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Cover &amp; Index" sheetId="1" state="visible" r:id="rId1"/>
    <sheet name="1 Primitive Inventory" sheetId="2" state="visible" r:id="rId2"/>
    <sheet name="2 Primitive Vertex Data" sheetId="3" state="visible" r:id="rId3"/>
    <sheet name="3 Object Construction" sheetId="4" state="visible" r:id="rId4"/>
    <sheet name="4 Transform Matrices" sheetId="5" state="visible" r:id="rId5"/>
    <sheet name="5 Hierarchy" sheetId="6" state="visible" r:id="rId6"/>
    <sheet name="6 Geometry Statistics" sheetId="7" state="visible" r:id="rId7"/>
    <sheet name="7 Lighting" sheetId="8" state="visible" r:id="rId8"/>
    <sheet name="8 Shading" sheetId="9" state="visible" r:id="rId9"/>
    <sheet name="9 Render Pipeline" sheetId="10" state="visible" r:id="rId10"/>
    <sheet name="10 Testing" sheetId="11" state="visible" r:id="rId11"/>
    <sheet name="11 Performance" sheetId="12" state="visible" r:id="rId12"/>
    <sheet name="12 Behaviour" sheetId="13" state="visible" r:id="rId13"/>
    <sheet name="13 Traceability" sheetId="14" state="visible" r:id="rId14"/>
    <sheet name="14 Controllable Objects" sheetId="15" state="visible" r:id="rId15"/>
    <sheet name="15 Bunker &amp; Base" sheetId="16" state="visible" r:id="rId16"/>
    <sheet name="16 Combat &amp; Effects" sheetId="17" state="visible" r:id="rId17"/>
    <sheet name="17 Audit" sheetId="18" state="visible" r:id="rId18"/>
  </sheets>
  <definedNames>
    <definedName name="TotalParts">'3 Object Construction'!$AH$19</definedName>
    <definedName name="MatrixMaxError">'4 Transform Matrices'!$D$3</definedName>
    <definedName name="WorldMaxError">'5 Hierarchy'!$B$3</definedName>
    <definedName name="TrianglesPerFrame">'6 Geometry Statistics'!$M$11</definedName>
    <definedName name="DetectionRate">'12 Behaviour'!$B$8</definedName>
    <definedName name="TrackingErrorMedian">'12 Behaviour'!$B$10</definedName>
    <definedName name="TestPassRate">'10 Testing'!$H$3</definedName>
    <definedName name="BestFPS">'11 Performance'!$GG$516</definedName>
    <definedName name="PossessableObjects">'14 Controllable Objects'!$B$3</definedName>
    <definedName name="PracticalLights">'15 Bunker &amp; Base'!$B$200</definedName>
    <definedName name="_xlnm.Print_Titles" localSheetId="1">'1 Primitive Inventory'!$4:$4</definedName>
    <definedName name="_xlnm.Print_Titles" localSheetId="2">'2 Primitive Vertex Data'!$5:$5</definedName>
    <definedName name="_xlnm.Print_Titles" localSheetId="3">'3 Object Construction'!$4:$4</definedName>
    <definedName name="_xlnm.Print_Titles" localSheetId="4">'4 Transform Matrices'!$5:$5</definedName>
    <definedName name="_xlnm.Print_Area" localSheetId="4">'4 Transform Matrices'!$A$1:$AW$1130</definedName>
    <definedName name="_xlnm.Print_Titles" localSheetId="5">'5 Hierarchy'!$4:$4</definedName>
    <definedName name="_xlnm.Print_Titles" localSheetId="6">'6 Geometry Statistics'!$4:$4</definedName>
    <definedName name="_xlnm.Print_Titles" localSheetId="7">'7 Lighting'!$4:$4</definedName>
    <definedName name="_xlnm.Print_Titles" localSheetId="8">'8 Shading'!$4:$4</definedName>
    <definedName name="_xlnm.Print_Titles" localSheetId="9">'9 Render Pipeline'!$4:$4</definedName>
    <definedName name="_xlnm.Print_Titles" localSheetId="10">'10 Testing'!$5:$5</definedName>
    <definedName name="_xlnm.Print_Titles" localSheetId="11">'11 Performance'!$4:$4</definedName>
    <definedName name="_xlnm.Print_Titles" localSheetId="12">'12 Behaviour'!$4:$4</definedName>
    <definedName name="_xlnm.Print_Titles" localSheetId="13">'13 Traceability'!$4:$4</definedName>
    <definedName name="_xlnm.Print_Titles" localSheetId="14">'14 Controllable Objects'!$5:$5</definedName>
    <definedName name="_xlnm.Print_Titles" localSheetId="15">'15 Bunker &amp; Base'!$3:$3</definedName>
    <definedName name="_xlnm.Print_Titles" localSheetId="16">'16 Combat &amp; Effects'!$3:$3</definedName>
    <definedName name="_xlnm.Print_Titles" localSheetId="17">'17 Audit'!$5:$5</definedName>
  </definedNames>
  <calcPr calcId="124519" fullCalcOnLoad="1"/>
</workbook>
</file>

<file path=xl/styles.xml><?xml version="1.0" encoding="utf-8"?>
<styleSheet xmlns="http://schemas.openxmlformats.org/spreadsheetml/2006/main">
  <numFmts count="8">
    <numFmt numFmtId="164" formatCode="0.0%"/>
    <numFmt numFmtId="165" formatCode="0.0"/>
    <numFmt numFmtId="166" formatCode="0.0000"/>
    <numFmt numFmtId="167" formatCode="0.000"/>
    <numFmt numFmtId="168" formatCode="0.00000"/>
    <numFmt numFmtId="169" formatCode="0.###"/>
    <numFmt numFmtId="170" formatCode="0.####"/>
    <numFmt numFmtId="171" formatCode="0.0E+00"/>
  </numFmts>
  <fonts count="12">
    <font>
      <name val="Calibri"/>
      <family val="2"/>
      <color theme="1"/>
      <sz val="11"/>
      <scheme val="minor"/>
    </font>
    <font>
      <b val="1"/>
      <color rgb="001F2937"/>
      <sz val="16"/>
    </font>
    <font>
      <i val="1"/>
      <color rgb="006B7280"/>
      <sz val="10"/>
    </font>
    <font>
      <b val="1"/>
      <color rgb="00FFFFFF"/>
    </font>
    <font>
      <b val="1"/>
    </font>
    <font>
      <b val="1"/>
      <color rgb="000E7490"/>
      <sz val="12"/>
    </font>
    <font>
      <b val="1"/>
      <sz val="12"/>
    </font>
    <font>
      <color rgb="001D4ED8"/>
      <u val="single"/>
    </font>
    <font>
      <b val="1"/>
      <color rgb="001F2937"/>
      <sz val="22"/>
    </font>
    <font>
      <b val="1"/>
      <color rgb="00D1D5DB"/>
      <sz val="9"/>
    </font>
    <font>
      <b val="1"/>
      <color rgb="00FFFFFF"/>
      <sz val="18"/>
    </font>
    <font>
      <i val="1"/>
      <color rgb="009CA3AF"/>
      <sz val="8"/>
    </font>
  </fonts>
  <fills count="23">
    <fill>
      <patternFill/>
    </fill>
    <fill>
      <patternFill patternType="gray125"/>
    </fill>
    <fill>
      <patternFill patternType="solid">
        <fgColor rgb="001F2937"/>
      </patternFill>
    </fill>
    <fill>
      <patternFill patternType="solid">
        <fgColor rgb="00CFF4FC"/>
      </patternFill>
    </fill>
    <fill>
      <patternFill patternType="solid">
        <fgColor rgb="00EFF6FF"/>
      </patternFill>
    </fill>
    <fill>
      <patternFill patternType="solid">
        <fgColor rgb="00FCE7F3"/>
      </patternFill>
    </fill>
    <fill>
      <patternFill patternType="solid">
        <fgColor rgb="00FEF3C7"/>
      </patternFill>
    </fill>
    <fill>
      <patternFill patternType="solid">
        <fgColor rgb="00FFEDD5"/>
      </patternFill>
    </fill>
    <fill>
      <patternFill patternType="solid">
        <fgColor rgb="00E2E8E4"/>
      </patternFill>
    </fill>
    <fill>
      <patternFill patternType="solid">
        <fgColor rgb="00ECFCCB"/>
      </patternFill>
    </fill>
    <fill>
      <patternFill patternType="solid">
        <fgColor rgb="00E5E7EB"/>
      </patternFill>
    </fill>
    <fill>
      <patternFill patternType="solid">
        <fgColor rgb="00F3F4F6"/>
      </patternFill>
    </fill>
    <fill>
      <patternFill patternType="solid">
        <fgColor rgb="004D6B54"/>
      </patternFill>
    </fill>
    <fill>
      <patternFill patternType="solid">
        <fgColor rgb="00F59E0B"/>
      </patternFill>
    </fill>
    <fill>
      <patternFill patternType="solid">
        <fgColor rgb="00EC4899"/>
      </patternFill>
    </fill>
    <fill>
      <patternFill patternType="solid">
        <fgColor rgb="0065A30D"/>
      </patternFill>
    </fill>
    <fill>
      <patternFill patternType="solid">
        <fgColor rgb="0006B6D4"/>
      </patternFill>
    </fill>
    <fill>
      <patternFill patternType="solid">
        <fgColor rgb="00EA580C"/>
      </patternFill>
    </fill>
    <fill>
      <patternFill patternType="solid">
        <fgColor rgb="00FDE68A"/>
      </patternFill>
    </fill>
    <fill>
      <patternFill patternType="solid">
        <fgColor rgb="00DBEAFE"/>
      </patternFill>
    </fill>
    <fill>
      <patternFill patternType="solid">
        <fgColor rgb="00D1FAE5"/>
        <bgColor rgb="00D1FAE5"/>
      </patternFill>
    </fill>
    <fill>
      <patternFill patternType="solid">
        <fgColor rgb="00FEF9C3"/>
        <bgColor rgb="00FEF9C3"/>
      </patternFill>
    </fill>
    <fill>
      <patternFill patternType="solid">
        <fgColor rgb="00FFFFFF"/>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35">
    <xf numFmtId="0" fontId="0" fillId="0" borderId="0" pivotButton="0" quotePrefix="0" xfId="0"/>
    <xf numFmtId="0" fontId="8" fillId="0" borderId="0" pivotButton="0" quotePrefix="0" xfId="0"/>
    <xf numFmtId="0" fontId="2"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xf>
    <xf numFmtId="0" fontId="9" fillId="2" borderId="0" applyAlignment="1" pivotButton="0" quotePrefix="0" xfId="0">
      <alignment horizontal="center"/>
    </xf>
    <xf numFmtId="1" fontId="10" fillId="2" borderId="0" applyAlignment="1" pivotButton="0" quotePrefix="0" xfId="0">
      <alignment horizontal="center" vertical="center"/>
    </xf>
    <xf numFmtId="3" fontId="10" fillId="2" borderId="0" applyAlignment="1" pivotButton="0" quotePrefix="0" xfId="0">
      <alignment horizontal="center" vertical="center"/>
    </xf>
    <xf numFmtId="0" fontId="10" fillId="2" borderId="0" applyAlignment="1" pivotButton="0" quotePrefix="0" xfId="0">
      <alignment horizontal="center" vertical="center"/>
    </xf>
    <xf numFmtId="164" fontId="10" fillId="2" borderId="0" applyAlignment="1" pivotButton="0" quotePrefix="0" xfId="0">
      <alignment horizontal="center" vertical="center"/>
    </xf>
    <xf numFmtId="165" fontId="10" fillId="2" borderId="0" applyAlignment="1" pivotButton="0" quotePrefix="0" xfId="0">
      <alignment horizontal="center" vertical="center"/>
    </xf>
    <xf numFmtId="171" fontId="10" fillId="2" borderId="0" applyAlignment="1" pivotButton="0" quotePrefix="0" xfId="0">
      <alignment horizontal="center" vertical="center"/>
    </xf>
    <xf numFmtId="0" fontId="11" fillId="2" borderId="0" applyAlignment="1" pivotButton="0" quotePrefix="0" xfId="0">
      <alignment horizontal="center" wrapText="1"/>
    </xf>
    <xf numFmtId="0" fontId="5" fillId="0" borderId="0" pivotButton="0" quotePrefix="0" xfId="0"/>
    <xf numFmtId="0" fontId="0" fillId="0" borderId="1" applyAlignment="1" pivotButton="0" quotePrefix="0" xfId="0">
      <alignment vertical="top" wrapText="1"/>
    </xf>
    <xf numFmtId="0" fontId="7" fillId="0" borderId="1" applyAlignment="1" pivotButton="0" quotePrefix="0" xfId="0">
      <alignment vertical="top" wrapText="1"/>
    </xf>
    <xf numFmtId="0" fontId="0" fillId="0" borderId="5" pivotButton="0" quotePrefix="0" xfId="0"/>
    <xf numFmtId="0" fontId="0" fillId="0" borderId="4" pivotButton="0" quotePrefix="0" xfId="0"/>
    <xf numFmtId="0" fontId="0" fillId="4" borderId="1" applyAlignment="1" pivotButton="0" quotePrefix="0" xfId="0">
      <alignment vertical="top" wrapText="1"/>
    </xf>
    <xf numFmtId="0" fontId="0" fillId="22" borderId="1" applyAlignment="1" pivotButton="0" quotePrefix="0" xfId="0">
      <alignment vertical="top" wrapText="1"/>
    </xf>
    <xf numFmtId="0" fontId="0" fillId="3"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0" fillId="9" borderId="1" applyAlignment="1" pivotButton="0" quotePrefix="0" xfId="0">
      <alignment vertical="top" wrapText="1"/>
    </xf>
    <xf numFmtId="0" fontId="0" fillId="8" borderId="1" applyAlignment="1" pivotButton="0" quotePrefix="0" xfId="0">
      <alignment vertical="top" wrapText="1"/>
    </xf>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3" borderId="1" applyAlignment="1" pivotButton="0" quotePrefix="0" xfId="0">
      <alignment vertical="top" wrapText="1"/>
    </xf>
    <xf numFmtId="3" fontId="0" fillId="4" borderId="1" applyAlignment="1" pivotButton="0" quotePrefix="0" xfId="0">
      <alignment vertical="top" wrapText="1"/>
    </xf>
    <xf numFmtId="3" fontId="0" fillId="0" borderId="1" applyAlignment="1" pivotButton="0" quotePrefix="0" xfId="0">
      <alignment vertical="top" wrapText="1"/>
    </xf>
    <xf numFmtId="164" fontId="0" fillId="0"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0" fillId="10" borderId="1" applyAlignment="1" pivotButton="0" quotePrefix="0" xfId="0">
      <alignment vertical="top" wrapText="1"/>
    </xf>
    <xf numFmtId="3" fontId="4" fillId="10" borderId="1" applyAlignment="1" pivotButton="0" quotePrefix="0" xfId="0">
      <alignment vertical="top" wrapText="1"/>
    </xf>
    <xf numFmtId="164" fontId="4" fillId="10" borderId="1" applyAlignment="1" pivotButton="0" quotePrefix="0" xfId="0">
      <alignment vertical="top" wrapText="1"/>
    </xf>
    <xf numFmtId="0" fontId="4" fillId="0" borderId="1" applyAlignment="1" pivotButton="0" quotePrefix="0" xfId="0">
      <alignment vertical="top" wrapText="1"/>
    </xf>
    <xf numFmtId="165" fontId="0" fillId="4" borderId="1" applyAlignment="1" pivotButton="0" quotePrefix="0" xfId="0">
      <alignment vertical="top" wrapText="1"/>
    </xf>
    <xf numFmtId="166" fontId="0" fillId="4" borderId="1" applyAlignment="1" pivotButton="0" quotePrefix="0" xfId="0">
      <alignment vertical="top" wrapText="1"/>
    </xf>
    <xf numFmtId="166" fontId="0" fillId="0" borderId="1" applyAlignment="1" pivotButton="0" quotePrefix="0" xfId="0">
      <alignment vertical="top" wrapText="1"/>
    </xf>
    <xf numFmtId="0" fontId="3" fillId="12" borderId="1" applyAlignment="1" pivotButton="0" quotePrefix="0" xfId="0">
      <alignment horizontal="center" vertical="center" wrapText="1"/>
    </xf>
    <xf numFmtId="0" fontId="3" fillId="13" borderId="1" applyAlignment="1" pivotButton="0" quotePrefix="0" xfId="0">
      <alignment horizontal="center" vertical="center" wrapText="1"/>
    </xf>
    <xf numFmtId="0" fontId="3" fillId="14" borderId="1" applyAlignment="1" pivotButton="0" quotePrefix="0" xfId="0">
      <alignment horizontal="center" vertical="center" wrapText="1"/>
    </xf>
    <xf numFmtId="0" fontId="3" fillId="15" borderId="1" applyAlignment="1" pivotButton="0" quotePrefix="0" xfId="0">
      <alignment horizontal="center" vertical="center" wrapText="1"/>
    </xf>
    <xf numFmtId="0" fontId="3" fillId="16" borderId="1" applyAlignment="1" pivotButton="0" quotePrefix="0" xfId="0">
      <alignment horizontal="center" vertical="center" wrapText="1"/>
    </xf>
    <xf numFmtId="0" fontId="3" fillId="17" borderId="1" applyAlignment="1" pivotButton="0" quotePrefix="0" xfId="0">
      <alignment horizontal="center" vertical="center" wrapText="1"/>
    </xf>
    <xf numFmtId="0" fontId="0" fillId="0" borderId="1" applyAlignment="1" pivotButton="0" quotePrefix="0" xfId="0">
      <alignment vertical="top"/>
    </xf>
    <xf numFmtId="0" fontId="0" fillId="11" borderId="1" applyAlignment="1" pivotButton="0" quotePrefix="0" xfId="0">
      <alignment vertical="top"/>
    </xf>
    <xf numFmtId="167" fontId="0" fillId="0" borderId="1" applyAlignment="1" pivotButton="0" quotePrefix="0" xfId="0">
      <alignment vertical="top"/>
    </xf>
    <xf numFmtId="3" fontId="4" fillId="0" borderId="1" applyAlignment="1" pivotButton="0" quotePrefix="0" xfId="0">
      <alignment vertical="top" wrapText="1"/>
    </xf>
    <xf numFmtId="0" fontId="0" fillId="8" borderId="1" applyAlignment="1" pivotButton="0" quotePrefix="0" xfId="0">
      <alignment vertical="top"/>
    </xf>
    <xf numFmtId="0" fontId="0" fillId="0" borderId="1" applyAlignment="1" pivotButton="0" quotePrefix="0" xfId="0">
      <alignment vertical="top" indent="1"/>
    </xf>
    <xf numFmtId="0" fontId="0" fillId="6"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indent="2"/>
    </xf>
    <xf numFmtId="0" fontId="0" fillId="9" borderId="1" applyAlignment="1" pivotButton="0" quotePrefix="0" xfId="0">
      <alignment vertical="top"/>
    </xf>
    <xf numFmtId="0" fontId="0" fillId="0" borderId="1" applyAlignment="1" pivotButton="0" quotePrefix="0" xfId="0">
      <alignment vertical="top" indent="3"/>
    </xf>
    <xf numFmtId="0" fontId="0" fillId="3" borderId="1" applyAlignment="1" pivotButton="0" quotePrefix="0" xfId="0">
      <alignment vertical="top"/>
    </xf>
    <xf numFmtId="0" fontId="0" fillId="7" borderId="1" applyAlignment="1" pivotButton="0" quotePrefix="0" xfId="0">
      <alignment vertical="top"/>
    </xf>
    <xf numFmtId="0" fontId="0" fillId="0" borderId="1" applyAlignment="1" pivotButton="0" quotePrefix="0" xfId="0">
      <alignment vertical="top" indent="4"/>
    </xf>
    <xf numFmtId="0" fontId="0" fillId="0" borderId="1" applyAlignment="1" pivotButton="0" quotePrefix="0" xfId="0">
      <alignment vertical="top" indent="5"/>
    </xf>
    <xf numFmtId="0" fontId="0" fillId="0" borderId="1" applyAlignment="1" pivotButton="0" quotePrefix="0" xfId="0">
      <alignment vertical="top" indent="6"/>
    </xf>
    <xf numFmtId="0" fontId="0" fillId="0" borderId="1" applyAlignment="1" pivotButton="0" quotePrefix="0" xfId="0">
      <alignment vertical="top" indent="7"/>
    </xf>
    <xf numFmtId="0" fontId="0" fillId="0" borderId="1" applyAlignment="1" pivotButton="0" quotePrefix="0" xfId="0">
      <alignment vertical="top" indent="8"/>
    </xf>
    <xf numFmtId="0" fontId="0" fillId="0" borderId="1" applyAlignment="1" pivotButton="0" quotePrefix="0" xfId="0">
      <alignment vertical="top" indent="9"/>
    </xf>
    <xf numFmtId="0" fontId="0" fillId="0" borderId="1" applyAlignment="1" pivotButton="0" quotePrefix="0" xfId="0">
      <alignment vertical="top" indent="10"/>
    </xf>
    <xf numFmtId="0" fontId="0" fillId="0" borderId="1" applyAlignment="1" pivotButton="0" quotePrefix="0" xfId="0">
      <alignment vertical="top" indent="11"/>
    </xf>
    <xf numFmtId="0" fontId="0" fillId="0" borderId="1" applyAlignment="1" pivotButton="0" quotePrefix="0" xfId="0">
      <alignment vertical="top" indent="12"/>
    </xf>
    <xf numFmtId="0" fontId="0" fillId="0" borderId="1" applyAlignment="1" pivotButton="0" quotePrefix="0" xfId="0">
      <alignment vertical="top" indent="13"/>
    </xf>
    <xf numFmtId="0" fontId="0" fillId="0" borderId="1" applyAlignment="1" pivotButton="0" quotePrefix="0" xfId="0">
      <alignment vertical="top" indent="14"/>
    </xf>
    <xf numFmtId="1" fontId="0" fillId="0" borderId="1" applyAlignment="1" pivotButton="0" quotePrefix="0" xfId="0">
      <alignment vertical="top" wrapText="1"/>
    </xf>
    <xf numFmtId="11" fontId="0" fillId="0" borderId="1" applyAlignment="1" pivotButton="0" quotePrefix="0" xfId="0">
      <alignment vertical="top" wrapText="1"/>
    </xf>
    <xf numFmtId="0" fontId="4" fillId="0" borderId="1" applyAlignment="1" pivotButton="0" quotePrefix="0" xfId="0">
      <alignment vertical="top"/>
    </xf>
    <xf numFmtId="167" fontId="0" fillId="4" borderId="1" applyAlignment="1" pivotButton="0" quotePrefix="0" xfId="0">
      <alignment vertical="top"/>
    </xf>
    <xf numFmtId="166" fontId="0" fillId="0" borderId="1" applyAlignment="1" pivotButton="0" quotePrefix="0" xfId="0">
      <alignment vertical="top"/>
    </xf>
    <xf numFmtId="166" fontId="0" fillId="4" borderId="1" applyAlignment="1" pivotButton="0" quotePrefix="0" xfId="0">
      <alignment vertical="top"/>
    </xf>
    <xf numFmtId="11" fontId="0" fillId="0" borderId="1" applyAlignment="1" pivotButton="0" quotePrefix="0" xfId="0">
      <alignment vertical="top"/>
    </xf>
    <xf numFmtId="0" fontId="4" fillId="0" borderId="1" applyAlignment="1" pivotButton="0" quotePrefix="0" xfId="0">
      <alignment vertical="center"/>
    </xf>
    <xf numFmtId="0" fontId="6" fillId="18" borderId="1" applyAlignment="1" pivotButton="0" quotePrefix="0" xfId="0">
      <alignment vertical="top" wrapText="1"/>
    </xf>
    <xf numFmtId="167" fontId="0" fillId="4" borderId="1" applyAlignment="1" pivotButton="0" quotePrefix="0" xfId="0">
      <alignment vertical="top" wrapText="1"/>
    </xf>
    <xf numFmtId="0" fontId="4" fillId="0" borderId="0" applyAlignment="1" pivotButton="0" quotePrefix="0" xfId="0">
      <alignment vertical="bottom"/>
    </xf>
    <xf numFmtId="0" fontId="0" fillId="0" borderId="0" applyAlignment="1" pivotButton="0" quotePrefix="0" xfId="0">
      <alignment vertical="top" wrapText="1"/>
    </xf>
    <xf numFmtId="0" fontId="0" fillId="18" borderId="1" applyAlignment="1" pivotButton="0" quotePrefix="0" xfId="0">
      <alignment vertical="top" wrapText="1"/>
    </xf>
    <xf numFmtId="0" fontId="4" fillId="10" borderId="1" applyAlignment="1" pivotButton="0" quotePrefix="0" xfId="0">
      <alignment vertical="top"/>
    </xf>
    <xf numFmtId="0" fontId="0" fillId="10" borderId="1" applyAlignment="1" pivotButton="0" quotePrefix="0" xfId="0">
      <alignment vertical="top"/>
    </xf>
    <xf numFmtId="1" fontId="0" fillId="4" borderId="1" applyAlignment="1" pivotButton="0" quotePrefix="0" xfId="0">
      <alignment vertical="top" wrapText="1"/>
    </xf>
    <xf numFmtId="0" fontId="0" fillId="19" borderId="1" applyAlignment="1" pivotButton="0" quotePrefix="0" xfId="0">
      <alignment vertical="top" indent="4"/>
    </xf>
    <xf numFmtId="0" fontId="0" fillId="19" borderId="1" applyAlignment="1" pivotButton="0" quotePrefix="0" xfId="0">
      <alignment vertical="top"/>
    </xf>
    <xf numFmtId="0" fontId="4" fillId="18" borderId="1" applyAlignment="1" pivotButton="0" quotePrefix="0" xfId="0">
      <alignment vertical="top"/>
    </xf>
    <xf numFmtId="0" fontId="4" fillId="18" borderId="1" applyAlignment="1" pivotButton="0" quotePrefix="0" xfId="0">
      <alignment vertical="top" indent="2"/>
    </xf>
    <xf numFmtId="0" fontId="4" fillId="18" borderId="1" applyAlignment="1" pivotButton="0" quotePrefix="0" xfId="0">
      <alignment vertical="top" indent="4"/>
    </xf>
    <xf numFmtId="0" fontId="4" fillId="18" borderId="1" applyAlignment="1" pivotButton="0" quotePrefix="0" xfId="0">
      <alignment vertical="top" indent="6"/>
    </xf>
    <xf numFmtId="0" fontId="0" fillId="19" borderId="1" applyAlignment="1" pivotButton="0" quotePrefix="0" xfId="0">
      <alignment vertical="top" indent="2"/>
    </xf>
    <xf numFmtId="0" fontId="0" fillId="19" borderId="1" applyAlignment="1" pivotButton="0" quotePrefix="0" xfId="0">
      <alignment vertical="top" indent="6"/>
    </xf>
    <xf numFmtId="0" fontId="0" fillId="19" borderId="1" applyAlignment="1" pivotButton="0" quotePrefix="0" xfId="0">
      <alignment vertical="top" indent="8"/>
    </xf>
    <xf numFmtId="0" fontId="0" fillId="19" borderId="1" applyAlignment="1" pivotButton="0" quotePrefix="0" xfId="0">
      <alignment vertical="top" indent="12"/>
    </xf>
    <xf numFmtId="0" fontId="0" fillId="19" borderId="1" applyAlignment="1" pivotButton="0" quotePrefix="0" xfId="0">
      <alignment vertical="top" indent="10"/>
    </xf>
    <xf numFmtId="0" fontId="0" fillId="19" borderId="1" applyAlignment="1" pivotButton="0" quotePrefix="0" xfId="0">
      <alignment vertical="top" indent="14"/>
    </xf>
    <xf numFmtId="0" fontId="0" fillId="0" borderId="1" applyAlignment="1" pivotButton="0" quotePrefix="0" xfId="0">
      <alignment vertical="top" indent="16"/>
    </xf>
    <xf numFmtId="0" fontId="0" fillId="19" borderId="1" applyAlignment="1" pivotButton="0" quotePrefix="0" xfId="0">
      <alignment vertical="top" indent="16"/>
    </xf>
    <xf numFmtId="0" fontId="0" fillId="0" borderId="1" applyAlignment="1" pivotButton="0" quotePrefix="0" xfId="0">
      <alignment vertical="top" indent="18"/>
    </xf>
    <xf numFmtId="0" fontId="0" fillId="19" borderId="1" applyAlignment="1" pivotButton="0" quotePrefix="0" xfId="0">
      <alignment vertical="top" indent="18"/>
    </xf>
    <xf numFmtId="0" fontId="0" fillId="0" borderId="1" applyAlignment="1" pivotButton="0" quotePrefix="0" xfId="0">
      <alignment vertical="top" indent="20"/>
    </xf>
    <xf numFmtId="0" fontId="0" fillId="19" borderId="1" applyAlignment="1" pivotButton="0" quotePrefix="0" xfId="0">
      <alignment vertical="top" indent="20"/>
    </xf>
    <xf numFmtId="0" fontId="0" fillId="0" borderId="1" applyAlignment="1" pivotButton="0" quotePrefix="0" xfId="0">
      <alignment vertical="top" indent="22"/>
    </xf>
    <xf numFmtId="0" fontId="0" fillId="19" borderId="1" applyAlignment="1" pivotButton="0" quotePrefix="0" xfId="0">
      <alignment vertical="top" indent="22"/>
    </xf>
    <xf numFmtId="0" fontId="0" fillId="0" borderId="1" applyAlignment="1" pivotButton="0" quotePrefix="0" xfId="0">
      <alignment vertical="top" indent="24"/>
    </xf>
    <xf numFmtId="0" fontId="0" fillId="19" borderId="1" applyAlignment="1" pivotButton="0" quotePrefix="0" xfId="0">
      <alignment vertical="top" indent="24"/>
    </xf>
    <xf numFmtId="0" fontId="0" fillId="0" borderId="1" applyAlignment="1" pivotButton="0" quotePrefix="0" xfId="0">
      <alignment vertical="top" indent="26"/>
    </xf>
    <xf numFmtId="0" fontId="0" fillId="19" borderId="1" applyAlignment="1" pivotButton="0" quotePrefix="0" xfId="0">
      <alignment vertical="top" indent="26"/>
    </xf>
    <xf numFmtId="0" fontId="0" fillId="0" borderId="1" applyAlignment="1" pivotButton="0" quotePrefix="0" xfId="0">
      <alignment vertical="top" indent="28"/>
    </xf>
    <xf numFmtId="2" fontId="0" fillId="0" borderId="1" applyAlignment="1" pivotButton="0" quotePrefix="0" xfId="0">
      <alignment vertical="top" wrapText="1"/>
    </xf>
    <xf numFmtId="2" fontId="4" fillId="10" borderId="1" applyAlignment="1" pivotButton="0" quotePrefix="0" xfId="0">
      <alignment vertical="top" wrapText="1"/>
    </xf>
    <xf numFmtId="167" fontId="0" fillId="0" borderId="1" applyAlignment="1" pivotButton="0" quotePrefix="0" xfId="0">
      <alignment vertical="top" wrapText="1"/>
    </xf>
    <xf numFmtId="168" fontId="0" fillId="0" borderId="1" applyAlignment="1" pivotButton="0" quotePrefix="0" xfId="0">
      <alignment vertical="top" wrapText="1"/>
    </xf>
    <xf numFmtId="1" fontId="4" fillId="10" borderId="1" applyAlignment="1" pivotButton="0" quotePrefix="0" xfId="0">
      <alignment vertical="top" wrapText="1"/>
    </xf>
    <xf numFmtId="0" fontId="4" fillId="0" borderId="0" pivotButton="0" quotePrefix="0" xfId="0"/>
    <xf numFmtId="2" fontId="0" fillId="4" borderId="1" applyAlignment="1" pivotButton="0" quotePrefix="0" xfId="0">
      <alignment vertical="top" wrapText="1"/>
    </xf>
    <xf numFmtId="164" fontId="4" fillId="0" borderId="1" applyAlignment="1" pivotButton="0" quotePrefix="0" xfId="0">
      <alignment vertical="top" wrapText="1"/>
    </xf>
    <xf numFmtId="164" fontId="0" fillId="4" borderId="1" applyAlignment="1" pivotButton="0" quotePrefix="0" xfId="0">
      <alignment vertical="top" wrapText="1"/>
    </xf>
    <xf numFmtId="165" fontId="0" fillId="0" borderId="1" applyAlignment="1" pivotButton="0" quotePrefix="0" xfId="0">
      <alignment vertical="top" wrapText="1"/>
    </xf>
    <xf numFmtId="0" fontId="4" fillId="4" borderId="1" applyAlignment="1" pivotButton="0" quotePrefix="0" xfId="0">
      <alignment vertical="top" wrapText="1"/>
    </xf>
    <xf numFmtId="169" fontId="0" fillId="4" borderId="1" applyAlignment="1" pivotButton="0" quotePrefix="0" xfId="0">
      <alignment vertical="top" wrapText="1"/>
    </xf>
    <xf numFmtId="165" fontId="4" fillId="10" borderId="1" applyAlignment="1" pivotButton="0" quotePrefix="0" xfId="0">
      <alignment vertical="top" wrapText="1"/>
    </xf>
    <xf numFmtId="170" fontId="0" fillId="4" borderId="1" applyAlignment="1" pivotButton="0" quotePrefix="0" xfId="0">
      <alignment vertical="top" wrapText="1"/>
    </xf>
    <xf numFmtId="2" fontId="0" fillId="6" borderId="1" applyAlignment="1" pivotButton="0" quotePrefix="0" xfId="0">
      <alignment vertical="top" wrapText="1"/>
    </xf>
    <xf numFmtId="1" fontId="4" fillId="0" borderId="1" applyAlignment="1" pivotButton="0" quotePrefix="0" xfId="0">
      <alignment vertical="top" wrapText="1"/>
    </xf>
    <xf numFmtId="0" fontId="0" fillId="20" borderId="1" applyAlignment="1" pivotButton="0" quotePrefix="0" xfId="0">
      <alignment vertical="top" wrapText="1"/>
    </xf>
    <xf numFmtId="0" fontId="0" fillId="21" borderId="1" applyAlignment="1" pivotButton="0" quotePrefix="0" xfId="0">
      <alignment vertical="top" wrapText="1"/>
    </xf>
  </cellXfs>
  <cellStyles count="1">
    <cellStyle name="Normal" xfId="0" builtinId="0" hidden="0"/>
  </cellStyles>
  <dxfs count="3">
    <dxf>
      <fill>
        <patternFill patternType="solid">
          <fgColor rgb="00D1FAE5"/>
          <bgColor rgb="00D1FAE5"/>
        </patternFill>
      </fill>
    </dxf>
    <dxf>
      <fill>
        <patternFill patternType="solid">
          <fgColor rgb="00FEE2E2"/>
          <bgColor rgb="00FEE2E2"/>
        </patternFill>
      </fill>
    </dxf>
    <dxf>
      <fill>
        <patternFill patternType="solid">
          <fgColor rgb="00FEF9C3"/>
          <bgColor rgb="00FEF9C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GPU memory per mesh: non-indexed vs indexed (bytes, log scale)</a:t>
            </a:r>
          </a:p>
        </rich>
      </tx>
    </title>
    <plotArea>
      <barChart>
        <barDir val="col"/>
        <grouping val="clustered"/>
        <ser>
          <idx val="0"/>
          <order val="0"/>
          <tx>
            <strRef>
              <f>'6 Geometry Statistics'!I4</f>
            </strRef>
          </tx>
          <spPr>
            <a:ln>
              <a:prstDash val="solid"/>
            </a:ln>
          </spPr>
          <cat>
            <numRef>
              <f>'6 Geometry Statistics'!$B$5:$B$10</f>
            </numRef>
          </cat>
          <val>
            <numRef>
              <f>'6 Geometry Statistics'!$I$5:$I$10</f>
            </numRef>
          </val>
        </ser>
        <ser>
          <idx val="1"/>
          <order val="1"/>
          <tx>
            <strRef>
              <f>'6 Geometry Statistics'!J4</f>
            </strRef>
          </tx>
          <spPr>
            <a:ln>
              <a:prstDash val="solid"/>
            </a:ln>
          </spPr>
          <cat>
            <numRef>
              <f>'6 Geometry Statistics'!$B$5:$B$10</f>
            </numRef>
          </cat>
          <val>
            <numRef>
              <f>'6 Geometry Statistics'!$J$5:$J$10</f>
            </numRef>
          </val>
        </ser>
        <gapWidth val="150"/>
        <axId val="10"/>
        <axId val="100"/>
      </barChart>
      <catAx>
        <axId val="10"/>
        <scaling>
          <orientation val="minMax"/>
        </scaling>
        <delete val="0"/>
        <axPos val="l"/>
        <majorTickMark val="none"/>
        <minorTickMark val="none"/>
        <crossAx val="100"/>
        <lblOffset val="100"/>
      </catAx>
      <valAx>
        <axId val="100"/>
        <scaling>
          <logBase val="10"/>
          <orientation val="minMax"/>
        </scaling>
        <delete val="0"/>
        <axPos val="l"/>
        <majorGridlines/>
        <title>
          <tx>
            <rich>
              <a:bodyPr/>
              <a:p>
                <a:pPr>
                  <a:defRPr/>
                </a:pPr>
                <a:r>
                  <a:t>bytes</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Triangles submitted per frame, by primitive</a:t>
            </a:r>
          </a:p>
        </rich>
      </tx>
    </title>
    <plotArea>
      <barChart>
        <barDir val="bar"/>
        <grouping val="clustered"/>
        <ser>
          <idx val="0"/>
          <order val="0"/>
          <tx>
            <strRef>
              <f>'6 Geometry Statistics'!M4</f>
            </strRef>
          </tx>
          <spPr>
            <a:ln>
              <a:prstDash val="solid"/>
            </a:ln>
          </spPr>
          <cat>
            <numRef>
              <f>'6 Geometry Statistics'!$B$5:$B$10</f>
            </numRef>
          </cat>
          <val>
            <numRef>
              <f>'6 Geometry Statistics'!$M$5:$M$10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3"/>
  <chart>
    <title>
      <tx>
        <rich>
          <a:bodyPr/>
          <a:p>
            <a:pPr>
              <a:defRPr/>
            </a:pPr>
            <a:r>
              <a:t>Attenuation vs distance</a:t>
            </a:r>
          </a:p>
        </rich>
      </tx>
    </title>
    <plotArea>
      <scatterChart>
        <ser>
          <idx val="0"/>
          <order val="0"/>
          <tx>
            <strRef>
              <f>'7 Lighting'!B15</f>
            </strRef>
          </tx>
          <spPr>
            <a:ln>
              <a:prstDash val="solid"/>
            </a:ln>
          </spPr>
          <marker>
            <symbol val="none"/>
            <spPr>
              <a:ln>
                <a:prstDash val="solid"/>
              </a:ln>
            </spPr>
          </marker>
          <xVal>
            <numRef>
              <f>'7 Lighting'!$A$16:$A$56</f>
            </numRef>
          </xVal>
          <yVal>
            <numRef>
              <f>'7 Lighting'!$B$16:$B$56</f>
            </numRef>
          </yVal>
          <smooth val="1"/>
        </ser>
        <ser>
          <idx val="1"/>
          <order val="1"/>
          <tx>
            <strRef>
              <f>'7 Lighting'!C15</f>
            </strRef>
          </tx>
          <spPr>
            <a:ln>
              <a:prstDash val="solid"/>
            </a:ln>
          </spPr>
          <marker>
            <symbol val="none"/>
            <spPr>
              <a:ln>
                <a:prstDash val="solid"/>
              </a:ln>
            </spPr>
          </marker>
          <xVal>
            <numRef>
              <f>'7 Lighting'!$A$16:$A$56</f>
            </numRef>
          </xVal>
          <yVal>
            <numRef>
              <f>'7 Lighting'!$C$16:$C$56</f>
            </numRef>
          </yVal>
          <smooth val="1"/>
        </ser>
        <axId val="10"/>
        <axId val="20"/>
      </scatterChart>
      <valAx>
        <axId val="10"/>
        <scaling>
          <orientation val="minMax"/>
        </scaling>
        <delete val="0"/>
        <axPos val="l"/>
        <majorGridlines/>
        <title>
          <tx>
            <rich>
              <a:bodyPr/>
              <a:p>
                <a:pPr>
                  <a:defRPr/>
                </a:pPr>
                <a:r>
                  <a:t>d (m)</a:t>
                </a:r>
              </a:p>
            </rich>
          </tx>
        </title>
        <majorTickMark val="none"/>
        <minorTickMark val="none"/>
        <crossAx val="20"/>
      </valAx>
      <valAx>
        <axId val="20"/>
        <scaling>
          <orientation val="minMax"/>
        </scaling>
        <delete val="0"/>
        <axPos val="l"/>
        <majorGridlines/>
        <title>
          <tx>
            <rich>
              <a:bodyPr/>
              <a:p>
                <a:pPr>
                  <a:defRPr/>
                </a:pPr>
                <a:r>
                  <a:t>factor</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style val="13"/>
  <chart>
    <title>
      <tx>
        <rich>
          <a:bodyPr/>
          <a:p>
            <a:pPr>
              <a:defRPr/>
            </a:pPr>
            <a:r>
              <a:t>Spot cone fall-off vs angle from axis</a:t>
            </a:r>
          </a:p>
        </rich>
      </tx>
    </title>
    <plotArea>
      <scatterChart>
        <ser>
          <idx val="0"/>
          <order val="0"/>
          <tx>
            <strRef>
              <f>'7 Lighting'!J15</f>
            </strRef>
          </tx>
          <spPr>
            <a:ln>
              <a:prstDash val="solid"/>
            </a:ln>
          </spPr>
          <marker>
            <symbol val="none"/>
            <spPr>
              <a:ln>
                <a:prstDash val="solid"/>
              </a:ln>
            </spPr>
          </marker>
          <xVal>
            <numRef>
              <f>'7 Lighting'!$H$16:$H$56</f>
            </numRef>
          </xVal>
          <yVal>
            <numRef>
              <f>'7 Lighting'!$J$16:$J$56</f>
            </numRef>
          </yVal>
          <smooth val="1"/>
        </ser>
        <ser>
          <idx val="1"/>
          <order val="1"/>
          <tx>
            <strRef>
              <f>'7 Lighting'!K15</f>
            </strRef>
          </tx>
          <spPr>
            <a:ln>
              <a:prstDash val="solid"/>
            </a:ln>
          </spPr>
          <marker>
            <symbol val="none"/>
            <spPr>
              <a:ln>
                <a:prstDash val="solid"/>
              </a:ln>
            </spPr>
          </marker>
          <xVal>
            <numRef>
              <f>'7 Lighting'!$H$16:$H$56</f>
            </numRef>
          </xVal>
          <yVal>
            <numRef>
              <f>'7 Lighting'!$K$16:$K$56</f>
            </numRef>
          </yVal>
          <smooth val="1"/>
        </ser>
        <axId val="10"/>
        <axId val="20"/>
      </scatterChart>
      <valAx>
        <axId val="10"/>
        <scaling>
          <orientation val="minMax"/>
        </scaling>
        <delete val="0"/>
        <axPos val="l"/>
        <majorGridlines/>
        <title>
          <tx>
            <rich>
              <a:bodyPr/>
              <a:p>
                <a:pPr>
                  <a:defRPr/>
                </a:pPr>
                <a:r>
                  <a:t>theta (deg)</a:t>
                </a:r>
              </a:p>
            </rich>
          </tx>
        </title>
        <majorTickMark val="none"/>
        <minorTickMark val="none"/>
        <crossAx val="20"/>
      </valAx>
      <valAx>
        <axId val="20"/>
        <scaling>
          <orientation val="minMax"/>
        </scaling>
        <delete val="0"/>
        <axPos val="l"/>
        <majorGridlines/>
        <title>
          <tx>
            <rich>
              <a:bodyPr/>
              <a:p>
                <a:pPr>
                  <a:defRPr/>
                </a:pPr>
                <a:r>
                  <a:t>factor</a:t>
                </a:r>
              </a:p>
            </rich>
          </tx>
        </title>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Frame-time cost of each feature (ms, ablation)</a:t>
            </a:r>
          </a:p>
        </rich>
      </tx>
    </title>
    <plotArea>
      <barChart>
        <barDir val="bar"/>
        <grouping val="clustered"/>
        <ser>
          <idx val="0"/>
          <order val="0"/>
          <tx>
            <strRef>
              <f>'9 Render Pipeline'!G5</f>
            </strRef>
          </tx>
          <spPr>
            <a:ln>
              <a:prstDash val="solid"/>
            </a:ln>
          </spPr>
          <cat>
            <numRef>
              <f>'9 Render Pipeline'!$C$6:$C$17</f>
            </numRef>
          </cat>
          <val>
            <numRef>
              <f>'9 Render Pipeline'!$G$6:$G$17</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GPU time per pass (ms, approximate)</a:t>
            </a:r>
          </a:p>
        </rich>
      </tx>
    </title>
    <plotArea>
      <barChart>
        <barDir val="bar"/>
        <grouping val="clustered"/>
        <ser>
          <idx val="0"/>
          <order val="0"/>
          <tx>
            <strRef>
              <f>'9 Render Pipeline'!B21</f>
            </strRef>
          </tx>
          <spPr>
            <a:ln>
              <a:prstDash val="solid"/>
            </a:ln>
          </spPr>
          <cat>
            <numRef>
              <f>'9 Render Pipeline'!$A$22:$A$29</f>
            </numRef>
          </cat>
          <val>
            <numRef>
              <f>'9 Render Pipeline'!$B$22:$B$29</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fps</a:t>
            </a:r>
          </a:p>
        </rich>
      </tx>
    </title>
    <plotArea>
      <barChart>
        <barDir val="col"/>
        <grouping val="clustered"/>
        <ser>
          <idx val="0"/>
          <order val="0"/>
          <tx>
            <strRef>
              <f>'11 Performance'!G4</f>
            </strRef>
          </tx>
          <spPr>
            <a:ln>
              <a:prstDash val="solid"/>
            </a:ln>
          </spPr>
          <cat>
            <numRef>
              <f>'11 Performance'!$A$5:$A$16</f>
            </numRef>
          </cat>
          <val>
            <numRef>
              <f>'11 Performance'!$G$5:$G$16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frame ms</a:t>
            </a:r>
          </a:p>
        </rich>
      </tx>
    </title>
    <plotArea>
      <barChart>
        <barDir val="col"/>
        <grouping val="clustered"/>
        <ser>
          <idx val="0"/>
          <order val="0"/>
          <tx>
            <strRef>
              <f>'11 Performance'!H4</f>
            </strRef>
          </tx>
          <spPr>
            <a:ln>
              <a:prstDash val="solid"/>
            </a:ln>
          </spPr>
          <cat>
            <numRef>
              <f>'11 Performance'!$A$5:$A$16</f>
            </numRef>
          </cat>
          <val>
            <numRef>
              <f>'11 Performance'!$H$5:$H$16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vertices main</a:t>
            </a:r>
          </a:p>
        </rich>
      </tx>
    </title>
    <plotArea>
      <barChart>
        <barDir val="col"/>
        <grouping val="clustered"/>
        <ser>
          <idx val="0"/>
          <order val="0"/>
          <tx>
            <strRef>
              <f>'11 Performance'!T4</f>
            </strRef>
          </tx>
          <spPr>
            <a:ln>
              <a:prstDash val="solid"/>
            </a:ln>
          </spPr>
          <cat>
            <numRef>
              <f>'11 Performance'!$A$5:$A$16</f>
            </numRef>
          </cat>
          <val>
            <numRef>
              <f>'11 Performance'!$T$5:$T$16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draw calls main</a:t>
            </a:r>
          </a:p>
        </rich>
      </tx>
    </title>
    <plotArea>
      <barChart>
        <barDir val="col"/>
        <grouping val="clustered"/>
        <ser>
          <idx val="0"/>
          <order val="0"/>
          <tx>
            <strRef>
              <f>'11 Performance'!N4</f>
            </strRef>
          </tx>
          <spPr>
            <a:ln>
              <a:prstDash val="solid"/>
            </a:ln>
          </spPr>
          <cat>
            <numRef>
              <f>'11 Performance'!$A$5:$A$16</f>
            </numRef>
          </cat>
          <val>
            <numRef>
              <f>'11 Performance'!$N$5:$N$16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11.xml><?xml version="1.0" encoding="utf-8"?>
<chartSpace xmlns:a="http://schemas.openxmlformats.org/drawingml/2006/main" xmlns="http://schemas.openxmlformats.org/drawingml/2006/chart">
  <style val="13"/>
  <chart>
    <title>
      <tx>
        <rich>
          <a:bodyPr/>
          <a:p>
            <a:pPr>
              <a:defRPr/>
            </a:pPr>
            <a:r>
              <a:t>Tracking error over time (m, only while detected)</a:t>
            </a:r>
          </a:p>
        </rich>
      </tx>
    </title>
    <plotArea>
      <scatterChart>
        <ser>
          <idx val="0"/>
          <order val="0"/>
          <tx>
            <strRef>
              <f>'12 Behaviour'!AE4</f>
            </strRef>
          </tx>
          <spPr>
            <a:ln>
              <a:noFill/>
              <a:prstDash val="solid"/>
            </a:ln>
          </spPr>
          <marker>
            <symbol val="circle"/>
            <size val="3"/>
            <spPr>
              <a:ln>
                <a:prstDash val="solid"/>
              </a:ln>
            </spPr>
          </marker>
          <xVal>
            <numRef>
              <f>'12 Behaviour'!$J$5:$J$723</f>
            </numRef>
          </xVal>
          <yVal>
            <numRef>
              <f>'12 Behaviour'!$AE$5:$AE$723</f>
            </numRef>
          </yVal>
        </ser>
        <axId val="10"/>
        <axId val="20"/>
      </scatterChart>
      <valAx>
        <axId val="10"/>
        <scaling>
          <orientation val="minMax"/>
        </scaling>
        <delete val="0"/>
        <axPos val="l"/>
        <majorGridlines/>
        <title>
          <tx>
            <rich>
              <a:bodyPr/>
              <a:p>
                <a:pPr>
                  <a:defRPr/>
                </a:pPr>
                <a:r>
                  <a:t>t (s)</a:t>
                </a:r>
              </a:p>
            </rich>
          </tx>
        </title>
        <majorTickMark val="none"/>
        <minorTickMark val="none"/>
        <crossAx val="20"/>
      </valAx>
      <valAx>
        <axId val="20"/>
        <scaling>
          <orientation val="minMax"/>
        </scaling>
        <delete val="0"/>
        <axPos val="l"/>
        <majorGridlines/>
        <title>
          <tx>
            <rich>
              <a:bodyPr/>
              <a:p>
                <a:pPr>
                  <a:defRPr/>
                </a:pPr>
                <a:r>
                  <a:t>error (m)</a:t>
                </a:r>
              </a:p>
            </rich>
          </tx>
        </title>
        <majorTickMark val="none"/>
        <minorTickMark val="none"/>
        <crossAx val="10"/>
      </valAx>
    </plotArea>
    <plotVisOnly val="1"/>
    <dispBlanksAs val="gap"/>
  </chart>
</chartSpace>
</file>

<file path=xl/charts/chart12.xml><?xml version="1.0" encoding="utf-8"?>
<chartSpace xmlns:a="http://schemas.openxmlformats.org/drawingml/2006/main" xmlns="http://schemas.openxmlformats.org/drawingml/2006/chart">
  <style val="13"/>
  <chart>
    <title>
      <tx>
        <rich>
          <a:bodyPr/>
          <a:p>
            <a:pPr>
              <a:defRPr/>
            </a:pPr>
            <a:r>
              <a:t>Detection and hiding over time (1 = yes)</a:t>
            </a:r>
          </a:p>
        </rich>
      </tx>
    </title>
    <plotArea>
      <scatterChart>
        <ser>
          <idx val="0"/>
          <order val="0"/>
          <tx>
            <strRef>
              <f>'12 Behaviour'!L4</f>
            </strRef>
          </tx>
          <spPr>
            <a:ln>
              <a:prstDash val="solid"/>
            </a:ln>
          </spPr>
          <marker>
            <symbol val="none"/>
            <spPr>
              <a:ln>
                <a:prstDash val="solid"/>
              </a:ln>
            </spPr>
          </marker>
          <xVal>
            <numRef>
              <f>'12 Behaviour'!$J$5:$J$723</f>
            </numRef>
          </xVal>
          <yVal>
            <numRef>
              <f>'12 Behaviour'!$L$5:$L$723</f>
            </numRef>
          </yVal>
        </ser>
        <ser>
          <idx val="1"/>
          <order val="1"/>
          <tx>
            <strRef>
              <f>'12 Behaviour'!N4</f>
            </strRef>
          </tx>
          <spPr>
            <a:ln>
              <a:prstDash val="solid"/>
            </a:ln>
          </spPr>
          <marker>
            <symbol val="none"/>
            <spPr>
              <a:ln>
                <a:prstDash val="solid"/>
              </a:ln>
            </spPr>
          </marker>
          <xVal>
            <numRef>
              <f>'12 Behaviour'!$J$5:$J$723</f>
            </numRef>
          </xVal>
          <yVal>
            <numRef>
              <f>'12 Behaviour'!$N$5:$N$723</f>
            </numRef>
          </yVal>
        </ser>
        <axId val="10"/>
        <axId val="20"/>
      </scatterChart>
      <valAx>
        <axId val="10"/>
        <scaling>
          <orientation val="minMax"/>
        </scaling>
        <delete val="0"/>
        <axPos val="l"/>
        <majorGridlines/>
        <title>
          <tx>
            <rich>
              <a:bodyPr/>
              <a:p>
                <a:pPr>
                  <a:defRPr/>
                </a:pPr>
                <a:r>
                  <a:t>t (s)</a:t>
                </a:r>
              </a:p>
            </rich>
          </tx>
        </title>
        <majorTickMark val="none"/>
        <minorTickMark val="none"/>
        <crossAx val="20"/>
      </valAx>
      <valAx>
        <axId val="20"/>
        <scaling>
          <orientation val="minMax"/>
        </scaling>
        <delete val="0"/>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 Type="http://schemas.openxmlformats.org/officeDocument/2006/relationships/image" Target="/xl/media/image3.png" Id="rId2" /><Relationship Type="http://schemas.openxmlformats.org/officeDocument/2006/relationships/image" Target="/xl/media/image4.png" Id="rId3"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4.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5.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6.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7.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 Type="http://schemas.openxmlformats.org/officeDocument/2006/relationships/chart" Target="/xl/charts/chart9.xml" Id="rId3" /><Relationship Type="http://schemas.openxmlformats.org/officeDocument/2006/relationships/chart" Target="/xl/charts/chart10.xml" Id="rId4" /></Relationships>
</file>

<file path=xl/drawings/_rels/drawing8.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8</col>
      <colOff>0</colOff>
      <row>3</row>
      <rowOff>0</rowOff>
    </from>
    <ext cx="5334000" cy="300037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10</col>
      <colOff>0</colOff>
      <row>4</row>
      <rowOff>0</rowOff>
    </from>
    <ext cx="1428750" cy="1266825"/>
    <pic>
      <nvPicPr>
        <cNvPr id="1" name="Image 1" descr="Picture"/>
        <cNvPicPr/>
      </nvPicPr>
      <blipFill>
        <a:blip cstate="print" r:embed="rId1"/>
        <a:stretch>
          <a:fillRect/>
        </a:stretch>
      </blipFill>
      <spPr>
        <a:prstGeom prst="rect"/>
      </spPr>
    </pic>
    <clientData/>
  </oneCellAnchor>
  <oneCellAnchor>
    <from>
      <col>10</col>
      <colOff>0</colOff>
      <row>5</row>
      <rowOff>0</rowOff>
    </from>
    <ext cx="1428750" cy="1266825"/>
    <pic>
      <nvPicPr>
        <cNvPr id="2" name="Image 2" descr="Picture"/>
        <cNvPicPr/>
      </nvPicPr>
      <blipFill>
        <a:blip cstate="print" r:embed="rId2"/>
        <a:stretch>
          <a:fillRect/>
        </a:stretch>
      </blipFill>
      <spPr>
        <a:prstGeom prst="rect"/>
      </spPr>
    </pic>
    <clientData/>
  </oneCellAnchor>
  <oneCellAnchor>
    <from>
      <col>10</col>
      <colOff>0</colOff>
      <row>6</row>
      <rowOff>0</rowOff>
    </from>
    <ext cx="1428750" cy="1266825"/>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13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14</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32</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13</row>
      <rowOff>0</rowOff>
    </from>
    <ext cx="2857500" cy="2943225"/>
    <pic>
      <nvPicPr>
        <cNvPr id="1" name="Image 1" descr="Picture"/>
        <cNvPicPr/>
      </nvPicPr>
      <blipFill>
        <a:blip cstate="print" r:embed="rId1"/>
        <a:stretch>
          <a:fillRect/>
        </a:stretch>
      </blipFill>
      <spPr>
        <a:prstGeom prst="rect"/>
      </spPr>
    </pic>
    <clientData/>
  </oneCellAnchor>
  <oneCellAnchor>
    <from>
      <col>3</col>
      <colOff>0</colOff>
      <row>13</row>
      <rowOff>0</rowOff>
    </from>
    <ext cx="2857500" cy="2943225"/>
    <pic>
      <nvPicPr>
        <cNvPr id="2" name="Image 2" descr="Picture"/>
        <cNvPicPr/>
      </nvPicPr>
      <blipFill>
        <a:blip cstate="print" r:embed="rId2"/>
        <a:stretch>
          <a:fillRect/>
        </a:stretch>
      </blipFill>
      <spPr>
        <a:prstGeom prst="rect"/>
      </spPr>
    </pic>
    <clientData/>
  </oneCellAnchor>
  <oneCellAnchor>
    <from>
      <col>6</col>
      <colOff>0</colOff>
      <row>13</row>
      <rowOff>0</rowOff>
    </from>
    <ext cx="2857500" cy="2943225"/>
    <pic>
      <nvPicPr>
        <cNvPr id="3" name="Image 3" descr="Picture"/>
        <cNvPicPr/>
      </nvPicPr>
      <blipFill>
        <a:blip cstate="print" r:embed="rId3"/>
        <a:stretch>
          <a:fillRect/>
        </a:stretch>
      </blipFill>
      <spPr>
        <a:prstGeom prst="rect"/>
      </spPr>
    </pic>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20</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19</row>
      <rowOff>0</rowOff>
    </from>
    <ext cx="4320000" cy="25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34</row>
      <rowOff>0</rowOff>
    </from>
    <ext cx="4320000" cy="252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34</row>
      <rowOff>0</rowOff>
    </from>
    <ext cx="4320000" cy="252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5760000" cy="252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bjectConstruction" displayName="ObjectConstruction" ref="A4:Y3279" headerRowCount="1">
  <autoFilter ref="A4:Y3279"/>
  <tableColumns count="25">
    <tableColumn id="1" name="ID"/>
    <tableColumn id="2" name="Final object"/>
    <tableColumn id="3" name="Primitive"/>
    <tableColumn id="4" name="Component"/>
    <tableColumn id="5" name="Parent ID"/>
    <tableColumn id="6" name="Depth"/>
    <tableColumn id="7" name="Sx"/>
    <tableColumn id="8" name="Sy"/>
    <tableColumn id="9" name="Sz"/>
    <tableColumn id="10" name="Rx (deg)"/>
    <tableColumn id="11" name="Ry (deg)"/>
    <tableColumn id="12" name="Rz (deg)"/>
    <tableColumn id="13" name="Tx"/>
    <tableColumn id="14" name="Ty"/>
    <tableColumn id="15" name="Tz"/>
    <tableColumn id="16" name="Shading"/>
    <tableColumn id="17" name="Surface"/>
    <tableColumn id="18" name="Roughness (effective)"/>
    <tableColumn id="19" name="Metalness"/>
    <tableColumn id="20" name="Heat"/>
    <tableColumn id="21" name="Emissive"/>
    <tableColumn id="22" name="Occluder"/>
    <tableColumn id="23" name="Obstacle"/>
    <tableColumn id="24" name="Animation"/>
    <tableColumn id="25" name="Purpos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hyperlink" Target="build/test_results.json" TargetMode="External" Id="rId1" /><Relationship Type="http://schemas.openxmlformats.org/officeDocument/2006/relationships/hyperlink" Target="build/test_results.json" TargetMode="External" Id="rId2" /><Relationship Type="http://schemas.openxmlformats.org/officeDocument/2006/relationships/hyperlink" Target="build/test_results.json" TargetMode="External" Id="rId3" /><Relationship Type="http://schemas.openxmlformats.org/officeDocument/2006/relationships/hyperlink" Target="build/test_results.json" TargetMode="External" Id="rId4" /><Relationship Type="http://schemas.openxmlformats.org/officeDocument/2006/relationships/hyperlink" Target="build/test_results.json" TargetMode="External" Id="rId5" /><Relationship Type="http://schemas.openxmlformats.org/officeDocument/2006/relationships/hyperlink" Target="build/test_results.json" TargetMode="External" Id="rId6" /><Relationship Type="http://schemas.openxmlformats.org/officeDocument/2006/relationships/hyperlink" Target="build/test_results.json" TargetMode="External" Id="rId7" /><Relationship Type="http://schemas.openxmlformats.org/officeDocument/2006/relationships/hyperlink" Target="build/test_results.json" TargetMode="External" Id="rId8" /><Relationship Type="http://schemas.openxmlformats.org/officeDocument/2006/relationships/hyperlink" Target="build/test_results.json" TargetMode="External" Id="rId9" /><Relationship Type="http://schemas.openxmlformats.org/officeDocument/2006/relationships/hyperlink" Target="build/test_results.json" TargetMode="External" Id="rId10" /><Relationship Type="http://schemas.openxmlformats.org/officeDocument/2006/relationships/hyperlink" Target="build/test_results.json" TargetMode="External" Id="rId11" /><Relationship Type="http://schemas.openxmlformats.org/officeDocument/2006/relationships/hyperlink" Target="build/test_results.json" TargetMode="External" Id="rId12" /><Relationship Type="http://schemas.openxmlformats.org/officeDocument/2006/relationships/hyperlink" Target="build/test_results.json" TargetMode="External" Id="rId13" /><Relationship Type="http://schemas.openxmlformats.org/officeDocument/2006/relationships/hyperlink" Target="build/test_results.json" TargetMode="External" Id="rId14" /><Relationship Type="http://schemas.openxmlformats.org/officeDocument/2006/relationships/hyperlink" Target="build/test_results.json" TargetMode="External" Id="rId15" /><Relationship Type="http://schemas.openxmlformats.org/officeDocument/2006/relationships/hyperlink" Target="build/test_results.json" TargetMode="External" Id="rId16" /><Relationship Type="http://schemas.openxmlformats.org/officeDocument/2006/relationships/hyperlink" Target="build/test_results.json" TargetMode="External" Id="rId17" /><Relationship Type="http://schemas.openxmlformats.org/officeDocument/2006/relationships/hyperlink" Target="build/test_results.json" TargetMode="External" Id="rId18" /><Relationship Type="http://schemas.openxmlformats.org/officeDocument/2006/relationships/hyperlink" Target="build/test_results.json" TargetMode="External" Id="rId19" /><Relationship Type="http://schemas.openxmlformats.org/officeDocument/2006/relationships/hyperlink" Target="build/test_results.json" TargetMode="External" Id="rId20" /><Relationship Type="http://schemas.openxmlformats.org/officeDocument/2006/relationships/hyperlink" Target="build/test_results.json" TargetMode="External" Id="rId21" /><Relationship Type="http://schemas.openxmlformats.org/officeDocument/2006/relationships/hyperlink" Target="build/test_results.json" TargetMode="External" Id="rId22" /><Relationship Type="http://schemas.openxmlformats.org/officeDocument/2006/relationships/hyperlink" Target="build/test_results.json" TargetMode="External" Id="rId23" /><Relationship Type="http://schemas.openxmlformats.org/officeDocument/2006/relationships/hyperlink" Target="build/test_results.json" TargetMode="External" Id="rId24" /><Relationship Type="http://schemas.openxmlformats.org/officeDocument/2006/relationships/hyperlink" Target="build/test_results.json" TargetMode="External" Id="rId25" /><Relationship Type="http://schemas.openxmlformats.org/officeDocument/2006/relationships/hyperlink" Target="build/test_results.json" TargetMode="External" Id="rId26" /><Relationship Type="http://schemas.openxmlformats.org/officeDocument/2006/relationships/hyperlink" Target="build/test_results.json" TargetMode="External" Id="rId27" /><Relationship Type="http://schemas.openxmlformats.org/officeDocument/2006/relationships/hyperlink" Target="build/test_results.json" TargetMode="External" Id="rId28" /><Relationship Type="http://schemas.openxmlformats.org/officeDocument/2006/relationships/hyperlink" Target="build/test_results.json" TargetMode="External" Id="rId29" /><Relationship Type="http://schemas.openxmlformats.org/officeDocument/2006/relationships/hyperlink" Target="build/test_results.json" TargetMode="External" Id="rId30" /><Relationship Type="http://schemas.openxmlformats.org/officeDocument/2006/relationships/hyperlink" Target="build/test_results.json" TargetMode="External" Id="rId31" /><Relationship Type="http://schemas.openxmlformats.org/officeDocument/2006/relationships/hyperlink" Target="build/test_results.json" TargetMode="External" Id="rId32" /><Relationship Type="http://schemas.openxmlformats.org/officeDocument/2006/relationships/hyperlink" Target="build/test_results.json" TargetMode="External" Id="rId33" /><Relationship Type="http://schemas.openxmlformats.org/officeDocument/2006/relationships/hyperlink" Target="build/test_results.json" TargetMode="External" Id="rId34" /><Relationship Type="http://schemas.openxmlformats.org/officeDocument/2006/relationships/hyperlink" Target="build/test_results.json" TargetMode="External" Id="rId35" /><Relationship Type="http://schemas.openxmlformats.org/officeDocument/2006/relationships/hyperlink" Target="build/test_results.json" TargetMode="External" Id="rId36" /><Relationship Type="http://schemas.openxmlformats.org/officeDocument/2006/relationships/hyperlink" Target="build/test_results.json" TargetMode="External" Id="rId37" /><Relationship Type="http://schemas.openxmlformats.org/officeDocument/2006/relationships/hyperlink" Target="build/test_results.json" TargetMode="External" Id="rId38" /><Relationship Type="http://schemas.openxmlformats.org/officeDocument/2006/relationships/hyperlink" Target="build/test_results.json" TargetMode="External" Id="rId39" /><Relationship Type="http://schemas.openxmlformats.org/officeDocument/2006/relationships/hyperlink" Target="build/test_results.json" TargetMode="External" Id="rId40" /><Relationship Type="http://schemas.openxmlformats.org/officeDocument/2006/relationships/hyperlink" Target="build/test_results.json" TargetMode="External" Id="rId41" /><Relationship Type="http://schemas.openxmlformats.org/officeDocument/2006/relationships/hyperlink" Target="build/test_results.json" TargetMode="External" Id="rId42" /><Relationship Type="http://schemas.openxmlformats.org/officeDocument/2006/relationships/hyperlink" Target="build/test_results.json" TargetMode="External" Id="rId43" /><Relationship Type="http://schemas.openxmlformats.org/officeDocument/2006/relationships/hyperlink" Target="build/test_results.json" TargetMode="External" Id="rId44" /><Relationship Type="http://schemas.openxmlformats.org/officeDocument/2006/relationships/hyperlink" Target="build/test_results.json" TargetMode="External" Id="rId45" /><Relationship Type="http://schemas.openxmlformats.org/officeDocument/2006/relationships/hyperlink" Target="build/test_results.json" TargetMode="External" Id="rId46" /><Relationship Type="http://schemas.openxmlformats.org/officeDocument/2006/relationships/hyperlink" Target="build/test_results.json" TargetMode="External" Id="rId47" /><Relationship Type="http://schemas.openxmlformats.org/officeDocument/2006/relationships/hyperlink" Target="build/test_results.json" TargetMode="External" Id="rId48" /><Relationship Type="http://schemas.openxmlformats.org/officeDocument/2006/relationships/hyperlink" Target="build/test_results.json" TargetMode="External" Id="rId49" /><Relationship Type="http://schemas.openxmlformats.org/officeDocument/2006/relationships/hyperlink" Target="build/test_results.json" TargetMode="External" Id="rId50" /><Relationship Type="http://schemas.openxmlformats.org/officeDocument/2006/relationships/hyperlink" Target="build/test_results.json" TargetMode="External" Id="rId51" /><Relationship Type="http://schemas.openxmlformats.org/officeDocument/2006/relationships/hyperlink" Target="build/test_results.json" TargetMode="External" Id="rId52" /><Relationship Type="http://schemas.openxmlformats.org/officeDocument/2006/relationships/hyperlink" Target="build/test_results.json" TargetMode="External" Id="rId53" /><Relationship Type="http://schemas.openxmlformats.org/officeDocument/2006/relationships/hyperlink" Target="build/test_results.json" TargetMode="External" Id="rId54" /><Relationship Type="http://schemas.openxmlformats.org/officeDocument/2006/relationships/hyperlink" Target="build/test_results.json" TargetMode="External" Id="rId55" /><Relationship Type="http://schemas.openxmlformats.org/officeDocument/2006/relationships/hyperlink" Target="build/test_results.json" TargetMode="External" Id="rId56" /><Relationship Type="http://schemas.openxmlformats.org/officeDocument/2006/relationships/hyperlink" Target="build/test_results.json" TargetMode="External" Id="rId57" /><Relationship Type="http://schemas.openxmlformats.org/officeDocument/2006/relationships/hyperlink" Target="build/test_results.json" TargetMode="External" Id="rId58" /><Relationship Type="http://schemas.openxmlformats.org/officeDocument/2006/relationships/hyperlink" Target="build/test_results.json" TargetMode="External" Id="rId59" /><Relationship Type="http://schemas.openxmlformats.org/officeDocument/2006/relationships/hyperlink" Target="build/test_results.json" TargetMode="External" Id="rId60" /><Relationship Type="http://schemas.openxmlformats.org/officeDocument/2006/relationships/hyperlink" Target="build/test_results.json" TargetMode="External" Id="rId61" /><Relationship Type="http://schemas.openxmlformats.org/officeDocument/2006/relationships/hyperlink" Target="build/test_results.json" TargetMode="External" Id="rId62" /><Relationship Type="http://schemas.openxmlformats.org/officeDocument/2006/relationships/hyperlink" Target="build/test_results.json" TargetMode="External" Id="rId63" /><Relationship Type="http://schemas.openxmlformats.org/officeDocument/2006/relationships/hyperlink" Target="build/test_results.json" TargetMode="External" Id="rId64" /><Relationship Type="http://schemas.openxmlformats.org/officeDocument/2006/relationships/hyperlink" Target="build/test_results.json" TargetMode="External" Id="rId65" /><Relationship Type="http://schemas.openxmlformats.org/officeDocument/2006/relationships/hyperlink" Target="build/test_results.json" TargetMode="External" Id="rId66" /><Relationship Type="http://schemas.openxmlformats.org/officeDocument/2006/relationships/hyperlink" Target="build/test_results.json" TargetMode="External" Id="rId67" /><Relationship Type="http://schemas.openxmlformats.org/officeDocument/2006/relationships/hyperlink" Target="build/test_results.json" TargetMode="External" Id="rId68" /><Relationship Type="http://schemas.openxmlformats.org/officeDocument/2006/relationships/hyperlink" Target="build/test_results.json" TargetMode="External" Id="rId69" /><Relationship Type="http://schemas.openxmlformats.org/officeDocument/2006/relationships/hyperlink" Target="build/test_results.json" TargetMode="External" Id="rId70" /><Relationship Type="http://schemas.openxmlformats.org/officeDocument/2006/relationships/hyperlink" Target="build/test_results.json" TargetMode="External" Id="rId71" /><Relationship Type="http://schemas.openxmlformats.org/officeDocument/2006/relationships/hyperlink" Target="build/test_results.json" TargetMode="External" Id="rId72" /><Relationship Type="http://schemas.openxmlformats.org/officeDocument/2006/relationships/hyperlink" Target="build/test_results.json" TargetMode="External" Id="rId73" /><Relationship Type="http://schemas.openxmlformats.org/officeDocument/2006/relationships/hyperlink" Target="build/test_results.json" TargetMode="External" Id="rId74" /><Relationship Type="http://schemas.openxmlformats.org/officeDocument/2006/relationships/hyperlink" Target="build/test_results.json" TargetMode="External" Id="rId75" /><Relationship Type="http://schemas.openxmlformats.org/officeDocument/2006/relationships/hyperlink" Target="build/test_results.json" TargetMode="External" Id="rId76" /><Relationship Type="http://schemas.openxmlformats.org/officeDocument/2006/relationships/hyperlink" Target="build/test_results.json" TargetMode="External" Id="rId77" /><Relationship Type="http://schemas.openxmlformats.org/officeDocument/2006/relationships/hyperlink" Target="build/test_results.json" TargetMode="External" Id="rId78" /><Relationship Type="http://schemas.openxmlformats.org/officeDocument/2006/relationships/hyperlink" Target="build/test_results.json" TargetMode="External" Id="rId79" /><Relationship Type="http://schemas.openxmlformats.org/officeDocument/2006/relationships/hyperlink" Target="build/test_results.json" TargetMode="External" Id="rId80" /><Relationship Type="http://schemas.openxmlformats.org/officeDocument/2006/relationships/hyperlink" Target="build/test_results.json" TargetMode="External" Id="rId81" /><Relationship Type="http://schemas.openxmlformats.org/officeDocument/2006/relationships/hyperlink" Target="build/test_results.json" TargetMode="External" Id="rId82" /><Relationship Type="http://schemas.openxmlformats.org/officeDocument/2006/relationships/hyperlink" Target="build/test_results.json" TargetMode="External" Id="rId83" /><Relationship Type="http://schemas.openxmlformats.org/officeDocument/2006/relationships/hyperlink" Target="build/test_results.json" TargetMode="External" Id="rId84" /><Relationship Type="http://schemas.openxmlformats.org/officeDocument/2006/relationships/hyperlink" Target="build/test_results.json" TargetMode="External" Id="rId85" /><Relationship Type="http://schemas.openxmlformats.org/officeDocument/2006/relationships/hyperlink" Target="build/test_results.json" TargetMode="External" Id="rId86" /><Relationship Type="http://schemas.openxmlformats.org/officeDocument/2006/relationships/hyperlink" Target="build/test_results.json" TargetMode="External" Id="rId87" /><Relationship Type="http://schemas.openxmlformats.org/officeDocument/2006/relationships/hyperlink" Target="build/test_results.json" TargetMode="External" Id="rId88" /><Relationship Type="http://schemas.openxmlformats.org/officeDocument/2006/relationships/hyperlink" Target="build/test_results.json" TargetMode="External" Id="rId89" /><Relationship Type="http://schemas.openxmlformats.org/officeDocument/2006/relationships/hyperlink" Target="build/test_results.json" TargetMode="External" Id="rId90" /><Relationship Type="http://schemas.openxmlformats.org/officeDocument/2006/relationships/hyperlink" Target="build/test_results.json" TargetMode="External" Id="rId91" /><Relationship Type="http://schemas.openxmlformats.org/officeDocument/2006/relationships/hyperlink" Target="build/test_results.json" TargetMode="External" Id="rId92" /><Relationship Type="http://schemas.openxmlformats.org/officeDocument/2006/relationships/hyperlink" Target="build/test_results.json" TargetMode="External" Id="rId93" /><Relationship Type="http://schemas.openxmlformats.org/officeDocument/2006/relationships/hyperlink" Target="build/test_results.json" TargetMode="External" Id="rId94" /><Relationship Type="http://schemas.openxmlformats.org/officeDocument/2006/relationships/hyperlink" Target="build/test_results.json" TargetMode="External" Id="rId95" /><Relationship Type="http://schemas.openxmlformats.org/officeDocument/2006/relationships/hyperlink" Target="build/test_results.json" TargetMode="External" Id="rId96" /><Relationship Type="http://schemas.openxmlformats.org/officeDocument/2006/relationships/hyperlink" Target="build/test_results.json" TargetMode="External" Id="rId97" /><Relationship Type="http://schemas.openxmlformats.org/officeDocument/2006/relationships/hyperlink" Target="build/test_results.json" TargetMode="External" Id="rId98" /><Relationship Type="http://schemas.openxmlformats.org/officeDocument/2006/relationships/hyperlink" Target="build/test_results.json" TargetMode="External" Id="rId99" /><Relationship Type="http://schemas.openxmlformats.org/officeDocument/2006/relationships/hyperlink" Target="build/test_results.json" TargetMode="External" Id="rId100" /><Relationship Type="http://schemas.openxmlformats.org/officeDocument/2006/relationships/hyperlink" Target="build/test_results.json" TargetMode="External" Id="rId101" /><Relationship Type="http://schemas.openxmlformats.org/officeDocument/2006/relationships/hyperlink" Target="build/test_results.json" TargetMode="External" Id="rId102" /><Relationship Type="http://schemas.openxmlformats.org/officeDocument/2006/relationships/hyperlink" Target="build/test_results.json" TargetMode="External" Id="rId103" /><Relationship Type="http://schemas.openxmlformats.org/officeDocument/2006/relationships/hyperlink" Target="build/test_results.json" TargetMode="External" Id="rId104" /><Relationship Type="http://schemas.openxmlformats.org/officeDocument/2006/relationships/hyperlink" Target="build/test_results.json" TargetMode="External" Id="rId105" /><Relationship Type="http://schemas.openxmlformats.org/officeDocument/2006/relationships/hyperlink" Target="build/test_results.json" TargetMode="External" Id="rId106" /><Relationship Type="http://schemas.openxmlformats.org/officeDocument/2006/relationships/hyperlink" Target="build/test_results.json" TargetMode="External" Id="rId107" /><Relationship Type="http://schemas.openxmlformats.org/officeDocument/2006/relationships/hyperlink" Target="build/test_results.json" TargetMode="External" Id="rId108" /><Relationship Type="http://schemas.openxmlformats.org/officeDocument/2006/relationships/hyperlink" Target="build/test_results.json" TargetMode="External" Id="rId109" /><Relationship Type="http://schemas.openxmlformats.org/officeDocument/2006/relationships/hyperlink" Target="build/test_results.json" TargetMode="External" Id="rId110" /><Relationship Type="http://schemas.openxmlformats.org/officeDocument/2006/relationships/hyperlink" Target="build/test_results.json" TargetMode="External" Id="rId111" /><Relationship Type="http://schemas.openxmlformats.org/officeDocument/2006/relationships/hyperlink" Target="build/test_results.json" TargetMode="External" Id="rId112" /><Relationship Type="http://schemas.openxmlformats.org/officeDocument/2006/relationships/hyperlink" Target="build/test_results.json" TargetMode="External" Id="rId113" /><Relationship Type="http://schemas.openxmlformats.org/officeDocument/2006/relationships/hyperlink" Target="build/test_results.json" TargetMode="External" Id="rId114" /><Relationship Type="http://schemas.openxmlformats.org/officeDocument/2006/relationships/hyperlink" Target="build/test_results.json" TargetMode="External" Id="rId115" /><Relationship Type="http://schemas.openxmlformats.org/officeDocument/2006/relationships/hyperlink" Target="build/test_results.json" TargetMode="External" Id="rId116" /><Relationship Type="http://schemas.openxmlformats.org/officeDocument/2006/relationships/hyperlink" Target="build/test_results.json" TargetMode="External" Id="rId117" /><Relationship Type="http://schemas.openxmlformats.org/officeDocument/2006/relationships/hyperlink" Target="build/test_results.json" TargetMode="External" Id="rId118" /><Relationship Type="http://schemas.openxmlformats.org/officeDocument/2006/relationships/hyperlink" Target="build/test_results.json" TargetMode="External" Id="rId119" /><Relationship Type="http://schemas.openxmlformats.org/officeDocument/2006/relationships/hyperlink" Target="build/test_results.json" TargetMode="External" Id="rId120" /><Relationship Type="http://schemas.openxmlformats.org/officeDocument/2006/relationships/hyperlink" Target="report/figures/primitive_library.png" TargetMode="External" Id="rId121" /><Relationship Type="http://schemas.openxmlformats.org/officeDocument/2006/relationships/hyperlink" Target="report/figures/scene_thermal.png" TargetMode="External" Id="rId122" /><Relationship Type="http://schemas.openxmlformats.org/officeDocument/2006/relationships/hyperlink" Target="report/figures/uav_camera_view.png" TargetMode="External" Id="rId123" /><Relationship Type="http://schemas.openxmlformats.org/officeDocument/2006/relationships/hyperlink" Target="report/figures/hide_thermal.png" TargetMode="External" Id="rId124" /><Relationship Type="http://schemas.openxmlformats.org/officeDocument/2006/relationships/hyperlink" Target="report/figures/hide_ztest_off.png" TargetMode="External" Id="rId125" /><Relationship Type="http://schemas.openxmlformats.org/officeDocument/2006/relationships/hyperlink" Target="report/figures/scene_depth.png" TargetMode="External" Id="rId126" /><Relationship Type="http://schemas.openxmlformats.org/officeDocument/2006/relationships/hyperlink" Target="report/figures/scene_hiddenline.png" TargetMode="External" Id="rId127" /><Relationship Type="http://schemas.openxmlformats.org/officeDocument/2006/relationships/hyperlink" Target="report/figures/scene_xray.png" TargetMode="External" Id="rId128" /><Relationship Type="http://schemas.openxmlformats.org/officeDocument/2006/relationships/hyperlink" Target="report/figures/iso_uav_exploded.png" TargetMode="External" Id="rId129" /><Relationship Type="http://schemas.openxmlformats.org/officeDocument/2006/relationships/hyperlink" Target="report/figures/bunker_flat_visible.png" TargetMode="External" Id="rId130" /><Relationship Type="http://schemas.openxmlformats.org/officeDocument/2006/relationships/hyperlink" Target="report/figures/bunker_all_gouraud.png" TargetMode="External" Id="rId131" /><Relationship Type="http://schemas.openxmlformats.org/officeDocument/2006/relationships/hyperlink" Target="report/figures/scene_visible.png" TargetMode="External" Id="rId132" /><Relationship Type="http://schemas.openxmlformats.org/officeDocument/2006/relationships/hyperlink" Target="report/figures/hierarchy_axes.png" TargetMode="External" Id="rId133" /><Relationship Type="http://schemas.openxmlformats.org/officeDocument/2006/relationships/hyperlink" Target="report/figures/plan_topdown.png" TargetMode="External" Id="rId134" /><Relationship Type="http://schemas.openxmlformats.org/officeDocument/2006/relationships/hyperlink" Target="report/figures/cine_gate.png" TargetMode="External" Id="rId135" /><Relationship Type="http://schemas.openxmlformats.org/officeDocument/2006/relationships/hyperlink" Target="report/figures/compare_v1.png" TargetMode="External" Id="rId136" /><Relationship Type="http://schemas.openxmlformats.org/officeDocument/2006/relationships/hyperlink" Target="report/figures/ablate_shadows.png" TargetMode="External" Id="rId137" /><Relationship Type="http://schemas.openxmlformats.org/officeDocument/2006/relationships/hyperlink" Target="report/figures/cine_chase.png" TargetMode="External" Id="rId138" /><Relationship Type="http://schemas.openxmlformats.org/officeDocument/2006/relationships/hyperlink" Target="report/figures/cine_ground.png" TargetMode="External" Id="rId139" /><Relationship Type="http://schemas.openxmlformats.org/officeDocument/2006/relationships/hyperlink" Target="report/figures/scene_thermal.png" TargetMode="External" Id="rId140" /><Relationship Type="http://schemas.openxmlformats.org/officeDocument/2006/relationships/hyperlink" Target="report/figures/thermal_footprints.png" TargetMode="External" Id="rId141" /><Relationship Type="http://schemas.openxmlformats.org/officeDocument/2006/relationships/hyperlink" Target="report/figures/rain_gate.png" TargetMode="External" Id="rId142" /><Relationship Type="http://schemas.openxmlformats.org/officeDocument/2006/relationships/hyperlink" Target="report/figures/rain_thermal.png" TargetMode="External" Id="rId143" /><Relationship Type="http://schemas.openxmlformats.org/officeDocument/2006/relationships/hyperlink" Target="build/trace.csv" TargetMode="External" Id="rId144" /><Relationship Type="http://schemas.openxmlformats.org/officeDocument/2006/relationships/hyperlink" Target="build/trace.csv" TargetMode="External" Id="rId145"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hyperlink" Target="src/primitives/Cube.cpp" TargetMode="External" Id="rId1" /><Relationship Type="http://schemas.openxmlformats.org/officeDocument/2006/relationships/hyperlink" Target="src/primitives/MeshData.cpp" TargetMode="External" Id="rId2" /><Relationship Type="http://schemas.openxmlformats.org/officeDocument/2006/relationships/hyperlink" Target="src/rendering/Mesh.cpp" TargetMode="External" Id="rId3" /><Relationship Type="http://schemas.openxmlformats.org/officeDocument/2006/relationships/hyperlink" Target="src/rendering/Renderer.cpp" TargetMode="External" Id="rId4" /><Relationship Type="http://schemas.openxmlformats.org/officeDocument/2006/relationships/hyperlink" Target="src/app/Capture.cpp" TargetMode="External" Id="rId5" /><Relationship Type="http://schemas.openxmlformats.org/officeDocument/2006/relationships/hyperlink" Target="src/objects/AaGun.cpp" TargetMode="External" Id="rId6" /><Relationship Type="http://schemas.openxmlformats.org/officeDocument/2006/relationships/hyperlink" Target="src/objects/Bunker.cpp" TargetMode="External" Id="rId7" /><Relationship Type="http://schemas.openxmlformats.org/officeDocument/2006/relationships/hyperlink" Target="src/objects/Terrain.cpp" TargetMode="External" Id="rId8" /><Relationship Type="http://schemas.openxmlformats.org/officeDocument/2006/relationships/hyperlink" Target="src/objects/Uav.cpp" TargetMode="External" Id="rId9" /><Relationship Type="http://schemas.openxmlformats.org/officeDocument/2006/relationships/hyperlink" Target="src/objects/Rover.cpp" TargetMode="External" Id="rId10" /><Relationship Type="http://schemas.openxmlformats.org/officeDocument/2006/relationships/hyperlink" Target="src/rendering/Lighting.h" TargetMode="External" Id="rId11" /><Relationship Type="http://schemas.openxmlformats.org/officeDocument/2006/relationships/hyperlink" Target="src/scene/Transform.h" TargetMode="External" Id="rId12" /><Relationship Type="http://schemas.openxmlformats.org/officeDocument/2006/relationships/hyperlink" Target="src/scene/Scene.cpp" TargetMode="External" Id="rId13" /><Relationship Type="http://schemas.openxmlformats.org/officeDocument/2006/relationships/hyperlink" Target="src/scene/Scene.cpp" TargetMode="External" Id="rId14" /><Relationship Type="http://schemas.openxmlformats.org/officeDocument/2006/relationships/hyperlink" Target="src/objects/Uav.cpp" TargetMode="External" Id="rId15" /><Relationship Type="http://schemas.openxmlformats.org/officeDocument/2006/relationships/hyperlink" Target="src/app/App.cpp" TargetMode="External" Id="rId16" /><Relationship Type="http://schemas.openxmlformats.org/officeDocument/2006/relationships/hyperlink" Target="src/ai/DroneController.cpp" TargetMode="External" Id="rId17" /><Relationship Type="http://schemas.openxmlformats.org/officeDocument/2006/relationships/hyperlink" Target="src/scene/Camera.cpp" TargetMode="External" Id="rId18" /><Relationship Type="http://schemas.openxmlformats.org/officeDocument/2006/relationships/hyperlink" Target="src/app/AppHud.cpp" TargetMode="External" Id="rId19" /><Relationship Type="http://schemas.openxmlformats.org/officeDocument/2006/relationships/hyperlink" Target="src/app/DocExport.h" TargetMode="External" Id="rId20" /><Relationship Type="http://schemas.openxmlformats.org/officeDocument/2006/relationships/hyperlink" Target="src/app/App.h" TargetMode="External" Id="rId21" /><Relationship Type="http://schemas.openxmlformats.org/officeDocument/2006/relationships/hyperlink" Target="src/objects/Base.cpp" TargetMode="External" Id="rId22" /><Relationship Type="http://schemas.openxmlformats.org/officeDocument/2006/relationships/hyperlink" Target="src/objects/Bunker.cpp" TargetMode="External" Id="rId23" /><Relationship Type="http://schemas.openxmlformats.org/officeDocument/2006/relationships/hyperlink" Target="src/scene/Scene.cpp" TargetMode="External" Id="rId24" /><Relationship Type="http://schemas.openxmlformats.org/officeDocument/2006/relationships/hyperlink" Target="src/scene/Combat.cpp" TargetMode="External" Id="rId25" /><Relationship Type="http://schemas.openxmlformats.org/officeDocument/2006/relationships/hyperlink" Target="src/objects/Tank.cpp" TargetMode="External" Id="rId26" /><Relationship Type="http://schemas.openxmlformats.org/officeDocument/2006/relationships/hyperlink" Target="src/objects/AaGun.cpp" TargetMode="External" Id="rId27" /><Relationship Type="http://schemas.openxmlformats.org/officeDocument/2006/relationships/hyperlink" Target="src/objects/Helicopter.cpp" TargetMode="External" Id="rId28" /><Relationship Type="http://schemas.openxmlformats.org/officeDocument/2006/relationships/hyperlink" Target="src/objects/Radar.cpp" TargetMode="External" Id="rId29" /><Relationship Type="http://schemas.openxmlformats.org/officeDocument/2006/relationships/hyperlink" Target="src/objects/Bunker.cpp" TargetMode="External" Id="rId30" /><Relationship Type="http://schemas.openxmlformats.org/officeDocument/2006/relationships/hyperlink" Target="src/scene/Control.cpp" TargetMode="External" Id="rId31" /><Relationship Type="http://schemas.openxmlformats.org/officeDocument/2006/relationships/hyperlink" Target="src/ai/DroneController.cpp" TargetMode="External" Id="rId32" /><Relationship Type="http://schemas.openxmlformats.org/officeDocument/2006/relationships/hyperlink" Target="src/scene/Camera.cpp" TargetMode="External" Id="rId33" /><Relationship Type="http://schemas.openxmlformats.org/officeDocument/2006/relationships/hyperlink" Target="src/scene/Scene.cpp" TargetMode="External" Id="rId34" /><Relationship Type="http://schemas.openxmlformats.org/officeDocument/2006/relationships/hyperlink" Target="src/app/DocExport.h" TargetMode="External" Id="rId35" /></Relationships>
</file>

<file path=xl/worksheets/_rels/sheet18.xml.rels><Relationships xmlns="http://schemas.openxmlformats.org/package/2006/relationships"><Relationship Type="http://schemas.openxmlformats.org/officeDocument/2006/relationships/hyperlink" Target="src/primitives/Cube.cpp" TargetMode="External" Id="rId1" /><Relationship Type="http://schemas.openxmlformats.org/officeDocument/2006/relationships/hyperlink" Target="report/figures/primitive_library.png" TargetMode="External" Id="rId2" /><Relationship Type="http://schemas.openxmlformats.org/officeDocument/2006/relationships/hyperlink" Target="src/rendering/Renderer.cpp" TargetMode="External" Id="rId3" /><Relationship Type="http://schemas.openxmlformats.org/officeDocument/2006/relationships/hyperlink" Target="report/figures/scene_depth.png" TargetMode="External" Id="rId4" /><Relationship Type="http://schemas.openxmlformats.org/officeDocument/2006/relationships/hyperlink" Target="src/primitives/MeshData.cpp" TargetMode="External" Id="rId5" /><Relationship Type="http://schemas.openxmlformats.org/officeDocument/2006/relationships/hyperlink" Target="report/figures/scene_visible.png" TargetMode="External" Id="rId6" /><Relationship Type="http://schemas.openxmlformats.org/officeDocument/2006/relationships/hyperlink" Target="src/rendering/Mesh.cpp" TargetMode="External" Id="rId7" /><Relationship Type="http://schemas.openxmlformats.org/officeDocument/2006/relationships/hyperlink" Target="report/figures/scene_visible.png" TargetMode="External" Id="rId8" /><Relationship Type="http://schemas.openxmlformats.org/officeDocument/2006/relationships/hyperlink" Target="src/primitives/Sphere.cpp" TargetMode="External" Id="rId9" /><Relationship Type="http://schemas.openxmlformats.org/officeDocument/2006/relationships/hyperlink" Target="report/figures/primitive_library.png" TargetMode="External" Id="rId10" /><Relationship Type="http://schemas.openxmlformats.org/officeDocument/2006/relationships/hyperlink" Target="src/scene/Transform.h" TargetMode="External" Id="rId11" /><Relationship Type="http://schemas.openxmlformats.org/officeDocument/2006/relationships/hyperlink" Target="report/figures/hierarchy_axes.png" TargetMode="External" Id="rId12" /><Relationship Type="http://schemas.openxmlformats.org/officeDocument/2006/relationships/hyperlink" Target="tools/wb_transforms.py" TargetMode="External" Id="rId13" /><Relationship Type="http://schemas.openxmlformats.org/officeDocument/2006/relationships/hyperlink" Target="tools/build_workbook.py" TargetMode="External" Id="rId14" /><Relationship Type="http://schemas.openxmlformats.org/officeDocument/2006/relationships/hyperlink" Target="report/figures/iso_bunker_exploded.png" TargetMode="External" Id="rId15" /><Relationship Type="http://schemas.openxmlformats.org/officeDocument/2006/relationships/hyperlink" Target="src/scene/Scene.cpp" TargetMode="External" Id="rId16" /><Relationship Type="http://schemas.openxmlformats.org/officeDocument/2006/relationships/hyperlink" Target="report/figures/scene_thermal.png" TargetMode="External" Id="rId17" /><Relationship Type="http://schemas.openxmlformats.org/officeDocument/2006/relationships/hyperlink" Target="src/objects/Bunker.cpp" TargetMode="External" Id="rId18" /><Relationship Type="http://schemas.openxmlformats.org/officeDocument/2006/relationships/hyperlink" Target="report/figures/bunker_flat_visible.png" TargetMode="External" Id="rId19" /><Relationship Type="http://schemas.openxmlformats.org/officeDocument/2006/relationships/hyperlink" Target="src/objects/Terrain.cpp" TargetMode="External" Id="rId20" /><Relationship Type="http://schemas.openxmlformats.org/officeDocument/2006/relationships/hyperlink" Target="report/figures/scene_visible.png" TargetMode="External" Id="rId21" /><Relationship Type="http://schemas.openxmlformats.org/officeDocument/2006/relationships/hyperlink" Target="src/objects/Uav.cpp" TargetMode="External" Id="rId22" /><Relationship Type="http://schemas.openxmlformats.org/officeDocument/2006/relationships/hyperlink" Target="report/figures/iso_uav_assembled.png" TargetMode="External" Id="rId23" /><Relationship Type="http://schemas.openxmlformats.org/officeDocument/2006/relationships/hyperlink" Target="src/objects/Rover.cpp" TargetMode="External" Id="rId24" /><Relationship Type="http://schemas.openxmlformats.org/officeDocument/2006/relationships/hyperlink" Target="report/figures/hide_thermal.png" TargetMode="External" Id="rId25" /><Relationship Type="http://schemas.openxmlformats.org/officeDocument/2006/relationships/hyperlink" Target="src/rendering/Lighting.h" TargetMode="External" Id="rId26" /><Relationship Type="http://schemas.openxmlformats.org/officeDocument/2006/relationships/hyperlink" Target="report/figures/scene_visible.png" TargetMode="External" Id="rId27" /><Relationship Type="http://schemas.openxmlformats.org/officeDocument/2006/relationships/hyperlink" Target="src/scene/Scene.cpp" TargetMode="External" Id="rId28" /><Relationship Type="http://schemas.openxmlformats.org/officeDocument/2006/relationships/hyperlink" Target="report/figures/cine_chase.png" TargetMode="External" Id="rId29" /><Relationship Type="http://schemas.openxmlformats.org/officeDocument/2006/relationships/hyperlink" Target="src/objects/Uav.cpp" TargetMode="External" Id="rId30" /><Relationship Type="http://schemas.openxmlformats.org/officeDocument/2006/relationships/hyperlink" Target="report/figures/hierarchy_axes.png" TargetMode="External" Id="rId31" /><Relationship Type="http://schemas.openxmlformats.org/officeDocument/2006/relationships/hyperlink" Target="src/rendering/Renderer.cpp" TargetMode="External" Id="rId32" /><Relationship Type="http://schemas.openxmlformats.org/officeDocument/2006/relationships/hyperlink" Target="report/figures/hide_ztest_off.png" TargetMode="External" Id="rId33" /><Relationship Type="http://schemas.openxmlformats.org/officeDocument/2006/relationships/hyperlink" Target="src/rendering/Renderer.cpp" TargetMode="External" Id="rId34" /><Relationship Type="http://schemas.openxmlformats.org/officeDocument/2006/relationships/hyperlink" Target="report/figures/scene_xray.png" TargetMode="External" Id="rId35" /><Relationship Type="http://schemas.openxmlformats.org/officeDocument/2006/relationships/hyperlink" Target="src/scene/Camera.cpp" TargetMode="External" Id="rId36" /><Relationship Type="http://schemas.openxmlformats.org/officeDocument/2006/relationships/hyperlink" Target="report/figures/cine_establishing.png" TargetMode="External" Id="rId37" /><Relationship Type="http://schemas.openxmlformats.org/officeDocument/2006/relationships/hyperlink" Target="src/rendering/ShaderSources.cpp" TargetMode="External" Id="rId38" /><Relationship Type="http://schemas.openxmlformats.org/officeDocument/2006/relationships/hyperlink" Target="report/figures/compare_v2.png" TargetMode="External" Id="rId39" /><Relationship Type="http://schemas.openxmlformats.org/officeDocument/2006/relationships/hyperlink" Target="src/objects/Environment.cpp" TargetMode="External" Id="rId40" /><Relationship Type="http://schemas.openxmlformats.org/officeDocument/2006/relationships/hyperlink" Target="report/figures/cine_establishing.png" TargetMode="External" Id="rId41" /><Relationship Type="http://schemas.openxmlformats.org/officeDocument/2006/relationships/hyperlink" Target="src/scene/HeatTrail.cpp" TargetMode="External" Id="rId42" /><Relationship Type="http://schemas.openxmlformats.org/officeDocument/2006/relationships/hyperlink" Target="report/figures/thermal_footprints.png" TargetMode="External" Id="rId43" /><Relationship Type="http://schemas.openxmlformats.org/officeDocument/2006/relationships/hyperlink" Target="tools/build_workbook.py" TargetMode="External" Id="rId44" /><Relationship Type="http://schemas.openxmlformats.org/officeDocument/2006/relationships/hyperlink" Target="Makefile" TargetMode="External" Id="rId45" /><Relationship Type="http://schemas.openxmlformats.org/officeDocument/2006/relationships/hyperlink" Target="src/rendering/Hud.cpp" TargetMode="External" Id="rId46" /><Relationship Type="http://schemas.openxmlformats.org/officeDocument/2006/relationships/hyperlink" Target="report/figures_v3/thermal_fpv.png" TargetMode="External" Id="rId47" /><Relationship Type="http://schemas.openxmlformats.org/officeDocument/2006/relationships/hyperlink" Target="src/rendering/ShadersPost.cpp" TargetMode="External" Id="rId48" /><Relationship Type="http://schemas.openxmlformats.org/officeDocument/2006/relationships/hyperlink" Target="report/figures_v3/cine_establishing.png" TargetMode="External" Id="rId49" /><Relationship Type="http://schemas.openxmlformats.org/officeDocument/2006/relationships/hyperlink" Target="src/scene/Camera.cpp" TargetMode="External" Id="rId50" /><Relationship Type="http://schemas.openxmlformats.org/officeDocument/2006/relationships/hyperlink" Target="report/figures_v3/walk_forest.png" TargetMode="External" Id="rId51" /><Relationship Type="http://schemas.openxmlformats.org/officeDocument/2006/relationships/hyperlink" Target="src/objects/Base.cpp" TargetMode="External" Id="rId52" /><Relationship Type="http://schemas.openxmlformats.org/officeDocument/2006/relationships/hyperlink" Target="src/objects/Bunker.cpp" TargetMode="External" Id="rId53" /><Relationship Type="http://schemas.openxmlformats.org/officeDocument/2006/relationships/hyperlink" Target="src/scene/Scene.cpp" TargetMode="External" Id="rId54" /><Relationship Type="http://schemas.openxmlformats.org/officeDocument/2006/relationships/hyperlink" Target="src/scene/Combat.cpp" TargetMode="External" Id="rId55" /><Relationship Type="http://schemas.openxmlformats.org/officeDocument/2006/relationships/hyperlink" Target="src/objects/Tank.cpp" TargetMode="External" Id="rId56" /><Relationship Type="http://schemas.openxmlformats.org/officeDocument/2006/relationships/hyperlink" Target="src/scene/Control.cpp" TargetMode="External" Id="rId57" /><Relationship Type="http://schemas.openxmlformats.org/officeDocument/2006/relationships/hyperlink" Target="src/ai/DroneController.cpp" TargetMode="External" Id="rId58" /><Relationship Type="http://schemas.openxmlformats.org/officeDocument/2006/relationships/hyperlink" Target="src/scene/Camera.cpp" TargetMode="External" Id="rId59" /><Relationship Type="http://schemas.openxmlformats.org/officeDocument/2006/relationships/hyperlink" Target="tools/build_workbook.py" TargetMode="External" Id="rId60" /><Relationship Type="http://schemas.openxmlformats.org/officeDocument/2006/relationships/hyperlink" Target="report/main.tex" TargetMode="External" Id="rId61" /><Relationship Type="http://schemas.openxmlformats.org/officeDocument/2006/relationships/hyperlink" Target="tools/cross_build_windows.sh" TargetMode="External" Id="rId62" /><Relationship Type="http://schemas.openxmlformats.org/officeDocument/2006/relationships/hyperlink" Target="src/scene/Scene.cpp" TargetMode="External" Id="rId63" /><Relationship Type="http://schemas.openxmlformats.org/officeDocument/2006/relationships/hyperlink" Target="src/scene/Control.cpp" TargetMode="External" Id="rId64" /><Relationship Type="http://schemas.openxmlformats.org/officeDocument/2006/relationships/hyperlink" Target="src/objects/Tank.cpp" TargetMode="External" Id="rId65" /><Relationship Type="http://schemas.openxmlformats.org/officeDocument/2006/relationships/hyperlink" Target="report/main.pdf" TargetMode="External" Id="rId66" /></Relationships>
</file>

<file path=xl/worksheets/sheet1.xml><?xml version="1.0" encoding="utf-8"?>
<worksheet xmlns="http://schemas.openxmlformats.org/spreadsheetml/2006/main">
  <sheetPr>
    <outlinePr summaryBelow="1" summaryRight="1"/>
    <pageSetUpPr fitToPage="1"/>
  </sheetPr>
  <dimension ref="A1:I53"/>
  <sheetViews>
    <sheetView showGridLines="0" workbookViewId="0">
      <selection activeCell="A1" sqref="A1"/>
    </sheetView>
  </sheetViews>
  <sheetFormatPr baseColWidth="8" defaultRowHeight="15"/>
  <cols>
    <col width="16" customWidth="1" min="1" max="1"/>
    <col width="16" customWidth="1" min="2" max="2"/>
    <col width="16" customWidth="1" min="3" max="3"/>
    <col width="22" customWidth="1" min="4" max="4"/>
    <col width="22" customWidth="1" min="5" max="5"/>
    <col width="22" customWidth="1" min="6" max="6"/>
    <col width="22" customWidth="1" min="7" max="7"/>
    <col width="3" customWidth="1" min="8" max="8"/>
  </cols>
  <sheetData>
    <row r="1">
      <c r="A1" s="1" t="inlineStr">
        <is>
          <t>ThermalSense - Computer Graphics Lab Documentation</t>
        </is>
      </c>
    </row>
    <row r="2">
      <c r="A2" s="2" t="inlineStr">
        <is>
          <t>Graphics Lab 04: procedural primitives (cube, sphere, cylinder), indexed rendering, hierarchical modelling with M = T x R x S, lighting and shading. Generated from the program's own exports.</t>
        </is>
      </c>
    </row>
    <row r="3">
      <c r="I3" s="2" t="inlineStr">
        <is>
          <t>Hero shot: report/figures/scene_visible.png (captured by ThermalSense.exe --capture)</t>
        </is>
      </c>
    </row>
    <row r="4">
      <c r="A4" s="3" t="inlineStr">
        <is>
          <t>Author</t>
        </is>
      </c>
      <c r="B4" s="4" t="inlineStr">
        <is>
          <t>Md. Shakhoyat Rahman Shujon</t>
        </is>
      </c>
    </row>
    <row r="5">
      <c r="A5" s="3" t="inlineStr">
        <is>
          <t>Roll</t>
        </is>
      </c>
      <c r="B5" s="4" t="inlineStr">
        <is>
          <t>2107104</t>
        </is>
      </c>
    </row>
    <row r="6">
      <c r="A6" s="3" t="inlineStr">
        <is>
          <t>Generated</t>
        </is>
      </c>
      <c r="B6" s="4" t="inlineStr">
        <is>
          <t>2026-10-02</t>
        </is>
      </c>
    </row>
    <row r="7">
      <c r="A7" s="3" t="inlineStr">
        <is>
          <t>Regenerate</t>
        </is>
      </c>
      <c r="B7" s="4" t="inlineStr">
        <is>
          <t>mingw32-make docs   (build/export_docs.exe -&gt; tools/build_workbook.py)</t>
        </is>
      </c>
    </row>
    <row r="8">
      <c r="A8" s="3" t="inlineStr">
        <is>
          <t>Verify</t>
        </is>
      </c>
      <c r="B8" s="4" t="inlineStr">
        <is>
          <t>python tools/verify_workbook.py   (recalculates every formula, checks for errors)</t>
        </is>
      </c>
    </row>
    <row r="10">
      <c r="A10" s="5" t="inlineStr">
        <is>
          <t>Scene parts</t>
        </is>
      </c>
      <c r="B10" s="5" t="inlineStr">
        <is>
          <t>GPU meshes</t>
        </is>
      </c>
      <c r="C10" s="5" t="inlineStr">
        <is>
          <t>Triangles / frame</t>
        </is>
      </c>
      <c r="D10" s="5" t="inlineStr">
        <is>
          <t>Tests passed</t>
        </is>
      </c>
      <c r="E10" s="5" t="inlineStr">
        <is>
          <t>Pass rate</t>
        </is>
      </c>
      <c r="F10" s="5" t="inlineStr">
        <is>
          <t>Best FPS</t>
        </is>
      </c>
      <c r="G10" s="5" t="inlineStr">
        <is>
          <t>max |Excel - code|</t>
        </is>
      </c>
    </row>
    <row r="11" ht="36" customHeight="1">
      <c r="A11" s="6">
        <f>'3 Object Construction'!$AH$19</f>
        <v/>
      </c>
      <c r="B11" s="6">
        <f>COUNTA('1 Primitive Inventory'!$A$5:$A$10)</f>
        <v/>
      </c>
      <c r="C11" s="7">
        <f>'6 Geometry Statistics'!$M$11</f>
        <v/>
      </c>
      <c r="D11" s="8">
        <f>'10 Testing'!$D$3&amp;" / "&amp;'10 Testing'!$B$3</f>
        <v/>
      </c>
      <c r="E11" s="9">
        <f>'10 Testing'!$H$3</f>
        <v/>
      </c>
      <c r="F11" s="10">
        <f>MAX('11 Performance'!$G$5:$G$16)</f>
        <v/>
      </c>
      <c r="G11" s="11">
        <f>MAX('4 Transform Matrices'!$D$3,'5 Hierarchy'!$B$3)</f>
        <v/>
      </c>
    </row>
    <row r="12" ht="24" customHeight="1">
      <c r="A12" s="12" t="inlineStr">
        <is>
          <t>leaf nodes (sheet 3)</t>
        </is>
      </c>
      <c r="B12" s="12" t="inlineStr">
        <is>
          <t>shared by all parts (sheet 1)</t>
        </is>
      </c>
      <c r="C12" s="12" t="inlineStr">
        <is>
          <t>scene geometry (sheet 6)</t>
        </is>
      </c>
      <c r="D12" s="12" t="inlineStr">
        <is>
          <t>sheet 10</t>
        </is>
      </c>
      <c r="E12" s="12" t="inlineStr">
        <is>
          <t>sheet 10</t>
        </is>
      </c>
      <c r="F12" s="12" t="inlineStr">
        <is>
          <t>measured (sheet 11)</t>
        </is>
      </c>
      <c r="G12" s="12" t="inlineStr">
        <is>
          <t>matrices, sheets 4 + 5</t>
        </is>
      </c>
    </row>
    <row r="13">
      <c r="A13" s="5" t="inlineStr">
        <is>
          <t>Possessable objects</t>
        </is>
      </c>
      <c r="B13" s="5" t="inlineStr">
        <is>
          <t>Practical lights</t>
        </is>
      </c>
      <c r="C13" s="5" t="inlineStr">
        <is>
          <t>Walk floors / walls</t>
        </is>
      </c>
      <c r="D13" s="5" t="inlineStr">
        <is>
          <t>Particle types</t>
        </is>
      </c>
      <c r="E13" s="5" t="inlineStr">
        <is>
          <t>Audit verified</t>
        </is>
      </c>
      <c r="F13" s="5" t="inlineStr">
        <is>
          <t>Audit pending</t>
        </is>
      </c>
      <c r="G13" s="5" t="inlineStr">
        <is>
          <t>Sheets</t>
        </is>
      </c>
    </row>
    <row r="14" ht="36" customHeight="1">
      <c r="A14" s="6">
        <f>'14 Controllable Objects'!$B$3</f>
        <v/>
      </c>
      <c r="B14" s="6">
        <f>'15 Bunker &amp; Base'!$B$200</f>
        <v/>
      </c>
      <c r="C14" s="8">
        <f>COUNT('15 Bunker &amp; Base'!$B$85:$B$96)&amp;" / "&amp;'15 Bunker &amp; Base'!$B$138</f>
        <v/>
      </c>
      <c r="D14" s="6">
        <f>'16 Combat &amp; Effects'!$C$82</f>
        <v/>
      </c>
      <c r="E14" s="8">
        <f>'17 Audit'!$D$3&amp;" / "&amp;'17 Audit'!$B$3</f>
        <v/>
      </c>
      <c r="F14" s="6">
        <f>'17 Audit'!$H$3</f>
        <v/>
      </c>
      <c r="G14" s="6" t="n">
        <v>18</v>
      </c>
    </row>
    <row r="15" ht="24" customHeight="1">
      <c r="A15" s="12" t="inlineStr">
        <is>
          <t>sheet 14</t>
        </is>
      </c>
      <c r="B15" s="12" t="inlineStr">
        <is>
          <t>sheet 15</t>
        </is>
      </c>
      <c r="C15" s="12" t="inlineStr">
        <is>
          <t>walk space, sheet 15</t>
        </is>
      </c>
      <c r="D15" s="12" t="inlineStr">
        <is>
          <t>measured, sheet 16</t>
        </is>
      </c>
      <c r="E15" s="12" t="inlineStr">
        <is>
          <t>sheet 17</t>
        </is>
      </c>
      <c r="F15" s="12" t="inlineStr">
        <is>
          <t>sheet 17</t>
        </is>
      </c>
      <c r="G15" s="12" t="inlineStr">
        <is>
          <t>this workbook</t>
        </is>
      </c>
    </row>
    <row r="17">
      <c r="A17" s="13" t="inlineStr">
        <is>
          <t>Index (click a sheet name)</t>
        </is>
      </c>
    </row>
    <row r="18">
      <c r="A18" s="14" t="n">
        <v>0</v>
      </c>
      <c r="B18" s="15" t="inlineStr">
        <is>
          <t>0 Cover &amp; Index</t>
        </is>
      </c>
      <c r="C18" s="16" t="n"/>
      <c r="D18" s="14" t="inlineStr">
        <is>
          <t>This page: author, KPIs, index</t>
        </is>
      </c>
      <c r="E18" s="17" t="n"/>
      <c r="F18" s="17" t="n"/>
      <c r="G18" s="16" t="n"/>
    </row>
    <row r="19">
      <c r="A19" s="14" t="n">
        <v>1</v>
      </c>
      <c r="B19" s="15" t="inlineStr">
        <is>
          <t>1 Primitive Inventory</t>
        </is>
      </c>
      <c r="C19" s="16" t="n"/>
      <c r="D19" s="14" t="inlineStr">
        <is>
          <t>The GPU meshes (cube, sphere, cylinder, frustum, terrain...) with counts, instances and thumbnails</t>
        </is>
      </c>
      <c r="E19" s="17" t="n"/>
      <c r="F19" s="17" t="n"/>
      <c r="G19" s="16" t="n"/>
    </row>
    <row r="20">
      <c r="A20" s="14" t="n">
        <v>2</v>
      </c>
      <c r="B20" s="15" t="inlineStr">
        <is>
          <t>2 Primitive Vertex Data</t>
        </is>
      </c>
      <c r="C20" s="16" t="n"/>
      <c r="D20" s="14" t="inlineStr">
        <is>
          <t>Cube's 24 vertices + 36 indices, sphere/cylinder samples, CCW test, Technique 1 vs 2 (formulas)</t>
        </is>
      </c>
      <c r="E20" s="17" t="n"/>
      <c r="F20" s="17" t="n"/>
      <c r="G20" s="16" t="n"/>
    </row>
    <row r="21">
      <c r="A21" s="14" t="n">
        <v>3</v>
      </c>
      <c r="B21" s="15" t="inlineStr">
        <is>
          <t>3 Object Construction</t>
        </is>
      </c>
      <c r="C21" s="16" t="n"/>
      <c r="D21" s="14" t="inlineStr">
        <is>
          <t>Every component: primitive, parent, S / R / T, shading, material; COUNTIFS per object</t>
        </is>
      </c>
      <c r="E21" s="17" t="n"/>
      <c r="F21" s="17" t="n"/>
      <c r="G21" s="16" t="n"/>
    </row>
    <row r="22">
      <c r="A22" s="14" t="n">
        <v>4</v>
      </c>
      <c r="B22" s="15" t="inlineStr">
        <is>
          <t>4 Transform Matrices</t>
        </is>
      </c>
      <c r="C22" s="16" t="n"/>
      <c r="D22" s="14" t="inlineStr">
        <is>
          <t>M1, M2, ... for every component: T, R = Ry Rx Rz, S -&gt; M = T R S by formulas; equals the code's matrix</t>
        </is>
      </c>
      <c r="E22" s="17" t="n"/>
      <c r="F22" s="17" t="n"/>
      <c r="G22" s="16" t="n"/>
    </row>
    <row r="23">
      <c r="A23" s="14" t="n">
        <v>5</v>
      </c>
      <c r="B23" s="15" t="inlineStr">
        <is>
          <t>5 Hierarchy</t>
        </is>
      </c>
      <c r="C23" s="16" t="n"/>
      <c r="D23" s="14" t="inlineStr">
        <is>
          <t>Parent -&gt; child tree; world = parent_world x M rebuilt in Excel; searchlight chain highlighted</t>
        </is>
      </c>
      <c r="E23" s="17" t="n"/>
      <c r="F23" s="17" t="n"/>
      <c r="G23" s="16" t="n"/>
    </row>
    <row r="24">
      <c r="A24" s="14" t="n">
        <v>6</v>
      </c>
      <c r="B24" s="15" t="inlineStr">
        <is>
          <t>6 Geometry Statistics</t>
        </is>
      </c>
      <c r="C24" s="16" t="n"/>
      <c r="D24" s="14" t="inlineStr">
        <is>
          <t>Memory indexed vs non-indexed per mesh (formulas) + charts</t>
        </is>
      </c>
      <c r="E24" s="17" t="n"/>
      <c r="F24" s="17" t="n"/>
      <c r="G24" s="16" t="n"/>
    </row>
    <row r="25">
      <c r="A25" s="14" t="n">
        <v>7</v>
      </c>
      <c r="B25" s="15" t="inlineStr">
        <is>
          <t>7 Lighting</t>
        </is>
      </c>
      <c r="C25" s="16" t="n"/>
      <c r="D25" s="14" t="inlineStr">
        <is>
          <t>Moon, beacon, searchlight parameters; attenuation and cone fall-off curves + charts</t>
        </is>
      </c>
      <c r="E25" s="17" t="n"/>
      <c r="F25" s="17" t="n"/>
      <c r="G25" s="16" t="n"/>
    </row>
    <row r="26">
      <c r="A26" s="14" t="n">
        <v>8</v>
      </c>
      <c r="B26" s="15" t="inlineStr">
        <is>
          <t>8 Shading</t>
        </is>
      </c>
      <c r="C26" s="16" t="n"/>
      <c r="D26" s="14" t="inlineStr">
        <is>
          <t>Flat / Gouraud / Phong / PBR: where used, how, why + screenshots</t>
        </is>
      </c>
      <c r="E26" s="17" t="n"/>
      <c r="F26" s="17" t="n"/>
      <c r="G26" s="16" t="n"/>
    </row>
    <row r="27">
      <c r="A27" s="14" t="n">
        <v>9</v>
      </c>
      <c r="B27" s="15" t="inlineStr">
        <is>
          <t>9 Render Pipeline</t>
        </is>
      </c>
      <c r="C27" s="16" t="n"/>
      <c r="D27" s="14" t="inlineStr">
        <is>
          <t>Per-feature frame cost by ablation + approximate GPU pass times (pending until measured)</t>
        </is>
      </c>
      <c r="E27" s="17" t="n"/>
      <c r="F27" s="17" t="n"/>
      <c r="G27" s="16" t="n"/>
    </row>
    <row r="28">
      <c r="A28" s="14" t="n">
        <v>10</v>
      </c>
      <c r="B28" s="15" t="inlineStr">
        <is>
          <t>10 Testing</t>
        </is>
      </c>
      <c r="C28" s="16" t="n"/>
      <c r="D28" s="14" t="inlineStr">
        <is>
          <t>All tests with pass-rate KPI, conditional formatting and evidence links</t>
        </is>
      </c>
      <c r="E28" s="17" t="n"/>
      <c r="F28" s="17" t="n"/>
      <c r="G28" s="16" t="n"/>
    </row>
    <row r="29">
      <c r="A29" s="14" t="n">
        <v>11</v>
      </c>
      <c r="B29" s="15" t="inlineStr">
        <is>
          <t>11 Performance</t>
        </is>
      </c>
      <c r="C29" s="16" t="n"/>
      <c r="D29" s="14" t="inlineStr">
        <is>
          <t>Measured FPS / frame time / submitted geometry + charts</t>
        </is>
      </c>
      <c r="E29" s="17" t="n"/>
      <c r="F29" s="17" t="n"/>
      <c r="G29" s="16" t="n"/>
    </row>
    <row r="30">
      <c r="A30" s="14" t="n">
        <v>12</v>
      </c>
      <c r="B30" s="15" t="inlineStr">
        <is>
          <t>12 Behaviour</t>
        </is>
      </c>
      <c r="C30" s="16" t="n"/>
      <c r="D30" s="14" t="inlineStr">
        <is>
          <t>UAV tracking vs hiding rover: detection %, tracking error, hide events + time series</t>
        </is>
      </c>
      <c r="E30" s="17" t="n"/>
      <c r="F30" s="17" t="n"/>
      <c r="G30" s="16" t="n"/>
    </row>
    <row r="31">
      <c r="A31" s="14" t="n">
        <v>13</v>
      </c>
      <c r="B31" s="15" t="inlineStr">
        <is>
          <t>13 Traceability</t>
        </is>
      </c>
      <c r="C31" s="16" t="n"/>
      <c r="D31" s="14" t="inlineStr">
        <is>
          <t>Requirement -&gt; file -&gt; sheet -&gt; test -&gt; report section (R01-R26 + V4-01..14)</t>
        </is>
      </c>
      <c r="E31" s="17" t="n"/>
      <c r="F31" s="17" t="n"/>
      <c r="G31" s="16" t="n"/>
    </row>
    <row r="32">
      <c r="A32" s="14" t="n">
        <v>14</v>
      </c>
      <c r="B32" s="15" t="inlineStr">
        <is>
          <t>14 Controllable Objects</t>
        </is>
      </c>
      <c r="C32" s="16" t="n"/>
      <c r="D32" s="14" t="inlineStr">
        <is>
          <t>7 possessable objects + animated scenery: DOF, joints, technique, limits, parts, cameras (exported + design notes)</t>
        </is>
      </c>
      <c r="E32" s="17" t="n"/>
      <c r="F32" s="17" t="n"/>
      <c r="G32" s="16" t="n"/>
    </row>
    <row r="33">
      <c r="A33" s="14" t="n">
        <v>15</v>
      </c>
      <c r="B33" s="15" t="inlineStr">
        <is>
          <t>15 Bunker &amp; Base</t>
        </is>
      </c>
      <c r="C33" s="16" t="n"/>
      <c r="D33" s="14" t="inlineStr">
        <is>
          <t>Underground bunker and base apron: sections, site plan, walk-space floors / walls / indoor volumes, practical lights</t>
        </is>
      </c>
      <c r="E33" s="17" t="n"/>
      <c r="F33" s="17" t="n"/>
      <c r="G33" s="16" t="n"/>
    </row>
    <row r="34">
      <c r="A34" s="14" t="n">
        <v>16</v>
      </c>
      <c r="B34" s="15" t="inlineStr">
        <is>
          <t>16 Combat &amp; Effects</t>
        </is>
      </c>
      <c r="C34" s="16" t="n"/>
      <c r="D34" s="14" t="inlineStr">
        <is>
          <t>Weapons, guidance, fuse, damage radius, measured particle census, wreck / respawn timings, IFF + keep-out rules</t>
        </is>
      </c>
      <c r="E34" s="17" t="n"/>
      <c r="F34" s="17" t="n"/>
      <c r="G34" s="16" t="n"/>
    </row>
    <row r="35">
      <c r="A35" s="14" t="n">
        <v>17</v>
      </c>
      <c r="B35" s="15" t="inlineStr">
        <is>
          <t>17 Audit</t>
        </is>
      </c>
      <c r="C35" s="16" t="n"/>
      <c r="D35" s="14" t="inlineStr">
        <is>
          <t>Requirement-by-requirement checklist: lab sheet, proposal, user v2-v4 requests, course checklist</t>
        </is>
      </c>
      <c r="E35" s="17" t="n"/>
      <c r="F35" s="17" t="n"/>
      <c r="G35" s="16" t="n"/>
    </row>
    <row r="37">
      <c r="A37" s="13" t="inlineStr">
        <is>
          <t>Colour key</t>
        </is>
      </c>
    </row>
    <row r="38">
      <c r="A38" s="18" t="inlineStr">
        <is>
          <t>Imported value</t>
        </is>
      </c>
      <c r="B38" s="4" t="inlineStr">
        <is>
          <t>copied from the program's export (JSON / CSV)</t>
        </is>
      </c>
    </row>
    <row r="39">
      <c r="A39" s="19" t="inlineStr">
        <is>
          <t>Formula</t>
        </is>
      </c>
      <c r="B39" s="4" t="inlineStr">
        <is>
          <t>computed by Excel from imported values</t>
        </is>
      </c>
    </row>
    <row r="40">
      <c r="A40" s="20" t="inlineStr">
        <is>
          <t>Cube</t>
        </is>
      </c>
      <c r="B40" s="4" t="inlineStr">
        <is>
          <t>primitive colour code (same as the renderer's primitive diagnostic view)</t>
        </is>
      </c>
    </row>
    <row r="41">
      <c r="A41" s="21" t="inlineStr">
        <is>
          <t>Sphere</t>
        </is>
      </c>
    </row>
    <row r="42">
      <c r="A42" s="22" t="inlineStr">
        <is>
          <t>Cylinder</t>
        </is>
      </c>
    </row>
    <row r="43">
      <c r="A43" s="23" t="inlineStr">
        <is>
          <t>Cylinder (frustum)</t>
        </is>
      </c>
    </row>
    <row r="44">
      <c r="A44" s="24" t="inlineStr">
        <is>
          <t>Cone</t>
        </is>
      </c>
    </row>
    <row r="45">
      <c r="A45" s="25" t="inlineStr">
        <is>
          <t>Terrain disc</t>
        </is>
      </c>
    </row>
    <row r="48">
      <c r="A48" s="13" t="inlineStr">
        <is>
          <t>Input files (last modified)</t>
        </is>
      </c>
    </row>
    <row r="49">
      <c r="A49" t="inlineStr">
        <is>
          <t>build/scene_export.json: 2026-10-02 15:21</t>
        </is>
      </c>
    </row>
    <row r="50">
      <c r="A50" t="inlineStr">
        <is>
          <t>build/test_results.json: 2026-10-02 15:08</t>
        </is>
      </c>
    </row>
    <row r="51">
      <c r="A51" t="inlineStr">
        <is>
          <t>build/benchmark.json: 2026-09-29 20:19</t>
        </is>
      </c>
    </row>
    <row r="52">
      <c r="A52" t="inlineStr">
        <is>
          <t>build/trace.csv: 2026-09-29 20:19</t>
        </is>
      </c>
    </row>
    <row r="53">
      <c r="A53" t="inlineStr">
        <is>
          <t>docs/visual_tests.json: 2026-09-29 20:19</t>
        </is>
      </c>
    </row>
  </sheetData>
  <mergeCells count="41">
    <mergeCell ref="D18:G18"/>
    <mergeCell ref="B25:C25"/>
    <mergeCell ref="D25:G25"/>
    <mergeCell ref="B8:G8"/>
    <mergeCell ref="D24:G24"/>
    <mergeCell ref="B22:C22"/>
    <mergeCell ref="D30:G30"/>
    <mergeCell ref="D33:G33"/>
    <mergeCell ref="B31:C31"/>
    <mergeCell ref="D29:G29"/>
    <mergeCell ref="B18:C18"/>
    <mergeCell ref="B27:C27"/>
    <mergeCell ref="D23:G23"/>
    <mergeCell ref="B21:C21"/>
    <mergeCell ref="D26:G26"/>
    <mergeCell ref="D35:G35"/>
    <mergeCell ref="D20:G20"/>
    <mergeCell ref="B23:C23"/>
    <mergeCell ref="D19:G19"/>
    <mergeCell ref="D34:G34"/>
    <mergeCell ref="B6:G6"/>
    <mergeCell ref="D22:G22"/>
    <mergeCell ref="D31:G31"/>
    <mergeCell ref="B29:C29"/>
    <mergeCell ref="B5:G5"/>
    <mergeCell ref="B19:C19"/>
    <mergeCell ref="B34:C34"/>
    <mergeCell ref="B28:C28"/>
    <mergeCell ref="D21:G21"/>
    <mergeCell ref="B4:G4"/>
    <mergeCell ref="D27:G27"/>
    <mergeCell ref="B7:G7"/>
    <mergeCell ref="D32:G32"/>
    <mergeCell ref="B24:C24"/>
    <mergeCell ref="B30:C30"/>
    <mergeCell ref="B33:C33"/>
    <mergeCell ref="B20:C20"/>
    <mergeCell ref="B32:C32"/>
    <mergeCell ref="B26:C26"/>
    <mergeCell ref="B35:C35"/>
    <mergeCell ref="D28:G28"/>
  </mergeCells>
  <hyperlinks>
    <hyperlink ref="B18" location="'0 Cover &amp; Index'!A1" display="0 Cover &amp; Index"/>
    <hyperlink ref="B19" location="'1 Primitive Inventory'!A1" display="1 Primitive Inventory"/>
    <hyperlink ref="B20" location="'2 Primitive Vertex Data'!A1" display="2 Primitive Vertex Data"/>
    <hyperlink ref="B21" location="'3 Object Construction'!A1" display="3 Object Construction"/>
    <hyperlink ref="B22" location="'4 Transform Matrices'!A1" display="4 Transform Matrices"/>
    <hyperlink ref="B23" location="'5 Hierarchy'!A1" display="5 Hierarchy"/>
    <hyperlink ref="B24" location="'6 Geometry Statistics'!A1" display="6 Geometry Statistics"/>
    <hyperlink ref="B25" location="'7 Lighting'!A1" display="7 Lighting"/>
    <hyperlink ref="B26" location="'8 Shading'!A1" display="8 Shading"/>
    <hyperlink ref="B27" location="'9 Render Pipeline'!A1" display="9 Render Pipeline"/>
    <hyperlink ref="B28" location="'10 Testing'!A1" display="10 Testing"/>
    <hyperlink ref="B29" location="'11 Performance'!A1" display="11 Performance"/>
    <hyperlink ref="B30" location="'12 Behaviour'!A1" display="12 Behaviour"/>
    <hyperlink ref="B31" location="'13 Traceability'!A1" display="13 Traceability"/>
    <hyperlink ref="B32" location="'14 Controllable Objects'!A1" display="14 Controllable Objects"/>
    <hyperlink ref="B33" location="'15 Bunker &amp; Base'!A1" display="15 Bunker &amp; Base"/>
    <hyperlink ref="B34" location="'16 Combat &amp; Effects'!A1" display="16 Combat &amp; Effects"/>
    <hyperlink ref="B35" location="'17 Audit'!A1" display="17 Audit"/>
  </hyperlinks>
  <pageMargins left="0.75" right="0.75" top="1" bottom="1" header="0.5" footer="0.5"/>
  <pageSetup orientation="landscape"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K13"/>
  <sheetViews>
    <sheetView zoomScale="90" workbookViewId="0">
      <pane ySplit="4" topLeftCell="A5" activePane="bottomLeft" state="frozen"/>
      <selection pane="bottomLeft" activeCell="A1" sqref="A1"/>
    </sheetView>
  </sheetViews>
  <sheetFormatPr baseColWidth="8" defaultRowHeight="15"/>
  <cols>
    <col width="7" customWidth="1" min="1" max="1"/>
    <col width="18" customWidth="1" min="2" max="2"/>
    <col width="30" customWidth="1" min="3" max="3"/>
    <col width="11" customWidth="1" min="4" max="4"/>
    <col width="11" customWidth="1" min="5" max="5"/>
    <col width="12" customWidth="1" min="6" max="6"/>
    <col width="16" customWidth="1" min="7" max="7"/>
    <col width="11" customWidth="1" min="8" max="8"/>
    <col width="11" customWidth="1" min="9" max="9"/>
    <col width="48" customWidth="1" min="10" max="10"/>
    <col width="24" customWidth="1" min="11" max="11"/>
  </cols>
  <sheetData>
    <row r="1" ht="26" customHeight="1">
      <c r="A1" s="26" t="inlineStr">
        <is>
          <t>1  Primitive Inventory</t>
        </is>
      </c>
    </row>
    <row r="2" ht="30" customHeight="1">
      <c r="A2" s="27" t="inlineStr">
        <is>
          <t>The GPU meshes generated by the program (src/primitives, src/objects/Terrain.cpp). Each mesh is uploaded once (one VAO + VBO + EBO) and reused by every component that references it. Counts come from build/scene_export.json; triangles and shares are Excel formulas.</t>
        </is>
      </c>
    </row>
    <row r="4" ht="32" customHeight="1">
      <c r="A4" s="28" t="inlineStr">
        <is>
          <t>ID</t>
        </is>
      </c>
      <c r="B4" s="28" t="inlineStr">
        <is>
          <t>Primitive</t>
        </is>
      </c>
      <c r="C4" s="28" t="inlineStr">
        <is>
          <t>Generator function</t>
        </is>
      </c>
      <c r="D4" s="28" t="inlineStr">
        <is>
          <t>Unique vertices</t>
        </is>
      </c>
      <c r="E4" s="28" t="inlineStr">
        <is>
          <t>Indices</t>
        </is>
      </c>
      <c r="F4" s="28" t="inlineStr">
        <is>
          <t>Triangles (= indices / 3)</t>
        </is>
      </c>
      <c r="G4" s="28" t="inlineStr">
        <is>
          <t>Normals</t>
        </is>
      </c>
      <c r="H4" s="28" t="inlineStr">
        <is>
          <t>Instances in scene</t>
        </is>
      </c>
      <c r="I4" s="28" t="inlineStr">
        <is>
          <t>Share of scene parts</t>
        </is>
      </c>
      <c r="J4" s="28" t="inlineStr">
        <is>
          <t>Used for (component names, most frequent first)</t>
        </is>
      </c>
      <c r="K4" s="28" t="inlineStr">
        <is>
          <t>Thumbnail</t>
        </is>
      </c>
    </row>
    <row r="5" ht="105.75" customHeight="1">
      <c r="A5" s="14" t="inlineStr">
        <is>
          <t>P01</t>
        </is>
      </c>
      <c r="B5" s="29" t="inlineStr">
        <is>
          <t>Cube</t>
        </is>
      </c>
      <c r="C5" s="14" t="inlineStr">
        <is>
          <t>createCube()</t>
        </is>
      </c>
      <c r="D5" s="30" t="n">
        <v>24</v>
      </c>
      <c r="E5" s="30" t="n">
        <v>36</v>
      </c>
      <c r="F5" s="31">
        <f>IF(ISNUMBER(E5),E5/3,"n/a")</f>
        <v/>
      </c>
      <c r="G5" s="14" t="inlineStr">
        <is>
          <t>Per vertex (nx, ny, nz), unit length</t>
        </is>
      </c>
      <c r="H5" s="30" t="n">
        <v>1177</v>
      </c>
      <c r="I5" s="32">
        <f>H5/SUM($H$5:$H$10)</f>
        <v/>
      </c>
      <c r="J5" s="14" t="inlineStr">
        <is>
          <t>HESCO cell, Tyre track, HESCO cell (upper), Flag cloth, Circle mark, Hut flank window, Spoke, Round fin (+404 more)</t>
        </is>
      </c>
      <c r="K5" s="14" t="inlineStr"/>
    </row>
    <row r="6" ht="105.75" customHeight="1">
      <c r="A6" s="14" t="inlineStr">
        <is>
          <t>P02</t>
        </is>
      </c>
      <c r="B6" s="33" t="inlineStr">
        <is>
          <t>Sphere</t>
        </is>
      </c>
      <c r="C6" s="14" t="inlineStr">
        <is>
          <t>createSphere(36, 18)</t>
        </is>
      </c>
      <c r="D6" s="30" t="n">
        <v>614</v>
      </c>
      <c r="E6" s="30" t="n">
        <v>3672</v>
      </c>
      <c r="F6" s="31">
        <f>IF(ISNUMBER(E6),E6/3,"n/a")</f>
        <v/>
      </c>
      <c r="G6" s="14" t="inlineStr">
        <is>
          <t>Per vertex (nx, ny, nz), unit length</t>
        </is>
      </c>
      <c r="H6" s="30" t="n">
        <v>343</v>
      </c>
      <c r="I6" s="32">
        <f>H6/SUM($H$5:$H$10)</f>
        <v/>
      </c>
      <c r="J6" s="14" t="inlineStr">
        <is>
          <t>Bush, Canopy clump, Rock, Perimeter light, IR sensor, Hill, Far hill, Hub L (+52 more)</t>
        </is>
      </c>
      <c r="K6" s="14" t="inlineStr"/>
    </row>
    <row r="7" ht="105.75" customHeight="1">
      <c r="A7" s="14" t="inlineStr">
        <is>
          <t>P03</t>
        </is>
      </c>
      <c r="B7" s="34" t="inlineStr">
        <is>
          <t>Cylinder</t>
        </is>
      </c>
      <c r="C7" s="14" t="inlineStr">
        <is>
          <t>createCylinder(36)</t>
        </is>
      </c>
      <c r="D7" s="30" t="n">
        <v>146</v>
      </c>
      <c r="E7" s="30" t="n">
        <v>432</v>
      </c>
      <c r="F7" s="31">
        <f>IF(ISNUMBER(E7),E7/3,"n/a")</f>
        <v/>
      </c>
      <c r="G7" s="14" t="inlineStr">
        <is>
          <t>Per vertex (nx, ny, nz), unit length</t>
        </is>
      </c>
      <c r="H7" s="30" t="n">
        <v>1201</v>
      </c>
      <c r="I7" s="32">
        <f>H7/SUM($H$5:$H$10)</f>
        <v/>
      </c>
      <c r="J7" s="14" t="inlineStr">
        <is>
          <t>Wire coil turn, Sandbag, Fence wire, Razor strand, Ladder rung, Fence post, Pine trunk, Tower leg (+164 more)</t>
        </is>
      </c>
      <c r="K7" s="14" t="inlineStr"/>
    </row>
    <row r="8" ht="48" customHeight="1">
      <c r="A8" s="14" t="inlineStr">
        <is>
          <t>P04</t>
        </is>
      </c>
      <c r="B8" s="35" t="inlineStr">
        <is>
          <t>Cylinder (frustum)</t>
        </is>
      </c>
      <c r="C8" s="14" t="inlineStr">
        <is>
          <t>createCylinder(36, 0.03, 0.5, false)</t>
        </is>
      </c>
      <c r="D8" s="30" t="n">
        <v>72</v>
      </c>
      <c r="E8" s="30" t="n">
        <v>216</v>
      </c>
      <c r="F8" s="31">
        <f>IF(ISNUMBER(E8),E8/3,"n/a")</f>
        <v/>
      </c>
      <c r="G8" s="14" t="inlineStr">
        <is>
          <t>Per vertex (nx, ny, nz), unit length</t>
        </is>
      </c>
      <c r="H8" s="30" t="n">
        <v>2</v>
      </c>
      <c r="I8" s="32">
        <f>H8/SUM($H$5:$H$10)</f>
        <v/>
      </c>
      <c r="J8" s="14" t="inlineStr">
        <is>
          <t>Light cone, Searchlight cone</t>
        </is>
      </c>
      <c r="K8" s="14" t="inlineStr">
        <is>
          <t>(no separate capture; see Hierarchy / scene figures)</t>
        </is>
      </c>
    </row>
    <row r="9" ht="48" customHeight="1">
      <c r="A9" s="14" t="inlineStr">
        <is>
          <t>P05</t>
        </is>
      </c>
      <c r="B9" s="36" t="inlineStr">
        <is>
          <t>Terrain disc</t>
        </is>
      </c>
      <c r="C9" s="14" t="inlineStr">
        <is>
          <t>createTerrainDisc(130, 384, 20)</t>
        </is>
      </c>
      <c r="D9" s="30" t="n">
        <v>49921</v>
      </c>
      <c r="E9" s="30" t="n">
        <v>292320</v>
      </c>
      <c r="F9" s="31">
        <f>IF(ISNUMBER(E9),E9/3,"n/a")</f>
        <v/>
      </c>
      <c r="G9" s="14" t="inlineStr">
        <is>
          <t>Per vertex (nx, ny, nz), unit length</t>
        </is>
      </c>
      <c r="H9" s="30" t="n">
        <v>1</v>
      </c>
      <c r="I9" s="32">
        <f>H9/SUM($H$5:$H$10)</f>
        <v/>
      </c>
      <c r="J9" s="14" t="inlineStr">
        <is>
          <t>Ground disc</t>
        </is>
      </c>
      <c r="K9" s="14" t="inlineStr">
        <is>
          <t>(no separate capture; see Hierarchy / scene figures)</t>
        </is>
      </c>
    </row>
    <row r="10" ht="48" customHeight="1">
      <c r="A10" s="14" t="inlineStr">
        <is>
          <t>P06</t>
        </is>
      </c>
      <c r="B10" s="37" t="inlineStr">
        <is>
          <t>Cone</t>
        </is>
      </c>
      <c r="C10" s="14" t="inlineStr">
        <is>
          <t>createCylinder(36, 0.5, 0, true)</t>
        </is>
      </c>
      <c r="D10" s="30" t="n">
        <v>109</v>
      </c>
      <c r="E10" s="30" t="n">
        <v>216</v>
      </c>
      <c r="F10" s="31">
        <f>IF(ISNUMBER(E10),E10/3,"n/a")</f>
        <v/>
      </c>
      <c r="G10" s="14" t="inlineStr">
        <is>
          <t>Per vertex (nx, ny, nz), unit length</t>
        </is>
      </c>
      <c r="H10" s="30" t="n">
        <v>259</v>
      </c>
      <c r="I10" s="32">
        <f>H10/SUM($H$5:$H$10)</f>
        <v/>
      </c>
      <c r="J10" s="14" t="inlineStr">
        <is>
          <t>Pine crown, Round nose, Roof cone, Tail boom, Feed horn</t>
        </is>
      </c>
      <c r="K10" s="14" t="inlineStr">
        <is>
          <t>(no separate capture; see Hierarchy / scene figures)</t>
        </is>
      </c>
    </row>
    <row r="11">
      <c r="A11" s="38" t="inlineStr">
        <is>
          <t>Total</t>
        </is>
      </c>
      <c r="B11" s="39" t="inlineStr"/>
      <c r="C11" s="39" t="inlineStr"/>
      <c r="D11" s="40">
        <f>SUM(D5:D10)</f>
        <v/>
      </c>
      <c r="E11" s="40">
        <f>SUM(E5:E10)</f>
        <v/>
      </c>
      <c r="F11" s="40">
        <f>SUM(F5:F10)</f>
        <v/>
      </c>
      <c r="G11" s="39" t="inlineStr"/>
      <c r="H11" s="40">
        <f>SUM(H5:H10)</f>
        <v/>
      </c>
      <c r="I11" s="41">
        <f>SUM(I5:I10)</f>
        <v/>
      </c>
      <c r="J11" s="39" t="inlineStr"/>
      <c r="K11" s="39" t="inlineStr"/>
    </row>
    <row r="13">
      <c r="A13" s="42" t="inlineStr">
        <is>
          <t>Check</t>
        </is>
      </c>
      <c r="B13" s="14" t="inlineStr">
        <is>
          <t>Leaf nodes exported by the program</t>
        </is>
      </c>
      <c r="D13" s="30" t="n">
        <v>2983</v>
      </c>
      <c r="E13" s="14">
        <f>IF(D13=H11,"= sum of instances: OK","MISMATCH")</f>
        <v/>
      </c>
    </row>
  </sheetData>
  <mergeCells count="1">
    <mergeCell ref="A2:K2"/>
  </mergeCells>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Q70"/>
  <sheetViews>
    <sheetView zoomScale="90" workbookViewId="0">
      <pane ySplit="5" topLeftCell="A6" activePane="bottomLeft" state="frozen"/>
      <selection pane="bottomLeft" activeCell="A1" sqref="A1"/>
    </sheetView>
  </sheetViews>
  <sheetFormatPr baseColWidth="8" defaultRowHeight="15"/>
  <cols>
    <col width="8" customWidth="1" min="1" max="1"/>
    <col width="9" customWidth="1" min="2" max="2"/>
    <col width="9" customWidth="1" min="3" max="3"/>
    <col width="9" customWidth="1" min="4" max="4"/>
    <col width="9" customWidth="1" min="5" max="5"/>
    <col width="9" customWidth="1" min="6" max="6"/>
    <col width="9" customWidth="1" min="7" max="7"/>
    <col width="16" customWidth="1" min="8" max="8"/>
    <col width="3" customWidth="1" min="9" max="9"/>
    <col width="10" customWidth="1" min="10" max="10"/>
    <col width="9" customWidth="1" min="11" max="11"/>
    <col width="9" customWidth="1" min="12" max="12"/>
    <col width="9" customWidth="1" min="13" max="13"/>
    <col width="12" customWidth="1" min="14" max="14"/>
    <col width="26" customWidth="1" min="15" max="15"/>
    <col width="3" customWidth="1" min="16" max="16"/>
  </cols>
  <sheetData>
    <row r="1" ht="26" customHeight="1">
      <c r="A1" s="26" t="inlineStr">
        <is>
          <t>2  Primitive Vertex Data</t>
        </is>
      </c>
    </row>
    <row r="2" ht="30" customHeight="1">
      <c r="A2" s="27" t="inlineStr">
        <is>
          <t>Interleaved vertex layout (x, y, z, nx, ny, nz) = 6 floats = 24 bytes per vertex (Lab-04 sheet p2), exported directly from createCube() / createSphere() / createCylinder(). Faces, winding and the Technique 1 vs Technique 2 memory comparison (Lab-04 sheet p1) are Excel formulas over these values.</t>
        </is>
      </c>
    </row>
    <row r="4">
      <c r="A4" s="13" t="inlineStr">
        <is>
          <t>Cube: all 24 unique vertices (4 per face so every face has its own normal)</t>
        </is>
      </c>
      <c r="J4" s="13" t="inlineStr">
        <is>
          <t>Cube: all 36 indices as 12 triangles</t>
        </is>
      </c>
    </row>
    <row r="5" ht="32" customHeight="1">
      <c r="A5" s="28" t="inlineStr">
        <is>
          <t>#</t>
        </is>
      </c>
      <c r="B5" s="28" t="inlineStr">
        <is>
          <t>x</t>
        </is>
      </c>
      <c r="C5" s="28" t="inlineStr">
        <is>
          <t>y</t>
        </is>
      </c>
      <c r="D5" s="28" t="inlineStr">
        <is>
          <t>z</t>
        </is>
      </c>
      <c r="E5" s="28" t="inlineStr">
        <is>
          <t>nx</t>
        </is>
      </c>
      <c r="F5" s="28" t="inlineStr">
        <is>
          <t>ny</t>
        </is>
      </c>
      <c r="G5" s="28" t="inlineStr">
        <is>
          <t>nz</t>
        </is>
      </c>
      <c r="H5" s="28" t="inlineStr">
        <is>
          <t>Face (from normal)</t>
        </is>
      </c>
      <c r="J5" s="28" t="inlineStr">
        <is>
          <t>Triangle</t>
        </is>
      </c>
      <c r="K5" s="28" t="inlineStr">
        <is>
          <t>i0</t>
        </is>
      </c>
      <c r="L5" s="28" t="inlineStr">
        <is>
          <t>i1</t>
        </is>
      </c>
      <c r="M5" s="28" t="inlineStr">
        <is>
          <t>i2</t>
        </is>
      </c>
      <c r="N5" s="28" t="inlineStr">
        <is>
          <t>Face</t>
        </is>
      </c>
      <c r="O5" s="28" t="inlineStr">
        <is>
          <t>Winding test n0.((p1-p0)x(p2-p0))</t>
        </is>
      </c>
    </row>
    <row r="6">
      <c r="A6" s="14" t="n">
        <v>0</v>
      </c>
      <c r="B6" s="43" t="n">
        <v>0.5</v>
      </c>
      <c r="C6" s="43" t="n">
        <v>-0.5</v>
      </c>
      <c r="D6" s="43" t="n">
        <v>0.5</v>
      </c>
      <c r="E6" s="43" t="n">
        <v>1</v>
      </c>
      <c r="F6" s="43" t="n">
        <v>0</v>
      </c>
      <c r="G6" s="43" t="n">
        <v>0</v>
      </c>
      <c r="H6" s="14">
        <f>IF(E6=1,"+X",IF(E6=-1,"-X",IF(F6=1,"+Y",IF(F6=-1,"-Y",IF(G6=1,"+Z","-Z")))))</f>
        <v/>
      </c>
      <c r="J6" s="14" t="n">
        <v>0</v>
      </c>
      <c r="K6" s="30" t="n">
        <v>0</v>
      </c>
      <c r="L6" s="30" t="n">
        <v>1</v>
      </c>
      <c r="M6" s="30" t="n">
        <v>2</v>
      </c>
      <c r="N6" s="14">
        <f>INDEX($H$6:$H$29,K6+1)</f>
        <v/>
      </c>
      <c r="O6" s="14">
        <f>IF(INDEX($E$6:$E$29,K6+1)*((INDEX($C$6:$C$29,L6+1)-INDEX($C$6:$C$29,K6+1))*(INDEX($D$6:$D$29,M6+1)-INDEX($D$6:$D$29,K6+1))-(INDEX($D$6:$D$29,L6+1)-INDEX($D$6:$D$29,K6+1))*(INDEX($C$6:$C$29,M6+1)-INDEX($C$6:$C$29,K6+1)))+INDEX($F$6:$F$29,K6+1)*((INDEX($D$6:$D$29,L6+1)-INDEX($D$6:$D$29,K6+1))*(INDEX($B$6:$B$29,M6+1)-INDEX($B$6:$B$29,K6+1))-(INDEX($B$6:$B$29,L6+1)-INDEX($B$6:$B$29,K6+1))*(INDEX($D$6:$D$29,M6+1)-INDEX($D$6:$D$29,K6+1)))+INDEX($G$6:$G$29,K6+1)*((INDEX($B$6:$B$29,L6+1)-INDEX($B$6:$B$29,K6+1))*(INDEX($C$6:$C$29,M6+1)-INDEX($C$6:$C$29,K6+1))-(INDEX($C$6:$C$29,L6+1)-INDEX($C$6:$C$29,K6+1))*(INDEX($B$6:$B$29,M6+1)-INDEX($B$6:$B$29,K6+1)))&gt;0,"CCW = front","CW = back")</f>
        <v/>
      </c>
    </row>
    <row r="7">
      <c r="A7" s="14" t="n">
        <v>1</v>
      </c>
      <c r="B7" s="43" t="n">
        <v>0.5</v>
      </c>
      <c r="C7" s="43" t="n">
        <v>-0.5</v>
      </c>
      <c r="D7" s="43" t="n">
        <v>-0.5</v>
      </c>
      <c r="E7" s="43" t="n">
        <v>1</v>
      </c>
      <c r="F7" s="43" t="n">
        <v>0</v>
      </c>
      <c r="G7" s="43" t="n">
        <v>0</v>
      </c>
      <c r="H7" s="14">
        <f>IF(E7=1,"+X",IF(E7=-1,"-X",IF(F7=1,"+Y",IF(F7=-1,"-Y",IF(G7=1,"+Z","-Z")))))</f>
        <v/>
      </c>
      <c r="J7" s="14" t="n">
        <v>1</v>
      </c>
      <c r="K7" s="30" t="n">
        <v>0</v>
      </c>
      <c r="L7" s="30" t="n">
        <v>2</v>
      </c>
      <c r="M7" s="30" t="n">
        <v>3</v>
      </c>
      <c r="N7" s="14">
        <f>INDEX($H$6:$H$29,K7+1)</f>
        <v/>
      </c>
      <c r="O7" s="14">
        <f>IF(INDEX($E$6:$E$29,K7+1)*((INDEX($C$6:$C$29,L7+1)-INDEX($C$6:$C$29,K7+1))*(INDEX($D$6:$D$29,M7+1)-INDEX($D$6:$D$29,K7+1))-(INDEX($D$6:$D$29,L7+1)-INDEX($D$6:$D$29,K7+1))*(INDEX($C$6:$C$29,M7+1)-INDEX($C$6:$C$29,K7+1)))+INDEX($F$6:$F$29,K7+1)*((INDEX($D$6:$D$29,L7+1)-INDEX($D$6:$D$29,K7+1))*(INDEX($B$6:$B$29,M7+1)-INDEX($B$6:$B$29,K7+1))-(INDEX($B$6:$B$29,L7+1)-INDEX($B$6:$B$29,K7+1))*(INDEX($D$6:$D$29,M7+1)-INDEX($D$6:$D$29,K7+1)))+INDEX($G$6:$G$29,K7+1)*((INDEX($B$6:$B$29,L7+1)-INDEX($B$6:$B$29,K7+1))*(INDEX($C$6:$C$29,M7+1)-INDEX($C$6:$C$29,K7+1))-(INDEX($C$6:$C$29,L7+1)-INDEX($C$6:$C$29,K7+1))*(INDEX($B$6:$B$29,M7+1)-INDEX($B$6:$B$29,K7+1)))&gt;0,"CCW = front","CW = back")</f>
        <v/>
      </c>
    </row>
    <row r="8">
      <c r="A8" s="14" t="n">
        <v>2</v>
      </c>
      <c r="B8" s="43" t="n">
        <v>0.5</v>
      </c>
      <c r="C8" s="43" t="n">
        <v>0.5</v>
      </c>
      <c r="D8" s="43" t="n">
        <v>-0.5</v>
      </c>
      <c r="E8" s="43" t="n">
        <v>1</v>
      </c>
      <c r="F8" s="43" t="n">
        <v>0</v>
      </c>
      <c r="G8" s="43" t="n">
        <v>0</v>
      </c>
      <c r="H8" s="14">
        <f>IF(E8=1,"+X",IF(E8=-1,"-X",IF(F8=1,"+Y",IF(F8=-1,"-Y",IF(G8=1,"+Z","-Z")))))</f>
        <v/>
      </c>
      <c r="J8" s="14" t="n">
        <v>2</v>
      </c>
      <c r="K8" s="30" t="n">
        <v>4</v>
      </c>
      <c r="L8" s="30" t="n">
        <v>5</v>
      </c>
      <c r="M8" s="30" t="n">
        <v>6</v>
      </c>
      <c r="N8" s="14">
        <f>INDEX($H$6:$H$29,K8+1)</f>
        <v/>
      </c>
      <c r="O8" s="14">
        <f>IF(INDEX($E$6:$E$29,K8+1)*((INDEX($C$6:$C$29,L8+1)-INDEX($C$6:$C$29,K8+1))*(INDEX($D$6:$D$29,M8+1)-INDEX($D$6:$D$29,K8+1))-(INDEX($D$6:$D$29,L8+1)-INDEX($D$6:$D$29,K8+1))*(INDEX($C$6:$C$29,M8+1)-INDEX($C$6:$C$29,K8+1)))+INDEX($F$6:$F$29,K8+1)*((INDEX($D$6:$D$29,L8+1)-INDEX($D$6:$D$29,K8+1))*(INDEX($B$6:$B$29,M8+1)-INDEX($B$6:$B$29,K8+1))-(INDEX($B$6:$B$29,L8+1)-INDEX($B$6:$B$29,K8+1))*(INDEX($D$6:$D$29,M8+1)-INDEX($D$6:$D$29,K8+1)))+INDEX($G$6:$G$29,K8+1)*((INDEX($B$6:$B$29,L8+1)-INDEX($B$6:$B$29,K8+1))*(INDEX($C$6:$C$29,M8+1)-INDEX($C$6:$C$29,K8+1))-(INDEX($C$6:$C$29,L8+1)-INDEX($C$6:$C$29,K8+1))*(INDEX($B$6:$B$29,M8+1)-INDEX($B$6:$B$29,K8+1)))&gt;0,"CCW = front","CW = back")</f>
        <v/>
      </c>
    </row>
    <row r="9">
      <c r="A9" s="14" t="n">
        <v>3</v>
      </c>
      <c r="B9" s="43" t="n">
        <v>0.5</v>
      </c>
      <c r="C9" s="43" t="n">
        <v>0.5</v>
      </c>
      <c r="D9" s="43" t="n">
        <v>0.5</v>
      </c>
      <c r="E9" s="43" t="n">
        <v>1</v>
      </c>
      <c r="F9" s="43" t="n">
        <v>0</v>
      </c>
      <c r="G9" s="43" t="n">
        <v>0</v>
      </c>
      <c r="H9" s="14">
        <f>IF(E9=1,"+X",IF(E9=-1,"-X",IF(F9=1,"+Y",IF(F9=-1,"-Y",IF(G9=1,"+Z","-Z")))))</f>
        <v/>
      </c>
      <c r="J9" s="14" t="n">
        <v>3</v>
      </c>
      <c r="K9" s="30" t="n">
        <v>4</v>
      </c>
      <c r="L9" s="30" t="n">
        <v>6</v>
      </c>
      <c r="M9" s="30" t="n">
        <v>7</v>
      </c>
      <c r="N9" s="14">
        <f>INDEX($H$6:$H$29,K9+1)</f>
        <v/>
      </c>
      <c r="O9" s="14">
        <f>IF(INDEX($E$6:$E$29,K9+1)*((INDEX($C$6:$C$29,L9+1)-INDEX($C$6:$C$29,K9+1))*(INDEX($D$6:$D$29,M9+1)-INDEX($D$6:$D$29,K9+1))-(INDEX($D$6:$D$29,L9+1)-INDEX($D$6:$D$29,K9+1))*(INDEX($C$6:$C$29,M9+1)-INDEX($C$6:$C$29,K9+1)))+INDEX($F$6:$F$29,K9+1)*((INDEX($D$6:$D$29,L9+1)-INDEX($D$6:$D$29,K9+1))*(INDEX($B$6:$B$29,M9+1)-INDEX($B$6:$B$29,K9+1))-(INDEX($B$6:$B$29,L9+1)-INDEX($B$6:$B$29,K9+1))*(INDEX($D$6:$D$29,M9+1)-INDEX($D$6:$D$29,K9+1)))+INDEX($G$6:$G$29,K9+1)*((INDEX($B$6:$B$29,L9+1)-INDEX($B$6:$B$29,K9+1))*(INDEX($C$6:$C$29,M9+1)-INDEX($C$6:$C$29,K9+1))-(INDEX($C$6:$C$29,L9+1)-INDEX($C$6:$C$29,K9+1))*(INDEX($B$6:$B$29,M9+1)-INDEX($B$6:$B$29,K9+1)))&gt;0,"CCW = front","CW = back")</f>
        <v/>
      </c>
    </row>
    <row r="10">
      <c r="A10" s="14" t="n">
        <v>4</v>
      </c>
      <c r="B10" s="43" t="n">
        <v>-0.5</v>
      </c>
      <c r="C10" s="43" t="n">
        <v>-0.5</v>
      </c>
      <c r="D10" s="43" t="n">
        <v>-0.5</v>
      </c>
      <c r="E10" s="43" t="n">
        <v>-1</v>
      </c>
      <c r="F10" s="43" t="n">
        <v>0</v>
      </c>
      <c r="G10" s="43" t="n">
        <v>0</v>
      </c>
      <c r="H10" s="14">
        <f>IF(E10=1,"+X",IF(E10=-1,"-X",IF(F10=1,"+Y",IF(F10=-1,"-Y",IF(G10=1,"+Z","-Z")))))</f>
        <v/>
      </c>
      <c r="J10" s="14" t="n">
        <v>4</v>
      </c>
      <c r="K10" s="30" t="n">
        <v>8</v>
      </c>
      <c r="L10" s="30" t="n">
        <v>9</v>
      </c>
      <c r="M10" s="30" t="n">
        <v>10</v>
      </c>
      <c r="N10" s="14">
        <f>INDEX($H$6:$H$29,K10+1)</f>
        <v/>
      </c>
      <c r="O10" s="14">
        <f>IF(INDEX($E$6:$E$29,K10+1)*((INDEX($C$6:$C$29,L10+1)-INDEX($C$6:$C$29,K10+1))*(INDEX($D$6:$D$29,M10+1)-INDEX($D$6:$D$29,K10+1))-(INDEX($D$6:$D$29,L10+1)-INDEX($D$6:$D$29,K10+1))*(INDEX($C$6:$C$29,M10+1)-INDEX($C$6:$C$29,K10+1)))+INDEX($F$6:$F$29,K10+1)*((INDEX($D$6:$D$29,L10+1)-INDEX($D$6:$D$29,K10+1))*(INDEX($B$6:$B$29,M10+1)-INDEX($B$6:$B$29,K10+1))-(INDEX($B$6:$B$29,L10+1)-INDEX($B$6:$B$29,K10+1))*(INDEX($D$6:$D$29,M10+1)-INDEX($D$6:$D$29,K10+1)))+INDEX($G$6:$G$29,K10+1)*((INDEX($B$6:$B$29,L10+1)-INDEX($B$6:$B$29,K10+1))*(INDEX($C$6:$C$29,M10+1)-INDEX($C$6:$C$29,K10+1))-(INDEX($C$6:$C$29,L10+1)-INDEX($C$6:$C$29,K10+1))*(INDEX($B$6:$B$29,M10+1)-INDEX($B$6:$B$29,K10+1)))&gt;0,"CCW = front","CW = back")</f>
        <v/>
      </c>
    </row>
    <row r="11">
      <c r="A11" s="14" t="n">
        <v>5</v>
      </c>
      <c r="B11" s="43" t="n">
        <v>-0.5</v>
      </c>
      <c r="C11" s="43" t="n">
        <v>-0.5</v>
      </c>
      <c r="D11" s="43" t="n">
        <v>0.5</v>
      </c>
      <c r="E11" s="43" t="n">
        <v>-1</v>
      </c>
      <c r="F11" s="43" t="n">
        <v>0</v>
      </c>
      <c r="G11" s="43" t="n">
        <v>0</v>
      </c>
      <c r="H11" s="14">
        <f>IF(E11=1,"+X",IF(E11=-1,"-X",IF(F11=1,"+Y",IF(F11=-1,"-Y",IF(G11=1,"+Z","-Z")))))</f>
        <v/>
      </c>
      <c r="J11" s="14" t="n">
        <v>5</v>
      </c>
      <c r="K11" s="30" t="n">
        <v>8</v>
      </c>
      <c r="L11" s="30" t="n">
        <v>10</v>
      </c>
      <c r="M11" s="30" t="n">
        <v>11</v>
      </c>
      <c r="N11" s="14">
        <f>INDEX($H$6:$H$29,K11+1)</f>
        <v/>
      </c>
      <c r="O11" s="14">
        <f>IF(INDEX($E$6:$E$29,K11+1)*((INDEX($C$6:$C$29,L11+1)-INDEX($C$6:$C$29,K11+1))*(INDEX($D$6:$D$29,M11+1)-INDEX($D$6:$D$29,K11+1))-(INDEX($D$6:$D$29,L11+1)-INDEX($D$6:$D$29,K11+1))*(INDEX($C$6:$C$29,M11+1)-INDEX($C$6:$C$29,K11+1)))+INDEX($F$6:$F$29,K11+1)*((INDEX($D$6:$D$29,L11+1)-INDEX($D$6:$D$29,K11+1))*(INDEX($B$6:$B$29,M11+1)-INDEX($B$6:$B$29,K11+1))-(INDEX($B$6:$B$29,L11+1)-INDEX($B$6:$B$29,K11+1))*(INDEX($D$6:$D$29,M11+1)-INDEX($D$6:$D$29,K11+1)))+INDEX($G$6:$G$29,K11+1)*((INDEX($B$6:$B$29,L11+1)-INDEX($B$6:$B$29,K11+1))*(INDEX($C$6:$C$29,M11+1)-INDEX($C$6:$C$29,K11+1))-(INDEX($C$6:$C$29,L11+1)-INDEX($C$6:$C$29,K11+1))*(INDEX($B$6:$B$29,M11+1)-INDEX($B$6:$B$29,K11+1)))&gt;0,"CCW = front","CW = back")</f>
        <v/>
      </c>
    </row>
    <row r="12">
      <c r="A12" s="14" t="n">
        <v>6</v>
      </c>
      <c r="B12" s="43" t="n">
        <v>-0.5</v>
      </c>
      <c r="C12" s="43" t="n">
        <v>0.5</v>
      </c>
      <c r="D12" s="43" t="n">
        <v>0.5</v>
      </c>
      <c r="E12" s="43" t="n">
        <v>-1</v>
      </c>
      <c r="F12" s="43" t="n">
        <v>0</v>
      </c>
      <c r="G12" s="43" t="n">
        <v>0</v>
      </c>
      <c r="H12" s="14">
        <f>IF(E12=1,"+X",IF(E12=-1,"-X",IF(F12=1,"+Y",IF(F12=-1,"-Y",IF(G12=1,"+Z","-Z")))))</f>
        <v/>
      </c>
      <c r="J12" s="14" t="n">
        <v>6</v>
      </c>
      <c r="K12" s="30" t="n">
        <v>12</v>
      </c>
      <c r="L12" s="30" t="n">
        <v>13</v>
      </c>
      <c r="M12" s="30" t="n">
        <v>14</v>
      </c>
      <c r="N12" s="14">
        <f>INDEX($H$6:$H$29,K12+1)</f>
        <v/>
      </c>
      <c r="O12" s="14">
        <f>IF(INDEX($E$6:$E$29,K12+1)*((INDEX($C$6:$C$29,L12+1)-INDEX($C$6:$C$29,K12+1))*(INDEX($D$6:$D$29,M12+1)-INDEX($D$6:$D$29,K12+1))-(INDEX($D$6:$D$29,L12+1)-INDEX($D$6:$D$29,K12+1))*(INDEX($C$6:$C$29,M12+1)-INDEX($C$6:$C$29,K12+1)))+INDEX($F$6:$F$29,K12+1)*((INDEX($D$6:$D$29,L12+1)-INDEX($D$6:$D$29,K12+1))*(INDEX($B$6:$B$29,M12+1)-INDEX($B$6:$B$29,K12+1))-(INDEX($B$6:$B$29,L12+1)-INDEX($B$6:$B$29,K12+1))*(INDEX($D$6:$D$29,M12+1)-INDEX($D$6:$D$29,K12+1)))+INDEX($G$6:$G$29,K12+1)*((INDEX($B$6:$B$29,L12+1)-INDEX($B$6:$B$29,K12+1))*(INDEX($C$6:$C$29,M12+1)-INDEX($C$6:$C$29,K12+1))-(INDEX($C$6:$C$29,L12+1)-INDEX($C$6:$C$29,K12+1))*(INDEX($B$6:$B$29,M12+1)-INDEX($B$6:$B$29,K12+1)))&gt;0,"CCW = front","CW = back")</f>
        <v/>
      </c>
    </row>
    <row r="13">
      <c r="A13" s="14" t="n">
        <v>7</v>
      </c>
      <c r="B13" s="43" t="n">
        <v>-0.5</v>
      </c>
      <c r="C13" s="43" t="n">
        <v>0.5</v>
      </c>
      <c r="D13" s="43" t="n">
        <v>-0.5</v>
      </c>
      <c r="E13" s="43" t="n">
        <v>-1</v>
      </c>
      <c r="F13" s="43" t="n">
        <v>0</v>
      </c>
      <c r="G13" s="43" t="n">
        <v>0</v>
      </c>
      <c r="H13" s="14">
        <f>IF(E13=1,"+X",IF(E13=-1,"-X",IF(F13=1,"+Y",IF(F13=-1,"-Y",IF(G13=1,"+Z","-Z")))))</f>
        <v/>
      </c>
      <c r="J13" s="14" t="n">
        <v>7</v>
      </c>
      <c r="K13" s="30" t="n">
        <v>12</v>
      </c>
      <c r="L13" s="30" t="n">
        <v>14</v>
      </c>
      <c r="M13" s="30" t="n">
        <v>15</v>
      </c>
      <c r="N13" s="14">
        <f>INDEX($H$6:$H$29,K13+1)</f>
        <v/>
      </c>
      <c r="O13" s="14">
        <f>IF(INDEX($E$6:$E$29,K13+1)*((INDEX($C$6:$C$29,L13+1)-INDEX($C$6:$C$29,K13+1))*(INDEX($D$6:$D$29,M13+1)-INDEX($D$6:$D$29,K13+1))-(INDEX($D$6:$D$29,L13+1)-INDEX($D$6:$D$29,K13+1))*(INDEX($C$6:$C$29,M13+1)-INDEX($C$6:$C$29,K13+1)))+INDEX($F$6:$F$29,K13+1)*((INDEX($D$6:$D$29,L13+1)-INDEX($D$6:$D$29,K13+1))*(INDEX($B$6:$B$29,M13+1)-INDEX($B$6:$B$29,K13+1))-(INDEX($B$6:$B$29,L13+1)-INDEX($B$6:$B$29,K13+1))*(INDEX($D$6:$D$29,M13+1)-INDEX($D$6:$D$29,K13+1)))+INDEX($G$6:$G$29,K13+1)*((INDEX($B$6:$B$29,L13+1)-INDEX($B$6:$B$29,K13+1))*(INDEX($C$6:$C$29,M13+1)-INDEX($C$6:$C$29,K13+1))-(INDEX($C$6:$C$29,L13+1)-INDEX($C$6:$C$29,K13+1))*(INDEX($B$6:$B$29,M13+1)-INDEX($B$6:$B$29,K13+1)))&gt;0,"CCW = front","CW = back")</f>
        <v/>
      </c>
    </row>
    <row r="14">
      <c r="A14" s="14" t="n">
        <v>8</v>
      </c>
      <c r="B14" s="43" t="n">
        <v>-0.5</v>
      </c>
      <c r="C14" s="43" t="n">
        <v>0.5</v>
      </c>
      <c r="D14" s="43" t="n">
        <v>0.5</v>
      </c>
      <c r="E14" s="43" t="n">
        <v>0</v>
      </c>
      <c r="F14" s="43" t="n">
        <v>1</v>
      </c>
      <c r="G14" s="43" t="n">
        <v>0</v>
      </c>
      <c r="H14" s="14">
        <f>IF(E14=1,"+X",IF(E14=-1,"-X",IF(F14=1,"+Y",IF(F14=-1,"-Y",IF(G14=1,"+Z","-Z")))))</f>
        <v/>
      </c>
      <c r="J14" s="14" t="n">
        <v>8</v>
      </c>
      <c r="K14" s="30" t="n">
        <v>16</v>
      </c>
      <c r="L14" s="30" t="n">
        <v>17</v>
      </c>
      <c r="M14" s="30" t="n">
        <v>18</v>
      </c>
      <c r="N14" s="14">
        <f>INDEX($H$6:$H$29,K14+1)</f>
        <v/>
      </c>
      <c r="O14" s="14">
        <f>IF(INDEX($E$6:$E$29,K14+1)*((INDEX($C$6:$C$29,L14+1)-INDEX($C$6:$C$29,K14+1))*(INDEX($D$6:$D$29,M14+1)-INDEX($D$6:$D$29,K14+1))-(INDEX($D$6:$D$29,L14+1)-INDEX($D$6:$D$29,K14+1))*(INDEX($C$6:$C$29,M14+1)-INDEX($C$6:$C$29,K14+1)))+INDEX($F$6:$F$29,K14+1)*((INDEX($D$6:$D$29,L14+1)-INDEX($D$6:$D$29,K14+1))*(INDEX($B$6:$B$29,M14+1)-INDEX($B$6:$B$29,K14+1))-(INDEX($B$6:$B$29,L14+1)-INDEX($B$6:$B$29,K14+1))*(INDEX($D$6:$D$29,M14+1)-INDEX($D$6:$D$29,K14+1)))+INDEX($G$6:$G$29,K14+1)*((INDEX($B$6:$B$29,L14+1)-INDEX($B$6:$B$29,K14+1))*(INDEX($C$6:$C$29,M14+1)-INDEX($C$6:$C$29,K14+1))-(INDEX($C$6:$C$29,L14+1)-INDEX($C$6:$C$29,K14+1))*(INDEX($B$6:$B$29,M14+1)-INDEX($B$6:$B$29,K14+1)))&gt;0,"CCW = front","CW = back")</f>
        <v/>
      </c>
    </row>
    <row r="15">
      <c r="A15" s="14" t="n">
        <v>9</v>
      </c>
      <c r="B15" s="43" t="n">
        <v>0.5</v>
      </c>
      <c r="C15" s="43" t="n">
        <v>0.5</v>
      </c>
      <c r="D15" s="43" t="n">
        <v>0.5</v>
      </c>
      <c r="E15" s="43" t="n">
        <v>0</v>
      </c>
      <c r="F15" s="43" t="n">
        <v>1</v>
      </c>
      <c r="G15" s="43" t="n">
        <v>0</v>
      </c>
      <c r="H15" s="14">
        <f>IF(E15=1,"+X",IF(E15=-1,"-X",IF(F15=1,"+Y",IF(F15=-1,"-Y",IF(G15=1,"+Z","-Z")))))</f>
        <v/>
      </c>
      <c r="J15" s="14" t="n">
        <v>9</v>
      </c>
      <c r="K15" s="30" t="n">
        <v>16</v>
      </c>
      <c r="L15" s="30" t="n">
        <v>18</v>
      </c>
      <c r="M15" s="30" t="n">
        <v>19</v>
      </c>
      <c r="N15" s="14">
        <f>INDEX($H$6:$H$29,K15+1)</f>
        <v/>
      </c>
      <c r="O15" s="14">
        <f>IF(INDEX($E$6:$E$29,K15+1)*((INDEX($C$6:$C$29,L15+1)-INDEX($C$6:$C$29,K15+1))*(INDEX($D$6:$D$29,M15+1)-INDEX($D$6:$D$29,K15+1))-(INDEX($D$6:$D$29,L15+1)-INDEX($D$6:$D$29,K15+1))*(INDEX($C$6:$C$29,M15+1)-INDEX($C$6:$C$29,K15+1)))+INDEX($F$6:$F$29,K15+1)*((INDEX($D$6:$D$29,L15+1)-INDEX($D$6:$D$29,K15+1))*(INDEX($B$6:$B$29,M15+1)-INDEX($B$6:$B$29,K15+1))-(INDEX($B$6:$B$29,L15+1)-INDEX($B$6:$B$29,K15+1))*(INDEX($D$6:$D$29,M15+1)-INDEX($D$6:$D$29,K15+1)))+INDEX($G$6:$G$29,K15+1)*((INDEX($B$6:$B$29,L15+1)-INDEX($B$6:$B$29,K15+1))*(INDEX($C$6:$C$29,M15+1)-INDEX($C$6:$C$29,K15+1))-(INDEX($C$6:$C$29,L15+1)-INDEX($C$6:$C$29,K15+1))*(INDEX($B$6:$B$29,M15+1)-INDEX($B$6:$B$29,K15+1)))&gt;0,"CCW = front","CW = back")</f>
        <v/>
      </c>
    </row>
    <row r="16">
      <c r="A16" s="14" t="n">
        <v>10</v>
      </c>
      <c r="B16" s="43" t="n">
        <v>0.5</v>
      </c>
      <c r="C16" s="43" t="n">
        <v>0.5</v>
      </c>
      <c r="D16" s="43" t="n">
        <v>-0.5</v>
      </c>
      <c r="E16" s="43" t="n">
        <v>0</v>
      </c>
      <c r="F16" s="43" t="n">
        <v>1</v>
      </c>
      <c r="G16" s="43" t="n">
        <v>0</v>
      </c>
      <c r="H16" s="14">
        <f>IF(E16=1,"+X",IF(E16=-1,"-X",IF(F16=1,"+Y",IF(F16=-1,"-Y",IF(G16=1,"+Z","-Z")))))</f>
        <v/>
      </c>
      <c r="J16" s="14" t="n">
        <v>10</v>
      </c>
      <c r="K16" s="30" t="n">
        <v>20</v>
      </c>
      <c r="L16" s="30" t="n">
        <v>21</v>
      </c>
      <c r="M16" s="30" t="n">
        <v>22</v>
      </c>
      <c r="N16" s="14">
        <f>INDEX($H$6:$H$29,K16+1)</f>
        <v/>
      </c>
      <c r="O16" s="14">
        <f>IF(INDEX($E$6:$E$29,K16+1)*((INDEX($C$6:$C$29,L16+1)-INDEX($C$6:$C$29,K16+1))*(INDEX($D$6:$D$29,M16+1)-INDEX($D$6:$D$29,K16+1))-(INDEX($D$6:$D$29,L16+1)-INDEX($D$6:$D$29,K16+1))*(INDEX($C$6:$C$29,M16+1)-INDEX($C$6:$C$29,K16+1)))+INDEX($F$6:$F$29,K16+1)*((INDEX($D$6:$D$29,L16+1)-INDEX($D$6:$D$29,K16+1))*(INDEX($B$6:$B$29,M16+1)-INDEX($B$6:$B$29,K16+1))-(INDEX($B$6:$B$29,L16+1)-INDEX($B$6:$B$29,K16+1))*(INDEX($D$6:$D$29,M16+1)-INDEX($D$6:$D$29,K16+1)))+INDEX($G$6:$G$29,K16+1)*((INDEX($B$6:$B$29,L16+1)-INDEX($B$6:$B$29,K16+1))*(INDEX($C$6:$C$29,M16+1)-INDEX($C$6:$C$29,K16+1))-(INDEX($C$6:$C$29,L16+1)-INDEX($C$6:$C$29,K16+1))*(INDEX($B$6:$B$29,M16+1)-INDEX($B$6:$B$29,K16+1)))&gt;0,"CCW = front","CW = back")</f>
        <v/>
      </c>
    </row>
    <row r="17">
      <c r="A17" s="14" t="n">
        <v>11</v>
      </c>
      <c r="B17" s="43" t="n">
        <v>-0.5</v>
      </c>
      <c r="C17" s="43" t="n">
        <v>0.5</v>
      </c>
      <c r="D17" s="43" t="n">
        <v>-0.5</v>
      </c>
      <c r="E17" s="43" t="n">
        <v>0</v>
      </c>
      <c r="F17" s="43" t="n">
        <v>1</v>
      </c>
      <c r="G17" s="43" t="n">
        <v>0</v>
      </c>
      <c r="H17" s="14">
        <f>IF(E17=1,"+X",IF(E17=-1,"-X",IF(F17=1,"+Y",IF(F17=-1,"-Y",IF(G17=1,"+Z","-Z")))))</f>
        <v/>
      </c>
      <c r="J17" s="14" t="n">
        <v>11</v>
      </c>
      <c r="K17" s="30" t="n">
        <v>20</v>
      </c>
      <c r="L17" s="30" t="n">
        <v>22</v>
      </c>
      <c r="M17" s="30" t="n">
        <v>23</v>
      </c>
      <c r="N17" s="14">
        <f>INDEX($H$6:$H$29,K17+1)</f>
        <v/>
      </c>
      <c r="O17" s="14">
        <f>IF(INDEX($E$6:$E$29,K17+1)*((INDEX($C$6:$C$29,L17+1)-INDEX($C$6:$C$29,K17+1))*(INDEX($D$6:$D$29,M17+1)-INDEX($D$6:$D$29,K17+1))-(INDEX($D$6:$D$29,L17+1)-INDEX($D$6:$D$29,K17+1))*(INDEX($C$6:$C$29,M17+1)-INDEX($C$6:$C$29,K17+1)))+INDEX($F$6:$F$29,K17+1)*((INDEX($D$6:$D$29,L17+1)-INDEX($D$6:$D$29,K17+1))*(INDEX($B$6:$B$29,M17+1)-INDEX($B$6:$B$29,K17+1))-(INDEX($B$6:$B$29,L17+1)-INDEX($B$6:$B$29,K17+1))*(INDEX($D$6:$D$29,M17+1)-INDEX($D$6:$D$29,K17+1)))+INDEX($G$6:$G$29,K17+1)*((INDEX($B$6:$B$29,L17+1)-INDEX($B$6:$B$29,K17+1))*(INDEX($C$6:$C$29,M17+1)-INDEX($C$6:$C$29,K17+1))-(INDEX($C$6:$C$29,L17+1)-INDEX($C$6:$C$29,K17+1))*(INDEX($B$6:$B$29,M17+1)-INDEX($B$6:$B$29,K17+1)))&gt;0,"CCW = front","CW = back")</f>
        <v/>
      </c>
    </row>
    <row r="18">
      <c r="A18" s="14" t="n">
        <v>12</v>
      </c>
      <c r="B18" s="43" t="n">
        <v>-0.5</v>
      </c>
      <c r="C18" s="43" t="n">
        <v>-0.5</v>
      </c>
      <c r="D18" s="43" t="n">
        <v>-0.5</v>
      </c>
      <c r="E18" s="43" t="n">
        <v>0</v>
      </c>
      <c r="F18" s="43" t="n">
        <v>-1</v>
      </c>
      <c r="G18" s="43" t="n">
        <v>0</v>
      </c>
      <c r="H18" s="14">
        <f>IF(E18=1,"+X",IF(E18=-1,"-X",IF(F18=1,"+Y",IF(F18=-1,"-Y",IF(G18=1,"+Z","-Z")))))</f>
        <v/>
      </c>
    </row>
    <row r="19">
      <c r="A19" s="14" t="n">
        <v>13</v>
      </c>
      <c r="B19" s="43" t="n">
        <v>0.5</v>
      </c>
      <c r="C19" s="43" t="n">
        <v>-0.5</v>
      </c>
      <c r="D19" s="43" t="n">
        <v>-0.5</v>
      </c>
      <c r="E19" s="43" t="n">
        <v>0</v>
      </c>
      <c r="F19" s="43" t="n">
        <v>-1</v>
      </c>
      <c r="G19" s="43" t="n">
        <v>0</v>
      </c>
      <c r="H19" s="14">
        <f>IF(E19=1,"+X",IF(E19=-1,"-X",IF(F19=1,"+Y",IF(F19=-1,"-Y",IF(G19=1,"+Z","-Z")))))</f>
        <v/>
      </c>
    </row>
    <row r="20">
      <c r="A20" s="14" t="n">
        <v>14</v>
      </c>
      <c r="B20" s="43" t="n">
        <v>0.5</v>
      </c>
      <c r="C20" s="43" t="n">
        <v>-0.5</v>
      </c>
      <c r="D20" s="43" t="n">
        <v>0.5</v>
      </c>
      <c r="E20" s="43" t="n">
        <v>0</v>
      </c>
      <c r="F20" s="43" t="n">
        <v>-1</v>
      </c>
      <c r="G20" s="43" t="n">
        <v>0</v>
      </c>
      <c r="H20" s="14">
        <f>IF(E20=1,"+X",IF(E20=-1,"-X",IF(F20=1,"+Y",IF(F20=-1,"-Y",IF(G20=1,"+Z","-Z")))))</f>
        <v/>
      </c>
      <c r="J20" s="13" t="inlineStr">
        <is>
          <t>Technique 1 (separate triangles) vs Technique 2 (unique vertices + indices)</t>
        </is>
      </c>
    </row>
    <row r="21">
      <c r="A21" s="14" t="n">
        <v>15</v>
      </c>
      <c r="B21" s="43" t="n">
        <v>-0.5</v>
      </c>
      <c r="C21" s="43" t="n">
        <v>-0.5</v>
      </c>
      <c r="D21" s="43" t="n">
        <v>0.5</v>
      </c>
      <c r="E21" s="43" t="n">
        <v>0</v>
      </c>
      <c r="F21" s="43" t="n">
        <v>-1</v>
      </c>
      <c r="G21" s="43" t="n">
        <v>0</v>
      </c>
      <c r="H21" s="14">
        <f>IF(E21=1,"+X",IF(E21=-1,"-X",IF(F21=1,"+Y",IF(F21=-1,"-Y",IF(G21=1,"+Z","-Z")))))</f>
        <v/>
      </c>
      <c r="J21" s="38" t="inlineStr">
        <is>
          <t>Lab-04 p1 example: one square face (a, b, c, d) of the cube</t>
        </is>
      </c>
      <c r="K21" s="17" t="n"/>
      <c r="L21" s="17" t="n"/>
      <c r="M21" s="17" t="n"/>
      <c r="N21" s="16" t="n"/>
      <c r="O21" s="39" t="inlineStr"/>
    </row>
    <row r="22">
      <c r="A22" s="14" t="n">
        <v>16</v>
      </c>
      <c r="B22" s="43" t="n">
        <v>-0.5</v>
      </c>
      <c r="C22" s="43" t="n">
        <v>-0.5</v>
      </c>
      <c r="D22" s="43" t="n">
        <v>0.5</v>
      </c>
      <c r="E22" s="43" t="n">
        <v>0</v>
      </c>
      <c r="F22" s="43" t="n">
        <v>0</v>
      </c>
      <c r="G22" s="43" t="n">
        <v>1</v>
      </c>
      <c r="H22" s="14">
        <f>IF(E22=1,"+X",IF(E22=-1,"-X",IF(F22=1,"+Y",IF(F22=-1,"-Y",IF(G22=1,"+Z","-Z")))))</f>
        <v/>
      </c>
      <c r="J22" s="14" t="inlineStr">
        <is>
          <t>Vertices of one face (+X face, from the table)</t>
        </is>
      </c>
      <c r="K22" s="17" t="n"/>
      <c r="L22" s="17" t="n"/>
      <c r="M22" s="17" t="n"/>
      <c r="N22" s="16" t="n"/>
      <c r="O22" s="31">
        <f>COUNTIF($E$6:$E$29,1)</f>
        <v/>
      </c>
    </row>
    <row r="23">
      <c r="A23" s="14" t="n">
        <v>17</v>
      </c>
      <c r="B23" s="43" t="n">
        <v>0.5</v>
      </c>
      <c r="C23" s="43" t="n">
        <v>-0.5</v>
      </c>
      <c r="D23" s="43" t="n">
        <v>0.5</v>
      </c>
      <c r="E23" s="43" t="n">
        <v>0</v>
      </c>
      <c r="F23" s="43" t="n">
        <v>0</v>
      </c>
      <c r="G23" s="43" t="n">
        <v>1</v>
      </c>
      <c r="H23" s="14">
        <f>IF(E23=1,"+X",IF(E23=-1,"-X",IF(F23=1,"+Y",IF(F23=-1,"-Y",IF(G23=1,"+Z","-Z")))))</f>
        <v/>
      </c>
      <c r="J23" s="14" t="inlineStr">
        <is>
          <t>Triangles per face (quad = vertices - 2)</t>
        </is>
      </c>
      <c r="K23" s="17" t="n"/>
      <c r="L23" s="17" t="n"/>
      <c r="M23" s="17" t="n"/>
      <c r="N23" s="16" t="n"/>
      <c r="O23" s="31">
        <f>O22-2</f>
        <v/>
      </c>
    </row>
    <row r="24">
      <c r="A24" s="14" t="n">
        <v>18</v>
      </c>
      <c r="B24" s="43" t="n">
        <v>0.5</v>
      </c>
      <c r="C24" s="43" t="n">
        <v>0.5</v>
      </c>
      <c r="D24" s="43" t="n">
        <v>0.5</v>
      </c>
      <c r="E24" s="43" t="n">
        <v>0</v>
      </c>
      <c r="F24" s="43" t="n">
        <v>0</v>
      </c>
      <c r="G24" s="43" t="n">
        <v>1</v>
      </c>
      <c r="H24" s="14">
        <f>IF(E24=1,"+X",IF(E24=-1,"-X",IF(F24=1,"+Y",IF(F24=-1,"-Y",IF(G24=1,"+Z","-Z")))))</f>
        <v/>
      </c>
      <c r="J24" s="14" t="inlineStr">
        <is>
          <t>Technique 1 floats: triangles x 3 corners x (x,y,z)</t>
        </is>
      </c>
      <c r="K24" s="17" t="n"/>
      <c r="L24" s="17" t="n"/>
      <c r="M24" s="17" t="n"/>
      <c r="N24" s="16" t="n"/>
      <c r="O24" s="31">
        <f>O23*3*3</f>
        <v/>
      </c>
    </row>
    <row r="25">
      <c r="A25" s="14" t="n">
        <v>19</v>
      </c>
      <c r="B25" s="43" t="n">
        <v>-0.5</v>
      </c>
      <c r="C25" s="43" t="n">
        <v>0.5</v>
      </c>
      <c r="D25" s="43" t="n">
        <v>0.5</v>
      </c>
      <c r="E25" s="43" t="n">
        <v>0</v>
      </c>
      <c r="F25" s="43" t="n">
        <v>0</v>
      </c>
      <c r="G25" s="43" t="n">
        <v>1</v>
      </c>
      <c r="H25" s="14">
        <f>IF(E25=1,"+X",IF(E25=-1,"-X",IF(F25=1,"+Y",IF(F25=-1,"-Y",IF(G25=1,"+Z","-Z")))))</f>
        <v/>
      </c>
      <c r="J25" s="14" t="inlineStr">
        <is>
          <t>Technique 2 floats: unique vertices x (x,y,z)</t>
        </is>
      </c>
      <c r="K25" s="17" t="n"/>
      <c r="L25" s="17" t="n"/>
      <c r="M25" s="17" t="n"/>
      <c r="N25" s="16" t="n"/>
      <c r="O25" s="31">
        <f>O22*3</f>
        <v/>
      </c>
    </row>
    <row r="26">
      <c r="A26" s="14" t="n">
        <v>20</v>
      </c>
      <c r="B26" s="43" t="n">
        <v>0.5</v>
      </c>
      <c r="C26" s="43" t="n">
        <v>-0.5</v>
      </c>
      <c r="D26" s="43" t="n">
        <v>-0.5</v>
      </c>
      <c r="E26" s="43" t="n">
        <v>0</v>
      </c>
      <c r="F26" s="43" t="n">
        <v>0</v>
      </c>
      <c r="G26" s="43" t="n">
        <v>-1</v>
      </c>
      <c r="H26" s="14">
        <f>IF(E26=1,"+X",IF(E26=-1,"-X",IF(F26=1,"+Y",IF(F26=-1,"-Y",IF(G26=1,"+Z","-Z")))))</f>
        <v/>
      </c>
      <c r="J26" s="14" t="inlineStr">
        <is>
          <t>Technique 2 indices: triangles x 3</t>
        </is>
      </c>
      <c r="K26" s="17" t="n"/>
      <c r="L26" s="17" t="n"/>
      <c r="M26" s="17" t="n"/>
      <c r="N26" s="16" t="n"/>
      <c r="O26" s="31">
        <f>O23*3</f>
        <v/>
      </c>
    </row>
    <row r="27">
      <c r="A27" s="14" t="n">
        <v>21</v>
      </c>
      <c r="B27" s="43" t="n">
        <v>-0.5</v>
      </c>
      <c r="C27" s="43" t="n">
        <v>-0.5</v>
      </c>
      <c r="D27" s="43" t="n">
        <v>-0.5</v>
      </c>
      <c r="E27" s="43" t="n">
        <v>0</v>
      </c>
      <c r="F27" s="43" t="n">
        <v>0</v>
      </c>
      <c r="G27" s="43" t="n">
        <v>-1</v>
      </c>
      <c r="H27" s="14">
        <f>IF(E27=1,"+X",IF(E27=-1,"-X",IF(F27=1,"+Y",IF(F27=-1,"-Y",IF(G27=1,"+Z","-Z")))))</f>
        <v/>
      </c>
      <c r="J27" s="38" t="inlineStr">
        <is>
          <t>Whole cube with the real layout (x,y,z,nx,ny,nz)</t>
        </is>
      </c>
      <c r="K27" s="17" t="n"/>
      <c r="L27" s="17" t="n"/>
      <c r="M27" s="17" t="n"/>
      <c r="N27" s="16" t="n"/>
      <c r="O27" s="39" t="inlineStr"/>
    </row>
    <row r="28">
      <c r="A28" s="14" t="n">
        <v>22</v>
      </c>
      <c r="B28" s="43" t="n">
        <v>-0.5</v>
      </c>
      <c r="C28" s="43" t="n">
        <v>0.5</v>
      </c>
      <c r="D28" s="43" t="n">
        <v>-0.5</v>
      </c>
      <c r="E28" s="43" t="n">
        <v>0</v>
      </c>
      <c r="F28" s="43" t="n">
        <v>0</v>
      </c>
      <c r="G28" s="43" t="n">
        <v>-1</v>
      </c>
      <c r="H28" s="14">
        <f>IF(E28=1,"+X",IF(E28=-1,"-X",IF(F28=1,"+Y",IF(F28=-1,"-Y",IF(G28=1,"+Z","-Z")))))</f>
        <v/>
      </c>
      <c r="J28" s="14" t="inlineStr">
        <is>
          <t>Floats per vertex (columns x..nz above)</t>
        </is>
      </c>
      <c r="K28" s="17" t="n"/>
      <c r="L28" s="17" t="n"/>
      <c r="M28" s="17" t="n"/>
      <c r="N28" s="16" t="n"/>
      <c r="O28" s="31">
        <f>COLUMNS($B$5:$G$5)</f>
        <v/>
      </c>
    </row>
    <row r="29">
      <c r="A29" s="14" t="n">
        <v>23</v>
      </c>
      <c r="B29" s="43" t="n">
        <v>0.5</v>
      </c>
      <c r="C29" s="43" t="n">
        <v>0.5</v>
      </c>
      <c r="D29" s="43" t="n">
        <v>-0.5</v>
      </c>
      <c r="E29" s="43" t="n">
        <v>0</v>
      </c>
      <c r="F29" s="43" t="n">
        <v>0</v>
      </c>
      <c r="G29" s="43" t="n">
        <v>-1</v>
      </c>
      <c r="H29" s="14">
        <f>IF(E29=1,"+X",IF(E29=-1,"-X",IF(F29=1,"+Y",IF(F29=-1,"-Y",IF(G29=1,"+Z","-Z")))))</f>
        <v/>
      </c>
      <c r="J29" s="14" t="inlineStr">
        <is>
          <t>Bytes per vertex (exporter, sizeof(Vertex))</t>
        </is>
      </c>
      <c r="K29" s="17" t="n"/>
      <c r="L29" s="17" t="n"/>
      <c r="M29" s="17" t="n"/>
      <c r="N29" s="16" t="n"/>
      <c r="O29" s="30" t="n">
        <v>24</v>
      </c>
    </row>
    <row r="30">
      <c r="J30" s="14" t="inlineStr">
        <is>
          <t>Bytes per float</t>
        </is>
      </c>
      <c r="K30" s="17" t="n"/>
      <c r="L30" s="17" t="n"/>
      <c r="M30" s="17" t="n"/>
      <c r="N30" s="16" t="n"/>
      <c r="O30" s="31">
        <f>O29/O28</f>
        <v/>
      </c>
    </row>
    <row r="31">
      <c r="J31" s="14" t="inlineStr">
        <is>
          <t>Index size in bytes (exporter: (indexed bytes - V x 24) / I)</t>
        </is>
      </c>
      <c r="K31" s="17" t="n"/>
      <c r="L31" s="17" t="n"/>
      <c r="M31" s="17" t="n"/>
      <c r="N31" s="16" t="n"/>
      <c r="O31" s="31">
        <f>(720-COUNT($B$6:$B$29)*O29)/COUNT($K$6:$M$17)</f>
        <v/>
      </c>
    </row>
    <row r="32">
      <c r="J32" s="14" t="inlineStr">
        <is>
          <t>Technique 1: vertices stored (= indices)</t>
        </is>
      </c>
      <c r="K32" s="17" t="n"/>
      <c r="L32" s="17" t="n"/>
      <c r="M32" s="17" t="n"/>
      <c r="N32" s="16" t="n"/>
      <c r="O32" s="31">
        <f>COUNT($K$6:$M$17)</f>
        <v/>
      </c>
    </row>
    <row r="33">
      <c r="J33" s="14" t="inlineStr">
        <is>
          <t>Technique 1: floats</t>
        </is>
      </c>
      <c r="K33" s="17" t="n"/>
      <c r="L33" s="17" t="n"/>
      <c r="M33" s="17" t="n"/>
      <c r="N33" s="16" t="n"/>
      <c r="O33" s="31">
        <f>O32*O28</f>
        <v/>
      </c>
    </row>
    <row r="34">
      <c r="J34" s="14" t="inlineStr">
        <is>
          <t>Technique 1: bytes</t>
        </is>
      </c>
      <c r="K34" s="17" t="n"/>
      <c r="L34" s="17" t="n"/>
      <c r="M34" s="17" t="n"/>
      <c r="N34" s="16" t="n"/>
      <c r="O34" s="31">
        <f>O33*O30</f>
        <v/>
      </c>
    </row>
    <row r="35">
      <c r="J35" s="14" t="inlineStr">
        <is>
          <t>Technique 2: unique vertices</t>
        </is>
      </c>
      <c r="K35" s="17" t="n"/>
      <c r="L35" s="17" t="n"/>
      <c r="M35" s="17" t="n"/>
      <c r="N35" s="16" t="n"/>
      <c r="O35" s="31">
        <f>COUNT($B$6:$B$29)</f>
        <v/>
      </c>
    </row>
    <row r="36">
      <c r="J36" s="14" t="inlineStr">
        <is>
          <t>Technique 2: floats + indices</t>
        </is>
      </c>
      <c r="K36" s="17" t="n"/>
      <c r="L36" s="17" t="n"/>
      <c r="M36" s="17" t="n"/>
      <c r="N36" s="16" t="n"/>
      <c r="O36" s="31">
        <f>O35*O28+COUNT($K$6:$M$17)</f>
        <v/>
      </c>
    </row>
    <row r="37">
      <c r="J37" s="14" t="inlineStr">
        <is>
          <t>Technique 2: bytes (floats x 4 + indices x index size)</t>
        </is>
      </c>
      <c r="K37" s="17" t="n"/>
      <c r="L37" s="17" t="n"/>
      <c r="M37" s="17" t="n"/>
      <c r="N37" s="16" t="n"/>
      <c r="O37" s="31">
        <f>O35*O29+COUNT($K$6:$M$17)*O31</f>
        <v/>
      </c>
    </row>
    <row r="38">
      <c r="J38" s="14" t="inlineStr">
        <is>
          <t>Saving of Technique 2</t>
        </is>
      </c>
      <c r="K38" s="17" t="n"/>
      <c r="L38" s="17" t="n"/>
      <c r="M38" s="17" t="n"/>
      <c r="N38" s="16" t="n"/>
      <c r="O38" s="32">
        <f>1-O37/O34</f>
        <v/>
      </c>
    </row>
    <row r="39">
      <c r="J39" s="14" t="inlineStr">
        <is>
          <t>Check vs exporter bytes (indexed / non-indexed)</t>
        </is>
      </c>
      <c r="K39" s="17" t="n"/>
      <c r="L39" s="17" t="n"/>
      <c r="M39" s="17" t="n"/>
      <c r="N39" s="16" t="n"/>
      <c r="O39" s="14">
        <f>IF(AND(O37=720,O34=864),"match","MISMATCH")</f>
        <v/>
      </c>
    </row>
    <row r="42">
      <c r="A42" s="13" t="inlineStr">
        <is>
          <t>Sphere: first 12 of 614 vertices (x, y, z, nx, ny, nz)</t>
        </is>
      </c>
      <c r="J42" s="13" t="inlineStr">
        <is>
          <t>Cylinder: first 12 of 146 vertices (x, y, z, nx, ny, nz)</t>
        </is>
      </c>
    </row>
    <row r="43" ht="32" customHeight="1">
      <c r="A43" s="28" t="inlineStr">
        <is>
          <t>#</t>
        </is>
      </c>
      <c r="B43" s="28" t="inlineStr">
        <is>
          <t>x</t>
        </is>
      </c>
      <c r="C43" s="28" t="inlineStr">
        <is>
          <t>y</t>
        </is>
      </c>
      <c r="D43" s="28" t="inlineStr">
        <is>
          <t>z</t>
        </is>
      </c>
      <c r="E43" s="28" t="inlineStr">
        <is>
          <t>nx</t>
        </is>
      </c>
      <c r="F43" s="28" t="inlineStr">
        <is>
          <t>ny</t>
        </is>
      </c>
      <c r="G43" s="28" t="inlineStr">
        <is>
          <t>nz</t>
        </is>
      </c>
      <c r="H43" s="28" t="inlineStr">
        <is>
          <t>|p| (radius 0.5)</t>
        </is>
      </c>
      <c r="J43" s="28" t="inlineStr">
        <is>
          <t>#</t>
        </is>
      </c>
      <c r="K43" s="28" t="inlineStr">
        <is>
          <t>x</t>
        </is>
      </c>
      <c r="L43" s="28" t="inlineStr">
        <is>
          <t>y</t>
        </is>
      </c>
      <c r="M43" s="28" t="inlineStr">
        <is>
          <t>z</t>
        </is>
      </c>
      <c r="N43" s="28" t="inlineStr">
        <is>
          <t>nx</t>
        </is>
      </c>
      <c r="O43" s="28" t="inlineStr">
        <is>
          <t>ny</t>
        </is>
      </c>
      <c r="P43" s="28" t="inlineStr">
        <is>
          <t>nz</t>
        </is>
      </c>
      <c r="Q43" s="28" t="inlineStr">
        <is>
          <t>sqrt(x^2+y^2) (radius 0.5)</t>
        </is>
      </c>
    </row>
    <row r="44">
      <c r="A44" s="14" t="n">
        <v>0</v>
      </c>
      <c r="B44" s="44" t="n">
        <v>0</v>
      </c>
      <c r="C44" s="44" t="n">
        <v>0.5</v>
      </c>
      <c r="D44" s="44" t="n">
        <v>0</v>
      </c>
      <c r="E44" s="44" t="n">
        <v>0</v>
      </c>
      <c r="F44" s="44" t="n">
        <v>1</v>
      </c>
      <c r="G44" s="44" t="n">
        <v>0</v>
      </c>
      <c r="H44" s="45">
        <f>SQRT(B44^2+C44^2+D44^2)</f>
        <v/>
      </c>
      <c r="J44" s="14" t="n">
        <v>0</v>
      </c>
      <c r="K44" s="44" t="n">
        <v>0.5</v>
      </c>
      <c r="L44" s="44" t="n">
        <v>0</v>
      </c>
      <c r="M44" s="44" t="n">
        <v>-0.5</v>
      </c>
      <c r="N44" s="44" t="n">
        <v>1</v>
      </c>
      <c r="O44" s="44" t="n">
        <v>0</v>
      </c>
      <c r="P44" s="44" t="n">
        <v>0</v>
      </c>
      <c r="Q44" s="45">
        <f>SQRT(K44^2+L44^2)</f>
        <v/>
      </c>
    </row>
    <row r="45">
      <c r="A45" s="14" t="n">
        <v>1</v>
      </c>
      <c r="B45" s="44" t="n">
        <v>0.08682409670000001</v>
      </c>
      <c r="C45" s="44" t="n">
        <v>0.492403865</v>
      </c>
      <c r="D45" s="44" t="n">
        <v>0</v>
      </c>
      <c r="E45" s="44" t="n">
        <v>0.173648193</v>
      </c>
      <c r="F45" s="44" t="n">
        <v>0.98480773</v>
      </c>
      <c r="G45" s="44" t="n">
        <v>0</v>
      </c>
      <c r="H45" s="45">
        <f>SQRT(B45^2+C45^2+D45^2)</f>
        <v/>
      </c>
      <c r="J45" s="14" t="n">
        <v>1</v>
      </c>
      <c r="K45" s="44" t="n">
        <v>0.5</v>
      </c>
      <c r="L45" s="44" t="n">
        <v>0</v>
      </c>
      <c r="M45" s="44" t="n">
        <v>0.5</v>
      </c>
      <c r="N45" s="44" t="n">
        <v>1</v>
      </c>
      <c r="O45" s="44" t="n">
        <v>0</v>
      </c>
      <c r="P45" s="44" t="n">
        <v>0</v>
      </c>
      <c r="Q45" s="45">
        <f>SQRT(K45^2+L45^2)</f>
        <v/>
      </c>
    </row>
    <row r="46">
      <c r="A46" s="14" t="n">
        <v>2</v>
      </c>
      <c r="B46" s="44" t="n">
        <v>0.08550503850000001</v>
      </c>
      <c r="C46" s="44" t="n">
        <v>0.492403865</v>
      </c>
      <c r="D46" s="44" t="n">
        <v>0.0150768477</v>
      </c>
      <c r="E46" s="44" t="n">
        <v>0.171010077</v>
      </c>
      <c r="F46" s="44" t="n">
        <v>0.98480773</v>
      </c>
      <c r="G46" s="44" t="n">
        <v>0.0301536955</v>
      </c>
      <c r="H46" s="45">
        <f>SQRT(B46^2+C46^2+D46^2)</f>
        <v/>
      </c>
      <c r="J46" s="14" t="n">
        <v>2</v>
      </c>
      <c r="K46" s="44" t="n">
        <v>0.492403865</v>
      </c>
      <c r="L46" s="44" t="n">
        <v>0.08682409670000001</v>
      </c>
      <c r="M46" s="44" t="n">
        <v>-0.5</v>
      </c>
      <c r="N46" s="44" t="n">
        <v>0.984807789</v>
      </c>
      <c r="O46" s="44" t="n">
        <v>0.173648208</v>
      </c>
      <c r="P46" s="44" t="n">
        <v>0</v>
      </c>
      <c r="Q46" s="45">
        <f>SQRT(K46^2+L46^2)</f>
        <v/>
      </c>
    </row>
    <row r="47">
      <c r="A47" s="14" t="n">
        <v>3</v>
      </c>
      <c r="B47" s="44" t="n">
        <v>0.0815879628</v>
      </c>
      <c r="C47" s="44" t="n">
        <v>0.492403865</v>
      </c>
      <c r="D47" s="44" t="n">
        <v>0.029695591</v>
      </c>
      <c r="E47" s="44" t="n">
        <v>0.163175926</v>
      </c>
      <c r="F47" s="44" t="n">
        <v>0.98480773</v>
      </c>
      <c r="G47" s="44" t="n">
        <v>0.0593911819</v>
      </c>
      <c r="H47" s="45">
        <f>SQRT(B47^2+C47^2+D47^2)</f>
        <v/>
      </c>
      <c r="J47" s="14" t="n">
        <v>3</v>
      </c>
      <c r="K47" s="44" t="n">
        <v>0.492403865</v>
      </c>
      <c r="L47" s="44" t="n">
        <v>0.08682409670000001</v>
      </c>
      <c r="M47" s="44" t="n">
        <v>0.5</v>
      </c>
      <c r="N47" s="44" t="n">
        <v>0.984807789</v>
      </c>
      <c r="O47" s="44" t="n">
        <v>0.173648208</v>
      </c>
      <c r="P47" s="44" t="n">
        <v>0</v>
      </c>
      <c r="Q47" s="45">
        <f>SQRT(K47^2+L47^2)</f>
        <v/>
      </c>
    </row>
    <row r="48">
      <c r="A48" s="14" t="n">
        <v>4</v>
      </c>
      <c r="B48" s="44" t="n">
        <v>0.0751918703</v>
      </c>
      <c r="C48" s="44" t="n">
        <v>0.492403865</v>
      </c>
      <c r="D48" s="44" t="n">
        <v>0.0434120484</v>
      </c>
      <c r="E48" s="44" t="n">
        <v>0.150383741</v>
      </c>
      <c r="F48" s="44" t="n">
        <v>0.98480773</v>
      </c>
      <c r="G48" s="44" t="n">
        <v>0.08682409670000001</v>
      </c>
      <c r="H48" s="45">
        <f>SQRT(B48^2+C48^2+D48^2)</f>
        <v/>
      </c>
      <c r="J48" s="14" t="n">
        <v>4</v>
      </c>
      <c r="K48" s="44" t="n">
        <v>0.469846308</v>
      </c>
      <c r="L48" s="44" t="n">
        <v>0.171010077</v>
      </c>
      <c r="M48" s="44" t="n">
        <v>-0.5</v>
      </c>
      <c r="N48" s="44" t="n">
        <v>0.939692616</v>
      </c>
      <c r="O48" s="44" t="n">
        <v>0.342020154</v>
      </c>
      <c r="P48" s="44" t="n">
        <v>0</v>
      </c>
      <c r="Q48" s="45">
        <f>SQRT(K48^2+L48^2)</f>
        <v/>
      </c>
    </row>
    <row r="49">
      <c r="A49" s="14" t="n">
        <v>5</v>
      </c>
      <c r="B49" s="44" t="n">
        <v>0.0665111169</v>
      </c>
      <c r="C49" s="44" t="n">
        <v>0.492403865</v>
      </c>
      <c r="D49" s="44" t="n">
        <v>0.0558094569</v>
      </c>
      <c r="E49" s="44" t="n">
        <v>0.133022234</v>
      </c>
      <c r="F49" s="44" t="n">
        <v>0.98480773</v>
      </c>
      <c r="G49" s="44" t="n">
        <v>0.111618914</v>
      </c>
      <c r="H49" s="45">
        <f>SQRT(B49^2+C49^2+D49^2)</f>
        <v/>
      </c>
      <c r="J49" s="14" t="n">
        <v>5</v>
      </c>
      <c r="K49" s="44" t="n">
        <v>0.469846308</v>
      </c>
      <c r="L49" s="44" t="n">
        <v>0.171010077</v>
      </c>
      <c r="M49" s="44" t="n">
        <v>0.5</v>
      </c>
      <c r="N49" s="44" t="n">
        <v>0.939692616</v>
      </c>
      <c r="O49" s="44" t="n">
        <v>0.342020154</v>
      </c>
      <c r="P49" s="44" t="n">
        <v>0</v>
      </c>
      <c r="Q49" s="45">
        <f>SQRT(K49^2+L49^2)</f>
        <v/>
      </c>
    </row>
    <row r="50">
      <c r="A50" s="14" t="n">
        <v>6</v>
      </c>
      <c r="B50" s="44" t="n">
        <v>0.0558094494</v>
      </c>
      <c r="C50" s="44" t="n">
        <v>0.492403865</v>
      </c>
      <c r="D50" s="44" t="n">
        <v>0.0665111244</v>
      </c>
      <c r="E50" s="44" t="n">
        <v>0.111618899</v>
      </c>
      <c r="F50" s="44" t="n">
        <v>0.98480773</v>
      </c>
      <c r="G50" s="44" t="n">
        <v>0.133022249</v>
      </c>
      <c r="H50" s="45">
        <f>SQRT(B50^2+C50^2+D50^2)</f>
        <v/>
      </c>
      <c r="J50" s="14" t="n">
        <v>6</v>
      </c>
      <c r="K50" s="44" t="n">
        <v>0.433012694</v>
      </c>
      <c r="L50" s="44" t="n">
        <v>0.25</v>
      </c>
      <c r="M50" s="44" t="n">
        <v>-0.5</v>
      </c>
      <c r="N50" s="44" t="n">
        <v>0.866025388</v>
      </c>
      <c r="O50" s="44" t="n">
        <v>0.5</v>
      </c>
      <c r="P50" s="44" t="n">
        <v>0</v>
      </c>
      <c r="Q50" s="45">
        <f>SQRT(K50^2+L50^2)</f>
        <v/>
      </c>
    </row>
    <row r="51">
      <c r="A51" s="14" t="n">
        <v>7</v>
      </c>
      <c r="B51" s="44" t="n">
        <v>0.0434120446</v>
      </c>
      <c r="C51" s="44" t="n">
        <v>0.492403865</v>
      </c>
      <c r="D51" s="44" t="n">
        <v>0.0751918778</v>
      </c>
      <c r="E51" s="44" t="n">
        <v>0.0868240893</v>
      </c>
      <c r="F51" s="44" t="n">
        <v>0.98480773</v>
      </c>
      <c r="G51" s="44" t="n">
        <v>0.150383756</v>
      </c>
      <c r="H51" s="45">
        <f>SQRT(B51^2+C51^2+D51^2)</f>
        <v/>
      </c>
      <c r="J51" s="14" t="n">
        <v>7</v>
      </c>
      <c r="K51" s="44" t="n">
        <v>0.433012694</v>
      </c>
      <c r="L51" s="44" t="n">
        <v>0.25</v>
      </c>
      <c r="M51" s="44" t="n">
        <v>0.5</v>
      </c>
      <c r="N51" s="44" t="n">
        <v>0.866025388</v>
      </c>
      <c r="O51" s="44" t="n">
        <v>0.5</v>
      </c>
      <c r="P51" s="44" t="n">
        <v>0</v>
      </c>
      <c r="Q51" s="45">
        <f>SQRT(K51^2+L51^2)</f>
        <v/>
      </c>
    </row>
    <row r="52">
      <c r="A52" s="14" t="n">
        <v>8</v>
      </c>
      <c r="B52" s="44" t="n">
        <v>0.0296955798</v>
      </c>
      <c r="C52" s="44" t="n">
        <v>0.492403865</v>
      </c>
      <c r="D52" s="44" t="n">
        <v>0.08158797030000001</v>
      </c>
      <c r="E52" s="44" t="n">
        <v>0.0593911596</v>
      </c>
      <c r="F52" s="44" t="n">
        <v>0.98480773</v>
      </c>
      <c r="G52" s="44" t="n">
        <v>0.163175941</v>
      </c>
      <c r="H52" s="45">
        <f>SQRT(B52^2+C52^2+D52^2)</f>
        <v/>
      </c>
      <c r="J52" s="14" t="n">
        <v>8</v>
      </c>
      <c r="K52" s="44" t="n">
        <v>0.383022219</v>
      </c>
      <c r="L52" s="44" t="n">
        <v>0.321393818</v>
      </c>
      <c r="M52" s="44" t="n">
        <v>-0.5</v>
      </c>
      <c r="N52" s="44" t="n">
        <v>0.766044438</v>
      </c>
      <c r="O52" s="44" t="n">
        <v>0.642787635</v>
      </c>
      <c r="P52" s="44" t="n">
        <v>0</v>
      </c>
      <c r="Q52" s="45">
        <f>SQRT(K52^2+L52^2)</f>
        <v/>
      </c>
    </row>
    <row r="53">
      <c r="A53" s="14" t="n">
        <v>9</v>
      </c>
      <c r="B53" s="44" t="n">
        <v>0.0150768394</v>
      </c>
      <c r="C53" s="44" t="n">
        <v>0.492403865</v>
      </c>
      <c r="D53" s="44" t="n">
        <v>0.085505046</v>
      </c>
      <c r="E53" s="44" t="n">
        <v>0.0301536787</v>
      </c>
      <c r="F53" s="44" t="n">
        <v>0.98480773</v>
      </c>
      <c r="G53" s="44" t="n">
        <v>0.171010092</v>
      </c>
      <c r="H53" s="45">
        <f>SQRT(B53^2+C53^2+D53^2)</f>
        <v/>
      </c>
      <c r="J53" s="14" t="n">
        <v>9</v>
      </c>
      <c r="K53" s="44" t="n">
        <v>0.383022219</v>
      </c>
      <c r="L53" s="44" t="n">
        <v>0.321393818</v>
      </c>
      <c r="M53" s="44" t="n">
        <v>0.5</v>
      </c>
      <c r="N53" s="44" t="n">
        <v>0.766044438</v>
      </c>
      <c r="O53" s="44" t="n">
        <v>0.642787635</v>
      </c>
      <c r="P53" s="44" t="n">
        <v>0</v>
      </c>
      <c r="Q53" s="45">
        <f>SQRT(K53^2+L53^2)</f>
        <v/>
      </c>
    </row>
    <row r="54">
      <c r="A54" s="14" t="n">
        <v>10</v>
      </c>
      <c r="B54" s="44" t="n">
        <v>-3.79520193e-09</v>
      </c>
      <c r="C54" s="44" t="n">
        <v>0.492403865</v>
      </c>
      <c r="D54" s="44" t="n">
        <v>0.08682409670000001</v>
      </c>
      <c r="E54" s="44" t="n">
        <v>-7.590403860000001e-09</v>
      </c>
      <c r="F54" s="44" t="n">
        <v>0.98480773</v>
      </c>
      <c r="G54" s="44" t="n">
        <v>0.173648193</v>
      </c>
      <c r="H54" s="45">
        <f>SQRT(B54^2+C54^2+D54^2)</f>
        <v/>
      </c>
      <c r="J54" s="14" t="n">
        <v>10</v>
      </c>
      <c r="K54" s="44" t="n">
        <v>0.321393788</v>
      </c>
      <c r="L54" s="44" t="n">
        <v>0.383022249</v>
      </c>
      <c r="M54" s="44" t="n">
        <v>-0.5</v>
      </c>
      <c r="N54" s="44" t="n">
        <v>0.642787576</v>
      </c>
      <c r="O54" s="44" t="n">
        <v>0.766044497</v>
      </c>
      <c r="P54" s="44" t="n">
        <v>0</v>
      </c>
      <c r="Q54" s="45">
        <f>SQRT(K54^2+L54^2)</f>
        <v/>
      </c>
    </row>
    <row r="55">
      <c r="A55" s="14" t="n">
        <v>11</v>
      </c>
      <c r="B55" s="44" t="n">
        <v>-0.0150768571</v>
      </c>
      <c r="C55" s="44" t="n">
        <v>0.492403865</v>
      </c>
      <c r="D55" s="44" t="n">
        <v>0.08550503850000001</v>
      </c>
      <c r="E55" s="44" t="n">
        <v>-0.0301537141</v>
      </c>
      <c r="F55" s="44" t="n">
        <v>0.98480773</v>
      </c>
      <c r="G55" s="44" t="n">
        <v>0.171010077</v>
      </c>
      <c r="H55" s="45">
        <f>SQRT(B55^2+C55^2+D55^2)</f>
        <v/>
      </c>
      <c r="J55" s="14" t="n">
        <v>11</v>
      </c>
      <c r="K55" s="44" t="n">
        <v>0.321393788</v>
      </c>
      <c r="L55" s="44" t="n">
        <v>0.383022249</v>
      </c>
      <c r="M55" s="44" t="n">
        <v>0.5</v>
      </c>
      <c r="N55" s="44" t="n">
        <v>0.642787576</v>
      </c>
      <c r="O55" s="44" t="n">
        <v>0.766044497</v>
      </c>
      <c r="P55" s="44" t="n">
        <v>0</v>
      </c>
      <c r="Q55" s="45">
        <f>SQRT(K55^2+L55^2)</f>
        <v/>
      </c>
    </row>
    <row r="57">
      <c r="A57" s="13" t="inlineStr">
        <is>
          <t>Sphere: index buffer (EBO), 12 triangles shown</t>
        </is>
      </c>
      <c r="J57" s="13" t="inlineStr">
        <is>
          <t>Cylinder: index buffer (EBO), 12 triangles shown</t>
        </is>
      </c>
    </row>
    <row r="58" ht="32" customHeight="1">
      <c r="A58" s="28" t="inlineStr">
        <is>
          <t>Triangle</t>
        </is>
      </c>
      <c r="B58" s="28" t="inlineStr">
        <is>
          <t>i0</t>
        </is>
      </c>
      <c r="C58" s="28" t="inlineStr">
        <is>
          <t>i1</t>
        </is>
      </c>
      <c r="D58" s="28" t="inlineStr">
        <is>
          <t>i2</t>
        </is>
      </c>
      <c r="J58" s="28" t="inlineStr">
        <is>
          <t>Triangle</t>
        </is>
      </c>
      <c r="K58" s="28" t="inlineStr">
        <is>
          <t>i0</t>
        </is>
      </c>
      <c r="L58" s="28" t="inlineStr">
        <is>
          <t>i1</t>
        </is>
      </c>
      <c r="M58" s="28" t="inlineStr">
        <is>
          <t>i2</t>
        </is>
      </c>
    </row>
    <row r="59">
      <c r="A59" s="14" t="n">
        <v>0</v>
      </c>
      <c r="B59" s="30" t="n">
        <v>0</v>
      </c>
      <c r="C59" s="30" t="n">
        <v>2</v>
      </c>
      <c r="D59" s="30" t="n">
        <v>1</v>
      </c>
      <c r="J59" s="14" t="n">
        <v>0</v>
      </c>
      <c r="K59" s="30" t="n">
        <v>0</v>
      </c>
      <c r="L59" s="30" t="n">
        <v>2</v>
      </c>
      <c r="M59" s="30" t="n">
        <v>1</v>
      </c>
    </row>
    <row r="60">
      <c r="A60" s="14" t="n">
        <v>1</v>
      </c>
      <c r="B60" s="30" t="n">
        <v>0</v>
      </c>
      <c r="C60" s="30" t="n">
        <v>3</v>
      </c>
      <c r="D60" s="30" t="n">
        <v>2</v>
      </c>
      <c r="J60" s="14" t="n">
        <v>1</v>
      </c>
      <c r="K60" s="30" t="n">
        <v>2</v>
      </c>
      <c r="L60" s="30" t="n">
        <v>3</v>
      </c>
      <c r="M60" s="30" t="n">
        <v>1</v>
      </c>
    </row>
    <row r="61">
      <c r="A61" s="14" t="n">
        <v>2</v>
      </c>
      <c r="B61" s="30" t="n">
        <v>0</v>
      </c>
      <c r="C61" s="30" t="n">
        <v>4</v>
      </c>
      <c r="D61" s="30" t="n">
        <v>3</v>
      </c>
      <c r="J61" s="14" t="n">
        <v>2</v>
      </c>
      <c r="K61" s="30" t="n">
        <v>2</v>
      </c>
      <c r="L61" s="30" t="n">
        <v>4</v>
      </c>
      <c r="M61" s="30" t="n">
        <v>3</v>
      </c>
    </row>
    <row r="62">
      <c r="A62" s="14" t="n">
        <v>3</v>
      </c>
      <c r="B62" s="30" t="n">
        <v>0</v>
      </c>
      <c r="C62" s="30" t="n">
        <v>5</v>
      </c>
      <c r="D62" s="30" t="n">
        <v>4</v>
      </c>
      <c r="J62" s="14" t="n">
        <v>3</v>
      </c>
      <c r="K62" s="30" t="n">
        <v>4</v>
      </c>
      <c r="L62" s="30" t="n">
        <v>5</v>
      </c>
      <c r="M62" s="30" t="n">
        <v>3</v>
      </c>
    </row>
    <row r="63">
      <c r="A63" s="14" t="n">
        <v>4</v>
      </c>
      <c r="B63" s="30" t="n">
        <v>0</v>
      </c>
      <c r="C63" s="30" t="n">
        <v>6</v>
      </c>
      <c r="D63" s="30" t="n">
        <v>5</v>
      </c>
      <c r="J63" s="14" t="n">
        <v>4</v>
      </c>
      <c r="K63" s="30" t="n">
        <v>4</v>
      </c>
      <c r="L63" s="30" t="n">
        <v>6</v>
      </c>
      <c r="M63" s="30" t="n">
        <v>5</v>
      </c>
    </row>
    <row r="64">
      <c r="A64" s="14" t="n">
        <v>5</v>
      </c>
      <c r="B64" s="30" t="n">
        <v>0</v>
      </c>
      <c r="C64" s="30" t="n">
        <v>7</v>
      </c>
      <c r="D64" s="30" t="n">
        <v>6</v>
      </c>
      <c r="J64" s="14" t="n">
        <v>5</v>
      </c>
      <c r="K64" s="30" t="n">
        <v>6</v>
      </c>
      <c r="L64" s="30" t="n">
        <v>7</v>
      </c>
      <c r="M64" s="30" t="n">
        <v>5</v>
      </c>
    </row>
    <row r="65">
      <c r="A65" s="14" t="n">
        <v>6</v>
      </c>
      <c r="B65" s="30" t="n">
        <v>0</v>
      </c>
      <c r="C65" s="30" t="n">
        <v>8</v>
      </c>
      <c r="D65" s="30" t="n">
        <v>7</v>
      </c>
      <c r="J65" s="14" t="n">
        <v>6</v>
      </c>
      <c r="K65" s="30" t="n">
        <v>6</v>
      </c>
      <c r="L65" s="30" t="n">
        <v>8</v>
      </c>
      <c r="M65" s="30" t="n">
        <v>7</v>
      </c>
    </row>
    <row r="66">
      <c r="A66" s="14" t="n">
        <v>7</v>
      </c>
      <c r="B66" s="30" t="n">
        <v>0</v>
      </c>
      <c r="C66" s="30" t="n">
        <v>9</v>
      </c>
      <c r="D66" s="30" t="n">
        <v>8</v>
      </c>
      <c r="J66" s="14" t="n">
        <v>7</v>
      </c>
      <c r="K66" s="30" t="n">
        <v>8</v>
      </c>
      <c r="L66" s="30" t="n">
        <v>9</v>
      </c>
      <c r="M66" s="30" t="n">
        <v>7</v>
      </c>
    </row>
    <row r="67">
      <c r="A67" s="14" t="n">
        <v>8</v>
      </c>
      <c r="B67" s="30" t="n">
        <v>0</v>
      </c>
      <c r="C67" s="30" t="n">
        <v>10</v>
      </c>
      <c r="D67" s="30" t="n">
        <v>9</v>
      </c>
      <c r="J67" s="14" t="n">
        <v>8</v>
      </c>
      <c r="K67" s="30" t="n">
        <v>8</v>
      </c>
      <c r="L67" s="30" t="n">
        <v>10</v>
      </c>
      <c r="M67" s="30" t="n">
        <v>9</v>
      </c>
    </row>
    <row r="68">
      <c r="A68" s="14" t="n">
        <v>9</v>
      </c>
      <c r="B68" s="30" t="n">
        <v>0</v>
      </c>
      <c r="C68" s="30" t="n">
        <v>11</v>
      </c>
      <c r="D68" s="30" t="n">
        <v>10</v>
      </c>
      <c r="J68" s="14" t="n">
        <v>9</v>
      </c>
      <c r="K68" s="30" t="n">
        <v>10</v>
      </c>
      <c r="L68" s="30" t="n">
        <v>11</v>
      </c>
      <c r="M68" s="30" t="n">
        <v>9</v>
      </c>
    </row>
    <row r="69">
      <c r="A69" s="14" t="n">
        <v>10</v>
      </c>
      <c r="B69" s="30" t="n">
        <v>0</v>
      </c>
      <c r="C69" s="30" t="n">
        <v>12</v>
      </c>
      <c r="D69" s="30" t="n">
        <v>11</v>
      </c>
      <c r="J69" s="14" t="n">
        <v>10</v>
      </c>
      <c r="K69" s="30" t="n">
        <v>10</v>
      </c>
      <c r="L69" s="30" t="n">
        <v>12</v>
      </c>
      <c r="M69" s="30" t="n">
        <v>11</v>
      </c>
    </row>
    <row r="70">
      <c r="A70" s="14" t="n">
        <v>11</v>
      </c>
      <c r="B70" s="30" t="n">
        <v>0</v>
      </c>
      <c r="C70" s="30" t="n">
        <v>13</v>
      </c>
      <c r="D70" s="30" t="n">
        <v>12</v>
      </c>
      <c r="J70" s="14" t="n">
        <v>11</v>
      </c>
      <c r="K70" s="30" t="n">
        <v>12</v>
      </c>
      <c r="L70" s="30" t="n">
        <v>13</v>
      </c>
      <c r="M70" s="30" t="n">
        <v>11</v>
      </c>
    </row>
  </sheetData>
  <mergeCells count="20">
    <mergeCell ref="J29:N29"/>
    <mergeCell ref="J38:N38"/>
    <mergeCell ref="J28:N28"/>
    <mergeCell ref="J37:N37"/>
    <mergeCell ref="J34:N34"/>
    <mergeCell ref="J30:N30"/>
    <mergeCell ref="J24:N24"/>
    <mergeCell ref="J36:N36"/>
    <mergeCell ref="J27:N27"/>
    <mergeCell ref="J35:N35"/>
    <mergeCell ref="J26:N26"/>
    <mergeCell ref="J25:N25"/>
    <mergeCell ref="A2:N2"/>
    <mergeCell ref="J32:N32"/>
    <mergeCell ref="J31:N31"/>
    <mergeCell ref="J22:N22"/>
    <mergeCell ref="J21:N21"/>
    <mergeCell ref="J33:N33"/>
    <mergeCell ref="J23:N23"/>
    <mergeCell ref="J39:N39"/>
  </mergeCells>
  <conditionalFormatting sqref="O6:O17">
    <cfRule type="expression" priority="1" dxfId="0">
      <formula>LEFT(O6,3)="CCW"</formula>
    </cfRule>
    <cfRule type="expression" priority="2" dxfId="1">
      <formula>LEFT(O6,2)="CW"</formula>
    </cfRule>
  </conditionalFormatting>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worksheet>
</file>

<file path=xl/worksheets/sheet4.xml><?xml version="1.0" encoding="utf-8"?>
<worksheet xmlns="http://schemas.openxmlformats.org/spreadsheetml/2006/main">
  <sheetPr>
    <outlinePr summaryBelow="0" summaryRight="1"/>
    <pageSetUpPr fitToPage="1"/>
  </sheetPr>
  <dimension ref="A1:AI3279"/>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5" customWidth="1" min="3" max="3"/>
    <col width="24" customWidth="1" min="4" max="4"/>
    <col width="9" customWidth="1" min="5" max="5"/>
    <col width="6" customWidth="1" min="6" max="6"/>
    <col width="7" customWidth="1" min="7" max="7"/>
    <col width="7" customWidth="1" min="8" max="8"/>
    <col width="7" customWidth="1" min="9" max="9"/>
    <col width="8" customWidth="1" min="10" max="10"/>
    <col width="8" customWidth="1" min="11" max="11"/>
    <col width="8" customWidth="1" min="12" max="12"/>
    <col width="8" customWidth="1" min="13" max="13"/>
    <col width="8" customWidth="1" min="14" max="14"/>
    <col width="8" customWidth="1" min="15" max="15"/>
    <col width="10" customWidth="1" min="16" max="16"/>
    <col width="10" customWidth="1" min="17" max="17"/>
    <col width="10" customWidth="1" min="18" max="18"/>
    <col width="9" customWidth="1" min="19" max="19"/>
    <col width="7" customWidth="1" min="20" max="20"/>
    <col width="8" customWidth="1" min="21" max="21"/>
    <col width="9" customWidth="1" min="22" max="22"/>
    <col width="9" customWidth="1" min="23" max="23"/>
    <col width="30" customWidth="1" min="24" max="24"/>
    <col width="40" customWidth="1" min="25" max="25"/>
    <col width="16"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s>
  <sheetData>
    <row r="1" ht="26" customHeight="1">
      <c r="A1" s="26" t="inlineStr">
        <is>
          <t>3  Object Construction</t>
        </is>
      </c>
    </row>
    <row r="2" ht="30" customHeight="1">
      <c r="A2" s="27" t="inlineStr">
        <is>
          <t>Every scene-graph node exported by the program (tree order, grouped by final object - use the outline [+]/[-] buttons on the left to collapse an object to its root). Group nodes carry only a transform; leaf nodes draw one primitive. S, R, T are the node's LOCAL transform relative to its parent. The block on the right counts components per object with COUNTIFS.</t>
        </is>
      </c>
    </row>
    <row r="3">
      <c r="AA3" s="13" t="inlineStr">
        <is>
          <t>Components per object (COUNTIFS over the table)</t>
        </is>
      </c>
    </row>
    <row r="4" ht="32" customHeight="1">
      <c r="A4" s="28" t="inlineStr">
        <is>
          <t>ID</t>
        </is>
      </c>
      <c r="B4" s="28" t="inlineStr">
        <is>
          <t>Final object</t>
        </is>
      </c>
      <c r="C4" s="28" t="inlineStr">
        <is>
          <t>Primitive</t>
        </is>
      </c>
      <c r="D4" s="28" t="inlineStr">
        <is>
          <t>Component</t>
        </is>
      </c>
      <c r="E4" s="28" t="inlineStr">
        <is>
          <t>Parent ID</t>
        </is>
      </c>
      <c r="F4" s="28" t="inlineStr">
        <is>
          <t>Depth</t>
        </is>
      </c>
      <c r="G4" s="28" t="inlineStr">
        <is>
          <t>Sx</t>
        </is>
      </c>
      <c r="H4" s="28" t="inlineStr">
        <is>
          <t>Sy</t>
        </is>
      </c>
      <c r="I4" s="28" t="inlineStr">
        <is>
          <t>Sz</t>
        </is>
      </c>
      <c r="J4" s="28" t="inlineStr">
        <is>
          <t>Rx (deg)</t>
        </is>
      </c>
      <c r="K4" s="28" t="inlineStr">
        <is>
          <t>Ry (deg)</t>
        </is>
      </c>
      <c r="L4" s="28" t="inlineStr">
        <is>
          <t>Rz (deg)</t>
        </is>
      </c>
      <c r="M4" s="28" t="inlineStr">
        <is>
          <t>Tx</t>
        </is>
      </c>
      <c r="N4" s="28" t="inlineStr">
        <is>
          <t>Ty</t>
        </is>
      </c>
      <c r="O4" s="28" t="inlineStr">
        <is>
          <t>Tz</t>
        </is>
      </c>
      <c r="P4" s="28" t="inlineStr">
        <is>
          <t>Shading</t>
        </is>
      </c>
      <c r="Q4" s="28" t="inlineStr">
        <is>
          <t>Surface</t>
        </is>
      </c>
      <c r="R4" s="28" t="inlineStr">
        <is>
          <t>Roughness (effective)</t>
        </is>
      </c>
      <c r="S4" s="28" t="inlineStr">
        <is>
          <t>Metalness</t>
        </is>
      </c>
      <c r="T4" s="28" t="inlineStr">
        <is>
          <t>Heat</t>
        </is>
      </c>
      <c r="U4" s="28" t="inlineStr">
        <is>
          <t>Emissive</t>
        </is>
      </c>
      <c r="V4" s="28" t="inlineStr">
        <is>
          <t>Occluder</t>
        </is>
      </c>
      <c r="W4" s="28" t="inlineStr">
        <is>
          <t>Obstacle</t>
        </is>
      </c>
      <c r="X4" s="28" t="inlineStr">
        <is>
          <t>Animation</t>
        </is>
      </c>
      <c r="Y4" s="28" t="inlineStr">
        <is>
          <t>Purpose</t>
        </is>
      </c>
      <c r="AA4" s="28" t="inlineStr">
        <is>
          <t>Object</t>
        </is>
      </c>
      <c r="AB4" s="46" t="inlineStr">
        <is>
          <t>Terrain disc</t>
        </is>
      </c>
      <c r="AC4" s="47" t="inlineStr">
        <is>
          <t>Cylinder</t>
        </is>
      </c>
      <c r="AD4" s="48" t="inlineStr">
        <is>
          <t>Sphere</t>
        </is>
      </c>
      <c r="AE4" s="49" t="inlineStr">
        <is>
          <t>Cone</t>
        </is>
      </c>
      <c r="AF4" s="50" t="inlineStr">
        <is>
          <t>Cube</t>
        </is>
      </c>
      <c r="AG4" s="51" t="inlineStr">
        <is>
          <t>Cylinder (frustum)</t>
        </is>
      </c>
      <c r="AH4" s="28" t="inlineStr">
        <is>
          <t>Parts (leaves)</t>
        </is>
      </c>
      <c r="AI4" s="28" t="inlineStr">
        <is>
          <t>Group nodes</t>
        </is>
      </c>
    </row>
    <row r="5">
      <c r="A5" s="52" t="inlineStr">
        <is>
          <t>TER-00</t>
        </is>
      </c>
      <c r="B5" s="52" t="inlineStr">
        <is>
          <t>Terrain</t>
        </is>
      </c>
      <c r="C5" s="53" t="inlineStr">
        <is>
          <t>Group</t>
        </is>
      </c>
      <c r="D5" s="52" t="inlineStr">
        <is>
          <t>Terrain</t>
        </is>
      </c>
      <c r="E5" s="52" t="inlineStr">
        <is>
          <t>World</t>
        </is>
      </c>
      <c r="F5" s="52" t="n">
        <v>0</v>
      </c>
      <c r="G5" s="54" t="n">
        <v>1</v>
      </c>
      <c r="H5" s="54" t="n">
        <v>1</v>
      </c>
      <c r="I5" s="54" t="n">
        <v>1</v>
      </c>
      <c r="J5" s="54" t="n">
        <v>0</v>
      </c>
      <c r="K5" s="54" t="n">
        <v>0</v>
      </c>
      <c r="L5" s="54" t="n">
        <v>0</v>
      </c>
      <c r="M5" s="54" t="n">
        <v>0</v>
      </c>
      <c r="N5" s="54" t="n">
        <v>0</v>
      </c>
      <c r="O5" s="54" t="n">
        <v>0</v>
      </c>
      <c r="P5" s="52" t="inlineStr">
        <is>
          <t>-</t>
        </is>
      </c>
      <c r="Q5" s="52" t="inlineStr">
        <is>
          <t>Plain</t>
        </is>
      </c>
      <c r="R5" s="54" t="n">
        <v>0.5</v>
      </c>
      <c r="S5" s="54" t="n">
        <v>0</v>
      </c>
      <c r="T5" s="54" t="n">
        <v>0.2</v>
      </c>
      <c r="U5" s="54" t="n">
        <v>0</v>
      </c>
      <c r="V5" s="52" t="inlineStr">
        <is>
          <t>No</t>
        </is>
      </c>
      <c r="W5" s="52" t="inlineStr">
        <is>
          <t>Yes</t>
        </is>
      </c>
      <c r="X5" s="52" t="inlineStr">
        <is>
          <t>-</t>
        </is>
      </c>
      <c r="Y5" s="52" t="inlineStr">
        <is>
          <t>Ground of the patrol area</t>
        </is>
      </c>
      <c r="AA5" s="42" t="inlineStr">
        <is>
          <t>Terrain</t>
        </is>
      </c>
      <c r="AB5" s="31">
        <f>COUNTIFS($B$5:$B$3279,$AA5,$C$5:$C$3279,AB$4)</f>
        <v/>
      </c>
      <c r="AC5" s="31">
        <f>COUNTIFS($B$5:$B$3279,$AA5,$C$5:$C$3279,AC$4)</f>
        <v/>
      </c>
      <c r="AD5" s="31">
        <f>COUNTIFS($B$5:$B$3279,$AA5,$C$5:$C$3279,AD$4)</f>
        <v/>
      </c>
      <c r="AE5" s="31">
        <f>COUNTIFS($B$5:$B$3279,$AA5,$C$5:$C$3279,AE$4)</f>
        <v/>
      </c>
      <c r="AF5" s="31">
        <f>COUNTIFS($B$5:$B$3279,$AA5,$C$5:$C$3279,AF$4)</f>
        <v/>
      </c>
      <c r="AG5" s="31">
        <f>COUNTIFS($B$5:$B$3279,$AA5,$C$5:$C$3279,AG$4)</f>
        <v/>
      </c>
      <c r="AH5" s="55">
        <f>SUM(AB5:AG5)</f>
        <v/>
      </c>
      <c r="AI5" s="31">
        <f>COUNTIFS($B$5:$B$3279,$AA5,$C$5:$C$3279,"Group")</f>
        <v/>
      </c>
    </row>
    <row r="6" outlineLevel="1">
      <c r="A6" s="52" t="inlineStr">
        <is>
          <t>TER-01</t>
        </is>
      </c>
      <c r="B6" s="52" t="inlineStr">
        <is>
          <t>Terrain</t>
        </is>
      </c>
      <c r="C6" s="56" t="inlineStr">
        <is>
          <t>Terrain disc</t>
        </is>
      </c>
      <c r="D6" s="57" t="inlineStr">
        <is>
          <t>Ground disc</t>
        </is>
      </c>
      <c r="E6" s="52" t="inlineStr">
        <is>
          <t>TER-00</t>
        </is>
      </c>
      <c r="F6" s="52" t="n">
        <v>1</v>
      </c>
      <c r="G6" s="54" t="n">
        <v>1</v>
      </c>
      <c r="H6" s="54" t="n">
        <v>1</v>
      </c>
      <c r="I6" s="54" t="n">
        <v>1</v>
      </c>
      <c r="J6" s="54" t="n">
        <v>0</v>
      </c>
      <c r="K6" s="54" t="n">
        <v>0</v>
      </c>
      <c r="L6" s="54" t="n">
        <v>0</v>
      </c>
      <c r="M6" s="54" t="n">
        <v>0</v>
      </c>
      <c r="N6" s="54" t="n">
        <v>0</v>
      </c>
      <c r="O6" s="54" t="n">
        <v>0</v>
      </c>
      <c r="P6" s="52" t="inlineStr">
        <is>
          <t>Gouraud</t>
        </is>
      </c>
      <c r="Q6" s="52" t="inlineStr">
        <is>
          <t>Ground</t>
        </is>
      </c>
      <c r="R6" s="54" t="n">
        <v>0.92</v>
      </c>
      <c r="S6" s="54" t="n">
        <v>0</v>
      </c>
      <c r="T6" s="54" t="n">
        <v>0.15</v>
      </c>
      <c r="U6" s="54" t="n">
        <v>0</v>
      </c>
      <c r="V6" s="52" t="inlineStr">
        <is>
          <t>No</t>
        </is>
      </c>
      <c r="W6" s="52" t="inlineStr">
        <is>
          <t>Yes</t>
        </is>
      </c>
      <c r="X6" s="52" t="inlineStr">
        <is>
          <t>-</t>
        </is>
      </c>
      <c r="Y6" s="52" t="inlineStr">
        <is>
          <t>36 m radius height-field disc with the trench hole</t>
        </is>
      </c>
      <c r="AA6" s="42" t="inlineStr">
        <is>
          <t>Backdrop</t>
        </is>
      </c>
      <c r="AB6" s="31">
        <f>COUNTIFS($B$5:$B$3279,$AA6,$C$5:$C$3279,AB$4)</f>
        <v/>
      </c>
      <c r="AC6" s="31">
        <f>COUNTIFS($B$5:$B$3279,$AA6,$C$5:$C$3279,AC$4)</f>
        <v/>
      </c>
      <c r="AD6" s="31">
        <f>COUNTIFS($B$5:$B$3279,$AA6,$C$5:$C$3279,AD$4)</f>
        <v/>
      </c>
      <c r="AE6" s="31">
        <f>COUNTIFS($B$5:$B$3279,$AA6,$C$5:$C$3279,AE$4)</f>
        <v/>
      </c>
      <c r="AF6" s="31">
        <f>COUNTIFS($B$5:$B$3279,$AA6,$C$5:$C$3279,AF$4)</f>
        <v/>
      </c>
      <c r="AG6" s="31">
        <f>COUNTIFS($B$5:$B$3279,$AA6,$C$5:$C$3279,AG$4)</f>
        <v/>
      </c>
      <c r="AH6" s="55">
        <f>SUM(AB6:AG6)</f>
        <v/>
      </c>
      <c r="AI6" s="31">
        <f>COUNTIFS($B$5:$B$3279,$AA6,$C$5:$C$3279,"Group")</f>
        <v/>
      </c>
    </row>
    <row r="7">
      <c r="A7" s="52" t="inlineStr">
        <is>
          <t>BKG-00</t>
        </is>
      </c>
      <c r="B7" s="52" t="inlineStr">
        <is>
          <t>Backdrop</t>
        </is>
      </c>
      <c r="C7" s="53" t="inlineStr">
        <is>
          <t>Group</t>
        </is>
      </c>
      <c r="D7" s="52" t="inlineStr">
        <is>
          <t>Backdrop</t>
        </is>
      </c>
      <c r="E7" s="52" t="inlineStr">
        <is>
          <t>World</t>
        </is>
      </c>
      <c r="F7" s="52" t="n">
        <v>0</v>
      </c>
      <c r="G7" s="54" t="n">
        <v>1</v>
      </c>
      <c r="H7" s="54" t="n">
        <v>1</v>
      </c>
      <c r="I7" s="54" t="n">
        <v>1</v>
      </c>
      <c r="J7" s="54" t="n">
        <v>0</v>
      </c>
      <c r="K7" s="54" t="n">
        <v>0</v>
      </c>
      <c r="L7" s="54" t="n">
        <v>0</v>
      </c>
      <c r="M7" s="54" t="n">
        <v>0</v>
      </c>
      <c r="N7" s="54" t="n">
        <v>0</v>
      </c>
      <c r="O7" s="54" t="n">
        <v>0</v>
      </c>
      <c r="P7" s="52" t="inlineStr">
        <is>
          <t>-</t>
        </is>
      </c>
      <c r="Q7" s="52" t="inlineStr">
        <is>
          <t>Plain</t>
        </is>
      </c>
      <c r="R7" s="54" t="n">
        <v>0.5</v>
      </c>
      <c r="S7" s="54" t="n">
        <v>0</v>
      </c>
      <c r="T7" s="54" t="n">
        <v>0.2</v>
      </c>
      <c r="U7" s="54" t="n">
        <v>0</v>
      </c>
      <c r="V7" s="52" t="inlineStr">
        <is>
          <t>No</t>
        </is>
      </c>
      <c r="W7" s="52" t="inlineStr">
        <is>
          <t>No</t>
        </is>
      </c>
      <c r="X7" s="52" t="inlineStr">
        <is>
          <t>-</t>
        </is>
      </c>
      <c r="Y7" s="52" t="inlineStr">
        <is>
          <t>Distant world outside the playable disc</t>
        </is>
      </c>
      <c r="AA7" s="42" t="inlineStr">
        <is>
          <t>Environment</t>
        </is>
      </c>
      <c r="AB7" s="31">
        <f>COUNTIFS($B$5:$B$3279,$AA7,$C$5:$C$3279,AB$4)</f>
        <v/>
      </c>
      <c r="AC7" s="31">
        <f>COUNTIFS($B$5:$B$3279,$AA7,$C$5:$C$3279,AC$4)</f>
        <v/>
      </c>
      <c r="AD7" s="31">
        <f>COUNTIFS($B$5:$B$3279,$AA7,$C$5:$C$3279,AD$4)</f>
        <v/>
      </c>
      <c r="AE7" s="31">
        <f>COUNTIFS($B$5:$B$3279,$AA7,$C$5:$C$3279,AE$4)</f>
        <v/>
      </c>
      <c r="AF7" s="31">
        <f>COUNTIFS($B$5:$B$3279,$AA7,$C$5:$C$3279,AF$4)</f>
        <v/>
      </c>
      <c r="AG7" s="31">
        <f>COUNTIFS($B$5:$B$3279,$AA7,$C$5:$C$3279,AG$4)</f>
        <v/>
      </c>
      <c r="AH7" s="55">
        <f>SUM(AB7:AG7)</f>
        <v/>
      </c>
      <c r="AI7" s="31">
        <f>COUNTIFS($B$5:$B$3279,$AA7,$C$5:$C$3279,"Group")</f>
        <v/>
      </c>
    </row>
    <row r="8" outlineLevel="1">
      <c r="A8" s="52" t="inlineStr">
        <is>
          <t>BKG-01</t>
        </is>
      </c>
      <c r="B8" s="52" t="inlineStr">
        <is>
          <t>Backdrop</t>
        </is>
      </c>
      <c r="C8" s="58" t="inlineStr">
        <is>
          <t>Cylinder</t>
        </is>
      </c>
      <c r="D8" s="57" t="inlineStr">
        <is>
          <t>Far ground</t>
        </is>
      </c>
      <c r="E8" s="52" t="inlineStr">
        <is>
          <t>BKG-00</t>
        </is>
      </c>
      <c r="F8" s="52" t="n">
        <v>1</v>
      </c>
      <c r="G8" s="54" t="n">
        <v>400</v>
      </c>
      <c r="H8" s="54" t="n">
        <v>400</v>
      </c>
      <c r="I8" s="54" t="n">
        <v>0.100000001</v>
      </c>
      <c r="J8" s="54" t="n">
        <v>90</v>
      </c>
      <c r="K8" s="54" t="n">
        <v>0</v>
      </c>
      <c r="L8" s="54" t="n">
        <v>0</v>
      </c>
      <c r="M8" s="54" t="n">
        <v>0</v>
      </c>
      <c r="N8" s="54" t="n">
        <v>-0.400000036</v>
      </c>
      <c r="O8" s="54" t="n">
        <v>0</v>
      </c>
      <c r="P8" s="52" t="inlineStr">
        <is>
          <t>Gouraud</t>
        </is>
      </c>
      <c r="Q8" s="52" t="inlineStr">
        <is>
          <t>Ground</t>
        </is>
      </c>
      <c r="R8" s="54" t="n">
        <v>0.95</v>
      </c>
      <c r="S8" s="54" t="n">
        <v>0</v>
      </c>
      <c r="T8" s="54" t="n">
        <v>0.12</v>
      </c>
      <c r="U8" s="54" t="n">
        <v>0</v>
      </c>
      <c r="V8" s="52" t="inlineStr">
        <is>
          <t>No</t>
        </is>
      </c>
      <c r="W8" s="52" t="inlineStr">
        <is>
          <t>No</t>
        </is>
      </c>
      <c r="X8" s="52" t="inlineStr">
        <is>
          <t>-</t>
        </is>
      </c>
      <c r="Y8" s="52" t="inlineStr">
        <is>
          <t>Ground plane beyond the disc</t>
        </is>
      </c>
      <c r="AA8" s="42" t="inlineStr">
        <is>
          <t>Command Bunker</t>
        </is>
      </c>
      <c r="AB8" s="31">
        <f>COUNTIFS($B$5:$B$3279,$AA8,$C$5:$C$3279,AB$4)</f>
        <v/>
      </c>
      <c r="AC8" s="31">
        <f>COUNTIFS($B$5:$B$3279,$AA8,$C$5:$C$3279,AC$4)</f>
        <v/>
      </c>
      <c r="AD8" s="31">
        <f>COUNTIFS($B$5:$B$3279,$AA8,$C$5:$C$3279,AD$4)</f>
        <v/>
      </c>
      <c r="AE8" s="31">
        <f>COUNTIFS($B$5:$B$3279,$AA8,$C$5:$C$3279,AE$4)</f>
        <v/>
      </c>
      <c r="AF8" s="31">
        <f>COUNTIFS($B$5:$B$3279,$AA8,$C$5:$C$3279,AF$4)</f>
        <v/>
      </c>
      <c r="AG8" s="31">
        <f>COUNTIFS($B$5:$B$3279,$AA8,$C$5:$C$3279,AG$4)</f>
        <v/>
      </c>
      <c r="AH8" s="55">
        <f>SUM(AB8:AG8)</f>
        <v/>
      </c>
      <c r="AI8" s="31">
        <f>COUNTIFS($B$5:$B$3279,$AA8,$C$5:$C$3279,"Group")</f>
        <v/>
      </c>
    </row>
    <row r="9" outlineLevel="1">
      <c r="A9" s="52" t="inlineStr">
        <is>
          <t>BKG-02</t>
        </is>
      </c>
      <c r="B9" s="52" t="inlineStr">
        <is>
          <t>Backdrop</t>
        </is>
      </c>
      <c r="C9" s="53" t="inlineStr">
        <is>
          <t>Group</t>
        </is>
      </c>
      <c r="D9" s="57" t="inlineStr">
        <is>
          <t>Distant hills</t>
        </is>
      </c>
      <c r="E9" s="52" t="inlineStr">
        <is>
          <t>BKG-00</t>
        </is>
      </c>
      <c r="F9" s="52" t="n">
        <v>1</v>
      </c>
      <c r="G9" s="54" t="n">
        <v>1</v>
      </c>
      <c r="H9" s="54" t="n">
        <v>1</v>
      </c>
      <c r="I9" s="54" t="n">
        <v>1</v>
      </c>
      <c r="J9" s="54" t="n">
        <v>0</v>
      </c>
      <c r="K9" s="54" t="n">
        <v>0</v>
      </c>
      <c r="L9" s="54" t="n">
        <v>0</v>
      </c>
      <c r="M9" s="54" t="n">
        <v>0</v>
      </c>
      <c r="N9" s="54" t="n">
        <v>0</v>
      </c>
      <c r="O9" s="54" t="n">
        <v>0</v>
      </c>
      <c r="P9" s="52" t="inlineStr">
        <is>
          <t>-</t>
        </is>
      </c>
      <c r="Q9" s="52" t="inlineStr">
        <is>
          <t>Plain</t>
        </is>
      </c>
      <c r="R9" s="54" t="n">
        <v>0.5</v>
      </c>
      <c r="S9" s="54" t="n">
        <v>0</v>
      </c>
      <c r="T9" s="54" t="n">
        <v>0.2</v>
      </c>
      <c r="U9" s="54" t="n">
        <v>0</v>
      </c>
      <c r="V9" s="52" t="inlineStr">
        <is>
          <t>No</t>
        </is>
      </c>
      <c r="W9" s="52" t="inlineStr">
        <is>
          <t>No</t>
        </is>
      </c>
      <c r="X9" s="52" t="inlineStr">
        <is>
          <t>-</t>
        </is>
      </c>
      <c r="Y9" s="52" t="inlineStr">
        <is>
          <t>Flattened spheres, half buried</t>
        </is>
      </c>
      <c r="AA9" s="42" t="inlineStr">
        <is>
          <t>Autonomous UAV</t>
        </is>
      </c>
      <c r="AB9" s="31">
        <f>COUNTIFS($B$5:$B$3279,$AA9,$C$5:$C$3279,AB$4)</f>
        <v/>
      </c>
      <c r="AC9" s="31">
        <f>COUNTIFS($B$5:$B$3279,$AA9,$C$5:$C$3279,AC$4)</f>
        <v/>
      </c>
      <c r="AD9" s="31">
        <f>COUNTIFS($B$5:$B$3279,$AA9,$C$5:$C$3279,AD$4)</f>
        <v/>
      </c>
      <c r="AE9" s="31">
        <f>COUNTIFS($B$5:$B$3279,$AA9,$C$5:$C$3279,AE$4)</f>
        <v/>
      </c>
      <c r="AF9" s="31">
        <f>COUNTIFS($B$5:$B$3279,$AA9,$C$5:$C$3279,AF$4)</f>
        <v/>
      </c>
      <c r="AG9" s="31">
        <f>COUNTIFS($B$5:$B$3279,$AA9,$C$5:$C$3279,AG$4)</f>
        <v/>
      </c>
      <c r="AH9" s="55">
        <f>SUM(AB9:AG9)</f>
        <v/>
      </c>
      <c r="AI9" s="31">
        <f>COUNTIFS($B$5:$B$3279,$AA9,$C$5:$C$3279,"Group")</f>
        <v/>
      </c>
    </row>
    <row r="10" outlineLevel="1">
      <c r="A10" s="52" t="inlineStr">
        <is>
          <t>BKG-03</t>
        </is>
      </c>
      <c r="B10" s="52" t="inlineStr">
        <is>
          <t>Backdrop</t>
        </is>
      </c>
      <c r="C10" s="59" t="inlineStr">
        <is>
          <t>Sphere</t>
        </is>
      </c>
      <c r="D10" s="60" t="inlineStr">
        <is>
          <t>Hill</t>
        </is>
      </c>
      <c r="E10" s="52" t="inlineStr">
        <is>
          <t>BKG-02</t>
        </is>
      </c>
      <c r="F10" s="52" t="n">
        <v>2</v>
      </c>
      <c r="G10" s="54" t="n">
        <v>44.2522507</v>
      </c>
      <c r="H10" s="54" t="n">
        <v>12.0676346</v>
      </c>
      <c r="I10" s="54" t="n">
        <v>26</v>
      </c>
      <c r="J10" s="54" t="n">
        <v>0</v>
      </c>
      <c r="K10" s="54" t="n">
        <v>-86.37856290000001</v>
      </c>
      <c r="L10" s="54" t="n">
        <v>0</v>
      </c>
      <c r="M10" s="54" t="n">
        <v>56.0403557</v>
      </c>
      <c r="N10" s="54" t="n">
        <v>-0.650000036</v>
      </c>
      <c r="O10" s="54" t="n">
        <v>-3.54680586</v>
      </c>
      <c r="P10" s="52" t="inlineStr">
        <is>
          <t>Gouraud</t>
        </is>
      </c>
      <c r="Q10" s="52" t="inlineStr">
        <is>
          <t>Ground</t>
        </is>
      </c>
      <c r="R10" s="54" t="n">
        <v>0.95</v>
      </c>
      <c r="S10" s="54" t="n">
        <v>0</v>
      </c>
      <c r="T10" s="54" t="n">
        <v>0.1</v>
      </c>
      <c r="U10" s="54" t="n">
        <v>0</v>
      </c>
      <c r="V10" s="52" t="inlineStr">
        <is>
          <t>No</t>
        </is>
      </c>
      <c r="W10" s="52" t="inlineStr">
        <is>
          <t>No</t>
        </is>
      </c>
      <c r="X10" s="52" t="inlineStr">
        <is>
          <t>-</t>
        </is>
      </c>
      <c r="Y10" s="52" t="inlineStr">
        <is>
          <t>Horizon silhouette</t>
        </is>
      </c>
      <c r="AA10" s="42" t="inlineStr">
        <is>
          <t>Base</t>
        </is>
      </c>
      <c r="AB10" s="31">
        <f>COUNTIFS($B$5:$B$3279,$AA10,$C$5:$C$3279,AB$4)</f>
        <v/>
      </c>
      <c r="AC10" s="31">
        <f>COUNTIFS($B$5:$B$3279,$AA10,$C$5:$C$3279,AC$4)</f>
        <v/>
      </c>
      <c r="AD10" s="31">
        <f>COUNTIFS($B$5:$B$3279,$AA10,$C$5:$C$3279,AD$4)</f>
        <v/>
      </c>
      <c r="AE10" s="31">
        <f>COUNTIFS($B$5:$B$3279,$AA10,$C$5:$C$3279,AE$4)</f>
        <v/>
      </c>
      <c r="AF10" s="31">
        <f>COUNTIFS($B$5:$B$3279,$AA10,$C$5:$C$3279,AF$4)</f>
        <v/>
      </c>
      <c r="AG10" s="31">
        <f>COUNTIFS($B$5:$B$3279,$AA10,$C$5:$C$3279,AG$4)</f>
        <v/>
      </c>
      <c r="AH10" s="55">
        <f>SUM(AB10:AG10)</f>
        <v/>
      </c>
      <c r="AI10" s="31">
        <f>COUNTIFS($B$5:$B$3279,$AA10,$C$5:$C$3279,"Group")</f>
        <v/>
      </c>
    </row>
    <row r="11" outlineLevel="1">
      <c r="A11" s="52" t="inlineStr">
        <is>
          <t>BKG-04</t>
        </is>
      </c>
      <c r="B11" s="52" t="inlineStr">
        <is>
          <t>Backdrop</t>
        </is>
      </c>
      <c r="C11" s="59" t="inlineStr">
        <is>
          <t>Sphere</t>
        </is>
      </c>
      <c r="D11" s="60" t="inlineStr">
        <is>
          <t>Hill</t>
        </is>
      </c>
      <c r="E11" s="52" t="inlineStr">
        <is>
          <t>BKG-02</t>
        </is>
      </c>
      <c r="F11" s="52" t="n">
        <v>2</v>
      </c>
      <c r="G11" s="54" t="n">
        <v>42.7777252</v>
      </c>
      <c r="H11" s="54" t="n">
        <v>14.0549831</v>
      </c>
      <c r="I11" s="54" t="n">
        <v>26</v>
      </c>
      <c r="J11" s="54" t="n">
        <v>0</v>
      </c>
      <c r="K11" s="54" t="n">
        <v>-112.50087</v>
      </c>
      <c r="L11" s="54" t="n">
        <v>0</v>
      </c>
      <c r="M11" s="54" t="n">
        <v>52.8884659</v>
      </c>
      <c r="N11" s="54" t="n">
        <v>-0.650000036</v>
      </c>
      <c r="O11" s="54" t="n">
        <v>21.9080601</v>
      </c>
      <c r="P11" s="52" t="inlineStr">
        <is>
          <t>Gouraud</t>
        </is>
      </c>
      <c r="Q11" s="52" t="inlineStr">
        <is>
          <t>Ground</t>
        </is>
      </c>
      <c r="R11" s="54" t="n">
        <v>0.95</v>
      </c>
      <c r="S11" s="54" t="n">
        <v>0</v>
      </c>
      <c r="T11" s="54" t="n">
        <v>0.1</v>
      </c>
      <c r="U11" s="54" t="n">
        <v>0</v>
      </c>
      <c r="V11" s="52" t="inlineStr">
        <is>
          <t>No</t>
        </is>
      </c>
      <c r="W11" s="52" t="inlineStr">
        <is>
          <t>No</t>
        </is>
      </c>
      <c r="X11" s="52" t="inlineStr">
        <is>
          <t>-</t>
        </is>
      </c>
      <c r="Y11" s="52" t="inlineStr">
        <is>
          <t>Horizon silhouette</t>
        </is>
      </c>
      <c r="AA11" s="42" t="inlineStr">
        <is>
          <t>Target Rover</t>
        </is>
      </c>
      <c r="AB11" s="31">
        <f>COUNTIFS($B$5:$B$3279,$AA11,$C$5:$C$3279,AB$4)</f>
        <v/>
      </c>
      <c r="AC11" s="31">
        <f>COUNTIFS($B$5:$B$3279,$AA11,$C$5:$C$3279,AC$4)</f>
        <v/>
      </c>
      <c r="AD11" s="31">
        <f>COUNTIFS($B$5:$B$3279,$AA11,$C$5:$C$3279,AD$4)</f>
        <v/>
      </c>
      <c r="AE11" s="31">
        <f>COUNTIFS($B$5:$B$3279,$AA11,$C$5:$C$3279,AE$4)</f>
        <v/>
      </c>
      <c r="AF11" s="31">
        <f>COUNTIFS($B$5:$B$3279,$AA11,$C$5:$C$3279,AF$4)</f>
        <v/>
      </c>
      <c r="AG11" s="31">
        <f>COUNTIFS($B$5:$B$3279,$AA11,$C$5:$C$3279,AG$4)</f>
        <v/>
      </c>
      <c r="AH11" s="55">
        <f>SUM(AB11:AG11)</f>
        <v/>
      </c>
      <c r="AI11" s="31">
        <f>COUNTIFS($B$5:$B$3279,$AA11,$C$5:$C$3279,"Group")</f>
        <v/>
      </c>
    </row>
    <row r="12" outlineLevel="1">
      <c r="A12" s="52" t="inlineStr">
        <is>
          <t>BKG-05</t>
        </is>
      </c>
      <c r="B12" s="52" t="inlineStr">
        <is>
          <t>Backdrop</t>
        </is>
      </c>
      <c r="C12" s="59" t="inlineStr">
        <is>
          <t>Sphere</t>
        </is>
      </c>
      <c r="D12" s="60" t="inlineStr">
        <is>
          <t>Hill</t>
        </is>
      </c>
      <c r="E12" s="52" t="inlineStr">
        <is>
          <t>BKG-02</t>
        </is>
      </c>
      <c r="F12" s="52" t="n">
        <v>2</v>
      </c>
      <c r="G12" s="54" t="n">
        <v>54.5460396</v>
      </c>
      <c r="H12" s="54" t="n">
        <v>11.3147678</v>
      </c>
      <c r="I12" s="54" t="n">
        <v>26</v>
      </c>
      <c r="J12" s="54" t="n">
        <v>0</v>
      </c>
      <c r="K12" s="54" t="n">
        <v>-155.65033</v>
      </c>
      <c r="L12" s="54" t="n">
        <v>0</v>
      </c>
      <c r="M12" s="54" t="n">
        <v>23.6310101</v>
      </c>
      <c r="N12" s="54" t="n">
        <v>-0.650000036</v>
      </c>
      <c r="O12" s="54" t="n">
        <v>52.2161827</v>
      </c>
      <c r="P12" s="52" t="inlineStr">
        <is>
          <t>Gouraud</t>
        </is>
      </c>
      <c r="Q12" s="52" t="inlineStr">
        <is>
          <t>Ground</t>
        </is>
      </c>
      <c r="R12" s="54" t="n">
        <v>0.95</v>
      </c>
      <c r="S12" s="54" t="n">
        <v>0</v>
      </c>
      <c r="T12" s="54" t="n">
        <v>0.1</v>
      </c>
      <c r="U12" s="54" t="n">
        <v>0</v>
      </c>
      <c r="V12" s="52" t="inlineStr">
        <is>
          <t>No</t>
        </is>
      </c>
      <c r="W12" s="52" t="inlineStr">
        <is>
          <t>No</t>
        </is>
      </c>
      <c r="X12" s="52" t="inlineStr">
        <is>
          <t>-</t>
        </is>
      </c>
      <c r="Y12" s="52" t="inlineStr">
        <is>
          <t>Horizon silhouette</t>
        </is>
      </c>
      <c r="AA12" s="42" t="inlineStr">
        <is>
          <t>Main Battle Tank</t>
        </is>
      </c>
      <c r="AB12" s="31">
        <f>COUNTIFS($B$5:$B$3279,$AA12,$C$5:$C$3279,AB$4)</f>
        <v/>
      </c>
      <c r="AC12" s="31">
        <f>COUNTIFS($B$5:$B$3279,$AA12,$C$5:$C$3279,AC$4)</f>
        <v/>
      </c>
      <c r="AD12" s="31">
        <f>COUNTIFS($B$5:$B$3279,$AA12,$C$5:$C$3279,AD$4)</f>
        <v/>
      </c>
      <c r="AE12" s="31">
        <f>COUNTIFS($B$5:$B$3279,$AA12,$C$5:$C$3279,AE$4)</f>
        <v/>
      </c>
      <c r="AF12" s="31">
        <f>COUNTIFS($B$5:$B$3279,$AA12,$C$5:$C$3279,AF$4)</f>
        <v/>
      </c>
      <c r="AG12" s="31">
        <f>COUNTIFS($B$5:$B$3279,$AA12,$C$5:$C$3279,AG$4)</f>
        <v/>
      </c>
      <c r="AH12" s="55">
        <f>SUM(AB12:AG12)</f>
        <v/>
      </c>
      <c r="AI12" s="31">
        <f>COUNTIFS($B$5:$B$3279,$AA12,$C$5:$C$3279,"Group")</f>
        <v/>
      </c>
    </row>
    <row r="13" outlineLevel="1">
      <c r="A13" s="52" t="inlineStr">
        <is>
          <t>BKG-06</t>
        </is>
      </c>
      <c r="B13" s="52" t="inlineStr">
        <is>
          <t>Backdrop</t>
        </is>
      </c>
      <c r="C13" s="59" t="inlineStr">
        <is>
          <t>Sphere</t>
        </is>
      </c>
      <c r="D13" s="60" t="inlineStr">
        <is>
          <t>Hill</t>
        </is>
      </c>
      <c r="E13" s="52" t="inlineStr">
        <is>
          <t>BKG-02</t>
        </is>
      </c>
      <c r="F13" s="52" t="n">
        <v>2</v>
      </c>
      <c r="G13" s="54" t="n">
        <v>42.7798691</v>
      </c>
      <c r="H13" s="54" t="n">
        <v>15.8078995</v>
      </c>
      <c r="I13" s="54" t="n">
        <v>26</v>
      </c>
      <c r="J13" s="54" t="n">
        <v>0</v>
      </c>
      <c r="K13" s="54" t="n">
        <v>-177.909912</v>
      </c>
      <c r="L13" s="54" t="n">
        <v>0</v>
      </c>
      <c r="M13" s="54" t="n">
        <v>2.12156057</v>
      </c>
      <c r="N13" s="54" t="n">
        <v>-0.650000036</v>
      </c>
      <c r="O13" s="54" t="n">
        <v>58.1326828</v>
      </c>
      <c r="P13" s="52" t="inlineStr">
        <is>
          <t>Gouraud</t>
        </is>
      </c>
      <c r="Q13" s="52" t="inlineStr">
        <is>
          <t>Ground</t>
        </is>
      </c>
      <c r="R13" s="54" t="n">
        <v>0.95</v>
      </c>
      <c r="S13" s="54" t="n">
        <v>0</v>
      </c>
      <c r="T13" s="54" t="n">
        <v>0.1</v>
      </c>
      <c r="U13" s="54" t="n">
        <v>0</v>
      </c>
      <c r="V13" s="52" t="inlineStr">
        <is>
          <t>No</t>
        </is>
      </c>
      <c r="W13" s="52" t="inlineStr">
        <is>
          <t>No</t>
        </is>
      </c>
      <c r="X13" s="52" t="inlineStr">
        <is>
          <t>-</t>
        </is>
      </c>
      <c r="Y13" s="52" t="inlineStr">
        <is>
          <t>Horizon silhouette</t>
        </is>
      </c>
      <c r="AA13" s="42" t="inlineStr">
        <is>
          <t>Scout Helicopter</t>
        </is>
      </c>
      <c r="AB13" s="31">
        <f>COUNTIFS($B$5:$B$3279,$AA13,$C$5:$C$3279,AB$4)</f>
        <v/>
      </c>
      <c r="AC13" s="31">
        <f>COUNTIFS($B$5:$B$3279,$AA13,$C$5:$C$3279,AC$4)</f>
        <v/>
      </c>
      <c r="AD13" s="31">
        <f>COUNTIFS($B$5:$B$3279,$AA13,$C$5:$C$3279,AD$4)</f>
        <v/>
      </c>
      <c r="AE13" s="31">
        <f>COUNTIFS($B$5:$B$3279,$AA13,$C$5:$C$3279,AE$4)</f>
        <v/>
      </c>
      <c r="AF13" s="31">
        <f>COUNTIFS($B$5:$B$3279,$AA13,$C$5:$C$3279,AF$4)</f>
        <v/>
      </c>
      <c r="AG13" s="31">
        <f>COUNTIFS($B$5:$B$3279,$AA13,$C$5:$C$3279,AG$4)</f>
        <v/>
      </c>
      <c r="AH13" s="55">
        <f>SUM(AB13:AG13)</f>
        <v/>
      </c>
      <c r="AI13" s="31">
        <f>COUNTIFS($B$5:$B$3279,$AA13,$C$5:$C$3279,"Group")</f>
        <v/>
      </c>
    </row>
    <row r="14" outlineLevel="1">
      <c r="A14" s="52" t="inlineStr">
        <is>
          <t>BKG-07</t>
        </is>
      </c>
      <c r="B14" s="52" t="inlineStr">
        <is>
          <t>Backdrop</t>
        </is>
      </c>
      <c r="C14" s="59" t="inlineStr">
        <is>
          <t>Sphere</t>
        </is>
      </c>
      <c r="D14" s="60" t="inlineStr">
        <is>
          <t>Hill</t>
        </is>
      </c>
      <c r="E14" s="52" t="inlineStr">
        <is>
          <t>BKG-02</t>
        </is>
      </c>
      <c r="F14" s="52" t="n">
        <v>2</v>
      </c>
      <c r="G14" s="54" t="n">
        <v>46.2403679</v>
      </c>
      <c r="H14" s="54" t="n">
        <v>15.2992716</v>
      </c>
      <c r="I14" s="54" t="n">
        <v>26</v>
      </c>
      <c r="J14" s="54" t="n">
        <v>0</v>
      </c>
      <c r="K14" s="54" t="n">
        <v>148.980927</v>
      </c>
      <c r="L14" s="54" t="n">
        <v>0</v>
      </c>
      <c r="M14" s="54" t="n">
        <v>-34.4192581</v>
      </c>
      <c r="N14" s="54" t="n">
        <v>-0.650000036</v>
      </c>
      <c r="O14" s="54" t="n">
        <v>57.2401085</v>
      </c>
      <c r="P14" s="52" t="inlineStr">
        <is>
          <t>Gouraud</t>
        </is>
      </c>
      <c r="Q14" s="52" t="inlineStr">
        <is>
          <t>Ground</t>
        </is>
      </c>
      <c r="R14" s="54" t="n">
        <v>0.95</v>
      </c>
      <c r="S14" s="54" t="n">
        <v>0</v>
      </c>
      <c r="T14" s="54" t="n">
        <v>0.1</v>
      </c>
      <c r="U14" s="54" t="n">
        <v>0</v>
      </c>
      <c r="V14" s="52" t="inlineStr">
        <is>
          <t>No</t>
        </is>
      </c>
      <c r="W14" s="52" t="inlineStr">
        <is>
          <t>No</t>
        </is>
      </c>
      <c r="X14" s="52" t="inlineStr">
        <is>
          <t>-</t>
        </is>
      </c>
      <c r="Y14" s="52" t="inlineStr">
        <is>
          <t>Horizon silhouette</t>
        </is>
      </c>
      <c r="AA14" s="42" t="inlineStr">
        <is>
          <t>AA Gatling Gun</t>
        </is>
      </c>
      <c r="AB14" s="31">
        <f>COUNTIFS($B$5:$B$3279,$AA14,$C$5:$C$3279,AB$4)</f>
        <v/>
      </c>
      <c r="AC14" s="31">
        <f>COUNTIFS($B$5:$B$3279,$AA14,$C$5:$C$3279,AC$4)</f>
        <v/>
      </c>
      <c r="AD14" s="31">
        <f>COUNTIFS($B$5:$B$3279,$AA14,$C$5:$C$3279,AD$4)</f>
        <v/>
      </c>
      <c r="AE14" s="31">
        <f>COUNTIFS($B$5:$B$3279,$AA14,$C$5:$C$3279,AE$4)</f>
        <v/>
      </c>
      <c r="AF14" s="31">
        <f>COUNTIFS($B$5:$B$3279,$AA14,$C$5:$C$3279,AF$4)</f>
        <v/>
      </c>
      <c r="AG14" s="31">
        <f>COUNTIFS($B$5:$B$3279,$AA14,$C$5:$C$3279,AG$4)</f>
        <v/>
      </c>
      <c r="AH14" s="55">
        <f>SUM(AB14:AG14)</f>
        <v/>
      </c>
      <c r="AI14" s="31">
        <f>COUNTIFS($B$5:$B$3279,$AA14,$C$5:$C$3279,"Group")</f>
        <v/>
      </c>
    </row>
    <row r="15" outlineLevel="1">
      <c r="A15" s="52" t="inlineStr">
        <is>
          <t>BKG-08</t>
        </is>
      </c>
      <c r="B15" s="52" t="inlineStr">
        <is>
          <t>Backdrop</t>
        </is>
      </c>
      <c r="C15" s="59" t="inlineStr">
        <is>
          <t>Sphere</t>
        </is>
      </c>
      <c r="D15" s="60" t="inlineStr">
        <is>
          <t>Hill</t>
        </is>
      </c>
      <c r="E15" s="52" t="inlineStr">
        <is>
          <t>BKG-02</t>
        </is>
      </c>
      <c r="F15" s="52" t="n">
        <v>2</v>
      </c>
      <c r="G15" s="54" t="n">
        <v>47.4319038</v>
      </c>
      <c r="H15" s="54" t="n">
        <v>11.6238775</v>
      </c>
      <c r="I15" s="54" t="n">
        <v>26</v>
      </c>
      <c r="J15" s="54" t="n">
        <v>0</v>
      </c>
      <c r="K15" s="54" t="n">
        <v>119.035316</v>
      </c>
      <c r="L15" s="54" t="n">
        <v>0</v>
      </c>
      <c r="M15" s="54" t="n">
        <v>-49.8725967</v>
      </c>
      <c r="N15" s="54" t="n">
        <v>-0.650000036</v>
      </c>
      <c r="O15" s="54" t="n">
        <v>27.6850357</v>
      </c>
      <c r="P15" s="52" t="inlineStr">
        <is>
          <t>Gouraud</t>
        </is>
      </c>
      <c r="Q15" s="52" t="inlineStr">
        <is>
          <t>Ground</t>
        </is>
      </c>
      <c r="R15" s="54" t="n">
        <v>0.95</v>
      </c>
      <c r="S15" s="54" t="n">
        <v>0</v>
      </c>
      <c r="T15" s="54" t="n">
        <v>0.1</v>
      </c>
      <c r="U15" s="54" t="n">
        <v>0</v>
      </c>
      <c r="V15" s="52" t="inlineStr">
        <is>
          <t>No</t>
        </is>
      </c>
      <c r="W15" s="52" t="inlineStr">
        <is>
          <t>No</t>
        </is>
      </c>
      <c r="X15" s="52" t="inlineStr">
        <is>
          <t>-</t>
        </is>
      </c>
      <c r="Y15" s="52" t="inlineStr">
        <is>
          <t>Horizon silhouette</t>
        </is>
      </c>
      <c r="AA15" s="42" t="inlineStr">
        <is>
          <t>Air-defence radar</t>
        </is>
      </c>
      <c r="AB15" s="31">
        <f>COUNTIFS($B$5:$B$3279,$AA15,$C$5:$C$3279,AB$4)</f>
        <v/>
      </c>
      <c r="AC15" s="31">
        <f>COUNTIFS($B$5:$B$3279,$AA15,$C$5:$C$3279,AC$4)</f>
        <v/>
      </c>
      <c r="AD15" s="31">
        <f>COUNTIFS($B$5:$B$3279,$AA15,$C$5:$C$3279,AD$4)</f>
        <v/>
      </c>
      <c r="AE15" s="31">
        <f>COUNTIFS($B$5:$B$3279,$AA15,$C$5:$C$3279,AE$4)</f>
        <v/>
      </c>
      <c r="AF15" s="31">
        <f>COUNTIFS($B$5:$B$3279,$AA15,$C$5:$C$3279,AF$4)</f>
        <v/>
      </c>
      <c r="AG15" s="31">
        <f>COUNTIFS($B$5:$B$3279,$AA15,$C$5:$C$3279,AG$4)</f>
        <v/>
      </c>
      <c r="AH15" s="55">
        <f>SUM(AB15:AG15)</f>
        <v/>
      </c>
      <c r="AI15" s="31">
        <f>COUNTIFS($B$5:$B$3279,$AA15,$C$5:$C$3279,"Group")</f>
        <v/>
      </c>
    </row>
    <row r="16" outlineLevel="1">
      <c r="A16" s="52" t="inlineStr">
        <is>
          <t>BKG-09</t>
        </is>
      </c>
      <c r="B16" s="52" t="inlineStr">
        <is>
          <t>Backdrop</t>
        </is>
      </c>
      <c r="C16" s="59" t="inlineStr">
        <is>
          <t>Sphere</t>
        </is>
      </c>
      <c r="D16" s="60" t="inlineStr">
        <is>
          <t>Hill</t>
        </is>
      </c>
      <c r="E16" s="52" t="inlineStr">
        <is>
          <t>BKG-02</t>
        </is>
      </c>
      <c r="F16" s="52" t="n">
        <v>2</v>
      </c>
      <c r="G16" s="54" t="n">
        <v>42.1290169</v>
      </c>
      <c r="H16" s="54" t="n">
        <v>10.1482353</v>
      </c>
      <c r="I16" s="54" t="n">
        <v>26</v>
      </c>
      <c r="J16" s="54" t="n">
        <v>0</v>
      </c>
      <c r="K16" s="54" t="n">
        <v>91.6000519</v>
      </c>
      <c r="L16" s="54" t="n">
        <v>0</v>
      </c>
      <c r="M16" s="54" t="n">
        <v>-56.7945061</v>
      </c>
      <c r="N16" s="54" t="n">
        <v>-0.650000036</v>
      </c>
      <c r="O16" s="54" t="n">
        <v>1.58646262</v>
      </c>
      <c r="P16" s="52" t="inlineStr">
        <is>
          <t>Gouraud</t>
        </is>
      </c>
      <c r="Q16" s="52" t="inlineStr">
        <is>
          <t>Ground</t>
        </is>
      </c>
      <c r="R16" s="54" t="n">
        <v>0.95</v>
      </c>
      <c r="S16" s="54" t="n">
        <v>0</v>
      </c>
      <c r="T16" s="54" t="n">
        <v>0.1</v>
      </c>
      <c r="U16" s="54" t="n">
        <v>0</v>
      </c>
      <c r="V16" s="52" t="inlineStr">
        <is>
          <t>No</t>
        </is>
      </c>
      <c r="W16" s="52" t="inlineStr">
        <is>
          <t>No</t>
        </is>
      </c>
      <c r="X16" s="52" t="inlineStr">
        <is>
          <t>-</t>
        </is>
      </c>
      <c r="Y16" s="52" t="inlineStr">
        <is>
          <t>Horizon silhouette</t>
        </is>
      </c>
      <c r="AA16" s="42" t="inlineStr">
        <is>
          <t>Boom barrier</t>
        </is>
      </c>
      <c r="AB16" s="31">
        <f>COUNTIFS($B$5:$B$3279,$AA16,$C$5:$C$3279,AB$4)</f>
        <v/>
      </c>
      <c r="AC16" s="31">
        <f>COUNTIFS($B$5:$B$3279,$AA16,$C$5:$C$3279,AC$4)</f>
        <v/>
      </c>
      <c r="AD16" s="31">
        <f>COUNTIFS($B$5:$B$3279,$AA16,$C$5:$C$3279,AD$4)</f>
        <v/>
      </c>
      <c r="AE16" s="31">
        <f>COUNTIFS($B$5:$B$3279,$AA16,$C$5:$C$3279,AE$4)</f>
        <v/>
      </c>
      <c r="AF16" s="31">
        <f>COUNTIFS($B$5:$B$3279,$AA16,$C$5:$C$3279,AF$4)</f>
        <v/>
      </c>
      <c r="AG16" s="31">
        <f>COUNTIFS($B$5:$B$3279,$AA16,$C$5:$C$3279,AG$4)</f>
        <v/>
      </c>
      <c r="AH16" s="55">
        <f>SUM(AB16:AG16)</f>
        <v/>
      </c>
      <c r="AI16" s="31">
        <f>COUNTIFS($B$5:$B$3279,$AA16,$C$5:$C$3279,"Group")</f>
        <v/>
      </c>
    </row>
    <row r="17" outlineLevel="1">
      <c r="A17" s="52" t="inlineStr">
        <is>
          <t>BKG-10</t>
        </is>
      </c>
      <c r="B17" s="52" t="inlineStr">
        <is>
          <t>Backdrop</t>
        </is>
      </c>
      <c r="C17" s="59" t="inlineStr">
        <is>
          <t>Sphere</t>
        </is>
      </c>
      <c r="D17" s="60" t="inlineStr">
        <is>
          <t>Hill</t>
        </is>
      </c>
      <c r="E17" s="52" t="inlineStr">
        <is>
          <t>BKG-02</t>
        </is>
      </c>
      <c r="F17" s="52" t="n">
        <v>2</v>
      </c>
      <c r="G17" s="54" t="n">
        <v>46.1319199</v>
      </c>
      <c r="H17" s="54" t="n">
        <v>10.5521259</v>
      </c>
      <c r="I17" s="54" t="n">
        <v>26</v>
      </c>
      <c r="J17" s="54" t="n">
        <v>0</v>
      </c>
      <c r="K17" s="54" t="n">
        <v>67.85856630000001</v>
      </c>
      <c r="L17" s="54" t="n">
        <v>0</v>
      </c>
      <c r="M17" s="54" t="n">
        <v>-51.1229935</v>
      </c>
      <c r="N17" s="54" t="n">
        <v>-0.650000036</v>
      </c>
      <c r="O17" s="54" t="n">
        <v>-20.8019695</v>
      </c>
      <c r="P17" s="52" t="inlineStr">
        <is>
          <t>Gouraud</t>
        </is>
      </c>
      <c r="Q17" s="52" t="inlineStr">
        <is>
          <t>Ground</t>
        </is>
      </c>
      <c r="R17" s="54" t="n">
        <v>0.95</v>
      </c>
      <c r="S17" s="54" t="n">
        <v>0</v>
      </c>
      <c r="T17" s="54" t="n">
        <v>0.1</v>
      </c>
      <c r="U17" s="54" t="n">
        <v>0</v>
      </c>
      <c r="V17" s="52" t="inlineStr">
        <is>
          <t>No</t>
        </is>
      </c>
      <c r="W17" s="52" t="inlineStr">
        <is>
          <t>No</t>
        </is>
      </c>
      <c r="X17" s="52" t="inlineStr">
        <is>
          <t>-</t>
        </is>
      </c>
      <c r="Y17" s="52" t="inlineStr">
        <is>
          <t>Horizon silhouette</t>
        </is>
      </c>
      <c r="AA17" s="42" t="inlineStr">
        <is>
          <t>Windsock</t>
        </is>
      </c>
      <c r="AB17" s="31">
        <f>COUNTIFS($B$5:$B$3279,$AA17,$C$5:$C$3279,AB$4)</f>
        <v/>
      </c>
      <c r="AC17" s="31">
        <f>COUNTIFS($B$5:$B$3279,$AA17,$C$5:$C$3279,AC$4)</f>
        <v/>
      </c>
      <c r="AD17" s="31">
        <f>COUNTIFS($B$5:$B$3279,$AA17,$C$5:$C$3279,AD$4)</f>
        <v/>
      </c>
      <c r="AE17" s="31">
        <f>COUNTIFS($B$5:$B$3279,$AA17,$C$5:$C$3279,AE$4)</f>
        <v/>
      </c>
      <c r="AF17" s="31">
        <f>COUNTIFS($B$5:$B$3279,$AA17,$C$5:$C$3279,AF$4)</f>
        <v/>
      </c>
      <c r="AG17" s="31">
        <f>COUNTIFS($B$5:$B$3279,$AA17,$C$5:$C$3279,AG$4)</f>
        <v/>
      </c>
      <c r="AH17" s="55">
        <f>SUM(AB17:AG17)</f>
        <v/>
      </c>
      <c r="AI17" s="31">
        <f>COUNTIFS($B$5:$B$3279,$AA17,$C$5:$C$3279,"Group")</f>
        <v/>
      </c>
    </row>
    <row r="18" outlineLevel="1">
      <c r="A18" s="52" t="inlineStr">
        <is>
          <t>BKG-11</t>
        </is>
      </c>
      <c r="B18" s="52" t="inlineStr">
        <is>
          <t>Backdrop</t>
        </is>
      </c>
      <c r="C18" s="59" t="inlineStr">
        <is>
          <t>Sphere</t>
        </is>
      </c>
      <c r="D18" s="60" t="inlineStr">
        <is>
          <t>Hill</t>
        </is>
      </c>
      <c r="E18" s="52" t="inlineStr">
        <is>
          <t>BKG-02</t>
        </is>
      </c>
      <c r="F18" s="52" t="n">
        <v>2</v>
      </c>
      <c r="G18" s="54" t="n">
        <v>49.656765</v>
      </c>
      <c r="H18" s="54" t="n">
        <v>11.055645</v>
      </c>
      <c r="I18" s="54" t="n">
        <v>26</v>
      </c>
      <c r="J18" s="54" t="n">
        <v>0</v>
      </c>
      <c r="K18" s="54" t="n">
        <v>25.0057011</v>
      </c>
      <c r="L18" s="54" t="n">
        <v>0</v>
      </c>
      <c r="M18" s="54" t="n">
        <v>-24.4975433</v>
      </c>
      <c r="N18" s="54" t="n">
        <v>-0.650000036</v>
      </c>
      <c r="O18" s="54" t="n">
        <v>-52.5215034</v>
      </c>
      <c r="P18" s="52" t="inlineStr">
        <is>
          <t>Gouraud</t>
        </is>
      </c>
      <c r="Q18" s="52" t="inlineStr">
        <is>
          <t>Ground</t>
        </is>
      </c>
      <c r="R18" s="54" t="n">
        <v>0.95</v>
      </c>
      <c r="S18" s="54" t="n">
        <v>0</v>
      </c>
      <c r="T18" s="54" t="n">
        <v>0.1</v>
      </c>
      <c r="U18" s="54" t="n">
        <v>0</v>
      </c>
      <c r="V18" s="52" t="inlineStr">
        <is>
          <t>No</t>
        </is>
      </c>
      <c r="W18" s="52" t="inlineStr">
        <is>
          <t>No</t>
        </is>
      </c>
      <c r="X18" s="52" t="inlineStr">
        <is>
          <t>-</t>
        </is>
      </c>
      <c r="Y18" s="52" t="inlineStr">
        <is>
          <t>Horizon silhouette</t>
        </is>
      </c>
      <c r="AA18" s="42" t="inlineStr">
        <is>
          <t>Flag</t>
        </is>
      </c>
      <c r="AB18" s="31">
        <f>COUNTIFS($B$5:$B$3279,$AA18,$C$5:$C$3279,AB$4)</f>
        <v/>
      </c>
      <c r="AC18" s="31">
        <f>COUNTIFS($B$5:$B$3279,$AA18,$C$5:$C$3279,AC$4)</f>
        <v/>
      </c>
      <c r="AD18" s="31">
        <f>COUNTIFS($B$5:$B$3279,$AA18,$C$5:$C$3279,AD$4)</f>
        <v/>
      </c>
      <c r="AE18" s="31">
        <f>COUNTIFS($B$5:$B$3279,$AA18,$C$5:$C$3279,AE$4)</f>
        <v/>
      </c>
      <c r="AF18" s="31">
        <f>COUNTIFS($B$5:$B$3279,$AA18,$C$5:$C$3279,AF$4)</f>
        <v/>
      </c>
      <c r="AG18" s="31">
        <f>COUNTIFS($B$5:$B$3279,$AA18,$C$5:$C$3279,AG$4)</f>
        <v/>
      </c>
      <c r="AH18" s="55">
        <f>SUM(AB18:AG18)</f>
        <v/>
      </c>
      <c r="AI18" s="31">
        <f>COUNTIFS($B$5:$B$3279,$AA18,$C$5:$C$3279,"Group")</f>
        <v/>
      </c>
    </row>
    <row r="19" outlineLevel="1">
      <c r="A19" s="52" t="inlineStr">
        <is>
          <t>BKG-12</t>
        </is>
      </c>
      <c r="B19" s="52" t="inlineStr">
        <is>
          <t>Backdrop</t>
        </is>
      </c>
      <c r="C19" s="59" t="inlineStr">
        <is>
          <t>Sphere</t>
        </is>
      </c>
      <c r="D19" s="60" t="inlineStr">
        <is>
          <t>Hill</t>
        </is>
      </c>
      <c r="E19" s="52" t="inlineStr">
        <is>
          <t>BKG-02</t>
        </is>
      </c>
      <c r="F19" s="52" t="n">
        <v>2</v>
      </c>
      <c r="G19" s="54" t="n">
        <v>42.2669029</v>
      </c>
      <c r="H19" s="54" t="n">
        <v>16.2165623</v>
      </c>
      <c r="I19" s="54" t="n">
        <v>26</v>
      </c>
      <c r="J19" s="54" t="n">
        <v>0</v>
      </c>
      <c r="K19" s="54" t="n">
        <v>-3.15560246</v>
      </c>
      <c r="L19" s="54" t="n">
        <v>0</v>
      </c>
      <c r="M19" s="54" t="n">
        <v>3.77612185</v>
      </c>
      <c r="N19" s="54" t="n">
        <v>-0.650000036</v>
      </c>
      <c r="O19" s="54" t="n">
        <v>-68.4931107</v>
      </c>
      <c r="P19" s="52" t="inlineStr">
        <is>
          <t>Gouraud</t>
        </is>
      </c>
      <c r="Q19" s="52" t="inlineStr">
        <is>
          <t>Ground</t>
        </is>
      </c>
      <c r="R19" s="54" t="n">
        <v>0.95</v>
      </c>
      <c r="S19" s="54" t="n">
        <v>0</v>
      </c>
      <c r="T19" s="54" t="n">
        <v>0.1</v>
      </c>
      <c r="U19" s="54" t="n">
        <v>0</v>
      </c>
      <c r="V19" s="52" t="inlineStr">
        <is>
          <t>No</t>
        </is>
      </c>
      <c r="W19" s="52" t="inlineStr">
        <is>
          <t>No</t>
        </is>
      </c>
      <c r="X19" s="52" t="inlineStr">
        <is>
          <t>-</t>
        </is>
      </c>
      <c r="Y19" s="52" t="inlineStr">
        <is>
          <t>Horizon silhouette</t>
        </is>
      </c>
      <c r="AA19" s="38" t="inlineStr">
        <is>
          <t>Total</t>
        </is>
      </c>
      <c r="AB19" s="40">
        <f>SUM(AB5:AB18)</f>
        <v/>
      </c>
      <c r="AC19" s="40">
        <f>SUM(AC5:AC18)</f>
        <v/>
      </c>
      <c r="AD19" s="40">
        <f>SUM(AD5:AD18)</f>
        <v/>
      </c>
      <c r="AE19" s="40">
        <f>SUM(AE5:AE18)</f>
        <v/>
      </c>
      <c r="AF19" s="40">
        <f>SUM(AF5:AF18)</f>
        <v/>
      </c>
      <c r="AG19" s="40">
        <f>SUM(AG5:AG18)</f>
        <v/>
      </c>
      <c r="AH19" s="40">
        <f>SUM(AH5:AH18)</f>
        <v/>
      </c>
      <c r="AI19" s="40">
        <f>SUM(AI5:AI18)</f>
        <v/>
      </c>
    </row>
    <row r="20" outlineLevel="1">
      <c r="A20" s="52" t="inlineStr">
        <is>
          <t>BKG-13</t>
        </is>
      </c>
      <c r="B20" s="52" t="inlineStr">
        <is>
          <t>Backdrop</t>
        </is>
      </c>
      <c r="C20" s="59" t="inlineStr">
        <is>
          <t>Sphere</t>
        </is>
      </c>
      <c r="D20" s="60" t="inlineStr">
        <is>
          <t>Hill</t>
        </is>
      </c>
      <c r="E20" s="52" t="inlineStr">
        <is>
          <t>BKG-02</t>
        </is>
      </c>
      <c r="F20" s="52" t="n">
        <v>2</v>
      </c>
      <c r="G20" s="54" t="n">
        <v>55.7514305</v>
      </c>
      <c r="H20" s="54" t="n">
        <v>16.4230042</v>
      </c>
      <c r="I20" s="54" t="n">
        <v>26</v>
      </c>
      <c r="J20" s="54" t="n">
        <v>0</v>
      </c>
      <c r="K20" s="54" t="n">
        <v>-26.4458389</v>
      </c>
      <c r="L20" s="54" t="n">
        <v>0</v>
      </c>
      <c r="M20" s="54" t="n">
        <v>27.0282345</v>
      </c>
      <c r="N20" s="54" t="n">
        <v>-0.650000036</v>
      </c>
      <c r="O20" s="54" t="n">
        <v>-54.3388252</v>
      </c>
      <c r="P20" s="52" t="inlineStr">
        <is>
          <t>Gouraud</t>
        </is>
      </c>
      <c r="Q20" s="52" t="inlineStr">
        <is>
          <t>Ground</t>
        </is>
      </c>
      <c r="R20" s="54" t="n">
        <v>0.95</v>
      </c>
      <c r="S20" s="54" t="n">
        <v>0</v>
      </c>
      <c r="T20" s="54" t="n">
        <v>0.1</v>
      </c>
      <c r="U20" s="54" t="n">
        <v>0</v>
      </c>
      <c r="V20" s="52" t="inlineStr">
        <is>
          <t>No</t>
        </is>
      </c>
      <c r="W20" s="52" t="inlineStr">
        <is>
          <t>No</t>
        </is>
      </c>
      <c r="X20" s="52" t="inlineStr">
        <is>
          <t>-</t>
        </is>
      </c>
      <c r="Y20" s="52" t="inlineStr">
        <is>
          <t>Horizon silhouette</t>
        </is>
      </c>
    </row>
    <row r="21" outlineLevel="1">
      <c r="A21" s="52" t="inlineStr">
        <is>
          <t>BKG-14</t>
        </is>
      </c>
      <c r="B21" s="52" t="inlineStr">
        <is>
          <t>Backdrop</t>
        </is>
      </c>
      <c r="C21" s="59" t="inlineStr">
        <is>
          <t>Sphere</t>
        </is>
      </c>
      <c r="D21" s="60" t="inlineStr">
        <is>
          <t>Hill</t>
        </is>
      </c>
      <c r="E21" s="52" t="inlineStr">
        <is>
          <t>BKG-02</t>
        </is>
      </c>
      <c r="F21" s="52" t="n">
        <v>2</v>
      </c>
      <c r="G21" s="54" t="n">
        <v>50.8572502</v>
      </c>
      <c r="H21" s="54" t="n">
        <v>13.2064352</v>
      </c>
      <c r="I21" s="54" t="n">
        <v>26</v>
      </c>
      <c r="J21" s="54" t="n">
        <v>0</v>
      </c>
      <c r="K21" s="54" t="n">
        <v>-62.6182442</v>
      </c>
      <c r="L21" s="54" t="n">
        <v>0</v>
      </c>
      <c r="M21" s="54" t="n">
        <v>49.8765411</v>
      </c>
      <c r="N21" s="54" t="n">
        <v>-0.650000036</v>
      </c>
      <c r="O21" s="54" t="n">
        <v>-25.8333969</v>
      </c>
      <c r="P21" s="52" t="inlineStr">
        <is>
          <t>Gouraud</t>
        </is>
      </c>
      <c r="Q21" s="52" t="inlineStr">
        <is>
          <t>Ground</t>
        </is>
      </c>
      <c r="R21" s="54" t="n">
        <v>0.95</v>
      </c>
      <c r="S21" s="54" t="n">
        <v>0</v>
      </c>
      <c r="T21" s="54" t="n">
        <v>0.1</v>
      </c>
      <c r="U21" s="54" t="n">
        <v>0</v>
      </c>
      <c r="V21" s="52" t="inlineStr">
        <is>
          <t>No</t>
        </is>
      </c>
      <c r="W21" s="52" t="inlineStr">
        <is>
          <t>No</t>
        </is>
      </c>
      <c r="X21" s="52" t="inlineStr">
        <is>
          <t>-</t>
        </is>
      </c>
      <c r="Y21" s="52" t="inlineStr">
        <is>
          <t>Horizon silhouette</t>
        </is>
      </c>
    </row>
    <row r="22" outlineLevel="1">
      <c r="A22" s="52" t="inlineStr">
        <is>
          <t>BKG-15</t>
        </is>
      </c>
      <c r="B22" s="52" t="inlineStr">
        <is>
          <t>Backdrop</t>
        </is>
      </c>
      <c r="C22" s="59" t="inlineStr">
        <is>
          <t>Sphere</t>
        </is>
      </c>
      <c r="D22" s="60" t="inlineStr">
        <is>
          <t>Far hill</t>
        </is>
      </c>
      <c r="E22" s="52" t="inlineStr">
        <is>
          <t>BKG-02</t>
        </is>
      </c>
      <c r="F22" s="52" t="n">
        <v>2</v>
      </c>
      <c r="G22" s="54" t="n">
        <v>93.80148320000001</v>
      </c>
      <c r="H22" s="54" t="n">
        <v>35.2499046</v>
      </c>
      <c r="I22" s="54" t="n">
        <v>40</v>
      </c>
      <c r="J22" s="54" t="n">
        <v>0</v>
      </c>
      <c r="K22" s="54" t="n">
        <v>-104.996887</v>
      </c>
      <c r="L22" s="54" t="n">
        <v>0</v>
      </c>
      <c r="M22" s="54" t="n">
        <v>94.6265717</v>
      </c>
      <c r="N22" s="54" t="n">
        <v>-0.650000036</v>
      </c>
      <c r="O22" s="54" t="n">
        <v>25.3496037</v>
      </c>
      <c r="P22" s="52" t="inlineStr">
        <is>
          <t>Gouraud</t>
        </is>
      </c>
      <c r="Q22" s="52" t="inlineStr">
        <is>
          <t>Ground</t>
        </is>
      </c>
      <c r="R22" s="54" t="n">
        <v>0.95</v>
      </c>
      <c r="S22" s="54" t="n">
        <v>0</v>
      </c>
      <c r="T22" s="54" t="n">
        <v>0.09</v>
      </c>
      <c r="U22" s="54" t="n">
        <v>0</v>
      </c>
      <c r="V22" s="52" t="inlineStr">
        <is>
          <t>No</t>
        </is>
      </c>
      <c r="W22" s="52" t="inlineStr">
        <is>
          <t>No</t>
        </is>
      </c>
      <c r="X22" s="52" t="inlineStr">
        <is>
          <t>-</t>
        </is>
      </c>
      <c r="Y22" s="52" t="inlineStr">
        <is>
          <t>Horizon silhouette</t>
        </is>
      </c>
    </row>
    <row r="23" outlineLevel="1">
      <c r="A23" s="52" t="inlineStr">
        <is>
          <t>BKG-16</t>
        </is>
      </c>
      <c r="B23" s="52" t="inlineStr">
        <is>
          <t>Backdrop</t>
        </is>
      </c>
      <c r="C23" s="59" t="inlineStr">
        <is>
          <t>Sphere</t>
        </is>
      </c>
      <c r="D23" s="60" t="inlineStr">
        <is>
          <t>Far hill</t>
        </is>
      </c>
      <c r="E23" s="52" t="inlineStr">
        <is>
          <t>BKG-02</t>
        </is>
      </c>
      <c r="F23" s="52" t="n">
        <v>2</v>
      </c>
      <c r="G23" s="54" t="n">
        <v>98.0438766</v>
      </c>
      <c r="H23" s="54" t="n">
        <v>33.9173737</v>
      </c>
      <c r="I23" s="54" t="n">
        <v>40</v>
      </c>
      <c r="J23" s="54" t="n">
        <v>0</v>
      </c>
      <c r="K23" s="54" t="n">
        <v>-154.692108</v>
      </c>
      <c r="L23" s="54" t="n">
        <v>0</v>
      </c>
      <c r="M23" s="54" t="n">
        <v>38.0546341</v>
      </c>
      <c r="N23" s="54" t="n">
        <v>-0.650000036</v>
      </c>
      <c r="O23" s="54" t="n">
        <v>80.4764862</v>
      </c>
      <c r="P23" s="52" t="inlineStr">
        <is>
          <t>Gouraud</t>
        </is>
      </c>
      <c r="Q23" s="52" t="inlineStr">
        <is>
          <t>Ground</t>
        </is>
      </c>
      <c r="R23" s="54" t="n">
        <v>0.95</v>
      </c>
      <c r="S23" s="54" t="n">
        <v>0</v>
      </c>
      <c r="T23" s="54" t="n">
        <v>0.09</v>
      </c>
      <c r="U23" s="54" t="n">
        <v>0</v>
      </c>
      <c r="V23" s="52" t="inlineStr">
        <is>
          <t>No</t>
        </is>
      </c>
      <c r="W23" s="52" t="inlineStr">
        <is>
          <t>No</t>
        </is>
      </c>
      <c r="X23" s="52" t="inlineStr">
        <is>
          <t>-</t>
        </is>
      </c>
      <c r="Y23" s="52" t="inlineStr">
        <is>
          <t>Horizon silhouette</t>
        </is>
      </c>
    </row>
    <row r="24" outlineLevel="1">
      <c r="A24" s="52" t="inlineStr">
        <is>
          <t>BKG-17</t>
        </is>
      </c>
      <c r="B24" s="52" t="inlineStr">
        <is>
          <t>Backdrop</t>
        </is>
      </c>
      <c r="C24" s="59" t="inlineStr">
        <is>
          <t>Sphere</t>
        </is>
      </c>
      <c r="D24" s="60" t="inlineStr">
        <is>
          <t>Far hill</t>
        </is>
      </c>
      <c r="E24" s="52" t="inlineStr">
        <is>
          <t>BKG-02</t>
        </is>
      </c>
      <c r="F24" s="52" t="n">
        <v>2</v>
      </c>
      <c r="G24" s="54" t="n">
        <v>90.2251892</v>
      </c>
      <c r="H24" s="54" t="n">
        <v>25.3123474</v>
      </c>
      <c r="I24" s="54" t="n">
        <v>40</v>
      </c>
      <c r="J24" s="54" t="n">
        <v>0</v>
      </c>
      <c r="K24" s="54" t="n">
        <v>177.355286</v>
      </c>
      <c r="L24" s="54" t="n">
        <v>0</v>
      </c>
      <c r="M24" s="54" t="n">
        <v>-4.08968496</v>
      </c>
      <c r="N24" s="54" t="n">
        <v>-0.650000036</v>
      </c>
      <c r="O24" s="54" t="n">
        <v>88.5377884</v>
      </c>
      <c r="P24" s="52" t="inlineStr">
        <is>
          <t>Gouraud</t>
        </is>
      </c>
      <c r="Q24" s="52" t="inlineStr">
        <is>
          <t>Ground</t>
        </is>
      </c>
      <c r="R24" s="54" t="n">
        <v>0.95</v>
      </c>
      <c r="S24" s="54" t="n">
        <v>0</v>
      </c>
      <c r="T24" s="54" t="n">
        <v>0.09</v>
      </c>
      <c r="U24" s="54" t="n">
        <v>0</v>
      </c>
      <c r="V24" s="52" t="inlineStr">
        <is>
          <t>No</t>
        </is>
      </c>
      <c r="W24" s="52" t="inlineStr">
        <is>
          <t>No</t>
        </is>
      </c>
      <c r="X24" s="52" t="inlineStr">
        <is>
          <t>-</t>
        </is>
      </c>
      <c r="Y24" s="52" t="inlineStr">
        <is>
          <t>Horizon silhouette</t>
        </is>
      </c>
    </row>
    <row r="25" outlineLevel="1">
      <c r="A25" s="52" t="inlineStr">
        <is>
          <t>BKG-18</t>
        </is>
      </c>
      <c r="B25" s="52" t="inlineStr">
        <is>
          <t>Backdrop</t>
        </is>
      </c>
      <c r="C25" s="59" t="inlineStr">
        <is>
          <t>Sphere</t>
        </is>
      </c>
      <c r="D25" s="60" t="inlineStr">
        <is>
          <t>Far hill</t>
        </is>
      </c>
      <c r="E25" s="52" t="inlineStr">
        <is>
          <t>BKG-02</t>
        </is>
      </c>
      <c r="F25" s="52" t="n">
        <v>2</v>
      </c>
      <c r="G25" s="54" t="n">
        <v>73.1582947</v>
      </c>
      <c r="H25" s="54" t="n">
        <v>34.4747314</v>
      </c>
      <c r="I25" s="54" t="n">
        <v>40</v>
      </c>
      <c r="J25" s="54" t="n">
        <v>0</v>
      </c>
      <c r="K25" s="54" t="n">
        <v>123.252098</v>
      </c>
      <c r="L25" s="54" t="n">
        <v>0</v>
      </c>
      <c r="M25" s="54" t="n">
        <v>-71.6156464</v>
      </c>
      <c r="N25" s="54" t="n">
        <v>-0.650000036</v>
      </c>
      <c r="O25" s="54" t="n">
        <v>46.9570351</v>
      </c>
      <c r="P25" s="52" t="inlineStr">
        <is>
          <t>Gouraud</t>
        </is>
      </c>
      <c r="Q25" s="52" t="inlineStr">
        <is>
          <t>Ground</t>
        </is>
      </c>
      <c r="R25" s="54" t="n">
        <v>0.95</v>
      </c>
      <c r="S25" s="54" t="n">
        <v>0</v>
      </c>
      <c r="T25" s="54" t="n">
        <v>0.09</v>
      </c>
      <c r="U25" s="54" t="n">
        <v>0</v>
      </c>
      <c r="V25" s="52" t="inlineStr">
        <is>
          <t>No</t>
        </is>
      </c>
      <c r="W25" s="52" t="inlineStr">
        <is>
          <t>No</t>
        </is>
      </c>
      <c r="X25" s="52" t="inlineStr">
        <is>
          <t>-</t>
        </is>
      </c>
      <c r="Y25" s="52" t="inlineStr">
        <is>
          <t>Horizon silhouette</t>
        </is>
      </c>
    </row>
    <row r="26" outlineLevel="1">
      <c r="A26" s="52" t="inlineStr">
        <is>
          <t>BKG-19</t>
        </is>
      </c>
      <c r="B26" s="52" t="inlineStr">
        <is>
          <t>Backdrop</t>
        </is>
      </c>
      <c r="C26" s="59" t="inlineStr">
        <is>
          <t>Sphere</t>
        </is>
      </c>
      <c r="D26" s="60" t="inlineStr">
        <is>
          <t>Far hill</t>
        </is>
      </c>
      <c r="E26" s="52" t="inlineStr">
        <is>
          <t>BKG-02</t>
        </is>
      </c>
      <c r="F26" s="52" t="n">
        <v>2</v>
      </c>
      <c r="G26" s="54" t="n">
        <v>93.2220078</v>
      </c>
      <c r="H26" s="54" t="n">
        <v>24.914362</v>
      </c>
      <c r="I26" s="54" t="n">
        <v>40</v>
      </c>
      <c r="J26" s="54" t="n">
        <v>0</v>
      </c>
      <c r="K26" s="54" t="n">
        <v>82.7023926</v>
      </c>
      <c r="L26" s="54" t="n">
        <v>0</v>
      </c>
      <c r="M26" s="54" t="n">
        <v>-86.1738052</v>
      </c>
      <c r="N26" s="54" t="n">
        <v>-0.650000036</v>
      </c>
      <c r="O26" s="54" t="n">
        <v>-11.0354671</v>
      </c>
      <c r="P26" s="52" t="inlineStr">
        <is>
          <t>Gouraud</t>
        </is>
      </c>
      <c r="Q26" s="52" t="inlineStr">
        <is>
          <t>Ground</t>
        </is>
      </c>
      <c r="R26" s="54" t="n">
        <v>0.95</v>
      </c>
      <c r="S26" s="54" t="n">
        <v>0</v>
      </c>
      <c r="T26" s="54" t="n">
        <v>0.09</v>
      </c>
      <c r="U26" s="54" t="n">
        <v>0</v>
      </c>
      <c r="V26" s="52" t="inlineStr">
        <is>
          <t>No</t>
        </is>
      </c>
      <c r="W26" s="52" t="inlineStr">
        <is>
          <t>No</t>
        </is>
      </c>
      <c r="X26" s="52" t="inlineStr">
        <is>
          <t>-</t>
        </is>
      </c>
      <c r="Y26" s="52" t="inlineStr">
        <is>
          <t>Horizon silhouette</t>
        </is>
      </c>
    </row>
    <row r="27" outlineLevel="1">
      <c r="A27" s="52" t="inlineStr">
        <is>
          <t>BKG-20</t>
        </is>
      </c>
      <c r="B27" s="52" t="inlineStr">
        <is>
          <t>Backdrop</t>
        </is>
      </c>
      <c r="C27" s="59" t="inlineStr">
        <is>
          <t>Sphere</t>
        </is>
      </c>
      <c r="D27" s="60" t="inlineStr">
        <is>
          <t>Far hill</t>
        </is>
      </c>
      <c r="E27" s="52" t="inlineStr">
        <is>
          <t>BKG-02</t>
        </is>
      </c>
      <c r="F27" s="52" t="n">
        <v>2</v>
      </c>
      <c r="G27" s="54" t="n">
        <v>76.8350983</v>
      </c>
      <c r="H27" s="54" t="n">
        <v>40.7606506</v>
      </c>
      <c r="I27" s="54" t="n">
        <v>40</v>
      </c>
      <c r="J27" s="54" t="n">
        <v>0</v>
      </c>
      <c r="K27" s="54" t="n">
        <v>53.9793396</v>
      </c>
      <c r="L27" s="54" t="n">
        <v>0</v>
      </c>
      <c r="M27" s="54" t="n">
        <v>-71.1838226</v>
      </c>
      <c r="N27" s="54" t="n">
        <v>-0.650000036</v>
      </c>
      <c r="O27" s="54" t="n">
        <v>-51.7573051</v>
      </c>
      <c r="P27" s="52" t="inlineStr">
        <is>
          <t>Gouraud</t>
        </is>
      </c>
      <c r="Q27" s="52" t="inlineStr">
        <is>
          <t>Ground</t>
        </is>
      </c>
      <c r="R27" s="54" t="n">
        <v>0.95</v>
      </c>
      <c r="S27" s="54" t="n">
        <v>0</v>
      </c>
      <c r="T27" s="54" t="n">
        <v>0.09</v>
      </c>
      <c r="U27" s="54" t="n">
        <v>0</v>
      </c>
      <c r="V27" s="52" t="inlineStr">
        <is>
          <t>No</t>
        </is>
      </c>
      <c r="W27" s="52" t="inlineStr">
        <is>
          <t>No</t>
        </is>
      </c>
      <c r="X27" s="52" t="inlineStr">
        <is>
          <t>-</t>
        </is>
      </c>
      <c r="Y27" s="52" t="inlineStr">
        <is>
          <t>Horizon silhouette</t>
        </is>
      </c>
    </row>
    <row r="28" outlineLevel="1">
      <c r="A28" s="52" t="inlineStr">
        <is>
          <t>BKG-21</t>
        </is>
      </c>
      <c r="B28" s="52" t="inlineStr">
        <is>
          <t>Backdrop</t>
        </is>
      </c>
      <c r="C28" s="59" t="inlineStr">
        <is>
          <t>Sphere</t>
        </is>
      </c>
      <c r="D28" s="60" t="inlineStr">
        <is>
          <t>Far hill</t>
        </is>
      </c>
      <c r="E28" s="52" t="inlineStr">
        <is>
          <t>BKG-02</t>
        </is>
      </c>
      <c r="F28" s="52" t="n">
        <v>2</v>
      </c>
      <c r="G28" s="54" t="n">
        <v>75.5923615</v>
      </c>
      <c r="H28" s="54" t="n">
        <v>40.6505356</v>
      </c>
      <c r="I28" s="54" t="n">
        <v>40</v>
      </c>
      <c r="J28" s="54" t="n">
        <v>0</v>
      </c>
      <c r="K28" s="54" t="n">
        <v>10.0686541</v>
      </c>
      <c r="L28" s="54" t="n">
        <v>0</v>
      </c>
      <c r="M28" s="54" t="n">
        <v>-17.0536366</v>
      </c>
      <c r="N28" s="54" t="n">
        <v>-0.650000036</v>
      </c>
      <c r="O28" s="54" t="n">
        <v>-96.0428696</v>
      </c>
      <c r="P28" s="52" t="inlineStr">
        <is>
          <t>Gouraud</t>
        </is>
      </c>
      <c r="Q28" s="52" t="inlineStr">
        <is>
          <t>Ground</t>
        </is>
      </c>
      <c r="R28" s="54" t="n">
        <v>0.95</v>
      </c>
      <c r="S28" s="54" t="n">
        <v>0</v>
      </c>
      <c r="T28" s="54" t="n">
        <v>0.09</v>
      </c>
      <c r="U28" s="54" t="n">
        <v>0</v>
      </c>
      <c r="V28" s="52" t="inlineStr">
        <is>
          <t>No</t>
        </is>
      </c>
      <c r="W28" s="52" t="inlineStr">
        <is>
          <t>No</t>
        </is>
      </c>
      <c r="X28" s="52" t="inlineStr">
        <is>
          <t>-</t>
        </is>
      </c>
      <c r="Y28" s="52" t="inlineStr">
        <is>
          <t>Horizon silhouette</t>
        </is>
      </c>
    </row>
    <row r="29" outlineLevel="1">
      <c r="A29" s="52" t="inlineStr">
        <is>
          <t>BKG-22</t>
        </is>
      </c>
      <c r="B29" s="52" t="inlineStr">
        <is>
          <t>Backdrop</t>
        </is>
      </c>
      <c r="C29" s="59" t="inlineStr">
        <is>
          <t>Sphere</t>
        </is>
      </c>
      <c r="D29" s="60" t="inlineStr">
        <is>
          <t>Far hill</t>
        </is>
      </c>
      <c r="E29" s="52" t="inlineStr">
        <is>
          <t>BKG-02</t>
        </is>
      </c>
      <c r="F29" s="52" t="n">
        <v>2</v>
      </c>
      <c r="G29" s="54" t="n">
        <v>89.9066315</v>
      </c>
      <c r="H29" s="54" t="n">
        <v>28.6672001</v>
      </c>
      <c r="I29" s="54" t="n">
        <v>40</v>
      </c>
      <c r="J29" s="54" t="n">
        <v>0</v>
      </c>
      <c r="K29" s="54" t="n">
        <v>-23.2659206</v>
      </c>
      <c r="L29" s="54" t="n">
        <v>0</v>
      </c>
      <c r="M29" s="54" t="n">
        <v>35.034111</v>
      </c>
      <c r="N29" s="54" t="n">
        <v>-0.650000036</v>
      </c>
      <c r="O29" s="54" t="n">
        <v>-81.4816742</v>
      </c>
      <c r="P29" s="52" t="inlineStr">
        <is>
          <t>Gouraud</t>
        </is>
      </c>
      <c r="Q29" s="52" t="inlineStr">
        <is>
          <t>Ground</t>
        </is>
      </c>
      <c r="R29" s="54" t="n">
        <v>0.95</v>
      </c>
      <c r="S29" s="54" t="n">
        <v>0</v>
      </c>
      <c r="T29" s="54" t="n">
        <v>0.09</v>
      </c>
      <c r="U29" s="54" t="n">
        <v>0</v>
      </c>
      <c r="V29" s="52" t="inlineStr">
        <is>
          <t>No</t>
        </is>
      </c>
      <c r="W29" s="52" t="inlineStr">
        <is>
          <t>No</t>
        </is>
      </c>
      <c r="X29" s="52" t="inlineStr">
        <is>
          <t>-</t>
        </is>
      </c>
      <c r="Y29" s="52" t="inlineStr">
        <is>
          <t>Horizon silhouette</t>
        </is>
      </c>
    </row>
    <row r="30" outlineLevel="1">
      <c r="A30" s="52" t="inlineStr">
        <is>
          <t>BKG-23</t>
        </is>
      </c>
      <c r="B30" s="52" t="inlineStr">
        <is>
          <t>Backdrop</t>
        </is>
      </c>
      <c r="C30" s="59" t="inlineStr">
        <is>
          <t>Sphere</t>
        </is>
      </c>
      <c r="D30" s="60" t="inlineStr">
        <is>
          <t>Far hill</t>
        </is>
      </c>
      <c r="E30" s="52" t="inlineStr">
        <is>
          <t>BKG-02</t>
        </is>
      </c>
      <c r="F30" s="52" t="n">
        <v>2</v>
      </c>
      <c r="G30" s="54" t="n">
        <v>88.5003281</v>
      </c>
      <c r="H30" s="54" t="n">
        <v>32.6420631</v>
      </c>
      <c r="I30" s="54" t="n">
        <v>40</v>
      </c>
      <c r="J30" s="54" t="n">
        <v>0</v>
      </c>
      <c r="K30" s="54" t="n">
        <v>-74.7453003</v>
      </c>
      <c r="L30" s="54" t="n">
        <v>0</v>
      </c>
      <c r="M30" s="54" t="n">
        <v>84.3448868</v>
      </c>
      <c r="N30" s="54" t="n">
        <v>-0.650000036</v>
      </c>
      <c r="O30" s="54" t="n">
        <v>-23.0024891</v>
      </c>
      <c r="P30" s="52" t="inlineStr">
        <is>
          <t>Gouraud</t>
        </is>
      </c>
      <c r="Q30" s="52" t="inlineStr">
        <is>
          <t>Ground</t>
        </is>
      </c>
      <c r="R30" s="54" t="n">
        <v>0.95</v>
      </c>
      <c r="S30" s="54" t="n">
        <v>0</v>
      </c>
      <c r="T30" s="54" t="n">
        <v>0.09</v>
      </c>
      <c r="U30" s="54" t="n">
        <v>0</v>
      </c>
      <c r="V30" s="52" t="inlineStr">
        <is>
          <t>No</t>
        </is>
      </c>
      <c r="W30" s="52" t="inlineStr">
        <is>
          <t>No</t>
        </is>
      </c>
      <c r="X30" s="52" t="inlineStr">
        <is>
          <t>-</t>
        </is>
      </c>
      <c r="Y30" s="52" t="inlineStr">
        <is>
          <t>Horizon silhouette</t>
        </is>
      </c>
    </row>
    <row r="31" outlineLevel="1">
      <c r="A31" s="52" t="inlineStr">
        <is>
          <t>BKG-24</t>
        </is>
      </c>
      <c r="B31" s="52" t="inlineStr">
        <is>
          <t>Backdrop</t>
        </is>
      </c>
      <c r="C31" s="53" t="inlineStr">
        <is>
          <t>Group</t>
        </is>
      </c>
      <c r="D31" s="57" t="inlineStr">
        <is>
          <t>Treeline</t>
        </is>
      </c>
      <c r="E31" s="52" t="inlineStr">
        <is>
          <t>BKG-00</t>
        </is>
      </c>
      <c r="F31" s="52" t="n">
        <v>1</v>
      </c>
      <c r="G31" s="54" t="n">
        <v>1</v>
      </c>
      <c r="H31" s="54" t="n">
        <v>1</v>
      </c>
      <c r="I31" s="54" t="n">
        <v>1</v>
      </c>
      <c r="J31" s="54" t="n">
        <v>0</v>
      </c>
      <c r="K31" s="54" t="n">
        <v>0</v>
      </c>
      <c r="L31" s="54" t="n">
        <v>0</v>
      </c>
      <c r="M31" s="54" t="n">
        <v>0</v>
      </c>
      <c r="N31" s="54" t="n">
        <v>0</v>
      </c>
      <c r="O31" s="54" t="n">
        <v>0</v>
      </c>
      <c r="P31" s="52" t="inlineStr">
        <is>
          <t>-</t>
        </is>
      </c>
      <c r="Q31" s="52" t="inlineStr">
        <is>
          <t>Plain</t>
        </is>
      </c>
      <c r="R31" s="54" t="n">
        <v>0.5</v>
      </c>
      <c r="S31" s="54" t="n">
        <v>0</v>
      </c>
      <c r="T31" s="54" t="n">
        <v>0.2</v>
      </c>
      <c r="U31" s="54" t="n">
        <v>0</v>
      </c>
      <c r="V31" s="52" t="inlineStr">
        <is>
          <t>No</t>
        </is>
      </c>
      <c r="W31" s="52" t="inlineStr">
        <is>
          <t>No</t>
        </is>
      </c>
      <c r="X31" s="52" t="inlineStr">
        <is>
          <t>-</t>
        </is>
      </c>
      <c r="Y31" s="52" t="inlineStr">
        <is>
          <t>Ring of tall pines behind the perimeter wall</t>
        </is>
      </c>
    </row>
    <row r="32" outlineLevel="1">
      <c r="A32" s="52" t="inlineStr">
        <is>
          <t>BKG-25</t>
        </is>
      </c>
      <c r="B32" s="52" t="inlineStr">
        <is>
          <t>Backdrop</t>
        </is>
      </c>
      <c r="C32" s="53" t="inlineStr">
        <is>
          <t>Group</t>
        </is>
      </c>
      <c r="D32" s="60" t="inlineStr">
        <is>
          <t>Treeline pine</t>
        </is>
      </c>
      <c r="E32" s="52" t="inlineStr">
        <is>
          <t>BKG-24</t>
        </is>
      </c>
      <c r="F32" s="52" t="n">
        <v>2</v>
      </c>
      <c r="G32" s="54" t="n">
        <v>1</v>
      </c>
      <c r="H32" s="54" t="n">
        <v>1</v>
      </c>
      <c r="I32" s="54" t="n">
        <v>1</v>
      </c>
      <c r="J32" s="54" t="n">
        <v>0</v>
      </c>
      <c r="K32" s="54" t="n">
        <v>186.123886</v>
      </c>
      <c r="L32" s="54" t="n">
        <v>0</v>
      </c>
      <c r="M32" s="54" t="n">
        <v>39.1079941</v>
      </c>
      <c r="N32" s="54" t="n">
        <v>-0.350000024</v>
      </c>
      <c r="O32" s="54" t="n">
        <v>-1.16431975</v>
      </c>
      <c r="P32" s="52" t="inlineStr">
        <is>
          <t>-</t>
        </is>
      </c>
      <c r="Q32" s="52" t="inlineStr">
        <is>
          <t>Plain</t>
        </is>
      </c>
      <c r="R32" s="54" t="n">
        <v>0.5</v>
      </c>
      <c r="S32" s="54" t="n">
        <v>0</v>
      </c>
      <c r="T32" s="54" t="n">
        <v>0.2</v>
      </c>
      <c r="U32" s="54" t="n">
        <v>0</v>
      </c>
      <c r="V32" s="52" t="inlineStr">
        <is>
          <t>No</t>
        </is>
      </c>
      <c r="W32" s="52" t="inlineStr">
        <is>
          <t>No</t>
        </is>
      </c>
      <c r="X32" s="52" t="inlineStr">
        <is>
          <t>-</t>
        </is>
      </c>
      <c r="Y32" s="52" t="inlineStr">
        <is>
          <t>Two stacked cones</t>
        </is>
      </c>
    </row>
    <row r="33" outlineLevel="1">
      <c r="A33" s="52" t="inlineStr">
        <is>
          <t>BKG-26</t>
        </is>
      </c>
      <c r="B33" s="52" t="inlineStr">
        <is>
          <t>Backdrop</t>
        </is>
      </c>
      <c r="C33" s="61" t="inlineStr">
        <is>
          <t>Cone</t>
        </is>
      </c>
      <c r="D33" s="62" t="inlineStr">
        <is>
          <t>Pine crown</t>
        </is>
      </c>
      <c r="E33" s="52" t="inlineStr">
        <is>
          <t>BKG-25</t>
        </is>
      </c>
      <c r="F33" s="52" t="n">
        <v>3</v>
      </c>
      <c r="G33" s="54" t="n">
        <v>4.51655102</v>
      </c>
      <c r="H33" s="54" t="n">
        <v>4.51655102</v>
      </c>
      <c r="I33" s="54" t="n">
        <v>5.0004673</v>
      </c>
      <c r="J33" s="54" t="n">
        <v>-90</v>
      </c>
      <c r="K33" s="54" t="n">
        <v>0</v>
      </c>
      <c r="L33" s="54" t="n">
        <v>0</v>
      </c>
      <c r="M33" s="54" t="n">
        <v>0</v>
      </c>
      <c r="N33" s="54" t="n">
        <v>2.50023365</v>
      </c>
      <c r="O33" s="54" t="n">
        <v>0</v>
      </c>
      <c r="P33" s="52" t="inlineStr">
        <is>
          <t>Gouraud</t>
        </is>
      </c>
      <c r="Q33" s="52" t="inlineStr">
        <is>
          <t>Foliage</t>
        </is>
      </c>
      <c r="R33" s="54" t="n">
        <v>0.75</v>
      </c>
      <c r="S33" s="54" t="n">
        <v>0</v>
      </c>
      <c r="T33" s="54" t="n">
        <v>0.11</v>
      </c>
      <c r="U33" s="54" t="n">
        <v>0</v>
      </c>
      <c r="V33" s="52" t="inlineStr">
        <is>
          <t>No</t>
        </is>
      </c>
      <c r="W33" s="52" t="inlineStr">
        <is>
          <t>No</t>
        </is>
      </c>
      <c r="X33" s="52" t="inlineStr">
        <is>
          <t>-</t>
        </is>
      </c>
      <c r="Y33" s="52" t="inlineStr">
        <is>
          <t>Lower tier</t>
        </is>
      </c>
    </row>
    <row r="34" outlineLevel="1">
      <c r="A34" s="52" t="inlineStr">
        <is>
          <t>BKG-27</t>
        </is>
      </c>
      <c r="B34" s="52" t="inlineStr">
        <is>
          <t>Backdrop</t>
        </is>
      </c>
      <c r="C34" s="61" t="inlineStr">
        <is>
          <t>Cone</t>
        </is>
      </c>
      <c r="D34" s="62" t="inlineStr">
        <is>
          <t>Pine crown</t>
        </is>
      </c>
      <c r="E34" s="52" t="inlineStr">
        <is>
          <t>BKG-25</t>
        </is>
      </c>
      <c r="F34" s="52" t="n">
        <v>3</v>
      </c>
      <c r="G34" s="54" t="n">
        <v>2.93575811</v>
      </c>
      <c r="H34" s="54" t="n">
        <v>2.93575811</v>
      </c>
      <c r="I34" s="54" t="n">
        <v>4.4358983</v>
      </c>
      <c r="J34" s="54" t="n">
        <v>-90</v>
      </c>
      <c r="K34" s="54" t="n">
        <v>30</v>
      </c>
      <c r="L34" s="54" t="n">
        <v>0</v>
      </c>
      <c r="M34" s="54" t="n">
        <v>0</v>
      </c>
      <c r="N34" s="54" t="n">
        <v>5.84732056</v>
      </c>
      <c r="O34" s="54" t="n">
        <v>0</v>
      </c>
      <c r="P34" s="52" t="inlineStr">
        <is>
          <t>Gouraud</t>
        </is>
      </c>
      <c r="Q34" s="52" t="inlineStr">
        <is>
          <t>Foliage</t>
        </is>
      </c>
      <c r="R34" s="54" t="n">
        <v>0.75</v>
      </c>
      <c r="S34" s="54" t="n">
        <v>0</v>
      </c>
      <c r="T34" s="54" t="n">
        <v>0.11</v>
      </c>
      <c r="U34" s="54" t="n">
        <v>0</v>
      </c>
      <c r="V34" s="52" t="inlineStr">
        <is>
          <t>No</t>
        </is>
      </c>
      <c r="W34" s="52" t="inlineStr">
        <is>
          <t>No</t>
        </is>
      </c>
      <c r="X34" s="52" t="inlineStr">
        <is>
          <t>-</t>
        </is>
      </c>
      <c r="Y34" s="52" t="inlineStr">
        <is>
          <t>Upper tier</t>
        </is>
      </c>
    </row>
    <row r="35" outlineLevel="1">
      <c r="A35" s="52" t="inlineStr">
        <is>
          <t>BKG-28</t>
        </is>
      </c>
      <c r="B35" s="52" t="inlineStr">
        <is>
          <t>Backdrop</t>
        </is>
      </c>
      <c r="C35" s="53" t="inlineStr">
        <is>
          <t>Group</t>
        </is>
      </c>
      <c r="D35" s="60" t="inlineStr">
        <is>
          <t>Treeline pine</t>
        </is>
      </c>
      <c r="E35" s="52" t="inlineStr">
        <is>
          <t>BKG-24</t>
        </is>
      </c>
      <c r="F35" s="52" t="n">
        <v>2</v>
      </c>
      <c r="G35" s="54" t="n">
        <v>1</v>
      </c>
      <c r="H35" s="54" t="n">
        <v>1</v>
      </c>
      <c r="I35" s="54" t="n">
        <v>1</v>
      </c>
      <c r="J35" s="54" t="n">
        <v>0</v>
      </c>
      <c r="K35" s="54" t="n">
        <v>236.186493</v>
      </c>
      <c r="L35" s="54" t="n">
        <v>0</v>
      </c>
      <c r="M35" s="54" t="n">
        <v>41.4448357</v>
      </c>
      <c r="N35" s="54" t="n">
        <v>-0.350000024</v>
      </c>
      <c r="O35" s="54" t="n">
        <v>6.82796526</v>
      </c>
      <c r="P35" s="52" t="inlineStr">
        <is>
          <t>-</t>
        </is>
      </c>
      <c r="Q35" s="52" t="inlineStr">
        <is>
          <t>Plain</t>
        </is>
      </c>
      <c r="R35" s="54" t="n">
        <v>0.5</v>
      </c>
      <c r="S35" s="54" t="n">
        <v>0</v>
      </c>
      <c r="T35" s="54" t="n">
        <v>0.2</v>
      </c>
      <c r="U35" s="54" t="n">
        <v>0</v>
      </c>
      <c r="V35" s="52" t="inlineStr">
        <is>
          <t>No</t>
        </is>
      </c>
      <c r="W35" s="52" t="inlineStr">
        <is>
          <t>No</t>
        </is>
      </c>
      <c r="X35" s="52" t="inlineStr">
        <is>
          <t>-</t>
        </is>
      </c>
      <c r="Y35" s="52" t="inlineStr">
        <is>
          <t>Two stacked cones</t>
        </is>
      </c>
    </row>
    <row r="36" outlineLevel="1">
      <c r="A36" s="52" t="inlineStr">
        <is>
          <t>BKG-29</t>
        </is>
      </c>
      <c r="B36" s="52" t="inlineStr">
        <is>
          <t>Backdrop</t>
        </is>
      </c>
      <c r="C36" s="61" t="inlineStr">
        <is>
          <t>Cone</t>
        </is>
      </c>
      <c r="D36" s="62" t="inlineStr">
        <is>
          <t>Pine crown</t>
        </is>
      </c>
      <c r="E36" s="52" t="inlineStr">
        <is>
          <t>BKG-28</t>
        </is>
      </c>
      <c r="F36" s="52" t="n">
        <v>3</v>
      </c>
      <c r="G36" s="54" t="n">
        <v>5.17345238</v>
      </c>
      <c r="H36" s="54" t="n">
        <v>5.17345238</v>
      </c>
      <c r="I36" s="54" t="n">
        <v>5.72775078</v>
      </c>
      <c r="J36" s="54" t="n">
        <v>-90</v>
      </c>
      <c r="K36" s="54" t="n">
        <v>0</v>
      </c>
      <c r="L36" s="54" t="n">
        <v>0</v>
      </c>
      <c r="M36" s="54" t="n">
        <v>0</v>
      </c>
      <c r="N36" s="54" t="n">
        <v>2.86387539</v>
      </c>
      <c r="O36" s="54" t="n">
        <v>0</v>
      </c>
      <c r="P36" s="52" t="inlineStr">
        <is>
          <t>Gouraud</t>
        </is>
      </c>
      <c r="Q36" s="52" t="inlineStr">
        <is>
          <t>Foliage</t>
        </is>
      </c>
      <c r="R36" s="54" t="n">
        <v>0.75</v>
      </c>
      <c r="S36" s="54" t="n">
        <v>0</v>
      </c>
      <c r="T36" s="54" t="n">
        <v>0.11</v>
      </c>
      <c r="U36" s="54" t="n">
        <v>0</v>
      </c>
      <c r="V36" s="52" t="inlineStr">
        <is>
          <t>No</t>
        </is>
      </c>
      <c r="W36" s="52" t="inlineStr">
        <is>
          <t>No</t>
        </is>
      </c>
      <c r="X36" s="52" t="inlineStr">
        <is>
          <t>-</t>
        </is>
      </c>
      <c r="Y36" s="52" t="inlineStr">
        <is>
          <t>Lower tier</t>
        </is>
      </c>
    </row>
    <row r="37" outlineLevel="1">
      <c r="A37" s="52" t="inlineStr">
        <is>
          <t>BKG-30</t>
        </is>
      </c>
      <c r="B37" s="52" t="inlineStr">
        <is>
          <t>Backdrop</t>
        </is>
      </c>
      <c r="C37" s="61" t="inlineStr">
        <is>
          <t>Cone</t>
        </is>
      </c>
      <c r="D37" s="62" t="inlineStr">
        <is>
          <t>Pine crown</t>
        </is>
      </c>
      <c r="E37" s="52" t="inlineStr">
        <is>
          <t>BKG-28</t>
        </is>
      </c>
      <c r="F37" s="52" t="n">
        <v>3</v>
      </c>
      <c r="G37" s="54" t="n">
        <v>3.36274385</v>
      </c>
      <c r="H37" s="54" t="n">
        <v>3.36274385</v>
      </c>
      <c r="I37" s="54" t="n">
        <v>5.08106947</v>
      </c>
      <c r="J37" s="54" t="n">
        <v>-90</v>
      </c>
      <c r="K37" s="54" t="n">
        <v>30</v>
      </c>
      <c r="L37" s="54" t="n">
        <v>0</v>
      </c>
      <c r="M37" s="54" t="n">
        <v>0</v>
      </c>
      <c r="N37" s="54" t="n">
        <v>6.69777346</v>
      </c>
      <c r="O37" s="54" t="n">
        <v>0</v>
      </c>
      <c r="P37" s="52" t="inlineStr">
        <is>
          <t>Gouraud</t>
        </is>
      </c>
      <c r="Q37" s="52" t="inlineStr">
        <is>
          <t>Foliage</t>
        </is>
      </c>
      <c r="R37" s="54" t="n">
        <v>0.75</v>
      </c>
      <c r="S37" s="54" t="n">
        <v>0</v>
      </c>
      <c r="T37" s="54" t="n">
        <v>0.11</v>
      </c>
      <c r="U37" s="54" t="n">
        <v>0</v>
      </c>
      <c r="V37" s="52" t="inlineStr">
        <is>
          <t>No</t>
        </is>
      </c>
      <c r="W37" s="52" t="inlineStr">
        <is>
          <t>No</t>
        </is>
      </c>
      <c r="X37" s="52" t="inlineStr">
        <is>
          <t>-</t>
        </is>
      </c>
      <c r="Y37" s="52" t="inlineStr">
        <is>
          <t>Upper tier</t>
        </is>
      </c>
    </row>
    <row r="38" outlineLevel="1">
      <c r="A38" s="52" t="inlineStr">
        <is>
          <t>BKG-31</t>
        </is>
      </c>
      <c r="B38" s="52" t="inlineStr">
        <is>
          <t>Backdrop</t>
        </is>
      </c>
      <c r="C38" s="53" t="inlineStr">
        <is>
          <t>Group</t>
        </is>
      </c>
      <c r="D38" s="60" t="inlineStr">
        <is>
          <t>Treeline pine</t>
        </is>
      </c>
      <c r="E38" s="52" t="inlineStr">
        <is>
          <t>BKG-24</t>
        </is>
      </c>
      <c r="F38" s="52" t="n">
        <v>2</v>
      </c>
      <c r="G38" s="54" t="n">
        <v>1</v>
      </c>
      <c r="H38" s="54" t="n">
        <v>1</v>
      </c>
      <c r="I38" s="54" t="n">
        <v>1</v>
      </c>
      <c r="J38" s="54" t="n">
        <v>0</v>
      </c>
      <c r="K38" s="54" t="n">
        <v>161.265518</v>
      </c>
      <c r="L38" s="54" t="n">
        <v>0</v>
      </c>
      <c r="M38" s="54" t="n">
        <v>37.7826309</v>
      </c>
      <c r="N38" s="54" t="n">
        <v>-0.350000024</v>
      </c>
      <c r="O38" s="54" t="n">
        <v>8.61719894</v>
      </c>
      <c r="P38" s="52" t="inlineStr">
        <is>
          <t>-</t>
        </is>
      </c>
      <c r="Q38" s="52" t="inlineStr">
        <is>
          <t>Plain</t>
        </is>
      </c>
      <c r="R38" s="54" t="n">
        <v>0.5</v>
      </c>
      <c r="S38" s="54" t="n">
        <v>0</v>
      </c>
      <c r="T38" s="54" t="n">
        <v>0.2</v>
      </c>
      <c r="U38" s="54" t="n">
        <v>0</v>
      </c>
      <c r="V38" s="52" t="inlineStr">
        <is>
          <t>No</t>
        </is>
      </c>
      <c r="W38" s="52" t="inlineStr">
        <is>
          <t>No</t>
        </is>
      </c>
      <c r="X38" s="52" t="inlineStr">
        <is>
          <t>-</t>
        </is>
      </c>
      <c r="Y38" s="52" t="inlineStr">
        <is>
          <t>Two stacked cones</t>
        </is>
      </c>
    </row>
    <row r="39" outlineLevel="1">
      <c r="A39" s="52" t="inlineStr">
        <is>
          <t>BKG-32</t>
        </is>
      </c>
      <c r="B39" s="52" t="inlineStr">
        <is>
          <t>Backdrop</t>
        </is>
      </c>
      <c r="C39" s="61" t="inlineStr">
        <is>
          <t>Cone</t>
        </is>
      </c>
      <c r="D39" s="62" t="inlineStr">
        <is>
          <t>Pine crown</t>
        </is>
      </c>
      <c r="E39" s="52" t="inlineStr">
        <is>
          <t>BKG-31</t>
        </is>
      </c>
      <c r="F39" s="52" t="n">
        <v>3</v>
      </c>
      <c r="G39" s="54" t="n">
        <v>3.88591909</v>
      </c>
      <c r="H39" s="54" t="n">
        <v>3.88591909</v>
      </c>
      <c r="I39" s="54" t="n">
        <v>4.30226755</v>
      </c>
      <c r="J39" s="54" t="n">
        <v>-90</v>
      </c>
      <c r="K39" s="54" t="n">
        <v>0</v>
      </c>
      <c r="L39" s="54" t="n">
        <v>0</v>
      </c>
      <c r="M39" s="54" t="n">
        <v>0</v>
      </c>
      <c r="N39" s="54" t="n">
        <v>2.15113378</v>
      </c>
      <c r="O39" s="54" t="n">
        <v>0</v>
      </c>
      <c r="P39" s="52" t="inlineStr">
        <is>
          <t>Gouraud</t>
        </is>
      </c>
      <c r="Q39" s="52" t="inlineStr">
        <is>
          <t>Foliage</t>
        </is>
      </c>
      <c r="R39" s="54" t="n">
        <v>0.75</v>
      </c>
      <c r="S39" s="54" t="n">
        <v>0</v>
      </c>
      <c r="T39" s="54" t="n">
        <v>0.11</v>
      </c>
      <c r="U39" s="54" t="n">
        <v>0</v>
      </c>
      <c r="V39" s="52" t="inlineStr">
        <is>
          <t>No</t>
        </is>
      </c>
      <c r="W39" s="52" t="inlineStr">
        <is>
          <t>No</t>
        </is>
      </c>
      <c r="X39" s="52" t="inlineStr">
        <is>
          <t>-</t>
        </is>
      </c>
      <c r="Y39" s="52" t="inlineStr">
        <is>
          <t>Lower tier</t>
        </is>
      </c>
    </row>
    <row r="40" outlineLevel="1">
      <c r="A40" s="52" t="inlineStr">
        <is>
          <t>BKG-33</t>
        </is>
      </c>
      <c r="B40" s="52" t="inlineStr">
        <is>
          <t>Backdrop</t>
        </is>
      </c>
      <c r="C40" s="61" t="inlineStr">
        <is>
          <t>Cone</t>
        </is>
      </c>
      <c r="D40" s="62" t="inlineStr">
        <is>
          <t>Pine crown</t>
        </is>
      </c>
      <c r="E40" s="52" t="inlineStr">
        <is>
          <t>BKG-31</t>
        </is>
      </c>
      <c r="F40" s="52" t="n">
        <v>3</v>
      </c>
      <c r="G40" s="54" t="n">
        <v>2.52584743</v>
      </c>
      <c r="H40" s="54" t="n">
        <v>2.52584743</v>
      </c>
      <c r="I40" s="54" t="n">
        <v>3.81652784</v>
      </c>
      <c r="J40" s="54" t="n">
        <v>-90</v>
      </c>
      <c r="K40" s="54" t="n">
        <v>30</v>
      </c>
      <c r="L40" s="54" t="n">
        <v>0</v>
      </c>
      <c r="M40" s="54" t="n">
        <v>0</v>
      </c>
      <c r="N40" s="54" t="n">
        <v>5.03087759</v>
      </c>
      <c r="O40" s="54" t="n">
        <v>0</v>
      </c>
      <c r="P40" s="52" t="inlineStr">
        <is>
          <t>Gouraud</t>
        </is>
      </c>
      <c r="Q40" s="52" t="inlineStr">
        <is>
          <t>Foliage</t>
        </is>
      </c>
      <c r="R40" s="54" t="n">
        <v>0.75</v>
      </c>
      <c r="S40" s="54" t="n">
        <v>0</v>
      </c>
      <c r="T40" s="54" t="n">
        <v>0.11</v>
      </c>
      <c r="U40" s="54" t="n">
        <v>0</v>
      </c>
      <c r="V40" s="52" t="inlineStr">
        <is>
          <t>No</t>
        </is>
      </c>
      <c r="W40" s="52" t="inlineStr">
        <is>
          <t>No</t>
        </is>
      </c>
      <c r="X40" s="52" t="inlineStr">
        <is>
          <t>-</t>
        </is>
      </c>
      <c r="Y40" s="52" t="inlineStr">
        <is>
          <t>Upper tier</t>
        </is>
      </c>
    </row>
    <row r="41" outlineLevel="1">
      <c r="A41" s="52" t="inlineStr">
        <is>
          <t>BKG-34</t>
        </is>
      </c>
      <c r="B41" s="52" t="inlineStr">
        <is>
          <t>Backdrop</t>
        </is>
      </c>
      <c r="C41" s="53" t="inlineStr">
        <is>
          <t>Group</t>
        </is>
      </c>
      <c r="D41" s="60" t="inlineStr">
        <is>
          <t>Treeline pine</t>
        </is>
      </c>
      <c r="E41" s="52" t="inlineStr">
        <is>
          <t>BKG-24</t>
        </is>
      </c>
      <c r="F41" s="52" t="n">
        <v>2</v>
      </c>
      <c r="G41" s="54" t="n">
        <v>1</v>
      </c>
      <c r="H41" s="54" t="n">
        <v>1</v>
      </c>
      <c r="I41" s="54" t="n">
        <v>1</v>
      </c>
      <c r="J41" s="54" t="n">
        <v>0</v>
      </c>
      <c r="K41" s="54" t="n">
        <v>206.361023</v>
      </c>
      <c r="L41" s="54" t="n">
        <v>0</v>
      </c>
      <c r="M41" s="54" t="n">
        <v>38.3386841</v>
      </c>
      <c r="N41" s="54" t="n">
        <v>-0.350000024</v>
      </c>
      <c r="O41" s="54" t="n">
        <v>17.181427</v>
      </c>
      <c r="P41" s="52" t="inlineStr">
        <is>
          <t>-</t>
        </is>
      </c>
      <c r="Q41" s="52" t="inlineStr">
        <is>
          <t>Plain</t>
        </is>
      </c>
      <c r="R41" s="54" t="n">
        <v>0.5</v>
      </c>
      <c r="S41" s="54" t="n">
        <v>0</v>
      </c>
      <c r="T41" s="54" t="n">
        <v>0.2</v>
      </c>
      <c r="U41" s="54" t="n">
        <v>0</v>
      </c>
      <c r="V41" s="52" t="inlineStr">
        <is>
          <t>No</t>
        </is>
      </c>
      <c r="W41" s="52" t="inlineStr">
        <is>
          <t>No</t>
        </is>
      </c>
      <c r="X41" s="52" t="inlineStr">
        <is>
          <t>-</t>
        </is>
      </c>
      <c r="Y41" s="52" t="inlineStr">
        <is>
          <t>Two stacked cones</t>
        </is>
      </c>
    </row>
    <row r="42" outlineLevel="1">
      <c r="A42" s="52" t="inlineStr">
        <is>
          <t>BKG-35</t>
        </is>
      </c>
      <c r="B42" s="52" t="inlineStr">
        <is>
          <t>Backdrop</t>
        </is>
      </c>
      <c r="C42" s="61" t="inlineStr">
        <is>
          <t>Cone</t>
        </is>
      </c>
      <c r="D42" s="62" t="inlineStr">
        <is>
          <t>Pine crown</t>
        </is>
      </c>
      <c r="E42" s="52" t="inlineStr">
        <is>
          <t>BKG-34</t>
        </is>
      </c>
      <c r="F42" s="52" t="n">
        <v>3</v>
      </c>
      <c r="G42" s="54" t="n">
        <v>5.41529942</v>
      </c>
      <c r="H42" s="54" t="n">
        <v>5.41529942</v>
      </c>
      <c r="I42" s="54" t="n">
        <v>5.9955101</v>
      </c>
      <c r="J42" s="54" t="n">
        <v>-90</v>
      </c>
      <c r="K42" s="54" t="n">
        <v>0</v>
      </c>
      <c r="L42" s="54" t="n">
        <v>0</v>
      </c>
      <c r="M42" s="54" t="n">
        <v>0</v>
      </c>
      <c r="N42" s="54" t="n">
        <v>2.99775505</v>
      </c>
      <c r="O42" s="54" t="n">
        <v>0</v>
      </c>
      <c r="P42" s="52" t="inlineStr">
        <is>
          <t>Gouraud</t>
        </is>
      </c>
      <c r="Q42" s="52" t="inlineStr">
        <is>
          <t>Foliage</t>
        </is>
      </c>
      <c r="R42" s="54" t="n">
        <v>0.75</v>
      </c>
      <c r="S42" s="54" t="n">
        <v>0</v>
      </c>
      <c r="T42" s="54" t="n">
        <v>0.11</v>
      </c>
      <c r="U42" s="54" t="n">
        <v>0</v>
      </c>
      <c r="V42" s="52" t="inlineStr">
        <is>
          <t>No</t>
        </is>
      </c>
      <c r="W42" s="52" t="inlineStr">
        <is>
          <t>No</t>
        </is>
      </c>
      <c r="X42" s="52" t="inlineStr">
        <is>
          <t>-</t>
        </is>
      </c>
      <c r="Y42" s="52" t="inlineStr">
        <is>
          <t>Lower tier</t>
        </is>
      </c>
    </row>
    <row r="43" outlineLevel="1">
      <c r="A43" s="52" t="inlineStr">
        <is>
          <t>BKG-36</t>
        </is>
      </c>
      <c r="B43" s="52" t="inlineStr">
        <is>
          <t>Backdrop</t>
        </is>
      </c>
      <c r="C43" s="61" t="inlineStr">
        <is>
          <t>Cone</t>
        </is>
      </c>
      <c r="D43" s="62" t="inlineStr">
        <is>
          <t>Pine crown</t>
        </is>
      </c>
      <c r="E43" s="52" t="inlineStr">
        <is>
          <t>BKG-34</t>
        </is>
      </c>
      <c r="F43" s="52" t="n">
        <v>3</v>
      </c>
      <c r="G43" s="54" t="n">
        <v>3.51994443</v>
      </c>
      <c r="H43" s="54" t="n">
        <v>3.51994443</v>
      </c>
      <c r="I43" s="54" t="n">
        <v>5.31859779</v>
      </c>
      <c r="J43" s="54" t="n">
        <v>-90</v>
      </c>
      <c r="K43" s="54" t="n">
        <v>30</v>
      </c>
      <c r="L43" s="54" t="n">
        <v>0</v>
      </c>
      <c r="M43" s="54" t="n">
        <v>0</v>
      </c>
      <c r="N43" s="54" t="n">
        <v>7.01087904</v>
      </c>
      <c r="O43" s="54" t="n">
        <v>0</v>
      </c>
      <c r="P43" s="52" t="inlineStr">
        <is>
          <t>Gouraud</t>
        </is>
      </c>
      <c r="Q43" s="52" t="inlineStr">
        <is>
          <t>Foliage</t>
        </is>
      </c>
      <c r="R43" s="54" t="n">
        <v>0.75</v>
      </c>
      <c r="S43" s="54" t="n">
        <v>0</v>
      </c>
      <c r="T43" s="54" t="n">
        <v>0.11</v>
      </c>
      <c r="U43" s="54" t="n">
        <v>0</v>
      </c>
      <c r="V43" s="52" t="inlineStr">
        <is>
          <t>No</t>
        </is>
      </c>
      <c r="W43" s="52" t="inlineStr">
        <is>
          <t>No</t>
        </is>
      </c>
      <c r="X43" s="52" t="inlineStr">
        <is>
          <t>-</t>
        </is>
      </c>
      <c r="Y43" s="52" t="inlineStr">
        <is>
          <t>Upper tier</t>
        </is>
      </c>
    </row>
    <row r="44" outlineLevel="1">
      <c r="A44" s="52" t="inlineStr">
        <is>
          <t>BKG-37</t>
        </is>
      </c>
      <c r="B44" s="52" t="inlineStr">
        <is>
          <t>Backdrop</t>
        </is>
      </c>
      <c r="C44" s="53" t="inlineStr">
        <is>
          <t>Group</t>
        </is>
      </c>
      <c r="D44" s="60" t="inlineStr">
        <is>
          <t>Treeline pine</t>
        </is>
      </c>
      <c r="E44" s="52" t="inlineStr">
        <is>
          <t>BKG-24</t>
        </is>
      </c>
      <c r="F44" s="52" t="n">
        <v>2</v>
      </c>
      <c r="G44" s="54" t="n">
        <v>1</v>
      </c>
      <c r="H44" s="54" t="n">
        <v>1</v>
      </c>
      <c r="I44" s="54" t="n">
        <v>1</v>
      </c>
      <c r="J44" s="54" t="n">
        <v>0</v>
      </c>
      <c r="K44" s="54" t="n">
        <v>292.66333</v>
      </c>
      <c r="L44" s="54" t="n">
        <v>0</v>
      </c>
      <c r="M44" s="54" t="n">
        <v>33.4667282</v>
      </c>
      <c r="N44" s="54" t="n">
        <v>-0.350000024</v>
      </c>
      <c r="O44" s="54" t="n">
        <v>22.1274834</v>
      </c>
      <c r="P44" s="52" t="inlineStr">
        <is>
          <t>-</t>
        </is>
      </c>
      <c r="Q44" s="52" t="inlineStr">
        <is>
          <t>Plain</t>
        </is>
      </c>
      <c r="R44" s="54" t="n">
        <v>0.5</v>
      </c>
      <c r="S44" s="54" t="n">
        <v>0</v>
      </c>
      <c r="T44" s="54" t="n">
        <v>0.2</v>
      </c>
      <c r="U44" s="54" t="n">
        <v>0</v>
      </c>
      <c r="V44" s="52" t="inlineStr">
        <is>
          <t>No</t>
        </is>
      </c>
      <c r="W44" s="52" t="inlineStr">
        <is>
          <t>No</t>
        </is>
      </c>
      <c r="X44" s="52" t="inlineStr">
        <is>
          <t>-</t>
        </is>
      </c>
      <c r="Y44" s="52" t="inlineStr">
        <is>
          <t>Two stacked cones</t>
        </is>
      </c>
    </row>
    <row r="45" outlineLevel="1">
      <c r="A45" s="52" t="inlineStr">
        <is>
          <t>BKG-38</t>
        </is>
      </c>
      <c r="B45" s="52" t="inlineStr">
        <is>
          <t>Backdrop</t>
        </is>
      </c>
      <c r="C45" s="61" t="inlineStr">
        <is>
          <t>Cone</t>
        </is>
      </c>
      <c r="D45" s="62" t="inlineStr">
        <is>
          <t>Pine crown</t>
        </is>
      </c>
      <c r="E45" s="52" t="inlineStr">
        <is>
          <t>BKG-37</t>
        </is>
      </c>
      <c r="F45" s="52" t="n">
        <v>3</v>
      </c>
      <c r="G45" s="54" t="n">
        <v>4.47675276</v>
      </c>
      <c r="H45" s="54" t="n">
        <v>4.47675276</v>
      </c>
      <c r="I45" s="54" t="n">
        <v>4.95640516</v>
      </c>
      <c r="J45" s="54" t="n">
        <v>-90</v>
      </c>
      <c r="K45" s="54" t="n">
        <v>0</v>
      </c>
      <c r="L45" s="54" t="n">
        <v>0</v>
      </c>
      <c r="M45" s="54" t="n">
        <v>0</v>
      </c>
      <c r="N45" s="54" t="n">
        <v>2.47820258</v>
      </c>
      <c r="O45" s="54" t="n">
        <v>0</v>
      </c>
      <c r="P45" s="52" t="inlineStr">
        <is>
          <t>Gouraud</t>
        </is>
      </c>
      <c r="Q45" s="52" t="inlineStr">
        <is>
          <t>Foliage</t>
        </is>
      </c>
      <c r="R45" s="54" t="n">
        <v>0.75</v>
      </c>
      <c r="S45" s="54" t="n">
        <v>0</v>
      </c>
      <c r="T45" s="54" t="n">
        <v>0.11</v>
      </c>
      <c r="U45" s="54" t="n">
        <v>0</v>
      </c>
      <c r="V45" s="52" t="inlineStr">
        <is>
          <t>No</t>
        </is>
      </c>
      <c r="W45" s="52" t="inlineStr">
        <is>
          <t>No</t>
        </is>
      </c>
      <c r="X45" s="52" t="inlineStr">
        <is>
          <t>-</t>
        </is>
      </c>
      <c r="Y45" s="52" t="inlineStr">
        <is>
          <t>Lower tier</t>
        </is>
      </c>
    </row>
    <row r="46" outlineLevel="1">
      <c r="A46" s="52" t="inlineStr">
        <is>
          <t>BKG-39</t>
        </is>
      </c>
      <c r="B46" s="52" t="inlineStr">
        <is>
          <t>Backdrop</t>
        </is>
      </c>
      <c r="C46" s="61" t="inlineStr">
        <is>
          <t>Cone</t>
        </is>
      </c>
      <c r="D46" s="62" t="inlineStr">
        <is>
          <t>Pine crown</t>
        </is>
      </c>
      <c r="E46" s="52" t="inlineStr">
        <is>
          <t>BKG-37</t>
        </is>
      </c>
      <c r="F46" s="52" t="n">
        <v>3</v>
      </c>
      <c r="G46" s="54" t="n">
        <v>2.90988922</v>
      </c>
      <c r="H46" s="54" t="n">
        <v>2.90988922</v>
      </c>
      <c r="I46" s="54" t="n">
        <v>4.39681101</v>
      </c>
      <c r="J46" s="54" t="n">
        <v>-90</v>
      </c>
      <c r="K46" s="54" t="n">
        <v>30</v>
      </c>
      <c r="L46" s="54" t="n">
        <v>0</v>
      </c>
      <c r="M46" s="54" t="n">
        <v>0</v>
      </c>
      <c r="N46" s="54" t="n">
        <v>5.79579639</v>
      </c>
      <c r="O46" s="54" t="n">
        <v>0</v>
      </c>
      <c r="P46" s="52" t="inlineStr">
        <is>
          <t>Gouraud</t>
        </is>
      </c>
      <c r="Q46" s="52" t="inlineStr">
        <is>
          <t>Foliage</t>
        </is>
      </c>
      <c r="R46" s="54" t="n">
        <v>0.75</v>
      </c>
      <c r="S46" s="54" t="n">
        <v>0</v>
      </c>
      <c r="T46" s="54" t="n">
        <v>0.11</v>
      </c>
      <c r="U46" s="54" t="n">
        <v>0</v>
      </c>
      <c r="V46" s="52" t="inlineStr">
        <is>
          <t>No</t>
        </is>
      </c>
      <c r="W46" s="52" t="inlineStr">
        <is>
          <t>No</t>
        </is>
      </c>
      <c r="X46" s="52" t="inlineStr">
        <is>
          <t>-</t>
        </is>
      </c>
      <c r="Y46" s="52" t="inlineStr">
        <is>
          <t>Upper tier</t>
        </is>
      </c>
    </row>
    <row r="47" outlineLevel="1">
      <c r="A47" s="52" t="inlineStr">
        <is>
          <t>BKG-40</t>
        </is>
      </c>
      <c r="B47" s="52" t="inlineStr">
        <is>
          <t>Backdrop</t>
        </is>
      </c>
      <c r="C47" s="53" t="inlineStr">
        <is>
          <t>Group</t>
        </is>
      </c>
      <c r="D47" s="60" t="inlineStr">
        <is>
          <t>Treeline pine</t>
        </is>
      </c>
      <c r="E47" s="52" t="inlineStr">
        <is>
          <t>BKG-24</t>
        </is>
      </c>
      <c r="F47" s="52" t="n">
        <v>2</v>
      </c>
      <c r="G47" s="54" t="n">
        <v>1</v>
      </c>
      <c r="H47" s="54" t="n">
        <v>1</v>
      </c>
      <c r="I47" s="54" t="n">
        <v>1</v>
      </c>
      <c r="J47" s="54" t="n">
        <v>0</v>
      </c>
      <c r="K47" s="54" t="n">
        <v>230.79776</v>
      </c>
      <c r="L47" s="54" t="n">
        <v>0</v>
      </c>
      <c r="M47" s="54" t="n">
        <v>32.4522743</v>
      </c>
      <c r="N47" s="54" t="n">
        <v>-0.350000024</v>
      </c>
      <c r="O47" s="54" t="n">
        <v>23.2236423</v>
      </c>
      <c r="P47" s="52" t="inlineStr">
        <is>
          <t>-</t>
        </is>
      </c>
      <c r="Q47" s="52" t="inlineStr">
        <is>
          <t>Plain</t>
        </is>
      </c>
      <c r="R47" s="54" t="n">
        <v>0.5</v>
      </c>
      <c r="S47" s="54" t="n">
        <v>0</v>
      </c>
      <c r="T47" s="54" t="n">
        <v>0.2</v>
      </c>
      <c r="U47" s="54" t="n">
        <v>0</v>
      </c>
      <c r="V47" s="52" t="inlineStr">
        <is>
          <t>No</t>
        </is>
      </c>
      <c r="W47" s="52" t="inlineStr">
        <is>
          <t>No</t>
        </is>
      </c>
      <c r="X47" s="52" t="inlineStr">
        <is>
          <t>-</t>
        </is>
      </c>
      <c r="Y47" s="52" t="inlineStr">
        <is>
          <t>Two stacked cones</t>
        </is>
      </c>
    </row>
    <row r="48" outlineLevel="1">
      <c r="A48" s="52" t="inlineStr">
        <is>
          <t>BKG-41</t>
        </is>
      </c>
      <c r="B48" s="52" t="inlineStr">
        <is>
          <t>Backdrop</t>
        </is>
      </c>
      <c r="C48" s="61" t="inlineStr">
        <is>
          <t>Cone</t>
        </is>
      </c>
      <c r="D48" s="62" t="inlineStr">
        <is>
          <t>Pine crown</t>
        </is>
      </c>
      <c r="E48" s="52" t="inlineStr">
        <is>
          <t>BKG-40</t>
        </is>
      </c>
      <c r="F48" s="52" t="n">
        <v>3</v>
      </c>
      <c r="G48" s="54" t="n">
        <v>3.80978084</v>
      </c>
      <c r="H48" s="54" t="n">
        <v>3.80978084</v>
      </c>
      <c r="I48" s="54" t="n">
        <v>4.2179718</v>
      </c>
      <c r="J48" s="54" t="n">
        <v>-90</v>
      </c>
      <c r="K48" s="54" t="n">
        <v>0</v>
      </c>
      <c r="L48" s="54" t="n">
        <v>0</v>
      </c>
      <c r="M48" s="54" t="n">
        <v>0</v>
      </c>
      <c r="N48" s="54" t="n">
        <v>2.1089859</v>
      </c>
      <c r="O48" s="54" t="n">
        <v>0</v>
      </c>
      <c r="P48" s="52" t="inlineStr">
        <is>
          <t>Gouraud</t>
        </is>
      </c>
      <c r="Q48" s="52" t="inlineStr">
        <is>
          <t>Foliage</t>
        </is>
      </c>
      <c r="R48" s="54" t="n">
        <v>0.75</v>
      </c>
      <c r="S48" s="54" t="n">
        <v>0</v>
      </c>
      <c r="T48" s="54" t="n">
        <v>0.11</v>
      </c>
      <c r="U48" s="54" t="n">
        <v>0</v>
      </c>
      <c r="V48" s="52" t="inlineStr">
        <is>
          <t>No</t>
        </is>
      </c>
      <c r="W48" s="52" t="inlineStr">
        <is>
          <t>No</t>
        </is>
      </c>
      <c r="X48" s="52" t="inlineStr">
        <is>
          <t>-</t>
        </is>
      </c>
      <c r="Y48" s="52" t="inlineStr">
        <is>
          <t>Lower tier</t>
        </is>
      </c>
    </row>
    <row r="49" outlineLevel="1">
      <c r="A49" s="52" t="inlineStr">
        <is>
          <t>BKG-42</t>
        </is>
      </c>
      <c r="B49" s="52" t="inlineStr">
        <is>
          <t>Backdrop</t>
        </is>
      </c>
      <c r="C49" s="61" t="inlineStr">
        <is>
          <t>Cone</t>
        </is>
      </c>
      <c r="D49" s="62" t="inlineStr">
        <is>
          <t>Pine crown</t>
        </is>
      </c>
      <c r="E49" s="52" t="inlineStr">
        <is>
          <t>BKG-40</t>
        </is>
      </c>
      <c r="F49" s="52" t="n">
        <v>3</v>
      </c>
      <c r="G49" s="54" t="n">
        <v>2.47635746</v>
      </c>
      <c r="H49" s="54" t="n">
        <v>2.47635746</v>
      </c>
      <c r="I49" s="54" t="n">
        <v>3.74174929</v>
      </c>
      <c r="J49" s="54" t="n">
        <v>-90</v>
      </c>
      <c r="K49" s="54" t="n">
        <v>30</v>
      </c>
      <c r="L49" s="54" t="n">
        <v>0</v>
      </c>
      <c r="M49" s="54" t="n">
        <v>0</v>
      </c>
      <c r="N49" s="54" t="n">
        <v>4.93230581</v>
      </c>
      <c r="O49" s="54" t="n">
        <v>0</v>
      </c>
      <c r="P49" s="52" t="inlineStr">
        <is>
          <t>Gouraud</t>
        </is>
      </c>
      <c r="Q49" s="52" t="inlineStr">
        <is>
          <t>Foliage</t>
        </is>
      </c>
      <c r="R49" s="54" t="n">
        <v>0.75</v>
      </c>
      <c r="S49" s="54" t="n">
        <v>0</v>
      </c>
      <c r="T49" s="54" t="n">
        <v>0.11</v>
      </c>
      <c r="U49" s="54" t="n">
        <v>0</v>
      </c>
      <c r="V49" s="52" t="inlineStr">
        <is>
          <t>No</t>
        </is>
      </c>
      <c r="W49" s="52" t="inlineStr">
        <is>
          <t>No</t>
        </is>
      </c>
      <c r="X49" s="52" t="inlineStr">
        <is>
          <t>-</t>
        </is>
      </c>
      <c r="Y49" s="52" t="inlineStr">
        <is>
          <t>Upper tier</t>
        </is>
      </c>
    </row>
    <row r="50" outlineLevel="1">
      <c r="A50" s="52" t="inlineStr">
        <is>
          <t>BKG-43</t>
        </is>
      </c>
      <c r="B50" s="52" t="inlineStr">
        <is>
          <t>Backdrop</t>
        </is>
      </c>
      <c r="C50" s="53" t="inlineStr">
        <is>
          <t>Group</t>
        </is>
      </c>
      <c r="D50" s="60" t="inlineStr">
        <is>
          <t>Treeline pine</t>
        </is>
      </c>
      <c r="E50" s="52" t="inlineStr">
        <is>
          <t>BKG-24</t>
        </is>
      </c>
      <c r="F50" s="52" t="n">
        <v>2</v>
      </c>
      <c r="G50" s="54" t="n">
        <v>1</v>
      </c>
      <c r="H50" s="54" t="n">
        <v>1</v>
      </c>
      <c r="I50" s="54" t="n">
        <v>1</v>
      </c>
      <c r="J50" s="54" t="n">
        <v>0</v>
      </c>
      <c r="K50" s="54" t="n">
        <v>35.6707611</v>
      </c>
      <c r="L50" s="54" t="n">
        <v>0</v>
      </c>
      <c r="M50" s="54" t="n">
        <v>27.0474052</v>
      </c>
      <c r="N50" s="54" t="n">
        <v>-0.350000024</v>
      </c>
      <c r="O50" s="54" t="n">
        <v>28.0952911</v>
      </c>
      <c r="P50" s="52" t="inlineStr">
        <is>
          <t>-</t>
        </is>
      </c>
      <c r="Q50" s="52" t="inlineStr">
        <is>
          <t>Plain</t>
        </is>
      </c>
      <c r="R50" s="54" t="n">
        <v>0.5</v>
      </c>
      <c r="S50" s="54" t="n">
        <v>0</v>
      </c>
      <c r="T50" s="54" t="n">
        <v>0.2</v>
      </c>
      <c r="U50" s="54" t="n">
        <v>0</v>
      </c>
      <c r="V50" s="52" t="inlineStr">
        <is>
          <t>No</t>
        </is>
      </c>
      <c r="W50" s="52" t="inlineStr">
        <is>
          <t>No</t>
        </is>
      </c>
      <c r="X50" s="52" t="inlineStr">
        <is>
          <t>-</t>
        </is>
      </c>
      <c r="Y50" s="52" t="inlineStr">
        <is>
          <t>Two stacked cones</t>
        </is>
      </c>
    </row>
    <row r="51" outlineLevel="1">
      <c r="A51" s="52" t="inlineStr">
        <is>
          <t>BKG-44</t>
        </is>
      </c>
      <c r="B51" s="52" t="inlineStr">
        <is>
          <t>Backdrop</t>
        </is>
      </c>
      <c r="C51" s="61" t="inlineStr">
        <is>
          <t>Cone</t>
        </is>
      </c>
      <c r="D51" s="62" t="inlineStr">
        <is>
          <t>Pine crown</t>
        </is>
      </c>
      <c r="E51" s="52" t="inlineStr">
        <is>
          <t>BKG-43</t>
        </is>
      </c>
      <c r="F51" s="52" t="n">
        <v>3</v>
      </c>
      <c r="G51" s="54" t="n">
        <v>4.46968794</v>
      </c>
      <c r="H51" s="54" t="n">
        <v>4.46968794</v>
      </c>
      <c r="I51" s="54" t="n">
        <v>4.94858313</v>
      </c>
      <c r="J51" s="54" t="n">
        <v>-90</v>
      </c>
      <c r="K51" s="54" t="n">
        <v>0</v>
      </c>
      <c r="L51" s="54" t="n">
        <v>0</v>
      </c>
      <c r="M51" s="54" t="n">
        <v>0</v>
      </c>
      <c r="N51" s="54" t="n">
        <v>2.47429156</v>
      </c>
      <c r="O51" s="54" t="n">
        <v>0</v>
      </c>
      <c r="P51" s="52" t="inlineStr">
        <is>
          <t>Gouraud</t>
        </is>
      </c>
      <c r="Q51" s="52" t="inlineStr">
        <is>
          <t>Foliage</t>
        </is>
      </c>
      <c r="R51" s="54" t="n">
        <v>0.75</v>
      </c>
      <c r="S51" s="54" t="n">
        <v>0</v>
      </c>
      <c r="T51" s="54" t="n">
        <v>0.11</v>
      </c>
      <c r="U51" s="54" t="n">
        <v>0</v>
      </c>
      <c r="V51" s="52" t="inlineStr">
        <is>
          <t>No</t>
        </is>
      </c>
      <c r="W51" s="52" t="inlineStr">
        <is>
          <t>No</t>
        </is>
      </c>
      <c r="X51" s="52" t="inlineStr">
        <is>
          <t>-</t>
        </is>
      </c>
      <c r="Y51" s="52" t="inlineStr">
        <is>
          <t>Lower tier</t>
        </is>
      </c>
    </row>
    <row r="52" outlineLevel="1">
      <c r="A52" s="52" t="inlineStr">
        <is>
          <t>BKG-45</t>
        </is>
      </c>
      <c r="B52" s="52" t="inlineStr">
        <is>
          <t>Backdrop</t>
        </is>
      </c>
      <c r="C52" s="61" t="inlineStr">
        <is>
          <t>Cone</t>
        </is>
      </c>
      <c r="D52" s="62" t="inlineStr">
        <is>
          <t>Pine crown</t>
        </is>
      </c>
      <c r="E52" s="52" t="inlineStr">
        <is>
          <t>BKG-43</t>
        </is>
      </c>
      <c r="F52" s="52" t="n">
        <v>3</v>
      </c>
      <c r="G52" s="54" t="n">
        <v>2.90529704</v>
      </c>
      <c r="H52" s="54" t="n">
        <v>2.90529704</v>
      </c>
      <c r="I52" s="54" t="n">
        <v>4.38987255</v>
      </c>
      <c r="J52" s="54" t="n">
        <v>-90</v>
      </c>
      <c r="K52" s="54" t="n">
        <v>30</v>
      </c>
      <c r="L52" s="54" t="n">
        <v>0</v>
      </c>
      <c r="M52" s="54" t="n">
        <v>0</v>
      </c>
      <c r="N52" s="54" t="n">
        <v>5.78665018</v>
      </c>
      <c r="O52" s="54" t="n">
        <v>0</v>
      </c>
      <c r="P52" s="52" t="inlineStr">
        <is>
          <t>Gouraud</t>
        </is>
      </c>
      <c r="Q52" s="52" t="inlineStr">
        <is>
          <t>Foliage</t>
        </is>
      </c>
      <c r="R52" s="54" t="n">
        <v>0.75</v>
      </c>
      <c r="S52" s="54" t="n">
        <v>0</v>
      </c>
      <c r="T52" s="54" t="n">
        <v>0.11</v>
      </c>
      <c r="U52" s="54" t="n">
        <v>0</v>
      </c>
      <c r="V52" s="52" t="inlineStr">
        <is>
          <t>No</t>
        </is>
      </c>
      <c r="W52" s="52" t="inlineStr">
        <is>
          <t>No</t>
        </is>
      </c>
      <c r="X52" s="52" t="inlineStr">
        <is>
          <t>-</t>
        </is>
      </c>
      <c r="Y52" s="52" t="inlineStr">
        <is>
          <t>Upper tier</t>
        </is>
      </c>
    </row>
    <row r="53" outlineLevel="1">
      <c r="A53" s="52" t="inlineStr">
        <is>
          <t>BKG-46</t>
        </is>
      </c>
      <c r="B53" s="52" t="inlineStr">
        <is>
          <t>Backdrop</t>
        </is>
      </c>
      <c r="C53" s="53" t="inlineStr">
        <is>
          <t>Group</t>
        </is>
      </c>
      <c r="D53" s="60" t="inlineStr">
        <is>
          <t>Treeline pine</t>
        </is>
      </c>
      <c r="E53" s="52" t="inlineStr">
        <is>
          <t>BKG-24</t>
        </is>
      </c>
      <c r="F53" s="52" t="n">
        <v>2</v>
      </c>
      <c r="G53" s="54" t="n">
        <v>1</v>
      </c>
      <c r="H53" s="54" t="n">
        <v>1</v>
      </c>
      <c r="I53" s="54" t="n">
        <v>1</v>
      </c>
      <c r="J53" s="54" t="n">
        <v>0</v>
      </c>
      <c r="K53" s="54" t="n">
        <v>123.542763</v>
      </c>
      <c r="L53" s="54" t="n">
        <v>0</v>
      </c>
      <c r="M53" s="54" t="n">
        <v>21.7293625</v>
      </c>
      <c r="N53" s="54" t="n">
        <v>-0.350000024</v>
      </c>
      <c r="O53" s="54" t="n">
        <v>31.1869812</v>
      </c>
      <c r="P53" s="52" t="inlineStr">
        <is>
          <t>-</t>
        </is>
      </c>
      <c r="Q53" s="52" t="inlineStr">
        <is>
          <t>Plain</t>
        </is>
      </c>
      <c r="R53" s="54" t="n">
        <v>0.5</v>
      </c>
      <c r="S53" s="54" t="n">
        <v>0</v>
      </c>
      <c r="T53" s="54" t="n">
        <v>0.2</v>
      </c>
      <c r="U53" s="54" t="n">
        <v>0</v>
      </c>
      <c r="V53" s="52" t="inlineStr">
        <is>
          <t>No</t>
        </is>
      </c>
      <c r="W53" s="52" t="inlineStr">
        <is>
          <t>No</t>
        </is>
      </c>
      <c r="X53" s="52" t="inlineStr">
        <is>
          <t>-</t>
        </is>
      </c>
      <c r="Y53" s="52" t="inlineStr">
        <is>
          <t>Two stacked cones</t>
        </is>
      </c>
    </row>
    <row r="54" outlineLevel="1">
      <c r="A54" s="52" t="inlineStr">
        <is>
          <t>BKG-47</t>
        </is>
      </c>
      <c r="B54" s="52" t="inlineStr">
        <is>
          <t>Backdrop</t>
        </is>
      </c>
      <c r="C54" s="61" t="inlineStr">
        <is>
          <t>Cone</t>
        </is>
      </c>
      <c r="D54" s="62" t="inlineStr">
        <is>
          <t>Pine crown</t>
        </is>
      </c>
      <c r="E54" s="52" t="inlineStr">
        <is>
          <t>BKG-46</t>
        </is>
      </c>
      <c r="F54" s="52" t="n">
        <v>3</v>
      </c>
      <c r="G54" s="54" t="n">
        <v>4.07498598</v>
      </c>
      <c r="H54" s="54" t="n">
        <v>4.07498598</v>
      </c>
      <c r="I54" s="54" t="n">
        <v>4.51159191</v>
      </c>
      <c r="J54" s="54" t="n">
        <v>-90</v>
      </c>
      <c r="K54" s="54" t="n">
        <v>0</v>
      </c>
      <c r="L54" s="54" t="n">
        <v>0</v>
      </c>
      <c r="M54" s="54" t="n">
        <v>0</v>
      </c>
      <c r="N54" s="54" t="n">
        <v>2.25579596</v>
      </c>
      <c r="O54" s="54" t="n">
        <v>0</v>
      </c>
      <c r="P54" s="52" t="inlineStr">
        <is>
          <t>Gouraud</t>
        </is>
      </c>
      <c r="Q54" s="52" t="inlineStr">
        <is>
          <t>Foliage</t>
        </is>
      </c>
      <c r="R54" s="54" t="n">
        <v>0.75</v>
      </c>
      <c r="S54" s="54" t="n">
        <v>0</v>
      </c>
      <c r="T54" s="54" t="n">
        <v>0.11</v>
      </c>
      <c r="U54" s="54" t="n">
        <v>0</v>
      </c>
      <c r="V54" s="52" t="inlineStr">
        <is>
          <t>No</t>
        </is>
      </c>
      <c r="W54" s="52" t="inlineStr">
        <is>
          <t>No</t>
        </is>
      </c>
      <c r="X54" s="52" t="inlineStr">
        <is>
          <t>-</t>
        </is>
      </c>
      <c r="Y54" s="52" t="inlineStr">
        <is>
          <t>Lower tier</t>
        </is>
      </c>
    </row>
    <row r="55" outlineLevel="1">
      <c r="A55" s="52" t="inlineStr">
        <is>
          <t>BKG-48</t>
        </is>
      </c>
      <c r="B55" s="52" t="inlineStr">
        <is>
          <t>Backdrop</t>
        </is>
      </c>
      <c r="C55" s="61" t="inlineStr">
        <is>
          <t>Cone</t>
        </is>
      </c>
      <c r="D55" s="62" t="inlineStr">
        <is>
          <t>Pine crown</t>
        </is>
      </c>
      <c r="E55" s="52" t="inlineStr">
        <is>
          <t>BKG-46</t>
        </is>
      </c>
      <c r="F55" s="52" t="n">
        <v>3</v>
      </c>
      <c r="G55" s="54" t="n">
        <v>2.64874077</v>
      </c>
      <c r="H55" s="54" t="n">
        <v>2.64874077</v>
      </c>
      <c r="I55" s="54" t="n">
        <v>4.00221872</v>
      </c>
      <c r="J55" s="54" t="n">
        <v>-90</v>
      </c>
      <c r="K55" s="54" t="n">
        <v>30</v>
      </c>
      <c r="L55" s="54" t="n">
        <v>0</v>
      </c>
      <c r="M55" s="54" t="n">
        <v>0</v>
      </c>
      <c r="N55" s="54" t="n">
        <v>5.27565193</v>
      </c>
      <c r="O55" s="54" t="n">
        <v>0</v>
      </c>
      <c r="P55" s="52" t="inlineStr">
        <is>
          <t>Gouraud</t>
        </is>
      </c>
      <c r="Q55" s="52" t="inlineStr">
        <is>
          <t>Foliage</t>
        </is>
      </c>
      <c r="R55" s="54" t="n">
        <v>0.75</v>
      </c>
      <c r="S55" s="54" t="n">
        <v>0</v>
      </c>
      <c r="T55" s="54" t="n">
        <v>0.11</v>
      </c>
      <c r="U55" s="54" t="n">
        <v>0</v>
      </c>
      <c r="V55" s="52" t="inlineStr">
        <is>
          <t>No</t>
        </is>
      </c>
      <c r="W55" s="52" t="inlineStr">
        <is>
          <t>No</t>
        </is>
      </c>
      <c r="X55" s="52" t="inlineStr">
        <is>
          <t>-</t>
        </is>
      </c>
      <c r="Y55" s="52" t="inlineStr">
        <is>
          <t>Upper tier</t>
        </is>
      </c>
    </row>
    <row r="56" outlineLevel="1">
      <c r="A56" s="52" t="inlineStr">
        <is>
          <t>BKG-49</t>
        </is>
      </c>
      <c r="B56" s="52" t="inlineStr">
        <is>
          <t>Backdrop</t>
        </is>
      </c>
      <c r="C56" s="53" t="inlineStr">
        <is>
          <t>Group</t>
        </is>
      </c>
      <c r="D56" s="60" t="inlineStr">
        <is>
          <t>Treeline pine</t>
        </is>
      </c>
      <c r="E56" s="52" t="inlineStr">
        <is>
          <t>BKG-24</t>
        </is>
      </c>
      <c r="F56" s="52" t="n">
        <v>2</v>
      </c>
      <c r="G56" s="54" t="n">
        <v>1</v>
      </c>
      <c r="H56" s="54" t="n">
        <v>1</v>
      </c>
      <c r="I56" s="54" t="n">
        <v>1</v>
      </c>
      <c r="J56" s="54" t="n">
        <v>0</v>
      </c>
      <c r="K56" s="54" t="n">
        <v>181.952347</v>
      </c>
      <c r="L56" s="54" t="n">
        <v>0</v>
      </c>
      <c r="M56" s="54" t="n">
        <v>19.7530708</v>
      </c>
      <c r="N56" s="54" t="n">
        <v>-0.350000024</v>
      </c>
      <c r="O56" s="54" t="n">
        <v>38.9806442</v>
      </c>
      <c r="P56" s="52" t="inlineStr">
        <is>
          <t>-</t>
        </is>
      </c>
      <c r="Q56" s="52" t="inlineStr">
        <is>
          <t>Plain</t>
        </is>
      </c>
      <c r="R56" s="54" t="n">
        <v>0.5</v>
      </c>
      <c r="S56" s="54" t="n">
        <v>0</v>
      </c>
      <c r="T56" s="54" t="n">
        <v>0.2</v>
      </c>
      <c r="U56" s="54" t="n">
        <v>0</v>
      </c>
      <c r="V56" s="52" t="inlineStr">
        <is>
          <t>No</t>
        </is>
      </c>
      <c r="W56" s="52" t="inlineStr">
        <is>
          <t>No</t>
        </is>
      </c>
      <c r="X56" s="52" t="inlineStr">
        <is>
          <t>-</t>
        </is>
      </c>
      <c r="Y56" s="52" t="inlineStr">
        <is>
          <t>Two stacked cones</t>
        </is>
      </c>
    </row>
    <row r="57" outlineLevel="1">
      <c r="A57" s="52" t="inlineStr">
        <is>
          <t>BKG-50</t>
        </is>
      </c>
      <c r="B57" s="52" t="inlineStr">
        <is>
          <t>Backdrop</t>
        </is>
      </c>
      <c r="C57" s="61" t="inlineStr">
        <is>
          <t>Cone</t>
        </is>
      </c>
      <c r="D57" s="62" t="inlineStr">
        <is>
          <t>Pine crown</t>
        </is>
      </c>
      <c r="E57" s="52" t="inlineStr">
        <is>
          <t>BKG-49</t>
        </is>
      </c>
      <c r="F57" s="52" t="n">
        <v>3</v>
      </c>
      <c r="G57" s="54" t="n">
        <v>3.46573281</v>
      </c>
      <c r="H57" s="54" t="n">
        <v>3.46573281</v>
      </c>
      <c r="I57" s="54" t="n">
        <v>3.83706117</v>
      </c>
      <c r="J57" s="54" t="n">
        <v>-90</v>
      </c>
      <c r="K57" s="54" t="n">
        <v>0</v>
      </c>
      <c r="L57" s="54" t="n">
        <v>0</v>
      </c>
      <c r="M57" s="54" t="n">
        <v>0</v>
      </c>
      <c r="N57" s="54" t="n">
        <v>1.91853058</v>
      </c>
      <c r="O57" s="54" t="n">
        <v>0</v>
      </c>
      <c r="P57" s="52" t="inlineStr">
        <is>
          <t>Gouraud</t>
        </is>
      </c>
      <c r="Q57" s="52" t="inlineStr">
        <is>
          <t>Foliage</t>
        </is>
      </c>
      <c r="R57" s="54" t="n">
        <v>0.75</v>
      </c>
      <c r="S57" s="54" t="n">
        <v>0</v>
      </c>
      <c r="T57" s="54" t="n">
        <v>0.11</v>
      </c>
      <c r="U57" s="54" t="n">
        <v>0</v>
      </c>
      <c r="V57" s="52" t="inlineStr">
        <is>
          <t>No</t>
        </is>
      </c>
      <c r="W57" s="52" t="inlineStr">
        <is>
          <t>No</t>
        </is>
      </c>
      <c r="X57" s="52" t="inlineStr">
        <is>
          <t>-</t>
        </is>
      </c>
      <c r="Y57" s="52" t="inlineStr">
        <is>
          <t>Lower tier</t>
        </is>
      </c>
    </row>
    <row r="58" outlineLevel="1">
      <c r="A58" s="52" t="inlineStr">
        <is>
          <t>BKG-51</t>
        </is>
      </c>
      <c r="B58" s="52" t="inlineStr">
        <is>
          <t>Backdrop</t>
        </is>
      </c>
      <c r="C58" s="61" t="inlineStr">
        <is>
          <t>Cone</t>
        </is>
      </c>
      <c r="D58" s="62" t="inlineStr">
        <is>
          <t>Pine crown</t>
        </is>
      </c>
      <c r="E58" s="52" t="inlineStr">
        <is>
          <t>BKG-49</t>
        </is>
      </c>
      <c r="F58" s="52" t="n">
        <v>3</v>
      </c>
      <c r="G58" s="54" t="n">
        <v>2.25272632</v>
      </c>
      <c r="H58" s="54" t="n">
        <v>2.25272632</v>
      </c>
      <c r="I58" s="54" t="n">
        <v>3.40384483</v>
      </c>
      <c r="J58" s="54" t="n">
        <v>-90</v>
      </c>
      <c r="K58" s="54" t="n">
        <v>30</v>
      </c>
      <c r="L58" s="54" t="n">
        <v>0</v>
      </c>
      <c r="M58" s="54" t="n">
        <v>0</v>
      </c>
      <c r="N58" s="54" t="n">
        <v>4.4868865</v>
      </c>
      <c r="O58" s="54" t="n">
        <v>0</v>
      </c>
      <c r="P58" s="52" t="inlineStr">
        <is>
          <t>Gouraud</t>
        </is>
      </c>
      <c r="Q58" s="52" t="inlineStr">
        <is>
          <t>Foliage</t>
        </is>
      </c>
      <c r="R58" s="54" t="n">
        <v>0.75</v>
      </c>
      <c r="S58" s="54" t="n">
        <v>0</v>
      </c>
      <c r="T58" s="54" t="n">
        <v>0.11</v>
      </c>
      <c r="U58" s="54" t="n">
        <v>0</v>
      </c>
      <c r="V58" s="52" t="inlineStr">
        <is>
          <t>No</t>
        </is>
      </c>
      <c r="W58" s="52" t="inlineStr">
        <is>
          <t>No</t>
        </is>
      </c>
      <c r="X58" s="52" t="inlineStr">
        <is>
          <t>-</t>
        </is>
      </c>
      <c r="Y58" s="52" t="inlineStr">
        <is>
          <t>Upper tier</t>
        </is>
      </c>
    </row>
    <row r="59" outlineLevel="1">
      <c r="A59" s="52" t="inlineStr">
        <is>
          <t>BKG-52</t>
        </is>
      </c>
      <c r="B59" s="52" t="inlineStr">
        <is>
          <t>Backdrop</t>
        </is>
      </c>
      <c r="C59" s="53" t="inlineStr">
        <is>
          <t>Group</t>
        </is>
      </c>
      <c r="D59" s="60" t="inlineStr">
        <is>
          <t>Treeline pine</t>
        </is>
      </c>
      <c r="E59" s="52" t="inlineStr">
        <is>
          <t>BKG-24</t>
        </is>
      </c>
      <c r="F59" s="52" t="n">
        <v>2</v>
      </c>
      <c r="G59" s="54" t="n">
        <v>1</v>
      </c>
      <c r="H59" s="54" t="n">
        <v>1</v>
      </c>
      <c r="I59" s="54" t="n">
        <v>1</v>
      </c>
      <c r="J59" s="54" t="n">
        <v>0</v>
      </c>
      <c r="K59" s="54" t="n">
        <v>273.117249</v>
      </c>
      <c r="L59" s="54" t="n">
        <v>0</v>
      </c>
      <c r="M59" s="54" t="n">
        <v>12.8584633</v>
      </c>
      <c r="N59" s="54" t="n">
        <v>-0.350000024</v>
      </c>
      <c r="O59" s="54" t="n">
        <v>42.0600319</v>
      </c>
      <c r="P59" s="52" t="inlineStr">
        <is>
          <t>-</t>
        </is>
      </c>
      <c r="Q59" s="52" t="inlineStr">
        <is>
          <t>Plain</t>
        </is>
      </c>
      <c r="R59" s="54" t="n">
        <v>0.5</v>
      </c>
      <c r="S59" s="54" t="n">
        <v>0</v>
      </c>
      <c r="T59" s="54" t="n">
        <v>0.2</v>
      </c>
      <c r="U59" s="54" t="n">
        <v>0</v>
      </c>
      <c r="V59" s="52" t="inlineStr">
        <is>
          <t>No</t>
        </is>
      </c>
      <c r="W59" s="52" t="inlineStr">
        <is>
          <t>No</t>
        </is>
      </c>
      <c r="X59" s="52" t="inlineStr">
        <is>
          <t>-</t>
        </is>
      </c>
      <c r="Y59" s="52" t="inlineStr">
        <is>
          <t>Two stacked cones</t>
        </is>
      </c>
    </row>
    <row r="60" outlineLevel="1">
      <c r="A60" s="52" t="inlineStr">
        <is>
          <t>BKG-53</t>
        </is>
      </c>
      <c r="B60" s="52" t="inlineStr">
        <is>
          <t>Backdrop</t>
        </is>
      </c>
      <c r="C60" s="61" t="inlineStr">
        <is>
          <t>Cone</t>
        </is>
      </c>
      <c r="D60" s="62" t="inlineStr">
        <is>
          <t>Pine crown</t>
        </is>
      </c>
      <c r="E60" s="52" t="inlineStr">
        <is>
          <t>BKG-52</t>
        </is>
      </c>
      <c r="F60" s="52" t="n">
        <v>3</v>
      </c>
      <c r="G60" s="54" t="n">
        <v>4.86781073</v>
      </c>
      <c r="H60" s="54" t="n">
        <v>4.86781073</v>
      </c>
      <c r="I60" s="54" t="n">
        <v>5.38936186</v>
      </c>
      <c r="J60" s="54" t="n">
        <v>-90</v>
      </c>
      <c r="K60" s="54" t="n">
        <v>0</v>
      </c>
      <c r="L60" s="54" t="n">
        <v>0</v>
      </c>
      <c r="M60" s="54" t="n">
        <v>0</v>
      </c>
      <c r="N60" s="54" t="n">
        <v>2.69468093</v>
      </c>
      <c r="O60" s="54" t="n">
        <v>0</v>
      </c>
      <c r="P60" s="52" t="inlineStr">
        <is>
          <t>Gouraud</t>
        </is>
      </c>
      <c r="Q60" s="52" t="inlineStr">
        <is>
          <t>Foliage</t>
        </is>
      </c>
      <c r="R60" s="54" t="n">
        <v>0.75</v>
      </c>
      <c r="S60" s="54" t="n">
        <v>0</v>
      </c>
      <c r="T60" s="54" t="n">
        <v>0.11</v>
      </c>
      <c r="U60" s="54" t="n">
        <v>0</v>
      </c>
      <c r="V60" s="52" t="inlineStr">
        <is>
          <t>No</t>
        </is>
      </c>
      <c r="W60" s="52" t="inlineStr">
        <is>
          <t>No</t>
        </is>
      </c>
      <c r="X60" s="52" t="inlineStr">
        <is>
          <t>-</t>
        </is>
      </c>
      <c r="Y60" s="52" t="inlineStr">
        <is>
          <t>Lower tier</t>
        </is>
      </c>
    </row>
    <row r="61" outlineLevel="1">
      <c r="A61" s="52" t="inlineStr">
        <is>
          <t>BKG-54</t>
        </is>
      </c>
      <c r="B61" s="52" t="inlineStr">
        <is>
          <t>Backdrop</t>
        </is>
      </c>
      <c r="C61" s="61" t="inlineStr">
        <is>
          <t>Cone</t>
        </is>
      </c>
      <c r="D61" s="62" t="inlineStr">
        <is>
          <t>Pine crown</t>
        </is>
      </c>
      <c r="E61" s="52" t="inlineStr">
        <is>
          <t>BKG-52</t>
        </is>
      </c>
      <c r="F61" s="52" t="n">
        <v>3</v>
      </c>
      <c r="G61" s="54" t="n">
        <v>3.16407681</v>
      </c>
      <c r="H61" s="54" t="n">
        <v>3.16407681</v>
      </c>
      <c r="I61" s="54" t="n">
        <v>4.7808857</v>
      </c>
      <c r="J61" s="54" t="n">
        <v>-90</v>
      </c>
      <c r="K61" s="54" t="n">
        <v>30</v>
      </c>
      <c r="L61" s="54" t="n">
        <v>0</v>
      </c>
      <c r="M61" s="54" t="n">
        <v>0</v>
      </c>
      <c r="N61" s="54" t="n">
        <v>6.30207682</v>
      </c>
      <c r="O61" s="54" t="n">
        <v>0</v>
      </c>
      <c r="P61" s="52" t="inlineStr">
        <is>
          <t>Gouraud</t>
        </is>
      </c>
      <c r="Q61" s="52" t="inlineStr">
        <is>
          <t>Foliage</t>
        </is>
      </c>
      <c r="R61" s="54" t="n">
        <v>0.75</v>
      </c>
      <c r="S61" s="54" t="n">
        <v>0</v>
      </c>
      <c r="T61" s="54" t="n">
        <v>0.11</v>
      </c>
      <c r="U61" s="54" t="n">
        <v>0</v>
      </c>
      <c r="V61" s="52" t="inlineStr">
        <is>
          <t>No</t>
        </is>
      </c>
      <c r="W61" s="52" t="inlineStr">
        <is>
          <t>No</t>
        </is>
      </c>
      <c r="X61" s="52" t="inlineStr">
        <is>
          <t>-</t>
        </is>
      </c>
      <c r="Y61" s="52" t="inlineStr">
        <is>
          <t>Upper tier</t>
        </is>
      </c>
    </row>
    <row r="62" outlineLevel="1">
      <c r="A62" s="52" t="inlineStr">
        <is>
          <t>BKG-55</t>
        </is>
      </c>
      <c r="B62" s="52" t="inlineStr">
        <is>
          <t>Backdrop</t>
        </is>
      </c>
      <c r="C62" s="53" t="inlineStr">
        <is>
          <t>Group</t>
        </is>
      </c>
      <c r="D62" s="60" t="inlineStr">
        <is>
          <t>Treeline pine</t>
        </is>
      </c>
      <c r="E62" s="52" t="inlineStr">
        <is>
          <t>BKG-24</t>
        </is>
      </c>
      <c r="F62" s="52" t="n">
        <v>2</v>
      </c>
      <c r="G62" s="54" t="n">
        <v>1</v>
      </c>
      <c r="H62" s="54" t="n">
        <v>1</v>
      </c>
      <c r="I62" s="54" t="n">
        <v>1</v>
      </c>
      <c r="J62" s="54" t="n">
        <v>0</v>
      </c>
      <c r="K62" s="54" t="n">
        <v>261.436737</v>
      </c>
      <c r="L62" s="54" t="n">
        <v>0</v>
      </c>
      <c r="M62" s="54" t="n">
        <v>10.4521475</v>
      </c>
      <c r="N62" s="54" t="n">
        <v>-0.350000024</v>
      </c>
      <c r="O62" s="54" t="n">
        <v>41.0778008</v>
      </c>
      <c r="P62" s="52" t="inlineStr">
        <is>
          <t>-</t>
        </is>
      </c>
      <c r="Q62" s="52" t="inlineStr">
        <is>
          <t>Plain</t>
        </is>
      </c>
      <c r="R62" s="54" t="n">
        <v>0.5</v>
      </c>
      <c r="S62" s="54" t="n">
        <v>0</v>
      </c>
      <c r="T62" s="54" t="n">
        <v>0.2</v>
      </c>
      <c r="U62" s="54" t="n">
        <v>0</v>
      </c>
      <c r="V62" s="52" t="inlineStr">
        <is>
          <t>No</t>
        </is>
      </c>
      <c r="W62" s="52" t="inlineStr">
        <is>
          <t>No</t>
        </is>
      </c>
      <c r="X62" s="52" t="inlineStr">
        <is>
          <t>-</t>
        </is>
      </c>
      <c r="Y62" s="52" t="inlineStr">
        <is>
          <t>Two stacked cones</t>
        </is>
      </c>
    </row>
    <row r="63" outlineLevel="1">
      <c r="A63" s="52" t="inlineStr">
        <is>
          <t>BKG-56</t>
        </is>
      </c>
      <c r="B63" s="52" t="inlineStr">
        <is>
          <t>Backdrop</t>
        </is>
      </c>
      <c r="C63" s="61" t="inlineStr">
        <is>
          <t>Cone</t>
        </is>
      </c>
      <c r="D63" s="62" t="inlineStr">
        <is>
          <t>Pine crown</t>
        </is>
      </c>
      <c r="E63" s="52" t="inlineStr">
        <is>
          <t>BKG-55</t>
        </is>
      </c>
      <c r="F63" s="52" t="n">
        <v>3</v>
      </c>
      <c r="G63" s="54" t="n">
        <v>5.37814093</v>
      </c>
      <c r="H63" s="54" t="n">
        <v>5.37814093</v>
      </c>
      <c r="I63" s="54" t="n">
        <v>5.95437002</v>
      </c>
      <c r="J63" s="54" t="n">
        <v>-90</v>
      </c>
      <c r="K63" s="54" t="n">
        <v>0</v>
      </c>
      <c r="L63" s="54" t="n">
        <v>0</v>
      </c>
      <c r="M63" s="54" t="n">
        <v>0</v>
      </c>
      <c r="N63" s="54" t="n">
        <v>2.97718501</v>
      </c>
      <c r="O63" s="54" t="n">
        <v>0</v>
      </c>
      <c r="P63" s="52" t="inlineStr">
        <is>
          <t>Gouraud</t>
        </is>
      </c>
      <c r="Q63" s="52" t="inlineStr">
        <is>
          <t>Foliage</t>
        </is>
      </c>
      <c r="R63" s="54" t="n">
        <v>0.75</v>
      </c>
      <c r="S63" s="54" t="n">
        <v>0</v>
      </c>
      <c r="T63" s="54" t="n">
        <v>0.11</v>
      </c>
      <c r="U63" s="54" t="n">
        <v>0</v>
      </c>
      <c r="V63" s="52" t="inlineStr">
        <is>
          <t>No</t>
        </is>
      </c>
      <c r="W63" s="52" t="inlineStr">
        <is>
          <t>No</t>
        </is>
      </c>
      <c r="X63" s="52" t="inlineStr">
        <is>
          <t>-</t>
        </is>
      </c>
      <c r="Y63" s="52" t="inlineStr">
        <is>
          <t>Lower tier</t>
        </is>
      </c>
    </row>
    <row r="64" outlineLevel="1">
      <c r="A64" s="52" t="inlineStr">
        <is>
          <t>BKG-57</t>
        </is>
      </c>
      <c r="B64" s="52" t="inlineStr">
        <is>
          <t>Backdrop</t>
        </is>
      </c>
      <c r="C64" s="61" t="inlineStr">
        <is>
          <t>Cone</t>
        </is>
      </c>
      <c r="D64" s="62" t="inlineStr">
        <is>
          <t>Pine crown</t>
        </is>
      </c>
      <c r="E64" s="52" t="inlineStr">
        <is>
          <t>BKG-55</t>
        </is>
      </c>
      <c r="F64" s="52" t="n">
        <v>3</v>
      </c>
      <c r="G64" s="54" t="n">
        <v>3.49579144</v>
      </c>
      <c r="H64" s="54" t="n">
        <v>3.49579144</v>
      </c>
      <c r="I64" s="54" t="n">
        <v>5.28210258</v>
      </c>
      <c r="J64" s="54" t="n">
        <v>-90</v>
      </c>
      <c r="K64" s="54" t="n">
        <v>30</v>
      </c>
      <c r="L64" s="54" t="n">
        <v>0</v>
      </c>
      <c r="M64" s="54" t="n">
        <v>0</v>
      </c>
      <c r="N64" s="54" t="n">
        <v>6.96277189</v>
      </c>
      <c r="O64" s="54" t="n">
        <v>0</v>
      </c>
      <c r="P64" s="52" t="inlineStr">
        <is>
          <t>Gouraud</t>
        </is>
      </c>
      <c r="Q64" s="52" t="inlineStr">
        <is>
          <t>Foliage</t>
        </is>
      </c>
      <c r="R64" s="54" t="n">
        <v>0.75</v>
      </c>
      <c r="S64" s="54" t="n">
        <v>0</v>
      </c>
      <c r="T64" s="54" t="n">
        <v>0.11</v>
      </c>
      <c r="U64" s="54" t="n">
        <v>0</v>
      </c>
      <c r="V64" s="52" t="inlineStr">
        <is>
          <t>No</t>
        </is>
      </c>
      <c r="W64" s="52" t="inlineStr">
        <is>
          <t>No</t>
        </is>
      </c>
      <c r="X64" s="52" t="inlineStr">
        <is>
          <t>-</t>
        </is>
      </c>
      <c r="Y64" s="52" t="inlineStr">
        <is>
          <t>Upper tier</t>
        </is>
      </c>
    </row>
    <row r="65" outlineLevel="1">
      <c r="A65" s="52" t="inlineStr">
        <is>
          <t>BKG-58</t>
        </is>
      </c>
      <c r="B65" s="52" t="inlineStr">
        <is>
          <t>Backdrop</t>
        </is>
      </c>
      <c r="C65" s="53" t="inlineStr">
        <is>
          <t>Group</t>
        </is>
      </c>
      <c r="D65" s="60" t="inlineStr">
        <is>
          <t>Treeline pine</t>
        </is>
      </c>
      <c r="E65" s="52" t="inlineStr">
        <is>
          <t>BKG-24</t>
        </is>
      </c>
      <c r="F65" s="52" t="n">
        <v>2</v>
      </c>
      <c r="G65" s="54" t="n">
        <v>1</v>
      </c>
      <c r="H65" s="54" t="n">
        <v>1</v>
      </c>
      <c r="I65" s="54" t="n">
        <v>1</v>
      </c>
      <c r="J65" s="54" t="n">
        <v>0</v>
      </c>
      <c r="K65" s="54" t="n">
        <v>308.200806</v>
      </c>
      <c r="L65" s="54" t="n">
        <v>0</v>
      </c>
      <c r="M65" s="54" t="n">
        <v>-16.7886524</v>
      </c>
      <c r="N65" s="54" t="n">
        <v>-0.350000024</v>
      </c>
      <c r="O65" s="54" t="n">
        <v>40.9049797</v>
      </c>
      <c r="P65" s="52" t="inlineStr">
        <is>
          <t>-</t>
        </is>
      </c>
      <c r="Q65" s="52" t="inlineStr">
        <is>
          <t>Plain</t>
        </is>
      </c>
      <c r="R65" s="54" t="n">
        <v>0.5</v>
      </c>
      <c r="S65" s="54" t="n">
        <v>0</v>
      </c>
      <c r="T65" s="54" t="n">
        <v>0.2</v>
      </c>
      <c r="U65" s="54" t="n">
        <v>0</v>
      </c>
      <c r="V65" s="52" t="inlineStr">
        <is>
          <t>No</t>
        </is>
      </c>
      <c r="W65" s="52" t="inlineStr">
        <is>
          <t>No</t>
        </is>
      </c>
      <c r="X65" s="52" t="inlineStr">
        <is>
          <t>-</t>
        </is>
      </c>
      <c r="Y65" s="52" t="inlineStr">
        <is>
          <t>Two stacked cones</t>
        </is>
      </c>
    </row>
    <row r="66" outlineLevel="1">
      <c r="A66" s="52" t="inlineStr">
        <is>
          <t>BKG-59</t>
        </is>
      </c>
      <c r="B66" s="52" t="inlineStr">
        <is>
          <t>Backdrop</t>
        </is>
      </c>
      <c r="C66" s="61" t="inlineStr">
        <is>
          <t>Cone</t>
        </is>
      </c>
      <c r="D66" s="62" t="inlineStr">
        <is>
          <t>Pine crown</t>
        </is>
      </c>
      <c r="E66" s="52" t="inlineStr">
        <is>
          <t>BKG-58</t>
        </is>
      </c>
      <c r="F66" s="52" t="n">
        <v>3</v>
      </c>
      <c r="G66" s="54" t="n">
        <v>4.42358685</v>
      </c>
      <c r="H66" s="54" t="n">
        <v>4.42358685</v>
      </c>
      <c r="I66" s="54" t="n">
        <v>4.89754295</v>
      </c>
      <c r="J66" s="54" t="n">
        <v>-90</v>
      </c>
      <c r="K66" s="54" t="n">
        <v>0</v>
      </c>
      <c r="L66" s="54" t="n">
        <v>0</v>
      </c>
      <c r="M66" s="54" t="n">
        <v>0</v>
      </c>
      <c r="N66" s="54" t="n">
        <v>2.44877148</v>
      </c>
      <c r="O66" s="54" t="n">
        <v>0</v>
      </c>
      <c r="P66" s="52" t="inlineStr">
        <is>
          <t>Gouraud</t>
        </is>
      </c>
      <c r="Q66" s="52" t="inlineStr">
        <is>
          <t>Foliage</t>
        </is>
      </c>
      <c r="R66" s="54" t="n">
        <v>0.75</v>
      </c>
      <c r="S66" s="54" t="n">
        <v>0</v>
      </c>
      <c r="T66" s="54" t="n">
        <v>0.11</v>
      </c>
      <c r="U66" s="54" t="n">
        <v>0</v>
      </c>
      <c r="V66" s="52" t="inlineStr">
        <is>
          <t>No</t>
        </is>
      </c>
      <c r="W66" s="52" t="inlineStr">
        <is>
          <t>No</t>
        </is>
      </c>
      <c r="X66" s="52" t="inlineStr">
        <is>
          <t>-</t>
        </is>
      </c>
      <c r="Y66" s="52" t="inlineStr">
        <is>
          <t>Lower tier</t>
        </is>
      </c>
    </row>
    <row r="67" outlineLevel="1">
      <c r="A67" s="52" t="inlineStr">
        <is>
          <t>BKG-60</t>
        </is>
      </c>
      <c r="B67" s="52" t="inlineStr">
        <is>
          <t>Backdrop</t>
        </is>
      </c>
      <c r="C67" s="61" t="inlineStr">
        <is>
          <t>Cone</t>
        </is>
      </c>
      <c r="D67" s="62" t="inlineStr">
        <is>
          <t>Pine crown</t>
        </is>
      </c>
      <c r="E67" s="52" t="inlineStr">
        <is>
          <t>BKG-58</t>
        </is>
      </c>
      <c r="F67" s="52" t="n">
        <v>3</v>
      </c>
      <c r="G67" s="54" t="n">
        <v>2.8753314</v>
      </c>
      <c r="H67" s="54" t="n">
        <v>2.8753314</v>
      </c>
      <c r="I67" s="54" t="n">
        <v>4.34459448</v>
      </c>
      <c r="J67" s="54" t="n">
        <v>-90</v>
      </c>
      <c r="K67" s="54" t="n">
        <v>30</v>
      </c>
      <c r="L67" s="54" t="n">
        <v>0</v>
      </c>
      <c r="M67" s="54" t="n">
        <v>0</v>
      </c>
      <c r="N67" s="54" t="n">
        <v>5.72696543</v>
      </c>
      <c r="O67" s="54" t="n">
        <v>0</v>
      </c>
      <c r="P67" s="52" t="inlineStr">
        <is>
          <t>Gouraud</t>
        </is>
      </c>
      <c r="Q67" s="52" t="inlineStr">
        <is>
          <t>Foliage</t>
        </is>
      </c>
      <c r="R67" s="54" t="n">
        <v>0.75</v>
      </c>
      <c r="S67" s="54" t="n">
        <v>0</v>
      </c>
      <c r="T67" s="54" t="n">
        <v>0.11</v>
      </c>
      <c r="U67" s="54" t="n">
        <v>0</v>
      </c>
      <c r="V67" s="52" t="inlineStr">
        <is>
          <t>No</t>
        </is>
      </c>
      <c r="W67" s="52" t="inlineStr">
        <is>
          <t>No</t>
        </is>
      </c>
      <c r="X67" s="52" t="inlineStr">
        <is>
          <t>-</t>
        </is>
      </c>
      <c r="Y67" s="52" t="inlineStr">
        <is>
          <t>Upper tier</t>
        </is>
      </c>
    </row>
    <row r="68" outlineLevel="1">
      <c r="A68" s="52" t="inlineStr">
        <is>
          <t>BKG-61</t>
        </is>
      </c>
      <c r="B68" s="52" t="inlineStr">
        <is>
          <t>Backdrop</t>
        </is>
      </c>
      <c r="C68" s="53" t="inlineStr">
        <is>
          <t>Group</t>
        </is>
      </c>
      <c r="D68" s="60" t="inlineStr">
        <is>
          <t>Treeline pine</t>
        </is>
      </c>
      <c r="E68" s="52" t="inlineStr">
        <is>
          <t>BKG-24</t>
        </is>
      </c>
      <c r="F68" s="52" t="n">
        <v>2</v>
      </c>
      <c r="G68" s="54" t="n">
        <v>1</v>
      </c>
      <c r="H68" s="54" t="n">
        <v>1</v>
      </c>
      <c r="I68" s="54" t="n">
        <v>1</v>
      </c>
      <c r="J68" s="54" t="n">
        <v>0</v>
      </c>
      <c r="K68" s="54" t="n">
        <v>331.121429</v>
      </c>
      <c r="L68" s="54" t="n">
        <v>0</v>
      </c>
      <c r="M68" s="54" t="n">
        <v>-17.3762798</v>
      </c>
      <c r="N68" s="54" t="n">
        <v>-0.350000024</v>
      </c>
      <c r="O68" s="54" t="n">
        <v>34.27705</v>
      </c>
      <c r="P68" s="52" t="inlineStr">
        <is>
          <t>-</t>
        </is>
      </c>
      <c r="Q68" s="52" t="inlineStr">
        <is>
          <t>Plain</t>
        </is>
      </c>
      <c r="R68" s="54" t="n">
        <v>0.5</v>
      </c>
      <c r="S68" s="54" t="n">
        <v>0</v>
      </c>
      <c r="T68" s="54" t="n">
        <v>0.2</v>
      </c>
      <c r="U68" s="54" t="n">
        <v>0</v>
      </c>
      <c r="V68" s="52" t="inlineStr">
        <is>
          <t>No</t>
        </is>
      </c>
      <c r="W68" s="52" t="inlineStr">
        <is>
          <t>No</t>
        </is>
      </c>
      <c r="X68" s="52" t="inlineStr">
        <is>
          <t>-</t>
        </is>
      </c>
      <c r="Y68" s="52" t="inlineStr">
        <is>
          <t>Two stacked cones</t>
        </is>
      </c>
    </row>
    <row r="69" outlineLevel="1">
      <c r="A69" s="52" t="inlineStr">
        <is>
          <t>BKG-62</t>
        </is>
      </c>
      <c r="B69" s="52" t="inlineStr">
        <is>
          <t>Backdrop</t>
        </is>
      </c>
      <c r="C69" s="61" t="inlineStr">
        <is>
          <t>Cone</t>
        </is>
      </c>
      <c r="D69" s="62" t="inlineStr">
        <is>
          <t>Pine crown</t>
        </is>
      </c>
      <c r="E69" s="52" t="inlineStr">
        <is>
          <t>BKG-61</t>
        </is>
      </c>
      <c r="F69" s="52" t="n">
        <v>3</v>
      </c>
      <c r="G69" s="54" t="n">
        <v>3.36166835</v>
      </c>
      <c r="H69" s="54" t="n">
        <v>3.36166835</v>
      </c>
      <c r="I69" s="54" t="n">
        <v>3.7218473</v>
      </c>
      <c r="J69" s="54" t="n">
        <v>-90</v>
      </c>
      <c r="K69" s="54" t="n">
        <v>0</v>
      </c>
      <c r="L69" s="54" t="n">
        <v>0</v>
      </c>
      <c r="M69" s="54" t="n">
        <v>0</v>
      </c>
      <c r="N69" s="54" t="n">
        <v>1.86092365</v>
      </c>
      <c r="O69" s="54" t="n">
        <v>0</v>
      </c>
      <c r="P69" s="52" t="inlineStr">
        <is>
          <t>Gouraud</t>
        </is>
      </c>
      <c r="Q69" s="52" t="inlineStr">
        <is>
          <t>Foliage</t>
        </is>
      </c>
      <c r="R69" s="54" t="n">
        <v>0.75</v>
      </c>
      <c r="S69" s="54" t="n">
        <v>0</v>
      </c>
      <c r="T69" s="54" t="n">
        <v>0.11</v>
      </c>
      <c r="U69" s="54" t="n">
        <v>0</v>
      </c>
      <c r="V69" s="52" t="inlineStr">
        <is>
          <t>No</t>
        </is>
      </c>
      <c r="W69" s="52" t="inlineStr">
        <is>
          <t>No</t>
        </is>
      </c>
      <c r="X69" s="52" t="inlineStr">
        <is>
          <t>-</t>
        </is>
      </c>
      <c r="Y69" s="52" t="inlineStr">
        <is>
          <t>Lower tier</t>
        </is>
      </c>
    </row>
    <row r="70" outlineLevel="1">
      <c r="A70" s="52" t="inlineStr">
        <is>
          <t>BKG-63</t>
        </is>
      </c>
      <c r="B70" s="52" t="inlineStr">
        <is>
          <t>Backdrop</t>
        </is>
      </c>
      <c r="C70" s="61" t="inlineStr">
        <is>
          <t>Cone</t>
        </is>
      </c>
      <c r="D70" s="62" t="inlineStr">
        <is>
          <t>Pine crown</t>
        </is>
      </c>
      <c r="E70" s="52" t="inlineStr">
        <is>
          <t>BKG-61</t>
        </is>
      </c>
      <c r="F70" s="52" t="n">
        <v>3</v>
      </c>
      <c r="G70" s="54" t="n">
        <v>2.18508434</v>
      </c>
      <c r="H70" s="54" t="n">
        <v>2.18508434</v>
      </c>
      <c r="I70" s="54" t="n">
        <v>3.3016386</v>
      </c>
      <c r="J70" s="54" t="n">
        <v>-90</v>
      </c>
      <c r="K70" s="54" t="n">
        <v>30</v>
      </c>
      <c r="L70" s="54" t="n">
        <v>0</v>
      </c>
      <c r="M70" s="54" t="n">
        <v>0</v>
      </c>
      <c r="N70" s="54" t="n">
        <v>4.35215998</v>
      </c>
      <c r="O70" s="54" t="n">
        <v>0</v>
      </c>
      <c r="P70" s="52" t="inlineStr">
        <is>
          <t>Gouraud</t>
        </is>
      </c>
      <c r="Q70" s="52" t="inlineStr">
        <is>
          <t>Foliage</t>
        </is>
      </c>
      <c r="R70" s="54" t="n">
        <v>0.75</v>
      </c>
      <c r="S70" s="54" t="n">
        <v>0</v>
      </c>
      <c r="T70" s="54" t="n">
        <v>0.11</v>
      </c>
      <c r="U70" s="54" t="n">
        <v>0</v>
      </c>
      <c r="V70" s="52" t="inlineStr">
        <is>
          <t>No</t>
        </is>
      </c>
      <c r="W70" s="52" t="inlineStr">
        <is>
          <t>No</t>
        </is>
      </c>
      <c r="X70" s="52" t="inlineStr">
        <is>
          <t>-</t>
        </is>
      </c>
      <c r="Y70" s="52" t="inlineStr">
        <is>
          <t>Upper tier</t>
        </is>
      </c>
    </row>
    <row r="71" outlineLevel="1">
      <c r="A71" s="52" t="inlineStr">
        <is>
          <t>BKG-64</t>
        </is>
      </c>
      <c r="B71" s="52" t="inlineStr">
        <is>
          <t>Backdrop</t>
        </is>
      </c>
      <c r="C71" s="53" t="inlineStr">
        <is>
          <t>Group</t>
        </is>
      </c>
      <c r="D71" s="60" t="inlineStr">
        <is>
          <t>Treeline pine</t>
        </is>
      </c>
      <c r="E71" s="52" t="inlineStr">
        <is>
          <t>BKG-24</t>
        </is>
      </c>
      <c r="F71" s="52" t="n">
        <v>2</v>
      </c>
      <c r="G71" s="54" t="n">
        <v>1</v>
      </c>
      <c r="H71" s="54" t="n">
        <v>1</v>
      </c>
      <c r="I71" s="54" t="n">
        <v>1</v>
      </c>
      <c r="J71" s="54" t="n">
        <v>0</v>
      </c>
      <c r="K71" s="54" t="n">
        <v>357.328156</v>
      </c>
      <c r="L71" s="54" t="n">
        <v>0</v>
      </c>
      <c r="M71" s="54" t="n">
        <v>-20.1982346</v>
      </c>
      <c r="N71" s="54" t="n">
        <v>-0.350000024</v>
      </c>
      <c r="O71" s="54" t="n">
        <v>32.9320259</v>
      </c>
      <c r="P71" s="52" t="inlineStr">
        <is>
          <t>-</t>
        </is>
      </c>
      <c r="Q71" s="52" t="inlineStr">
        <is>
          <t>Plain</t>
        </is>
      </c>
      <c r="R71" s="54" t="n">
        <v>0.5</v>
      </c>
      <c r="S71" s="54" t="n">
        <v>0</v>
      </c>
      <c r="T71" s="54" t="n">
        <v>0.2</v>
      </c>
      <c r="U71" s="54" t="n">
        <v>0</v>
      </c>
      <c r="V71" s="52" t="inlineStr">
        <is>
          <t>No</t>
        </is>
      </c>
      <c r="W71" s="52" t="inlineStr">
        <is>
          <t>No</t>
        </is>
      </c>
      <c r="X71" s="52" t="inlineStr">
        <is>
          <t>-</t>
        </is>
      </c>
      <c r="Y71" s="52" t="inlineStr">
        <is>
          <t>Two stacked cones</t>
        </is>
      </c>
    </row>
    <row r="72" outlineLevel="1">
      <c r="A72" s="52" t="inlineStr">
        <is>
          <t>BKG-65</t>
        </is>
      </c>
      <c r="B72" s="52" t="inlineStr">
        <is>
          <t>Backdrop</t>
        </is>
      </c>
      <c r="C72" s="61" t="inlineStr">
        <is>
          <t>Cone</t>
        </is>
      </c>
      <c r="D72" s="62" t="inlineStr">
        <is>
          <t>Pine crown</t>
        </is>
      </c>
      <c r="E72" s="52" t="inlineStr">
        <is>
          <t>BKG-64</t>
        </is>
      </c>
      <c r="F72" s="52" t="n">
        <v>3</v>
      </c>
      <c r="G72" s="54" t="n">
        <v>5.16395617</v>
      </c>
      <c r="H72" s="54" t="n">
        <v>5.16395617</v>
      </c>
      <c r="I72" s="54" t="n">
        <v>5.71723747</v>
      </c>
      <c r="J72" s="54" t="n">
        <v>-90</v>
      </c>
      <c r="K72" s="54" t="n">
        <v>0</v>
      </c>
      <c r="L72" s="54" t="n">
        <v>0</v>
      </c>
      <c r="M72" s="54" t="n">
        <v>0</v>
      </c>
      <c r="N72" s="54" t="n">
        <v>2.85861874</v>
      </c>
      <c r="O72" s="54" t="n">
        <v>0</v>
      </c>
      <c r="P72" s="52" t="inlineStr">
        <is>
          <t>Gouraud</t>
        </is>
      </c>
      <c r="Q72" s="52" t="inlineStr">
        <is>
          <t>Foliage</t>
        </is>
      </c>
      <c r="R72" s="54" t="n">
        <v>0.75</v>
      </c>
      <c r="S72" s="54" t="n">
        <v>0</v>
      </c>
      <c r="T72" s="54" t="n">
        <v>0.11</v>
      </c>
      <c r="U72" s="54" t="n">
        <v>0</v>
      </c>
      <c r="V72" s="52" t="inlineStr">
        <is>
          <t>No</t>
        </is>
      </c>
      <c r="W72" s="52" t="inlineStr">
        <is>
          <t>No</t>
        </is>
      </c>
      <c r="X72" s="52" t="inlineStr">
        <is>
          <t>-</t>
        </is>
      </c>
      <c r="Y72" s="52" t="inlineStr">
        <is>
          <t>Lower tier</t>
        </is>
      </c>
    </row>
    <row r="73" outlineLevel="1">
      <c r="A73" s="52" t="inlineStr">
        <is>
          <t>BKG-66</t>
        </is>
      </c>
      <c r="B73" s="52" t="inlineStr">
        <is>
          <t>Backdrop</t>
        </is>
      </c>
      <c r="C73" s="61" t="inlineStr">
        <is>
          <t>Cone</t>
        </is>
      </c>
      <c r="D73" s="62" t="inlineStr">
        <is>
          <t>Pine crown</t>
        </is>
      </c>
      <c r="E73" s="52" t="inlineStr">
        <is>
          <t>BKG-64</t>
        </is>
      </c>
      <c r="F73" s="52" t="n">
        <v>3</v>
      </c>
      <c r="G73" s="54" t="n">
        <v>3.35657144</v>
      </c>
      <c r="H73" s="54" t="n">
        <v>3.35657144</v>
      </c>
      <c r="I73" s="54" t="n">
        <v>5.07174301</v>
      </c>
      <c r="J73" s="54" t="n">
        <v>-90</v>
      </c>
      <c r="K73" s="54" t="n">
        <v>30</v>
      </c>
      <c r="L73" s="54" t="n">
        <v>0</v>
      </c>
      <c r="M73" s="54" t="n">
        <v>0</v>
      </c>
      <c r="N73" s="54" t="n">
        <v>6.68547964</v>
      </c>
      <c r="O73" s="54" t="n">
        <v>0</v>
      </c>
      <c r="P73" s="52" t="inlineStr">
        <is>
          <t>Gouraud</t>
        </is>
      </c>
      <c r="Q73" s="52" t="inlineStr">
        <is>
          <t>Foliage</t>
        </is>
      </c>
      <c r="R73" s="54" t="n">
        <v>0.75</v>
      </c>
      <c r="S73" s="54" t="n">
        <v>0</v>
      </c>
      <c r="T73" s="54" t="n">
        <v>0.11</v>
      </c>
      <c r="U73" s="54" t="n">
        <v>0</v>
      </c>
      <c r="V73" s="52" t="inlineStr">
        <is>
          <t>No</t>
        </is>
      </c>
      <c r="W73" s="52" t="inlineStr">
        <is>
          <t>No</t>
        </is>
      </c>
      <c r="X73" s="52" t="inlineStr">
        <is>
          <t>-</t>
        </is>
      </c>
      <c r="Y73" s="52" t="inlineStr">
        <is>
          <t>Upper tier</t>
        </is>
      </c>
    </row>
    <row r="74" outlineLevel="1">
      <c r="A74" s="52" t="inlineStr">
        <is>
          <t>BKG-67</t>
        </is>
      </c>
      <c r="B74" s="52" t="inlineStr">
        <is>
          <t>Backdrop</t>
        </is>
      </c>
      <c r="C74" s="53" t="inlineStr">
        <is>
          <t>Group</t>
        </is>
      </c>
      <c r="D74" s="60" t="inlineStr">
        <is>
          <t>Treeline pine</t>
        </is>
      </c>
      <c r="E74" s="52" t="inlineStr">
        <is>
          <t>BKG-24</t>
        </is>
      </c>
      <c r="F74" s="52" t="n">
        <v>2</v>
      </c>
      <c r="G74" s="54" t="n">
        <v>1</v>
      </c>
      <c r="H74" s="54" t="n">
        <v>1</v>
      </c>
      <c r="I74" s="54" t="n">
        <v>1</v>
      </c>
      <c r="J74" s="54" t="n">
        <v>0</v>
      </c>
      <c r="K74" s="54" t="n">
        <v>197.822205</v>
      </c>
      <c r="L74" s="54" t="n">
        <v>0</v>
      </c>
      <c r="M74" s="54" t="n">
        <v>-28.2625008</v>
      </c>
      <c r="N74" s="54" t="n">
        <v>-0.350000024</v>
      </c>
      <c r="O74" s="54" t="n">
        <v>30.2142601</v>
      </c>
      <c r="P74" s="52" t="inlineStr">
        <is>
          <t>-</t>
        </is>
      </c>
      <c r="Q74" s="52" t="inlineStr">
        <is>
          <t>Plain</t>
        </is>
      </c>
      <c r="R74" s="54" t="n">
        <v>0.5</v>
      </c>
      <c r="S74" s="54" t="n">
        <v>0</v>
      </c>
      <c r="T74" s="54" t="n">
        <v>0.2</v>
      </c>
      <c r="U74" s="54" t="n">
        <v>0</v>
      </c>
      <c r="V74" s="52" t="inlineStr">
        <is>
          <t>No</t>
        </is>
      </c>
      <c r="W74" s="52" t="inlineStr">
        <is>
          <t>No</t>
        </is>
      </c>
      <c r="X74" s="52" t="inlineStr">
        <is>
          <t>-</t>
        </is>
      </c>
      <c r="Y74" s="52" t="inlineStr">
        <is>
          <t>Two stacked cones</t>
        </is>
      </c>
    </row>
    <row r="75" outlineLevel="1">
      <c r="A75" s="52" t="inlineStr">
        <is>
          <t>BKG-68</t>
        </is>
      </c>
      <c r="B75" s="52" t="inlineStr">
        <is>
          <t>Backdrop</t>
        </is>
      </c>
      <c r="C75" s="61" t="inlineStr">
        <is>
          <t>Cone</t>
        </is>
      </c>
      <c r="D75" s="62" t="inlineStr">
        <is>
          <t>Pine crown</t>
        </is>
      </c>
      <c r="E75" s="52" t="inlineStr">
        <is>
          <t>BKG-67</t>
        </is>
      </c>
      <c r="F75" s="52" t="n">
        <v>3</v>
      </c>
      <c r="G75" s="54" t="n">
        <v>5.24764395</v>
      </c>
      <c r="H75" s="54" t="n">
        <v>5.24764395</v>
      </c>
      <c r="I75" s="54" t="n">
        <v>5.80989122</v>
      </c>
      <c r="J75" s="54" t="n">
        <v>-90</v>
      </c>
      <c r="K75" s="54" t="n">
        <v>0</v>
      </c>
      <c r="L75" s="54" t="n">
        <v>0</v>
      </c>
      <c r="M75" s="54" t="n">
        <v>0</v>
      </c>
      <c r="N75" s="54" t="n">
        <v>2.90494561</v>
      </c>
      <c r="O75" s="54" t="n">
        <v>0</v>
      </c>
      <c r="P75" s="52" t="inlineStr">
        <is>
          <t>Gouraud</t>
        </is>
      </c>
      <c r="Q75" s="52" t="inlineStr">
        <is>
          <t>Foliage</t>
        </is>
      </c>
      <c r="R75" s="54" t="n">
        <v>0.75</v>
      </c>
      <c r="S75" s="54" t="n">
        <v>0</v>
      </c>
      <c r="T75" s="54" t="n">
        <v>0.11</v>
      </c>
      <c r="U75" s="54" t="n">
        <v>0</v>
      </c>
      <c r="V75" s="52" t="inlineStr">
        <is>
          <t>No</t>
        </is>
      </c>
      <c r="W75" s="52" t="inlineStr">
        <is>
          <t>No</t>
        </is>
      </c>
      <c r="X75" s="52" t="inlineStr">
        <is>
          <t>-</t>
        </is>
      </c>
      <c r="Y75" s="52" t="inlineStr">
        <is>
          <t>Lower tier</t>
        </is>
      </c>
    </row>
    <row r="76" outlineLevel="1">
      <c r="A76" s="52" t="inlineStr">
        <is>
          <t>BKG-69</t>
        </is>
      </c>
      <c r="B76" s="52" t="inlineStr">
        <is>
          <t>Backdrop</t>
        </is>
      </c>
      <c r="C76" s="61" t="inlineStr">
        <is>
          <t>Cone</t>
        </is>
      </c>
      <c r="D76" s="62" t="inlineStr">
        <is>
          <t>Pine crown</t>
        </is>
      </c>
      <c r="E76" s="52" t="inlineStr">
        <is>
          <t>BKG-67</t>
        </is>
      </c>
      <c r="F76" s="52" t="n">
        <v>3</v>
      </c>
      <c r="G76" s="54" t="n">
        <v>3.41096854</v>
      </c>
      <c r="H76" s="54" t="n">
        <v>3.41096854</v>
      </c>
      <c r="I76" s="54" t="n">
        <v>5.15393591</v>
      </c>
      <c r="J76" s="54" t="n">
        <v>-90</v>
      </c>
      <c r="K76" s="54" t="n">
        <v>30</v>
      </c>
      <c r="L76" s="54" t="n">
        <v>0</v>
      </c>
      <c r="M76" s="54" t="n">
        <v>0</v>
      </c>
      <c r="N76" s="54" t="n">
        <v>6.79382467</v>
      </c>
      <c r="O76" s="54" t="n">
        <v>0</v>
      </c>
      <c r="P76" s="52" t="inlineStr">
        <is>
          <t>Gouraud</t>
        </is>
      </c>
      <c r="Q76" s="52" t="inlineStr">
        <is>
          <t>Foliage</t>
        </is>
      </c>
      <c r="R76" s="54" t="n">
        <v>0.75</v>
      </c>
      <c r="S76" s="54" t="n">
        <v>0</v>
      </c>
      <c r="T76" s="54" t="n">
        <v>0.11</v>
      </c>
      <c r="U76" s="54" t="n">
        <v>0</v>
      </c>
      <c r="V76" s="52" t="inlineStr">
        <is>
          <t>No</t>
        </is>
      </c>
      <c r="W76" s="52" t="inlineStr">
        <is>
          <t>No</t>
        </is>
      </c>
      <c r="X76" s="52" t="inlineStr">
        <is>
          <t>-</t>
        </is>
      </c>
      <c r="Y76" s="52" t="inlineStr">
        <is>
          <t>Upper tier</t>
        </is>
      </c>
    </row>
    <row r="77" outlineLevel="1">
      <c r="A77" s="52" t="inlineStr">
        <is>
          <t>BKG-70</t>
        </is>
      </c>
      <c r="B77" s="52" t="inlineStr">
        <is>
          <t>Backdrop</t>
        </is>
      </c>
      <c r="C77" s="53" t="inlineStr">
        <is>
          <t>Group</t>
        </is>
      </c>
      <c r="D77" s="60" t="inlineStr">
        <is>
          <t>Treeline pine</t>
        </is>
      </c>
      <c r="E77" s="52" t="inlineStr">
        <is>
          <t>BKG-24</t>
        </is>
      </c>
      <c r="F77" s="52" t="n">
        <v>2</v>
      </c>
      <c r="G77" s="54" t="n">
        <v>1</v>
      </c>
      <c r="H77" s="54" t="n">
        <v>1</v>
      </c>
      <c r="I77" s="54" t="n">
        <v>1</v>
      </c>
      <c r="J77" s="54" t="n">
        <v>0</v>
      </c>
      <c r="K77" s="54" t="n">
        <v>171.015305</v>
      </c>
      <c r="L77" s="54" t="n">
        <v>0</v>
      </c>
      <c r="M77" s="54" t="n">
        <v>-28.6209641</v>
      </c>
      <c r="N77" s="54" t="n">
        <v>-0.350000024</v>
      </c>
      <c r="O77" s="54" t="n">
        <v>26.7516747</v>
      </c>
      <c r="P77" s="52" t="inlineStr">
        <is>
          <t>-</t>
        </is>
      </c>
      <c r="Q77" s="52" t="inlineStr">
        <is>
          <t>Plain</t>
        </is>
      </c>
      <c r="R77" s="54" t="n">
        <v>0.5</v>
      </c>
      <c r="S77" s="54" t="n">
        <v>0</v>
      </c>
      <c r="T77" s="54" t="n">
        <v>0.2</v>
      </c>
      <c r="U77" s="54" t="n">
        <v>0</v>
      </c>
      <c r="V77" s="52" t="inlineStr">
        <is>
          <t>No</t>
        </is>
      </c>
      <c r="W77" s="52" t="inlineStr">
        <is>
          <t>No</t>
        </is>
      </c>
      <c r="X77" s="52" t="inlineStr">
        <is>
          <t>-</t>
        </is>
      </c>
      <c r="Y77" s="52" t="inlineStr">
        <is>
          <t>Two stacked cones</t>
        </is>
      </c>
    </row>
    <row r="78" outlineLevel="1">
      <c r="A78" s="52" t="inlineStr">
        <is>
          <t>BKG-71</t>
        </is>
      </c>
      <c r="B78" s="52" t="inlineStr">
        <is>
          <t>Backdrop</t>
        </is>
      </c>
      <c r="C78" s="61" t="inlineStr">
        <is>
          <t>Cone</t>
        </is>
      </c>
      <c r="D78" s="62" t="inlineStr">
        <is>
          <t>Pine crown</t>
        </is>
      </c>
      <c r="E78" s="52" t="inlineStr">
        <is>
          <t>BKG-70</t>
        </is>
      </c>
      <c r="F78" s="52" t="n">
        <v>3</v>
      </c>
      <c r="G78" s="54" t="n">
        <v>4.14485359</v>
      </c>
      <c r="H78" s="54" t="n">
        <v>4.14485359</v>
      </c>
      <c r="I78" s="54" t="n">
        <v>4.58894539</v>
      </c>
      <c r="J78" s="54" t="n">
        <v>-90</v>
      </c>
      <c r="K78" s="54" t="n">
        <v>0</v>
      </c>
      <c r="L78" s="54" t="n">
        <v>0</v>
      </c>
      <c r="M78" s="54" t="n">
        <v>0</v>
      </c>
      <c r="N78" s="54" t="n">
        <v>2.29447269</v>
      </c>
      <c r="O78" s="54" t="n">
        <v>0</v>
      </c>
      <c r="P78" s="52" t="inlineStr">
        <is>
          <t>Gouraud</t>
        </is>
      </c>
      <c r="Q78" s="52" t="inlineStr">
        <is>
          <t>Foliage</t>
        </is>
      </c>
      <c r="R78" s="54" t="n">
        <v>0.75</v>
      </c>
      <c r="S78" s="54" t="n">
        <v>0</v>
      </c>
      <c r="T78" s="54" t="n">
        <v>0.11</v>
      </c>
      <c r="U78" s="54" t="n">
        <v>0</v>
      </c>
      <c r="V78" s="52" t="inlineStr">
        <is>
          <t>No</t>
        </is>
      </c>
      <c r="W78" s="52" t="inlineStr">
        <is>
          <t>No</t>
        </is>
      </c>
      <c r="X78" s="52" t="inlineStr">
        <is>
          <t>-</t>
        </is>
      </c>
      <c r="Y78" s="52" t="inlineStr">
        <is>
          <t>Lower tier</t>
        </is>
      </c>
    </row>
    <row r="79" outlineLevel="1">
      <c r="A79" s="52" t="inlineStr">
        <is>
          <t>BKG-72</t>
        </is>
      </c>
      <c r="B79" s="52" t="inlineStr">
        <is>
          <t>Backdrop</t>
        </is>
      </c>
      <c r="C79" s="61" t="inlineStr">
        <is>
          <t>Cone</t>
        </is>
      </c>
      <c r="D79" s="62" t="inlineStr">
        <is>
          <t>Pine crown</t>
        </is>
      </c>
      <c r="E79" s="52" t="inlineStr">
        <is>
          <t>BKG-70</t>
        </is>
      </c>
      <c r="F79" s="52" t="n">
        <v>3</v>
      </c>
      <c r="G79" s="54" t="n">
        <v>2.69415474</v>
      </c>
      <c r="H79" s="54" t="n">
        <v>2.69415474</v>
      </c>
      <c r="I79" s="54" t="n">
        <v>4.07083845</v>
      </c>
      <c r="J79" s="54" t="n">
        <v>-90</v>
      </c>
      <c r="K79" s="54" t="n">
        <v>30</v>
      </c>
      <c r="L79" s="54" t="n">
        <v>0</v>
      </c>
      <c r="M79" s="54" t="n">
        <v>0</v>
      </c>
      <c r="N79" s="54" t="n">
        <v>5.36610556</v>
      </c>
      <c r="O79" s="54" t="n">
        <v>0</v>
      </c>
      <c r="P79" s="52" t="inlineStr">
        <is>
          <t>Gouraud</t>
        </is>
      </c>
      <c r="Q79" s="52" t="inlineStr">
        <is>
          <t>Foliage</t>
        </is>
      </c>
      <c r="R79" s="54" t="n">
        <v>0.75</v>
      </c>
      <c r="S79" s="54" t="n">
        <v>0</v>
      </c>
      <c r="T79" s="54" t="n">
        <v>0.11</v>
      </c>
      <c r="U79" s="54" t="n">
        <v>0</v>
      </c>
      <c r="V79" s="52" t="inlineStr">
        <is>
          <t>No</t>
        </is>
      </c>
      <c r="W79" s="52" t="inlineStr">
        <is>
          <t>No</t>
        </is>
      </c>
      <c r="X79" s="52" t="inlineStr">
        <is>
          <t>-</t>
        </is>
      </c>
      <c r="Y79" s="52" t="inlineStr">
        <is>
          <t>Upper tier</t>
        </is>
      </c>
    </row>
    <row r="80" outlineLevel="1">
      <c r="A80" s="52" t="inlineStr">
        <is>
          <t>BKG-73</t>
        </is>
      </c>
      <c r="B80" s="52" t="inlineStr">
        <is>
          <t>Backdrop</t>
        </is>
      </c>
      <c r="C80" s="53" t="inlineStr">
        <is>
          <t>Group</t>
        </is>
      </c>
      <c r="D80" s="60" t="inlineStr">
        <is>
          <t>Treeline pine</t>
        </is>
      </c>
      <c r="E80" s="52" t="inlineStr">
        <is>
          <t>BKG-24</t>
        </is>
      </c>
      <c r="F80" s="52" t="n">
        <v>2</v>
      </c>
      <c r="G80" s="54" t="n">
        <v>1</v>
      </c>
      <c r="H80" s="54" t="n">
        <v>1</v>
      </c>
      <c r="I80" s="54" t="n">
        <v>1</v>
      </c>
      <c r="J80" s="54" t="n">
        <v>0</v>
      </c>
      <c r="K80" s="54" t="n">
        <v>323.073792</v>
      </c>
      <c r="L80" s="54" t="n">
        <v>0</v>
      </c>
      <c r="M80" s="54" t="n">
        <v>-33.5472183</v>
      </c>
      <c r="N80" s="54" t="n">
        <v>-0.350000024</v>
      </c>
      <c r="O80" s="54" t="n">
        <v>20.6751099</v>
      </c>
      <c r="P80" s="52" t="inlineStr">
        <is>
          <t>-</t>
        </is>
      </c>
      <c r="Q80" s="52" t="inlineStr">
        <is>
          <t>Plain</t>
        </is>
      </c>
      <c r="R80" s="54" t="n">
        <v>0.5</v>
      </c>
      <c r="S80" s="54" t="n">
        <v>0</v>
      </c>
      <c r="T80" s="54" t="n">
        <v>0.2</v>
      </c>
      <c r="U80" s="54" t="n">
        <v>0</v>
      </c>
      <c r="V80" s="52" t="inlineStr">
        <is>
          <t>No</t>
        </is>
      </c>
      <c r="W80" s="52" t="inlineStr">
        <is>
          <t>No</t>
        </is>
      </c>
      <c r="X80" s="52" t="inlineStr">
        <is>
          <t>-</t>
        </is>
      </c>
      <c r="Y80" s="52" t="inlineStr">
        <is>
          <t>Two stacked cones</t>
        </is>
      </c>
    </row>
    <row r="81" outlineLevel="1">
      <c r="A81" s="52" t="inlineStr">
        <is>
          <t>BKG-74</t>
        </is>
      </c>
      <c r="B81" s="52" t="inlineStr">
        <is>
          <t>Backdrop</t>
        </is>
      </c>
      <c r="C81" s="61" t="inlineStr">
        <is>
          <t>Cone</t>
        </is>
      </c>
      <c r="D81" s="62" t="inlineStr">
        <is>
          <t>Pine crown</t>
        </is>
      </c>
      <c r="E81" s="52" t="inlineStr">
        <is>
          <t>BKG-73</t>
        </is>
      </c>
      <c r="F81" s="52" t="n">
        <v>3</v>
      </c>
      <c r="G81" s="54" t="n">
        <v>3.53793192</v>
      </c>
      <c r="H81" s="54" t="n">
        <v>3.53793192</v>
      </c>
      <c r="I81" s="54" t="n">
        <v>3.91699624</v>
      </c>
      <c r="J81" s="54" t="n">
        <v>-90</v>
      </c>
      <c r="K81" s="54" t="n">
        <v>0</v>
      </c>
      <c r="L81" s="54" t="n">
        <v>0</v>
      </c>
      <c r="M81" s="54" t="n">
        <v>0</v>
      </c>
      <c r="N81" s="54" t="n">
        <v>1.95849812</v>
      </c>
      <c r="O81" s="54" t="n">
        <v>0</v>
      </c>
      <c r="P81" s="52" t="inlineStr">
        <is>
          <t>Gouraud</t>
        </is>
      </c>
      <c r="Q81" s="52" t="inlineStr">
        <is>
          <t>Foliage</t>
        </is>
      </c>
      <c r="R81" s="54" t="n">
        <v>0.75</v>
      </c>
      <c r="S81" s="54" t="n">
        <v>0</v>
      </c>
      <c r="T81" s="54" t="n">
        <v>0.11</v>
      </c>
      <c r="U81" s="54" t="n">
        <v>0</v>
      </c>
      <c r="V81" s="52" t="inlineStr">
        <is>
          <t>No</t>
        </is>
      </c>
      <c r="W81" s="52" t="inlineStr">
        <is>
          <t>No</t>
        </is>
      </c>
      <c r="X81" s="52" t="inlineStr">
        <is>
          <t>-</t>
        </is>
      </c>
      <c r="Y81" s="52" t="inlineStr">
        <is>
          <t>Lower tier</t>
        </is>
      </c>
    </row>
    <row r="82" outlineLevel="1">
      <c r="A82" s="52" t="inlineStr">
        <is>
          <t>BKG-75</t>
        </is>
      </c>
      <c r="B82" s="52" t="inlineStr">
        <is>
          <t>Backdrop</t>
        </is>
      </c>
      <c r="C82" s="61" t="inlineStr">
        <is>
          <t>Cone</t>
        </is>
      </c>
      <c r="D82" s="62" t="inlineStr">
        <is>
          <t>Pine crown</t>
        </is>
      </c>
      <c r="E82" s="52" t="inlineStr">
        <is>
          <t>BKG-73</t>
        </is>
      </c>
      <c r="F82" s="52" t="n">
        <v>3</v>
      </c>
      <c r="G82" s="54" t="n">
        <v>2.29965568</v>
      </c>
      <c r="H82" s="54" t="n">
        <v>2.29965568</v>
      </c>
      <c r="I82" s="54" t="n">
        <v>3.47475481</v>
      </c>
      <c r="J82" s="54" t="n">
        <v>-90</v>
      </c>
      <c r="K82" s="54" t="n">
        <v>30</v>
      </c>
      <c r="L82" s="54" t="n">
        <v>0</v>
      </c>
      <c r="M82" s="54" t="n">
        <v>0</v>
      </c>
      <c r="N82" s="54" t="n">
        <v>4.58035851</v>
      </c>
      <c r="O82" s="54" t="n">
        <v>0</v>
      </c>
      <c r="P82" s="52" t="inlineStr">
        <is>
          <t>Gouraud</t>
        </is>
      </c>
      <c r="Q82" s="52" t="inlineStr">
        <is>
          <t>Foliage</t>
        </is>
      </c>
      <c r="R82" s="54" t="n">
        <v>0.75</v>
      </c>
      <c r="S82" s="54" t="n">
        <v>0</v>
      </c>
      <c r="T82" s="54" t="n">
        <v>0.11</v>
      </c>
      <c r="U82" s="54" t="n">
        <v>0</v>
      </c>
      <c r="V82" s="52" t="inlineStr">
        <is>
          <t>No</t>
        </is>
      </c>
      <c r="W82" s="52" t="inlineStr">
        <is>
          <t>No</t>
        </is>
      </c>
      <c r="X82" s="52" t="inlineStr">
        <is>
          <t>-</t>
        </is>
      </c>
      <c r="Y82" s="52" t="inlineStr">
        <is>
          <t>Upper tier</t>
        </is>
      </c>
    </row>
    <row r="83" outlineLevel="1">
      <c r="A83" s="52" t="inlineStr">
        <is>
          <t>BKG-76</t>
        </is>
      </c>
      <c r="B83" s="52" t="inlineStr">
        <is>
          <t>Backdrop</t>
        </is>
      </c>
      <c r="C83" s="53" t="inlineStr">
        <is>
          <t>Group</t>
        </is>
      </c>
      <c r="D83" s="60" t="inlineStr">
        <is>
          <t>Treeline pine</t>
        </is>
      </c>
      <c r="E83" s="52" t="inlineStr">
        <is>
          <t>BKG-24</t>
        </is>
      </c>
      <c r="F83" s="52" t="n">
        <v>2</v>
      </c>
      <c r="G83" s="54" t="n">
        <v>1</v>
      </c>
      <c r="H83" s="54" t="n">
        <v>1</v>
      </c>
      <c r="I83" s="54" t="n">
        <v>1</v>
      </c>
      <c r="J83" s="54" t="n">
        <v>0</v>
      </c>
      <c r="K83" s="54" t="n">
        <v>254.708252</v>
      </c>
      <c r="L83" s="54" t="n">
        <v>0</v>
      </c>
      <c r="M83" s="54" t="n">
        <v>-40.3961449</v>
      </c>
      <c r="N83" s="54" t="n">
        <v>-0.350000024</v>
      </c>
      <c r="O83" s="54" t="n">
        <v>18.7432671</v>
      </c>
      <c r="P83" s="52" t="inlineStr">
        <is>
          <t>-</t>
        </is>
      </c>
      <c r="Q83" s="52" t="inlineStr">
        <is>
          <t>Plain</t>
        </is>
      </c>
      <c r="R83" s="54" t="n">
        <v>0.5</v>
      </c>
      <c r="S83" s="54" t="n">
        <v>0</v>
      </c>
      <c r="T83" s="54" t="n">
        <v>0.2</v>
      </c>
      <c r="U83" s="54" t="n">
        <v>0</v>
      </c>
      <c r="V83" s="52" t="inlineStr">
        <is>
          <t>No</t>
        </is>
      </c>
      <c r="W83" s="52" t="inlineStr">
        <is>
          <t>No</t>
        </is>
      </c>
      <c r="X83" s="52" t="inlineStr">
        <is>
          <t>-</t>
        </is>
      </c>
      <c r="Y83" s="52" t="inlineStr">
        <is>
          <t>Two stacked cones</t>
        </is>
      </c>
    </row>
    <row r="84" outlineLevel="1">
      <c r="A84" s="52" t="inlineStr">
        <is>
          <t>BKG-77</t>
        </is>
      </c>
      <c r="B84" s="52" t="inlineStr">
        <is>
          <t>Backdrop</t>
        </is>
      </c>
      <c r="C84" s="61" t="inlineStr">
        <is>
          <t>Cone</t>
        </is>
      </c>
      <c r="D84" s="62" t="inlineStr">
        <is>
          <t>Pine crown</t>
        </is>
      </c>
      <c r="E84" s="52" t="inlineStr">
        <is>
          <t>BKG-76</t>
        </is>
      </c>
      <c r="F84" s="52" t="n">
        <v>3</v>
      </c>
      <c r="G84" s="54" t="n">
        <v>4.22192812</v>
      </c>
      <c r="H84" s="54" t="n">
        <v>4.22192812</v>
      </c>
      <c r="I84" s="54" t="n">
        <v>4.67427731</v>
      </c>
      <c r="J84" s="54" t="n">
        <v>-90</v>
      </c>
      <c r="K84" s="54" t="n">
        <v>0</v>
      </c>
      <c r="L84" s="54" t="n">
        <v>0</v>
      </c>
      <c r="M84" s="54" t="n">
        <v>0</v>
      </c>
      <c r="N84" s="54" t="n">
        <v>2.33713865</v>
      </c>
      <c r="O84" s="54" t="n">
        <v>0</v>
      </c>
      <c r="P84" s="52" t="inlineStr">
        <is>
          <t>Gouraud</t>
        </is>
      </c>
      <c r="Q84" s="52" t="inlineStr">
        <is>
          <t>Foliage</t>
        </is>
      </c>
      <c r="R84" s="54" t="n">
        <v>0.75</v>
      </c>
      <c r="S84" s="54" t="n">
        <v>0</v>
      </c>
      <c r="T84" s="54" t="n">
        <v>0.11</v>
      </c>
      <c r="U84" s="54" t="n">
        <v>0</v>
      </c>
      <c r="V84" s="52" t="inlineStr">
        <is>
          <t>No</t>
        </is>
      </c>
      <c r="W84" s="52" t="inlineStr">
        <is>
          <t>No</t>
        </is>
      </c>
      <c r="X84" s="52" t="inlineStr">
        <is>
          <t>-</t>
        </is>
      </c>
      <c r="Y84" s="52" t="inlineStr">
        <is>
          <t>Lower tier</t>
        </is>
      </c>
    </row>
    <row r="85" outlineLevel="1">
      <c r="A85" s="52" t="inlineStr">
        <is>
          <t>BKG-78</t>
        </is>
      </c>
      <c r="B85" s="52" t="inlineStr">
        <is>
          <t>Backdrop</t>
        </is>
      </c>
      <c r="C85" s="61" t="inlineStr">
        <is>
          <t>Cone</t>
        </is>
      </c>
      <c r="D85" s="62" t="inlineStr">
        <is>
          <t>Pine crown</t>
        </is>
      </c>
      <c r="E85" s="52" t="inlineStr">
        <is>
          <t>BKG-76</t>
        </is>
      </c>
      <c r="F85" s="52" t="n">
        <v>3</v>
      </c>
      <c r="G85" s="54" t="n">
        <v>2.74425316</v>
      </c>
      <c r="H85" s="54" t="n">
        <v>2.74425316</v>
      </c>
      <c r="I85" s="54" t="n">
        <v>4.14653635</v>
      </c>
      <c r="J85" s="54" t="n">
        <v>-90</v>
      </c>
      <c r="K85" s="54" t="n">
        <v>30</v>
      </c>
      <c r="L85" s="54" t="n">
        <v>0</v>
      </c>
      <c r="M85" s="54" t="n">
        <v>0</v>
      </c>
      <c r="N85" s="54" t="n">
        <v>5.46588898</v>
      </c>
      <c r="O85" s="54" t="n">
        <v>0</v>
      </c>
      <c r="P85" s="52" t="inlineStr">
        <is>
          <t>Gouraud</t>
        </is>
      </c>
      <c r="Q85" s="52" t="inlineStr">
        <is>
          <t>Foliage</t>
        </is>
      </c>
      <c r="R85" s="54" t="n">
        <v>0.75</v>
      </c>
      <c r="S85" s="54" t="n">
        <v>0</v>
      </c>
      <c r="T85" s="54" t="n">
        <v>0.11</v>
      </c>
      <c r="U85" s="54" t="n">
        <v>0</v>
      </c>
      <c r="V85" s="52" t="inlineStr">
        <is>
          <t>No</t>
        </is>
      </c>
      <c r="W85" s="52" t="inlineStr">
        <is>
          <t>No</t>
        </is>
      </c>
      <c r="X85" s="52" t="inlineStr">
        <is>
          <t>-</t>
        </is>
      </c>
      <c r="Y85" s="52" t="inlineStr">
        <is>
          <t>Upper tier</t>
        </is>
      </c>
    </row>
    <row r="86" outlineLevel="1">
      <c r="A86" s="52" t="inlineStr">
        <is>
          <t>BKG-79</t>
        </is>
      </c>
      <c r="B86" s="52" t="inlineStr">
        <is>
          <t>Backdrop</t>
        </is>
      </c>
      <c r="C86" s="53" t="inlineStr">
        <is>
          <t>Group</t>
        </is>
      </c>
      <c r="D86" s="60" t="inlineStr">
        <is>
          <t>Treeline pine</t>
        </is>
      </c>
      <c r="E86" s="52" t="inlineStr">
        <is>
          <t>BKG-24</t>
        </is>
      </c>
      <c r="F86" s="52" t="n">
        <v>2</v>
      </c>
      <c r="G86" s="54" t="n">
        <v>1</v>
      </c>
      <c r="H86" s="54" t="n">
        <v>1</v>
      </c>
      <c r="I86" s="54" t="n">
        <v>1</v>
      </c>
      <c r="J86" s="54" t="n">
        <v>0</v>
      </c>
      <c r="K86" s="54" t="n">
        <v>32.5333061</v>
      </c>
      <c r="L86" s="54" t="n">
        <v>0</v>
      </c>
      <c r="M86" s="54" t="n">
        <v>-43.1471024</v>
      </c>
      <c r="N86" s="54" t="n">
        <v>-0.350000024</v>
      </c>
      <c r="O86" s="54" t="n">
        <v>9.859864229999999</v>
      </c>
      <c r="P86" s="52" t="inlineStr">
        <is>
          <t>-</t>
        </is>
      </c>
      <c r="Q86" s="52" t="inlineStr">
        <is>
          <t>Plain</t>
        </is>
      </c>
      <c r="R86" s="54" t="n">
        <v>0.5</v>
      </c>
      <c r="S86" s="54" t="n">
        <v>0</v>
      </c>
      <c r="T86" s="54" t="n">
        <v>0.2</v>
      </c>
      <c r="U86" s="54" t="n">
        <v>0</v>
      </c>
      <c r="V86" s="52" t="inlineStr">
        <is>
          <t>No</t>
        </is>
      </c>
      <c r="W86" s="52" t="inlineStr">
        <is>
          <t>No</t>
        </is>
      </c>
      <c r="X86" s="52" t="inlineStr">
        <is>
          <t>-</t>
        </is>
      </c>
      <c r="Y86" s="52" t="inlineStr">
        <is>
          <t>Two stacked cones</t>
        </is>
      </c>
    </row>
    <row r="87" outlineLevel="1">
      <c r="A87" s="52" t="inlineStr">
        <is>
          <t>BKG-80</t>
        </is>
      </c>
      <c r="B87" s="52" t="inlineStr">
        <is>
          <t>Backdrop</t>
        </is>
      </c>
      <c r="C87" s="61" t="inlineStr">
        <is>
          <t>Cone</t>
        </is>
      </c>
      <c r="D87" s="62" t="inlineStr">
        <is>
          <t>Pine crown</t>
        </is>
      </c>
      <c r="E87" s="52" t="inlineStr">
        <is>
          <t>BKG-79</t>
        </is>
      </c>
      <c r="F87" s="52" t="n">
        <v>3</v>
      </c>
      <c r="G87" s="54" t="n">
        <v>5.1892643</v>
      </c>
      <c r="H87" s="54" t="n">
        <v>5.1892643</v>
      </c>
      <c r="I87" s="54" t="n">
        <v>5.7452569</v>
      </c>
      <c r="J87" s="54" t="n">
        <v>-90</v>
      </c>
      <c r="K87" s="54" t="n">
        <v>0</v>
      </c>
      <c r="L87" s="54" t="n">
        <v>0</v>
      </c>
      <c r="M87" s="54" t="n">
        <v>0</v>
      </c>
      <c r="N87" s="54" t="n">
        <v>2.87262845</v>
      </c>
      <c r="O87" s="54" t="n">
        <v>0</v>
      </c>
      <c r="P87" s="52" t="inlineStr">
        <is>
          <t>Gouraud</t>
        </is>
      </c>
      <c r="Q87" s="52" t="inlineStr">
        <is>
          <t>Foliage</t>
        </is>
      </c>
      <c r="R87" s="54" t="n">
        <v>0.75</v>
      </c>
      <c r="S87" s="54" t="n">
        <v>0</v>
      </c>
      <c r="T87" s="54" t="n">
        <v>0.11</v>
      </c>
      <c r="U87" s="54" t="n">
        <v>0</v>
      </c>
      <c r="V87" s="52" t="inlineStr">
        <is>
          <t>No</t>
        </is>
      </c>
      <c r="W87" s="52" t="inlineStr">
        <is>
          <t>No</t>
        </is>
      </c>
      <c r="X87" s="52" t="inlineStr">
        <is>
          <t>-</t>
        </is>
      </c>
      <c r="Y87" s="52" t="inlineStr">
        <is>
          <t>Lower tier</t>
        </is>
      </c>
    </row>
    <row r="88" outlineLevel="1">
      <c r="A88" s="52" t="inlineStr">
        <is>
          <t>BKG-81</t>
        </is>
      </c>
      <c r="B88" s="52" t="inlineStr">
        <is>
          <t>Backdrop</t>
        </is>
      </c>
      <c r="C88" s="61" t="inlineStr">
        <is>
          <t>Cone</t>
        </is>
      </c>
      <c r="D88" s="62" t="inlineStr">
        <is>
          <t>Pine crown</t>
        </is>
      </c>
      <c r="E88" s="52" t="inlineStr">
        <is>
          <t>BKG-79</t>
        </is>
      </c>
      <c r="F88" s="52" t="n">
        <v>3</v>
      </c>
      <c r="G88" s="54" t="n">
        <v>3.3730216</v>
      </c>
      <c r="H88" s="54" t="n">
        <v>3.3730216</v>
      </c>
      <c r="I88" s="54" t="n">
        <v>5.0965991</v>
      </c>
      <c r="J88" s="54" t="n">
        <v>-90</v>
      </c>
      <c r="K88" s="54" t="n">
        <v>30</v>
      </c>
      <c r="L88" s="54" t="n">
        <v>0</v>
      </c>
      <c r="M88" s="54" t="n">
        <v>0</v>
      </c>
      <c r="N88" s="54" t="n">
        <v>6.71824408</v>
      </c>
      <c r="O88" s="54" t="n">
        <v>0</v>
      </c>
      <c r="P88" s="52" t="inlineStr">
        <is>
          <t>Gouraud</t>
        </is>
      </c>
      <c r="Q88" s="52" t="inlineStr">
        <is>
          <t>Foliage</t>
        </is>
      </c>
      <c r="R88" s="54" t="n">
        <v>0.75</v>
      </c>
      <c r="S88" s="54" t="n">
        <v>0</v>
      </c>
      <c r="T88" s="54" t="n">
        <v>0.11</v>
      </c>
      <c r="U88" s="54" t="n">
        <v>0</v>
      </c>
      <c r="V88" s="52" t="inlineStr">
        <is>
          <t>No</t>
        </is>
      </c>
      <c r="W88" s="52" t="inlineStr">
        <is>
          <t>No</t>
        </is>
      </c>
      <c r="X88" s="52" t="inlineStr">
        <is>
          <t>-</t>
        </is>
      </c>
      <c r="Y88" s="52" t="inlineStr">
        <is>
          <t>Upper tier</t>
        </is>
      </c>
    </row>
    <row r="89" outlineLevel="1">
      <c r="A89" s="52" t="inlineStr">
        <is>
          <t>BKG-82</t>
        </is>
      </c>
      <c r="B89" s="52" t="inlineStr">
        <is>
          <t>Backdrop</t>
        </is>
      </c>
      <c r="C89" s="53" t="inlineStr">
        <is>
          <t>Group</t>
        </is>
      </c>
      <c r="D89" s="60" t="inlineStr">
        <is>
          <t>Treeline pine</t>
        </is>
      </c>
      <c r="E89" s="52" t="inlineStr">
        <is>
          <t>BKG-24</t>
        </is>
      </c>
      <c r="F89" s="52" t="n">
        <v>2</v>
      </c>
      <c r="G89" s="54" t="n">
        <v>1</v>
      </c>
      <c r="H89" s="54" t="n">
        <v>1</v>
      </c>
      <c r="I89" s="54" t="n">
        <v>1</v>
      </c>
      <c r="J89" s="54" t="n">
        <v>0</v>
      </c>
      <c r="K89" s="54" t="n">
        <v>233.12291</v>
      </c>
      <c r="L89" s="54" t="n">
        <v>0</v>
      </c>
      <c r="M89" s="54" t="n">
        <v>-43.5347443</v>
      </c>
      <c r="N89" s="54" t="n">
        <v>-0.350000024</v>
      </c>
      <c r="O89" s="54" t="n">
        <v>3.39246225</v>
      </c>
      <c r="P89" s="52" t="inlineStr">
        <is>
          <t>-</t>
        </is>
      </c>
      <c r="Q89" s="52" t="inlineStr">
        <is>
          <t>Plain</t>
        </is>
      </c>
      <c r="R89" s="54" t="n">
        <v>0.5</v>
      </c>
      <c r="S89" s="54" t="n">
        <v>0</v>
      </c>
      <c r="T89" s="54" t="n">
        <v>0.2</v>
      </c>
      <c r="U89" s="54" t="n">
        <v>0</v>
      </c>
      <c r="V89" s="52" t="inlineStr">
        <is>
          <t>No</t>
        </is>
      </c>
      <c r="W89" s="52" t="inlineStr">
        <is>
          <t>No</t>
        </is>
      </c>
      <c r="X89" s="52" t="inlineStr">
        <is>
          <t>-</t>
        </is>
      </c>
      <c r="Y89" s="52" t="inlineStr">
        <is>
          <t>Two stacked cones</t>
        </is>
      </c>
    </row>
    <row r="90" outlineLevel="1">
      <c r="A90" s="52" t="inlineStr">
        <is>
          <t>BKG-83</t>
        </is>
      </c>
      <c r="B90" s="52" t="inlineStr">
        <is>
          <t>Backdrop</t>
        </is>
      </c>
      <c r="C90" s="61" t="inlineStr">
        <is>
          <t>Cone</t>
        </is>
      </c>
      <c r="D90" s="62" t="inlineStr">
        <is>
          <t>Pine crown</t>
        </is>
      </c>
      <c r="E90" s="52" t="inlineStr">
        <is>
          <t>BKG-82</t>
        </is>
      </c>
      <c r="F90" s="52" t="n">
        <v>3</v>
      </c>
      <c r="G90" s="54" t="n">
        <v>3.59158993</v>
      </c>
      <c r="H90" s="54" t="n">
        <v>3.59158993</v>
      </c>
      <c r="I90" s="54" t="n">
        <v>3.976403</v>
      </c>
      <c r="J90" s="54" t="n">
        <v>-90</v>
      </c>
      <c r="K90" s="54" t="n">
        <v>0</v>
      </c>
      <c r="L90" s="54" t="n">
        <v>0</v>
      </c>
      <c r="M90" s="54" t="n">
        <v>0</v>
      </c>
      <c r="N90" s="54" t="n">
        <v>1.9882015</v>
      </c>
      <c r="O90" s="54" t="n">
        <v>0</v>
      </c>
      <c r="P90" s="52" t="inlineStr">
        <is>
          <t>Gouraud</t>
        </is>
      </c>
      <c r="Q90" s="52" t="inlineStr">
        <is>
          <t>Foliage</t>
        </is>
      </c>
      <c r="R90" s="54" t="n">
        <v>0.75</v>
      </c>
      <c r="S90" s="54" t="n">
        <v>0</v>
      </c>
      <c r="T90" s="54" t="n">
        <v>0.11</v>
      </c>
      <c r="U90" s="54" t="n">
        <v>0</v>
      </c>
      <c r="V90" s="52" t="inlineStr">
        <is>
          <t>No</t>
        </is>
      </c>
      <c r="W90" s="52" t="inlineStr">
        <is>
          <t>No</t>
        </is>
      </c>
      <c r="X90" s="52" t="inlineStr">
        <is>
          <t>-</t>
        </is>
      </c>
      <c r="Y90" s="52" t="inlineStr">
        <is>
          <t>Lower tier</t>
        </is>
      </c>
    </row>
    <row r="91" outlineLevel="1">
      <c r="A91" s="52" t="inlineStr">
        <is>
          <t>BKG-84</t>
        </is>
      </c>
      <c r="B91" s="52" t="inlineStr">
        <is>
          <t>Backdrop</t>
        </is>
      </c>
      <c r="C91" s="61" t="inlineStr">
        <is>
          <t>Cone</t>
        </is>
      </c>
      <c r="D91" s="62" t="inlineStr">
        <is>
          <t>Pine crown</t>
        </is>
      </c>
      <c r="E91" s="52" t="inlineStr">
        <is>
          <t>BKG-82</t>
        </is>
      </c>
      <c r="F91" s="52" t="n">
        <v>3</v>
      </c>
      <c r="G91" s="54" t="n">
        <v>2.33453345</v>
      </c>
      <c r="H91" s="54" t="n">
        <v>2.33453345</v>
      </c>
      <c r="I91" s="54" t="n">
        <v>3.52745438</v>
      </c>
      <c r="J91" s="54" t="n">
        <v>-90</v>
      </c>
      <c r="K91" s="54" t="n">
        <v>30</v>
      </c>
      <c r="L91" s="54" t="n">
        <v>0</v>
      </c>
      <c r="M91" s="54" t="n">
        <v>0</v>
      </c>
      <c r="N91" s="54" t="n">
        <v>4.64982605</v>
      </c>
      <c r="O91" s="54" t="n">
        <v>0</v>
      </c>
      <c r="P91" s="52" t="inlineStr">
        <is>
          <t>Gouraud</t>
        </is>
      </c>
      <c r="Q91" s="52" t="inlineStr">
        <is>
          <t>Foliage</t>
        </is>
      </c>
      <c r="R91" s="54" t="n">
        <v>0.75</v>
      </c>
      <c r="S91" s="54" t="n">
        <v>0</v>
      </c>
      <c r="T91" s="54" t="n">
        <v>0.11</v>
      </c>
      <c r="U91" s="54" t="n">
        <v>0</v>
      </c>
      <c r="V91" s="52" t="inlineStr">
        <is>
          <t>No</t>
        </is>
      </c>
      <c r="W91" s="52" t="inlineStr">
        <is>
          <t>No</t>
        </is>
      </c>
      <c r="X91" s="52" t="inlineStr">
        <is>
          <t>-</t>
        </is>
      </c>
      <c r="Y91" s="52" t="inlineStr">
        <is>
          <t>Upper tier</t>
        </is>
      </c>
    </row>
    <row r="92" outlineLevel="1">
      <c r="A92" s="52" t="inlineStr">
        <is>
          <t>BKG-85</t>
        </is>
      </c>
      <c r="B92" s="52" t="inlineStr">
        <is>
          <t>Backdrop</t>
        </is>
      </c>
      <c r="C92" s="53" t="inlineStr">
        <is>
          <t>Group</t>
        </is>
      </c>
      <c r="D92" s="60" t="inlineStr">
        <is>
          <t>Treeline pine</t>
        </is>
      </c>
      <c r="E92" s="52" t="inlineStr">
        <is>
          <t>BKG-24</t>
        </is>
      </c>
      <c r="F92" s="52" t="n">
        <v>2</v>
      </c>
      <c r="G92" s="54" t="n">
        <v>1</v>
      </c>
      <c r="H92" s="54" t="n">
        <v>1</v>
      </c>
      <c r="I92" s="54" t="n">
        <v>1</v>
      </c>
      <c r="J92" s="54" t="n">
        <v>0</v>
      </c>
      <c r="K92" s="54" t="n">
        <v>337.885712</v>
      </c>
      <c r="L92" s="54" t="n">
        <v>0</v>
      </c>
      <c r="M92" s="54" t="n">
        <v>-41.2432976</v>
      </c>
      <c r="N92" s="54" t="n">
        <v>-0.350000024</v>
      </c>
      <c r="O92" s="54" t="n">
        <v>2.03667307</v>
      </c>
      <c r="P92" s="52" t="inlineStr">
        <is>
          <t>-</t>
        </is>
      </c>
      <c r="Q92" s="52" t="inlineStr">
        <is>
          <t>Plain</t>
        </is>
      </c>
      <c r="R92" s="54" t="n">
        <v>0.5</v>
      </c>
      <c r="S92" s="54" t="n">
        <v>0</v>
      </c>
      <c r="T92" s="54" t="n">
        <v>0.2</v>
      </c>
      <c r="U92" s="54" t="n">
        <v>0</v>
      </c>
      <c r="V92" s="52" t="inlineStr">
        <is>
          <t>No</t>
        </is>
      </c>
      <c r="W92" s="52" t="inlineStr">
        <is>
          <t>No</t>
        </is>
      </c>
      <c r="X92" s="52" t="inlineStr">
        <is>
          <t>-</t>
        </is>
      </c>
      <c r="Y92" s="52" t="inlineStr">
        <is>
          <t>Two stacked cones</t>
        </is>
      </c>
    </row>
    <row r="93" outlineLevel="1">
      <c r="A93" s="52" t="inlineStr">
        <is>
          <t>BKG-86</t>
        </is>
      </c>
      <c r="B93" s="52" t="inlineStr">
        <is>
          <t>Backdrop</t>
        </is>
      </c>
      <c r="C93" s="61" t="inlineStr">
        <is>
          <t>Cone</t>
        </is>
      </c>
      <c r="D93" s="62" t="inlineStr">
        <is>
          <t>Pine crown</t>
        </is>
      </c>
      <c r="E93" s="52" t="inlineStr">
        <is>
          <t>BKG-85</t>
        </is>
      </c>
      <c r="F93" s="52" t="n">
        <v>3</v>
      </c>
      <c r="G93" s="54" t="n">
        <v>4.85382366</v>
      </c>
      <c r="H93" s="54" t="n">
        <v>4.85382366</v>
      </c>
      <c r="I93" s="54" t="n">
        <v>5.37387657</v>
      </c>
      <c r="J93" s="54" t="n">
        <v>-90</v>
      </c>
      <c r="K93" s="54" t="n">
        <v>0</v>
      </c>
      <c r="L93" s="54" t="n">
        <v>0</v>
      </c>
      <c r="M93" s="54" t="n">
        <v>0</v>
      </c>
      <c r="N93" s="54" t="n">
        <v>2.68693829</v>
      </c>
      <c r="O93" s="54" t="n">
        <v>0</v>
      </c>
      <c r="P93" s="52" t="inlineStr">
        <is>
          <t>Gouraud</t>
        </is>
      </c>
      <c r="Q93" s="52" t="inlineStr">
        <is>
          <t>Foliage</t>
        </is>
      </c>
      <c r="R93" s="54" t="n">
        <v>0.75</v>
      </c>
      <c r="S93" s="54" t="n">
        <v>0</v>
      </c>
      <c r="T93" s="54" t="n">
        <v>0.11</v>
      </c>
      <c r="U93" s="54" t="n">
        <v>0</v>
      </c>
      <c r="V93" s="52" t="inlineStr">
        <is>
          <t>No</t>
        </is>
      </c>
      <c r="W93" s="52" t="inlineStr">
        <is>
          <t>No</t>
        </is>
      </c>
      <c r="X93" s="52" t="inlineStr">
        <is>
          <t>-</t>
        </is>
      </c>
      <c r="Y93" s="52" t="inlineStr">
        <is>
          <t>Lower tier</t>
        </is>
      </c>
    </row>
    <row r="94" outlineLevel="1">
      <c r="A94" s="52" t="inlineStr">
        <is>
          <t>BKG-87</t>
        </is>
      </c>
      <c r="B94" s="52" t="inlineStr">
        <is>
          <t>Backdrop</t>
        </is>
      </c>
      <c r="C94" s="61" t="inlineStr">
        <is>
          <t>Cone</t>
        </is>
      </c>
      <c r="D94" s="62" t="inlineStr">
        <is>
          <t>Pine crown</t>
        </is>
      </c>
      <c r="E94" s="52" t="inlineStr">
        <is>
          <t>BKG-85</t>
        </is>
      </c>
      <c r="F94" s="52" t="n">
        <v>3</v>
      </c>
      <c r="G94" s="54" t="n">
        <v>3.15498519</v>
      </c>
      <c r="H94" s="54" t="n">
        <v>3.15498519</v>
      </c>
      <c r="I94" s="54" t="n">
        <v>4.76714849</v>
      </c>
      <c r="J94" s="54" t="n">
        <v>-90</v>
      </c>
      <c r="K94" s="54" t="n">
        <v>30</v>
      </c>
      <c r="L94" s="54" t="n">
        <v>0</v>
      </c>
      <c r="M94" s="54" t="n">
        <v>0</v>
      </c>
      <c r="N94" s="54" t="n">
        <v>6.28396845</v>
      </c>
      <c r="O94" s="54" t="n">
        <v>0</v>
      </c>
      <c r="P94" s="52" t="inlineStr">
        <is>
          <t>Gouraud</t>
        </is>
      </c>
      <c r="Q94" s="52" t="inlineStr">
        <is>
          <t>Foliage</t>
        </is>
      </c>
      <c r="R94" s="54" t="n">
        <v>0.75</v>
      </c>
      <c r="S94" s="54" t="n">
        <v>0</v>
      </c>
      <c r="T94" s="54" t="n">
        <v>0.11</v>
      </c>
      <c r="U94" s="54" t="n">
        <v>0</v>
      </c>
      <c r="V94" s="52" t="inlineStr">
        <is>
          <t>No</t>
        </is>
      </c>
      <c r="W94" s="52" t="inlineStr">
        <is>
          <t>No</t>
        </is>
      </c>
      <c r="X94" s="52" t="inlineStr">
        <is>
          <t>-</t>
        </is>
      </c>
      <c r="Y94" s="52" t="inlineStr">
        <is>
          <t>Upper tier</t>
        </is>
      </c>
    </row>
    <row r="95" outlineLevel="1">
      <c r="A95" s="52" t="inlineStr">
        <is>
          <t>BKG-88</t>
        </is>
      </c>
      <c r="B95" s="52" t="inlineStr">
        <is>
          <t>Backdrop</t>
        </is>
      </c>
      <c r="C95" s="53" t="inlineStr">
        <is>
          <t>Group</t>
        </is>
      </c>
      <c r="D95" s="60" t="inlineStr">
        <is>
          <t>Treeline pine</t>
        </is>
      </c>
      <c r="E95" s="52" t="inlineStr">
        <is>
          <t>BKG-24</t>
        </is>
      </c>
      <c r="F95" s="52" t="n">
        <v>2</v>
      </c>
      <c r="G95" s="54" t="n">
        <v>1</v>
      </c>
      <c r="H95" s="54" t="n">
        <v>1</v>
      </c>
      <c r="I95" s="54" t="n">
        <v>1</v>
      </c>
      <c r="J95" s="54" t="n">
        <v>0</v>
      </c>
      <c r="K95" s="54" t="n">
        <v>186.885895</v>
      </c>
      <c r="L95" s="54" t="n">
        <v>0</v>
      </c>
      <c r="M95" s="54" t="n">
        <v>-40.1409454</v>
      </c>
      <c r="N95" s="54" t="n">
        <v>-0.350000024</v>
      </c>
      <c r="O95" s="54" t="n">
        <v>-7.4812088</v>
      </c>
      <c r="P95" s="52" t="inlineStr">
        <is>
          <t>-</t>
        </is>
      </c>
      <c r="Q95" s="52" t="inlineStr">
        <is>
          <t>Plain</t>
        </is>
      </c>
      <c r="R95" s="54" t="n">
        <v>0.5</v>
      </c>
      <c r="S95" s="54" t="n">
        <v>0</v>
      </c>
      <c r="T95" s="54" t="n">
        <v>0.2</v>
      </c>
      <c r="U95" s="54" t="n">
        <v>0</v>
      </c>
      <c r="V95" s="52" t="inlineStr">
        <is>
          <t>No</t>
        </is>
      </c>
      <c r="W95" s="52" t="inlineStr">
        <is>
          <t>No</t>
        </is>
      </c>
      <c r="X95" s="52" t="inlineStr">
        <is>
          <t>-</t>
        </is>
      </c>
      <c r="Y95" s="52" t="inlineStr">
        <is>
          <t>Two stacked cones</t>
        </is>
      </c>
    </row>
    <row r="96" outlineLevel="1">
      <c r="A96" s="52" t="inlineStr">
        <is>
          <t>BKG-89</t>
        </is>
      </c>
      <c r="B96" s="52" t="inlineStr">
        <is>
          <t>Backdrop</t>
        </is>
      </c>
      <c r="C96" s="61" t="inlineStr">
        <is>
          <t>Cone</t>
        </is>
      </c>
      <c r="D96" s="62" t="inlineStr">
        <is>
          <t>Pine crown</t>
        </is>
      </c>
      <c r="E96" s="52" t="inlineStr">
        <is>
          <t>BKG-88</t>
        </is>
      </c>
      <c r="F96" s="52" t="n">
        <v>3</v>
      </c>
      <c r="G96" s="54" t="n">
        <v>3.49538612</v>
      </c>
      <c r="H96" s="54" t="n">
        <v>3.49538612</v>
      </c>
      <c r="I96" s="54" t="n">
        <v>3.86989164</v>
      </c>
      <c r="J96" s="54" t="n">
        <v>-90</v>
      </c>
      <c r="K96" s="54" t="n">
        <v>0</v>
      </c>
      <c r="L96" s="54" t="n">
        <v>0</v>
      </c>
      <c r="M96" s="54" t="n">
        <v>0</v>
      </c>
      <c r="N96" s="54" t="n">
        <v>1.93494582</v>
      </c>
      <c r="O96" s="54" t="n">
        <v>0</v>
      </c>
      <c r="P96" s="52" t="inlineStr">
        <is>
          <t>Gouraud</t>
        </is>
      </c>
      <c r="Q96" s="52" t="inlineStr">
        <is>
          <t>Foliage</t>
        </is>
      </c>
      <c r="R96" s="54" t="n">
        <v>0.75</v>
      </c>
      <c r="S96" s="54" t="n">
        <v>0</v>
      </c>
      <c r="T96" s="54" t="n">
        <v>0.11</v>
      </c>
      <c r="U96" s="54" t="n">
        <v>0</v>
      </c>
      <c r="V96" s="52" t="inlineStr">
        <is>
          <t>No</t>
        </is>
      </c>
      <c r="W96" s="52" t="inlineStr">
        <is>
          <t>No</t>
        </is>
      </c>
      <c r="X96" s="52" t="inlineStr">
        <is>
          <t>-</t>
        </is>
      </c>
      <c r="Y96" s="52" t="inlineStr">
        <is>
          <t>Lower tier</t>
        </is>
      </c>
    </row>
    <row r="97" outlineLevel="1">
      <c r="A97" s="52" t="inlineStr">
        <is>
          <t>BKG-90</t>
        </is>
      </c>
      <c r="B97" s="52" t="inlineStr">
        <is>
          <t>Backdrop</t>
        </is>
      </c>
      <c r="C97" s="61" t="inlineStr">
        <is>
          <t>Cone</t>
        </is>
      </c>
      <c r="D97" s="62" t="inlineStr">
        <is>
          <t>Pine crown</t>
        </is>
      </c>
      <c r="E97" s="52" t="inlineStr">
        <is>
          <t>BKG-88</t>
        </is>
      </c>
      <c r="F97" s="52" t="n">
        <v>3</v>
      </c>
      <c r="G97" s="54" t="n">
        <v>2.27200079</v>
      </c>
      <c r="H97" s="54" t="n">
        <v>2.27200079</v>
      </c>
      <c r="I97" s="54" t="n">
        <v>3.43296838</v>
      </c>
      <c r="J97" s="54" t="n">
        <v>-90</v>
      </c>
      <c r="K97" s="54" t="n">
        <v>30</v>
      </c>
      <c r="L97" s="54" t="n">
        <v>0</v>
      </c>
      <c r="M97" s="54" t="n">
        <v>0</v>
      </c>
      <c r="N97" s="54" t="n">
        <v>4.52527666</v>
      </c>
      <c r="O97" s="54" t="n">
        <v>0</v>
      </c>
      <c r="P97" s="52" t="inlineStr">
        <is>
          <t>Gouraud</t>
        </is>
      </c>
      <c r="Q97" s="52" t="inlineStr">
        <is>
          <t>Foliage</t>
        </is>
      </c>
      <c r="R97" s="54" t="n">
        <v>0.75</v>
      </c>
      <c r="S97" s="54" t="n">
        <v>0</v>
      </c>
      <c r="T97" s="54" t="n">
        <v>0.11</v>
      </c>
      <c r="U97" s="54" t="n">
        <v>0</v>
      </c>
      <c r="V97" s="52" t="inlineStr">
        <is>
          <t>No</t>
        </is>
      </c>
      <c r="W97" s="52" t="inlineStr">
        <is>
          <t>No</t>
        </is>
      </c>
      <c r="X97" s="52" t="inlineStr">
        <is>
          <t>-</t>
        </is>
      </c>
      <c r="Y97" s="52" t="inlineStr">
        <is>
          <t>Upper tier</t>
        </is>
      </c>
    </row>
    <row r="98" outlineLevel="1">
      <c r="A98" s="52" t="inlineStr">
        <is>
          <t>BKG-91</t>
        </is>
      </c>
      <c r="B98" s="52" t="inlineStr">
        <is>
          <t>Backdrop</t>
        </is>
      </c>
      <c r="C98" s="53" t="inlineStr">
        <is>
          <t>Group</t>
        </is>
      </c>
      <c r="D98" s="60" t="inlineStr">
        <is>
          <t>Treeline pine</t>
        </is>
      </c>
      <c r="E98" s="52" t="inlineStr">
        <is>
          <t>BKG-24</t>
        </is>
      </c>
      <c r="F98" s="52" t="n">
        <v>2</v>
      </c>
      <c r="G98" s="54" t="n">
        <v>1</v>
      </c>
      <c r="H98" s="54" t="n">
        <v>1</v>
      </c>
      <c r="I98" s="54" t="n">
        <v>1</v>
      </c>
      <c r="J98" s="54" t="n">
        <v>0</v>
      </c>
      <c r="K98" s="54" t="n">
        <v>289.734375</v>
      </c>
      <c r="L98" s="54" t="n">
        <v>0</v>
      </c>
      <c r="M98" s="54" t="n">
        <v>-40.986187</v>
      </c>
      <c r="N98" s="54" t="n">
        <v>-0.350000024</v>
      </c>
      <c r="O98" s="54" t="n">
        <v>-8.496287349999999</v>
      </c>
      <c r="P98" s="52" t="inlineStr">
        <is>
          <t>-</t>
        </is>
      </c>
      <c r="Q98" s="52" t="inlineStr">
        <is>
          <t>Plain</t>
        </is>
      </c>
      <c r="R98" s="54" t="n">
        <v>0.5</v>
      </c>
      <c r="S98" s="54" t="n">
        <v>0</v>
      </c>
      <c r="T98" s="54" t="n">
        <v>0.2</v>
      </c>
      <c r="U98" s="54" t="n">
        <v>0</v>
      </c>
      <c r="V98" s="52" t="inlineStr">
        <is>
          <t>No</t>
        </is>
      </c>
      <c r="W98" s="52" t="inlineStr">
        <is>
          <t>No</t>
        </is>
      </c>
      <c r="X98" s="52" t="inlineStr">
        <is>
          <t>-</t>
        </is>
      </c>
      <c r="Y98" s="52" t="inlineStr">
        <is>
          <t>Two stacked cones</t>
        </is>
      </c>
    </row>
    <row r="99" outlineLevel="1">
      <c r="A99" s="52" t="inlineStr">
        <is>
          <t>BKG-92</t>
        </is>
      </c>
      <c r="B99" s="52" t="inlineStr">
        <is>
          <t>Backdrop</t>
        </is>
      </c>
      <c r="C99" s="61" t="inlineStr">
        <is>
          <t>Cone</t>
        </is>
      </c>
      <c r="D99" s="62" t="inlineStr">
        <is>
          <t>Pine crown</t>
        </is>
      </c>
      <c r="E99" s="52" t="inlineStr">
        <is>
          <t>BKG-91</t>
        </is>
      </c>
      <c r="F99" s="52" t="n">
        <v>3</v>
      </c>
      <c r="G99" s="54" t="n">
        <v>5.53361559</v>
      </c>
      <c r="H99" s="54" t="n">
        <v>5.53361559</v>
      </c>
      <c r="I99" s="54" t="n">
        <v>6.12650299</v>
      </c>
      <c r="J99" s="54" t="n">
        <v>-90</v>
      </c>
      <c r="K99" s="54" t="n">
        <v>0</v>
      </c>
      <c r="L99" s="54" t="n">
        <v>0</v>
      </c>
      <c r="M99" s="54" t="n">
        <v>0</v>
      </c>
      <c r="N99" s="54" t="n">
        <v>3.0632515</v>
      </c>
      <c r="O99" s="54" t="n">
        <v>0</v>
      </c>
      <c r="P99" s="52" t="inlineStr">
        <is>
          <t>Gouraud</t>
        </is>
      </c>
      <c r="Q99" s="52" t="inlineStr">
        <is>
          <t>Foliage</t>
        </is>
      </c>
      <c r="R99" s="54" t="n">
        <v>0.75</v>
      </c>
      <c r="S99" s="54" t="n">
        <v>0</v>
      </c>
      <c r="T99" s="54" t="n">
        <v>0.11</v>
      </c>
      <c r="U99" s="54" t="n">
        <v>0</v>
      </c>
      <c r="V99" s="52" t="inlineStr">
        <is>
          <t>No</t>
        </is>
      </c>
      <c r="W99" s="52" t="inlineStr">
        <is>
          <t>No</t>
        </is>
      </c>
      <c r="X99" s="52" t="inlineStr">
        <is>
          <t>-</t>
        </is>
      </c>
      <c r="Y99" s="52" t="inlineStr">
        <is>
          <t>Lower tier</t>
        </is>
      </c>
    </row>
    <row r="100" outlineLevel="1">
      <c r="A100" s="52" t="inlineStr">
        <is>
          <t>BKG-93</t>
        </is>
      </c>
      <c r="B100" s="52" t="inlineStr">
        <is>
          <t>Backdrop</t>
        </is>
      </c>
      <c r="C100" s="61" t="inlineStr">
        <is>
          <t>Cone</t>
        </is>
      </c>
      <c r="D100" s="62" t="inlineStr">
        <is>
          <t>Pine crown</t>
        </is>
      </c>
      <c r="E100" s="52" t="inlineStr">
        <is>
          <t>BKG-91</t>
        </is>
      </c>
      <c r="F100" s="52" t="n">
        <v>3</v>
      </c>
      <c r="G100" s="54" t="n">
        <v>3.59684992</v>
      </c>
      <c r="H100" s="54" t="n">
        <v>3.59684992</v>
      </c>
      <c r="I100" s="54" t="n">
        <v>5.4348011</v>
      </c>
      <c r="J100" s="54" t="n">
        <v>-90</v>
      </c>
      <c r="K100" s="54" t="n">
        <v>30</v>
      </c>
      <c r="L100" s="54" t="n">
        <v>0</v>
      </c>
      <c r="M100" s="54" t="n">
        <v>0</v>
      </c>
      <c r="N100" s="54" t="n">
        <v>7.1640563</v>
      </c>
      <c r="O100" s="54" t="n">
        <v>0</v>
      </c>
      <c r="P100" s="52" t="inlineStr">
        <is>
          <t>Gouraud</t>
        </is>
      </c>
      <c r="Q100" s="52" t="inlineStr">
        <is>
          <t>Foliage</t>
        </is>
      </c>
      <c r="R100" s="54" t="n">
        <v>0.75</v>
      </c>
      <c r="S100" s="54" t="n">
        <v>0</v>
      </c>
      <c r="T100" s="54" t="n">
        <v>0.11</v>
      </c>
      <c r="U100" s="54" t="n">
        <v>0</v>
      </c>
      <c r="V100" s="52" t="inlineStr">
        <is>
          <t>No</t>
        </is>
      </c>
      <c r="W100" s="52" t="inlineStr">
        <is>
          <t>No</t>
        </is>
      </c>
      <c r="X100" s="52" t="inlineStr">
        <is>
          <t>-</t>
        </is>
      </c>
      <c r="Y100" s="52" t="inlineStr">
        <is>
          <t>Upper tier</t>
        </is>
      </c>
    </row>
    <row r="101" outlineLevel="1">
      <c r="A101" s="52" t="inlineStr">
        <is>
          <t>BKG-94</t>
        </is>
      </c>
      <c r="B101" s="52" t="inlineStr">
        <is>
          <t>Backdrop</t>
        </is>
      </c>
      <c r="C101" s="53" t="inlineStr">
        <is>
          <t>Group</t>
        </is>
      </c>
      <c r="D101" s="60" t="inlineStr">
        <is>
          <t>Treeline pine</t>
        </is>
      </c>
      <c r="E101" s="52" t="inlineStr">
        <is>
          <t>BKG-24</t>
        </is>
      </c>
      <c r="F101" s="52" t="n">
        <v>2</v>
      </c>
      <c r="G101" s="54" t="n">
        <v>1</v>
      </c>
      <c r="H101" s="54" t="n">
        <v>1</v>
      </c>
      <c r="I101" s="54" t="n">
        <v>1</v>
      </c>
      <c r="J101" s="54" t="n">
        <v>0</v>
      </c>
      <c r="K101" s="54" t="n">
        <v>121.67511</v>
      </c>
      <c r="L101" s="54" t="n">
        <v>0</v>
      </c>
      <c r="M101" s="54" t="n">
        <v>-37.3298454</v>
      </c>
      <c r="N101" s="54" t="n">
        <v>-0.350000024</v>
      </c>
      <c r="O101" s="54" t="n">
        <v>-16.3735771</v>
      </c>
      <c r="P101" s="52" t="inlineStr">
        <is>
          <t>-</t>
        </is>
      </c>
      <c r="Q101" s="52" t="inlineStr">
        <is>
          <t>Plain</t>
        </is>
      </c>
      <c r="R101" s="54" t="n">
        <v>0.5</v>
      </c>
      <c r="S101" s="54" t="n">
        <v>0</v>
      </c>
      <c r="T101" s="54" t="n">
        <v>0.2</v>
      </c>
      <c r="U101" s="54" t="n">
        <v>0</v>
      </c>
      <c r="V101" s="52" t="inlineStr">
        <is>
          <t>No</t>
        </is>
      </c>
      <c r="W101" s="52" t="inlineStr">
        <is>
          <t>No</t>
        </is>
      </c>
      <c r="X101" s="52" t="inlineStr">
        <is>
          <t>-</t>
        </is>
      </c>
      <c r="Y101" s="52" t="inlineStr">
        <is>
          <t>Two stacked cones</t>
        </is>
      </c>
    </row>
    <row r="102" outlineLevel="1">
      <c r="A102" s="52" t="inlineStr">
        <is>
          <t>BKG-95</t>
        </is>
      </c>
      <c r="B102" s="52" t="inlineStr">
        <is>
          <t>Backdrop</t>
        </is>
      </c>
      <c r="C102" s="61" t="inlineStr">
        <is>
          <t>Cone</t>
        </is>
      </c>
      <c r="D102" s="62" t="inlineStr">
        <is>
          <t>Pine crown</t>
        </is>
      </c>
      <c r="E102" s="52" t="inlineStr">
        <is>
          <t>BKG-94</t>
        </is>
      </c>
      <c r="F102" s="52" t="n">
        <v>3</v>
      </c>
      <c r="G102" s="54" t="n">
        <v>4.86437607</v>
      </c>
      <c r="H102" s="54" t="n">
        <v>4.86437607</v>
      </c>
      <c r="I102" s="54" t="n">
        <v>5.38555956</v>
      </c>
      <c r="J102" s="54" t="n">
        <v>-90</v>
      </c>
      <c r="K102" s="54" t="n">
        <v>0</v>
      </c>
      <c r="L102" s="54" t="n">
        <v>0</v>
      </c>
      <c r="M102" s="54" t="n">
        <v>0</v>
      </c>
      <c r="N102" s="54" t="n">
        <v>2.69277978</v>
      </c>
      <c r="O102" s="54" t="n">
        <v>0</v>
      </c>
      <c r="P102" s="52" t="inlineStr">
        <is>
          <t>Gouraud</t>
        </is>
      </c>
      <c r="Q102" s="52" t="inlineStr">
        <is>
          <t>Foliage</t>
        </is>
      </c>
      <c r="R102" s="54" t="n">
        <v>0.75</v>
      </c>
      <c r="S102" s="54" t="n">
        <v>0</v>
      </c>
      <c r="T102" s="54" t="n">
        <v>0.11</v>
      </c>
      <c r="U102" s="54" t="n">
        <v>0</v>
      </c>
      <c r="V102" s="52" t="inlineStr">
        <is>
          <t>No</t>
        </is>
      </c>
      <c r="W102" s="52" t="inlineStr">
        <is>
          <t>No</t>
        </is>
      </c>
      <c r="X102" s="52" t="inlineStr">
        <is>
          <t>-</t>
        </is>
      </c>
      <c r="Y102" s="52" t="inlineStr">
        <is>
          <t>Lower tier</t>
        </is>
      </c>
    </row>
    <row r="103" outlineLevel="1">
      <c r="A103" s="52" t="inlineStr">
        <is>
          <t>BKG-96</t>
        </is>
      </c>
      <c r="B103" s="52" t="inlineStr">
        <is>
          <t>Backdrop</t>
        </is>
      </c>
      <c r="C103" s="61" t="inlineStr">
        <is>
          <t>Cone</t>
        </is>
      </c>
      <c r="D103" s="62" t="inlineStr">
        <is>
          <t>Pine crown</t>
        </is>
      </c>
      <c r="E103" s="52" t="inlineStr">
        <is>
          <t>BKG-94</t>
        </is>
      </c>
      <c r="F103" s="52" t="n">
        <v>3</v>
      </c>
      <c r="G103" s="54" t="n">
        <v>3.16184425</v>
      </c>
      <c r="H103" s="54" t="n">
        <v>3.16184425</v>
      </c>
      <c r="I103" s="54" t="n">
        <v>4.77751255</v>
      </c>
      <c r="J103" s="54" t="n">
        <v>-90</v>
      </c>
      <c r="K103" s="54" t="n">
        <v>30</v>
      </c>
      <c r="L103" s="54" t="n">
        <v>0</v>
      </c>
      <c r="M103" s="54" t="n">
        <v>0</v>
      </c>
      <c r="N103" s="54" t="n">
        <v>6.29763031</v>
      </c>
      <c r="O103" s="54" t="n">
        <v>0</v>
      </c>
      <c r="P103" s="52" t="inlineStr">
        <is>
          <t>Gouraud</t>
        </is>
      </c>
      <c r="Q103" s="52" t="inlineStr">
        <is>
          <t>Foliage</t>
        </is>
      </c>
      <c r="R103" s="54" t="n">
        <v>0.75</v>
      </c>
      <c r="S103" s="54" t="n">
        <v>0</v>
      </c>
      <c r="T103" s="54" t="n">
        <v>0.11</v>
      </c>
      <c r="U103" s="54" t="n">
        <v>0</v>
      </c>
      <c r="V103" s="52" t="inlineStr">
        <is>
          <t>No</t>
        </is>
      </c>
      <c r="W103" s="52" t="inlineStr">
        <is>
          <t>No</t>
        </is>
      </c>
      <c r="X103" s="52" t="inlineStr">
        <is>
          <t>-</t>
        </is>
      </c>
      <c r="Y103" s="52" t="inlineStr">
        <is>
          <t>Upper tier</t>
        </is>
      </c>
    </row>
    <row r="104" outlineLevel="1">
      <c r="A104" s="52" t="inlineStr">
        <is>
          <t>BKG-97</t>
        </is>
      </c>
      <c r="B104" s="52" t="inlineStr">
        <is>
          <t>Backdrop</t>
        </is>
      </c>
      <c r="C104" s="53" t="inlineStr">
        <is>
          <t>Group</t>
        </is>
      </c>
      <c r="D104" s="60" t="inlineStr">
        <is>
          <t>Treeline pine</t>
        </is>
      </c>
      <c r="E104" s="52" t="inlineStr">
        <is>
          <t>BKG-24</t>
        </is>
      </c>
      <c r="F104" s="52" t="n">
        <v>2</v>
      </c>
      <c r="G104" s="54" t="n">
        <v>1</v>
      </c>
      <c r="H104" s="54" t="n">
        <v>1</v>
      </c>
      <c r="I104" s="54" t="n">
        <v>1</v>
      </c>
      <c r="J104" s="54" t="n">
        <v>0</v>
      </c>
      <c r="K104" s="54" t="n">
        <v>102.991852</v>
      </c>
      <c r="L104" s="54" t="n">
        <v>0</v>
      </c>
      <c r="M104" s="54" t="n">
        <v>-35.1404228</v>
      </c>
      <c r="N104" s="54" t="n">
        <v>-0.350000024</v>
      </c>
      <c r="O104" s="54" t="n">
        <v>-18.7341709</v>
      </c>
      <c r="P104" s="52" t="inlineStr">
        <is>
          <t>-</t>
        </is>
      </c>
      <c r="Q104" s="52" t="inlineStr">
        <is>
          <t>Plain</t>
        </is>
      </c>
      <c r="R104" s="54" t="n">
        <v>0.5</v>
      </c>
      <c r="S104" s="54" t="n">
        <v>0</v>
      </c>
      <c r="T104" s="54" t="n">
        <v>0.2</v>
      </c>
      <c r="U104" s="54" t="n">
        <v>0</v>
      </c>
      <c r="V104" s="52" t="inlineStr">
        <is>
          <t>No</t>
        </is>
      </c>
      <c r="W104" s="52" t="inlineStr">
        <is>
          <t>No</t>
        </is>
      </c>
      <c r="X104" s="52" t="inlineStr">
        <is>
          <t>-</t>
        </is>
      </c>
      <c r="Y104" s="52" t="inlineStr">
        <is>
          <t>Two stacked cones</t>
        </is>
      </c>
    </row>
    <row r="105" outlineLevel="1">
      <c r="A105" s="52" t="inlineStr">
        <is>
          <t>BKG-98</t>
        </is>
      </c>
      <c r="B105" s="52" t="inlineStr">
        <is>
          <t>Backdrop</t>
        </is>
      </c>
      <c r="C105" s="61" t="inlineStr">
        <is>
          <t>Cone</t>
        </is>
      </c>
      <c r="D105" s="62" t="inlineStr">
        <is>
          <t>Pine crown</t>
        </is>
      </c>
      <c r="E105" s="52" t="inlineStr">
        <is>
          <t>BKG-97</t>
        </is>
      </c>
      <c r="F105" s="52" t="n">
        <v>3</v>
      </c>
      <c r="G105" s="54" t="n">
        <v>3.53484678</v>
      </c>
      <c r="H105" s="54" t="n">
        <v>3.53484678</v>
      </c>
      <c r="I105" s="54" t="n">
        <v>3.91358042</v>
      </c>
      <c r="J105" s="54" t="n">
        <v>-90</v>
      </c>
      <c r="K105" s="54" t="n">
        <v>0</v>
      </c>
      <c r="L105" s="54" t="n">
        <v>0</v>
      </c>
      <c r="M105" s="54" t="n">
        <v>0</v>
      </c>
      <c r="N105" s="54" t="n">
        <v>1.95679021</v>
      </c>
      <c r="O105" s="54" t="n">
        <v>0</v>
      </c>
      <c r="P105" s="52" t="inlineStr">
        <is>
          <t>Gouraud</t>
        </is>
      </c>
      <c r="Q105" s="52" t="inlineStr">
        <is>
          <t>Foliage</t>
        </is>
      </c>
      <c r="R105" s="54" t="n">
        <v>0.75</v>
      </c>
      <c r="S105" s="54" t="n">
        <v>0</v>
      </c>
      <c r="T105" s="54" t="n">
        <v>0.11</v>
      </c>
      <c r="U105" s="54" t="n">
        <v>0</v>
      </c>
      <c r="V105" s="52" t="inlineStr">
        <is>
          <t>No</t>
        </is>
      </c>
      <c r="W105" s="52" t="inlineStr">
        <is>
          <t>No</t>
        </is>
      </c>
      <c r="X105" s="52" t="inlineStr">
        <is>
          <t>-</t>
        </is>
      </c>
      <c r="Y105" s="52" t="inlineStr">
        <is>
          <t>Lower tier</t>
        </is>
      </c>
    </row>
    <row r="106" outlineLevel="1">
      <c r="A106" s="52" t="inlineStr">
        <is>
          <t>BKG-99</t>
        </is>
      </c>
      <c r="B106" s="52" t="inlineStr">
        <is>
          <t>Backdrop</t>
        </is>
      </c>
      <c r="C106" s="61" t="inlineStr">
        <is>
          <t>Cone</t>
        </is>
      </c>
      <c r="D106" s="62" t="inlineStr">
        <is>
          <t>Pine crown</t>
        </is>
      </c>
      <c r="E106" s="52" t="inlineStr">
        <is>
          <t>BKG-97</t>
        </is>
      </c>
      <c r="F106" s="52" t="n">
        <v>3</v>
      </c>
      <c r="G106" s="54" t="n">
        <v>2.29765034</v>
      </c>
      <c r="H106" s="54" t="n">
        <v>2.29765034</v>
      </c>
      <c r="I106" s="54" t="n">
        <v>3.47172451</v>
      </c>
      <c r="J106" s="54" t="n">
        <v>-90</v>
      </c>
      <c r="K106" s="54" t="n">
        <v>30</v>
      </c>
      <c r="L106" s="54" t="n">
        <v>0</v>
      </c>
      <c r="M106" s="54" t="n">
        <v>0</v>
      </c>
      <c r="N106" s="54" t="n">
        <v>4.57636404</v>
      </c>
      <c r="O106" s="54" t="n">
        <v>0</v>
      </c>
      <c r="P106" s="52" t="inlineStr">
        <is>
          <t>Gouraud</t>
        </is>
      </c>
      <c r="Q106" s="52" t="inlineStr">
        <is>
          <t>Foliage</t>
        </is>
      </c>
      <c r="R106" s="54" t="n">
        <v>0.75</v>
      </c>
      <c r="S106" s="54" t="n">
        <v>0</v>
      </c>
      <c r="T106" s="54" t="n">
        <v>0.11</v>
      </c>
      <c r="U106" s="54" t="n">
        <v>0</v>
      </c>
      <c r="V106" s="52" t="inlineStr">
        <is>
          <t>No</t>
        </is>
      </c>
      <c r="W106" s="52" t="inlineStr">
        <is>
          <t>No</t>
        </is>
      </c>
      <c r="X106" s="52" t="inlineStr">
        <is>
          <t>-</t>
        </is>
      </c>
      <c r="Y106" s="52" t="inlineStr">
        <is>
          <t>Upper tier</t>
        </is>
      </c>
    </row>
    <row r="107" outlineLevel="1">
      <c r="A107" s="52" t="inlineStr">
        <is>
          <t>BKG-100</t>
        </is>
      </c>
      <c r="B107" s="52" t="inlineStr">
        <is>
          <t>Backdrop</t>
        </is>
      </c>
      <c r="C107" s="53" t="inlineStr">
        <is>
          <t>Group</t>
        </is>
      </c>
      <c r="D107" s="60" t="inlineStr">
        <is>
          <t>Treeline pine</t>
        </is>
      </c>
      <c r="E107" s="52" t="inlineStr">
        <is>
          <t>BKG-24</t>
        </is>
      </c>
      <c r="F107" s="52" t="n">
        <v>2</v>
      </c>
      <c r="G107" s="54" t="n">
        <v>1</v>
      </c>
      <c r="H107" s="54" t="n">
        <v>1</v>
      </c>
      <c r="I107" s="54" t="n">
        <v>1</v>
      </c>
      <c r="J107" s="54" t="n">
        <v>0</v>
      </c>
      <c r="K107" s="54" t="n">
        <v>89.8602676</v>
      </c>
      <c r="L107" s="54" t="n">
        <v>0</v>
      </c>
      <c r="M107" s="54" t="n">
        <v>-32.7083511</v>
      </c>
      <c r="N107" s="54" t="n">
        <v>-0.350000024</v>
      </c>
      <c r="O107" s="54" t="n">
        <v>-27.9971886</v>
      </c>
      <c r="P107" s="52" t="inlineStr">
        <is>
          <t>-</t>
        </is>
      </c>
      <c r="Q107" s="52" t="inlineStr">
        <is>
          <t>Plain</t>
        </is>
      </c>
      <c r="R107" s="54" t="n">
        <v>0.5</v>
      </c>
      <c r="S107" s="54" t="n">
        <v>0</v>
      </c>
      <c r="T107" s="54" t="n">
        <v>0.2</v>
      </c>
      <c r="U107" s="54" t="n">
        <v>0</v>
      </c>
      <c r="V107" s="52" t="inlineStr">
        <is>
          <t>No</t>
        </is>
      </c>
      <c r="W107" s="52" t="inlineStr">
        <is>
          <t>No</t>
        </is>
      </c>
      <c r="X107" s="52" t="inlineStr">
        <is>
          <t>-</t>
        </is>
      </c>
      <c r="Y107" s="52" t="inlineStr">
        <is>
          <t>Two stacked cones</t>
        </is>
      </c>
    </row>
    <row r="108" outlineLevel="1">
      <c r="A108" s="52" t="inlineStr">
        <is>
          <t>BKG-101</t>
        </is>
      </c>
      <c r="B108" s="52" t="inlineStr">
        <is>
          <t>Backdrop</t>
        </is>
      </c>
      <c r="C108" s="61" t="inlineStr">
        <is>
          <t>Cone</t>
        </is>
      </c>
      <c r="D108" s="62" t="inlineStr">
        <is>
          <t>Pine crown</t>
        </is>
      </c>
      <c r="E108" s="52" t="inlineStr">
        <is>
          <t>BKG-100</t>
        </is>
      </c>
      <c r="F108" s="52" t="n">
        <v>3</v>
      </c>
      <c r="G108" s="54" t="n">
        <v>5.10350513</v>
      </c>
      <c r="H108" s="54" t="n">
        <v>5.10350513</v>
      </c>
      <c r="I108" s="54" t="n">
        <v>5.65030956</v>
      </c>
      <c r="J108" s="54" t="n">
        <v>-90</v>
      </c>
      <c r="K108" s="54" t="n">
        <v>0</v>
      </c>
      <c r="L108" s="54" t="n">
        <v>0</v>
      </c>
      <c r="M108" s="54" t="n">
        <v>0</v>
      </c>
      <c r="N108" s="54" t="n">
        <v>2.82515478</v>
      </c>
      <c r="O108" s="54" t="n">
        <v>0</v>
      </c>
      <c r="P108" s="52" t="inlineStr">
        <is>
          <t>Gouraud</t>
        </is>
      </c>
      <c r="Q108" s="52" t="inlineStr">
        <is>
          <t>Foliage</t>
        </is>
      </c>
      <c r="R108" s="54" t="n">
        <v>0.75</v>
      </c>
      <c r="S108" s="54" t="n">
        <v>0</v>
      </c>
      <c r="T108" s="54" t="n">
        <v>0.11</v>
      </c>
      <c r="U108" s="54" t="n">
        <v>0</v>
      </c>
      <c r="V108" s="52" t="inlineStr">
        <is>
          <t>No</t>
        </is>
      </c>
      <c r="W108" s="52" t="inlineStr">
        <is>
          <t>No</t>
        </is>
      </c>
      <c r="X108" s="52" t="inlineStr">
        <is>
          <t>-</t>
        </is>
      </c>
      <c r="Y108" s="52" t="inlineStr">
        <is>
          <t>Lower tier</t>
        </is>
      </c>
    </row>
    <row r="109" outlineLevel="1">
      <c r="A109" s="52" t="inlineStr">
        <is>
          <t>BKG-102</t>
        </is>
      </c>
      <c r="B109" s="52" t="inlineStr">
        <is>
          <t>Backdrop</t>
        </is>
      </c>
      <c r="C109" s="61" t="inlineStr">
        <is>
          <t>Cone</t>
        </is>
      </c>
      <c r="D109" s="62" t="inlineStr">
        <is>
          <t>Pine crown</t>
        </is>
      </c>
      <c r="E109" s="52" t="inlineStr">
        <is>
          <t>BKG-100</t>
        </is>
      </c>
      <c r="F109" s="52" t="n">
        <v>3</v>
      </c>
      <c r="G109" s="54" t="n">
        <v>3.31727815</v>
      </c>
      <c r="H109" s="54" t="n">
        <v>3.31727815</v>
      </c>
      <c r="I109" s="54" t="n">
        <v>5.01237154</v>
      </c>
      <c r="J109" s="54" t="n">
        <v>-90</v>
      </c>
      <c r="K109" s="54" t="n">
        <v>30</v>
      </c>
      <c r="L109" s="54" t="n">
        <v>0</v>
      </c>
      <c r="M109" s="54" t="n">
        <v>0</v>
      </c>
      <c r="N109" s="54" t="n">
        <v>6.60721684</v>
      </c>
      <c r="O109" s="54" t="n">
        <v>0</v>
      </c>
      <c r="P109" s="52" t="inlineStr">
        <is>
          <t>Gouraud</t>
        </is>
      </c>
      <c r="Q109" s="52" t="inlineStr">
        <is>
          <t>Foliage</t>
        </is>
      </c>
      <c r="R109" s="54" t="n">
        <v>0.75</v>
      </c>
      <c r="S109" s="54" t="n">
        <v>0</v>
      </c>
      <c r="T109" s="54" t="n">
        <v>0.11</v>
      </c>
      <c r="U109" s="54" t="n">
        <v>0</v>
      </c>
      <c r="V109" s="52" t="inlineStr">
        <is>
          <t>No</t>
        </is>
      </c>
      <c r="W109" s="52" t="inlineStr">
        <is>
          <t>No</t>
        </is>
      </c>
      <c r="X109" s="52" t="inlineStr">
        <is>
          <t>-</t>
        </is>
      </c>
      <c r="Y109" s="52" t="inlineStr">
        <is>
          <t>Upper tier</t>
        </is>
      </c>
    </row>
    <row r="110" outlineLevel="1">
      <c r="A110" s="52" t="inlineStr">
        <is>
          <t>BKG-103</t>
        </is>
      </c>
      <c r="B110" s="52" t="inlineStr">
        <is>
          <t>Backdrop</t>
        </is>
      </c>
      <c r="C110" s="53" t="inlineStr">
        <is>
          <t>Group</t>
        </is>
      </c>
      <c r="D110" s="60" t="inlineStr">
        <is>
          <t>Treeline pine</t>
        </is>
      </c>
      <c r="E110" s="52" t="inlineStr">
        <is>
          <t>BKG-24</t>
        </is>
      </c>
      <c r="F110" s="52" t="n">
        <v>2</v>
      </c>
      <c r="G110" s="54" t="n">
        <v>1</v>
      </c>
      <c r="H110" s="54" t="n">
        <v>1</v>
      </c>
      <c r="I110" s="54" t="n">
        <v>1</v>
      </c>
      <c r="J110" s="54" t="n">
        <v>0</v>
      </c>
      <c r="K110" s="54" t="n">
        <v>254.770294</v>
      </c>
      <c r="L110" s="54" t="n">
        <v>0</v>
      </c>
      <c r="M110" s="54" t="n">
        <v>-27.5981693</v>
      </c>
      <c r="N110" s="54" t="n">
        <v>-0.350000024</v>
      </c>
      <c r="O110" s="54" t="n">
        <v>-29.3756542</v>
      </c>
      <c r="P110" s="52" t="inlineStr">
        <is>
          <t>-</t>
        </is>
      </c>
      <c r="Q110" s="52" t="inlineStr">
        <is>
          <t>Plain</t>
        </is>
      </c>
      <c r="R110" s="54" t="n">
        <v>0.5</v>
      </c>
      <c r="S110" s="54" t="n">
        <v>0</v>
      </c>
      <c r="T110" s="54" t="n">
        <v>0.2</v>
      </c>
      <c r="U110" s="54" t="n">
        <v>0</v>
      </c>
      <c r="V110" s="52" t="inlineStr">
        <is>
          <t>No</t>
        </is>
      </c>
      <c r="W110" s="52" t="inlineStr">
        <is>
          <t>No</t>
        </is>
      </c>
      <c r="X110" s="52" t="inlineStr">
        <is>
          <t>-</t>
        </is>
      </c>
      <c r="Y110" s="52" t="inlineStr">
        <is>
          <t>Two stacked cones</t>
        </is>
      </c>
    </row>
    <row r="111" outlineLevel="1">
      <c r="A111" s="52" t="inlineStr">
        <is>
          <t>BKG-104</t>
        </is>
      </c>
      <c r="B111" s="52" t="inlineStr">
        <is>
          <t>Backdrop</t>
        </is>
      </c>
      <c r="C111" s="61" t="inlineStr">
        <is>
          <t>Cone</t>
        </is>
      </c>
      <c r="D111" s="62" t="inlineStr">
        <is>
          <t>Pine crown</t>
        </is>
      </c>
      <c r="E111" s="52" t="inlineStr">
        <is>
          <t>BKG-103</t>
        </is>
      </c>
      <c r="F111" s="52" t="n">
        <v>3</v>
      </c>
      <c r="G111" s="54" t="n">
        <v>4.92229509</v>
      </c>
      <c r="H111" s="54" t="n">
        <v>4.92229509</v>
      </c>
      <c r="I111" s="54" t="n">
        <v>5.44968414</v>
      </c>
      <c r="J111" s="54" t="n">
        <v>-90</v>
      </c>
      <c r="K111" s="54" t="n">
        <v>0</v>
      </c>
      <c r="L111" s="54" t="n">
        <v>0</v>
      </c>
      <c r="M111" s="54" t="n">
        <v>0</v>
      </c>
      <c r="N111" s="54" t="n">
        <v>2.72484207</v>
      </c>
      <c r="O111" s="54" t="n">
        <v>0</v>
      </c>
      <c r="P111" s="52" t="inlineStr">
        <is>
          <t>Gouraud</t>
        </is>
      </c>
      <c r="Q111" s="52" t="inlineStr">
        <is>
          <t>Foliage</t>
        </is>
      </c>
      <c r="R111" s="54" t="n">
        <v>0.75</v>
      </c>
      <c r="S111" s="54" t="n">
        <v>0</v>
      </c>
      <c r="T111" s="54" t="n">
        <v>0.11</v>
      </c>
      <c r="U111" s="54" t="n">
        <v>0</v>
      </c>
      <c r="V111" s="52" t="inlineStr">
        <is>
          <t>No</t>
        </is>
      </c>
      <c r="W111" s="52" t="inlineStr">
        <is>
          <t>No</t>
        </is>
      </c>
      <c r="X111" s="52" t="inlineStr">
        <is>
          <t>-</t>
        </is>
      </c>
      <c r="Y111" s="52" t="inlineStr">
        <is>
          <t>Lower tier</t>
        </is>
      </c>
    </row>
    <row r="112" outlineLevel="1">
      <c r="A112" s="52" t="inlineStr">
        <is>
          <t>BKG-105</t>
        </is>
      </c>
      <c r="B112" s="52" t="inlineStr">
        <is>
          <t>Backdrop</t>
        </is>
      </c>
      <c r="C112" s="61" t="inlineStr">
        <is>
          <t>Cone</t>
        </is>
      </c>
      <c r="D112" s="62" t="inlineStr">
        <is>
          <t>Pine crown</t>
        </is>
      </c>
      <c r="E112" s="52" t="inlineStr">
        <is>
          <t>BKG-103</t>
        </is>
      </c>
      <c r="F112" s="52" t="n">
        <v>3</v>
      </c>
      <c r="G112" s="54" t="n">
        <v>3.19949174</v>
      </c>
      <c r="H112" s="54" t="n">
        <v>3.19949174</v>
      </c>
      <c r="I112" s="54" t="n">
        <v>4.83439732</v>
      </c>
      <c r="J112" s="54" t="n">
        <v>-90</v>
      </c>
      <c r="K112" s="54" t="n">
        <v>30</v>
      </c>
      <c r="L112" s="54" t="n">
        <v>0</v>
      </c>
      <c r="M112" s="54" t="n">
        <v>0</v>
      </c>
      <c r="N112" s="54" t="n">
        <v>6.37261486</v>
      </c>
      <c r="O112" s="54" t="n">
        <v>0</v>
      </c>
      <c r="P112" s="52" t="inlineStr">
        <is>
          <t>Gouraud</t>
        </is>
      </c>
      <c r="Q112" s="52" t="inlineStr">
        <is>
          <t>Foliage</t>
        </is>
      </c>
      <c r="R112" s="54" t="n">
        <v>0.75</v>
      </c>
      <c r="S112" s="54" t="n">
        <v>0</v>
      </c>
      <c r="T112" s="54" t="n">
        <v>0.11</v>
      </c>
      <c r="U112" s="54" t="n">
        <v>0</v>
      </c>
      <c r="V112" s="52" t="inlineStr">
        <is>
          <t>No</t>
        </is>
      </c>
      <c r="W112" s="52" t="inlineStr">
        <is>
          <t>No</t>
        </is>
      </c>
      <c r="X112" s="52" t="inlineStr">
        <is>
          <t>-</t>
        </is>
      </c>
      <c r="Y112" s="52" t="inlineStr">
        <is>
          <t>Upper tier</t>
        </is>
      </c>
    </row>
    <row r="113" outlineLevel="1">
      <c r="A113" s="52" t="inlineStr">
        <is>
          <t>BKG-106</t>
        </is>
      </c>
      <c r="B113" s="52" t="inlineStr">
        <is>
          <t>Backdrop</t>
        </is>
      </c>
      <c r="C113" s="53" t="inlineStr">
        <is>
          <t>Group</t>
        </is>
      </c>
      <c r="D113" s="60" t="inlineStr">
        <is>
          <t>Treeline pine</t>
        </is>
      </c>
      <c r="E113" s="52" t="inlineStr">
        <is>
          <t>BKG-24</t>
        </is>
      </c>
      <c r="F113" s="52" t="n">
        <v>2</v>
      </c>
      <c r="G113" s="54" t="n">
        <v>1</v>
      </c>
      <c r="H113" s="54" t="n">
        <v>1</v>
      </c>
      <c r="I113" s="54" t="n">
        <v>1</v>
      </c>
      <c r="J113" s="54" t="n">
        <v>0</v>
      </c>
      <c r="K113" s="54" t="n">
        <v>244.643707</v>
      </c>
      <c r="L113" s="54" t="n">
        <v>0</v>
      </c>
      <c r="M113" s="54" t="n">
        <v>-21.4722557</v>
      </c>
      <c r="N113" s="54" t="n">
        <v>-0.350000024</v>
      </c>
      <c r="O113" s="54" t="n">
        <v>-32.2352142</v>
      </c>
      <c r="P113" s="52" t="inlineStr">
        <is>
          <t>-</t>
        </is>
      </c>
      <c r="Q113" s="52" t="inlineStr">
        <is>
          <t>Plain</t>
        </is>
      </c>
      <c r="R113" s="54" t="n">
        <v>0.5</v>
      </c>
      <c r="S113" s="54" t="n">
        <v>0</v>
      </c>
      <c r="T113" s="54" t="n">
        <v>0.2</v>
      </c>
      <c r="U113" s="54" t="n">
        <v>0</v>
      </c>
      <c r="V113" s="52" t="inlineStr">
        <is>
          <t>No</t>
        </is>
      </c>
      <c r="W113" s="52" t="inlineStr">
        <is>
          <t>No</t>
        </is>
      </c>
      <c r="X113" s="52" t="inlineStr">
        <is>
          <t>-</t>
        </is>
      </c>
      <c r="Y113" s="52" t="inlineStr">
        <is>
          <t>Two stacked cones</t>
        </is>
      </c>
    </row>
    <row r="114" outlineLevel="1">
      <c r="A114" s="52" t="inlineStr">
        <is>
          <t>BKG-107</t>
        </is>
      </c>
      <c r="B114" s="52" t="inlineStr">
        <is>
          <t>Backdrop</t>
        </is>
      </c>
      <c r="C114" s="61" t="inlineStr">
        <is>
          <t>Cone</t>
        </is>
      </c>
      <c r="D114" s="62" t="inlineStr">
        <is>
          <t>Pine crown</t>
        </is>
      </c>
      <c r="E114" s="52" t="inlineStr">
        <is>
          <t>BKG-106</t>
        </is>
      </c>
      <c r="F114" s="52" t="n">
        <v>3</v>
      </c>
      <c r="G114" s="54" t="n">
        <v>3.975981</v>
      </c>
      <c r="H114" s="54" t="n">
        <v>3.975981</v>
      </c>
      <c r="I114" s="54" t="n">
        <v>4.40197897</v>
      </c>
      <c r="J114" s="54" t="n">
        <v>-90</v>
      </c>
      <c r="K114" s="54" t="n">
        <v>0</v>
      </c>
      <c r="L114" s="54" t="n">
        <v>0</v>
      </c>
      <c r="M114" s="54" t="n">
        <v>0</v>
      </c>
      <c r="N114" s="54" t="n">
        <v>2.20098948</v>
      </c>
      <c r="O114" s="54" t="n">
        <v>0</v>
      </c>
      <c r="P114" s="52" t="inlineStr">
        <is>
          <t>Gouraud</t>
        </is>
      </c>
      <c r="Q114" s="52" t="inlineStr">
        <is>
          <t>Foliage</t>
        </is>
      </c>
      <c r="R114" s="54" t="n">
        <v>0.75</v>
      </c>
      <c r="S114" s="54" t="n">
        <v>0</v>
      </c>
      <c r="T114" s="54" t="n">
        <v>0.11</v>
      </c>
      <c r="U114" s="54" t="n">
        <v>0</v>
      </c>
      <c r="V114" s="52" t="inlineStr">
        <is>
          <t>No</t>
        </is>
      </c>
      <c r="W114" s="52" t="inlineStr">
        <is>
          <t>No</t>
        </is>
      </c>
      <c r="X114" s="52" t="inlineStr">
        <is>
          <t>-</t>
        </is>
      </c>
      <c r="Y114" s="52" t="inlineStr">
        <is>
          <t>Lower tier</t>
        </is>
      </c>
    </row>
    <row r="115" outlineLevel="1">
      <c r="A115" s="52" t="inlineStr">
        <is>
          <t>BKG-108</t>
        </is>
      </c>
      <c r="B115" s="52" t="inlineStr">
        <is>
          <t>Backdrop</t>
        </is>
      </c>
      <c r="C115" s="61" t="inlineStr">
        <is>
          <t>Cone</t>
        </is>
      </c>
      <c r="D115" s="62" t="inlineStr">
        <is>
          <t>Pine crown</t>
        </is>
      </c>
      <c r="E115" s="52" t="inlineStr">
        <is>
          <t>BKG-106</t>
        </is>
      </c>
      <c r="F115" s="52" t="n">
        <v>3</v>
      </c>
      <c r="G115" s="54" t="n">
        <v>2.58438754</v>
      </c>
      <c r="H115" s="54" t="n">
        <v>2.58438754</v>
      </c>
      <c r="I115" s="54" t="n">
        <v>3.90498137</v>
      </c>
      <c r="J115" s="54" t="n">
        <v>-90</v>
      </c>
      <c r="K115" s="54" t="n">
        <v>30</v>
      </c>
      <c r="L115" s="54" t="n">
        <v>0</v>
      </c>
      <c r="M115" s="54" t="n">
        <v>0</v>
      </c>
      <c r="N115" s="54" t="n">
        <v>5.14747572</v>
      </c>
      <c r="O115" s="54" t="n">
        <v>0</v>
      </c>
      <c r="P115" s="52" t="inlineStr">
        <is>
          <t>Gouraud</t>
        </is>
      </c>
      <c r="Q115" s="52" t="inlineStr">
        <is>
          <t>Foliage</t>
        </is>
      </c>
      <c r="R115" s="54" t="n">
        <v>0.75</v>
      </c>
      <c r="S115" s="54" t="n">
        <v>0</v>
      </c>
      <c r="T115" s="54" t="n">
        <v>0.11</v>
      </c>
      <c r="U115" s="54" t="n">
        <v>0</v>
      </c>
      <c r="V115" s="52" t="inlineStr">
        <is>
          <t>No</t>
        </is>
      </c>
      <c r="W115" s="52" t="inlineStr">
        <is>
          <t>No</t>
        </is>
      </c>
      <c r="X115" s="52" t="inlineStr">
        <is>
          <t>-</t>
        </is>
      </c>
      <c r="Y115" s="52" t="inlineStr">
        <is>
          <t>Upper tier</t>
        </is>
      </c>
    </row>
    <row r="116" outlineLevel="1">
      <c r="A116" s="52" t="inlineStr">
        <is>
          <t>BKG-109</t>
        </is>
      </c>
      <c r="B116" s="52" t="inlineStr">
        <is>
          <t>Backdrop</t>
        </is>
      </c>
      <c r="C116" s="53" t="inlineStr">
        <is>
          <t>Group</t>
        </is>
      </c>
      <c r="D116" s="60" t="inlineStr">
        <is>
          <t>Treeline pine</t>
        </is>
      </c>
      <c r="E116" s="52" t="inlineStr">
        <is>
          <t>BKG-24</t>
        </is>
      </c>
      <c r="F116" s="52" t="n">
        <v>2</v>
      </c>
      <c r="G116" s="54" t="n">
        <v>1</v>
      </c>
      <c r="H116" s="54" t="n">
        <v>1</v>
      </c>
      <c r="I116" s="54" t="n">
        <v>1</v>
      </c>
      <c r="J116" s="54" t="n">
        <v>0</v>
      </c>
      <c r="K116" s="54" t="n">
        <v>154.772232</v>
      </c>
      <c r="L116" s="54" t="n">
        <v>0</v>
      </c>
      <c r="M116" s="54" t="n">
        <v>-18.6720676</v>
      </c>
      <c r="N116" s="54" t="n">
        <v>-0.350000024</v>
      </c>
      <c r="O116" s="54" t="n">
        <v>-37.1592102</v>
      </c>
      <c r="P116" s="52" t="inlineStr">
        <is>
          <t>-</t>
        </is>
      </c>
      <c r="Q116" s="52" t="inlineStr">
        <is>
          <t>Plain</t>
        </is>
      </c>
      <c r="R116" s="54" t="n">
        <v>0.5</v>
      </c>
      <c r="S116" s="54" t="n">
        <v>0</v>
      </c>
      <c r="T116" s="54" t="n">
        <v>0.2</v>
      </c>
      <c r="U116" s="54" t="n">
        <v>0</v>
      </c>
      <c r="V116" s="52" t="inlineStr">
        <is>
          <t>No</t>
        </is>
      </c>
      <c r="W116" s="52" t="inlineStr">
        <is>
          <t>No</t>
        </is>
      </c>
      <c r="X116" s="52" t="inlineStr">
        <is>
          <t>-</t>
        </is>
      </c>
      <c r="Y116" s="52" t="inlineStr">
        <is>
          <t>Two stacked cones</t>
        </is>
      </c>
    </row>
    <row r="117" outlineLevel="1">
      <c r="A117" s="52" t="inlineStr">
        <is>
          <t>BKG-110</t>
        </is>
      </c>
      <c r="B117" s="52" t="inlineStr">
        <is>
          <t>Backdrop</t>
        </is>
      </c>
      <c r="C117" s="61" t="inlineStr">
        <is>
          <t>Cone</t>
        </is>
      </c>
      <c r="D117" s="62" t="inlineStr">
        <is>
          <t>Pine crown</t>
        </is>
      </c>
      <c r="E117" s="52" t="inlineStr">
        <is>
          <t>BKG-109</t>
        </is>
      </c>
      <c r="F117" s="52" t="n">
        <v>3</v>
      </c>
      <c r="G117" s="54" t="n">
        <v>4.03369141</v>
      </c>
      <c r="H117" s="54" t="n">
        <v>4.03369141</v>
      </c>
      <c r="I117" s="54" t="n">
        <v>4.46587229</v>
      </c>
      <c r="J117" s="54" t="n">
        <v>-90</v>
      </c>
      <c r="K117" s="54" t="n">
        <v>0</v>
      </c>
      <c r="L117" s="54" t="n">
        <v>0</v>
      </c>
      <c r="M117" s="54" t="n">
        <v>0</v>
      </c>
      <c r="N117" s="54" t="n">
        <v>2.23293614</v>
      </c>
      <c r="O117" s="54" t="n">
        <v>0</v>
      </c>
      <c r="P117" s="52" t="inlineStr">
        <is>
          <t>Gouraud</t>
        </is>
      </c>
      <c r="Q117" s="52" t="inlineStr">
        <is>
          <t>Foliage</t>
        </is>
      </c>
      <c r="R117" s="54" t="n">
        <v>0.75</v>
      </c>
      <c r="S117" s="54" t="n">
        <v>0</v>
      </c>
      <c r="T117" s="54" t="n">
        <v>0.11</v>
      </c>
      <c r="U117" s="54" t="n">
        <v>0</v>
      </c>
      <c r="V117" s="52" t="inlineStr">
        <is>
          <t>No</t>
        </is>
      </c>
      <c r="W117" s="52" t="inlineStr">
        <is>
          <t>No</t>
        </is>
      </c>
      <c r="X117" s="52" t="inlineStr">
        <is>
          <t>-</t>
        </is>
      </c>
      <c r="Y117" s="52" t="inlineStr">
        <is>
          <t>Lower tier</t>
        </is>
      </c>
    </row>
    <row r="118" outlineLevel="1">
      <c r="A118" s="52" t="inlineStr">
        <is>
          <t>BKG-111</t>
        </is>
      </c>
      <c r="B118" s="52" t="inlineStr">
        <is>
          <t>Backdrop</t>
        </is>
      </c>
      <c r="C118" s="61" t="inlineStr">
        <is>
          <t>Cone</t>
        </is>
      </c>
      <c r="D118" s="62" t="inlineStr">
        <is>
          <t>Pine crown</t>
        </is>
      </c>
      <c r="E118" s="52" t="inlineStr">
        <is>
          <t>BKG-109</t>
        </is>
      </c>
      <c r="F118" s="52" t="n">
        <v>3</v>
      </c>
      <c r="G118" s="54" t="n">
        <v>2.62189937</v>
      </c>
      <c r="H118" s="54" t="n">
        <v>2.62189937</v>
      </c>
      <c r="I118" s="54" t="n">
        <v>3.9616611</v>
      </c>
      <c r="J118" s="54" t="n">
        <v>-90</v>
      </c>
      <c r="K118" s="54" t="n">
        <v>30</v>
      </c>
      <c r="L118" s="54" t="n">
        <v>0</v>
      </c>
      <c r="M118" s="54" t="n">
        <v>0</v>
      </c>
      <c r="N118" s="54" t="n">
        <v>5.2221899</v>
      </c>
      <c r="O118" s="54" t="n">
        <v>0</v>
      </c>
      <c r="P118" s="52" t="inlineStr">
        <is>
          <t>Gouraud</t>
        </is>
      </c>
      <c r="Q118" s="52" t="inlineStr">
        <is>
          <t>Foliage</t>
        </is>
      </c>
      <c r="R118" s="54" t="n">
        <v>0.75</v>
      </c>
      <c r="S118" s="54" t="n">
        <v>0</v>
      </c>
      <c r="T118" s="54" t="n">
        <v>0.11</v>
      </c>
      <c r="U118" s="54" t="n">
        <v>0</v>
      </c>
      <c r="V118" s="52" t="inlineStr">
        <is>
          <t>No</t>
        </is>
      </c>
      <c r="W118" s="52" t="inlineStr">
        <is>
          <t>No</t>
        </is>
      </c>
      <c r="X118" s="52" t="inlineStr">
        <is>
          <t>-</t>
        </is>
      </c>
      <c r="Y118" s="52" t="inlineStr">
        <is>
          <t>Upper tier</t>
        </is>
      </c>
    </row>
    <row r="119" outlineLevel="1">
      <c r="A119" s="52" t="inlineStr">
        <is>
          <t>BKG-112</t>
        </is>
      </c>
      <c r="B119" s="52" t="inlineStr">
        <is>
          <t>Backdrop</t>
        </is>
      </c>
      <c r="C119" s="53" t="inlineStr">
        <is>
          <t>Group</t>
        </is>
      </c>
      <c r="D119" s="60" t="inlineStr">
        <is>
          <t>Treeline pine</t>
        </is>
      </c>
      <c r="E119" s="52" t="inlineStr">
        <is>
          <t>BKG-24</t>
        </is>
      </c>
      <c r="F119" s="52" t="n">
        <v>2</v>
      </c>
      <c r="G119" s="54" t="n">
        <v>1</v>
      </c>
      <c r="H119" s="54" t="n">
        <v>1</v>
      </c>
      <c r="I119" s="54" t="n">
        <v>1</v>
      </c>
      <c r="J119" s="54" t="n">
        <v>0</v>
      </c>
      <c r="K119" s="54" t="n">
        <v>106.700806</v>
      </c>
      <c r="L119" s="54" t="n">
        <v>0</v>
      </c>
      <c r="M119" s="54" t="n">
        <v>-13.9517183</v>
      </c>
      <c r="N119" s="54" t="n">
        <v>-0.350000024</v>
      </c>
      <c r="O119" s="54" t="n">
        <v>-41.7366333</v>
      </c>
      <c r="P119" s="52" t="inlineStr">
        <is>
          <t>-</t>
        </is>
      </c>
      <c r="Q119" s="52" t="inlineStr">
        <is>
          <t>Plain</t>
        </is>
      </c>
      <c r="R119" s="54" t="n">
        <v>0.5</v>
      </c>
      <c r="S119" s="54" t="n">
        <v>0</v>
      </c>
      <c r="T119" s="54" t="n">
        <v>0.2</v>
      </c>
      <c r="U119" s="54" t="n">
        <v>0</v>
      </c>
      <c r="V119" s="52" t="inlineStr">
        <is>
          <t>No</t>
        </is>
      </c>
      <c r="W119" s="52" t="inlineStr">
        <is>
          <t>No</t>
        </is>
      </c>
      <c r="X119" s="52" t="inlineStr">
        <is>
          <t>-</t>
        </is>
      </c>
      <c r="Y119" s="52" t="inlineStr">
        <is>
          <t>Two stacked cones</t>
        </is>
      </c>
    </row>
    <row r="120" outlineLevel="1">
      <c r="A120" s="52" t="inlineStr">
        <is>
          <t>BKG-113</t>
        </is>
      </c>
      <c r="B120" s="52" t="inlineStr">
        <is>
          <t>Backdrop</t>
        </is>
      </c>
      <c r="C120" s="61" t="inlineStr">
        <is>
          <t>Cone</t>
        </is>
      </c>
      <c r="D120" s="62" t="inlineStr">
        <is>
          <t>Pine crown</t>
        </is>
      </c>
      <c r="E120" s="52" t="inlineStr">
        <is>
          <t>BKG-112</t>
        </is>
      </c>
      <c r="F120" s="52" t="n">
        <v>3</v>
      </c>
      <c r="G120" s="54" t="n">
        <v>5.14764786</v>
      </c>
      <c r="H120" s="54" t="n">
        <v>5.14764786</v>
      </c>
      <c r="I120" s="54" t="n">
        <v>5.69918156</v>
      </c>
      <c r="J120" s="54" t="n">
        <v>-90</v>
      </c>
      <c r="K120" s="54" t="n">
        <v>0</v>
      </c>
      <c r="L120" s="54" t="n">
        <v>0</v>
      </c>
      <c r="M120" s="54" t="n">
        <v>0</v>
      </c>
      <c r="N120" s="54" t="n">
        <v>2.84959078</v>
      </c>
      <c r="O120" s="54" t="n">
        <v>0</v>
      </c>
      <c r="P120" s="52" t="inlineStr">
        <is>
          <t>Gouraud</t>
        </is>
      </c>
      <c r="Q120" s="52" t="inlineStr">
        <is>
          <t>Foliage</t>
        </is>
      </c>
      <c r="R120" s="54" t="n">
        <v>0.75</v>
      </c>
      <c r="S120" s="54" t="n">
        <v>0</v>
      </c>
      <c r="T120" s="54" t="n">
        <v>0.11</v>
      </c>
      <c r="U120" s="54" t="n">
        <v>0</v>
      </c>
      <c r="V120" s="52" t="inlineStr">
        <is>
          <t>No</t>
        </is>
      </c>
      <c r="W120" s="52" t="inlineStr">
        <is>
          <t>No</t>
        </is>
      </c>
      <c r="X120" s="52" t="inlineStr">
        <is>
          <t>-</t>
        </is>
      </c>
      <c r="Y120" s="52" t="inlineStr">
        <is>
          <t>Lower tier</t>
        </is>
      </c>
    </row>
    <row r="121" outlineLevel="1">
      <c r="A121" s="52" t="inlineStr">
        <is>
          <t>BKG-114</t>
        </is>
      </c>
      <c r="B121" s="52" t="inlineStr">
        <is>
          <t>Backdrop</t>
        </is>
      </c>
      <c r="C121" s="61" t="inlineStr">
        <is>
          <t>Cone</t>
        </is>
      </c>
      <c r="D121" s="62" t="inlineStr">
        <is>
          <t>Pine crown</t>
        </is>
      </c>
      <c r="E121" s="52" t="inlineStr">
        <is>
          <t>BKG-112</t>
        </is>
      </c>
      <c r="F121" s="52" t="n">
        <v>3</v>
      </c>
      <c r="G121" s="54" t="n">
        <v>3.34597087</v>
      </c>
      <c r="H121" s="54" t="n">
        <v>3.34597087</v>
      </c>
      <c r="I121" s="54" t="n">
        <v>5.05572557</v>
      </c>
      <c r="J121" s="54" t="n">
        <v>-90</v>
      </c>
      <c r="K121" s="54" t="n">
        <v>30</v>
      </c>
      <c r="L121" s="54" t="n">
        <v>0</v>
      </c>
      <c r="M121" s="54" t="n">
        <v>0</v>
      </c>
      <c r="N121" s="54" t="n">
        <v>6.66436577</v>
      </c>
      <c r="O121" s="54" t="n">
        <v>0</v>
      </c>
      <c r="P121" s="52" t="inlineStr">
        <is>
          <t>Gouraud</t>
        </is>
      </c>
      <c r="Q121" s="52" t="inlineStr">
        <is>
          <t>Foliage</t>
        </is>
      </c>
      <c r="R121" s="54" t="n">
        <v>0.75</v>
      </c>
      <c r="S121" s="54" t="n">
        <v>0</v>
      </c>
      <c r="T121" s="54" t="n">
        <v>0.11</v>
      </c>
      <c r="U121" s="54" t="n">
        <v>0</v>
      </c>
      <c r="V121" s="52" t="inlineStr">
        <is>
          <t>No</t>
        </is>
      </c>
      <c r="W121" s="52" t="inlineStr">
        <is>
          <t>No</t>
        </is>
      </c>
      <c r="X121" s="52" t="inlineStr">
        <is>
          <t>-</t>
        </is>
      </c>
      <c r="Y121" s="52" t="inlineStr">
        <is>
          <t>Upper tier</t>
        </is>
      </c>
    </row>
    <row r="122" outlineLevel="1">
      <c r="A122" s="52" t="inlineStr">
        <is>
          <t>BKG-115</t>
        </is>
      </c>
      <c r="B122" s="52" t="inlineStr">
        <is>
          <t>Backdrop</t>
        </is>
      </c>
      <c r="C122" s="53" t="inlineStr">
        <is>
          <t>Group</t>
        </is>
      </c>
      <c r="D122" s="60" t="inlineStr">
        <is>
          <t>Treeline pine</t>
        </is>
      </c>
      <c r="E122" s="52" t="inlineStr">
        <is>
          <t>BKG-24</t>
        </is>
      </c>
      <c r="F122" s="52" t="n">
        <v>2</v>
      </c>
      <c r="G122" s="54" t="n">
        <v>1</v>
      </c>
      <c r="H122" s="54" t="n">
        <v>1</v>
      </c>
      <c r="I122" s="54" t="n">
        <v>1</v>
      </c>
      <c r="J122" s="54" t="n">
        <v>0</v>
      </c>
      <c r="K122" s="54" t="n">
        <v>348.181183</v>
      </c>
      <c r="L122" s="54" t="n">
        <v>0</v>
      </c>
      <c r="M122" s="54" t="n">
        <v>-6.89543152</v>
      </c>
      <c r="N122" s="54" t="n">
        <v>-0.350000024</v>
      </c>
      <c r="O122" s="54" t="n">
        <v>-39.6046906</v>
      </c>
      <c r="P122" s="52" t="inlineStr">
        <is>
          <t>-</t>
        </is>
      </c>
      <c r="Q122" s="52" t="inlineStr">
        <is>
          <t>Plain</t>
        </is>
      </c>
      <c r="R122" s="54" t="n">
        <v>0.5</v>
      </c>
      <c r="S122" s="54" t="n">
        <v>0</v>
      </c>
      <c r="T122" s="54" t="n">
        <v>0.2</v>
      </c>
      <c r="U122" s="54" t="n">
        <v>0</v>
      </c>
      <c r="V122" s="52" t="inlineStr">
        <is>
          <t>No</t>
        </is>
      </c>
      <c r="W122" s="52" t="inlineStr">
        <is>
          <t>No</t>
        </is>
      </c>
      <c r="X122" s="52" t="inlineStr">
        <is>
          <t>-</t>
        </is>
      </c>
      <c r="Y122" s="52" t="inlineStr">
        <is>
          <t>Two stacked cones</t>
        </is>
      </c>
    </row>
    <row r="123" outlineLevel="1">
      <c r="A123" s="52" t="inlineStr">
        <is>
          <t>BKG-116</t>
        </is>
      </c>
      <c r="B123" s="52" t="inlineStr">
        <is>
          <t>Backdrop</t>
        </is>
      </c>
      <c r="C123" s="61" t="inlineStr">
        <is>
          <t>Cone</t>
        </is>
      </c>
      <c r="D123" s="62" t="inlineStr">
        <is>
          <t>Pine crown</t>
        </is>
      </c>
      <c r="E123" s="52" t="inlineStr">
        <is>
          <t>BKG-115</t>
        </is>
      </c>
      <c r="F123" s="52" t="n">
        <v>3</v>
      </c>
      <c r="G123" s="54" t="n">
        <v>4.69408655</v>
      </c>
      <c r="H123" s="54" t="n">
        <v>4.69408655</v>
      </c>
      <c r="I123" s="54" t="n">
        <v>5.19702435</v>
      </c>
      <c r="J123" s="54" t="n">
        <v>-90</v>
      </c>
      <c r="K123" s="54" t="n">
        <v>0</v>
      </c>
      <c r="L123" s="54" t="n">
        <v>0</v>
      </c>
      <c r="M123" s="54" t="n">
        <v>0</v>
      </c>
      <c r="N123" s="54" t="n">
        <v>2.59851217</v>
      </c>
      <c r="O123" s="54" t="n">
        <v>0</v>
      </c>
      <c r="P123" s="52" t="inlineStr">
        <is>
          <t>Gouraud</t>
        </is>
      </c>
      <c r="Q123" s="52" t="inlineStr">
        <is>
          <t>Foliage</t>
        </is>
      </c>
      <c r="R123" s="54" t="n">
        <v>0.75</v>
      </c>
      <c r="S123" s="54" t="n">
        <v>0</v>
      </c>
      <c r="T123" s="54" t="n">
        <v>0.11</v>
      </c>
      <c r="U123" s="54" t="n">
        <v>0</v>
      </c>
      <c r="V123" s="52" t="inlineStr">
        <is>
          <t>No</t>
        </is>
      </c>
      <c r="W123" s="52" t="inlineStr">
        <is>
          <t>No</t>
        </is>
      </c>
      <c r="X123" s="52" t="inlineStr">
        <is>
          <t>-</t>
        </is>
      </c>
      <c r="Y123" s="52" t="inlineStr">
        <is>
          <t>Lower tier</t>
        </is>
      </c>
    </row>
    <row r="124" outlineLevel="1">
      <c r="A124" s="52" t="inlineStr">
        <is>
          <t>BKG-117</t>
        </is>
      </c>
      <c r="B124" s="52" t="inlineStr">
        <is>
          <t>Backdrop</t>
        </is>
      </c>
      <c r="C124" s="61" t="inlineStr">
        <is>
          <t>Cone</t>
        </is>
      </c>
      <c r="D124" s="62" t="inlineStr">
        <is>
          <t>Pine crown</t>
        </is>
      </c>
      <c r="E124" s="52" t="inlineStr">
        <is>
          <t>BKG-115</t>
        </is>
      </c>
      <c r="F124" s="52" t="n">
        <v>3</v>
      </c>
      <c r="G124" s="54" t="n">
        <v>3.05115604</v>
      </c>
      <c r="H124" s="54" t="n">
        <v>3.05115604</v>
      </c>
      <c r="I124" s="54" t="n">
        <v>4.61026382</v>
      </c>
      <c r="J124" s="54" t="n">
        <v>-90</v>
      </c>
      <c r="K124" s="54" t="n">
        <v>30</v>
      </c>
      <c r="L124" s="54" t="n">
        <v>0</v>
      </c>
      <c r="M124" s="54" t="n">
        <v>0</v>
      </c>
      <c r="N124" s="54" t="n">
        <v>6.07716608</v>
      </c>
      <c r="O124" s="54" t="n">
        <v>0</v>
      </c>
      <c r="P124" s="52" t="inlineStr">
        <is>
          <t>Gouraud</t>
        </is>
      </c>
      <c r="Q124" s="52" t="inlineStr">
        <is>
          <t>Foliage</t>
        </is>
      </c>
      <c r="R124" s="54" t="n">
        <v>0.75</v>
      </c>
      <c r="S124" s="54" t="n">
        <v>0</v>
      </c>
      <c r="T124" s="54" t="n">
        <v>0.11</v>
      </c>
      <c r="U124" s="54" t="n">
        <v>0</v>
      </c>
      <c r="V124" s="52" t="inlineStr">
        <is>
          <t>No</t>
        </is>
      </c>
      <c r="W124" s="52" t="inlineStr">
        <is>
          <t>No</t>
        </is>
      </c>
      <c r="X124" s="52" t="inlineStr">
        <is>
          <t>-</t>
        </is>
      </c>
      <c r="Y124" s="52" t="inlineStr">
        <is>
          <t>Upper tier</t>
        </is>
      </c>
    </row>
    <row r="125" outlineLevel="1">
      <c r="A125" s="52" t="inlineStr">
        <is>
          <t>BKG-118</t>
        </is>
      </c>
      <c r="B125" s="52" t="inlineStr">
        <is>
          <t>Backdrop</t>
        </is>
      </c>
      <c r="C125" s="53" t="inlineStr">
        <is>
          <t>Group</t>
        </is>
      </c>
      <c r="D125" s="60" t="inlineStr">
        <is>
          <t>Treeline pine</t>
        </is>
      </c>
      <c r="E125" s="52" t="inlineStr">
        <is>
          <t>BKG-24</t>
        </is>
      </c>
      <c r="F125" s="52" t="n">
        <v>2</v>
      </c>
      <c r="G125" s="54" t="n">
        <v>1</v>
      </c>
      <c r="H125" s="54" t="n">
        <v>1</v>
      </c>
      <c r="I125" s="54" t="n">
        <v>1</v>
      </c>
      <c r="J125" s="54" t="n">
        <v>0</v>
      </c>
      <c r="K125" s="54" t="n">
        <v>283.320801</v>
      </c>
      <c r="L125" s="54" t="n">
        <v>0</v>
      </c>
      <c r="M125" s="54" t="n">
        <v>-1.05550194</v>
      </c>
      <c r="N125" s="54" t="n">
        <v>-0.350000024</v>
      </c>
      <c r="O125" s="54" t="n">
        <v>-38.2043343</v>
      </c>
      <c r="P125" s="52" t="inlineStr">
        <is>
          <t>-</t>
        </is>
      </c>
      <c r="Q125" s="52" t="inlineStr">
        <is>
          <t>Plain</t>
        </is>
      </c>
      <c r="R125" s="54" t="n">
        <v>0.5</v>
      </c>
      <c r="S125" s="54" t="n">
        <v>0</v>
      </c>
      <c r="T125" s="54" t="n">
        <v>0.2</v>
      </c>
      <c r="U125" s="54" t="n">
        <v>0</v>
      </c>
      <c r="V125" s="52" t="inlineStr">
        <is>
          <t>No</t>
        </is>
      </c>
      <c r="W125" s="52" t="inlineStr">
        <is>
          <t>No</t>
        </is>
      </c>
      <c r="X125" s="52" t="inlineStr">
        <is>
          <t>-</t>
        </is>
      </c>
      <c r="Y125" s="52" t="inlineStr">
        <is>
          <t>Two stacked cones</t>
        </is>
      </c>
    </row>
    <row r="126" outlineLevel="1">
      <c r="A126" s="52" t="inlineStr">
        <is>
          <t>BKG-119</t>
        </is>
      </c>
      <c r="B126" s="52" t="inlineStr">
        <is>
          <t>Backdrop</t>
        </is>
      </c>
      <c r="C126" s="61" t="inlineStr">
        <is>
          <t>Cone</t>
        </is>
      </c>
      <c r="D126" s="62" t="inlineStr">
        <is>
          <t>Pine crown</t>
        </is>
      </c>
      <c r="E126" s="52" t="inlineStr">
        <is>
          <t>BKG-118</t>
        </is>
      </c>
      <c r="F126" s="52" t="n">
        <v>3</v>
      </c>
      <c r="G126" s="54" t="n">
        <v>4.4313612</v>
      </c>
      <c r="H126" s="54" t="n">
        <v>4.4313612</v>
      </c>
      <c r="I126" s="54" t="n">
        <v>4.90614986</v>
      </c>
      <c r="J126" s="54" t="n">
        <v>-90</v>
      </c>
      <c r="K126" s="54" t="n">
        <v>0</v>
      </c>
      <c r="L126" s="54" t="n">
        <v>0</v>
      </c>
      <c r="M126" s="54" t="n">
        <v>0</v>
      </c>
      <c r="N126" s="54" t="n">
        <v>2.45307493</v>
      </c>
      <c r="O126" s="54" t="n">
        <v>0</v>
      </c>
      <c r="P126" s="52" t="inlineStr">
        <is>
          <t>Gouraud</t>
        </is>
      </c>
      <c r="Q126" s="52" t="inlineStr">
        <is>
          <t>Foliage</t>
        </is>
      </c>
      <c r="R126" s="54" t="n">
        <v>0.75</v>
      </c>
      <c r="S126" s="54" t="n">
        <v>0</v>
      </c>
      <c r="T126" s="54" t="n">
        <v>0.11</v>
      </c>
      <c r="U126" s="54" t="n">
        <v>0</v>
      </c>
      <c r="V126" s="52" t="inlineStr">
        <is>
          <t>No</t>
        </is>
      </c>
      <c r="W126" s="52" t="inlineStr">
        <is>
          <t>No</t>
        </is>
      </c>
      <c r="X126" s="52" t="inlineStr">
        <is>
          <t>-</t>
        </is>
      </c>
      <c r="Y126" s="52" t="inlineStr">
        <is>
          <t>Lower tier</t>
        </is>
      </c>
    </row>
    <row r="127" outlineLevel="1">
      <c r="A127" s="52" t="inlineStr">
        <is>
          <t>BKG-120</t>
        </is>
      </c>
      <c r="B127" s="52" t="inlineStr">
        <is>
          <t>Backdrop</t>
        </is>
      </c>
      <c r="C127" s="61" t="inlineStr">
        <is>
          <t>Cone</t>
        </is>
      </c>
      <c r="D127" s="62" t="inlineStr">
        <is>
          <t>Pine crown</t>
        </is>
      </c>
      <c r="E127" s="52" t="inlineStr">
        <is>
          <t>BKG-118</t>
        </is>
      </c>
      <c r="F127" s="52" t="n">
        <v>3</v>
      </c>
      <c r="G127" s="54" t="n">
        <v>2.88038468</v>
      </c>
      <c r="H127" s="54" t="n">
        <v>2.88038468</v>
      </c>
      <c r="I127" s="54" t="n">
        <v>4.35223007</v>
      </c>
      <c r="J127" s="54" t="n">
        <v>-90</v>
      </c>
      <c r="K127" s="54" t="n">
        <v>30</v>
      </c>
      <c r="L127" s="54" t="n">
        <v>0</v>
      </c>
      <c r="M127" s="54" t="n">
        <v>0</v>
      </c>
      <c r="N127" s="54" t="n">
        <v>5.73703051</v>
      </c>
      <c r="O127" s="54" t="n">
        <v>0</v>
      </c>
      <c r="P127" s="52" t="inlineStr">
        <is>
          <t>Gouraud</t>
        </is>
      </c>
      <c r="Q127" s="52" t="inlineStr">
        <is>
          <t>Foliage</t>
        </is>
      </c>
      <c r="R127" s="54" t="n">
        <v>0.75</v>
      </c>
      <c r="S127" s="54" t="n">
        <v>0</v>
      </c>
      <c r="T127" s="54" t="n">
        <v>0.11</v>
      </c>
      <c r="U127" s="54" t="n">
        <v>0</v>
      </c>
      <c r="V127" s="52" t="inlineStr">
        <is>
          <t>No</t>
        </is>
      </c>
      <c r="W127" s="52" t="inlineStr">
        <is>
          <t>No</t>
        </is>
      </c>
      <c r="X127" s="52" t="inlineStr">
        <is>
          <t>-</t>
        </is>
      </c>
      <c r="Y127" s="52" t="inlineStr">
        <is>
          <t>Upper tier</t>
        </is>
      </c>
    </row>
    <row r="128" outlineLevel="1">
      <c r="A128" s="52" t="inlineStr">
        <is>
          <t>BKG-121</t>
        </is>
      </c>
      <c r="B128" s="52" t="inlineStr">
        <is>
          <t>Backdrop</t>
        </is>
      </c>
      <c r="C128" s="53" t="inlineStr">
        <is>
          <t>Group</t>
        </is>
      </c>
      <c r="D128" s="60" t="inlineStr">
        <is>
          <t>Treeline pine</t>
        </is>
      </c>
      <c r="E128" s="52" t="inlineStr">
        <is>
          <t>BKG-24</t>
        </is>
      </c>
      <c r="F128" s="52" t="n">
        <v>2</v>
      </c>
      <c r="G128" s="54" t="n">
        <v>1</v>
      </c>
      <c r="H128" s="54" t="n">
        <v>1</v>
      </c>
      <c r="I128" s="54" t="n">
        <v>1</v>
      </c>
      <c r="J128" s="54" t="n">
        <v>0</v>
      </c>
      <c r="K128" s="54" t="n">
        <v>331.052185</v>
      </c>
      <c r="L128" s="54" t="n">
        <v>0</v>
      </c>
      <c r="M128" s="54" t="n">
        <v>0.876019597</v>
      </c>
      <c r="N128" s="54" t="n">
        <v>-0.350000024</v>
      </c>
      <c r="O128" s="54" t="n">
        <v>-38.2201805</v>
      </c>
      <c r="P128" s="52" t="inlineStr">
        <is>
          <t>-</t>
        </is>
      </c>
      <c r="Q128" s="52" t="inlineStr">
        <is>
          <t>Plain</t>
        </is>
      </c>
      <c r="R128" s="54" t="n">
        <v>0.5</v>
      </c>
      <c r="S128" s="54" t="n">
        <v>0</v>
      </c>
      <c r="T128" s="54" t="n">
        <v>0.2</v>
      </c>
      <c r="U128" s="54" t="n">
        <v>0</v>
      </c>
      <c r="V128" s="52" t="inlineStr">
        <is>
          <t>No</t>
        </is>
      </c>
      <c r="W128" s="52" t="inlineStr">
        <is>
          <t>No</t>
        </is>
      </c>
      <c r="X128" s="52" t="inlineStr">
        <is>
          <t>-</t>
        </is>
      </c>
      <c r="Y128" s="52" t="inlineStr">
        <is>
          <t>Two stacked cones</t>
        </is>
      </c>
    </row>
    <row r="129" outlineLevel="1">
      <c r="A129" s="52" t="inlineStr">
        <is>
          <t>BKG-122</t>
        </is>
      </c>
      <c r="B129" s="52" t="inlineStr">
        <is>
          <t>Backdrop</t>
        </is>
      </c>
      <c r="C129" s="61" t="inlineStr">
        <is>
          <t>Cone</t>
        </is>
      </c>
      <c r="D129" s="62" t="inlineStr">
        <is>
          <t>Pine crown</t>
        </is>
      </c>
      <c r="E129" s="52" t="inlineStr">
        <is>
          <t>BKG-121</t>
        </is>
      </c>
      <c r="F129" s="52" t="n">
        <v>3</v>
      </c>
      <c r="G129" s="54" t="n">
        <v>3.49023533</v>
      </c>
      <c r="H129" s="54" t="n">
        <v>3.49023533</v>
      </c>
      <c r="I129" s="54" t="n">
        <v>3.86418915</v>
      </c>
      <c r="J129" s="54" t="n">
        <v>-90</v>
      </c>
      <c r="K129" s="54" t="n">
        <v>0</v>
      </c>
      <c r="L129" s="54" t="n">
        <v>0</v>
      </c>
      <c r="M129" s="54" t="n">
        <v>0</v>
      </c>
      <c r="N129" s="54" t="n">
        <v>1.93209457</v>
      </c>
      <c r="O129" s="54" t="n">
        <v>0</v>
      </c>
      <c r="P129" s="52" t="inlineStr">
        <is>
          <t>Gouraud</t>
        </is>
      </c>
      <c r="Q129" s="52" t="inlineStr">
        <is>
          <t>Foliage</t>
        </is>
      </c>
      <c r="R129" s="54" t="n">
        <v>0.75</v>
      </c>
      <c r="S129" s="54" t="n">
        <v>0</v>
      </c>
      <c r="T129" s="54" t="n">
        <v>0.11</v>
      </c>
      <c r="U129" s="54" t="n">
        <v>0</v>
      </c>
      <c r="V129" s="52" t="inlineStr">
        <is>
          <t>No</t>
        </is>
      </c>
      <c r="W129" s="52" t="inlineStr">
        <is>
          <t>No</t>
        </is>
      </c>
      <c r="X129" s="52" t="inlineStr">
        <is>
          <t>-</t>
        </is>
      </c>
      <c r="Y129" s="52" t="inlineStr">
        <is>
          <t>Lower tier</t>
        </is>
      </c>
    </row>
    <row r="130" outlineLevel="1">
      <c r="A130" s="52" t="inlineStr">
        <is>
          <t>BKG-123</t>
        </is>
      </c>
      <c r="B130" s="52" t="inlineStr">
        <is>
          <t>Backdrop</t>
        </is>
      </c>
      <c r="C130" s="61" t="inlineStr">
        <is>
          <t>Cone</t>
        </is>
      </c>
      <c r="D130" s="62" t="inlineStr">
        <is>
          <t>Pine crown</t>
        </is>
      </c>
      <c r="E130" s="52" t="inlineStr">
        <is>
          <t>BKG-121</t>
        </is>
      </c>
      <c r="F130" s="52" t="n">
        <v>3</v>
      </c>
      <c r="G130" s="54" t="n">
        <v>2.26865292</v>
      </c>
      <c r="H130" s="54" t="n">
        <v>2.26865292</v>
      </c>
      <c r="I130" s="54" t="n">
        <v>3.42790985</v>
      </c>
      <c r="J130" s="54" t="n">
        <v>-90</v>
      </c>
      <c r="K130" s="54" t="n">
        <v>30</v>
      </c>
      <c r="L130" s="54" t="n">
        <v>0</v>
      </c>
      <c r="M130" s="54" t="n">
        <v>0</v>
      </c>
      <c r="N130" s="54" t="n">
        <v>4.51860857</v>
      </c>
      <c r="O130" s="54" t="n">
        <v>0</v>
      </c>
      <c r="P130" s="52" t="inlineStr">
        <is>
          <t>Gouraud</t>
        </is>
      </c>
      <c r="Q130" s="52" t="inlineStr">
        <is>
          <t>Foliage</t>
        </is>
      </c>
      <c r="R130" s="54" t="n">
        <v>0.75</v>
      </c>
      <c r="S130" s="54" t="n">
        <v>0</v>
      </c>
      <c r="T130" s="54" t="n">
        <v>0.11</v>
      </c>
      <c r="U130" s="54" t="n">
        <v>0</v>
      </c>
      <c r="V130" s="52" t="inlineStr">
        <is>
          <t>No</t>
        </is>
      </c>
      <c r="W130" s="52" t="inlineStr">
        <is>
          <t>No</t>
        </is>
      </c>
      <c r="X130" s="52" t="inlineStr">
        <is>
          <t>-</t>
        </is>
      </c>
      <c r="Y130" s="52" t="inlineStr">
        <is>
          <t>Upper tier</t>
        </is>
      </c>
    </row>
    <row r="131" outlineLevel="1">
      <c r="A131" s="52" t="inlineStr">
        <is>
          <t>BKG-124</t>
        </is>
      </c>
      <c r="B131" s="52" t="inlineStr">
        <is>
          <t>Backdrop</t>
        </is>
      </c>
      <c r="C131" s="53" t="inlineStr">
        <is>
          <t>Group</t>
        </is>
      </c>
      <c r="D131" s="60" t="inlineStr">
        <is>
          <t>Treeline pine</t>
        </is>
      </c>
      <c r="E131" s="52" t="inlineStr">
        <is>
          <t>BKG-24</t>
        </is>
      </c>
      <c r="F131" s="52" t="n">
        <v>2</v>
      </c>
      <c r="G131" s="54" t="n">
        <v>1</v>
      </c>
      <c r="H131" s="54" t="n">
        <v>1</v>
      </c>
      <c r="I131" s="54" t="n">
        <v>1</v>
      </c>
      <c r="J131" s="54" t="n">
        <v>0</v>
      </c>
      <c r="K131" s="54" t="n">
        <v>160.047287</v>
      </c>
      <c r="L131" s="54" t="n">
        <v>0</v>
      </c>
      <c r="M131" s="54" t="n">
        <v>10.6414337</v>
      </c>
      <c r="N131" s="54" t="n">
        <v>-0.350000024</v>
      </c>
      <c r="O131" s="54" t="n">
        <v>-42.6612968</v>
      </c>
      <c r="P131" s="52" t="inlineStr">
        <is>
          <t>-</t>
        </is>
      </c>
      <c r="Q131" s="52" t="inlineStr">
        <is>
          <t>Plain</t>
        </is>
      </c>
      <c r="R131" s="54" t="n">
        <v>0.5</v>
      </c>
      <c r="S131" s="54" t="n">
        <v>0</v>
      </c>
      <c r="T131" s="54" t="n">
        <v>0.2</v>
      </c>
      <c r="U131" s="54" t="n">
        <v>0</v>
      </c>
      <c r="V131" s="52" t="inlineStr">
        <is>
          <t>No</t>
        </is>
      </c>
      <c r="W131" s="52" t="inlineStr">
        <is>
          <t>No</t>
        </is>
      </c>
      <c r="X131" s="52" t="inlineStr">
        <is>
          <t>-</t>
        </is>
      </c>
      <c r="Y131" s="52" t="inlineStr">
        <is>
          <t>Two stacked cones</t>
        </is>
      </c>
    </row>
    <row r="132" outlineLevel="1">
      <c r="A132" s="52" t="inlineStr">
        <is>
          <t>BKG-125</t>
        </is>
      </c>
      <c r="B132" s="52" t="inlineStr">
        <is>
          <t>Backdrop</t>
        </is>
      </c>
      <c r="C132" s="61" t="inlineStr">
        <is>
          <t>Cone</t>
        </is>
      </c>
      <c r="D132" s="62" t="inlineStr">
        <is>
          <t>Pine crown</t>
        </is>
      </c>
      <c r="E132" s="52" t="inlineStr">
        <is>
          <t>BKG-124</t>
        </is>
      </c>
      <c r="F132" s="52" t="n">
        <v>3</v>
      </c>
      <c r="G132" s="54" t="n">
        <v>5.05136347</v>
      </c>
      <c r="H132" s="54" t="n">
        <v>5.05136347</v>
      </c>
      <c r="I132" s="54" t="n">
        <v>5.59258127</v>
      </c>
      <c r="J132" s="54" t="n">
        <v>-90</v>
      </c>
      <c r="K132" s="54" t="n">
        <v>0</v>
      </c>
      <c r="L132" s="54" t="n">
        <v>0</v>
      </c>
      <c r="M132" s="54" t="n">
        <v>0</v>
      </c>
      <c r="N132" s="54" t="n">
        <v>2.79629064</v>
      </c>
      <c r="O132" s="54" t="n">
        <v>0</v>
      </c>
      <c r="P132" s="52" t="inlineStr">
        <is>
          <t>Gouraud</t>
        </is>
      </c>
      <c r="Q132" s="52" t="inlineStr">
        <is>
          <t>Foliage</t>
        </is>
      </c>
      <c r="R132" s="54" t="n">
        <v>0.75</v>
      </c>
      <c r="S132" s="54" t="n">
        <v>0</v>
      </c>
      <c r="T132" s="54" t="n">
        <v>0.11</v>
      </c>
      <c r="U132" s="54" t="n">
        <v>0</v>
      </c>
      <c r="V132" s="52" t="inlineStr">
        <is>
          <t>No</t>
        </is>
      </c>
      <c r="W132" s="52" t="inlineStr">
        <is>
          <t>No</t>
        </is>
      </c>
      <c r="X132" s="52" t="inlineStr">
        <is>
          <t>-</t>
        </is>
      </c>
      <c r="Y132" s="52" t="inlineStr">
        <is>
          <t>Lower tier</t>
        </is>
      </c>
    </row>
    <row r="133" outlineLevel="1">
      <c r="A133" s="52" t="inlineStr">
        <is>
          <t>BKG-126</t>
        </is>
      </c>
      <c r="B133" s="52" t="inlineStr">
        <is>
          <t>Backdrop</t>
        </is>
      </c>
      <c r="C133" s="61" t="inlineStr">
        <is>
          <t>Cone</t>
        </is>
      </c>
      <c r="D133" s="62" t="inlineStr">
        <is>
          <t>Pine crown</t>
        </is>
      </c>
      <c r="E133" s="52" t="inlineStr">
        <is>
          <t>BKG-124</t>
        </is>
      </c>
      <c r="F133" s="52" t="n">
        <v>3</v>
      </c>
      <c r="G133" s="54" t="n">
        <v>3.28338623</v>
      </c>
      <c r="H133" s="54" t="n">
        <v>3.28338623</v>
      </c>
      <c r="I133" s="54" t="n">
        <v>4.96116066</v>
      </c>
      <c r="J133" s="54" t="n">
        <v>-90</v>
      </c>
      <c r="K133" s="54" t="n">
        <v>30</v>
      </c>
      <c r="L133" s="54" t="n">
        <v>0</v>
      </c>
      <c r="M133" s="54" t="n">
        <v>0</v>
      </c>
      <c r="N133" s="54" t="n">
        <v>6.53971195</v>
      </c>
      <c r="O133" s="54" t="n">
        <v>0</v>
      </c>
      <c r="P133" s="52" t="inlineStr">
        <is>
          <t>Gouraud</t>
        </is>
      </c>
      <c r="Q133" s="52" t="inlineStr">
        <is>
          <t>Foliage</t>
        </is>
      </c>
      <c r="R133" s="54" t="n">
        <v>0.75</v>
      </c>
      <c r="S133" s="54" t="n">
        <v>0</v>
      </c>
      <c r="T133" s="54" t="n">
        <v>0.11</v>
      </c>
      <c r="U133" s="54" t="n">
        <v>0</v>
      </c>
      <c r="V133" s="52" t="inlineStr">
        <is>
          <t>No</t>
        </is>
      </c>
      <c r="W133" s="52" t="inlineStr">
        <is>
          <t>No</t>
        </is>
      </c>
      <c r="X133" s="52" t="inlineStr">
        <is>
          <t>-</t>
        </is>
      </c>
      <c r="Y133" s="52" t="inlineStr">
        <is>
          <t>Upper tier</t>
        </is>
      </c>
    </row>
    <row r="134" outlineLevel="1">
      <c r="A134" s="52" t="inlineStr">
        <is>
          <t>BKG-127</t>
        </is>
      </c>
      <c r="B134" s="52" t="inlineStr">
        <is>
          <t>Backdrop</t>
        </is>
      </c>
      <c r="C134" s="53" t="inlineStr">
        <is>
          <t>Group</t>
        </is>
      </c>
      <c r="D134" s="60" t="inlineStr">
        <is>
          <t>Treeline pine</t>
        </is>
      </c>
      <c r="E134" s="52" t="inlineStr">
        <is>
          <t>BKG-24</t>
        </is>
      </c>
      <c r="F134" s="52" t="n">
        <v>2</v>
      </c>
      <c r="G134" s="54" t="n">
        <v>1</v>
      </c>
      <c r="H134" s="54" t="n">
        <v>1</v>
      </c>
      <c r="I134" s="54" t="n">
        <v>1</v>
      </c>
      <c r="J134" s="54" t="n">
        <v>0</v>
      </c>
      <c r="K134" s="54" t="n">
        <v>258.202515</v>
      </c>
      <c r="L134" s="54" t="n">
        <v>0</v>
      </c>
      <c r="M134" s="54" t="n">
        <v>14.4075184</v>
      </c>
      <c r="N134" s="54" t="n">
        <v>-0.350000024</v>
      </c>
      <c r="O134" s="54" t="n">
        <v>-36.0035439</v>
      </c>
      <c r="P134" s="52" t="inlineStr">
        <is>
          <t>-</t>
        </is>
      </c>
      <c r="Q134" s="52" t="inlineStr">
        <is>
          <t>Plain</t>
        </is>
      </c>
      <c r="R134" s="54" t="n">
        <v>0.5</v>
      </c>
      <c r="S134" s="54" t="n">
        <v>0</v>
      </c>
      <c r="T134" s="54" t="n">
        <v>0.2</v>
      </c>
      <c r="U134" s="54" t="n">
        <v>0</v>
      </c>
      <c r="V134" s="52" t="inlineStr">
        <is>
          <t>No</t>
        </is>
      </c>
      <c r="W134" s="52" t="inlineStr">
        <is>
          <t>No</t>
        </is>
      </c>
      <c r="X134" s="52" t="inlineStr">
        <is>
          <t>-</t>
        </is>
      </c>
      <c r="Y134" s="52" t="inlineStr">
        <is>
          <t>Two stacked cones</t>
        </is>
      </c>
    </row>
    <row r="135" outlineLevel="1">
      <c r="A135" s="52" t="inlineStr">
        <is>
          <t>BKG-128</t>
        </is>
      </c>
      <c r="B135" s="52" t="inlineStr">
        <is>
          <t>Backdrop</t>
        </is>
      </c>
      <c r="C135" s="61" t="inlineStr">
        <is>
          <t>Cone</t>
        </is>
      </c>
      <c r="D135" s="62" t="inlineStr">
        <is>
          <t>Pine crown</t>
        </is>
      </c>
      <c r="E135" s="52" t="inlineStr">
        <is>
          <t>BKG-127</t>
        </is>
      </c>
      <c r="F135" s="52" t="n">
        <v>3</v>
      </c>
      <c r="G135" s="54" t="n">
        <v>4.54496241</v>
      </c>
      <c r="H135" s="54" t="n">
        <v>4.54496241</v>
      </c>
      <c r="I135" s="54" t="n">
        <v>5.03192234</v>
      </c>
      <c r="J135" s="54" t="n">
        <v>-90</v>
      </c>
      <c r="K135" s="54" t="n">
        <v>0</v>
      </c>
      <c r="L135" s="54" t="n">
        <v>0</v>
      </c>
      <c r="M135" s="54" t="n">
        <v>0</v>
      </c>
      <c r="N135" s="54" t="n">
        <v>2.51596117</v>
      </c>
      <c r="O135" s="54" t="n">
        <v>0</v>
      </c>
      <c r="P135" s="52" t="inlineStr">
        <is>
          <t>Gouraud</t>
        </is>
      </c>
      <c r="Q135" s="52" t="inlineStr">
        <is>
          <t>Foliage</t>
        </is>
      </c>
      <c r="R135" s="54" t="n">
        <v>0.75</v>
      </c>
      <c r="S135" s="54" t="n">
        <v>0</v>
      </c>
      <c r="T135" s="54" t="n">
        <v>0.11</v>
      </c>
      <c r="U135" s="54" t="n">
        <v>0</v>
      </c>
      <c r="V135" s="52" t="inlineStr">
        <is>
          <t>No</t>
        </is>
      </c>
      <c r="W135" s="52" t="inlineStr">
        <is>
          <t>No</t>
        </is>
      </c>
      <c r="X135" s="52" t="inlineStr">
        <is>
          <t>-</t>
        </is>
      </c>
      <c r="Y135" s="52" t="inlineStr">
        <is>
          <t>Lower tier</t>
        </is>
      </c>
    </row>
    <row r="136" outlineLevel="1">
      <c r="A136" s="52" t="inlineStr">
        <is>
          <t>BKG-129</t>
        </is>
      </c>
      <c r="B136" s="52" t="inlineStr">
        <is>
          <t>Backdrop</t>
        </is>
      </c>
      <c r="C136" s="61" t="inlineStr">
        <is>
          <t>Cone</t>
        </is>
      </c>
      <c r="D136" s="62" t="inlineStr">
        <is>
          <t>Pine crown</t>
        </is>
      </c>
      <c r="E136" s="52" t="inlineStr">
        <is>
          <t>BKG-127</t>
        </is>
      </c>
      <c r="F136" s="52" t="n">
        <v>3</v>
      </c>
      <c r="G136" s="54" t="n">
        <v>2.95422554</v>
      </c>
      <c r="H136" s="54" t="n">
        <v>2.95422554</v>
      </c>
      <c r="I136" s="54" t="n">
        <v>4.46380234</v>
      </c>
      <c r="J136" s="54" t="n">
        <v>-90</v>
      </c>
      <c r="K136" s="54" t="n">
        <v>30</v>
      </c>
      <c r="L136" s="54" t="n">
        <v>0</v>
      </c>
      <c r="M136" s="54" t="n">
        <v>0</v>
      </c>
      <c r="N136" s="54" t="n">
        <v>5.8841033</v>
      </c>
      <c r="O136" s="54" t="n">
        <v>0</v>
      </c>
      <c r="P136" s="52" t="inlineStr">
        <is>
          <t>Gouraud</t>
        </is>
      </c>
      <c r="Q136" s="52" t="inlineStr">
        <is>
          <t>Foliage</t>
        </is>
      </c>
      <c r="R136" s="54" t="n">
        <v>0.75</v>
      </c>
      <c r="S136" s="54" t="n">
        <v>0</v>
      </c>
      <c r="T136" s="54" t="n">
        <v>0.11</v>
      </c>
      <c r="U136" s="54" t="n">
        <v>0</v>
      </c>
      <c r="V136" s="52" t="inlineStr">
        <is>
          <t>No</t>
        </is>
      </c>
      <c r="W136" s="52" t="inlineStr">
        <is>
          <t>No</t>
        </is>
      </c>
      <c r="X136" s="52" t="inlineStr">
        <is>
          <t>-</t>
        </is>
      </c>
      <c r="Y136" s="52" t="inlineStr">
        <is>
          <t>Upper tier</t>
        </is>
      </c>
    </row>
    <row r="137" outlineLevel="1">
      <c r="A137" s="52" t="inlineStr">
        <is>
          <t>BKG-130</t>
        </is>
      </c>
      <c r="B137" s="52" t="inlineStr">
        <is>
          <t>Backdrop</t>
        </is>
      </c>
      <c r="C137" s="53" t="inlineStr">
        <is>
          <t>Group</t>
        </is>
      </c>
      <c r="D137" s="60" t="inlineStr">
        <is>
          <t>Treeline pine</t>
        </is>
      </c>
      <c r="E137" s="52" t="inlineStr">
        <is>
          <t>BKG-24</t>
        </is>
      </c>
      <c r="F137" s="52" t="n">
        <v>2</v>
      </c>
      <c r="G137" s="54" t="n">
        <v>1</v>
      </c>
      <c r="H137" s="54" t="n">
        <v>1</v>
      </c>
      <c r="I137" s="54" t="n">
        <v>1</v>
      </c>
      <c r="J137" s="54" t="n">
        <v>0</v>
      </c>
      <c r="K137" s="54" t="n">
        <v>204.818848</v>
      </c>
      <c r="L137" s="54" t="n">
        <v>0</v>
      </c>
      <c r="M137" s="54" t="n">
        <v>17.7147961</v>
      </c>
      <c r="N137" s="54" t="n">
        <v>-0.350000024</v>
      </c>
      <c r="O137" s="54" t="n">
        <v>-37.4560051</v>
      </c>
      <c r="P137" s="52" t="inlineStr">
        <is>
          <t>-</t>
        </is>
      </c>
      <c r="Q137" s="52" t="inlineStr">
        <is>
          <t>Plain</t>
        </is>
      </c>
      <c r="R137" s="54" t="n">
        <v>0.5</v>
      </c>
      <c r="S137" s="54" t="n">
        <v>0</v>
      </c>
      <c r="T137" s="54" t="n">
        <v>0.2</v>
      </c>
      <c r="U137" s="54" t="n">
        <v>0</v>
      </c>
      <c r="V137" s="52" t="inlineStr">
        <is>
          <t>No</t>
        </is>
      </c>
      <c r="W137" s="52" t="inlineStr">
        <is>
          <t>No</t>
        </is>
      </c>
      <c r="X137" s="52" t="inlineStr">
        <is>
          <t>-</t>
        </is>
      </c>
      <c r="Y137" s="52" t="inlineStr">
        <is>
          <t>Two stacked cones</t>
        </is>
      </c>
    </row>
    <row r="138" outlineLevel="1">
      <c r="A138" s="52" t="inlineStr">
        <is>
          <t>BKG-131</t>
        </is>
      </c>
      <c r="B138" s="52" t="inlineStr">
        <is>
          <t>Backdrop</t>
        </is>
      </c>
      <c r="C138" s="61" t="inlineStr">
        <is>
          <t>Cone</t>
        </is>
      </c>
      <c r="D138" s="62" t="inlineStr">
        <is>
          <t>Pine crown</t>
        </is>
      </c>
      <c r="E138" s="52" t="inlineStr">
        <is>
          <t>BKG-130</t>
        </is>
      </c>
      <c r="F138" s="52" t="n">
        <v>3</v>
      </c>
      <c r="G138" s="54" t="n">
        <v>3.92765999</v>
      </c>
      <c r="H138" s="54" t="n">
        <v>3.92765999</v>
      </c>
      <c r="I138" s="54" t="n">
        <v>4.3484807</v>
      </c>
      <c r="J138" s="54" t="n">
        <v>-90</v>
      </c>
      <c r="K138" s="54" t="n">
        <v>0</v>
      </c>
      <c r="L138" s="54" t="n">
        <v>0</v>
      </c>
      <c r="M138" s="54" t="n">
        <v>0</v>
      </c>
      <c r="N138" s="54" t="n">
        <v>2.17424035</v>
      </c>
      <c r="O138" s="54" t="n">
        <v>0</v>
      </c>
      <c r="P138" s="52" t="inlineStr">
        <is>
          <t>Gouraud</t>
        </is>
      </c>
      <c r="Q138" s="52" t="inlineStr">
        <is>
          <t>Foliage</t>
        </is>
      </c>
      <c r="R138" s="54" t="n">
        <v>0.75</v>
      </c>
      <c r="S138" s="54" t="n">
        <v>0</v>
      </c>
      <c r="T138" s="54" t="n">
        <v>0.11</v>
      </c>
      <c r="U138" s="54" t="n">
        <v>0</v>
      </c>
      <c r="V138" s="52" t="inlineStr">
        <is>
          <t>No</t>
        </is>
      </c>
      <c r="W138" s="52" t="inlineStr">
        <is>
          <t>No</t>
        </is>
      </c>
      <c r="X138" s="52" t="inlineStr">
        <is>
          <t>-</t>
        </is>
      </c>
      <c r="Y138" s="52" t="inlineStr">
        <is>
          <t>Lower tier</t>
        </is>
      </c>
    </row>
    <row r="139" outlineLevel="1">
      <c r="A139" s="52" t="inlineStr">
        <is>
          <t>BKG-132</t>
        </is>
      </c>
      <c r="B139" s="52" t="inlineStr">
        <is>
          <t>Backdrop</t>
        </is>
      </c>
      <c r="C139" s="61" t="inlineStr">
        <is>
          <t>Cone</t>
        </is>
      </c>
      <c r="D139" s="62" t="inlineStr">
        <is>
          <t>Pine crown</t>
        </is>
      </c>
      <c r="E139" s="52" t="inlineStr">
        <is>
          <t>BKG-130</t>
        </is>
      </c>
      <c r="F139" s="52" t="n">
        <v>3</v>
      </c>
      <c r="G139" s="54" t="n">
        <v>2.55297899</v>
      </c>
      <c r="H139" s="54" t="n">
        <v>2.55297899</v>
      </c>
      <c r="I139" s="54" t="n">
        <v>3.8575232</v>
      </c>
      <c r="J139" s="54" t="n">
        <v>-90</v>
      </c>
      <c r="K139" s="54" t="n">
        <v>30</v>
      </c>
      <c r="L139" s="54" t="n">
        <v>0</v>
      </c>
      <c r="M139" s="54" t="n">
        <v>0</v>
      </c>
      <c r="N139" s="54" t="n">
        <v>5.08491707</v>
      </c>
      <c r="O139" s="54" t="n">
        <v>0</v>
      </c>
      <c r="P139" s="52" t="inlineStr">
        <is>
          <t>Gouraud</t>
        </is>
      </c>
      <c r="Q139" s="52" t="inlineStr">
        <is>
          <t>Foliage</t>
        </is>
      </c>
      <c r="R139" s="54" t="n">
        <v>0.75</v>
      </c>
      <c r="S139" s="54" t="n">
        <v>0</v>
      </c>
      <c r="T139" s="54" t="n">
        <v>0.11</v>
      </c>
      <c r="U139" s="54" t="n">
        <v>0</v>
      </c>
      <c r="V139" s="52" t="inlineStr">
        <is>
          <t>No</t>
        </is>
      </c>
      <c r="W139" s="52" t="inlineStr">
        <is>
          <t>No</t>
        </is>
      </c>
      <c r="X139" s="52" t="inlineStr">
        <is>
          <t>-</t>
        </is>
      </c>
      <c r="Y139" s="52" t="inlineStr">
        <is>
          <t>Upper tier</t>
        </is>
      </c>
    </row>
    <row r="140" outlineLevel="1">
      <c r="A140" s="52" t="inlineStr">
        <is>
          <t>BKG-133</t>
        </is>
      </c>
      <c r="B140" s="52" t="inlineStr">
        <is>
          <t>Backdrop</t>
        </is>
      </c>
      <c r="C140" s="53" t="inlineStr">
        <is>
          <t>Group</t>
        </is>
      </c>
      <c r="D140" s="60" t="inlineStr">
        <is>
          <t>Treeline pine</t>
        </is>
      </c>
      <c r="E140" s="52" t="inlineStr">
        <is>
          <t>BKG-24</t>
        </is>
      </c>
      <c r="F140" s="52" t="n">
        <v>2</v>
      </c>
      <c r="G140" s="54" t="n">
        <v>1</v>
      </c>
      <c r="H140" s="54" t="n">
        <v>1</v>
      </c>
      <c r="I140" s="54" t="n">
        <v>1</v>
      </c>
      <c r="J140" s="54" t="n">
        <v>0</v>
      </c>
      <c r="K140" s="54" t="n">
        <v>63.6022987</v>
      </c>
      <c r="L140" s="54" t="n">
        <v>0</v>
      </c>
      <c r="M140" s="54" t="n">
        <v>23.7491817</v>
      </c>
      <c r="N140" s="54" t="n">
        <v>-0.350000024</v>
      </c>
      <c r="O140" s="54" t="n">
        <v>-36.6044502</v>
      </c>
      <c r="P140" s="52" t="inlineStr">
        <is>
          <t>-</t>
        </is>
      </c>
      <c r="Q140" s="52" t="inlineStr">
        <is>
          <t>Plain</t>
        </is>
      </c>
      <c r="R140" s="54" t="n">
        <v>0.5</v>
      </c>
      <c r="S140" s="54" t="n">
        <v>0</v>
      </c>
      <c r="T140" s="54" t="n">
        <v>0.2</v>
      </c>
      <c r="U140" s="54" t="n">
        <v>0</v>
      </c>
      <c r="V140" s="52" t="inlineStr">
        <is>
          <t>No</t>
        </is>
      </c>
      <c r="W140" s="52" t="inlineStr">
        <is>
          <t>No</t>
        </is>
      </c>
      <c r="X140" s="52" t="inlineStr">
        <is>
          <t>-</t>
        </is>
      </c>
      <c r="Y140" s="52" t="inlineStr">
        <is>
          <t>Two stacked cones</t>
        </is>
      </c>
    </row>
    <row r="141" outlineLevel="1">
      <c r="A141" s="52" t="inlineStr">
        <is>
          <t>BKG-134</t>
        </is>
      </c>
      <c r="B141" s="52" t="inlineStr">
        <is>
          <t>Backdrop</t>
        </is>
      </c>
      <c r="C141" s="61" t="inlineStr">
        <is>
          <t>Cone</t>
        </is>
      </c>
      <c r="D141" s="62" t="inlineStr">
        <is>
          <t>Pine crown</t>
        </is>
      </c>
      <c r="E141" s="52" t="inlineStr">
        <is>
          <t>BKG-133</t>
        </is>
      </c>
      <c r="F141" s="52" t="n">
        <v>3</v>
      </c>
      <c r="G141" s="54" t="n">
        <v>5.31154442</v>
      </c>
      <c r="H141" s="54" t="n">
        <v>5.31154442</v>
      </c>
      <c r="I141" s="54" t="n">
        <v>5.88063812</v>
      </c>
      <c r="J141" s="54" t="n">
        <v>-90</v>
      </c>
      <c r="K141" s="54" t="n">
        <v>0</v>
      </c>
      <c r="L141" s="54" t="n">
        <v>0</v>
      </c>
      <c r="M141" s="54" t="n">
        <v>0</v>
      </c>
      <c r="N141" s="54" t="n">
        <v>2.94031906</v>
      </c>
      <c r="O141" s="54" t="n">
        <v>0</v>
      </c>
      <c r="P141" s="52" t="inlineStr">
        <is>
          <t>Gouraud</t>
        </is>
      </c>
      <c r="Q141" s="52" t="inlineStr">
        <is>
          <t>Foliage</t>
        </is>
      </c>
      <c r="R141" s="54" t="n">
        <v>0.75</v>
      </c>
      <c r="S141" s="54" t="n">
        <v>0</v>
      </c>
      <c r="T141" s="54" t="n">
        <v>0.11</v>
      </c>
      <c r="U141" s="54" t="n">
        <v>0</v>
      </c>
      <c r="V141" s="52" t="inlineStr">
        <is>
          <t>No</t>
        </is>
      </c>
      <c r="W141" s="52" t="inlineStr">
        <is>
          <t>No</t>
        </is>
      </c>
      <c r="X141" s="52" t="inlineStr">
        <is>
          <t>-</t>
        </is>
      </c>
      <c r="Y141" s="52" t="inlineStr">
        <is>
          <t>Lower tier</t>
        </is>
      </c>
    </row>
    <row r="142" outlineLevel="1">
      <c r="A142" s="52" t="inlineStr">
        <is>
          <t>BKG-135</t>
        </is>
      </c>
      <c r="B142" s="52" t="inlineStr">
        <is>
          <t>Backdrop</t>
        </is>
      </c>
      <c r="C142" s="61" t="inlineStr">
        <is>
          <t>Cone</t>
        </is>
      </c>
      <c r="D142" s="62" t="inlineStr">
        <is>
          <t>Pine crown</t>
        </is>
      </c>
      <c r="E142" s="52" t="inlineStr">
        <is>
          <t>BKG-133</t>
        </is>
      </c>
      <c r="F142" s="52" t="n">
        <v>3</v>
      </c>
      <c r="G142" s="54" t="n">
        <v>3.45250368</v>
      </c>
      <c r="H142" s="54" t="n">
        <v>3.45250368</v>
      </c>
      <c r="I142" s="54" t="n">
        <v>5.21669531</v>
      </c>
      <c r="J142" s="54" t="n">
        <v>-90</v>
      </c>
      <c r="K142" s="54" t="n">
        <v>30</v>
      </c>
      <c r="L142" s="54" t="n">
        <v>0</v>
      </c>
      <c r="M142" s="54" t="n">
        <v>0</v>
      </c>
      <c r="N142" s="54" t="n">
        <v>6.87655306</v>
      </c>
      <c r="O142" s="54" t="n">
        <v>0</v>
      </c>
      <c r="P142" s="52" t="inlineStr">
        <is>
          <t>Gouraud</t>
        </is>
      </c>
      <c r="Q142" s="52" t="inlineStr">
        <is>
          <t>Foliage</t>
        </is>
      </c>
      <c r="R142" s="54" t="n">
        <v>0.75</v>
      </c>
      <c r="S142" s="54" t="n">
        <v>0</v>
      </c>
      <c r="T142" s="54" t="n">
        <v>0.11</v>
      </c>
      <c r="U142" s="54" t="n">
        <v>0</v>
      </c>
      <c r="V142" s="52" t="inlineStr">
        <is>
          <t>No</t>
        </is>
      </c>
      <c r="W142" s="52" t="inlineStr">
        <is>
          <t>No</t>
        </is>
      </c>
      <c r="X142" s="52" t="inlineStr">
        <is>
          <t>-</t>
        </is>
      </c>
      <c r="Y142" s="52" t="inlineStr">
        <is>
          <t>Upper tier</t>
        </is>
      </c>
    </row>
    <row r="143" outlineLevel="1">
      <c r="A143" s="52" t="inlineStr">
        <is>
          <t>BKG-136</t>
        </is>
      </c>
      <c r="B143" s="52" t="inlineStr">
        <is>
          <t>Backdrop</t>
        </is>
      </c>
      <c r="C143" s="53" t="inlineStr">
        <is>
          <t>Group</t>
        </is>
      </c>
      <c r="D143" s="60" t="inlineStr">
        <is>
          <t>Treeline pine</t>
        </is>
      </c>
      <c r="E143" s="52" t="inlineStr">
        <is>
          <t>BKG-24</t>
        </is>
      </c>
      <c r="F143" s="52" t="n">
        <v>2</v>
      </c>
      <c r="G143" s="54" t="n">
        <v>1</v>
      </c>
      <c r="H143" s="54" t="n">
        <v>1</v>
      </c>
      <c r="I143" s="54" t="n">
        <v>1</v>
      </c>
      <c r="J143" s="54" t="n">
        <v>0</v>
      </c>
      <c r="K143" s="54" t="n">
        <v>244.609787</v>
      </c>
      <c r="L143" s="54" t="n">
        <v>0</v>
      </c>
      <c r="M143" s="54" t="n">
        <v>24.6317787</v>
      </c>
      <c r="N143" s="54" t="n">
        <v>-0.350000024</v>
      </c>
      <c r="O143" s="54" t="n">
        <v>-30.0790997</v>
      </c>
      <c r="P143" s="52" t="inlineStr">
        <is>
          <t>-</t>
        </is>
      </c>
      <c r="Q143" s="52" t="inlineStr">
        <is>
          <t>Plain</t>
        </is>
      </c>
      <c r="R143" s="54" t="n">
        <v>0.5</v>
      </c>
      <c r="S143" s="54" t="n">
        <v>0</v>
      </c>
      <c r="T143" s="54" t="n">
        <v>0.2</v>
      </c>
      <c r="U143" s="54" t="n">
        <v>0</v>
      </c>
      <c r="V143" s="52" t="inlineStr">
        <is>
          <t>No</t>
        </is>
      </c>
      <c r="W143" s="52" t="inlineStr">
        <is>
          <t>No</t>
        </is>
      </c>
      <c r="X143" s="52" t="inlineStr">
        <is>
          <t>-</t>
        </is>
      </c>
      <c r="Y143" s="52" t="inlineStr">
        <is>
          <t>Two stacked cones</t>
        </is>
      </c>
    </row>
    <row r="144" outlineLevel="1">
      <c r="A144" s="52" t="inlineStr">
        <is>
          <t>BKG-137</t>
        </is>
      </c>
      <c r="B144" s="52" t="inlineStr">
        <is>
          <t>Backdrop</t>
        </is>
      </c>
      <c r="C144" s="61" t="inlineStr">
        <is>
          <t>Cone</t>
        </is>
      </c>
      <c r="D144" s="62" t="inlineStr">
        <is>
          <t>Pine crown</t>
        </is>
      </c>
      <c r="E144" s="52" t="inlineStr">
        <is>
          <t>BKG-136</t>
        </is>
      </c>
      <c r="F144" s="52" t="n">
        <v>3</v>
      </c>
      <c r="G144" s="54" t="n">
        <v>4.98039055</v>
      </c>
      <c r="H144" s="54" t="n">
        <v>4.98039055</v>
      </c>
      <c r="I144" s="54" t="n">
        <v>5.51400375</v>
      </c>
      <c r="J144" s="54" t="n">
        <v>-90</v>
      </c>
      <c r="K144" s="54" t="n">
        <v>0</v>
      </c>
      <c r="L144" s="54" t="n">
        <v>0</v>
      </c>
      <c r="M144" s="54" t="n">
        <v>0</v>
      </c>
      <c r="N144" s="54" t="n">
        <v>2.75700188</v>
      </c>
      <c r="O144" s="54" t="n">
        <v>0</v>
      </c>
      <c r="P144" s="52" t="inlineStr">
        <is>
          <t>Gouraud</t>
        </is>
      </c>
      <c r="Q144" s="52" t="inlineStr">
        <is>
          <t>Foliage</t>
        </is>
      </c>
      <c r="R144" s="54" t="n">
        <v>0.75</v>
      </c>
      <c r="S144" s="54" t="n">
        <v>0</v>
      </c>
      <c r="T144" s="54" t="n">
        <v>0.11</v>
      </c>
      <c r="U144" s="54" t="n">
        <v>0</v>
      </c>
      <c r="V144" s="52" t="inlineStr">
        <is>
          <t>No</t>
        </is>
      </c>
      <c r="W144" s="52" t="inlineStr">
        <is>
          <t>No</t>
        </is>
      </c>
      <c r="X144" s="52" t="inlineStr">
        <is>
          <t>-</t>
        </is>
      </c>
      <c r="Y144" s="52" t="inlineStr">
        <is>
          <t>Lower tier</t>
        </is>
      </c>
    </row>
    <row r="145" outlineLevel="1">
      <c r="A145" s="52" t="inlineStr">
        <is>
          <t>BKG-138</t>
        </is>
      </c>
      <c r="B145" s="52" t="inlineStr">
        <is>
          <t>Backdrop</t>
        </is>
      </c>
      <c r="C145" s="61" t="inlineStr">
        <is>
          <t>Cone</t>
        </is>
      </c>
      <c r="D145" s="62" t="inlineStr">
        <is>
          <t>Pine crown</t>
        </is>
      </c>
      <c r="E145" s="52" t="inlineStr">
        <is>
          <t>BKG-136</t>
        </is>
      </c>
      <c r="F145" s="52" t="n">
        <v>3</v>
      </c>
      <c r="G145" s="54" t="n">
        <v>3.23725367</v>
      </c>
      <c r="H145" s="54" t="n">
        <v>3.23725367</v>
      </c>
      <c r="I145" s="54" t="n">
        <v>4.89145517</v>
      </c>
      <c r="J145" s="54" t="n">
        <v>-90</v>
      </c>
      <c r="K145" s="54" t="n">
        <v>30</v>
      </c>
      <c r="L145" s="54" t="n">
        <v>0</v>
      </c>
      <c r="M145" s="54" t="n">
        <v>0</v>
      </c>
      <c r="N145" s="54" t="n">
        <v>6.44782734</v>
      </c>
      <c r="O145" s="54" t="n">
        <v>0</v>
      </c>
      <c r="P145" s="52" t="inlineStr">
        <is>
          <t>Gouraud</t>
        </is>
      </c>
      <c r="Q145" s="52" t="inlineStr">
        <is>
          <t>Foliage</t>
        </is>
      </c>
      <c r="R145" s="54" t="n">
        <v>0.75</v>
      </c>
      <c r="S145" s="54" t="n">
        <v>0</v>
      </c>
      <c r="T145" s="54" t="n">
        <v>0.11</v>
      </c>
      <c r="U145" s="54" t="n">
        <v>0</v>
      </c>
      <c r="V145" s="52" t="inlineStr">
        <is>
          <t>No</t>
        </is>
      </c>
      <c r="W145" s="52" t="inlineStr">
        <is>
          <t>No</t>
        </is>
      </c>
      <c r="X145" s="52" t="inlineStr">
        <is>
          <t>-</t>
        </is>
      </c>
      <c r="Y145" s="52" t="inlineStr">
        <is>
          <t>Upper tier</t>
        </is>
      </c>
    </row>
    <row r="146" outlineLevel="1">
      <c r="A146" s="52" t="inlineStr">
        <is>
          <t>BKG-139</t>
        </is>
      </c>
      <c r="B146" s="52" t="inlineStr">
        <is>
          <t>Backdrop</t>
        </is>
      </c>
      <c r="C146" s="53" t="inlineStr">
        <is>
          <t>Group</t>
        </is>
      </c>
      <c r="D146" s="60" t="inlineStr">
        <is>
          <t>Treeline pine</t>
        </is>
      </c>
      <c r="E146" s="52" t="inlineStr">
        <is>
          <t>BKG-24</t>
        </is>
      </c>
      <c r="F146" s="52" t="n">
        <v>2</v>
      </c>
      <c r="G146" s="54" t="n">
        <v>1</v>
      </c>
      <c r="H146" s="54" t="n">
        <v>1</v>
      </c>
      <c r="I146" s="54" t="n">
        <v>1</v>
      </c>
      <c r="J146" s="54" t="n">
        <v>0</v>
      </c>
      <c r="K146" s="54" t="n">
        <v>313.265106</v>
      </c>
      <c r="L146" s="54" t="n">
        <v>0</v>
      </c>
      <c r="M146" s="54" t="n">
        <v>31.1357765</v>
      </c>
      <c r="N146" s="54" t="n">
        <v>-0.350000024</v>
      </c>
      <c r="O146" s="54" t="n">
        <v>-23.6716099</v>
      </c>
      <c r="P146" s="52" t="inlineStr">
        <is>
          <t>-</t>
        </is>
      </c>
      <c r="Q146" s="52" t="inlineStr">
        <is>
          <t>Plain</t>
        </is>
      </c>
      <c r="R146" s="54" t="n">
        <v>0.5</v>
      </c>
      <c r="S146" s="54" t="n">
        <v>0</v>
      </c>
      <c r="T146" s="54" t="n">
        <v>0.2</v>
      </c>
      <c r="U146" s="54" t="n">
        <v>0</v>
      </c>
      <c r="V146" s="52" t="inlineStr">
        <is>
          <t>No</t>
        </is>
      </c>
      <c r="W146" s="52" t="inlineStr">
        <is>
          <t>No</t>
        </is>
      </c>
      <c r="X146" s="52" t="inlineStr">
        <is>
          <t>-</t>
        </is>
      </c>
      <c r="Y146" s="52" t="inlineStr">
        <is>
          <t>Two stacked cones</t>
        </is>
      </c>
    </row>
    <row r="147" outlineLevel="1">
      <c r="A147" s="52" t="inlineStr">
        <is>
          <t>BKG-140</t>
        </is>
      </c>
      <c r="B147" s="52" t="inlineStr">
        <is>
          <t>Backdrop</t>
        </is>
      </c>
      <c r="C147" s="61" t="inlineStr">
        <is>
          <t>Cone</t>
        </is>
      </c>
      <c r="D147" s="62" t="inlineStr">
        <is>
          <t>Pine crown</t>
        </is>
      </c>
      <c r="E147" s="52" t="inlineStr">
        <is>
          <t>BKG-139</t>
        </is>
      </c>
      <c r="F147" s="52" t="n">
        <v>3</v>
      </c>
      <c r="G147" s="54" t="n">
        <v>4.90808105</v>
      </c>
      <c r="H147" s="54" t="n">
        <v>4.90808105</v>
      </c>
      <c r="I147" s="54" t="n">
        <v>5.43394661</v>
      </c>
      <c r="J147" s="54" t="n">
        <v>-90</v>
      </c>
      <c r="K147" s="54" t="n">
        <v>0</v>
      </c>
      <c r="L147" s="54" t="n">
        <v>0</v>
      </c>
      <c r="M147" s="54" t="n">
        <v>0</v>
      </c>
      <c r="N147" s="54" t="n">
        <v>2.7169733</v>
      </c>
      <c r="O147" s="54" t="n">
        <v>0</v>
      </c>
      <c r="P147" s="52" t="inlineStr">
        <is>
          <t>Gouraud</t>
        </is>
      </c>
      <c r="Q147" s="52" t="inlineStr">
        <is>
          <t>Foliage</t>
        </is>
      </c>
      <c r="R147" s="54" t="n">
        <v>0.75</v>
      </c>
      <c r="S147" s="54" t="n">
        <v>0</v>
      </c>
      <c r="T147" s="54" t="n">
        <v>0.11</v>
      </c>
      <c r="U147" s="54" t="n">
        <v>0</v>
      </c>
      <c r="V147" s="52" t="inlineStr">
        <is>
          <t>No</t>
        </is>
      </c>
      <c r="W147" s="52" t="inlineStr">
        <is>
          <t>No</t>
        </is>
      </c>
      <c r="X147" s="52" t="inlineStr">
        <is>
          <t>-</t>
        </is>
      </c>
      <c r="Y147" s="52" t="inlineStr">
        <is>
          <t>Lower tier</t>
        </is>
      </c>
    </row>
    <row r="148" outlineLevel="1">
      <c r="A148" s="52" t="inlineStr">
        <is>
          <t>BKG-141</t>
        </is>
      </c>
      <c r="B148" s="52" t="inlineStr">
        <is>
          <t>Backdrop</t>
        </is>
      </c>
      <c r="C148" s="61" t="inlineStr">
        <is>
          <t>Cone</t>
        </is>
      </c>
      <c r="D148" s="62" t="inlineStr">
        <is>
          <t>Pine crown</t>
        </is>
      </c>
      <c r="E148" s="52" t="inlineStr">
        <is>
          <t>BKG-139</t>
        </is>
      </c>
      <c r="F148" s="52" t="n">
        <v>3</v>
      </c>
      <c r="G148" s="54" t="n">
        <v>3.19025254</v>
      </c>
      <c r="H148" s="54" t="n">
        <v>3.19025254</v>
      </c>
      <c r="I148" s="54" t="n">
        <v>4.82043648</v>
      </c>
      <c r="J148" s="54" t="n">
        <v>-90</v>
      </c>
      <c r="K148" s="54" t="n">
        <v>30</v>
      </c>
      <c r="L148" s="54" t="n">
        <v>0</v>
      </c>
      <c r="M148" s="54" t="n">
        <v>0</v>
      </c>
      <c r="N148" s="54" t="n">
        <v>6.35421181</v>
      </c>
      <c r="O148" s="54" t="n">
        <v>0</v>
      </c>
      <c r="P148" s="52" t="inlineStr">
        <is>
          <t>Gouraud</t>
        </is>
      </c>
      <c r="Q148" s="52" t="inlineStr">
        <is>
          <t>Foliage</t>
        </is>
      </c>
      <c r="R148" s="54" t="n">
        <v>0.75</v>
      </c>
      <c r="S148" s="54" t="n">
        <v>0</v>
      </c>
      <c r="T148" s="54" t="n">
        <v>0.11</v>
      </c>
      <c r="U148" s="54" t="n">
        <v>0</v>
      </c>
      <c r="V148" s="52" t="inlineStr">
        <is>
          <t>No</t>
        </is>
      </c>
      <c r="W148" s="52" t="inlineStr">
        <is>
          <t>No</t>
        </is>
      </c>
      <c r="X148" s="52" t="inlineStr">
        <is>
          <t>-</t>
        </is>
      </c>
      <c r="Y148" s="52" t="inlineStr">
        <is>
          <t>Upper tier</t>
        </is>
      </c>
    </row>
    <row r="149" outlineLevel="1">
      <c r="A149" s="52" t="inlineStr">
        <is>
          <t>BKG-142</t>
        </is>
      </c>
      <c r="B149" s="52" t="inlineStr">
        <is>
          <t>Backdrop</t>
        </is>
      </c>
      <c r="C149" s="53" t="inlineStr">
        <is>
          <t>Group</t>
        </is>
      </c>
      <c r="D149" s="60" t="inlineStr">
        <is>
          <t>Treeline pine</t>
        </is>
      </c>
      <c r="E149" s="52" t="inlineStr">
        <is>
          <t>BKG-24</t>
        </is>
      </c>
      <c r="F149" s="52" t="n">
        <v>2</v>
      </c>
      <c r="G149" s="54" t="n">
        <v>1</v>
      </c>
      <c r="H149" s="54" t="n">
        <v>1</v>
      </c>
      <c r="I149" s="54" t="n">
        <v>1</v>
      </c>
      <c r="J149" s="54" t="n">
        <v>0</v>
      </c>
      <c r="K149" s="54" t="n">
        <v>194.570572</v>
      </c>
      <c r="L149" s="54" t="n">
        <v>0</v>
      </c>
      <c r="M149" s="54" t="n">
        <v>33.1783829</v>
      </c>
      <c r="N149" s="54" t="n">
        <v>-0.350000024</v>
      </c>
      <c r="O149" s="54" t="n">
        <v>-22.945961</v>
      </c>
      <c r="P149" s="52" t="inlineStr">
        <is>
          <t>-</t>
        </is>
      </c>
      <c r="Q149" s="52" t="inlineStr">
        <is>
          <t>Plain</t>
        </is>
      </c>
      <c r="R149" s="54" t="n">
        <v>0.5</v>
      </c>
      <c r="S149" s="54" t="n">
        <v>0</v>
      </c>
      <c r="T149" s="54" t="n">
        <v>0.2</v>
      </c>
      <c r="U149" s="54" t="n">
        <v>0</v>
      </c>
      <c r="V149" s="52" t="inlineStr">
        <is>
          <t>No</t>
        </is>
      </c>
      <c r="W149" s="52" t="inlineStr">
        <is>
          <t>No</t>
        </is>
      </c>
      <c r="X149" s="52" t="inlineStr">
        <is>
          <t>-</t>
        </is>
      </c>
      <c r="Y149" s="52" t="inlineStr">
        <is>
          <t>Two stacked cones</t>
        </is>
      </c>
    </row>
    <row r="150" outlineLevel="1">
      <c r="A150" s="52" t="inlineStr">
        <is>
          <t>BKG-143</t>
        </is>
      </c>
      <c r="B150" s="52" t="inlineStr">
        <is>
          <t>Backdrop</t>
        </is>
      </c>
      <c r="C150" s="61" t="inlineStr">
        <is>
          <t>Cone</t>
        </is>
      </c>
      <c r="D150" s="62" t="inlineStr">
        <is>
          <t>Pine crown</t>
        </is>
      </c>
      <c r="E150" s="52" t="inlineStr">
        <is>
          <t>BKG-142</t>
        </is>
      </c>
      <c r="F150" s="52" t="n">
        <v>3</v>
      </c>
      <c r="G150" s="54" t="n">
        <v>3.45420837</v>
      </c>
      <c r="H150" s="54" t="n">
        <v>3.45420837</v>
      </c>
      <c r="I150" s="54" t="n">
        <v>3.82430196</v>
      </c>
      <c r="J150" s="54" t="n">
        <v>-90</v>
      </c>
      <c r="K150" s="54" t="n">
        <v>0</v>
      </c>
      <c r="L150" s="54" t="n">
        <v>0</v>
      </c>
      <c r="M150" s="54" t="n">
        <v>0</v>
      </c>
      <c r="N150" s="54" t="n">
        <v>1.91215098</v>
      </c>
      <c r="O150" s="54" t="n">
        <v>0</v>
      </c>
      <c r="P150" s="52" t="inlineStr">
        <is>
          <t>Gouraud</t>
        </is>
      </c>
      <c r="Q150" s="52" t="inlineStr">
        <is>
          <t>Foliage</t>
        </is>
      </c>
      <c r="R150" s="54" t="n">
        <v>0.75</v>
      </c>
      <c r="S150" s="54" t="n">
        <v>0</v>
      </c>
      <c r="T150" s="54" t="n">
        <v>0.11</v>
      </c>
      <c r="U150" s="54" t="n">
        <v>0</v>
      </c>
      <c r="V150" s="52" t="inlineStr">
        <is>
          <t>No</t>
        </is>
      </c>
      <c r="W150" s="52" t="inlineStr">
        <is>
          <t>No</t>
        </is>
      </c>
      <c r="X150" s="52" t="inlineStr">
        <is>
          <t>-</t>
        </is>
      </c>
      <c r="Y150" s="52" t="inlineStr">
        <is>
          <t>Lower tier</t>
        </is>
      </c>
    </row>
    <row r="151" outlineLevel="1">
      <c r="A151" s="52" t="inlineStr">
        <is>
          <t>BKG-144</t>
        </is>
      </c>
      <c r="B151" s="52" t="inlineStr">
        <is>
          <t>Backdrop</t>
        </is>
      </c>
      <c r="C151" s="61" t="inlineStr">
        <is>
          <t>Cone</t>
        </is>
      </c>
      <c r="D151" s="62" t="inlineStr">
        <is>
          <t>Pine crown</t>
        </is>
      </c>
      <c r="E151" s="52" t="inlineStr">
        <is>
          <t>BKG-142</t>
        </is>
      </c>
      <c r="F151" s="52" t="n">
        <v>3</v>
      </c>
      <c r="G151" s="54" t="n">
        <v>2.24523544</v>
      </c>
      <c r="H151" s="54" t="n">
        <v>2.24523544</v>
      </c>
      <c r="I151" s="54" t="n">
        <v>3.39252615</v>
      </c>
      <c r="J151" s="54" t="n">
        <v>-90</v>
      </c>
      <c r="K151" s="54" t="n">
        <v>30</v>
      </c>
      <c r="L151" s="54" t="n">
        <v>0</v>
      </c>
      <c r="M151" s="54" t="n">
        <v>0</v>
      </c>
      <c r="N151" s="54" t="n">
        <v>4.47196627</v>
      </c>
      <c r="O151" s="54" t="n">
        <v>0</v>
      </c>
      <c r="P151" s="52" t="inlineStr">
        <is>
          <t>Gouraud</t>
        </is>
      </c>
      <c r="Q151" s="52" t="inlineStr">
        <is>
          <t>Foliage</t>
        </is>
      </c>
      <c r="R151" s="54" t="n">
        <v>0.75</v>
      </c>
      <c r="S151" s="54" t="n">
        <v>0</v>
      </c>
      <c r="T151" s="54" t="n">
        <v>0.11</v>
      </c>
      <c r="U151" s="54" t="n">
        <v>0</v>
      </c>
      <c r="V151" s="52" t="inlineStr">
        <is>
          <t>No</t>
        </is>
      </c>
      <c r="W151" s="52" t="inlineStr">
        <is>
          <t>No</t>
        </is>
      </c>
      <c r="X151" s="52" t="inlineStr">
        <is>
          <t>-</t>
        </is>
      </c>
      <c r="Y151" s="52" t="inlineStr">
        <is>
          <t>Upper tier</t>
        </is>
      </c>
    </row>
    <row r="152" outlineLevel="1">
      <c r="A152" s="52" t="inlineStr">
        <is>
          <t>BKG-145</t>
        </is>
      </c>
      <c r="B152" s="52" t="inlineStr">
        <is>
          <t>Backdrop</t>
        </is>
      </c>
      <c r="C152" s="53" t="inlineStr">
        <is>
          <t>Group</t>
        </is>
      </c>
      <c r="D152" s="60" t="inlineStr">
        <is>
          <t>Treeline pine</t>
        </is>
      </c>
      <c r="E152" s="52" t="inlineStr">
        <is>
          <t>BKG-24</t>
        </is>
      </c>
      <c r="F152" s="52" t="n">
        <v>2</v>
      </c>
      <c r="G152" s="54" t="n">
        <v>1</v>
      </c>
      <c r="H152" s="54" t="n">
        <v>1</v>
      </c>
      <c r="I152" s="54" t="n">
        <v>1</v>
      </c>
      <c r="J152" s="54" t="n">
        <v>0</v>
      </c>
      <c r="K152" s="54" t="n">
        <v>110.638565</v>
      </c>
      <c r="L152" s="54" t="n">
        <v>0</v>
      </c>
      <c r="M152" s="54" t="n">
        <v>36.725544</v>
      </c>
      <c r="N152" s="54" t="n">
        <v>-0.350000024</v>
      </c>
      <c r="O152" s="54" t="n">
        <v>-16.1090298</v>
      </c>
      <c r="P152" s="52" t="inlineStr">
        <is>
          <t>-</t>
        </is>
      </c>
      <c r="Q152" s="52" t="inlineStr">
        <is>
          <t>Plain</t>
        </is>
      </c>
      <c r="R152" s="54" t="n">
        <v>0.5</v>
      </c>
      <c r="S152" s="54" t="n">
        <v>0</v>
      </c>
      <c r="T152" s="54" t="n">
        <v>0.2</v>
      </c>
      <c r="U152" s="54" t="n">
        <v>0</v>
      </c>
      <c r="V152" s="52" t="inlineStr">
        <is>
          <t>No</t>
        </is>
      </c>
      <c r="W152" s="52" t="inlineStr">
        <is>
          <t>No</t>
        </is>
      </c>
      <c r="X152" s="52" t="inlineStr">
        <is>
          <t>-</t>
        </is>
      </c>
      <c r="Y152" s="52" t="inlineStr">
        <is>
          <t>Two stacked cones</t>
        </is>
      </c>
    </row>
    <row r="153" outlineLevel="1">
      <c r="A153" s="52" t="inlineStr">
        <is>
          <t>BKG-146</t>
        </is>
      </c>
      <c r="B153" s="52" t="inlineStr">
        <is>
          <t>Backdrop</t>
        </is>
      </c>
      <c r="C153" s="61" t="inlineStr">
        <is>
          <t>Cone</t>
        </is>
      </c>
      <c r="D153" s="62" t="inlineStr">
        <is>
          <t>Pine crown</t>
        </is>
      </c>
      <c r="E153" s="52" t="inlineStr">
        <is>
          <t>BKG-145</t>
        </is>
      </c>
      <c r="F153" s="52" t="n">
        <v>3</v>
      </c>
      <c r="G153" s="54" t="n">
        <v>3.63187122</v>
      </c>
      <c r="H153" s="54" t="n">
        <v>3.63187122</v>
      </c>
      <c r="I153" s="54" t="n">
        <v>4.02100039</v>
      </c>
      <c r="J153" s="54" t="n">
        <v>-90</v>
      </c>
      <c r="K153" s="54" t="n">
        <v>0</v>
      </c>
      <c r="L153" s="54" t="n">
        <v>0</v>
      </c>
      <c r="M153" s="54" t="n">
        <v>0</v>
      </c>
      <c r="N153" s="54" t="n">
        <v>2.01050019</v>
      </c>
      <c r="O153" s="54" t="n">
        <v>0</v>
      </c>
      <c r="P153" s="52" t="inlineStr">
        <is>
          <t>Gouraud</t>
        </is>
      </c>
      <c r="Q153" s="52" t="inlineStr">
        <is>
          <t>Foliage</t>
        </is>
      </c>
      <c r="R153" s="54" t="n">
        <v>0.75</v>
      </c>
      <c r="S153" s="54" t="n">
        <v>0</v>
      </c>
      <c r="T153" s="54" t="n">
        <v>0.11</v>
      </c>
      <c r="U153" s="54" t="n">
        <v>0</v>
      </c>
      <c r="V153" s="52" t="inlineStr">
        <is>
          <t>No</t>
        </is>
      </c>
      <c r="W153" s="52" t="inlineStr">
        <is>
          <t>No</t>
        </is>
      </c>
      <c r="X153" s="52" t="inlineStr">
        <is>
          <t>-</t>
        </is>
      </c>
      <c r="Y153" s="52" t="inlineStr">
        <is>
          <t>Lower tier</t>
        </is>
      </c>
    </row>
    <row r="154" outlineLevel="1">
      <c r="A154" s="52" t="inlineStr">
        <is>
          <t>BKG-147</t>
        </is>
      </c>
      <c r="B154" s="52" t="inlineStr">
        <is>
          <t>Backdrop</t>
        </is>
      </c>
      <c r="C154" s="61" t="inlineStr">
        <is>
          <t>Cone</t>
        </is>
      </c>
      <c r="D154" s="62" t="inlineStr">
        <is>
          <t>Pine crown</t>
        </is>
      </c>
      <c r="E154" s="52" t="inlineStr">
        <is>
          <t>BKG-145</t>
        </is>
      </c>
      <c r="F154" s="52" t="n">
        <v>3</v>
      </c>
      <c r="G154" s="54" t="n">
        <v>2.3607161</v>
      </c>
      <c r="H154" s="54" t="n">
        <v>2.3607161</v>
      </c>
      <c r="I154" s="54" t="n">
        <v>3.56701636</v>
      </c>
      <c r="J154" s="54" t="n">
        <v>-90</v>
      </c>
      <c r="K154" s="54" t="n">
        <v>30</v>
      </c>
      <c r="L154" s="54" t="n">
        <v>0</v>
      </c>
      <c r="M154" s="54" t="n">
        <v>0</v>
      </c>
      <c r="N154" s="54" t="n">
        <v>4.7019763</v>
      </c>
      <c r="O154" s="54" t="n">
        <v>0</v>
      </c>
      <c r="P154" s="52" t="inlineStr">
        <is>
          <t>Gouraud</t>
        </is>
      </c>
      <c r="Q154" s="52" t="inlineStr">
        <is>
          <t>Foliage</t>
        </is>
      </c>
      <c r="R154" s="54" t="n">
        <v>0.75</v>
      </c>
      <c r="S154" s="54" t="n">
        <v>0</v>
      </c>
      <c r="T154" s="54" t="n">
        <v>0.11</v>
      </c>
      <c r="U154" s="54" t="n">
        <v>0</v>
      </c>
      <c r="V154" s="52" t="inlineStr">
        <is>
          <t>No</t>
        </is>
      </c>
      <c r="W154" s="52" t="inlineStr">
        <is>
          <t>No</t>
        </is>
      </c>
      <c r="X154" s="52" t="inlineStr">
        <is>
          <t>-</t>
        </is>
      </c>
      <c r="Y154" s="52" t="inlineStr">
        <is>
          <t>Upper tier</t>
        </is>
      </c>
    </row>
    <row r="155" outlineLevel="1">
      <c r="A155" s="52" t="inlineStr">
        <is>
          <t>BKG-148</t>
        </is>
      </c>
      <c r="B155" s="52" t="inlineStr">
        <is>
          <t>Backdrop</t>
        </is>
      </c>
      <c r="C155" s="53" t="inlineStr">
        <is>
          <t>Group</t>
        </is>
      </c>
      <c r="D155" s="60" t="inlineStr">
        <is>
          <t>Treeline pine</t>
        </is>
      </c>
      <c r="E155" s="52" t="inlineStr">
        <is>
          <t>BKG-24</t>
        </is>
      </c>
      <c r="F155" s="52" t="n">
        <v>2</v>
      </c>
      <c r="G155" s="54" t="n">
        <v>1</v>
      </c>
      <c r="H155" s="54" t="n">
        <v>1</v>
      </c>
      <c r="I155" s="54" t="n">
        <v>1</v>
      </c>
      <c r="J155" s="54" t="n">
        <v>0</v>
      </c>
      <c r="K155" s="54" t="n">
        <v>359.668671</v>
      </c>
      <c r="L155" s="54" t="n">
        <v>0</v>
      </c>
      <c r="M155" s="54" t="n">
        <v>42.2116356</v>
      </c>
      <c r="N155" s="54" t="n">
        <v>-0.350000024</v>
      </c>
      <c r="O155" s="54" t="n">
        <v>-10.5887833</v>
      </c>
      <c r="P155" s="52" t="inlineStr">
        <is>
          <t>-</t>
        </is>
      </c>
      <c r="Q155" s="52" t="inlineStr">
        <is>
          <t>Plain</t>
        </is>
      </c>
      <c r="R155" s="54" t="n">
        <v>0.5</v>
      </c>
      <c r="S155" s="54" t="n">
        <v>0</v>
      </c>
      <c r="T155" s="54" t="n">
        <v>0.2</v>
      </c>
      <c r="U155" s="54" t="n">
        <v>0</v>
      </c>
      <c r="V155" s="52" t="inlineStr">
        <is>
          <t>No</t>
        </is>
      </c>
      <c r="W155" s="52" t="inlineStr">
        <is>
          <t>No</t>
        </is>
      </c>
      <c r="X155" s="52" t="inlineStr">
        <is>
          <t>-</t>
        </is>
      </c>
      <c r="Y155" s="52" t="inlineStr">
        <is>
          <t>Two stacked cones</t>
        </is>
      </c>
    </row>
    <row r="156" outlineLevel="1">
      <c r="A156" s="52" t="inlineStr">
        <is>
          <t>BKG-149</t>
        </is>
      </c>
      <c r="B156" s="52" t="inlineStr">
        <is>
          <t>Backdrop</t>
        </is>
      </c>
      <c r="C156" s="61" t="inlineStr">
        <is>
          <t>Cone</t>
        </is>
      </c>
      <c r="D156" s="62" t="inlineStr">
        <is>
          <t>Pine crown</t>
        </is>
      </c>
      <c r="E156" s="52" t="inlineStr">
        <is>
          <t>BKG-148</t>
        </is>
      </c>
      <c r="F156" s="52" t="n">
        <v>3</v>
      </c>
      <c r="G156" s="54" t="n">
        <v>3.98265243</v>
      </c>
      <c r="H156" s="54" t="n">
        <v>3.98265243</v>
      </c>
      <c r="I156" s="54" t="n">
        <v>4.40936518</v>
      </c>
      <c r="J156" s="54" t="n">
        <v>-90</v>
      </c>
      <c r="K156" s="54" t="n">
        <v>0</v>
      </c>
      <c r="L156" s="54" t="n">
        <v>0</v>
      </c>
      <c r="M156" s="54" t="n">
        <v>0</v>
      </c>
      <c r="N156" s="54" t="n">
        <v>2.20468259</v>
      </c>
      <c r="O156" s="54" t="n">
        <v>0</v>
      </c>
      <c r="P156" s="52" t="inlineStr">
        <is>
          <t>Gouraud</t>
        </is>
      </c>
      <c r="Q156" s="52" t="inlineStr">
        <is>
          <t>Foliage</t>
        </is>
      </c>
      <c r="R156" s="54" t="n">
        <v>0.75</v>
      </c>
      <c r="S156" s="54" t="n">
        <v>0</v>
      </c>
      <c r="T156" s="54" t="n">
        <v>0.11</v>
      </c>
      <c r="U156" s="54" t="n">
        <v>0</v>
      </c>
      <c r="V156" s="52" t="inlineStr">
        <is>
          <t>No</t>
        </is>
      </c>
      <c r="W156" s="52" t="inlineStr">
        <is>
          <t>No</t>
        </is>
      </c>
      <c r="X156" s="52" t="inlineStr">
        <is>
          <t>-</t>
        </is>
      </c>
      <c r="Y156" s="52" t="inlineStr">
        <is>
          <t>Lower tier</t>
        </is>
      </c>
    </row>
    <row r="157" outlineLevel="1">
      <c r="A157" s="52" t="inlineStr">
        <is>
          <t>BKG-150</t>
        </is>
      </c>
      <c r="B157" s="52" t="inlineStr">
        <is>
          <t>Backdrop</t>
        </is>
      </c>
      <c r="C157" s="61" t="inlineStr">
        <is>
          <t>Cone</t>
        </is>
      </c>
      <c r="D157" s="62" t="inlineStr">
        <is>
          <t>Pine crown</t>
        </is>
      </c>
      <c r="E157" s="52" t="inlineStr">
        <is>
          <t>BKG-148</t>
        </is>
      </c>
      <c r="F157" s="52" t="n">
        <v>3</v>
      </c>
      <c r="G157" s="54" t="n">
        <v>2.5887239</v>
      </c>
      <c r="H157" s="54" t="n">
        <v>2.5887239</v>
      </c>
      <c r="I157" s="54" t="n">
        <v>3.91153383</v>
      </c>
      <c r="J157" s="54" t="n">
        <v>-90</v>
      </c>
      <c r="K157" s="54" t="n">
        <v>30</v>
      </c>
      <c r="L157" s="54" t="n">
        <v>0</v>
      </c>
      <c r="M157" s="54" t="n">
        <v>0</v>
      </c>
      <c r="N157" s="54" t="n">
        <v>5.15611267</v>
      </c>
      <c r="O157" s="54" t="n">
        <v>0</v>
      </c>
      <c r="P157" s="52" t="inlineStr">
        <is>
          <t>Gouraud</t>
        </is>
      </c>
      <c r="Q157" s="52" t="inlineStr">
        <is>
          <t>Foliage</t>
        </is>
      </c>
      <c r="R157" s="54" t="n">
        <v>0.75</v>
      </c>
      <c r="S157" s="54" t="n">
        <v>0</v>
      </c>
      <c r="T157" s="54" t="n">
        <v>0.11</v>
      </c>
      <c r="U157" s="54" t="n">
        <v>0</v>
      </c>
      <c r="V157" s="52" t="inlineStr">
        <is>
          <t>No</t>
        </is>
      </c>
      <c r="W157" s="52" t="inlineStr">
        <is>
          <t>No</t>
        </is>
      </c>
      <c r="X157" s="52" t="inlineStr">
        <is>
          <t>-</t>
        </is>
      </c>
      <c r="Y157" s="52" t="inlineStr">
        <is>
          <t>Upper tier</t>
        </is>
      </c>
    </row>
    <row r="158" outlineLevel="1">
      <c r="A158" s="52" t="inlineStr">
        <is>
          <t>BKG-151</t>
        </is>
      </c>
      <c r="B158" s="52" t="inlineStr">
        <is>
          <t>Backdrop</t>
        </is>
      </c>
      <c r="C158" s="53" t="inlineStr">
        <is>
          <t>Group</t>
        </is>
      </c>
      <c r="D158" s="60" t="inlineStr">
        <is>
          <t>Treeline pine</t>
        </is>
      </c>
      <c r="E158" s="52" t="inlineStr">
        <is>
          <t>BKG-24</t>
        </is>
      </c>
      <c r="F158" s="52" t="n">
        <v>2</v>
      </c>
      <c r="G158" s="54" t="n">
        <v>1</v>
      </c>
      <c r="H158" s="54" t="n">
        <v>1</v>
      </c>
      <c r="I158" s="54" t="n">
        <v>1</v>
      </c>
      <c r="J158" s="54" t="n">
        <v>0</v>
      </c>
      <c r="K158" s="54" t="n">
        <v>334.495056</v>
      </c>
      <c r="L158" s="54" t="n">
        <v>0</v>
      </c>
      <c r="M158" s="54" t="n">
        <v>37.8365898</v>
      </c>
      <c r="N158" s="54" t="n">
        <v>-0.350000024</v>
      </c>
      <c r="O158" s="54" t="n">
        <v>-5.86438227</v>
      </c>
      <c r="P158" s="52" t="inlineStr">
        <is>
          <t>-</t>
        </is>
      </c>
      <c r="Q158" s="52" t="inlineStr">
        <is>
          <t>Plain</t>
        </is>
      </c>
      <c r="R158" s="54" t="n">
        <v>0.5</v>
      </c>
      <c r="S158" s="54" t="n">
        <v>0</v>
      </c>
      <c r="T158" s="54" t="n">
        <v>0.2</v>
      </c>
      <c r="U158" s="54" t="n">
        <v>0</v>
      </c>
      <c r="V158" s="52" t="inlineStr">
        <is>
          <t>No</t>
        </is>
      </c>
      <c r="W158" s="52" t="inlineStr">
        <is>
          <t>No</t>
        </is>
      </c>
      <c r="X158" s="52" t="inlineStr">
        <is>
          <t>-</t>
        </is>
      </c>
      <c r="Y158" s="52" t="inlineStr">
        <is>
          <t>Two stacked cones</t>
        </is>
      </c>
    </row>
    <row r="159" outlineLevel="1">
      <c r="A159" s="52" t="inlineStr">
        <is>
          <t>BKG-152</t>
        </is>
      </c>
      <c r="B159" s="52" t="inlineStr">
        <is>
          <t>Backdrop</t>
        </is>
      </c>
      <c r="C159" s="61" t="inlineStr">
        <is>
          <t>Cone</t>
        </is>
      </c>
      <c r="D159" s="62" t="inlineStr">
        <is>
          <t>Pine crown</t>
        </is>
      </c>
      <c r="E159" s="52" t="inlineStr">
        <is>
          <t>BKG-151</t>
        </is>
      </c>
      <c r="F159" s="52" t="n">
        <v>3</v>
      </c>
      <c r="G159" s="54" t="n">
        <v>4.85378838</v>
      </c>
      <c r="H159" s="54" t="n">
        <v>4.85378838</v>
      </c>
      <c r="I159" s="54" t="n">
        <v>5.37383747</v>
      </c>
      <c r="J159" s="54" t="n">
        <v>-90</v>
      </c>
      <c r="K159" s="54" t="n">
        <v>0</v>
      </c>
      <c r="L159" s="54" t="n">
        <v>0</v>
      </c>
      <c r="M159" s="54" t="n">
        <v>0</v>
      </c>
      <c r="N159" s="54" t="n">
        <v>2.68691874</v>
      </c>
      <c r="O159" s="54" t="n">
        <v>0</v>
      </c>
      <c r="P159" s="52" t="inlineStr">
        <is>
          <t>Gouraud</t>
        </is>
      </c>
      <c r="Q159" s="52" t="inlineStr">
        <is>
          <t>Foliage</t>
        </is>
      </c>
      <c r="R159" s="54" t="n">
        <v>0.75</v>
      </c>
      <c r="S159" s="54" t="n">
        <v>0</v>
      </c>
      <c r="T159" s="54" t="n">
        <v>0.11</v>
      </c>
      <c r="U159" s="54" t="n">
        <v>0</v>
      </c>
      <c r="V159" s="52" t="inlineStr">
        <is>
          <t>No</t>
        </is>
      </c>
      <c r="W159" s="52" t="inlineStr">
        <is>
          <t>No</t>
        </is>
      </c>
      <c r="X159" s="52" t="inlineStr">
        <is>
          <t>-</t>
        </is>
      </c>
      <c r="Y159" s="52" t="inlineStr">
        <is>
          <t>Lower tier</t>
        </is>
      </c>
    </row>
    <row r="160" outlineLevel="1">
      <c r="A160" s="52" t="inlineStr">
        <is>
          <t>BKG-153</t>
        </is>
      </c>
      <c r="B160" s="52" t="inlineStr">
        <is>
          <t>Backdrop</t>
        </is>
      </c>
      <c r="C160" s="61" t="inlineStr">
        <is>
          <t>Cone</t>
        </is>
      </c>
      <c r="D160" s="62" t="inlineStr">
        <is>
          <t>Pine crown</t>
        </is>
      </c>
      <c r="E160" s="52" t="inlineStr">
        <is>
          <t>BKG-151</t>
        </is>
      </c>
      <c r="F160" s="52" t="n">
        <v>3</v>
      </c>
      <c r="G160" s="54" t="n">
        <v>3.1549623</v>
      </c>
      <c r="H160" s="54" t="n">
        <v>3.1549623</v>
      </c>
      <c r="I160" s="54" t="n">
        <v>4.76711369</v>
      </c>
      <c r="J160" s="54" t="n">
        <v>-90</v>
      </c>
      <c r="K160" s="54" t="n">
        <v>30</v>
      </c>
      <c r="L160" s="54" t="n">
        <v>0</v>
      </c>
      <c r="M160" s="54" t="n">
        <v>0</v>
      </c>
      <c r="N160" s="54" t="n">
        <v>6.28392267</v>
      </c>
      <c r="O160" s="54" t="n">
        <v>0</v>
      </c>
      <c r="P160" s="52" t="inlineStr">
        <is>
          <t>Gouraud</t>
        </is>
      </c>
      <c r="Q160" s="52" t="inlineStr">
        <is>
          <t>Foliage</t>
        </is>
      </c>
      <c r="R160" s="54" t="n">
        <v>0.75</v>
      </c>
      <c r="S160" s="54" t="n">
        <v>0</v>
      </c>
      <c r="T160" s="54" t="n">
        <v>0.11</v>
      </c>
      <c r="U160" s="54" t="n">
        <v>0</v>
      </c>
      <c r="V160" s="52" t="inlineStr">
        <is>
          <t>No</t>
        </is>
      </c>
      <c r="W160" s="52" t="inlineStr">
        <is>
          <t>No</t>
        </is>
      </c>
      <c r="X160" s="52" t="inlineStr">
        <is>
          <t>-</t>
        </is>
      </c>
      <c r="Y160" s="52" t="inlineStr">
        <is>
          <t>Upper tier</t>
        </is>
      </c>
    </row>
    <row r="161" outlineLevel="1">
      <c r="A161" s="52" t="inlineStr">
        <is>
          <t>BKG-154</t>
        </is>
      </c>
      <c r="B161" s="52" t="inlineStr">
        <is>
          <t>Backdrop</t>
        </is>
      </c>
      <c r="C161" s="53" t="inlineStr">
        <is>
          <t>Group</t>
        </is>
      </c>
      <c r="D161" s="57" t="inlineStr">
        <is>
          <t>Far radio tower</t>
        </is>
      </c>
      <c r="E161" s="52" t="inlineStr">
        <is>
          <t>BKG-00</t>
        </is>
      </c>
      <c r="F161" s="52" t="n">
        <v>1</v>
      </c>
      <c r="G161" s="54" t="n">
        <v>1</v>
      </c>
      <c r="H161" s="54" t="n">
        <v>1</v>
      </c>
      <c r="I161" s="54" t="n">
        <v>1</v>
      </c>
      <c r="J161" s="54" t="n">
        <v>0</v>
      </c>
      <c r="K161" s="54" t="n">
        <v>20</v>
      </c>
      <c r="L161" s="54" t="n">
        <v>0</v>
      </c>
      <c r="M161" s="54" t="n">
        <v>-76.6044617</v>
      </c>
      <c r="N161" s="54" t="n">
        <v>-0.350000024</v>
      </c>
      <c r="O161" s="54" t="n">
        <v>64.2787476</v>
      </c>
      <c r="P161" s="52" t="inlineStr">
        <is>
          <t>-</t>
        </is>
      </c>
      <c r="Q161" s="52" t="inlineStr">
        <is>
          <t>Plain</t>
        </is>
      </c>
      <c r="R161" s="54" t="n">
        <v>0.5</v>
      </c>
      <c r="S161" s="54" t="n">
        <v>0</v>
      </c>
      <c r="T161" s="54" t="n">
        <v>0.2</v>
      </c>
      <c r="U161" s="54" t="n">
        <v>0</v>
      </c>
      <c r="V161" s="52" t="inlineStr">
        <is>
          <t>No</t>
        </is>
      </c>
      <c r="W161" s="52" t="inlineStr">
        <is>
          <t>No</t>
        </is>
      </c>
      <c r="X161" s="52" t="inlineStr">
        <is>
          <t>-</t>
        </is>
      </c>
      <c r="Y161" s="52" t="inlineStr">
        <is>
          <t>Distant lattice tower</t>
        </is>
      </c>
    </row>
    <row r="162" outlineLevel="1">
      <c r="A162" s="52" t="inlineStr">
        <is>
          <t>BKG-155</t>
        </is>
      </c>
      <c r="B162" s="52" t="inlineStr">
        <is>
          <t>Backdrop</t>
        </is>
      </c>
      <c r="C162" s="58" t="inlineStr">
        <is>
          <t>Cylinder</t>
        </is>
      </c>
      <c r="D162" s="60" t="inlineStr">
        <is>
          <t>Tower leg</t>
        </is>
      </c>
      <c r="E162" s="52" t="inlineStr">
        <is>
          <t>BKG-154</t>
        </is>
      </c>
      <c r="F162" s="52" t="n">
        <v>2</v>
      </c>
      <c r="G162" s="54" t="n">
        <v>0.300000012</v>
      </c>
      <c r="H162" s="54" t="n">
        <v>0.300000012</v>
      </c>
      <c r="I162" s="54" t="n">
        <v>38.0759773</v>
      </c>
      <c r="J162" s="54" t="n">
        <v>-86.3798676</v>
      </c>
      <c r="K162" s="54" t="n">
        <v>-135</v>
      </c>
      <c r="L162" s="54" t="n">
        <v>0</v>
      </c>
      <c r="M162" s="54" t="n">
        <v>1.14999998</v>
      </c>
      <c r="N162" s="54" t="n">
        <v>19</v>
      </c>
      <c r="O162" s="54" t="n">
        <v>1.14999998</v>
      </c>
      <c r="P162" s="52" t="inlineStr">
        <is>
          <t>Gouraud</t>
        </is>
      </c>
      <c r="Q162" s="52" t="inlineStr">
        <is>
          <t>Paint</t>
        </is>
      </c>
      <c r="R162" s="54" t="n">
        <v>0.5</v>
      </c>
      <c r="S162" s="54" t="n">
        <v>0.6</v>
      </c>
      <c r="T162" s="54" t="n">
        <v>0.14</v>
      </c>
      <c r="U162" s="54" t="n">
        <v>0</v>
      </c>
      <c r="V162" s="52" t="inlineStr">
        <is>
          <t>No</t>
        </is>
      </c>
      <c r="W162" s="52" t="inlineStr">
        <is>
          <t>No</t>
        </is>
      </c>
      <c r="X162" s="52" t="inlineStr">
        <is>
          <t>-</t>
        </is>
      </c>
      <c r="Y162" s="52" t="inlineStr">
        <is>
          <t>Leg</t>
        </is>
      </c>
    </row>
    <row r="163" outlineLevel="1">
      <c r="A163" s="52" t="inlineStr">
        <is>
          <t>BKG-156</t>
        </is>
      </c>
      <c r="B163" s="52" t="inlineStr">
        <is>
          <t>Backdrop</t>
        </is>
      </c>
      <c r="C163" s="58" t="inlineStr">
        <is>
          <t>Cylinder</t>
        </is>
      </c>
      <c r="D163" s="60" t="inlineStr">
        <is>
          <t>Tower leg</t>
        </is>
      </c>
      <c r="E163" s="52" t="inlineStr">
        <is>
          <t>BKG-154</t>
        </is>
      </c>
      <c r="F163" s="52" t="n">
        <v>2</v>
      </c>
      <c r="G163" s="54" t="n">
        <v>0.300000012</v>
      </c>
      <c r="H163" s="54" t="n">
        <v>0.300000012</v>
      </c>
      <c r="I163" s="54" t="n">
        <v>38.0759773</v>
      </c>
      <c r="J163" s="54" t="n">
        <v>-86.3798676</v>
      </c>
      <c r="K163" s="54" t="n">
        <v>-45</v>
      </c>
      <c r="L163" s="54" t="n">
        <v>0</v>
      </c>
      <c r="M163" s="54" t="n">
        <v>1.14999998</v>
      </c>
      <c r="N163" s="54" t="n">
        <v>19</v>
      </c>
      <c r="O163" s="54" t="n">
        <v>-1.14999998</v>
      </c>
      <c r="P163" s="52" t="inlineStr">
        <is>
          <t>Gouraud</t>
        </is>
      </c>
      <c r="Q163" s="52" t="inlineStr">
        <is>
          <t>Paint</t>
        </is>
      </c>
      <c r="R163" s="54" t="n">
        <v>0.5</v>
      </c>
      <c r="S163" s="54" t="n">
        <v>0.6</v>
      </c>
      <c r="T163" s="54" t="n">
        <v>0.14</v>
      </c>
      <c r="U163" s="54" t="n">
        <v>0</v>
      </c>
      <c r="V163" s="52" t="inlineStr">
        <is>
          <t>No</t>
        </is>
      </c>
      <c r="W163" s="52" t="inlineStr">
        <is>
          <t>No</t>
        </is>
      </c>
      <c r="X163" s="52" t="inlineStr">
        <is>
          <t>-</t>
        </is>
      </c>
      <c r="Y163" s="52" t="inlineStr">
        <is>
          <t>Leg</t>
        </is>
      </c>
    </row>
    <row r="164" outlineLevel="1">
      <c r="A164" s="52" t="inlineStr">
        <is>
          <t>BKG-157</t>
        </is>
      </c>
      <c r="B164" s="52" t="inlineStr">
        <is>
          <t>Backdrop</t>
        </is>
      </c>
      <c r="C164" s="58" t="inlineStr">
        <is>
          <t>Cylinder</t>
        </is>
      </c>
      <c r="D164" s="60" t="inlineStr">
        <is>
          <t>Tower leg</t>
        </is>
      </c>
      <c r="E164" s="52" t="inlineStr">
        <is>
          <t>BKG-154</t>
        </is>
      </c>
      <c r="F164" s="52" t="n">
        <v>2</v>
      </c>
      <c r="G164" s="54" t="n">
        <v>0.300000012</v>
      </c>
      <c r="H164" s="54" t="n">
        <v>0.300000012</v>
      </c>
      <c r="I164" s="54" t="n">
        <v>38.0759773</v>
      </c>
      <c r="J164" s="54" t="n">
        <v>-86.3798676</v>
      </c>
      <c r="K164" s="54" t="n">
        <v>45</v>
      </c>
      <c r="L164" s="54" t="n">
        <v>0</v>
      </c>
      <c r="M164" s="54" t="n">
        <v>-1.14999998</v>
      </c>
      <c r="N164" s="54" t="n">
        <v>19</v>
      </c>
      <c r="O164" s="54" t="n">
        <v>-1.14999998</v>
      </c>
      <c r="P164" s="52" t="inlineStr">
        <is>
          <t>Gouraud</t>
        </is>
      </c>
      <c r="Q164" s="52" t="inlineStr">
        <is>
          <t>Paint</t>
        </is>
      </c>
      <c r="R164" s="54" t="n">
        <v>0.5</v>
      </c>
      <c r="S164" s="54" t="n">
        <v>0.6</v>
      </c>
      <c r="T164" s="54" t="n">
        <v>0.14</v>
      </c>
      <c r="U164" s="54" t="n">
        <v>0</v>
      </c>
      <c r="V164" s="52" t="inlineStr">
        <is>
          <t>No</t>
        </is>
      </c>
      <c r="W164" s="52" t="inlineStr">
        <is>
          <t>No</t>
        </is>
      </c>
      <c r="X164" s="52" t="inlineStr">
        <is>
          <t>-</t>
        </is>
      </c>
      <c r="Y164" s="52" t="inlineStr">
        <is>
          <t>Leg</t>
        </is>
      </c>
    </row>
    <row r="165" outlineLevel="1">
      <c r="A165" s="52" t="inlineStr">
        <is>
          <t>BKG-158</t>
        </is>
      </c>
      <c r="B165" s="52" t="inlineStr">
        <is>
          <t>Backdrop</t>
        </is>
      </c>
      <c r="C165" s="58" t="inlineStr">
        <is>
          <t>Cylinder</t>
        </is>
      </c>
      <c r="D165" s="60" t="inlineStr">
        <is>
          <t>Tower leg</t>
        </is>
      </c>
      <c r="E165" s="52" t="inlineStr">
        <is>
          <t>BKG-154</t>
        </is>
      </c>
      <c r="F165" s="52" t="n">
        <v>2</v>
      </c>
      <c r="G165" s="54" t="n">
        <v>0.300000012</v>
      </c>
      <c r="H165" s="54" t="n">
        <v>0.300000012</v>
      </c>
      <c r="I165" s="54" t="n">
        <v>38.0759773</v>
      </c>
      <c r="J165" s="54" t="n">
        <v>-86.3798676</v>
      </c>
      <c r="K165" s="54" t="n">
        <v>135</v>
      </c>
      <c r="L165" s="54" t="n">
        <v>0</v>
      </c>
      <c r="M165" s="54" t="n">
        <v>-1.14999998</v>
      </c>
      <c r="N165" s="54" t="n">
        <v>19</v>
      </c>
      <c r="O165" s="54" t="n">
        <v>1.14999998</v>
      </c>
      <c r="P165" s="52" t="inlineStr">
        <is>
          <t>Gouraud</t>
        </is>
      </c>
      <c r="Q165" s="52" t="inlineStr">
        <is>
          <t>Paint</t>
        </is>
      </c>
      <c r="R165" s="54" t="n">
        <v>0.5</v>
      </c>
      <c r="S165" s="54" t="n">
        <v>0.6</v>
      </c>
      <c r="T165" s="54" t="n">
        <v>0.14</v>
      </c>
      <c r="U165" s="54" t="n">
        <v>0</v>
      </c>
      <c r="V165" s="52" t="inlineStr">
        <is>
          <t>No</t>
        </is>
      </c>
      <c r="W165" s="52" t="inlineStr">
        <is>
          <t>No</t>
        </is>
      </c>
      <c r="X165" s="52" t="inlineStr">
        <is>
          <t>-</t>
        </is>
      </c>
      <c r="Y165" s="52" t="inlineStr">
        <is>
          <t>Leg</t>
        </is>
      </c>
    </row>
    <row r="166" outlineLevel="1">
      <c r="A166" s="52" t="inlineStr">
        <is>
          <t>BKG-159</t>
        </is>
      </c>
      <c r="B166" s="52" t="inlineStr">
        <is>
          <t>Backdrop</t>
        </is>
      </c>
      <c r="C166" s="58" t="inlineStr">
        <is>
          <t>Cylinder</t>
        </is>
      </c>
      <c r="D166" s="60" t="inlineStr">
        <is>
          <t>Tower brace</t>
        </is>
      </c>
      <c r="E166" s="52" t="inlineStr">
        <is>
          <t>BKG-154</t>
        </is>
      </c>
      <c r="F166" s="52" t="n">
        <v>2</v>
      </c>
      <c r="G166" s="54" t="n">
        <v>0.150000006</v>
      </c>
      <c r="H166" s="54" t="n">
        <v>0.150000006</v>
      </c>
      <c r="I166" s="54" t="n">
        <v>17.2900333</v>
      </c>
      <c r="J166" s="54" t="n">
        <v>-79.4907455</v>
      </c>
      <c r="K166" s="54" t="n">
        <v>-166.044922</v>
      </c>
      <c r="L166" s="54" t="n">
        <v>0</v>
      </c>
      <c r="M166" s="54" t="n">
        <v>1.53026319</v>
      </c>
      <c r="N166" s="54" t="n">
        <v>10.5</v>
      </c>
      <c r="O166" s="54" t="n">
        <v>0.38026315</v>
      </c>
      <c r="P166" s="52" t="inlineStr">
        <is>
          <t>Gouraud</t>
        </is>
      </c>
      <c r="Q166" s="52" t="inlineStr">
        <is>
          <t>Paint</t>
        </is>
      </c>
      <c r="R166" s="54" t="n">
        <v>0.5</v>
      </c>
      <c r="S166" s="54" t="n">
        <v>0.6</v>
      </c>
      <c r="T166" s="54" t="n">
        <v>0.14</v>
      </c>
      <c r="U166" s="54" t="n">
        <v>0</v>
      </c>
      <c r="V166" s="52" t="inlineStr">
        <is>
          <t>No</t>
        </is>
      </c>
      <c r="W166" s="52" t="inlineStr">
        <is>
          <t>No</t>
        </is>
      </c>
      <c r="X166" s="52" t="inlineStr">
        <is>
          <t>-</t>
        </is>
      </c>
      <c r="Y166" s="52" t="inlineStr">
        <is>
          <t>Brace</t>
        </is>
      </c>
    </row>
    <row r="167" outlineLevel="1">
      <c r="A167" s="52" t="inlineStr">
        <is>
          <t>BKG-160</t>
        </is>
      </c>
      <c r="B167" s="52" t="inlineStr">
        <is>
          <t>Backdrop</t>
        </is>
      </c>
      <c r="C167" s="58" t="inlineStr">
        <is>
          <t>Cylinder</t>
        </is>
      </c>
      <c r="D167" s="60" t="inlineStr">
        <is>
          <t>Tower brace</t>
        </is>
      </c>
      <c r="E167" s="52" t="inlineStr">
        <is>
          <t>BKG-154</t>
        </is>
      </c>
      <c r="F167" s="52" t="n">
        <v>2</v>
      </c>
      <c r="G167" s="54" t="n">
        <v>0.150000006</v>
      </c>
      <c r="H167" s="54" t="n">
        <v>0.150000006</v>
      </c>
      <c r="I167" s="54" t="n">
        <v>17.2900333</v>
      </c>
      <c r="J167" s="54" t="n">
        <v>-79.4907455</v>
      </c>
      <c r="K167" s="54" t="n">
        <v>-76.04492949999999</v>
      </c>
      <c r="L167" s="54" t="n">
        <v>0</v>
      </c>
      <c r="M167" s="54" t="n">
        <v>0.38026315</v>
      </c>
      <c r="N167" s="54" t="n">
        <v>10.5</v>
      </c>
      <c r="O167" s="54" t="n">
        <v>-1.53026319</v>
      </c>
      <c r="P167" s="52" t="inlineStr">
        <is>
          <t>Gouraud</t>
        </is>
      </c>
      <c r="Q167" s="52" t="inlineStr">
        <is>
          <t>Paint</t>
        </is>
      </c>
      <c r="R167" s="54" t="n">
        <v>0.5</v>
      </c>
      <c r="S167" s="54" t="n">
        <v>0.6</v>
      </c>
      <c r="T167" s="54" t="n">
        <v>0.14</v>
      </c>
      <c r="U167" s="54" t="n">
        <v>0</v>
      </c>
      <c r="V167" s="52" t="inlineStr">
        <is>
          <t>No</t>
        </is>
      </c>
      <c r="W167" s="52" t="inlineStr">
        <is>
          <t>No</t>
        </is>
      </c>
      <c r="X167" s="52" t="inlineStr">
        <is>
          <t>-</t>
        </is>
      </c>
      <c r="Y167" s="52" t="inlineStr">
        <is>
          <t>Brace</t>
        </is>
      </c>
    </row>
    <row r="168" outlineLevel="1">
      <c r="A168" s="52" t="inlineStr">
        <is>
          <t>BKG-161</t>
        </is>
      </c>
      <c r="B168" s="52" t="inlineStr">
        <is>
          <t>Backdrop</t>
        </is>
      </c>
      <c r="C168" s="58" t="inlineStr">
        <is>
          <t>Cylinder</t>
        </is>
      </c>
      <c r="D168" s="60" t="inlineStr">
        <is>
          <t>Tower brace</t>
        </is>
      </c>
      <c r="E168" s="52" t="inlineStr">
        <is>
          <t>BKG-154</t>
        </is>
      </c>
      <c r="F168" s="52" t="n">
        <v>2</v>
      </c>
      <c r="G168" s="54" t="n">
        <v>0.150000006</v>
      </c>
      <c r="H168" s="54" t="n">
        <v>0.150000006</v>
      </c>
      <c r="I168" s="54" t="n">
        <v>17.2900333</v>
      </c>
      <c r="J168" s="54" t="n">
        <v>-79.4907455</v>
      </c>
      <c r="K168" s="54" t="n">
        <v>13.9550705</v>
      </c>
      <c r="L168" s="54" t="n">
        <v>0</v>
      </c>
      <c r="M168" s="54" t="n">
        <v>-1.53026319</v>
      </c>
      <c r="N168" s="54" t="n">
        <v>10.5</v>
      </c>
      <c r="O168" s="54" t="n">
        <v>-0.38026315</v>
      </c>
      <c r="P168" s="52" t="inlineStr">
        <is>
          <t>Gouraud</t>
        </is>
      </c>
      <c r="Q168" s="52" t="inlineStr">
        <is>
          <t>Paint</t>
        </is>
      </c>
      <c r="R168" s="54" t="n">
        <v>0.5</v>
      </c>
      <c r="S168" s="54" t="n">
        <v>0.6</v>
      </c>
      <c r="T168" s="54" t="n">
        <v>0.14</v>
      </c>
      <c r="U168" s="54" t="n">
        <v>0</v>
      </c>
      <c r="V168" s="52" t="inlineStr">
        <is>
          <t>No</t>
        </is>
      </c>
      <c r="W168" s="52" t="inlineStr">
        <is>
          <t>No</t>
        </is>
      </c>
      <c r="X168" s="52" t="inlineStr">
        <is>
          <t>-</t>
        </is>
      </c>
      <c r="Y168" s="52" t="inlineStr">
        <is>
          <t>Brace</t>
        </is>
      </c>
    </row>
    <row r="169" outlineLevel="1">
      <c r="A169" s="52" t="inlineStr">
        <is>
          <t>BKG-162</t>
        </is>
      </c>
      <c r="B169" s="52" t="inlineStr">
        <is>
          <t>Backdrop</t>
        </is>
      </c>
      <c r="C169" s="58" t="inlineStr">
        <is>
          <t>Cylinder</t>
        </is>
      </c>
      <c r="D169" s="60" t="inlineStr">
        <is>
          <t>Tower brace</t>
        </is>
      </c>
      <c r="E169" s="52" t="inlineStr">
        <is>
          <t>BKG-154</t>
        </is>
      </c>
      <c r="F169" s="52" t="n">
        <v>2</v>
      </c>
      <c r="G169" s="54" t="n">
        <v>0.150000006</v>
      </c>
      <c r="H169" s="54" t="n">
        <v>0.150000006</v>
      </c>
      <c r="I169" s="54" t="n">
        <v>17.2900333</v>
      </c>
      <c r="J169" s="54" t="n">
        <v>-79.4907455</v>
      </c>
      <c r="K169" s="54" t="n">
        <v>103.955063</v>
      </c>
      <c r="L169" s="54" t="n">
        <v>0</v>
      </c>
      <c r="M169" s="54" t="n">
        <v>-0.38026315</v>
      </c>
      <c r="N169" s="54" t="n">
        <v>10.5</v>
      </c>
      <c r="O169" s="54" t="n">
        <v>1.53026319</v>
      </c>
      <c r="P169" s="52" t="inlineStr">
        <is>
          <t>Gouraud</t>
        </is>
      </c>
      <c r="Q169" s="52" t="inlineStr">
        <is>
          <t>Paint</t>
        </is>
      </c>
      <c r="R169" s="54" t="n">
        <v>0.5</v>
      </c>
      <c r="S169" s="54" t="n">
        <v>0.6</v>
      </c>
      <c r="T169" s="54" t="n">
        <v>0.14</v>
      </c>
      <c r="U169" s="54" t="n">
        <v>0</v>
      </c>
      <c r="V169" s="52" t="inlineStr">
        <is>
          <t>No</t>
        </is>
      </c>
      <c r="W169" s="52" t="inlineStr">
        <is>
          <t>No</t>
        </is>
      </c>
      <c r="X169" s="52" t="inlineStr">
        <is>
          <t>-</t>
        </is>
      </c>
      <c r="Y169" s="52" t="inlineStr">
        <is>
          <t>Brace</t>
        </is>
      </c>
    </row>
    <row r="170" outlineLevel="1">
      <c r="A170" s="52" t="inlineStr">
        <is>
          <t>BKG-163</t>
        </is>
      </c>
      <c r="B170" s="52" t="inlineStr">
        <is>
          <t>Backdrop</t>
        </is>
      </c>
      <c r="C170" s="58" t="inlineStr">
        <is>
          <t>Cylinder</t>
        </is>
      </c>
      <c r="D170" s="60" t="inlineStr">
        <is>
          <t>Tower antenna</t>
        </is>
      </c>
      <c r="E170" s="52" t="inlineStr">
        <is>
          <t>BKG-154</t>
        </is>
      </c>
      <c r="F170" s="52" t="n">
        <v>2</v>
      </c>
      <c r="G170" s="54" t="n">
        <v>0.119999997</v>
      </c>
      <c r="H170" s="54" t="n">
        <v>0.119999997</v>
      </c>
      <c r="I170" s="54" t="n">
        <v>4</v>
      </c>
      <c r="J170" s="54" t="n">
        <v>90</v>
      </c>
      <c r="K170" s="54" t="n">
        <v>0</v>
      </c>
      <c r="L170" s="54" t="n">
        <v>0</v>
      </c>
      <c r="M170" s="54" t="n">
        <v>0</v>
      </c>
      <c r="N170" s="54" t="n">
        <v>40</v>
      </c>
      <c r="O170" s="54" t="n">
        <v>0</v>
      </c>
      <c r="P170" s="52" t="inlineStr">
        <is>
          <t>Gouraud</t>
        </is>
      </c>
      <c r="Q170" s="52" t="inlineStr">
        <is>
          <t>Paint</t>
        </is>
      </c>
      <c r="R170" s="54" t="n">
        <v>0.5</v>
      </c>
      <c r="S170" s="54" t="n">
        <v>0.6</v>
      </c>
      <c r="T170" s="54" t="n">
        <v>0.14</v>
      </c>
      <c r="U170" s="54" t="n">
        <v>0</v>
      </c>
      <c r="V170" s="52" t="inlineStr">
        <is>
          <t>No</t>
        </is>
      </c>
      <c r="W170" s="52" t="inlineStr">
        <is>
          <t>No</t>
        </is>
      </c>
      <c r="X170" s="52" t="inlineStr">
        <is>
          <t>-</t>
        </is>
      </c>
      <c r="Y170" s="52" t="inlineStr">
        <is>
          <t>Antenna</t>
        </is>
      </c>
    </row>
    <row r="171" outlineLevel="1">
      <c r="A171" s="52" t="inlineStr">
        <is>
          <t>BKG-164</t>
        </is>
      </c>
      <c r="B171" s="52" t="inlineStr">
        <is>
          <t>Backdrop</t>
        </is>
      </c>
      <c r="C171" s="59" t="inlineStr">
        <is>
          <t>Sphere</t>
        </is>
      </c>
      <c r="D171" s="60" t="inlineStr">
        <is>
          <t>Aviation light</t>
        </is>
      </c>
      <c r="E171" s="52" t="inlineStr">
        <is>
          <t>BKG-154</t>
        </is>
      </c>
      <c r="F171" s="52" t="n">
        <v>2</v>
      </c>
      <c r="G171" s="54" t="n">
        <v>0.600000024</v>
      </c>
      <c r="H171" s="54" t="n">
        <v>0.600000024</v>
      </c>
      <c r="I171" s="54" t="n">
        <v>0.600000024</v>
      </c>
      <c r="J171" s="54" t="n">
        <v>0</v>
      </c>
      <c r="K171" s="54" t="n">
        <v>0</v>
      </c>
      <c r="L171" s="54" t="n">
        <v>0</v>
      </c>
      <c r="M171" s="54" t="n">
        <v>0</v>
      </c>
      <c r="N171" s="54" t="n">
        <v>11</v>
      </c>
      <c r="O171" s="54" t="n">
        <v>0</v>
      </c>
      <c r="P171" s="52" t="inlineStr">
        <is>
          <t>Gouraud</t>
        </is>
      </c>
      <c r="Q171" s="52" t="inlineStr">
        <is>
          <t>Glass</t>
        </is>
      </c>
      <c r="R171" s="54" t="n">
        <v>0.1</v>
      </c>
      <c r="S171" s="54" t="n">
        <v>0</v>
      </c>
      <c r="T171" s="54" t="n">
        <v>0.5</v>
      </c>
      <c r="U171" s="54" t="n">
        <v>1</v>
      </c>
      <c r="V171" s="52" t="inlineStr">
        <is>
          <t>No</t>
        </is>
      </c>
      <c r="W171" s="52" t="inlineStr">
        <is>
          <t>No</t>
        </is>
      </c>
      <c r="X171" s="52" t="inlineStr">
        <is>
          <t>Blinks 0.5 s on / 1.0 s off</t>
        </is>
      </c>
      <c r="Y171" s="52" t="inlineStr">
        <is>
          <t>Blinking red obstruction light</t>
        </is>
      </c>
    </row>
    <row r="172" outlineLevel="1">
      <c r="A172" s="52" t="inlineStr">
        <is>
          <t>BKG-165</t>
        </is>
      </c>
      <c r="B172" s="52" t="inlineStr">
        <is>
          <t>Backdrop</t>
        </is>
      </c>
      <c r="C172" s="59" t="inlineStr">
        <is>
          <t>Sphere</t>
        </is>
      </c>
      <c r="D172" s="60" t="inlineStr">
        <is>
          <t>Aviation light</t>
        </is>
      </c>
      <c r="E172" s="52" t="inlineStr">
        <is>
          <t>BKG-154</t>
        </is>
      </c>
      <c r="F172" s="52" t="n">
        <v>2</v>
      </c>
      <c r="G172" s="54" t="n">
        <v>0.600000024</v>
      </c>
      <c r="H172" s="54" t="n">
        <v>0.600000024</v>
      </c>
      <c r="I172" s="54" t="n">
        <v>0.600000024</v>
      </c>
      <c r="J172" s="54" t="n">
        <v>0</v>
      </c>
      <c r="K172" s="54" t="n">
        <v>0</v>
      </c>
      <c r="L172" s="54" t="n">
        <v>0</v>
      </c>
      <c r="M172" s="54" t="n">
        <v>0</v>
      </c>
      <c r="N172" s="54" t="n">
        <v>22</v>
      </c>
      <c r="O172" s="54" t="n">
        <v>0</v>
      </c>
      <c r="P172" s="52" t="inlineStr">
        <is>
          <t>Gouraud</t>
        </is>
      </c>
      <c r="Q172" s="52" t="inlineStr">
        <is>
          <t>Glass</t>
        </is>
      </c>
      <c r="R172" s="54" t="n">
        <v>0.1</v>
      </c>
      <c r="S172" s="54" t="n">
        <v>0</v>
      </c>
      <c r="T172" s="54" t="n">
        <v>0.5</v>
      </c>
      <c r="U172" s="54" t="n">
        <v>1</v>
      </c>
      <c r="V172" s="52" t="inlineStr">
        <is>
          <t>No</t>
        </is>
      </c>
      <c r="W172" s="52" t="inlineStr">
        <is>
          <t>No</t>
        </is>
      </c>
      <c r="X172" s="52" t="inlineStr">
        <is>
          <t>Blinks 0.5 s on / 1.0 s off</t>
        </is>
      </c>
      <c r="Y172" s="52" t="inlineStr">
        <is>
          <t>Blinking red obstruction light</t>
        </is>
      </c>
    </row>
    <row r="173" outlineLevel="1">
      <c r="A173" s="52" t="inlineStr">
        <is>
          <t>BKG-166</t>
        </is>
      </c>
      <c r="B173" s="52" t="inlineStr">
        <is>
          <t>Backdrop</t>
        </is>
      </c>
      <c r="C173" s="59" t="inlineStr">
        <is>
          <t>Sphere</t>
        </is>
      </c>
      <c r="D173" s="60" t="inlineStr">
        <is>
          <t>Aviation light</t>
        </is>
      </c>
      <c r="E173" s="52" t="inlineStr">
        <is>
          <t>BKG-154</t>
        </is>
      </c>
      <c r="F173" s="52" t="n">
        <v>2</v>
      </c>
      <c r="G173" s="54" t="n">
        <v>0.600000024</v>
      </c>
      <c r="H173" s="54" t="n">
        <v>0.600000024</v>
      </c>
      <c r="I173" s="54" t="n">
        <v>0.600000024</v>
      </c>
      <c r="J173" s="54" t="n">
        <v>0</v>
      </c>
      <c r="K173" s="54" t="n">
        <v>0</v>
      </c>
      <c r="L173" s="54" t="n">
        <v>0</v>
      </c>
      <c r="M173" s="54" t="n">
        <v>0</v>
      </c>
      <c r="N173" s="54" t="n">
        <v>42.0999985</v>
      </c>
      <c r="O173" s="54" t="n">
        <v>0</v>
      </c>
      <c r="P173" s="52" t="inlineStr">
        <is>
          <t>Gouraud</t>
        </is>
      </c>
      <c r="Q173" s="52" t="inlineStr">
        <is>
          <t>Glass</t>
        </is>
      </c>
      <c r="R173" s="54" t="n">
        <v>0.1</v>
      </c>
      <c r="S173" s="54" t="n">
        <v>0</v>
      </c>
      <c r="T173" s="54" t="n">
        <v>0.5</v>
      </c>
      <c r="U173" s="54" t="n">
        <v>1</v>
      </c>
      <c r="V173" s="52" t="inlineStr">
        <is>
          <t>No</t>
        </is>
      </c>
      <c r="W173" s="52" t="inlineStr">
        <is>
          <t>No</t>
        </is>
      </c>
      <c r="X173" s="52" t="inlineStr">
        <is>
          <t>Blinks 0.5 s on / 1.0 s off</t>
        </is>
      </c>
      <c r="Y173" s="52" t="inlineStr">
        <is>
          <t>Blinking red obstruction light</t>
        </is>
      </c>
    </row>
    <row r="174">
      <c r="A174" s="52" t="inlineStr">
        <is>
          <t>ENV-00</t>
        </is>
      </c>
      <c r="B174" s="52" t="inlineStr">
        <is>
          <t>Environment</t>
        </is>
      </c>
      <c r="C174" s="53" t="inlineStr">
        <is>
          <t>Group</t>
        </is>
      </c>
      <c r="D174" s="52" t="inlineStr">
        <is>
          <t>Environment</t>
        </is>
      </c>
      <c r="E174" s="52" t="inlineStr">
        <is>
          <t>World</t>
        </is>
      </c>
      <c r="F174" s="52" t="n">
        <v>0</v>
      </c>
      <c r="G174" s="54" t="n">
        <v>1</v>
      </c>
      <c r="H174" s="54" t="n">
        <v>1</v>
      </c>
      <c r="I174" s="54" t="n">
        <v>1</v>
      </c>
      <c r="J174" s="54" t="n">
        <v>0</v>
      </c>
      <c r="K174" s="54" t="n">
        <v>0</v>
      </c>
      <c r="L174" s="54" t="n">
        <v>0</v>
      </c>
      <c r="M174" s="54" t="n">
        <v>0</v>
      </c>
      <c r="N174" s="54" t="n">
        <v>0</v>
      </c>
      <c r="O174" s="54" t="n">
        <v>0</v>
      </c>
      <c r="P174" s="52" t="inlineStr">
        <is>
          <t>-</t>
        </is>
      </c>
      <c r="Q174" s="52" t="inlineStr">
        <is>
          <t>Plain</t>
        </is>
      </c>
      <c r="R174" s="54" t="n">
        <v>0.5</v>
      </c>
      <c r="S174" s="54" t="n">
        <v>0</v>
      </c>
      <c r="T174" s="54" t="n">
        <v>0.2</v>
      </c>
      <c r="U174" s="54" t="n">
        <v>0</v>
      </c>
      <c r="V174" s="52" t="inlineStr">
        <is>
          <t>No</t>
        </is>
      </c>
      <c r="W174" s="52" t="inlineStr">
        <is>
          <t>Yes</t>
        </is>
      </c>
      <c r="X174" s="52" t="inlineStr">
        <is>
          <t>-</t>
        </is>
      </c>
      <c r="Y174" s="52" t="inlineStr">
        <is>
          <t>Props that give cover and depth</t>
        </is>
      </c>
    </row>
    <row r="175" outlineLevel="1">
      <c r="A175" s="52" t="inlineStr">
        <is>
          <t>ENV-01</t>
        </is>
      </c>
      <c r="B175" s="52" t="inlineStr">
        <is>
          <t>Environment</t>
        </is>
      </c>
      <c r="C175" s="53" t="inlineStr">
        <is>
          <t>Group</t>
        </is>
      </c>
      <c r="D175" s="57" t="inlineStr">
        <is>
          <t>Perimeter fence</t>
        </is>
      </c>
      <c r="E175" s="52" t="inlineStr">
        <is>
          <t>ENV-00</t>
        </is>
      </c>
      <c r="F175" s="52" t="n">
        <v>1</v>
      </c>
      <c r="G175" s="54" t="n">
        <v>1</v>
      </c>
      <c r="H175" s="54" t="n">
        <v>1</v>
      </c>
      <c r="I175" s="54" t="n">
        <v>1</v>
      </c>
      <c r="J175" s="54" t="n">
        <v>0</v>
      </c>
      <c r="K175" s="54" t="n">
        <v>0</v>
      </c>
      <c r="L175" s="54" t="n">
        <v>0</v>
      </c>
      <c r="M175" s="54" t="n">
        <v>0</v>
      </c>
      <c r="N175" s="54" t="n">
        <v>0</v>
      </c>
      <c r="O175" s="54" t="n">
        <v>0</v>
      </c>
      <c r="P175" s="52" t="inlineStr">
        <is>
          <t>-</t>
        </is>
      </c>
      <c r="Q175" s="52" t="inlineStr">
        <is>
          <t>Plain</t>
        </is>
      </c>
      <c r="R175" s="54" t="n">
        <v>0.5</v>
      </c>
      <c r="S175" s="54" t="n">
        <v>0</v>
      </c>
      <c r="T175" s="54" t="n">
        <v>0.2</v>
      </c>
      <c r="U175" s="54" t="n">
        <v>0</v>
      </c>
      <c r="V175" s="52" t="inlineStr">
        <is>
          <t>No</t>
        </is>
      </c>
      <c r="W175" s="52" t="inlineStr">
        <is>
          <t>Yes</t>
        </is>
      </c>
      <c r="X175" s="52" t="inlineStr">
        <is>
          <t>-</t>
        </is>
      </c>
      <c r="Y175" s="52" t="inlineStr">
        <is>
          <t>Posts, three wire strands, gate</t>
        </is>
      </c>
    </row>
    <row r="176" outlineLevel="1">
      <c r="A176" s="52" t="inlineStr">
        <is>
          <t>ENV-02</t>
        </is>
      </c>
      <c r="B176" s="52" t="inlineStr">
        <is>
          <t>Environment</t>
        </is>
      </c>
      <c r="C176" s="58" t="inlineStr">
        <is>
          <t>Cylinder</t>
        </is>
      </c>
      <c r="D176" s="60" t="inlineStr">
        <is>
          <t>Gate post</t>
        </is>
      </c>
      <c r="E176" s="52" t="inlineStr">
        <is>
          <t>ENV-01</t>
        </is>
      </c>
      <c r="F176" s="52" t="n">
        <v>2</v>
      </c>
      <c r="G176" s="54" t="n">
        <v>0.180000007</v>
      </c>
      <c r="H176" s="54" t="n">
        <v>0.180000007</v>
      </c>
      <c r="I176" s="54" t="n">
        <v>1.75</v>
      </c>
      <c r="J176" s="54" t="n">
        <v>90</v>
      </c>
      <c r="K176" s="54" t="n">
        <v>0</v>
      </c>
      <c r="L176" s="54" t="n">
        <v>0</v>
      </c>
      <c r="M176" s="54" t="n">
        <v>-2.97225451</v>
      </c>
      <c r="N176" s="54" t="n">
        <v>0.591253936</v>
      </c>
      <c r="O176" s="54" t="n">
        <v>18.7660789</v>
      </c>
      <c r="P176" s="52" t="inlineStr">
        <is>
          <t>Gouraud</t>
        </is>
      </c>
      <c r="Q176" s="52" t="inlineStr">
        <is>
          <t>Metal</t>
        </is>
      </c>
      <c r="R176" s="54" t="n">
        <v>0.4</v>
      </c>
      <c r="S176" s="54" t="n">
        <v>0.9</v>
      </c>
      <c r="T176" s="54" t="n">
        <v>0.22</v>
      </c>
      <c r="U176" s="54" t="n">
        <v>0</v>
      </c>
      <c r="V176" s="52" t="inlineStr">
        <is>
          <t>No</t>
        </is>
      </c>
      <c r="W176" s="52" t="inlineStr">
        <is>
          <t>Yes</t>
        </is>
      </c>
      <c r="X176" s="52" t="inlineStr">
        <is>
          <t>-</t>
        </is>
      </c>
      <c r="Y176" s="52" t="inlineStr">
        <is>
          <t>Perimeter post</t>
        </is>
      </c>
    </row>
    <row r="177" outlineLevel="1">
      <c r="A177" s="52" t="inlineStr">
        <is>
          <t>ENV-03</t>
        </is>
      </c>
      <c r="B177" s="52" t="inlineStr">
        <is>
          <t>Environment</t>
        </is>
      </c>
      <c r="C177" s="58" t="inlineStr">
        <is>
          <t>Cylinder</t>
        </is>
      </c>
      <c r="D177" s="60" t="inlineStr">
        <is>
          <t>Fence post</t>
        </is>
      </c>
      <c r="E177" s="52" t="inlineStr">
        <is>
          <t>ENV-01</t>
        </is>
      </c>
      <c r="F177" s="52" t="n">
        <v>2</v>
      </c>
      <c r="G177" s="54" t="n">
        <v>0.100000001</v>
      </c>
      <c r="H177" s="54" t="n">
        <v>0.100000001</v>
      </c>
      <c r="I177" s="54" t="n">
        <v>1.54999995</v>
      </c>
      <c r="J177" s="54" t="n">
        <v>90</v>
      </c>
      <c r="K177" s="54" t="n">
        <v>0</v>
      </c>
      <c r="L177" s="54" t="n">
        <v>0</v>
      </c>
      <c r="M177" s="54" t="n">
        <v>-8.62582111</v>
      </c>
      <c r="N177" s="54" t="n">
        <v>0.50443995</v>
      </c>
      <c r="O177" s="54" t="n">
        <v>16.9291229</v>
      </c>
      <c r="P177" s="52" t="inlineStr">
        <is>
          <t>Gouraud</t>
        </is>
      </c>
      <c r="Q177" s="52" t="inlineStr">
        <is>
          <t>Wood</t>
        </is>
      </c>
      <c r="R177" s="54" t="n">
        <v>0.85</v>
      </c>
      <c r="S177" s="54" t="n">
        <v>0</v>
      </c>
      <c r="T177" s="54" t="n">
        <v>0.2</v>
      </c>
      <c r="U177" s="54" t="n">
        <v>0</v>
      </c>
      <c r="V177" s="52" t="inlineStr">
        <is>
          <t>No</t>
        </is>
      </c>
      <c r="W177" s="52" t="inlineStr">
        <is>
          <t>Yes</t>
        </is>
      </c>
      <c r="X177" s="52" t="inlineStr">
        <is>
          <t>-</t>
        </is>
      </c>
      <c r="Y177" s="52" t="inlineStr">
        <is>
          <t>Perimeter post</t>
        </is>
      </c>
    </row>
    <row r="178" outlineLevel="1">
      <c r="A178" s="52" t="inlineStr">
        <is>
          <t>ENV-04</t>
        </is>
      </c>
      <c r="B178" s="52" t="inlineStr">
        <is>
          <t>Environment</t>
        </is>
      </c>
      <c r="C178" s="58" t="inlineStr">
        <is>
          <t>Cylinder</t>
        </is>
      </c>
      <c r="D178" s="60" t="inlineStr">
        <is>
          <t>Fence post</t>
        </is>
      </c>
      <c r="E178" s="52" t="inlineStr">
        <is>
          <t>ENV-01</t>
        </is>
      </c>
      <c r="F178" s="52" t="n">
        <v>2</v>
      </c>
      <c r="G178" s="54" t="n">
        <v>0.100000001</v>
      </c>
      <c r="H178" s="54" t="n">
        <v>0.100000001</v>
      </c>
      <c r="I178" s="54" t="n">
        <v>1.54999995</v>
      </c>
      <c r="J178" s="54" t="n">
        <v>90</v>
      </c>
      <c r="K178" s="54" t="n">
        <v>0</v>
      </c>
      <c r="L178" s="54" t="n">
        <v>0</v>
      </c>
      <c r="M178" s="54" t="n">
        <v>-13.435029</v>
      </c>
      <c r="N178" s="54" t="n">
        <v>0.45661962</v>
      </c>
      <c r="O178" s="54" t="n">
        <v>13.435029</v>
      </c>
      <c r="P178" s="52" t="inlineStr">
        <is>
          <t>Gouraud</t>
        </is>
      </c>
      <c r="Q178" s="52" t="inlineStr">
        <is>
          <t>Wood</t>
        </is>
      </c>
      <c r="R178" s="54" t="n">
        <v>0.85</v>
      </c>
      <c r="S178" s="54" t="n">
        <v>0</v>
      </c>
      <c r="T178" s="54" t="n">
        <v>0.2</v>
      </c>
      <c r="U178" s="54" t="n">
        <v>0</v>
      </c>
      <c r="V178" s="52" t="inlineStr">
        <is>
          <t>No</t>
        </is>
      </c>
      <c r="W178" s="52" t="inlineStr">
        <is>
          <t>Yes</t>
        </is>
      </c>
      <c r="X178" s="52" t="inlineStr">
        <is>
          <t>-</t>
        </is>
      </c>
      <c r="Y178" s="52" t="inlineStr">
        <is>
          <t>Perimeter post</t>
        </is>
      </c>
    </row>
    <row r="179" outlineLevel="1">
      <c r="A179" s="52" t="inlineStr">
        <is>
          <t>ENV-05</t>
        </is>
      </c>
      <c r="B179" s="52" t="inlineStr">
        <is>
          <t>Environment</t>
        </is>
      </c>
      <c r="C179" s="58" t="inlineStr">
        <is>
          <t>Cylinder</t>
        </is>
      </c>
      <c r="D179" s="60" t="inlineStr">
        <is>
          <t>Fence post</t>
        </is>
      </c>
      <c r="E179" s="52" t="inlineStr">
        <is>
          <t>ENV-01</t>
        </is>
      </c>
      <c r="F179" s="52" t="n">
        <v>2</v>
      </c>
      <c r="G179" s="54" t="n">
        <v>0.100000001</v>
      </c>
      <c r="H179" s="54" t="n">
        <v>0.100000001</v>
      </c>
      <c r="I179" s="54" t="n">
        <v>1.54999995</v>
      </c>
      <c r="J179" s="54" t="n">
        <v>90</v>
      </c>
      <c r="K179" s="54" t="n">
        <v>0</v>
      </c>
      <c r="L179" s="54" t="n">
        <v>0</v>
      </c>
      <c r="M179" s="54" t="n">
        <v>-16.9291248</v>
      </c>
      <c r="N179" s="54" t="n">
        <v>0.460084617</v>
      </c>
      <c r="O179" s="54" t="n">
        <v>8.6258173</v>
      </c>
      <c r="P179" s="52" t="inlineStr">
        <is>
          <t>Gouraud</t>
        </is>
      </c>
      <c r="Q179" s="52" t="inlineStr">
        <is>
          <t>Wood</t>
        </is>
      </c>
      <c r="R179" s="54" t="n">
        <v>0.85</v>
      </c>
      <c r="S179" s="54" t="n">
        <v>0</v>
      </c>
      <c r="T179" s="54" t="n">
        <v>0.2</v>
      </c>
      <c r="U179" s="54" t="n">
        <v>0</v>
      </c>
      <c r="V179" s="52" t="inlineStr">
        <is>
          <t>No</t>
        </is>
      </c>
      <c r="W179" s="52" t="inlineStr">
        <is>
          <t>Yes</t>
        </is>
      </c>
      <c r="X179" s="52" t="inlineStr">
        <is>
          <t>-</t>
        </is>
      </c>
      <c r="Y179" s="52" t="inlineStr">
        <is>
          <t>Perimeter post</t>
        </is>
      </c>
    </row>
    <row r="180" outlineLevel="1">
      <c r="A180" s="52" t="inlineStr">
        <is>
          <t>ENV-06</t>
        </is>
      </c>
      <c r="B180" s="52" t="inlineStr">
        <is>
          <t>Environment</t>
        </is>
      </c>
      <c r="C180" s="58" t="inlineStr">
        <is>
          <t>Cylinder</t>
        </is>
      </c>
      <c r="D180" s="60" t="inlineStr">
        <is>
          <t>Fence post</t>
        </is>
      </c>
      <c r="E180" s="52" t="inlineStr">
        <is>
          <t>ENV-01</t>
        </is>
      </c>
      <c r="F180" s="52" t="n">
        <v>2</v>
      </c>
      <c r="G180" s="54" t="n">
        <v>0.100000001</v>
      </c>
      <c r="H180" s="54" t="n">
        <v>0.100000001</v>
      </c>
      <c r="I180" s="54" t="n">
        <v>1.54999995</v>
      </c>
      <c r="J180" s="54" t="n">
        <v>90</v>
      </c>
      <c r="K180" s="54" t="n">
        <v>0</v>
      </c>
      <c r="L180" s="54" t="n">
        <v>0</v>
      </c>
      <c r="M180" s="54" t="n">
        <v>-18.7660789</v>
      </c>
      <c r="N180" s="54" t="n">
        <v>0.504860699</v>
      </c>
      <c r="O180" s="54" t="n">
        <v>2.97225451</v>
      </c>
      <c r="P180" s="52" t="inlineStr">
        <is>
          <t>Gouraud</t>
        </is>
      </c>
      <c r="Q180" s="52" t="inlineStr">
        <is>
          <t>Wood</t>
        </is>
      </c>
      <c r="R180" s="54" t="n">
        <v>0.85</v>
      </c>
      <c r="S180" s="54" t="n">
        <v>0</v>
      </c>
      <c r="T180" s="54" t="n">
        <v>0.2</v>
      </c>
      <c r="U180" s="54" t="n">
        <v>0</v>
      </c>
      <c r="V180" s="52" t="inlineStr">
        <is>
          <t>No</t>
        </is>
      </c>
      <c r="W180" s="52" t="inlineStr">
        <is>
          <t>Yes</t>
        </is>
      </c>
      <c r="X180" s="52" t="inlineStr">
        <is>
          <t>-</t>
        </is>
      </c>
      <c r="Y180" s="52" t="inlineStr">
        <is>
          <t>Perimeter post</t>
        </is>
      </c>
    </row>
    <row r="181" outlineLevel="1">
      <c r="A181" s="52" t="inlineStr">
        <is>
          <t>ENV-07</t>
        </is>
      </c>
      <c r="B181" s="52" t="inlineStr">
        <is>
          <t>Environment</t>
        </is>
      </c>
      <c r="C181" s="58" t="inlineStr">
        <is>
          <t>Cylinder</t>
        </is>
      </c>
      <c r="D181" s="60" t="inlineStr">
        <is>
          <t>Fence post</t>
        </is>
      </c>
      <c r="E181" s="52" t="inlineStr">
        <is>
          <t>ENV-01</t>
        </is>
      </c>
      <c r="F181" s="52" t="n">
        <v>2</v>
      </c>
      <c r="G181" s="54" t="n">
        <v>0.100000001</v>
      </c>
      <c r="H181" s="54" t="n">
        <v>0.100000001</v>
      </c>
      <c r="I181" s="54" t="n">
        <v>1.54999995</v>
      </c>
      <c r="J181" s="54" t="n">
        <v>90</v>
      </c>
      <c r="K181" s="54" t="n">
        <v>0</v>
      </c>
      <c r="L181" s="54" t="n">
        <v>0</v>
      </c>
      <c r="M181" s="54" t="n">
        <v>-18.766077</v>
      </c>
      <c r="N181" s="54" t="n">
        <v>0.504536688</v>
      </c>
      <c r="O181" s="54" t="n">
        <v>-2.97225761</v>
      </c>
      <c r="P181" s="52" t="inlineStr">
        <is>
          <t>Gouraud</t>
        </is>
      </c>
      <c r="Q181" s="52" t="inlineStr">
        <is>
          <t>Wood</t>
        </is>
      </c>
      <c r="R181" s="54" t="n">
        <v>0.85</v>
      </c>
      <c r="S181" s="54" t="n">
        <v>0</v>
      </c>
      <c r="T181" s="54" t="n">
        <v>0.2</v>
      </c>
      <c r="U181" s="54" t="n">
        <v>0</v>
      </c>
      <c r="V181" s="52" t="inlineStr">
        <is>
          <t>No</t>
        </is>
      </c>
      <c r="W181" s="52" t="inlineStr">
        <is>
          <t>Yes</t>
        </is>
      </c>
      <c r="X181" s="52" t="inlineStr">
        <is>
          <t>-</t>
        </is>
      </c>
      <c r="Y181" s="52" t="inlineStr">
        <is>
          <t>Perimeter post</t>
        </is>
      </c>
    </row>
    <row r="182" outlineLevel="1">
      <c r="A182" s="52" t="inlineStr">
        <is>
          <t>ENV-08</t>
        </is>
      </c>
      <c r="B182" s="52" t="inlineStr">
        <is>
          <t>Environment</t>
        </is>
      </c>
      <c r="C182" s="58" t="inlineStr">
        <is>
          <t>Cylinder</t>
        </is>
      </c>
      <c r="D182" s="60" t="inlineStr">
        <is>
          <t>Fence post</t>
        </is>
      </c>
      <c r="E182" s="52" t="inlineStr">
        <is>
          <t>ENV-01</t>
        </is>
      </c>
      <c r="F182" s="52" t="n">
        <v>2</v>
      </c>
      <c r="G182" s="54" t="n">
        <v>0.100000001</v>
      </c>
      <c r="H182" s="54" t="n">
        <v>0.100000001</v>
      </c>
      <c r="I182" s="54" t="n">
        <v>1.54999995</v>
      </c>
      <c r="J182" s="54" t="n">
        <v>90</v>
      </c>
      <c r="K182" s="54" t="n">
        <v>0</v>
      </c>
      <c r="L182" s="54" t="n">
        <v>0</v>
      </c>
      <c r="M182" s="54" t="n">
        <v>-16.9291248</v>
      </c>
      <c r="N182" s="54" t="n">
        <v>0.415374279</v>
      </c>
      <c r="O182" s="54" t="n">
        <v>-8.62582016</v>
      </c>
      <c r="P182" s="52" t="inlineStr">
        <is>
          <t>Gouraud</t>
        </is>
      </c>
      <c r="Q182" s="52" t="inlineStr">
        <is>
          <t>Wood</t>
        </is>
      </c>
      <c r="R182" s="54" t="n">
        <v>0.85</v>
      </c>
      <c r="S182" s="54" t="n">
        <v>0</v>
      </c>
      <c r="T182" s="54" t="n">
        <v>0.2</v>
      </c>
      <c r="U182" s="54" t="n">
        <v>0</v>
      </c>
      <c r="V182" s="52" t="inlineStr">
        <is>
          <t>No</t>
        </is>
      </c>
      <c r="W182" s="52" t="inlineStr">
        <is>
          <t>Yes</t>
        </is>
      </c>
      <c r="X182" s="52" t="inlineStr">
        <is>
          <t>-</t>
        </is>
      </c>
      <c r="Y182" s="52" t="inlineStr">
        <is>
          <t>Perimeter post</t>
        </is>
      </c>
    </row>
    <row r="183" outlineLevel="1">
      <c r="A183" s="52" t="inlineStr">
        <is>
          <t>ENV-09</t>
        </is>
      </c>
      <c r="B183" s="52" t="inlineStr">
        <is>
          <t>Environment</t>
        </is>
      </c>
      <c r="C183" s="58" t="inlineStr">
        <is>
          <t>Cylinder</t>
        </is>
      </c>
      <c r="D183" s="60" t="inlineStr">
        <is>
          <t>Fence post</t>
        </is>
      </c>
      <c r="E183" s="52" t="inlineStr">
        <is>
          <t>ENV-01</t>
        </is>
      </c>
      <c r="F183" s="52" t="n">
        <v>2</v>
      </c>
      <c r="G183" s="54" t="n">
        <v>0.100000001</v>
      </c>
      <c r="H183" s="54" t="n">
        <v>0.100000001</v>
      </c>
      <c r="I183" s="54" t="n">
        <v>1.54999995</v>
      </c>
      <c r="J183" s="54" t="n">
        <v>90</v>
      </c>
      <c r="K183" s="54" t="n">
        <v>0</v>
      </c>
      <c r="L183" s="54" t="n">
        <v>0</v>
      </c>
      <c r="M183" s="54" t="n">
        <v>-13.43503</v>
      </c>
      <c r="N183" s="54" t="n">
        <v>0.450360417</v>
      </c>
      <c r="O183" s="54" t="n">
        <v>-13.4350271</v>
      </c>
      <c r="P183" s="52" t="inlineStr">
        <is>
          <t>Gouraud</t>
        </is>
      </c>
      <c r="Q183" s="52" t="inlineStr">
        <is>
          <t>Wood</t>
        </is>
      </c>
      <c r="R183" s="54" t="n">
        <v>0.85</v>
      </c>
      <c r="S183" s="54" t="n">
        <v>0</v>
      </c>
      <c r="T183" s="54" t="n">
        <v>0.2</v>
      </c>
      <c r="U183" s="54" t="n">
        <v>0</v>
      </c>
      <c r="V183" s="52" t="inlineStr">
        <is>
          <t>No</t>
        </is>
      </c>
      <c r="W183" s="52" t="inlineStr">
        <is>
          <t>Yes</t>
        </is>
      </c>
      <c r="X183" s="52" t="inlineStr">
        <is>
          <t>-</t>
        </is>
      </c>
      <c r="Y183" s="52" t="inlineStr">
        <is>
          <t>Perimeter post</t>
        </is>
      </c>
    </row>
    <row r="184" outlineLevel="1">
      <c r="A184" s="52" t="inlineStr">
        <is>
          <t>ENV-10</t>
        </is>
      </c>
      <c r="B184" s="52" t="inlineStr">
        <is>
          <t>Environment</t>
        </is>
      </c>
      <c r="C184" s="58" t="inlineStr">
        <is>
          <t>Cylinder</t>
        </is>
      </c>
      <c r="D184" s="60" t="inlineStr">
        <is>
          <t>Fence post</t>
        </is>
      </c>
      <c r="E184" s="52" t="inlineStr">
        <is>
          <t>ENV-01</t>
        </is>
      </c>
      <c r="F184" s="52" t="n">
        <v>2</v>
      </c>
      <c r="G184" s="54" t="n">
        <v>0.100000001</v>
      </c>
      <c r="H184" s="54" t="n">
        <v>0.100000001</v>
      </c>
      <c r="I184" s="54" t="n">
        <v>1.54999995</v>
      </c>
      <c r="J184" s="54" t="n">
        <v>90</v>
      </c>
      <c r="K184" s="54" t="n">
        <v>0</v>
      </c>
      <c r="L184" s="54" t="n">
        <v>0</v>
      </c>
      <c r="M184" s="54" t="n">
        <v>-8.625814439999999</v>
      </c>
      <c r="N184" s="54" t="n">
        <v>0.500019133</v>
      </c>
      <c r="O184" s="54" t="n">
        <v>-16.9291267</v>
      </c>
      <c r="P184" s="52" t="inlineStr">
        <is>
          <t>Gouraud</t>
        </is>
      </c>
      <c r="Q184" s="52" t="inlineStr">
        <is>
          <t>Wood</t>
        </is>
      </c>
      <c r="R184" s="54" t="n">
        <v>0.85</v>
      </c>
      <c r="S184" s="54" t="n">
        <v>0</v>
      </c>
      <c r="T184" s="54" t="n">
        <v>0.2</v>
      </c>
      <c r="U184" s="54" t="n">
        <v>0</v>
      </c>
      <c r="V184" s="52" t="inlineStr">
        <is>
          <t>No</t>
        </is>
      </c>
      <c r="W184" s="52" t="inlineStr">
        <is>
          <t>Yes</t>
        </is>
      </c>
      <c r="X184" s="52" t="inlineStr">
        <is>
          <t>-</t>
        </is>
      </c>
      <c r="Y184" s="52" t="inlineStr">
        <is>
          <t>Perimeter post</t>
        </is>
      </c>
    </row>
    <row r="185" outlineLevel="1">
      <c r="A185" s="52" t="inlineStr">
        <is>
          <t>ENV-11</t>
        </is>
      </c>
      <c r="B185" s="52" t="inlineStr">
        <is>
          <t>Environment</t>
        </is>
      </c>
      <c r="C185" s="58" t="inlineStr">
        <is>
          <t>Cylinder</t>
        </is>
      </c>
      <c r="D185" s="60" t="inlineStr">
        <is>
          <t>Fence post</t>
        </is>
      </c>
      <c r="E185" s="52" t="inlineStr">
        <is>
          <t>ENV-01</t>
        </is>
      </c>
      <c r="F185" s="52" t="n">
        <v>2</v>
      </c>
      <c r="G185" s="54" t="n">
        <v>0.100000001</v>
      </c>
      <c r="H185" s="54" t="n">
        <v>0.100000001</v>
      </c>
      <c r="I185" s="54" t="n">
        <v>1.54999995</v>
      </c>
      <c r="J185" s="54" t="n">
        <v>90</v>
      </c>
      <c r="K185" s="54" t="n">
        <v>0</v>
      </c>
      <c r="L185" s="54" t="n">
        <v>0</v>
      </c>
      <c r="M185" s="54" t="n">
        <v>-2.97225595</v>
      </c>
      <c r="N185" s="54" t="n">
        <v>0.453977555</v>
      </c>
      <c r="O185" s="54" t="n">
        <v>-18.766077</v>
      </c>
      <c r="P185" s="52" t="inlineStr">
        <is>
          <t>Gouraud</t>
        </is>
      </c>
      <c r="Q185" s="52" t="inlineStr">
        <is>
          <t>Wood</t>
        </is>
      </c>
      <c r="R185" s="54" t="n">
        <v>0.85</v>
      </c>
      <c r="S185" s="54" t="n">
        <v>0</v>
      </c>
      <c r="T185" s="54" t="n">
        <v>0.2</v>
      </c>
      <c r="U185" s="54" t="n">
        <v>0</v>
      </c>
      <c r="V185" s="52" t="inlineStr">
        <is>
          <t>No</t>
        </is>
      </c>
      <c r="W185" s="52" t="inlineStr">
        <is>
          <t>Yes</t>
        </is>
      </c>
      <c r="X185" s="52" t="inlineStr">
        <is>
          <t>-</t>
        </is>
      </c>
      <c r="Y185" s="52" t="inlineStr">
        <is>
          <t>Perimeter post</t>
        </is>
      </c>
    </row>
    <row r="186" outlineLevel="1">
      <c r="A186" s="52" t="inlineStr">
        <is>
          <t>ENV-12</t>
        </is>
      </c>
      <c r="B186" s="52" t="inlineStr">
        <is>
          <t>Environment</t>
        </is>
      </c>
      <c r="C186" s="58" t="inlineStr">
        <is>
          <t>Cylinder</t>
        </is>
      </c>
      <c r="D186" s="60" t="inlineStr">
        <is>
          <t>Fence post</t>
        </is>
      </c>
      <c r="E186" s="52" t="inlineStr">
        <is>
          <t>ENV-01</t>
        </is>
      </c>
      <c r="F186" s="52" t="n">
        <v>2</v>
      </c>
      <c r="G186" s="54" t="n">
        <v>0.100000001</v>
      </c>
      <c r="H186" s="54" t="n">
        <v>0.100000001</v>
      </c>
      <c r="I186" s="54" t="n">
        <v>1.54999995</v>
      </c>
      <c r="J186" s="54" t="n">
        <v>90</v>
      </c>
      <c r="K186" s="54" t="n">
        <v>0</v>
      </c>
      <c r="L186" s="54" t="n">
        <v>0</v>
      </c>
      <c r="M186" s="54" t="n">
        <v>2.97225618</v>
      </c>
      <c r="N186" s="54" t="n">
        <v>0.466875345</v>
      </c>
      <c r="O186" s="54" t="n">
        <v>-18.766077</v>
      </c>
      <c r="P186" s="52" t="inlineStr">
        <is>
          <t>Gouraud</t>
        </is>
      </c>
      <c r="Q186" s="52" t="inlineStr">
        <is>
          <t>Wood</t>
        </is>
      </c>
      <c r="R186" s="54" t="n">
        <v>0.85</v>
      </c>
      <c r="S186" s="54" t="n">
        <v>0</v>
      </c>
      <c r="T186" s="54" t="n">
        <v>0.2</v>
      </c>
      <c r="U186" s="54" t="n">
        <v>0</v>
      </c>
      <c r="V186" s="52" t="inlineStr">
        <is>
          <t>No</t>
        </is>
      </c>
      <c r="W186" s="52" t="inlineStr">
        <is>
          <t>Yes</t>
        </is>
      </c>
      <c r="X186" s="52" t="inlineStr">
        <is>
          <t>-</t>
        </is>
      </c>
      <c r="Y186" s="52" t="inlineStr">
        <is>
          <t>Perimeter post</t>
        </is>
      </c>
    </row>
    <row r="187" outlineLevel="1">
      <c r="A187" s="52" t="inlineStr">
        <is>
          <t>ENV-13</t>
        </is>
      </c>
      <c r="B187" s="52" t="inlineStr">
        <is>
          <t>Environment</t>
        </is>
      </c>
      <c r="C187" s="58" t="inlineStr">
        <is>
          <t>Cylinder</t>
        </is>
      </c>
      <c r="D187" s="60" t="inlineStr">
        <is>
          <t>Fence post</t>
        </is>
      </c>
      <c r="E187" s="52" t="inlineStr">
        <is>
          <t>ENV-01</t>
        </is>
      </c>
      <c r="F187" s="52" t="n">
        <v>2</v>
      </c>
      <c r="G187" s="54" t="n">
        <v>0.100000001</v>
      </c>
      <c r="H187" s="54" t="n">
        <v>0.100000001</v>
      </c>
      <c r="I187" s="54" t="n">
        <v>1.54999995</v>
      </c>
      <c r="J187" s="54" t="n">
        <v>90</v>
      </c>
      <c r="K187" s="54" t="n">
        <v>0</v>
      </c>
      <c r="L187" s="54" t="n">
        <v>0</v>
      </c>
      <c r="M187" s="54" t="n">
        <v>8.62582302</v>
      </c>
      <c r="N187" s="54" t="n">
        <v>0.470878839</v>
      </c>
      <c r="O187" s="54" t="n">
        <v>-16.929121</v>
      </c>
      <c r="P187" s="52" t="inlineStr">
        <is>
          <t>Gouraud</t>
        </is>
      </c>
      <c r="Q187" s="52" t="inlineStr">
        <is>
          <t>Wood</t>
        </is>
      </c>
      <c r="R187" s="54" t="n">
        <v>0.85</v>
      </c>
      <c r="S187" s="54" t="n">
        <v>0</v>
      </c>
      <c r="T187" s="54" t="n">
        <v>0.2</v>
      </c>
      <c r="U187" s="54" t="n">
        <v>0</v>
      </c>
      <c r="V187" s="52" t="inlineStr">
        <is>
          <t>No</t>
        </is>
      </c>
      <c r="W187" s="52" t="inlineStr">
        <is>
          <t>Yes</t>
        </is>
      </c>
      <c r="X187" s="52" t="inlineStr">
        <is>
          <t>-</t>
        </is>
      </c>
      <c r="Y187" s="52" t="inlineStr">
        <is>
          <t>Perimeter post</t>
        </is>
      </c>
    </row>
    <row r="188" outlineLevel="1">
      <c r="A188" s="52" t="inlineStr">
        <is>
          <t>ENV-14</t>
        </is>
      </c>
      <c r="B188" s="52" t="inlineStr">
        <is>
          <t>Environment</t>
        </is>
      </c>
      <c r="C188" s="58" t="inlineStr">
        <is>
          <t>Cylinder</t>
        </is>
      </c>
      <c r="D188" s="60" t="inlineStr">
        <is>
          <t>Fence post</t>
        </is>
      </c>
      <c r="E188" s="52" t="inlineStr">
        <is>
          <t>ENV-01</t>
        </is>
      </c>
      <c r="F188" s="52" t="n">
        <v>2</v>
      </c>
      <c r="G188" s="54" t="n">
        <v>0.100000001</v>
      </c>
      <c r="H188" s="54" t="n">
        <v>0.100000001</v>
      </c>
      <c r="I188" s="54" t="n">
        <v>1.54999995</v>
      </c>
      <c r="J188" s="54" t="n">
        <v>90</v>
      </c>
      <c r="K188" s="54" t="n">
        <v>0</v>
      </c>
      <c r="L188" s="54" t="n">
        <v>0</v>
      </c>
      <c r="M188" s="54" t="n">
        <v>13.4350262</v>
      </c>
      <c r="N188" s="54" t="n">
        <v>0.505350053</v>
      </c>
      <c r="O188" s="54" t="n">
        <v>-13.4350309</v>
      </c>
      <c r="P188" s="52" t="inlineStr">
        <is>
          <t>Gouraud</t>
        </is>
      </c>
      <c r="Q188" s="52" t="inlineStr">
        <is>
          <t>Wood</t>
        </is>
      </c>
      <c r="R188" s="54" t="n">
        <v>0.85</v>
      </c>
      <c r="S188" s="54" t="n">
        <v>0</v>
      </c>
      <c r="T188" s="54" t="n">
        <v>0.2</v>
      </c>
      <c r="U188" s="54" t="n">
        <v>0</v>
      </c>
      <c r="V188" s="52" t="inlineStr">
        <is>
          <t>No</t>
        </is>
      </c>
      <c r="W188" s="52" t="inlineStr">
        <is>
          <t>Yes</t>
        </is>
      </c>
      <c r="X188" s="52" t="inlineStr">
        <is>
          <t>-</t>
        </is>
      </c>
      <c r="Y188" s="52" t="inlineStr">
        <is>
          <t>Perimeter post</t>
        </is>
      </c>
    </row>
    <row r="189" outlineLevel="1">
      <c r="A189" s="52" t="inlineStr">
        <is>
          <t>ENV-15</t>
        </is>
      </c>
      <c r="B189" s="52" t="inlineStr">
        <is>
          <t>Environment</t>
        </is>
      </c>
      <c r="C189" s="58" t="inlineStr">
        <is>
          <t>Cylinder</t>
        </is>
      </c>
      <c r="D189" s="60" t="inlineStr">
        <is>
          <t>Fence post</t>
        </is>
      </c>
      <c r="E189" s="52" t="inlineStr">
        <is>
          <t>ENV-01</t>
        </is>
      </c>
      <c r="F189" s="52" t="n">
        <v>2</v>
      </c>
      <c r="G189" s="54" t="n">
        <v>0.100000001</v>
      </c>
      <c r="H189" s="54" t="n">
        <v>0.100000001</v>
      </c>
      <c r="I189" s="54" t="n">
        <v>1.54999995</v>
      </c>
      <c r="J189" s="54" t="n">
        <v>90</v>
      </c>
      <c r="K189" s="54" t="n">
        <v>0</v>
      </c>
      <c r="L189" s="54" t="n">
        <v>0</v>
      </c>
      <c r="M189" s="54" t="n">
        <v>16.9291248</v>
      </c>
      <c r="N189" s="54" t="n">
        <v>0.279559851</v>
      </c>
      <c r="O189" s="54" t="n">
        <v>-8.62582016</v>
      </c>
      <c r="P189" s="52" t="inlineStr">
        <is>
          <t>Gouraud</t>
        </is>
      </c>
      <c r="Q189" s="52" t="inlineStr">
        <is>
          <t>Wood</t>
        </is>
      </c>
      <c r="R189" s="54" t="n">
        <v>0.85</v>
      </c>
      <c r="S189" s="54" t="n">
        <v>0</v>
      </c>
      <c r="T189" s="54" t="n">
        <v>0.2</v>
      </c>
      <c r="U189" s="54" t="n">
        <v>0</v>
      </c>
      <c r="V189" s="52" t="inlineStr">
        <is>
          <t>No</t>
        </is>
      </c>
      <c r="W189" s="52" t="inlineStr">
        <is>
          <t>Yes</t>
        </is>
      </c>
      <c r="X189" s="52" t="inlineStr">
        <is>
          <t>-</t>
        </is>
      </c>
      <c r="Y189" s="52" t="inlineStr">
        <is>
          <t>Perimeter post</t>
        </is>
      </c>
    </row>
    <row r="190" outlineLevel="1">
      <c r="A190" s="52" t="inlineStr">
        <is>
          <t>ENV-16</t>
        </is>
      </c>
      <c r="B190" s="52" t="inlineStr">
        <is>
          <t>Environment</t>
        </is>
      </c>
      <c r="C190" s="58" t="inlineStr">
        <is>
          <t>Cylinder</t>
        </is>
      </c>
      <c r="D190" s="60" t="inlineStr">
        <is>
          <t>Fence post</t>
        </is>
      </c>
      <c r="E190" s="52" t="inlineStr">
        <is>
          <t>ENV-01</t>
        </is>
      </c>
      <c r="F190" s="52" t="n">
        <v>2</v>
      </c>
      <c r="G190" s="54" t="n">
        <v>0.100000001</v>
      </c>
      <c r="H190" s="54" t="n">
        <v>0.100000001</v>
      </c>
      <c r="I190" s="54" t="n">
        <v>1.54999995</v>
      </c>
      <c r="J190" s="54" t="n">
        <v>90</v>
      </c>
      <c r="K190" s="54" t="n">
        <v>0</v>
      </c>
      <c r="L190" s="54" t="n">
        <v>0</v>
      </c>
      <c r="M190" s="54" t="n">
        <v>18.7660809</v>
      </c>
      <c r="N190" s="54" t="n">
        <v>0.474525124</v>
      </c>
      <c r="O190" s="54" t="n">
        <v>-2.97224379</v>
      </c>
      <c r="P190" s="52" t="inlineStr">
        <is>
          <t>Gouraud</t>
        </is>
      </c>
      <c r="Q190" s="52" t="inlineStr">
        <is>
          <t>Wood</t>
        </is>
      </c>
      <c r="R190" s="54" t="n">
        <v>0.85</v>
      </c>
      <c r="S190" s="54" t="n">
        <v>0</v>
      </c>
      <c r="T190" s="54" t="n">
        <v>0.2</v>
      </c>
      <c r="U190" s="54" t="n">
        <v>0</v>
      </c>
      <c r="V190" s="52" t="inlineStr">
        <is>
          <t>No</t>
        </is>
      </c>
      <c r="W190" s="52" t="inlineStr">
        <is>
          <t>Yes</t>
        </is>
      </c>
      <c r="X190" s="52" t="inlineStr">
        <is>
          <t>-</t>
        </is>
      </c>
      <c r="Y190" s="52" t="inlineStr">
        <is>
          <t>Perimeter post</t>
        </is>
      </c>
    </row>
    <row r="191" outlineLevel="1">
      <c r="A191" s="52" t="inlineStr">
        <is>
          <t>ENV-17</t>
        </is>
      </c>
      <c r="B191" s="52" t="inlineStr">
        <is>
          <t>Environment</t>
        </is>
      </c>
      <c r="C191" s="58" t="inlineStr">
        <is>
          <t>Cylinder</t>
        </is>
      </c>
      <c r="D191" s="60" t="inlineStr">
        <is>
          <t>Fence post</t>
        </is>
      </c>
      <c r="E191" s="52" t="inlineStr">
        <is>
          <t>ENV-01</t>
        </is>
      </c>
      <c r="F191" s="52" t="n">
        <v>2</v>
      </c>
      <c r="G191" s="54" t="n">
        <v>0.100000001</v>
      </c>
      <c r="H191" s="54" t="n">
        <v>0.100000001</v>
      </c>
      <c r="I191" s="54" t="n">
        <v>1.54999995</v>
      </c>
      <c r="J191" s="54" t="n">
        <v>90</v>
      </c>
      <c r="K191" s="54" t="n">
        <v>0</v>
      </c>
      <c r="L191" s="54" t="n">
        <v>0</v>
      </c>
      <c r="M191" s="54" t="n">
        <v>18.7660789</v>
      </c>
      <c r="N191" s="54" t="n">
        <v>0.414780885</v>
      </c>
      <c r="O191" s="54" t="n">
        <v>2.97225022</v>
      </c>
      <c r="P191" s="52" t="inlineStr">
        <is>
          <t>Gouraud</t>
        </is>
      </c>
      <c r="Q191" s="52" t="inlineStr">
        <is>
          <t>Wood</t>
        </is>
      </c>
      <c r="R191" s="54" t="n">
        <v>0.85</v>
      </c>
      <c r="S191" s="54" t="n">
        <v>0</v>
      </c>
      <c r="T191" s="54" t="n">
        <v>0.2</v>
      </c>
      <c r="U191" s="54" t="n">
        <v>0</v>
      </c>
      <c r="V191" s="52" t="inlineStr">
        <is>
          <t>No</t>
        </is>
      </c>
      <c r="W191" s="52" t="inlineStr">
        <is>
          <t>Yes</t>
        </is>
      </c>
      <c r="X191" s="52" t="inlineStr">
        <is>
          <t>-</t>
        </is>
      </c>
      <c r="Y191" s="52" t="inlineStr">
        <is>
          <t>Perimeter post</t>
        </is>
      </c>
    </row>
    <row r="192" outlineLevel="1">
      <c r="A192" s="52" t="inlineStr">
        <is>
          <t>ENV-18</t>
        </is>
      </c>
      <c r="B192" s="52" t="inlineStr">
        <is>
          <t>Environment</t>
        </is>
      </c>
      <c r="C192" s="58" t="inlineStr">
        <is>
          <t>Cylinder</t>
        </is>
      </c>
      <c r="D192" s="60" t="inlineStr">
        <is>
          <t>Fence post</t>
        </is>
      </c>
      <c r="E192" s="52" t="inlineStr">
        <is>
          <t>ENV-01</t>
        </is>
      </c>
      <c r="F192" s="52" t="n">
        <v>2</v>
      </c>
      <c r="G192" s="54" t="n">
        <v>0.100000001</v>
      </c>
      <c r="H192" s="54" t="n">
        <v>0.100000001</v>
      </c>
      <c r="I192" s="54" t="n">
        <v>1.54999995</v>
      </c>
      <c r="J192" s="54" t="n">
        <v>90</v>
      </c>
      <c r="K192" s="54" t="n">
        <v>0</v>
      </c>
      <c r="L192" s="54" t="n">
        <v>0</v>
      </c>
      <c r="M192" s="54" t="n">
        <v>16.929121</v>
      </c>
      <c r="N192" s="54" t="n">
        <v>0.445598543</v>
      </c>
      <c r="O192" s="54" t="n">
        <v>8.625825880000001</v>
      </c>
      <c r="P192" s="52" t="inlineStr">
        <is>
          <t>Gouraud</t>
        </is>
      </c>
      <c r="Q192" s="52" t="inlineStr">
        <is>
          <t>Wood</t>
        </is>
      </c>
      <c r="R192" s="54" t="n">
        <v>0.85</v>
      </c>
      <c r="S192" s="54" t="n">
        <v>0</v>
      </c>
      <c r="T192" s="54" t="n">
        <v>0.2</v>
      </c>
      <c r="U192" s="54" t="n">
        <v>0</v>
      </c>
      <c r="V192" s="52" t="inlineStr">
        <is>
          <t>No</t>
        </is>
      </c>
      <c r="W192" s="52" t="inlineStr">
        <is>
          <t>Yes</t>
        </is>
      </c>
      <c r="X192" s="52" t="inlineStr">
        <is>
          <t>-</t>
        </is>
      </c>
      <c r="Y192" s="52" t="inlineStr">
        <is>
          <t>Perimeter post</t>
        </is>
      </c>
    </row>
    <row r="193" outlineLevel="1">
      <c r="A193" s="52" t="inlineStr">
        <is>
          <t>ENV-19</t>
        </is>
      </c>
      <c r="B193" s="52" t="inlineStr">
        <is>
          <t>Environment</t>
        </is>
      </c>
      <c r="C193" s="58" t="inlineStr">
        <is>
          <t>Cylinder</t>
        </is>
      </c>
      <c r="D193" s="60" t="inlineStr">
        <is>
          <t>Fence post</t>
        </is>
      </c>
      <c r="E193" s="52" t="inlineStr">
        <is>
          <t>ENV-01</t>
        </is>
      </c>
      <c r="F193" s="52" t="n">
        <v>2</v>
      </c>
      <c r="G193" s="54" t="n">
        <v>0.100000001</v>
      </c>
      <c r="H193" s="54" t="n">
        <v>0.100000001</v>
      </c>
      <c r="I193" s="54" t="n">
        <v>1.54999995</v>
      </c>
      <c r="J193" s="54" t="n">
        <v>90</v>
      </c>
      <c r="K193" s="54" t="n">
        <v>0</v>
      </c>
      <c r="L193" s="54" t="n">
        <v>0</v>
      </c>
      <c r="M193" s="54" t="n">
        <v>13.4350214</v>
      </c>
      <c r="N193" s="54" t="n">
        <v>0.506196082</v>
      </c>
      <c r="O193" s="54" t="n">
        <v>13.4350357</v>
      </c>
      <c r="P193" s="52" t="inlineStr">
        <is>
          <t>Gouraud</t>
        </is>
      </c>
      <c r="Q193" s="52" t="inlineStr">
        <is>
          <t>Wood</t>
        </is>
      </c>
      <c r="R193" s="54" t="n">
        <v>0.85</v>
      </c>
      <c r="S193" s="54" t="n">
        <v>0</v>
      </c>
      <c r="T193" s="54" t="n">
        <v>0.2</v>
      </c>
      <c r="U193" s="54" t="n">
        <v>0</v>
      </c>
      <c r="V193" s="52" t="inlineStr">
        <is>
          <t>No</t>
        </is>
      </c>
      <c r="W193" s="52" t="inlineStr">
        <is>
          <t>Yes</t>
        </is>
      </c>
      <c r="X193" s="52" t="inlineStr">
        <is>
          <t>-</t>
        </is>
      </c>
      <c r="Y193" s="52" t="inlineStr">
        <is>
          <t>Perimeter post</t>
        </is>
      </c>
    </row>
    <row r="194" outlineLevel="1">
      <c r="A194" s="52" t="inlineStr">
        <is>
          <t>ENV-20</t>
        </is>
      </c>
      <c r="B194" s="52" t="inlineStr">
        <is>
          <t>Environment</t>
        </is>
      </c>
      <c r="C194" s="58" t="inlineStr">
        <is>
          <t>Cylinder</t>
        </is>
      </c>
      <c r="D194" s="60" t="inlineStr">
        <is>
          <t>Fence post</t>
        </is>
      </c>
      <c r="E194" s="52" t="inlineStr">
        <is>
          <t>ENV-01</t>
        </is>
      </c>
      <c r="F194" s="52" t="n">
        <v>2</v>
      </c>
      <c r="G194" s="54" t="n">
        <v>0.100000001</v>
      </c>
      <c r="H194" s="54" t="n">
        <v>0.100000001</v>
      </c>
      <c r="I194" s="54" t="n">
        <v>1.54999995</v>
      </c>
      <c r="J194" s="54" t="n">
        <v>90</v>
      </c>
      <c r="K194" s="54" t="n">
        <v>0</v>
      </c>
      <c r="L194" s="54" t="n">
        <v>0</v>
      </c>
      <c r="M194" s="54" t="n">
        <v>8.6258173</v>
      </c>
      <c r="N194" s="54" t="n">
        <v>0.425250441</v>
      </c>
      <c r="O194" s="54" t="n">
        <v>16.9291248</v>
      </c>
      <c r="P194" s="52" t="inlineStr">
        <is>
          <t>Gouraud</t>
        </is>
      </c>
      <c r="Q194" s="52" t="inlineStr">
        <is>
          <t>Wood</t>
        </is>
      </c>
      <c r="R194" s="54" t="n">
        <v>0.85</v>
      </c>
      <c r="S194" s="54" t="n">
        <v>0</v>
      </c>
      <c r="T194" s="54" t="n">
        <v>0.2</v>
      </c>
      <c r="U194" s="54" t="n">
        <v>0</v>
      </c>
      <c r="V194" s="52" t="inlineStr">
        <is>
          <t>No</t>
        </is>
      </c>
      <c r="W194" s="52" t="inlineStr">
        <is>
          <t>Yes</t>
        </is>
      </c>
      <c r="X194" s="52" t="inlineStr">
        <is>
          <t>-</t>
        </is>
      </c>
      <c r="Y194" s="52" t="inlineStr">
        <is>
          <t>Perimeter post</t>
        </is>
      </c>
    </row>
    <row r="195" outlineLevel="1">
      <c r="A195" s="52" t="inlineStr">
        <is>
          <t>ENV-21</t>
        </is>
      </c>
      <c r="B195" s="52" t="inlineStr">
        <is>
          <t>Environment</t>
        </is>
      </c>
      <c r="C195" s="58" t="inlineStr">
        <is>
          <t>Cylinder</t>
        </is>
      </c>
      <c r="D195" s="60" t="inlineStr">
        <is>
          <t>Gate post</t>
        </is>
      </c>
      <c r="E195" s="52" t="inlineStr">
        <is>
          <t>ENV-01</t>
        </is>
      </c>
      <c r="F195" s="52" t="n">
        <v>2</v>
      </c>
      <c r="G195" s="54" t="n">
        <v>0.180000007</v>
      </c>
      <c r="H195" s="54" t="n">
        <v>0.180000007</v>
      </c>
      <c r="I195" s="54" t="n">
        <v>1.75</v>
      </c>
      <c r="J195" s="54" t="n">
        <v>90</v>
      </c>
      <c r="K195" s="54" t="n">
        <v>0</v>
      </c>
      <c r="L195" s="54" t="n">
        <v>0</v>
      </c>
      <c r="M195" s="54" t="n">
        <v>2.97224975</v>
      </c>
      <c r="N195" s="54" t="n">
        <v>0.512985229</v>
      </c>
      <c r="O195" s="54" t="n">
        <v>18.7660789</v>
      </c>
      <c r="P195" s="52" t="inlineStr">
        <is>
          <t>Gouraud</t>
        </is>
      </c>
      <c r="Q195" s="52" t="inlineStr">
        <is>
          <t>Metal</t>
        </is>
      </c>
      <c r="R195" s="54" t="n">
        <v>0.4</v>
      </c>
      <c r="S195" s="54" t="n">
        <v>0.9</v>
      </c>
      <c r="T195" s="54" t="n">
        <v>0.22</v>
      </c>
      <c r="U195" s="54" t="n">
        <v>0</v>
      </c>
      <c r="V195" s="52" t="inlineStr">
        <is>
          <t>No</t>
        </is>
      </c>
      <c r="W195" s="52" t="inlineStr">
        <is>
          <t>Yes</t>
        </is>
      </c>
      <c r="X195" s="52" t="inlineStr">
        <is>
          <t>-</t>
        </is>
      </c>
      <c r="Y195" s="52" t="inlineStr">
        <is>
          <t>Perimeter post</t>
        </is>
      </c>
    </row>
    <row r="196" outlineLevel="1">
      <c r="A196" s="52" t="inlineStr">
        <is>
          <t>ENV-22</t>
        </is>
      </c>
      <c r="B196" s="52" t="inlineStr">
        <is>
          <t>Environment</t>
        </is>
      </c>
      <c r="C196" s="58" t="inlineStr">
        <is>
          <t>Cylinder</t>
        </is>
      </c>
      <c r="D196" s="60" t="inlineStr">
        <is>
          <t>Fence wire</t>
        </is>
      </c>
      <c r="E196" s="52" t="inlineStr">
        <is>
          <t>ENV-01</t>
        </is>
      </c>
      <c r="F196" s="52" t="n">
        <v>2</v>
      </c>
      <c r="G196" s="54" t="n">
        <v>0.0120000001</v>
      </c>
      <c r="H196" s="54" t="n">
        <v>0.0120000001</v>
      </c>
      <c r="I196" s="54" t="n">
        <v>5.94452667</v>
      </c>
      <c r="J196" s="54" t="n">
        <v>-0.127092808</v>
      </c>
      <c r="K196" s="54" t="n">
        <v>-108</v>
      </c>
      <c r="L196" s="54" t="n">
        <v>0</v>
      </c>
      <c r="M196" s="54" t="n">
        <v>-5.79903793</v>
      </c>
      <c r="N196" s="54" t="n">
        <v>0.372846961</v>
      </c>
      <c r="O196" s="54" t="n">
        <v>17.8476009</v>
      </c>
      <c r="P196" s="52" t="inlineStr">
        <is>
          <t>Gouraud</t>
        </is>
      </c>
      <c r="Q196" s="52" t="inlineStr">
        <is>
          <t>Metal</t>
        </is>
      </c>
      <c r="R196" s="54" t="n">
        <v>0.75</v>
      </c>
      <c r="S196" s="54" t="n">
        <v>0.6</v>
      </c>
      <c r="T196" s="54" t="n">
        <v>0.12</v>
      </c>
      <c r="U196" s="54" t="n">
        <v>0</v>
      </c>
      <c r="V196" s="52" t="inlineStr">
        <is>
          <t>No</t>
        </is>
      </c>
      <c r="W196" s="52" t="inlineStr">
        <is>
          <t>No</t>
        </is>
      </c>
      <c r="X196" s="52" t="inlineStr">
        <is>
          <t>-</t>
        </is>
      </c>
      <c r="Y196" s="52" t="inlineStr">
        <is>
          <t>Wire strand</t>
        </is>
      </c>
    </row>
    <row r="197" outlineLevel="1">
      <c r="A197" s="52" t="inlineStr">
        <is>
          <t>ENV-23</t>
        </is>
      </c>
      <c r="B197" s="52" t="inlineStr">
        <is>
          <t>Environment</t>
        </is>
      </c>
      <c r="C197" s="58" t="inlineStr">
        <is>
          <t>Cylinder</t>
        </is>
      </c>
      <c r="D197" s="60" t="inlineStr">
        <is>
          <t>Fence wire</t>
        </is>
      </c>
      <c r="E197" s="52" t="inlineStr">
        <is>
          <t>ENV-01</t>
        </is>
      </c>
      <c r="F197" s="52" t="n">
        <v>2</v>
      </c>
      <c r="G197" s="54" t="n">
        <v>0.0120000001</v>
      </c>
      <c r="H197" s="54" t="n">
        <v>0.0120000001</v>
      </c>
      <c r="I197" s="54" t="n">
        <v>5.94452667</v>
      </c>
      <c r="J197" s="54" t="n">
        <v>-0.127092525</v>
      </c>
      <c r="K197" s="54" t="n">
        <v>-108</v>
      </c>
      <c r="L197" s="54" t="n">
        <v>0</v>
      </c>
      <c r="M197" s="54" t="n">
        <v>-5.79903793</v>
      </c>
      <c r="N197" s="54" t="n">
        <v>0.772846937</v>
      </c>
      <c r="O197" s="54" t="n">
        <v>17.8476009</v>
      </c>
      <c r="P197" s="52" t="inlineStr">
        <is>
          <t>Gouraud</t>
        </is>
      </c>
      <c r="Q197" s="52" t="inlineStr">
        <is>
          <t>Metal</t>
        </is>
      </c>
      <c r="R197" s="54" t="n">
        <v>0.75</v>
      </c>
      <c r="S197" s="54" t="n">
        <v>0.6</v>
      </c>
      <c r="T197" s="54" t="n">
        <v>0.12</v>
      </c>
      <c r="U197" s="54" t="n">
        <v>0</v>
      </c>
      <c r="V197" s="52" t="inlineStr">
        <is>
          <t>No</t>
        </is>
      </c>
      <c r="W197" s="52" t="inlineStr">
        <is>
          <t>No</t>
        </is>
      </c>
      <c r="X197" s="52" t="inlineStr">
        <is>
          <t>-</t>
        </is>
      </c>
      <c r="Y197" s="52" t="inlineStr">
        <is>
          <t>Wire strand</t>
        </is>
      </c>
    </row>
    <row r="198" outlineLevel="1">
      <c r="A198" s="52" t="inlineStr">
        <is>
          <t>ENV-24</t>
        </is>
      </c>
      <c r="B198" s="52" t="inlineStr">
        <is>
          <t>Environment</t>
        </is>
      </c>
      <c r="C198" s="58" t="inlineStr">
        <is>
          <t>Cylinder</t>
        </is>
      </c>
      <c r="D198" s="60" t="inlineStr">
        <is>
          <t>Fence wire</t>
        </is>
      </c>
      <c r="E198" s="52" t="inlineStr">
        <is>
          <t>ENV-01</t>
        </is>
      </c>
      <c r="F198" s="52" t="n">
        <v>2</v>
      </c>
      <c r="G198" s="54" t="n">
        <v>0.0120000001</v>
      </c>
      <c r="H198" s="54" t="n">
        <v>0.0120000001</v>
      </c>
      <c r="I198" s="54" t="n">
        <v>5.94452667</v>
      </c>
      <c r="J198" s="54" t="n">
        <v>-0.127093107</v>
      </c>
      <c r="K198" s="54" t="n">
        <v>-108</v>
      </c>
      <c r="L198" s="54" t="n">
        <v>0</v>
      </c>
      <c r="M198" s="54" t="n">
        <v>-5.79903793</v>
      </c>
      <c r="N198" s="54" t="n">
        <v>1.17284703</v>
      </c>
      <c r="O198" s="54" t="n">
        <v>17.8476009</v>
      </c>
      <c r="P198" s="52" t="inlineStr">
        <is>
          <t>Gouraud</t>
        </is>
      </c>
      <c r="Q198" s="52" t="inlineStr">
        <is>
          <t>Metal</t>
        </is>
      </c>
      <c r="R198" s="54" t="n">
        <v>0.75</v>
      </c>
      <c r="S198" s="54" t="n">
        <v>0.6</v>
      </c>
      <c r="T198" s="54" t="n">
        <v>0.12</v>
      </c>
      <c r="U198" s="54" t="n">
        <v>0</v>
      </c>
      <c r="V198" s="52" t="inlineStr">
        <is>
          <t>No</t>
        </is>
      </c>
      <c r="W198" s="52" t="inlineStr">
        <is>
          <t>No</t>
        </is>
      </c>
      <c r="X198" s="52" t="inlineStr">
        <is>
          <t>-</t>
        </is>
      </c>
      <c r="Y198" s="52" t="inlineStr">
        <is>
          <t>Wire strand</t>
        </is>
      </c>
    </row>
    <row r="199" outlineLevel="1">
      <c r="A199" s="52" t="inlineStr">
        <is>
          <t>ENV-25</t>
        </is>
      </c>
      <c r="B199" s="52" t="inlineStr">
        <is>
          <t>Environment</t>
        </is>
      </c>
      <c r="C199" s="58" t="inlineStr">
        <is>
          <t>Cylinder</t>
        </is>
      </c>
      <c r="D199" s="60" t="inlineStr">
        <is>
          <t>Fence wire</t>
        </is>
      </c>
      <c r="E199" s="52" t="inlineStr">
        <is>
          <t>ENV-01</t>
        </is>
      </c>
      <c r="F199" s="52" t="n">
        <v>2</v>
      </c>
      <c r="G199" s="54" t="n">
        <v>0.0120000001</v>
      </c>
      <c r="H199" s="54" t="n">
        <v>0.0120000001</v>
      </c>
      <c r="I199" s="54" t="n">
        <v>5.94470024</v>
      </c>
      <c r="J199" s="54" t="n">
        <v>0.460903645</v>
      </c>
      <c r="K199" s="54" t="n">
        <v>-125.999992</v>
      </c>
      <c r="L199" s="54" t="n">
        <v>0</v>
      </c>
      <c r="M199" s="54" t="n">
        <v>-11.0304251</v>
      </c>
      <c r="N199" s="54" t="n">
        <v>0.355529845</v>
      </c>
      <c r="O199" s="54" t="n">
        <v>15.1820755</v>
      </c>
      <c r="P199" s="52" t="inlineStr">
        <is>
          <t>Gouraud</t>
        </is>
      </c>
      <c r="Q199" s="52" t="inlineStr">
        <is>
          <t>Metal</t>
        </is>
      </c>
      <c r="R199" s="54" t="n">
        <v>0.75</v>
      </c>
      <c r="S199" s="54" t="n">
        <v>0.6</v>
      </c>
      <c r="T199" s="54" t="n">
        <v>0.12</v>
      </c>
      <c r="U199" s="54" t="n">
        <v>0</v>
      </c>
      <c r="V199" s="52" t="inlineStr">
        <is>
          <t>No</t>
        </is>
      </c>
      <c r="W199" s="52" t="inlineStr">
        <is>
          <t>No</t>
        </is>
      </c>
      <c r="X199" s="52" t="inlineStr">
        <is>
          <t>-</t>
        </is>
      </c>
      <c r="Y199" s="52" t="inlineStr">
        <is>
          <t>Wire strand</t>
        </is>
      </c>
    </row>
    <row r="200" outlineLevel="1">
      <c r="A200" s="52" t="inlineStr">
        <is>
          <t>ENV-26</t>
        </is>
      </c>
      <c r="B200" s="52" t="inlineStr">
        <is>
          <t>Environment</t>
        </is>
      </c>
      <c r="C200" s="58" t="inlineStr">
        <is>
          <t>Cylinder</t>
        </is>
      </c>
      <c r="D200" s="60" t="inlineStr">
        <is>
          <t>Fence wire</t>
        </is>
      </c>
      <c r="E200" s="52" t="inlineStr">
        <is>
          <t>ENV-01</t>
        </is>
      </c>
      <c r="F200" s="52" t="n">
        <v>2</v>
      </c>
      <c r="G200" s="54" t="n">
        <v>0.0120000001</v>
      </c>
      <c r="H200" s="54" t="n">
        <v>0.0120000001</v>
      </c>
      <c r="I200" s="54" t="n">
        <v>5.94470024</v>
      </c>
      <c r="J200" s="54" t="n">
        <v>0.460903376</v>
      </c>
      <c r="K200" s="54" t="n">
        <v>-125.999992</v>
      </c>
      <c r="L200" s="54" t="n">
        <v>0</v>
      </c>
      <c r="M200" s="54" t="n">
        <v>-11.0304251</v>
      </c>
      <c r="N200" s="54" t="n">
        <v>0.755529821</v>
      </c>
      <c r="O200" s="54" t="n">
        <v>15.1820755</v>
      </c>
      <c r="P200" s="52" t="inlineStr">
        <is>
          <t>Gouraud</t>
        </is>
      </c>
      <c r="Q200" s="52" t="inlineStr">
        <is>
          <t>Metal</t>
        </is>
      </c>
      <c r="R200" s="54" t="n">
        <v>0.75</v>
      </c>
      <c r="S200" s="54" t="n">
        <v>0.6</v>
      </c>
      <c r="T200" s="54" t="n">
        <v>0.12</v>
      </c>
      <c r="U200" s="54" t="n">
        <v>0</v>
      </c>
      <c r="V200" s="52" t="inlineStr">
        <is>
          <t>No</t>
        </is>
      </c>
      <c r="W200" s="52" t="inlineStr">
        <is>
          <t>No</t>
        </is>
      </c>
      <c r="X200" s="52" t="inlineStr">
        <is>
          <t>-</t>
        </is>
      </c>
      <c r="Y200" s="52" t="inlineStr">
        <is>
          <t>Wire strand</t>
        </is>
      </c>
    </row>
    <row r="201" outlineLevel="1">
      <c r="A201" s="52" t="inlineStr">
        <is>
          <t>ENV-27</t>
        </is>
      </c>
      <c r="B201" s="52" t="inlineStr">
        <is>
          <t>Environment</t>
        </is>
      </c>
      <c r="C201" s="58" t="inlineStr">
        <is>
          <t>Cylinder</t>
        </is>
      </c>
      <c r="D201" s="60" t="inlineStr">
        <is>
          <t>Fence wire</t>
        </is>
      </c>
      <c r="E201" s="52" t="inlineStr">
        <is>
          <t>ENV-01</t>
        </is>
      </c>
      <c r="F201" s="52" t="n">
        <v>2</v>
      </c>
      <c r="G201" s="54" t="n">
        <v>0.0120000001</v>
      </c>
      <c r="H201" s="54" t="n">
        <v>0.0120000001</v>
      </c>
      <c r="I201" s="54" t="n">
        <v>5.94470024</v>
      </c>
      <c r="J201" s="54" t="n">
        <v>0.460904539</v>
      </c>
      <c r="K201" s="54" t="n">
        <v>-125.999992</v>
      </c>
      <c r="L201" s="54" t="n">
        <v>0</v>
      </c>
      <c r="M201" s="54" t="n">
        <v>-11.0304251</v>
      </c>
      <c r="N201" s="54" t="n">
        <v>1.15552974</v>
      </c>
      <c r="O201" s="54" t="n">
        <v>15.1820755</v>
      </c>
      <c r="P201" s="52" t="inlineStr">
        <is>
          <t>Gouraud</t>
        </is>
      </c>
      <c r="Q201" s="52" t="inlineStr">
        <is>
          <t>Metal</t>
        </is>
      </c>
      <c r="R201" s="54" t="n">
        <v>0.75</v>
      </c>
      <c r="S201" s="54" t="n">
        <v>0.6</v>
      </c>
      <c r="T201" s="54" t="n">
        <v>0.12</v>
      </c>
      <c r="U201" s="54" t="n">
        <v>0</v>
      </c>
      <c r="V201" s="52" t="inlineStr">
        <is>
          <t>No</t>
        </is>
      </c>
      <c r="W201" s="52" t="inlineStr">
        <is>
          <t>No</t>
        </is>
      </c>
      <c r="X201" s="52" t="inlineStr">
        <is>
          <t>-</t>
        </is>
      </c>
      <c r="Y201" s="52" t="inlineStr">
        <is>
          <t>Wire strand</t>
        </is>
      </c>
    </row>
    <row r="202" outlineLevel="1">
      <c r="A202" s="52" t="inlineStr">
        <is>
          <t>ENV-28</t>
        </is>
      </c>
      <c r="B202" s="52" t="inlineStr">
        <is>
          <t>Environment</t>
        </is>
      </c>
      <c r="C202" s="58" t="inlineStr">
        <is>
          <t>Cylinder</t>
        </is>
      </c>
      <c r="D202" s="60" t="inlineStr">
        <is>
          <t>Fence wire</t>
        </is>
      </c>
      <c r="E202" s="52" t="inlineStr">
        <is>
          <t>ENV-01</t>
        </is>
      </c>
      <c r="F202" s="52" t="n">
        <v>2</v>
      </c>
      <c r="G202" s="54" t="n">
        <v>0.0120000001</v>
      </c>
      <c r="H202" s="54" t="n">
        <v>0.0120000001</v>
      </c>
      <c r="I202" s="54" t="n">
        <v>5.94451284</v>
      </c>
      <c r="J202" s="54" t="n">
        <v>-0.0333971381</v>
      </c>
      <c r="K202" s="54" t="n">
        <v>-144</v>
      </c>
      <c r="L202" s="54" t="n">
        <v>0</v>
      </c>
      <c r="M202" s="54" t="n">
        <v>-15.1820774</v>
      </c>
      <c r="N202" s="54" t="n">
        <v>0.333352149</v>
      </c>
      <c r="O202" s="54" t="n">
        <v>11.0304232</v>
      </c>
      <c r="P202" s="52" t="inlineStr">
        <is>
          <t>Gouraud</t>
        </is>
      </c>
      <c r="Q202" s="52" t="inlineStr">
        <is>
          <t>Metal</t>
        </is>
      </c>
      <c r="R202" s="54" t="n">
        <v>0.75</v>
      </c>
      <c r="S202" s="54" t="n">
        <v>0.6</v>
      </c>
      <c r="T202" s="54" t="n">
        <v>0.12</v>
      </c>
      <c r="U202" s="54" t="n">
        <v>0</v>
      </c>
      <c r="V202" s="52" t="inlineStr">
        <is>
          <t>No</t>
        </is>
      </c>
      <c r="W202" s="52" t="inlineStr">
        <is>
          <t>No</t>
        </is>
      </c>
      <c r="X202" s="52" t="inlineStr">
        <is>
          <t>-</t>
        </is>
      </c>
      <c r="Y202" s="52" t="inlineStr">
        <is>
          <t>Wire strand</t>
        </is>
      </c>
    </row>
    <row r="203" outlineLevel="1">
      <c r="A203" s="52" t="inlineStr">
        <is>
          <t>ENV-29</t>
        </is>
      </c>
      <c r="B203" s="52" t="inlineStr">
        <is>
          <t>Environment</t>
        </is>
      </c>
      <c r="C203" s="58" t="inlineStr">
        <is>
          <t>Cylinder</t>
        </is>
      </c>
      <c r="D203" s="60" t="inlineStr">
        <is>
          <t>Fence wire</t>
        </is>
      </c>
      <c r="E203" s="52" t="inlineStr">
        <is>
          <t>ENV-01</t>
        </is>
      </c>
      <c r="F203" s="52" t="n">
        <v>2</v>
      </c>
      <c r="G203" s="54" t="n">
        <v>0.0120000001</v>
      </c>
      <c r="H203" s="54" t="n">
        <v>0.0120000001</v>
      </c>
      <c r="I203" s="54" t="n">
        <v>5.94451284</v>
      </c>
      <c r="J203" s="54" t="n">
        <v>-0.0333971381</v>
      </c>
      <c r="K203" s="54" t="n">
        <v>-144</v>
      </c>
      <c r="L203" s="54" t="n">
        <v>0</v>
      </c>
      <c r="M203" s="54" t="n">
        <v>-15.1820774</v>
      </c>
      <c r="N203" s="54" t="n">
        <v>0.733352184</v>
      </c>
      <c r="O203" s="54" t="n">
        <v>11.0304232</v>
      </c>
      <c r="P203" s="52" t="inlineStr">
        <is>
          <t>Gouraud</t>
        </is>
      </c>
      <c r="Q203" s="52" t="inlineStr">
        <is>
          <t>Metal</t>
        </is>
      </c>
      <c r="R203" s="54" t="n">
        <v>0.75</v>
      </c>
      <c r="S203" s="54" t="n">
        <v>0.6</v>
      </c>
      <c r="T203" s="54" t="n">
        <v>0.12</v>
      </c>
      <c r="U203" s="54" t="n">
        <v>0</v>
      </c>
      <c r="V203" s="52" t="inlineStr">
        <is>
          <t>No</t>
        </is>
      </c>
      <c r="W203" s="52" t="inlineStr">
        <is>
          <t>No</t>
        </is>
      </c>
      <c r="X203" s="52" t="inlineStr">
        <is>
          <t>-</t>
        </is>
      </c>
      <c r="Y203" s="52" t="inlineStr">
        <is>
          <t>Wire strand</t>
        </is>
      </c>
    </row>
    <row r="204" outlineLevel="1">
      <c r="A204" s="52" t="inlineStr">
        <is>
          <t>ENV-30</t>
        </is>
      </c>
      <c r="B204" s="52" t="inlineStr">
        <is>
          <t>Environment</t>
        </is>
      </c>
      <c r="C204" s="58" t="inlineStr">
        <is>
          <t>Cylinder</t>
        </is>
      </c>
      <c r="D204" s="60" t="inlineStr">
        <is>
          <t>Fence wire</t>
        </is>
      </c>
      <c r="E204" s="52" t="inlineStr">
        <is>
          <t>ENV-01</t>
        </is>
      </c>
      <c r="F204" s="52" t="n">
        <v>2</v>
      </c>
      <c r="G204" s="54" t="n">
        <v>0.0120000001</v>
      </c>
      <c r="H204" s="54" t="n">
        <v>0.0120000001</v>
      </c>
      <c r="I204" s="54" t="n">
        <v>5.94451284</v>
      </c>
      <c r="J204" s="54" t="n">
        <v>-0.0333977118</v>
      </c>
      <c r="K204" s="54" t="n">
        <v>-144</v>
      </c>
      <c r="L204" s="54" t="n">
        <v>0</v>
      </c>
      <c r="M204" s="54" t="n">
        <v>-15.1820774</v>
      </c>
      <c r="N204" s="54" t="n">
        <v>1.13335204</v>
      </c>
      <c r="O204" s="54" t="n">
        <v>11.0304232</v>
      </c>
      <c r="P204" s="52" t="inlineStr">
        <is>
          <t>Gouraud</t>
        </is>
      </c>
      <c r="Q204" s="52" t="inlineStr">
        <is>
          <t>Metal</t>
        </is>
      </c>
      <c r="R204" s="54" t="n">
        <v>0.75</v>
      </c>
      <c r="S204" s="54" t="n">
        <v>0.6</v>
      </c>
      <c r="T204" s="54" t="n">
        <v>0.12</v>
      </c>
      <c r="U204" s="54" t="n">
        <v>0</v>
      </c>
      <c r="V204" s="52" t="inlineStr">
        <is>
          <t>No</t>
        </is>
      </c>
      <c r="W204" s="52" t="inlineStr">
        <is>
          <t>No</t>
        </is>
      </c>
      <c r="X204" s="52" t="inlineStr">
        <is>
          <t>-</t>
        </is>
      </c>
      <c r="Y204" s="52" t="inlineStr">
        <is>
          <t>Wire strand</t>
        </is>
      </c>
    </row>
    <row r="205" outlineLevel="1">
      <c r="A205" s="52" t="inlineStr">
        <is>
          <t>ENV-31</t>
        </is>
      </c>
      <c r="B205" s="52" t="inlineStr">
        <is>
          <t>Environment</t>
        </is>
      </c>
      <c r="C205" s="58" t="inlineStr">
        <is>
          <t>Cylinder</t>
        </is>
      </c>
      <c r="D205" s="60" t="inlineStr">
        <is>
          <t>Fence wire</t>
        </is>
      </c>
      <c r="E205" s="52" t="inlineStr">
        <is>
          <t>ENV-01</t>
        </is>
      </c>
      <c r="F205" s="52" t="n">
        <v>2</v>
      </c>
      <c r="G205" s="54" t="n">
        <v>0.0120000001</v>
      </c>
      <c r="H205" s="54" t="n">
        <v>0.0120000001</v>
      </c>
      <c r="I205" s="54" t="n">
        <v>5.9446764</v>
      </c>
      <c r="J205" s="54" t="n">
        <v>-0.431563407</v>
      </c>
      <c r="K205" s="54" t="n">
        <v>-161.999985</v>
      </c>
      <c r="L205" s="54" t="n">
        <v>0</v>
      </c>
      <c r="M205" s="54" t="n">
        <v>-17.8476028</v>
      </c>
      <c r="N205" s="54" t="n">
        <v>0.357472688</v>
      </c>
      <c r="O205" s="54" t="n">
        <v>5.79903603</v>
      </c>
      <c r="P205" s="52" t="inlineStr">
        <is>
          <t>Gouraud</t>
        </is>
      </c>
      <c r="Q205" s="52" t="inlineStr">
        <is>
          <t>Metal</t>
        </is>
      </c>
      <c r="R205" s="54" t="n">
        <v>0.75</v>
      </c>
      <c r="S205" s="54" t="n">
        <v>0.6</v>
      </c>
      <c r="T205" s="54" t="n">
        <v>0.12</v>
      </c>
      <c r="U205" s="54" t="n">
        <v>0</v>
      </c>
      <c r="V205" s="52" t="inlineStr">
        <is>
          <t>No</t>
        </is>
      </c>
      <c r="W205" s="52" t="inlineStr">
        <is>
          <t>No</t>
        </is>
      </c>
      <c r="X205" s="52" t="inlineStr">
        <is>
          <t>-</t>
        </is>
      </c>
      <c r="Y205" s="52" t="inlineStr">
        <is>
          <t>Wire strand</t>
        </is>
      </c>
    </row>
    <row r="206" outlineLevel="1">
      <c r="A206" s="52" t="inlineStr">
        <is>
          <t>ENV-32</t>
        </is>
      </c>
      <c r="B206" s="52" t="inlineStr">
        <is>
          <t>Environment</t>
        </is>
      </c>
      <c r="C206" s="58" t="inlineStr">
        <is>
          <t>Cylinder</t>
        </is>
      </c>
      <c r="D206" s="60" t="inlineStr">
        <is>
          <t>Fence wire</t>
        </is>
      </c>
      <c r="E206" s="52" t="inlineStr">
        <is>
          <t>ENV-01</t>
        </is>
      </c>
      <c r="F206" s="52" t="n">
        <v>2</v>
      </c>
      <c r="G206" s="54" t="n">
        <v>0.0120000001</v>
      </c>
      <c r="H206" s="54" t="n">
        <v>0.0120000001</v>
      </c>
      <c r="I206" s="54" t="n">
        <v>5.9446764</v>
      </c>
      <c r="J206" s="54" t="n">
        <v>-0.431563407</v>
      </c>
      <c r="K206" s="54" t="n">
        <v>-161.999985</v>
      </c>
      <c r="L206" s="54" t="n">
        <v>0</v>
      </c>
      <c r="M206" s="54" t="n">
        <v>-17.8476028</v>
      </c>
      <c r="N206" s="54" t="n">
        <v>0.7574726939999999</v>
      </c>
      <c r="O206" s="54" t="n">
        <v>5.79903603</v>
      </c>
      <c r="P206" s="52" t="inlineStr">
        <is>
          <t>Gouraud</t>
        </is>
      </c>
      <c r="Q206" s="52" t="inlineStr">
        <is>
          <t>Metal</t>
        </is>
      </c>
      <c r="R206" s="54" t="n">
        <v>0.75</v>
      </c>
      <c r="S206" s="54" t="n">
        <v>0.6</v>
      </c>
      <c r="T206" s="54" t="n">
        <v>0.12</v>
      </c>
      <c r="U206" s="54" t="n">
        <v>0</v>
      </c>
      <c r="V206" s="52" t="inlineStr">
        <is>
          <t>No</t>
        </is>
      </c>
      <c r="W206" s="52" t="inlineStr">
        <is>
          <t>No</t>
        </is>
      </c>
      <c r="X206" s="52" t="inlineStr">
        <is>
          <t>-</t>
        </is>
      </c>
      <c r="Y206" s="52" t="inlineStr">
        <is>
          <t>Wire strand</t>
        </is>
      </c>
    </row>
    <row r="207" outlineLevel="1">
      <c r="A207" s="52" t="inlineStr">
        <is>
          <t>ENV-33</t>
        </is>
      </c>
      <c r="B207" s="52" t="inlineStr">
        <is>
          <t>Environment</t>
        </is>
      </c>
      <c r="C207" s="58" t="inlineStr">
        <is>
          <t>Cylinder</t>
        </is>
      </c>
      <c r="D207" s="60" t="inlineStr">
        <is>
          <t>Fence wire</t>
        </is>
      </c>
      <c r="E207" s="52" t="inlineStr">
        <is>
          <t>ENV-01</t>
        </is>
      </c>
      <c r="F207" s="52" t="n">
        <v>2</v>
      </c>
      <c r="G207" s="54" t="n">
        <v>0.0120000001</v>
      </c>
      <c r="H207" s="54" t="n">
        <v>0.0120000001</v>
      </c>
      <c r="I207" s="54" t="n">
        <v>5.9446764</v>
      </c>
      <c r="J207" s="54" t="n">
        <v>-0.431563407</v>
      </c>
      <c r="K207" s="54" t="n">
        <v>-161.999985</v>
      </c>
      <c r="L207" s="54" t="n">
        <v>0</v>
      </c>
      <c r="M207" s="54" t="n">
        <v>-17.8476028</v>
      </c>
      <c r="N207" s="54" t="n">
        <v>1.15747261</v>
      </c>
      <c r="O207" s="54" t="n">
        <v>5.79903603</v>
      </c>
      <c r="P207" s="52" t="inlineStr">
        <is>
          <t>Gouraud</t>
        </is>
      </c>
      <c r="Q207" s="52" t="inlineStr">
        <is>
          <t>Metal</t>
        </is>
      </c>
      <c r="R207" s="54" t="n">
        <v>0.75</v>
      </c>
      <c r="S207" s="54" t="n">
        <v>0.6</v>
      </c>
      <c r="T207" s="54" t="n">
        <v>0.12</v>
      </c>
      <c r="U207" s="54" t="n">
        <v>0</v>
      </c>
      <c r="V207" s="52" t="inlineStr">
        <is>
          <t>No</t>
        </is>
      </c>
      <c r="W207" s="52" t="inlineStr">
        <is>
          <t>No</t>
        </is>
      </c>
      <c r="X207" s="52" t="inlineStr">
        <is>
          <t>-</t>
        </is>
      </c>
      <c r="Y207" s="52" t="inlineStr">
        <is>
          <t>Wire strand</t>
        </is>
      </c>
    </row>
    <row r="208" outlineLevel="1">
      <c r="A208" s="52" t="inlineStr">
        <is>
          <t>ENV-34</t>
        </is>
      </c>
      <c r="B208" s="52" t="inlineStr">
        <is>
          <t>Environment</t>
        </is>
      </c>
      <c r="C208" s="58" t="inlineStr">
        <is>
          <t>Cylinder</t>
        </is>
      </c>
      <c r="D208" s="60" t="inlineStr">
        <is>
          <t>Fence wire</t>
        </is>
      </c>
      <c r="E208" s="52" t="inlineStr">
        <is>
          <t>ENV-01</t>
        </is>
      </c>
      <c r="F208" s="52" t="n">
        <v>2</v>
      </c>
      <c r="G208" s="54" t="n">
        <v>0.0120000001</v>
      </c>
      <c r="H208" s="54" t="n">
        <v>0.0120000001</v>
      </c>
      <c r="I208" s="54" t="n">
        <v>5.94451237</v>
      </c>
      <c r="J208" s="54" t="n">
        <v>0.00312266941</v>
      </c>
      <c r="K208" s="54" t="n">
        <v>179.999985</v>
      </c>
      <c r="L208" s="54" t="n">
        <v>0</v>
      </c>
      <c r="M208" s="54" t="n">
        <v>-18.7660789</v>
      </c>
      <c r="N208" s="54" t="n">
        <v>0.379698753</v>
      </c>
      <c r="O208" s="54" t="n">
        <v>-1.54972076e-06</v>
      </c>
      <c r="P208" s="52" t="inlineStr">
        <is>
          <t>Gouraud</t>
        </is>
      </c>
      <c r="Q208" s="52" t="inlineStr">
        <is>
          <t>Metal</t>
        </is>
      </c>
      <c r="R208" s="54" t="n">
        <v>0.75</v>
      </c>
      <c r="S208" s="54" t="n">
        <v>0.6</v>
      </c>
      <c r="T208" s="54" t="n">
        <v>0.12</v>
      </c>
      <c r="U208" s="54" t="n">
        <v>0</v>
      </c>
      <c r="V208" s="52" t="inlineStr">
        <is>
          <t>No</t>
        </is>
      </c>
      <c r="W208" s="52" t="inlineStr">
        <is>
          <t>No</t>
        </is>
      </c>
      <c r="X208" s="52" t="inlineStr">
        <is>
          <t>-</t>
        </is>
      </c>
      <c r="Y208" s="52" t="inlineStr">
        <is>
          <t>Wire strand</t>
        </is>
      </c>
    </row>
    <row r="209" outlineLevel="1">
      <c r="A209" s="52" t="inlineStr">
        <is>
          <t>ENV-35</t>
        </is>
      </c>
      <c r="B209" s="52" t="inlineStr">
        <is>
          <t>Environment</t>
        </is>
      </c>
      <c r="C209" s="58" t="inlineStr">
        <is>
          <t>Cylinder</t>
        </is>
      </c>
      <c r="D209" s="60" t="inlineStr">
        <is>
          <t>Fence wire</t>
        </is>
      </c>
      <c r="E209" s="52" t="inlineStr">
        <is>
          <t>ENV-01</t>
        </is>
      </c>
      <c r="F209" s="52" t="n">
        <v>2</v>
      </c>
      <c r="G209" s="54" t="n">
        <v>0.0120000001</v>
      </c>
      <c r="H209" s="54" t="n">
        <v>0.0120000001</v>
      </c>
      <c r="I209" s="54" t="n">
        <v>5.94451237</v>
      </c>
      <c r="J209" s="54" t="n">
        <v>0.00312295649</v>
      </c>
      <c r="K209" s="54" t="n">
        <v>179.999985</v>
      </c>
      <c r="L209" s="54" t="n">
        <v>0</v>
      </c>
      <c r="M209" s="54" t="n">
        <v>-18.7660789</v>
      </c>
      <c r="N209" s="54" t="n">
        <v>0.77969873</v>
      </c>
      <c r="O209" s="54" t="n">
        <v>-1.54972076e-06</v>
      </c>
      <c r="P209" s="52" t="inlineStr">
        <is>
          <t>Gouraud</t>
        </is>
      </c>
      <c r="Q209" s="52" t="inlineStr">
        <is>
          <t>Metal</t>
        </is>
      </c>
      <c r="R209" s="54" t="n">
        <v>0.75</v>
      </c>
      <c r="S209" s="54" t="n">
        <v>0.6</v>
      </c>
      <c r="T209" s="54" t="n">
        <v>0.12</v>
      </c>
      <c r="U209" s="54" t="n">
        <v>0</v>
      </c>
      <c r="V209" s="52" t="inlineStr">
        <is>
          <t>No</t>
        </is>
      </c>
      <c r="W209" s="52" t="inlineStr">
        <is>
          <t>No</t>
        </is>
      </c>
      <c r="X209" s="52" t="inlineStr">
        <is>
          <t>-</t>
        </is>
      </c>
      <c r="Y209" s="52" t="inlineStr">
        <is>
          <t>Wire strand</t>
        </is>
      </c>
    </row>
    <row r="210" outlineLevel="1">
      <c r="A210" s="52" t="inlineStr">
        <is>
          <t>ENV-36</t>
        </is>
      </c>
      <c r="B210" s="52" t="inlineStr">
        <is>
          <t>Environment</t>
        </is>
      </c>
      <c r="C210" s="58" t="inlineStr">
        <is>
          <t>Cylinder</t>
        </is>
      </c>
      <c r="D210" s="60" t="inlineStr">
        <is>
          <t>Fence wire</t>
        </is>
      </c>
      <c r="E210" s="52" t="inlineStr">
        <is>
          <t>ENV-01</t>
        </is>
      </c>
      <c r="F210" s="52" t="n">
        <v>2</v>
      </c>
      <c r="G210" s="54" t="n">
        <v>0.0120000001</v>
      </c>
      <c r="H210" s="54" t="n">
        <v>0.0120000001</v>
      </c>
      <c r="I210" s="54" t="n">
        <v>5.94451237</v>
      </c>
      <c r="J210" s="54" t="n">
        <v>0.00312295649</v>
      </c>
      <c r="K210" s="54" t="n">
        <v>179.999985</v>
      </c>
      <c r="L210" s="54" t="n">
        <v>0</v>
      </c>
      <c r="M210" s="54" t="n">
        <v>-18.7660789</v>
      </c>
      <c r="N210" s="54" t="n">
        <v>1.17969871</v>
      </c>
      <c r="O210" s="54" t="n">
        <v>-1.54972076e-06</v>
      </c>
      <c r="P210" s="52" t="inlineStr">
        <is>
          <t>Gouraud</t>
        </is>
      </c>
      <c r="Q210" s="52" t="inlineStr">
        <is>
          <t>Metal</t>
        </is>
      </c>
      <c r="R210" s="54" t="n">
        <v>0.75</v>
      </c>
      <c r="S210" s="54" t="n">
        <v>0.6</v>
      </c>
      <c r="T210" s="54" t="n">
        <v>0.12</v>
      </c>
      <c r="U210" s="54" t="n">
        <v>0</v>
      </c>
      <c r="V210" s="52" t="inlineStr">
        <is>
          <t>No</t>
        </is>
      </c>
      <c r="W210" s="52" t="inlineStr">
        <is>
          <t>No</t>
        </is>
      </c>
      <c r="X210" s="52" t="inlineStr">
        <is>
          <t>-</t>
        </is>
      </c>
      <c r="Y210" s="52" t="inlineStr">
        <is>
          <t>Wire strand</t>
        </is>
      </c>
    </row>
    <row r="211" outlineLevel="1">
      <c r="A211" s="52" t="inlineStr">
        <is>
          <t>ENV-37</t>
        </is>
      </c>
      <c r="B211" s="52" t="inlineStr">
        <is>
          <t>Environment</t>
        </is>
      </c>
      <c r="C211" s="58" t="inlineStr">
        <is>
          <t>Cylinder</t>
        </is>
      </c>
      <c r="D211" s="60" t="inlineStr">
        <is>
          <t>Fence wire</t>
        </is>
      </c>
      <c r="E211" s="52" t="inlineStr">
        <is>
          <t>ENV-01</t>
        </is>
      </c>
      <c r="F211" s="52" t="n">
        <v>2</v>
      </c>
      <c r="G211" s="54" t="n">
        <v>0.0120000001</v>
      </c>
      <c r="H211" s="54" t="n">
        <v>0.0120000001</v>
      </c>
      <c r="I211" s="54" t="n">
        <v>5.94517565</v>
      </c>
      <c r="J211" s="54" t="n">
        <v>0.859322786</v>
      </c>
      <c r="K211" s="54" t="n">
        <v>162.000015</v>
      </c>
      <c r="L211" s="54" t="n">
        <v>0</v>
      </c>
      <c r="M211" s="54" t="n">
        <v>-17.8476009</v>
      </c>
      <c r="N211" s="54" t="n">
        <v>0.334955513</v>
      </c>
      <c r="O211" s="54" t="n">
        <v>-5.79903889</v>
      </c>
      <c r="P211" s="52" t="inlineStr">
        <is>
          <t>Gouraud</t>
        </is>
      </c>
      <c r="Q211" s="52" t="inlineStr">
        <is>
          <t>Metal</t>
        </is>
      </c>
      <c r="R211" s="54" t="n">
        <v>0.75</v>
      </c>
      <c r="S211" s="54" t="n">
        <v>0.6</v>
      </c>
      <c r="T211" s="54" t="n">
        <v>0.12</v>
      </c>
      <c r="U211" s="54" t="n">
        <v>0</v>
      </c>
      <c r="V211" s="52" t="inlineStr">
        <is>
          <t>No</t>
        </is>
      </c>
      <c r="W211" s="52" t="inlineStr">
        <is>
          <t>No</t>
        </is>
      </c>
      <c r="X211" s="52" t="inlineStr">
        <is>
          <t>-</t>
        </is>
      </c>
      <c r="Y211" s="52" t="inlineStr">
        <is>
          <t>Wire strand</t>
        </is>
      </c>
    </row>
    <row r="212" outlineLevel="1">
      <c r="A212" s="52" t="inlineStr">
        <is>
          <t>ENV-38</t>
        </is>
      </c>
      <c r="B212" s="52" t="inlineStr">
        <is>
          <t>Environment</t>
        </is>
      </c>
      <c r="C212" s="58" t="inlineStr">
        <is>
          <t>Cylinder</t>
        </is>
      </c>
      <c r="D212" s="60" t="inlineStr">
        <is>
          <t>Fence wire</t>
        </is>
      </c>
      <c r="E212" s="52" t="inlineStr">
        <is>
          <t>ENV-01</t>
        </is>
      </c>
      <c r="F212" s="52" t="n">
        <v>2</v>
      </c>
      <c r="G212" s="54" t="n">
        <v>0.0120000001</v>
      </c>
      <c r="H212" s="54" t="n">
        <v>0.0120000001</v>
      </c>
      <c r="I212" s="54" t="n">
        <v>5.94517565</v>
      </c>
      <c r="J212" s="54" t="n">
        <v>0.85932219</v>
      </c>
      <c r="K212" s="54" t="n">
        <v>162.000015</v>
      </c>
      <c r="L212" s="54" t="n">
        <v>0</v>
      </c>
      <c r="M212" s="54" t="n">
        <v>-17.8476009</v>
      </c>
      <c r="N212" s="54" t="n">
        <v>0.734955549</v>
      </c>
      <c r="O212" s="54" t="n">
        <v>-5.79903889</v>
      </c>
      <c r="P212" s="52" t="inlineStr">
        <is>
          <t>Gouraud</t>
        </is>
      </c>
      <c r="Q212" s="52" t="inlineStr">
        <is>
          <t>Metal</t>
        </is>
      </c>
      <c r="R212" s="54" t="n">
        <v>0.75</v>
      </c>
      <c r="S212" s="54" t="n">
        <v>0.6</v>
      </c>
      <c r="T212" s="54" t="n">
        <v>0.12</v>
      </c>
      <c r="U212" s="54" t="n">
        <v>0</v>
      </c>
      <c r="V212" s="52" t="inlineStr">
        <is>
          <t>No</t>
        </is>
      </c>
      <c r="W212" s="52" t="inlineStr">
        <is>
          <t>No</t>
        </is>
      </c>
      <c r="X212" s="52" t="inlineStr">
        <is>
          <t>-</t>
        </is>
      </c>
      <c r="Y212" s="52" t="inlineStr">
        <is>
          <t>Wire strand</t>
        </is>
      </c>
    </row>
    <row r="213" outlineLevel="1">
      <c r="A213" s="52" t="inlineStr">
        <is>
          <t>ENV-39</t>
        </is>
      </c>
      <c r="B213" s="52" t="inlineStr">
        <is>
          <t>Environment</t>
        </is>
      </c>
      <c r="C213" s="58" t="inlineStr">
        <is>
          <t>Cylinder</t>
        </is>
      </c>
      <c r="D213" s="60" t="inlineStr">
        <is>
          <t>Fence wire</t>
        </is>
      </c>
      <c r="E213" s="52" t="inlineStr">
        <is>
          <t>ENV-01</t>
        </is>
      </c>
      <c r="F213" s="52" t="n">
        <v>2</v>
      </c>
      <c r="G213" s="54" t="n">
        <v>0.0120000001</v>
      </c>
      <c r="H213" s="54" t="n">
        <v>0.0120000001</v>
      </c>
      <c r="I213" s="54" t="n">
        <v>5.94517565</v>
      </c>
      <c r="J213" s="54" t="n">
        <v>0.859322786</v>
      </c>
      <c r="K213" s="54" t="n">
        <v>162.000015</v>
      </c>
      <c r="L213" s="54" t="n">
        <v>0</v>
      </c>
      <c r="M213" s="54" t="n">
        <v>-17.8476009</v>
      </c>
      <c r="N213" s="54" t="n">
        <v>1.13495541</v>
      </c>
      <c r="O213" s="54" t="n">
        <v>-5.79903889</v>
      </c>
      <c r="P213" s="52" t="inlineStr">
        <is>
          <t>Gouraud</t>
        </is>
      </c>
      <c r="Q213" s="52" t="inlineStr">
        <is>
          <t>Metal</t>
        </is>
      </c>
      <c r="R213" s="54" t="n">
        <v>0.75</v>
      </c>
      <c r="S213" s="54" t="n">
        <v>0.6</v>
      </c>
      <c r="T213" s="54" t="n">
        <v>0.12</v>
      </c>
      <c r="U213" s="54" t="n">
        <v>0</v>
      </c>
      <c r="V213" s="52" t="inlineStr">
        <is>
          <t>No</t>
        </is>
      </c>
      <c r="W213" s="52" t="inlineStr">
        <is>
          <t>No</t>
        </is>
      </c>
      <c r="X213" s="52" t="inlineStr">
        <is>
          <t>-</t>
        </is>
      </c>
      <c r="Y213" s="52" t="inlineStr">
        <is>
          <t>Wire strand</t>
        </is>
      </c>
    </row>
    <row r="214" outlineLevel="1">
      <c r="A214" s="52" t="inlineStr">
        <is>
          <t>ENV-40</t>
        </is>
      </c>
      <c r="B214" s="52" t="inlineStr">
        <is>
          <t>Environment</t>
        </is>
      </c>
      <c r="C214" s="58" t="inlineStr">
        <is>
          <t>Cylinder</t>
        </is>
      </c>
      <c r="D214" s="60" t="inlineStr">
        <is>
          <t>Fence wire</t>
        </is>
      </c>
      <c r="E214" s="52" t="inlineStr">
        <is>
          <t>ENV-01</t>
        </is>
      </c>
      <c r="F214" s="52" t="n">
        <v>2</v>
      </c>
      <c r="G214" s="54" t="n">
        <v>0.0120000001</v>
      </c>
      <c r="H214" s="54" t="n">
        <v>0.0120000001</v>
      </c>
      <c r="I214" s="54" t="n">
        <v>5.9446106</v>
      </c>
      <c r="J214" s="54" t="n">
        <v>-0.337208182</v>
      </c>
      <c r="K214" s="54" t="n">
        <v>143.999985</v>
      </c>
      <c r="L214" s="54" t="n">
        <v>0</v>
      </c>
      <c r="M214" s="54" t="n">
        <v>-15.1820774</v>
      </c>
      <c r="N214" s="54" t="n">
        <v>0.307867348</v>
      </c>
      <c r="O214" s="54" t="n">
        <v>-11.0304241</v>
      </c>
      <c r="P214" s="52" t="inlineStr">
        <is>
          <t>Gouraud</t>
        </is>
      </c>
      <c r="Q214" s="52" t="inlineStr">
        <is>
          <t>Metal</t>
        </is>
      </c>
      <c r="R214" s="54" t="n">
        <v>0.75</v>
      </c>
      <c r="S214" s="54" t="n">
        <v>0.6</v>
      </c>
      <c r="T214" s="54" t="n">
        <v>0.12</v>
      </c>
      <c r="U214" s="54" t="n">
        <v>0</v>
      </c>
      <c r="V214" s="52" t="inlineStr">
        <is>
          <t>No</t>
        </is>
      </c>
      <c r="W214" s="52" t="inlineStr">
        <is>
          <t>No</t>
        </is>
      </c>
      <c r="X214" s="52" t="inlineStr">
        <is>
          <t>-</t>
        </is>
      </c>
      <c r="Y214" s="52" t="inlineStr">
        <is>
          <t>Wire strand</t>
        </is>
      </c>
    </row>
    <row r="215" outlineLevel="1">
      <c r="A215" s="52" t="inlineStr">
        <is>
          <t>ENV-41</t>
        </is>
      </c>
      <c r="B215" s="52" t="inlineStr">
        <is>
          <t>Environment</t>
        </is>
      </c>
      <c r="C215" s="58" t="inlineStr">
        <is>
          <t>Cylinder</t>
        </is>
      </c>
      <c r="D215" s="60" t="inlineStr">
        <is>
          <t>Fence wire</t>
        </is>
      </c>
      <c r="E215" s="52" t="inlineStr">
        <is>
          <t>ENV-01</t>
        </is>
      </c>
      <c r="F215" s="52" t="n">
        <v>2</v>
      </c>
      <c r="G215" s="54" t="n">
        <v>0.0120000001</v>
      </c>
      <c r="H215" s="54" t="n">
        <v>0.0120000001</v>
      </c>
      <c r="I215" s="54" t="n">
        <v>5.9446106</v>
      </c>
      <c r="J215" s="54" t="n">
        <v>-0.337207913</v>
      </c>
      <c r="K215" s="54" t="n">
        <v>143.999985</v>
      </c>
      <c r="L215" s="54" t="n">
        <v>0</v>
      </c>
      <c r="M215" s="54" t="n">
        <v>-15.1820774</v>
      </c>
      <c r="N215" s="54" t="n">
        <v>0.707867384</v>
      </c>
      <c r="O215" s="54" t="n">
        <v>-11.0304241</v>
      </c>
      <c r="P215" s="52" t="inlineStr">
        <is>
          <t>Gouraud</t>
        </is>
      </c>
      <c r="Q215" s="52" t="inlineStr">
        <is>
          <t>Metal</t>
        </is>
      </c>
      <c r="R215" s="54" t="n">
        <v>0.75</v>
      </c>
      <c r="S215" s="54" t="n">
        <v>0.6</v>
      </c>
      <c r="T215" s="54" t="n">
        <v>0.12</v>
      </c>
      <c r="U215" s="54" t="n">
        <v>0</v>
      </c>
      <c r="V215" s="52" t="inlineStr">
        <is>
          <t>No</t>
        </is>
      </c>
      <c r="W215" s="52" t="inlineStr">
        <is>
          <t>No</t>
        </is>
      </c>
      <c r="X215" s="52" t="inlineStr">
        <is>
          <t>-</t>
        </is>
      </c>
      <c r="Y215" s="52" t="inlineStr">
        <is>
          <t>Wire strand</t>
        </is>
      </c>
    </row>
    <row r="216" outlineLevel="1">
      <c r="A216" s="52" t="inlineStr">
        <is>
          <t>ENV-42</t>
        </is>
      </c>
      <c r="B216" s="52" t="inlineStr">
        <is>
          <t>Environment</t>
        </is>
      </c>
      <c r="C216" s="58" t="inlineStr">
        <is>
          <t>Cylinder</t>
        </is>
      </c>
      <c r="D216" s="60" t="inlineStr">
        <is>
          <t>Fence wire</t>
        </is>
      </c>
      <c r="E216" s="52" t="inlineStr">
        <is>
          <t>ENV-01</t>
        </is>
      </c>
      <c r="F216" s="52" t="n">
        <v>2</v>
      </c>
      <c r="G216" s="54" t="n">
        <v>0.0120000001</v>
      </c>
      <c r="H216" s="54" t="n">
        <v>0.0120000001</v>
      </c>
      <c r="I216" s="54" t="n">
        <v>5.9446106</v>
      </c>
      <c r="J216" s="54" t="n">
        <v>-0.337207913</v>
      </c>
      <c r="K216" s="54" t="n">
        <v>143.999985</v>
      </c>
      <c r="L216" s="54" t="n">
        <v>0</v>
      </c>
      <c r="M216" s="54" t="n">
        <v>-15.1820774</v>
      </c>
      <c r="N216" s="54" t="n">
        <v>1.10786724</v>
      </c>
      <c r="O216" s="54" t="n">
        <v>-11.0304241</v>
      </c>
      <c r="P216" s="52" t="inlineStr">
        <is>
          <t>Gouraud</t>
        </is>
      </c>
      <c r="Q216" s="52" t="inlineStr">
        <is>
          <t>Metal</t>
        </is>
      </c>
      <c r="R216" s="54" t="n">
        <v>0.75</v>
      </c>
      <c r="S216" s="54" t="n">
        <v>0.6</v>
      </c>
      <c r="T216" s="54" t="n">
        <v>0.12</v>
      </c>
      <c r="U216" s="54" t="n">
        <v>0</v>
      </c>
      <c r="V216" s="52" t="inlineStr">
        <is>
          <t>No</t>
        </is>
      </c>
      <c r="W216" s="52" t="inlineStr">
        <is>
          <t>No</t>
        </is>
      </c>
      <c r="X216" s="52" t="inlineStr">
        <is>
          <t>-</t>
        </is>
      </c>
      <c r="Y216" s="52" t="inlineStr">
        <is>
          <t>Wire strand</t>
        </is>
      </c>
    </row>
    <row r="217" outlineLevel="1">
      <c r="A217" s="52" t="inlineStr">
        <is>
          <t>ENV-43</t>
        </is>
      </c>
      <c r="B217" s="52" t="inlineStr">
        <is>
          <t>Environment</t>
        </is>
      </c>
      <c r="C217" s="58" t="inlineStr">
        <is>
          <t>Cylinder</t>
        </is>
      </c>
      <c r="D217" s="60" t="inlineStr">
        <is>
          <t>Fence wire</t>
        </is>
      </c>
      <c r="E217" s="52" t="inlineStr">
        <is>
          <t>ENV-01</t>
        </is>
      </c>
      <c r="F217" s="52" t="n">
        <v>2</v>
      </c>
      <c r="G217" s="54" t="n">
        <v>0.0120000001</v>
      </c>
      <c r="H217" s="54" t="n">
        <v>0.0120000001</v>
      </c>
      <c r="I217" s="54" t="n">
        <v>5.94472456</v>
      </c>
      <c r="J217" s="54" t="n">
        <v>-0.478620589</v>
      </c>
      <c r="K217" s="54" t="n">
        <v>125.999992</v>
      </c>
      <c r="L217" s="54" t="n">
        <v>0</v>
      </c>
      <c r="M217" s="54" t="n">
        <v>-11.0304222</v>
      </c>
      <c r="N217" s="54" t="n">
        <v>0.350189805</v>
      </c>
      <c r="O217" s="54" t="n">
        <v>-15.1820774</v>
      </c>
      <c r="P217" s="52" t="inlineStr">
        <is>
          <t>Gouraud</t>
        </is>
      </c>
      <c r="Q217" s="52" t="inlineStr">
        <is>
          <t>Metal</t>
        </is>
      </c>
      <c r="R217" s="54" t="n">
        <v>0.75</v>
      </c>
      <c r="S217" s="54" t="n">
        <v>0.6</v>
      </c>
      <c r="T217" s="54" t="n">
        <v>0.12</v>
      </c>
      <c r="U217" s="54" t="n">
        <v>0</v>
      </c>
      <c r="V217" s="52" t="inlineStr">
        <is>
          <t>No</t>
        </is>
      </c>
      <c r="W217" s="52" t="inlineStr">
        <is>
          <t>No</t>
        </is>
      </c>
      <c r="X217" s="52" t="inlineStr">
        <is>
          <t>-</t>
        </is>
      </c>
      <c r="Y217" s="52" t="inlineStr">
        <is>
          <t>Wire strand</t>
        </is>
      </c>
    </row>
    <row r="218" outlineLevel="1">
      <c r="A218" s="52" t="inlineStr">
        <is>
          <t>ENV-44</t>
        </is>
      </c>
      <c r="B218" s="52" t="inlineStr">
        <is>
          <t>Environment</t>
        </is>
      </c>
      <c r="C218" s="58" t="inlineStr">
        <is>
          <t>Cylinder</t>
        </is>
      </c>
      <c r="D218" s="60" t="inlineStr">
        <is>
          <t>Fence wire</t>
        </is>
      </c>
      <c r="E218" s="52" t="inlineStr">
        <is>
          <t>ENV-01</t>
        </is>
      </c>
      <c r="F218" s="52" t="n">
        <v>2</v>
      </c>
      <c r="G218" s="54" t="n">
        <v>0.0120000001</v>
      </c>
      <c r="H218" s="54" t="n">
        <v>0.0120000001</v>
      </c>
      <c r="I218" s="54" t="n">
        <v>5.94472456</v>
      </c>
      <c r="J218" s="54" t="n">
        <v>-0.478620589</v>
      </c>
      <c r="K218" s="54" t="n">
        <v>125.999992</v>
      </c>
      <c r="L218" s="54" t="n">
        <v>0</v>
      </c>
      <c r="M218" s="54" t="n">
        <v>-11.0304222</v>
      </c>
      <c r="N218" s="54" t="n">
        <v>0.750189781</v>
      </c>
      <c r="O218" s="54" t="n">
        <v>-15.1820774</v>
      </c>
      <c r="P218" s="52" t="inlineStr">
        <is>
          <t>Gouraud</t>
        </is>
      </c>
      <c r="Q218" s="52" t="inlineStr">
        <is>
          <t>Metal</t>
        </is>
      </c>
      <c r="R218" s="54" t="n">
        <v>0.75</v>
      </c>
      <c r="S218" s="54" t="n">
        <v>0.6</v>
      </c>
      <c r="T218" s="54" t="n">
        <v>0.12</v>
      </c>
      <c r="U218" s="54" t="n">
        <v>0</v>
      </c>
      <c r="V218" s="52" t="inlineStr">
        <is>
          <t>No</t>
        </is>
      </c>
      <c r="W218" s="52" t="inlineStr">
        <is>
          <t>No</t>
        </is>
      </c>
      <c r="X218" s="52" t="inlineStr">
        <is>
          <t>-</t>
        </is>
      </c>
      <c r="Y218" s="52" t="inlineStr">
        <is>
          <t>Wire strand</t>
        </is>
      </c>
    </row>
    <row r="219" outlineLevel="1">
      <c r="A219" s="52" t="inlineStr">
        <is>
          <t>ENV-45</t>
        </is>
      </c>
      <c r="B219" s="52" t="inlineStr">
        <is>
          <t>Environment</t>
        </is>
      </c>
      <c r="C219" s="58" t="inlineStr">
        <is>
          <t>Cylinder</t>
        </is>
      </c>
      <c r="D219" s="60" t="inlineStr">
        <is>
          <t>Fence wire</t>
        </is>
      </c>
      <c r="E219" s="52" t="inlineStr">
        <is>
          <t>ENV-01</t>
        </is>
      </c>
      <c r="F219" s="52" t="n">
        <v>2</v>
      </c>
      <c r="G219" s="54" t="n">
        <v>0.0120000001</v>
      </c>
      <c r="H219" s="54" t="n">
        <v>0.0120000001</v>
      </c>
      <c r="I219" s="54" t="n">
        <v>5.94472456</v>
      </c>
      <c r="J219" s="54" t="n">
        <v>-0.478621155</v>
      </c>
      <c r="K219" s="54" t="n">
        <v>125.999992</v>
      </c>
      <c r="L219" s="54" t="n">
        <v>0</v>
      </c>
      <c r="M219" s="54" t="n">
        <v>-11.0304222</v>
      </c>
      <c r="N219" s="54" t="n">
        <v>1.15018976</v>
      </c>
      <c r="O219" s="54" t="n">
        <v>-15.1820774</v>
      </c>
      <c r="P219" s="52" t="inlineStr">
        <is>
          <t>Gouraud</t>
        </is>
      </c>
      <c r="Q219" s="52" t="inlineStr">
        <is>
          <t>Metal</t>
        </is>
      </c>
      <c r="R219" s="54" t="n">
        <v>0.75</v>
      </c>
      <c r="S219" s="54" t="n">
        <v>0.6</v>
      </c>
      <c r="T219" s="54" t="n">
        <v>0.12</v>
      </c>
      <c r="U219" s="54" t="n">
        <v>0</v>
      </c>
      <c r="V219" s="52" t="inlineStr">
        <is>
          <t>No</t>
        </is>
      </c>
      <c r="W219" s="52" t="inlineStr">
        <is>
          <t>No</t>
        </is>
      </c>
      <c r="X219" s="52" t="inlineStr">
        <is>
          <t>-</t>
        </is>
      </c>
      <c r="Y219" s="52" t="inlineStr">
        <is>
          <t>Wire strand</t>
        </is>
      </c>
    </row>
    <row r="220" outlineLevel="1">
      <c r="A220" s="52" t="inlineStr">
        <is>
          <t>ENV-46</t>
        </is>
      </c>
      <c r="B220" s="52" t="inlineStr">
        <is>
          <t>Environment</t>
        </is>
      </c>
      <c r="C220" s="58" t="inlineStr">
        <is>
          <t>Cylinder</t>
        </is>
      </c>
      <c r="D220" s="60" t="inlineStr">
        <is>
          <t>Fence wire</t>
        </is>
      </c>
      <c r="E220" s="52" t="inlineStr">
        <is>
          <t>ENV-01</t>
        </is>
      </c>
      <c r="F220" s="52" t="n">
        <v>2</v>
      </c>
      <c r="G220" s="54" t="n">
        <v>0.0120000001</v>
      </c>
      <c r="H220" s="54" t="n">
        <v>0.0120000001</v>
      </c>
      <c r="I220" s="54" t="n">
        <v>5.94468117</v>
      </c>
      <c r="J220" s="54" t="n">
        <v>0.443760455</v>
      </c>
      <c r="K220" s="54" t="n">
        <v>107.999969</v>
      </c>
      <c r="L220" s="54" t="n">
        <v>0</v>
      </c>
      <c r="M220" s="54" t="n">
        <v>-5.79903507</v>
      </c>
      <c r="N220" s="54" t="n">
        <v>0.351998389</v>
      </c>
      <c r="O220" s="54" t="n">
        <v>-17.8476028</v>
      </c>
      <c r="P220" s="52" t="inlineStr">
        <is>
          <t>Gouraud</t>
        </is>
      </c>
      <c r="Q220" s="52" t="inlineStr">
        <is>
          <t>Metal</t>
        </is>
      </c>
      <c r="R220" s="54" t="n">
        <v>0.75</v>
      </c>
      <c r="S220" s="54" t="n">
        <v>0.6</v>
      </c>
      <c r="T220" s="54" t="n">
        <v>0.12</v>
      </c>
      <c r="U220" s="54" t="n">
        <v>0</v>
      </c>
      <c r="V220" s="52" t="inlineStr">
        <is>
          <t>No</t>
        </is>
      </c>
      <c r="W220" s="52" t="inlineStr">
        <is>
          <t>No</t>
        </is>
      </c>
      <c r="X220" s="52" t="inlineStr">
        <is>
          <t>-</t>
        </is>
      </c>
      <c r="Y220" s="52" t="inlineStr">
        <is>
          <t>Wire strand</t>
        </is>
      </c>
    </row>
    <row r="221" outlineLevel="1">
      <c r="A221" s="52" t="inlineStr">
        <is>
          <t>ENV-47</t>
        </is>
      </c>
      <c r="B221" s="52" t="inlineStr">
        <is>
          <t>Environment</t>
        </is>
      </c>
      <c r="C221" s="58" t="inlineStr">
        <is>
          <t>Cylinder</t>
        </is>
      </c>
      <c r="D221" s="60" t="inlineStr">
        <is>
          <t>Fence wire</t>
        </is>
      </c>
      <c r="E221" s="52" t="inlineStr">
        <is>
          <t>ENV-01</t>
        </is>
      </c>
      <c r="F221" s="52" t="n">
        <v>2</v>
      </c>
      <c r="G221" s="54" t="n">
        <v>0.0120000001</v>
      </c>
      <c r="H221" s="54" t="n">
        <v>0.0120000001</v>
      </c>
      <c r="I221" s="54" t="n">
        <v>5.94468117</v>
      </c>
      <c r="J221" s="54" t="n">
        <v>0.443760753</v>
      </c>
      <c r="K221" s="54" t="n">
        <v>107.999969</v>
      </c>
      <c r="L221" s="54" t="n">
        <v>0</v>
      </c>
      <c r="M221" s="54" t="n">
        <v>-5.79903507</v>
      </c>
      <c r="N221" s="54" t="n">
        <v>0.7519983649999999</v>
      </c>
      <c r="O221" s="54" t="n">
        <v>-17.8476028</v>
      </c>
      <c r="P221" s="52" t="inlineStr">
        <is>
          <t>Gouraud</t>
        </is>
      </c>
      <c r="Q221" s="52" t="inlineStr">
        <is>
          <t>Metal</t>
        </is>
      </c>
      <c r="R221" s="54" t="n">
        <v>0.75</v>
      </c>
      <c r="S221" s="54" t="n">
        <v>0.6</v>
      </c>
      <c r="T221" s="54" t="n">
        <v>0.12</v>
      </c>
      <c r="U221" s="54" t="n">
        <v>0</v>
      </c>
      <c r="V221" s="52" t="inlineStr">
        <is>
          <t>No</t>
        </is>
      </c>
      <c r="W221" s="52" t="inlineStr">
        <is>
          <t>No</t>
        </is>
      </c>
      <c r="X221" s="52" t="inlineStr">
        <is>
          <t>-</t>
        </is>
      </c>
      <c r="Y221" s="52" t="inlineStr">
        <is>
          <t>Wire strand</t>
        </is>
      </c>
    </row>
    <row r="222" outlineLevel="1">
      <c r="A222" s="52" t="inlineStr">
        <is>
          <t>ENV-48</t>
        </is>
      </c>
      <c r="B222" s="52" t="inlineStr">
        <is>
          <t>Environment</t>
        </is>
      </c>
      <c r="C222" s="58" t="inlineStr">
        <is>
          <t>Cylinder</t>
        </is>
      </c>
      <c r="D222" s="60" t="inlineStr">
        <is>
          <t>Fence wire</t>
        </is>
      </c>
      <c r="E222" s="52" t="inlineStr">
        <is>
          <t>ENV-01</t>
        </is>
      </c>
      <c r="F222" s="52" t="n">
        <v>2</v>
      </c>
      <c r="G222" s="54" t="n">
        <v>0.0120000001</v>
      </c>
      <c r="H222" s="54" t="n">
        <v>0.0120000001</v>
      </c>
      <c r="I222" s="54" t="n">
        <v>5.94468117</v>
      </c>
      <c r="J222" s="54" t="n">
        <v>0.443760753</v>
      </c>
      <c r="K222" s="54" t="n">
        <v>107.999969</v>
      </c>
      <c r="L222" s="54" t="n">
        <v>0</v>
      </c>
      <c r="M222" s="54" t="n">
        <v>-5.79903507</v>
      </c>
      <c r="N222" s="54" t="n">
        <v>1.15199828</v>
      </c>
      <c r="O222" s="54" t="n">
        <v>-17.8476028</v>
      </c>
      <c r="P222" s="52" t="inlineStr">
        <is>
          <t>Gouraud</t>
        </is>
      </c>
      <c r="Q222" s="52" t="inlineStr">
        <is>
          <t>Metal</t>
        </is>
      </c>
      <c r="R222" s="54" t="n">
        <v>0.75</v>
      </c>
      <c r="S222" s="54" t="n">
        <v>0.6</v>
      </c>
      <c r="T222" s="54" t="n">
        <v>0.12</v>
      </c>
      <c r="U222" s="54" t="n">
        <v>0</v>
      </c>
      <c r="V222" s="52" t="inlineStr">
        <is>
          <t>No</t>
        </is>
      </c>
      <c r="W222" s="52" t="inlineStr">
        <is>
          <t>No</t>
        </is>
      </c>
      <c r="X222" s="52" t="inlineStr">
        <is>
          <t>-</t>
        </is>
      </c>
      <c r="Y222" s="52" t="inlineStr">
        <is>
          <t>Wire strand</t>
        </is>
      </c>
    </row>
    <row r="223" outlineLevel="1">
      <c r="A223" s="52" t="inlineStr">
        <is>
          <t>ENV-49</t>
        </is>
      </c>
      <c r="B223" s="52" t="inlineStr">
        <is>
          <t>Environment</t>
        </is>
      </c>
      <c r="C223" s="58" t="inlineStr">
        <is>
          <t>Cylinder</t>
        </is>
      </c>
      <c r="D223" s="60" t="inlineStr">
        <is>
          <t>Fence wire</t>
        </is>
      </c>
      <c r="E223" s="52" t="inlineStr">
        <is>
          <t>ENV-01</t>
        </is>
      </c>
      <c r="F223" s="52" t="n">
        <v>2</v>
      </c>
      <c r="G223" s="54" t="n">
        <v>0.0120000001</v>
      </c>
      <c r="H223" s="54" t="n">
        <v>0.0120000001</v>
      </c>
      <c r="I223" s="54" t="n">
        <v>5.94452667</v>
      </c>
      <c r="J223" s="54" t="n">
        <v>-0.124314271</v>
      </c>
      <c r="K223" s="54" t="n">
        <v>90</v>
      </c>
      <c r="L223" s="54" t="n">
        <v>0</v>
      </c>
      <c r="M223" s="54" t="n">
        <v>1.1920929e-07</v>
      </c>
      <c r="N223" s="54" t="n">
        <v>0.33542648</v>
      </c>
      <c r="O223" s="54" t="n">
        <v>-18.766077</v>
      </c>
      <c r="P223" s="52" t="inlineStr">
        <is>
          <t>Gouraud</t>
        </is>
      </c>
      <c r="Q223" s="52" t="inlineStr">
        <is>
          <t>Metal</t>
        </is>
      </c>
      <c r="R223" s="54" t="n">
        <v>0.75</v>
      </c>
      <c r="S223" s="54" t="n">
        <v>0.6</v>
      </c>
      <c r="T223" s="54" t="n">
        <v>0.12</v>
      </c>
      <c r="U223" s="54" t="n">
        <v>0</v>
      </c>
      <c r="V223" s="52" t="inlineStr">
        <is>
          <t>No</t>
        </is>
      </c>
      <c r="W223" s="52" t="inlineStr">
        <is>
          <t>No</t>
        </is>
      </c>
      <c r="X223" s="52" t="inlineStr">
        <is>
          <t>-</t>
        </is>
      </c>
      <c r="Y223" s="52" t="inlineStr">
        <is>
          <t>Wire strand</t>
        </is>
      </c>
    </row>
    <row r="224" outlineLevel="1">
      <c r="A224" s="52" t="inlineStr">
        <is>
          <t>ENV-50</t>
        </is>
      </c>
      <c r="B224" s="52" t="inlineStr">
        <is>
          <t>Environment</t>
        </is>
      </c>
      <c r="C224" s="58" t="inlineStr">
        <is>
          <t>Cylinder</t>
        </is>
      </c>
      <c r="D224" s="60" t="inlineStr">
        <is>
          <t>Fence wire</t>
        </is>
      </c>
      <c r="E224" s="52" t="inlineStr">
        <is>
          <t>ENV-01</t>
        </is>
      </c>
      <c r="F224" s="52" t="n">
        <v>2</v>
      </c>
      <c r="G224" s="54" t="n">
        <v>0.0120000001</v>
      </c>
      <c r="H224" s="54" t="n">
        <v>0.0120000001</v>
      </c>
      <c r="I224" s="54" t="n">
        <v>5.94452667</v>
      </c>
      <c r="J224" s="54" t="n">
        <v>-0.124314845</v>
      </c>
      <c r="K224" s="54" t="n">
        <v>90</v>
      </c>
      <c r="L224" s="54" t="n">
        <v>0</v>
      </c>
      <c r="M224" s="54" t="n">
        <v>1.1920929e-07</v>
      </c>
      <c r="N224" s="54" t="n">
        <v>0.735426486</v>
      </c>
      <c r="O224" s="54" t="n">
        <v>-18.766077</v>
      </c>
      <c r="P224" s="52" t="inlineStr">
        <is>
          <t>Gouraud</t>
        </is>
      </c>
      <c r="Q224" s="52" t="inlineStr">
        <is>
          <t>Metal</t>
        </is>
      </c>
      <c r="R224" s="54" t="n">
        <v>0.75</v>
      </c>
      <c r="S224" s="54" t="n">
        <v>0.6</v>
      </c>
      <c r="T224" s="54" t="n">
        <v>0.12</v>
      </c>
      <c r="U224" s="54" t="n">
        <v>0</v>
      </c>
      <c r="V224" s="52" t="inlineStr">
        <is>
          <t>No</t>
        </is>
      </c>
      <c r="W224" s="52" t="inlineStr">
        <is>
          <t>No</t>
        </is>
      </c>
      <c r="X224" s="52" t="inlineStr">
        <is>
          <t>-</t>
        </is>
      </c>
      <c r="Y224" s="52" t="inlineStr">
        <is>
          <t>Wire strand</t>
        </is>
      </c>
    </row>
    <row r="225" outlineLevel="1">
      <c r="A225" s="52" t="inlineStr">
        <is>
          <t>ENV-51</t>
        </is>
      </c>
      <c r="B225" s="52" t="inlineStr">
        <is>
          <t>Environment</t>
        </is>
      </c>
      <c r="C225" s="58" t="inlineStr">
        <is>
          <t>Cylinder</t>
        </is>
      </c>
      <c r="D225" s="60" t="inlineStr">
        <is>
          <t>Fence wire</t>
        </is>
      </c>
      <c r="E225" s="52" t="inlineStr">
        <is>
          <t>ENV-01</t>
        </is>
      </c>
      <c r="F225" s="52" t="n">
        <v>2</v>
      </c>
      <c r="G225" s="54" t="n">
        <v>0.0120000001</v>
      </c>
      <c r="H225" s="54" t="n">
        <v>0.0120000001</v>
      </c>
      <c r="I225" s="54" t="n">
        <v>5.94452667</v>
      </c>
      <c r="J225" s="54" t="n">
        <v>-0.124314845</v>
      </c>
      <c r="K225" s="54" t="n">
        <v>90</v>
      </c>
      <c r="L225" s="54" t="n">
        <v>0</v>
      </c>
      <c r="M225" s="54" t="n">
        <v>1.1920929e-07</v>
      </c>
      <c r="N225" s="54" t="n">
        <v>1.13542652</v>
      </c>
      <c r="O225" s="54" t="n">
        <v>-18.766077</v>
      </c>
      <c r="P225" s="52" t="inlineStr">
        <is>
          <t>Gouraud</t>
        </is>
      </c>
      <c r="Q225" s="52" t="inlineStr">
        <is>
          <t>Metal</t>
        </is>
      </c>
      <c r="R225" s="54" t="n">
        <v>0.75</v>
      </c>
      <c r="S225" s="54" t="n">
        <v>0.6</v>
      </c>
      <c r="T225" s="54" t="n">
        <v>0.12</v>
      </c>
      <c r="U225" s="54" t="n">
        <v>0</v>
      </c>
      <c r="V225" s="52" t="inlineStr">
        <is>
          <t>No</t>
        </is>
      </c>
      <c r="W225" s="52" t="inlineStr">
        <is>
          <t>No</t>
        </is>
      </c>
      <c r="X225" s="52" t="inlineStr">
        <is>
          <t>-</t>
        </is>
      </c>
      <c r="Y225" s="52" t="inlineStr">
        <is>
          <t>Wire strand</t>
        </is>
      </c>
    </row>
    <row r="226" outlineLevel="1">
      <c r="A226" s="52" t="inlineStr">
        <is>
          <t>ENV-52</t>
        </is>
      </c>
      <c r="B226" s="52" t="inlineStr">
        <is>
          <t>Environment</t>
        </is>
      </c>
      <c r="C226" s="58" t="inlineStr">
        <is>
          <t>Cylinder</t>
        </is>
      </c>
      <c r="D226" s="60" t="inlineStr">
        <is>
          <t>Fence wire</t>
        </is>
      </c>
      <c r="E226" s="52" t="inlineStr">
        <is>
          <t>ENV-01</t>
        </is>
      </c>
      <c r="F226" s="52" t="n">
        <v>2</v>
      </c>
      <c r="G226" s="54" t="n">
        <v>0.0120000001</v>
      </c>
      <c r="H226" s="54" t="n">
        <v>0.0120000001</v>
      </c>
      <c r="I226" s="54" t="n">
        <v>5.9445138</v>
      </c>
      <c r="J226" s="54" t="n">
        <v>-0.03858741</v>
      </c>
      <c r="K226" s="54" t="n">
        <v>71.9999924</v>
      </c>
      <c r="L226" s="54" t="n">
        <v>0</v>
      </c>
      <c r="M226" s="54" t="n">
        <v>5.79903984</v>
      </c>
      <c r="N226" s="54" t="n">
        <v>0.343877137</v>
      </c>
      <c r="O226" s="54" t="n">
        <v>-17.847599</v>
      </c>
      <c r="P226" s="52" t="inlineStr">
        <is>
          <t>Gouraud</t>
        </is>
      </c>
      <c r="Q226" s="52" t="inlineStr">
        <is>
          <t>Metal</t>
        </is>
      </c>
      <c r="R226" s="54" t="n">
        <v>0.75</v>
      </c>
      <c r="S226" s="54" t="n">
        <v>0.6</v>
      </c>
      <c r="T226" s="54" t="n">
        <v>0.12</v>
      </c>
      <c r="U226" s="54" t="n">
        <v>0</v>
      </c>
      <c r="V226" s="52" t="inlineStr">
        <is>
          <t>No</t>
        </is>
      </c>
      <c r="W226" s="52" t="inlineStr">
        <is>
          <t>No</t>
        </is>
      </c>
      <c r="X226" s="52" t="inlineStr">
        <is>
          <t>-</t>
        </is>
      </c>
      <c r="Y226" s="52" t="inlineStr">
        <is>
          <t>Wire strand</t>
        </is>
      </c>
    </row>
    <row r="227" outlineLevel="1">
      <c r="A227" s="52" t="inlineStr">
        <is>
          <t>ENV-53</t>
        </is>
      </c>
      <c r="B227" s="52" t="inlineStr">
        <is>
          <t>Environment</t>
        </is>
      </c>
      <c r="C227" s="58" t="inlineStr">
        <is>
          <t>Cylinder</t>
        </is>
      </c>
      <c r="D227" s="60" t="inlineStr">
        <is>
          <t>Fence wire</t>
        </is>
      </c>
      <c r="E227" s="52" t="inlineStr">
        <is>
          <t>ENV-01</t>
        </is>
      </c>
      <c r="F227" s="52" t="n">
        <v>2</v>
      </c>
      <c r="G227" s="54" t="n">
        <v>0.0120000001</v>
      </c>
      <c r="H227" s="54" t="n">
        <v>0.0120000001</v>
      </c>
      <c r="I227" s="54" t="n">
        <v>5.9445138</v>
      </c>
      <c r="J227" s="54" t="n">
        <v>-0.0385871194</v>
      </c>
      <c r="K227" s="54" t="n">
        <v>71.9999924</v>
      </c>
      <c r="L227" s="54" t="n">
        <v>0</v>
      </c>
      <c r="M227" s="54" t="n">
        <v>5.79903984</v>
      </c>
      <c r="N227" s="54" t="n">
        <v>0.743877172</v>
      </c>
      <c r="O227" s="54" t="n">
        <v>-17.847599</v>
      </c>
      <c r="P227" s="52" t="inlineStr">
        <is>
          <t>Gouraud</t>
        </is>
      </c>
      <c r="Q227" s="52" t="inlineStr">
        <is>
          <t>Metal</t>
        </is>
      </c>
      <c r="R227" s="54" t="n">
        <v>0.75</v>
      </c>
      <c r="S227" s="54" t="n">
        <v>0.6</v>
      </c>
      <c r="T227" s="54" t="n">
        <v>0.12</v>
      </c>
      <c r="U227" s="54" t="n">
        <v>0</v>
      </c>
      <c r="V227" s="52" t="inlineStr">
        <is>
          <t>No</t>
        </is>
      </c>
      <c r="W227" s="52" t="inlineStr">
        <is>
          <t>No</t>
        </is>
      </c>
      <c r="X227" s="52" t="inlineStr">
        <is>
          <t>-</t>
        </is>
      </c>
      <c r="Y227" s="52" t="inlineStr">
        <is>
          <t>Wire strand</t>
        </is>
      </c>
    </row>
    <row r="228" outlineLevel="1">
      <c r="A228" s="52" t="inlineStr">
        <is>
          <t>ENV-54</t>
        </is>
      </c>
      <c r="B228" s="52" t="inlineStr">
        <is>
          <t>Environment</t>
        </is>
      </c>
      <c r="C228" s="58" t="inlineStr">
        <is>
          <t>Cylinder</t>
        </is>
      </c>
      <c r="D228" s="60" t="inlineStr">
        <is>
          <t>Fence wire</t>
        </is>
      </c>
      <c r="E228" s="52" t="inlineStr">
        <is>
          <t>ENV-01</t>
        </is>
      </c>
      <c r="F228" s="52" t="n">
        <v>2</v>
      </c>
      <c r="G228" s="54" t="n">
        <v>0.0120000001</v>
      </c>
      <c r="H228" s="54" t="n">
        <v>0.0120000001</v>
      </c>
      <c r="I228" s="54" t="n">
        <v>5.9445138</v>
      </c>
      <c r="J228" s="54" t="n">
        <v>-0.0385876969</v>
      </c>
      <c r="K228" s="54" t="n">
        <v>71.9999924</v>
      </c>
      <c r="L228" s="54" t="n">
        <v>0</v>
      </c>
      <c r="M228" s="54" t="n">
        <v>5.79903984</v>
      </c>
      <c r="N228" s="54" t="n">
        <v>1.14387715</v>
      </c>
      <c r="O228" s="54" t="n">
        <v>-17.847599</v>
      </c>
      <c r="P228" s="52" t="inlineStr">
        <is>
          <t>Gouraud</t>
        </is>
      </c>
      <c r="Q228" s="52" t="inlineStr">
        <is>
          <t>Metal</t>
        </is>
      </c>
      <c r="R228" s="54" t="n">
        <v>0.75</v>
      </c>
      <c r="S228" s="54" t="n">
        <v>0.6</v>
      </c>
      <c r="T228" s="54" t="n">
        <v>0.12</v>
      </c>
      <c r="U228" s="54" t="n">
        <v>0</v>
      </c>
      <c r="V228" s="52" t="inlineStr">
        <is>
          <t>No</t>
        </is>
      </c>
      <c r="W228" s="52" t="inlineStr">
        <is>
          <t>No</t>
        </is>
      </c>
      <c r="X228" s="52" t="inlineStr">
        <is>
          <t>-</t>
        </is>
      </c>
      <c r="Y228" s="52" t="inlineStr">
        <is>
          <t>Wire strand</t>
        </is>
      </c>
    </row>
    <row r="229" outlineLevel="1">
      <c r="A229" s="52" t="inlineStr">
        <is>
          <t>ENV-55</t>
        </is>
      </c>
      <c r="B229" s="52" t="inlineStr">
        <is>
          <t>Environment</t>
        </is>
      </c>
      <c r="C229" s="58" t="inlineStr">
        <is>
          <t>Cylinder</t>
        </is>
      </c>
      <c r="D229" s="60" t="inlineStr">
        <is>
          <t>Fence wire</t>
        </is>
      </c>
      <c r="E229" s="52" t="inlineStr">
        <is>
          <t>ENV-01</t>
        </is>
      </c>
      <c r="F229" s="52" t="n">
        <v>2</v>
      </c>
      <c r="G229" s="54" t="n">
        <v>0.0120000001</v>
      </c>
      <c r="H229" s="54" t="n">
        <v>0.0120000001</v>
      </c>
      <c r="I229" s="54" t="n">
        <v>5.94460154</v>
      </c>
      <c r="J229" s="54" t="n">
        <v>-0.33224532</v>
      </c>
      <c r="K229" s="54" t="n">
        <v>54</v>
      </c>
      <c r="L229" s="54" t="n">
        <v>0</v>
      </c>
      <c r="M229" s="54" t="n">
        <v>11.0304241</v>
      </c>
      <c r="N229" s="54" t="n">
        <v>0.363114476</v>
      </c>
      <c r="O229" s="54" t="n">
        <v>-15.1820755</v>
      </c>
      <c r="P229" s="52" t="inlineStr">
        <is>
          <t>Gouraud</t>
        </is>
      </c>
      <c r="Q229" s="52" t="inlineStr">
        <is>
          <t>Metal</t>
        </is>
      </c>
      <c r="R229" s="54" t="n">
        <v>0.75</v>
      </c>
      <c r="S229" s="54" t="n">
        <v>0.6</v>
      </c>
      <c r="T229" s="54" t="n">
        <v>0.12</v>
      </c>
      <c r="U229" s="54" t="n">
        <v>0</v>
      </c>
      <c r="V229" s="52" t="inlineStr">
        <is>
          <t>No</t>
        </is>
      </c>
      <c r="W229" s="52" t="inlineStr">
        <is>
          <t>No</t>
        </is>
      </c>
      <c r="X229" s="52" t="inlineStr">
        <is>
          <t>-</t>
        </is>
      </c>
      <c r="Y229" s="52" t="inlineStr">
        <is>
          <t>Wire strand</t>
        </is>
      </c>
    </row>
    <row r="230" outlineLevel="1">
      <c r="A230" s="52" t="inlineStr">
        <is>
          <t>ENV-56</t>
        </is>
      </c>
      <c r="B230" s="52" t="inlineStr">
        <is>
          <t>Environment</t>
        </is>
      </c>
      <c r="C230" s="58" t="inlineStr">
        <is>
          <t>Cylinder</t>
        </is>
      </c>
      <c r="D230" s="60" t="inlineStr">
        <is>
          <t>Fence wire</t>
        </is>
      </c>
      <c r="E230" s="52" t="inlineStr">
        <is>
          <t>ENV-01</t>
        </is>
      </c>
      <c r="F230" s="52" t="n">
        <v>2</v>
      </c>
      <c r="G230" s="54" t="n">
        <v>0.0120000001</v>
      </c>
      <c r="H230" s="54" t="n">
        <v>0.0120000001</v>
      </c>
      <c r="I230" s="54" t="n">
        <v>5.94460154</v>
      </c>
      <c r="J230" s="54" t="n">
        <v>-0.33224532</v>
      </c>
      <c r="K230" s="54" t="n">
        <v>54</v>
      </c>
      <c r="L230" s="54" t="n">
        <v>0</v>
      </c>
      <c r="M230" s="54" t="n">
        <v>11.0304241</v>
      </c>
      <c r="N230" s="54" t="n">
        <v>0.7631144520000001</v>
      </c>
      <c r="O230" s="54" t="n">
        <v>-15.1820755</v>
      </c>
      <c r="P230" s="52" t="inlineStr">
        <is>
          <t>Gouraud</t>
        </is>
      </c>
      <c r="Q230" s="52" t="inlineStr">
        <is>
          <t>Metal</t>
        </is>
      </c>
      <c r="R230" s="54" t="n">
        <v>0.75</v>
      </c>
      <c r="S230" s="54" t="n">
        <v>0.6</v>
      </c>
      <c r="T230" s="54" t="n">
        <v>0.12</v>
      </c>
      <c r="U230" s="54" t="n">
        <v>0</v>
      </c>
      <c r="V230" s="52" t="inlineStr">
        <is>
          <t>No</t>
        </is>
      </c>
      <c r="W230" s="52" t="inlineStr">
        <is>
          <t>No</t>
        </is>
      </c>
      <c r="X230" s="52" t="inlineStr">
        <is>
          <t>-</t>
        </is>
      </c>
      <c r="Y230" s="52" t="inlineStr">
        <is>
          <t>Wire strand</t>
        </is>
      </c>
    </row>
    <row r="231" outlineLevel="1">
      <c r="A231" s="52" t="inlineStr">
        <is>
          <t>ENV-57</t>
        </is>
      </c>
      <c r="B231" s="52" t="inlineStr">
        <is>
          <t>Environment</t>
        </is>
      </c>
      <c r="C231" s="58" t="inlineStr">
        <is>
          <t>Cylinder</t>
        </is>
      </c>
      <c r="D231" s="60" t="inlineStr">
        <is>
          <t>Fence wire</t>
        </is>
      </c>
      <c r="E231" s="52" t="inlineStr">
        <is>
          <t>ENV-01</t>
        </is>
      </c>
      <c r="F231" s="52" t="n">
        <v>2</v>
      </c>
      <c r="G231" s="54" t="n">
        <v>0.0120000001</v>
      </c>
      <c r="H231" s="54" t="n">
        <v>0.0120000001</v>
      </c>
      <c r="I231" s="54" t="n">
        <v>5.94460154</v>
      </c>
      <c r="J231" s="54" t="n">
        <v>-0.332244724</v>
      </c>
      <c r="K231" s="54" t="n">
        <v>54</v>
      </c>
      <c r="L231" s="54" t="n">
        <v>0</v>
      </c>
      <c r="M231" s="54" t="n">
        <v>11.0304241</v>
      </c>
      <c r="N231" s="54" t="n">
        <v>1.16311455</v>
      </c>
      <c r="O231" s="54" t="n">
        <v>-15.1820755</v>
      </c>
      <c r="P231" s="52" t="inlineStr">
        <is>
          <t>Gouraud</t>
        </is>
      </c>
      <c r="Q231" s="52" t="inlineStr">
        <is>
          <t>Metal</t>
        </is>
      </c>
      <c r="R231" s="54" t="n">
        <v>0.75</v>
      </c>
      <c r="S231" s="54" t="n">
        <v>0.6</v>
      </c>
      <c r="T231" s="54" t="n">
        <v>0.12</v>
      </c>
      <c r="U231" s="54" t="n">
        <v>0</v>
      </c>
      <c r="V231" s="52" t="inlineStr">
        <is>
          <t>No</t>
        </is>
      </c>
      <c r="W231" s="52" t="inlineStr">
        <is>
          <t>No</t>
        </is>
      </c>
      <c r="X231" s="52" t="inlineStr">
        <is>
          <t>-</t>
        </is>
      </c>
      <c r="Y231" s="52" t="inlineStr">
        <is>
          <t>Wire strand</t>
        </is>
      </c>
    </row>
    <row r="232" outlineLevel="1">
      <c r="A232" s="52" t="inlineStr">
        <is>
          <t>ENV-58</t>
        </is>
      </c>
      <c r="B232" s="52" t="inlineStr">
        <is>
          <t>Environment</t>
        </is>
      </c>
      <c r="C232" s="58" t="inlineStr">
        <is>
          <t>Cylinder</t>
        </is>
      </c>
      <c r="D232" s="60" t="inlineStr">
        <is>
          <t>Fence wire</t>
        </is>
      </c>
      <c r="E232" s="52" t="inlineStr">
        <is>
          <t>ENV-01</t>
        </is>
      </c>
      <c r="F232" s="52" t="n">
        <v>2</v>
      </c>
      <c r="G232" s="54" t="n">
        <v>0.0120000001</v>
      </c>
      <c r="H232" s="54" t="n">
        <v>0.0120000001</v>
      </c>
      <c r="I232" s="54" t="n">
        <v>5.94879961</v>
      </c>
      <c r="J232" s="54" t="n">
        <v>2.17521763</v>
      </c>
      <c r="K232" s="54" t="n">
        <v>36.0000153</v>
      </c>
      <c r="L232" s="54" t="n">
        <v>0</v>
      </c>
      <c r="M232" s="54" t="n">
        <v>15.1820755</v>
      </c>
      <c r="N232" s="54" t="n">
        <v>0.267454982</v>
      </c>
      <c r="O232" s="54" t="n">
        <v>-11.030426</v>
      </c>
      <c r="P232" s="52" t="inlineStr">
        <is>
          <t>Gouraud</t>
        </is>
      </c>
      <c r="Q232" s="52" t="inlineStr">
        <is>
          <t>Metal</t>
        </is>
      </c>
      <c r="R232" s="54" t="n">
        <v>0.75</v>
      </c>
      <c r="S232" s="54" t="n">
        <v>0.6</v>
      </c>
      <c r="T232" s="54" t="n">
        <v>0.12</v>
      </c>
      <c r="U232" s="54" t="n">
        <v>0</v>
      </c>
      <c r="V232" s="52" t="inlineStr">
        <is>
          <t>No</t>
        </is>
      </c>
      <c r="W232" s="52" t="inlineStr">
        <is>
          <t>No</t>
        </is>
      </c>
      <c r="X232" s="52" t="inlineStr">
        <is>
          <t>-</t>
        </is>
      </c>
      <c r="Y232" s="52" t="inlineStr">
        <is>
          <t>Wire strand</t>
        </is>
      </c>
    </row>
    <row r="233" outlineLevel="1">
      <c r="A233" s="52" t="inlineStr">
        <is>
          <t>ENV-59</t>
        </is>
      </c>
      <c r="B233" s="52" t="inlineStr">
        <is>
          <t>Environment</t>
        </is>
      </c>
      <c r="C233" s="58" t="inlineStr">
        <is>
          <t>Cylinder</t>
        </is>
      </c>
      <c r="D233" s="60" t="inlineStr">
        <is>
          <t>Fence wire</t>
        </is>
      </c>
      <c r="E233" s="52" t="inlineStr">
        <is>
          <t>ENV-01</t>
        </is>
      </c>
      <c r="F233" s="52" t="n">
        <v>2</v>
      </c>
      <c r="G233" s="54" t="n">
        <v>0.0120000001</v>
      </c>
      <c r="H233" s="54" t="n">
        <v>0.0120000001</v>
      </c>
      <c r="I233" s="54" t="n">
        <v>5.94879961</v>
      </c>
      <c r="J233" s="54" t="n">
        <v>2.17521763</v>
      </c>
      <c r="K233" s="54" t="n">
        <v>36.0000153</v>
      </c>
      <c r="L233" s="54" t="n">
        <v>0</v>
      </c>
      <c r="M233" s="54" t="n">
        <v>15.1820755</v>
      </c>
      <c r="N233" s="54" t="n">
        <v>0.667454958</v>
      </c>
      <c r="O233" s="54" t="n">
        <v>-11.030426</v>
      </c>
      <c r="P233" s="52" t="inlineStr">
        <is>
          <t>Gouraud</t>
        </is>
      </c>
      <c r="Q233" s="52" t="inlineStr">
        <is>
          <t>Metal</t>
        </is>
      </c>
      <c r="R233" s="54" t="n">
        <v>0.75</v>
      </c>
      <c r="S233" s="54" t="n">
        <v>0.6</v>
      </c>
      <c r="T233" s="54" t="n">
        <v>0.12</v>
      </c>
      <c r="U233" s="54" t="n">
        <v>0</v>
      </c>
      <c r="V233" s="52" t="inlineStr">
        <is>
          <t>No</t>
        </is>
      </c>
      <c r="W233" s="52" t="inlineStr">
        <is>
          <t>No</t>
        </is>
      </c>
      <c r="X233" s="52" t="inlineStr">
        <is>
          <t>-</t>
        </is>
      </c>
      <c r="Y233" s="52" t="inlineStr">
        <is>
          <t>Wire strand</t>
        </is>
      </c>
    </row>
    <row r="234" outlineLevel="1">
      <c r="A234" s="52" t="inlineStr">
        <is>
          <t>ENV-60</t>
        </is>
      </c>
      <c r="B234" s="52" t="inlineStr">
        <is>
          <t>Environment</t>
        </is>
      </c>
      <c r="C234" s="58" t="inlineStr">
        <is>
          <t>Cylinder</t>
        </is>
      </c>
      <c r="D234" s="60" t="inlineStr">
        <is>
          <t>Fence wire</t>
        </is>
      </c>
      <c r="E234" s="52" t="inlineStr">
        <is>
          <t>ENV-01</t>
        </is>
      </c>
      <c r="F234" s="52" t="n">
        <v>2</v>
      </c>
      <c r="G234" s="54" t="n">
        <v>0.0120000001</v>
      </c>
      <c r="H234" s="54" t="n">
        <v>0.0120000001</v>
      </c>
      <c r="I234" s="54" t="n">
        <v>5.94879961</v>
      </c>
      <c r="J234" s="54" t="n">
        <v>2.17521763</v>
      </c>
      <c r="K234" s="54" t="n">
        <v>36.0000153</v>
      </c>
      <c r="L234" s="54" t="n">
        <v>0</v>
      </c>
      <c r="M234" s="54" t="n">
        <v>15.1820755</v>
      </c>
      <c r="N234" s="54" t="n">
        <v>1.06745493</v>
      </c>
      <c r="O234" s="54" t="n">
        <v>-11.030426</v>
      </c>
      <c r="P234" s="52" t="inlineStr">
        <is>
          <t>Gouraud</t>
        </is>
      </c>
      <c r="Q234" s="52" t="inlineStr">
        <is>
          <t>Metal</t>
        </is>
      </c>
      <c r="R234" s="54" t="n">
        <v>0.75</v>
      </c>
      <c r="S234" s="54" t="n">
        <v>0.6</v>
      </c>
      <c r="T234" s="54" t="n">
        <v>0.12</v>
      </c>
      <c r="U234" s="54" t="n">
        <v>0</v>
      </c>
      <c r="V234" s="52" t="inlineStr">
        <is>
          <t>No</t>
        </is>
      </c>
      <c r="W234" s="52" t="inlineStr">
        <is>
          <t>No</t>
        </is>
      </c>
      <c r="X234" s="52" t="inlineStr">
        <is>
          <t>-</t>
        </is>
      </c>
      <c r="Y234" s="52" t="inlineStr">
        <is>
          <t>Wire strand</t>
        </is>
      </c>
    </row>
    <row r="235" outlineLevel="1">
      <c r="A235" s="52" t="inlineStr">
        <is>
          <t>ENV-61</t>
        </is>
      </c>
      <c r="B235" s="52" t="inlineStr">
        <is>
          <t>Environment</t>
        </is>
      </c>
      <c r="C235" s="58" t="inlineStr">
        <is>
          <t>Cylinder</t>
        </is>
      </c>
      <c r="D235" s="60" t="inlineStr">
        <is>
          <t>Fence wire</t>
        </is>
      </c>
      <c r="E235" s="52" t="inlineStr">
        <is>
          <t>ENV-01</t>
        </is>
      </c>
      <c r="F235" s="52" t="n">
        <v>2</v>
      </c>
      <c r="G235" s="54" t="n">
        <v>0.0120000001</v>
      </c>
      <c r="H235" s="54" t="n">
        <v>0.0120000001</v>
      </c>
      <c r="I235" s="54" t="n">
        <v>5.94771767</v>
      </c>
      <c r="J235" s="54" t="n">
        <v>-1.8784833</v>
      </c>
      <c r="K235" s="54" t="n">
        <v>17.9999771</v>
      </c>
      <c r="L235" s="54" t="n">
        <v>0</v>
      </c>
      <c r="M235" s="54" t="n">
        <v>17.8476028</v>
      </c>
      <c r="N235" s="54" t="n">
        <v>0.252042532</v>
      </c>
      <c r="O235" s="54" t="n">
        <v>-5.79903221</v>
      </c>
      <c r="P235" s="52" t="inlineStr">
        <is>
          <t>Gouraud</t>
        </is>
      </c>
      <c r="Q235" s="52" t="inlineStr">
        <is>
          <t>Metal</t>
        </is>
      </c>
      <c r="R235" s="54" t="n">
        <v>0.75</v>
      </c>
      <c r="S235" s="54" t="n">
        <v>0.6</v>
      </c>
      <c r="T235" s="54" t="n">
        <v>0.12</v>
      </c>
      <c r="U235" s="54" t="n">
        <v>0</v>
      </c>
      <c r="V235" s="52" t="inlineStr">
        <is>
          <t>No</t>
        </is>
      </c>
      <c r="W235" s="52" t="inlineStr">
        <is>
          <t>No</t>
        </is>
      </c>
      <c r="X235" s="52" t="inlineStr">
        <is>
          <t>-</t>
        </is>
      </c>
      <c r="Y235" s="52" t="inlineStr">
        <is>
          <t>Wire strand</t>
        </is>
      </c>
    </row>
    <row r="236" outlineLevel="1">
      <c r="A236" s="52" t="inlineStr">
        <is>
          <t>ENV-62</t>
        </is>
      </c>
      <c r="B236" s="52" t="inlineStr">
        <is>
          <t>Environment</t>
        </is>
      </c>
      <c r="C236" s="58" t="inlineStr">
        <is>
          <t>Cylinder</t>
        </is>
      </c>
      <c r="D236" s="60" t="inlineStr">
        <is>
          <t>Fence wire</t>
        </is>
      </c>
      <c r="E236" s="52" t="inlineStr">
        <is>
          <t>ENV-01</t>
        </is>
      </c>
      <c r="F236" s="52" t="n">
        <v>2</v>
      </c>
      <c r="G236" s="54" t="n">
        <v>0.0120000001</v>
      </c>
      <c r="H236" s="54" t="n">
        <v>0.0120000001</v>
      </c>
      <c r="I236" s="54" t="n">
        <v>5.94771767</v>
      </c>
      <c r="J236" s="54" t="n">
        <v>-1.87848294</v>
      </c>
      <c r="K236" s="54" t="n">
        <v>17.9999771</v>
      </c>
      <c r="L236" s="54" t="n">
        <v>0</v>
      </c>
      <c r="M236" s="54" t="n">
        <v>17.8476028</v>
      </c>
      <c r="N236" s="54" t="n">
        <v>0.652042508</v>
      </c>
      <c r="O236" s="54" t="n">
        <v>-5.79903221</v>
      </c>
      <c r="P236" s="52" t="inlineStr">
        <is>
          <t>Gouraud</t>
        </is>
      </c>
      <c r="Q236" s="52" t="inlineStr">
        <is>
          <t>Metal</t>
        </is>
      </c>
      <c r="R236" s="54" t="n">
        <v>0.75</v>
      </c>
      <c r="S236" s="54" t="n">
        <v>0.6</v>
      </c>
      <c r="T236" s="54" t="n">
        <v>0.12</v>
      </c>
      <c r="U236" s="54" t="n">
        <v>0</v>
      </c>
      <c r="V236" s="52" t="inlineStr">
        <is>
          <t>No</t>
        </is>
      </c>
      <c r="W236" s="52" t="inlineStr">
        <is>
          <t>No</t>
        </is>
      </c>
      <c r="X236" s="52" t="inlineStr">
        <is>
          <t>-</t>
        </is>
      </c>
      <c r="Y236" s="52" t="inlineStr">
        <is>
          <t>Wire strand</t>
        </is>
      </c>
    </row>
    <row r="237" outlineLevel="1">
      <c r="A237" s="52" t="inlineStr">
        <is>
          <t>ENV-63</t>
        </is>
      </c>
      <c r="B237" s="52" t="inlineStr">
        <is>
          <t>Environment</t>
        </is>
      </c>
      <c r="C237" s="58" t="inlineStr">
        <is>
          <t>Cylinder</t>
        </is>
      </c>
      <c r="D237" s="60" t="inlineStr">
        <is>
          <t>Fence wire</t>
        </is>
      </c>
      <c r="E237" s="52" t="inlineStr">
        <is>
          <t>ENV-01</t>
        </is>
      </c>
      <c r="F237" s="52" t="n">
        <v>2</v>
      </c>
      <c r="G237" s="54" t="n">
        <v>0.0120000001</v>
      </c>
      <c r="H237" s="54" t="n">
        <v>0.0120000001</v>
      </c>
      <c r="I237" s="54" t="n">
        <v>5.94771767</v>
      </c>
      <c r="J237" s="54" t="n">
        <v>-1.87848365</v>
      </c>
      <c r="K237" s="54" t="n">
        <v>17.9999771</v>
      </c>
      <c r="L237" s="54" t="n">
        <v>0</v>
      </c>
      <c r="M237" s="54" t="n">
        <v>17.8476028</v>
      </c>
      <c r="N237" s="54" t="n">
        <v>1.05204248</v>
      </c>
      <c r="O237" s="54" t="n">
        <v>-5.79903221</v>
      </c>
      <c r="P237" s="52" t="inlineStr">
        <is>
          <t>Gouraud</t>
        </is>
      </c>
      <c r="Q237" s="52" t="inlineStr">
        <is>
          <t>Metal</t>
        </is>
      </c>
      <c r="R237" s="54" t="n">
        <v>0.75</v>
      </c>
      <c r="S237" s="54" t="n">
        <v>0.6</v>
      </c>
      <c r="T237" s="54" t="n">
        <v>0.12</v>
      </c>
      <c r="U237" s="54" t="n">
        <v>0</v>
      </c>
      <c r="V237" s="52" t="inlineStr">
        <is>
          <t>No</t>
        </is>
      </c>
      <c r="W237" s="52" t="inlineStr">
        <is>
          <t>No</t>
        </is>
      </c>
      <c r="X237" s="52" t="inlineStr">
        <is>
          <t>-</t>
        </is>
      </c>
      <c r="Y237" s="52" t="inlineStr">
        <is>
          <t>Wire strand</t>
        </is>
      </c>
    </row>
    <row r="238" outlineLevel="1">
      <c r="A238" s="52" t="inlineStr">
        <is>
          <t>ENV-64</t>
        </is>
      </c>
      <c r="B238" s="52" t="inlineStr">
        <is>
          <t>Environment</t>
        </is>
      </c>
      <c r="C238" s="58" t="inlineStr">
        <is>
          <t>Cylinder</t>
        </is>
      </c>
      <c r="D238" s="60" t="inlineStr">
        <is>
          <t>Fence wire</t>
        </is>
      </c>
      <c r="E238" s="52" t="inlineStr">
        <is>
          <t>ENV-01</t>
        </is>
      </c>
      <c r="F238" s="52" t="n">
        <v>2</v>
      </c>
      <c r="G238" s="54" t="n">
        <v>0.0120000001</v>
      </c>
      <c r="H238" s="54" t="n">
        <v>0.0120000001</v>
      </c>
      <c r="I238" s="54" t="n">
        <v>5.94479418</v>
      </c>
      <c r="J238" s="54" t="n">
        <v>0.575823128</v>
      </c>
      <c r="K238" s="54" t="n">
        <v>-1.83839056e-05</v>
      </c>
      <c r="L238" s="54" t="n">
        <v>0</v>
      </c>
      <c r="M238" s="54" t="n">
        <v>18.7660789</v>
      </c>
      <c r="N238" s="54" t="n">
        <v>0.319653034</v>
      </c>
      <c r="O238" s="54" t="n">
        <v>3.21865082e-06</v>
      </c>
      <c r="P238" s="52" t="inlineStr">
        <is>
          <t>Gouraud</t>
        </is>
      </c>
      <c r="Q238" s="52" t="inlineStr">
        <is>
          <t>Metal</t>
        </is>
      </c>
      <c r="R238" s="54" t="n">
        <v>0.75</v>
      </c>
      <c r="S238" s="54" t="n">
        <v>0.6</v>
      </c>
      <c r="T238" s="54" t="n">
        <v>0.12</v>
      </c>
      <c r="U238" s="54" t="n">
        <v>0</v>
      </c>
      <c r="V238" s="52" t="inlineStr">
        <is>
          <t>No</t>
        </is>
      </c>
      <c r="W238" s="52" t="inlineStr">
        <is>
          <t>No</t>
        </is>
      </c>
      <c r="X238" s="52" t="inlineStr">
        <is>
          <t>-</t>
        </is>
      </c>
      <c r="Y238" s="52" t="inlineStr">
        <is>
          <t>Wire strand</t>
        </is>
      </c>
    </row>
    <row r="239" outlineLevel="1">
      <c r="A239" s="52" t="inlineStr">
        <is>
          <t>ENV-65</t>
        </is>
      </c>
      <c r="B239" s="52" t="inlineStr">
        <is>
          <t>Environment</t>
        </is>
      </c>
      <c r="C239" s="58" t="inlineStr">
        <is>
          <t>Cylinder</t>
        </is>
      </c>
      <c r="D239" s="60" t="inlineStr">
        <is>
          <t>Fence wire</t>
        </is>
      </c>
      <c r="E239" s="52" t="inlineStr">
        <is>
          <t>ENV-01</t>
        </is>
      </c>
      <c r="F239" s="52" t="n">
        <v>2</v>
      </c>
      <c r="G239" s="54" t="n">
        <v>0.0120000001</v>
      </c>
      <c r="H239" s="54" t="n">
        <v>0.0120000001</v>
      </c>
      <c r="I239" s="54" t="n">
        <v>5.94479418</v>
      </c>
      <c r="J239" s="54" t="n">
        <v>0.575823128</v>
      </c>
      <c r="K239" s="54" t="n">
        <v>-1.83839056e-05</v>
      </c>
      <c r="L239" s="54" t="n">
        <v>0</v>
      </c>
      <c r="M239" s="54" t="n">
        <v>18.7660789</v>
      </c>
      <c r="N239" s="54" t="n">
        <v>0.71965301</v>
      </c>
      <c r="O239" s="54" t="n">
        <v>3.21865082e-06</v>
      </c>
      <c r="P239" s="52" t="inlineStr">
        <is>
          <t>Gouraud</t>
        </is>
      </c>
      <c r="Q239" s="52" t="inlineStr">
        <is>
          <t>Metal</t>
        </is>
      </c>
      <c r="R239" s="54" t="n">
        <v>0.75</v>
      </c>
      <c r="S239" s="54" t="n">
        <v>0.6</v>
      </c>
      <c r="T239" s="54" t="n">
        <v>0.12</v>
      </c>
      <c r="U239" s="54" t="n">
        <v>0</v>
      </c>
      <c r="V239" s="52" t="inlineStr">
        <is>
          <t>No</t>
        </is>
      </c>
      <c r="W239" s="52" t="inlineStr">
        <is>
          <t>No</t>
        </is>
      </c>
      <c r="X239" s="52" t="inlineStr">
        <is>
          <t>-</t>
        </is>
      </c>
      <c r="Y239" s="52" t="inlineStr">
        <is>
          <t>Wire strand</t>
        </is>
      </c>
    </row>
    <row r="240" outlineLevel="1">
      <c r="A240" s="52" t="inlineStr">
        <is>
          <t>ENV-66</t>
        </is>
      </c>
      <c r="B240" s="52" t="inlineStr">
        <is>
          <t>Environment</t>
        </is>
      </c>
      <c r="C240" s="58" t="inlineStr">
        <is>
          <t>Cylinder</t>
        </is>
      </c>
      <c r="D240" s="60" t="inlineStr">
        <is>
          <t>Fence wire</t>
        </is>
      </c>
      <c r="E240" s="52" t="inlineStr">
        <is>
          <t>ENV-01</t>
        </is>
      </c>
      <c r="F240" s="52" t="n">
        <v>2</v>
      </c>
      <c r="G240" s="54" t="n">
        <v>0.0120000001</v>
      </c>
      <c r="H240" s="54" t="n">
        <v>0.0120000001</v>
      </c>
      <c r="I240" s="54" t="n">
        <v>5.94479418</v>
      </c>
      <c r="J240" s="54" t="n">
        <v>0.575823128</v>
      </c>
      <c r="K240" s="54" t="n">
        <v>-1.83839056e-05</v>
      </c>
      <c r="L240" s="54" t="n">
        <v>0</v>
      </c>
      <c r="M240" s="54" t="n">
        <v>18.7660789</v>
      </c>
      <c r="N240" s="54" t="n">
        <v>1.11965299</v>
      </c>
      <c r="O240" s="54" t="n">
        <v>3.21865082e-06</v>
      </c>
      <c r="P240" s="52" t="inlineStr">
        <is>
          <t>Gouraud</t>
        </is>
      </c>
      <c r="Q240" s="52" t="inlineStr">
        <is>
          <t>Metal</t>
        </is>
      </c>
      <c r="R240" s="54" t="n">
        <v>0.75</v>
      </c>
      <c r="S240" s="54" t="n">
        <v>0.6</v>
      </c>
      <c r="T240" s="54" t="n">
        <v>0.12</v>
      </c>
      <c r="U240" s="54" t="n">
        <v>0</v>
      </c>
      <c r="V240" s="52" t="inlineStr">
        <is>
          <t>No</t>
        </is>
      </c>
      <c r="W240" s="52" t="inlineStr">
        <is>
          <t>No</t>
        </is>
      </c>
      <c r="X240" s="52" t="inlineStr">
        <is>
          <t>-</t>
        </is>
      </c>
      <c r="Y240" s="52" t="inlineStr">
        <is>
          <t>Wire strand</t>
        </is>
      </c>
    </row>
    <row r="241" outlineLevel="1">
      <c r="A241" s="52" t="inlineStr">
        <is>
          <t>ENV-67</t>
        </is>
      </c>
      <c r="B241" s="52" t="inlineStr">
        <is>
          <t>Environment</t>
        </is>
      </c>
      <c r="C241" s="58" t="inlineStr">
        <is>
          <t>Cylinder</t>
        </is>
      </c>
      <c r="D241" s="60" t="inlineStr">
        <is>
          <t>Fence wire</t>
        </is>
      </c>
      <c r="E241" s="52" t="inlineStr">
        <is>
          <t>ENV-01</t>
        </is>
      </c>
      <c r="F241" s="52" t="n">
        <v>2</v>
      </c>
      <c r="G241" s="54" t="n">
        <v>0.0120000001</v>
      </c>
      <c r="H241" s="54" t="n">
        <v>0.0120000001</v>
      </c>
      <c r="I241" s="54" t="n">
        <v>5.94460106</v>
      </c>
      <c r="J241" s="54" t="n">
        <v>-0.297030777</v>
      </c>
      <c r="K241" s="54" t="n">
        <v>-17.9999962</v>
      </c>
      <c r="L241" s="54" t="n">
        <v>0</v>
      </c>
      <c r="M241" s="54" t="n">
        <v>17.847599</v>
      </c>
      <c r="N241" s="54" t="n">
        <v>0.305189729</v>
      </c>
      <c r="O241" s="54" t="n">
        <v>5.79903793</v>
      </c>
      <c r="P241" s="52" t="inlineStr">
        <is>
          <t>Gouraud</t>
        </is>
      </c>
      <c r="Q241" s="52" t="inlineStr">
        <is>
          <t>Metal</t>
        </is>
      </c>
      <c r="R241" s="54" t="n">
        <v>0.75</v>
      </c>
      <c r="S241" s="54" t="n">
        <v>0.6</v>
      </c>
      <c r="T241" s="54" t="n">
        <v>0.12</v>
      </c>
      <c r="U241" s="54" t="n">
        <v>0</v>
      </c>
      <c r="V241" s="52" t="inlineStr">
        <is>
          <t>No</t>
        </is>
      </c>
      <c r="W241" s="52" t="inlineStr">
        <is>
          <t>No</t>
        </is>
      </c>
      <c r="X241" s="52" t="inlineStr">
        <is>
          <t>-</t>
        </is>
      </c>
      <c r="Y241" s="52" t="inlineStr">
        <is>
          <t>Wire strand</t>
        </is>
      </c>
    </row>
    <row r="242" outlineLevel="1">
      <c r="A242" s="52" t="inlineStr">
        <is>
          <t>ENV-68</t>
        </is>
      </c>
      <c r="B242" s="52" t="inlineStr">
        <is>
          <t>Environment</t>
        </is>
      </c>
      <c r="C242" s="58" t="inlineStr">
        <is>
          <t>Cylinder</t>
        </is>
      </c>
      <c r="D242" s="60" t="inlineStr">
        <is>
          <t>Fence wire</t>
        </is>
      </c>
      <c r="E242" s="52" t="inlineStr">
        <is>
          <t>ENV-01</t>
        </is>
      </c>
      <c r="F242" s="52" t="n">
        <v>2</v>
      </c>
      <c r="G242" s="54" t="n">
        <v>0.0120000001</v>
      </c>
      <c r="H242" s="54" t="n">
        <v>0.0120000001</v>
      </c>
      <c r="I242" s="54" t="n">
        <v>5.94460106</v>
      </c>
      <c r="J242" s="54" t="n">
        <v>-0.297031075</v>
      </c>
      <c r="K242" s="54" t="n">
        <v>-17.9999962</v>
      </c>
      <c r="L242" s="54" t="n">
        <v>0</v>
      </c>
      <c r="M242" s="54" t="n">
        <v>17.847599</v>
      </c>
      <c r="N242" s="54" t="n">
        <v>0.705189705</v>
      </c>
      <c r="O242" s="54" t="n">
        <v>5.79903793</v>
      </c>
      <c r="P242" s="52" t="inlineStr">
        <is>
          <t>Gouraud</t>
        </is>
      </c>
      <c r="Q242" s="52" t="inlineStr">
        <is>
          <t>Metal</t>
        </is>
      </c>
      <c r="R242" s="54" t="n">
        <v>0.75</v>
      </c>
      <c r="S242" s="54" t="n">
        <v>0.6</v>
      </c>
      <c r="T242" s="54" t="n">
        <v>0.12</v>
      </c>
      <c r="U242" s="54" t="n">
        <v>0</v>
      </c>
      <c r="V242" s="52" t="inlineStr">
        <is>
          <t>No</t>
        </is>
      </c>
      <c r="W242" s="52" t="inlineStr">
        <is>
          <t>No</t>
        </is>
      </c>
      <c r="X242" s="52" t="inlineStr">
        <is>
          <t>-</t>
        </is>
      </c>
      <c r="Y242" s="52" t="inlineStr">
        <is>
          <t>Wire strand</t>
        </is>
      </c>
    </row>
    <row r="243" outlineLevel="1">
      <c r="A243" s="52" t="inlineStr">
        <is>
          <t>ENV-69</t>
        </is>
      </c>
      <c r="B243" s="52" t="inlineStr">
        <is>
          <t>Environment</t>
        </is>
      </c>
      <c r="C243" s="58" t="inlineStr">
        <is>
          <t>Cylinder</t>
        </is>
      </c>
      <c r="D243" s="60" t="inlineStr">
        <is>
          <t>Fence wire</t>
        </is>
      </c>
      <c r="E243" s="52" t="inlineStr">
        <is>
          <t>ENV-01</t>
        </is>
      </c>
      <c r="F243" s="52" t="n">
        <v>2</v>
      </c>
      <c r="G243" s="54" t="n">
        <v>0.0120000001</v>
      </c>
      <c r="H243" s="54" t="n">
        <v>0.0120000001</v>
      </c>
      <c r="I243" s="54" t="n">
        <v>5.94460106</v>
      </c>
      <c r="J243" s="54" t="n">
        <v>-0.297030479</v>
      </c>
      <c r="K243" s="54" t="n">
        <v>-17.9999962</v>
      </c>
      <c r="L243" s="54" t="n">
        <v>0</v>
      </c>
      <c r="M243" s="54" t="n">
        <v>17.847599</v>
      </c>
      <c r="N243" s="54" t="n">
        <v>1.1051898</v>
      </c>
      <c r="O243" s="54" t="n">
        <v>5.79903793</v>
      </c>
      <c r="P243" s="52" t="inlineStr">
        <is>
          <t>Gouraud</t>
        </is>
      </c>
      <c r="Q243" s="52" t="inlineStr">
        <is>
          <t>Metal</t>
        </is>
      </c>
      <c r="R243" s="54" t="n">
        <v>0.75</v>
      </c>
      <c r="S243" s="54" t="n">
        <v>0.6</v>
      </c>
      <c r="T243" s="54" t="n">
        <v>0.12</v>
      </c>
      <c r="U243" s="54" t="n">
        <v>0</v>
      </c>
      <c r="V243" s="52" t="inlineStr">
        <is>
          <t>No</t>
        </is>
      </c>
      <c r="W243" s="52" t="inlineStr">
        <is>
          <t>No</t>
        </is>
      </c>
      <c r="X243" s="52" t="inlineStr">
        <is>
          <t>-</t>
        </is>
      </c>
      <c r="Y243" s="52" t="inlineStr">
        <is>
          <t>Wire strand</t>
        </is>
      </c>
    </row>
    <row r="244" outlineLevel="1">
      <c r="A244" s="52" t="inlineStr">
        <is>
          <t>ENV-70</t>
        </is>
      </c>
      <c r="B244" s="52" t="inlineStr">
        <is>
          <t>Environment</t>
        </is>
      </c>
      <c r="C244" s="58" t="inlineStr">
        <is>
          <t>Cylinder</t>
        </is>
      </c>
      <c r="D244" s="60" t="inlineStr">
        <is>
          <t>Fence wire</t>
        </is>
      </c>
      <c r="E244" s="52" t="inlineStr">
        <is>
          <t>ENV-01</t>
        </is>
      </c>
      <c r="F244" s="52" t="n">
        <v>2</v>
      </c>
      <c r="G244" s="54" t="n">
        <v>0.0120000001</v>
      </c>
      <c r="H244" s="54" t="n">
        <v>0.0120000001</v>
      </c>
      <c r="I244" s="54" t="n">
        <v>5.94482183</v>
      </c>
      <c r="J244" s="54" t="n">
        <v>-0.584044993</v>
      </c>
      <c r="K244" s="54" t="n">
        <v>-36.0000305</v>
      </c>
      <c r="L244" s="54" t="n">
        <v>0</v>
      </c>
      <c r="M244" s="54" t="n">
        <v>15.1820717</v>
      </c>
      <c r="N244" s="54" t="n">
        <v>0.350897342</v>
      </c>
      <c r="O244" s="54" t="n">
        <v>11.0304308</v>
      </c>
      <c r="P244" s="52" t="inlineStr">
        <is>
          <t>Gouraud</t>
        </is>
      </c>
      <c r="Q244" s="52" t="inlineStr">
        <is>
          <t>Metal</t>
        </is>
      </c>
      <c r="R244" s="54" t="n">
        <v>0.75</v>
      </c>
      <c r="S244" s="54" t="n">
        <v>0.6</v>
      </c>
      <c r="T244" s="54" t="n">
        <v>0.12</v>
      </c>
      <c r="U244" s="54" t="n">
        <v>0</v>
      </c>
      <c r="V244" s="52" t="inlineStr">
        <is>
          <t>No</t>
        </is>
      </c>
      <c r="W244" s="52" t="inlineStr">
        <is>
          <t>No</t>
        </is>
      </c>
      <c r="X244" s="52" t="inlineStr">
        <is>
          <t>-</t>
        </is>
      </c>
      <c r="Y244" s="52" t="inlineStr">
        <is>
          <t>Wire strand</t>
        </is>
      </c>
    </row>
    <row r="245" outlineLevel="1">
      <c r="A245" s="52" t="inlineStr">
        <is>
          <t>ENV-71</t>
        </is>
      </c>
      <c r="B245" s="52" t="inlineStr">
        <is>
          <t>Environment</t>
        </is>
      </c>
      <c r="C245" s="58" t="inlineStr">
        <is>
          <t>Cylinder</t>
        </is>
      </c>
      <c r="D245" s="60" t="inlineStr">
        <is>
          <t>Fence wire</t>
        </is>
      </c>
      <c r="E245" s="52" t="inlineStr">
        <is>
          <t>ENV-01</t>
        </is>
      </c>
      <c r="F245" s="52" t="n">
        <v>2</v>
      </c>
      <c r="G245" s="54" t="n">
        <v>0.0120000001</v>
      </c>
      <c r="H245" s="54" t="n">
        <v>0.0120000001</v>
      </c>
      <c r="I245" s="54" t="n">
        <v>5.94482183</v>
      </c>
      <c r="J245" s="54" t="n">
        <v>-0.584044993</v>
      </c>
      <c r="K245" s="54" t="n">
        <v>-36.0000305</v>
      </c>
      <c r="L245" s="54" t="n">
        <v>0</v>
      </c>
      <c r="M245" s="54" t="n">
        <v>15.1820717</v>
      </c>
      <c r="N245" s="54" t="n">
        <v>0.750897348</v>
      </c>
      <c r="O245" s="54" t="n">
        <v>11.0304308</v>
      </c>
      <c r="P245" s="52" t="inlineStr">
        <is>
          <t>Gouraud</t>
        </is>
      </c>
      <c r="Q245" s="52" t="inlineStr">
        <is>
          <t>Metal</t>
        </is>
      </c>
      <c r="R245" s="54" t="n">
        <v>0.75</v>
      </c>
      <c r="S245" s="54" t="n">
        <v>0.6</v>
      </c>
      <c r="T245" s="54" t="n">
        <v>0.12</v>
      </c>
      <c r="U245" s="54" t="n">
        <v>0</v>
      </c>
      <c r="V245" s="52" t="inlineStr">
        <is>
          <t>No</t>
        </is>
      </c>
      <c r="W245" s="52" t="inlineStr">
        <is>
          <t>No</t>
        </is>
      </c>
      <c r="X245" s="52" t="inlineStr">
        <is>
          <t>-</t>
        </is>
      </c>
      <c r="Y245" s="52" t="inlineStr">
        <is>
          <t>Wire strand</t>
        </is>
      </c>
    </row>
    <row r="246" outlineLevel="1">
      <c r="A246" s="52" t="inlineStr">
        <is>
          <t>ENV-72</t>
        </is>
      </c>
      <c r="B246" s="52" t="inlineStr">
        <is>
          <t>Environment</t>
        </is>
      </c>
      <c r="C246" s="58" t="inlineStr">
        <is>
          <t>Cylinder</t>
        </is>
      </c>
      <c r="D246" s="60" t="inlineStr">
        <is>
          <t>Fence wire</t>
        </is>
      </c>
      <c r="E246" s="52" t="inlineStr">
        <is>
          <t>ENV-01</t>
        </is>
      </c>
      <c r="F246" s="52" t="n">
        <v>2</v>
      </c>
      <c r="G246" s="54" t="n">
        <v>0.0120000001</v>
      </c>
      <c r="H246" s="54" t="n">
        <v>0.0120000001</v>
      </c>
      <c r="I246" s="54" t="n">
        <v>5.94482183</v>
      </c>
      <c r="J246" s="54" t="n">
        <v>-0.584044993</v>
      </c>
      <c r="K246" s="54" t="n">
        <v>-36.0000305</v>
      </c>
      <c r="L246" s="54" t="n">
        <v>0</v>
      </c>
      <c r="M246" s="54" t="n">
        <v>15.1820717</v>
      </c>
      <c r="N246" s="54" t="n">
        <v>1.15089726</v>
      </c>
      <c r="O246" s="54" t="n">
        <v>11.0304308</v>
      </c>
      <c r="P246" s="52" t="inlineStr">
        <is>
          <t>Gouraud</t>
        </is>
      </c>
      <c r="Q246" s="52" t="inlineStr">
        <is>
          <t>Metal</t>
        </is>
      </c>
      <c r="R246" s="54" t="n">
        <v>0.75</v>
      </c>
      <c r="S246" s="54" t="n">
        <v>0.6</v>
      </c>
      <c r="T246" s="54" t="n">
        <v>0.12</v>
      </c>
      <c r="U246" s="54" t="n">
        <v>0</v>
      </c>
      <c r="V246" s="52" t="inlineStr">
        <is>
          <t>No</t>
        </is>
      </c>
      <c r="W246" s="52" t="inlineStr">
        <is>
          <t>No</t>
        </is>
      </c>
      <c r="X246" s="52" t="inlineStr">
        <is>
          <t>-</t>
        </is>
      </c>
      <c r="Y246" s="52" t="inlineStr">
        <is>
          <t>Wire strand</t>
        </is>
      </c>
    </row>
    <row r="247" outlineLevel="1">
      <c r="A247" s="52" t="inlineStr">
        <is>
          <t>ENV-73</t>
        </is>
      </c>
      <c r="B247" s="52" t="inlineStr">
        <is>
          <t>Environment</t>
        </is>
      </c>
      <c r="C247" s="58" t="inlineStr">
        <is>
          <t>Cylinder</t>
        </is>
      </c>
      <c r="D247" s="60" t="inlineStr">
        <is>
          <t>Fence wire</t>
        </is>
      </c>
      <c r="E247" s="52" t="inlineStr">
        <is>
          <t>ENV-01</t>
        </is>
      </c>
      <c r="F247" s="52" t="n">
        <v>2</v>
      </c>
      <c r="G247" s="54" t="n">
        <v>0.0120000001</v>
      </c>
      <c r="H247" s="54" t="n">
        <v>0.0120000001</v>
      </c>
      <c r="I247" s="54" t="n">
        <v>5.9450531</v>
      </c>
      <c r="J247" s="54" t="n">
        <v>0.780142188</v>
      </c>
      <c r="K247" s="54" t="n">
        <v>-54.0000153</v>
      </c>
      <c r="L247" s="54" t="n">
        <v>0</v>
      </c>
      <c r="M247" s="54" t="n">
        <v>11.0304193</v>
      </c>
      <c r="N247" s="54" t="n">
        <v>0.340723276</v>
      </c>
      <c r="O247" s="54" t="n">
        <v>15.1820803</v>
      </c>
      <c r="P247" s="52" t="inlineStr">
        <is>
          <t>Gouraud</t>
        </is>
      </c>
      <c r="Q247" s="52" t="inlineStr">
        <is>
          <t>Metal</t>
        </is>
      </c>
      <c r="R247" s="54" t="n">
        <v>0.75</v>
      </c>
      <c r="S247" s="54" t="n">
        <v>0.6</v>
      </c>
      <c r="T247" s="54" t="n">
        <v>0.12</v>
      </c>
      <c r="U247" s="54" t="n">
        <v>0</v>
      </c>
      <c r="V247" s="52" t="inlineStr">
        <is>
          <t>No</t>
        </is>
      </c>
      <c r="W247" s="52" t="inlineStr">
        <is>
          <t>No</t>
        </is>
      </c>
      <c r="X247" s="52" t="inlineStr">
        <is>
          <t>-</t>
        </is>
      </c>
      <c r="Y247" s="52" t="inlineStr">
        <is>
          <t>Wire strand</t>
        </is>
      </c>
    </row>
    <row r="248" outlineLevel="1">
      <c r="A248" s="52" t="inlineStr">
        <is>
          <t>ENV-74</t>
        </is>
      </c>
      <c r="B248" s="52" t="inlineStr">
        <is>
          <t>Environment</t>
        </is>
      </c>
      <c r="C248" s="58" t="inlineStr">
        <is>
          <t>Cylinder</t>
        </is>
      </c>
      <c r="D248" s="60" t="inlineStr">
        <is>
          <t>Fence wire</t>
        </is>
      </c>
      <c r="E248" s="52" t="inlineStr">
        <is>
          <t>ENV-01</t>
        </is>
      </c>
      <c r="F248" s="52" t="n">
        <v>2</v>
      </c>
      <c r="G248" s="54" t="n">
        <v>0.0120000001</v>
      </c>
      <c r="H248" s="54" t="n">
        <v>0.0120000001</v>
      </c>
      <c r="I248" s="54" t="n">
        <v>5.9450531</v>
      </c>
      <c r="J248" s="54" t="n">
        <v>0.78014189</v>
      </c>
      <c r="K248" s="54" t="n">
        <v>-54.0000153</v>
      </c>
      <c r="L248" s="54" t="n">
        <v>0</v>
      </c>
      <c r="M248" s="54" t="n">
        <v>11.0304193</v>
      </c>
      <c r="N248" s="54" t="n">
        <v>0.740723312</v>
      </c>
      <c r="O248" s="54" t="n">
        <v>15.1820803</v>
      </c>
      <c r="P248" s="52" t="inlineStr">
        <is>
          <t>Gouraud</t>
        </is>
      </c>
      <c r="Q248" s="52" t="inlineStr">
        <is>
          <t>Metal</t>
        </is>
      </c>
      <c r="R248" s="54" t="n">
        <v>0.75</v>
      </c>
      <c r="S248" s="54" t="n">
        <v>0.6</v>
      </c>
      <c r="T248" s="54" t="n">
        <v>0.12</v>
      </c>
      <c r="U248" s="54" t="n">
        <v>0</v>
      </c>
      <c r="V248" s="52" t="inlineStr">
        <is>
          <t>No</t>
        </is>
      </c>
      <c r="W248" s="52" t="inlineStr">
        <is>
          <t>No</t>
        </is>
      </c>
      <c r="X248" s="52" t="inlineStr">
        <is>
          <t>-</t>
        </is>
      </c>
      <c r="Y248" s="52" t="inlineStr">
        <is>
          <t>Wire strand</t>
        </is>
      </c>
    </row>
    <row r="249" outlineLevel="1">
      <c r="A249" s="52" t="inlineStr">
        <is>
          <t>ENV-75</t>
        </is>
      </c>
      <c r="B249" s="52" t="inlineStr">
        <is>
          <t>Environment</t>
        </is>
      </c>
      <c r="C249" s="58" t="inlineStr">
        <is>
          <t>Cylinder</t>
        </is>
      </c>
      <c r="D249" s="60" t="inlineStr">
        <is>
          <t>Fence wire</t>
        </is>
      </c>
      <c r="E249" s="52" t="inlineStr">
        <is>
          <t>ENV-01</t>
        </is>
      </c>
      <c r="F249" s="52" t="n">
        <v>2</v>
      </c>
      <c r="G249" s="54" t="n">
        <v>0.0120000001</v>
      </c>
      <c r="H249" s="54" t="n">
        <v>0.0120000001</v>
      </c>
      <c r="I249" s="54" t="n">
        <v>5.9450531</v>
      </c>
      <c r="J249" s="54" t="n">
        <v>0.78014189</v>
      </c>
      <c r="K249" s="54" t="n">
        <v>-54.0000153</v>
      </c>
      <c r="L249" s="54" t="n">
        <v>0</v>
      </c>
      <c r="M249" s="54" t="n">
        <v>11.0304193</v>
      </c>
      <c r="N249" s="54" t="n">
        <v>1.14072323</v>
      </c>
      <c r="O249" s="54" t="n">
        <v>15.1820803</v>
      </c>
      <c r="P249" s="52" t="inlineStr">
        <is>
          <t>Gouraud</t>
        </is>
      </c>
      <c r="Q249" s="52" t="inlineStr">
        <is>
          <t>Metal</t>
        </is>
      </c>
      <c r="R249" s="54" t="n">
        <v>0.75</v>
      </c>
      <c r="S249" s="54" t="n">
        <v>0.6</v>
      </c>
      <c r="T249" s="54" t="n">
        <v>0.12</v>
      </c>
      <c r="U249" s="54" t="n">
        <v>0</v>
      </c>
      <c r="V249" s="52" t="inlineStr">
        <is>
          <t>No</t>
        </is>
      </c>
      <c r="W249" s="52" t="inlineStr">
        <is>
          <t>No</t>
        </is>
      </c>
      <c r="X249" s="52" t="inlineStr">
        <is>
          <t>-</t>
        </is>
      </c>
      <c r="Y249" s="52" t="inlineStr">
        <is>
          <t>Wire strand</t>
        </is>
      </c>
    </row>
    <row r="250" outlineLevel="1">
      <c r="A250" s="52" t="inlineStr">
        <is>
          <t>ENV-76</t>
        </is>
      </c>
      <c r="B250" s="52" t="inlineStr">
        <is>
          <t>Environment</t>
        </is>
      </c>
      <c r="C250" s="58" t="inlineStr">
        <is>
          <t>Cylinder</t>
        </is>
      </c>
      <c r="D250" s="60" t="inlineStr">
        <is>
          <t>Fence wire</t>
        </is>
      </c>
      <c r="E250" s="52" t="inlineStr">
        <is>
          <t>ENV-01</t>
        </is>
      </c>
      <c r="F250" s="52" t="n">
        <v>2</v>
      </c>
      <c r="G250" s="54" t="n">
        <v>0.0120000001</v>
      </c>
      <c r="H250" s="54" t="n">
        <v>0.0120000001</v>
      </c>
      <c r="I250" s="54" t="n">
        <v>5.94452477</v>
      </c>
      <c r="J250" s="54" t="n">
        <v>0.118217766</v>
      </c>
      <c r="K250" s="54" t="n">
        <v>-72.0000076</v>
      </c>
      <c r="L250" s="54" t="n">
        <v>0</v>
      </c>
      <c r="M250" s="54" t="n">
        <v>5.79903364</v>
      </c>
      <c r="N250" s="54" t="n">
        <v>0.294117838</v>
      </c>
      <c r="O250" s="54" t="n">
        <v>17.8476028</v>
      </c>
      <c r="P250" s="52" t="inlineStr">
        <is>
          <t>Gouraud</t>
        </is>
      </c>
      <c r="Q250" s="52" t="inlineStr">
        <is>
          <t>Metal</t>
        </is>
      </c>
      <c r="R250" s="54" t="n">
        <v>0.75</v>
      </c>
      <c r="S250" s="54" t="n">
        <v>0.6</v>
      </c>
      <c r="T250" s="54" t="n">
        <v>0.12</v>
      </c>
      <c r="U250" s="54" t="n">
        <v>0</v>
      </c>
      <c r="V250" s="52" t="inlineStr">
        <is>
          <t>No</t>
        </is>
      </c>
      <c r="W250" s="52" t="inlineStr">
        <is>
          <t>No</t>
        </is>
      </c>
      <c r="X250" s="52" t="inlineStr">
        <is>
          <t>-</t>
        </is>
      </c>
      <c r="Y250" s="52" t="inlineStr">
        <is>
          <t>Wire strand</t>
        </is>
      </c>
    </row>
    <row r="251" outlineLevel="1">
      <c r="A251" s="52" t="inlineStr">
        <is>
          <t>ENV-77</t>
        </is>
      </c>
      <c r="B251" s="52" t="inlineStr">
        <is>
          <t>Environment</t>
        </is>
      </c>
      <c r="C251" s="58" t="inlineStr">
        <is>
          <t>Cylinder</t>
        </is>
      </c>
      <c r="D251" s="60" t="inlineStr">
        <is>
          <t>Fence wire</t>
        </is>
      </c>
      <c r="E251" s="52" t="inlineStr">
        <is>
          <t>ENV-01</t>
        </is>
      </c>
      <c r="F251" s="52" t="n">
        <v>2</v>
      </c>
      <c r="G251" s="54" t="n">
        <v>0.0120000001</v>
      </c>
      <c r="H251" s="54" t="n">
        <v>0.0120000001</v>
      </c>
      <c r="I251" s="54" t="n">
        <v>5.94452477</v>
      </c>
      <c r="J251" s="54" t="n">
        <v>0.118217766</v>
      </c>
      <c r="K251" s="54" t="n">
        <v>-72.0000076</v>
      </c>
      <c r="L251" s="54" t="n">
        <v>0</v>
      </c>
      <c r="M251" s="54" t="n">
        <v>5.79903364</v>
      </c>
      <c r="N251" s="54" t="n">
        <v>0.694117904</v>
      </c>
      <c r="O251" s="54" t="n">
        <v>17.8476028</v>
      </c>
      <c r="P251" s="52" t="inlineStr">
        <is>
          <t>Gouraud</t>
        </is>
      </c>
      <c r="Q251" s="52" t="inlineStr">
        <is>
          <t>Metal</t>
        </is>
      </c>
      <c r="R251" s="54" t="n">
        <v>0.75</v>
      </c>
      <c r="S251" s="54" t="n">
        <v>0.6</v>
      </c>
      <c r="T251" s="54" t="n">
        <v>0.12</v>
      </c>
      <c r="U251" s="54" t="n">
        <v>0</v>
      </c>
      <c r="V251" s="52" t="inlineStr">
        <is>
          <t>No</t>
        </is>
      </c>
      <c r="W251" s="52" t="inlineStr">
        <is>
          <t>No</t>
        </is>
      </c>
      <c r="X251" s="52" t="inlineStr">
        <is>
          <t>-</t>
        </is>
      </c>
      <c r="Y251" s="52" t="inlineStr">
        <is>
          <t>Wire strand</t>
        </is>
      </c>
    </row>
    <row r="252" outlineLevel="1">
      <c r="A252" s="52" t="inlineStr">
        <is>
          <t>ENV-78</t>
        </is>
      </c>
      <c r="B252" s="52" t="inlineStr">
        <is>
          <t>Environment</t>
        </is>
      </c>
      <c r="C252" s="58" t="inlineStr">
        <is>
          <t>Cylinder</t>
        </is>
      </c>
      <c r="D252" s="60" t="inlineStr">
        <is>
          <t>Fence wire</t>
        </is>
      </c>
      <c r="E252" s="52" t="inlineStr">
        <is>
          <t>ENV-01</t>
        </is>
      </c>
      <c r="F252" s="52" t="n">
        <v>2</v>
      </c>
      <c r="G252" s="54" t="n">
        <v>0.0120000001</v>
      </c>
      <c r="H252" s="54" t="n">
        <v>0.0120000001</v>
      </c>
      <c r="I252" s="54" t="n">
        <v>5.94452477</v>
      </c>
      <c r="J252" s="54" t="n">
        <v>0.118218333</v>
      </c>
      <c r="K252" s="54" t="n">
        <v>-72.0000076</v>
      </c>
      <c r="L252" s="54" t="n">
        <v>0</v>
      </c>
      <c r="M252" s="54" t="n">
        <v>5.79903364</v>
      </c>
      <c r="N252" s="54" t="n">
        <v>1.09411788</v>
      </c>
      <c r="O252" s="54" t="n">
        <v>17.8476028</v>
      </c>
      <c r="P252" s="52" t="inlineStr">
        <is>
          <t>Gouraud</t>
        </is>
      </c>
      <c r="Q252" s="52" t="inlineStr">
        <is>
          <t>Metal</t>
        </is>
      </c>
      <c r="R252" s="54" t="n">
        <v>0.75</v>
      </c>
      <c r="S252" s="54" t="n">
        <v>0.6</v>
      </c>
      <c r="T252" s="54" t="n">
        <v>0.12</v>
      </c>
      <c r="U252" s="54" t="n">
        <v>0</v>
      </c>
      <c r="V252" s="52" t="inlineStr">
        <is>
          <t>No</t>
        </is>
      </c>
      <c r="W252" s="52" t="inlineStr">
        <is>
          <t>No</t>
        </is>
      </c>
      <c r="X252" s="52" t="inlineStr">
        <is>
          <t>-</t>
        </is>
      </c>
      <c r="Y252" s="52" t="inlineStr">
        <is>
          <t>Wire strand</t>
        </is>
      </c>
    </row>
    <row r="253" outlineLevel="1">
      <c r="A253" s="52" t="inlineStr">
        <is>
          <t>ENV-79</t>
        </is>
      </c>
      <c r="B253" s="52" t="inlineStr">
        <is>
          <t>Environment</t>
        </is>
      </c>
      <c r="C253" s="53" t="inlineStr">
        <is>
          <t>Group</t>
        </is>
      </c>
      <c r="D253" s="60" t="inlineStr">
        <is>
          <t>Gate leaf</t>
        </is>
      </c>
      <c r="E253" s="52" t="inlineStr">
        <is>
          <t>ENV-01</t>
        </is>
      </c>
      <c r="F253" s="52" t="n">
        <v>2</v>
      </c>
      <c r="G253" s="54" t="n">
        <v>1</v>
      </c>
      <c r="H253" s="54" t="n">
        <v>1</v>
      </c>
      <c r="I253" s="54" t="n">
        <v>1</v>
      </c>
      <c r="J253" s="54" t="n">
        <v>0</v>
      </c>
      <c r="K253" s="54" t="n">
        <v>-160</v>
      </c>
      <c r="L253" s="54" t="n">
        <v>0</v>
      </c>
      <c r="M253" s="54" t="n">
        <v>2.97224975</v>
      </c>
      <c r="N253" s="54" t="n">
        <v>-0.0620147772</v>
      </c>
      <c r="O253" s="54" t="n">
        <v>18.7660789</v>
      </c>
      <c r="P253" s="52" t="inlineStr">
        <is>
          <t>-</t>
        </is>
      </c>
      <c r="Q253" s="52" t="inlineStr">
        <is>
          <t>Plain</t>
        </is>
      </c>
      <c r="R253" s="54" t="n">
        <v>0.5</v>
      </c>
      <c r="S253" s="54" t="n">
        <v>0</v>
      </c>
      <c r="T253" s="54" t="n">
        <v>0.2</v>
      </c>
      <c r="U253" s="54" t="n">
        <v>0</v>
      </c>
      <c r="V253" s="52" t="inlineStr">
        <is>
          <t>No</t>
        </is>
      </c>
      <c r="W253" s="52" t="inlineStr">
        <is>
          <t>Yes</t>
        </is>
      </c>
      <c r="X253" s="52" t="inlineStr">
        <is>
          <t>-</t>
        </is>
      </c>
      <c r="Y253" s="52" t="inlineStr">
        <is>
          <t>Swing gate hinged on the gate post</t>
        </is>
      </c>
    </row>
    <row r="254" outlineLevel="1">
      <c r="A254" s="52" t="inlineStr">
        <is>
          <t>ENV-80</t>
        </is>
      </c>
      <c r="B254" s="52" t="inlineStr">
        <is>
          <t>Environment</t>
        </is>
      </c>
      <c r="C254" s="58" t="inlineStr">
        <is>
          <t>Cylinder</t>
        </is>
      </c>
      <c r="D254" s="62" t="inlineStr">
        <is>
          <t>Gate stile</t>
        </is>
      </c>
      <c r="E254" s="52" t="inlineStr">
        <is>
          <t>ENV-79</t>
        </is>
      </c>
      <c r="F254" s="52" t="n">
        <v>3</v>
      </c>
      <c r="G254" s="54" t="n">
        <v>0.0599999987</v>
      </c>
      <c r="H254" s="54" t="n">
        <v>0.0599999987</v>
      </c>
      <c r="I254" s="54" t="n">
        <v>1.20000005</v>
      </c>
      <c r="J254" s="54" t="n">
        <v>90</v>
      </c>
      <c r="K254" s="54" t="n">
        <v>0</v>
      </c>
      <c r="L254" s="54" t="n">
        <v>0</v>
      </c>
      <c r="M254" s="54" t="n">
        <v>0</v>
      </c>
      <c r="N254" s="54" t="n">
        <v>0.800000012</v>
      </c>
      <c r="O254" s="54" t="n">
        <v>2.82250977</v>
      </c>
      <c r="P254" s="52" t="inlineStr">
        <is>
          <t>Gouraud</t>
        </is>
      </c>
      <c r="Q254" s="52" t="inlineStr">
        <is>
          <t>Metal</t>
        </is>
      </c>
      <c r="R254" s="54" t="n">
        <v>0.4</v>
      </c>
      <c r="S254" s="54" t="n">
        <v>0.9</v>
      </c>
      <c r="T254" s="54" t="n">
        <v>0.22</v>
      </c>
      <c r="U254" s="54" t="n">
        <v>0</v>
      </c>
      <c r="V254" s="52" t="inlineStr">
        <is>
          <t>No</t>
        </is>
      </c>
      <c r="W254" s="52" t="inlineStr">
        <is>
          <t>Yes</t>
        </is>
      </c>
      <c r="X254" s="52" t="inlineStr">
        <is>
          <t>-</t>
        </is>
      </c>
      <c r="Y254" s="52" t="inlineStr">
        <is>
          <t>Outer upright</t>
        </is>
      </c>
    </row>
    <row r="255" outlineLevel="1">
      <c r="A255" s="52" t="inlineStr">
        <is>
          <t>ENV-81</t>
        </is>
      </c>
      <c r="B255" s="52" t="inlineStr">
        <is>
          <t>Environment</t>
        </is>
      </c>
      <c r="C255" s="58" t="inlineStr">
        <is>
          <t>Cylinder</t>
        </is>
      </c>
      <c r="D255" s="62" t="inlineStr">
        <is>
          <t>Gate rail top</t>
        </is>
      </c>
      <c r="E255" s="52" t="inlineStr">
        <is>
          <t>ENV-79</t>
        </is>
      </c>
      <c r="F255" s="52" t="n">
        <v>3</v>
      </c>
      <c r="G255" s="54" t="n">
        <v>0.0500000007</v>
      </c>
      <c r="H255" s="54" t="n">
        <v>0.0500000007</v>
      </c>
      <c r="I255" s="54" t="n">
        <v>2.72250986</v>
      </c>
      <c r="J255" s="54" t="n">
        <v>0</v>
      </c>
      <c r="K255" s="54" t="n">
        <v>0</v>
      </c>
      <c r="L255" s="54" t="n">
        <v>0</v>
      </c>
      <c r="M255" s="54" t="n">
        <v>0</v>
      </c>
      <c r="N255" s="54" t="n">
        <v>1.35000002</v>
      </c>
      <c r="O255" s="54" t="n">
        <v>1.46125484</v>
      </c>
      <c r="P255" s="52" t="inlineStr">
        <is>
          <t>Gouraud</t>
        </is>
      </c>
      <c r="Q255" s="52" t="inlineStr">
        <is>
          <t>Metal</t>
        </is>
      </c>
      <c r="R255" s="54" t="n">
        <v>0.4</v>
      </c>
      <c r="S255" s="54" t="n">
        <v>0.9</v>
      </c>
      <c r="T255" s="54" t="n">
        <v>0.22</v>
      </c>
      <c r="U255" s="54" t="n">
        <v>0</v>
      </c>
      <c r="V255" s="52" t="inlineStr">
        <is>
          <t>No</t>
        </is>
      </c>
      <c r="W255" s="52" t="inlineStr">
        <is>
          <t>Yes</t>
        </is>
      </c>
      <c r="X255" s="52" t="inlineStr">
        <is>
          <t>-</t>
        </is>
      </c>
      <c r="Y255" s="52" t="inlineStr">
        <is>
          <t>Top rail</t>
        </is>
      </c>
    </row>
    <row r="256" outlineLevel="1">
      <c r="A256" s="52" t="inlineStr">
        <is>
          <t>ENV-82</t>
        </is>
      </c>
      <c r="B256" s="52" t="inlineStr">
        <is>
          <t>Environment</t>
        </is>
      </c>
      <c r="C256" s="58" t="inlineStr">
        <is>
          <t>Cylinder</t>
        </is>
      </c>
      <c r="D256" s="62" t="inlineStr">
        <is>
          <t>Gate rail bottom</t>
        </is>
      </c>
      <c r="E256" s="52" t="inlineStr">
        <is>
          <t>ENV-79</t>
        </is>
      </c>
      <c r="F256" s="52" t="n">
        <v>3</v>
      </c>
      <c r="G256" s="54" t="n">
        <v>0.0500000007</v>
      </c>
      <c r="H256" s="54" t="n">
        <v>0.0500000007</v>
      </c>
      <c r="I256" s="54" t="n">
        <v>2.72250986</v>
      </c>
      <c r="J256" s="54" t="n">
        <v>0</v>
      </c>
      <c r="K256" s="54" t="n">
        <v>0</v>
      </c>
      <c r="L256" s="54" t="n">
        <v>0</v>
      </c>
      <c r="M256" s="54" t="n">
        <v>0</v>
      </c>
      <c r="N256" s="54" t="n">
        <v>0.25</v>
      </c>
      <c r="O256" s="54" t="n">
        <v>1.46125484</v>
      </c>
      <c r="P256" s="52" t="inlineStr">
        <is>
          <t>Gouraud</t>
        </is>
      </c>
      <c r="Q256" s="52" t="inlineStr">
        <is>
          <t>Metal</t>
        </is>
      </c>
      <c r="R256" s="54" t="n">
        <v>0.4</v>
      </c>
      <c r="S256" s="54" t="n">
        <v>0.9</v>
      </c>
      <c r="T256" s="54" t="n">
        <v>0.22</v>
      </c>
      <c r="U256" s="54" t="n">
        <v>0</v>
      </c>
      <c r="V256" s="52" t="inlineStr">
        <is>
          <t>No</t>
        </is>
      </c>
      <c r="W256" s="52" t="inlineStr">
        <is>
          <t>Yes</t>
        </is>
      </c>
      <c r="X256" s="52" t="inlineStr">
        <is>
          <t>-</t>
        </is>
      </c>
      <c r="Y256" s="52" t="inlineStr">
        <is>
          <t>Bottom rail</t>
        </is>
      </c>
    </row>
    <row r="257" outlineLevel="1">
      <c r="A257" s="52" t="inlineStr">
        <is>
          <t>ENV-83</t>
        </is>
      </c>
      <c r="B257" s="52" t="inlineStr">
        <is>
          <t>Environment</t>
        </is>
      </c>
      <c r="C257" s="58" t="inlineStr">
        <is>
          <t>Cylinder</t>
        </is>
      </c>
      <c r="D257" s="62" t="inlineStr">
        <is>
          <t>Gate brace</t>
        </is>
      </c>
      <c r="E257" s="52" t="inlineStr">
        <is>
          <t>ENV-79</t>
        </is>
      </c>
      <c r="F257" s="52" t="n">
        <v>3</v>
      </c>
      <c r="G257" s="54" t="n">
        <v>0.0399999991</v>
      </c>
      <c r="H257" s="54" t="n">
        <v>0.0399999991</v>
      </c>
      <c r="I257" s="54" t="n">
        <v>2.93633437</v>
      </c>
      <c r="J257" s="54" t="n">
        <v>-22.0006256</v>
      </c>
      <c r="K257" s="54" t="n">
        <v>0</v>
      </c>
      <c r="L257" s="54" t="n">
        <v>0</v>
      </c>
      <c r="M257" s="54" t="n">
        <v>0</v>
      </c>
      <c r="N257" s="54" t="n">
        <v>0.800000012</v>
      </c>
      <c r="O257" s="54" t="n">
        <v>1.46125484</v>
      </c>
      <c r="P257" s="52" t="inlineStr">
        <is>
          <t>Gouraud</t>
        </is>
      </c>
      <c r="Q257" s="52" t="inlineStr">
        <is>
          <t>Metal</t>
        </is>
      </c>
      <c r="R257" s="54" t="n">
        <v>0.4</v>
      </c>
      <c r="S257" s="54" t="n">
        <v>0.9</v>
      </c>
      <c r="T257" s="54" t="n">
        <v>0.22</v>
      </c>
      <c r="U257" s="54" t="n">
        <v>0</v>
      </c>
      <c r="V257" s="52" t="inlineStr">
        <is>
          <t>No</t>
        </is>
      </c>
      <c r="W257" s="52" t="inlineStr">
        <is>
          <t>Yes</t>
        </is>
      </c>
      <c r="X257" s="52" t="inlineStr">
        <is>
          <t>-</t>
        </is>
      </c>
      <c r="Y257" s="52" t="inlineStr">
        <is>
          <t>Diagonal brace</t>
        </is>
      </c>
    </row>
    <row r="258" outlineLevel="1">
      <c r="A258" s="52" t="inlineStr">
        <is>
          <t>ENV-84</t>
        </is>
      </c>
      <c r="B258" s="52" t="inlineStr">
        <is>
          <t>Environment</t>
        </is>
      </c>
      <c r="C258" s="53" t="inlineStr">
        <is>
          <t>Group</t>
        </is>
      </c>
      <c r="D258" s="60" t="inlineStr">
        <is>
          <t>Gate leaf</t>
        </is>
      </c>
      <c r="E258" s="52" t="inlineStr">
        <is>
          <t>ENV-01</t>
        </is>
      </c>
      <c r="F258" s="52" t="n">
        <v>2</v>
      </c>
      <c r="G258" s="54" t="n">
        <v>1</v>
      </c>
      <c r="H258" s="54" t="n">
        <v>1</v>
      </c>
      <c r="I258" s="54" t="n">
        <v>1</v>
      </c>
      <c r="J258" s="54" t="n">
        <v>0</v>
      </c>
      <c r="K258" s="54" t="n">
        <v>104.999992</v>
      </c>
      <c r="L258" s="54" t="n">
        <v>0</v>
      </c>
      <c r="M258" s="54" t="n">
        <v>-2.97225451</v>
      </c>
      <c r="N258" s="54" t="n">
        <v>0.0162539482</v>
      </c>
      <c r="O258" s="54" t="n">
        <v>18.7660789</v>
      </c>
      <c r="P258" s="52" t="inlineStr">
        <is>
          <t>-</t>
        </is>
      </c>
      <c r="Q258" s="52" t="inlineStr">
        <is>
          <t>Plain</t>
        </is>
      </c>
      <c r="R258" s="54" t="n">
        <v>0.5</v>
      </c>
      <c r="S258" s="54" t="n">
        <v>0</v>
      </c>
      <c r="T258" s="54" t="n">
        <v>0.2</v>
      </c>
      <c r="U258" s="54" t="n">
        <v>0</v>
      </c>
      <c r="V258" s="52" t="inlineStr">
        <is>
          <t>No</t>
        </is>
      </c>
      <c r="W258" s="52" t="inlineStr">
        <is>
          <t>Yes</t>
        </is>
      </c>
      <c r="X258" s="52" t="inlineStr">
        <is>
          <t>-</t>
        </is>
      </c>
      <c r="Y258" s="52" t="inlineStr">
        <is>
          <t>Swing gate hinged on the gate post</t>
        </is>
      </c>
    </row>
    <row r="259" outlineLevel="1">
      <c r="A259" s="52" t="inlineStr">
        <is>
          <t>ENV-85</t>
        </is>
      </c>
      <c r="B259" s="52" t="inlineStr">
        <is>
          <t>Environment</t>
        </is>
      </c>
      <c r="C259" s="58" t="inlineStr">
        <is>
          <t>Cylinder</t>
        </is>
      </c>
      <c r="D259" s="62" t="inlineStr">
        <is>
          <t>Gate stile</t>
        </is>
      </c>
      <c r="E259" s="52" t="inlineStr">
        <is>
          <t>ENV-84</t>
        </is>
      </c>
      <c r="F259" s="52" t="n">
        <v>3</v>
      </c>
      <c r="G259" s="54" t="n">
        <v>0.0599999987</v>
      </c>
      <c r="H259" s="54" t="n">
        <v>0.0599999987</v>
      </c>
      <c r="I259" s="54" t="n">
        <v>1.20000005</v>
      </c>
      <c r="J259" s="54" t="n">
        <v>90</v>
      </c>
      <c r="K259" s="54" t="n">
        <v>0</v>
      </c>
      <c r="L259" s="54" t="n">
        <v>0</v>
      </c>
      <c r="M259" s="54" t="n">
        <v>0</v>
      </c>
      <c r="N259" s="54" t="n">
        <v>0.800000012</v>
      </c>
      <c r="O259" s="54" t="n">
        <v>2.82250977</v>
      </c>
      <c r="P259" s="52" t="inlineStr">
        <is>
          <t>Gouraud</t>
        </is>
      </c>
      <c r="Q259" s="52" t="inlineStr">
        <is>
          <t>Metal</t>
        </is>
      </c>
      <c r="R259" s="54" t="n">
        <v>0.4</v>
      </c>
      <c r="S259" s="54" t="n">
        <v>0.9</v>
      </c>
      <c r="T259" s="54" t="n">
        <v>0.22</v>
      </c>
      <c r="U259" s="54" t="n">
        <v>0</v>
      </c>
      <c r="V259" s="52" t="inlineStr">
        <is>
          <t>No</t>
        </is>
      </c>
      <c r="W259" s="52" t="inlineStr">
        <is>
          <t>Yes</t>
        </is>
      </c>
      <c r="X259" s="52" t="inlineStr">
        <is>
          <t>-</t>
        </is>
      </c>
      <c r="Y259" s="52" t="inlineStr">
        <is>
          <t>Outer upright</t>
        </is>
      </c>
    </row>
    <row r="260" outlineLevel="1">
      <c r="A260" s="52" t="inlineStr">
        <is>
          <t>ENV-86</t>
        </is>
      </c>
      <c r="B260" s="52" t="inlineStr">
        <is>
          <t>Environment</t>
        </is>
      </c>
      <c r="C260" s="58" t="inlineStr">
        <is>
          <t>Cylinder</t>
        </is>
      </c>
      <c r="D260" s="62" t="inlineStr">
        <is>
          <t>Gate rail top</t>
        </is>
      </c>
      <c r="E260" s="52" t="inlineStr">
        <is>
          <t>ENV-84</t>
        </is>
      </c>
      <c r="F260" s="52" t="n">
        <v>3</v>
      </c>
      <c r="G260" s="54" t="n">
        <v>0.0500000007</v>
      </c>
      <c r="H260" s="54" t="n">
        <v>0.0500000007</v>
      </c>
      <c r="I260" s="54" t="n">
        <v>2.72250986</v>
      </c>
      <c r="J260" s="54" t="n">
        <v>0</v>
      </c>
      <c r="K260" s="54" t="n">
        <v>0</v>
      </c>
      <c r="L260" s="54" t="n">
        <v>0</v>
      </c>
      <c r="M260" s="54" t="n">
        <v>0</v>
      </c>
      <c r="N260" s="54" t="n">
        <v>1.35000002</v>
      </c>
      <c r="O260" s="54" t="n">
        <v>1.46125484</v>
      </c>
      <c r="P260" s="52" t="inlineStr">
        <is>
          <t>Gouraud</t>
        </is>
      </c>
      <c r="Q260" s="52" t="inlineStr">
        <is>
          <t>Metal</t>
        </is>
      </c>
      <c r="R260" s="54" t="n">
        <v>0.4</v>
      </c>
      <c r="S260" s="54" t="n">
        <v>0.9</v>
      </c>
      <c r="T260" s="54" t="n">
        <v>0.22</v>
      </c>
      <c r="U260" s="54" t="n">
        <v>0</v>
      </c>
      <c r="V260" s="52" t="inlineStr">
        <is>
          <t>No</t>
        </is>
      </c>
      <c r="W260" s="52" t="inlineStr">
        <is>
          <t>Yes</t>
        </is>
      </c>
      <c r="X260" s="52" t="inlineStr">
        <is>
          <t>-</t>
        </is>
      </c>
      <c r="Y260" s="52" t="inlineStr">
        <is>
          <t>Top rail</t>
        </is>
      </c>
    </row>
    <row r="261" outlineLevel="1">
      <c r="A261" s="52" t="inlineStr">
        <is>
          <t>ENV-87</t>
        </is>
      </c>
      <c r="B261" s="52" t="inlineStr">
        <is>
          <t>Environment</t>
        </is>
      </c>
      <c r="C261" s="58" t="inlineStr">
        <is>
          <t>Cylinder</t>
        </is>
      </c>
      <c r="D261" s="62" t="inlineStr">
        <is>
          <t>Gate rail bottom</t>
        </is>
      </c>
      <c r="E261" s="52" t="inlineStr">
        <is>
          <t>ENV-84</t>
        </is>
      </c>
      <c r="F261" s="52" t="n">
        <v>3</v>
      </c>
      <c r="G261" s="54" t="n">
        <v>0.0500000007</v>
      </c>
      <c r="H261" s="54" t="n">
        <v>0.0500000007</v>
      </c>
      <c r="I261" s="54" t="n">
        <v>2.72250986</v>
      </c>
      <c r="J261" s="54" t="n">
        <v>0</v>
      </c>
      <c r="K261" s="54" t="n">
        <v>0</v>
      </c>
      <c r="L261" s="54" t="n">
        <v>0</v>
      </c>
      <c r="M261" s="54" t="n">
        <v>0</v>
      </c>
      <c r="N261" s="54" t="n">
        <v>0.25</v>
      </c>
      <c r="O261" s="54" t="n">
        <v>1.46125484</v>
      </c>
      <c r="P261" s="52" t="inlineStr">
        <is>
          <t>Gouraud</t>
        </is>
      </c>
      <c r="Q261" s="52" t="inlineStr">
        <is>
          <t>Metal</t>
        </is>
      </c>
      <c r="R261" s="54" t="n">
        <v>0.4</v>
      </c>
      <c r="S261" s="54" t="n">
        <v>0.9</v>
      </c>
      <c r="T261" s="54" t="n">
        <v>0.22</v>
      </c>
      <c r="U261" s="54" t="n">
        <v>0</v>
      </c>
      <c r="V261" s="52" t="inlineStr">
        <is>
          <t>No</t>
        </is>
      </c>
      <c r="W261" s="52" t="inlineStr">
        <is>
          <t>Yes</t>
        </is>
      </c>
      <c r="X261" s="52" t="inlineStr">
        <is>
          <t>-</t>
        </is>
      </c>
      <c r="Y261" s="52" t="inlineStr">
        <is>
          <t>Bottom rail</t>
        </is>
      </c>
    </row>
    <row r="262" outlineLevel="1">
      <c r="A262" s="52" t="inlineStr">
        <is>
          <t>ENV-88</t>
        </is>
      </c>
      <c r="B262" s="52" t="inlineStr">
        <is>
          <t>Environment</t>
        </is>
      </c>
      <c r="C262" s="58" t="inlineStr">
        <is>
          <t>Cylinder</t>
        </is>
      </c>
      <c r="D262" s="62" t="inlineStr">
        <is>
          <t>Gate brace</t>
        </is>
      </c>
      <c r="E262" s="52" t="inlineStr">
        <is>
          <t>ENV-84</t>
        </is>
      </c>
      <c r="F262" s="52" t="n">
        <v>3</v>
      </c>
      <c r="G262" s="54" t="n">
        <v>0.0399999991</v>
      </c>
      <c r="H262" s="54" t="n">
        <v>0.0399999991</v>
      </c>
      <c r="I262" s="54" t="n">
        <v>2.93633437</v>
      </c>
      <c r="J262" s="54" t="n">
        <v>-22.0006256</v>
      </c>
      <c r="K262" s="54" t="n">
        <v>0</v>
      </c>
      <c r="L262" s="54" t="n">
        <v>0</v>
      </c>
      <c r="M262" s="54" t="n">
        <v>0</v>
      </c>
      <c r="N262" s="54" t="n">
        <v>0.800000012</v>
      </c>
      <c r="O262" s="54" t="n">
        <v>1.46125484</v>
      </c>
      <c r="P262" s="52" t="inlineStr">
        <is>
          <t>Gouraud</t>
        </is>
      </c>
      <c r="Q262" s="52" t="inlineStr">
        <is>
          <t>Metal</t>
        </is>
      </c>
      <c r="R262" s="54" t="n">
        <v>0.4</v>
      </c>
      <c r="S262" s="54" t="n">
        <v>0.9</v>
      </c>
      <c r="T262" s="54" t="n">
        <v>0.22</v>
      </c>
      <c r="U262" s="54" t="n">
        <v>0</v>
      </c>
      <c r="V262" s="52" t="inlineStr">
        <is>
          <t>No</t>
        </is>
      </c>
      <c r="W262" s="52" t="inlineStr">
        <is>
          <t>Yes</t>
        </is>
      </c>
      <c r="X262" s="52" t="inlineStr">
        <is>
          <t>-</t>
        </is>
      </c>
      <c r="Y262" s="52" t="inlineStr">
        <is>
          <t>Diagonal brace</t>
        </is>
      </c>
    </row>
    <row r="263" outlineLevel="1">
      <c r="A263" s="52" t="inlineStr">
        <is>
          <t>ENV-89</t>
        </is>
      </c>
      <c r="B263" s="52" t="inlineStr">
        <is>
          <t>Environment</t>
        </is>
      </c>
      <c r="C263" s="63" t="inlineStr">
        <is>
          <t>Cube</t>
        </is>
      </c>
      <c r="D263" s="60" t="inlineStr">
        <is>
          <t>Warning sign</t>
        </is>
      </c>
      <c r="E263" s="52" t="inlineStr">
        <is>
          <t>ENV-01</t>
        </is>
      </c>
      <c r="F263" s="52" t="n">
        <v>2</v>
      </c>
      <c r="G263" s="54" t="n">
        <v>0.550000012</v>
      </c>
      <c r="H263" s="54" t="n">
        <v>0.379999995</v>
      </c>
      <c r="I263" s="54" t="n">
        <v>0.0299999993</v>
      </c>
      <c r="J263" s="54" t="n">
        <v>0</v>
      </c>
      <c r="K263" s="54" t="n">
        <v>-7.27929273e-06</v>
      </c>
      <c r="L263" s="54" t="n">
        <v>0</v>
      </c>
      <c r="M263" s="54" t="n">
        <v>2.97224975</v>
      </c>
      <c r="N263" s="54" t="n">
        <v>0.987985194</v>
      </c>
      <c r="O263" s="54" t="n">
        <v>18.8860798</v>
      </c>
      <c r="P263" s="52" t="inlineStr">
        <is>
          <t>Gouraud</t>
        </is>
      </c>
      <c r="Q263" s="52" t="inlineStr">
        <is>
          <t>Paint</t>
        </is>
      </c>
      <c r="R263" s="54" t="n">
        <v>0.5</v>
      </c>
      <c r="S263" s="54" t="n">
        <v>0.3</v>
      </c>
      <c r="T263" s="54" t="n">
        <v>0.2</v>
      </c>
      <c r="U263" s="54" t="n">
        <v>0</v>
      </c>
      <c r="V263" s="52" t="inlineStr">
        <is>
          <t>No</t>
        </is>
      </c>
      <c r="W263" s="52" t="inlineStr">
        <is>
          <t>Yes</t>
        </is>
      </c>
      <c r="X263" s="52" t="inlineStr">
        <is>
          <t>-</t>
        </is>
      </c>
      <c r="Y263" s="52" t="inlineStr">
        <is>
          <t>Restricted area sign</t>
        </is>
      </c>
    </row>
    <row r="264" outlineLevel="1">
      <c r="A264" s="52" t="inlineStr">
        <is>
          <t>ENV-90</t>
        </is>
      </c>
      <c r="B264" s="52" t="inlineStr">
        <is>
          <t>Environment</t>
        </is>
      </c>
      <c r="C264" s="53" t="inlineStr">
        <is>
          <t>Group</t>
        </is>
      </c>
      <c r="D264" s="57" t="inlineStr">
        <is>
          <t>Watchtower</t>
        </is>
      </c>
      <c r="E264" s="52" t="inlineStr">
        <is>
          <t>ENV-00</t>
        </is>
      </c>
      <c r="F264" s="52" t="n">
        <v>1</v>
      </c>
      <c r="G264" s="54" t="n">
        <v>1</v>
      </c>
      <c r="H264" s="54" t="n">
        <v>1</v>
      </c>
      <c r="I264" s="54" t="n">
        <v>1</v>
      </c>
      <c r="J264" s="54" t="n">
        <v>0</v>
      </c>
      <c r="K264" s="54" t="n">
        <v>0</v>
      </c>
      <c r="L264" s="54" t="n">
        <v>0</v>
      </c>
      <c r="M264" s="54" t="n">
        <v>10.5</v>
      </c>
      <c r="N264" s="54" t="n">
        <v>0.0634425879</v>
      </c>
      <c r="O264" s="54" t="n">
        <v>10</v>
      </c>
      <c r="P264" s="52" t="inlineStr">
        <is>
          <t>-</t>
        </is>
      </c>
      <c r="Q264" s="52" t="inlineStr">
        <is>
          <t>Plain</t>
        </is>
      </c>
      <c r="R264" s="54" t="n">
        <v>0.5</v>
      </c>
      <c r="S264" s="54" t="n">
        <v>0</v>
      </c>
      <c r="T264" s="54" t="n">
        <v>0.2</v>
      </c>
      <c r="U264" s="54" t="n">
        <v>0</v>
      </c>
      <c r="V264" s="52" t="inlineStr">
        <is>
          <t>No</t>
        </is>
      </c>
      <c r="W264" s="52" t="inlineStr">
        <is>
          <t>Yes</t>
        </is>
      </c>
      <c r="X264" s="52" t="inlineStr">
        <is>
          <t>-</t>
        </is>
      </c>
      <c r="Y264" s="52" t="inlineStr">
        <is>
          <t>Guard tower with floodlight</t>
        </is>
      </c>
    </row>
    <row r="265" outlineLevel="1">
      <c r="A265" s="52" t="inlineStr">
        <is>
          <t>ENV-91</t>
        </is>
      </c>
      <c r="B265" s="52" t="inlineStr">
        <is>
          <t>Environment</t>
        </is>
      </c>
      <c r="C265" s="58" t="inlineStr">
        <is>
          <t>Cylinder</t>
        </is>
      </c>
      <c r="D265" s="60" t="inlineStr">
        <is>
          <t>Tower leg</t>
        </is>
      </c>
      <c r="E265" s="52" t="inlineStr">
        <is>
          <t>ENV-90</t>
        </is>
      </c>
      <c r="F265" s="52" t="n">
        <v>2</v>
      </c>
      <c r="G265" s="54" t="n">
        <v>0.140000001</v>
      </c>
      <c r="H265" s="54" t="n">
        <v>0.140000001</v>
      </c>
      <c r="I265" s="54" t="n">
        <v>5.30754232</v>
      </c>
      <c r="J265" s="54" t="n">
        <v>-86.94521330000001</v>
      </c>
      <c r="K265" s="54" t="n">
        <v>-135</v>
      </c>
      <c r="L265" s="54" t="n">
        <v>0</v>
      </c>
      <c r="M265" s="54" t="n">
        <v>0.949999928</v>
      </c>
      <c r="N265" s="54" t="n">
        <v>2.3499999</v>
      </c>
      <c r="O265" s="54" t="n">
        <v>0.949999928</v>
      </c>
      <c r="P265" s="52" t="inlineStr">
        <is>
          <t>Gouraud</t>
        </is>
      </c>
      <c r="Q265" s="52" t="inlineStr">
        <is>
          <t>Paint</t>
        </is>
      </c>
      <c r="R265" s="54" t="n">
        <v>0.45</v>
      </c>
      <c r="S265" s="54" t="n">
        <v>0.6</v>
      </c>
      <c r="T265" s="54" t="n">
        <v>0.24</v>
      </c>
      <c r="U265" s="54" t="n">
        <v>0</v>
      </c>
      <c r="V265" s="52" t="inlineStr">
        <is>
          <t>Yes</t>
        </is>
      </c>
      <c r="W265" s="52" t="inlineStr">
        <is>
          <t>Yes</t>
        </is>
      </c>
      <c r="X265" s="52" t="inlineStr">
        <is>
          <t>-</t>
        </is>
      </c>
      <c r="Y265" s="52" t="inlineStr">
        <is>
          <t>Tapered steel leg</t>
        </is>
      </c>
    </row>
    <row r="266" outlineLevel="1">
      <c r="A266" s="52" t="inlineStr">
        <is>
          <t>ENV-92</t>
        </is>
      </c>
      <c r="B266" s="52" t="inlineStr">
        <is>
          <t>Environment</t>
        </is>
      </c>
      <c r="C266" s="58" t="inlineStr">
        <is>
          <t>Cylinder</t>
        </is>
      </c>
      <c r="D266" s="60" t="inlineStr">
        <is>
          <t>Tower leg</t>
        </is>
      </c>
      <c r="E266" s="52" t="inlineStr">
        <is>
          <t>ENV-90</t>
        </is>
      </c>
      <c r="F266" s="52" t="n">
        <v>2</v>
      </c>
      <c r="G266" s="54" t="n">
        <v>0.140000001</v>
      </c>
      <c r="H266" s="54" t="n">
        <v>0.140000001</v>
      </c>
      <c r="I266" s="54" t="n">
        <v>5.30754232</v>
      </c>
      <c r="J266" s="54" t="n">
        <v>-86.94521330000001</v>
      </c>
      <c r="K266" s="54" t="n">
        <v>-45</v>
      </c>
      <c r="L266" s="54" t="n">
        <v>0</v>
      </c>
      <c r="M266" s="54" t="n">
        <v>0.949999928</v>
      </c>
      <c r="N266" s="54" t="n">
        <v>2.3499999</v>
      </c>
      <c r="O266" s="54" t="n">
        <v>-0.949999928</v>
      </c>
      <c r="P266" s="52" t="inlineStr">
        <is>
          <t>Gouraud</t>
        </is>
      </c>
      <c r="Q266" s="52" t="inlineStr">
        <is>
          <t>Paint</t>
        </is>
      </c>
      <c r="R266" s="54" t="n">
        <v>0.45</v>
      </c>
      <c r="S266" s="54" t="n">
        <v>0.6</v>
      </c>
      <c r="T266" s="54" t="n">
        <v>0.24</v>
      </c>
      <c r="U266" s="54" t="n">
        <v>0</v>
      </c>
      <c r="V266" s="52" t="inlineStr">
        <is>
          <t>Yes</t>
        </is>
      </c>
      <c r="W266" s="52" t="inlineStr">
        <is>
          <t>Yes</t>
        </is>
      </c>
      <c r="X266" s="52" t="inlineStr">
        <is>
          <t>-</t>
        </is>
      </c>
      <c r="Y266" s="52" t="inlineStr">
        <is>
          <t>Tapered steel leg</t>
        </is>
      </c>
    </row>
    <row r="267" outlineLevel="1">
      <c r="A267" s="52" t="inlineStr">
        <is>
          <t>ENV-93</t>
        </is>
      </c>
      <c r="B267" s="52" t="inlineStr">
        <is>
          <t>Environment</t>
        </is>
      </c>
      <c r="C267" s="58" t="inlineStr">
        <is>
          <t>Cylinder</t>
        </is>
      </c>
      <c r="D267" s="60" t="inlineStr">
        <is>
          <t>Tower leg</t>
        </is>
      </c>
      <c r="E267" s="52" t="inlineStr">
        <is>
          <t>ENV-90</t>
        </is>
      </c>
      <c r="F267" s="52" t="n">
        <v>2</v>
      </c>
      <c r="G267" s="54" t="n">
        <v>0.140000001</v>
      </c>
      <c r="H267" s="54" t="n">
        <v>0.140000001</v>
      </c>
      <c r="I267" s="54" t="n">
        <v>5.30754232</v>
      </c>
      <c r="J267" s="54" t="n">
        <v>-86.94521330000001</v>
      </c>
      <c r="K267" s="54" t="n">
        <v>45</v>
      </c>
      <c r="L267" s="54" t="n">
        <v>0</v>
      </c>
      <c r="M267" s="54" t="n">
        <v>-0.949999928</v>
      </c>
      <c r="N267" s="54" t="n">
        <v>2.3499999</v>
      </c>
      <c r="O267" s="54" t="n">
        <v>-0.949999928</v>
      </c>
      <c r="P267" s="52" t="inlineStr">
        <is>
          <t>Gouraud</t>
        </is>
      </c>
      <c r="Q267" s="52" t="inlineStr">
        <is>
          <t>Paint</t>
        </is>
      </c>
      <c r="R267" s="54" t="n">
        <v>0.45</v>
      </c>
      <c r="S267" s="54" t="n">
        <v>0.6</v>
      </c>
      <c r="T267" s="54" t="n">
        <v>0.24</v>
      </c>
      <c r="U267" s="54" t="n">
        <v>0</v>
      </c>
      <c r="V267" s="52" t="inlineStr">
        <is>
          <t>Yes</t>
        </is>
      </c>
      <c r="W267" s="52" t="inlineStr">
        <is>
          <t>Yes</t>
        </is>
      </c>
      <c r="X267" s="52" t="inlineStr">
        <is>
          <t>-</t>
        </is>
      </c>
      <c r="Y267" s="52" t="inlineStr">
        <is>
          <t>Tapered steel leg</t>
        </is>
      </c>
    </row>
    <row r="268" outlineLevel="1">
      <c r="A268" s="52" t="inlineStr">
        <is>
          <t>ENV-94</t>
        </is>
      </c>
      <c r="B268" s="52" t="inlineStr">
        <is>
          <t>Environment</t>
        </is>
      </c>
      <c r="C268" s="58" t="inlineStr">
        <is>
          <t>Cylinder</t>
        </is>
      </c>
      <c r="D268" s="60" t="inlineStr">
        <is>
          <t>Tower leg</t>
        </is>
      </c>
      <c r="E268" s="52" t="inlineStr">
        <is>
          <t>ENV-90</t>
        </is>
      </c>
      <c r="F268" s="52" t="n">
        <v>2</v>
      </c>
      <c r="G268" s="54" t="n">
        <v>0.140000001</v>
      </c>
      <c r="H268" s="54" t="n">
        <v>0.140000001</v>
      </c>
      <c r="I268" s="54" t="n">
        <v>5.30754232</v>
      </c>
      <c r="J268" s="54" t="n">
        <v>-86.94521330000001</v>
      </c>
      <c r="K268" s="54" t="n">
        <v>135</v>
      </c>
      <c r="L268" s="54" t="n">
        <v>0</v>
      </c>
      <c r="M268" s="54" t="n">
        <v>-0.949999928</v>
      </c>
      <c r="N268" s="54" t="n">
        <v>2.3499999</v>
      </c>
      <c r="O268" s="54" t="n">
        <v>0.949999928</v>
      </c>
      <c r="P268" s="52" t="inlineStr">
        <is>
          <t>Gouraud</t>
        </is>
      </c>
      <c r="Q268" s="52" t="inlineStr">
        <is>
          <t>Paint</t>
        </is>
      </c>
      <c r="R268" s="54" t="n">
        <v>0.45</v>
      </c>
      <c r="S268" s="54" t="n">
        <v>0.6</v>
      </c>
      <c r="T268" s="54" t="n">
        <v>0.24</v>
      </c>
      <c r="U268" s="54" t="n">
        <v>0</v>
      </c>
      <c r="V268" s="52" t="inlineStr">
        <is>
          <t>Yes</t>
        </is>
      </c>
      <c r="W268" s="52" t="inlineStr">
        <is>
          <t>Yes</t>
        </is>
      </c>
      <c r="X268" s="52" t="inlineStr">
        <is>
          <t>-</t>
        </is>
      </c>
      <c r="Y268" s="52" t="inlineStr">
        <is>
          <t>Tapered steel leg</t>
        </is>
      </c>
    </row>
    <row r="269" outlineLevel="1">
      <c r="A269" s="52" t="inlineStr">
        <is>
          <t>ENV-95</t>
        </is>
      </c>
      <c r="B269" s="52" t="inlineStr">
        <is>
          <t>Environment</t>
        </is>
      </c>
      <c r="C269" s="58" t="inlineStr">
        <is>
          <t>Cylinder</t>
        </is>
      </c>
      <c r="D269" s="60" t="inlineStr">
        <is>
          <t>Tower brace</t>
        </is>
      </c>
      <c r="E269" s="52" t="inlineStr">
        <is>
          <t>ENV-90</t>
        </is>
      </c>
      <c r="F269" s="52" t="n">
        <v>2</v>
      </c>
      <c r="G269" s="54" t="n">
        <v>0.07999999820000001</v>
      </c>
      <c r="H269" s="54" t="n">
        <v>0.07999999820000001</v>
      </c>
      <c r="I269" s="54" t="n">
        <v>3.41752267</v>
      </c>
      <c r="J269" s="54" t="n">
        <v>-55.0154686</v>
      </c>
      <c r="K269" s="54" t="n">
        <v>-176.90892</v>
      </c>
      <c r="L269" s="54" t="n">
        <v>0</v>
      </c>
      <c r="M269" s="54" t="n">
        <v>0.978301823</v>
      </c>
      <c r="N269" s="54" t="n">
        <v>1.60000002</v>
      </c>
      <c r="O269" s="54" t="n">
        <v>0.0528301597</v>
      </c>
      <c r="P269" s="52" t="inlineStr">
        <is>
          <t>Gouraud</t>
        </is>
      </c>
      <c r="Q269" s="52" t="inlineStr">
        <is>
          <t>Paint</t>
        </is>
      </c>
      <c r="R269" s="54" t="n">
        <v>0.45</v>
      </c>
      <c r="S269" s="54" t="n">
        <v>0.6</v>
      </c>
      <c r="T269" s="54" t="n">
        <v>0.24</v>
      </c>
      <c r="U269" s="54" t="n">
        <v>0</v>
      </c>
      <c r="V269" s="52" t="inlineStr">
        <is>
          <t>No</t>
        </is>
      </c>
      <c r="W269" s="52" t="inlineStr">
        <is>
          <t>Yes</t>
        </is>
      </c>
      <c r="X269" s="52" t="inlineStr">
        <is>
          <t>-</t>
        </is>
      </c>
      <c r="Y269" s="52" t="inlineStr">
        <is>
          <t>Cross brace</t>
        </is>
      </c>
    </row>
    <row r="270" outlineLevel="1">
      <c r="A270" s="52" t="inlineStr">
        <is>
          <t>ENV-96</t>
        </is>
      </c>
      <c r="B270" s="52" t="inlineStr">
        <is>
          <t>Environment</t>
        </is>
      </c>
      <c r="C270" s="58" t="inlineStr">
        <is>
          <t>Cylinder</t>
        </is>
      </c>
      <c r="D270" s="60" t="inlineStr">
        <is>
          <t>Tower brace</t>
        </is>
      </c>
      <c r="E270" s="52" t="inlineStr">
        <is>
          <t>ENV-90</t>
        </is>
      </c>
      <c r="F270" s="52" t="n">
        <v>2</v>
      </c>
      <c r="G270" s="54" t="n">
        <v>0.07999999820000001</v>
      </c>
      <c r="H270" s="54" t="n">
        <v>0.07999999820000001</v>
      </c>
      <c r="I270" s="54" t="n">
        <v>3.41752267</v>
      </c>
      <c r="J270" s="54" t="n">
        <v>-55.0154686</v>
      </c>
      <c r="K270" s="54" t="n">
        <v>-86.9089127</v>
      </c>
      <c r="L270" s="54" t="n">
        <v>0</v>
      </c>
      <c r="M270" s="54" t="n">
        <v>0.0528301597</v>
      </c>
      <c r="N270" s="54" t="n">
        <v>1.60000002</v>
      </c>
      <c r="O270" s="54" t="n">
        <v>-0.978301823</v>
      </c>
      <c r="P270" s="52" t="inlineStr">
        <is>
          <t>Gouraud</t>
        </is>
      </c>
      <c r="Q270" s="52" t="inlineStr">
        <is>
          <t>Paint</t>
        </is>
      </c>
      <c r="R270" s="54" t="n">
        <v>0.45</v>
      </c>
      <c r="S270" s="54" t="n">
        <v>0.6</v>
      </c>
      <c r="T270" s="54" t="n">
        <v>0.24</v>
      </c>
      <c r="U270" s="54" t="n">
        <v>0</v>
      </c>
      <c r="V270" s="52" t="inlineStr">
        <is>
          <t>No</t>
        </is>
      </c>
      <c r="W270" s="52" t="inlineStr">
        <is>
          <t>Yes</t>
        </is>
      </c>
      <c r="X270" s="52" t="inlineStr">
        <is>
          <t>-</t>
        </is>
      </c>
      <c r="Y270" s="52" t="inlineStr">
        <is>
          <t>Cross brace</t>
        </is>
      </c>
    </row>
    <row r="271" outlineLevel="1">
      <c r="A271" s="52" t="inlineStr">
        <is>
          <t>ENV-97</t>
        </is>
      </c>
      <c r="B271" s="52" t="inlineStr">
        <is>
          <t>Environment</t>
        </is>
      </c>
      <c r="C271" s="58" t="inlineStr">
        <is>
          <t>Cylinder</t>
        </is>
      </c>
      <c r="D271" s="60" t="inlineStr">
        <is>
          <t>Tower brace</t>
        </is>
      </c>
      <c r="E271" s="52" t="inlineStr">
        <is>
          <t>ENV-90</t>
        </is>
      </c>
      <c r="F271" s="52" t="n">
        <v>2</v>
      </c>
      <c r="G271" s="54" t="n">
        <v>0.07999999820000001</v>
      </c>
      <c r="H271" s="54" t="n">
        <v>0.07999999820000001</v>
      </c>
      <c r="I271" s="54" t="n">
        <v>3.41752267</v>
      </c>
      <c r="J271" s="54" t="n">
        <v>-55.0154686</v>
      </c>
      <c r="K271" s="54" t="n">
        <v>3.09107852</v>
      </c>
      <c r="L271" s="54" t="n">
        <v>0</v>
      </c>
      <c r="M271" s="54" t="n">
        <v>-0.978301823</v>
      </c>
      <c r="N271" s="54" t="n">
        <v>1.60000002</v>
      </c>
      <c r="O271" s="54" t="n">
        <v>-0.0528301597</v>
      </c>
      <c r="P271" s="52" t="inlineStr">
        <is>
          <t>Gouraud</t>
        </is>
      </c>
      <c r="Q271" s="52" t="inlineStr">
        <is>
          <t>Paint</t>
        </is>
      </c>
      <c r="R271" s="54" t="n">
        <v>0.45</v>
      </c>
      <c r="S271" s="54" t="n">
        <v>0.6</v>
      </c>
      <c r="T271" s="54" t="n">
        <v>0.24</v>
      </c>
      <c r="U271" s="54" t="n">
        <v>0</v>
      </c>
      <c r="V271" s="52" t="inlineStr">
        <is>
          <t>No</t>
        </is>
      </c>
      <c r="W271" s="52" t="inlineStr">
        <is>
          <t>Yes</t>
        </is>
      </c>
      <c r="X271" s="52" t="inlineStr">
        <is>
          <t>-</t>
        </is>
      </c>
      <c r="Y271" s="52" t="inlineStr">
        <is>
          <t>Cross brace</t>
        </is>
      </c>
    </row>
    <row r="272" outlineLevel="1">
      <c r="A272" s="52" t="inlineStr">
        <is>
          <t>ENV-98</t>
        </is>
      </c>
      <c r="B272" s="52" t="inlineStr">
        <is>
          <t>Environment</t>
        </is>
      </c>
      <c r="C272" s="58" t="inlineStr">
        <is>
          <t>Cylinder</t>
        </is>
      </c>
      <c r="D272" s="60" t="inlineStr">
        <is>
          <t>Tower brace</t>
        </is>
      </c>
      <c r="E272" s="52" t="inlineStr">
        <is>
          <t>ENV-90</t>
        </is>
      </c>
      <c r="F272" s="52" t="n">
        <v>2</v>
      </c>
      <c r="G272" s="54" t="n">
        <v>0.07999999820000001</v>
      </c>
      <c r="H272" s="54" t="n">
        <v>0.07999999820000001</v>
      </c>
      <c r="I272" s="54" t="n">
        <v>3.41752267</v>
      </c>
      <c r="J272" s="54" t="n">
        <v>-55.0154686</v>
      </c>
      <c r="K272" s="54" t="n">
        <v>93.09107969999999</v>
      </c>
      <c r="L272" s="54" t="n">
        <v>0</v>
      </c>
      <c r="M272" s="54" t="n">
        <v>-0.0528301597</v>
      </c>
      <c r="N272" s="54" t="n">
        <v>1.60000002</v>
      </c>
      <c r="O272" s="54" t="n">
        <v>0.978301823</v>
      </c>
      <c r="P272" s="52" t="inlineStr">
        <is>
          <t>Gouraud</t>
        </is>
      </c>
      <c r="Q272" s="52" t="inlineStr">
        <is>
          <t>Paint</t>
        </is>
      </c>
      <c r="R272" s="54" t="n">
        <v>0.45</v>
      </c>
      <c r="S272" s="54" t="n">
        <v>0.6</v>
      </c>
      <c r="T272" s="54" t="n">
        <v>0.24</v>
      </c>
      <c r="U272" s="54" t="n">
        <v>0</v>
      </c>
      <c r="V272" s="52" t="inlineStr">
        <is>
          <t>No</t>
        </is>
      </c>
      <c r="W272" s="52" t="inlineStr">
        <is>
          <t>Yes</t>
        </is>
      </c>
      <c r="X272" s="52" t="inlineStr">
        <is>
          <t>-</t>
        </is>
      </c>
      <c r="Y272" s="52" t="inlineStr">
        <is>
          <t>Cross brace</t>
        </is>
      </c>
    </row>
    <row r="273" outlineLevel="1">
      <c r="A273" s="52" t="inlineStr">
        <is>
          <t>ENV-99</t>
        </is>
      </c>
      <c r="B273" s="52" t="inlineStr">
        <is>
          <t>Environment</t>
        </is>
      </c>
      <c r="C273" s="63" t="inlineStr">
        <is>
          <t>Cube</t>
        </is>
      </c>
      <c r="D273" s="60" t="inlineStr">
        <is>
          <t>Platform</t>
        </is>
      </c>
      <c r="E273" s="52" t="inlineStr">
        <is>
          <t>ENV-90</t>
        </is>
      </c>
      <c r="F273" s="52" t="n">
        <v>2</v>
      </c>
      <c r="G273" s="54" t="n">
        <v>2.4000001</v>
      </c>
      <c r="H273" s="54" t="n">
        <v>0.119999997</v>
      </c>
      <c r="I273" s="54" t="n">
        <v>2.4000001</v>
      </c>
      <c r="J273" s="54" t="n">
        <v>0</v>
      </c>
      <c r="K273" s="54" t="n">
        <v>0</v>
      </c>
      <c r="L273" s="54" t="n">
        <v>0</v>
      </c>
      <c r="M273" s="54" t="n">
        <v>0</v>
      </c>
      <c r="N273" s="54" t="n">
        <v>3.0999999</v>
      </c>
      <c r="O273" s="54" t="n">
        <v>0</v>
      </c>
      <c r="P273" s="52" t="inlineStr">
        <is>
          <t>Gouraud</t>
        </is>
      </c>
      <c r="Q273" s="52" t="inlineStr">
        <is>
          <t>Wood</t>
        </is>
      </c>
      <c r="R273" s="54" t="n">
        <v>0.75</v>
      </c>
      <c r="S273" s="54" t="n">
        <v>0</v>
      </c>
      <c r="T273" s="54" t="n">
        <v>0.28</v>
      </c>
      <c r="U273" s="54" t="n">
        <v>0</v>
      </c>
      <c r="V273" s="52" t="inlineStr">
        <is>
          <t>Yes</t>
        </is>
      </c>
      <c r="W273" s="52" t="inlineStr">
        <is>
          <t>Yes</t>
        </is>
      </c>
      <c r="X273" s="52" t="inlineStr">
        <is>
          <t>-</t>
        </is>
      </c>
      <c r="Y273" s="52" t="inlineStr">
        <is>
          <t>Guard platform</t>
        </is>
      </c>
    </row>
    <row r="274" outlineLevel="1">
      <c r="A274" s="52" t="inlineStr">
        <is>
          <t>ENV-100</t>
        </is>
      </c>
      <c r="B274" s="52" t="inlineStr">
        <is>
          <t>Environment</t>
        </is>
      </c>
      <c r="C274" s="63" t="inlineStr">
        <is>
          <t>Cube</t>
        </is>
      </c>
      <c r="D274" s="60" t="inlineStr">
        <is>
          <t>Parapet front</t>
        </is>
      </c>
      <c r="E274" s="52" t="inlineStr">
        <is>
          <t>ENV-90</t>
        </is>
      </c>
      <c r="F274" s="52" t="n">
        <v>2</v>
      </c>
      <c r="G274" s="54" t="n">
        <v>2.29999995</v>
      </c>
      <c r="H274" s="54" t="n">
        <v>0.899999976</v>
      </c>
      <c r="I274" s="54" t="n">
        <v>0.0599999987</v>
      </c>
      <c r="J274" s="54" t="n">
        <v>0</v>
      </c>
      <c r="K274" s="54" t="n">
        <v>0</v>
      </c>
      <c r="L274" s="54" t="n">
        <v>0</v>
      </c>
      <c r="M274" s="54" t="n">
        <v>0</v>
      </c>
      <c r="N274" s="54" t="n">
        <v>3.6099999</v>
      </c>
      <c r="O274" s="54" t="n">
        <v>-1.12</v>
      </c>
      <c r="P274" s="52" t="inlineStr">
        <is>
          <t>Gouraud</t>
        </is>
      </c>
      <c r="Q274" s="52" t="inlineStr">
        <is>
          <t>Wood</t>
        </is>
      </c>
      <c r="R274" s="54" t="n">
        <v>0.75</v>
      </c>
      <c r="S274" s="54" t="n">
        <v>0</v>
      </c>
      <c r="T274" s="54" t="n">
        <v>0.28</v>
      </c>
      <c r="U274" s="54" t="n">
        <v>0</v>
      </c>
      <c r="V274" s="52" t="inlineStr">
        <is>
          <t>Yes</t>
        </is>
      </c>
      <c r="W274" s="52" t="inlineStr">
        <is>
          <t>Yes</t>
        </is>
      </c>
      <c r="X274" s="52" t="inlineStr">
        <is>
          <t>-</t>
        </is>
      </c>
      <c r="Y274" s="52" t="inlineStr">
        <is>
          <t>Plank parapet</t>
        </is>
      </c>
    </row>
    <row r="275" outlineLevel="1">
      <c r="A275" s="52" t="inlineStr">
        <is>
          <t>ENV-101</t>
        </is>
      </c>
      <c r="B275" s="52" t="inlineStr">
        <is>
          <t>Environment</t>
        </is>
      </c>
      <c r="C275" s="63" t="inlineStr">
        <is>
          <t>Cube</t>
        </is>
      </c>
      <c r="D275" s="60" t="inlineStr">
        <is>
          <t>Parapet side</t>
        </is>
      </c>
      <c r="E275" s="52" t="inlineStr">
        <is>
          <t>ENV-90</t>
        </is>
      </c>
      <c r="F275" s="52" t="n">
        <v>2</v>
      </c>
      <c r="G275" s="54" t="n">
        <v>0.0599999987</v>
      </c>
      <c r="H275" s="54" t="n">
        <v>0.899999976</v>
      </c>
      <c r="I275" s="54" t="n">
        <v>2.29999995</v>
      </c>
      <c r="J275" s="54" t="n">
        <v>0</v>
      </c>
      <c r="K275" s="54" t="n">
        <v>0</v>
      </c>
      <c r="L275" s="54" t="n">
        <v>0</v>
      </c>
      <c r="M275" s="54" t="n">
        <v>1.12</v>
      </c>
      <c r="N275" s="54" t="n">
        <v>3.6099999</v>
      </c>
      <c r="O275" s="54" t="n">
        <v>0</v>
      </c>
      <c r="P275" s="52" t="inlineStr">
        <is>
          <t>Gouraud</t>
        </is>
      </c>
      <c r="Q275" s="52" t="inlineStr">
        <is>
          <t>Wood</t>
        </is>
      </c>
      <c r="R275" s="54" t="n">
        <v>0.75</v>
      </c>
      <c r="S275" s="54" t="n">
        <v>0</v>
      </c>
      <c r="T275" s="54" t="n">
        <v>0.28</v>
      </c>
      <c r="U275" s="54" t="n">
        <v>0</v>
      </c>
      <c r="V275" s="52" t="inlineStr">
        <is>
          <t>Yes</t>
        </is>
      </c>
      <c r="W275" s="52" t="inlineStr">
        <is>
          <t>Yes</t>
        </is>
      </c>
      <c r="X275" s="52" t="inlineStr">
        <is>
          <t>-</t>
        </is>
      </c>
      <c r="Y275" s="52" t="inlineStr">
        <is>
          <t>Plank parapet</t>
        </is>
      </c>
    </row>
    <row r="276" outlineLevel="1">
      <c r="A276" s="52" t="inlineStr">
        <is>
          <t>ENV-102</t>
        </is>
      </c>
      <c r="B276" s="52" t="inlineStr">
        <is>
          <t>Environment</t>
        </is>
      </c>
      <c r="C276" s="63" t="inlineStr">
        <is>
          <t>Cube</t>
        </is>
      </c>
      <c r="D276" s="60" t="inlineStr">
        <is>
          <t>Parapet side</t>
        </is>
      </c>
      <c r="E276" s="52" t="inlineStr">
        <is>
          <t>ENV-90</t>
        </is>
      </c>
      <c r="F276" s="52" t="n">
        <v>2</v>
      </c>
      <c r="G276" s="54" t="n">
        <v>0.0599999987</v>
      </c>
      <c r="H276" s="54" t="n">
        <v>0.899999976</v>
      </c>
      <c r="I276" s="54" t="n">
        <v>2.29999995</v>
      </c>
      <c r="J276" s="54" t="n">
        <v>0</v>
      </c>
      <c r="K276" s="54" t="n">
        <v>0</v>
      </c>
      <c r="L276" s="54" t="n">
        <v>0</v>
      </c>
      <c r="M276" s="54" t="n">
        <v>-1.12</v>
      </c>
      <c r="N276" s="54" t="n">
        <v>3.6099999</v>
      </c>
      <c r="O276" s="54" t="n">
        <v>0</v>
      </c>
      <c r="P276" s="52" t="inlineStr">
        <is>
          <t>Gouraud</t>
        </is>
      </c>
      <c r="Q276" s="52" t="inlineStr">
        <is>
          <t>Wood</t>
        </is>
      </c>
      <c r="R276" s="54" t="n">
        <v>0.75</v>
      </c>
      <c r="S276" s="54" t="n">
        <v>0</v>
      </c>
      <c r="T276" s="54" t="n">
        <v>0.28</v>
      </c>
      <c r="U276" s="54" t="n">
        <v>0</v>
      </c>
      <c r="V276" s="52" t="inlineStr">
        <is>
          <t>Yes</t>
        </is>
      </c>
      <c r="W276" s="52" t="inlineStr">
        <is>
          <t>Yes</t>
        </is>
      </c>
      <c r="X276" s="52" t="inlineStr">
        <is>
          <t>-</t>
        </is>
      </c>
      <c r="Y276" s="52" t="inlineStr">
        <is>
          <t>Plank parapet</t>
        </is>
      </c>
    </row>
    <row r="277" outlineLevel="1">
      <c r="A277" s="52" t="inlineStr">
        <is>
          <t>ENV-103</t>
        </is>
      </c>
      <c r="B277" s="52" t="inlineStr">
        <is>
          <t>Environment</t>
        </is>
      </c>
      <c r="C277" s="58" t="inlineStr">
        <is>
          <t>Cylinder</t>
        </is>
      </c>
      <c r="D277" s="60" t="inlineStr">
        <is>
          <t>Hand rail</t>
        </is>
      </c>
      <c r="E277" s="52" t="inlineStr">
        <is>
          <t>ENV-90</t>
        </is>
      </c>
      <c r="F277" s="52" t="n">
        <v>2</v>
      </c>
      <c r="G277" s="54" t="n">
        <v>0.0500000007</v>
      </c>
      <c r="H277" s="54" t="n">
        <v>0.0500000007</v>
      </c>
      <c r="I277" s="54" t="n">
        <v>2.20000005</v>
      </c>
      <c r="J277" s="54" t="n">
        <v>0</v>
      </c>
      <c r="K277" s="54" t="n">
        <v>90</v>
      </c>
      <c r="L277" s="54" t="n">
        <v>0</v>
      </c>
      <c r="M277" s="54" t="n">
        <v>0</v>
      </c>
      <c r="N277" s="54" t="n">
        <v>4</v>
      </c>
      <c r="O277" s="54" t="n">
        <v>1.12</v>
      </c>
      <c r="P277" s="52" t="inlineStr">
        <is>
          <t>Gouraud</t>
        </is>
      </c>
      <c r="Q277" s="52" t="inlineStr">
        <is>
          <t>Paint</t>
        </is>
      </c>
      <c r="R277" s="54" t="n">
        <v>0.45</v>
      </c>
      <c r="S277" s="54" t="n">
        <v>0.6</v>
      </c>
      <c r="T277" s="54" t="n">
        <v>0.24</v>
      </c>
      <c r="U277" s="54" t="n">
        <v>0</v>
      </c>
      <c r="V277" s="52" t="inlineStr">
        <is>
          <t>No</t>
        </is>
      </c>
      <c r="W277" s="52" t="inlineStr">
        <is>
          <t>Yes</t>
        </is>
      </c>
      <c r="X277" s="52" t="inlineStr">
        <is>
          <t>-</t>
        </is>
      </c>
      <c r="Y277" s="52" t="inlineStr">
        <is>
          <t>Rail above the ladder</t>
        </is>
      </c>
    </row>
    <row r="278" outlineLevel="1">
      <c r="A278" s="52" t="inlineStr">
        <is>
          <t>ENV-104</t>
        </is>
      </c>
      <c r="B278" s="52" t="inlineStr">
        <is>
          <t>Environment</t>
        </is>
      </c>
      <c r="C278" s="63" t="inlineStr">
        <is>
          <t>Cube</t>
        </is>
      </c>
      <c r="D278" s="60" t="inlineStr">
        <is>
          <t>Roof slab</t>
        </is>
      </c>
      <c r="E278" s="52" t="inlineStr">
        <is>
          <t>ENV-90</t>
        </is>
      </c>
      <c r="F278" s="52" t="n">
        <v>2</v>
      </c>
      <c r="G278" s="54" t="n">
        <v>2.5</v>
      </c>
      <c r="H278" s="54" t="n">
        <v>0.07999999820000001</v>
      </c>
      <c r="I278" s="54" t="n">
        <v>2.5</v>
      </c>
      <c r="J278" s="54" t="n">
        <v>0</v>
      </c>
      <c r="K278" s="54" t="n">
        <v>0</v>
      </c>
      <c r="L278" s="54" t="n">
        <v>0</v>
      </c>
      <c r="M278" s="54" t="n">
        <v>0</v>
      </c>
      <c r="N278" s="54" t="n">
        <v>5.01999998</v>
      </c>
      <c r="O278" s="54" t="n">
        <v>0</v>
      </c>
      <c r="P278" s="52" t="inlineStr">
        <is>
          <t>Gouraud</t>
        </is>
      </c>
      <c r="Q278" s="52" t="inlineStr">
        <is>
          <t>Metal</t>
        </is>
      </c>
      <c r="R278" s="54" t="n">
        <v>0.4</v>
      </c>
      <c r="S278" s="54" t="n">
        <v>0.9</v>
      </c>
      <c r="T278" s="54" t="n">
        <v>0.22</v>
      </c>
      <c r="U278" s="54" t="n">
        <v>0</v>
      </c>
      <c r="V278" s="52" t="inlineStr">
        <is>
          <t>Yes</t>
        </is>
      </c>
      <c r="W278" s="52" t="inlineStr">
        <is>
          <t>Yes</t>
        </is>
      </c>
      <c r="X278" s="52" t="inlineStr">
        <is>
          <t>-</t>
        </is>
      </c>
      <c r="Y278" s="52" t="inlineStr">
        <is>
          <t>Roof plate</t>
        </is>
      </c>
    </row>
    <row r="279" outlineLevel="1">
      <c r="A279" s="52" t="inlineStr">
        <is>
          <t>ENV-105</t>
        </is>
      </c>
      <c r="B279" s="52" t="inlineStr">
        <is>
          <t>Environment</t>
        </is>
      </c>
      <c r="C279" s="61" t="inlineStr">
        <is>
          <t>Cone</t>
        </is>
      </c>
      <c r="D279" s="60" t="inlineStr">
        <is>
          <t>Roof cone</t>
        </is>
      </c>
      <c r="E279" s="52" t="inlineStr">
        <is>
          <t>ENV-90</t>
        </is>
      </c>
      <c r="F279" s="52" t="n">
        <v>2</v>
      </c>
      <c r="G279" s="54" t="n">
        <v>3.4000001</v>
      </c>
      <c r="H279" s="54" t="n">
        <v>3.4000001</v>
      </c>
      <c r="I279" s="54" t="n">
        <v>0.899999976</v>
      </c>
      <c r="J279" s="54" t="n">
        <v>-90</v>
      </c>
      <c r="K279" s="54" t="n">
        <v>45</v>
      </c>
      <c r="L279" s="54" t="n">
        <v>0</v>
      </c>
      <c r="M279" s="54" t="n">
        <v>0</v>
      </c>
      <c r="N279" s="54" t="n">
        <v>5.51000023</v>
      </c>
      <c r="O279" s="54" t="n">
        <v>0</v>
      </c>
      <c r="P279" s="52" t="inlineStr">
        <is>
          <t>Gouraud</t>
        </is>
      </c>
      <c r="Q279" s="52" t="inlineStr">
        <is>
          <t>Metal</t>
        </is>
      </c>
      <c r="R279" s="54" t="n">
        <v>0.4</v>
      </c>
      <c r="S279" s="54" t="n">
        <v>0.9</v>
      </c>
      <c r="T279" s="54" t="n">
        <v>0.22</v>
      </c>
      <c r="U279" s="54" t="n">
        <v>0</v>
      </c>
      <c r="V279" s="52" t="inlineStr">
        <is>
          <t>Yes</t>
        </is>
      </c>
      <c r="W279" s="52" t="inlineStr">
        <is>
          <t>Yes</t>
        </is>
      </c>
      <c r="X279" s="52" t="inlineStr">
        <is>
          <t>-</t>
        </is>
      </c>
      <c r="Y279" s="52" t="inlineStr">
        <is>
          <t>Conical roof</t>
        </is>
      </c>
    </row>
    <row r="280" outlineLevel="1">
      <c r="A280" s="52" t="inlineStr">
        <is>
          <t>ENV-106</t>
        </is>
      </c>
      <c r="B280" s="52" t="inlineStr">
        <is>
          <t>Environment</t>
        </is>
      </c>
      <c r="C280" s="58" t="inlineStr">
        <is>
          <t>Cylinder</t>
        </is>
      </c>
      <c r="D280" s="60" t="inlineStr">
        <is>
          <t>Ladder rail</t>
        </is>
      </c>
      <c r="E280" s="52" t="inlineStr">
        <is>
          <t>ENV-90</t>
        </is>
      </c>
      <c r="F280" s="52" t="n">
        <v>2</v>
      </c>
      <c r="G280" s="54" t="n">
        <v>0.0500000007</v>
      </c>
      <c r="H280" s="54" t="n">
        <v>0.0500000007</v>
      </c>
      <c r="I280" s="54" t="n">
        <v>3.3703711</v>
      </c>
      <c r="J280" s="54" t="n">
        <v>-83.6973495</v>
      </c>
      <c r="K280" s="54" t="n">
        <v>180</v>
      </c>
      <c r="L280" s="54" t="n">
        <v>0</v>
      </c>
      <c r="M280" s="54" t="n">
        <v>-0.25</v>
      </c>
      <c r="N280" s="54" t="n">
        <v>1.47500002</v>
      </c>
      <c r="O280" s="54" t="n">
        <v>1.2650001</v>
      </c>
      <c r="P280" s="52" t="inlineStr">
        <is>
          <t>Gouraud</t>
        </is>
      </c>
      <c r="Q280" s="52" t="inlineStr">
        <is>
          <t>Paint</t>
        </is>
      </c>
      <c r="R280" s="54" t="n">
        <v>0.45</v>
      </c>
      <c r="S280" s="54" t="n">
        <v>0.6</v>
      </c>
      <c r="T280" s="54" t="n">
        <v>0.24</v>
      </c>
      <c r="U280" s="54" t="n">
        <v>0</v>
      </c>
      <c r="V280" s="52" t="inlineStr">
        <is>
          <t>No</t>
        </is>
      </c>
      <c r="W280" s="52" t="inlineStr">
        <is>
          <t>Yes</t>
        </is>
      </c>
      <c r="X280" s="52" t="inlineStr">
        <is>
          <t>-</t>
        </is>
      </c>
      <c r="Y280" s="52" t="inlineStr">
        <is>
          <t>Ladder stringer</t>
        </is>
      </c>
    </row>
    <row r="281" outlineLevel="1">
      <c r="A281" s="52" t="inlineStr">
        <is>
          <t>ENV-107</t>
        </is>
      </c>
      <c r="B281" s="52" t="inlineStr">
        <is>
          <t>Environment</t>
        </is>
      </c>
      <c r="C281" s="58" t="inlineStr">
        <is>
          <t>Cylinder</t>
        </is>
      </c>
      <c r="D281" s="60" t="inlineStr">
        <is>
          <t>Ladder rail</t>
        </is>
      </c>
      <c r="E281" s="52" t="inlineStr">
        <is>
          <t>ENV-90</t>
        </is>
      </c>
      <c r="F281" s="52" t="n">
        <v>2</v>
      </c>
      <c r="G281" s="54" t="n">
        <v>0.0500000007</v>
      </c>
      <c r="H281" s="54" t="n">
        <v>0.0500000007</v>
      </c>
      <c r="I281" s="54" t="n">
        <v>3.3703711</v>
      </c>
      <c r="J281" s="54" t="n">
        <v>-83.6973495</v>
      </c>
      <c r="K281" s="54" t="n">
        <v>180</v>
      </c>
      <c r="L281" s="54" t="n">
        <v>0</v>
      </c>
      <c r="M281" s="54" t="n">
        <v>0.25</v>
      </c>
      <c r="N281" s="54" t="n">
        <v>1.47500002</v>
      </c>
      <c r="O281" s="54" t="n">
        <v>1.2650001</v>
      </c>
      <c r="P281" s="52" t="inlineStr">
        <is>
          <t>Gouraud</t>
        </is>
      </c>
      <c r="Q281" s="52" t="inlineStr">
        <is>
          <t>Paint</t>
        </is>
      </c>
      <c r="R281" s="54" t="n">
        <v>0.45</v>
      </c>
      <c r="S281" s="54" t="n">
        <v>0.6</v>
      </c>
      <c r="T281" s="54" t="n">
        <v>0.24</v>
      </c>
      <c r="U281" s="54" t="n">
        <v>0</v>
      </c>
      <c r="V281" s="52" t="inlineStr">
        <is>
          <t>No</t>
        </is>
      </c>
      <c r="W281" s="52" t="inlineStr">
        <is>
          <t>Yes</t>
        </is>
      </c>
      <c r="X281" s="52" t="inlineStr">
        <is>
          <t>-</t>
        </is>
      </c>
      <c r="Y281" s="52" t="inlineStr">
        <is>
          <t>Ladder stringer</t>
        </is>
      </c>
    </row>
    <row r="282" outlineLevel="1">
      <c r="A282" s="52" t="inlineStr">
        <is>
          <t>ENV-108</t>
        </is>
      </c>
      <c r="B282" s="52" t="inlineStr">
        <is>
          <t>Environment</t>
        </is>
      </c>
      <c r="C282" s="58" t="inlineStr">
        <is>
          <t>Cylinder</t>
        </is>
      </c>
      <c r="D282" s="60" t="inlineStr">
        <is>
          <t>Ladder rung</t>
        </is>
      </c>
      <c r="E282" s="52" t="inlineStr">
        <is>
          <t>ENV-90</t>
        </is>
      </c>
      <c r="F282" s="52" t="n">
        <v>2</v>
      </c>
      <c r="G282" s="54" t="n">
        <v>0.0350000001</v>
      </c>
      <c r="H282" s="54" t="n">
        <v>0.0350000001</v>
      </c>
      <c r="I282" s="54" t="n">
        <v>0.5</v>
      </c>
      <c r="J282" s="54" t="n">
        <v>0</v>
      </c>
      <c r="K282" s="54" t="n">
        <v>90</v>
      </c>
      <c r="L282" s="54" t="n">
        <v>0</v>
      </c>
      <c r="M282" s="54" t="n">
        <v>0</v>
      </c>
      <c r="N282" s="54" t="n">
        <v>0.160769254</v>
      </c>
      <c r="O282" s="54" t="n">
        <v>1.41015387</v>
      </c>
      <c r="P282" s="52" t="inlineStr">
        <is>
          <t>Gouraud</t>
        </is>
      </c>
      <c r="Q282" s="52" t="inlineStr">
        <is>
          <t>Paint</t>
        </is>
      </c>
      <c r="R282" s="54" t="n">
        <v>0.45</v>
      </c>
      <c r="S282" s="54" t="n">
        <v>0.6</v>
      </c>
      <c r="T282" s="54" t="n">
        <v>0.24</v>
      </c>
      <c r="U282" s="54" t="n">
        <v>0</v>
      </c>
      <c r="V282" s="52" t="inlineStr">
        <is>
          <t>No</t>
        </is>
      </c>
      <c r="W282" s="52" t="inlineStr">
        <is>
          <t>Yes</t>
        </is>
      </c>
      <c r="X282" s="52" t="inlineStr">
        <is>
          <t>-</t>
        </is>
      </c>
      <c r="Y282" s="52" t="inlineStr">
        <is>
          <t>Rung</t>
        </is>
      </c>
    </row>
    <row r="283" outlineLevel="1">
      <c r="A283" s="52" t="inlineStr">
        <is>
          <t>ENV-109</t>
        </is>
      </c>
      <c r="B283" s="52" t="inlineStr">
        <is>
          <t>Environment</t>
        </is>
      </c>
      <c r="C283" s="58" t="inlineStr">
        <is>
          <t>Cylinder</t>
        </is>
      </c>
      <c r="D283" s="60" t="inlineStr">
        <is>
          <t>Ladder rung</t>
        </is>
      </c>
      <c r="E283" s="52" t="inlineStr">
        <is>
          <t>ENV-90</t>
        </is>
      </c>
      <c r="F283" s="52" t="n">
        <v>2</v>
      </c>
      <c r="G283" s="54" t="n">
        <v>0.0350000001</v>
      </c>
      <c r="H283" s="54" t="n">
        <v>0.0350000001</v>
      </c>
      <c r="I283" s="54" t="n">
        <v>0.5</v>
      </c>
      <c r="J283" s="54" t="n">
        <v>0</v>
      </c>
      <c r="K283" s="54" t="n">
        <v>90</v>
      </c>
      <c r="L283" s="54" t="n">
        <v>0</v>
      </c>
      <c r="M283" s="54" t="n">
        <v>0</v>
      </c>
      <c r="N283" s="54" t="n">
        <v>0.676153958</v>
      </c>
      <c r="O283" s="54" t="n">
        <v>1.35323083</v>
      </c>
      <c r="P283" s="52" t="inlineStr">
        <is>
          <t>Gouraud</t>
        </is>
      </c>
      <c r="Q283" s="52" t="inlineStr">
        <is>
          <t>Paint</t>
        </is>
      </c>
      <c r="R283" s="54" t="n">
        <v>0.45</v>
      </c>
      <c r="S283" s="54" t="n">
        <v>0.6</v>
      </c>
      <c r="T283" s="54" t="n">
        <v>0.24</v>
      </c>
      <c r="U283" s="54" t="n">
        <v>0</v>
      </c>
      <c r="V283" s="52" t="inlineStr">
        <is>
          <t>No</t>
        </is>
      </c>
      <c r="W283" s="52" t="inlineStr">
        <is>
          <t>Yes</t>
        </is>
      </c>
      <c r="X283" s="52" t="inlineStr">
        <is>
          <t>-</t>
        </is>
      </c>
      <c r="Y283" s="52" t="inlineStr">
        <is>
          <t>Rung</t>
        </is>
      </c>
    </row>
    <row r="284" outlineLevel="1">
      <c r="A284" s="52" t="inlineStr">
        <is>
          <t>ENV-110</t>
        </is>
      </c>
      <c r="B284" s="52" t="inlineStr">
        <is>
          <t>Environment</t>
        </is>
      </c>
      <c r="C284" s="58" t="inlineStr">
        <is>
          <t>Cylinder</t>
        </is>
      </c>
      <c r="D284" s="60" t="inlineStr">
        <is>
          <t>Ladder rung</t>
        </is>
      </c>
      <c r="E284" s="52" t="inlineStr">
        <is>
          <t>ENV-90</t>
        </is>
      </c>
      <c r="F284" s="52" t="n">
        <v>2</v>
      </c>
      <c r="G284" s="54" t="n">
        <v>0.0350000001</v>
      </c>
      <c r="H284" s="54" t="n">
        <v>0.0350000001</v>
      </c>
      <c r="I284" s="54" t="n">
        <v>0.5</v>
      </c>
      <c r="J284" s="54" t="n">
        <v>0</v>
      </c>
      <c r="K284" s="54" t="n">
        <v>90</v>
      </c>
      <c r="L284" s="54" t="n">
        <v>0</v>
      </c>
      <c r="M284" s="54" t="n">
        <v>0</v>
      </c>
      <c r="N284" s="54" t="n">
        <v>1.19153857</v>
      </c>
      <c r="O284" s="54" t="n">
        <v>1.29630768</v>
      </c>
      <c r="P284" s="52" t="inlineStr">
        <is>
          <t>Gouraud</t>
        </is>
      </c>
      <c r="Q284" s="52" t="inlineStr">
        <is>
          <t>Paint</t>
        </is>
      </c>
      <c r="R284" s="54" t="n">
        <v>0.45</v>
      </c>
      <c r="S284" s="54" t="n">
        <v>0.6</v>
      </c>
      <c r="T284" s="54" t="n">
        <v>0.24</v>
      </c>
      <c r="U284" s="54" t="n">
        <v>0</v>
      </c>
      <c r="V284" s="52" t="inlineStr">
        <is>
          <t>No</t>
        </is>
      </c>
      <c r="W284" s="52" t="inlineStr">
        <is>
          <t>Yes</t>
        </is>
      </c>
      <c r="X284" s="52" t="inlineStr">
        <is>
          <t>-</t>
        </is>
      </c>
      <c r="Y284" s="52" t="inlineStr">
        <is>
          <t>Rung</t>
        </is>
      </c>
    </row>
    <row r="285" outlineLevel="1">
      <c r="A285" s="52" t="inlineStr">
        <is>
          <t>ENV-111</t>
        </is>
      </c>
      <c r="B285" s="52" t="inlineStr">
        <is>
          <t>Environment</t>
        </is>
      </c>
      <c r="C285" s="58" t="inlineStr">
        <is>
          <t>Cylinder</t>
        </is>
      </c>
      <c r="D285" s="60" t="inlineStr">
        <is>
          <t>Ladder rung</t>
        </is>
      </c>
      <c r="E285" s="52" t="inlineStr">
        <is>
          <t>ENV-90</t>
        </is>
      </c>
      <c r="F285" s="52" t="n">
        <v>2</v>
      </c>
      <c r="G285" s="54" t="n">
        <v>0.0350000001</v>
      </c>
      <c r="H285" s="54" t="n">
        <v>0.0350000001</v>
      </c>
      <c r="I285" s="54" t="n">
        <v>0.5</v>
      </c>
      <c r="J285" s="54" t="n">
        <v>0</v>
      </c>
      <c r="K285" s="54" t="n">
        <v>90</v>
      </c>
      <c r="L285" s="54" t="n">
        <v>0</v>
      </c>
      <c r="M285" s="54" t="n">
        <v>0</v>
      </c>
      <c r="N285" s="54" t="n">
        <v>1.70692325</v>
      </c>
      <c r="O285" s="54" t="n">
        <v>1.23938465</v>
      </c>
      <c r="P285" s="52" t="inlineStr">
        <is>
          <t>Gouraud</t>
        </is>
      </c>
      <c r="Q285" s="52" t="inlineStr">
        <is>
          <t>Paint</t>
        </is>
      </c>
      <c r="R285" s="54" t="n">
        <v>0.45</v>
      </c>
      <c r="S285" s="54" t="n">
        <v>0.6</v>
      </c>
      <c r="T285" s="54" t="n">
        <v>0.24</v>
      </c>
      <c r="U285" s="54" t="n">
        <v>0</v>
      </c>
      <c r="V285" s="52" t="inlineStr">
        <is>
          <t>No</t>
        </is>
      </c>
      <c r="W285" s="52" t="inlineStr">
        <is>
          <t>Yes</t>
        </is>
      </c>
      <c r="X285" s="52" t="inlineStr">
        <is>
          <t>-</t>
        </is>
      </c>
      <c r="Y285" s="52" t="inlineStr">
        <is>
          <t>Rung</t>
        </is>
      </c>
    </row>
    <row r="286" outlineLevel="1">
      <c r="A286" s="52" t="inlineStr">
        <is>
          <t>ENV-112</t>
        </is>
      </c>
      <c r="B286" s="52" t="inlineStr">
        <is>
          <t>Environment</t>
        </is>
      </c>
      <c r="C286" s="58" t="inlineStr">
        <is>
          <t>Cylinder</t>
        </is>
      </c>
      <c r="D286" s="60" t="inlineStr">
        <is>
          <t>Ladder rung</t>
        </is>
      </c>
      <c r="E286" s="52" t="inlineStr">
        <is>
          <t>ENV-90</t>
        </is>
      </c>
      <c r="F286" s="52" t="n">
        <v>2</v>
      </c>
      <c r="G286" s="54" t="n">
        <v>0.0350000001</v>
      </c>
      <c r="H286" s="54" t="n">
        <v>0.0350000001</v>
      </c>
      <c r="I286" s="54" t="n">
        <v>0.5</v>
      </c>
      <c r="J286" s="54" t="n">
        <v>0</v>
      </c>
      <c r="K286" s="54" t="n">
        <v>90</v>
      </c>
      <c r="L286" s="54" t="n">
        <v>0</v>
      </c>
      <c r="M286" s="54" t="n">
        <v>0</v>
      </c>
      <c r="N286" s="54" t="n">
        <v>2.22230768</v>
      </c>
      <c r="O286" s="54" t="n">
        <v>1.18246162</v>
      </c>
      <c r="P286" s="52" t="inlineStr">
        <is>
          <t>Gouraud</t>
        </is>
      </c>
      <c r="Q286" s="52" t="inlineStr">
        <is>
          <t>Paint</t>
        </is>
      </c>
      <c r="R286" s="54" t="n">
        <v>0.45</v>
      </c>
      <c r="S286" s="54" t="n">
        <v>0.6</v>
      </c>
      <c r="T286" s="54" t="n">
        <v>0.24</v>
      </c>
      <c r="U286" s="54" t="n">
        <v>0</v>
      </c>
      <c r="V286" s="52" t="inlineStr">
        <is>
          <t>No</t>
        </is>
      </c>
      <c r="W286" s="52" t="inlineStr">
        <is>
          <t>Yes</t>
        </is>
      </c>
      <c r="X286" s="52" t="inlineStr">
        <is>
          <t>-</t>
        </is>
      </c>
      <c r="Y286" s="52" t="inlineStr">
        <is>
          <t>Rung</t>
        </is>
      </c>
    </row>
    <row r="287" outlineLevel="1">
      <c r="A287" s="52" t="inlineStr">
        <is>
          <t>ENV-113</t>
        </is>
      </c>
      <c r="B287" s="52" t="inlineStr">
        <is>
          <t>Environment</t>
        </is>
      </c>
      <c r="C287" s="58" t="inlineStr">
        <is>
          <t>Cylinder</t>
        </is>
      </c>
      <c r="D287" s="60" t="inlineStr">
        <is>
          <t>Ladder rung</t>
        </is>
      </c>
      <c r="E287" s="52" t="inlineStr">
        <is>
          <t>ENV-90</t>
        </is>
      </c>
      <c r="F287" s="52" t="n">
        <v>2</v>
      </c>
      <c r="G287" s="54" t="n">
        <v>0.0350000001</v>
      </c>
      <c r="H287" s="54" t="n">
        <v>0.0350000001</v>
      </c>
      <c r="I287" s="54" t="n">
        <v>0.5</v>
      </c>
      <c r="J287" s="54" t="n">
        <v>0</v>
      </c>
      <c r="K287" s="54" t="n">
        <v>90</v>
      </c>
      <c r="L287" s="54" t="n">
        <v>0</v>
      </c>
      <c r="M287" s="54" t="n">
        <v>0</v>
      </c>
      <c r="N287" s="54" t="n">
        <v>2.73769236</v>
      </c>
      <c r="O287" s="54" t="n">
        <v>1.12553847</v>
      </c>
      <c r="P287" s="52" t="inlineStr">
        <is>
          <t>Gouraud</t>
        </is>
      </c>
      <c r="Q287" s="52" t="inlineStr">
        <is>
          <t>Paint</t>
        </is>
      </c>
      <c r="R287" s="54" t="n">
        <v>0.45</v>
      </c>
      <c r="S287" s="54" t="n">
        <v>0.6</v>
      </c>
      <c r="T287" s="54" t="n">
        <v>0.24</v>
      </c>
      <c r="U287" s="54" t="n">
        <v>0</v>
      </c>
      <c r="V287" s="52" t="inlineStr">
        <is>
          <t>No</t>
        </is>
      </c>
      <c r="W287" s="52" t="inlineStr">
        <is>
          <t>Yes</t>
        </is>
      </c>
      <c r="X287" s="52" t="inlineStr">
        <is>
          <t>-</t>
        </is>
      </c>
      <c r="Y287" s="52" t="inlineStr">
        <is>
          <t>Rung</t>
        </is>
      </c>
    </row>
    <row r="288" outlineLevel="1">
      <c r="A288" s="52" t="inlineStr">
        <is>
          <t>ENV-114</t>
        </is>
      </c>
      <c r="B288" s="52" t="inlineStr">
        <is>
          <t>Environment</t>
        </is>
      </c>
      <c r="C288" s="58" t="inlineStr">
        <is>
          <t>Cylinder</t>
        </is>
      </c>
      <c r="D288" s="60" t="inlineStr">
        <is>
          <t>Floodlight bracket</t>
        </is>
      </c>
      <c r="E288" s="52" t="inlineStr">
        <is>
          <t>ENV-90</t>
        </is>
      </c>
      <c r="F288" s="52" t="n">
        <v>2</v>
      </c>
      <c r="G288" s="54" t="n">
        <v>0.0599999987</v>
      </c>
      <c r="H288" s="54" t="n">
        <v>0.0599999987</v>
      </c>
      <c r="I288" s="54" t="n">
        <v>0.439999998</v>
      </c>
      <c r="J288" s="54" t="n">
        <v>90</v>
      </c>
      <c r="K288" s="54" t="n">
        <v>0</v>
      </c>
      <c r="L288" s="54" t="n">
        <v>0</v>
      </c>
      <c r="M288" s="54" t="n">
        <v>-0.949999988</v>
      </c>
      <c r="N288" s="54" t="n">
        <v>4.27999973</v>
      </c>
      <c r="O288" s="54" t="n">
        <v>-0.949999988</v>
      </c>
      <c r="P288" s="52" t="inlineStr">
        <is>
          <t>Gouraud</t>
        </is>
      </c>
      <c r="Q288" s="52" t="inlineStr">
        <is>
          <t>Paint</t>
        </is>
      </c>
      <c r="R288" s="54" t="n">
        <v>0.45</v>
      </c>
      <c r="S288" s="54" t="n">
        <v>0.6</v>
      </c>
      <c r="T288" s="54" t="n">
        <v>0.24</v>
      </c>
      <c r="U288" s="54" t="n">
        <v>0</v>
      </c>
      <c r="V288" s="52" t="inlineStr">
        <is>
          <t>No</t>
        </is>
      </c>
      <c r="W288" s="52" t="inlineStr">
        <is>
          <t>Yes</t>
        </is>
      </c>
      <c r="X288" s="52" t="inlineStr">
        <is>
          <t>-</t>
        </is>
      </c>
      <c r="Y288" s="52" t="inlineStr">
        <is>
          <t>Lamp post</t>
        </is>
      </c>
    </row>
    <row r="289" outlineLevel="1">
      <c r="A289" s="52" t="inlineStr">
        <is>
          <t>ENV-115</t>
        </is>
      </c>
      <c r="B289" s="52" t="inlineStr">
        <is>
          <t>Environment</t>
        </is>
      </c>
      <c r="C289" s="58" t="inlineStr">
        <is>
          <t>Cylinder</t>
        </is>
      </c>
      <c r="D289" s="60" t="inlineStr">
        <is>
          <t>Floodlight housing</t>
        </is>
      </c>
      <c r="E289" s="52" t="inlineStr">
        <is>
          <t>ENV-90</t>
        </is>
      </c>
      <c r="F289" s="52" t="n">
        <v>2</v>
      </c>
      <c r="G289" s="54" t="n">
        <v>0.340000004</v>
      </c>
      <c r="H289" s="54" t="n">
        <v>0.340000004</v>
      </c>
      <c r="I289" s="54" t="n">
        <v>0.319999993</v>
      </c>
      <c r="J289" s="54" t="n">
        <v>25.7693253</v>
      </c>
      <c r="K289" s="54" t="n">
        <v>-133.602814</v>
      </c>
      <c r="L289" s="54" t="n">
        <v>0</v>
      </c>
      <c r="M289" s="54" t="n">
        <v>-0.949999988</v>
      </c>
      <c r="N289" s="54" t="n">
        <v>4.65999985</v>
      </c>
      <c r="O289" s="54" t="n">
        <v>-0.949999988</v>
      </c>
      <c r="P289" s="52" t="inlineStr">
        <is>
          <t>Gouraud</t>
        </is>
      </c>
      <c r="Q289" s="52" t="inlineStr">
        <is>
          <t>Paint</t>
        </is>
      </c>
      <c r="R289" s="54" t="n">
        <v>0.45</v>
      </c>
      <c r="S289" s="54" t="n">
        <v>0.6</v>
      </c>
      <c r="T289" s="54" t="n">
        <v>0.24</v>
      </c>
      <c r="U289" s="54" t="n">
        <v>0</v>
      </c>
      <c r="V289" s="52" t="inlineStr">
        <is>
          <t>No</t>
        </is>
      </c>
      <c r="W289" s="52" t="inlineStr">
        <is>
          <t>Yes</t>
        </is>
      </c>
      <c r="X289" s="52" t="inlineStr">
        <is>
          <t>-</t>
        </is>
      </c>
      <c r="Y289" s="52" t="inlineStr">
        <is>
          <t>Lamp body</t>
        </is>
      </c>
    </row>
    <row r="290" outlineLevel="1">
      <c r="A290" s="52" t="inlineStr">
        <is>
          <t>ENV-116</t>
        </is>
      </c>
      <c r="B290" s="52" t="inlineStr">
        <is>
          <t>Environment</t>
        </is>
      </c>
      <c r="C290" s="59" t="inlineStr">
        <is>
          <t>Sphere</t>
        </is>
      </c>
      <c r="D290" s="60" t="inlineStr">
        <is>
          <t>Floodlight lens</t>
        </is>
      </c>
      <c r="E290" s="52" t="inlineStr">
        <is>
          <t>ENV-90</t>
        </is>
      </c>
      <c r="F290" s="52" t="n">
        <v>2</v>
      </c>
      <c r="G290" s="54" t="n">
        <v>0.300000012</v>
      </c>
      <c r="H290" s="54" t="n">
        <v>0.300000012</v>
      </c>
      <c r="I290" s="54" t="n">
        <v>0.0599999987</v>
      </c>
      <c r="J290" s="54" t="n">
        <v>25.7693253</v>
      </c>
      <c r="K290" s="54" t="n">
        <v>-133.602814</v>
      </c>
      <c r="L290" s="54" t="n">
        <v>0</v>
      </c>
      <c r="M290" s="54" t="n">
        <v>-1.06086099</v>
      </c>
      <c r="N290" s="54" t="n">
        <v>4.58609247</v>
      </c>
      <c r="O290" s="54" t="n">
        <v>-1.05558193</v>
      </c>
      <c r="P290" s="52" t="inlineStr">
        <is>
          <t>Gouraud</t>
        </is>
      </c>
      <c r="Q290" s="52" t="inlineStr">
        <is>
          <t>Glass</t>
        </is>
      </c>
      <c r="R290" s="54" t="n">
        <v>0.05</v>
      </c>
      <c r="S290" s="54" t="n">
        <v>0</v>
      </c>
      <c r="T290" s="54" t="n">
        <v>0.68</v>
      </c>
      <c r="U290" s="54" t="n">
        <v>1</v>
      </c>
      <c r="V290" s="52" t="inlineStr">
        <is>
          <t>No</t>
        </is>
      </c>
      <c r="W290" s="52" t="inlineStr">
        <is>
          <t>Yes</t>
        </is>
      </c>
      <c r="X290" s="52" t="inlineStr">
        <is>
          <t>-</t>
        </is>
      </c>
      <c r="Y290" s="52" t="inlineStr">
        <is>
          <t>Floodlight lens (emissive)</t>
        </is>
      </c>
    </row>
    <row r="291" outlineLevel="1">
      <c r="A291" s="52" t="inlineStr">
        <is>
          <t>ENV-117</t>
        </is>
      </c>
      <c r="B291" s="52" t="inlineStr">
        <is>
          <t>Environment</t>
        </is>
      </c>
      <c r="C291" s="53" t="inlineStr">
        <is>
          <t>Group</t>
        </is>
      </c>
      <c r="D291" s="57" t="inlineStr">
        <is>
          <t>Sandbag wall</t>
        </is>
      </c>
      <c r="E291" s="52" t="inlineStr">
        <is>
          <t>ENV-00</t>
        </is>
      </c>
      <c r="F291" s="52" t="n">
        <v>1</v>
      </c>
      <c r="G291" s="54" t="n">
        <v>1</v>
      </c>
      <c r="H291" s="54" t="n">
        <v>1</v>
      </c>
      <c r="I291" s="54" t="n">
        <v>1</v>
      </c>
      <c r="J291" s="54" t="n">
        <v>0</v>
      </c>
      <c r="K291" s="54" t="n">
        <v>0</v>
      </c>
      <c r="L291" s="54" t="n">
        <v>0</v>
      </c>
      <c r="M291" s="54" t="n">
        <v>0</v>
      </c>
      <c r="N291" s="54" t="n">
        <v>0</v>
      </c>
      <c r="O291" s="54" t="n">
        <v>0</v>
      </c>
      <c r="P291" s="52" t="inlineStr">
        <is>
          <t>-</t>
        </is>
      </c>
      <c r="Q291" s="52" t="inlineStr">
        <is>
          <t>Plain</t>
        </is>
      </c>
      <c r="R291" s="54" t="n">
        <v>0.5</v>
      </c>
      <c r="S291" s="54" t="n">
        <v>0</v>
      </c>
      <c r="T291" s="54" t="n">
        <v>0.2</v>
      </c>
      <c r="U291" s="54" t="n">
        <v>0</v>
      </c>
      <c r="V291" s="52" t="inlineStr">
        <is>
          <t>No</t>
        </is>
      </c>
      <c r="W291" s="52" t="inlineStr">
        <is>
          <t>Yes</t>
        </is>
      </c>
      <c r="X291" s="52" t="inlineStr">
        <is>
          <t>-</t>
        </is>
      </c>
      <c r="Y291" s="52" t="inlineStr">
        <is>
          <t>Curved sandbag wall</t>
        </is>
      </c>
    </row>
    <row r="292" outlineLevel="1">
      <c r="A292" s="52" t="inlineStr">
        <is>
          <t>ENV-118</t>
        </is>
      </c>
      <c r="B292" s="52" t="inlineStr">
        <is>
          <t>Environment</t>
        </is>
      </c>
      <c r="C292" s="58" t="inlineStr">
        <is>
          <t>Cylinder</t>
        </is>
      </c>
      <c r="D292" s="60" t="inlineStr">
        <is>
          <t>Sandbag</t>
        </is>
      </c>
      <c r="E292" s="52" t="inlineStr">
        <is>
          <t>ENV-117</t>
        </is>
      </c>
      <c r="F292" s="52" t="n">
        <v>2</v>
      </c>
      <c r="G292" s="54" t="n">
        <v>0.25999999</v>
      </c>
      <c r="H292" s="54" t="n">
        <v>0.170000002</v>
      </c>
      <c r="I292" s="54" t="n">
        <v>0.5</v>
      </c>
      <c r="J292" s="54" t="n">
        <v>0</v>
      </c>
      <c r="K292" s="54" t="n">
        <v>-35.0000076</v>
      </c>
      <c r="L292" s="54" t="n">
        <v>0</v>
      </c>
      <c r="M292" s="54" t="n">
        <v>6.34681273</v>
      </c>
      <c r="N292" s="54" t="n">
        <v>0.112671807</v>
      </c>
      <c r="O292" s="54" t="n">
        <v>15.8030071</v>
      </c>
      <c r="P292" s="52" t="inlineStr">
        <is>
          <t>Gouraud</t>
        </is>
      </c>
      <c r="Q292" s="52" t="inlineStr">
        <is>
          <t>Sand</t>
        </is>
      </c>
      <c r="R292" s="54" t="n">
        <v>0.95</v>
      </c>
      <c r="S292" s="54" t="n">
        <v>0</v>
      </c>
      <c r="T292" s="54" t="n">
        <v>0.25</v>
      </c>
      <c r="U292" s="54" t="n">
        <v>0</v>
      </c>
      <c r="V292" s="52" t="inlineStr">
        <is>
          <t>Yes</t>
        </is>
      </c>
      <c r="W292" s="52" t="inlineStr">
        <is>
          <t>Yes</t>
        </is>
      </c>
      <c r="X292" s="52" t="inlineStr">
        <is>
          <t>-</t>
        </is>
      </c>
      <c r="Y292" s="52" t="inlineStr">
        <is>
          <t>Sandbag</t>
        </is>
      </c>
    </row>
    <row r="293" outlineLevel="1">
      <c r="A293" s="52" t="inlineStr">
        <is>
          <t>ENV-119</t>
        </is>
      </c>
      <c r="B293" s="52" t="inlineStr">
        <is>
          <t>Environment</t>
        </is>
      </c>
      <c r="C293" s="58" t="inlineStr">
        <is>
          <t>Cylinder</t>
        </is>
      </c>
      <c r="D293" s="60" t="inlineStr">
        <is>
          <t>Sandbag</t>
        </is>
      </c>
      <c r="E293" s="52" t="inlineStr">
        <is>
          <t>ENV-117</t>
        </is>
      </c>
      <c r="F293" s="52" t="n">
        <v>2</v>
      </c>
      <c r="G293" s="54" t="n">
        <v>0.25999999</v>
      </c>
      <c r="H293" s="54" t="n">
        <v>0.170000002</v>
      </c>
      <c r="I293" s="54" t="n">
        <v>0.5</v>
      </c>
      <c r="J293" s="54" t="n">
        <v>0</v>
      </c>
      <c r="K293" s="54" t="n">
        <v>-55</v>
      </c>
      <c r="L293" s="54" t="n">
        <v>0</v>
      </c>
      <c r="M293" s="54" t="n">
        <v>6.00300694</v>
      </c>
      <c r="N293" s="54" t="n">
        <v>0.165804729</v>
      </c>
      <c r="O293" s="54" t="n">
        <v>16.1468124</v>
      </c>
      <c r="P293" s="52" t="inlineStr">
        <is>
          <t>Gouraud</t>
        </is>
      </c>
      <c r="Q293" s="52" t="inlineStr">
        <is>
          <t>Sand</t>
        </is>
      </c>
      <c r="R293" s="54" t="n">
        <v>0.95</v>
      </c>
      <c r="S293" s="54" t="n">
        <v>0</v>
      </c>
      <c r="T293" s="54" t="n">
        <v>0.25</v>
      </c>
      <c r="U293" s="54" t="n">
        <v>0</v>
      </c>
      <c r="V293" s="52" t="inlineStr">
        <is>
          <t>Yes</t>
        </is>
      </c>
      <c r="W293" s="52" t="inlineStr">
        <is>
          <t>Yes</t>
        </is>
      </c>
      <c r="X293" s="52" t="inlineStr">
        <is>
          <t>-</t>
        </is>
      </c>
      <c r="Y293" s="52" t="inlineStr">
        <is>
          <t>Sandbag</t>
        </is>
      </c>
    </row>
    <row r="294" outlineLevel="1">
      <c r="A294" s="52" t="inlineStr">
        <is>
          <t>ENV-120</t>
        </is>
      </c>
      <c r="B294" s="52" t="inlineStr">
        <is>
          <t>Environment</t>
        </is>
      </c>
      <c r="C294" s="58" t="inlineStr">
        <is>
          <t>Cylinder</t>
        </is>
      </c>
      <c r="D294" s="60" t="inlineStr">
        <is>
          <t>Sandbag</t>
        </is>
      </c>
      <c r="E294" s="52" t="inlineStr">
        <is>
          <t>ENV-117</t>
        </is>
      </c>
      <c r="F294" s="52" t="n">
        <v>2</v>
      </c>
      <c r="G294" s="54" t="n">
        <v>0.25999999</v>
      </c>
      <c r="H294" s="54" t="n">
        <v>0.170000002</v>
      </c>
      <c r="I294" s="54" t="n">
        <v>0.5</v>
      </c>
      <c r="J294" s="54" t="n">
        <v>0</v>
      </c>
      <c r="K294" s="54" t="n">
        <v>-75</v>
      </c>
      <c r="L294" s="54" t="n">
        <v>0</v>
      </c>
      <c r="M294" s="54" t="n">
        <v>5.56234646</v>
      </c>
      <c r="N294" s="54" t="n">
        <v>0.203892544</v>
      </c>
      <c r="O294" s="54" t="n">
        <v>16.3522968</v>
      </c>
      <c r="P294" s="52" t="inlineStr">
        <is>
          <t>Gouraud</t>
        </is>
      </c>
      <c r="Q294" s="52" t="inlineStr">
        <is>
          <t>Sand</t>
        </is>
      </c>
      <c r="R294" s="54" t="n">
        <v>0.95</v>
      </c>
      <c r="S294" s="54" t="n">
        <v>0</v>
      </c>
      <c r="T294" s="54" t="n">
        <v>0.25</v>
      </c>
      <c r="U294" s="54" t="n">
        <v>0</v>
      </c>
      <c r="V294" s="52" t="inlineStr">
        <is>
          <t>Yes</t>
        </is>
      </c>
      <c r="W294" s="52" t="inlineStr">
        <is>
          <t>Yes</t>
        </is>
      </c>
      <c r="X294" s="52" t="inlineStr">
        <is>
          <t>-</t>
        </is>
      </c>
      <c r="Y294" s="52" t="inlineStr">
        <is>
          <t>Sandbag</t>
        </is>
      </c>
    </row>
    <row r="295" outlineLevel="1">
      <c r="A295" s="52" t="inlineStr">
        <is>
          <t>ENV-121</t>
        </is>
      </c>
      <c r="B295" s="52" t="inlineStr">
        <is>
          <t>Environment</t>
        </is>
      </c>
      <c r="C295" s="58" t="inlineStr">
        <is>
          <t>Cylinder</t>
        </is>
      </c>
      <c r="D295" s="60" t="inlineStr">
        <is>
          <t>Sandbag</t>
        </is>
      </c>
      <c r="E295" s="52" t="inlineStr">
        <is>
          <t>ENV-117</t>
        </is>
      </c>
      <c r="F295" s="52" t="n">
        <v>2</v>
      </c>
      <c r="G295" s="54" t="n">
        <v>0.25999999</v>
      </c>
      <c r="H295" s="54" t="n">
        <v>0.170000002</v>
      </c>
      <c r="I295" s="54" t="n">
        <v>0.5</v>
      </c>
      <c r="J295" s="54" t="n">
        <v>0</v>
      </c>
      <c r="K295" s="54" t="n">
        <v>-95.0000076</v>
      </c>
      <c r="L295" s="54" t="n">
        <v>0</v>
      </c>
      <c r="M295" s="54" t="n">
        <v>5.07798147</v>
      </c>
      <c r="N295" s="54" t="n">
        <v>0.207328394</v>
      </c>
      <c r="O295" s="54" t="n">
        <v>16.3946724</v>
      </c>
      <c r="P295" s="52" t="inlineStr">
        <is>
          <t>Gouraud</t>
        </is>
      </c>
      <c r="Q295" s="52" t="inlineStr">
        <is>
          <t>Sand</t>
        </is>
      </c>
      <c r="R295" s="54" t="n">
        <v>0.95</v>
      </c>
      <c r="S295" s="54" t="n">
        <v>0</v>
      </c>
      <c r="T295" s="54" t="n">
        <v>0.25</v>
      </c>
      <c r="U295" s="54" t="n">
        <v>0</v>
      </c>
      <c r="V295" s="52" t="inlineStr">
        <is>
          <t>Yes</t>
        </is>
      </c>
      <c r="W295" s="52" t="inlineStr">
        <is>
          <t>Yes</t>
        </is>
      </c>
      <c r="X295" s="52" t="inlineStr">
        <is>
          <t>-</t>
        </is>
      </c>
      <c r="Y295" s="52" t="inlineStr">
        <is>
          <t>Sandbag</t>
        </is>
      </c>
    </row>
    <row r="296" outlineLevel="1">
      <c r="A296" s="52" t="inlineStr">
        <is>
          <t>ENV-122</t>
        </is>
      </c>
      <c r="B296" s="52" t="inlineStr">
        <is>
          <t>Environment</t>
        </is>
      </c>
      <c r="C296" s="58" t="inlineStr">
        <is>
          <t>Cylinder</t>
        </is>
      </c>
      <c r="D296" s="60" t="inlineStr">
        <is>
          <t>Sandbag</t>
        </is>
      </c>
      <c r="E296" s="52" t="inlineStr">
        <is>
          <t>ENV-117</t>
        </is>
      </c>
      <c r="F296" s="52" t="n">
        <v>2</v>
      </c>
      <c r="G296" s="54" t="n">
        <v>0.25999999</v>
      </c>
      <c r="H296" s="54" t="n">
        <v>0.170000002</v>
      </c>
      <c r="I296" s="54" t="n">
        <v>0.5</v>
      </c>
      <c r="J296" s="54" t="n">
        <v>0</v>
      </c>
      <c r="K296" s="54" t="n">
        <v>-115</v>
      </c>
      <c r="L296" s="54" t="n">
        <v>0</v>
      </c>
      <c r="M296" s="54" t="n">
        <v>4.60833406</v>
      </c>
      <c r="N296" s="54" t="n">
        <v>0.1453401</v>
      </c>
      <c r="O296" s="54" t="n">
        <v>16.2688313</v>
      </c>
      <c r="P296" s="52" t="inlineStr">
        <is>
          <t>Gouraud</t>
        </is>
      </c>
      <c r="Q296" s="52" t="inlineStr">
        <is>
          <t>Sand</t>
        </is>
      </c>
      <c r="R296" s="54" t="n">
        <v>0.95</v>
      </c>
      <c r="S296" s="54" t="n">
        <v>0</v>
      </c>
      <c r="T296" s="54" t="n">
        <v>0.25</v>
      </c>
      <c r="U296" s="54" t="n">
        <v>0</v>
      </c>
      <c r="V296" s="52" t="inlineStr">
        <is>
          <t>Yes</t>
        </is>
      </c>
      <c r="W296" s="52" t="inlineStr">
        <is>
          <t>Yes</t>
        </is>
      </c>
      <c r="X296" s="52" t="inlineStr">
        <is>
          <t>-</t>
        </is>
      </c>
      <c r="Y296" s="52" t="inlineStr">
        <is>
          <t>Sandbag</t>
        </is>
      </c>
    </row>
    <row r="297" outlineLevel="1">
      <c r="A297" s="52" t="inlineStr">
        <is>
          <t>ENV-123</t>
        </is>
      </c>
      <c r="B297" s="52" t="inlineStr">
        <is>
          <t>Environment</t>
        </is>
      </c>
      <c r="C297" s="58" t="inlineStr">
        <is>
          <t>Cylinder</t>
        </is>
      </c>
      <c r="D297" s="60" t="inlineStr">
        <is>
          <t>Sandbag</t>
        </is>
      </c>
      <c r="E297" s="52" t="inlineStr">
        <is>
          <t>ENV-117</t>
        </is>
      </c>
      <c r="F297" s="52" t="n">
        <v>2</v>
      </c>
      <c r="G297" s="54" t="n">
        <v>0.25999999</v>
      </c>
      <c r="H297" s="54" t="n">
        <v>0.170000002</v>
      </c>
      <c r="I297" s="54" t="n">
        <v>0.5</v>
      </c>
      <c r="J297" s="54" t="n">
        <v>0</v>
      </c>
      <c r="K297" s="54" t="n">
        <v>-135</v>
      </c>
      <c r="L297" s="54" t="n">
        <v>0</v>
      </c>
      <c r="M297" s="54" t="n">
        <v>4.21005058</v>
      </c>
      <c r="N297" s="54" t="n">
        <v>0.0242827684</v>
      </c>
      <c r="O297" s="54" t="n">
        <v>15.9899492</v>
      </c>
      <c r="P297" s="52" t="inlineStr">
        <is>
          <t>Gouraud</t>
        </is>
      </c>
      <c r="Q297" s="52" t="inlineStr">
        <is>
          <t>Sand</t>
        </is>
      </c>
      <c r="R297" s="54" t="n">
        <v>0.95</v>
      </c>
      <c r="S297" s="54" t="n">
        <v>0</v>
      </c>
      <c r="T297" s="54" t="n">
        <v>0.25</v>
      </c>
      <c r="U297" s="54" t="n">
        <v>0</v>
      </c>
      <c r="V297" s="52" t="inlineStr">
        <is>
          <t>Yes</t>
        </is>
      </c>
      <c r="W297" s="52" t="inlineStr">
        <is>
          <t>Yes</t>
        </is>
      </c>
      <c r="X297" s="52" t="inlineStr">
        <is>
          <t>-</t>
        </is>
      </c>
      <c r="Y297" s="52" t="inlineStr">
        <is>
          <t>Sandbag</t>
        </is>
      </c>
    </row>
    <row r="298" outlineLevel="1">
      <c r="A298" s="52" t="inlineStr">
        <is>
          <t>ENV-124</t>
        </is>
      </c>
      <c r="B298" s="52" t="inlineStr">
        <is>
          <t>Environment</t>
        </is>
      </c>
      <c r="C298" s="58" t="inlineStr">
        <is>
          <t>Cylinder</t>
        </is>
      </c>
      <c r="D298" s="60" t="inlineStr">
        <is>
          <t>Sandbag</t>
        </is>
      </c>
      <c r="E298" s="52" t="inlineStr">
        <is>
          <t>ENV-117</t>
        </is>
      </c>
      <c r="F298" s="52" t="n">
        <v>2</v>
      </c>
      <c r="G298" s="54" t="n">
        <v>0.25999999</v>
      </c>
      <c r="H298" s="54" t="n">
        <v>0.170000002</v>
      </c>
      <c r="I298" s="54" t="n">
        <v>0.5</v>
      </c>
      <c r="J298" s="54" t="n">
        <v>0</v>
      </c>
      <c r="K298" s="54" t="n">
        <v>-154.999985</v>
      </c>
      <c r="L298" s="54" t="n">
        <v>0</v>
      </c>
      <c r="M298" s="54" t="n">
        <v>3.93116903</v>
      </c>
      <c r="N298" s="54" t="n">
        <v>-0.0818514675</v>
      </c>
      <c r="O298" s="54" t="n">
        <v>15.5916653</v>
      </c>
      <c r="P298" s="52" t="inlineStr">
        <is>
          <t>Gouraud</t>
        </is>
      </c>
      <c r="Q298" s="52" t="inlineStr">
        <is>
          <t>Sand</t>
        </is>
      </c>
      <c r="R298" s="54" t="n">
        <v>0.95</v>
      </c>
      <c r="S298" s="54" t="n">
        <v>0</v>
      </c>
      <c r="T298" s="54" t="n">
        <v>0.25</v>
      </c>
      <c r="U298" s="54" t="n">
        <v>0</v>
      </c>
      <c r="V298" s="52" t="inlineStr">
        <is>
          <t>Yes</t>
        </is>
      </c>
      <c r="W298" s="52" t="inlineStr">
        <is>
          <t>Yes</t>
        </is>
      </c>
      <c r="X298" s="52" t="inlineStr">
        <is>
          <t>-</t>
        </is>
      </c>
      <c r="Y298" s="52" t="inlineStr">
        <is>
          <t>Sandbag</t>
        </is>
      </c>
    </row>
    <row r="299" outlineLevel="1">
      <c r="A299" s="52" t="inlineStr">
        <is>
          <t>ENV-125</t>
        </is>
      </c>
      <c r="B299" s="52" t="inlineStr">
        <is>
          <t>Environment</t>
        </is>
      </c>
      <c r="C299" s="58" t="inlineStr">
        <is>
          <t>Cylinder</t>
        </is>
      </c>
      <c r="D299" s="60" t="inlineStr">
        <is>
          <t>Sandbag</t>
        </is>
      </c>
      <c r="E299" s="52" t="inlineStr">
        <is>
          <t>ENV-117</t>
        </is>
      </c>
      <c r="F299" s="52" t="n">
        <v>2</v>
      </c>
      <c r="G299" s="54" t="n">
        <v>0.25999999</v>
      </c>
      <c r="H299" s="54" t="n">
        <v>0.170000002</v>
      </c>
      <c r="I299" s="54" t="n">
        <v>0.5</v>
      </c>
      <c r="J299" s="54" t="n">
        <v>0</v>
      </c>
      <c r="K299" s="54" t="n">
        <v>-45</v>
      </c>
      <c r="L299" s="54" t="n">
        <v>0</v>
      </c>
      <c r="M299" s="54" t="n">
        <v>6.18994904</v>
      </c>
      <c r="N299" s="54" t="n">
        <v>0.281628758</v>
      </c>
      <c r="O299" s="54" t="n">
        <v>15.9899492</v>
      </c>
      <c r="P299" s="52" t="inlineStr">
        <is>
          <t>Gouraud</t>
        </is>
      </c>
      <c r="Q299" s="52" t="inlineStr">
        <is>
          <t>Sand</t>
        </is>
      </c>
      <c r="R299" s="54" t="n">
        <v>0.95</v>
      </c>
      <c r="S299" s="54" t="n">
        <v>0</v>
      </c>
      <c r="T299" s="54" t="n">
        <v>0.25</v>
      </c>
      <c r="U299" s="54" t="n">
        <v>0</v>
      </c>
      <c r="V299" s="52" t="inlineStr">
        <is>
          <t>Yes</t>
        </is>
      </c>
      <c r="W299" s="52" t="inlineStr">
        <is>
          <t>Yes</t>
        </is>
      </c>
      <c r="X299" s="52" t="inlineStr">
        <is>
          <t>-</t>
        </is>
      </c>
      <c r="Y299" s="52" t="inlineStr">
        <is>
          <t>Sandbag</t>
        </is>
      </c>
    </row>
    <row r="300" outlineLevel="1">
      <c r="A300" s="52" t="inlineStr">
        <is>
          <t>ENV-126</t>
        </is>
      </c>
      <c r="B300" s="52" t="inlineStr">
        <is>
          <t>Environment</t>
        </is>
      </c>
      <c r="C300" s="58" t="inlineStr">
        <is>
          <t>Cylinder</t>
        </is>
      </c>
      <c r="D300" s="60" t="inlineStr">
        <is>
          <t>Sandbag</t>
        </is>
      </c>
      <c r="E300" s="52" t="inlineStr">
        <is>
          <t>ENV-117</t>
        </is>
      </c>
      <c r="F300" s="52" t="n">
        <v>2</v>
      </c>
      <c r="G300" s="54" t="n">
        <v>0.25999999</v>
      </c>
      <c r="H300" s="54" t="n">
        <v>0.170000002</v>
      </c>
      <c r="I300" s="54" t="n">
        <v>0.5</v>
      </c>
      <c r="J300" s="54" t="n">
        <v>0</v>
      </c>
      <c r="K300" s="54" t="n">
        <v>-65</v>
      </c>
      <c r="L300" s="54" t="n">
        <v>0</v>
      </c>
      <c r="M300" s="54" t="n">
        <v>5.79166555</v>
      </c>
      <c r="N300" s="54" t="n">
        <v>0.327148944</v>
      </c>
      <c r="O300" s="54" t="n">
        <v>16.2688313</v>
      </c>
      <c r="P300" s="52" t="inlineStr">
        <is>
          <t>Gouraud</t>
        </is>
      </c>
      <c r="Q300" s="52" t="inlineStr">
        <is>
          <t>Sand</t>
        </is>
      </c>
      <c r="R300" s="54" t="n">
        <v>0.95</v>
      </c>
      <c r="S300" s="54" t="n">
        <v>0</v>
      </c>
      <c r="T300" s="54" t="n">
        <v>0.25</v>
      </c>
      <c r="U300" s="54" t="n">
        <v>0</v>
      </c>
      <c r="V300" s="52" t="inlineStr">
        <is>
          <t>Yes</t>
        </is>
      </c>
      <c r="W300" s="52" t="inlineStr">
        <is>
          <t>Yes</t>
        </is>
      </c>
      <c r="X300" s="52" t="inlineStr">
        <is>
          <t>-</t>
        </is>
      </c>
      <c r="Y300" s="52" t="inlineStr">
        <is>
          <t>Sandbag</t>
        </is>
      </c>
    </row>
    <row r="301" outlineLevel="1">
      <c r="A301" s="52" t="inlineStr">
        <is>
          <t>ENV-127</t>
        </is>
      </c>
      <c r="B301" s="52" t="inlineStr">
        <is>
          <t>Environment</t>
        </is>
      </c>
      <c r="C301" s="58" t="inlineStr">
        <is>
          <t>Cylinder</t>
        </is>
      </c>
      <c r="D301" s="60" t="inlineStr">
        <is>
          <t>Sandbag</t>
        </is>
      </c>
      <c r="E301" s="52" t="inlineStr">
        <is>
          <t>ENV-117</t>
        </is>
      </c>
      <c r="F301" s="52" t="n">
        <v>2</v>
      </c>
      <c r="G301" s="54" t="n">
        <v>0.25999999</v>
      </c>
      <c r="H301" s="54" t="n">
        <v>0.170000002</v>
      </c>
      <c r="I301" s="54" t="n">
        <v>0.5</v>
      </c>
      <c r="J301" s="54" t="n">
        <v>0</v>
      </c>
      <c r="K301" s="54" t="n">
        <v>-84.9999924</v>
      </c>
      <c r="L301" s="54" t="n">
        <v>0</v>
      </c>
      <c r="M301" s="54" t="n">
        <v>5.32201815</v>
      </c>
      <c r="N301" s="54" t="n">
        <v>0.352082878</v>
      </c>
      <c r="O301" s="54" t="n">
        <v>16.3946724</v>
      </c>
      <c r="P301" s="52" t="inlineStr">
        <is>
          <t>Gouraud</t>
        </is>
      </c>
      <c r="Q301" s="52" t="inlineStr">
        <is>
          <t>Sand</t>
        </is>
      </c>
      <c r="R301" s="54" t="n">
        <v>0.95</v>
      </c>
      <c r="S301" s="54" t="n">
        <v>0</v>
      </c>
      <c r="T301" s="54" t="n">
        <v>0.25</v>
      </c>
      <c r="U301" s="54" t="n">
        <v>0</v>
      </c>
      <c r="V301" s="52" t="inlineStr">
        <is>
          <t>Yes</t>
        </is>
      </c>
      <c r="W301" s="52" t="inlineStr">
        <is>
          <t>Yes</t>
        </is>
      </c>
      <c r="X301" s="52" t="inlineStr">
        <is>
          <t>-</t>
        </is>
      </c>
      <c r="Y301" s="52" t="inlineStr">
        <is>
          <t>Sandbag</t>
        </is>
      </c>
    </row>
    <row r="302" outlineLevel="1">
      <c r="A302" s="52" t="inlineStr">
        <is>
          <t>ENV-128</t>
        </is>
      </c>
      <c r="B302" s="52" t="inlineStr">
        <is>
          <t>Environment</t>
        </is>
      </c>
      <c r="C302" s="58" t="inlineStr">
        <is>
          <t>Cylinder</t>
        </is>
      </c>
      <c r="D302" s="60" t="inlineStr">
        <is>
          <t>Sandbag</t>
        </is>
      </c>
      <c r="E302" s="52" t="inlineStr">
        <is>
          <t>ENV-117</t>
        </is>
      </c>
      <c r="F302" s="52" t="n">
        <v>2</v>
      </c>
      <c r="G302" s="54" t="n">
        <v>0.25999999</v>
      </c>
      <c r="H302" s="54" t="n">
        <v>0.170000002</v>
      </c>
      <c r="I302" s="54" t="n">
        <v>0.5</v>
      </c>
      <c r="J302" s="54" t="n">
        <v>0</v>
      </c>
      <c r="K302" s="54" t="n">
        <v>-105</v>
      </c>
      <c r="L302" s="54" t="n">
        <v>0</v>
      </c>
      <c r="M302" s="54" t="n">
        <v>4.83765316</v>
      </c>
      <c r="N302" s="54" t="n">
        <v>0.325760871</v>
      </c>
      <c r="O302" s="54" t="n">
        <v>16.3522968</v>
      </c>
      <c r="P302" s="52" t="inlineStr">
        <is>
          <t>Gouraud</t>
        </is>
      </c>
      <c r="Q302" s="52" t="inlineStr">
        <is>
          <t>Sand</t>
        </is>
      </c>
      <c r="R302" s="54" t="n">
        <v>0.95</v>
      </c>
      <c r="S302" s="54" t="n">
        <v>0</v>
      </c>
      <c r="T302" s="54" t="n">
        <v>0.25</v>
      </c>
      <c r="U302" s="54" t="n">
        <v>0</v>
      </c>
      <c r="V302" s="52" t="inlineStr">
        <is>
          <t>Yes</t>
        </is>
      </c>
      <c r="W302" s="52" t="inlineStr">
        <is>
          <t>Yes</t>
        </is>
      </c>
      <c r="X302" s="52" t="inlineStr">
        <is>
          <t>-</t>
        </is>
      </c>
      <c r="Y302" s="52" t="inlineStr">
        <is>
          <t>Sandbag</t>
        </is>
      </c>
    </row>
    <row r="303" outlineLevel="1">
      <c r="A303" s="52" t="inlineStr">
        <is>
          <t>ENV-129</t>
        </is>
      </c>
      <c r="B303" s="52" t="inlineStr">
        <is>
          <t>Environment</t>
        </is>
      </c>
      <c r="C303" s="58" t="inlineStr">
        <is>
          <t>Cylinder</t>
        </is>
      </c>
      <c r="D303" s="60" t="inlineStr">
        <is>
          <t>Sandbag</t>
        </is>
      </c>
      <c r="E303" s="52" t="inlineStr">
        <is>
          <t>ENV-117</t>
        </is>
      </c>
      <c r="F303" s="52" t="n">
        <v>2</v>
      </c>
      <c r="G303" s="54" t="n">
        <v>0.25999999</v>
      </c>
      <c r="H303" s="54" t="n">
        <v>0.170000002</v>
      </c>
      <c r="I303" s="54" t="n">
        <v>0.5</v>
      </c>
      <c r="J303" s="54" t="n">
        <v>0</v>
      </c>
      <c r="K303" s="54" t="n">
        <v>-125</v>
      </c>
      <c r="L303" s="54" t="n">
        <v>0</v>
      </c>
      <c r="M303" s="54" t="n">
        <v>4.39699268</v>
      </c>
      <c r="N303" s="54" t="n">
        <v>0.228463262</v>
      </c>
      <c r="O303" s="54" t="n">
        <v>16.1468124</v>
      </c>
      <c r="P303" s="52" t="inlineStr">
        <is>
          <t>Gouraud</t>
        </is>
      </c>
      <c r="Q303" s="52" t="inlineStr">
        <is>
          <t>Sand</t>
        </is>
      </c>
      <c r="R303" s="54" t="n">
        <v>0.95</v>
      </c>
      <c r="S303" s="54" t="n">
        <v>0</v>
      </c>
      <c r="T303" s="54" t="n">
        <v>0.25</v>
      </c>
      <c r="U303" s="54" t="n">
        <v>0</v>
      </c>
      <c r="V303" s="52" t="inlineStr">
        <is>
          <t>Yes</t>
        </is>
      </c>
      <c r="W303" s="52" t="inlineStr">
        <is>
          <t>Yes</t>
        </is>
      </c>
      <c r="X303" s="52" t="inlineStr">
        <is>
          <t>-</t>
        </is>
      </c>
      <c r="Y303" s="52" t="inlineStr">
        <is>
          <t>Sandbag</t>
        </is>
      </c>
    </row>
    <row r="304" outlineLevel="1">
      <c r="A304" s="52" t="inlineStr">
        <is>
          <t>ENV-130</t>
        </is>
      </c>
      <c r="B304" s="52" t="inlineStr">
        <is>
          <t>Environment</t>
        </is>
      </c>
      <c r="C304" s="58" t="inlineStr">
        <is>
          <t>Cylinder</t>
        </is>
      </c>
      <c r="D304" s="60" t="inlineStr">
        <is>
          <t>Sandbag</t>
        </is>
      </c>
      <c r="E304" s="52" t="inlineStr">
        <is>
          <t>ENV-117</t>
        </is>
      </c>
      <c r="F304" s="52" t="n">
        <v>2</v>
      </c>
      <c r="G304" s="54" t="n">
        <v>0.25999999</v>
      </c>
      <c r="H304" s="54" t="n">
        <v>0.170000002</v>
      </c>
      <c r="I304" s="54" t="n">
        <v>0.5</v>
      </c>
      <c r="J304" s="54" t="n">
        <v>0</v>
      </c>
      <c r="K304" s="54" t="n">
        <v>-145</v>
      </c>
      <c r="L304" s="54" t="n">
        <v>0</v>
      </c>
      <c r="M304" s="54" t="n">
        <v>4.05318689</v>
      </c>
      <c r="N304" s="54" t="n">
        <v>0.10476175</v>
      </c>
      <c r="O304" s="54" t="n">
        <v>15.8030071</v>
      </c>
      <c r="P304" s="52" t="inlineStr">
        <is>
          <t>Gouraud</t>
        </is>
      </c>
      <c r="Q304" s="52" t="inlineStr">
        <is>
          <t>Sand</t>
        </is>
      </c>
      <c r="R304" s="54" t="n">
        <v>0.95</v>
      </c>
      <c r="S304" s="54" t="n">
        <v>0</v>
      </c>
      <c r="T304" s="54" t="n">
        <v>0.25</v>
      </c>
      <c r="U304" s="54" t="n">
        <v>0</v>
      </c>
      <c r="V304" s="52" t="inlineStr">
        <is>
          <t>Yes</t>
        </is>
      </c>
      <c r="W304" s="52" t="inlineStr">
        <is>
          <t>Yes</t>
        </is>
      </c>
      <c r="X304" s="52" t="inlineStr">
        <is>
          <t>-</t>
        </is>
      </c>
      <c r="Y304" s="52" t="inlineStr">
        <is>
          <t>Sandbag</t>
        </is>
      </c>
    </row>
    <row r="305" outlineLevel="1">
      <c r="A305" s="52" t="inlineStr">
        <is>
          <t>ENV-131</t>
        </is>
      </c>
      <c r="B305" s="52" t="inlineStr">
        <is>
          <t>Environment</t>
        </is>
      </c>
      <c r="C305" s="58" t="inlineStr">
        <is>
          <t>Cylinder</t>
        </is>
      </c>
      <c r="D305" s="60" t="inlineStr">
        <is>
          <t>Sandbag</t>
        </is>
      </c>
      <c r="E305" s="52" t="inlineStr">
        <is>
          <t>ENV-117</t>
        </is>
      </c>
      <c r="F305" s="52" t="n">
        <v>2</v>
      </c>
      <c r="G305" s="54" t="n">
        <v>0.25999999</v>
      </c>
      <c r="H305" s="54" t="n">
        <v>0.170000002</v>
      </c>
      <c r="I305" s="54" t="n">
        <v>0.5</v>
      </c>
      <c r="J305" s="54" t="n">
        <v>0</v>
      </c>
      <c r="K305" s="54" t="n">
        <v>-55</v>
      </c>
      <c r="L305" s="54" t="n">
        <v>0</v>
      </c>
      <c r="M305" s="54" t="n">
        <v>6.00300694</v>
      </c>
      <c r="N305" s="54" t="n">
        <v>0.445804745</v>
      </c>
      <c r="O305" s="54" t="n">
        <v>16.1468124</v>
      </c>
      <c r="P305" s="52" t="inlineStr">
        <is>
          <t>Gouraud</t>
        </is>
      </c>
      <c r="Q305" s="52" t="inlineStr">
        <is>
          <t>Sand</t>
        </is>
      </c>
      <c r="R305" s="54" t="n">
        <v>0.95</v>
      </c>
      <c r="S305" s="54" t="n">
        <v>0</v>
      </c>
      <c r="T305" s="54" t="n">
        <v>0.25</v>
      </c>
      <c r="U305" s="54" t="n">
        <v>0</v>
      </c>
      <c r="V305" s="52" t="inlineStr">
        <is>
          <t>Yes</t>
        </is>
      </c>
      <c r="W305" s="52" t="inlineStr">
        <is>
          <t>Yes</t>
        </is>
      </c>
      <c r="X305" s="52" t="inlineStr">
        <is>
          <t>-</t>
        </is>
      </c>
      <c r="Y305" s="52" t="inlineStr">
        <is>
          <t>Sandbag</t>
        </is>
      </c>
    </row>
    <row r="306" outlineLevel="1">
      <c r="A306" s="52" t="inlineStr">
        <is>
          <t>ENV-132</t>
        </is>
      </c>
      <c r="B306" s="52" t="inlineStr">
        <is>
          <t>Environment</t>
        </is>
      </c>
      <c r="C306" s="58" t="inlineStr">
        <is>
          <t>Cylinder</t>
        </is>
      </c>
      <c r="D306" s="60" t="inlineStr">
        <is>
          <t>Sandbag</t>
        </is>
      </c>
      <c r="E306" s="52" t="inlineStr">
        <is>
          <t>ENV-117</t>
        </is>
      </c>
      <c r="F306" s="52" t="n">
        <v>2</v>
      </c>
      <c r="G306" s="54" t="n">
        <v>0.25999999</v>
      </c>
      <c r="H306" s="54" t="n">
        <v>0.170000002</v>
      </c>
      <c r="I306" s="54" t="n">
        <v>0.5</v>
      </c>
      <c r="J306" s="54" t="n">
        <v>0</v>
      </c>
      <c r="K306" s="54" t="n">
        <v>-75</v>
      </c>
      <c r="L306" s="54" t="n">
        <v>0</v>
      </c>
      <c r="M306" s="54" t="n">
        <v>5.56234646</v>
      </c>
      <c r="N306" s="54" t="n">
        <v>0.48389256</v>
      </c>
      <c r="O306" s="54" t="n">
        <v>16.3522968</v>
      </c>
      <c r="P306" s="52" t="inlineStr">
        <is>
          <t>Gouraud</t>
        </is>
      </c>
      <c r="Q306" s="52" t="inlineStr">
        <is>
          <t>Sand</t>
        </is>
      </c>
      <c r="R306" s="54" t="n">
        <v>0.95</v>
      </c>
      <c r="S306" s="54" t="n">
        <v>0</v>
      </c>
      <c r="T306" s="54" t="n">
        <v>0.25</v>
      </c>
      <c r="U306" s="54" t="n">
        <v>0</v>
      </c>
      <c r="V306" s="52" t="inlineStr">
        <is>
          <t>Yes</t>
        </is>
      </c>
      <c r="W306" s="52" t="inlineStr">
        <is>
          <t>Yes</t>
        </is>
      </c>
      <c r="X306" s="52" t="inlineStr">
        <is>
          <t>-</t>
        </is>
      </c>
      <c r="Y306" s="52" t="inlineStr">
        <is>
          <t>Sandbag</t>
        </is>
      </c>
    </row>
    <row r="307" outlineLevel="1">
      <c r="A307" s="52" t="inlineStr">
        <is>
          <t>ENV-133</t>
        </is>
      </c>
      <c r="B307" s="52" t="inlineStr">
        <is>
          <t>Environment</t>
        </is>
      </c>
      <c r="C307" s="58" t="inlineStr">
        <is>
          <t>Cylinder</t>
        </is>
      </c>
      <c r="D307" s="60" t="inlineStr">
        <is>
          <t>Sandbag</t>
        </is>
      </c>
      <c r="E307" s="52" t="inlineStr">
        <is>
          <t>ENV-117</t>
        </is>
      </c>
      <c r="F307" s="52" t="n">
        <v>2</v>
      </c>
      <c r="G307" s="54" t="n">
        <v>0.25999999</v>
      </c>
      <c r="H307" s="54" t="n">
        <v>0.170000002</v>
      </c>
      <c r="I307" s="54" t="n">
        <v>0.5</v>
      </c>
      <c r="J307" s="54" t="n">
        <v>0</v>
      </c>
      <c r="K307" s="54" t="n">
        <v>-95.0000076</v>
      </c>
      <c r="L307" s="54" t="n">
        <v>0</v>
      </c>
      <c r="M307" s="54" t="n">
        <v>5.07798147</v>
      </c>
      <c r="N307" s="54" t="n">
        <v>0.48732841</v>
      </c>
      <c r="O307" s="54" t="n">
        <v>16.3946724</v>
      </c>
      <c r="P307" s="52" t="inlineStr">
        <is>
          <t>Gouraud</t>
        </is>
      </c>
      <c r="Q307" s="52" t="inlineStr">
        <is>
          <t>Sand</t>
        </is>
      </c>
      <c r="R307" s="54" t="n">
        <v>0.95</v>
      </c>
      <c r="S307" s="54" t="n">
        <v>0</v>
      </c>
      <c r="T307" s="54" t="n">
        <v>0.25</v>
      </c>
      <c r="U307" s="54" t="n">
        <v>0</v>
      </c>
      <c r="V307" s="52" t="inlineStr">
        <is>
          <t>Yes</t>
        </is>
      </c>
      <c r="W307" s="52" t="inlineStr">
        <is>
          <t>Yes</t>
        </is>
      </c>
      <c r="X307" s="52" t="inlineStr">
        <is>
          <t>-</t>
        </is>
      </c>
      <c r="Y307" s="52" t="inlineStr">
        <is>
          <t>Sandbag</t>
        </is>
      </c>
    </row>
    <row r="308" outlineLevel="1">
      <c r="A308" s="52" t="inlineStr">
        <is>
          <t>ENV-134</t>
        </is>
      </c>
      <c r="B308" s="52" t="inlineStr">
        <is>
          <t>Environment</t>
        </is>
      </c>
      <c r="C308" s="58" t="inlineStr">
        <is>
          <t>Cylinder</t>
        </is>
      </c>
      <c r="D308" s="60" t="inlineStr">
        <is>
          <t>Sandbag</t>
        </is>
      </c>
      <c r="E308" s="52" t="inlineStr">
        <is>
          <t>ENV-117</t>
        </is>
      </c>
      <c r="F308" s="52" t="n">
        <v>2</v>
      </c>
      <c r="G308" s="54" t="n">
        <v>0.25999999</v>
      </c>
      <c r="H308" s="54" t="n">
        <v>0.170000002</v>
      </c>
      <c r="I308" s="54" t="n">
        <v>0.5</v>
      </c>
      <c r="J308" s="54" t="n">
        <v>0</v>
      </c>
      <c r="K308" s="54" t="n">
        <v>-115</v>
      </c>
      <c r="L308" s="54" t="n">
        <v>0</v>
      </c>
      <c r="M308" s="54" t="n">
        <v>4.60833406</v>
      </c>
      <c r="N308" s="54" t="n">
        <v>0.425340116</v>
      </c>
      <c r="O308" s="54" t="n">
        <v>16.2688313</v>
      </c>
      <c r="P308" s="52" t="inlineStr">
        <is>
          <t>Gouraud</t>
        </is>
      </c>
      <c r="Q308" s="52" t="inlineStr">
        <is>
          <t>Sand</t>
        </is>
      </c>
      <c r="R308" s="54" t="n">
        <v>0.95</v>
      </c>
      <c r="S308" s="54" t="n">
        <v>0</v>
      </c>
      <c r="T308" s="54" t="n">
        <v>0.25</v>
      </c>
      <c r="U308" s="54" t="n">
        <v>0</v>
      </c>
      <c r="V308" s="52" t="inlineStr">
        <is>
          <t>Yes</t>
        </is>
      </c>
      <c r="W308" s="52" t="inlineStr">
        <is>
          <t>Yes</t>
        </is>
      </c>
      <c r="X308" s="52" t="inlineStr">
        <is>
          <t>-</t>
        </is>
      </c>
      <c r="Y308" s="52" t="inlineStr">
        <is>
          <t>Sandbag</t>
        </is>
      </c>
    </row>
    <row r="309" outlineLevel="1">
      <c r="A309" s="52" t="inlineStr">
        <is>
          <t>ENV-135</t>
        </is>
      </c>
      <c r="B309" s="52" t="inlineStr">
        <is>
          <t>Environment</t>
        </is>
      </c>
      <c r="C309" s="58" t="inlineStr">
        <is>
          <t>Cylinder</t>
        </is>
      </c>
      <c r="D309" s="60" t="inlineStr">
        <is>
          <t>Sandbag</t>
        </is>
      </c>
      <c r="E309" s="52" t="inlineStr">
        <is>
          <t>ENV-117</t>
        </is>
      </c>
      <c r="F309" s="52" t="n">
        <v>2</v>
      </c>
      <c r="G309" s="54" t="n">
        <v>0.25999999</v>
      </c>
      <c r="H309" s="54" t="n">
        <v>0.170000002</v>
      </c>
      <c r="I309" s="54" t="n">
        <v>0.5</v>
      </c>
      <c r="J309" s="54" t="n">
        <v>0</v>
      </c>
      <c r="K309" s="54" t="n">
        <v>-135</v>
      </c>
      <c r="L309" s="54" t="n">
        <v>0</v>
      </c>
      <c r="M309" s="54" t="n">
        <v>4.21005058</v>
      </c>
      <c r="N309" s="54" t="n">
        <v>0.304282784</v>
      </c>
      <c r="O309" s="54" t="n">
        <v>15.9899492</v>
      </c>
      <c r="P309" s="52" t="inlineStr">
        <is>
          <t>Gouraud</t>
        </is>
      </c>
      <c r="Q309" s="52" t="inlineStr">
        <is>
          <t>Sand</t>
        </is>
      </c>
      <c r="R309" s="54" t="n">
        <v>0.95</v>
      </c>
      <c r="S309" s="54" t="n">
        <v>0</v>
      </c>
      <c r="T309" s="54" t="n">
        <v>0.25</v>
      </c>
      <c r="U309" s="54" t="n">
        <v>0</v>
      </c>
      <c r="V309" s="52" t="inlineStr">
        <is>
          <t>Yes</t>
        </is>
      </c>
      <c r="W309" s="52" t="inlineStr">
        <is>
          <t>Yes</t>
        </is>
      </c>
      <c r="X309" s="52" t="inlineStr">
        <is>
          <t>-</t>
        </is>
      </c>
      <c r="Y309" s="52" t="inlineStr">
        <is>
          <t>Sandbag</t>
        </is>
      </c>
    </row>
    <row r="310" outlineLevel="1">
      <c r="A310" s="52" t="inlineStr">
        <is>
          <t>ENV-136</t>
        </is>
      </c>
      <c r="B310" s="52" t="inlineStr">
        <is>
          <t>Environment</t>
        </is>
      </c>
      <c r="C310" s="53" t="inlineStr">
        <is>
          <t>Group</t>
        </is>
      </c>
      <c r="D310" s="57" t="inlineStr">
        <is>
          <t>Sandbag wall</t>
        </is>
      </c>
      <c r="E310" s="52" t="inlineStr">
        <is>
          <t>ENV-00</t>
        </is>
      </c>
      <c r="F310" s="52" t="n">
        <v>1</v>
      </c>
      <c r="G310" s="54" t="n">
        <v>1</v>
      </c>
      <c r="H310" s="54" t="n">
        <v>1</v>
      </c>
      <c r="I310" s="54" t="n">
        <v>1</v>
      </c>
      <c r="J310" s="54" t="n">
        <v>0</v>
      </c>
      <c r="K310" s="54" t="n">
        <v>0</v>
      </c>
      <c r="L310" s="54" t="n">
        <v>0</v>
      </c>
      <c r="M310" s="54" t="n">
        <v>0</v>
      </c>
      <c r="N310" s="54" t="n">
        <v>0</v>
      </c>
      <c r="O310" s="54" t="n">
        <v>0</v>
      </c>
      <c r="P310" s="52" t="inlineStr">
        <is>
          <t>-</t>
        </is>
      </c>
      <c r="Q310" s="52" t="inlineStr">
        <is>
          <t>Plain</t>
        </is>
      </c>
      <c r="R310" s="54" t="n">
        <v>0.5</v>
      </c>
      <c r="S310" s="54" t="n">
        <v>0</v>
      </c>
      <c r="T310" s="54" t="n">
        <v>0.2</v>
      </c>
      <c r="U310" s="54" t="n">
        <v>0</v>
      </c>
      <c r="V310" s="52" t="inlineStr">
        <is>
          <t>No</t>
        </is>
      </c>
      <c r="W310" s="52" t="inlineStr">
        <is>
          <t>Yes</t>
        </is>
      </c>
      <c r="X310" s="52" t="inlineStr">
        <is>
          <t>-</t>
        </is>
      </c>
      <c r="Y310" s="52" t="inlineStr">
        <is>
          <t>Curved sandbag wall</t>
        </is>
      </c>
    </row>
    <row r="311" outlineLevel="1">
      <c r="A311" s="52" t="inlineStr">
        <is>
          <t>ENV-137</t>
        </is>
      </c>
      <c r="B311" s="52" t="inlineStr">
        <is>
          <t>Environment</t>
        </is>
      </c>
      <c r="C311" s="58" t="inlineStr">
        <is>
          <t>Cylinder</t>
        </is>
      </c>
      <c r="D311" s="60" t="inlineStr">
        <is>
          <t>Sandbag</t>
        </is>
      </c>
      <c r="E311" s="52" t="inlineStr">
        <is>
          <t>ENV-136</t>
        </is>
      </c>
      <c r="F311" s="52" t="n">
        <v>2</v>
      </c>
      <c r="G311" s="54" t="n">
        <v>0.25999999</v>
      </c>
      <c r="H311" s="54" t="n">
        <v>0.170000002</v>
      </c>
      <c r="I311" s="54" t="n">
        <v>0.5</v>
      </c>
      <c r="J311" s="54" t="n">
        <v>0</v>
      </c>
      <c r="K311" s="54" t="n">
        <v>21.875</v>
      </c>
      <c r="L311" s="54" t="n">
        <v>0</v>
      </c>
      <c r="M311" s="54" t="n">
        <v>-8.60800171</v>
      </c>
      <c r="N311" s="54" t="n">
        <v>0.168083131</v>
      </c>
      <c r="O311" s="54" t="n">
        <v>9.94112587</v>
      </c>
      <c r="P311" s="52" t="inlineStr">
        <is>
          <t>Gouraud</t>
        </is>
      </c>
      <c r="Q311" s="52" t="inlineStr">
        <is>
          <t>Sand</t>
        </is>
      </c>
      <c r="R311" s="54" t="n">
        <v>0.95</v>
      </c>
      <c r="S311" s="54" t="n">
        <v>0</v>
      </c>
      <c r="T311" s="54" t="n">
        <v>0.25</v>
      </c>
      <c r="U311" s="54" t="n">
        <v>0</v>
      </c>
      <c r="V311" s="52" t="inlineStr">
        <is>
          <t>Yes</t>
        </is>
      </c>
      <c r="W311" s="52" t="inlineStr">
        <is>
          <t>Yes</t>
        </is>
      </c>
      <c r="X311" s="52" t="inlineStr">
        <is>
          <t>-</t>
        </is>
      </c>
      <c r="Y311" s="52" t="inlineStr">
        <is>
          <t>Sandbag</t>
        </is>
      </c>
    </row>
    <row r="312" outlineLevel="1">
      <c r="A312" s="52" t="inlineStr">
        <is>
          <t>ENV-138</t>
        </is>
      </c>
      <c r="B312" s="52" t="inlineStr">
        <is>
          <t>Environment</t>
        </is>
      </c>
      <c r="C312" s="58" t="inlineStr">
        <is>
          <t>Cylinder</t>
        </is>
      </c>
      <c r="D312" s="60" t="inlineStr">
        <is>
          <t>Sandbag</t>
        </is>
      </c>
      <c r="E312" s="52" t="inlineStr">
        <is>
          <t>ENV-136</t>
        </is>
      </c>
      <c r="F312" s="52" t="n">
        <v>2</v>
      </c>
      <c r="G312" s="54" t="n">
        <v>0.25999999</v>
      </c>
      <c r="H312" s="54" t="n">
        <v>0.170000002</v>
      </c>
      <c r="I312" s="54" t="n">
        <v>0.5</v>
      </c>
      <c r="J312" s="54" t="n">
        <v>0</v>
      </c>
      <c r="K312" s="54" t="n">
        <v>-14.375</v>
      </c>
      <c r="L312" s="54" t="n">
        <v>0</v>
      </c>
      <c r="M312" s="54" t="n">
        <v>-8.54696274</v>
      </c>
      <c r="N312" s="54" t="n">
        <v>0.268246025</v>
      </c>
      <c r="O312" s="54" t="n">
        <v>10.8724012</v>
      </c>
      <c r="P312" s="52" t="inlineStr">
        <is>
          <t>Gouraud</t>
        </is>
      </c>
      <c r="Q312" s="52" t="inlineStr">
        <is>
          <t>Sand</t>
        </is>
      </c>
      <c r="R312" s="54" t="n">
        <v>0.95</v>
      </c>
      <c r="S312" s="54" t="n">
        <v>0</v>
      </c>
      <c r="T312" s="54" t="n">
        <v>0.25</v>
      </c>
      <c r="U312" s="54" t="n">
        <v>0</v>
      </c>
      <c r="V312" s="52" t="inlineStr">
        <is>
          <t>Yes</t>
        </is>
      </c>
      <c r="W312" s="52" t="inlineStr">
        <is>
          <t>Yes</t>
        </is>
      </c>
      <c r="X312" s="52" t="inlineStr">
        <is>
          <t>-</t>
        </is>
      </c>
      <c r="Y312" s="52" t="inlineStr">
        <is>
          <t>Sandbag</t>
        </is>
      </c>
    </row>
    <row r="313" outlineLevel="1">
      <c r="A313" s="52" t="inlineStr">
        <is>
          <t>ENV-139</t>
        </is>
      </c>
      <c r="B313" s="52" t="inlineStr">
        <is>
          <t>Environment</t>
        </is>
      </c>
      <c r="C313" s="58" t="inlineStr">
        <is>
          <t>Cylinder</t>
        </is>
      </c>
      <c r="D313" s="60" t="inlineStr">
        <is>
          <t>Sandbag</t>
        </is>
      </c>
      <c r="E313" s="52" t="inlineStr">
        <is>
          <t>ENV-136</t>
        </is>
      </c>
      <c r="F313" s="52" t="n">
        <v>2</v>
      </c>
      <c r="G313" s="54" t="n">
        <v>0.25999999</v>
      </c>
      <c r="H313" s="54" t="n">
        <v>0.170000002</v>
      </c>
      <c r="I313" s="54" t="n">
        <v>0.5</v>
      </c>
      <c r="J313" s="54" t="n">
        <v>0</v>
      </c>
      <c r="K313" s="54" t="n">
        <v>-50.625</v>
      </c>
      <c r="L313" s="54" t="n">
        <v>0</v>
      </c>
      <c r="M313" s="54" t="n">
        <v>-9.04841042</v>
      </c>
      <c r="N313" s="54" t="n">
        <v>0.261528343</v>
      </c>
      <c r="O313" s="54" t="n">
        <v>11.6595154</v>
      </c>
      <c r="P313" s="52" t="inlineStr">
        <is>
          <t>Gouraud</t>
        </is>
      </c>
      <c r="Q313" s="52" t="inlineStr">
        <is>
          <t>Sand</t>
        </is>
      </c>
      <c r="R313" s="54" t="n">
        <v>0.95</v>
      </c>
      <c r="S313" s="54" t="n">
        <v>0</v>
      </c>
      <c r="T313" s="54" t="n">
        <v>0.25</v>
      </c>
      <c r="U313" s="54" t="n">
        <v>0</v>
      </c>
      <c r="V313" s="52" t="inlineStr">
        <is>
          <t>Yes</t>
        </is>
      </c>
      <c r="W313" s="52" t="inlineStr">
        <is>
          <t>Yes</t>
        </is>
      </c>
      <c r="X313" s="52" t="inlineStr">
        <is>
          <t>-</t>
        </is>
      </c>
      <c r="Y313" s="52" t="inlineStr">
        <is>
          <t>Sandbag</t>
        </is>
      </c>
    </row>
    <row r="314" outlineLevel="1">
      <c r="A314" s="52" t="inlineStr">
        <is>
          <t>ENV-140</t>
        </is>
      </c>
      <c r="B314" s="52" t="inlineStr">
        <is>
          <t>Environment</t>
        </is>
      </c>
      <c r="C314" s="58" t="inlineStr">
        <is>
          <t>Cylinder</t>
        </is>
      </c>
      <c r="D314" s="60" t="inlineStr">
        <is>
          <t>Sandbag</t>
        </is>
      </c>
      <c r="E314" s="52" t="inlineStr">
        <is>
          <t>ENV-136</t>
        </is>
      </c>
      <c r="F314" s="52" t="n">
        <v>2</v>
      </c>
      <c r="G314" s="54" t="n">
        <v>0.25999999</v>
      </c>
      <c r="H314" s="54" t="n">
        <v>0.170000002</v>
      </c>
      <c r="I314" s="54" t="n">
        <v>0.5</v>
      </c>
      <c r="J314" s="54" t="n">
        <v>0</v>
      </c>
      <c r="K314" s="54" t="n">
        <v>-86.875</v>
      </c>
      <c r="L314" s="54" t="n">
        <v>0</v>
      </c>
      <c r="M314" s="54" t="n">
        <v>-9.918228149999999</v>
      </c>
      <c r="N314" s="54" t="n">
        <v>0.271992445</v>
      </c>
      <c r="O314" s="54" t="n">
        <v>11.9977694</v>
      </c>
      <c r="P314" s="52" t="inlineStr">
        <is>
          <t>Gouraud</t>
        </is>
      </c>
      <c r="Q314" s="52" t="inlineStr">
        <is>
          <t>Sand</t>
        </is>
      </c>
      <c r="R314" s="54" t="n">
        <v>0.95</v>
      </c>
      <c r="S314" s="54" t="n">
        <v>0</v>
      </c>
      <c r="T314" s="54" t="n">
        <v>0.25</v>
      </c>
      <c r="U314" s="54" t="n">
        <v>0</v>
      </c>
      <c r="V314" s="52" t="inlineStr">
        <is>
          <t>Yes</t>
        </is>
      </c>
      <c r="W314" s="52" t="inlineStr">
        <is>
          <t>Yes</t>
        </is>
      </c>
      <c r="X314" s="52" t="inlineStr">
        <is>
          <t>-</t>
        </is>
      </c>
      <c r="Y314" s="52" t="inlineStr">
        <is>
          <t>Sandbag</t>
        </is>
      </c>
    </row>
    <row r="315" outlineLevel="1">
      <c r="A315" s="52" t="inlineStr">
        <is>
          <t>ENV-141</t>
        </is>
      </c>
      <c r="B315" s="52" t="inlineStr">
        <is>
          <t>Environment</t>
        </is>
      </c>
      <c r="C315" s="58" t="inlineStr">
        <is>
          <t>Cylinder</t>
        </is>
      </c>
      <c r="D315" s="60" t="inlineStr">
        <is>
          <t>Sandbag</t>
        </is>
      </c>
      <c r="E315" s="52" t="inlineStr">
        <is>
          <t>ENV-136</t>
        </is>
      </c>
      <c r="F315" s="52" t="n">
        <v>2</v>
      </c>
      <c r="G315" s="54" t="n">
        <v>0.25999999</v>
      </c>
      <c r="H315" s="54" t="n">
        <v>0.170000002</v>
      </c>
      <c r="I315" s="54" t="n">
        <v>0.5</v>
      </c>
      <c r="J315" s="54" t="n">
        <v>0</v>
      </c>
      <c r="K315" s="54" t="n">
        <v>-123.125008</v>
      </c>
      <c r="L315" s="54" t="n">
        <v>0</v>
      </c>
      <c r="M315" s="54" t="n">
        <v>-10.8197012</v>
      </c>
      <c r="N315" s="54" t="n">
        <v>0.269433558</v>
      </c>
      <c r="O315" s="54" t="n">
        <v>11.7562208</v>
      </c>
      <c r="P315" s="52" t="inlineStr">
        <is>
          <t>Gouraud</t>
        </is>
      </c>
      <c r="Q315" s="52" t="inlineStr">
        <is>
          <t>Sand</t>
        </is>
      </c>
      <c r="R315" s="54" t="n">
        <v>0.95</v>
      </c>
      <c r="S315" s="54" t="n">
        <v>0</v>
      </c>
      <c r="T315" s="54" t="n">
        <v>0.25</v>
      </c>
      <c r="U315" s="54" t="n">
        <v>0</v>
      </c>
      <c r="V315" s="52" t="inlineStr">
        <is>
          <t>Yes</t>
        </is>
      </c>
      <c r="W315" s="52" t="inlineStr">
        <is>
          <t>Yes</t>
        </is>
      </c>
      <c r="X315" s="52" t="inlineStr">
        <is>
          <t>-</t>
        </is>
      </c>
      <c r="Y315" s="52" t="inlineStr">
        <is>
          <t>Sandbag</t>
        </is>
      </c>
    </row>
    <row r="316" outlineLevel="1">
      <c r="A316" s="52" t="inlineStr">
        <is>
          <t>ENV-142</t>
        </is>
      </c>
      <c r="B316" s="52" t="inlineStr">
        <is>
          <t>Environment</t>
        </is>
      </c>
      <c r="C316" s="58" t="inlineStr">
        <is>
          <t>Cylinder</t>
        </is>
      </c>
      <c r="D316" s="60" t="inlineStr">
        <is>
          <t>Sandbag</t>
        </is>
      </c>
      <c r="E316" s="52" t="inlineStr">
        <is>
          <t>ENV-136</t>
        </is>
      </c>
      <c r="F316" s="52" t="n">
        <v>2</v>
      </c>
      <c r="G316" s="54" t="n">
        <v>0.25999999</v>
      </c>
      <c r="H316" s="54" t="n">
        <v>0.170000002</v>
      </c>
      <c r="I316" s="54" t="n">
        <v>0.5</v>
      </c>
      <c r="J316" s="54" t="n">
        <v>0</v>
      </c>
      <c r="K316" s="54" t="n">
        <v>-159.375</v>
      </c>
      <c r="L316" s="54" t="n">
        <v>0</v>
      </c>
      <c r="M316" s="54" t="n">
        <v>-11.4038591</v>
      </c>
      <c r="N316" s="54" t="n">
        <v>0.251093566</v>
      </c>
      <c r="O316" s="54" t="n">
        <v>11.0283747</v>
      </c>
      <c r="P316" s="52" t="inlineStr">
        <is>
          <t>Gouraud</t>
        </is>
      </c>
      <c r="Q316" s="52" t="inlineStr">
        <is>
          <t>Sand</t>
        </is>
      </c>
      <c r="R316" s="54" t="n">
        <v>0.95</v>
      </c>
      <c r="S316" s="54" t="n">
        <v>0</v>
      </c>
      <c r="T316" s="54" t="n">
        <v>0.25</v>
      </c>
      <c r="U316" s="54" t="n">
        <v>0</v>
      </c>
      <c r="V316" s="52" t="inlineStr">
        <is>
          <t>Yes</t>
        </is>
      </c>
      <c r="W316" s="52" t="inlineStr">
        <is>
          <t>Yes</t>
        </is>
      </c>
      <c r="X316" s="52" t="inlineStr">
        <is>
          <t>-</t>
        </is>
      </c>
      <c r="Y316" s="52" t="inlineStr">
        <is>
          <t>Sandbag</t>
        </is>
      </c>
    </row>
    <row r="317" outlineLevel="1">
      <c r="A317" s="52" t="inlineStr">
        <is>
          <t>ENV-143</t>
        </is>
      </c>
      <c r="B317" s="52" t="inlineStr">
        <is>
          <t>Environment</t>
        </is>
      </c>
      <c r="C317" s="58" t="inlineStr">
        <is>
          <t>Cylinder</t>
        </is>
      </c>
      <c r="D317" s="60" t="inlineStr">
        <is>
          <t>Sandbag</t>
        </is>
      </c>
      <c r="E317" s="52" t="inlineStr">
        <is>
          <t>ENV-136</t>
        </is>
      </c>
      <c r="F317" s="52" t="n">
        <v>2</v>
      </c>
      <c r="G317" s="54" t="n">
        <v>0.25999999</v>
      </c>
      <c r="H317" s="54" t="n">
        <v>0.170000002</v>
      </c>
      <c r="I317" s="54" t="n">
        <v>0.5</v>
      </c>
      <c r="J317" s="54" t="n">
        <v>0</v>
      </c>
      <c r="K317" s="54" t="n">
        <v>164.375</v>
      </c>
      <c r="L317" s="54" t="n">
        <v>0</v>
      </c>
      <c r="M317" s="54" t="n">
        <v>-11.4445677</v>
      </c>
      <c r="N317" s="54" t="n">
        <v>0.223470941</v>
      </c>
      <c r="O317" s="54" t="n">
        <v>10.0959902</v>
      </c>
      <c r="P317" s="52" t="inlineStr">
        <is>
          <t>Gouraud</t>
        </is>
      </c>
      <c r="Q317" s="52" t="inlineStr">
        <is>
          <t>Sand</t>
        </is>
      </c>
      <c r="R317" s="54" t="n">
        <v>0.95</v>
      </c>
      <c r="S317" s="54" t="n">
        <v>0</v>
      </c>
      <c r="T317" s="54" t="n">
        <v>0.25</v>
      </c>
      <c r="U317" s="54" t="n">
        <v>0</v>
      </c>
      <c r="V317" s="52" t="inlineStr">
        <is>
          <t>Yes</t>
        </is>
      </c>
      <c r="W317" s="52" t="inlineStr">
        <is>
          <t>Yes</t>
        </is>
      </c>
      <c r="X317" s="52" t="inlineStr">
        <is>
          <t>-</t>
        </is>
      </c>
      <c r="Y317" s="52" t="inlineStr">
        <is>
          <t>Sandbag</t>
        </is>
      </c>
    </row>
    <row r="318" outlineLevel="1">
      <c r="A318" s="52" t="inlineStr">
        <is>
          <t>ENV-144</t>
        </is>
      </c>
      <c r="B318" s="52" t="inlineStr">
        <is>
          <t>Environment</t>
        </is>
      </c>
      <c r="C318" s="58" t="inlineStr">
        <is>
          <t>Cylinder</t>
        </is>
      </c>
      <c r="D318" s="60" t="inlineStr">
        <is>
          <t>Sandbag</t>
        </is>
      </c>
      <c r="E318" s="52" t="inlineStr">
        <is>
          <t>ENV-136</t>
        </is>
      </c>
      <c r="F318" s="52" t="n">
        <v>2</v>
      </c>
      <c r="G318" s="54" t="n">
        <v>0.25999999</v>
      </c>
      <c r="H318" s="54" t="n">
        <v>0.170000002</v>
      </c>
      <c r="I318" s="54" t="n">
        <v>0.5</v>
      </c>
      <c r="J318" s="54" t="n">
        <v>0</v>
      </c>
      <c r="K318" s="54" t="n">
        <v>128.124985</v>
      </c>
      <c r="L318" s="54" t="n">
        <v>0</v>
      </c>
      <c r="M318" s="54" t="n">
        <v>-10.9260683</v>
      </c>
      <c r="N318" s="54" t="n">
        <v>0.178555757</v>
      </c>
      <c r="O318" s="54" t="n">
        <v>9.320001599999999</v>
      </c>
      <c r="P318" s="52" t="inlineStr">
        <is>
          <t>Gouraud</t>
        </is>
      </c>
      <c r="Q318" s="52" t="inlineStr">
        <is>
          <t>Sand</t>
        </is>
      </c>
      <c r="R318" s="54" t="n">
        <v>0.95</v>
      </c>
      <c r="S318" s="54" t="n">
        <v>0</v>
      </c>
      <c r="T318" s="54" t="n">
        <v>0.25</v>
      </c>
      <c r="U318" s="54" t="n">
        <v>0</v>
      </c>
      <c r="V318" s="52" t="inlineStr">
        <is>
          <t>Yes</t>
        </is>
      </c>
      <c r="W318" s="52" t="inlineStr">
        <is>
          <t>Yes</t>
        </is>
      </c>
      <c r="X318" s="52" t="inlineStr">
        <is>
          <t>-</t>
        </is>
      </c>
      <c r="Y318" s="52" t="inlineStr">
        <is>
          <t>Sandbag</t>
        </is>
      </c>
    </row>
    <row r="319" outlineLevel="1">
      <c r="A319" s="52" t="inlineStr">
        <is>
          <t>ENV-145</t>
        </is>
      </c>
      <c r="B319" s="52" t="inlineStr">
        <is>
          <t>Environment</t>
        </is>
      </c>
      <c r="C319" s="58" t="inlineStr">
        <is>
          <t>Cylinder</t>
        </is>
      </c>
      <c r="D319" s="60" t="inlineStr">
        <is>
          <t>Sandbag</t>
        </is>
      </c>
      <c r="E319" s="52" t="inlineStr">
        <is>
          <t>ENV-136</t>
        </is>
      </c>
      <c r="F319" s="52" t="n">
        <v>2</v>
      </c>
      <c r="G319" s="54" t="n">
        <v>0.25999999</v>
      </c>
      <c r="H319" s="54" t="n">
        <v>0.170000002</v>
      </c>
      <c r="I319" s="54" t="n">
        <v>0.5</v>
      </c>
      <c r="J319" s="54" t="n">
        <v>0</v>
      </c>
      <c r="K319" s="54" t="n">
        <v>3.75</v>
      </c>
      <c r="L319" s="54" t="n">
        <v>0</v>
      </c>
      <c r="M319" s="54" t="n">
        <v>-8.50321198</v>
      </c>
      <c r="N319" s="54" t="n">
        <v>0.36349231</v>
      </c>
      <c r="O319" s="54" t="n">
        <v>10.4018955</v>
      </c>
      <c r="P319" s="52" t="inlineStr">
        <is>
          <t>Gouraud</t>
        </is>
      </c>
      <c r="Q319" s="52" t="inlineStr">
        <is>
          <t>Sand</t>
        </is>
      </c>
      <c r="R319" s="54" t="n">
        <v>0.95</v>
      </c>
      <c r="S319" s="54" t="n">
        <v>0</v>
      </c>
      <c r="T319" s="54" t="n">
        <v>0.25</v>
      </c>
      <c r="U319" s="54" t="n">
        <v>0</v>
      </c>
      <c r="V319" s="52" t="inlineStr">
        <is>
          <t>Yes</t>
        </is>
      </c>
      <c r="W319" s="52" t="inlineStr">
        <is>
          <t>Yes</t>
        </is>
      </c>
      <c r="X319" s="52" t="inlineStr">
        <is>
          <t>-</t>
        </is>
      </c>
      <c r="Y319" s="52" t="inlineStr">
        <is>
          <t>Sandbag</t>
        </is>
      </c>
    </row>
    <row r="320" outlineLevel="1">
      <c r="A320" s="52" t="inlineStr">
        <is>
          <t>ENV-146</t>
        </is>
      </c>
      <c r="B320" s="52" t="inlineStr">
        <is>
          <t>Environment</t>
        </is>
      </c>
      <c r="C320" s="58" t="inlineStr">
        <is>
          <t>Cylinder</t>
        </is>
      </c>
      <c r="D320" s="60" t="inlineStr">
        <is>
          <t>Sandbag</t>
        </is>
      </c>
      <c r="E320" s="52" t="inlineStr">
        <is>
          <t>ENV-136</t>
        </is>
      </c>
      <c r="F320" s="52" t="n">
        <v>2</v>
      </c>
      <c r="G320" s="54" t="n">
        <v>0.25999999</v>
      </c>
      <c r="H320" s="54" t="n">
        <v>0.170000002</v>
      </c>
      <c r="I320" s="54" t="n">
        <v>0.5</v>
      </c>
      <c r="J320" s="54" t="n">
        <v>0</v>
      </c>
      <c r="K320" s="54" t="n">
        <v>-32.5</v>
      </c>
      <c r="L320" s="54" t="n">
        <v>0</v>
      </c>
      <c r="M320" s="54" t="n">
        <v>-8.73491287</v>
      </c>
      <c r="N320" s="54" t="n">
        <v>0.416587502</v>
      </c>
      <c r="O320" s="54" t="n">
        <v>11.3059492</v>
      </c>
      <c r="P320" s="52" t="inlineStr">
        <is>
          <t>Gouraud</t>
        </is>
      </c>
      <c r="Q320" s="52" t="inlineStr">
        <is>
          <t>Sand</t>
        </is>
      </c>
      <c r="R320" s="54" t="n">
        <v>0.95</v>
      </c>
      <c r="S320" s="54" t="n">
        <v>0</v>
      </c>
      <c r="T320" s="54" t="n">
        <v>0.25</v>
      </c>
      <c r="U320" s="54" t="n">
        <v>0</v>
      </c>
      <c r="V320" s="52" t="inlineStr">
        <is>
          <t>Yes</t>
        </is>
      </c>
      <c r="W320" s="52" t="inlineStr">
        <is>
          <t>Yes</t>
        </is>
      </c>
      <c r="X320" s="52" t="inlineStr">
        <is>
          <t>-</t>
        </is>
      </c>
      <c r="Y320" s="52" t="inlineStr">
        <is>
          <t>Sandbag</t>
        </is>
      </c>
    </row>
    <row r="321" outlineLevel="1">
      <c r="A321" s="52" t="inlineStr">
        <is>
          <t>ENV-147</t>
        </is>
      </c>
      <c r="B321" s="52" t="inlineStr">
        <is>
          <t>Environment</t>
        </is>
      </c>
      <c r="C321" s="58" t="inlineStr">
        <is>
          <t>Cylinder</t>
        </is>
      </c>
      <c r="D321" s="60" t="inlineStr">
        <is>
          <t>Sandbag</t>
        </is>
      </c>
      <c r="E321" s="52" t="inlineStr">
        <is>
          <t>ENV-136</t>
        </is>
      </c>
      <c r="F321" s="52" t="n">
        <v>2</v>
      </c>
      <c r="G321" s="54" t="n">
        <v>0.25999999</v>
      </c>
      <c r="H321" s="54" t="n">
        <v>0.170000002</v>
      </c>
      <c r="I321" s="54" t="n">
        <v>0.5</v>
      </c>
      <c r="J321" s="54" t="n">
        <v>0</v>
      </c>
      <c r="K321" s="54" t="n">
        <v>-68.75</v>
      </c>
      <c r="L321" s="54" t="n">
        <v>0</v>
      </c>
      <c r="M321" s="54" t="n">
        <v>-9.4563427</v>
      </c>
      <c r="N321" s="54" t="n">
        <v>0.400308311</v>
      </c>
      <c r="O321" s="54" t="n">
        <v>11.8980122</v>
      </c>
      <c r="P321" s="52" t="inlineStr">
        <is>
          <t>Gouraud</t>
        </is>
      </c>
      <c r="Q321" s="52" t="inlineStr">
        <is>
          <t>Sand</t>
        </is>
      </c>
      <c r="R321" s="54" t="n">
        <v>0.95</v>
      </c>
      <c r="S321" s="54" t="n">
        <v>0</v>
      </c>
      <c r="T321" s="54" t="n">
        <v>0.25</v>
      </c>
      <c r="U321" s="54" t="n">
        <v>0</v>
      </c>
      <c r="V321" s="52" t="inlineStr">
        <is>
          <t>Yes</t>
        </is>
      </c>
      <c r="W321" s="52" t="inlineStr">
        <is>
          <t>Yes</t>
        </is>
      </c>
      <c r="X321" s="52" t="inlineStr">
        <is>
          <t>-</t>
        </is>
      </c>
      <c r="Y321" s="52" t="inlineStr">
        <is>
          <t>Sandbag</t>
        </is>
      </c>
    </row>
    <row r="322" outlineLevel="1">
      <c r="A322" s="52" t="inlineStr">
        <is>
          <t>ENV-148</t>
        </is>
      </c>
      <c r="B322" s="52" t="inlineStr">
        <is>
          <t>Environment</t>
        </is>
      </c>
      <c r="C322" s="58" t="inlineStr">
        <is>
          <t>Cylinder</t>
        </is>
      </c>
      <c r="D322" s="60" t="inlineStr">
        <is>
          <t>Sandbag</t>
        </is>
      </c>
      <c r="E322" s="52" t="inlineStr">
        <is>
          <t>ENV-136</t>
        </is>
      </c>
      <c r="F322" s="52" t="n">
        <v>2</v>
      </c>
      <c r="G322" s="54" t="n">
        <v>0.25999999</v>
      </c>
      <c r="H322" s="54" t="n">
        <v>0.170000002</v>
      </c>
      <c r="I322" s="54" t="n">
        <v>0.5</v>
      </c>
      <c r="J322" s="54" t="n">
        <v>0</v>
      </c>
      <c r="K322" s="54" t="n">
        <v>-105</v>
      </c>
      <c r="L322" s="54" t="n">
        <v>0</v>
      </c>
      <c r="M322" s="54" t="n">
        <v>-10.3882284</v>
      </c>
      <c r="N322" s="54" t="n">
        <v>0.415558577</v>
      </c>
      <c r="O322" s="54" t="n">
        <v>11.9488888</v>
      </c>
      <c r="P322" s="52" t="inlineStr">
        <is>
          <t>Gouraud</t>
        </is>
      </c>
      <c r="Q322" s="52" t="inlineStr">
        <is>
          <t>Sand</t>
        </is>
      </c>
      <c r="R322" s="54" t="n">
        <v>0.95</v>
      </c>
      <c r="S322" s="54" t="n">
        <v>0</v>
      </c>
      <c r="T322" s="54" t="n">
        <v>0.25</v>
      </c>
      <c r="U322" s="54" t="n">
        <v>0</v>
      </c>
      <c r="V322" s="52" t="inlineStr">
        <is>
          <t>Yes</t>
        </is>
      </c>
      <c r="W322" s="52" t="inlineStr">
        <is>
          <t>Yes</t>
        </is>
      </c>
      <c r="X322" s="52" t="inlineStr">
        <is>
          <t>-</t>
        </is>
      </c>
      <c r="Y322" s="52" t="inlineStr">
        <is>
          <t>Sandbag</t>
        </is>
      </c>
    </row>
    <row r="323" outlineLevel="1">
      <c r="A323" s="52" t="inlineStr">
        <is>
          <t>ENV-149</t>
        </is>
      </c>
      <c r="B323" s="52" t="inlineStr">
        <is>
          <t>Environment</t>
        </is>
      </c>
      <c r="C323" s="58" t="inlineStr">
        <is>
          <t>Cylinder</t>
        </is>
      </c>
      <c r="D323" s="60" t="inlineStr">
        <is>
          <t>Sandbag</t>
        </is>
      </c>
      <c r="E323" s="52" t="inlineStr">
        <is>
          <t>ENV-136</t>
        </is>
      </c>
      <c r="F323" s="52" t="n">
        <v>2</v>
      </c>
      <c r="G323" s="54" t="n">
        <v>0.25999999</v>
      </c>
      <c r="H323" s="54" t="n">
        <v>0.170000002</v>
      </c>
      <c r="I323" s="54" t="n">
        <v>0.5</v>
      </c>
      <c r="J323" s="54" t="n">
        <v>0</v>
      </c>
      <c r="K323" s="54" t="n">
        <v>-141.25</v>
      </c>
      <c r="L323" s="54" t="n">
        <v>0</v>
      </c>
      <c r="M323" s="54" t="n">
        <v>-11.1698265</v>
      </c>
      <c r="N323" s="54" t="n">
        <v>0.400230408</v>
      </c>
      <c r="O323" s="54" t="n">
        <v>11.4388847</v>
      </c>
      <c r="P323" s="52" t="inlineStr">
        <is>
          <t>Gouraud</t>
        </is>
      </c>
      <c r="Q323" s="52" t="inlineStr">
        <is>
          <t>Sand</t>
        </is>
      </c>
      <c r="R323" s="54" t="n">
        <v>0.95</v>
      </c>
      <c r="S323" s="54" t="n">
        <v>0</v>
      </c>
      <c r="T323" s="54" t="n">
        <v>0.25</v>
      </c>
      <c r="U323" s="54" t="n">
        <v>0</v>
      </c>
      <c r="V323" s="52" t="inlineStr">
        <is>
          <t>Yes</t>
        </is>
      </c>
      <c r="W323" s="52" t="inlineStr">
        <is>
          <t>Yes</t>
        </is>
      </c>
      <c r="X323" s="52" t="inlineStr">
        <is>
          <t>-</t>
        </is>
      </c>
      <c r="Y323" s="52" t="inlineStr">
        <is>
          <t>Sandbag</t>
        </is>
      </c>
    </row>
    <row r="324" outlineLevel="1">
      <c r="A324" s="52" t="inlineStr">
        <is>
          <t>ENV-150</t>
        </is>
      </c>
      <c r="B324" s="52" t="inlineStr">
        <is>
          <t>Environment</t>
        </is>
      </c>
      <c r="C324" s="58" t="inlineStr">
        <is>
          <t>Cylinder</t>
        </is>
      </c>
      <c r="D324" s="60" t="inlineStr">
        <is>
          <t>Sandbag</t>
        </is>
      </c>
      <c r="E324" s="52" t="inlineStr">
        <is>
          <t>ENV-136</t>
        </is>
      </c>
      <c r="F324" s="52" t="n">
        <v>2</v>
      </c>
      <c r="G324" s="54" t="n">
        <v>0.25999999</v>
      </c>
      <c r="H324" s="54" t="n">
        <v>0.170000002</v>
      </c>
      <c r="I324" s="54" t="n">
        <v>0.5</v>
      </c>
      <c r="J324" s="54" t="n">
        <v>0</v>
      </c>
      <c r="K324" s="54" t="n">
        <v>-177.5</v>
      </c>
      <c r="L324" s="54" t="n">
        <v>0</v>
      </c>
      <c r="M324" s="54" t="n">
        <v>-11.4985723</v>
      </c>
      <c r="N324" s="54" t="n">
        <v>0.381593049</v>
      </c>
      <c r="O324" s="54" t="n">
        <v>10.5654297</v>
      </c>
      <c r="P324" s="52" t="inlineStr">
        <is>
          <t>Gouraud</t>
        </is>
      </c>
      <c r="Q324" s="52" t="inlineStr">
        <is>
          <t>Sand</t>
        </is>
      </c>
      <c r="R324" s="54" t="n">
        <v>0.95</v>
      </c>
      <c r="S324" s="54" t="n">
        <v>0</v>
      </c>
      <c r="T324" s="54" t="n">
        <v>0.25</v>
      </c>
      <c r="U324" s="54" t="n">
        <v>0</v>
      </c>
      <c r="V324" s="52" t="inlineStr">
        <is>
          <t>Yes</t>
        </is>
      </c>
      <c r="W324" s="52" t="inlineStr">
        <is>
          <t>Yes</t>
        </is>
      </c>
      <c r="X324" s="52" t="inlineStr">
        <is>
          <t>-</t>
        </is>
      </c>
      <c r="Y324" s="52" t="inlineStr">
        <is>
          <t>Sandbag</t>
        </is>
      </c>
    </row>
    <row r="325" outlineLevel="1">
      <c r="A325" s="52" t="inlineStr">
        <is>
          <t>ENV-151</t>
        </is>
      </c>
      <c r="B325" s="52" t="inlineStr">
        <is>
          <t>Environment</t>
        </is>
      </c>
      <c r="C325" s="58" t="inlineStr">
        <is>
          <t>Cylinder</t>
        </is>
      </c>
      <c r="D325" s="60" t="inlineStr">
        <is>
          <t>Sandbag</t>
        </is>
      </c>
      <c r="E325" s="52" t="inlineStr">
        <is>
          <t>ENV-136</t>
        </is>
      </c>
      <c r="F325" s="52" t="n">
        <v>2</v>
      </c>
      <c r="G325" s="54" t="n">
        <v>0.25999999</v>
      </c>
      <c r="H325" s="54" t="n">
        <v>0.170000002</v>
      </c>
      <c r="I325" s="54" t="n">
        <v>0.5</v>
      </c>
      <c r="J325" s="54" t="n">
        <v>0</v>
      </c>
      <c r="K325" s="54" t="n">
        <v>146.249985</v>
      </c>
      <c r="L325" s="54" t="n">
        <v>0</v>
      </c>
      <c r="M325" s="54" t="n">
        <v>-11.2472038</v>
      </c>
      <c r="N325" s="54" t="n">
        <v>0.334294498</v>
      </c>
      <c r="O325" s="54" t="n">
        <v>9.666644099999999</v>
      </c>
      <c r="P325" s="52" t="inlineStr">
        <is>
          <t>Gouraud</t>
        </is>
      </c>
      <c r="Q325" s="52" t="inlineStr">
        <is>
          <t>Sand</t>
        </is>
      </c>
      <c r="R325" s="54" t="n">
        <v>0.95</v>
      </c>
      <c r="S325" s="54" t="n">
        <v>0</v>
      </c>
      <c r="T325" s="54" t="n">
        <v>0.25</v>
      </c>
      <c r="U325" s="54" t="n">
        <v>0</v>
      </c>
      <c r="V325" s="52" t="inlineStr">
        <is>
          <t>Yes</t>
        </is>
      </c>
      <c r="W325" s="52" t="inlineStr">
        <is>
          <t>Yes</t>
        </is>
      </c>
      <c r="X325" s="52" t="inlineStr">
        <is>
          <t>-</t>
        </is>
      </c>
      <c r="Y325" s="52" t="inlineStr">
        <is>
          <t>Sandbag</t>
        </is>
      </c>
    </row>
    <row r="326" outlineLevel="1">
      <c r="A326" s="52" t="inlineStr">
        <is>
          <t>ENV-152</t>
        </is>
      </c>
      <c r="B326" s="52" t="inlineStr">
        <is>
          <t>Environment</t>
        </is>
      </c>
      <c r="C326" s="53" t="inlineStr">
        <is>
          <t>Group</t>
        </is>
      </c>
      <c r="D326" s="57" t="inlineStr">
        <is>
          <t>Camouflaged tent</t>
        </is>
      </c>
      <c r="E326" s="52" t="inlineStr">
        <is>
          <t>ENV-00</t>
        </is>
      </c>
      <c r="F326" s="52" t="n">
        <v>1</v>
      </c>
      <c r="G326" s="54" t="n">
        <v>1</v>
      </c>
      <c r="H326" s="54" t="n">
        <v>1</v>
      </c>
      <c r="I326" s="54" t="n">
        <v>1</v>
      </c>
      <c r="J326" s="54" t="n">
        <v>0</v>
      </c>
      <c r="K326" s="54" t="n">
        <v>20</v>
      </c>
      <c r="L326" s="54" t="n">
        <v>0</v>
      </c>
      <c r="M326" s="54" t="n">
        <v>-9.19999981</v>
      </c>
      <c r="N326" s="54" t="n">
        <v>-0.147190794</v>
      </c>
      <c r="O326" s="54" t="n">
        <v>-3.79999995</v>
      </c>
      <c r="P326" s="52" t="inlineStr">
        <is>
          <t>-</t>
        </is>
      </c>
      <c r="Q326" s="52" t="inlineStr">
        <is>
          <t>Plain</t>
        </is>
      </c>
      <c r="R326" s="54" t="n">
        <v>0.5</v>
      </c>
      <c r="S326" s="54" t="n">
        <v>0</v>
      </c>
      <c r="T326" s="54" t="n">
        <v>0.2</v>
      </c>
      <c r="U326" s="54" t="n">
        <v>0</v>
      </c>
      <c r="V326" s="52" t="inlineStr">
        <is>
          <t>No</t>
        </is>
      </c>
      <c r="W326" s="52" t="inlineStr">
        <is>
          <t>Yes</t>
        </is>
      </c>
      <c r="X326" s="52" t="inlineStr">
        <is>
          <t>-</t>
        </is>
      </c>
      <c r="Y326" s="52" t="inlineStr">
        <is>
          <t>A-frame tent under a net</t>
        </is>
      </c>
    </row>
    <row r="327" outlineLevel="1">
      <c r="A327" s="52" t="inlineStr">
        <is>
          <t>ENV-153</t>
        </is>
      </c>
      <c r="B327" s="52" t="inlineStr">
        <is>
          <t>Environment</t>
        </is>
      </c>
      <c r="C327" s="58" t="inlineStr">
        <is>
          <t>Cylinder</t>
        </is>
      </c>
      <c r="D327" s="60" t="inlineStr">
        <is>
          <t>Ridge pole</t>
        </is>
      </c>
      <c r="E327" s="52" t="inlineStr">
        <is>
          <t>ENV-152</t>
        </is>
      </c>
      <c r="F327" s="52" t="n">
        <v>2</v>
      </c>
      <c r="G327" s="54" t="n">
        <v>0.0700000003</v>
      </c>
      <c r="H327" s="54" t="n">
        <v>0.0700000003</v>
      </c>
      <c r="I327" s="54" t="n">
        <v>3.20000005</v>
      </c>
      <c r="J327" s="54" t="n">
        <v>0</v>
      </c>
      <c r="K327" s="54" t="n">
        <v>90</v>
      </c>
      <c r="L327" s="54" t="n">
        <v>0</v>
      </c>
      <c r="M327" s="54" t="n">
        <v>0</v>
      </c>
      <c r="N327" s="54" t="n">
        <v>1.70000005</v>
      </c>
      <c r="O327" s="54" t="n">
        <v>0</v>
      </c>
      <c r="P327" s="52" t="inlineStr">
        <is>
          <t>Gouraud</t>
        </is>
      </c>
      <c r="Q327" s="52" t="inlineStr">
        <is>
          <t>Wood</t>
        </is>
      </c>
      <c r="R327" s="54" t="n">
        <v>0.85</v>
      </c>
      <c r="S327" s="54" t="n">
        <v>0</v>
      </c>
      <c r="T327" s="54" t="n">
        <v>0.2</v>
      </c>
      <c r="U327" s="54" t="n">
        <v>0</v>
      </c>
      <c r="V327" s="52" t="inlineStr">
        <is>
          <t>No</t>
        </is>
      </c>
      <c r="W327" s="52" t="inlineStr">
        <is>
          <t>Yes</t>
        </is>
      </c>
      <c r="X327" s="52" t="inlineStr">
        <is>
          <t>-</t>
        </is>
      </c>
      <c r="Y327" s="52" t="inlineStr">
        <is>
          <t>Ridge pole</t>
        </is>
      </c>
    </row>
    <row r="328" outlineLevel="1">
      <c r="A328" s="52" t="inlineStr">
        <is>
          <t>ENV-154</t>
        </is>
      </c>
      <c r="B328" s="52" t="inlineStr">
        <is>
          <t>Environment</t>
        </is>
      </c>
      <c r="C328" s="58" t="inlineStr">
        <is>
          <t>Cylinder</t>
        </is>
      </c>
      <c r="D328" s="60" t="inlineStr">
        <is>
          <t>Tent pole</t>
        </is>
      </c>
      <c r="E328" s="52" t="inlineStr">
        <is>
          <t>ENV-152</t>
        </is>
      </c>
      <c r="F328" s="52" t="n">
        <v>2</v>
      </c>
      <c r="G328" s="54" t="n">
        <v>0.0700000003</v>
      </c>
      <c r="H328" s="54" t="n">
        <v>0.0700000003</v>
      </c>
      <c r="I328" s="54" t="n">
        <v>1.89999998</v>
      </c>
      <c r="J328" s="54" t="n">
        <v>90</v>
      </c>
      <c r="K328" s="54" t="n">
        <v>0</v>
      </c>
      <c r="L328" s="54" t="n">
        <v>0</v>
      </c>
      <c r="M328" s="54" t="n">
        <v>-1.5</v>
      </c>
      <c r="N328" s="54" t="n">
        <v>0.75</v>
      </c>
      <c r="O328" s="54" t="n">
        <v>0</v>
      </c>
      <c r="P328" s="52" t="inlineStr">
        <is>
          <t>Gouraud</t>
        </is>
      </c>
      <c r="Q328" s="52" t="inlineStr">
        <is>
          <t>Wood</t>
        </is>
      </c>
      <c r="R328" s="54" t="n">
        <v>0.85</v>
      </c>
      <c r="S328" s="54" t="n">
        <v>0</v>
      </c>
      <c r="T328" s="54" t="n">
        <v>0.2</v>
      </c>
      <c r="U328" s="54" t="n">
        <v>0</v>
      </c>
      <c r="V328" s="52" t="inlineStr">
        <is>
          <t>Yes</t>
        </is>
      </c>
      <c r="W328" s="52" t="inlineStr">
        <is>
          <t>Yes</t>
        </is>
      </c>
      <c r="X328" s="52" t="inlineStr">
        <is>
          <t>-</t>
        </is>
      </c>
      <c r="Y328" s="52" t="inlineStr">
        <is>
          <t>Upright</t>
        </is>
      </c>
    </row>
    <row r="329" outlineLevel="1">
      <c r="A329" s="52" t="inlineStr">
        <is>
          <t>ENV-155</t>
        </is>
      </c>
      <c r="B329" s="52" t="inlineStr">
        <is>
          <t>Environment</t>
        </is>
      </c>
      <c r="C329" s="58" t="inlineStr">
        <is>
          <t>Cylinder</t>
        </is>
      </c>
      <c r="D329" s="60" t="inlineStr">
        <is>
          <t>Tent pole</t>
        </is>
      </c>
      <c r="E329" s="52" t="inlineStr">
        <is>
          <t>ENV-152</t>
        </is>
      </c>
      <c r="F329" s="52" t="n">
        <v>2</v>
      </c>
      <c r="G329" s="54" t="n">
        <v>0.0700000003</v>
      </c>
      <c r="H329" s="54" t="n">
        <v>0.0700000003</v>
      </c>
      <c r="I329" s="54" t="n">
        <v>1.89999998</v>
      </c>
      <c r="J329" s="54" t="n">
        <v>90</v>
      </c>
      <c r="K329" s="54" t="n">
        <v>0</v>
      </c>
      <c r="L329" s="54" t="n">
        <v>0</v>
      </c>
      <c r="M329" s="54" t="n">
        <v>1.5</v>
      </c>
      <c r="N329" s="54" t="n">
        <v>0.75</v>
      </c>
      <c r="O329" s="54" t="n">
        <v>0</v>
      </c>
      <c r="P329" s="52" t="inlineStr">
        <is>
          <t>Gouraud</t>
        </is>
      </c>
      <c r="Q329" s="52" t="inlineStr">
        <is>
          <t>Wood</t>
        </is>
      </c>
      <c r="R329" s="54" t="n">
        <v>0.85</v>
      </c>
      <c r="S329" s="54" t="n">
        <v>0</v>
      </c>
      <c r="T329" s="54" t="n">
        <v>0.2</v>
      </c>
      <c r="U329" s="54" t="n">
        <v>0</v>
      </c>
      <c r="V329" s="52" t="inlineStr">
        <is>
          <t>Yes</t>
        </is>
      </c>
      <c r="W329" s="52" t="inlineStr">
        <is>
          <t>Yes</t>
        </is>
      </c>
      <c r="X329" s="52" t="inlineStr">
        <is>
          <t>-</t>
        </is>
      </c>
      <c r="Y329" s="52" t="inlineStr">
        <is>
          <t>Upright</t>
        </is>
      </c>
    </row>
    <row r="330" outlineLevel="1">
      <c r="A330" s="52" t="inlineStr">
        <is>
          <t>ENV-156</t>
        </is>
      </c>
      <c r="B330" s="52" t="inlineStr">
        <is>
          <t>Environment</t>
        </is>
      </c>
      <c r="C330" s="63" t="inlineStr">
        <is>
          <t>Cube</t>
        </is>
      </c>
      <c r="D330" s="60" t="inlineStr">
        <is>
          <t>Tent roof</t>
        </is>
      </c>
      <c r="E330" s="52" t="inlineStr">
        <is>
          <t>ENV-152</t>
        </is>
      </c>
      <c r="F330" s="52" t="n">
        <v>2</v>
      </c>
      <c r="G330" s="54" t="n">
        <v>3.0999999</v>
      </c>
      <c r="H330" s="54" t="n">
        <v>0.0399999991</v>
      </c>
      <c r="I330" s="54" t="n">
        <v>1.85067558</v>
      </c>
      <c r="J330" s="54" t="n">
        <v>51.5819473</v>
      </c>
      <c r="K330" s="54" t="n">
        <v>180</v>
      </c>
      <c r="L330" s="54" t="n">
        <v>0</v>
      </c>
      <c r="M330" s="54" t="n">
        <v>0</v>
      </c>
      <c r="N330" s="54" t="n">
        <v>0.975000024</v>
      </c>
      <c r="O330" s="54" t="n">
        <v>-0.574999988</v>
      </c>
      <c r="P330" s="52" t="inlineStr">
        <is>
          <t>Gouraud</t>
        </is>
      </c>
      <c r="Q330" s="52" t="inlineStr">
        <is>
          <t>Plain</t>
        </is>
      </c>
      <c r="R330" s="54" t="n">
        <v>0.85</v>
      </c>
      <c r="S330" s="54" t="n">
        <v>0</v>
      </c>
      <c r="T330" s="54" t="n">
        <v>0.35</v>
      </c>
      <c r="U330" s="54" t="n">
        <v>0</v>
      </c>
      <c r="V330" s="52" t="inlineStr">
        <is>
          <t>Yes</t>
        </is>
      </c>
      <c r="W330" s="52" t="inlineStr">
        <is>
          <t>Yes</t>
        </is>
      </c>
      <c r="X330" s="52" t="inlineStr">
        <is>
          <t>-</t>
        </is>
      </c>
      <c r="Y330" s="52" t="inlineStr">
        <is>
          <t>Canvas roof panel</t>
        </is>
      </c>
    </row>
    <row r="331" outlineLevel="1">
      <c r="A331" s="52" t="inlineStr">
        <is>
          <t>ENV-157</t>
        </is>
      </c>
      <c r="B331" s="52" t="inlineStr">
        <is>
          <t>Environment</t>
        </is>
      </c>
      <c r="C331" s="63" t="inlineStr">
        <is>
          <t>Cube</t>
        </is>
      </c>
      <c r="D331" s="60" t="inlineStr">
        <is>
          <t>Tent roof</t>
        </is>
      </c>
      <c r="E331" s="52" t="inlineStr">
        <is>
          <t>ENV-152</t>
        </is>
      </c>
      <c r="F331" s="52" t="n">
        <v>2</v>
      </c>
      <c r="G331" s="54" t="n">
        <v>3.0999999</v>
      </c>
      <c r="H331" s="54" t="n">
        <v>0.0399999991</v>
      </c>
      <c r="I331" s="54" t="n">
        <v>1.85067558</v>
      </c>
      <c r="J331" s="54" t="n">
        <v>51.5819473</v>
      </c>
      <c r="K331" s="54" t="n">
        <v>0</v>
      </c>
      <c r="L331" s="54" t="n">
        <v>0</v>
      </c>
      <c r="M331" s="54" t="n">
        <v>0</v>
      </c>
      <c r="N331" s="54" t="n">
        <v>0.975000024</v>
      </c>
      <c r="O331" s="54" t="n">
        <v>0.574999988</v>
      </c>
      <c r="P331" s="52" t="inlineStr">
        <is>
          <t>Gouraud</t>
        </is>
      </c>
      <c r="Q331" s="52" t="inlineStr">
        <is>
          <t>Plain</t>
        </is>
      </c>
      <c r="R331" s="54" t="n">
        <v>0.85</v>
      </c>
      <c r="S331" s="54" t="n">
        <v>0</v>
      </c>
      <c r="T331" s="54" t="n">
        <v>0.35</v>
      </c>
      <c r="U331" s="54" t="n">
        <v>0</v>
      </c>
      <c r="V331" s="52" t="inlineStr">
        <is>
          <t>Yes</t>
        </is>
      </c>
      <c r="W331" s="52" t="inlineStr">
        <is>
          <t>Yes</t>
        </is>
      </c>
      <c r="X331" s="52" t="inlineStr">
        <is>
          <t>-</t>
        </is>
      </c>
      <c r="Y331" s="52" t="inlineStr">
        <is>
          <t>Canvas roof panel</t>
        </is>
      </c>
    </row>
    <row r="332" outlineLevel="1">
      <c r="A332" s="52" t="inlineStr">
        <is>
          <t>ENV-158</t>
        </is>
      </c>
      <c r="B332" s="52" t="inlineStr">
        <is>
          <t>Environment</t>
        </is>
      </c>
      <c r="C332" s="63" t="inlineStr">
        <is>
          <t>Cube</t>
        </is>
      </c>
      <c r="D332" s="60" t="inlineStr">
        <is>
          <t>Tent back wall</t>
        </is>
      </c>
      <c r="E332" s="52" t="inlineStr">
        <is>
          <t>ENV-152</t>
        </is>
      </c>
      <c r="F332" s="52" t="n">
        <v>2</v>
      </c>
      <c r="G332" s="54" t="n">
        <v>0.0399999991</v>
      </c>
      <c r="H332" s="54" t="n">
        <v>1.20000005</v>
      </c>
      <c r="I332" s="54" t="n">
        <v>1.20000005</v>
      </c>
      <c r="J332" s="54" t="n">
        <v>45</v>
      </c>
      <c r="K332" s="54" t="n">
        <v>0</v>
      </c>
      <c r="L332" s="54" t="n">
        <v>0</v>
      </c>
      <c r="M332" s="54" t="n">
        <v>-1.54999995</v>
      </c>
      <c r="N332" s="54" t="n">
        <v>0.850000024</v>
      </c>
      <c r="O332" s="54" t="n">
        <v>0</v>
      </c>
      <c r="P332" s="52" t="inlineStr">
        <is>
          <t>Gouraud</t>
        </is>
      </c>
      <c r="Q332" s="52" t="inlineStr">
        <is>
          <t>Plain</t>
        </is>
      </c>
      <c r="R332" s="54" t="n">
        <v>0.85</v>
      </c>
      <c r="S332" s="54" t="n">
        <v>0</v>
      </c>
      <c r="T332" s="54" t="n">
        <v>0.35</v>
      </c>
      <c r="U332" s="54" t="n">
        <v>0</v>
      </c>
      <c r="V332" s="52" t="inlineStr">
        <is>
          <t>Yes</t>
        </is>
      </c>
      <c r="W332" s="52" t="inlineStr">
        <is>
          <t>Yes</t>
        </is>
      </c>
      <c r="X332" s="52" t="inlineStr">
        <is>
          <t>-</t>
        </is>
      </c>
      <c r="Y332" s="52" t="inlineStr">
        <is>
          <t>Gable end</t>
        </is>
      </c>
    </row>
    <row r="333" outlineLevel="1">
      <c r="A333" s="52" t="inlineStr">
        <is>
          <t>ENV-159</t>
        </is>
      </c>
      <c r="B333" s="52" t="inlineStr">
        <is>
          <t>Environment</t>
        </is>
      </c>
      <c r="C333" s="59" t="inlineStr">
        <is>
          <t>Sphere</t>
        </is>
      </c>
      <c r="D333" s="60" t="inlineStr">
        <is>
          <t>Camo net</t>
        </is>
      </c>
      <c r="E333" s="52" t="inlineStr">
        <is>
          <t>ENV-152</t>
        </is>
      </c>
      <c r="F333" s="52" t="n">
        <v>2</v>
      </c>
      <c r="G333" s="54" t="n">
        <v>4.5999999</v>
      </c>
      <c r="H333" s="54" t="n">
        <v>1</v>
      </c>
      <c r="I333" s="54" t="n">
        <v>3.79999995</v>
      </c>
      <c r="J333" s="54" t="n">
        <v>0</v>
      </c>
      <c r="K333" s="54" t="n">
        <v>0</v>
      </c>
      <c r="L333" s="54" t="n">
        <v>0</v>
      </c>
      <c r="M333" s="54" t="n">
        <v>0</v>
      </c>
      <c r="N333" s="54" t="n">
        <v>1.54999995</v>
      </c>
      <c r="O333" s="54" t="n">
        <v>0</v>
      </c>
      <c r="P333" s="52" t="inlineStr">
        <is>
          <t>Gouraud</t>
        </is>
      </c>
      <c r="Q333" s="52" t="inlineStr">
        <is>
          <t>Foliage</t>
        </is>
      </c>
      <c r="R333" s="54" t="n">
        <v>0.8</v>
      </c>
      <c r="S333" s="54" t="n">
        <v>0</v>
      </c>
      <c r="T333" s="54" t="n">
        <v>0.2</v>
      </c>
      <c r="U333" s="54" t="n">
        <v>0</v>
      </c>
      <c r="V333" s="52" t="inlineStr">
        <is>
          <t>Yes</t>
        </is>
      </c>
      <c r="W333" s="52" t="inlineStr">
        <is>
          <t>Yes</t>
        </is>
      </c>
      <c r="X333" s="52" t="inlineStr">
        <is>
          <t>-</t>
        </is>
      </c>
      <c r="Y333" s="52" t="inlineStr">
        <is>
          <t>Net canopy</t>
        </is>
      </c>
    </row>
    <row r="334" outlineLevel="1">
      <c r="A334" s="52" t="inlineStr">
        <is>
          <t>ENV-160</t>
        </is>
      </c>
      <c r="B334" s="52" t="inlineStr">
        <is>
          <t>Environment</t>
        </is>
      </c>
      <c r="C334" s="59" t="inlineStr">
        <is>
          <t>Sphere</t>
        </is>
      </c>
      <c r="D334" s="60" t="inlineStr">
        <is>
          <t>Camo net</t>
        </is>
      </c>
      <c r="E334" s="52" t="inlineStr">
        <is>
          <t>ENV-152</t>
        </is>
      </c>
      <c r="F334" s="52" t="n">
        <v>2</v>
      </c>
      <c r="G334" s="54" t="n">
        <v>2.4000001</v>
      </c>
      <c r="H334" s="54" t="n">
        <v>0.699999988</v>
      </c>
      <c r="I334" s="54" t="n">
        <v>2.20000005</v>
      </c>
      <c r="J334" s="54" t="n">
        <v>0</v>
      </c>
      <c r="K334" s="54" t="n">
        <v>25</v>
      </c>
      <c r="L334" s="54" t="n">
        <v>0</v>
      </c>
      <c r="M334" s="54" t="n">
        <v>1.29999995</v>
      </c>
      <c r="N334" s="54" t="n">
        <v>1.62</v>
      </c>
      <c r="O334" s="54" t="n">
        <v>0.600000024</v>
      </c>
      <c r="P334" s="52" t="inlineStr">
        <is>
          <t>Gouraud</t>
        </is>
      </c>
      <c r="Q334" s="52" t="inlineStr">
        <is>
          <t>Foliage</t>
        </is>
      </c>
      <c r="R334" s="54" t="n">
        <v>0.8</v>
      </c>
      <c r="S334" s="54" t="n">
        <v>0</v>
      </c>
      <c r="T334" s="54" t="n">
        <v>0.2</v>
      </c>
      <c r="U334" s="54" t="n">
        <v>0</v>
      </c>
      <c r="V334" s="52" t="inlineStr">
        <is>
          <t>Yes</t>
        </is>
      </c>
      <c r="W334" s="52" t="inlineStr">
        <is>
          <t>Yes</t>
        </is>
      </c>
      <c r="X334" s="52" t="inlineStr">
        <is>
          <t>-</t>
        </is>
      </c>
      <c r="Y334" s="52" t="inlineStr">
        <is>
          <t>Net sag</t>
        </is>
      </c>
    </row>
    <row r="335" outlineLevel="1">
      <c r="A335" s="52" t="inlineStr">
        <is>
          <t>ENV-161</t>
        </is>
      </c>
      <c r="B335" s="52" t="inlineStr">
        <is>
          <t>Environment</t>
        </is>
      </c>
      <c r="C335" s="59" t="inlineStr">
        <is>
          <t>Sphere</t>
        </is>
      </c>
      <c r="D335" s="60" t="inlineStr">
        <is>
          <t>Camo net</t>
        </is>
      </c>
      <c r="E335" s="52" t="inlineStr">
        <is>
          <t>ENV-152</t>
        </is>
      </c>
      <c r="F335" s="52" t="n">
        <v>2</v>
      </c>
      <c r="G335" s="54" t="n">
        <v>2.20000005</v>
      </c>
      <c r="H335" s="54" t="n">
        <v>0.600000024</v>
      </c>
      <c r="I335" s="54" t="n">
        <v>2</v>
      </c>
      <c r="J335" s="54" t="n">
        <v>0</v>
      </c>
      <c r="K335" s="54" t="n">
        <v>-20</v>
      </c>
      <c r="L335" s="54" t="n">
        <v>0</v>
      </c>
      <c r="M335" s="54" t="n">
        <v>-1.20000005</v>
      </c>
      <c r="N335" s="54" t="n">
        <v>1.58000004</v>
      </c>
      <c r="O335" s="54" t="n">
        <v>-0.699999988</v>
      </c>
      <c r="P335" s="52" t="inlineStr">
        <is>
          <t>Gouraud</t>
        </is>
      </c>
      <c r="Q335" s="52" t="inlineStr">
        <is>
          <t>Foliage</t>
        </is>
      </c>
      <c r="R335" s="54" t="n">
        <v>0.8</v>
      </c>
      <c r="S335" s="54" t="n">
        <v>0</v>
      </c>
      <c r="T335" s="54" t="n">
        <v>0.2</v>
      </c>
      <c r="U335" s="54" t="n">
        <v>0</v>
      </c>
      <c r="V335" s="52" t="inlineStr">
        <is>
          <t>Yes</t>
        </is>
      </c>
      <c r="W335" s="52" t="inlineStr">
        <is>
          <t>Yes</t>
        </is>
      </c>
      <c r="X335" s="52" t="inlineStr">
        <is>
          <t>-</t>
        </is>
      </c>
      <c r="Y335" s="52" t="inlineStr">
        <is>
          <t>Net sag</t>
        </is>
      </c>
    </row>
    <row r="336" outlineLevel="1">
      <c r="A336" s="52" t="inlineStr">
        <is>
          <t>ENV-162</t>
        </is>
      </c>
      <c r="B336" s="52" t="inlineStr">
        <is>
          <t>Environment</t>
        </is>
      </c>
      <c r="C336" s="58" t="inlineStr">
        <is>
          <t>Cylinder</t>
        </is>
      </c>
      <c r="D336" s="60" t="inlineStr">
        <is>
          <t>Net pole</t>
        </is>
      </c>
      <c r="E336" s="52" t="inlineStr">
        <is>
          <t>ENV-152</t>
        </is>
      </c>
      <c r="F336" s="52" t="n">
        <v>2</v>
      </c>
      <c r="G336" s="54" t="n">
        <v>0.0500000007</v>
      </c>
      <c r="H336" s="54" t="n">
        <v>0.0500000007</v>
      </c>
      <c r="I336" s="54" t="n">
        <v>1.60000002</v>
      </c>
      <c r="J336" s="54" t="n">
        <v>90</v>
      </c>
      <c r="K336" s="54" t="n">
        <v>0</v>
      </c>
      <c r="L336" s="54" t="n">
        <v>0</v>
      </c>
      <c r="M336" s="54" t="n">
        <v>-2.0999999</v>
      </c>
      <c r="N336" s="54" t="n">
        <v>0.600000024</v>
      </c>
      <c r="O336" s="54" t="n">
        <v>-1.70000005</v>
      </c>
      <c r="P336" s="52" t="inlineStr">
        <is>
          <t>Gouraud</t>
        </is>
      </c>
      <c r="Q336" s="52" t="inlineStr">
        <is>
          <t>Wood</t>
        </is>
      </c>
      <c r="R336" s="54" t="n">
        <v>0.85</v>
      </c>
      <c r="S336" s="54" t="n">
        <v>0</v>
      </c>
      <c r="T336" s="54" t="n">
        <v>0.2</v>
      </c>
      <c r="U336" s="54" t="n">
        <v>0</v>
      </c>
      <c r="V336" s="52" t="inlineStr">
        <is>
          <t>No</t>
        </is>
      </c>
      <c r="W336" s="52" t="inlineStr">
        <is>
          <t>Yes</t>
        </is>
      </c>
      <c r="X336" s="52" t="inlineStr">
        <is>
          <t>-</t>
        </is>
      </c>
      <c r="Y336" s="52" t="inlineStr">
        <is>
          <t>Net support</t>
        </is>
      </c>
    </row>
    <row r="337" outlineLevel="1">
      <c r="A337" s="52" t="inlineStr">
        <is>
          <t>ENV-163</t>
        </is>
      </c>
      <c r="B337" s="52" t="inlineStr">
        <is>
          <t>Environment</t>
        </is>
      </c>
      <c r="C337" s="58" t="inlineStr">
        <is>
          <t>Cylinder</t>
        </is>
      </c>
      <c r="D337" s="60" t="inlineStr">
        <is>
          <t>Net pole</t>
        </is>
      </c>
      <c r="E337" s="52" t="inlineStr">
        <is>
          <t>ENV-152</t>
        </is>
      </c>
      <c r="F337" s="52" t="n">
        <v>2</v>
      </c>
      <c r="G337" s="54" t="n">
        <v>0.0500000007</v>
      </c>
      <c r="H337" s="54" t="n">
        <v>0.0500000007</v>
      </c>
      <c r="I337" s="54" t="n">
        <v>1.60000002</v>
      </c>
      <c r="J337" s="54" t="n">
        <v>90</v>
      </c>
      <c r="K337" s="54" t="n">
        <v>0</v>
      </c>
      <c r="L337" s="54" t="n">
        <v>0</v>
      </c>
      <c r="M337" s="54" t="n">
        <v>-2.0999999</v>
      </c>
      <c r="N337" s="54" t="n">
        <v>0.600000024</v>
      </c>
      <c r="O337" s="54" t="n">
        <v>1.70000005</v>
      </c>
      <c r="P337" s="52" t="inlineStr">
        <is>
          <t>Gouraud</t>
        </is>
      </c>
      <c r="Q337" s="52" t="inlineStr">
        <is>
          <t>Wood</t>
        </is>
      </c>
      <c r="R337" s="54" t="n">
        <v>0.85</v>
      </c>
      <c r="S337" s="54" t="n">
        <v>0</v>
      </c>
      <c r="T337" s="54" t="n">
        <v>0.2</v>
      </c>
      <c r="U337" s="54" t="n">
        <v>0</v>
      </c>
      <c r="V337" s="52" t="inlineStr">
        <is>
          <t>No</t>
        </is>
      </c>
      <c r="W337" s="52" t="inlineStr">
        <is>
          <t>Yes</t>
        </is>
      </c>
      <c r="X337" s="52" t="inlineStr">
        <is>
          <t>-</t>
        </is>
      </c>
      <c r="Y337" s="52" t="inlineStr">
        <is>
          <t>Net support</t>
        </is>
      </c>
    </row>
    <row r="338" outlineLevel="1">
      <c r="A338" s="52" t="inlineStr">
        <is>
          <t>ENV-164</t>
        </is>
      </c>
      <c r="B338" s="52" t="inlineStr">
        <is>
          <t>Environment</t>
        </is>
      </c>
      <c r="C338" s="58" t="inlineStr">
        <is>
          <t>Cylinder</t>
        </is>
      </c>
      <c r="D338" s="60" t="inlineStr">
        <is>
          <t>Net pole</t>
        </is>
      </c>
      <c r="E338" s="52" t="inlineStr">
        <is>
          <t>ENV-152</t>
        </is>
      </c>
      <c r="F338" s="52" t="n">
        <v>2</v>
      </c>
      <c r="G338" s="54" t="n">
        <v>0.0500000007</v>
      </c>
      <c r="H338" s="54" t="n">
        <v>0.0500000007</v>
      </c>
      <c r="I338" s="54" t="n">
        <v>1.60000002</v>
      </c>
      <c r="J338" s="54" t="n">
        <v>90</v>
      </c>
      <c r="K338" s="54" t="n">
        <v>0</v>
      </c>
      <c r="L338" s="54" t="n">
        <v>0</v>
      </c>
      <c r="M338" s="54" t="n">
        <v>2.0999999</v>
      </c>
      <c r="N338" s="54" t="n">
        <v>0.600000024</v>
      </c>
      <c r="O338" s="54" t="n">
        <v>-1.70000005</v>
      </c>
      <c r="P338" s="52" t="inlineStr">
        <is>
          <t>Gouraud</t>
        </is>
      </c>
      <c r="Q338" s="52" t="inlineStr">
        <is>
          <t>Wood</t>
        </is>
      </c>
      <c r="R338" s="54" t="n">
        <v>0.85</v>
      </c>
      <c r="S338" s="54" t="n">
        <v>0</v>
      </c>
      <c r="T338" s="54" t="n">
        <v>0.2</v>
      </c>
      <c r="U338" s="54" t="n">
        <v>0</v>
      </c>
      <c r="V338" s="52" t="inlineStr">
        <is>
          <t>No</t>
        </is>
      </c>
      <c r="W338" s="52" t="inlineStr">
        <is>
          <t>Yes</t>
        </is>
      </c>
      <c r="X338" s="52" t="inlineStr">
        <is>
          <t>-</t>
        </is>
      </c>
      <c r="Y338" s="52" t="inlineStr">
        <is>
          <t>Net support</t>
        </is>
      </c>
    </row>
    <row r="339" outlineLevel="1">
      <c r="A339" s="52" t="inlineStr">
        <is>
          <t>ENV-165</t>
        </is>
      </c>
      <c r="B339" s="52" t="inlineStr">
        <is>
          <t>Environment</t>
        </is>
      </c>
      <c r="C339" s="58" t="inlineStr">
        <is>
          <t>Cylinder</t>
        </is>
      </c>
      <c r="D339" s="60" t="inlineStr">
        <is>
          <t>Net pole</t>
        </is>
      </c>
      <c r="E339" s="52" t="inlineStr">
        <is>
          <t>ENV-152</t>
        </is>
      </c>
      <c r="F339" s="52" t="n">
        <v>2</v>
      </c>
      <c r="G339" s="54" t="n">
        <v>0.0500000007</v>
      </c>
      <c r="H339" s="54" t="n">
        <v>0.0500000007</v>
      </c>
      <c r="I339" s="54" t="n">
        <v>1.60000002</v>
      </c>
      <c r="J339" s="54" t="n">
        <v>90</v>
      </c>
      <c r="K339" s="54" t="n">
        <v>0</v>
      </c>
      <c r="L339" s="54" t="n">
        <v>0</v>
      </c>
      <c r="M339" s="54" t="n">
        <v>2.0999999</v>
      </c>
      <c r="N339" s="54" t="n">
        <v>0.600000024</v>
      </c>
      <c r="O339" s="54" t="n">
        <v>1.70000005</v>
      </c>
      <c r="P339" s="52" t="inlineStr">
        <is>
          <t>Gouraud</t>
        </is>
      </c>
      <c r="Q339" s="52" t="inlineStr">
        <is>
          <t>Wood</t>
        </is>
      </c>
      <c r="R339" s="54" t="n">
        <v>0.85</v>
      </c>
      <c r="S339" s="54" t="n">
        <v>0</v>
      </c>
      <c r="T339" s="54" t="n">
        <v>0.2</v>
      </c>
      <c r="U339" s="54" t="n">
        <v>0</v>
      </c>
      <c r="V339" s="52" t="inlineStr">
        <is>
          <t>No</t>
        </is>
      </c>
      <c r="W339" s="52" t="inlineStr">
        <is>
          <t>Yes</t>
        </is>
      </c>
      <c r="X339" s="52" t="inlineStr">
        <is>
          <t>-</t>
        </is>
      </c>
      <c r="Y339" s="52" t="inlineStr">
        <is>
          <t>Net support</t>
        </is>
      </c>
    </row>
    <row r="340" outlineLevel="1">
      <c r="A340" s="52" t="inlineStr">
        <is>
          <t>ENV-166</t>
        </is>
      </c>
      <c r="B340" s="52" t="inlineStr">
        <is>
          <t>Environment</t>
        </is>
      </c>
      <c r="C340" s="59" t="inlineStr">
        <is>
          <t>Sphere</t>
        </is>
      </c>
      <c r="D340" s="60" t="inlineStr">
        <is>
          <t>Lantern</t>
        </is>
      </c>
      <c r="E340" s="52" t="inlineStr">
        <is>
          <t>ENV-152</t>
        </is>
      </c>
      <c r="F340" s="52" t="n">
        <v>2</v>
      </c>
      <c r="G340" s="54" t="n">
        <v>0.119999997</v>
      </c>
      <c r="H340" s="54" t="n">
        <v>0.159999996</v>
      </c>
      <c r="I340" s="54" t="n">
        <v>0.119999997</v>
      </c>
      <c r="J340" s="54" t="n">
        <v>0</v>
      </c>
      <c r="K340" s="54" t="n">
        <v>0</v>
      </c>
      <c r="L340" s="54" t="n">
        <v>0</v>
      </c>
      <c r="M340" s="54" t="n">
        <v>0.899999976</v>
      </c>
      <c r="N340" s="54" t="n">
        <v>1.41999996</v>
      </c>
      <c r="O340" s="54" t="n">
        <v>0</v>
      </c>
      <c r="P340" s="52" t="inlineStr">
        <is>
          <t>Gouraud</t>
        </is>
      </c>
      <c r="Q340" s="52" t="inlineStr">
        <is>
          <t>Glass</t>
        </is>
      </c>
      <c r="R340" s="54" t="n">
        <v>0.1</v>
      </c>
      <c r="S340" s="54" t="n">
        <v>0</v>
      </c>
      <c r="T340" s="54" t="n">
        <v>0.55</v>
      </c>
      <c r="U340" s="54" t="n">
        <v>1</v>
      </c>
      <c r="V340" s="52" t="inlineStr">
        <is>
          <t>No</t>
        </is>
      </c>
      <c r="W340" s="52" t="inlineStr">
        <is>
          <t>Yes</t>
        </is>
      </c>
      <c r="X340" s="52" t="inlineStr">
        <is>
          <t>-</t>
        </is>
      </c>
      <c r="Y340" s="52" t="inlineStr">
        <is>
          <t>Oil lantern hanging from the ridge (practical light)</t>
        </is>
      </c>
    </row>
    <row r="341" outlineLevel="1">
      <c r="A341" s="52" t="inlineStr">
        <is>
          <t>ENV-167</t>
        </is>
      </c>
      <c r="B341" s="52" t="inlineStr">
        <is>
          <t>Environment</t>
        </is>
      </c>
      <c r="C341" s="53" t="inlineStr">
        <is>
          <t>Group</t>
        </is>
      </c>
      <c r="D341" s="57" t="inlineStr">
        <is>
          <t>Supply cache</t>
        </is>
      </c>
      <c r="E341" s="52" t="inlineStr">
        <is>
          <t>ENV-00</t>
        </is>
      </c>
      <c r="F341" s="52" t="n">
        <v>1</v>
      </c>
      <c r="G341" s="54" t="n">
        <v>1</v>
      </c>
      <c r="H341" s="54" t="n">
        <v>1</v>
      </c>
      <c r="I341" s="54" t="n">
        <v>1</v>
      </c>
      <c r="J341" s="54" t="n">
        <v>0</v>
      </c>
      <c r="K341" s="54" t="n">
        <v>15</v>
      </c>
      <c r="L341" s="54" t="n">
        <v>0</v>
      </c>
      <c r="M341" s="54" t="n">
        <v>-7.30000019</v>
      </c>
      <c r="N341" s="54" t="n">
        <v>-0.256088138</v>
      </c>
      <c r="O341" s="54" t="n">
        <v>1.20000005</v>
      </c>
      <c r="P341" s="52" t="inlineStr">
        <is>
          <t>-</t>
        </is>
      </c>
      <c r="Q341" s="52" t="inlineStr">
        <is>
          <t>Plain</t>
        </is>
      </c>
      <c r="R341" s="54" t="n">
        <v>0.5</v>
      </c>
      <c r="S341" s="54" t="n">
        <v>0</v>
      </c>
      <c r="T341" s="54" t="n">
        <v>0.2</v>
      </c>
      <c r="U341" s="54" t="n">
        <v>0</v>
      </c>
      <c r="V341" s="52" t="inlineStr">
        <is>
          <t>No</t>
        </is>
      </c>
      <c r="W341" s="52" t="inlineStr">
        <is>
          <t>Yes</t>
        </is>
      </c>
      <c r="X341" s="52" t="inlineStr">
        <is>
          <t>-</t>
        </is>
      </c>
      <c r="Y341" s="52" t="inlineStr">
        <is>
          <t>Crates and fuel drums</t>
        </is>
      </c>
    </row>
    <row r="342" outlineLevel="1">
      <c r="A342" s="52" t="inlineStr">
        <is>
          <t>ENV-168</t>
        </is>
      </c>
      <c r="B342" s="52" t="inlineStr">
        <is>
          <t>Environment</t>
        </is>
      </c>
      <c r="C342" s="63" t="inlineStr">
        <is>
          <t>Cube</t>
        </is>
      </c>
      <c r="D342" s="60" t="inlineStr">
        <is>
          <t>Crate</t>
        </is>
      </c>
      <c r="E342" s="52" t="inlineStr">
        <is>
          <t>ENV-167</t>
        </is>
      </c>
      <c r="F342" s="52" t="n">
        <v>2</v>
      </c>
      <c r="G342" s="54" t="n">
        <v>0.600000024</v>
      </c>
      <c r="H342" s="54" t="n">
        <v>0.600000024</v>
      </c>
      <c r="I342" s="54" t="n">
        <v>0.600000024</v>
      </c>
      <c r="J342" s="54" t="n">
        <v>0</v>
      </c>
      <c r="K342" s="54" t="n">
        <v>0</v>
      </c>
      <c r="L342" s="54" t="n">
        <v>0</v>
      </c>
      <c r="M342" s="54" t="n">
        <v>0</v>
      </c>
      <c r="N342" s="54" t="n">
        <v>0.300000012</v>
      </c>
      <c r="O342" s="54" t="n">
        <v>0</v>
      </c>
      <c r="P342" s="52" t="inlineStr">
        <is>
          <t>Gouraud</t>
        </is>
      </c>
      <c r="Q342" s="52" t="inlineStr">
        <is>
          <t>Wood</t>
        </is>
      </c>
      <c r="R342" s="54" t="n">
        <v>0.75</v>
      </c>
      <c r="S342" s="54" t="n">
        <v>0</v>
      </c>
      <c r="T342" s="54" t="n">
        <v>0.28</v>
      </c>
      <c r="U342" s="54" t="n">
        <v>0</v>
      </c>
      <c r="V342" s="52" t="inlineStr">
        <is>
          <t>Yes</t>
        </is>
      </c>
      <c r="W342" s="52" t="inlineStr">
        <is>
          <t>Yes</t>
        </is>
      </c>
      <c r="X342" s="52" t="inlineStr">
        <is>
          <t>-</t>
        </is>
      </c>
      <c r="Y342" s="52" t="inlineStr">
        <is>
          <t>Supply crate</t>
        </is>
      </c>
    </row>
    <row r="343" outlineLevel="1">
      <c r="A343" s="52" t="inlineStr">
        <is>
          <t>ENV-169</t>
        </is>
      </c>
      <c r="B343" s="52" t="inlineStr">
        <is>
          <t>Environment</t>
        </is>
      </c>
      <c r="C343" s="63" t="inlineStr">
        <is>
          <t>Cube</t>
        </is>
      </c>
      <c r="D343" s="60" t="inlineStr">
        <is>
          <t>Crate</t>
        </is>
      </c>
      <c r="E343" s="52" t="inlineStr">
        <is>
          <t>ENV-167</t>
        </is>
      </c>
      <c r="F343" s="52" t="n">
        <v>2</v>
      </c>
      <c r="G343" s="54" t="n">
        <v>0.600000024</v>
      </c>
      <c r="H343" s="54" t="n">
        <v>0.600000024</v>
      </c>
      <c r="I343" s="54" t="n">
        <v>0.600000024</v>
      </c>
      <c r="J343" s="54" t="n">
        <v>0</v>
      </c>
      <c r="K343" s="54" t="n">
        <v>12</v>
      </c>
      <c r="L343" s="54" t="n">
        <v>0</v>
      </c>
      <c r="M343" s="54" t="n">
        <v>0.649999976</v>
      </c>
      <c r="N343" s="54" t="n">
        <v>0.300000012</v>
      </c>
      <c r="O343" s="54" t="n">
        <v>0.0500000007</v>
      </c>
      <c r="P343" s="52" t="inlineStr">
        <is>
          <t>Gouraud</t>
        </is>
      </c>
      <c r="Q343" s="52" t="inlineStr">
        <is>
          <t>Wood</t>
        </is>
      </c>
      <c r="R343" s="54" t="n">
        <v>0.75</v>
      </c>
      <c r="S343" s="54" t="n">
        <v>0</v>
      </c>
      <c r="T343" s="54" t="n">
        <v>0.28</v>
      </c>
      <c r="U343" s="54" t="n">
        <v>0</v>
      </c>
      <c r="V343" s="52" t="inlineStr">
        <is>
          <t>Yes</t>
        </is>
      </c>
      <c r="W343" s="52" t="inlineStr">
        <is>
          <t>Yes</t>
        </is>
      </c>
      <c r="X343" s="52" t="inlineStr">
        <is>
          <t>-</t>
        </is>
      </c>
      <c r="Y343" s="52" t="inlineStr">
        <is>
          <t>Supply crate</t>
        </is>
      </c>
    </row>
    <row r="344" outlineLevel="1">
      <c r="A344" s="52" t="inlineStr">
        <is>
          <t>ENV-170</t>
        </is>
      </c>
      <c r="B344" s="52" t="inlineStr">
        <is>
          <t>Environment</t>
        </is>
      </c>
      <c r="C344" s="63" t="inlineStr">
        <is>
          <t>Cube</t>
        </is>
      </c>
      <c r="D344" s="60" t="inlineStr">
        <is>
          <t>Crate</t>
        </is>
      </c>
      <c r="E344" s="52" t="inlineStr">
        <is>
          <t>ENV-167</t>
        </is>
      </c>
      <c r="F344" s="52" t="n">
        <v>2</v>
      </c>
      <c r="G344" s="54" t="n">
        <v>0.550000012</v>
      </c>
      <c r="H344" s="54" t="n">
        <v>0.5</v>
      </c>
      <c r="I344" s="54" t="n">
        <v>0.550000012</v>
      </c>
      <c r="J344" s="54" t="n">
        <v>0</v>
      </c>
      <c r="K344" s="54" t="n">
        <v>-8</v>
      </c>
      <c r="L344" s="54" t="n">
        <v>0</v>
      </c>
      <c r="M344" s="54" t="n">
        <v>0.300000012</v>
      </c>
      <c r="N344" s="54" t="n">
        <v>0.850000024</v>
      </c>
      <c r="O344" s="54" t="n">
        <v>0</v>
      </c>
      <c r="P344" s="52" t="inlineStr">
        <is>
          <t>Gouraud</t>
        </is>
      </c>
      <c r="Q344" s="52" t="inlineStr">
        <is>
          <t>Wood</t>
        </is>
      </c>
      <c r="R344" s="54" t="n">
        <v>0.75</v>
      </c>
      <c r="S344" s="54" t="n">
        <v>0</v>
      </c>
      <c r="T344" s="54" t="n">
        <v>0.28</v>
      </c>
      <c r="U344" s="54" t="n">
        <v>0</v>
      </c>
      <c r="V344" s="52" t="inlineStr">
        <is>
          <t>Yes</t>
        </is>
      </c>
      <c r="W344" s="52" t="inlineStr">
        <is>
          <t>Yes</t>
        </is>
      </c>
      <c r="X344" s="52" t="inlineStr">
        <is>
          <t>-</t>
        </is>
      </c>
      <c r="Y344" s="52" t="inlineStr">
        <is>
          <t>Supply crate</t>
        </is>
      </c>
    </row>
    <row r="345" outlineLevel="1">
      <c r="A345" s="52" t="inlineStr">
        <is>
          <t>ENV-171</t>
        </is>
      </c>
      <c r="B345" s="52" t="inlineStr">
        <is>
          <t>Environment</t>
        </is>
      </c>
      <c r="C345" s="63" t="inlineStr">
        <is>
          <t>Cube</t>
        </is>
      </c>
      <c r="D345" s="60" t="inlineStr">
        <is>
          <t>Crate stencil</t>
        </is>
      </c>
      <c r="E345" s="52" t="inlineStr">
        <is>
          <t>ENV-167</t>
        </is>
      </c>
      <c r="F345" s="52" t="n">
        <v>2</v>
      </c>
      <c r="G345" s="54" t="n">
        <v>0.340000004</v>
      </c>
      <c r="H345" s="54" t="n">
        <v>0.00600000005</v>
      </c>
      <c r="I345" s="54" t="n">
        <v>0.119999997</v>
      </c>
      <c r="J345" s="54" t="n">
        <v>0</v>
      </c>
      <c r="K345" s="54" t="n">
        <v>-8</v>
      </c>
      <c r="L345" s="54" t="n">
        <v>0</v>
      </c>
      <c r="M345" s="54" t="n">
        <v>0.300000012</v>
      </c>
      <c r="N345" s="54" t="n">
        <v>1.10399997</v>
      </c>
      <c r="O345" s="54" t="n">
        <v>0</v>
      </c>
      <c r="P345" s="52" t="inlineStr">
        <is>
          <t>Gouraud</t>
        </is>
      </c>
      <c r="Q345" s="52" t="inlineStr">
        <is>
          <t>Paint</t>
        </is>
      </c>
      <c r="R345" s="54" t="n">
        <v>0.6</v>
      </c>
      <c r="S345" s="54" t="n">
        <v>0</v>
      </c>
      <c r="T345" s="54" t="n">
        <v>0.28</v>
      </c>
      <c r="U345" s="54" t="n">
        <v>0</v>
      </c>
      <c r="V345" s="52" t="inlineStr">
        <is>
          <t>No</t>
        </is>
      </c>
      <c r="W345" s="52" t="inlineStr">
        <is>
          <t>Yes</t>
        </is>
      </c>
      <c r="X345" s="52" t="inlineStr">
        <is>
          <t>-</t>
        </is>
      </c>
      <c r="Y345" s="52" t="inlineStr">
        <is>
          <t>Stencilled ammunition marking</t>
        </is>
      </c>
    </row>
    <row r="346" outlineLevel="1">
      <c r="A346" s="52" t="inlineStr">
        <is>
          <t>ENV-172</t>
        </is>
      </c>
      <c r="B346" s="52" t="inlineStr">
        <is>
          <t>Environment</t>
        </is>
      </c>
      <c r="C346" s="58" t="inlineStr">
        <is>
          <t>Cylinder</t>
        </is>
      </c>
      <c r="D346" s="60" t="inlineStr">
        <is>
          <t>Fuel drum</t>
        </is>
      </c>
      <c r="E346" s="52" t="inlineStr">
        <is>
          <t>ENV-167</t>
        </is>
      </c>
      <c r="F346" s="52" t="n">
        <v>2</v>
      </c>
      <c r="G346" s="54" t="n">
        <v>0.400000006</v>
      </c>
      <c r="H346" s="54" t="n">
        <v>0.400000006</v>
      </c>
      <c r="I346" s="54" t="n">
        <v>0.600000024</v>
      </c>
      <c r="J346" s="54" t="n">
        <v>90</v>
      </c>
      <c r="K346" s="54" t="n">
        <v>0</v>
      </c>
      <c r="L346" s="54" t="n">
        <v>0</v>
      </c>
      <c r="M346" s="54" t="n">
        <v>-0.550000012</v>
      </c>
      <c r="N346" s="54" t="n">
        <v>0.300000012</v>
      </c>
      <c r="O346" s="54" t="n">
        <v>0.75</v>
      </c>
      <c r="P346" s="52" t="inlineStr">
        <is>
          <t>Gouraud</t>
        </is>
      </c>
      <c r="Q346" s="52" t="inlineStr">
        <is>
          <t>Paint</t>
        </is>
      </c>
      <c r="R346" s="54" t="n">
        <v>0.45</v>
      </c>
      <c r="S346" s="54" t="n">
        <v>0.6</v>
      </c>
      <c r="T346" s="54" t="n">
        <v>0.42</v>
      </c>
      <c r="U346" s="54" t="n">
        <v>0</v>
      </c>
      <c r="V346" s="52" t="inlineStr">
        <is>
          <t>Yes</t>
        </is>
      </c>
      <c r="W346" s="52" t="inlineStr">
        <is>
          <t>Yes</t>
        </is>
      </c>
      <c r="X346" s="52" t="inlineStr">
        <is>
          <t>-</t>
        </is>
      </c>
      <c r="Y346" s="52" t="inlineStr">
        <is>
          <t>Fuel drum</t>
        </is>
      </c>
    </row>
    <row r="347" outlineLevel="1">
      <c r="A347" s="52" t="inlineStr">
        <is>
          <t>ENV-173</t>
        </is>
      </c>
      <c r="B347" s="52" t="inlineStr">
        <is>
          <t>Environment</t>
        </is>
      </c>
      <c r="C347" s="58" t="inlineStr">
        <is>
          <t>Cylinder</t>
        </is>
      </c>
      <c r="D347" s="60" t="inlineStr">
        <is>
          <t>Fuel drum</t>
        </is>
      </c>
      <c r="E347" s="52" t="inlineStr">
        <is>
          <t>ENV-167</t>
        </is>
      </c>
      <c r="F347" s="52" t="n">
        <v>2</v>
      </c>
      <c r="G347" s="54" t="n">
        <v>0.400000006</v>
      </c>
      <c r="H347" s="54" t="n">
        <v>0.400000006</v>
      </c>
      <c r="I347" s="54" t="n">
        <v>0.600000024</v>
      </c>
      <c r="J347" s="54" t="n">
        <v>90</v>
      </c>
      <c r="K347" s="54" t="n">
        <v>0</v>
      </c>
      <c r="L347" s="54" t="n">
        <v>0</v>
      </c>
      <c r="M347" s="54" t="n">
        <v>-0.0500000007</v>
      </c>
      <c r="N347" s="54" t="n">
        <v>0.300000012</v>
      </c>
      <c r="O347" s="54" t="n">
        <v>1.04999995</v>
      </c>
      <c r="P347" s="52" t="inlineStr">
        <is>
          <t>Gouraud</t>
        </is>
      </c>
      <c r="Q347" s="52" t="inlineStr">
        <is>
          <t>Paint</t>
        </is>
      </c>
      <c r="R347" s="54" t="n">
        <v>0.45</v>
      </c>
      <c r="S347" s="54" t="n">
        <v>0.6</v>
      </c>
      <c r="T347" s="54" t="n">
        <v>0.42</v>
      </c>
      <c r="U347" s="54" t="n">
        <v>0</v>
      </c>
      <c r="V347" s="52" t="inlineStr">
        <is>
          <t>Yes</t>
        </is>
      </c>
      <c r="W347" s="52" t="inlineStr">
        <is>
          <t>Yes</t>
        </is>
      </c>
      <c r="X347" s="52" t="inlineStr">
        <is>
          <t>-</t>
        </is>
      </c>
      <c r="Y347" s="52" t="inlineStr">
        <is>
          <t>Fuel drum</t>
        </is>
      </c>
    </row>
    <row r="348" outlineLevel="1">
      <c r="A348" s="52" t="inlineStr">
        <is>
          <t>ENV-174</t>
        </is>
      </c>
      <c r="B348" s="52" t="inlineStr">
        <is>
          <t>Environment</t>
        </is>
      </c>
      <c r="C348" s="53" t="inlineStr">
        <is>
          <t>Group</t>
        </is>
      </c>
      <c r="D348" s="57" t="inlineStr">
        <is>
          <t>Supply cache</t>
        </is>
      </c>
      <c r="E348" s="52" t="inlineStr">
        <is>
          <t>ENV-00</t>
        </is>
      </c>
      <c r="F348" s="52" t="n">
        <v>1</v>
      </c>
      <c r="G348" s="54" t="n">
        <v>1</v>
      </c>
      <c r="H348" s="54" t="n">
        <v>1</v>
      </c>
      <c r="I348" s="54" t="n">
        <v>1</v>
      </c>
      <c r="J348" s="54" t="n">
        <v>0</v>
      </c>
      <c r="K348" s="54" t="n">
        <v>-25</v>
      </c>
      <c r="L348" s="54" t="n">
        <v>0</v>
      </c>
      <c r="M348" s="54" t="n">
        <v>-7.19999981</v>
      </c>
      <c r="N348" s="54" t="n">
        <v>0.164057165</v>
      </c>
      <c r="O348" s="54" t="n">
        <v>-7.9000001</v>
      </c>
      <c r="P348" s="52" t="inlineStr">
        <is>
          <t>-</t>
        </is>
      </c>
      <c r="Q348" s="52" t="inlineStr">
        <is>
          <t>Plain</t>
        </is>
      </c>
      <c r="R348" s="54" t="n">
        <v>0.5</v>
      </c>
      <c r="S348" s="54" t="n">
        <v>0</v>
      </c>
      <c r="T348" s="54" t="n">
        <v>0.2</v>
      </c>
      <c r="U348" s="54" t="n">
        <v>0</v>
      </c>
      <c r="V348" s="52" t="inlineStr">
        <is>
          <t>No</t>
        </is>
      </c>
      <c r="W348" s="52" t="inlineStr">
        <is>
          <t>Yes</t>
        </is>
      </c>
      <c r="X348" s="52" t="inlineStr">
        <is>
          <t>-</t>
        </is>
      </c>
      <c r="Y348" s="52" t="inlineStr">
        <is>
          <t>Crates and fuel drums</t>
        </is>
      </c>
    </row>
    <row r="349" outlineLevel="1">
      <c r="A349" s="52" t="inlineStr">
        <is>
          <t>ENV-175</t>
        </is>
      </c>
      <c r="B349" s="52" t="inlineStr">
        <is>
          <t>Environment</t>
        </is>
      </c>
      <c r="C349" s="63" t="inlineStr">
        <is>
          <t>Cube</t>
        </is>
      </c>
      <c r="D349" s="60" t="inlineStr">
        <is>
          <t>Pallet</t>
        </is>
      </c>
      <c r="E349" s="52" t="inlineStr">
        <is>
          <t>ENV-174</t>
        </is>
      </c>
      <c r="F349" s="52" t="n">
        <v>2</v>
      </c>
      <c r="G349" s="54" t="n">
        <v>1.29999995</v>
      </c>
      <c r="H349" s="54" t="n">
        <v>0.119999997</v>
      </c>
      <c r="I349" s="54" t="n">
        <v>1.10000002</v>
      </c>
      <c r="J349" s="54" t="n">
        <v>0</v>
      </c>
      <c r="K349" s="54" t="n">
        <v>0</v>
      </c>
      <c r="L349" s="54" t="n">
        <v>0</v>
      </c>
      <c r="M349" s="54" t="n">
        <v>0</v>
      </c>
      <c r="N349" s="54" t="n">
        <v>0.0599999987</v>
      </c>
      <c r="O349" s="54" t="n">
        <v>0</v>
      </c>
      <c r="P349" s="52" t="inlineStr">
        <is>
          <t>Gouraud</t>
        </is>
      </c>
      <c r="Q349" s="52" t="inlineStr">
        <is>
          <t>Wood</t>
        </is>
      </c>
      <c r="R349" s="54" t="n">
        <v>0.75</v>
      </c>
      <c r="S349" s="54" t="n">
        <v>0</v>
      </c>
      <c r="T349" s="54" t="n">
        <v>0.28</v>
      </c>
      <c r="U349" s="54" t="n">
        <v>0</v>
      </c>
      <c r="V349" s="52" t="inlineStr">
        <is>
          <t>Yes</t>
        </is>
      </c>
      <c r="W349" s="52" t="inlineStr">
        <is>
          <t>Yes</t>
        </is>
      </c>
      <c r="X349" s="52" t="inlineStr">
        <is>
          <t>-</t>
        </is>
      </c>
      <c r="Y349" s="52" t="inlineStr">
        <is>
          <t>Wooden pallet</t>
        </is>
      </c>
    </row>
    <row r="350" outlineLevel="1">
      <c r="A350" s="52" t="inlineStr">
        <is>
          <t>ENV-176</t>
        </is>
      </c>
      <c r="B350" s="52" t="inlineStr">
        <is>
          <t>Environment</t>
        </is>
      </c>
      <c r="C350" s="63" t="inlineStr">
        <is>
          <t>Cube</t>
        </is>
      </c>
      <c r="D350" s="60" t="inlineStr">
        <is>
          <t>Crate</t>
        </is>
      </c>
      <c r="E350" s="52" t="inlineStr">
        <is>
          <t>ENV-174</t>
        </is>
      </c>
      <c r="F350" s="52" t="n">
        <v>2</v>
      </c>
      <c r="G350" s="54" t="n">
        <v>0.600000024</v>
      </c>
      <c r="H350" s="54" t="n">
        <v>0.600000024</v>
      </c>
      <c r="I350" s="54" t="n">
        <v>0.600000024</v>
      </c>
      <c r="J350" s="54" t="n">
        <v>0</v>
      </c>
      <c r="K350" s="54" t="n">
        <v>0</v>
      </c>
      <c r="L350" s="54" t="n">
        <v>0</v>
      </c>
      <c r="M350" s="54" t="n">
        <v>-0.319999993</v>
      </c>
      <c r="N350" s="54" t="n">
        <v>0.419999987</v>
      </c>
      <c r="O350" s="54" t="n">
        <v>-0.219999999</v>
      </c>
      <c r="P350" s="52" t="inlineStr">
        <is>
          <t>Gouraud</t>
        </is>
      </c>
      <c r="Q350" s="52" t="inlineStr">
        <is>
          <t>Wood</t>
        </is>
      </c>
      <c r="R350" s="54" t="n">
        <v>0.75</v>
      </c>
      <c r="S350" s="54" t="n">
        <v>0</v>
      </c>
      <c r="T350" s="54" t="n">
        <v>0.28</v>
      </c>
      <c r="U350" s="54" t="n">
        <v>0</v>
      </c>
      <c r="V350" s="52" t="inlineStr">
        <is>
          <t>Yes</t>
        </is>
      </c>
      <c r="W350" s="52" t="inlineStr">
        <is>
          <t>Yes</t>
        </is>
      </c>
      <c r="X350" s="52" t="inlineStr">
        <is>
          <t>-</t>
        </is>
      </c>
      <c r="Y350" s="52" t="inlineStr">
        <is>
          <t>Ammo crate</t>
        </is>
      </c>
    </row>
    <row r="351" outlineLevel="1">
      <c r="A351" s="52" t="inlineStr">
        <is>
          <t>ENV-177</t>
        </is>
      </c>
      <c r="B351" s="52" t="inlineStr">
        <is>
          <t>Environment</t>
        </is>
      </c>
      <c r="C351" s="63" t="inlineStr">
        <is>
          <t>Cube</t>
        </is>
      </c>
      <c r="D351" s="60" t="inlineStr">
        <is>
          <t>Crate</t>
        </is>
      </c>
      <c r="E351" s="52" t="inlineStr">
        <is>
          <t>ENV-174</t>
        </is>
      </c>
      <c r="F351" s="52" t="n">
        <v>2</v>
      </c>
      <c r="G351" s="54" t="n">
        <v>0.600000024</v>
      </c>
      <c r="H351" s="54" t="n">
        <v>0.600000024</v>
      </c>
      <c r="I351" s="54" t="n">
        <v>0.600000024</v>
      </c>
      <c r="J351" s="54" t="n">
        <v>0</v>
      </c>
      <c r="K351" s="54" t="n">
        <v>6</v>
      </c>
      <c r="L351" s="54" t="n">
        <v>0</v>
      </c>
      <c r="M351" s="54" t="n">
        <v>0.319999993</v>
      </c>
      <c r="N351" s="54" t="n">
        <v>0.419999987</v>
      </c>
      <c r="O351" s="54" t="n">
        <v>-0.200000003</v>
      </c>
      <c r="P351" s="52" t="inlineStr">
        <is>
          <t>Gouraud</t>
        </is>
      </c>
      <c r="Q351" s="52" t="inlineStr">
        <is>
          <t>Wood</t>
        </is>
      </c>
      <c r="R351" s="54" t="n">
        <v>0.75</v>
      </c>
      <c r="S351" s="54" t="n">
        <v>0</v>
      </c>
      <c r="T351" s="54" t="n">
        <v>0.28</v>
      </c>
      <c r="U351" s="54" t="n">
        <v>0</v>
      </c>
      <c r="V351" s="52" t="inlineStr">
        <is>
          <t>Yes</t>
        </is>
      </c>
      <c r="W351" s="52" t="inlineStr">
        <is>
          <t>Yes</t>
        </is>
      </c>
      <c r="X351" s="52" t="inlineStr">
        <is>
          <t>-</t>
        </is>
      </c>
      <c r="Y351" s="52" t="inlineStr">
        <is>
          <t>Ammo crate</t>
        </is>
      </c>
    </row>
    <row r="352" outlineLevel="1">
      <c r="A352" s="52" t="inlineStr">
        <is>
          <t>ENV-178</t>
        </is>
      </c>
      <c r="B352" s="52" t="inlineStr">
        <is>
          <t>Environment</t>
        </is>
      </c>
      <c r="C352" s="63" t="inlineStr">
        <is>
          <t>Cube</t>
        </is>
      </c>
      <c r="D352" s="60" t="inlineStr">
        <is>
          <t>Crate</t>
        </is>
      </c>
      <c r="E352" s="52" t="inlineStr">
        <is>
          <t>ENV-174</t>
        </is>
      </c>
      <c r="F352" s="52" t="n">
        <v>2</v>
      </c>
      <c r="G352" s="54" t="n">
        <v>0.550000012</v>
      </c>
      <c r="H352" s="54" t="n">
        <v>0.449999988</v>
      </c>
      <c r="I352" s="54" t="n">
        <v>0.550000012</v>
      </c>
      <c r="J352" s="54" t="n">
        <v>0</v>
      </c>
      <c r="K352" s="54" t="n">
        <v>-10</v>
      </c>
      <c r="L352" s="54" t="n">
        <v>0</v>
      </c>
      <c r="M352" s="54" t="n">
        <v>0</v>
      </c>
      <c r="N352" s="54" t="n">
        <v>0.944999993</v>
      </c>
      <c r="O352" s="54" t="n">
        <v>-0.200000003</v>
      </c>
      <c r="P352" s="52" t="inlineStr">
        <is>
          <t>Gouraud</t>
        </is>
      </c>
      <c r="Q352" s="52" t="inlineStr">
        <is>
          <t>Wood</t>
        </is>
      </c>
      <c r="R352" s="54" t="n">
        <v>0.75</v>
      </c>
      <c r="S352" s="54" t="n">
        <v>0</v>
      </c>
      <c r="T352" s="54" t="n">
        <v>0.28</v>
      </c>
      <c r="U352" s="54" t="n">
        <v>0</v>
      </c>
      <c r="V352" s="52" t="inlineStr">
        <is>
          <t>Yes</t>
        </is>
      </c>
      <c r="W352" s="52" t="inlineStr">
        <is>
          <t>Yes</t>
        </is>
      </c>
      <c r="X352" s="52" t="inlineStr">
        <is>
          <t>-</t>
        </is>
      </c>
      <c r="Y352" s="52" t="inlineStr">
        <is>
          <t>Ammo crate</t>
        </is>
      </c>
    </row>
    <row r="353" outlineLevel="1">
      <c r="A353" s="52" t="inlineStr">
        <is>
          <t>ENV-179</t>
        </is>
      </c>
      <c r="B353" s="52" t="inlineStr">
        <is>
          <t>Environment</t>
        </is>
      </c>
      <c r="C353" s="63" t="inlineStr">
        <is>
          <t>Cube</t>
        </is>
      </c>
      <c r="D353" s="60" t="inlineStr">
        <is>
          <t>Crate stencil</t>
        </is>
      </c>
      <c r="E353" s="52" t="inlineStr">
        <is>
          <t>ENV-174</t>
        </is>
      </c>
      <c r="F353" s="52" t="n">
        <v>2</v>
      </c>
      <c r="G353" s="54" t="n">
        <v>0.340000004</v>
      </c>
      <c r="H353" s="54" t="n">
        <v>0.00600000005</v>
      </c>
      <c r="I353" s="54" t="n">
        <v>0.119999997</v>
      </c>
      <c r="J353" s="54" t="n">
        <v>0</v>
      </c>
      <c r="K353" s="54" t="n">
        <v>-10</v>
      </c>
      <c r="L353" s="54" t="n">
        <v>0</v>
      </c>
      <c r="M353" s="54" t="n">
        <v>0</v>
      </c>
      <c r="N353" s="54" t="n">
        <v>1.17399991</v>
      </c>
      <c r="O353" s="54" t="n">
        <v>-0.200000003</v>
      </c>
      <c r="P353" s="52" t="inlineStr">
        <is>
          <t>Gouraud</t>
        </is>
      </c>
      <c r="Q353" s="52" t="inlineStr">
        <is>
          <t>Paint</t>
        </is>
      </c>
      <c r="R353" s="54" t="n">
        <v>0.6</v>
      </c>
      <c r="S353" s="54" t="n">
        <v>0</v>
      </c>
      <c r="T353" s="54" t="n">
        <v>0.28</v>
      </c>
      <c r="U353" s="54" t="n">
        <v>0</v>
      </c>
      <c r="V353" s="52" t="inlineStr">
        <is>
          <t>No</t>
        </is>
      </c>
      <c r="W353" s="52" t="inlineStr">
        <is>
          <t>Yes</t>
        </is>
      </c>
      <c r="X353" s="52" t="inlineStr">
        <is>
          <t>-</t>
        </is>
      </c>
      <c r="Y353" s="52" t="inlineStr">
        <is>
          <t>Stencilled ammunition marking</t>
        </is>
      </c>
    </row>
    <row r="354" outlineLevel="1">
      <c r="A354" s="52" t="inlineStr">
        <is>
          <t>ENV-180</t>
        </is>
      </c>
      <c r="B354" s="52" t="inlineStr">
        <is>
          <t>Environment</t>
        </is>
      </c>
      <c r="C354" s="58" t="inlineStr">
        <is>
          <t>Cylinder</t>
        </is>
      </c>
      <c r="D354" s="60" t="inlineStr">
        <is>
          <t>Fuel drum</t>
        </is>
      </c>
      <c r="E354" s="52" t="inlineStr">
        <is>
          <t>ENV-174</t>
        </is>
      </c>
      <c r="F354" s="52" t="n">
        <v>2</v>
      </c>
      <c r="G354" s="54" t="n">
        <v>0.400000006</v>
      </c>
      <c r="H354" s="54" t="n">
        <v>0.400000006</v>
      </c>
      <c r="I354" s="54" t="n">
        <v>0.600000024</v>
      </c>
      <c r="J354" s="54" t="n">
        <v>90</v>
      </c>
      <c r="K354" s="54" t="n">
        <v>0</v>
      </c>
      <c r="L354" s="54" t="n">
        <v>0</v>
      </c>
      <c r="M354" s="54" t="n">
        <v>0.949999988</v>
      </c>
      <c r="N354" s="54" t="n">
        <v>0.300000012</v>
      </c>
      <c r="O354" s="54" t="n">
        <v>0.200000003</v>
      </c>
      <c r="P354" s="52" t="inlineStr">
        <is>
          <t>Gouraud</t>
        </is>
      </c>
      <c r="Q354" s="52" t="inlineStr">
        <is>
          <t>Paint</t>
        </is>
      </c>
      <c r="R354" s="54" t="n">
        <v>0.45</v>
      </c>
      <c r="S354" s="54" t="n">
        <v>0.6</v>
      </c>
      <c r="T354" s="54" t="n">
        <v>0.42</v>
      </c>
      <c r="U354" s="54" t="n">
        <v>0</v>
      </c>
      <c r="V354" s="52" t="inlineStr">
        <is>
          <t>Yes</t>
        </is>
      </c>
      <c r="W354" s="52" t="inlineStr">
        <is>
          <t>Yes</t>
        </is>
      </c>
      <c r="X354" s="52" t="inlineStr">
        <is>
          <t>-</t>
        </is>
      </c>
      <c r="Y354" s="52" t="inlineStr">
        <is>
          <t>Fuel drum</t>
        </is>
      </c>
    </row>
    <row r="355" outlineLevel="1">
      <c r="A355" s="52" t="inlineStr">
        <is>
          <t>ENV-181</t>
        </is>
      </c>
      <c r="B355" s="52" t="inlineStr">
        <is>
          <t>Environment</t>
        </is>
      </c>
      <c r="C355" s="58" t="inlineStr">
        <is>
          <t>Cylinder</t>
        </is>
      </c>
      <c r="D355" s="60" t="inlineStr">
        <is>
          <t>Fuel drum</t>
        </is>
      </c>
      <c r="E355" s="52" t="inlineStr">
        <is>
          <t>ENV-174</t>
        </is>
      </c>
      <c r="F355" s="52" t="n">
        <v>2</v>
      </c>
      <c r="G355" s="54" t="n">
        <v>0.400000006</v>
      </c>
      <c r="H355" s="54" t="n">
        <v>0.400000006</v>
      </c>
      <c r="I355" s="54" t="n">
        <v>0.600000024</v>
      </c>
      <c r="J355" s="54" t="n">
        <v>90</v>
      </c>
      <c r="K355" s="54" t="n">
        <v>0</v>
      </c>
      <c r="L355" s="54" t="n">
        <v>0</v>
      </c>
      <c r="M355" s="54" t="n">
        <v>0.949999988</v>
      </c>
      <c r="N355" s="54" t="n">
        <v>0.300000012</v>
      </c>
      <c r="O355" s="54" t="n">
        <v>-0.300000012</v>
      </c>
      <c r="P355" s="52" t="inlineStr">
        <is>
          <t>Gouraud</t>
        </is>
      </c>
      <c r="Q355" s="52" t="inlineStr">
        <is>
          <t>Metal</t>
        </is>
      </c>
      <c r="R355" s="54" t="n">
        <v>0.7</v>
      </c>
      <c r="S355" s="54" t="n">
        <v>0.5</v>
      </c>
      <c r="T355" s="54" t="n">
        <v>0.38</v>
      </c>
      <c r="U355" s="54" t="n">
        <v>0</v>
      </c>
      <c r="V355" s="52" t="inlineStr">
        <is>
          <t>Yes</t>
        </is>
      </c>
      <c r="W355" s="52" t="inlineStr">
        <is>
          <t>Yes</t>
        </is>
      </c>
      <c r="X355" s="52" t="inlineStr">
        <is>
          <t>-</t>
        </is>
      </c>
      <c r="Y355" s="52" t="inlineStr">
        <is>
          <t>Fuel drum</t>
        </is>
      </c>
    </row>
    <row r="356" outlineLevel="1">
      <c r="A356" s="52" t="inlineStr">
        <is>
          <t>ENV-182</t>
        </is>
      </c>
      <c r="B356" s="52" t="inlineStr">
        <is>
          <t>Environment</t>
        </is>
      </c>
      <c r="C356" s="53" t="inlineStr">
        <is>
          <t>Group</t>
        </is>
      </c>
      <c r="D356" s="57" t="inlineStr">
        <is>
          <t>Supply cache</t>
        </is>
      </c>
      <c r="E356" s="52" t="inlineStr">
        <is>
          <t>ENV-00</t>
        </is>
      </c>
      <c r="F356" s="52" t="n">
        <v>1</v>
      </c>
      <c r="G356" s="54" t="n">
        <v>1</v>
      </c>
      <c r="H356" s="54" t="n">
        <v>1</v>
      </c>
      <c r="I356" s="54" t="n">
        <v>1</v>
      </c>
      <c r="J356" s="54" t="n">
        <v>0</v>
      </c>
      <c r="K356" s="54" t="n">
        <v>40</v>
      </c>
      <c r="L356" s="54" t="n">
        <v>0</v>
      </c>
      <c r="M356" s="54" t="n">
        <v>8.19999981</v>
      </c>
      <c r="N356" s="54" t="n">
        <v>-0.110032387</v>
      </c>
      <c r="O356" s="54" t="n">
        <v>-3.4000001</v>
      </c>
      <c r="P356" s="52" t="inlineStr">
        <is>
          <t>-</t>
        </is>
      </c>
      <c r="Q356" s="52" t="inlineStr">
        <is>
          <t>Plain</t>
        </is>
      </c>
      <c r="R356" s="54" t="n">
        <v>0.5</v>
      </c>
      <c r="S356" s="54" t="n">
        <v>0</v>
      </c>
      <c r="T356" s="54" t="n">
        <v>0.2</v>
      </c>
      <c r="U356" s="54" t="n">
        <v>0</v>
      </c>
      <c r="V356" s="52" t="inlineStr">
        <is>
          <t>No</t>
        </is>
      </c>
      <c r="W356" s="52" t="inlineStr">
        <is>
          <t>Yes</t>
        </is>
      </c>
      <c r="X356" s="52" t="inlineStr">
        <is>
          <t>-</t>
        </is>
      </c>
      <c r="Y356" s="52" t="inlineStr">
        <is>
          <t>Crates and fuel drums</t>
        </is>
      </c>
    </row>
    <row r="357" outlineLevel="1">
      <c r="A357" s="52" t="inlineStr">
        <is>
          <t>ENV-183</t>
        </is>
      </c>
      <c r="B357" s="52" t="inlineStr">
        <is>
          <t>Environment</t>
        </is>
      </c>
      <c r="C357" s="58" t="inlineStr">
        <is>
          <t>Cylinder</t>
        </is>
      </c>
      <c r="D357" s="60" t="inlineStr">
        <is>
          <t>Fuel drum</t>
        </is>
      </c>
      <c r="E357" s="52" t="inlineStr">
        <is>
          <t>ENV-182</t>
        </is>
      </c>
      <c r="F357" s="52" t="n">
        <v>2</v>
      </c>
      <c r="G357" s="54" t="n">
        <v>0.400000006</v>
      </c>
      <c r="H357" s="54" t="n">
        <v>0.400000006</v>
      </c>
      <c r="I357" s="54" t="n">
        <v>0.600000024</v>
      </c>
      <c r="J357" s="54" t="n">
        <v>90</v>
      </c>
      <c r="K357" s="54" t="n">
        <v>0</v>
      </c>
      <c r="L357" s="54" t="n">
        <v>0</v>
      </c>
      <c r="M357" s="54" t="n">
        <v>0</v>
      </c>
      <c r="N357" s="54" t="n">
        <v>0.300000012</v>
      </c>
      <c r="O357" s="54" t="n">
        <v>0</v>
      </c>
      <c r="P357" s="52" t="inlineStr">
        <is>
          <t>Gouraud</t>
        </is>
      </c>
      <c r="Q357" s="52" t="inlineStr">
        <is>
          <t>Paint</t>
        </is>
      </c>
      <c r="R357" s="54" t="n">
        <v>0.45</v>
      </c>
      <c r="S357" s="54" t="n">
        <v>0.6</v>
      </c>
      <c r="T357" s="54" t="n">
        <v>0.42</v>
      </c>
      <c r="U357" s="54" t="n">
        <v>0</v>
      </c>
      <c r="V357" s="52" t="inlineStr">
        <is>
          <t>Yes</t>
        </is>
      </c>
      <c r="W357" s="52" t="inlineStr">
        <is>
          <t>Yes</t>
        </is>
      </c>
      <c r="X357" s="52" t="inlineStr">
        <is>
          <t>-</t>
        </is>
      </c>
      <c r="Y357" s="52" t="inlineStr">
        <is>
          <t>Fuel drum</t>
        </is>
      </c>
    </row>
    <row r="358" outlineLevel="1">
      <c r="A358" s="52" t="inlineStr">
        <is>
          <t>ENV-184</t>
        </is>
      </c>
      <c r="B358" s="52" t="inlineStr">
        <is>
          <t>Environment</t>
        </is>
      </c>
      <c r="C358" s="58" t="inlineStr">
        <is>
          <t>Cylinder</t>
        </is>
      </c>
      <c r="D358" s="60" t="inlineStr">
        <is>
          <t>Fuel drum</t>
        </is>
      </c>
      <c r="E358" s="52" t="inlineStr">
        <is>
          <t>ENV-182</t>
        </is>
      </c>
      <c r="F358" s="52" t="n">
        <v>2</v>
      </c>
      <c r="G358" s="54" t="n">
        <v>0.400000006</v>
      </c>
      <c r="H358" s="54" t="n">
        <v>0.400000006</v>
      </c>
      <c r="I358" s="54" t="n">
        <v>0.600000024</v>
      </c>
      <c r="J358" s="54" t="n">
        <v>90</v>
      </c>
      <c r="K358" s="54" t="n">
        <v>0</v>
      </c>
      <c r="L358" s="54" t="n">
        <v>0</v>
      </c>
      <c r="M358" s="54" t="n">
        <v>0.449999988</v>
      </c>
      <c r="N358" s="54" t="n">
        <v>0.300000012</v>
      </c>
      <c r="O358" s="54" t="n">
        <v>0.100000001</v>
      </c>
      <c r="P358" s="52" t="inlineStr">
        <is>
          <t>Gouraud</t>
        </is>
      </c>
      <c r="Q358" s="52" t="inlineStr">
        <is>
          <t>Paint</t>
        </is>
      </c>
      <c r="R358" s="54" t="n">
        <v>0.45</v>
      </c>
      <c r="S358" s="54" t="n">
        <v>0.6</v>
      </c>
      <c r="T358" s="54" t="n">
        <v>0.42</v>
      </c>
      <c r="U358" s="54" t="n">
        <v>0</v>
      </c>
      <c r="V358" s="52" t="inlineStr">
        <is>
          <t>Yes</t>
        </is>
      </c>
      <c r="W358" s="52" t="inlineStr">
        <is>
          <t>Yes</t>
        </is>
      </c>
      <c r="X358" s="52" t="inlineStr">
        <is>
          <t>-</t>
        </is>
      </c>
      <c r="Y358" s="52" t="inlineStr">
        <is>
          <t>Fuel drum</t>
        </is>
      </c>
    </row>
    <row r="359" outlineLevel="1">
      <c r="A359" s="52" t="inlineStr">
        <is>
          <t>ENV-185</t>
        </is>
      </c>
      <c r="B359" s="52" t="inlineStr">
        <is>
          <t>Environment</t>
        </is>
      </c>
      <c r="C359" s="58" t="inlineStr">
        <is>
          <t>Cylinder</t>
        </is>
      </c>
      <c r="D359" s="60" t="inlineStr">
        <is>
          <t>Fuel drum</t>
        </is>
      </c>
      <c r="E359" s="52" t="inlineStr">
        <is>
          <t>ENV-182</t>
        </is>
      </c>
      <c r="F359" s="52" t="n">
        <v>2</v>
      </c>
      <c r="G359" s="54" t="n">
        <v>0.400000006</v>
      </c>
      <c r="H359" s="54" t="n">
        <v>0.400000006</v>
      </c>
      <c r="I359" s="54" t="n">
        <v>0.600000024</v>
      </c>
      <c r="J359" s="54" t="n">
        <v>90</v>
      </c>
      <c r="K359" s="54" t="n">
        <v>0</v>
      </c>
      <c r="L359" s="54" t="n">
        <v>0</v>
      </c>
      <c r="M359" s="54" t="n">
        <v>0.200000003</v>
      </c>
      <c r="N359" s="54" t="n">
        <v>0.300000012</v>
      </c>
      <c r="O359" s="54" t="n">
        <v>-0.419999987</v>
      </c>
      <c r="P359" s="52" t="inlineStr">
        <is>
          <t>Gouraud</t>
        </is>
      </c>
      <c r="Q359" s="52" t="inlineStr">
        <is>
          <t>Metal</t>
        </is>
      </c>
      <c r="R359" s="54" t="n">
        <v>0.7</v>
      </c>
      <c r="S359" s="54" t="n">
        <v>0.5</v>
      </c>
      <c r="T359" s="54" t="n">
        <v>0.38</v>
      </c>
      <c r="U359" s="54" t="n">
        <v>0</v>
      </c>
      <c r="V359" s="52" t="inlineStr">
        <is>
          <t>Yes</t>
        </is>
      </c>
      <c r="W359" s="52" t="inlineStr">
        <is>
          <t>Yes</t>
        </is>
      </c>
      <c r="X359" s="52" t="inlineStr">
        <is>
          <t>-</t>
        </is>
      </c>
      <c r="Y359" s="52" t="inlineStr">
        <is>
          <t>Fuel drum</t>
        </is>
      </c>
    </row>
    <row r="360" outlineLevel="1">
      <c r="A360" s="52" t="inlineStr">
        <is>
          <t>ENV-186</t>
        </is>
      </c>
      <c r="B360" s="52" t="inlineStr">
        <is>
          <t>Environment</t>
        </is>
      </c>
      <c r="C360" s="58" t="inlineStr">
        <is>
          <t>Cylinder</t>
        </is>
      </c>
      <c r="D360" s="60" t="inlineStr">
        <is>
          <t>Fuel drum</t>
        </is>
      </c>
      <c r="E360" s="52" t="inlineStr">
        <is>
          <t>ENV-182</t>
        </is>
      </c>
      <c r="F360" s="52" t="n">
        <v>2</v>
      </c>
      <c r="G360" s="54" t="n">
        <v>0.400000006</v>
      </c>
      <c r="H360" s="54" t="n">
        <v>0.400000006</v>
      </c>
      <c r="I360" s="54" t="n">
        <v>0.600000024</v>
      </c>
      <c r="J360" s="54" t="n">
        <v>0</v>
      </c>
      <c r="K360" s="54" t="n">
        <v>30</v>
      </c>
      <c r="L360" s="54" t="n">
        <v>0</v>
      </c>
      <c r="M360" s="54" t="n">
        <v>-0.600000024</v>
      </c>
      <c r="N360" s="54" t="n">
        <v>0.200000003</v>
      </c>
      <c r="O360" s="54" t="n">
        <v>-0.200000003</v>
      </c>
      <c r="P360" s="52" t="inlineStr">
        <is>
          <t>Gouraud</t>
        </is>
      </c>
      <c r="Q360" s="52" t="inlineStr">
        <is>
          <t>Metal</t>
        </is>
      </c>
      <c r="R360" s="54" t="n">
        <v>0.7</v>
      </c>
      <c r="S360" s="54" t="n">
        <v>0.5</v>
      </c>
      <c r="T360" s="54" t="n">
        <v>0.38</v>
      </c>
      <c r="U360" s="54" t="n">
        <v>0</v>
      </c>
      <c r="V360" s="52" t="inlineStr">
        <is>
          <t>Yes</t>
        </is>
      </c>
      <c r="W360" s="52" t="inlineStr">
        <is>
          <t>Yes</t>
        </is>
      </c>
      <c r="X360" s="52" t="inlineStr">
        <is>
          <t>-</t>
        </is>
      </c>
      <c r="Y360" s="52" t="inlineStr">
        <is>
          <t>Drum on its side</t>
        </is>
      </c>
    </row>
    <row r="361" outlineLevel="1">
      <c r="A361" s="52" t="inlineStr">
        <is>
          <t>ENV-187</t>
        </is>
      </c>
      <c r="B361" s="52" t="inlineStr">
        <is>
          <t>Environment</t>
        </is>
      </c>
      <c r="C361" s="53" t="inlineStr">
        <is>
          <t>Group</t>
        </is>
      </c>
      <c r="D361" s="57" t="inlineStr">
        <is>
          <t>Radio mast</t>
        </is>
      </c>
      <c r="E361" s="52" t="inlineStr">
        <is>
          <t>ENV-00</t>
        </is>
      </c>
      <c r="F361" s="52" t="n">
        <v>1</v>
      </c>
      <c r="G361" s="54" t="n">
        <v>1</v>
      </c>
      <c r="H361" s="54" t="n">
        <v>1</v>
      </c>
      <c r="I361" s="54" t="n">
        <v>1</v>
      </c>
      <c r="J361" s="54" t="n">
        <v>0</v>
      </c>
      <c r="K361" s="54" t="n">
        <v>0</v>
      </c>
      <c r="L361" s="54" t="n">
        <v>0</v>
      </c>
      <c r="M361" s="54" t="n">
        <v>-13</v>
      </c>
      <c r="N361" s="54" t="n">
        <v>3.67582979e-05</v>
      </c>
      <c r="O361" s="54" t="n">
        <v>6</v>
      </c>
      <c r="P361" s="52" t="inlineStr">
        <is>
          <t>-</t>
        </is>
      </c>
      <c r="Q361" s="52" t="inlineStr">
        <is>
          <t>Plain</t>
        </is>
      </c>
      <c r="R361" s="54" t="n">
        <v>0.5</v>
      </c>
      <c r="S361" s="54" t="n">
        <v>0</v>
      </c>
      <c r="T361" s="54" t="n">
        <v>0.2</v>
      </c>
      <c r="U361" s="54" t="n">
        <v>0</v>
      </c>
      <c r="V361" s="52" t="inlineStr">
        <is>
          <t>No</t>
        </is>
      </c>
      <c r="W361" s="52" t="inlineStr">
        <is>
          <t>Yes</t>
        </is>
      </c>
      <c r="X361" s="52" t="inlineStr">
        <is>
          <t>-</t>
        </is>
      </c>
      <c r="Y361" s="52" t="inlineStr">
        <is>
          <t>Guyed lattice mast</t>
        </is>
      </c>
    </row>
    <row r="362" outlineLevel="1">
      <c r="A362" s="52" t="inlineStr">
        <is>
          <t>ENV-188</t>
        </is>
      </c>
      <c r="B362" s="52" t="inlineStr">
        <is>
          <t>Environment</t>
        </is>
      </c>
      <c r="C362" s="63" t="inlineStr">
        <is>
          <t>Cube</t>
        </is>
      </c>
      <c r="D362" s="60" t="inlineStr">
        <is>
          <t>Mast footing</t>
        </is>
      </c>
      <c r="E362" s="52" t="inlineStr">
        <is>
          <t>ENV-187</t>
        </is>
      </c>
      <c r="F362" s="52" t="n">
        <v>2</v>
      </c>
      <c r="G362" s="54" t="n">
        <v>1.29999995</v>
      </c>
      <c r="H362" s="54" t="n">
        <v>0.200000003</v>
      </c>
      <c r="I362" s="54" t="n">
        <v>1.29999995</v>
      </c>
      <c r="J362" s="54" t="n">
        <v>0</v>
      </c>
      <c r="K362" s="54" t="n">
        <v>0</v>
      </c>
      <c r="L362" s="54" t="n">
        <v>0</v>
      </c>
      <c r="M362" s="54" t="n">
        <v>0</v>
      </c>
      <c r="N362" s="54" t="n">
        <v>0.0199999996</v>
      </c>
      <c r="O362" s="54" t="n">
        <v>0</v>
      </c>
      <c r="P362" s="52" t="inlineStr">
        <is>
          <t>Gouraud</t>
        </is>
      </c>
      <c r="Q362" s="52" t="inlineStr">
        <is>
          <t>Concrete</t>
        </is>
      </c>
      <c r="R362" s="54" t="n">
        <v>0.85</v>
      </c>
      <c r="S362" s="54" t="n">
        <v>0</v>
      </c>
      <c r="T362" s="54" t="n">
        <v>0.3</v>
      </c>
      <c r="U362" s="54" t="n">
        <v>0</v>
      </c>
      <c r="V362" s="52" t="inlineStr">
        <is>
          <t>Yes</t>
        </is>
      </c>
      <c r="W362" s="52" t="inlineStr">
        <is>
          <t>Yes</t>
        </is>
      </c>
      <c r="X362" s="52" t="inlineStr">
        <is>
          <t>-</t>
        </is>
      </c>
      <c r="Y362" s="52" t="inlineStr">
        <is>
          <t>Concrete footing</t>
        </is>
      </c>
    </row>
    <row r="363" outlineLevel="1">
      <c r="A363" s="52" t="inlineStr">
        <is>
          <t>ENV-189</t>
        </is>
      </c>
      <c r="B363" s="52" t="inlineStr">
        <is>
          <t>Environment</t>
        </is>
      </c>
      <c r="C363" s="63" t="inlineStr">
        <is>
          <t>Cube</t>
        </is>
      </c>
      <c r="D363" s="60" t="inlineStr">
        <is>
          <t>Equipment shelter</t>
        </is>
      </c>
      <c r="E363" s="52" t="inlineStr">
        <is>
          <t>ENV-187</t>
        </is>
      </c>
      <c r="F363" s="52" t="n">
        <v>2</v>
      </c>
      <c r="G363" s="54" t="n">
        <v>1.10000002</v>
      </c>
      <c r="H363" s="54" t="n">
        <v>1</v>
      </c>
      <c r="I363" s="54" t="n">
        <v>0.899999976</v>
      </c>
      <c r="J363" s="54" t="n">
        <v>0</v>
      </c>
      <c r="K363" s="54" t="n">
        <v>0</v>
      </c>
      <c r="L363" s="54" t="n">
        <v>0</v>
      </c>
      <c r="M363" s="54" t="n">
        <v>1.5</v>
      </c>
      <c r="N363" s="54" t="n">
        <v>0.449999988</v>
      </c>
      <c r="O363" s="54" t="n">
        <v>0.200000003</v>
      </c>
      <c r="P363" s="52" t="inlineStr">
        <is>
          <t>Gouraud</t>
        </is>
      </c>
      <c r="Q363" s="52" t="inlineStr">
        <is>
          <t>Paint</t>
        </is>
      </c>
      <c r="R363" s="54" t="n">
        <v>0.5</v>
      </c>
      <c r="S363" s="54" t="n">
        <v>0.5</v>
      </c>
      <c r="T363" s="54" t="n">
        <v>0.45</v>
      </c>
      <c r="U363" s="54" t="n">
        <v>0</v>
      </c>
      <c r="V363" s="52" t="inlineStr">
        <is>
          <t>Yes</t>
        </is>
      </c>
      <c r="W363" s="52" t="inlineStr">
        <is>
          <t>Yes</t>
        </is>
      </c>
      <c r="X363" s="52" t="inlineStr">
        <is>
          <t>-</t>
        </is>
      </c>
      <c r="Y363" s="52" t="inlineStr">
        <is>
          <t>Radio equipment shelter</t>
        </is>
      </c>
    </row>
    <row r="364" outlineLevel="1">
      <c r="A364" s="52" t="inlineStr">
        <is>
          <t>ENV-190</t>
        </is>
      </c>
      <c r="B364" s="52" t="inlineStr">
        <is>
          <t>Environment</t>
        </is>
      </c>
      <c r="C364" s="58" t="inlineStr">
        <is>
          <t>Cylinder</t>
        </is>
      </c>
      <c r="D364" s="60" t="inlineStr">
        <is>
          <t>Mast leg</t>
        </is>
      </c>
      <c r="E364" s="52" t="inlineStr">
        <is>
          <t>ENV-187</t>
        </is>
      </c>
      <c r="F364" s="52" t="n">
        <v>2</v>
      </c>
      <c r="G364" s="54" t="n">
        <v>0.0700000003</v>
      </c>
      <c r="H364" s="54" t="n">
        <v>0.0700000003</v>
      </c>
      <c r="I364" s="54" t="n">
        <v>9.00375462</v>
      </c>
      <c r="J364" s="54" t="n">
        <v>-88.3452377</v>
      </c>
      <c r="K364" s="54" t="n">
        <v>179.999985</v>
      </c>
      <c r="L364" s="54" t="n">
        <v>0</v>
      </c>
      <c r="M364" s="54" t="n">
        <v>-1.18020758e-08</v>
      </c>
      <c r="N364" s="54" t="n">
        <v>4.5</v>
      </c>
      <c r="O364" s="54" t="n">
        <v>0.270000011</v>
      </c>
      <c r="P364" s="52" t="inlineStr">
        <is>
          <t>Gouraud</t>
        </is>
      </c>
      <c r="Q364" s="52" t="inlineStr">
        <is>
          <t>Paint</t>
        </is>
      </c>
      <c r="R364" s="54" t="n">
        <v>0.45</v>
      </c>
      <c r="S364" s="54" t="n">
        <v>0.6</v>
      </c>
      <c r="T364" s="54" t="n">
        <v>0.24</v>
      </c>
      <c r="U364" s="54" t="n">
        <v>0</v>
      </c>
      <c r="V364" s="52" t="inlineStr">
        <is>
          <t>Yes</t>
        </is>
      </c>
      <c r="W364" s="52" t="inlineStr">
        <is>
          <t>Yes</t>
        </is>
      </c>
      <c r="X364" s="52" t="inlineStr">
        <is>
          <t>-</t>
        </is>
      </c>
      <c r="Y364" s="52" t="inlineStr">
        <is>
          <t>Lattice leg</t>
        </is>
      </c>
    </row>
    <row r="365" outlineLevel="1">
      <c r="A365" s="52" t="inlineStr">
        <is>
          <t>ENV-191</t>
        </is>
      </c>
      <c r="B365" s="52" t="inlineStr">
        <is>
          <t>Environment</t>
        </is>
      </c>
      <c r="C365" s="58" t="inlineStr">
        <is>
          <t>Cylinder</t>
        </is>
      </c>
      <c r="D365" s="60" t="inlineStr">
        <is>
          <t>Mast leg</t>
        </is>
      </c>
      <c r="E365" s="52" t="inlineStr">
        <is>
          <t>ENV-187</t>
        </is>
      </c>
      <c r="F365" s="52" t="n">
        <v>2</v>
      </c>
      <c r="G365" s="54" t="n">
        <v>0.0700000003</v>
      </c>
      <c r="H365" s="54" t="n">
        <v>0.0700000003</v>
      </c>
      <c r="I365" s="54" t="n">
        <v>9.00375462</v>
      </c>
      <c r="J365" s="54" t="n">
        <v>-88.3452377</v>
      </c>
      <c r="K365" s="54" t="n">
        <v>59.9999847</v>
      </c>
      <c r="L365" s="54" t="n">
        <v>0</v>
      </c>
      <c r="M365" s="54" t="n">
        <v>-0.233826846</v>
      </c>
      <c r="N365" s="54" t="n">
        <v>4.5</v>
      </c>
      <c r="O365" s="54" t="n">
        <v>-0.13500005</v>
      </c>
      <c r="P365" s="52" t="inlineStr">
        <is>
          <t>Gouraud</t>
        </is>
      </c>
      <c r="Q365" s="52" t="inlineStr">
        <is>
          <t>Paint</t>
        </is>
      </c>
      <c r="R365" s="54" t="n">
        <v>0.45</v>
      </c>
      <c r="S365" s="54" t="n">
        <v>0.6</v>
      </c>
      <c r="T365" s="54" t="n">
        <v>0.24</v>
      </c>
      <c r="U365" s="54" t="n">
        <v>0</v>
      </c>
      <c r="V365" s="52" t="inlineStr">
        <is>
          <t>Yes</t>
        </is>
      </c>
      <c r="W365" s="52" t="inlineStr">
        <is>
          <t>Yes</t>
        </is>
      </c>
      <c r="X365" s="52" t="inlineStr">
        <is>
          <t>-</t>
        </is>
      </c>
      <c r="Y365" s="52" t="inlineStr">
        <is>
          <t>Lattice leg</t>
        </is>
      </c>
    </row>
    <row r="366" outlineLevel="1">
      <c r="A366" s="52" t="inlineStr">
        <is>
          <t>ENV-192</t>
        </is>
      </c>
      <c r="B366" s="52" t="inlineStr">
        <is>
          <t>Environment</t>
        </is>
      </c>
      <c r="C366" s="58" t="inlineStr">
        <is>
          <t>Cylinder</t>
        </is>
      </c>
      <c r="D366" s="60" t="inlineStr">
        <is>
          <t>Mast leg</t>
        </is>
      </c>
      <c r="E366" s="52" t="inlineStr">
        <is>
          <t>ENV-187</t>
        </is>
      </c>
      <c r="F366" s="52" t="n">
        <v>2</v>
      </c>
      <c r="G366" s="54" t="n">
        <v>0.0700000003</v>
      </c>
      <c r="H366" s="54" t="n">
        <v>0.0700000003</v>
      </c>
      <c r="I366" s="54" t="n">
        <v>9.00375462</v>
      </c>
      <c r="J366" s="54" t="n">
        <v>-88.3452377</v>
      </c>
      <c r="K366" s="54" t="n">
        <v>-60.0000114</v>
      </c>
      <c r="L366" s="54" t="n">
        <v>0</v>
      </c>
      <c r="M366" s="54" t="n">
        <v>0.23382692</v>
      </c>
      <c r="N366" s="54" t="n">
        <v>4.5</v>
      </c>
      <c r="O366" s="54" t="n">
        <v>-0.134999946</v>
      </c>
      <c r="P366" s="52" t="inlineStr">
        <is>
          <t>Gouraud</t>
        </is>
      </c>
      <c r="Q366" s="52" t="inlineStr">
        <is>
          <t>Paint</t>
        </is>
      </c>
      <c r="R366" s="54" t="n">
        <v>0.45</v>
      </c>
      <c r="S366" s="54" t="n">
        <v>0.6</v>
      </c>
      <c r="T366" s="54" t="n">
        <v>0.24</v>
      </c>
      <c r="U366" s="54" t="n">
        <v>0</v>
      </c>
      <c r="V366" s="52" t="inlineStr">
        <is>
          <t>Yes</t>
        </is>
      </c>
      <c r="W366" s="52" t="inlineStr">
        <is>
          <t>Yes</t>
        </is>
      </c>
      <c r="X366" s="52" t="inlineStr">
        <is>
          <t>-</t>
        </is>
      </c>
      <c r="Y366" s="52" t="inlineStr">
        <is>
          <t>Lattice leg</t>
        </is>
      </c>
    </row>
    <row r="367" outlineLevel="1">
      <c r="A367" s="52" t="inlineStr">
        <is>
          <t>ENV-193</t>
        </is>
      </c>
      <c r="B367" s="52" t="inlineStr">
        <is>
          <t>Environment</t>
        </is>
      </c>
      <c r="C367" s="58" t="inlineStr">
        <is>
          <t>Cylinder</t>
        </is>
      </c>
      <c r="D367" s="60" t="inlineStr">
        <is>
          <t>Mast brace</t>
        </is>
      </c>
      <c r="E367" s="52" t="inlineStr">
        <is>
          <t>ENV-187</t>
        </is>
      </c>
      <c r="F367" s="52" t="n">
        <v>2</v>
      </c>
      <c r="G367" s="54" t="n">
        <v>0.0399999991</v>
      </c>
      <c r="H367" s="54" t="n">
        <v>0.0399999991</v>
      </c>
      <c r="I367" s="54" t="n">
        <v>1.53856158</v>
      </c>
      <c r="J367" s="54" t="n">
        <v>-65.4971771</v>
      </c>
      <c r="K367" s="54" t="n">
        <v>-151.816086</v>
      </c>
      <c r="L367" s="54" t="n">
        <v>0</v>
      </c>
      <c r="M367" s="54" t="n">
        <v>-0.150688425</v>
      </c>
      <c r="N367" s="54" t="n">
        <v>1.10000002</v>
      </c>
      <c r="O367" s="54" t="n">
        <v>0.107222192</v>
      </c>
      <c r="P367" s="52" t="inlineStr">
        <is>
          <t>Gouraud</t>
        </is>
      </c>
      <c r="Q367" s="52" t="inlineStr">
        <is>
          <t>Paint</t>
        </is>
      </c>
      <c r="R367" s="54" t="n">
        <v>0.45</v>
      </c>
      <c r="S367" s="54" t="n">
        <v>0.6</v>
      </c>
      <c r="T367" s="54" t="n">
        <v>0.24</v>
      </c>
      <c r="U367" s="54" t="n">
        <v>0</v>
      </c>
      <c r="V367" s="52" t="inlineStr">
        <is>
          <t>No</t>
        </is>
      </c>
      <c r="W367" s="52" t="inlineStr">
        <is>
          <t>Yes</t>
        </is>
      </c>
      <c r="X367" s="52" t="inlineStr">
        <is>
          <t>-</t>
        </is>
      </c>
      <c r="Y367" s="52" t="inlineStr">
        <is>
          <t>Zig-zag lattice brace</t>
        </is>
      </c>
    </row>
    <row r="368" outlineLevel="1">
      <c r="A368" s="52" t="inlineStr">
        <is>
          <t>ENV-194</t>
        </is>
      </c>
      <c r="B368" s="52" t="inlineStr">
        <is>
          <t>Environment</t>
        </is>
      </c>
      <c r="C368" s="58" t="inlineStr">
        <is>
          <t>Cylinder</t>
        </is>
      </c>
      <c r="D368" s="60" t="inlineStr">
        <is>
          <t>Mast brace</t>
        </is>
      </c>
      <c r="E368" s="52" t="inlineStr">
        <is>
          <t>ENV-187</t>
        </is>
      </c>
      <c r="F368" s="52" t="n">
        <v>2</v>
      </c>
      <c r="G368" s="54" t="n">
        <v>0.0399999991</v>
      </c>
      <c r="H368" s="54" t="n">
        <v>0.0399999991</v>
      </c>
      <c r="I368" s="54" t="n">
        <v>1.51086843</v>
      </c>
      <c r="J368" s="54" t="n">
        <v>-67.9138107</v>
      </c>
      <c r="K368" s="54" t="n">
        <v>87.9599915</v>
      </c>
      <c r="L368" s="54" t="n">
        <v>0</v>
      </c>
      <c r="M368" s="54" t="n">
        <v>-0.0175129175</v>
      </c>
      <c r="N368" s="54" t="n">
        <v>2.5</v>
      </c>
      <c r="O368" s="54" t="n">
        <v>-0.163888887</v>
      </c>
      <c r="P368" s="52" t="inlineStr">
        <is>
          <t>Gouraud</t>
        </is>
      </c>
      <c r="Q368" s="52" t="inlineStr">
        <is>
          <t>Paint</t>
        </is>
      </c>
      <c r="R368" s="54" t="n">
        <v>0.45</v>
      </c>
      <c r="S368" s="54" t="n">
        <v>0.6</v>
      </c>
      <c r="T368" s="54" t="n">
        <v>0.24</v>
      </c>
      <c r="U368" s="54" t="n">
        <v>0</v>
      </c>
      <c r="V368" s="52" t="inlineStr">
        <is>
          <t>No</t>
        </is>
      </c>
      <c r="W368" s="52" t="inlineStr">
        <is>
          <t>Yes</t>
        </is>
      </c>
      <c r="X368" s="52" t="inlineStr">
        <is>
          <t>-</t>
        </is>
      </c>
      <c r="Y368" s="52" t="inlineStr">
        <is>
          <t>Zig-zag lattice brace</t>
        </is>
      </c>
    </row>
    <row r="369" outlineLevel="1">
      <c r="A369" s="52" t="inlineStr">
        <is>
          <t>ENV-195</t>
        </is>
      </c>
      <c r="B369" s="52" t="inlineStr">
        <is>
          <t>Environment</t>
        </is>
      </c>
      <c r="C369" s="58" t="inlineStr">
        <is>
          <t>Cylinder</t>
        </is>
      </c>
      <c r="D369" s="60" t="inlineStr">
        <is>
          <t>Mast brace</t>
        </is>
      </c>
      <c r="E369" s="52" t="inlineStr">
        <is>
          <t>ENV-187</t>
        </is>
      </c>
      <c r="F369" s="52" t="n">
        <v>2</v>
      </c>
      <c r="G369" s="54" t="n">
        <v>0.0399999991</v>
      </c>
      <c r="H369" s="54" t="n">
        <v>0.0399999991</v>
      </c>
      <c r="I369" s="54" t="n">
        <v>1.4859643</v>
      </c>
      <c r="J369" s="54" t="n">
        <v>-70.41564940000001</v>
      </c>
      <c r="K369" s="54" t="n">
        <v>-32.3268433</v>
      </c>
      <c r="L369" s="54" t="n">
        <v>0</v>
      </c>
      <c r="M369" s="54" t="n">
        <v>0.133175492</v>
      </c>
      <c r="N369" s="54" t="n">
        <v>3.9000001</v>
      </c>
      <c r="O369" s="54" t="n">
        <v>0.0566667095</v>
      </c>
      <c r="P369" s="52" t="inlineStr">
        <is>
          <t>Gouraud</t>
        </is>
      </c>
      <c r="Q369" s="52" t="inlineStr">
        <is>
          <t>Paint</t>
        </is>
      </c>
      <c r="R369" s="54" t="n">
        <v>0.45</v>
      </c>
      <c r="S369" s="54" t="n">
        <v>0.6</v>
      </c>
      <c r="T369" s="54" t="n">
        <v>0.24</v>
      </c>
      <c r="U369" s="54" t="n">
        <v>0</v>
      </c>
      <c r="V369" s="52" t="inlineStr">
        <is>
          <t>No</t>
        </is>
      </c>
      <c r="W369" s="52" t="inlineStr">
        <is>
          <t>Yes</t>
        </is>
      </c>
      <c r="X369" s="52" t="inlineStr">
        <is>
          <t>-</t>
        </is>
      </c>
      <c r="Y369" s="52" t="inlineStr">
        <is>
          <t>Zig-zag lattice brace</t>
        </is>
      </c>
    </row>
    <row r="370" outlineLevel="1">
      <c r="A370" s="52" t="inlineStr">
        <is>
          <t>ENV-196</t>
        </is>
      </c>
      <c r="B370" s="52" t="inlineStr">
        <is>
          <t>Environment</t>
        </is>
      </c>
      <c r="C370" s="58" t="inlineStr">
        <is>
          <t>Cylinder</t>
        </is>
      </c>
      <c r="D370" s="60" t="inlineStr">
        <is>
          <t>Mast brace</t>
        </is>
      </c>
      <c r="E370" s="52" t="inlineStr">
        <is>
          <t>ENV-187</t>
        </is>
      </c>
      <c r="F370" s="52" t="n">
        <v>2</v>
      </c>
      <c r="G370" s="54" t="n">
        <v>0.0399999991</v>
      </c>
      <c r="H370" s="54" t="n">
        <v>0.0399999991</v>
      </c>
      <c r="I370" s="54" t="n">
        <v>1.46399164</v>
      </c>
      <c r="J370" s="54" t="n">
        <v>-72.9970398</v>
      </c>
      <c r="K370" s="54" t="n">
        <v>-152.707489</v>
      </c>
      <c r="L370" s="54" t="n">
        <v>0</v>
      </c>
      <c r="M370" s="54" t="n">
        <v>-0.09814953799999999</v>
      </c>
      <c r="N370" s="54" t="n">
        <v>5.30000019</v>
      </c>
      <c r="O370" s="54" t="n">
        <v>0.0768888742</v>
      </c>
      <c r="P370" s="52" t="inlineStr">
        <is>
          <t>Gouraud</t>
        </is>
      </c>
      <c r="Q370" s="52" t="inlineStr">
        <is>
          <t>Paint</t>
        </is>
      </c>
      <c r="R370" s="54" t="n">
        <v>0.45</v>
      </c>
      <c r="S370" s="54" t="n">
        <v>0.6</v>
      </c>
      <c r="T370" s="54" t="n">
        <v>0.24</v>
      </c>
      <c r="U370" s="54" t="n">
        <v>0</v>
      </c>
      <c r="V370" s="52" t="inlineStr">
        <is>
          <t>No</t>
        </is>
      </c>
      <c r="W370" s="52" t="inlineStr">
        <is>
          <t>Yes</t>
        </is>
      </c>
      <c r="X370" s="52" t="inlineStr">
        <is>
          <t>-</t>
        </is>
      </c>
      <c r="Y370" s="52" t="inlineStr">
        <is>
          <t>Zig-zag lattice brace</t>
        </is>
      </c>
    </row>
    <row r="371" outlineLevel="1">
      <c r="A371" s="52" t="inlineStr">
        <is>
          <t>ENV-197</t>
        </is>
      </c>
      <c r="B371" s="52" t="inlineStr">
        <is>
          <t>Environment</t>
        </is>
      </c>
      <c r="C371" s="58" t="inlineStr">
        <is>
          <t>Cylinder</t>
        </is>
      </c>
      <c r="D371" s="60" t="inlineStr">
        <is>
          <t>Mast brace</t>
        </is>
      </c>
      <c r="E371" s="52" t="inlineStr">
        <is>
          <t>ENV-187</t>
        </is>
      </c>
      <c r="F371" s="52" t="n">
        <v>2</v>
      </c>
      <c r="G371" s="54" t="n">
        <v>0.0399999991</v>
      </c>
      <c r="H371" s="54" t="n">
        <v>0.0399999991</v>
      </c>
      <c r="I371" s="54" t="n">
        <v>1.44508374</v>
      </c>
      <c r="J371" s="54" t="n">
        <v>-75.65051269999999</v>
      </c>
      <c r="K371" s="54" t="n">
        <v>86.76311490000001</v>
      </c>
      <c r="L371" s="54" t="n">
        <v>0</v>
      </c>
      <c r="M371" s="54" t="n">
        <v>-0.0175129175</v>
      </c>
      <c r="N371" s="54" t="n">
        <v>6.69999981</v>
      </c>
      <c r="O371" s="54" t="n">
        <v>-0.103222221</v>
      </c>
      <c r="P371" s="52" t="inlineStr">
        <is>
          <t>Gouraud</t>
        </is>
      </c>
      <c r="Q371" s="52" t="inlineStr">
        <is>
          <t>Paint</t>
        </is>
      </c>
      <c r="R371" s="54" t="n">
        <v>0.45</v>
      </c>
      <c r="S371" s="54" t="n">
        <v>0.6</v>
      </c>
      <c r="T371" s="54" t="n">
        <v>0.24</v>
      </c>
      <c r="U371" s="54" t="n">
        <v>0</v>
      </c>
      <c r="V371" s="52" t="inlineStr">
        <is>
          <t>No</t>
        </is>
      </c>
      <c r="W371" s="52" t="inlineStr">
        <is>
          <t>Yes</t>
        </is>
      </c>
      <c r="X371" s="52" t="inlineStr">
        <is>
          <t>-</t>
        </is>
      </c>
      <c r="Y371" s="52" t="inlineStr">
        <is>
          <t>Zig-zag lattice brace</t>
        </is>
      </c>
    </row>
    <row r="372" outlineLevel="1">
      <c r="A372" s="52" t="inlineStr">
        <is>
          <t>ENV-198</t>
        </is>
      </c>
      <c r="B372" s="52" t="inlineStr">
        <is>
          <t>Environment</t>
        </is>
      </c>
      <c r="C372" s="58" t="inlineStr">
        <is>
          <t>Cylinder</t>
        </is>
      </c>
      <c r="D372" s="60" t="inlineStr">
        <is>
          <t>Mast brace</t>
        </is>
      </c>
      <c r="E372" s="52" t="inlineStr">
        <is>
          <t>ENV-187</t>
        </is>
      </c>
      <c r="F372" s="52" t="n">
        <v>2</v>
      </c>
      <c r="G372" s="54" t="n">
        <v>0.0399999991</v>
      </c>
      <c r="H372" s="54" t="n">
        <v>0.0399999991</v>
      </c>
      <c r="I372" s="54" t="n">
        <v>1.42936254</v>
      </c>
      <c r="J372" s="54" t="n">
        <v>-78.366539</v>
      </c>
      <c r="K372" s="54" t="n">
        <v>-34.0231781</v>
      </c>
      <c r="L372" s="54" t="n">
        <v>0</v>
      </c>
      <c r="M372" s="54" t="n">
        <v>0.0806366131</v>
      </c>
      <c r="N372" s="54" t="n">
        <v>8.100000380000001</v>
      </c>
      <c r="O372" s="54" t="n">
        <v>0.0263333581</v>
      </c>
      <c r="P372" s="52" t="inlineStr">
        <is>
          <t>Gouraud</t>
        </is>
      </c>
      <c r="Q372" s="52" t="inlineStr">
        <is>
          <t>Paint</t>
        </is>
      </c>
      <c r="R372" s="54" t="n">
        <v>0.45</v>
      </c>
      <c r="S372" s="54" t="n">
        <v>0.6</v>
      </c>
      <c r="T372" s="54" t="n">
        <v>0.24</v>
      </c>
      <c r="U372" s="54" t="n">
        <v>0</v>
      </c>
      <c r="V372" s="52" t="inlineStr">
        <is>
          <t>No</t>
        </is>
      </c>
      <c r="W372" s="52" t="inlineStr">
        <is>
          <t>Yes</t>
        </is>
      </c>
      <c r="X372" s="52" t="inlineStr">
        <is>
          <t>-</t>
        </is>
      </c>
      <c r="Y372" s="52" t="inlineStr">
        <is>
          <t>Zig-zag lattice brace</t>
        </is>
      </c>
    </row>
    <row r="373" outlineLevel="1">
      <c r="A373" s="52" t="inlineStr">
        <is>
          <t>ENV-199</t>
        </is>
      </c>
      <c r="B373" s="52" t="inlineStr">
        <is>
          <t>Environment</t>
        </is>
      </c>
      <c r="C373" s="58" t="inlineStr">
        <is>
          <t>Cylinder</t>
        </is>
      </c>
      <c r="D373" s="60" t="inlineStr">
        <is>
          <t>Whip antenna</t>
        </is>
      </c>
      <c r="E373" s="52" t="inlineStr">
        <is>
          <t>ENV-187</t>
        </is>
      </c>
      <c r="F373" s="52" t="n">
        <v>2</v>
      </c>
      <c r="G373" s="54" t="n">
        <v>0.0299999993</v>
      </c>
      <c r="H373" s="54" t="n">
        <v>0.0299999993</v>
      </c>
      <c r="I373" s="54" t="n">
        <v>1.39999998</v>
      </c>
      <c r="J373" s="54" t="n">
        <v>90</v>
      </c>
      <c r="K373" s="54" t="n">
        <v>0</v>
      </c>
      <c r="L373" s="54" t="n">
        <v>0</v>
      </c>
      <c r="M373" s="54" t="n">
        <v>0</v>
      </c>
      <c r="N373" s="54" t="n">
        <v>9.69999981</v>
      </c>
      <c r="O373" s="54" t="n">
        <v>0</v>
      </c>
      <c r="P373" s="52" t="inlineStr">
        <is>
          <t>Gouraud</t>
        </is>
      </c>
      <c r="Q373" s="52" t="inlineStr">
        <is>
          <t>Paint</t>
        </is>
      </c>
      <c r="R373" s="54" t="n">
        <v>0.45</v>
      </c>
      <c r="S373" s="54" t="n">
        <v>0.6</v>
      </c>
      <c r="T373" s="54" t="n">
        <v>0.24</v>
      </c>
      <c r="U373" s="54" t="n">
        <v>0</v>
      </c>
      <c r="V373" s="52" t="inlineStr">
        <is>
          <t>No</t>
        </is>
      </c>
      <c r="W373" s="52" t="inlineStr">
        <is>
          <t>Yes</t>
        </is>
      </c>
      <c r="X373" s="52" t="inlineStr">
        <is>
          <t>-</t>
        </is>
      </c>
      <c r="Y373" s="52" t="inlineStr">
        <is>
          <t>Antenna</t>
        </is>
      </c>
    </row>
    <row r="374" outlineLevel="1">
      <c r="A374" s="52" t="inlineStr">
        <is>
          <t>ENV-200</t>
        </is>
      </c>
      <c r="B374" s="52" t="inlineStr">
        <is>
          <t>Environment</t>
        </is>
      </c>
      <c r="C374" s="59" t="inlineStr">
        <is>
          <t>Sphere</t>
        </is>
      </c>
      <c r="D374" s="60" t="inlineStr">
        <is>
          <t>Aviation light</t>
        </is>
      </c>
      <c r="E374" s="52" t="inlineStr">
        <is>
          <t>ENV-187</t>
        </is>
      </c>
      <c r="F374" s="52" t="n">
        <v>2</v>
      </c>
      <c r="G374" s="54" t="n">
        <v>0.180000007</v>
      </c>
      <c r="H374" s="54" t="n">
        <v>0.180000007</v>
      </c>
      <c r="I374" s="54" t="n">
        <v>0.180000007</v>
      </c>
      <c r="J374" s="54" t="n">
        <v>0</v>
      </c>
      <c r="K374" s="54" t="n">
        <v>0</v>
      </c>
      <c r="L374" s="54" t="n">
        <v>0</v>
      </c>
      <c r="M374" s="54" t="n">
        <v>0</v>
      </c>
      <c r="N374" s="54" t="n">
        <v>9.05000019</v>
      </c>
      <c r="O374" s="54" t="n">
        <v>0</v>
      </c>
      <c r="P374" s="52" t="inlineStr">
        <is>
          <t>Gouraud</t>
        </is>
      </c>
      <c r="Q374" s="52" t="inlineStr">
        <is>
          <t>Glass</t>
        </is>
      </c>
      <c r="R374" s="54" t="n">
        <v>0.1</v>
      </c>
      <c r="S374" s="54" t="n">
        <v>0</v>
      </c>
      <c r="T374" s="54" t="n">
        <v>0.5</v>
      </c>
      <c r="U374" s="54" t="n">
        <v>1</v>
      </c>
      <c r="V374" s="52" t="inlineStr">
        <is>
          <t>No</t>
        </is>
      </c>
      <c r="W374" s="52" t="inlineStr">
        <is>
          <t>Yes</t>
        </is>
      </c>
      <c r="X374" s="52" t="inlineStr">
        <is>
          <t>Blinks 0.5 s on / 1.0 s off</t>
        </is>
      </c>
      <c r="Y374" s="52" t="inlineStr">
        <is>
          <t>Blinking red obstruction light</t>
        </is>
      </c>
    </row>
    <row r="375" outlineLevel="1">
      <c r="A375" s="52" t="inlineStr">
        <is>
          <t>ENV-201</t>
        </is>
      </c>
      <c r="B375" s="52" t="inlineStr">
        <is>
          <t>Environment</t>
        </is>
      </c>
      <c r="C375" s="59" t="inlineStr">
        <is>
          <t>Sphere</t>
        </is>
      </c>
      <c r="D375" s="60" t="inlineStr">
        <is>
          <t>Aviation light</t>
        </is>
      </c>
      <c r="E375" s="52" t="inlineStr">
        <is>
          <t>ENV-187</t>
        </is>
      </c>
      <c r="F375" s="52" t="n">
        <v>2</v>
      </c>
      <c r="G375" s="54" t="n">
        <v>0.150000006</v>
      </c>
      <c r="H375" s="54" t="n">
        <v>0.150000006</v>
      </c>
      <c r="I375" s="54" t="n">
        <v>0.150000006</v>
      </c>
      <c r="J375" s="54" t="n">
        <v>0</v>
      </c>
      <c r="K375" s="54" t="n">
        <v>0</v>
      </c>
      <c r="L375" s="54" t="n">
        <v>0</v>
      </c>
      <c r="M375" s="54" t="n">
        <v>0</v>
      </c>
      <c r="N375" s="54" t="n">
        <v>4.5999999</v>
      </c>
      <c r="O375" s="54" t="n">
        <v>0</v>
      </c>
      <c r="P375" s="52" t="inlineStr">
        <is>
          <t>Gouraud</t>
        </is>
      </c>
      <c r="Q375" s="52" t="inlineStr">
        <is>
          <t>Glass</t>
        </is>
      </c>
      <c r="R375" s="54" t="n">
        <v>0.1</v>
      </c>
      <c r="S375" s="54" t="n">
        <v>0</v>
      </c>
      <c r="T375" s="54" t="n">
        <v>0.5</v>
      </c>
      <c r="U375" s="54" t="n">
        <v>1</v>
      </c>
      <c r="V375" s="52" t="inlineStr">
        <is>
          <t>No</t>
        </is>
      </c>
      <c r="W375" s="52" t="inlineStr">
        <is>
          <t>Yes</t>
        </is>
      </c>
      <c r="X375" s="52" t="inlineStr">
        <is>
          <t>Blinks 0.5 s on / 1.0 s off</t>
        </is>
      </c>
      <c r="Y375" s="52" t="inlineStr">
        <is>
          <t>Blinking red obstruction light</t>
        </is>
      </c>
    </row>
    <row r="376" outlineLevel="1">
      <c r="A376" s="52" t="inlineStr">
        <is>
          <t>ENV-202</t>
        </is>
      </c>
      <c r="B376" s="52" t="inlineStr">
        <is>
          <t>Environment</t>
        </is>
      </c>
      <c r="C376" s="58" t="inlineStr">
        <is>
          <t>Cylinder</t>
        </is>
      </c>
      <c r="D376" s="60" t="inlineStr">
        <is>
          <t>Guy wire</t>
        </is>
      </c>
      <c r="E376" s="52" t="inlineStr">
        <is>
          <t>ENV-187</t>
        </is>
      </c>
      <c r="F376" s="52" t="n">
        <v>2</v>
      </c>
      <c r="G376" s="54" t="n">
        <v>0.0149999997</v>
      </c>
      <c r="H376" s="54" t="n">
        <v>0.0149999997</v>
      </c>
      <c r="I376" s="54" t="n">
        <v>7.75720406</v>
      </c>
      <c r="J376" s="54" t="n">
        <v>62.3489952</v>
      </c>
      <c r="K376" s="54" t="n">
        <v>60</v>
      </c>
      <c r="L376" s="54" t="n">
        <v>0</v>
      </c>
      <c r="M376" s="54" t="n">
        <v>1.55884564</v>
      </c>
      <c r="N376" s="54" t="n">
        <v>3.56436992</v>
      </c>
      <c r="O376" s="54" t="n">
        <v>0.899999976</v>
      </c>
      <c r="P376" s="52" t="inlineStr">
        <is>
          <t>Gouraud</t>
        </is>
      </c>
      <c r="Q376" s="52" t="inlineStr">
        <is>
          <t>Metal</t>
        </is>
      </c>
      <c r="R376" s="54" t="n">
        <v>0.75</v>
      </c>
      <c r="S376" s="54" t="n">
        <v>0.6</v>
      </c>
      <c r="T376" s="54" t="n">
        <v>0.12</v>
      </c>
      <c r="U376" s="54" t="n">
        <v>0</v>
      </c>
      <c r="V376" s="52" t="inlineStr">
        <is>
          <t>No</t>
        </is>
      </c>
      <c r="W376" s="52" t="inlineStr">
        <is>
          <t>No</t>
        </is>
      </c>
      <c r="X376" s="52" t="inlineStr">
        <is>
          <t>-</t>
        </is>
      </c>
      <c r="Y376" s="52" t="inlineStr">
        <is>
          <t>Guy wire</t>
        </is>
      </c>
    </row>
    <row r="377" outlineLevel="1">
      <c r="A377" s="52" t="inlineStr">
        <is>
          <t>ENV-203</t>
        </is>
      </c>
      <c r="B377" s="52" t="inlineStr">
        <is>
          <t>Environment</t>
        </is>
      </c>
      <c r="C377" s="63" t="inlineStr">
        <is>
          <t>Cube</t>
        </is>
      </c>
      <c r="D377" s="60" t="inlineStr">
        <is>
          <t>Guy anchor</t>
        </is>
      </c>
      <c r="E377" s="52" t="inlineStr">
        <is>
          <t>ENV-187</t>
        </is>
      </c>
      <c r="F377" s="52" t="n">
        <v>2</v>
      </c>
      <c r="G377" s="54" t="n">
        <v>0.300000012</v>
      </c>
      <c r="H377" s="54" t="n">
        <v>0.25</v>
      </c>
      <c r="I377" s="54" t="n">
        <v>0.300000012</v>
      </c>
      <c r="J377" s="54" t="n">
        <v>0</v>
      </c>
      <c r="K377" s="54" t="n">
        <v>0</v>
      </c>
      <c r="L377" s="54" t="n">
        <v>0</v>
      </c>
      <c r="M377" s="54" t="n">
        <v>3.11769128</v>
      </c>
      <c r="N377" s="54" t="n">
        <v>0.0787398741</v>
      </c>
      <c r="O377" s="54" t="n">
        <v>1.79999995</v>
      </c>
      <c r="P377" s="52" t="inlineStr">
        <is>
          <t>Gouraud</t>
        </is>
      </c>
      <c r="Q377" s="52" t="inlineStr">
        <is>
          <t>Concrete</t>
        </is>
      </c>
      <c r="R377" s="54" t="n">
        <v>0.85</v>
      </c>
      <c r="S377" s="54" t="n">
        <v>0</v>
      </c>
      <c r="T377" s="54" t="n">
        <v>0.3</v>
      </c>
      <c r="U377" s="54" t="n">
        <v>0</v>
      </c>
      <c r="V377" s="52" t="inlineStr">
        <is>
          <t>Yes</t>
        </is>
      </c>
      <c r="W377" s="52" t="inlineStr">
        <is>
          <t>Yes</t>
        </is>
      </c>
      <c r="X377" s="52" t="inlineStr">
        <is>
          <t>-</t>
        </is>
      </c>
      <c r="Y377" s="52" t="inlineStr">
        <is>
          <t>Anchor block</t>
        </is>
      </c>
    </row>
    <row r="378" outlineLevel="1">
      <c r="A378" s="52" t="inlineStr">
        <is>
          <t>ENV-204</t>
        </is>
      </c>
      <c r="B378" s="52" t="inlineStr">
        <is>
          <t>Environment</t>
        </is>
      </c>
      <c r="C378" s="58" t="inlineStr">
        <is>
          <t>Cylinder</t>
        </is>
      </c>
      <c r="D378" s="60" t="inlineStr">
        <is>
          <t>Guy wire</t>
        </is>
      </c>
      <c r="E378" s="52" t="inlineStr">
        <is>
          <t>ENV-187</t>
        </is>
      </c>
      <c r="F378" s="52" t="n">
        <v>2</v>
      </c>
      <c r="G378" s="54" t="n">
        <v>0.0149999997</v>
      </c>
      <c r="H378" s="54" t="n">
        <v>0.0149999997</v>
      </c>
      <c r="I378" s="54" t="n">
        <v>7.46039581</v>
      </c>
      <c r="J378" s="54" t="n">
        <v>61.148037</v>
      </c>
      <c r="K378" s="54" t="n">
        <v>-60.0000076</v>
      </c>
      <c r="L378" s="54" t="n">
        <v>0</v>
      </c>
      <c r="M378" s="54" t="n">
        <v>-1.55884588</v>
      </c>
      <c r="N378" s="54" t="n">
        <v>3.73283362</v>
      </c>
      <c r="O378" s="54" t="n">
        <v>0.899999678</v>
      </c>
      <c r="P378" s="52" t="inlineStr">
        <is>
          <t>Gouraud</t>
        </is>
      </c>
      <c r="Q378" s="52" t="inlineStr">
        <is>
          <t>Metal</t>
        </is>
      </c>
      <c r="R378" s="54" t="n">
        <v>0.75</v>
      </c>
      <c r="S378" s="54" t="n">
        <v>0.6</v>
      </c>
      <c r="T378" s="54" t="n">
        <v>0.12</v>
      </c>
      <c r="U378" s="54" t="n">
        <v>0</v>
      </c>
      <c r="V378" s="52" t="inlineStr">
        <is>
          <t>No</t>
        </is>
      </c>
      <c r="W378" s="52" t="inlineStr">
        <is>
          <t>No</t>
        </is>
      </c>
      <c r="X378" s="52" t="inlineStr">
        <is>
          <t>-</t>
        </is>
      </c>
      <c r="Y378" s="52" t="inlineStr">
        <is>
          <t>Guy wire</t>
        </is>
      </c>
    </row>
    <row r="379" outlineLevel="1">
      <c r="A379" s="52" t="inlineStr">
        <is>
          <t>ENV-205</t>
        </is>
      </c>
      <c r="B379" s="52" t="inlineStr">
        <is>
          <t>Environment</t>
        </is>
      </c>
      <c r="C379" s="63" t="inlineStr">
        <is>
          <t>Cube</t>
        </is>
      </c>
      <c r="D379" s="60" t="inlineStr">
        <is>
          <t>Guy anchor</t>
        </is>
      </c>
      <c r="E379" s="52" t="inlineStr">
        <is>
          <t>ENV-187</t>
        </is>
      </c>
      <c r="F379" s="52" t="n">
        <v>2</v>
      </c>
      <c r="G379" s="54" t="n">
        <v>0.300000012</v>
      </c>
      <c r="H379" s="54" t="n">
        <v>0.25</v>
      </c>
      <c r="I379" s="54" t="n">
        <v>0.300000012</v>
      </c>
      <c r="J379" s="54" t="n">
        <v>0</v>
      </c>
      <c r="K379" s="54" t="n">
        <v>0</v>
      </c>
      <c r="L379" s="54" t="n">
        <v>0</v>
      </c>
      <c r="M379" s="54" t="n">
        <v>-3.11769176</v>
      </c>
      <c r="N379" s="54" t="n">
        <v>0.415667444</v>
      </c>
      <c r="O379" s="54" t="n">
        <v>1.79999936</v>
      </c>
      <c r="P379" s="52" t="inlineStr">
        <is>
          <t>Gouraud</t>
        </is>
      </c>
      <c r="Q379" s="52" t="inlineStr">
        <is>
          <t>Concrete</t>
        </is>
      </c>
      <c r="R379" s="54" t="n">
        <v>0.85</v>
      </c>
      <c r="S379" s="54" t="n">
        <v>0</v>
      </c>
      <c r="T379" s="54" t="n">
        <v>0.3</v>
      </c>
      <c r="U379" s="54" t="n">
        <v>0</v>
      </c>
      <c r="V379" s="52" t="inlineStr">
        <is>
          <t>Yes</t>
        </is>
      </c>
      <c r="W379" s="52" t="inlineStr">
        <is>
          <t>Yes</t>
        </is>
      </c>
      <c r="X379" s="52" t="inlineStr">
        <is>
          <t>-</t>
        </is>
      </c>
      <c r="Y379" s="52" t="inlineStr">
        <is>
          <t>Anchor block</t>
        </is>
      </c>
    </row>
    <row r="380" outlineLevel="1">
      <c r="A380" s="52" t="inlineStr">
        <is>
          <t>ENV-206</t>
        </is>
      </c>
      <c r="B380" s="52" t="inlineStr">
        <is>
          <t>Environment</t>
        </is>
      </c>
      <c r="C380" s="58" t="inlineStr">
        <is>
          <t>Cylinder</t>
        </is>
      </c>
      <c r="D380" s="60" t="inlineStr">
        <is>
          <t>Guy wire</t>
        </is>
      </c>
      <c r="E380" s="52" t="inlineStr">
        <is>
          <t>ENV-187</t>
        </is>
      </c>
      <c r="F380" s="52" t="n">
        <v>2</v>
      </c>
      <c r="G380" s="54" t="n">
        <v>0.0149999997</v>
      </c>
      <c r="H380" s="54" t="n">
        <v>0.0149999997</v>
      </c>
      <c r="I380" s="54" t="n">
        <v>7.80434704</v>
      </c>
      <c r="J380" s="54" t="n">
        <v>62.5301781</v>
      </c>
      <c r="K380" s="54" t="n">
        <v>180</v>
      </c>
      <c r="L380" s="54" t="n">
        <v>0</v>
      </c>
      <c r="M380" s="54" t="n">
        <v>2.14647837e-08</v>
      </c>
      <c r="N380" s="54" t="n">
        <v>3.53778124</v>
      </c>
      <c r="O380" s="54" t="n">
        <v>-1.79999995</v>
      </c>
      <c r="P380" s="52" t="inlineStr">
        <is>
          <t>Gouraud</t>
        </is>
      </c>
      <c r="Q380" s="52" t="inlineStr">
        <is>
          <t>Metal</t>
        </is>
      </c>
      <c r="R380" s="54" t="n">
        <v>0.75</v>
      </c>
      <c r="S380" s="54" t="n">
        <v>0.6</v>
      </c>
      <c r="T380" s="54" t="n">
        <v>0.12</v>
      </c>
      <c r="U380" s="54" t="n">
        <v>0</v>
      </c>
      <c r="V380" s="52" t="inlineStr">
        <is>
          <t>No</t>
        </is>
      </c>
      <c r="W380" s="52" t="inlineStr">
        <is>
          <t>No</t>
        </is>
      </c>
      <c r="X380" s="52" t="inlineStr">
        <is>
          <t>-</t>
        </is>
      </c>
      <c r="Y380" s="52" t="inlineStr">
        <is>
          <t>Guy wire</t>
        </is>
      </c>
    </row>
    <row r="381" outlineLevel="1">
      <c r="A381" s="52" t="inlineStr">
        <is>
          <t>ENV-207</t>
        </is>
      </c>
      <c r="B381" s="52" t="inlineStr">
        <is>
          <t>Environment</t>
        </is>
      </c>
      <c r="C381" s="63" t="inlineStr">
        <is>
          <t>Cube</t>
        </is>
      </c>
      <c r="D381" s="60" t="inlineStr">
        <is>
          <t>Guy anchor</t>
        </is>
      </c>
      <c r="E381" s="52" t="inlineStr">
        <is>
          <t>ENV-187</t>
        </is>
      </c>
      <c r="F381" s="52" t="n">
        <v>2</v>
      </c>
      <c r="G381" s="54" t="n">
        <v>0.300000012</v>
      </c>
      <c r="H381" s="54" t="n">
        <v>0.25</v>
      </c>
      <c r="I381" s="54" t="n">
        <v>0.300000012</v>
      </c>
      <c r="J381" s="54" t="n">
        <v>0</v>
      </c>
      <c r="K381" s="54" t="n">
        <v>0</v>
      </c>
      <c r="L381" s="54" t="n">
        <v>0</v>
      </c>
      <c r="M381" s="54" t="n">
        <v>4.29295675e-08</v>
      </c>
      <c r="N381" s="54" t="n">
        <v>0.0255622752</v>
      </c>
      <c r="O381" s="54" t="n">
        <v>-3.5999999</v>
      </c>
      <c r="P381" s="52" t="inlineStr">
        <is>
          <t>Gouraud</t>
        </is>
      </c>
      <c r="Q381" s="52" t="inlineStr">
        <is>
          <t>Concrete</t>
        </is>
      </c>
      <c r="R381" s="54" t="n">
        <v>0.85</v>
      </c>
      <c r="S381" s="54" t="n">
        <v>0</v>
      </c>
      <c r="T381" s="54" t="n">
        <v>0.3</v>
      </c>
      <c r="U381" s="54" t="n">
        <v>0</v>
      </c>
      <c r="V381" s="52" t="inlineStr">
        <is>
          <t>Yes</t>
        </is>
      </c>
      <c r="W381" s="52" t="inlineStr">
        <is>
          <t>Yes</t>
        </is>
      </c>
      <c r="X381" s="52" t="inlineStr">
        <is>
          <t>-</t>
        </is>
      </c>
      <c r="Y381" s="52" t="inlineStr">
        <is>
          <t>Anchor block</t>
        </is>
      </c>
    </row>
    <row r="382" outlineLevel="1">
      <c r="A382" s="52" t="inlineStr">
        <is>
          <t>ENV-208</t>
        </is>
      </c>
      <c r="B382" s="52" t="inlineStr">
        <is>
          <t>Environment</t>
        </is>
      </c>
      <c r="C382" s="53" t="inlineStr">
        <is>
          <t>Group</t>
        </is>
      </c>
      <c r="D382" s="57" t="inlineStr">
        <is>
          <t>Military dressing</t>
        </is>
      </c>
      <c r="E382" s="52" t="inlineStr">
        <is>
          <t>ENV-00</t>
        </is>
      </c>
      <c r="F382" s="52" t="n">
        <v>1</v>
      </c>
      <c r="G382" s="54" t="n">
        <v>1</v>
      </c>
      <c r="H382" s="54" t="n">
        <v>1</v>
      </c>
      <c r="I382" s="54" t="n">
        <v>1</v>
      </c>
      <c r="J382" s="54" t="n">
        <v>0</v>
      </c>
      <c r="K382" s="54" t="n">
        <v>0</v>
      </c>
      <c r="L382" s="54" t="n">
        <v>0</v>
      </c>
      <c r="M382" s="54" t="n">
        <v>0</v>
      </c>
      <c r="N382" s="54" t="n">
        <v>0</v>
      </c>
      <c r="O382" s="54" t="n">
        <v>0</v>
      </c>
      <c r="P382" s="52" t="inlineStr">
        <is>
          <t>-</t>
        </is>
      </c>
      <c r="Q382" s="52" t="inlineStr">
        <is>
          <t>Plain</t>
        </is>
      </c>
      <c r="R382" s="54" t="n">
        <v>0.5</v>
      </c>
      <c r="S382" s="54" t="n">
        <v>0</v>
      </c>
      <c r="T382" s="54" t="n">
        <v>0.2</v>
      </c>
      <c r="U382" s="54" t="n">
        <v>0</v>
      </c>
      <c r="V382" s="52" t="inlineStr">
        <is>
          <t>No</t>
        </is>
      </c>
      <c r="W382" s="52" t="inlineStr">
        <is>
          <t>Yes</t>
        </is>
      </c>
      <c r="X382" s="52" t="inlineStr">
        <is>
          <t>-</t>
        </is>
      </c>
      <c r="Y382" s="52" t="inlineStr">
        <is>
          <t>HESCO blocks, jersey barriers, fighting positions, signs</t>
        </is>
      </c>
    </row>
    <row r="383" outlineLevel="1">
      <c r="A383" s="52" t="inlineStr">
        <is>
          <t>ENV-209</t>
        </is>
      </c>
      <c r="B383" s="52" t="inlineStr">
        <is>
          <t>Environment</t>
        </is>
      </c>
      <c r="C383" s="53" t="inlineStr">
        <is>
          <t>Group</t>
        </is>
      </c>
      <c r="D383" s="60" t="inlineStr">
        <is>
          <t>HESCO blocks</t>
        </is>
      </c>
      <c r="E383" s="52" t="inlineStr">
        <is>
          <t>ENV-208</t>
        </is>
      </c>
      <c r="F383" s="52" t="n">
        <v>2</v>
      </c>
      <c r="G383" s="54" t="n">
        <v>1</v>
      </c>
      <c r="H383" s="54" t="n">
        <v>1</v>
      </c>
      <c r="I383" s="54" t="n">
        <v>1</v>
      </c>
      <c r="J383" s="54" t="n">
        <v>0</v>
      </c>
      <c r="K383" s="54" t="n">
        <v>0</v>
      </c>
      <c r="L383" s="54" t="n">
        <v>0</v>
      </c>
      <c r="M383" s="54" t="n">
        <v>-6.4000001</v>
      </c>
      <c r="N383" s="54" t="n">
        <v>0.410670936</v>
      </c>
      <c r="O383" s="54" t="n">
        <v>17</v>
      </c>
      <c r="P383" s="52" t="inlineStr">
        <is>
          <t>-</t>
        </is>
      </c>
      <c r="Q383" s="52" t="inlineStr">
        <is>
          <t>Plain</t>
        </is>
      </c>
      <c r="R383" s="54" t="n">
        <v>0.5</v>
      </c>
      <c r="S383" s="54" t="n">
        <v>0</v>
      </c>
      <c r="T383" s="54" t="n">
        <v>0.2</v>
      </c>
      <c r="U383" s="54" t="n">
        <v>0</v>
      </c>
      <c r="V383" s="52" t="inlineStr">
        <is>
          <t>No</t>
        </is>
      </c>
      <c r="W383" s="52" t="inlineStr">
        <is>
          <t>Yes</t>
        </is>
      </c>
      <c r="X383" s="52" t="inlineStr">
        <is>
          <t>-</t>
        </is>
      </c>
      <c r="Y383" s="52" t="inlineStr">
        <is>
          <t>Sand-filled bastion cells</t>
        </is>
      </c>
    </row>
    <row r="384" outlineLevel="1">
      <c r="A384" s="52" t="inlineStr">
        <is>
          <t>ENV-210</t>
        </is>
      </c>
      <c r="B384" s="52" t="inlineStr">
        <is>
          <t>Environment</t>
        </is>
      </c>
      <c r="C384" s="63" t="inlineStr">
        <is>
          <t>Cube</t>
        </is>
      </c>
      <c r="D384" s="62" t="inlineStr">
        <is>
          <t>HESCO cell</t>
        </is>
      </c>
      <c r="E384" s="52" t="inlineStr">
        <is>
          <t>ENV-209</t>
        </is>
      </c>
      <c r="F384" s="52" t="n">
        <v>3</v>
      </c>
      <c r="G384" s="54" t="n">
        <v>1.02999997</v>
      </c>
      <c r="H384" s="54" t="n">
        <v>1.39999998</v>
      </c>
      <c r="I384" s="54" t="n">
        <v>1.05999994</v>
      </c>
      <c r="J384" s="54" t="n">
        <v>0</v>
      </c>
      <c r="K384" s="54" t="n">
        <v>0</v>
      </c>
      <c r="L384" s="54" t="n">
        <v>0</v>
      </c>
      <c r="M384" s="54" t="n">
        <v>-1.04999995</v>
      </c>
      <c r="N384" s="54" t="n">
        <v>0.699999988</v>
      </c>
      <c r="O384" s="54" t="n">
        <v>0</v>
      </c>
      <c r="P384" s="52" t="inlineStr">
        <is>
          <t>Gouraud</t>
        </is>
      </c>
      <c r="Q384" s="52" t="inlineStr">
        <is>
          <t>Other</t>
        </is>
      </c>
      <c r="R384" s="54" t="n">
        <v>0.92</v>
      </c>
      <c r="S384" s="54" t="n">
        <v>0</v>
      </c>
      <c r="T384" s="54" t="n">
        <v>0.22</v>
      </c>
      <c r="U384" s="54" t="n">
        <v>0</v>
      </c>
      <c r="V384" s="52" t="inlineStr">
        <is>
          <t>Yes</t>
        </is>
      </c>
      <c r="W384" s="52" t="inlineStr">
        <is>
          <t>Yes</t>
        </is>
      </c>
      <c r="X384" s="52" t="inlineStr">
        <is>
          <t>-</t>
        </is>
      </c>
      <c r="Y384" s="52" t="inlineStr">
        <is>
          <t>Wire-mesh cell filled with sand</t>
        </is>
      </c>
    </row>
    <row r="385" outlineLevel="1">
      <c r="A385" s="52" t="inlineStr">
        <is>
          <t>ENV-211</t>
        </is>
      </c>
      <c r="B385" s="52" t="inlineStr">
        <is>
          <t>Environment</t>
        </is>
      </c>
      <c r="C385" s="63" t="inlineStr">
        <is>
          <t>Cube</t>
        </is>
      </c>
      <c r="D385" s="62" t="inlineStr">
        <is>
          <t>HESCO cell</t>
        </is>
      </c>
      <c r="E385" s="52" t="inlineStr">
        <is>
          <t>ENV-209</t>
        </is>
      </c>
      <c r="F385" s="52" t="n">
        <v>3</v>
      </c>
      <c r="G385" s="54" t="n">
        <v>1.02999997</v>
      </c>
      <c r="H385" s="54" t="n">
        <v>1.39999998</v>
      </c>
      <c r="I385" s="54" t="n">
        <v>1.05999994</v>
      </c>
      <c r="J385" s="54" t="n">
        <v>0</v>
      </c>
      <c r="K385" s="54" t="n">
        <v>0</v>
      </c>
      <c r="L385" s="54" t="n">
        <v>0</v>
      </c>
      <c r="M385" s="54" t="n">
        <v>0</v>
      </c>
      <c r="N385" s="54" t="n">
        <v>0.699999988</v>
      </c>
      <c r="O385" s="54" t="n">
        <v>0</v>
      </c>
      <c r="P385" s="52" t="inlineStr">
        <is>
          <t>Gouraud</t>
        </is>
      </c>
      <c r="Q385" s="52" t="inlineStr">
        <is>
          <t>Other</t>
        </is>
      </c>
      <c r="R385" s="54" t="n">
        <v>0.92</v>
      </c>
      <c r="S385" s="54" t="n">
        <v>0</v>
      </c>
      <c r="T385" s="54" t="n">
        <v>0.22</v>
      </c>
      <c r="U385" s="54" t="n">
        <v>0</v>
      </c>
      <c r="V385" s="52" t="inlineStr">
        <is>
          <t>Yes</t>
        </is>
      </c>
      <c r="W385" s="52" t="inlineStr">
        <is>
          <t>Yes</t>
        </is>
      </c>
      <c r="X385" s="52" t="inlineStr">
        <is>
          <t>-</t>
        </is>
      </c>
      <c r="Y385" s="52" t="inlineStr">
        <is>
          <t>Wire-mesh cell filled with sand</t>
        </is>
      </c>
    </row>
    <row r="386" outlineLevel="1">
      <c r="A386" s="52" t="inlineStr">
        <is>
          <t>ENV-212</t>
        </is>
      </c>
      <c r="B386" s="52" t="inlineStr">
        <is>
          <t>Environment</t>
        </is>
      </c>
      <c r="C386" s="63" t="inlineStr">
        <is>
          <t>Cube</t>
        </is>
      </c>
      <c r="D386" s="62" t="inlineStr">
        <is>
          <t>HESCO cell</t>
        </is>
      </c>
      <c r="E386" s="52" t="inlineStr">
        <is>
          <t>ENV-209</t>
        </is>
      </c>
      <c r="F386" s="52" t="n">
        <v>3</v>
      </c>
      <c r="G386" s="54" t="n">
        <v>1.02999997</v>
      </c>
      <c r="H386" s="54" t="n">
        <v>1.39999998</v>
      </c>
      <c r="I386" s="54" t="n">
        <v>1.05999994</v>
      </c>
      <c r="J386" s="54" t="n">
        <v>0</v>
      </c>
      <c r="K386" s="54" t="n">
        <v>0</v>
      </c>
      <c r="L386" s="54" t="n">
        <v>0</v>
      </c>
      <c r="M386" s="54" t="n">
        <v>1.04999995</v>
      </c>
      <c r="N386" s="54" t="n">
        <v>0.699999988</v>
      </c>
      <c r="O386" s="54" t="n">
        <v>0</v>
      </c>
      <c r="P386" s="52" t="inlineStr">
        <is>
          <t>Gouraud</t>
        </is>
      </c>
      <c r="Q386" s="52" t="inlineStr">
        <is>
          <t>Other</t>
        </is>
      </c>
      <c r="R386" s="54" t="n">
        <v>0.92</v>
      </c>
      <c r="S386" s="54" t="n">
        <v>0</v>
      </c>
      <c r="T386" s="54" t="n">
        <v>0.22</v>
      </c>
      <c r="U386" s="54" t="n">
        <v>0</v>
      </c>
      <c r="V386" s="52" t="inlineStr">
        <is>
          <t>Yes</t>
        </is>
      </c>
      <c r="W386" s="52" t="inlineStr">
        <is>
          <t>Yes</t>
        </is>
      </c>
      <c r="X386" s="52" t="inlineStr">
        <is>
          <t>-</t>
        </is>
      </c>
      <c r="Y386" s="52" t="inlineStr">
        <is>
          <t>Wire-mesh cell filled with sand</t>
        </is>
      </c>
    </row>
    <row r="387" outlineLevel="1">
      <c r="A387" s="52" t="inlineStr">
        <is>
          <t>ENV-213</t>
        </is>
      </c>
      <c r="B387" s="52" t="inlineStr">
        <is>
          <t>Environment</t>
        </is>
      </c>
      <c r="C387" s="63" t="inlineStr">
        <is>
          <t>Cube</t>
        </is>
      </c>
      <c r="D387" s="62" t="inlineStr">
        <is>
          <t>HESCO cell</t>
        </is>
      </c>
      <c r="E387" s="52" t="inlineStr">
        <is>
          <t>ENV-209</t>
        </is>
      </c>
      <c r="F387" s="52" t="n">
        <v>3</v>
      </c>
      <c r="G387" s="54" t="n">
        <v>1.02999997</v>
      </c>
      <c r="H387" s="54" t="n">
        <v>1.39999998</v>
      </c>
      <c r="I387" s="54" t="n">
        <v>1.05999994</v>
      </c>
      <c r="J387" s="54" t="n">
        <v>0</v>
      </c>
      <c r="K387" s="54" t="n">
        <v>0</v>
      </c>
      <c r="L387" s="54" t="n">
        <v>0</v>
      </c>
      <c r="M387" s="54" t="n">
        <v>-1.04999995</v>
      </c>
      <c r="N387" s="54" t="n">
        <v>2.0999999</v>
      </c>
      <c r="O387" s="54" t="n">
        <v>0</v>
      </c>
      <c r="P387" s="52" t="inlineStr">
        <is>
          <t>Gouraud</t>
        </is>
      </c>
      <c r="Q387" s="52" t="inlineStr">
        <is>
          <t>Other</t>
        </is>
      </c>
      <c r="R387" s="54" t="n">
        <v>0.92</v>
      </c>
      <c r="S387" s="54" t="n">
        <v>0</v>
      </c>
      <c r="T387" s="54" t="n">
        <v>0.22</v>
      </c>
      <c r="U387" s="54" t="n">
        <v>0</v>
      </c>
      <c r="V387" s="52" t="inlineStr">
        <is>
          <t>Yes</t>
        </is>
      </c>
      <c r="W387" s="52" t="inlineStr">
        <is>
          <t>Yes</t>
        </is>
      </c>
      <c r="X387" s="52" t="inlineStr">
        <is>
          <t>-</t>
        </is>
      </c>
      <c r="Y387" s="52" t="inlineStr">
        <is>
          <t>Wire-mesh cell filled with sand</t>
        </is>
      </c>
    </row>
    <row r="388" outlineLevel="1">
      <c r="A388" s="52" t="inlineStr">
        <is>
          <t>ENV-214</t>
        </is>
      </c>
      <c r="B388" s="52" t="inlineStr">
        <is>
          <t>Environment</t>
        </is>
      </c>
      <c r="C388" s="63" t="inlineStr">
        <is>
          <t>Cube</t>
        </is>
      </c>
      <c r="D388" s="62" t="inlineStr">
        <is>
          <t>HESCO cell</t>
        </is>
      </c>
      <c r="E388" s="52" t="inlineStr">
        <is>
          <t>ENV-209</t>
        </is>
      </c>
      <c r="F388" s="52" t="n">
        <v>3</v>
      </c>
      <c r="G388" s="54" t="n">
        <v>1.02999997</v>
      </c>
      <c r="H388" s="54" t="n">
        <v>1.39999998</v>
      </c>
      <c r="I388" s="54" t="n">
        <v>1.05999994</v>
      </c>
      <c r="J388" s="54" t="n">
        <v>0</v>
      </c>
      <c r="K388" s="54" t="n">
        <v>0</v>
      </c>
      <c r="L388" s="54" t="n">
        <v>0</v>
      </c>
      <c r="M388" s="54" t="n">
        <v>0</v>
      </c>
      <c r="N388" s="54" t="n">
        <v>2.0999999</v>
      </c>
      <c r="O388" s="54" t="n">
        <v>0</v>
      </c>
      <c r="P388" s="52" t="inlineStr">
        <is>
          <t>Gouraud</t>
        </is>
      </c>
      <c r="Q388" s="52" t="inlineStr">
        <is>
          <t>Other</t>
        </is>
      </c>
      <c r="R388" s="54" t="n">
        <v>0.92</v>
      </c>
      <c r="S388" s="54" t="n">
        <v>0</v>
      </c>
      <c r="T388" s="54" t="n">
        <v>0.22</v>
      </c>
      <c r="U388" s="54" t="n">
        <v>0</v>
      </c>
      <c r="V388" s="52" t="inlineStr">
        <is>
          <t>Yes</t>
        </is>
      </c>
      <c r="W388" s="52" t="inlineStr">
        <is>
          <t>Yes</t>
        </is>
      </c>
      <c r="X388" s="52" t="inlineStr">
        <is>
          <t>-</t>
        </is>
      </c>
      <c r="Y388" s="52" t="inlineStr">
        <is>
          <t>Wire-mesh cell filled with sand</t>
        </is>
      </c>
    </row>
    <row r="389" outlineLevel="1">
      <c r="A389" s="52" t="inlineStr">
        <is>
          <t>ENV-215</t>
        </is>
      </c>
      <c r="B389" s="52" t="inlineStr">
        <is>
          <t>Environment</t>
        </is>
      </c>
      <c r="C389" s="63" t="inlineStr">
        <is>
          <t>Cube</t>
        </is>
      </c>
      <c r="D389" s="62" t="inlineStr">
        <is>
          <t>HESCO cell</t>
        </is>
      </c>
      <c r="E389" s="52" t="inlineStr">
        <is>
          <t>ENV-209</t>
        </is>
      </c>
      <c r="F389" s="52" t="n">
        <v>3</v>
      </c>
      <c r="G389" s="54" t="n">
        <v>1.02999997</v>
      </c>
      <c r="H389" s="54" t="n">
        <v>1.39999998</v>
      </c>
      <c r="I389" s="54" t="n">
        <v>1.05999994</v>
      </c>
      <c r="J389" s="54" t="n">
        <v>0</v>
      </c>
      <c r="K389" s="54" t="n">
        <v>0</v>
      </c>
      <c r="L389" s="54" t="n">
        <v>0</v>
      </c>
      <c r="M389" s="54" t="n">
        <v>1.04999995</v>
      </c>
      <c r="N389" s="54" t="n">
        <v>2.0999999</v>
      </c>
      <c r="O389" s="54" t="n">
        <v>0</v>
      </c>
      <c r="P389" s="52" t="inlineStr">
        <is>
          <t>Gouraud</t>
        </is>
      </c>
      <c r="Q389" s="52" t="inlineStr">
        <is>
          <t>Other</t>
        </is>
      </c>
      <c r="R389" s="54" t="n">
        <v>0.92</v>
      </c>
      <c r="S389" s="54" t="n">
        <v>0</v>
      </c>
      <c r="T389" s="54" t="n">
        <v>0.22</v>
      </c>
      <c r="U389" s="54" t="n">
        <v>0</v>
      </c>
      <c r="V389" s="52" t="inlineStr">
        <is>
          <t>Yes</t>
        </is>
      </c>
      <c r="W389" s="52" t="inlineStr">
        <is>
          <t>Yes</t>
        </is>
      </c>
      <c r="X389" s="52" t="inlineStr">
        <is>
          <t>-</t>
        </is>
      </c>
      <c r="Y389" s="52" t="inlineStr">
        <is>
          <t>Wire-mesh cell filled with sand</t>
        </is>
      </c>
    </row>
    <row r="390" outlineLevel="1">
      <c r="A390" s="52" t="inlineStr">
        <is>
          <t>ENV-216</t>
        </is>
      </c>
      <c r="B390" s="52" t="inlineStr">
        <is>
          <t>Environment</t>
        </is>
      </c>
      <c r="C390" s="53" t="inlineStr">
        <is>
          <t>Group</t>
        </is>
      </c>
      <c r="D390" s="60" t="inlineStr">
        <is>
          <t>HESCO blocks</t>
        </is>
      </c>
      <c r="E390" s="52" t="inlineStr">
        <is>
          <t>ENV-208</t>
        </is>
      </c>
      <c r="F390" s="52" t="n">
        <v>2</v>
      </c>
      <c r="G390" s="54" t="n">
        <v>1</v>
      </c>
      <c r="H390" s="54" t="n">
        <v>1</v>
      </c>
      <c r="I390" s="54" t="n">
        <v>1</v>
      </c>
      <c r="J390" s="54" t="n">
        <v>0</v>
      </c>
      <c r="K390" s="54" t="n">
        <v>60</v>
      </c>
      <c r="L390" s="54" t="n">
        <v>0</v>
      </c>
      <c r="M390" s="54" t="n">
        <v>-12.8000002</v>
      </c>
      <c r="N390" s="54" t="n">
        <v>0.11512433</v>
      </c>
      <c r="O390" s="54" t="n">
        <v>8.19999981</v>
      </c>
      <c r="P390" s="52" t="inlineStr">
        <is>
          <t>-</t>
        </is>
      </c>
      <c r="Q390" s="52" t="inlineStr">
        <is>
          <t>Plain</t>
        </is>
      </c>
      <c r="R390" s="54" t="n">
        <v>0.5</v>
      </c>
      <c r="S390" s="54" t="n">
        <v>0</v>
      </c>
      <c r="T390" s="54" t="n">
        <v>0.2</v>
      </c>
      <c r="U390" s="54" t="n">
        <v>0</v>
      </c>
      <c r="V390" s="52" t="inlineStr">
        <is>
          <t>No</t>
        </is>
      </c>
      <c r="W390" s="52" t="inlineStr">
        <is>
          <t>Yes</t>
        </is>
      </c>
      <c r="X390" s="52" t="inlineStr">
        <is>
          <t>-</t>
        </is>
      </c>
      <c r="Y390" s="52" t="inlineStr">
        <is>
          <t>Sand-filled bastion cells</t>
        </is>
      </c>
    </row>
    <row r="391" outlineLevel="1">
      <c r="A391" s="52" t="inlineStr">
        <is>
          <t>ENV-217</t>
        </is>
      </c>
      <c r="B391" s="52" t="inlineStr">
        <is>
          <t>Environment</t>
        </is>
      </c>
      <c r="C391" s="63" t="inlineStr">
        <is>
          <t>Cube</t>
        </is>
      </c>
      <c r="D391" s="62" t="inlineStr">
        <is>
          <t>HESCO cell</t>
        </is>
      </c>
      <c r="E391" s="52" t="inlineStr">
        <is>
          <t>ENV-216</t>
        </is>
      </c>
      <c r="F391" s="52" t="n">
        <v>3</v>
      </c>
      <c r="G391" s="54" t="n">
        <v>1.02999997</v>
      </c>
      <c r="H391" s="54" t="n">
        <v>1.39999998</v>
      </c>
      <c r="I391" s="54" t="n">
        <v>1.05999994</v>
      </c>
      <c r="J391" s="54" t="n">
        <v>0</v>
      </c>
      <c r="K391" s="54" t="n">
        <v>0</v>
      </c>
      <c r="L391" s="54" t="n">
        <v>0</v>
      </c>
      <c r="M391" s="54" t="n">
        <v>-0.524999976</v>
      </c>
      <c r="N391" s="54" t="n">
        <v>0.699999988</v>
      </c>
      <c r="O391" s="54" t="n">
        <v>0</v>
      </c>
      <c r="P391" s="52" t="inlineStr">
        <is>
          <t>Gouraud</t>
        </is>
      </c>
      <c r="Q391" s="52" t="inlineStr">
        <is>
          <t>Other</t>
        </is>
      </c>
      <c r="R391" s="54" t="n">
        <v>0.92</v>
      </c>
      <c r="S391" s="54" t="n">
        <v>0</v>
      </c>
      <c r="T391" s="54" t="n">
        <v>0.22</v>
      </c>
      <c r="U391" s="54" t="n">
        <v>0</v>
      </c>
      <c r="V391" s="52" t="inlineStr">
        <is>
          <t>Yes</t>
        </is>
      </c>
      <c r="W391" s="52" t="inlineStr">
        <is>
          <t>Yes</t>
        </is>
      </c>
      <c r="X391" s="52" t="inlineStr">
        <is>
          <t>-</t>
        </is>
      </c>
      <c r="Y391" s="52" t="inlineStr">
        <is>
          <t>Wire-mesh cell filled with sand</t>
        </is>
      </c>
    </row>
    <row r="392" outlineLevel="1">
      <c r="A392" s="52" t="inlineStr">
        <is>
          <t>ENV-218</t>
        </is>
      </c>
      <c r="B392" s="52" t="inlineStr">
        <is>
          <t>Environment</t>
        </is>
      </c>
      <c r="C392" s="63" t="inlineStr">
        <is>
          <t>Cube</t>
        </is>
      </c>
      <c r="D392" s="62" t="inlineStr">
        <is>
          <t>HESCO cell</t>
        </is>
      </c>
      <c r="E392" s="52" t="inlineStr">
        <is>
          <t>ENV-216</t>
        </is>
      </c>
      <c r="F392" s="52" t="n">
        <v>3</v>
      </c>
      <c r="G392" s="54" t="n">
        <v>1.02999997</v>
      </c>
      <c r="H392" s="54" t="n">
        <v>1.39999998</v>
      </c>
      <c r="I392" s="54" t="n">
        <v>1.05999994</v>
      </c>
      <c r="J392" s="54" t="n">
        <v>0</v>
      </c>
      <c r="K392" s="54" t="n">
        <v>0</v>
      </c>
      <c r="L392" s="54" t="n">
        <v>0</v>
      </c>
      <c r="M392" s="54" t="n">
        <v>0.524999976</v>
      </c>
      <c r="N392" s="54" t="n">
        <v>0.699999988</v>
      </c>
      <c r="O392" s="54" t="n">
        <v>0</v>
      </c>
      <c r="P392" s="52" t="inlineStr">
        <is>
          <t>Gouraud</t>
        </is>
      </c>
      <c r="Q392" s="52" t="inlineStr">
        <is>
          <t>Other</t>
        </is>
      </c>
      <c r="R392" s="54" t="n">
        <v>0.92</v>
      </c>
      <c r="S392" s="54" t="n">
        <v>0</v>
      </c>
      <c r="T392" s="54" t="n">
        <v>0.22</v>
      </c>
      <c r="U392" s="54" t="n">
        <v>0</v>
      </c>
      <c r="V392" s="52" t="inlineStr">
        <is>
          <t>Yes</t>
        </is>
      </c>
      <c r="W392" s="52" t="inlineStr">
        <is>
          <t>Yes</t>
        </is>
      </c>
      <c r="X392" s="52" t="inlineStr">
        <is>
          <t>-</t>
        </is>
      </c>
      <c r="Y392" s="52" t="inlineStr">
        <is>
          <t>Wire-mesh cell filled with sand</t>
        </is>
      </c>
    </row>
    <row r="393" outlineLevel="1">
      <c r="A393" s="52" t="inlineStr">
        <is>
          <t>ENV-219</t>
        </is>
      </c>
      <c r="B393" s="52" t="inlineStr">
        <is>
          <t>Environment</t>
        </is>
      </c>
      <c r="C393" s="53" t="inlineStr">
        <is>
          <t>Group</t>
        </is>
      </c>
      <c r="D393" s="60" t="inlineStr">
        <is>
          <t>Jersey barrier</t>
        </is>
      </c>
      <c r="E393" s="52" t="inlineStr">
        <is>
          <t>ENV-208</t>
        </is>
      </c>
      <c r="F393" s="52" t="n">
        <v>2</v>
      </c>
      <c r="G393" s="54" t="n">
        <v>1</v>
      </c>
      <c r="H393" s="54" t="n">
        <v>1</v>
      </c>
      <c r="I393" s="54" t="n">
        <v>1</v>
      </c>
      <c r="J393" s="54" t="n">
        <v>0</v>
      </c>
      <c r="K393" s="54" t="n">
        <v>0</v>
      </c>
      <c r="L393" s="54" t="n">
        <v>0</v>
      </c>
      <c r="M393" s="54" t="n">
        <v>3.29999995</v>
      </c>
      <c r="N393" s="54" t="n">
        <v>0.200055301</v>
      </c>
      <c r="O393" s="54" t="n">
        <v>17.6000004</v>
      </c>
      <c r="P393" s="52" t="inlineStr">
        <is>
          <t>-</t>
        </is>
      </c>
      <c r="Q393" s="52" t="inlineStr">
        <is>
          <t>Plain</t>
        </is>
      </c>
      <c r="R393" s="54" t="n">
        <v>0.5</v>
      </c>
      <c r="S393" s="54" t="n">
        <v>0</v>
      </c>
      <c r="T393" s="54" t="n">
        <v>0.2</v>
      </c>
      <c r="U393" s="54" t="n">
        <v>0</v>
      </c>
      <c r="V393" s="52" t="inlineStr">
        <is>
          <t>No</t>
        </is>
      </c>
      <c r="W393" s="52" t="inlineStr">
        <is>
          <t>Yes</t>
        </is>
      </c>
      <c r="X393" s="52" t="inlineStr">
        <is>
          <t>-</t>
        </is>
      </c>
      <c r="Y393" s="52" t="inlineStr">
        <is>
          <t>Precast vehicle barrier</t>
        </is>
      </c>
    </row>
    <row r="394" outlineLevel="1">
      <c r="A394" s="52" t="inlineStr">
        <is>
          <t>ENV-220</t>
        </is>
      </c>
      <c r="B394" s="52" t="inlineStr">
        <is>
          <t>Environment</t>
        </is>
      </c>
      <c r="C394" s="63" t="inlineStr">
        <is>
          <t>Cube</t>
        </is>
      </c>
      <c r="D394" s="62" t="inlineStr">
        <is>
          <t>Jersey foot</t>
        </is>
      </c>
      <c r="E394" s="52" t="inlineStr">
        <is>
          <t>ENV-219</t>
        </is>
      </c>
      <c r="F394" s="52" t="n">
        <v>3</v>
      </c>
      <c r="G394" s="54" t="n">
        <v>0.600000024</v>
      </c>
      <c r="H394" s="54" t="n">
        <v>0.300000012</v>
      </c>
      <c r="I394" s="54" t="n">
        <v>3</v>
      </c>
      <c r="J394" s="54" t="n">
        <v>0</v>
      </c>
      <c r="K394" s="54" t="n">
        <v>0</v>
      </c>
      <c r="L394" s="54" t="n">
        <v>0</v>
      </c>
      <c r="M394" s="54" t="n">
        <v>0</v>
      </c>
      <c r="N394" s="54" t="n">
        <v>0.150000006</v>
      </c>
      <c r="O394" s="54" t="n">
        <v>0</v>
      </c>
      <c r="P394" s="52" t="inlineStr">
        <is>
          <t>Gouraud</t>
        </is>
      </c>
      <c r="Q394" s="52" t="inlineStr">
        <is>
          <t>Concrete</t>
        </is>
      </c>
      <c r="R394" s="54" t="n">
        <v>0.85</v>
      </c>
      <c r="S394" s="54" t="n">
        <v>0</v>
      </c>
      <c r="T394" s="54" t="n">
        <v>0.3</v>
      </c>
      <c r="U394" s="54" t="n">
        <v>0</v>
      </c>
      <c r="V394" s="52" t="inlineStr">
        <is>
          <t>Yes</t>
        </is>
      </c>
      <c r="W394" s="52" t="inlineStr">
        <is>
          <t>Yes</t>
        </is>
      </c>
      <c r="X394" s="52" t="inlineStr">
        <is>
          <t>-</t>
        </is>
      </c>
      <c r="Y394" s="52" t="inlineStr">
        <is>
          <t>Wide base</t>
        </is>
      </c>
    </row>
    <row r="395" outlineLevel="1">
      <c r="A395" s="52" t="inlineStr">
        <is>
          <t>ENV-221</t>
        </is>
      </c>
      <c r="B395" s="52" t="inlineStr">
        <is>
          <t>Environment</t>
        </is>
      </c>
      <c r="C395" s="63" t="inlineStr">
        <is>
          <t>Cube</t>
        </is>
      </c>
      <c r="D395" s="62" t="inlineStr">
        <is>
          <t>Jersey body</t>
        </is>
      </c>
      <c r="E395" s="52" t="inlineStr">
        <is>
          <t>ENV-219</t>
        </is>
      </c>
      <c r="F395" s="52" t="n">
        <v>3</v>
      </c>
      <c r="G395" s="54" t="n">
        <v>0.300000012</v>
      </c>
      <c r="H395" s="54" t="n">
        <v>0.550000012</v>
      </c>
      <c r="I395" s="54" t="n">
        <v>2.96000004</v>
      </c>
      <c r="J395" s="54" t="n">
        <v>0</v>
      </c>
      <c r="K395" s="54" t="n">
        <v>0</v>
      </c>
      <c r="L395" s="54" t="n">
        <v>0</v>
      </c>
      <c r="M395" s="54" t="n">
        <v>0</v>
      </c>
      <c r="N395" s="54" t="n">
        <v>0.574999988</v>
      </c>
      <c r="O395" s="54" t="n">
        <v>0</v>
      </c>
      <c r="P395" s="52" t="inlineStr">
        <is>
          <t>Gouraud</t>
        </is>
      </c>
      <c r="Q395" s="52" t="inlineStr">
        <is>
          <t>Concrete</t>
        </is>
      </c>
      <c r="R395" s="54" t="n">
        <v>0.85</v>
      </c>
      <c r="S395" s="54" t="n">
        <v>0</v>
      </c>
      <c r="T395" s="54" t="n">
        <v>0.3</v>
      </c>
      <c r="U395" s="54" t="n">
        <v>0</v>
      </c>
      <c r="V395" s="52" t="inlineStr">
        <is>
          <t>Yes</t>
        </is>
      </c>
      <c r="W395" s="52" t="inlineStr">
        <is>
          <t>Yes</t>
        </is>
      </c>
      <c r="X395" s="52" t="inlineStr">
        <is>
          <t>-</t>
        </is>
      </c>
      <c r="Y395" s="52" t="inlineStr">
        <is>
          <t>Sloped upper part</t>
        </is>
      </c>
    </row>
    <row r="396" outlineLevel="1">
      <c r="A396" s="52" t="inlineStr">
        <is>
          <t>ENV-222</t>
        </is>
      </c>
      <c r="B396" s="52" t="inlineStr">
        <is>
          <t>Environment</t>
        </is>
      </c>
      <c r="C396" s="53" t="inlineStr">
        <is>
          <t>Group</t>
        </is>
      </c>
      <c r="D396" s="60" t="inlineStr">
        <is>
          <t>Jersey barrier</t>
        </is>
      </c>
      <c r="E396" s="52" t="inlineStr">
        <is>
          <t>ENV-208</t>
        </is>
      </c>
      <c r="F396" s="52" t="n">
        <v>2</v>
      </c>
      <c r="G396" s="54" t="n">
        <v>1</v>
      </c>
      <c r="H396" s="54" t="n">
        <v>1</v>
      </c>
      <c r="I396" s="54" t="n">
        <v>1</v>
      </c>
      <c r="J396" s="54" t="n">
        <v>0</v>
      </c>
      <c r="K396" s="54" t="n">
        <v>0</v>
      </c>
      <c r="L396" s="54" t="n">
        <v>0</v>
      </c>
      <c r="M396" s="54" t="n">
        <v>-3.29999995</v>
      </c>
      <c r="N396" s="54" t="n">
        <v>0.453214467</v>
      </c>
      <c r="O396" s="54" t="n">
        <v>16.2000008</v>
      </c>
      <c r="P396" s="52" t="inlineStr">
        <is>
          <t>-</t>
        </is>
      </c>
      <c r="Q396" s="52" t="inlineStr">
        <is>
          <t>Plain</t>
        </is>
      </c>
      <c r="R396" s="54" t="n">
        <v>0.5</v>
      </c>
      <c r="S396" s="54" t="n">
        <v>0</v>
      </c>
      <c r="T396" s="54" t="n">
        <v>0.2</v>
      </c>
      <c r="U396" s="54" t="n">
        <v>0</v>
      </c>
      <c r="V396" s="52" t="inlineStr">
        <is>
          <t>No</t>
        </is>
      </c>
      <c r="W396" s="52" t="inlineStr">
        <is>
          <t>Yes</t>
        </is>
      </c>
      <c r="X396" s="52" t="inlineStr">
        <is>
          <t>-</t>
        </is>
      </c>
      <c r="Y396" s="52" t="inlineStr">
        <is>
          <t>Precast vehicle barrier</t>
        </is>
      </c>
    </row>
    <row r="397" outlineLevel="1">
      <c r="A397" s="52" t="inlineStr">
        <is>
          <t>ENV-223</t>
        </is>
      </c>
      <c r="B397" s="52" t="inlineStr">
        <is>
          <t>Environment</t>
        </is>
      </c>
      <c r="C397" s="63" t="inlineStr">
        <is>
          <t>Cube</t>
        </is>
      </c>
      <c r="D397" s="62" t="inlineStr">
        <is>
          <t>Jersey foot</t>
        </is>
      </c>
      <c r="E397" s="52" t="inlineStr">
        <is>
          <t>ENV-222</t>
        </is>
      </c>
      <c r="F397" s="52" t="n">
        <v>3</v>
      </c>
      <c r="G397" s="54" t="n">
        <v>0.600000024</v>
      </c>
      <c r="H397" s="54" t="n">
        <v>0.300000012</v>
      </c>
      <c r="I397" s="54" t="n">
        <v>3</v>
      </c>
      <c r="J397" s="54" t="n">
        <v>0</v>
      </c>
      <c r="K397" s="54" t="n">
        <v>0</v>
      </c>
      <c r="L397" s="54" t="n">
        <v>0</v>
      </c>
      <c r="M397" s="54" t="n">
        <v>0</v>
      </c>
      <c r="N397" s="54" t="n">
        <v>0.150000006</v>
      </c>
      <c r="O397" s="54" t="n">
        <v>0</v>
      </c>
      <c r="P397" s="52" t="inlineStr">
        <is>
          <t>Gouraud</t>
        </is>
      </c>
      <c r="Q397" s="52" t="inlineStr">
        <is>
          <t>Concrete</t>
        </is>
      </c>
      <c r="R397" s="54" t="n">
        <v>0.85</v>
      </c>
      <c r="S397" s="54" t="n">
        <v>0</v>
      </c>
      <c r="T397" s="54" t="n">
        <v>0.3</v>
      </c>
      <c r="U397" s="54" t="n">
        <v>0</v>
      </c>
      <c r="V397" s="52" t="inlineStr">
        <is>
          <t>Yes</t>
        </is>
      </c>
      <c r="W397" s="52" t="inlineStr">
        <is>
          <t>Yes</t>
        </is>
      </c>
      <c r="X397" s="52" t="inlineStr">
        <is>
          <t>-</t>
        </is>
      </c>
      <c r="Y397" s="52" t="inlineStr">
        <is>
          <t>Wide base</t>
        </is>
      </c>
    </row>
    <row r="398" outlineLevel="1">
      <c r="A398" s="52" t="inlineStr">
        <is>
          <t>ENV-224</t>
        </is>
      </c>
      <c r="B398" s="52" t="inlineStr">
        <is>
          <t>Environment</t>
        </is>
      </c>
      <c r="C398" s="63" t="inlineStr">
        <is>
          <t>Cube</t>
        </is>
      </c>
      <c r="D398" s="62" t="inlineStr">
        <is>
          <t>Jersey body</t>
        </is>
      </c>
      <c r="E398" s="52" t="inlineStr">
        <is>
          <t>ENV-222</t>
        </is>
      </c>
      <c r="F398" s="52" t="n">
        <v>3</v>
      </c>
      <c r="G398" s="54" t="n">
        <v>0.300000012</v>
      </c>
      <c r="H398" s="54" t="n">
        <v>0.550000012</v>
      </c>
      <c r="I398" s="54" t="n">
        <v>2.96000004</v>
      </c>
      <c r="J398" s="54" t="n">
        <v>0</v>
      </c>
      <c r="K398" s="54" t="n">
        <v>0</v>
      </c>
      <c r="L398" s="54" t="n">
        <v>0</v>
      </c>
      <c r="M398" s="54" t="n">
        <v>0</v>
      </c>
      <c r="N398" s="54" t="n">
        <v>0.574999988</v>
      </c>
      <c r="O398" s="54" t="n">
        <v>0</v>
      </c>
      <c r="P398" s="52" t="inlineStr">
        <is>
          <t>Gouraud</t>
        </is>
      </c>
      <c r="Q398" s="52" t="inlineStr">
        <is>
          <t>Concrete</t>
        </is>
      </c>
      <c r="R398" s="54" t="n">
        <v>0.85</v>
      </c>
      <c r="S398" s="54" t="n">
        <v>0</v>
      </c>
      <c r="T398" s="54" t="n">
        <v>0.3</v>
      </c>
      <c r="U398" s="54" t="n">
        <v>0</v>
      </c>
      <c r="V398" s="52" t="inlineStr">
        <is>
          <t>Yes</t>
        </is>
      </c>
      <c r="W398" s="52" t="inlineStr">
        <is>
          <t>Yes</t>
        </is>
      </c>
      <c r="X398" s="52" t="inlineStr">
        <is>
          <t>-</t>
        </is>
      </c>
      <c r="Y398" s="52" t="inlineStr">
        <is>
          <t>Sloped upper part</t>
        </is>
      </c>
    </row>
    <row r="399" outlineLevel="1">
      <c r="A399" s="52" t="inlineStr">
        <is>
          <t>ENV-225</t>
        </is>
      </c>
      <c r="B399" s="52" t="inlineStr">
        <is>
          <t>Environment</t>
        </is>
      </c>
      <c r="C399" s="53" t="inlineStr">
        <is>
          <t>Group</t>
        </is>
      </c>
      <c r="D399" s="60" t="inlineStr">
        <is>
          <t>Sandbag wall</t>
        </is>
      </c>
      <c r="E399" s="52" t="inlineStr">
        <is>
          <t>ENV-208</t>
        </is>
      </c>
      <c r="F399" s="52" t="n">
        <v>2</v>
      </c>
      <c r="G399" s="54" t="n">
        <v>1</v>
      </c>
      <c r="H399" s="54" t="n">
        <v>1</v>
      </c>
      <c r="I399" s="54" t="n">
        <v>1</v>
      </c>
      <c r="J399" s="54" t="n">
        <v>0</v>
      </c>
      <c r="K399" s="54" t="n">
        <v>0</v>
      </c>
      <c r="L399" s="54" t="n">
        <v>0</v>
      </c>
      <c r="M399" s="54" t="n">
        <v>0</v>
      </c>
      <c r="N399" s="54" t="n">
        <v>0</v>
      </c>
      <c r="O399" s="54" t="n">
        <v>0</v>
      </c>
      <c r="P399" s="52" t="inlineStr">
        <is>
          <t>-</t>
        </is>
      </c>
      <c r="Q399" s="52" t="inlineStr">
        <is>
          <t>Plain</t>
        </is>
      </c>
      <c r="R399" s="54" t="n">
        <v>0.5</v>
      </c>
      <c r="S399" s="54" t="n">
        <v>0</v>
      </c>
      <c r="T399" s="54" t="n">
        <v>0.2</v>
      </c>
      <c r="U399" s="54" t="n">
        <v>0</v>
      </c>
      <c r="V399" s="52" t="inlineStr">
        <is>
          <t>No</t>
        </is>
      </c>
      <c r="W399" s="52" t="inlineStr">
        <is>
          <t>Yes</t>
        </is>
      </c>
      <c r="X399" s="52" t="inlineStr">
        <is>
          <t>-</t>
        </is>
      </c>
      <c r="Y399" s="52" t="inlineStr">
        <is>
          <t>Curved sandbag wall</t>
        </is>
      </c>
    </row>
    <row r="400" outlineLevel="1">
      <c r="A400" s="52" t="inlineStr">
        <is>
          <t>ENV-226</t>
        </is>
      </c>
      <c r="B400" s="52" t="inlineStr">
        <is>
          <t>Environment</t>
        </is>
      </c>
      <c r="C400" s="58" t="inlineStr">
        <is>
          <t>Cylinder</t>
        </is>
      </c>
      <c r="D400" s="62" t="inlineStr">
        <is>
          <t>Sandbag</t>
        </is>
      </c>
      <c r="E400" s="52" t="inlineStr">
        <is>
          <t>ENV-225</t>
        </is>
      </c>
      <c r="F400" s="52" t="n">
        <v>3</v>
      </c>
      <c r="G400" s="54" t="n">
        <v>0.25999999</v>
      </c>
      <c r="H400" s="54" t="n">
        <v>0.170000002</v>
      </c>
      <c r="I400" s="54" t="n">
        <v>0.5</v>
      </c>
      <c r="J400" s="54" t="n">
        <v>0</v>
      </c>
      <c r="K400" s="54" t="n">
        <v>142.222214</v>
      </c>
      <c r="L400" s="54" t="n">
        <v>0</v>
      </c>
      <c r="M400" s="54" t="n">
        <v>7.17248964</v>
      </c>
      <c r="N400" s="54" t="n">
        <v>0.340524077</v>
      </c>
      <c r="O400" s="54" t="n">
        <v>0.803619325</v>
      </c>
      <c r="P400" s="52" t="inlineStr">
        <is>
          <t>Gouraud</t>
        </is>
      </c>
      <c r="Q400" s="52" t="inlineStr">
        <is>
          <t>Sand</t>
        </is>
      </c>
      <c r="R400" s="54" t="n">
        <v>0.95</v>
      </c>
      <c r="S400" s="54" t="n">
        <v>0</v>
      </c>
      <c r="T400" s="54" t="n">
        <v>0.25</v>
      </c>
      <c r="U400" s="54" t="n">
        <v>0</v>
      </c>
      <c r="V400" s="52" t="inlineStr">
        <is>
          <t>Yes</t>
        </is>
      </c>
      <c r="W400" s="52" t="inlineStr">
        <is>
          <t>Yes</t>
        </is>
      </c>
      <c r="X400" s="52" t="inlineStr">
        <is>
          <t>-</t>
        </is>
      </c>
      <c r="Y400" s="52" t="inlineStr">
        <is>
          <t>Sandbag</t>
        </is>
      </c>
    </row>
    <row r="401" outlineLevel="1">
      <c r="A401" s="52" t="inlineStr">
        <is>
          <t>ENV-227</t>
        </is>
      </c>
      <c r="B401" s="52" t="inlineStr">
        <is>
          <t>Environment</t>
        </is>
      </c>
      <c r="C401" s="58" t="inlineStr">
        <is>
          <t>Cylinder</t>
        </is>
      </c>
      <c r="D401" s="62" t="inlineStr">
        <is>
          <t>Sandbag</t>
        </is>
      </c>
      <c r="E401" s="52" t="inlineStr">
        <is>
          <t>ENV-225</t>
        </is>
      </c>
      <c r="F401" s="52" t="n">
        <v>3</v>
      </c>
      <c r="G401" s="54" t="n">
        <v>0.25999999</v>
      </c>
      <c r="H401" s="54" t="n">
        <v>0.170000002</v>
      </c>
      <c r="I401" s="54" t="n">
        <v>0.5</v>
      </c>
      <c r="J401" s="54" t="n">
        <v>0</v>
      </c>
      <c r="K401" s="54" t="n">
        <v>106.666641</v>
      </c>
      <c r="L401" s="54" t="n">
        <v>0</v>
      </c>
      <c r="M401" s="54" t="n">
        <v>7.82715607</v>
      </c>
      <c r="N401" s="54" t="n">
        <v>0.263634443</v>
      </c>
      <c r="O401" s="54" t="n">
        <v>0.354613543</v>
      </c>
      <c r="P401" s="52" t="inlineStr">
        <is>
          <t>Gouraud</t>
        </is>
      </c>
      <c r="Q401" s="52" t="inlineStr">
        <is>
          <t>Sand</t>
        </is>
      </c>
      <c r="R401" s="54" t="n">
        <v>0.95</v>
      </c>
      <c r="S401" s="54" t="n">
        <v>0</v>
      </c>
      <c r="T401" s="54" t="n">
        <v>0.25</v>
      </c>
      <c r="U401" s="54" t="n">
        <v>0</v>
      </c>
      <c r="V401" s="52" t="inlineStr">
        <is>
          <t>Yes</t>
        </is>
      </c>
      <c r="W401" s="52" t="inlineStr">
        <is>
          <t>Yes</t>
        </is>
      </c>
      <c r="X401" s="52" t="inlineStr">
        <is>
          <t>-</t>
        </is>
      </c>
      <c r="Y401" s="52" t="inlineStr">
        <is>
          <t>Sandbag</t>
        </is>
      </c>
    </row>
    <row r="402" outlineLevel="1">
      <c r="A402" s="52" t="inlineStr">
        <is>
          <t>ENV-228</t>
        </is>
      </c>
      <c r="B402" s="52" t="inlineStr">
        <is>
          <t>Environment</t>
        </is>
      </c>
      <c r="C402" s="58" t="inlineStr">
        <is>
          <t>Cylinder</t>
        </is>
      </c>
      <c r="D402" s="62" t="inlineStr">
        <is>
          <t>Sandbag</t>
        </is>
      </c>
      <c r="E402" s="52" t="inlineStr">
        <is>
          <t>ENV-225</t>
        </is>
      </c>
      <c r="F402" s="52" t="n">
        <v>3</v>
      </c>
      <c r="G402" s="54" t="n">
        <v>0.25999999</v>
      </c>
      <c r="H402" s="54" t="n">
        <v>0.170000002</v>
      </c>
      <c r="I402" s="54" t="n">
        <v>0.5</v>
      </c>
      <c r="J402" s="54" t="n">
        <v>0</v>
      </c>
      <c r="K402" s="54" t="n">
        <v>71.1111069</v>
      </c>
      <c r="L402" s="54" t="n">
        <v>0</v>
      </c>
      <c r="M402" s="54" t="n">
        <v>8.620854380000001</v>
      </c>
      <c r="N402" s="54" t="n">
        <v>0.196242481</v>
      </c>
      <c r="O402" s="54" t="n">
        <v>0.370007455</v>
      </c>
      <c r="P402" s="52" t="inlineStr">
        <is>
          <t>Gouraud</t>
        </is>
      </c>
      <c r="Q402" s="52" t="inlineStr">
        <is>
          <t>Sand</t>
        </is>
      </c>
      <c r="R402" s="54" t="n">
        <v>0.95</v>
      </c>
      <c r="S402" s="54" t="n">
        <v>0</v>
      </c>
      <c r="T402" s="54" t="n">
        <v>0.25</v>
      </c>
      <c r="U402" s="54" t="n">
        <v>0</v>
      </c>
      <c r="V402" s="52" t="inlineStr">
        <is>
          <t>Yes</t>
        </is>
      </c>
      <c r="W402" s="52" t="inlineStr">
        <is>
          <t>Yes</t>
        </is>
      </c>
      <c r="X402" s="52" t="inlineStr">
        <is>
          <t>-</t>
        </is>
      </c>
      <c r="Y402" s="52" t="inlineStr">
        <is>
          <t>Sandbag</t>
        </is>
      </c>
    </row>
    <row r="403" outlineLevel="1">
      <c r="A403" s="52" t="inlineStr">
        <is>
          <t>ENV-229</t>
        </is>
      </c>
      <c r="B403" s="52" t="inlineStr">
        <is>
          <t>Environment</t>
        </is>
      </c>
      <c r="C403" s="58" t="inlineStr">
        <is>
          <t>Cylinder</t>
        </is>
      </c>
      <c r="D403" s="62" t="inlineStr">
        <is>
          <t>Sandbag</t>
        </is>
      </c>
      <c r="E403" s="52" t="inlineStr">
        <is>
          <t>ENV-225</t>
        </is>
      </c>
      <c r="F403" s="52" t="n">
        <v>3</v>
      </c>
      <c r="G403" s="54" t="n">
        <v>0.25999999</v>
      </c>
      <c r="H403" s="54" t="n">
        <v>0.170000002</v>
      </c>
      <c r="I403" s="54" t="n">
        <v>0.5</v>
      </c>
      <c r="J403" s="54" t="n">
        <v>0</v>
      </c>
      <c r="K403" s="54" t="n">
        <v>35.5555496</v>
      </c>
      <c r="L403" s="54" t="n">
        <v>0</v>
      </c>
      <c r="M403" s="54" t="n">
        <v>9.25761795</v>
      </c>
      <c r="N403" s="54" t="n">
        <v>0.141979605</v>
      </c>
      <c r="O403" s="54" t="n">
        <v>0.844060421</v>
      </c>
      <c r="P403" s="52" t="inlineStr">
        <is>
          <t>Gouraud</t>
        </is>
      </c>
      <c r="Q403" s="52" t="inlineStr">
        <is>
          <t>Sand</t>
        </is>
      </c>
      <c r="R403" s="54" t="n">
        <v>0.95</v>
      </c>
      <c r="S403" s="54" t="n">
        <v>0</v>
      </c>
      <c r="T403" s="54" t="n">
        <v>0.25</v>
      </c>
      <c r="U403" s="54" t="n">
        <v>0</v>
      </c>
      <c r="V403" s="52" t="inlineStr">
        <is>
          <t>Yes</t>
        </is>
      </c>
      <c r="W403" s="52" t="inlineStr">
        <is>
          <t>Yes</t>
        </is>
      </c>
      <c r="X403" s="52" t="inlineStr">
        <is>
          <t>-</t>
        </is>
      </c>
      <c r="Y403" s="52" t="inlineStr">
        <is>
          <t>Sandbag</t>
        </is>
      </c>
    </row>
    <row r="404" outlineLevel="1">
      <c r="A404" s="52" t="inlineStr">
        <is>
          <t>ENV-230</t>
        </is>
      </c>
      <c r="B404" s="52" t="inlineStr">
        <is>
          <t>Environment</t>
        </is>
      </c>
      <c r="C404" s="58" t="inlineStr">
        <is>
          <t>Cylinder</t>
        </is>
      </c>
      <c r="D404" s="62" t="inlineStr">
        <is>
          <t>Sandbag</t>
        </is>
      </c>
      <c r="E404" s="52" t="inlineStr">
        <is>
          <t>ENV-225</t>
        </is>
      </c>
      <c r="F404" s="52" t="n">
        <v>3</v>
      </c>
      <c r="G404" s="54" t="n">
        <v>0.25999999</v>
      </c>
      <c r="H404" s="54" t="n">
        <v>0.170000002</v>
      </c>
      <c r="I404" s="54" t="n">
        <v>0.5</v>
      </c>
      <c r="J404" s="54" t="n">
        <v>0</v>
      </c>
      <c r="K404" s="54" t="n">
        <v>-1.00179113e-05</v>
      </c>
      <c r="L404" s="54" t="n">
        <v>0</v>
      </c>
      <c r="M404" s="54" t="n">
        <v>9.5</v>
      </c>
      <c r="N404" s="54" t="n">
        <v>0.09764937310000001</v>
      </c>
      <c r="O404" s="54" t="n">
        <v>1.60000026</v>
      </c>
      <c r="P404" s="52" t="inlineStr">
        <is>
          <t>Gouraud</t>
        </is>
      </c>
      <c r="Q404" s="52" t="inlineStr">
        <is>
          <t>Sand</t>
        </is>
      </c>
      <c r="R404" s="54" t="n">
        <v>0.95</v>
      </c>
      <c r="S404" s="54" t="n">
        <v>0</v>
      </c>
      <c r="T404" s="54" t="n">
        <v>0.25</v>
      </c>
      <c r="U404" s="54" t="n">
        <v>0</v>
      </c>
      <c r="V404" s="52" t="inlineStr">
        <is>
          <t>Yes</t>
        </is>
      </c>
      <c r="W404" s="52" t="inlineStr">
        <is>
          <t>Yes</t>
        </is>
      </c>
      <c r="X404" s="52" t="inlineStr">
        <is>
          <t>-</t>
        </is>
      </c>
      <c r="Y404" s="52" t="inlineStr">
        <is>
          <t>Sandbag</t>
        </is>
      </c>
    </row>
    <row r="405" outlineLevel="1">
      <c r="A405" s="52" t="inlineStr">
        <is>
          <t>ENV-231</t>
        </is>
      </c>
      <c r="B405" s="52" t="inlineStr">
        <is>
          <t>Environment</t>
        </is>
      </c>
      <c r="C405" s="58" t="inlineStr">
        <is>
          <t>Cylinder</t>
        </is>
      </c>
      <c r="D405" s="62" t="inlineStr">
        <is>
          <t>Sandbag</t>
        </is>
      </c>
      <c r="E405" s="52" t="inlineStr">
        <is>
          <t>ENV-225</t>
        </is>
      </c>
      <c r="F405" s="52" t="n">
        <v>3</v>
      </c>
      <c r="G405" s="54" t="n">
        <v>0.25999999</v>
      </c>
      <c r="H405" s="54" t="n">
        <v>0.170000002</v>
      </c>
      <c r="I405" s="54" t="n">
        <v>0.5</v>
      </c>
      <c r="J405" s="54" t="n">
        <v>0</v>
      </c>
      <c r="K405" s="54" t="n">
        <v>-35.5555954</v>
      </c>
      <c r="L405" s="54" t="n">
        <v>0</v>
      </c>
      <c r="M405" s="54" t="n">
        <v>9.257617</v>
      </c>
      <c r="N405" s="54" t="n">
        <v>0.155287653</v>
      </c>
      <c r="O405" s="54" t="n">
        <v>2.35594034</v>
      </c>
      <c r="P405" s="52" t="inlineStr">
        <is>
          <t>Gouraud</t>
        </is>
      </c>
      <c r="Q405" s="52" t="inlineStr">
        <is>
          <t>Sand</t>
        </is>
      </c>
      <c r="R405" s="54" t="n">
        <v>0.95</v>
      </c>
      <c r="S405" s="54" t="n">
        <v>0</v>
      </c>
      <c r="T405" s="54" t="n">
        <v>0.25</v>
      </c>
      <c r="U405" s="54" t="n">
        <v>0</v>
      </c>
      <c r="V405" s="52" t="inlineStr">
        <is>
          <t>Yes</t>
        </is>
      </c>
      <c r="W405" s="52" t="inlineStr">
        <is>
          <t>Yes</t>
        </is>
      </c>
      <c r="X405" s="52" t="inlineStr">
        <is>
          <t>-</t>
        </is>
      </c>
      <c r="Y405" s="52" t="inlineStr">
        <is>
          <t>Sandbag</t>
        </is>
      </c>
    </row>
    <row r="406" outlineLevel="1">
      <c r="A406" s="52" t="inlineStr">
        <is>
          <t>ENV-232</t>
        </is>
      </c>
      <c r="B406" s="52" t="inlineStr">
        <is>
          <t>Environment</t>
        </is>
      </c>
      <c r="C406" s="58" t="inlineStr">
        <is>
          <t>Cylinder</t>
        </is>
      </c>
      <c r="D406" s="62" t="inlineStr">
        <is>
          <t>Sandbag</t>
        </is>
      </c>
      <c r="E406" s="52" t="inlineStr">
        <is>
          <t>ENV-225</t>
        </is>
      </c>
      <c r="F406" s="52" t="n">
        <v>3</v>
      </c>
      <c r="G406" s="54" t="n">
        <v>0.25999999</v>
      </c>
      <c r="H406" s="54" t="n">
        <v>0.170000002</v>
      </c>
      <c r="I406" s="54" t="n">
        <v>0.5</v>
      </c>
      <c r="J406" s="54" t="n">
        <v>0</v>
      </c>
      <c r="K406" s="54" t="n">
        <v>-71.1110992</v>
      </c>
      <c r="L406" s="54" t="n">
        <v>0</v>
      </c>
      <c r="M406" s="54" t="n">
        <v>8.620854380000001</v>
      </c>
      <c r="N406" s="54" t="n">
        <v>0.242399678</v>
      </c>
      <c r="O406" s="54" t="n">
        <v>2.82999253</v>
      </c>
      <c r="P406" s="52" t="inlineStr">
        <is>
          <t>Gouraud</t>
        </is>
      </c>
      <c r="Q406" s="52" t="inlineStr">
        <is>
          <t>Sand</t>
        </is>
      </c>
      <c r="R406" s="54" t="n">
        <v>0.95</v>
      </c>
      <c r="S406" s="54" t="n">
        <v>0</v>
      </c>
      <c r="T406" s="54" t="n">
        <v>0.25</v>
      </c>
      <c r="U406" s="54" t="n">
        <v>0</v>
      </c>
      <c r="V406" s="52" t="inlineStr">
        <is>
          <t>Yes</t>
        </is>
      </c>
      <c r="W406" s="52" t="inlineStr">
        <is>
          <t>Yes</t>
        </is>
      </c>
      <c r="X406" s="52" t="inlineStr">
        <is>
          <t>-</t>
        </is>
      </c>
      <c r="Y406" s="52" t="inlineStr">
        <is>
          <t>Sandbag</t>
        </is>
      </c>
    </row>
    <row r="407" outlineLevel="1">
      <c r="A407" s="52" t="inlineStr">
        <is>
          <t>ENV-233</t>
        </is>
      </c>
      <c r="B407" s="52" t="inlineStr">
        <is>
          <t>Environment</t>
        </is>
      </c>
      <c r="C407" s="58" t="inlineStr">
        <is>
          <t>Cylinder</t>
        </is>
      </c>
      <c r="D407" s="62" t="inlineStr">
        <is>
          <t>Sandbag</t>
        </is>
      </c>
      <c r="E407" s="52" t="inlineStr">
        <is>
          <t>ENV-225</t>
        </is>
      </c>
      <c r="F407" s="52" t="n">
        <v>3</v>
      </c>
      <c r="G407" s="54" t="n">
        <v>0.25999999</v>
      </c>
      <c r="H407" s="54" t="n">
        <v>0.170000002</v>
      </c>
      <c r="I407" s="54" t="n">
        <v>0.5</v>
      </c>
      <c r="J407" s="54" t="n">
        <v>0</v>
      </c>
      <c r="K407" s="54" t="n">
        <v>-106.66671</v>
      </c>
      <c r="L407" s="54" t="n">
        <v>0</v>
      </c>
      <c r="M407" s="54" t="n">
        <v>7.82715464</v>
      </c>
      <c r="N407" s="54" t="n">
        <v>0.303506434</v>
      </c>
      <c r="O407" s="54" t="n">
        <v>2.84538603</v>
      </c>
      <c r="P407" s="52" t="inlineStr">
        <is>
          <t>Gouraud</t>
        </is>
      </c>
      <c r="Q407" s="52" t="inlineStr">
        <is>
          <t>Sand</t>
        </is>
      </c>
      <c r="R407" s="54" t="n">
        <v>0.95</v>
      </c>
      <c r="S407" s="54" t="n">
        <v>0</v>
      </c>
      <c r="T407" s="54" t="n">
        <v>0.25</v>
      </c>
      <c r="U407" s="54" t="n">
        <v>0</v>
      </c>
      <c r="V407" s="52" t="inlineStr">
        <is>
          <t>Yes</t>
        </is>
      </c>
      <c r="W407" s="52" t="inlineStr">
        <is>
          <t>Yes</t>
        </is>
      </c>
      <c r="X407" s="52" t="inlineStr">
        <is>
          <t>-</t>
        </is>
      </c>
      <c r="Y407" s="52" t="inlineStr">
        <is>
          <t>Sandbag</t>
        </is>
      </c>
    </row>
    <row r="408" outlineLevel="1">
      <c r="A408" s="52" t="inlineStr">
        <is>
          <t>ENV-234</t>
        </is>
      </c>
      <c r="B408" s="52" t="inlineStr">
        <is>
          <t>Environment</t>
        </is>
      </c>
      <c r="C408" s="58" t="inlineStr">
        <is>
          <t>Cylinder</t>
        </is>
      </c>
      <c r="D408" s="62" t="inlineStr">
        <is>
          <t>Sandbag</t>
        </is>
      </c>
      <c r="E408" s="52" t="inlineStr">
        <is>
          <t>ENV-225</t>
        </is>
      </c>
      <c r="F408" s="52" t="n">
        <v>3</v>
      </c>
      <c r="G408" s="54" t="n">
        <v>0.25999999</v>
      </c>
      <c r="H408" s="54" t="n">
        <v>0.170000002</v>
      </c>
      <c r="I408" s="54" t="n">
        <v>0.5</v>
      </c>
      <c r="J408" s="54" t="n">
        <v>0</v>
      </c>
      <c r="K408" s="54" t="n">
        <v>-142.222229</v>
      </c>
      <c r="L408" s="54" t="n">
        <v>0</v>
      </c>
      <c r="M408" s="54" t="n">
        <v>7.17248917</v>
      </c>
      <c r="N408" s="54" t="n">
        <v>0.363899469</v>
      </c>
      <c r="O408" s="54" t="n">
        <v>2.39638066</v>
      </c>
      <c r="P408" s="52" t="inlineStr">
        <is>
          <t>Gouraud</t>
        </is>
      </c>
      <c r="Q408" s="52" t="inlineStr">
        <is>
          <t>Sand</t>
        </is>
      </c>
      <c r="R408" s="54" t="n">
        <v>0.95</v>
      </c>
      <c r="S408" s="54" t="n">
        <v>0</v>
      </c>
      <c r="T408" s="54" t="n">
        <v>0.25</v>
      </c>
      <c r="U408" s="54" t="n">
        <v>0</v>
      </c>
      <c r="V408" s="52" t="inlineStr">
        <is>
          <t>Yes</t>
        </is>
      </c>
      <c r="W408" s="52" t="inlineStr">
        <is>
          <t>Yes</t>
        </is>
      </c>
      <c r="X408" s="52" t="inlineStr">
        <is>
          <t>-</t>
        </is>
      </c>
      <c r="Y408" s="52" t="inlineStr">
        <is>
          <t>Sandbag</t>
        </is>
      </c>
    </row>
    <row r="409" outlineLevel="1">
      <c r="A409" s="52" t="inlineStr">
        <is>
          <t>ENV-235</t>
        </is>
      </c>
      <c r="B409" s="52" t="inlineStr">
        <is>
          <t>Environment</t>
        </is>
      </c>
      <c r="C409" s="58" t="inlineStr">
        <is>
          <t>Cylinder</t>
        </is>
      </c>
      <c r="D409" s="62" t="inlineStr">
        <is>
          <t>Sandbag</t>
        </is>
      </c>
      <c r="E409" s="52" t="inlineStr">
        <is>
          <t>ENV-225</t>
        </is>
      </c>
      <c r="F409" s="52" t="n">
        <v>3</v>
      </c>
      <c r="G409" s="54" t="n">
        <v>0.25999999</v>
      </c>
      <c r="H409" s="54" t="n">
        <v>0.170000002</v>
      </c>
      <c r="I409" s="54" t="n">
        <v>0.5</v>
      </c>
      <c r="J409" s="54" t="n">
        <v>0</v>
      </c>
      <c r="K409" s="54" t="n">
        <v>124.44442</v>
      </c>
      <c r="L409" s="54" t="n">
        <v>0</v>
      </c>
      <c r="M409" s="54" t="n">
        <v>7.46471119</v>
      </c>
      <c r="N409" s="54" t="n">
        <v>0.450691253</v>
      </c>
      <c r="O409" s="54" t="n">
        <v>0.5279222730000001</v>
      </c>
      <c r="P409" s="52" t="inlineStr">
        <is>
          <t>Gouraud</t>
        </is>
      </c>
      <c r="Q409" s="52" t="inlineStr">
        <is>
          <t>Sand</t>
        </is>
      </c>
      <c r="R409" s="54" t="n">
        <v>0.95</v>
      </c>
      <c r="S409" s="54" t="n">
        <v>0</v>
      </c>
      <c r="T409" s="54" t="n">
        <v>0.25</v>
      </c>
      <c r="U409" s="54" t="n">
        <v>0</v>
      </c>
      <c r="V409" s="52" t="inlineStr">
        <is>
          <t>Yes</t>
        </is>
      </c>
      <c r="W409" s="52" t="inlineStr">
        <is>
          <t>Yes</t>
        </is>
      </c>
      <c r="X409" s="52" t="inlineStr">
        <is>
          <t>-</t>
        </is>
      </c>
      <c r="Y409" s="52" t="inlineStr">
        <is>
          <t>Sandbag</t>
        </is>
      </c>
    </row>
    <row r="410" outlineLevel="1">
      <c r="A410" s="52" t="inlineStr">
        <is>
          <t>ENV-236</t>
        </is>
      </c>
      <c r="B410" s="52" t="inlineStr">
        <is>
          <t>Environment</t>
        </is>
      </c>
      <c r="C410" s="58" t="inlineStr">
        <is>
          <t>Cylinder</t>
        </is>
      </c>
      <c r="D410" s="62" t="inlineStr">
        <is>
          <t>Sandbag</t>
        </is>
      </c>
      <c r="E410" s="52" t="inlineStr">
        <is>
          <t>ENV-225</t>
        </is>
      </c>
      <c r="F410" s="52" t="n">
        <v>3</v>
      </c>
      <c r="G410" s="54" t="n">
        <v>0.25999999</v>
      </c>
      <c r="H410" s="54" t="n">
        <v>0.170000002</v>
      </c>
      <c r="I410" s="54" t="n">
        <v>0.5</v>
      </c>
      <c r="J410" s="54" t="n">
        <v>0</v>
      </c>
      <c r="K410" s="54" t="n">
        <v>88.8888855</v>
      </c>
      <c r="L410" s="54" t="n">
        <v>0</v>
      </c>
      <c r="M410" s="54" t="n">
        <v>8.22520828</v>
      </c>
      <c r="N410" s="54" t="n">
        <v>0.363063961</v>
      </c>
      <c r="O410" s="54" t="n">
        <v>0.30024454</v>
      </c>
      <c r="P410" s="52" t="inlineStr">
        <is>
          <t>Gouraud</t>
        </is>
      </c>
      <c r="Q410" s="52" t="inlineStr">
        <is>
          <t>Sand</t>
        </is>
      </c>
      <c r="R410" s="54" t="n">
        <v>0.95</v>
      </c>
      <c r="S410" s="54" t="n">
        <v>0</v>
      </c>
      <c r="T410" s="54" t="n">
        <v>0.25</v>
      </c>
      <c r="U410" s="54" t="n">
        <v>0</v>
      </c>
      <c r="V410" s="52" t="inlineStr">
        <is>
          <t>Yes</t>
        </is>
      </c>
      <c r="W410" s="52" t="inlineStr">
        <is>
          <t>Yes</t>
        </is>
      </c>
      <c r="X410" s="52" t="inlineStr">
        <is>
          <t>-</t>
        </is>
      </c>
      <c r="Y410" s="52" t="inlineStr">
        <is>
          <t>Sandbag</t>
        </is>
      </c>
    </row>
    <row r="411" outlineLevel="1">
      <c r="A411" s="52" t="inlineStr">
        <is>
          <t>ENV-237</t>
        </is>
      </c>
      <c r="B411" s="52" t="inlineStr">
        <is>
          <t>Environment</t>
        </is>
      </c>
      <c r="C411" s="58" t="inlineStr">
        <is>
          <t>Cylinder</t>
        </is>
      </c>
      <c r="D411" s="62" t="inlineStr">
        <is>
          <t>Sandbag</t>
        </is>
      </c>
      <c r="E411" s="52" t="inlineStr">
        <is>
          <t>ENV-225</t>
        </is>
      </c>
      <c r="F411" s="52" t="n">
        <v>3</v>
      </c>
      <c r="G411" s="54" t="n">
        <v>0.25999999</v>
      </c>
      <c r="H411" s="54" t="n">
        <v>0.170000002</v>
      </c>
      <c r="I411" s="54" t="n">
        <v>0.5</v>
      </c>
      <c r="J411" s="54" t="n">
        <v>0</v>
      </c>
      <c r="K411" s="54" t="n">
        <v>53.3333015</v>
      </c>
      <c r="L411" s="54" t="n">
        <v>0</v>
      </c>
      <c r="M411" s="54" t="n">
        <v>8.976306920000001</v>
      </c>
      <c r="N411" s="54" t="n">
        <v>0.311574966</v>
      </c>
      <c r="O411" s="54" t="n">
        <v>0.557240307</v>
      </c>
      <c r="P411" s="52" t="inlineStr">
        <is>
          <t>Gouraud</t>
        </is>
      </c>
      <c r="Q411" s="52" t="inlineStr">
        <is>
          <t>Sand</t>
        </is>
      </c>
      <c r="R411" s="54" t="n">
        <v>0.95</v>
      </c>
      <c r="S411" s="54" t="n">
        <v>0</v>
      </c>
      <c r="T411" s="54" t="n">
        <v>0.25</v>
      </c>
      <c r="U411" s="54" t="n">
        <v>0</v>
      </c>
      <c r="V411" s="52" t="inlineStr">
        <is>
          <t>Yes</t>
        </is>
      </c>
      <c r="W411" s="52" t="inlineStr">
        <is>
          <t>Yes</t>
        </is>
      </c>
      <c r="X411" s="52" t="inlineStr">
        <is>
          <t>-</t>
        </is>
      </c>
      <c r="Y411" s="52" t="inlineStr">
        <is>
          <t>Sandbag</t>
        </is>
      </c>
    </row>
    <row r="412" outlineLevel="1">
      <c r="A412" s="52" t="inlineStr">
        <is>
          <t>ENV-238</t>
        </is>
      </c>
      <c r="B412" s="52" t="inlineStr">
        <is>
          <t>Environment</t>
        </is>
      </c>
      <c r="C412" s="58" t="inlineStr">
        <is>
          <t>Cylinder</t>
        </is>
      </c>
      <c r="D412" s="62" t="inlineStr">
        <is>
          <t>Sandbag</t>
        </is>
      </c>
      <c r="E412" s="52" t="inlineStr">
        <is>
          <t>ENV-225</t>
        </is>
      </c>
      <c r="F412" s="52" t="n">
        <v>3</v>
      </c>
      <c r="G412" s="54" t="n">
        <v>0.25999999</v>
      </c>
      <c r="H412" s="54" t="n">
        <v>0.170000002</v>
      </c>
      <c r="I412" s="54" t="n">
        <v>0.5</v>
      </c>
      <c r="J412" s="54" t="n">
        <v>0</v>
      </c>
      <c r="K412" s="54" t="n">
        <v>17.7777424</v>
      </c>
      <c r="L412" s="54" t="n">
        <v>0</v>
      </c>
      <c r="M412" s="54" t="n">
        <v>9.437922479999999</v>
      </c>
      <c r="N412" s="54" t="n">
        <v>0.252907693</v>
      </c>
      <c r="O412" s="54" t="n">
        <v>1.20307696</v>
      </c>
      <c r="P412" s="52" t="inlineStr">
        <is>
          <t>Gouraud</t>
        </is>
      </c>
      <c r="Q412" s="52" t="inlineStr">
        <is>
          <t>Sand</t>
        </is>
      </c>
      <c r="R412" s="54" t="n">
        <v>0.95</v>
      </c>
      <c r="S412" s="54" t="n">
        <v>0</v>
      </c>
      <c r="T412" s="54" t="n">
        <v>0.25</v>
      </c>
      <c r="U412" s="54" t="n">
        <v>0</v>
      </c>
      <c r="V412" s="52" t="inlineStr">
        <is>
          <t>Yes</t>
        </is>
      </c>
      <c r="W412" s="52" t="inlineStr">
        <is>
          <t>Yes</t>
        </is>
      </c>
      <c r="X412" s="52" t="inlineStr">
        <is>
          <t>-</t>
        </is>
      </c>
      <c r="Y412" s="52" t="inlineStr">
        <is>
          <t>Sandbag</t>
        </is>
      </c>
    </row>
    <row r="413" outlineLevel="1">
      <c r="A413" s="52" t="inlineStr">
        <is>
          <t>ENV-239</t>
        </is>
      </c>
      <c r="B413" s="52" t="inlineStr">
        <is>
          <t>Environment</t>
        </is>
      </c>
      <c r="C413" s="58" t="inlineStr">
        <is>
          <t>Cylinder</t>
        </is>
      </c>
      <c r="D413" s="62" t="inlineStr">
        <is>
          <t>Sandbag</t>
        </is>
      </c>
      <c r="E413" s="52" t="inlineStr">
        <is>
          <t>ENV-225</t>
        </is>
      </c>
      <c r="F413" s="52" t="n">
        <v>3</v>
      </c>
      <c r="G413" s="54" t="n">
        <v>0.25999999</v>
      </c>
      <c r="H413" s="54" t="n">
        <v>0.170000002</v>
      </c>
      <c r="I413" s="54" t="n">
        <v>0.5</v>
      </c>
      <c r="J413" s="54" t="n">
        <v>0</v>
      </c>
      <c r="K413" s="54" t="n">
        <v>-17.7777634</v>
      </c>
      <c r="L413" s="54" t="n">
        <v>0</v>
      </c>
      <c r="M413" s="54" t="n">
        <v>9.437922479999999</v>
      </c>
      <c r="N413" s="54" t="n">
        <v>0.251091212</v>
      </c>
      <c r="O413" s="54" t="n">
        <v>1.99692345</v>
      </c>
      <c r="P413" s="52" t="inlineStr">
        <is>
          <t>Gouraud</t>
        </is>
      </c>
      <c r="Q413" s="52" t="inlineStr">
        <is>
          <t>Sand</t>
        </is>
      </c>
      <c r="R413" s="54" t="n">
        <v>0.95</v>
      </c>
      <c r="S413" s="54" t="n">
        <v>0</v>
      </c>
      <c r="T413" s="54" t="n">
        <v>0.25</v>
      </c>
      <c r="U413" s="54" t="n">
        <v>0</v>
      </c>
      <c r="V413" s="52" t="inlineStr">
        <is>
          <t>Yes</t>
        </is>
      </c>
      <c r="W413" s="52" t="inlineStr">
        <is>
          <t>Yes</t>
        </is>
      </c>
      <c r="X413" s="52" t="inlineStr">
        <is>
          <t>-</t>
        </is>
      </c>
      <c r="Y413" s="52" t="inlineStr">
        <is>
          <t>Sandbag</t>
        </is>
      </c>
    </row>
    <row r="414" outlineLevel="1">
      <c r="A414" s="52" t="inlineStr">
        <is>
          <t>ENV-240</t>
        </is>
      </c>
      <c r="B414" s="52" t="inlineStr">
        <is>
          <t>Environment</t>
        </is>
      </c>
      <c r="C414" s="58" t="inlineStr">
        <is>
          <t>Cylinder</t>
        </is>
      </c>
      <c r="D414" s="62" t="inlineStr">
        <is>
          <t>Sandbag</t>
        </is>
      </c>
      <c r="E414" s="52" t="inlineStr">
        <is>
          <t>ENV-225</t>
        </is>
      </c>
      <c r="F414" s="52" t="n">
        <v>3</v>
      </c>
      <c r="G414" s="54" t="n">
        <v>0.25999999</v>
      </c>
      <c r="H414" s="54" t="n">
        <v>0.170000002</v>
      </c>
      <c r="I414" s="54" t="n">
        <v>0.5</v>
      </c>
      <c r="J414" s="54" t="n">
        <v>0</v>
      </c>
      <c r="K414" s="54" t="n">
        <v>-53.3333473</v>
      </c>
      <c r="L414" s="54" t="n">
        <v>0</v>
      </c>
      <c r="M414" s="54" t="n">
        <v>8.976305959999999</v>
      </c>
      <c r="N414" s="54" t="n">
        <v>0.346873701</v>
      </c>
      <c r="O414" s="54" t="n">
        <v>2.64276028</v>
      </c>
      <c r="P414" s="52" t="inlineStr">
        <is>
          <t>Gouraud</t>
        </is>
      </c>
      <c r="Q414" s="52" t="inlineStr">
        <is>
          <t>Sand</t>
        </is>
      </c>
      <c r="R414" s="54" t="n">
        <v>0.95</v>
      </c>
      <c r="S414" s="54" t="n">
        <v>0</v>
      </c>
      <c r="T414" s="54" t="n">
        <v>0.25</v>
      </c>
      <c r="U414" s="54" t="n">
        <v>0</v>
      </c>
      <c r="V414" s="52" t="inlineStr">
        <is>
          <t>Yes</t>
        </is>
      </c>
      <c r="W414" s="52" t="inlineStr">
        <is>
          <t>Yes</t>
        </is>
      </c>
      <c r="X414" s="52" t="inlineStr">
        <is>
          <t>-</t>
        </is>
      </c>
      <c r="Y414" s="52" t="inlineStr">
        <is>
          <t>Sandbag</t>
        </is>
      </c>
    </row>
    <row r="415" outlineLevel="1">
      <c r="A415" s="52" t="inlineStr">
        <is>
          <t>ENV-241</t>
        </is>
      </c>
      <c r="B415" s="52" t="inlineStr">
        <is>
          <t>Environment</t>
        </is>
      </c>
      <c r="C415" s="58" t="inlineStr">
        <is>
          <t>Cylinder</t>
        </is>
      </c>
      <c r="D415" s="62" t="inlineStr">
        <is>
          <t>Sandbag</t>
        </is>
      </c>
      <c r="E415" s="52" t="inlineStr">
        <is>
          <t>ENV-225</t>
        </is>
      </c>
      <c r="F415" s="52" t="n">
        <v>3</v>
      </c>
      <c r="G415" s="54" t="n">
        <v>0.25999999</v>
      </c>
      <c r="H415" s="54" t="n">
        <v>0.170000002</v>
      </c>
      <c r="I415" s="54" t="n">
        <v>0.5</v>
      </c>
      <c r="J415" s="54" t="n">
        <v>0</v>
      </c>
      <c r="K415" s="54" t="n">
        <v>-88.8889389</v>
      </c>
      <c r="L415" s="54" t="n">
        <v>0</v>
      </c>
      <c r="M415" s="54" t="n">
        <v>8.22520733</v>
      </c>
      <c r="N415" s="54" t="n">
        <v>0.409347057</v>
      </c>
      <c r="O415" s="54" t="n">
        <v>2.89975548</v>
      </c>
      <c r="P415" s="52" t="inlineStr">
        <is>
          <t>Gouraud</t>
        </is>
      </c>
      <c r="Q415" s="52" t="inlineStr">
        <is>
          <t>Sand</t>
        </is>
      </c>
      <c r="R415" s="54" t="n">
        <v>0.95</v>
      </c>
      <c r="S415" s="54" t="n">
        <v>0</v>
      </c>
      <c r="T415" s="54" t="n">
        <v>0.25</v>
      </c>
      <c r="U415" s="54" t="n">
        <v>0</v>
      </c>
      <c r="V415" s="52" t="inlineStr">
        <is>
          <t>Yes</t>
        </is>
      </c>
      <c r="W415" s="52" t="inlineStr">
        <is>
          <t>Yes</t>
        </is>
      </c>
      <c r="X415" s="52" t="inlineStr">
        <is>
          <t>-</t>
        </is>
      </c>
      <c r="Y415" s="52" t="inlineStr">
        <is>
          <t>Sandbag</t>
        </is>
      </c>
    </row>
    <row r="416" outlineLevel="1">
      <c r="A416" s="52" t="inlineStr">
        <is>
          <t>ENV-242</t>
        </is>
      </c>
      <c r="B416" s="52" t="inlineStr">
        <is>
          <t>Environment</t>
        </is>
      </c>
      <c r="C416" s="58" t="inlineStr">
        <is>
          <t>Cylinder</t>
        </is>
      </c>
      <c r="D416" s="62" t="inlineStr">
        <is>
          <t>Sandbag</t>
        </is>
      </c>
      <c r="E416" s="52" t="inlineStr">
        <is>
          <t>ENV-225</t>
        </is>
      </c>
      <c r="F416" s="52" t="n">
        <v>3</v>
      </c>
      <c r="G416" s="54" t="n">
        <v>0.25999999</v>
      </c>
      <c r="H416" s="54" t="n">
        <v>0.170000002</v>
      </c>
      <c r="I416" s="54" t="n">
        <v>0.5</v>
      </c>
      <c r="J416" s="54" t="n">
        <v>0</v>
      </c>
      <c r="K416" s="54" t="n">
        <v>-124.444504</v>
      </c>
      <c r="L416" s="54" t="n">
        <v>0</v>
      </c>
      <c r="M416" s="54" t="n">
        <v>7.46470976</v>
      </c>
      <c r="N416" s="54" t="n">
        <v>0.480149567</v>
      </c>
      <c r="O416" s="54" t="n">
        <v>2.6720767</v>
      </c>
      <c r="P416" s="52" t="inlineStr">
        <is>
          <t>Gouraud</t>
        </is>
      </c>
      <c r="Q416" s="52" t="inlineStr">
        <is>
          <t>Sand</t>
        </is>
      </c>
      <c r="R416" s="54" t="n">
        <v>0.95</v>
      </c>
      <c r="S416" s="54" t="n">
        <v>0</v>
      </c>
      <c r="T416" s="54" t="n">
        <v>0.25</v>
      </c>
      <c r="U416" s="54" t="n">
        <v>0</v>
      </c>
      <c r="V416" s="52" t="inlineStr">
        <is>
          <t>Yes</t>
        </is>
      </c>
      <c r="W416" s="52" t="inlineStr">
        <is>
          <t>Yes</t>
        </is>
      </c>
      <c r="X416" s="52" t="inlineStr">
        <is>
          <t>-</t>
        </is>
      </c>
      <c r="Y416" s="52" t="inlineStr">
        <is>
          <t>Sandbag</t>
        </is>
      </c>
    </row>
    <row r="417" outlineLevel="1">
      <c r="A417" s="52" t="inlineStr">
        <is>
          <t>ENV-243</t>
        </is>
      </c>
      <c r="B417" s="52" t="inlineStr">
        <is>
          <t>Environment</t>
        </is>
      </c>
      <c r="C417" s="58" t="inlineStr">
        <is>
          <t>Cylinder</t>
        </is>
      </c>
      <c r="D417" s="62" t="inlineStr">
        <is>
          <t>Sandbag</t>
        </is>
      </c>
      <c r="E417" s="52" t="inlineStr">
        <is>
          <t>ENV-225</t>
        </is>
      </c>
      <c r="F417" s="52" t="n">
        <v>3</v>
      </c>
      <c r="G417" s="54" t="n">
        <v>0.25999999</v>
      </c>
      <c r="H417" s="54" t="n">
        <v>0.170000002</v>
      </c>
      <c r="I417" s="54" t="n">
        <v>0.5</v>
      </c>
      <c r="J417" s="54" t="n">
        <v>0</v>
      </c>
      <c r="K417" s="54" t="n">
        <v>106.666641</v>
      </c>
      <c r="L417" s="54" t="n">
        <v>0</v>
      </c>
      <c r="M417" s="54" t="n">
        <v>7.82715607</v>
      </c>
      <c r="N417" s="54" t="n">
        <v>0.543634474</v>
      </c>
      <c r="O417" s="54" t="n">
        <v>0.354613543</v>
      </c>
      <c r="P417" s="52" t="inlineStr">
        <is>
          <t>Gouraud</t>
        </is>
      </c>
      <c r="Q417" s="52" t="inlineStr">
        <is>
          <t>Sand</t>
        </is>
      </c>
      <c r="R417" s="54" t="n">
        <v>0.95</v>
      </c>
      <c r="S417" s="54" t="n">
        <v>0</v>
      </c>
      <c r="T417" s="54" t="n">
        <v>0.25</v>
      </c>
      <c r="U417" s="54" t="n">
        <v>0</v>
      </c>
      <c r="V417" s="52" t="inlineStr">
        <is>
          <t>Yes</t>
        </is>
      </c>
      <c r="W417" s="52" t="inlineStr">
        <is>
          <t>Yes</t>
        </is>
      </c>
      <c r="X417" s="52" t="inlineStr">
        <is>
          <t>-</t>
        </is>
      </c>
      <c r="Y417" s="52" t="inlineStr">
        <is>
          <t>Sandbag</t>
        </is>
      </c>
    </row>
    <row r="418" outlineLevel="1">
      <c r="A418" s="52" t="inlineStr">
        <is>
          <t>ENV-244</t>
        </is>
      </c>
      <c r="B418" s="52" t="inlineStr">
        <is>
          <t>Environment</t>
        </is>
      </c>
      <c r="C418" s="58" t="inlineStr">
        <is>
          <t>Cylinder</t>
        </is>
      </c>
      <c r="D418" s="62" t="inlineStr">
        <is>
          <t>Sandbag</t>
        </is>
      </c>
      <c r="E418" s="52" t="inlineStr">
        <is>
          <t>ENV-225</t>
        </is>
      </c>
      <c r="F418" s="52" t="n">
        <v>3</v>
      </c>
      <c r="G418" s="54" t="n">
        <v>0.25999999</v>
      </c>
      <c r="H418" s="54" t="n">
        <v>0.170000002</v>
      </c>
      <c r="I418" s="54" t="n">
        <v>0.5</v>
      </c>
      <c r="J418" s="54" t="n">
        <v>0</v>
      </c>
      <c r="K418" s="54" t="n">
        <v>71.1111069</v>
      </c>
      <c r="L418" s="54" t="n">
        <v>0</v>
      </c>
      <c r="M418" s="54" t="n">
        <v>8.620854380000001</v>
      </c>
      <c r="N418" s="54" t="n">
        <v>0.476242483</v>
      </c>
      <c r="O418" s="54" t="n">
        <v>0.370007455</v>
      </c>
      <c r="P418" s="52" t="inlineStr">
        <is>
          <t>Gouraud</t>
        </is>
      </c>
      <c r="Q418" s="52" t="inlineStr">
        <is>
          <t>Sand</t>
        </is>
      </c>
      <c r="R418" s="54" t="n">
        <v>0.95</v>
      </c>
      <c r="S418" s="54" t="n">
        <v>0</v>
      </c>
      <c r="T418" s="54" t="n">
        <v>0.25</v>
      </c>
      <c r="U418" s="54" t="n">
        <v>0</v>
      </c>
      <c r="V418" s="52" t="inlineStr">
        <is>
          <t>Yes</t>
        </is>
      </c>
      <c r="W418" s="52" t="inlineStr">
        <is>
          <t>Yes</t>
        </is>
      </c>
      <c r="X418" s="52" t="inlineStr">
        <is>
          <t>-</t>
        </is>
      </c>
      <c r="Y418" s="52" t="inlineStr">
        <is>
          <t>Sandbag</t>
        </is>
      </c>
    </row>
    <row r="419" outlineLevel="1">
      <c r="A419" s="52" t="inlineStr">
        <is>
          <t>ENV-245</t>
        </is>
      </c>
      <c r="B419" s="52" t="inlineStr">
        <is>
          <t>Environment</t>
        </is>
      </c>
      <c r="C419" s="58" t="inlineStr">
        <is>
          <t>Cylinder</t>
        </is>
      </c>
      <c r="D419" s="62" t="inlineStr">
        <is>
          <t>Sandbag</t>
        </is>
      </c>
      <c r="E419" s="52" t="inlineStr">
        <is>
          <t>ENV-225</t>
        </is>
      </c>
      <c r="F419" s="52" t="n">
        <v>3</v>
      </c>
      <c r="G419" s="54" t="n">
        <v>0.25999999</v>
      </c>
      <c r="H419" s="54" t="n">
        <v>0.170000002</v>
      </c>
      <c r="I419" s="54" t="n">
        <v>0.5</v>
      </c>
      <c r="J419" s="54" t="n">
        <v>0</v>
      </c>
      <c r="K419" s="54" t="n">
        <v>35.5555496</v>
      </c>
      <c r="L419" s="54" t="n">
        <v>0</v>
      </c>
      <c r="M419" s="54" t="n">
        <v>9.25761795</v>
      </c>
      <c r="N419" s="54" t="n">
        <v>0.421979636</v>
      </c>
      <c r="O419" s="54" t="n">
        <v>0.844060421</v>
      </c>
      <c r="P419" s="52" t="inlineStr">
        <is>
          <t>Gouraud</t>
        </is>
      </c>
      <c r="Q419" s="52" t="inlineStr">
        <is>
          <t>Sand</t>
        </is>
      </c>
      <c r="R419" s="54" t="n">
        <v>0.95</v>
      </c>
      <c r="S419" s="54" t="n">
        <v>0</v>
      </c>
      <c r="T419" s="54" t="n">
        <v>0.25</v>
      </c>
      <c r="U419" s="54" t="n">
        <v>0</v>
      </c>
      <c r="V419" s="52" t="inlineStr">
        <is>
          <t>Yes</t>
        </is>
      </c>
      <c r="W419" s="52" t="inlineStr">
        <is>
          <t>Yes</t>
        </is>
      </c>
      <c r="X419" s="52" t="inlineStr">
        <is>
          <t>-</t>
        </is>
      </c>
      <c r="Y419" s="52" t="inlineStr">
        <is>
          <t>Sandbag</t>
        </is>
      </c>
    </row>
    <row r="420" outlineLevel="1">
      <c r="A420" s="52" t="inlineStr">
        <is>
          <t>ENV-246</t>
        </is>
      </c>
      <c r="B420" s="52" t="inlineStr">
        <is>
          <t>Environment</t>
        </is>
      </c>
      <c r="C420" s="58" t="inlineStr">
        <is>
          <t>Cylinder</t>
        </is>
      </c>
      <c r="D420" s="62" t="inlineStr">
        <is>
          <t>Sandbag</t>
        </is>
      </c>
      <c r="E420" s="52" t="inlineStr">
        <is>
          <t>ENV-225</t>
        </is>
      </c>
      <c r="F420" s="52" t="n">
        <v>3</v>
      </c>
      <c r="G420" s="54" t="n">
        <v>0.25999999</v>
      </c>
      <c r="H420" s="54" t="n">
        <v>0.170000002</v>
      </c>
      <c r="I420" s="54" t="n">
        <v>0.5</v>
      </c>
      <c r="J420" s="54" t="n">
        <v>0</v>
      </c>
      <c r="K420" s="54" t="n">
        <v>-1.00179113e-05</v>
      </c>
      <c r="L420" s="54" t="n">
        <v>0</v>
      </c>
      <c r="M420" s="54" t="n">
        <v>9.5</v>
      </c>
      <c r="N420" s="54" t="n">
        <v>0.377649397</v>
      </c>
      <c r="O420" s="54" t="n">
        <v>1.60000026</v>
      </c>
      <c r="P420" s="52" t="inlineStr">
        <is>
          <t>Gouraud</t>
        </is>
      </c>
      <c r="Q420" s="52" t="inlineStr">
        <is>
          <t>Sand</t>
        </is>
      </c>
      <c r="R420" s="54" t="n">
        <v>0.95</v>
      </c>
      <c r="S420" s="54" t="n">
        <v>0</v>
      </c>
      <c r="T420" s="54" t="n">
        <v>0.25</v>
      </c>
      <c r="U420" s="54" t="n">
        <v>0</v>
      </c>
      <c r="V420" s="52" t="inlineStr">
        <is>
          <t>Yes</t>
        </is>
      </c>
      <c r="W420" s="52" t="inlineStr">
        <is>
          <t>Yes</t>
        </is>
      </c>
      <c r="X420" s="52" t="inlineStr">
        <is>
          <t>-</t>
        </is>
      </c>
      <c r="Y420" s="52" t="inlineStr">
        <is>
          <t>Sandbag</t>
        </is>
      </c>
    </row>
    <row r="421" outlineLevel="1">
      <c r="A421" s="52" t="inlineStr">
        <is>
          <t>ENV-247</t>
        </is>
      </c>
      <c r="B421" s="52" t="inlineStr">
        <is>
          <t>Environment</t>
        </is>
      </c>
      <c r="C421" s="58" t="inlineStr">
        <is>
          <t>Cylinder</t>
        </is>
      </c>
      <c r="D421" s="62" t="inlineStr">
        <is>
          <t>Sandbag</t>
        </is>
      </c>
      <c r="E421" s="52" t="inlineStr">
        <is>
          <t>ENV-225</t>
        </is>
      </c>
      <c r="F421" s="52" t="n">
        <v>3</v>
      </c>
      <c r="G421" s="54" t="n">
        <v>0.25999999</v>
      </c>
      <c r="H421" s="54" t="n">
        <v>0.170000002</v>
      </c>
      <c r="I421" s="54" t="n">
        <v>0.5</v>
      </c>
      <c r="J421" s="54" t="n">
        <v>0</v>
      </c>
      <c r="K421" s="54" t="n">
        <v>-35.5555954</v>
      </c>
      <c r="L421" s="54" t="n">
        <v>0</v>
      </c>
      <c r="M421" s="54" t="n">
        <v>9.257617</v>
      </c>
      <c r="N421" s="54" t="n">
        <v>0.435287654</v>
      </c>
      <c r="O421" s="54" t="n">
        <v>2.35594034</v>
      </c>
      <c r="P421" s="52" t="inlineStr">
        <is>
          <t>Gouraud</t>
        </is>
      </c>
      <c r="Q421" s="52" t="inlineStr">
        <is>
          <t>Sand</t>
        </is>
      </c>
      <c r="R421" s="54" t="n">
        <v>0.95</v>
      </c>
      <c r="S421" s="54" t="n">
        <v>0</v>
      </c>
      <c r="T421" s="54" t="n">
        <v>0.25</v>
      </c>
      <c r="U421" s="54" t="n">
        <v>0</v>
      </c>
      <c r="V421" s="52" t="inlineStr">
        <is>
          <t>Yes</t>
        </is>
      </c>
      <c r="W421" s="52" t="inlineStr">
        <is>
          <t>Yes</t>
        </is>
      </c>
      <c r="X421" s="52" t="inlineStr">
        <is>
          <t>-</t>
        </is>
      </c>
      <c r="Y421" s="52" t="inlineStr">
        <is>
          <t>Sandbag</t>
        </is>
      </c>
    </row>
    <row r="422" outlineLevel="1">
      <c r="A422" s="52" t="inlineStr">
        <is>
          <t>ENV-248</t>
        </is>
      </c>
      <c r="B422" s="52" t="inlineStr">
        <is>
          <t>Environment</t>
        </is>
      </c>
      <c r="C422" s="58" t="inlineStr">
        <is>
          <t>Cylinder</t>
        </is>
      </c>
      <c r="D422" s="62" t="inlineStr">
        <is>
          <t>Sandbag</t>
        </is>
      </c>
      <c r="E422" s="52" t="inlineStr">
        <is>
          <t>ENV-225</t>
        </is>
      </c>
      <c r="F422" s="52" t="n">
        <v>3</v>
      </c>
      <c r="G422" s="54" t="n">
        <v>0.25999999</v>
      </c>
      <c r="H422" s="54" t="n">
        <v>0.170000002</v>
      </c>
      <c r="I422" s="54" t="n">
        <v>0.5</v>
      </c>
      <c r="J422" s="54" t="n">
        <v>0</v>
      </c>
      <c r="K422" s="54" t="n">
        <v>-71.1110992</v>
      </c>
      <c r="L422" s="54" t="n">
        <v>0</v>
      </c>
      <c r="M422" s="54" t="n">
        <v>8.620854380000001</v>
      </c>
      <c r="N422" s="54" t="n">
        <v>0.522399664</v>
      </c>
      <c r="O422" s="54" t="n">
        <v>2.82999253</v>
      </c>
      <c r="P422" s="52" t="inlineStr">
        <is>
          <t>Gouraud</t>
        </is>
      </c>
      <c r="Q422" s="52" t="inlineStr">
        <is>
          <t>Sand</t>
        </is>
      </c>
      <c r="R422" s="54" t="n">
        <v>0.95</v>
      </c>
      <c r="S422" s="54" t="n">
        <v>0</v>
      </c>
      <c r="T422" s="54" t="n">
        <v>0.25</v>
      </c>
      <c r="U422" s="54" t="n">
        <v>0</v>
      </c>
      <c r="V422" s="52" t="inlineStr">
        <is>
          <t>Yes</t>
        </is>
      </c>
      <c r="W422" s="52" t="inlineStr">
        <is>
          <t>Yes</t>
        </is>
      </c>
      <c r="X422" s="52" t="inlineStr">
        <is>
          <t>-</t>
        </is>
      </c>
      <c r="Y422" s="52" t="inlineStr">
        <is>
          <t>Sandbag</t>
        </is>
      </c>
    </row>
    <row r="423" outlineLevel="1">
      <c r="A423" s="52" t="inlineStr">
        <is>
          <t>ENV-249</t>
        </is>
      </c>
      <c r="B423" s="52" t="inlineStr">
        <is>
          <t>Environment</t>
        </is>
      </c>
      <c r="C423" s="58" t="inlineStr">
        <is>
          <t>Cylinder</t>
        </is>
      </c>
      <c r="D423" s="62" t="inlineStr">
        <is>
          <t>Sandbag</t>
        </is>
      </c>
      <c r="E423" s="52" t="inlineStr">
        <is>
          <t>ENV-225</t>
        </is>
      </c>
      <c r="F423" s="52" t="n">
        <v>3</v>
      </c>
      <c r="G423" s="54" t="n">
        <v>0.25999999</v>
      </c>
      <c r="H423" s="54" t="n">
        <v>0.170000002</v>
      </c>
      <c r="I423" s="54" t="n">
        <v>0.5</v>
      </c>
      <c r="J423" s="54" t="n">
        <v>0</v>
      </c>
      <c r="K423" s="54" t="n">
        <v>-106.66671</v>
      </c>
      <c r="L423" s="54" t="n">
        <v>0</v>
      </c>
      <c r="M423" s="54" t="n">
        <v>7.82715464</v>
      </c>
      <c r="N423" s="54" t="n">
        <v>0.583506465</v>
      </c>
      <c r="O423" s="54" t="n">
        <v>2.84538603</v>
      </c>
      <c r="P423" s="52" t="inlineStr">
        <is>
          <t>Gouraud</t>
        </is>
      </c>
      <c r="Q423" s="52" t="inlineStr">
        <is>
          <t>Sand</t>
        </is>
      </c>
      <c r="R423" s="54" t="n">
        <v>0.95</v>
      </c>
      <c r="S423" s="54" t="n">
        <v>0</v>
      </c>
      <c r="T423" s="54" t="n">
        <v>0.25</v>
      </c>
      <c r="U423" s="54" t="n">
        <v>0</v>
      </c>
      <c r="V423" s="52" t="inlineStr">
        <is>
          <t>Yes</t>
        </is>
      </c>
      <c r="W423" s="52" t="inlineStr">
        <is>
          <t>Yes</t>
        </is>
      </c>
      <c r="X423" s="52" t="inlineStr">
        <is>
          <t>-</t>
        </is>
      </c>
      <c r="Y423" s="52" t="inlineStr">
        <is>
          <t>Sandbag</t>
        </is>
      </c>
    </row>
    <row r="424" outlineLevel="1">
      <c r="A424" s="52" t="inlineStr">
        <is>
          <t>ENV-250</t>
        </is>
      </c>
      <c r="B424" s="52" t="inlineStr">
        <is>
          <t>Environment</t>
        </is>
      </c>
      <c r="C424" s="53" t="inlineStr">
        <is>
          <t>Group</t>
        </is>
      </c>
      <c r="D424" s="60" t="inlineStr">
        <is>
          <t>Supply cache</t>
        </is>
      </c>
      <c r="E424" s="52" t="inlineStr">
        <is>
          <t>ENV-208</t>
        </is>
      </c>
      <c r="F424" s="52" t="n">
        <v>2</v>
      </c>
      <c r="G424" s="54" t="n">
        <v>1</v>
      </c>
      <c r="H424" s="54" t="n">
        <v>1</v>
      </c>
      <c r="I424" s="54" t="n">
        <v>1</v>
      </c>
      <c r="J424" s="54" t="n">
        <v>0</v>
      </c>
      <c r="K424" s="54" t="n">
        <v>70</v>
      </c>
      <c r="L424" s="54" t="n">
        <v>0</v>
      </c>
      <c r="M424" s="54" t="n">
        <v>9.899999619999999</v>
      </c>
      <c r="N424" s="54" t="n">
        <v>-0.0131509593</v>
      </c>
      <c r="O424" s="54" t="n">
        <v>-1.60000002</v>
      </c>
      <c r="P424" s="52" t="inlineStr">
        <is>
          <t>-</t>
        </is>
      </c>
      <c r="Q424" s="52" t="inlineStr">
        <is>
          <t>Plain</t>
        </is>
      </c>
      <c r="R424" s="54" t="n">
        <v>0.5</v>
      </c>
      <c r="S424" s="54" t="n">
        <v>0</v>
      </c>
      <c r="T424" s="54" t="n">
        <v>0.2</v>
      </c>
      <c r="U424" s="54" t="n">
        <v>0</v>
      </c>
      <c r="V424" s="52" t="inlineStr">
        <is>
          <t>No</t>
        </is>
      </c>
      <c r="W424" s="52" t="inlineStr">
        <is>
          <t>Yes</t>
        </is>
      </c>
      <c r="X424" s="52" t="inlineStr">
        <is>
          <t>-</t>
        </is>
      </c>
      <c r="Y424" s="52" t="inlineStr">
        <is>
          <t>Crates and fuel drums</t>
        </is>
      </c>
    </row>
    <row r="425" outlineLevel="1">
      <c r="A425" s="52" t="inlineStr">
        <is>
          <t>ENV-251</t>
        </is>
      </c>
      <c r="B425" s="52" t="inlineStr">
        <is>
          <t>Environment</t>
        </is>
      </c>
      <c r="C425" s="63" t="inlineStr">
        <is>
          <t>Cube</t>
        </is>
      </c>
      <c r="D425" s="62" t="inlineStr">
        <is>
          <t>Crate</t>
        </is>
      </c>
      <c r="E425" s="52" t="inlineStr">
        <is>
          <t>ENV-250</t>
        </is>
      </c>
      <c r="F425" s="52" t="n">
        <v>3</v>
      </c>
      <c r="G425" s="54" t="n">
        <v>0.600000024</v>
      </c>
      <c r="H425" s="54" t="n">
        <v>0.600000024</v>
      </c>
      <c r="I425" s="54" t="n">
        <v>0.600000024</v>
      </c>
      <c r="J425" s="54" t="n">
        <v>0</v>
      </c>
      <c r="K425" s="54" t="n">
        <v>0</v>
      </c>
      <c r="L425" s="54" t="n">
        <v>0</v>
      </c>
      <c r="M425" s="54" t="n">
        <v>0</v>
      </c>
      <c r="N425" s="54" t="n">
        <v>0.300000012</v>
      </c>
      <c r="O425" s="54" t="n">
        <v>0</v>
      </c>
      <c r="P425" s="52" t="inlineStr">
        <is>
          <t>Gouraud</t>
        </is>
      </c>
      <c r="Q425" s="52" t="inlineStr">
        <is>
          <t>Wood</t>
        </is>
      </c>
      <c r="R425" s="54" t="n">
        <v>0.75</v>
      </c>
      <c r="S425" s="54" t="n">
        <v>0</v>
      </c>
      <c r="T425" s="54" t="n">
        <v>0.28</v>
      </c>
      <c r="U425" s="54" t="n">
        <v>0</v>
      </c>
      <c r="V425" s="52" t="inlineStr">
        <is>
          <t>Yes</t>
        </is>
      </c>
      <c r="W425" s="52" t="inlineStr">
        <is>
          <t>Yes</t>
        </is>
      </c>
      <c r="X425" s="52" t="inlineStr">
        <is>
          <t>-</t>
        </is>
      </c>
      <c r="Y425" s="52" t="inlineStr">
        <is>
          <t>Supply crate</t>
        </is>
      </c>
    </row>
    <row r="426" outlineLevel="1">
      <c r="A426" s="52" t="inlineStr">
        <is>
          <t>ENV-252</t>
        </is>
      </c>
      <c r="B426" s="52" t="inlineStr">
        <is>
          <t>Environment</t>
        </is>
      </c>
      <c r="C426" s="63" t="inlineStr">
        <is>
          <t>Cube</t>
        </is>
      </c>
      <c r="D426" s="62" t="inlineStr">
        <is>
          <t>Crate</t>
        </is>
      </c>
      <c r="E426" s="52" t="inlineStr">
        <is>
          <t>ENV-250</t>
        </is>
      </c>
      <c r="F426" s="52" t="n">
        <v>3</v>
      </c>
      <c r="G426" s="54" t="n">
        <v>0.600000024</v>
      </c>
      <c r="H426" s="54" t="n">
        <v>0.600000024</v>
      </c>
      <c r="I426" s="54" t="n">
        <v>0.600000024</v>
      </c>
      <c r="J426" s="54" t="n">
        <v>0</v>
      </c>
      <c r="K426" s="54" t="n">
        <v>12</v>
      </c>
      <c r="L426" s="54" t="n">
        <v>0</v>
      </c>
      <c r="M426" s="54" t="n">
        <v>0.649999976</v>
      </c>
      <c r="N426" s="54" t="n">
        <v>0.300000012</v>
      </c>
      <c r="O426" s="54" t="n">
        <v>0.0500000007</v>
      </c>
      <c r="P426" s="52" t="inlineStr">
        <is>
          <t>Gouraud</t>
        </is>
      </c>
      <c r="Q426" s="52" t="inlineStr">
        <is>
          <t>Wood</t>
        </is>
      </c>
      <c r="R426" s="54" t="n">
        <v>0.75</v>
      </c>
      <c r="S426" s="54" t="n">
        <v>0</v>
      </c>
      <c r="T426" s="54" t="n">
        <v>0.28</v>
      </c>
      <c r="U426" s="54" t="n">
        <v>0</v>
      </c>
      <c r="V426" s="52" t="inlineStr">
        <is>
          <t>Yes</t>
        </is>
      </c>
      <c r="W426" s="52" t="inlineStr">
        <is>
          <t>Yes</t>
        </is>
      </c>
      <c r="X426" s="52" t="inlineStr">
        <is>
          <t>-</t>
        </is>
      </c>
      <c r="Y426" s="52" t="inlineStr">
        <is>
          <t>Supply crate</t>
        </is>
      </c>
    </row>
    <row r="427" outlineLevel="1">
      <c r="A427" s="52" t="inlineStr">
        <is>
          <t>ENV-253</t>
        </is>
      </c>
      <c r="B427" s="52" t="inlineStr">
        <is>
          <t>Environment</t>
        </is>
      </c>
      <c r="C427" s="63" t="inlineStr">
        <is>
          <t>Cube</t>
        </is>
      </c>
      <c r="D427" s="62" t="inlineStr">
        <is>
          <t>Crate</t>
        </is>
      </c>
      <c r="E427" s="52" t="inlineStr">
        <is>
          <t>ENV-250</t>
        </is>
      </c>
      <c r="F427" s="52" t="n">
        <v>3</v>
      </c>
      <c r="G427" s="54" t="n">
        <v>0.550000012</v>
      </c>
      <c r="H427" s="54" t="n">
        <v>0.5</v>
      </c>
      <c r="I427" s="54" t="n">
        <v>0.550000012</v>
      </c>
      <c r="J427" s="54" t="n">
        <v>0</v>
      </c>
      <c r="K427" s="54" t="n">
        <v>-8</v>
      </c>
      <c r="L427" s="54" t="n">
        <v>0</v>
      </c>
      <c r="M427" s="54" t="n">
        <v>0.300000012</v>
      </c>
      <c r="N427" s="54" t="n">
        <v>0.850000024</v>
      </c>
      <c r="O427" s="54" t="n">
        <v>0</v>
      </c>
      <c r="P427" s="52" t="inlineStr">
        <is>
          <t>Gouraud</t>
        </is>
      </c>
      <c r="Q427" s="52" t="inlineStr">
        <is>
          <t>Wood</t>
        </is>
      </c>
      <c r="R427" s="54" t="n">
        <v>0.75</v>
      </c>
      <c r="S427" s="54" t="n">
        <v>0</v>
      </c>
      <c r="T427" s="54" t="n">
        <v>0.28</v>
      </c>
      <c r="U427" s="54" t="n">
        <v>0</v>
      </c>
      <c r="V427" s="52" t="inlineStr">
        <is>
          <t>Yes</t>
        </is>
      </c>
      <c r="W427" s="52" t="inlineStr">
        <is>
          <t>Yes</t>
        </is>
      </c>
      <c r="X427" s="52" t="inlineStr">
        <is>
          <t>-</t>
        </is>
      </c>
      <c r="Y427" s="52" t="inlineStr">
        <is>
          <t>Supply crate</t>
        </is>
      </c>
    </row>
    <row r="428" outlineLevel="1">
      <c r="A428" s="52" t="inlineStr">
        <is>
          <t>ENV-254</t>
        </is>
      </c>
      <c r="B428" s="52" t="inlineStr">
        <is>
          <t>Environment</t>
        </is>
      </c>
      <c r="C428" s="63" t="inlineStr">
        <is>
          <t>Cube</t>
        </is>
      </c>
      <c r="D428" s="62" t="inlineStr">
        <is>
          <t>Crate stencil</t>
        </is>
      </c>
      <c r="E428" s="52" t="inlineStr">
        <is>
          <t>ENV-250</t>
        </is>
      </c>
      <c r="F428" s="52" t="n">
        <v>3</v>
      </c>
      <c r="G428" s="54" t="n">
        <v>0.340000004</v>
      </c>
      <c r="H428" s="54" t="n">
        <v>0.00600000005</v>
      </c>
      <c r="I428" s="54" t="n">
        <v>0.119999997</v>
      </c>
      <c r="J428" s="54" t="n">
        <v>0</v>
      </c>
      <c r="K428" s="54" t="n">
        <v>-8</v>
      </c>
      <c r="L428" s="54" t="n">
        <v>0</v>
      </c>
      <c r="M428" s="54" t="n">
        <v>0.300000012</v>
      </c>
      <c r="N428" s="54" t="n">
        <v>1.10399997</v>
      </c>
      <c r="O428" s="54" t="n">
        <v>0</v>
      </c>
      <c r="P428" s="52" t="inlineStr">
        <is>
          <t>Gouraud</t>
        </is>
      </c>
      <c r="Q428" s="52" t="inlineStr">
        <is>
          <t>Paint</t>
        </is>
      </c>
      <c r="R428" s="54" t="n">
        <v>0.6</v>
      </c>
      <c r="S428" s="54" t="n">
        <v>0</v>
      </c>
      <c r="T428" s="54" t="n">
        <v>0.28</v>
      </c>
      <c r="U428" s="54" t="n">
        <v>0</v>
      </c>
      <c r="V428" s="52" t="inlineStr">
        <is>
          <t>No</t>
        </is>
      </c>
      <c r="W428" s="52" t="inlineStr">
        <is>
          <t>Yes</t>
        </is>
      </c>
      <c r="X428" s="52" t="inlineStr">
        <is>
          <t>-</t>
        </is>
      </c>
      <c r="Y428" s="52" t="inlineStr">
        <is>
          <t>Stencilled ammunition marking</t>
        </is>
      </c>
    </row>
    <row r="429" outlineLevel="1">
      <c r="A429" s="52" t="inlineStr">
        <is>
          <t>ENV-255</t>
        </is>
      </c>
      <c r="B429" s="52" t="inlineStr">
        <is>
          <t>Environment</t>
        </is>
      </c>
      <c r="C429" s="58" t="inlineStr">
        <is>
          <t>Cylinder</t>
        </is>
      </c>
      <c r="D429" s="62" t="inlineStr">
        <is>
          <t>Fuel drum</t>
        </is>
      </c>
      <c r="E429" s="52" t="inlineStr">
        <is>
          <t>ENV-250</t>
        </is>
      </c>
      <c r="F429" s="52" t="n">
        <v>3</v>
      </c>
      <c r="G429" s="54" t="n">
        <v>0.400000006</v>
      </c>
      <c r="H429" s="54" t="n">
        <v>0.400000006</v>
      </c>
      <c r="I429" s="54" t="n">
        <v>0.600000024</v>
      </c>
      <c r="J429" s="54" t="n">
        <v>90</v>
      </c>
      <c r="K429" s="54" t="n">
        <v>0</v>
      </c>
      <c r="L429" s="54" t="n">
        <v>0</v>
      </c>
      <c r="M429" s="54" t="n">
        <v>-0.550000012</v>
      </c>
      <c r="N429" s="54" t="n">
        <v>0.300000012</v>
      </c>
      <c r="O429" s="54" t="n">
        <v>0.75</v>
      </c>
      <c r="P429" s="52" t="inlineStr">
        <is>
          <t>Gouraud</t>
        </is>
      </c>
      <c r="Q429" s="52" t="inlineStr">
        <is>
          <t>Paint</t>
        </is>
      </c>
      <c r="R429" s="54" t="n">
        <v>0.45</v>
      </c>
      <c r="S429" s="54" t="n">
        <v>0.6</v>
      </c>
      <c r="T429" s="54" t="n">
        <v>0.42</v>
      </c>
      <c r="U429" s="54" t="n">
        <v>0</v>
      </c>
      <c r="V429" s="52" t="inlineStr">
        <is>
          <t>Yes</t>
        </is>
      </c>
      <c r="W429" s="52" t="inlineStr">
        <is>
          <t>Yes</t>
        </is>
      </c>
      <c r="X429" s="52" t="inlineStr">
        <is>
          <t>-</t>
        </is>
      </c>
      <c r="Y429" s="52" t="inlineStr">
        <is>
          <t>Fuel drum</t>
        </is>
      </c>
    </row>
    <row r="430" outlineLevel="1">
      <c r="A430" s="52" t="inlineStr">
        <is>
          <t>ENV-256</t>
        </is>
      </c>
      <c r="B430" s="52" t="inlineStr">
        <is>
          <t>Environment</t>
        </is>
      </c>
      <c r="C430" s="58" t="inlineStr">
        <is>
          <t>Cylinder</t>
        </is>
      </c>
      <c r="D430" s="62" t="inlineStr">
        <is>
          <t>Fuel drum</t>
        </is>
      </c>
      <c r="E430" s="52" t="inlineStr">
        <is>
          <t>ENV-250</t>
        </is>
      </c>
      <c r="F430" s="52" t="n">
        <v>3</v>
      </c>
      <c r="G430" s="54" t="n">
        <v>0.400000006</v>
      </c>
      <c r="H430" s="54" t="n">
        <v>0.400000006</v>
      </c>
      <c r="I430" s="54" t="n">
        <v>0.600000024</v>
      </c>
      <c r="J430" s="54" t="n">
        <v>90</v>
      </c>
      <c r="K430" s="54" t="n">
        <v>0</v>
      </c>
      <c r="L430" s="54" t="n">
        <v>0</v>
      </c>
      <c r="M430" s="54" t="n">
        <v>-0.0500000007</v>
      </c>
      <c r="N430" s="54" t="n">
        <v>0.300000012</v>
      </c>
      <c r="O430" s="54" t="n">
        <v>1.04999995</v>
      </c>
      <c r="P430" s="52" t="inlineStr">
        <is>
          <t>Gouraud</t>
        </is>
      </c>
      <c r="Q430" s="52" t="inlineStr">
        <is>
          <t>Paint</t>
        </is>
      </c>
      <c r="R430" s="54" t="n">
        <v>0.45</v>
      </c>
      <c r="S430" s="54" t="n">
        <v>0.6</v>
      </c>
      <c r="T430" s="54" t="n">
        <v>0.42</v>
      </c>
      <c r="U430" s="54" t="n">
        <v>0</v>
      </c>
      <c r="V430" s="52" t="inlineStr">
        <is>
          <t>Yes</t>
        </is>
      </c>
      <c r="W430" s="52" t="inlineStr">
        <is>
          <t>Yes</t>
        </is>
      </c>
      <c r="X430" s="52" t="inlineStr">
        <is>
          <t>-</t>
        </is>
      </c>
      <c r="Y430" s="52" t="inlineStr">
        <is>
          <t>Fuel drum</t>
        </is>
      </c>
    </row>
    <row r="431" outlineLevel="1">
      <c r="A431" s="52" t="inlineStr">
        <is>
          <t>ENV-257</t>
        </is>
      </c>
      <c r="B431" s="52" t="inlineStr">
        <is>
          <t>Environment</t>
        </is>
      </c>
      <c r="C431" s="53" t="inlineStr">
        <is>
          <t>Group</t>
        </is>
      </c>
      <c r="D431" s="60" t="inlineStr">
        <is>
          <t>Track sign</t>
        </is>
      </c>
      <c r="E431" s="52" t="inlineStr">
        <is>
          <t>ENV-208</t>
        </is>
      </c>
      <c r="F431" s="52" t="n">
        <v>2</v>
      </c>
      <c r="G431" s="54" t="n">
        <v>1</v>
      </c>
      <c r="H431" s="54" t="n">
        <v>1</v>
      </c>
      <c r="I431" s="54" t="n">
        <v>1</v>
      </c>
      <c r="J431" s="54" t="n">
        <v>0</v>
      </c>
      <c r="K431" s="54" t="n">
        <v>0</v>
      </c>
      <c r="L431" s="54" t="n">
        <v>0</v>
      </c>
      <c r="M431" s="54" t="n">
        <v>-3.4000001</v>
      </c>
      <c r="N431" s="54" t="n">
        <v>-0.12738505</v>
      </c>
      <c r="O431" s="54" t="n">
        <v>7.5</v>
      </c>
      <c r="P431" s="52" t="inlineStr">
        <is>
          <t>-</t>
        </is>
      </c>
      <c r="Q431" s="52" t="inlineStr">
        <is>
          <t>Plain</t>
        </is>
      </c>
      <c r="R431" s="54" t="n">
        <v>0.5</v>
      </c>
      <c r="S431" s="54" t="n">
        <v>0</v>
      </c>
      <c r="T431" s="54" t="n">
        <v>0.2</v>
      </c>
      <c r="U431" s="54" t="n">
        <v>0</v>
      </c>
      <c r="V431" s="52" t="inlineStr">
        <is>
          <t>No</t>
        </is>
      </c>
      <c r="W431" s="52" t="inlineStr">
        <is>
          <t>Yes</t>
        </is>
      </c>
      <c r="X431" s="52" t="inlineStr">
        <is>
          <t>-</t>
        </is>
      </c>
      <c r="Y431" s="52" t="inlineStr">
        <is>
          <t>TRACKED VEHICLES sign</t>
        </is>
      </c>
    </row>
    <row r="432" outlineLevel="1">
      <c r="A432" s="52" t="inlineStr">
        <is>
          <t>ENV-258</t>
        </is>
      </c>
      <c r="B432" s="52" t="inlineStr">
        <is>
          <t>Environment</t>
        </is>
      </c>
      <c r="C432" s="58" t="inlineStr">
        <is>
          <t>Cylinder</t>
        </is>
      </c>
      <c r="D432" s="62" t="inlineStr">
        <is>
          <t>Sign post</t>
        </is>
      </c>
      <c r="E432" s="52" t="inlineStr">
        <is>
          <t>ENV-257</t>
        </is>
      </c>
      <c r="F432" s="52" t="n">
        <v>3</v>
      </c>
      <c r="G432" s="54" t="n">
        <v>0.0700000003</v>
      </c>
      <c r="H432" s="54" t="n">
        <v>0.0700000003</v>
      </c>
      <c r="I432" s="54" t="n">
        <v>1.89999998</v>
      </c>
      <c r="J432" s="54" t="n">
        <v>90</v>
      </c>
      <c r="K432" s="54" t="n">
        <v>0</v>
      </c>
      <c r="L432" s="54" t="n">
        <v>0</v>
      </c>
      <c r="M432" s="54" t="n">
        <v>0</v>
      </c>
      <c r="N432" s="54" t="n">
        <v>0.949999988</v>
      </c>
      <c r="O432" s="54" t="n">
        <v>0</v>
      </c>
      <c r="P432" s="52" t="inlineStr">
        <is>
          <t>Gouraud</t>
        </is>
      </c>
      <c r="Q432" s="52" t="inlineStr">
        <is>
          <t>Paint</t>
        </is>
      </c>
      <c r="R432" s="54" t="n">
        <v>0.45</v>
      </c>
      <c r="S432" s="54" t="n">
        <v>0.6</v>
      </c>
      <c r="T432" s="54" t="n">
        <v>0.24</v>
      </c>
      <c r="U432" s="54" t="n">
        <v>0</v>
      </c>
      <c r="V432" s="52" t="inlineStr">
        <is>
          <t>Yes</t>
        </is>
      </c>
      <c r="W432" s="52" t="inlineStr">
        <is>
          <t>Yes</t>
        </is>
      </c>
      <c r="X432" s="52" t="inlineStr">
        <is>
          <t>-</t>
        </is>
      </c>
      <c r="Y432" s="52" t="inlineStr">
        <is>
          <t>Sign pole</t>
        </is>
      </c>
    </row>
    <row r="433" outlineLevel="1">
      <c r="A433" s="52" t="inlineStr">
        <is>
          <t>ENV-259</t>
        </is>
      </c>
      <c r="B433" s="52" t="inlineStr">
        <is>
          <t>Environment</t>
        </is>
      </c>
      <c r="C433" s="63" t="inlineStr">
        <is>
          <t>Cube</t>
        </is>
      </c>
      <c r="D433" s="62" t="inlineStr">
        <is>
          <t>Sign board</t>
        </is>
      </c>
      <c r="E433" s="52" t="inlineStr">
        <is>
          <t>ENV-257</t>
        </is>
      </c>
      <c r="F433" s="52" t="n">
        <v>3</v>
      </c>
      <c r="G433" s="54" t="n">
        <v>0.800000012</v>
      </c>
      <c r="H433" s="54" t="n">
        <v>0.550000012</v>
      </c>
      <c r="I433" s="54" t="n">
        <v>0.0299999993</v>
      </c>
      <c r="J433" s="54" t="n">
        <v>0</v>
      </c>
      <c r="K433" s="54" t="n">
        <v>0</v>
      </c>
      <c r="L433" s="54" t="n">
        <v>0</v>
      </c>
      <c r="M433" s="54" t="n">
        <v>0</v>
      </c>
      <c r="N433" s="54" t="n">
        <v>1.75</v>
      </c>
      <c r="O433" s="54" t="n">
        <v>0.0399999991</v>
      </c>
      <c r="P433" s="52" t="inlineStr">
        <is>
          <t>Gouraud</t>
        </is>
      </c>
      <c r="Q433" s="52" t="inlineStr">
        <is>
          <t>Paint</t>
        </is>
      </c>
      <c r="R433" s="54" t="n">
        <v>0.5</v>
      </c>
      <c r="S433" s="54" t="n">
        <v>0.3</v>
      </c>
      <c r="T433" s="54" t="n">
        <v>0.2</v>
      </c>
      <c r="U433" s="54" t="n">
        <v>0</v>
      </c>
      <c r="V433" s="52" t="inlineStr">
        <is>
          <t>No</t>
        </is>
      </c>
      <c r="W433" s="52" t="inlineStr">
        <is>
          <t>Yes</t>
        </is>
      </c>
      <c r="X433" s="52" t="inlineStr">
        <is>
          <t>-</t>
        </is>
      </c>
      <c r="Y433" s="52" t="inlineStr">
        <is>
          <t>Tracked-vehicle route sign</t>
        </is>
      </c>
    </row>
    <row r="434" outlineLevel="1">
      <c r="A434" s="52" t="inlineStr">
        <is>
          <t>ENV-260</t>
        </is>
      </c>
      <c r="B434" s="52" t="inlineStr">
        <is>
          <t>Environment</t>
        </is>
      </c>
      <c r="C434" s="63" t="inlineStr">
        <is>
          <t>Cube</t>
        </is>
      </c>
      <c r="D434" s="62" t="inlineStr">
        <is>
          <t>Sign arrow</t>
        </is>
      </c>
      <c r="E434" s="52" t="inlineStr">
        <is>
          <t>ENV-257</t>
        </is>
      </c>
      <c r="F434" s="52" t="n">
        <v>3</v>
      </c>
      <c r="G434" s="54" t="n">
        <v>0.449999988</v>
      </c>
      <c r="H434" s="54" t="n">
        <v>0.07999999820000001</v>
      </c>
      <c r="I434" s="54" t="n">
        <v>0.009999999779999999</v>
      </c>
      <c r="J434" s="54" t="n">
        <v>0</v>
      </c>
      <c r="K434" s="54" t="n">
        <v>0</v>
      </c>
      <c r="L434" s="54" t="n">
        <v>0</v>
      </c>
      <c r="M434" s="54" t="n">
        <v>0</v>
      </c>
      <c r="N434" s="54" t="n">
        <v>1.75</v>
      </c>
      <c r="O434" s="54" t="n">
        <v>0.0649999976</v>
      </c>
      <c r="P434" s="52" t="inlineStr">
        <is>
          <t>Gouraud</t>
        </is>
      </c>
      <c r="Q434" s="52" t="inlineStr">
        <is>
          <t>Paint</t>
        </is>
      </c>
      <c r="R434" s="54" t="n">
        <v>0.6</v>
      </c>
      <c r="S434" s="54" t="n">
        <v>0</v>
      </c>
      <c r="T434" s="54" t="n">
        <v>0.2</v>
      </c>
      <c r="U434" s="54" t="n">
        <v>0</v>
      </c>
      <c r="V434" s="52" t="inlineStr">
        <is>
          <t>No</t>
        </is>
      </c>
      <c r="W434" s="52" t="inlineStr">
        <is>
          <t>Yes</t>
        </is>
      </c>
      <c r="X434" s="52" t="inlineStr">
        <is>
          <t>-</t>
        </is>
      </c>
      <c r="Y434" s="52" t="inlineStr">
        <is>
          <t>Direction bar</t>
        </is>
      </c>
    </row>
    <row r="435" outlineLevel="1">
      <c r="A435" s="52" t="inlineStr">
        <is>
          <t>ENV-261</t>
        </is>
      </c>
      <c r="B435" s="52" t="inlineStr">
        <is>
          <t>Environment</t>
        </is>
      </c>
      <c r="C435" s="63" t="inlineStr">
        <is>
          <t>Cube</t>
        </is>
      </c>
      <c r="D435" s="62" t="inlineStr">
        <is>
          <t>Sign arrow head</t>
        </is>
      </c>
      <c r="E435" s="52" t="inlineStr">
        <is>
          <t>ENV-257</t>
        </is>
      </c>
      <c r="F435" s="52" t="n">
        <v>3</v>
      </c>
      <c r="G435" s="54" t="n">
        <v>0.159999996</v>
      </c>
      <c r="H435" s="54" t="n">
        <v>0.159999996</v>
      </c>
      <c r="I435" s="54" t="n">
        <v>0.009999999779999999</v>
      </c>
      <c r="J435" s="54" t="n">
        <v>0</v>
      </c>
      <c r="K435" s="54" t="n">
        <v>0</v>
      </c>
      <c r="L435" s="54" t="n">
        <v>45</v>
      </c>
      <c r="M435" s="54" t="n">
        <v>0.219999999</v>
      </c>
      <c r="N435" s="54" t="n">
        <v>1.75</v>
      </c>
      <c r="O435" s="54" t="n">
        <v>0.0649999976</v>
      </c>
      <c r="P435" s="52" t="inlineStr">
        <is>
          <t>Gouraud</t>
        </is>
      </c>
      <c r="Q435" s="52" t="inlineStr">
        <is>
          <t>Paint</t>
        </is>
      </c>
      <c r="R435" s="54" t="n">
        <v>0.6</v>
      </c>
      <c r="S435" s="54" t="n">
        <v>0</v>
      </c>
      <c r="T435" s="54" t="n">
        <v>0.2</v>
      </c>
      <c r="U435" s="54" t="n">
        <v>0</v>
      </c>
      <c r="V435" s="52" t="inlineStr">
        <is>
          <t>No</t>
        </is>
      </c>
      <c r="W435" s="52" t="inlineStr">
        <is>
          <t>Yes</t>
        </is>
      </c>
      <c r="X435" s="52" t="inlineStr">
        <is>
          <t>-</t>
        </is>
      </c>
      <c r="Y435" s="52" t="inlineStr">
        <is>
          <t>Arrow head</t>
        </is>
      </c>
    </row>
    <row r="436" outlineLevel="1">
      <c r="A436" s="52" t="inlineStr">
        <is>
          <t>ENV-262</t>
        </is>
      </c>
      <c r="B436" s="52" t="inlineStr">
        <is>
          <t>Environment</t>
        </is>
      </c>
      <c r="C436" s="53" t="inlineStr">
        <is>
          <t>Group</t>
        </is>
      </c>
      <c r="D436" s="57" t="inlineStr">
        <is>
          <t>Lamp posts</t>
        </is>
      </c>
      <c r="E436" s="52" t="inlineStr">
        <is>
          <t>ENV-00</t>
        </is>
      </c>
      <c r="F436" s="52" t="n">
        <v>1</v>
      </c>
      <c r="G436" s="54" t="n">
        <v>1</v>
      </c>
      <c r="H436" s="54" t="n">
        <v>1</v>
      </c>
      <c r="I436" s="54" t="n">
        <v>1</v>
      </c>
      <c r="J436" s="54" t="n">
        <v>0</v>
      </c>
      <c r="K436" s="54" t="n">
        <v>0</v>
      </c>
      <c r="L436" s="54" t="n">
        <v>0</v>
      </c>
      <c r="M436" s="54" t="n">
        <v>0</v>
      </c>
      <c r="N436" s="54" t="n">
        <v>0</v>
      </c>
      <c r="O436" s="54" t="n">
        <v>0</v>
      </c>
      <c r="P436" s="52" t="inlineStr">
        <is>
          <t>-</t>
        </is>
      </c>
      <c r="Q436" s="52" t="inlineStr">
        <is>
          <t>Plain</t>
        </is>
      </c>
      <c r="R436" s="54" t="n">
        <v>0.5</v>
      </c>
      <c r="S436" s="54" t="n">
        <v>0</v>
      </c>
      <c r="T436" s="54" t="n">
        <v>0.2</v>
      </c>
      <c r="U436" s="54" t="n">
        <v>0</v>
      </c>
      <c r="V436" s="52" t="inlineStr">
        <is>
          <t>No</t>
        </is>
      </c>
      <c r="W436" s="52" t="inlineStr">
        <is>
          <t>Yes</t>
        </is>
      </c>
      <c r="X436" s="52" t="inlineStr">
        <is>
          <t>-</t>
        </is>
      </c>
      <c r="Y436" s="52" t="inlineStr">
        <is>
          <t>Track lighting</t>
        </is>
      </c>
    </row>
    <row r="437" outlineLevel="1">
      <c r="A437" s="52" t="inlineStr">
        <is>
          <t>ENV-263</t>
        </is>
      </c>
      <c r="B437" s="52" t="inlineStr">
        <is>
          <t>Environment</t>
        </is>
      </c>
      <c r="C437" s="53" t="inlineStr">
        <is>
          <t>Group</t>
        </is>
      </c>
      <c r="D437" s="60" t="inlineStr">
        <is>
          <t>Lamp post</t>
        </is>
      </c>
      <c r="E437" s="52" t="inlineStr">
        <is>
          <t>ENV-262</t>
        </is>
      </c>
      <c r="F437" s="52" t="n">
        <v>2</v>
      </c>
      <c r="G437" s="54" t="n">
        <v>1</v>
      </c>
      <c r="H437" s="54" t="n">
        <v>1</v>
      </c>
      <c r="I437" s="54" t="n">
        <v>1</v>
      </c>
      <c r="J437" s="54" t="n">
        <v>0</v>
      </c>
      <c r="K437" s="54" t="n">
        <v>0</v>
      </c>
      <c r="L437" s="54" t="n">
        <v>0</v>
      </c>
      <c r="M437" s="54" t="n">
        <v>3.5999999</v>
      </c>
      <c r="N437" s="54" t="n">
        <v>0.249281198</v>
      </c>
      <c r="O437" s="54" t="n">
        <v>6.5</v>
      </c>
      <c r="P437" s="52" t="inlineStr">
        <is>
          <t>-</t>
        </is>
      </c>
      <c r="Q437" s="52" t="inlineStr">
        <is>
          <t>Plain</t>
        </is>
      </c>
      <c r="R437" s="54" t="n">
        <v>0.5</v>
      </c>
      <c r="S437" s="54" t="n">
        <v>0</v>
      </c>
      <c r="T437" s="54" t="n">
        <v>0.2</v>
      </c>
      <c r="U437" s="54" t="n">
        <v>0</v>
      </c>
      <c r="V437" s="52" t="inlineStr">
        <is>
          <t>No</t>
        </is>
      </c>
      <c r="W437" s="52" t="inlineStr">
        <is>
          <t>Yes</t>
        </is>
      </c>
      <c r="X437" s="52" t="inlineStr">
        <is>
          <t>-</t>
        </is>
      </c>
      <c r="Y437" s="52" t="inlineStr">
        <is>
          <t>Sodium street lamp</t>
        </is>
      </c>
    </row>
    <row r="438" outlineLevel="1">
      <c r="A438" s="52" t="inlineStr">
        <is>
          <t>ENV-264</t>
        </is>
      </c>
      <c r="B438" s="52" t="inlineStr">
        <is>
          <t>Environment</t>
        </is>
      </c>
      <c r="C438" s="58" t="inlineStr">
        <is>
          <t>Cylinder</t>
        </is>
      </c>
      <c r="D438" s="62" t="inlineStr">
        <is>
          <t>Lamp pole</t>
        </is>
      </c>
      <c r="E438" s="52" t="inlineStr">
        <is>
          <t>ENV-263</t>
        </is>
      </c>
      <c r="F438" s="52" t="n">
        <v>3</v>
      </c>
      <c r="G438" s="54" t="n">
        <v>0.0900000036</v>
      </c>
      <c r="H438" s="54" t="n">
        <v>0.0900000036</v>
      </c>
      <c r="I438" s="54" t="n">
        <v>3.20000005</v>
      </c>
      <c r="J438" s="54" t="n">
        <v>90</v>
      </c>
      <c r="K438" s="54" t="n">
        <v>0</v>
      </c>
      <c r="L438" s="54" t="n">
        <v>0</v>
      </c>
      <c r="M438" s="54" t="n">
        <v>0</v>
      </c>
      <c r="N438" s="54" t="n">
        <v>1.60000002</v>
      </c>
      <c r="O438" s="54" t="n">
        <v>0</v>
      </c>
      <c r="P438" s="52" t="inlineStr">
        <is>
          <t>Gouraud</t>
        </is>
      </c>
      <c r="Q438" s="52" t="inlineStr">
        <is>
          <t>Paint</t>
        </is>
      </c>
      <c r="R438" s="54" t="n">
        <v>0.45</v>
      </c>
      <c r="S438" s="54" t="n">
        <v>0.6</v>
      </c>
      <c r="T438" s="54" t="n">
        <v>0.24</v>
      </c>
      <c r="U438" s="54" t="n">
        <v>0</v>
      </c>
      <c r="V438" s="52" t="inlineStr">
        <is>
          <t>Yes</t>
        </is>
      </c>
      <c r="W438" s="52" t="inlineStr">
        <is>
          <t>Yes</t>
        </is>
      </c>
      <c r="X438" s="52" t="inlineStr">
        <is>
          <t>-</t>
        </is>
      </c>
      <c r="Y438" s="52" t="inlineStr">
        <is>
          <t>Pole</t>
        </is>
      </c>
    </row>
    <row r="439" outlineLevel="1">
      <c r="A439" s="52" t="inlineStr">
        <is>
          <t>ENV-265</t>
        </is>
      </c>
      <c r="B439" s="52" t="inlineStr">
        <is>
          <t>Environment</t>
        </is>
      </c>
      <c r="C439" s="63" t="inlineStr">
        <is>
          <t>Cube</t>
        </is>
      </c>
      <c r="D439" s="62" t="inlineStr">
        <is>
          <t>Lamp arm</t>
        </is>
      </c>
      <c r="E439" s="52" t="inlineStr">
        <is>
          <t>ENV-263</t>
        </is>
      </c>
      <c r="F439" s="52" t="n">
        <v>3</v>
      </c>
      <c r="G439" s="54" t="n">
        <v>0.400000006</v>
      </c>
      <c r="H439" s="54" t="n">
        <v>0.0500000007</v>
      </c>
      <c r="I439" s="54" t="n">
        <v>0.0500000007</v>
      </c>
      <c r="J439" s="54" t="n">
        <v>0</v>
      </c>
      <c r="K439" s="54" t="n">
        <v>0</v>
      </c>
      <c r="L439" s="54" t="n">
        <v>0</v>
      </c>
      <c r="M439" s="54" t="n">
        <v>-0.200000003</v>
      </c>
      <c r="N439" s="54" t="n">
        <v>3.1500001</v>
      </c>
      <c r="O439" s="54" t="n">
        <v>0</v>
      </c>
      <c r="P439" s="52" t="inlineStr">
        <is>
          <t>Gouraud</t>
        </is>
      </c>
      <c r="Q439" s="52" t="inlineStr">
        <is>
          <t>Paint</t>
        </is>
      </c>
      <c r="R439" s="54" t="n">
        <v>0.45</v>
      </c>
      <c r="S439" s="54" t="n">
        <v>0.6</v>
      </c>
      <c r="T439" s="54" t="n">
        <v>0.24</v>
      </c>
      <c r="U439" s="54" t="n">
        <v>0</v>
      </c>
      <c r="V439" s="52" t="inlineStr">
        <is>
          <t>No</t>
        </is>
      </c>
      <c r="W439" s="52" t="inlineStr">
        <is>
          <t>Yes</t>
        </is>
      </c>
      <c r="X439" s="52" t="inlineStr">
        <is>
          <t>-</t>
        </is>
      </c>
      <c r="Y439" s="52" t="inlineStr">
        <is>
          <t>Arm over the track</t>
        </is>
      </c>
    </row>
    <row r="440" outlineLevel="1">
      <c r="A440" s="52" t="inlineStr">
        <is>
          <t>ENV-266</t>
        </is>
      </c>
      <c r="B440" s="52" t="inlineStr">
        <is>
          <t>Environment</t>
        </is>
      </c>
      <c r="C440" s="63" t="inlineStr">
        <is>
          <t>Cube</t>
        </is>
      </c>
      <c r="D440" s="62" t="inlineStr">
        <is>
          <t>Lamp head</t>
        </is>
      </c>
      <c r="E440" s="52" t="inlineStr">
        <is>
          <t>ENV-263</t>
        </is>
      </c>
      <c r="F440" s="52" t="n">
        <v>3</v>
      </c>
      <c r="G440" s="54" t="n">
        <v>0.340000004</v>
      </c>
      <c r="H440" s="54" t="n">
        <v>0.07999999820000001</v>
      </c>
      <c r="I440" s="54" t="n">
        <v>0.200000003</v>
      </c>
      <c r="J440" s="54" t="n">
        <v>0</v>
      </c>
      <c r="K440" s="54" t="n">
        <v>0</v>
      </c>
      <c r="L440" s="54" t="n">
        <v>0</v>
      </c>
      <c r="M440" s="54" t="n">
        <v>-0.419999987</v>
      </c>
      <c r="N440" s="54" t="n">
        <v>3.11999989</v>
      </c>
      <c r="O440" s="54" t="n">
        <v>0</v>
      </c>
      <c r="P440" s="52" t="inlineStr">
        <is>
          <t>Gouraud</t>
        </is>
      </c>
      <c r="Q440" s="52" t="inlineStr">
        <is>
          <t>Paint</t>
        </is>
      </c>
      <c r="R440" s="54" t="n">
        <v>0.45</v>
      </c>
      <c r="S440" s="54" t="n">
        <v>0.6</v>
      </c>
      <c r="T440" s="54" t="n">
        <v>0.24</v>
      </c>
      <c r="U440" s="54" t="n">
        <v>0</v>
      </c>
      <c r="V440" s="52" t="inlineStr">
        <is>
          <t>No</t>
        </is>
      </c>
      <c r="W440" s="52" t="inlineStr">
        <is>
          <t>Yes</t>
        </is>
      </c>
      <c r="X440" s="52" t="inlineStr">
        <is>
          <t>-</t>
        </is>
      </c>
      <c r="Y440" s="52" t="inlineStr">
        <is>
          <t>Lamp head</t>
        </is>
      </c>
    </row>
    <row r="441" outlineLevel="1">
      <c r="A441" s="52" t="inlineStr">
        <is>
          <t>ENV-267</t>
        </is>
      </c>
      <c r="B441" s="52" t="inlineStr">
        <is>
          <t>Environment</t>
        </is>
      </c>
      <c r="C441" s="59" t="inlineStr">
        <is>
          <t>Sphere</t>
        </is>
      </c>
      <c r="D441" s="62" t="inlineStr">
        <is>
          <t>Sodium lamp</t>
        </is>
      </c>
      <c r="E441" s="52" t="inlineStr">
        <is>
          <t>ENV-263</t>
        </is>
      </c>
      <c r="F441" s="52" t="n">
        <v>3</v>
      </c>
      <c r="G441" s="54" t="n">
        <v>0.200000003</v>
      </c>
      <c r="H441" s="54" t="n">
        <v>0.0700000003</v>
      </c>
      <c r="I441" s="54" t="n">
        <v>0.140000001</v>
      </c>
      <c r="J441" s="54" t="n">
        <v>0</v>
      </c>
      <c r="K441" s="54" t="n">
        <v>0</v>
      </c>
      <c r="L441" s="54" t="n">
        <v>0</v>
      </c>
      <c r="M441" s="54" t="n">
        <v>-0.419999987</v>
      </c>
      <c r="N441" s="54" t="n">
        <v>3.05999994</v>
      </c>
      <c r="O441" s="54" t="n">
        <v>0</v>
      </c>
      <c r="P441" s="52" t="inlineStr">
        <is>
          <t>Gouraud</t>
        </is>
      </c>
      <c r="Q441" s="52" t="inlineStr">
        <is>
          <t>Glass</t>
        </is>
      </c>
      <c r="R441" s="54" t="n">
        <v>0.1</v>
      </c>
      <c r="S441" s="54" t="n">
        <v>0</v>
      </c>
      <c r="T441" s="54" t="n">
        <v>0.52</v>
      </c>
      <c r="U441" s="54" t="n">
        <v>1</v>
      </c>
      <c r="V441" s="52" t="inlineStr">
        <is>
          <t>No</t>
        </is>
      </c>
      <c r="W441" s="52" t="inlineStr">
        <is>
          <t>Yes</t>
        </is>
      </c>
      <c r="X441" s="52" t="inlineStr">
        <is>
          <t>-</t>
        </is>
      </c>
      <c r="Y441" s="52" t="inlineStr">
        <is>
          <t>Street lamp (practical light)</t>
        </is>
      </c>
    </row>
    <row r="442" outlineLevel="1">
      <c r="A442" s="52" t="inlineStr">
        <is>
          <t>ENV-268</t>
        </is>
      </c>
      <c r="B442" s="52" t="inlineStr">
        <is>
          <t>Environment</t>
        </is>
      </c>
      <c r="C442" s="53" t="inlineStr">
        <is>
          <t>Group</t>
        </is>
      </c>
      <c r="D442" s="60" t="inlineStr">
        <is>
          <t>Lamp post</t>
        </is>
      </c>
      <c r="E442" s="52" t="inlineStr">
        <is>
          <t>ENV-262</t>
        </is>
      </c>
      <c r="F442" s="52" t="n">
        <v>2</v>
      </c>
      <c r="G442" s="54" t="n">
        <v>1</v>
      </c>
      <c r="H442" s="54" t="n">
        <v>1</v>
      </c>
      <c r="I442" s="54" t="n">
        <v>1</v>
      </c>
      <c r="J442" s="54" t="n">
        <v>0</v>
      </c>
      <c r="K442" s="54" t="n">
        <v>0</v>
      </c>
      <c r="L442" s="54" t="n">
        <v>0</v>
      </c>
      <c r="M442" s="54" t="n">
        <v>3.5999999</v>
      </c>
      <c r="N442" s="54" t="n">
        <v>-0.253968209</v>
      </c>
      <c r="O442" s="54" t="n">
        <v>13</v>
      </c>
      <c r="P442" s="52" t="inlineStr">
        <is>
          <t>-</t>
        </is>
      </c>
      <c r="Q442" s="52" t="inlineStr">
        <is>
          <t>Plain</t>
        </is>
      </c>
      <c r="R442" s="54" t="n">
        <v>0.5</v>
      </c>
      <c r="S442" s="54" t="n">
        <v>0</v>
      </c>
      <c r="T442" s="54" t="n">
        <v>0.2</v>
      </c>
      <c r="U442" s="54" t="n">
        <v>0</v>
      </c>
      <c r="V442" s="52" t="inlineStr">
        <is>
          <t>No</t>
        </is>
      </c>
      <c r="W442" s="52" t="inlineStr">
        <is>
          <t>Yes</t>
        </is>
      </c>
      <c r="X442" s="52" t="inlineStr">
        <is>
          <t>-</t>
        </is>
      </c>
      <c r="Y442" s="52" t="inlineStr">
        <is>
          <t>Sodium street lamp</t>
        </is>
      </c>
    </row>
    <row r="443" outlineLevel="1">
      <c r="A443" s="52" t="inlineStr">
        <is>
          <t>ENV-269</t>
        </is>
      </c>
      <c r="B443" s="52" t="inlineStr">
        <is>
          <t>Environment</t>
        </is>
      </c>
      <c r="C443" s="58" t="inlineStr">
        <is>
          <t>Cylinder</t>
        </is>
      </c>
      <c r="D443" s="62" t="inlineStr">
        <is>
          <t>Lamp pole</t>
        </is>
      </c>
      <c r="E443" s="52" t="inlineStr">
        <is>
          <t>ENV-268</t>
        </is>
      </c>
      <c r="F443" s="52" t="n">
        <v>3</v>
      </c>
      <c r="G443" s="54" t="n">
        <v>0.0900000036</v>
      </c>
      <c r="H443" s="54" t="n">
        <v>0.0900000036</v>
      </c>
      <c r="I443" s="54" t="n">
        <v>3.20000005</v>
      </c>
      <c r="J443" s="54" t="n">
        <v>90</v>
      </c>
      <c r="K443" s="54" t="n">
        <v>0</v>
      </c>
      <c r="L443" s="54" t="n">
        <v>0</v>
      </c>
      <c r="M443" s="54" t="n">
        <v>0</v>
      </c>
      <c r="N443" s="54" t="n">
        <v>1.60000002</v>
      </c>
      <c r="O443" s="54" t="n">
        <v>0</v>
      </c>
      <c r="P443" s="52" t="inlineStr">
        <is>
          <t>Gouraud</t>
        </is>
      </c>
      <c r="Q443" s="52" t="inlineStr">
        <is>
          <t>Paint</t>
        </is>
      </c>
      <c r="R443" s="54" t="n">
        <v>0.45</v>
      </c>
      <c r="S443" s="54" t="n">
        <v>0.6</v>
      </c>
      <c r="T443" s="54" t="n">
        <v>0.24</v>
      </c>
      <c r="U443" s="54" t="n">
        <v>0</v>
      </c>
      <c r="V443" s="52" t="inlineStr">
        <is>
          <t>Yes</t>
        </is>
      </c>
      <c r="W443" s="52" t="inlineStr">
        <is>
          <t>Yes</t>
        </is>
      </c>
      <c r="X443" s="52" t="inlineStr">
        <is>
          <t>-</t>
        </is>
      </c>
      <c r="Y443" s="52" t="inlineStr">
        <is>
          <t>Pole</t>
        </is>
      </c>
    </row>
    <row r="444" outlineLevel="1">
      <c r="A444" s="52" t="inlineStr">
        <is>
          <t>ENV-270</t>
        </is>
      </c>
      <c r="B444" s="52" t="inlineStr">
        <is>
          <t>Environment</t>
        </is>
      </c>
      <c r="C444" s="63" t="inlineStr">
        <is>
          <t>Cube</t>
        </is>
      </c>
      <c r="D444" s="62" t="inlineStr">
        <is>
          <t>Lamp arm</t>
        </is>
      </c>
      <c r="E444" s="52" t="inlineStr">
        <is>
          <t>ENV-268</t>
        </is>
      </c>
      <c r="F444" s="52" t="n">
        <v>3</v>
      </c>
      <c r="G444" s="54" t="n">
        <v>0.400000006</v>
      </c>
      <c r="H444" s="54" t="n">
        <v>0.0500000007</v>
      </c>
      <c r="I444" s="54" t="n">
        <v>0.0500000007</v>
      </c>
      <c r="J444" s="54" t="n">
        <v>0</v>
      </c>
      <c r="K444" s="54" t="n">
        <v>0</v>
      </c>
      <c r="L444" s="54" t="n">
        <v>0</v>
      </c>
      <c r="M444" s="54" t="n">
        <v>-0.200000003</v>
      </c>
      <c r="N444" s="54" t="n">
        <v>3.1500001</v>
      </c>
      <c r="O444" s="54" t="n">
        <v>0</v>
      </c>
      <c r="P444" s="52" t="inlineStr">
        <is>
          <t>Gouraud</t>
        </is>
      </c>
      <c r="Q444" s="52" t="inlineStr">
        <is>
          <t>Paint</t>
        </is>
      </c>
      <c r="R444" s="54" t="n">
        <v>0.45</v>
      </c>
      <c r="S444" s="54" t="n">
        <v>0.6</v>
      </c>
      <c r="T444" s="54" t="n">
        <v>0.24</v>
      </c>
      <c r="U444" s="54" t="n">
        <v>0</v>
      </c>
      <c r="V444" s="52" t="inlineStr">
        <is>
          <t>No</t>
        </is>
      </c>
      <c r="W444" s="52" t="inlineStr">
        <is>
          <t>Yes</t>
        </is>
      </c>
      <c r="X444" s="52" t="inlineStr">
        <is>
          <t>-</t>
        </is>
      </c>
      <c r="Y444" s="52" t="inlineStr">
        <is>
          <t>Arm over the track</t>
        </is>
      </c>
    </row>
    <row r="445" outlineLevel="1">
      <c r="A445" s="52" t="inlineStr">
        <is>
          <t>ENV-271</t>
        </is>
      </c>
      <c r="B445" s="52" t="inlineStr">
        <is>
          <t>Environment</t>
        </is>
      </c>
      <c r="C445" s="63" t="inlineStr">
        <is>
          <t>Cube</t>
        </is>
      </c>
      <c r="D445" s="62" t="inlineStr">
        <is>
          <t>Lamp head</t>
        </is>
      </c>
      <c r="E445" s="52" t="inlineStr">
        <is>
          <t>ENV-268</t>
        </is>
      </c>
      <c r="F445" s="52" t="n">
        <v>3</v>
      </c>
      <c r="G445" s="54" t="n">
        <v>0.340000004</v>
      </c>
      <c r="H445" s="54" t="n">
        <v>0.07999999820000001</v>
      </c>
      <c r="I445" s="54" t="n">
        <v>0.200000003</v>
      </c>
      <c r="J445" s="54" t="n">
        <v>0</v>
      </c>
      <c r="K445" s="54" t="n">
        <v>0</v>
      </c>
      <c r="L445" s="54" t="n">
        <v>0</v>
      </c>
      <c r="M445" s="54" t="n">
        <v>-0.419999987</v>
      </c>
      <c r="N445" s="54" t="n">
        <v>3.11999989</v>
      </c>
      <c r="O445" s="54" t="n">
        <v>0</v>
      </c>
      <c r="P445" s="52" t="inlineStr">
        <is>
          <t>Gouraud</t>
        </is>
      </c>
      <c r="Q445" s="52" t="inlineStr">
        <is>
          <t>Paint</t>
        </is>
      </c>
      <c r="R445" s="54" t="n">
        <v>0.45</v>
      </c>
      <c r="S445" s="54" t="n">
        <v>0.6</v>
      </c>
      <c r="T445" s="54" t="n">
        <v>0.24</v>
      </c>
      <c r="U445" s="54" t="n">
        <v>0</v>
      </c>
      <c r="V445" s="52" t="inlineStr">
        <is>
          <t>No</t>
        </is>
      </c>
      <c r="W445" s="52" t="inlineStr">
        <is>
          <t>Yes</t>
        </is>
      </c>
      <c r="X445" s="52" t="inlineStr">
        <is>
          <t>-</t>
        </is>
      </c>
      <c r="Y445" s="52" t="inlineStr">
        <is>
          <t>Lamp head</t>
        </is>
      </c>
    </row>
    <row r="446" outlineLevel="1">
      <c r="A446" s="52" t="inlineStr">
        <is>
          <t>ENV-272</t>
        </is>
      </c>
      <c r="B446" s="52" t="inlineStr">
        <is>
          <t>Environment</t>
        </is>
      </c>
      <c r="C446" s="59" t="inlineStr">
        <is>
          <t>Sphere</t>
        </is>
      </c>
      <c r="D446" s="62" t="inlineStr">
        <is>
          <t>Sodium lamp</t>
        </is>
      </c>
      <c r="E446" s="52" t="inlineStr">
        <is>
          <t>ENV-268</t>
        </is>
      </c>
      <c r="F446" s="52" t="n">
        <v>3</v>
      </c>
      <c r="G446" s="54" t="n">
        <v>0.200000003</v>
      </c>
      <c r="H446" s="54" t="n">
        <v>0.0700000003</v>
      </c>
      <c r="I446" s="54" t="n">
        <v>0.140000001</v>
      </c>
      <c r="J446" s="54" t="n">
        <v>0</v>
      </c>
      <c r="K446" s="54" t="n">
        <v>0</v>
      </c>
      <c r="L446" s="54" t="n">
        <v>0</v>
      </c>
      <c r="M446" s="54" t="n">
        <v>-0.419999987</v>
      </c>
      <c r="N446" s="54" t="n">
        <v>3.05999994</v>
      </c>
      <c r="O446" s="54" t="n">
        <v>0</v>
      </c>
      <c r="P446" s="52" t="inlineStr">
        <is>
          <t>Gouraud</t>
        </is>
      </c>
      <c r="Q446" s="52" t="inlineStr">
        <is>
          <t>Glass</t>
        </is>
      </c>
      <c r="R446" s="54" t="n">
        <v>0.1</v>
      </c>
      <c r="S446" s="54" t="n">
        <v>0</v>
      </c>
      <c r="T446" s="54" t="n">
        <v>0.52</v>
      </c>
      <c r="U446" s="54" t="n">
        <v>1</v>
      </c>
      <c r="V446" s="52" t="inlineStr">
        <is>
          <t>No</t>
        </is>
      </c>
      <c r="W446" s="52" t="inlineStr">
        <is>
          <t>Yes</t>
        </is>
      </c>
      <c r="X446" s="52" t="inlineStr">
        <is>
          <t>-</t>
        </is>
      </c>
      <c r="Y446" s="52" t="inlineStr">
        <is>
          <t>Street lamp (practical light)</t>
        </is>
      </c>
    </row>
    <row r="447" outlineLevel="1">
      <c r="A447" s="52" t="inlineStr">
        <is>
          <t>ENV-273</t>
        </is>
      </c>
      <c r="B447" s="52" t="inlineStr">
        <is>
          <t>Environment</t>
        </is>
      </c>
      <c r="C447" s="53" t="inlineStr">
        <is>
          <t>Group</t>
        </is>
      </c>
      <c r="D447" s="57" t="inlineStr">
        <is>
          <t>Fire barrel</t>
        </is>
      </c>
      <c r="E447" s="52" t="inlineStr">
        <is>
          <t>ENV-00</t>
        </is>
      </c>
      <c r="F447" s="52" t="n">
        <v>1</v>
      </c>
      <c r="G447" s="54" t="n">
        <v>1</v>
      </c>
      <c r="H447" s="54" t="n">
        <v>1</v>
      </c>
      <c r="I447" s="54" t="n">
        <v>1</v>
      </c>
      <c r="J447" s="54" t="n">
        <v>0</v>
      </c>
      <c r="K447" s="54" t="n">
        <v>0</v>
      </c>
      <c r="L447" s="54" t="n">
        <v>0</v>
      </c>
      <c r="M447" s="54" t="n">
        <v>5.30000019</v>
      </c>
      <c r="N447" s="54" t="n">
        <v>-0.205850393</v>
      </c>
      <c r="O447" s="54" t="n">
        <v>15.3500004</v>
      </c>
      <c r="P447" s="52" t="inlineStr">
        <is>
          <t>-</t>
        </is>
      </c>
      <c r="Q447" s="52" t="inlineStr">
        <is>
          <t>Plain</t>
        </is>
      </c>
      <c r="R447" s="54" t="n">
        <v>0.5</v>
      </c>
      <c r="S447" s="54" t="n">
        <v>0</v>
      </c>
      <c r="T447" s="54" t="n">
        <v>0.2</v>
      </c>
      <c r="U447" s="54" t="n">
        <v>0</v>
      </c>
      <c r="V447" s="52" t="inlineStr">
        <is>
          <t>No</t>
        </is>
      </c>
      <c r="W447" s="52" t="inlineStr">
        <is>
          <t>Yes</t>
        </is>
      </c>
      <c r="X447" s="52" t="inlineStr">
        <is>
          <t>-</t>
        </is>
      </c>
      <c r="Y447" s="52" t="inlineStr">
        <is>
          <t>Guards' brazier</t>
        </is>
      </c>
    </row>
    <row r="448" outlineLevel="1">
      <c r="A448" s="52" t="inlineStr">
        <is>
          <t>ENV-274</t>
        </is>
      </c>
      <c r="B448" s="52" t="inlineStr">
        <is>
          <t>Environment</t>
        </is>
      </c>
      <c r="C448" s="58" t="inlineStr">
        <is>
          <t>Cylinder</t>
        </is>
      </c>
      <c r="D448" s="60" t="inlineStr">
        <is>
          <t>Barrel</t>
        </is>
      </c>
      <c r="E448" s="52" t="inlineStr">
        <is>
          <t>ENV-273</t>
        </is>
      </c>
      <c r="F448" s="52" t="n">
        <v>2</v>
      </c>
      <c r="G448" s="54" t="n">
        <v>0.5</v>
      </c>
      <c r="H448" s="54" t="n">
        <v>0.5</v>
      </c>
      <c r="I448" s="54" t="n">
        <v>0.779999971</v>
      </c>
      <c r="J448" s="54" t="n">
        <v>90</v>
      </c>
      <c r="K448" s="54" t="n">
        <v>0</v>
      </c>
      <c r="L448" s="54" t="n">
        <v>0</v>
      </c>
      <c r="M448" s="54" t="n">
        <v>0</v>
      </c>
      <c r="N448" s="54" t="n">
        <v>0.389999986</v>
      </c>
      <c r="O448" s="54" t="n">
        <v>0</v>
      </c>
      <c r="P448" s="52" t="inlineStr">
        <is>
          <t>Gouraud</t>
        </is>
      </c>
      <c r="Q448" s="52" t="inlineStr">
        <is>
          <t>Metal</t>
        </is>
      </c>
      <c r="R448" s="54" t="n">
        <v>0.7</v>
      </c>
      <c r="S448" s="54" t="n">
        <v>0.5</v>
      </c>
      <c r="T448" s="54" t="n">
        <v>0.38</v>
      </c>
      <c r="U448" s="54" t="n">
        <v>0</v>
      </c>
      <c r="V448" s="52" t="inlineStr">
        <is>
          <t>Yes</t>
        </is>
      </c>
      <c r="W448" s="52" t="inlineStr">
        <is>
          <t>Yes</t>
        </is>
      </c>
      <c r="X448" s="52" t="inlineStr">
        <is>
          <t>-</t>
        </is>
      </c>
      <c r="Y448" s="52" t="inlineStr">
        <is>
          <t>Brazier drum</t>
        </is>
      </c>
    </row>
    <row r="449" outlineLevel="1">
      <c r="A449" s="52" t="inlineStr">
        <is>
          <t>ENV-275</t>
        </is>
      </c>
      <c r="B449" s="52" t="inlineStr">
        <is>
          <t>Environment</t>
        </is>
      </c>
      <c r="C449" s="59" t="inlineStr">
        <is>
          <t>Sphere</t>
        </is>
      </c>
      <c r="D449" s="60" t="inlineStr">
        <is>
          <t>Fire embers</t>
        </is>
      </c>
      <c r="E449" s="52" t="inlineStr">
        <is>
          <t>ENV-273</t>
        </is>
      </c>
      <c r="F449" s="52" t="n">
        <v>2</v>
      </c>
      <c r="G449" s="54" t="n">
        <v>0.419999987</v>
      </c>
      <c r="H449" s="54" t="n">
        <v>0.159999996</v>
      </c>
      <c r="I449" s="54" t="n">
        <v>0.419999987</v>
      </c>
      <c r="J449" s="54" t="n">
        <v>0</v>
      </c>
      <c r="K449" s="54" t="n">
        <v>0</v>
      </c>
      <c r="L449" s="54" t="n">
        <v>0</v>
      </c>
      <c r="M449" s="54" t="n">
        <v>0</v>
      </c>
      <c r="N449" s="54" t="n">
        <v>0.800000012</v>
      </c>
      <c r="O449" s="54" t="n">
        <v>0</v>
      </c>
      <c r="P449" s="52" t="inlineStr">
        <is>
          <t>Gouraud</t>
        </is>
      </c>
      <c r="Q449" s="52" t="inlineStr">
        <is>
          <t>Plain</t>
        </is>
      </c>
      <c r="R449" s="54" t="n">
        <v>0.9</v>
      </c>
      <c r="S449" s="54" t="n">
        <v>0</v>
      </c>
      <c r="T449" s="54" t="n">
        <v>0.74</v>
      </c>
      <c r="U449" s="54" t="n">
        <v>0.847449</v>
      </c>
      <c r="V449" s="52" t="inlineStr">
        <is>
          <t>No</t>
        </is>
      </c>
      <c r="W449" s="52" t="inlineStr">
        <is>
          <t>Yes</t>
        </is>
      </c>
      <c r="X449" s="52" t="inlineStr">
        <is>
          <t>-</t>
        </is>
      </c>
      <c r="Y449" s="52" t="inlineStr">
        <is>
          <t>Burning wood (flickering practical light)</t>
        </is>
      </c>
    </row>
    <row r="450" outlineLevel="1">
      <c r="A450" s="52" t="inlineStr">
        <is>
          <t>ENV-276</t>
        </is>
      </c>
      <c r="B450" s="52" t="inlineStr">
        <is>
          <t>Environment</t>
        </is>
      </c>
      <c r="C450" s="53" t="inlineStr">
        <is>
          <t>Group</t>
        </is>
      </c>
      <c r="D450" s="57" t="inlineStr">
        <is>
          <t>Tree</t>
        </is>
      </c>
      <c r="E450" s="52" t="inlineStr">
        <is>
          <t>ENV-00</t>
        </is>
      </c>
      <c r="F450" s="52" t="n">
        <v>1</v>
      </c>
      <c r="G450" s="54" t="n">
        <v>1</v>
      </c>
      <c r="H450" s="54" t="n">
        <v>1</v>
      </c>
      <c r="I450" s="54" t="n">
        <v>1</v>
      </c>
      <c r="J450" s="54" t="n">
        <v>0</v>
      </c>
      <c r="K450" s="54" t="n">
        <v>-229.399994</v>
      </c>
      <c r="L450" s="54" t="n">
        <v>0</v>
      </c>
      <c r="M450" s="54" t="n">
        <v>-6.19999981</v>
      </c>
      <c r="N450" s="54" t="n">
        <v>-0.265538365</v>
      </c>
      <c r="O450" s="54" t="n">
        <v>3.5999999</v>
      </c>
      <c r="P450" s="52" t="inlineStr">
        <is>
          <t>-</t>
        </is>
      </c>
      <c r="Q450" s="52" t="inlineStr">
        <is>
          <t>Plain</t>
        </is>
      </c>
      <c r="R450" s="54" t="n">
        <v>0.5</v>
      </c>
      <c r="S450" s="54" t="n">
        <v>0</v>
      </c>
      <c r="T450" s="54" t="n">
        <v>0.2</v>
      </c>
      <c r="U450" s="54" t="n">
        <v>0</v>
      </c>
      <c r="V450" s="52" t="inlineStr">
        <is>
          <t>No</t>
        </is>
      </c>
      <c r="W450" s="52" t="inlineStr">
        <is>
          <t>Yes</t>
        </is>
      </c>
      <c r="X450" s="52" t="inlineStr">
        <is>
          <t>-</t>
        </is>
      </c>
      <c r="Y450" s="52" t="inlineStr">
        <is>
          <t>Broadleaf tree = trunk + limbs + clustered foliage clumps</t>
        </is>
      </c>
    </row>
    <row r="451" outlineLevel="1">
      <c r="A451" s="52" t="inlineStr">
        <is>
          <t>ENV-277</t>
        </is>
      </c>
      <c r="B451" s="52" t="inlineStr">
        <is>
          <t>Environment</t>
        </is>
      </c>
      <c r="C451" s="58" t="inlineStr">
        <is>
          <t>Cylinder</t>
        </is>
      </c>
      <c r="D451" s="60" t="inlineStr">
        <is>
          <t>Trunk</t>
        </is>
      </c>
      <c r="E451" s="52" t="inlineStr">
        <is>
          <t>ENV-276</t>
        </is>
      </c>
      <c r="F451" s="52" t="n">
        <v>2</v>
      </c>
      <c r="G451" s="54" t="n">
        <v>0.219999999</v>
      </c>
      <c r="H451" s="54" t="n">
        <v>0.219999999</v>
      </c>
      <c r="I451" s="54" t="n">
        <v>1.89999998</v>
      </c>
      <c r="J451" s="54" t="n">
        <v>90</v>
      </c>
      <c r="K451" s="54" t="n">
        <v>0</v>
      </c>
      <c r="L451" s="54" t="n">
        <v>0</v>
      </c>
      <c r="M451" s="54" t="n">
        <v>0</v>
      </c>
      <c r="N451" s="54" t="n">
        <v>0.949999988</v>
      </c>
      <c r="O451" s="54" t="n">
        <v>0</v>
      </c>
      <c r="P451" s="52" t="inlineStr">
        <is>
          <t>Gouraud</t>
        </is>
      </c>
      <c r="Q451" s="52" t="inlineStr">
        <is>
          <t>Bark</t>
        </is>
      </c>
      <c r="R451" s="54" t="n">
        <v>0.9</v>
      </c>
      <c r="S451" s="54" t="n">
        <v>0</v>
      </c>
      <c r="T451" s="54" t="n">
        <v>0.18</v>
      </c>
      <c r="U451" s="54" t="n">
        <v>0</v>
      </c>
      <c r="V451" s="52" t="inlineStr">
        <is>
          <t>Yes</t>
        </is>
      </c>
      <c r="W451" s="52" t="inlineStr">
        <is>
          <t>Yes</t>
        </is>
      </c>
      <c r="X451" s="52" t="inlineStr">
        <is>
          <t>-</t>
        </is>
      </c>
      <c r="Y451" s="52" t="inlineStr">
        <is>
          <t>Tree trunk</t>
        </is>
      </c>
    </row>
    <row r="452" outlineLevel="1">
      <c r="A452" s="52" t="inlineStr">
        <is>
          <t>ENV-278</t>
        </is>
      </c>
      <c r="B452" s="52" t="inlineStr">
        <is>
          <t>Environment</t>
        </is>
      </c>
      <c r="C452" s="58" t="inlineStr">
        <is>
          <t>Cylinder</t>
        </is>
      </c>
      <c r="D452" s="60" t="inlineStr">
        <is>
          <t>Limb</t>
        </is>
      </c>
      <c r="E452" s="52" t="inlineStr">
        <is>
          <t>ENV-276</t>
        </is>
      </c>
      <c r="F452" s="52" t="n">
        <v>2</v>
      </c>
      <c r="G452" s="54" t="n">
        <v>0.100000001</v>
      </c>
      <c r="H452" s="54" t="n">
        <v>0.100000001</v>
      </c>
      <c r="I452" s="54" t="n">
        <v>1.0782423</v>
      </c>
      <c r="J452" s="54" t="n">
        <v>-45.9268227</v>
      </c>
      <c r="K452" s="54" t="n">
        <v>83.0832214</v>
      </c>
      <c r="L452" s="54" t="n">
        <v>0</v>
      </c>
      <c r="M452" s="54" t="n">
        <v>0.372270823</v>
      </c>
      <c r="N452" s="54" t="n">
        <v>1.83733273</v>
      </c>
      <c r="O452" s="54" t="n">
        <v>0.045160301</v>
      </c>
      <c r="P452" s="52" t="inlineStr">
        <is>
          <t>Gouraud</t>
        </is>
      </c>
      <c r="Q452" s="52" t="inlineStr">
        <is>
          <t>Bark</t>
        </is>
      </c>
      <c r="R452" s="54" t="n">
        <v>0.9</v>
      </c>
      <c r="S452" s="54" t="n">
        <v>0</v>
      </c>
      <c r="T452" s="54" t="n">
        <v>0.18</v>
      </c>
      <c r="U452" s="54" t="n">
        <v>0</v>
      </c>
      <c r="V452" s="52" t="inlineStr">
        <is>
          <t>No</t>
        </is>
      </c>
      <c r="W452" s="52" t="inlineStr">
        <is>
          <t>Yes</t>
        </is>
      </c>
      <c r="X452" s="52" t="inlineStr">
        <is>
          <t>-</t>
        </is>
      </c>
      <c r="Y452" s="52" t="inlineStr">
        <is>
          <t>Branch</t>
        </is>
      </c>
    </row>
    <row r="453" outlineLevel="1">
      <c r="A453" s="52" t="inlineStr">
        <is>
          <t>ENV-279</t>
        </is>
      </c>
      <c r="B453" s="52" t="inlineStr">
        <is>
          <t>Environment</t>
        </is>
      </c>
      <c r="C453" s="58" t="inlineStr">
        <is>
          <t>Cylinder</t>
        </is>
      </c>
      <c r="D453" s="60" t="inlineStr">
        <is>
          <t>Limb</t>
        </is>
      </c>
      <c r="E453" s="52" t="inlineStr">
        <is>
          <t>ENV-276</t>
        </is>
      </c>
      <c r="F453" s="52" t="n">
        <v>2</v>
      </c>
      <c r="G453" s="54" t="n">
        <v>0.100000001</v>
      </c>
      <c r="H453" s="54" t="n">
        <v>0.100000001</v>
      </c>
      <c r="I453" s="54" t="n">
        <v>1.09759307</v>
      </c>
      <c r="J453" s="54" t="n">
        <v>-46.8968964</v>
      </c>
      <c r="K453" s="54" t="n">
        <v>-36.7334633</v>
      </c>
      <c r="L453" s="54" t="n">
        <v>0</v>
      </c>
      <c r="M453" s="54" t="n">
        <v>-0.224285007</v>
      </c>
      <c r="N453" s="54" t="n">
        <v>1.85069025</v>
      </c>
      <c r="O453" s="54" t="n">
        <v>0.300534934</v>
      </c>
      <c r="P453" s="52" t="inlineStr">
        <is>
          <t>Gouraud</t>
        </is>
      </c>
      <c r="Q453" s="52" t="inlineStr">
        <is>
          <t>Bark</t>
        </is>
      </c>
      <c r="R453" s="54" t="n">
        <v>0.9</v>
      </c>
      <c r="S453" s="54" t="n">
        <v>0</v>
      </c>
      <c r="T453" s="54" t="n">
        <v>0.18</v>
      </c>
      <c r="U453" s="54" t="n">
        <v>0</v>
      </c>
      <c r="V453" s="52" t="inlineStr">
        <is>
          <t>No</t>
        </is>
      </c>
      <c r="W453" s="52" t="inlineStr">
        <is>
          <t>Yes</t>
        </is>
      </c>
      <c r="X453" s="52" t="inlineStr">
        <is>
          <t>-</t>
        </is>
      </c>
      <c r="Y453" s="52" t="inlineStr">
        <is>
          <t>Branch</t>
        </is>
      </c>
    </row>
    <row r="454" outlineLevel="1">
      <c r="A454" s="52" t="inlineStr">
        <is>
          <t>ENV-280</t>
        </is>
      </c>
      <c r="B454" s="52" t="inlineStr">
        <is>
          <t>Environment</t>
        </is>
      </c>
      <c r="C454" s="58" t="inlineStr">
        <is>
          <t>Cylinder</t>
        </is>
      </c>
      <c r="D454" s="60" t="inlineStr">
        <is>
          <t>Limb</t>
        </is>
      </c>
      <c r="E454" s="52" t="inlineStr">
        <is>
          <t>ENV-276</t>
        </is>
      </c>
      <c r="F454" s="52" t="n">
        <v>2</v>
      </c>
      <c r="G454" s="54" t="n">
        <v>0.100000001</v>
      </c>
      <c r="H454" s="54" t="n">
        <v>0.100000001</v>
      </c>
      <c r="I454" s="54" t="n">
        <v>1.27327442</v>
      </c>
      <c r="J454" s="54" t="n">
        <v>-53.9116173</v>
      </c>
      <c r="K454" s="54" t="n">
        <v>-153.718689</v>
      </c>
      <c r="L454" s="54" t="n">
        <v>0</v>
      </c>
      <c r="M454" s="54" t="n">
        <v>-0.16604203</v>
      </c>
      <c r="N454" s="54" t="n">
        <v>1.96447253</v>
      </c>
      <c r="O454" s="54" t="n">
        <v>-0.336236596</v>
      </c>
      <c r="P454" s="52" t="inlineStr">
        <is>
          <t>Gouraud</t>
        </is>
      </c>
      <c r="Q454" s="52" t="inlineStr">
        <is>
          <t>Bark</t>
        </is>
      </c>
      <c r="R454" s="54" t="n">
        <v>0.9</v>
      </c>
      <c r="S454" s="54" t="n">
        <v>0</v>
      </c>
      <c r="T454" s="54" t="n">
        <v>0.18</v>
      </c>
      <c r="U454" s="54" t="n">
        <v>0</v>
      </c>
      <c r="V454" s="52" t="inlineStr">
        <is>
          <t>No</t>
        </is>
      </c>
      <c r="W454" s="52" t="inlineStr">
        <is>
          <t>Yes</t>
        </is>
      </c>
      <c r="X454" s="52" t="inlineStr">
        <is>
          <t>-</t>
        </is>
      </c>
      <c r="Y454" s="52" t="inlineStr">
        <is>
          <t>Branch</t>
        </is>
      </c>
    </row>
    <row r="455" outlineLevel="1">
      <c r="A455" s="52" t="inlineStr">
        <is>
          <t>ENV-281</t>
        </is>
      </c>
      <c r="B455" s="52" t="inlineStr">
        <is>
          <t>Environment</t>
        </is>
      </c>
      <c r="C455" s="59" t="inlineStr">
        <is>
          <t>Sphere</t>
        </is>
      </c>
      <c r="D455" s="60" t="inlineStr">
        <is>
          <t>Canopy clump</t>
        </is>
      </c>
      <c r="E455" s="52" t="inlineStr">
        <is>
          <t>ENV-276</t>
        </is>
      </c>
      <c r="F455" s="52" t="n">
        <v>2</v>
      </c>
      <c r="G455" s="54" t="n">
        <v>1.37638676</v>
      </c>
      <c r="H455" s="54" t="n">
        <v>1.16992879</v>
      </c>
      <c r="I455" s="54" t="n">
        <v>1.37638676</v>
      </c>
      <c r="J455" s="54" t="n">
        <v>0</v>
      </c>
      <c r="K455" s="54" t="n">
        <v>133.939651</v>
      </c>
      <c r="L455" s="54" t="n">
        <v>0</v>
      </c>
      <c r="M455" s="54" t="n">
        <v>0.340582877</v>
      </c>
      <c r="N455" s="54" t="n">
        <v>3.25933313</v>
      </c>
      <c r="O455" s="54" t="n">
        <v>-0.0180420727</v>
      </c>
      <c r="P455" s="52" t="inlineStr">
        <is>
          <t>Gouraud</t>
        </is>
      </c>
      <c r="Q455" s="52" t="inlineStr">
        <is>
          <t>Foliage</t>
        </is>
      </c>
      <c r="R455" s="54" t="n">
        <v>0.7</v>
      </c>
      <c r="S455" s="54" t="n">
        <v>0</v>
      </c>
      <c r="T455" s="54" t="n">
        <v>0.12</v>
      </c>
      <c r="U455" s="54" t="n">
        <v>0</v>
      </c>
      <c r="V455" s="52" t="inlineStr">
        <is>
          <t>Yes</t>
        </is>
      </c>
      <c r="W455" s="52" t="inlineStr">
        <is>
          <t>Yes</t>
        </is>
      </c>
      <c r="X455" s="52" t="inlineStr">
        <is>
          <t>-</t>
        </is>
      </c>
      <c r="Y455" s="52" t="inlineStr">
        <is>
          <t>Foliage clump</t>
        </is>
      </c>
    </row>
    <row r="456" outlineLevel="1">
      <c r="A456" s="52" t="inlineStr">
        <is>
          <t>ENV-282</t>
        </is>
      </c>
      <c r="B456" s="52" t="inlineStr">
        <is>
          <t>Environment</t>
        </is>
      </c>
      <c r="C456" s="59" t="inlineStr">
        <is>
          <t>Sphere</t>
        </is>
      </c>
      <c r="D456" s="60" t="inlineStr">
        <is>
          <t>Canopy clump</t>
        </is>
      </c>
      <c r="E456" s="52" t="inlineStr">
        <is>
          <t>ENV-276</t>
        </is>
      </c>
      <c r="F456" s="52" t="n">
        <v>2</v>
      </c>
      <c r="G456" s="54" t="n">
        <v>0.967402279</v>
      </c>
      <c r="H456" s="54" t="n">
        <v>0.82229197</v>
      </c>
      <c r="I456" s="54" t="n">
        <v>0.967402279</v>
      </c>
      <c r="J456" s="54" t="n">
        <v>0</v>
      </c>
      <c r="K456" s="54" t="n">
        <v>111.45121</v>
      </c>
      <c r="L456" s="54" t="n">
        <v>0</v>
      </c>
      <c r="M456" s="54" t="n">
        <v>-0.398074567</v>
      </c>
      <c r="N456" s="54" t="n">
        <v>3.15799999</v>
      </c>
      <c r="O456" s="54" t="n">
        <v>0.407966495</v>
      </c>
      <c r="P456" s="52" t="inlineStr">
        <is>
          <t>Gouraud</t>
        </is>
      </c>
      <c r="Q456" s="52" t="inlineStr">
        <is>
          <t>Foliage</t>
        </is>
      </c>
      <c r="R456" s="54" t="n">
        <v>0.7</v>
      </c>
      <c r="S456" s="54" t="n">
        <v>0</v>
      </c>
      <c r="T456" s="54" t="n">
        <v>0.12</v>
      </c>
      <c r="U456" s="54" t="n">
        <v>0</v>
      </c>
      <c r="V456" s="52" t="inlineStr">
        <is>
          <t>Yes</t>
        </is>
      </c>
      <c r="W456" s="52" t="inlineStr">
        <is>
          <t>Yes</t>
        </is>
      </c>
      <c r="X456" s="52" t="inlineStr">
        <is>
          <t>-</t>
        </is>
      </c>
      <c r="Y456" s="52" t="inlineStr">
        <is>
          <t>Foliage clump</t>
        </is>
      </c>
    </row>
    <row r="457" outlineLevel="1">
      <c r="A457" s="52" t="inlineStr">
        <is>
          <t>ENV-283</t>
        </is>
      </c>
      <c r="B457" s="52" t="inlineStr">
        <is>
          <t>Environment</t>
        </is>
      </c>
      <c r="C457" s="59" t="inlineStr">
        <is>
          <t>Sphere</t>
        </is>
      </c>
      <c r="D457" s="60" t="inlineStr">
        <is>
          <t>Canopy clump</t>
        </is>
      </c>
      <c r="E457" s="52" t="inlineStr">
        <is>
          <t>ENV-276</t>
        </is>
      </c>
      <c r="F457" s="52" t="n">
        <v>2</v>
      </c>
      <c r="G457" s="54" t="n">
        <v>1.01057446</v>
      </c>
      <c r="H457" s="54" t="n">
        <v>0.858988345</v>
      </c>
      <c r="I457" s="54" t="n">
        <v>1.01057446</v>
      </c>
      <c r="J457" s="54" t="n">
        <v>0</v>
      </c>
      <c r="K457" s="54" t="n">
        <v>273.672791</v>
      </c>
      <c r="L457" s="54" t="n">
        <v>0</v>
      </c>
      <c r="M457" s="54" t="n">
        <v>-0.0932091251</v>
      </c>
      <c r="N457" s="54" t="n">
        <v>3.05666661</v>
      </c>
      <c r="O457" s="54" t="n">
        <v>-0.701926589</v>
      </c>
      <c r="P457" s="52" t="inlineStr">
        <is>
          <t>Gouraud</t>
        </is>
      </c>
      <c r="Q457" s="52" t="inlineStr">
        <is>
          <t>Foliage</t>
        </is>
      </c>
      <c r="R457" s="54" t="n">
        <v>0.7</v>
      </c>
      <c r="S457" s="54" t="n">
        <v>0</v>
      </c>
      <c r="T457" s="54" t="n">
        <v>0.12</v>
      </c>
      <c r="U457" s="54" t="n">
        <v>0</v>
      </c>
      <c r="V457" s="52" t="inlineStr">
        <is>
          <t>Yes</t>
        </is>
      </c>
      <c r="W457" s="52" t="inlineStr">
        <is>
          <t>Yes</t>
        </is>
      </c>
      <c r="X457" s="52" t="inlineStr">
        <is>
          <t>-</t>
        </is>
      </c>
      <c r="Y457" s="52" t="inlineStr">
        <is>
          <t>Foliage clump</t>
        </is>
      </c>
    </row>
    <row r="458" outlineLevel="1">
      <c r="A458" s="52" t="inlineStr">
        <is>
          <t>ENV-284</t>
        </is>
      </c>
      <c r="B458" s="52" t="inlineStr">
        <is>
          <t>Environment</t>
        </is>
      </c>
      <c r="C458" s="59" t="inlineStr">
        <is>
          <t>Sphere</t>
        </is>
      </c>
      <c r="D458" s="60" t="inlineStr">
        <is>
          <t>Canopy clump</t>
        </is>
      </c>
      <c r="E458" s="52" t="inlineStr">
        <is>
          <t>ENV-276</t>
        </is>
      </c>
      <c r="F458" s="52" t="n">
        <v>2</v>
      </c>
      <c r="G458" s="54" t="n">
        <v>0.911301017</v>
      </c>
      <c r="H458" s="54" t="n">
        <v>0.77460587</v>
      </c>
      <c r="I458" s="54" t="n">
        <v>0.911301017</v>
      </c>
      <c r="J458" s="54" t="n">
        <v>0</v>
      </c>
      <c r="K458" s="54" t="n">
        <v>254.260559</v>
      </c>
      <c r="L458" s="54" t="n">
        <v>0</v>
      </c>
      <c r="M458" s="54" t="n">
        <v>0.347217917</v>
      </c>
      <c r="N458" s="54" t="n">
        <v>2.95533323</v>
      </c>
      <c r="O458" s="54" t="n">
        <v>0.724726558</v>
      </c>
      <c r="P458" s="52" t="inlineStr">
        <is>
          <t>Gouraud</t>
        </is>
      </c>
      <c r="Q458" s="52" t="inlineStr">
        <is>
          <t>Foliage</t>
        </is>
      </c>
      <c r="R458" s="54" t="n">
        <v>0.7</v>
      </c>
      <c r="S458" s="54" t="n">
        <v>0</v>
      </c>
      <c r="T458" s="54" t="n">
        <v>0.12</v>
      </c>
      <c r="U458" s="54" t="n">
        <v>0</v>
      </c>
      <c r="V458" s="52" t="inlineStr">
        <is>
          <t>Yes</t>
        </is>
      </c>
      <c r="W458" s="52" t="inlineStr">
        <is>
          <t>Yes</t>
        </is>
      </c>
      <c r="X458" s="52" t="inlineStr">
        <is>
          <t>-</t>
        </is>
      </c>
      <c r="Y458" s="52" t="inlineStr">
        <is>
          <t>Foliage clump</t>
        </is>
      </c>
    </row>
    <row r="459" outlineLevel="1">
      <c r="A459" s="52" t="inlineStr">
        <is>
          <t>ENV-285</t>
        </is>
      </c>
      <c r="B459" s="52" t="inlineStr">
        <is>
          <t>Environment</t>
        </is>
      </c>
      <c r="C459" s="59" t="inlineStr">
        <is>
          <t>Sphere</t>
        </is>
      </c>
      <c r="D459" s="60" t="inlineStr">
        <is>
          <t>Canopy clump</t>
        </is>
      </c>
      <c r="E459" s="52" t="inlineStr">
        <is>
          <t>ENV-276</t>
        </is>
      </c>
      <c r="F459" s="52" t="n">
        <v>2</v>
      </c>
      <c r="G459" s="54" t="n">
        <v>1.24311161</v>
      </c>
      <c r="H459" s="54" t="n">
        <v>1.05664492</v>
      </c>
      <c r="I459" s="54" t="n">
        <v>1.24311161</v>
      </c>
      <c r="J459" s="54" t="n">
        <v>0</v>
      </c>
      <c r="K459" s="54" t="n">
        <v>137.06839</v>
      </c>
      <c r="L459" s="54" t="n">
        <v>0</v>
      </c>
      <c r="M459" s="54" t="n">
        <v>-0.803355873</v>
      </c>
      <c r="N459" s="54" t="n">
        <v>2.85400009</v>
      </c>
      <c r="O459" s="54" t="n">
        <v>-0.335736901</v>
      </c>
      <c r="P459" s="52" t="inlineStr">
        <is>
          <t>Gouraud</t>
        </is>
      </c>
      <c r="Q459" s="52" t="inlineStr">
        <is>
          <t>Foliage</t>
        </is>
      </c>
      <c r="R459" s="54" t="n">
        <v>0.7</v>
      </c>
      <c r="S459" s="54" t="n">
        <v>0</v>
      </c>
      <c r="T459" s="54" t="n">
        <v>0.12</v>
      </c>
      <c r="U459" s="54" t="n">
        <v>0</v>
      </c>
      <c r="V459" s="52" t="inlineStr">
        <is>
          <t>Yes</t>
        </is>
      </c>
      <c r="W459" s="52" t="inlineStr">
        <is>
          <t>Yes</t>
        </is>
      </c>
      <c r="X459" s="52" t="inlineStr">
        <is>
          <t>-</t>
        </is>
      </c>
      <c r="Y459" s="52" t="inlineStr">
        <is>
          <t>Foliage clump</t>
        </is>
      </c>
    </row>
    <row r="460" outlineLevel="1">
      <c r="A460" s="52" t="inlineStr">
        <is>
          <t>ENV-286</t>
        </is>
      </c>
      <c r="B460" s="52" t="inlineStr">
        <is>
          <t>Environment</t>
        </is>
      </c>
      <c r="C460" s="59" t="inlineStr">
        <is>
          <t>Sphere</t>
        </is>
      </c>
      <c r="D460" s="60" t="inlineStr">
        <is>
          <t>Canopy clump</t>
        </is>
      </c>
      <c r="E460" s="52" t="inlineStr">
        <is>
          <t>ENV-276</t>
        </is>
      </c>
      <c r="F460" s="52" t="n">
        <v>2</v>
      </c>
      <c r="G460" s="54" t="n">
        <v>0.902367532</v>
      </c>
      <c r="H460" s="54" t="n">
        <v>0.767012417</v>
      </c>
      <c r="I460" s="54" t="n">
        <v>0.902367532</v>
      </c>
      <c r="J460" s="54" t="n">
        <v>0</v>
      </c>
      <c r="K460" s="54" t="n">
        <v>156.486603</v>
      </c>
      <c r="L460" s="54" t="n">
        <v>0</v>
      </c>
      <c r="M460" s="54" t="n">
        <v>0.8389415140000001</v>
      </c>
      <c r="N460" s="54" t="n">
        <v>2.75266671</v>
      </c>
      <c r="O460" s="54" t="n">
        <v>-0.366741419</v>
      </c>
      <c r="P460" s="52" t="inlineStr">
        <is>
          <t>Gouraud</t>
        </is>
      </c>
      <c r="Q460" s="52" t="inlineStr">
        <is>
          <t>Foliage</t>
        </is>
      </c>
      <c r="R460" s="54" t="n">
        <v>0.7</v>
      </c>
      <c r="S460" s="54" t="n">
        <v>0</v>
      </c>
      <c r="T460" s="54" t="n">
        <v>0.12</v>
      </c>
      <c r="U460" s="54" t="n">
        <v>0</v>
      </c>
      <c r="V460" s="52" t="inlineStr">
        <is>
          <t>Yes</t>
        </is>
      </c>
      <c r="W460" s="52" t="inlineStr">
        <is>
          <t>Yes</t>
        </is>
      </c>
      <c r="X460" s="52" t="inlineStr">
        <is>
          <t>-</t>
        </is>
      </c>
      <c r="Y460" s="52" t="inlineStr">
        <is>
          <t>Foliage clump</t>
        </is>
      </c>
    </row>
    <row r="461" outlineLevel="1">
      <c r="A461" s="52" t="inlineStr">
        <is>
          <t>ENV-287</t>
        </is>
      </c>
      <c r="B461" s="52" t="inlineStr">
        <is>
          <t>Environment</t>
        </is>
      </c>
      <c r="C461" s="59" t="inlineStr">
        <is>
          <t>Sphere</t>
        </is>
      </c>
      <c r="D461" s="60" t="inlineStr">
        <is>
          <t>Canopy clump</t>
        </is>
      </c>
      <c r="E461" s="52" t="inlineStr">
        <is>
          <t>ENV-276</t>
        </is>
      </c>
      <c r="F461" s="52" t="n">
        <v>2</v>
      </c>
      <c r="G461" s="54" t="n">
        <v>0.956517696</v>
      </c>
      <c r="H461" s="54" t="n">
        <v>0.813040078</v>
      </c>
      <c r="I461" s="54" t="n">
        <v>0.956517696</v>
      </c>
      <c r="J461" s="54" t="n">
        <v>0</v>
      </c>
      <c r="K461" s="54" t="n">
        <v>80.86426539999999</v>
      </c>
      <c r="L461" s="54" t="n">
        <v>0</v>
      </c>
      <c r="M461" s="54" t="n">
        <v>-0.160617307</v>
      </c>
      <c r="N461" s="54" t="n">
        <v>2.65133333</v>
      </c>
      <c r="O461" s="54" t="n">
        <v>0.927716315</v>
      </c>
      <c r="P461" s="52" t="inlineStr">
        <is>
          <t>Gouraud</t>
        </is>
      </c>
      <c r="Q461" s="52" t="inlineStr">
        <is>
          <t>Foliage</t>
        </is>
      </c>
      <c r="R461" s="54" t="n">
        <v>0.7</v>
      </c>
      <c r="S461" s="54" t="n">
        <v>0</v>
      </c>
      <c r="T461" s="54" t="n">
        <v>0.12</v>
      </c>
      <c r="U461" s="54" t="n">
        <v>0</v>
      </c>
      <c r="V461" s="52" t="inlineStr">
        <is>
          <t>Yes</t>
        </is>
      </c>
      <c r="W461" s="52" t="inlineStr">
        <is>
          <t>Yes</t>
        </is>
      </c>
      <c r="X461" s="52" t="inlineStr">
        <is>
          <t>-</t>
        </is>
      </c>
      <c r="Y461" s="52" t="inlineStr">
        <is>
          <t>Foliage clump</t>
        </is>
      </c>
    </row>
    <row r="462" outlineLevel="1">
      <c r="A462" s="52" t="inlineStr">
        <is>
          <t>ENV-288</t>
        </is>
      </c>
      <c r="B462" s="52" t="inlineStr">
        <is>
          <t>Environment</t>
        </is>
      </c>
      <c r="C462" s="59" t="inlineStr">
        <is>
          <t>Sphere</t>
        </is>
      </c>
      <c r="D462" s="60" t="inlineStr">
        <is>
          <t>Canopy clump</t>
        </is>
      </c>
      <c r="E462" s="52" t="inlineStr">
        <is>
          <t>ENV-276</t>
        </is>
      </c>
      <c r="F462" s="52" t="n">
        <v>2</v>
      </c>
      <c r="G462" s="54" t="n">
        <v>1.12978137</v>
      </c>
      <c r="H462" s="54" t="n">
        <v>0.9603142140000001</v>
      </c>
      <c r="I462" s="54" t="n">
        <v>1.12978137</v>
      </c>
      <c r="J462" s="54" t="n">
        <v>0</v>
      </c>
      <c r="K462" s="54" t="n">
        <v>205.186844</v>
      </c>
      <c r="L462" s="54" t="n">
        <v>0</v>
      </c>
      <c r="M462" s="54" t="n">
        <v>-0.238915697</v>
      </c>
      <c r="N462" s="54" t="n">
        <v>2.54999995</v>
      </c>
      <c r="O462" s="54" t="n">
        <v>-0.919466853</v>
      </c>
      <c r="P462" s="52" t="inlineStr">
        <is>
          <t>Gouraud</t>
        </is>
      </c>
      <c r="Q462" s="52" t="inlineStr">
        <is>
          <t>Foliage</t>
        </is>
      </c>
      <c r="R462" s="54" t="n">
        <v>0.7</v>
      </c>
      <c r="S462" s="54" t="n">
        <v>0</v>
      </c>
      <c r="T462" s="54" t="n">
        <v>0.12</v>
      </c>
      <c r="U462" s="54" t="n">
        <v>0</v>
      </c>
      <c r="V462" s="52" t="inlineStr">
        <is>
          <t>Yes</t>
        </is>
      </c>
      <c r="W462" s="52" t="inlineStr">
        <is>
          <t>Yes</t>
        </is>
      </c>
      <c r="X462" s="52" t="inlineStr">
        <is>
          <t>-</t>
        </is>
      </c>
      <c r="Y462" s="52" t="inlineStr">
        <is>
          <t>Foliage clump</t>
        </is>
      </c>
    </row>
    <row r="463" outlineLevel="1">
      <c r="A463" s="52" t="inlineStr">
        <is>
          <t>ENV-289</t>
        </is>
      </c>
      <c r="B463" s="52" t="inlineStr">
        <is>
          <t>Environment</t>
        </is>
      </c>
      <c r="C463" s="59" t="inlineStr">
        <is>
          <t>Sphere</t>
        </is>
      </c>
      <c r="D463" s="60" t="inlineStr">
        <is>
          <t>Canopy clump</t>
        </is>
      </c>
      <c r="E463" s="52" t="inlineStr">
        <is>
          <t>ENV-276</t>
        </is>
      </c>
      <c r="F463" s="52" t="n">
        <v>2</v>
      </c>
      <c r="G463" s="54" t="n">
        <v>1.0147475</v>
      </c>
      <c r="H463" s="54" t="n">
        <v>0.862535417</v>
      </c>
      <c r="I463" s="54" t="n">
        <v>1.0147475</v>
      </c>
      <c r="J463" s="54" t="n">
        <v>0</v>
      </c>
      <c r="K463" s="54" t="n">
        <v>263.981262</v>
      </c>
      <c r="L463" s="54" t="n">
        <v>0</v>
      </c>
      <c r="M463" s="54" t="n">
        <v>0.8462693100000001</v>
      </c>
      <c r="N463" s="54" t="n">
        <v>2.44866657</v>
      </c>
      <c r="O463" s="54" t="n">
        <v>0.412654579</v>
      </c>
      <c r="P463" s="52" t="inlineStr">
        <is>
          <t>Gouraud</t>
        </is>
      </c>
      <c r="Q463" s="52" t="inlineStr">
        <is>
          <t>Foliage</t>
        </is>
      </c>
      <c r="R463" s="54" t="n">
        <v>0.7</v>
      </c>
      <c r="S463" s="54" t="n">
        <v>0</v>
      </c>
      <c r="T463" s="54" t="n">
        <v>0.12</v>
      </c>
      <c r="U463" s="54" t="n">
        <v>0</v>
      </c>
      <c r="V463" s="52" t="inlineStr">
        <is>
          <t>Yes</t>
        </is>
      </c>
      <c r="W463" s="52" t="inlineStr">
        <is>
          <t>Yes</t>
        </is>
      </c>
      <c r="X463" s="52" t="inlineStr">
        <is>
          <t>-</t>
        </is>
      </c>
      <c r="Y463" s="52" t="inlineStr">
        <is>
          <t>Foliage clump</t>
        </is>
      </c>
    </row>
    <row r="464" outlineLevel="1">
      <c r="A464" s="52" t="inlineStr">
        <is>
          <t>ENV-290</t>
        </is>
      </c>
      <c r="B464" s="52" t="inlineStr">
        <is>
          <t>Environment</t>
        </is>
      </c>
      <c r="C464" s="59" t="inlineStr">
        <is>
          <t>Sphere</t>
        </is>
      </c>
      <c r="D464" s="60" t="inlineStr">
        <is>
          <t>Canopy clump</t>
        </is>
      </c>
      <c r="E464" s="52" t="inlineStr">
        <is>
          <t>ENV-276</t>
        </is>
      </c>
      <c r="F464" s="52" t="n">
        <v>2</v>
      </c>
      <c r="G464" s="54" t="n">
        <v>1.41295063</v>
      </c>
      <c r="H464" s="54" t="n">
        <v>1.20100808</v>
      </c>
      <c r="I464" s="54" t="n">
        <v>1.41295063</v>
      </c>
      <c r="J464" s="54" t="n">
        <v>0</v>
      </c>
      <c r="K464" s="54" t="n">
        <v>91.812912</v>
      </c>
      <c r="L464" s="54" t="n">
        <v>0</v>
      </c>
      <c r="M464" s="54" t="n">
        <v>-0.811784089</v>
      </c>
      <c r="N464" s="54" t="n">
        <v>2.34733319</v>
      </c>
      <c r="O464" s="54" t="n">
        <v>0.423472285</v>
      </c>
      <c r="P464" s="52" t="inlineStr">
        <is>
          <t>Gouraud</t>
        </is>
      </c>
      <c r="Q464" s="52" t="inlineStr">
        <is>
          <t>Foliage</t>
        </is>
      </c>
      <c r="R464" s="54" t="n">
        <v>0.7</v>
      </c>
      <c r="S464" s="54" t="n">
        <v>0</v>
      </c>
      <c r="T464" s="54" t="n">
        <v>0.12</v>
      </c>
      <c r="U464" s="54" t="n">
        <v>0</v>
      </c>
      <c r="V464" s="52" t="inlineStr">
        <is>
          <t>Yes</t>
        </is>
      </c>
      <c r="W464" s="52" t="inlineStr">
        <is>
          <t>Yes</t>
        </is>
      </c>
      <c r="X464" s="52" t="inlineStr">
        <is>
          <t>-</t>
        </is>
      </c>
      <c r="Y464" s="52" t="inlineStr">
        <is>
          <t>Foliage clump</t>
        </is>
      </c>
    </row>
    <row r="465" outlineLevel="1">
      <c r="A465" s="52" t="inlineStr">
        <is>
          <t>ENV-291</t>
        </is>
      </c>
      <c r="B465" s="52" t="inlineStr">
        <is>
          <t>Environment</t>
        </is>
      </c>
      <c r="C465" s="59" t="inlineStr">
        <is>
          <t>Sphere</t>
        </is>
      </c>
      <c r="D465" s="60" t="inlineStr">
        <is>
          <t>Canopy clump</t>
        </is>
      </c>
      <c r="E465" s="52" t="inlineStr">
        <is>
          <t>ENV-276</t>
        </is>
      </c>
      <c r="F465" s="52" t="n">
        <v>2</v>
      </c>
      <c r="G465" s="54" t="n">
        <v>0.931352377</v>
      </c>
      <c r="H465" s="54" t="n">
        <v>0.79164952</v>
      </c>
      <c r="I465" s="54" t="n">
        <v>0.931352377</v>
      </c>
      <c r="J465" s="54" t="n">
        <v>0</v>
      </c>
      <c r="K465" s="54" t="n">
        <v>132.34613</v>
      </c>
      <c r="L465" s="54" t="n">
        <v>0</v>
      </c>
      <c r="M465" s="54" t="n">
        <v>0.552552164</v>
      </c>
      <c r="N465" s="54" t="n">
        <v>2.24600005</v>
      </c>
      <c r="O465" s="54" t="n">
        <v>-0.672893941</v>
      </c>
      <c r="P465" s="52" t="inlineStr">
        <is>
          <t>Gouraud</t>
        </is>
      </c>
      <c r="Q465" s="52" t="inlineStr">
        <is>
          <t>Foliage</t>
        </is>
      </c>
      <c r="R465" s="54" t="n">
        <v>0.7</v>
      </c>
      <c r="S465" s="54" t="n">
        <v>0</v>
      </c>
      <c r="T465" s="54" t="n">
        <v>0.12</v>
      </c>
      <c r="U465" s="54" t="n">
        <v>0</v>
      </c>
      <c r="V465" s="52" t="inlineStr">
        <is>
          <t>Yes</t>
        </is>
      </c>
      <c r="W465" s="52" t="inlineStr">
        <is>
          <t>Yes</t>
        </is>
      </c>
      <c r="X465" s="52" t="inlineStr">
        <is>
          <t>-</t>
        </is>
      </c>
      <c r="Y465" s="52" t="inlineStr">
        <is>
          <t>Foliage clump</t>
        </is>
      </c>
    </row>
    <row r="466" outlineLevel="1">
      <c r="A466" s="52" t="inlineStr">
        <is>
          <t>ENV-292</t>
        </is>
      </c>
      <c r="B466" s="52" t="inlineStr">
        <is>
          <t>Environment</t>
        </is>
      </c>
      <c r="C466" s="59" t="inlineStr">
        <is>
          <t>Sphere</t>
        </is>
      </c>
      <c r="D466" s="60" t="inlineStr">
        <is>
          <t>Canopy clump</t>
        </is>
      </c>
      <c r="E466" s="52" t="inlineStr">
        <is>
          <t>ENV-276</t>
        </is>
      </c>
      <c r="F466" s="52" t="n">
        <v>2</v>
      </c>
      <c r="G466" s="54" t="n">
        <v>1.27572429</v>
      </c>
      <c r="H466" s="54" t="n">
        <v>1.08436573</v>
      </c>
      <c r="I466" s="54" t="n">
        <v>1.27572429</v>
      </c>
      <c r="J466" s="54" t="n">
        <v>0</v>
      </c>
      <c r="K466" s="54" t="n">
        <v>312.505768</v>
      </c>
      <c r="L466" s="54" t="n">
        <v>0</v>
      </c>
      <c r="M466" s="54" t="n">
        <v>0.230105087</v>
      </c>
      <c r="N466" s="54" t="n">
        <v>2.14466667</v>
      </c>
      <c r="O466" s="54" t="n">
        <v>0.769961357</v>
      </c>
      <c r="P466" s="52" t="inlineStr">
        <is>
          <t>Gouraud</t>
        </is>
      </c>
      <c r="Q466" s="52" t="inlineStr">
        <is>
          <t>Foliage</t>
        </is>
      </c>
      <c r="R466" s="54" t="n">
        <v>0.7</v>
      </c>
      <c r="S466" s="54" t="n">
        <v>0</v>
      </c>
      <c r="T466" s="54" t="n">
        <v>0.12</v>
      </c>
      <c r="U466" s="54" t="n">
        <v>0</v>
      </c>
      <c r="V466" s="52" t="inlineStr">
        <is>
          <t>Yes</t>
        </is>
      </c>
      <c r="W466" s="52" t="inlineStr">
        <is>
          <t>Yes</t>
        </is>
      </c>
      <c r="X466" s="52" t="inlineStr">
        <is>
          <t>-</t>
        </is>
      </c>
      <c r="Y466" s="52" t="inlineStr">
        <is>
          <t>Foliage clump</t>
        </is>
      </c>
    </row>
    <row r="467" outlineLevel="1">
      <c r="A467" s="52" t="inlineStr">
        <is>
          <t>ENV-293</t>
        </is>
      </c>
      <c r="B467" s="52" t="inlineStr">
        <is>
          <t>Environment</t>
        </is>
      </c>
      <c r="C467" s="59" t="inlineStr">
        <is>
          <t>Sphere</t>
        </is>
      </c>
      <c r="D467" s="60" t="inlineStr">
        <is>
          <t>Canopy low</t>
        </is>
      </c>
      <c r="E467" s="52" t="inlineStr">
        <is>
          <t>ENV-276</t>
        </is>
      </c>
      <c r="F467" s="52" t="n">
        <v>2</v>
      </c>
      <c r="G467" s="54" t="n">
        <v>1.89999998</v>
      </c>
      <c r="H467" s="54" t="n">
        <v>1.29999995</v>
      </c>
      <c r="I467" s="54" t="n">
        <v>1.89999998</v>
      </c>
      <c r="J467" s="54" t="n">
        <v>0</v>
      </c>
      <c r="K467" s="54" t="n">
        <v>0</v>
      </c>
      <c r="L467" s="54" t="n">
        <v>0</v>
      </c>
      <c r="M467" s="54" t="n">
        <v>0</v>
      </c>
      <c r="N467" s="54" t="n">
        <v>2.54999995</v>
      </c>
      <c r="O467" s="54" t="n">
        <v>0</v>
      </c>
      <c r="P467" s="52" t="inlineStr">
        <is>
          <t>Gouraud</t>
        </is>
      </c>
      <c r="Q467" s="52" t="inlineStr">
        <is>
          <t>Foliage</t>
        </is>
      </c>
      <c r="R467" s="54" t="n">
        <v>0.7</v>
      </c>
      <c r="S467" s="54" t="n">
        <v>0</v>
      </c>
      <c r="T467" s="54" t="n">
        <v>0.12</v>
      </c>
      <c r="U467" s="54" t="n">
        <v>0</v>
      </c>
      <c r="V467" s="52" t="inlineStr">
        <is>
          <t>Yes</t>
        </is>
      </c>
      <c r="W467" s="52" t="inlineStr">
        <is>
          <t>Yes</t>
        </is>
      </c>
      <c r="X467" s="52" t="inlineStr">
        <is>
          <t>-</t>
        </is>
      </c>
      <c r="Y467" s="52" t="inlineStr">
        <is>
          <t>Inner foliage</t>
        </is>
      </c>
    </row>
    <row r="468" outlineLevel="1">
      <c r="A468" s="52" t="inlineStr">
        <is>
          <t>ENV-294</t>
        </is>
      </c>
      <c r="B468" s="52" t="inlineStr">
        <is>
          <t>Environment</t>
        </is>
      </c>
      <c r="C468" s="59" t="inlineStr">
        <is>
          <t>Sphere</t>
        </is>
      </c>
      <c r="D468" s="60" t="inlineStr">
        <is>
          <t>Canopy top</t>
        </is>
      </c>
      <c r="E468" s="52" t="inlineStr">
        <is>
          <t>ENV-276</t>
        </is>
      </c>
      <c r="F468" s="52" t="n">
        <v>2</v>
      </c>
      <c r="G468" s="54" t="n">
        <v>1.29999995</v>
      </c>
      <c r="H468" s="54" t="n">
        <v>1</v>
      </c>
      <c r="I468" s="54" t="n">
        <v>1.29999995</v>
      </c>
      <c r="J468" s="54" t="n">
        <v>0</v>
      </c>
      <c r="K468" s="54" t="n">
        <v>0</v>
      </c>
      <c r="L468" s="54" t="n">
        <v>0</v>
      </c>
      <c r="M468" s="54" t="n">
        <v>0.100000001</v>
      </c>
      <c r="N468" s="54" t="n">
        <v>3.1500001</v>
      </c>
      <c r="O468" s="54" t="n">
        <v>-0.100000001</v>
      </c>
      <c r="P468" s="52" t="inlineStr">
        <is>
          <t>Gouraud</t>
        </is>
      </c>
      <c r="Q468" s="52" t="inlineStr">
        <is>
          <t>Foliage</t>
        </is>
      </c>
      <c r="R468" s="54" t="n">
        <v>0.7</v>
      </c>
      <c r="S468" s="54" t="n">
        <v>0</v>
      </c>
      <c r="T468" s="54" t="n">
        <v>0.12</v>
      </c>
      <c r="U468" s="54" t="n">
        <v>0</v>
      </c>
      <c r="V468" s="52" t="inlineStr">
        <is>
          <t>Yes</t>
        </is>
      </c>
      <c r="W468" s="52" t="inlineStr">
        <is>
          <t>Yes</t>
        </is>
      </c>
      <c r="X468" s="52" t="inlineStr">
        <is>
          <t>-</t>
        </is>
      </c>
      <c r="Y468" s="52" t="inlineStr">
        <is>
          <t>Inner foliage</t>
        </is>
      </c>
    </row>
    <row r="469" outlineLevel="1">
      <c r="A469" s="52" t="inlineStr">
        <is>
          <t>ENV-295</t>
        </is>
      </c>
      <c r="B469" s="52" t="inlineStr">
        <is>
          <t>Environment</t>
        </is>
      </c>
      <c r="C469" s="53" t="inlineStr">
        <is>
          <t>Group</t>
        </is>
      </c>
      <c r="D469" s="57" t="inlineStr">
        <is>
          <t>Tree</t>
        </is>
      </c>
      <c r="E469" s="52" t="inlineStr">
        <is>
          <t>ENV-00</t>
        </is>
      </c>
      <c r="F469" s="52" t="n">
        <v>1</v>
      </c>
      <c r="G469" s="54" t="n">
        <v>1</v>
      </c>
      <c r="H469" s="54" t="n">
        <v>1</v>
      </c>
      <c r="I469" s="54" t="n">
        <v>1</v>
      </c>
      <c r="J469" s="54" t="n">
        <v>0</v>
      </c>
      <c r="K469" s="54" t="n">
        <v>218.300003</v>
      </c>
      <c r="L469" s="54" t="n">
        <v>0</v>
      </c>
      <c r="M469" s="54" t="n">
        <v>5.9000001</v>
      </c>
      <c r="N469" s="54" t="n">
        <v>0.316997617</v>
      </c>
      <c r="O469" s="54" t="n">
        <v>5.0999999</v>
      </c>
      <c r="P469" s="52" t="inlineStr">
        <is>
          <t>-</t>
        </is>
      </c>
      <c r="Q469" s="52" t="inlineStr">
        <is>
          <t>Plain</t>
        </is>
      </c>
      <c r="R469" s="54" t="n">
        <v>0.5</v>
      </c>
      <c r="S469" s="54" t="n">
        <v>0</v>
      </c>
      <c r="T469" s="54" t="n">
        <v>0.2</v>
      </c>
      <c r="U469" s="54" t="n">
        <v>0</v>
      </c>
      <c r="V469" s="52" t="inlineStr">
        <is>
          <t>No</t>
        </is>
      </c>
      <c r="W469" s="52" t="inlineStr">
        <is>
          <t>Yes</t>
        </is>
      </c>
      <c r="X469" s="52" t="inlineStr">
        <is>
          <t>-</t>
        </is>
      </c>
      <c r="Y469" s="52" t="inlineStr">
        <is>
          <t>Broadleaf tree = trunk + limbs + clustered foliage clumps</t>
        </is>
      </c>
    </row>
    <row r="470" outlineLevel="1">
      <c r="A470" s="52" t="inlineStr">
        <is>
          <t>ENV-296</t>
        </is>
      </c>
      <c r="B470" s="52" t="inlineStr">
        <is>
          <t>Environment</t>
        </is>
      </c>
      <c r="C470" s="58" t="inlineStr">
        <is>
          <t>Cylinder</t>
        </is>
      </c>
      <c r="D470" s="60" t="inlineStr">
        <is>
          <t>Trunk</t>
        </is>
      </c>
      <c r="E470" s="52" t="inlineStr">
        <is>
          <t>ENV-295</t>
        </is>
      </c>
      <c r="F470" s="52" t="n">
        <v>2</v>
      </c>
      <c r="G470" s="54" t="n">
        <v>0.187000006</v>
      </c>
      <c r="H470" s="54" t="n">
        <v>0.187000006</v>
      </c>
      <c r="I470" s="54" t="n">
        <v>1.61500001</v>
      </c>
      <c r="J470" s="54" t="n">
        <v>90</v>
      </c>
      <c r="K470" s="54" t="n">
        <v>0</v>
      </c>
      <c r="L470" s="54" t="n">
        <v>0</v>
      </c>
      <c r="M470" s="54" t="n">
        <v>0</v>
      </c>
      <c r="N470" s="54" t="n">
        <v>0.807500005</v>
      </c>
      <c r="O470" s="54" t="n">
        <v>0</v>
      </c>
      <c r="P470" s="52" t="inlineStr">
        <is>
          <t>Gouraud</t>
        </is>
      </c>
      <c r="Q470" s="52" t="inlineStr">
        <is>
          <t>Bark</t>
        </is>
      </c>
      <c r="R470" s="54" t="n">
        <v>0.9</v>
      </c>
      <c r="S470" s="54" t="n">
        <v>0</v>
      </c>
      <c r="T470" s="54" t="n">
        <v>0.18</v>
      </c>
      <c r="U470" s="54" t="n">
        <v>0</v>
      </c>
      <c r="V470" s="52" t="inlineStr">
        <is>
          <t>Yes</t>
        </is>
      </c>
      <c r="W470" s="52" t="inlineStr">
        <is>
          <t>Yes</t>
        </is>
      </c>
      <c r="X470" s="52" t="inlineStr">
        <is>
          <t>-</t>
        </is>
      </c>
      <c r="Y470" s="52" t="inlineStr">
        <is>
          <t>Tree trunk</t>
        </is>
      </c>
    </row>
    <row r="471" outlineLevel="1">
      <c r="A471" s="52" t="inlineStr">
        <is>
          <t>ENV-297</t>
        </is>
      </c>
      <c r="B471" s="52" t="inlineStr">
        <is>
          <t>Environment</t>
        </is>
      </c>
      <c r="C471" s="58" t="inlineStr">
        <is>
          <t>Cylinder</t>
        </is>
      </c>
      <c r="D471" s="60" t="inlineStr">
        <is>
          <t>Limb</t>
        </is>
      </c>
      <c r="E471" s="52" t="inlineStr">
        <is>
          <t>ENV-295</t>
        </is>
      </c>
      <c r="F471" s="52" t="n">
        <v>2</v>
      </c>
      <c r="G471" s="54" t="n">
        <v>0.0850000009</v>
      </c>
      <c r="H471" s="54" t="n">
        <v>0.0850000009</v>
      </c>
      <c r="I471" s="54" t="n">
        <v>0.90807879</v>
      </c>
      <c r="J471" s="54" t="n">
        <v>-45.409771</v>
      </c>
      <c r="K471" s="54" t="n">
        <v>75.7690887</v>
      </c>
      <c r="L471" s="54" t="n">
        <v>0</v>
      </c>
      <c r="M471" s="54" t="n">
        <v>0.308968484</v>
      </c>
      <c r="N471" s="54" t="n">
        <v>1.5558424</v>
      </c>
      <c r="O471" s="54" t="n">
        <v>0.0783584192</v>
      </c>
      <c r="P471" s="52" t="inlineStr">
        <is>
          <t>Gouraud</t>
        </is>
      </c>
      <c r="Q471" s="52" t="inlineStr">
        <is>
          <t>Bark</t>
        </is>
      </c>
      <c r="R471" s="54" t="n">
        <v>0.9</v>
      </c>
      <c r="S471" s="54" t="n">
        <v>0</v>
      </c>
      <c r="T471" s="54" t="n">
        <v>0.18</v>
      </c>
      <c r="U471" s="54" t="n">
        <v>0</v>
      </c>
      <c r="V471" s="52" t="inlineStr">
        <is>
          <t>No</t>
        </is>
      </c>
      <c r="W471" s="52" t="inlineStr">
        <is>
          <t>Yes</t>
        </is>
      </c>
      <c r="X471" s="52" t="inlineStr">
        <is>
          <t>-</t>
        </is>
      </c>
      <c r="Y471" s="52" t="inlineStr">
        <is>
          <t>Branch</t>
        </is>
      </c>
    </row>
    <row r="472" outlineLevel="1">
      <c r="A472" s="52" t="inlineStr">
        <is>
          <t>ENV-298</t>
        </is>
      </c>
      <c r="B472" s="52" t="inlineStr">
        <is>
          <t>Environment</t>
        </is>
      </c>
      <c r="C472" s="58" t="inlineStr">
        <is>
          <t>Cylinder</t>
        </is>
      </c>
      <c r="D472" s="60" t="inlineStr">
        <is>
          <t>Limb</t>
        </is>
      </c>
      <c r="E472" s="52" t="inlineStr">
        <is>
          <t>ENV-295</t>
        </is>
      </c>
      <c r="F472" s="52" t="n">
        <v>2</v>
      </c>
      <c r="G472" s="54" t="n">
        <v>0.0850000009</v>
      </c>
      <c r="H472" s="54" t="n">
        <v>0.0850000009</v>
      </c>
      <c r="I472" s="54" t="n">
        <v>0.892324507</v>
      </c>
      <c r="J472" s="54" t="n">
        <v>-44.4038048</v>
      </c>
      <c r="K472" s="54" t="n">
        <v>-35.3606491</v>
      </c>
      <c r="L472" s="54" t="n">
        <v>0</v>
      </c>
      <c r="M472" s="54" t="n">
        <v>-0.18446739</v>
      </c>
      <c r="N472" s="54" t="n">
        <v>1.54468465</v>
      </c>
      <c r="O472" s="54" t="n">
        <v>0.25994873</v>
      </c>
      <c r="P472" s="52" t="inlineStr">
        <is>
          <t>Gouraud</t>
        </is>
      </c>
      <c r="Q472" s="52" t="inlineStr">
        <is>
          <t>Bark</t>
        </is>
      </c>
      <c r="R472" s="54" t="n">
        <v>0.9</v>
      </c>
      <c r="S472" s="54" t="n">
        <v>0</v>
      </c>
      <c r="T472" s="54" t="n">
        <v>0.18</v>
      </c>
      <c r="U472" s="54" t="n">
        <v>0</v>
      </c>
      <c r="V472" s="52" t="inlineStr">
        <is>
          <t>No</t>
        </is>
      </c>
      <c r="W472" s="52" t="inlineStr">
        <is>
          <t>Yes</t>
        </is>
      </c>
      <c r="X472" s="52" t="inlineStr">
        <is>
          <t>-</t>
        </is>
      </c>
      <c r="Y472" s="52" t="inlineStr">
        <is>
          <t>Branch</t>
        </is>
      </c>
    </row>
    <row r="473" outlineLevel="1">
      <c r="A473" s="52" t="inlineStr">
        <is>
          <t>ENV-299</t>
        </is>
      </c>
      <c r="B473" s="52" t="inlineStr">
        <is>
          <t>Environment</t>
        </is>
      </c>
      <c r="C473" s="58" t="inlineStr">
        <is>
          <t>Cylinder</t>
        </is>
      </c>
      <c r="D473" s="60" t="inlineStr">
        <is>
          <t>Limb</t>
        </is>
      </c>
      <c r="E473" s="52" t="inlineStr">
        <is>
          <t>ENV-295</t>
        </is>
      </c>
      <c r="F473" s="52" t="n">
        <v>2</v>
      </c>
      <c r="G473" s="54" t="n">
        <v>0.0850000009</v>
      </c>
      <c r="H473" s="54" t="n">
        <v>0.0850000009</v>
      </c>
      <c r="I473" s="54" t="n">
        <v>0.919593871</v>
      </c>
      <c r="J473" s="54" t="n">
        <v>-46.1127968</v>
      </c>
      <c r="K473" s="54" t="n">
        <v>-159.050858</v>
      </c>
      <c r="L473" s="54" t="n">
        <v>0</v>
      </c>
      <c r="M473" s="54" t="n">
        <v>-0.113965616</v>
      </c>
      <c r="N473" s="54" t="n">
        <v>1.56387854</v>
      </c>
      <c r="O473" s="54" t="n">
        <v>-0.29768005</v>
      </c>
      <c r="P473" s="52" t="inlineStr">
        <is>
          <t>Gouraud</t>
        </is>
      </c>
      <c r="Q473" s="52" t="inlineStr">
        <is>
          <t>Bark</t>
        </is>
      </c>
      <c r="R473" s="54" t="n">
        <v>0.9</v>
      </c>
      <c r="S473" s="54" t="n">
        <v>0</v>
      </c>
      <c r="T473" s="54" t="n">
        <v>0.18</v>
      </c>
      <c r="U473" s="54" t="n">
        <v>0</v>
      </c>
      <c r="V473" s="52" t="inlineStr">
        <is>
          <t>No</t>
        </is>
      </c>
      <c r="W473" s="52" t="inlineStr">
        <is>
          <t>Yes</t>
        </is>
      </c>
      <c r="X473" s="52" t="inlineStr">
        <is>
          <t>-</t>
        </is>
      </c>
      <c r="Y473" s="52" t="inlineStr">
        <is>
          <t>Branch</t>
        </is>
      </c>
    </row>
    <row r="474" outlineLevel="1">
      <c r="A474" s="52" t="inlineStr">
        <is>
          <t>ENV-300</t>
        </is>
      </c>
      <c r="B474" s="52" t="inlineStr">
        <is>
          <t>Environment</t>
        </is>
      </c>
      <c r="C474" s="59" t="inlineStr">
        <is>
          <t>Sphere</t>
        </is>
      </c>
      <c r="D474" s="60" t="inlineStr">
        <is>
          <t>Canopy clump</t>
        </is>
      </c>
      <c r="E474" s="52" t="inlineStr">
        <is>
          <t>ENV-295</t>
        </is>
      </c>
      <c r="F474" s="52" t="n">
        <v>2</v>
      </c>
      <c r="G474" s="54" t="n">
        <v>0.969947338</v>
      </c>
      <c r="H474" s="54" t="n">
        <v>0.824455261</v>
      </c>
      <c r="I474" s="54" t="n">
        <v>0.969947338</v>
      </c>
      <c r="J474" s="54" t="n">
        <v>0</v>
      </c>
      <c r="K474" s="54" t="n">
        <v>6.60115242</v>
      </c>
      <c r="L474" s="54" t="n">
        <v>0</v>
      </c>
      <c r="M474" s="54" t="n">
        <v>0.283649057</v>
      </c>
      <c r="N474" s="54" t="n">
        <v>2.77043343</v>
      </c>
      <c r="O474" s="54" t="n">
        <v>0.0598833412</v>
      </c>
      <c r="P474" s="52" t="inlineStr">
        <is>
          <t>Gouraud</t>
        </is>
      </c>
      <c r="Q474" s="52" t="inlineStr">
        <is>
          <t>Foliage</t>
        </is>
      </c>
      <c r="R474" s="54" t="n">
        <v>0.7</v>
      </c>
      <c r="S474" s="54" t="n">
        <v>0</v>
      </c>
      <c r="T474" s="54" t="n">
        <v>0.12</v>
      </c>
      <c r="U474" s="54" t="n">
        <v>0</v>
      </c>
      <c r="V474" s="52" t="inlineStr">
        <is>
          <t>Yes</t>
        </is>
      </c>
      <c r="W474" s="52" t="inlineStr">
        <is>
          <t>Yes</t>
        </is>
      </c>
      <c r="X474" s="52" t="inlineStr">
        <is>
          <t>-</t>
        </is>
      </c>
      <c r="Y474" s="52" t="inlineStr">
        <is>
          <t>Foliage clump</t>
        </is>
      </c>
    </row>
    <row r="475" outlineLevel="1">
      <c r="A475" s="52" t="inlineStr">
        <is>
          <t>ENV-301</t>
        </is>
      </c>
      <c r="B475" s="52" t="inlineStr">
        <is>
          <t>Environment</t>
        </is>
      </c>
      <c r="C475" s="59" t="inlineStr">
        <is>
          <t>Sphere</t>
        </is>
      </c>
      <c r="D475" s="60" t="inlineStr">
        <is>
          <t>Canopy clump</t>
        </is>
      </c>
      <c r="E475" s="52" t="inlineStr">
        <is>
          <t>ENV-295</t>
        </is>
      </c>
      <c r="F475" s="52" t="n">
        <v>2</v>
      </c>
      <c r="G475" s="54" t="n">
        <v>0.824063778</v>
      </c>
      <c r="H475" s="54" t="n">
        <v>0.700454235</v>
      </c>
      <c r="I475" s="54" t="n">
        <v>0.824063778</v>
      </c>
      <c r="J475" s="54" t="n">
        <v>0</v>
      </c>
      <c r="K475" s="54" t="n">
        <v>12.0993376</v>
      </c>
      <c r="L475" s="54" t="n">
        <v>0</v>
      </c>
      <c r="M475" s="54" t="n">
        <v>-0.430208057</v>
      </c>
      <c r="N475" s="54" t="n">
        <v>2.68429995</v>
      </c>
      <c r="O475" s="54" t="n">
        <v>0.222848117</v>
      </c>
      <c r="P475" s="52" t="inlineStr">
        <is>
          <t>Gouraud</t>
        </is>
      </c>
      <c r="Q475" s="52" t="inlineStr">
        <is>
          <t>Foliage</t>
        </is>
      </c>
      <c r="R475" s="54" t="n">
        <v>0.7</v>
      </c>
      <c r="S475" s="54" t="n">
        <v>0</v>
      </c>
      <c r="T475" s="54" t="n">
        <v>0.12</v>
      </c>
      <c r="U475" s="54" t="n">
        <v>0</v>
      </c>
      <c r="V475" s="52" t="inlineStr">
        <is>
          <t>Yes</t>
        </is>
      </c>
      <c r="W475" s="52" t="inlineStr">
        <is>
          <t>Yes</t>
        </is>
      </c>
      <c r="X475" s="52" t="inlineStr">
        <is>
          <t>-</t>
        </is>
      </c>
      <c r="Y475" s="52" t="inlineStr">
        <is>
          <t>Foliage clump</t>
        </is>
      </c>
    </row>
    <row r="476" outlineLevel="1">
      <c r="A476" s="52" t="inlineStr">
        <is>
          <t>ENV-302</t>
        </is>
      </c>
      <c r="B476" s="52" t="inlineStr">
        <is>
          <t>Environment</t>
        </is>
      </c>
      <c r="C476" s="59" t="inlineStr">
        <is>
          <t>Sphere</t>
        </is>
      </c>
      <c r="D476" s="60" t="inlineStr">
        <is>
          <t>Canopy clump</t>
        </is>
      </c>
      <c r="E476" s="52" t="inlineStr">
        <is>
          <t>ENV-295</t>
        </is>
      </c>
      <c r="F476" s="52" t="n">
        <v>2</v>
      </c>
      <c r="G476" s="54" t="n">
        <v>0.85426563</v>
      </c>
      <c r="H476" s="54" t="n">
        <v>0.726125777</v>
      </c>
      <c r="I476" s="54" t="n">
        <v>0.85426563</v>
      </c>
      <c r="J476" s="54" t="n">
        <v>0</v>
      </c>
      <c r="K476" s="54" t="n">
        <v>49.7648697</v>
      </c>
      <c r="L476" s="54" t="n">
        <v>0</v>
      </c>
      <c r="M476" s="54" t="n">
        <v>0.128466323</v>
      </c>
      <c r="N476" s="54" t="n">
        <v>2.5981667</v>
      </c>
      <c r="O476" s="54" t="n">
        <v>-0.5880049469999999</v>
      </c>
      <c r="P476" s="52" t="inlineStr">
        <is>
          <t>Gouraud</t>
        </is>
      </c>
      <c r="Q476" s="52" t="inlineStr">
        <is>
          <t>Foliage</t>
        </is>
      </c>
      <c r="R476" s="54" t="n">
        <v>0.7</v>
      </c>
      <c r="S476" s="54" t="n">
        <v>0</v>
      </c>
      <c r="T476" s="54" t="n">
        <v>0.12</v>
      </c>
      <c r="U476" s="54" t="n">
        <v>0</v>
      </c>
      <c r="V476" s="52" t="inlineStr">
        <is>
          <t>Yes</t>
        </is>
      </c>
      <c r="W476" s="52" t="inlineStr">
        <is>
          <t>Yes</t>
        </is>
      </c>
      <c r="X476" s="52" t="inlineStr">
        <is>
          <t>-</t>
        </is>
      </c>
      <c r="Y476" s="52" t="inlineStr">
        <is>
          <t>Foliage clump</t>
        </is>
      </c>
    </row>
    <row r="477" outlineLevel="1">
      <c r="A477" s="52" t="inlineStr">
        <is>
          <t>ENV-303</t>
        </is>
      </c>
      <c r="B477" s="52" t="inlineStr">
        <is>
          <t>Environment</t>
        </is>
      </c>
      <c r="C477" s="59" t="inlineStr">
        <is>
          <t>Sphere</t>
        </is>
      </c>
      <c r="D477" s="60" t="inlineStr">
        <is>
          <t>Canopy clump</t>
        </is>
      </c>
      <c r="E477" s="52" t="inlineStr">
        <is>
          <t>ENV-295</t>
        </is>
      </c>
      <c r="F477" s="52" t="n">
        <v>2</v>
      </c>
      <c r="G477" s="54" t="n">
        <v>1.04353797</v>
      </c>
      <c r="H477" s="54" t="n">
        <v>0.8870072959999999</v>
      </c>
      <c r="I477" s="54" t="n">
        <v>1.04353797</v>
      </c>
      <c r="J477" s="54" t="n">
        <v>0</v>
      </c>
      <c r="K477" s="54" t="n">
        <v>219.631577</v>
      </c>
      <c r="L477" s="54" t="n">
        <v>0</v>
      </c>
      <c r="M477" s="54" t="n">
        <v>0.510612845</v>
      </c>
      <c r="N477" s="54" t="n">
        <v>2.51203346</v>
      </c>
      <c r="O477" s="54" t="n">
        <v>0.453714639</v>
      </c>
      <c r="P477" s="52" t="inlineStr">
        <is>
          <t>Gouraud</t>
        </is>
      </c>
      <c r="Q477" s="52" t="inlineStr">
        <is>
          <t>Foliage</t>
        </is>
      </c>
      <c r="R477" s="54" t="n">
        <v>0.7</v>
      </c>
      <c r="S477" s="54" t="n">
        <v>0</v>
      </c>
      <c r="T477" s="54" t="n">
        <v>0.12</v>
      </c>
      <c r="U477" s="54" t="n">
        <v>0</v>
      </c>
      <c r="V477" s="52" t="inlineStr">
        <is>
          <t>Yes</t>
        </is>
      </c>
      <c r="W477" s="52" t="inlineStr">
        <is>
          <t>Yes</t>
        </is>
      </c>
      <c r="X477" s="52" t="inlineStr">
        <is>
          <t>-</t>
        </is>
      </c>
      <c r="Y477" s="52" t="inlineStr">
        <is>
          <t>Foliage clump</t>
        </is>
      </c>
    </row>
    <row r="478" outlineLevel="1">
      <c r="A478" s="52" t="inlineStr">
        <is>
          <t>ENV-304</t>
        </is>
      </c>
      <c r="B478" s="52" t="inlineStr">
        <is>
          <t>Environment</t>
        </is>
      </c>
      <c r="C478" s="59" t="inlineStr">
        <is>
          <t>Sphere</t>
        </is>
      </c>
      <c r="D478" s="60" t="inlineStr">
        <is>
          <t>Canopy clump</t>
        </is>
      </c>
      <c r="E478" s="52" t="inlineStr">
        <is>
          <t>ENV-295</t>
        </is>
      </c>
      <c r="F478" s="52" t="n">
        <v>2</v>
      </c>
      <c r="G478" s="54" t="n">
        <v>0.916808963</v>
      </c>
      <c r="H478" s="54" t="n">
        <v>0.779287636</v>
      </c>
      <c r="I478" s="54" t="n">
        <v>0.916808963</v>
      </c>
      <c r="J478" s="54" t="n">
        <v>0</v>
      </c>
      <c r="K478" s="54" t="n">
        <v>142.483765</v>
      </c>
      <c r="L478" s="54" t="n">
        <v>0</v>
      </c>
      <c r="M478" s="54" t="n">
        <v>-0.73082298</v>
      </c>
      <c r="N478" s="54" t="n">
        <v>2.42589998</v>
      </c>
      <c r="O478" s="54" t="n">
        <v>-0.11672648</v>
      </c>
      <c r="P478" s="52" t="inlineStr">
        <is>
          <t>Gouraud</t>
        </is>
      </c>
      <c r="Q478" s="52" t="inlineStr">
        <is>
          <t>Foliage</t>
        </is>
      </c>
      <c r="R478" s="54" t="n">
        <v>0.7</v>
      </c>
      <c r="S478" s="54" t="n">
        <v>0</v>
      </c>
      <c r="T478" s="54" t="n">
        <v>0.12</v>
      </c>
      <c r="U478" s="54" t="n">
        <v>0</v>
      </c>
      <c r="V478" s="52" t="inlineStr">
        <is>
          <t>Yes</t>
        </is>
      </c>
      <c r="W478" s="52" t="inlineStr">
        <is>
          <t>Yes</t>
        </is>
      </c>
      <c r="X478" s="52" t="inlineStr">
        <is>
          <t>-</t>
        </is>
      </c>
      <c r="Y478" s="52" t="inlineStr">
        <is>
          <t>Foliage clump</t>
        </is>
      </c>
    </row>
    <row r="479" outlineLevel="1">
      <c r="A479" s="52" t="inlineStr">
        <is>
          <t>ENV-305</t>
        </is>
      </c>
      <c r="B479" s="52" t="inlineStr">
        <is>
          <t>Environment</t>
        </is>
      </c>
      <c r="C479" s="59" t="inlineStr">
        <is>
          <t>Sphere</t>
        </is>
      </c>
      <c r="D479" s="60" t="inlineStr">
        <is>
          <t>Canopy clump</t>
        </is>
      </c>
      <c r="E479" s="52" t="inlineStr">
        <is>
          <t>ENV-295</t>
        </is>
      </c>
      <c r="F479" s="52" t="n">
        <v>2</v>
      </c>
      <c r="G479" s="54" t="n">
        <v>0.8989067670000001</v>
      </c>
      <c r="H479" s="54" t="n">
        <v>0.764070749</v>
      </c>
      <c r="I479" s="54" t="n">
        <v>0.8989067670000001</v>
      </c>
      <c r="J479" s="54" t="n">
        <v>0</v>
      </c>
      <c r="K479" s="54" t="n">
        <v>260.708557</v>
      </c>
      <c r="L479" s="54" t="n">
        <v>0</v>
      </c>
      <c r="M479" s="54" t="n">
        <v>0.697436571</v>
      </c>
      <c r="N479" s="54" t="n">
        <v>2.33976674</v>
      </c>
      <c r="O479" s="54" t="n">
        <v>-0.345354974</v>
      </c>
      <c r="P479" s="52" t="inlineStr">
        <is>
          <t>Gouraud</t>
        </is>
      </c>
      <c r="Q479" s="52" t="inlineStr">
        <is>
          <t>Foliage</t>
        </is>
      </c>
      <c r="R479" s="54" t="n">
        <v>0.7</v>
      </c>
      <c r="S479" s="54" t="n">
        <v>0</v>
      </c>
      <c r="T479" s="54" t="n">
        <v>0.12</v>
      </c>
      <c r="U479" s="54" t="n">
        <v>0</v>
      </c>
      <c r="V479" s="52" t="inlineStr">
        <is>
          <t>Yes</t>
        </is>
      </c>
      <c r="W479" s="52" t="inlineStr">
        <is>
          <t>Yes</t>
        </is>
      </c>
      <c r="X479" s="52" t="inlineStr">
        <is>
          <t>-</t>
        </is>
      </c>
      <c r="Y479" s="52" t="inlineStr">
        <is>
          <t>Foliage clump</t>
        </is>
      </c>
    </row>
    <row r="480" outlineLevel="1">
      <c r="A480" s="52" t="inlineStr">
        <is>
          <t>ENV-306</t>
        </is>
      </c>
      <c r="B480" s="52" t="inlineStr">
        <is>
          <t>Environment</t>
        </is>
      </c>
      <c r="C480" s="59" t="inlineStr">
        <is>
          <t>Sphere</t>
        </is>
      </c>
      <c r="D480" s="60" t="inlineStr">
        <is>
          <t>Canopy clump</t>
        </is>
      </c>
      <c r="E480" s="52" t="inlineStr">
        <is>
          <t>ENV-295</t>
        </is>
      </c>
      <c r="F480" s="52" t="n">
        <v>2</v>
      </c>
      <c r="G480" s="54" t="n">
        <v>0.991368055</v>
      </c>
      <c r="H480" s="54" t="n">
        <v>0.842662871</v>
      </c>
      <c r="I480" s="54" t="n">
        <v>0.991368055</v>
      </c>
      <c r="J480" s="54" t="n">
        <v>0</v>
      </c>
      <c r="K480" s="54" t="n">
        <v>114.866501</v>
      </c>
      <c r="L480" s="54" t="n">
        <v>0</v>
      </c>
      <c r="M480" s="54" t="n">
        <v>-0.137421057</v>
      </c>
      <c r="N480" s="54" t="n">
        <v>2.25363326</v>
      </c>
      <c r="O480" s="54" t="n">
        <v>0.788403153</v>
      </c>
      <c r="P480" s="52" t="inlineStr">
        <is>
          <t>Gouraud</t>
        </is>
      </c>
      <c r="Q480" s="52" t="inlineStr">
        <is>
          <t>Foliage</t>
        </is>
      </c>
      <c r="R480" s="54" t="n">
        <v>0.7</v>
      </c>
      <c r="S480" s="54" t="n">
        <v>0</v>
      </c>
      <c r="T480" s="54" t="n">
        <v>0.12</v>
      </c>
      <c r="U480" s="54" t="n">
        <v>0</v>
      </c>
      <c r="V480" s="52" t="inlineStr">
        <is>
          <t>Yes</t>
        </is>
      </c>
      <c r="W480" s="52" t="inlineStr">
        <is>
          <t>Yes</t>
        </is>
      </c>
      <c r="X480" s="52" t="inlineStr">
        <is>
          <t>-</t>
        </is>
      </c>
      <c r="Y480" s="52" t="inlineStr">
        <is>
          <t>Foliage clump</t>
        </is>
      </c>
    </row>
    <row r="481" outlineLevel="1">
      <c r="A481" s="52" t="inlineStr">
        <is>
          <t>ENV-307</t>
        </is>
      </c>
      <c r="B481" s="52" t="inlineStr">
        <is>
          <t>Environment</t>
        </is>
      </c>
      <c r="C481" s="59" t="inlineStr">
        <is>
          <t>Sphere</t>
        </is>
      </c>
      <c r="D481" s="60" t="inlineStr">
        <is>
          <t>Canopy clump</t>
        </is>
      </c>
      <c r="E481" s="52" t="inlineStr">
        <is>
          <t>ENV-295</t>
        </is>
      </c>
      <c r="F481" s="52" t="n">
        <v>2</v>
      </c>
      <c r="G481" s="54" t="n">
        <v>0.948428214</v>
      </c>
      <c r="H481" s="54" t="n">
        <v>0.806164026</v>
      </c>
      <c r="I481" s="54" t="n">
        <v>0.948428214</v>
      </c>
      <c r="J481" s="54" t="n">
        <v>0</v>
      </c>
      <c r="K481" s="54" t="n">
        <v>147.84169</v>
      </c>
      <c r="L481" s="54" t="n">
        <v>0</v>
      </c>
      <c r="M481" s="54" t="n">
        <v>-0.448174864</v>
      </c>
      <c r="N481" s="54" t="n">
        <v>2.16750002</v>
      </c>
      <c r="O481" s="54" t="n">
        <v>-0.671710908</v>
      </c>
      <c r="P481" s="52" t="inlineStr">
        <is>
          <t>Gouraud</t>
        </is>
      </c>
      <c r="Q481" s="52" t="inlineStr">
        <is>
          <t>Foliage</t>
        </is>
      </c>
      <c r="R481" s="54" t="n">
        <v>0.7</v>
      </c>
      <c r="S481" s="54" t="n">
        <v>0</v>
      </c>
      <c r="T481" s="54" t="n">
        <v>0.12</v>
      </c>
      <c r="U481" s="54" t="n">
        <v>0</v>
      </c>
      <c r="V481" s="52" t="inlineStr">
        <is>
          <t>Yes</t>
        </is>
      </c>
      <c r="W481" s="52" t="inlineStr">
        <is>
          <t>Yes</t>
        </is>
      </c>
      <c r="X481" s="52" t="inlineStr">
        <is>
          <t>-</t>
        </is>
      </c>
      <c r="Y481" s="52" t="inlineStr">
        <is>
          <t>Foliage clump</t>
        </is>
      </c>
    </row>
    <row r="482" outlineLevel="1">
      <c r="A482" s="52" t="inlineStr">
        <is>
          <t>ENV-308</t>
        </is>
      </c>
      <c r="B482" s="52" t="inlineStr">
        <is>
          <t>Environment</t>
        </is>
      </c>
      <c r="C482" s="59" t="inlineStr">
        <is>
          <t>Sphere</t>
        </is>
      </c>
      <c r="D482" s="60" t="inlineStr">
        <is>
          <t>Canopy clump</t>
        </is>
      </c>
      <c r="E482" s="52" t="inlineStr">
        <is>
          <t>ENV-295</t>
        </is>
      </c>
      <c r="F482" s="52" t="n">
        <v>2</v>
      </c>
      <c r="G482" s="54" t="n">
        <v>1.19275522</v>
      </c>
      <c r="H482" s="54" t="n">
        <v>1.01384199</v>
      </c>
      <c r="I482" s="54" t="n">
        <v>1.19275522</v>
      </c>
      <c r="J482" s="54" t="n">
        <v>0</v>
      </c>
      <c r="K482" s="54" t="n">
        <v>219.280045</v>
      </c>
      <c r="L482" s="54" t="n">
        <v>0</v>
      </c>
      <c r="M482" s="54" t="n">
        <v>0.7972102170000001</v>
      </c>
      <c r="N482" s="54" t="n">
        <v>2.08136678</v>
      </c>
      <c r="O482" s="54" t="n">
        <v>0.0701425895</v>
      </c>
      <c r="P482" s="52" t="inlineStr">
        <is>
          <t>Gouraud</t>
        </is>
      </c>
      <c r="Q482" s="52" t="inlineStr">
        <is>
          <t>Foliage</t>
        </is>
      </c>
      <c r="R482" s="54" t="n">
        <v>0.7</v>
      </c>
      <c r="S482" s="54" t="n">
        <v>0</v>
      </c>
      <c r="T482" s="54" t="n">
        <v>0.12</v>
      </c>
      <c r="U482" s="54" t="n">
        <v>0</v>
      </c>
      <c r="V482" s="52" t="inlineStr">
        <is>
          <t>Yes</t>
        </is>
      </c>
      <c r="W482" s="52" t="inlineStr">
        <is>
          <t>Yes</t>
        </is>
      </c>
      <c r="X482" s="52" t="inlineStr">
        <is>
          <t>-</t>
        </is>
      </c>
      <c r="Y482" s="52" t="inlineStr">
        <is>
          <t>Foliage clump</t>
        </is>
      </c>
    </row>
    <row r="483" outlineLevel="1">
      <c r="A483" s="52" t="inlineStr">
        <is>
          <t>ENV-309</t>
        </is>
      </c>
      <c r="B483" s="52" t="inlineStr">
        <is>
          <t>Environment</t>
        </is>
      </c>
      <c r="C483" s="59" t="inlineStr">
        <is>
          <t>Sphere</t>
        </is>
      </c>
      <c r="D483" s="60" t="inlineStr">
        <is>
          <t>Canopy clump</t>
        </is>
      </c>
      <c r="E483" s="52" t="inlineStr">
        <is>
          <t>ENV-295</t>
        </is>
      </c>
      <c r="F483" s="52" t="n">
        <v>2</v>
      </c>
      <c r="G483" s="54" t="n">
        <v>0.819000304</v>
      </c>
      <c r="H483" s="54" t="n">
        <v>0.696150303</v>
      </c>
      <c r="I483" s="54" t="n">
        <v>0.819000304</v>
      </c>
      <c r="J483" s="54" t="n">
        <v>0</v>
      </c>
      <c r="K483" s="54" t="n">
        <v>31.7233658</v>
      </c>
      <c r="L483" s="54" t="n">
        <v>0</v>
      </c>
      <c r="M483" s="54" t="n">
        <v>-0.649888515</v>
      </c>
      <c r="N483" s="54" t="n">
        <v>1.9952333</v>
      </c>
      <c r="O483" s="54" t="n">
        <v>0.428173751</v>
      </c>
      <c r="P483" s="52" t="inlineStr">
        <is>
          <t>Gouraud</t>
        </is>
      </c>
      <c r="Q483" s="52" t="inlineStr">
        <is>
          <t>Foliage</t>
        </is>
      </c>
      <c r="R483" s="54" t="n">
        <v>0.7</v>
      </c>
      <c r="S483" s="54" t="n">
        <v>0</v>
      </c>
      <c r="T483" s="54" t="n">
        <v>0.12</v>
      </c>
      <c r="U483" s="54" t="n">
        <v>0</v>
      </c>
      <c r="V483" s="52" t="inlineStr">
        <is>
          <t>Yes</t>
        </is>
      </c>
      <c r="W483" s="52" t="inlineStr">
        <is>
          <t>Yes</t>
        </is>
      </c>
      <c r="X483" s="52" t="inlineStr">
        <is>
          <t>-</t>
        </is>
      </c>
      <c r="Y483" s="52" t="inlineStr">
        <is>
          <t>Foliage clump</t>
        </is>
      </c>
    </row>
    <row r="484" outlineLevel="1">
      <c r="A484" s="52" t="inlineStr">
        <is>
          <t>ENV-310</t>
        </is>
      </c>
      <c r="B484" s="52" t="inlineStr">
        <is>
          <t>Environment</t>
        </is>
      </c>
      <c r="C484" s="59" t="inlineStr">
        <is>
          <t>Sphere</t>
        </is>
      </c>
      <c r="D484" s="60" t="inlineStr">
        <is>
          <t>Canopy clump</t>
        </is>
      </c>
      <c r="E484" s="52" t="inlineStr">
        <is>
          <t>ENV-295</t>
        </is>
      </c>
      <c r="F484" s="52" t="n">
        <v>2</v>
      </c>
      <c r="G484" s="54" t="n">
        <v>0.794022918</v>
      </c>
      <c r="H484" s="54" t="n">
        <v>0.674919486</v>
      </c>
      <c r="I484" s="54" t="n">
        <v>0.794022918</v>
      </c>
      <c r="J484" s="54" t="n">
        <v>0</v>
      </c>
      <c r="K484" s="54" t="n">
        <v>173.467148</v>
      </c>
      <c r="L484" s="54" t="n">
        <v>0</v>
      </c>
      <c r="M484" s="54" t="n">
        <v>0.496680915</v>
      </c>
      <c r="N484" s="54" t="n">
        <v>1.90910006</v>
      </c>
      <c r="O484" s="54" t="n">
        <v>-0.548666894</v>
      </c>
      <c r="P484" s="52" t="inlineStr">
        <is>
          <t>Gouraud</t>
        </is>
      </c>
      <c r="Q484" s="52" t="inlineStr">
        <is>
          <t>Foliage</t>
        </is>
      </c>
      <c r="R484" s="54" t="n">
        <v>0.7</v>
      </c>
      <c r="S484" s="54" t="n">
        <v>0</v>
      </c>
      <c r="T484" s="54" t="n">
        <v>0.12</v>
      </c>
      <c r="U484" s="54" t="n">
        <v>0</v>
      </c>
      <c r="V484" s="52" t="inlineStr">
        <is>
          <t>Yes</t>
        </is>
      </c>
      <c r="W484" s="52" t="inlineStr">
        <is>
          <t>Yes</t>
        </is>
      </c>
      <c r="X484" s="52" t="inlineStr">
        <is>
          <t>-</t>
        </is>
      </c>
      <c r="Y484" s="52" t="inlineStr">
        <is>
          <t>Foliage clump</t>
        </is>
      </c>
    </row>
    <row r="485" outlineLevel="1">
      <c r="A485" s="52" t="inlineStr">
        <is>
          <t>ENV-311</t>
        </is>
      </c>
      <c r="B485" s="52" t="inlineStr">
        <is>
          <t>Environment</t>
        </is>
      </c>
      <c r="C485" s="59" t="inlineStr">
        <is>
          <t>Sphere</t>
        </is>
      </c>
      <c r="D485" s="60" t="inlineStr">
        <is>
          <t>Canopy clump</t>
        </is>
      </c>
      <c r="E485" s="52" t="inlineStr">
        <is>
          <t>ENV-295</t>
        </is>
      </c>
      <c r="F485" s="52" t="n">
        <v>2</v>
      </c>
      <c r="G485" s="54" t="n">
        <v>0.95231241</v>
      </c>
      <c r="H485" s="54" t="n">
        <v>0.809465587</v>
      </c>
      <c r="I485" s="54" t="n">
        <v>0.95231241</v>
      </c>
      <c r="J485" s="54" t="n">
        <v>0</v>
      </c>
      <c r="K485" s="54" t="n">
        <v>321.803894</v>
      </c>
      <c r="L485" s="54" t="n">
        <v>0</v>
      </c>
      <c r="M485" s="54" t="n">
        <v>0.008639354260000001</v>
      </c>
      <c r="N485" s="54" t="n">
        <v>1.82296681</v>
      </c>
      <c r="O485" s="54" t="n">
        <v>0.683013797</v>
      </c>
      <c r="P485" s="52" t="inlineStr">
        <is>
          <t>Gouraud</t>
        </is>
      </c>
      <c r="Q485" s="52" t="inlineStr">
        <is>
          <t>Foliage</t>
        </is>
      </c>
      <c r="R485" s="54" t="n">
        <v>0.7</v>
      </c>
      <c r="S485" s="54" t="n">
        <v>0</v>
      </c>
      <c r="T485" s="54" t="n">
        <v>0.12</v>
      </c>
      <c r="U485" s="54" t="n">
        <v>0</v>
      </c>
      <c r="V485" s="52" t="inlineStr">
        <is>
          <t>Yes</t>
        </is>
      </c>
      <c r="W485" s="52" t="inlineStr">
        <is>
          <t>Yes</t>
        </is>
      </c>
      <c r="X485" s="52" t="inlineStr">
        <is>
          <t>-</t>
        </is>
      </c>
      <c r="Y485" s="52" t="inlineStr">
        <is>
          <t>Foliage clump</t>
        </is>
      </c>
    </row>
    <row r="486" outlineLevel="1">
      <c r="A486" s="52" t="inlineStr">
        <is>
          <t>ENV-312</t>
        </is>
      </c>
      <c r="B486" s="52" t="inlineStr">
        <is>
          <t>Environment</t>
        </is>
      </c>
      <c r="C486" s="59" t="inlineStr">
        <is>
          <t>Sphere</t>
        </is>
      </c>
      <c r="D486" s="60" t="inlineStr">
        <is>
          <t>Canopy low</t>
        </is>
      </c>
      <c r="E486" s="52" t="inlineStr">
        <is>
          <t>ENV-295</t>
        </is>
      </c>
      <c r="F486" s="52" t="n">
        <v>2</v>
      </c>
      <c r="G486" s="54" t="n">
        <v>1.61500001</v>
      </c>
      <c r="H486" s="54" t="n">
        <v>1.10500002</v>
      </c>
      <c r="I486" s="54" t="n">
        <v>1.61500001</v>
      </c>
      <c r="J486" s="54" t="n">
        <v>0</v>
      </c>
      <c r="K486" s="54" t="n">
        <v>0</v>
      </c>
      <c r="L486" s="54" t="n">
        <v>0</v>
      </c>
      <c r="M486" s="54" t="n">
        <v>0</v>
      </c>
      <c r="N486" s="54" t="n">
        <v>2.16750002</v>
      </c>
      <c r="O486" s="54" t="n">
        <v>0</v>
      </c>
      <c r="P486" s="52" t="inlineStr">
        <is>
          <t>Gouraud</t>
        </is>
      </c>
      <c r="Q486" s="52" t="inlineStr">
        <is>
          <t>Foliage</t>
        </is>
      </c>
      <c r="R486" s="54" t="n">
        <v>0.7</v>
      </c>
      <c r="S486" s="54" t="n">
        <v>0</v>
      </c>
      <c r="T486" s="54" t="n">
        <v>0.12</v>
      </c>
      <c r="U486" s="54" t="n">
        <v>0</v>
      </c>
      <c r="V486" s="52" t="inlineStr">
        <is>
          <t>Yes</t>
        </is>
      </c>
      <c r="W486" s="52" t="inlineStr">
        <is>
          <t>Yes</t>
        </is>
      </c>
      <c r="X486" s="52" t="inlineStr">
        <is>
          <t>-</t>
        </is>
      </c>
      <c r="Y486" s="52" t="inlineStr">
        <is>
          <t>Inner foliage</t>
        </is>
      </c>
    </row>
    <row r="487" outlineLevel="1">
      <c r="A487" s="52" t="inlineStr">
        <is>
          <t>ENV-313</t>
        </is>
      </c>
      <c r="B487" s="52" t="inlineStr">
        <is>
          <t>Environment</t>
        </is>
      </c>
      <c r="C487" s="59" t="inlineStr">
        <is>
          <t>Sphere</t>
        </is>
      </c>
      <c r="D487" s="60" t="inlineStr">
        <is>
          <t>Canopy top</t>
        </is>
      </c>
      <c r="E487" s="52" t="inlineStr">
        <is>
          <t>ENV-295</t>
        </is>
      </c>
      <c r="F487" s="52" t="n">
        <v>2</v>
      </c>
      <c r="G487" s="54" t="n">
        <v>1.10500002</v>
      </c>
      <c r="H487" s="54" t="n">
        <v>0.850000024</v>
      </c>
      <c r="I487" s="54" t="n">
        <v>1.10500002</v>
      </c>
      <c r="J487" s="54" t="n">
        <v>0</v>
      </c>
      <c r="K487" s="54" t="n">
        <v>0</v>
      </c>
      <c r="L487" s="54" t="n">
        <v>0</v>
      </c>
      <c r="M487" s="54" t="n">
        <v>0.0850000009</v>
      </c>
      <c r="N487" s="54" t="n">
        <v>2.67750001</v>
      </c>
      <c r="O487" s="54" t="n">
        <v>-0.0850000009</v>
      </c>
      <c r="P487" s="52" t="inlineStr">
        <is>
          <t>Gouraud</t>
        </is>
      </c>
      <c r="Q487" s="52" t="inlineStr">
        <is>
          <t>Foliage</t>
        </is>
      </c>
      <c r="R487" s="54" t="n">
        <v>0.7</v>
      </c>
      <c r="S487" s="54" t="n">
        <v>0</v>
      </c>
      <c r="T487" s="54" t="n">
        <v>0.12</v>
      </c>
      <c r="U487" s="54" t="n">
        <v>0</v>
      </c>
      <c r="V487" s="52" t="inlineStr">
        <is>
          <t>Yes</t>
        </is>
      </c>
      <c r="W487" s="52" t="inlineStr">
        <is>
          <t>Yes</t>
        </is>
      </c>
      <c r="X487" s="52" t="inlineStr">
        <is>
          <t>-</t>
        </is>
      </c>
      <c r="Y487" s="52" t="inlineStr">
        <is>
          <t>Inner foliage</t>
        </is>
      </c>
    </row>
    <row r="488" outlineLevel="1">
      <c r="A488" s="52" t="inlineStr">
        <is>
          <t>ENV-314</t>
        </is>
      </c>
      <c r="B488" s="52" t="inlineStr">
        <is>
          <t>Environment</t>
        </is>
      </c>
      <c r="C488" s="53" t="inlineStr">
        <is>
          <t>Group</t>
        </is>
      </c>
      <c r="D488" s="57" t="inlineStr">
        <is>
          <t>Tree</t>
        </is>
      </c>
      <c r="E488" s="52" t="inlineStr">
        <is>
          <t>ENV-00</t>
        </is>
      </c>
      <c r="F488" s="52" t="n">
        <v>1</v>
      </c>
      <c r="G488" s="54" t="n">
        <v>1</v>
      </c>
      <c r="H488" s="54" t="n">
        <v>1</v>
      </c>
      <c r="I488" s="54" t="n">
        <v>1</v>
      </c>
      <c r="J488" s="54" t="n">
        <v>0</v>
      </c>
      <c r="K488" s="54" t="n">
        <v>-296</v>
      </c>
      <c r="L488" s="54" t="n">
        <v>0</v>
      </c>
      <c r="M488" s="54" t="n">
        <v>-8</v>
      </c>
      <c r="N488" s="54" t="n">
        <v>0.104105331</v>
      </c>
      <c r="O488" s="54" t="n">
        <v>-6.5999999</v>
      </c>
      <c r="P488" s="52" t="inlineStr">
        <is>
          <t>-</t>
        </is>
      </c>
      <c r="Q488" s="52" t="inlineStr">
        <is>
          <t>Plain</t>
        </is>
      </c>
      <c r="R488" s="54" t="n">
        <v>0.5</v>
      </c>
      <c r="S488" s="54" t="n">
        <v>0</v>
      </c>
      <c r="T488" s="54" t="n">
        <v>0.2</v>
      </c>
      <c r="U488" s="54" t="n">
        <v>0</v>
      </c>
      <c r="V488" s="52" t="inlineStr">
        <is>
          <t>No</t>
        </is>
      </c>
      <c r="W488" s="52" t="inlineStr">
        <is>
          <t>Yes</t>
        </is>
      </c>
      <c r="X488" s="52" t="inlineStr">
        <is>
          <t>-</t>
        </is>
      </c>
      <c r="Y488" s="52" t="inlineStr">
        <is>
          <t>Broadleaf tree = trunk + limbs + clustered foliage clumps</t>
        </is>
      </c>
    </row>
    <row r="489" outlineLevel="1">
      <c r="A489" s="52" t="inlineStr">
        <is>
          <t>ENV-315</t>
        </is>
      </c>
      <c r="B489" s="52" t="inlineStr">
        <is>
          <t>Environment</t>
        </is>
      </c>
      <c r="C489" s="58" t="inlineStr">
        <is>
          <t>Cylinder</t>
        </is>
      </c>
      <c r="D489" s="60" t="inlineStr">
        <is>
          <t>Trunk</t>
        </is>
      </c>
      <c r="E489" s="52" t="inlineStr">
        <is>
          <t>ENV-314</t>
        </is>
      </c>
      <c r="F489" s="52" t="n">
        <v>2</v>
      </c>
      <c r="G489" s="54" t="n">
        <v>0.241999999</v>
      </c>
      <c r="H489" s="54" t="n">
        <v>0.241999999</v>
      </c>
      <c r="I489" s="54" t="n">
        <v>2.08999991</v>
      </c>
      <c r="J489" s="54" t="n">
        <v>90</v>
      </c>
      <c r="K489" s="54" t="n">
        <v>0</v>
      </c>
      <c r="L489" s="54" t="n">
        <v>0</v>
      </c>
      <c r="M489" s="54" t="n">
        <v>0</v>
      </c>
      <c r="N489" s="54" t="n">
        <v>1.04499996</v>
      </c>
      <c r="O489" s="54" t="n">
        <v>0</v>
      </c>
      <c r="P489" s="52" t="inlineStr">
        <is>
          <t>Gouraud</t>
        </is>
      </c>
      <c r="Q489" s="52" t="inlineStr">
        <is>
          <t>Bark</t>
        </is>
      </c>
      <c r="R489" s="54" t="n">
        <v>0.9</v>
      </c>
      <c r="S489" s="54" t="n">
        <v>0</v>
      </c>
      <c r="T489" s="54" t="n">
        <v>0.18</v>
      </c>
      <c r="U489" s="54" t="n">
        <v>0</v>
      </c>
      <c r="V489" s="52" t="inlineStr">
        <is>
          <t>Yes</t>
        </is>
      </c>
      <c r="W489" s="52" t="inlineStr">
        <is>
          <t>Yes</t>
        </is>
      </c>
      <c r="X489" s="52" t="inlineStr">
        <is>
          <t>-</t>
        </is>
      </c>
      <c r="Y489" s="52" t="inlineStr">
        <is>
          <t>Tree trunk</t>
        </is>
      </c>
    </row>
    <row r="490" outlineLevel="1">
      <c r="A490" s="52" t="inlineStr">
        <is>
          <t>ENV-316</t>
        </is>
      </c>
      <c r="B490" s="52" t="inlineStr">
        <is>
          <t>Environment</t>
        </is>
      </c>
      <c r="C490" s="58" t="inlineStr">
        <is>
          <t>Cylinder</t>
        </is>
      </c>
      <c r="D490" s="60" t="inlineStr">
        <is>
          <t>Limb</t>
        </is>
      </c>
      <c r="E490" s="52" t="inlineStr">
        <is>
          <t>ENV-314</t>
        </is>
      </c>
      <c r="F490" s="52" t="n">
        <v>2</v>
      </c>
      <c r="G490" s="54" t="n">
        <v>0.110000007</v>
      </c>
      <c r="H490" s="54" t="n">
        <v>0.110000007</v>
      </c>
      <c r="I490" s="54" t="n">
        <v>1.40144539</v>
      </c>
      <c r="J490" s="54" t="n">
        <v>-53.9367485</v>
      </c>
      <c r="K490" s="54" t="n">
        <v>104.834877</v>
      </c>
      <c r="L490" s="54" t="n">
        <v>0</v>
      </c>
      <c r="M490" s="54" t="n">
        <v>0.398750454</v>
      </c>
      <c r="N490" s="54" t="n">
        <v>2.16144156</v>
      </c>
      <c r="O490" s="54" t="n">
        <v>-0.105614156</v>
      </c>
      <c r="P490" s="52" t="inlineStr">
        <is>
          <t>Gouraud</t>
        </is>
      </c>
      <c r="Q490" s="52" t="inlineStr">
        <is>
          <t>Bark</t>
        </is>
      </c>
      <c r="R490" s="54" t="n">
        <v>0.9</v>
      </c>
      <c r="S490" s="54" t="n">
        <v>0</v>
      </c>
      <c r="T490" s="54" t="n">
        <v>0.18</v>
      </c>
      <c r="U490" s="54" t="n">
        <v>0</v>
      </c>
      <c r="V490" s="52" t="inlineStr">
        <is>
          <t>No</t>
        </is>
      </c>
      <c r="W490" s="52" t="inlineStr">
        <is>
          <t>Yes</t>
        </is>
      </c>
      <c r="X490" s="52" t="inlineStr">
        <is>
          <t>-</t>
        </is>
      </c>
      <c r="Y490" s="52" t="inlineStr">
        <is>
          <t>Branch</t>
        </is>
      </c>
    </row>
    <row r="491" outlineLevel="1">
      <c r="A491" s="52" t="inlineStr">
        <is>
          <t>ENV-317</t>
        </is>
      </c>
      <c r="B491" s="52" t="inlineStr">
        <is>
          <t>Environment</t>
        </is>
      </c>
      <c r="C491" s="58" t="inlineStr">
        <is>
          <t>Cylinder</t>
        </is>
      </c>
      <c r="D491" s="60" t="inlineStr">
        <is>
          <t>Limb</t>
        </is>
      </c>
      <c r="E491" s="52" t="inlineStr">
        <is>
          <t>ENV-314</t>
        </is>
      </c>
      <c r="F491" s="52" t="n">
        <v>2</v>
      </c>
      <c r="G491" s="54" t="n">
        <v>0.110000007</v>
      </c>
      <c r="H491" s="54" t="n">
        <v>0.110000007</v>
      </c>
      <c r="I491" s="54" t="n">
        <v>1.32472336</v>
      </c>
      <c r="J491" s="54" t="n">
        <v>-51.4811859</v>
      </c>
      <c r="K491" s="54" t="n">
        <v>-35.5165253</v>
      </c>
      <c r="L491" s="54" t="n">
        <v>0</v>
      </c>
      <c r="M491" s="54" t="n">
        <v>-0.239636838</v>
      </c>
      <c r="N491" s="54" t="n">
        <v>2.11323428</v>
      </c>
      <c r="O491" s="54" t="n">
        <v>0.33575356</v>
      </c>
      <c r="P491" s="52" t="inlineStr">
        <is>
          <t>Gouraud</t>
        </is>
      </c>
      <c r="Q491" s="52" t="inlineStr">
        <is>
          <t>Bark</t>
        </is>
      </c>
      <c r="R491" s="54" t="n">
        <v>0.9</v>
      </c>
      <c r="S491" s="54" t="n">
        <v>0</v>
      </c>
      <c r="T491" s="54" t="n">
        <v>0.18</v>
      </c>
      <c r="U491" s="54" t="n">
        <v>0</v>
      </c>
      <c r="V491" s="52" t="inlineStr">
        <is>
          <t>No</t>
        </is>
      </c>
      <c r="W491" s="52" t="inlineStr">
        <is>
          <t>Yes</t>
        </is>
      </c>
      <c r="X491" s="52" t="inlineStr">
        <is>
          <t>-</t>
        </is>
      </c>
      <c r="Y491" s="52" t="inlineStr">
        <is>
          <t>Branch</t>
        </is>
      </c>
    </row>
    <row r="492" outlineLevel="1">
      <c r="A492" s="52" t="inlineStr">
        <is>
          <t>ENV-318</t>
        </is>
      </c>
      <c r="B492" s="52" t="inlineStr">
        <is>
          <t>Environment</t>
        </is>
      </c>
      <c r="C492" s="58" t="inlineStr">
        <is>
          <t>Cylinder</t>
        </is>
      </c>
      <c r="D492" s="60" t="inlineStr">
        <is>
          <t>Limb</t>
        </is>
      </c>
      <c r="E492" s="52" t="inlineStr">
        <is>
          <t>ENV-314</t>
        </is>
      </c>
      <c r="F492" s="52" t="n">
        <v>2</v>
      </c>
      <c r="G492" s="54" t="n">
        <v>0.110000007</v>
      </c>
      <c r="H492" s="54" t="n">
        <v>0.110000007</v>
      </c>
      <c r="I492" s="54" t="n">
        <v>1.25938702</v>
      </c>
      <c r="J492" s="54" t="n">
        <v>-49.0742378</v>
      </c>
      <c r="K492" s="54" t="n">
        <v>-143.69339</v>
      </c>
      <c r="L492" s="54" t="n">
        <v>0</v>
      </c>
      <c r="M492" s="54" t="n">
        <v>-0.244243771</v>
      </c>
      <c r="N492" s="54" t="n">
        <v>2.07077074</v>
      </c>
      <c r="O492" s="54" t="n">
        <v>-0.33241725</v>
      </c>
      <c r="P492" s="52" t="inlineStr">
        <is>
          <t>Gouraud</t>
        </is>
      </c>
      <c r="Q492" s="52" t="inlineStr">
        <is>
          <t>Bark</t>
        </is>
      </c>
      <c r="R492" s="54" t="n">
        <v>0.9</v>
      </c>
      <c r="S492" s="54" t="n">
        <v>0</v>
      </c>
      <c r="T492" s="54" t="n">
        <v>0.18</v>
      </c>
      <c r="U492" s="54" t="n">
        <v>0</v>
      </c>
      <c r="V492" s="52" t="inlineStr">
        <is>
          <t>No</t>
        </is>
      </c>
      <c r="W492" s="52" t="inlineStr">
        <is>
          <t>Yes</t>
        </is>
      </c>
      <c r="X492" s="52" t="inlineStr">
        <is>
          <t>-</t>
        </is>
      </c>
      <c r="Y492" s="52" t="inlineStr">
        <is>
          <t>Branch</t>
        </is>
      </c>
    </row>
    <row r="493" outlineLevel="1">
      <c r="A493" s="52" t="inlineStr">
        <is>
          <t>ENV-319</t>
        </is>
      </c>
      <c r="B493" s="52" t="inlineStr">
        <is>
          <t>Environment</t>
        </is>
      </c>
      <c r="C493" s="59" t="inlineStr">
        <is>
          <t>Sphere</t>
        </is>
      </c>
      <c r="D493" s="60" t="inlineStr">
        <is>
          <t>Canopy clump</t>
        </is>
      </c>
      <c r="E493" s="52" t="inlineStr">
        <is>
          <t>ENV-314</t>
        </is>
      </c>
      <c r="F493" s="52" t="n">
        <v>2</v>
      </c>
      <c r="G493" s="54" t="n">
        <v>1.29583895</v>
      </c>
      <c r="H493" s="54" t="n">
        <v>1.1014632</v>
      </c>
      <c r="I493" s="54" t="n">
        <v>1.29583895</v>
      </c>
      <c r="J493" s="54" t="n">
        <v>0</v>
      </c>
      <c r="K493" s="54" t="n">
        <v>172.902039</v>
      </c>
      <c r="L493" s="54" t="n">
        <v>0</v>
      </c>
      <c r="M493" s="54" t="n">
        <v>0.361855417</v>
      </c>
      <c r="N493" s="54" t="n">
        <v>3.58526659</v>
      </c>
      <c r="O493" s="54" t="n">
        <v>0.0990479663</v>
      </c>
      <c r="P493" s="52" t="inlineStr">
        <is>
          <t>Gouraud</t>
        </is>
      </c>
      <c r="Q493" s="52" t="inlineStr">
        <is>
          <t>Foliage</t>
        </is>
      </c>
      <c r="R493" s="54" t="n">
        <v>0.7</v>
      </c>
      <c r="S493" s="54" t="n">
        <v>0</v>
      </c>
      <c r="T493" s="54" t="n">
        <v>0.12</v>
      </c>
      <c r="U493" s="54" t="n">
        <v>0</v>
      </c>
      <c r="V493" s="52" t="inlineStr">
        <is>
          <t>Yes</t>
        </is>
      </c>
      <c r="W493" s="52" t="inlineStr">
        <is>
          <t>Yes</t>
        </is>
      </c>
      <c r="X493" s="52" t="inlineStr">
        <is>
          <t>-</t>
        </is>
      </c>
      <c r="Y493" s="52" t="inlineStr">
        <is>
          <t>Foliage clump</t>
        </is>
      </c>
    </row>
    <row r="494" outlineLevel="1">
      <c r="A494" s="52" t="inlineStr">
        <is>
          <t>ENV-320</t>
        </is>
      </c>
      <c r="B494" s="52" t="inlineStr">
        <is>
          <t>Environment</t>
        </is>
      </c>
      <c r="C494" s="59" t="inlineStr">
        <is>
          <t>Sphere</t>
        </is>
      </c>
      <c r="D494" s="60" t="inlineStr">
        <is>
          <t>Canopy clump</t>
        </is>
      </c>
      <c r="E494" s="52" t="inlineStr">
        <is>
          <t>ENV-314</t>
        </is>
      </c>
      <c r="F494" s="52" t="n">
        <v>2</v>
      </c>
      <c r="G494" s="54" t="n">
        <v>1.31908989</v>
      </c>
      <c r="H494" s="54" t="n">
        <v>1.12122643</v>
      </c>
      <c r="I494" s="54" t="n">
        <v>1.31908989</v>
      </c>
      <c r="J494" s="54" t="n">
        <v>0</v>
      </c>
      <c r="K494" s="54" t="n">
        <v>159.013351</v>
      </c>
      <c r="L494" s="54" t="n">
        <v>0</v>
      </c>
      <c r="M494" s="54" t="n">
        <v>-0.346494287</v>
      </c>
      <c r="N494" s="54" t="n">
        <v>3.47380018</v>
      </c>
      <c r="O494" s="54" t="n">
        <v>0.522561729</v>
      </c>
      <c r="P494" s="52" t="inlineStr">
        <is>
          <t>Gouraud</t>
        </is>
      </c>
      <c r="Q494" s="52" t="inlineStr">
        <is>
          <t>Foliage</t>
        </is>
      </c>
      <c r="R494" s="54" t="n">
        <v>0.7</v>
      </c>
      <c r="S494" s="54" t="n">
        <v>0</v>
      </c>
      <c r="T494" s="54" t="n">
        <v>0.12</v>
      </c>
      <c r="U494" s="54" t="n">
        <v>0</v>
      </c>
      <c r="V494" s="52" t="inlineStr">
        <is>
          <t>Yes</t>
        </is>
      </c>
      <c r="W494" s="52" t="inlineStr">
        <is>
          <t>Yes</t>
        </is>
      </c>
      <c r="X494" s="52" t="inlineStr">
        <is>
          <t>-</t>
        </is>
      </c>
      <c r="Y494" s="52" t="inlineStr">
        <is>
          <t>Foliage clump</t>
        </is>
      </c>
    </row>
    <row r="495" outlineLevel="1">
      <c r="A495" s="52" t="inlineStr">
        <is>
          <t>ENV-321</t>
        </is>
      </c>
      <c r="B495" s="52" t="inlineStr">
        <is>
          <t>Environment</t>
        </is>
      </c>
      <c r="C495" s="59" t="inlineStr">
        <is>
          <t>Sphere</t>
        </is>
      </c>
      <c r="D495" s="60" t="inlineStr">
        <is>
          <t>Canopy clump</t>
        </is>
      </c>
      <c r="E495" s="52" t="inlineStr">
        <is>
          <t>ENV-314</t>
        </is>
      </c>
      <c r="F495" s="52" t="n">
        <v>2</v>
      </c>
      <c r="G495" s="54" t="n">
        <v>1.56616604</v>
      </c>
      <c r="H495" s="54" t="n">
        <v>1.33124113</v>
      </c>
      <c r="I495" s="54" t="n">
        <v>1.56616604</v>
      </c>
      <c r="J495" s="54" t="n">
        <v>0</v>
      </c>
      <c r="K495" s="54" t="n">
        <v>106.965698</v>
      </c>
      <c r="L495" s="54" t="n">
        <v>0</v>
      </c>
      <c r="M495" s="54" t="n">
        <v>-0.07567050309999999</v>
      </c>
      <c r="N495" s="54" t="n">
        <v>3.3623333</v>
      </c>
      <c r="O495" s="54" t="n">
        <v>-0.775212467</v>
      </c>
      <c r="P495" s="52" t="inlineStr">
        <is>
          <t>Gouraud</t>
        </is>
      </c>
      <c r="Q495" s="52" t="inlineStr">
        <is>
          <t>Foliage</t>
        </is>
      </c>
      <c r="R495" s="54" t="n">
        <v>0.7</v>
      </c>
      <c r="S495" s="54" t="n">
        <v>0</v>
      </c>
      <c r="T495" s="54" t="n">
        <v>0.12</v>
      </c>
      <c r="U495" s="54" t="n">
        <v>0</v>
      </c>
      <c r="V495" s="52" t="inlineStr">
        <is>
          <t>Yes</t>
        </is>
      </c>
      <c r="W495" s="52" t="inlineStr">
        <is>
          <t>Yes</t>
        </is>
      </c>
      <c r="X495" s="52" t="inlineStr">
        <is>
          <t>-</t>
        </is>
      </c>
      <c r="Y495" s="52" t="inlineStr">
        <is>
          <t>Foliage clump</t>
        </is>
      </c>
    </row>
    <row r="496" outlineLevel="1">
      <c r="A496" s="52" t="inlineStr">
        <is>
          <t>ENV-322</t>
        </is>
      </c>
      <c r="B496" s="52" t="inlineStr">
        <is>
          <t>Environment</t>
        </is>
      </c>
      <c r="C496" s="59" t="inlineStr">
        <is>
          <t>Sphere</t>
        </is>
      </c>
      <c r="D496" s="60" t="inlineStr">
        <is>
          <t>Canopy clump</t>
        </is>
      </c>
      <c r="E496" s="52" t="inlineStr">
        <is>
          <t>ENV-314</t>
        </is>
      </c>
      <c r="F496" s="52" t="n">
        <v>2</v>
      </c>
      <c r="G496" s="54" t="n">
        <v>1.22150433</v>
      </c>
      <c r="H496" s="54" t="n">
        <v>1.0382787</v>
      </c>
      <c r="I496" s="54" t="n">
        <v>1.22150433</v>
      </c>
      <c r="J496" s="54" t="n">
        <v>0</v>
      </c>
      <c r="K496" s="54" t="n">
        <v>75.4609222</v>
      </c>
      <c r="L496" s="54" t="n">
        <v>0</v>
      </c>
      <c r="M496" s="54" t="n">
        <v>0.54611814</v>
      </c>
      <c r="N496" s="54" t="n">
        <v>3.25086689</v>
      </c>
      <c r="O496" s="54" t="n">
        <v>0.695096672</v>
      </c>
      <c r="P496" s="52" t="inlineStr">
        <is>
          <t>Gouraud</t>
        </is>
      </c>
      <c r="Q496" s="52" t="inlineStr">
        <is>
          <t>Foliage</t>
        </is>
      </c>
      <c r="R496" s="54" t="n">
        <v>0.7</v>
      </c>
      <c r="S496" s="54" t="n">
        <v>0</v>
      </c>
      <c r="T496" s="54" t="n">
        <v>0.12</v>
      </c>
      <c r="U496" s="54" t="n">
        <v>0</v>
      </c>
      <c r="V496" s="52" t="inlineStr">
        <is>
          <t>Yes</t>
        </is>
      </c>
      <c r="W496" s="52" t="inlineStr">
        <is>
          <t>Yes</t>
        </is>
      </c>
      <c r="X496" s="52" t="inlineStr">
        <is>
          <t>-</t>
        </is>
      </c>
      <c r="Y496" s="52" t="inlineStr">
        <is>
          <t>Foliage clump</t>
        </is>
      </c>
    </row>
    <row r="497" outlineLevel="1">
      <c r="A497" s="52" t="inlineStr">
        <is>
          <t>ENV-323</t>
        </is>
      </c>
      <c r="B497" s="52" t="inlineStr">
        <is>
          <t>Environment</t>
        </is>
      </c>
      <c r="C497" s="59" t="inlineStr">
        <is>
          <t>Sphere</t>
        </is>
      </c>
      <c r="D497" s="60" t="inlineStr">
        <is>
          <t>Canopy clump</t>
        </is>
      </c>
      <c r="E497" s="52" t="inlineStr">
        <is>
          <t>ENV-314</t>
        </is>
      </c>
      <c r="F497" s="52" t="n">
        <v>2</v>
      </c>
      <c r="G497" s="54" t="n">
        <v>1.51155472</v>
      </c>
      <c r="H497" s="54" t="n">
        <v>1.28482151</v>
      </c>
      <c r="I497" s="54" t="n">
        <v>1.51155472</v>
      </c>
      <c r="J497" s="54" t="n">
        <v>0</v>
      </c>
      <c r="K497" s="54" t="n">
        <v>49.7731514</v>
      </c>
      <c r="L497" s="54" t="n">
        <v>0</v>
      </c>
      <c r="M497" s="54" t="n">
        <v>-0.943724036</v>
      </c>
      <c r="N497" s="54" t="n">
        <v>3.13940001</v>
      </c>
      <c r="O497" s="54" t="n">
        <v>-0.163358152</v>
      </c>
      <c r="P497" s="52" t="inlineStr">
        <is>
          <t>Gouraud</t>
        </is>
      </c>
      <c r="Q497" s="52" t="inlineStr">
        <is>
          <t>Foliage</t>
        </is>
      </c>
      <c r="R497" s="54" t="n">
        <v>0.7</v>
      </c>
      <c r="S497" s="54" t="n">
        <v>0</v>
      </c>
      <c r="T497" s="54" t="n">
        <v>0.12</v>
      </c>
      <c r="U497" s="54" t="n">
        <v>0</v>
      </c>
      <c r="V497" s="52" t="inlineStr">
        <is>
          <t>Yes</t>
        </is>
      </c>
      <c r="W497" s="52" t="inlineStr">
        <is>
          <t>Yes</t>
        </is>
      </c>
      <c r="X497" s="52" t="inlineStr">
        <is>
          <t>-</t>
        </is>
      </c>
      <c r="Y497" s="52" t="inlineStr">
        <is>
          <t>Foliage clump</t>
        </is>
      </c>
    </row>
    <row r="498" outlineLevel="1">
      <c r="A498" s="52" t="inlineStr">
        <is>
          <t>ENV-324</t>
        </is>
      </c>
      <c r="B498" s="52" t="inlineStr">
        <is>
          <t>Environment</t>
        </is>
      </c>
      <c r="C498" s="59" t="inlineStr">
        <is>
          <t>Sphere</t>
        </is>
      </c>
      <c r="D498" s="60" t="inlineStr">
        <is>
          <t>Canopy clump</t>
        </is>
      </c>
      <c r="E498" s="52" t="inlineStr">
        <is>
          <t>ENV-314</t>
        </is>
      </c>
      <c r="F498" s="52" t="n">
        <v>2</v>
      </c>
      <c r="G498" s="54" t="n">
        <v>1.2899816</v>
      </c>
      <c r="H498" s="54" t="n">
        <v>1.09648442</v>
      </c>
      <c r="I498" s="54" t="n">
        <v>1.2899816</v>
      </c>
      <c r="J498" s="54" t="n">
        <v>0</v>
      </c>
      <c r="K498" s="54" t="n">
        <v>120.773499</v>
      </c>
      <c r="L498" s="54" t="n">
        <v>0</v>
      </c>
      <c r="M498" s="54" t="n">
        <v>0.832884192</v>
      </c>
      <c r="N498" s="54" t="n">
        <v>3.02793336</v>
      </c>
      <c r="O498" s="54" t="n">
        <v>-0.5662805440000001</v>
      </c>
      <c r="P498" s="52" t="inlineStr">
        <is>
          <t>Gouraud</t>
        </is>
      </c>
      <c r="Q498" s="52" t="inlineStr">
        <is>
          <t>Foliage</t>
        </is>
      </c>
      <c r="R498" s="54" t="n">
        <v>0.7</v>
      </c>
      <c r="S498" s="54" t="n">
        <v>0</v>
      </c>
      <c r="T498" s="54" t="n">
        <v>0.12</v>
      </c>
      <c r="U498" s="54" t="n">
        <v>0</v>
      </c>
      <c r="V498" s="52" t="inlineStr">
        <is>
          <t>Yes</t>
        </is>
      </c>
      <c r="W498" s="52" t="inlineStr">
        <is>
          <t>Yes</t>
        </is>
      </c>
      <c r="X498" s="52" t="inlineStr">
        <is>
          <t>-</t>
        </is>
      </c>
      <c r="Y498" s="52" t="inlineStr">
        <is>
          <t>Foliage clump</t>
        </is>
      </c>
    </row>
    <row r="499" outlineLevel="1">
      <c r="A499" s="52" t="inlineStr">
        <is>
          <t>ENV-325</t>
        </is>
      </c>
      <c r="B499" s="52" t="inlineStr">
        <is>
          <t>Environment</t>
        </is>
      </c>
      <c r="C499" s="59" t="inlineStr">
        <is>
          <t>Sphere</t>
        </is>
      </c>
      <c r="D499" s="60" t="inlineStr">
        <is>
          <t>Canopy clump</t>
        </is>
      </c>
      <c r="E499" s="52" t="inlineStr">
        <is>
          <t>ENV-314</t>
        </is>
      </c>
      <c r="F499" s="52" t="n">
        <v>2</v>
      </c>
      <c r="G499" s="54" t="n">
        <v>1.5463959</v>
      </c>
      <c r="H499" s="54" t="n">
        <v>1.31443655</v>
      </c>
      <c r="I499" s="54" t="n">
        <v>1.5463959</v>
      </c>
      <c r="J499" s="54" t="n">
        <v>0</v>
      </c>
      <c r="K499" s="54" t="n">
        <v>313.697723</v>
      </c>
      <c r="L499" s="54" t="n">
        <v>0</v>
      </c>
      <c r="M499" s="54" t="n">
        <v>-0.204817489</v>
      </c>
      <c r="N499" s="54" t="n">
        <v>2.91646671</v>
      </c>
      <c r="O499" s="54" t="n">
        <v>1.01521468</v>
      </c>
      <c r="P499" s="52" t="inlineStr">
        <is>
          <t>Gouraud</t>
        </is>
      </c>
      <c r="Q499" s="52" t="inlineStr">
        <is>
          <t>Foliage</t>
        </is>
      </c>
      <c r="R499" s="54" t="n">
        <v>0.7</v>
      </c>
      <c r="S499" s="54" t="n">
        <v>0</v>
      </c>
      <c r="T499" s="54" t="n">
        <v>0.12</v>
      </c>
      <c r="U499" s="54" t="n">
        <v>0</v>
      </c>
      <c r="V499" s="52" t="inlineStr">
        <is>
          <t>Yes</t>
        </is>
      </c>
      <c r="W499" s="52" t="inlineStr">
        <is>
          <t>Yes</t>
        </is>
      </c>
      <c r="X499" s="52" t="inlineStr">
        <is>
          <t>-</t>
        </is>
      </c>
      <c r="Y499" s="52" t="inlineStr">
        <is>
          <t>Foliage clump</t>
        </is>
      </c>
    </row>
    <row r="500" outlineLevel="1">
      <c r="A500" s="52" t="inlineStr">
        <is>
          <t>ENV-326</t>
        </is>
      </c>
      <c r="B500" s="52" t="inlineStr">
        <is>
          <t>Environment</t>
        </is>
      </c>
      <c r="C500" s="59" t="inlineStr">
        <is>
          <t>Sphere</t>
        </is>
      </c>
      <c r="D500" s="60" t="inlineStr">
        <is>
          <t>Canopy clump</t>
        </is>
      </c>
      <c r="E500" s="52" t="inlineStr">
        <is>
          <t>ENV-314</t>
        </is>
      </c>
      <c r="F500" s="52" t="n">
        <v>2</v>
      </c>
      <c r="G500" s="54" t="n">
        <v>1.23664403</v>
      </c>
      <c r="H500" s="54" t="n">
        <v>1.05114746</v>
      </c>
      <c r="I500" s="54" t="n">
        <v>1.23664403</v>
      </c>
      <c r="J500" s="54" t="n">
        <v>0</v>
      </c>
      <c r="K500" s="54" t="n">
        <v>86.05208589999999</v>
      </c>
      <c r="L500" s="54" t="n">
        <v>0</v>
      </c>
      <c r="M500" s="54" t="n">
        <v>-0.529684365</v>
      </c>
      <c r="N500" s="54" t="n">
        <v>2.80500007</v>
      </c>
      <c r="O500" s="54" t="n">
        <v>-0.900810361</v>
      </c>
      <c r="P500" s="52" t="inlineStr">
        <is>
          <t>Gouraud</t>
        </is>
      </c>
      <c r="Q500" s="52" t="inlineStr">
        <is>
          <t>Foliage</t>
        </is>
      </c>
      <c r="R500" s="54" t="n">
        <v>0.7</v>
      </c>
      <c r="S500" s="54" t="n">
        <v>0</v>
      </c>
      <c r="T500" s="54" t="n">
        <v>0.12</v>
      </c>
      <c r="U500" s="54" t="n">
        <v>0</v>
      </c>
      <c r="V500" s="52" t="inlineStr">
        <is>
          <t>Yes</t>
        </is>
      </c>
      <c r="W500" s="52" t="inlineStr">
        <is>
          <t>Yes</t>
        </is>
      </c>
      <c r="X500" s="52" t="inlineStr">
        <is>
          <t>-</t>
        </is>
      </c>
      <c r="Y500" s="52" t="inlineStr">
        <is>
          <t>Foliage clump</t>
        </is>
      </c>
    </row>
    <row r="501" outlineLevel="1">
      <c r="A501" s="52" t="inlineStr">
        <is>
          <t>ENV-327</t>
        </is>
      </c>
      <c r="B501" s="52" t="inlineStr">
        <is>
          <t>Environment</t>
        </is>
      </c>
      <c r="C501" s="59" t="inlineStr">
        <is>
          <t>Sphere</t>
        </is>
      </c>
      <c r="D501" s="60" t="inlineStr">
        <is>
          <t>Canopy clump</t>
        </is>
      </c>
      <c r="E501" s="52" t="inlineStr">
        <is>
          <t>ENV-314</t>
        </is>
      </c>
      <c r="F501" s="52" t="n">
        <v>2</v>
      </c>
      <c r="G501" s="54" t="n">
        <v>1.25857055</v>
      </c>
      <c r="H501" s="54" t="n">
        <v>1.069785</v>
      </c>
      <c r="I501" s="54" t="n">
        <v>1.25857055</v>
      </c>
      <c r="J501" s="54" t="n">
        <v>0</v>
      </c>
      <c r="K501" s="54" t="n">
        <v>109.112717</v>
      </c>
      <c r="L501" s="54" t="n">
        <v>0</v>
      </c>
      <c r="M501" s="54" t="n">
        <v>0.923504531</v>
      </c>
      <c r="N501" s="54" t="n">
        <v>2.69353342</v>
      </c>
      <c r="O501" s="54" t="n">
        <v>0.46877569</v>
      </c>
      <c r="P501" s="52" t="inlineStr">
        <is>
          <t>Gouraud</t>
        </is>
      </c>
      <c r="Q501" s="52" t="inlineStr">
        <is>
          <t>Foliage</t>
        </is>
      </c>
      <c r="R501" s="54" t="n">
        <v>0.7</v>
      </c>
      <c r="S501" s="54" t="n">
        <v>0</v>
      </c>
      <c r="T501" s="54" t="n">
        <v>0.12</v>
      </c>
      <c r="U501" s="54" t="n">
        <v>0</v>
      </c>
      <c r="V501" s="52" t="inlineStr">
        <is>
          <t>Yes</t>
        </is>
      </c>
      <c r="W501" s="52" t="inlineStr">
        <is>
          <t>Yes</t>
        </is>
      </c>
      <c r="X501" s="52" t="inlineStr">
        <is>
          <t>-</t>
        </is>
      </c>
      <c r="Y501" s="52" t="inlineStr">
        <is>
          <t>Foliage clump</t>
        </is>
      </c>
    </row>
    <row r="502" outlineLevel="1">
      <c r="A502" s="52" t="inlineStr">
        <is>
          <t>ENV-328</t>
        </is>
      </c>
      <c r="B502" s="52" t="inlineStr">
        <is>
          <t>Environment</t>
        </is>
      </c>
      <c r="C502" s="59" t="inlineStr">
        <is>
          <t>Sphere</t>
        </is>
      </c>
      <c r="D502" s="60" t="inlineStr">
        <is>
          <t>Canopy clump</t>
        </is>
      </c>
      <c r="E502" s="52" t="inlineStr">
        <is>
          <t>ENV-314</t>
        </is>
      </c>
      <c r="F502" s="52" t="n">
        <v>2</v>
      </c>
      <c r="G502" s="54" t="n">
        <v>1.60253775</v>
      </c>
      <c r="H502" s="54" t="n">
        <v>1.36215711</v>
      </c>
      <c r="I502" s="54" t="n">
        <v>1.60253775</v>
      </c>
      <c r="J502" s="54" t="n">
        <v>0</v>
      </c>
      <c r="K502" s="54" t="n">
        <v>334.92453</v>
      </c>
      <c r="L502" s="54" t="n">
        <v>0</v>
      </c>
      <c r="M502" s="54" t="n">
        <v>-0.960399389</v>
      </c>
      <c r="N502" s="54" t="n">
        <v>2.58206677</v>
      </c>
      <c r="O502" s="54" t="n">
        <v>0.303319633</v>
      </c>
      <c r="P502" s="52" t="inlineStr">
        <is>
          <t>Gouraud</t>
        </is>
      </c>
      <c r="Q502" s="52" t="inlineStr">
        <is>
          <t>Foliage</t>
        </is>
      </c>
      <c r="R502" s="54" t="n">
        <v>0.7</v>
      </c>
      <c r="S502" s="54" t="n">
        <v>0</v>
      </c>
      <c r="T502" s="54" t="n">
        <v>0.12</v>
      </c>
      <c r="U502" s="54" t="n">
        <v>0</v>
      </c>
      <c r="V502" s="52" t="inlineStr">
        <is>
          <t>Yes</t>
        </is>
      </c>
      <c r="W502" s="52" t="inlineStr">
        <is>
          <t>Yes</t>
        </is>
      </c>
      <c r="X502" s="52" t="inlineStr">
        <is>
          <t>-</t>
        </is>
      </c>
      <c r="Y502" s="52" t="inlineStr">
        <is>
          <t>Foliage clump</t>
        </is>
      </c>
    </row>
    <row r="503" outlineLevel="1">
      <c r="A503" s="52" t="inlineStr">
        <is>
          <t>ENV-329</t>
        </is>
      </c>
      <c r="B503" s="52" t="inlineStr">
        <is>
          <t>Environment</t>
        </is>
      </c>
      <c r="C503" s="59" t="inlineStr">
        <is>
          <t>Sphere</t>
        </is>
      </c>
      <c r="D503" s="60" t="inlineStr">
        <is>
          <t>Canopy clump</t>
        </is>
      </c>
      <c r="E503" s="52" t="inlineStr">
        <is>
          <t>ENV-314</t>
        </is>
      </c>
      <c r="F503" s="52" t="n">
        <v>2</v>
      </c>
      <c r="G503" s="54" t="n">
        <v>1.63636971</v>
      </c>
      <c r="H503" s="54" t="n">
        <v>1.39091432</v>
      </c>
      <c r="I503" s="54" t="n">
        <v>1.63636971</v>
      </c>
      <c r="J503" s="54" t="n">
        <v>0</v>
      </c>
      <c r="K503" s="54" t="n">
        <v>164.690338</v>
      </c>
      <c r="L503" s="54" t="n">
        <v>0</v>
      </c>
      <c r="M503" s="54" t="n">
        <v>0.338684618</v>
      </c>
      <c r="N503" s="54" t="n">
        <v>2.47060013</v>
      </c>
      <c r="O503" s="54" t="n">
        <v>-0.895875931</v>
      </c>
      <c r="P503" s="52" t="inlineStr">
        <is>
          <t>Gouraud</t>
        </is>
      </c>
      <c r="Q503" s="52" t="inlineStr">
        <is>
          <t>Foliage</t>
        </is>
      </c>
      <c r="R503" s="54" t="n">
        <v>0.7</v>
      </c>
      <c r="S503" s="54" t="n">
        <v>0</v>
      </c>
      <c r="T503" s="54" t="n">
        <v>0.12</v>
      </c>
      <c r="U503" s="54" t="n">
        <v>0</v>
      </c>
      <c r="V503" s="52" t="inlineStr">
        <is>
          <t>Yes</t>
        </is>
      </c>
      <c r="W503" s="52" t="inlineStr">
        <is>
          <t>Yes</t>
        </is>
      </c>
      <c r="X503" s="52" t="inlineStr">
        <is>
          <t>-</t>
        </is>
      </c>
      <c r="Y503" s="52" t="inlineStr">
        <is>
          <t>Foliage clump</t>
        </is>
      </c>
    </row>
    <row r="504" outlineLevel="1">
      <c r="A504" s="52" t="inlineStr">
        <is>
          <t>ENV-330</t>
        </is>
      </c>
      <c r="B504" s="52" t="inlineStr">
        <is>
          <t>Environment</t>
        </is>
      </c>
      <c r="C504" s="59" t="inlineStr">
        <is>
          <t>Sphere</t>
        </is>
      </c>
      <c r="D504" s="60" t="inlineStr">
        <is>
          <t>Canopy clump</t>
        </is>
      </c>
      <c r="E504" s="52" t="inlineStr">
        <is>
          <t>ENV-314</t>
        </is>
      </c>
      <c r="F504" s="52" t="n">
        <v>2</v>
      </c>
      <c r="G504" s="54" t="n">
        <v>1.03051949</v>
      </c>
      <c r="H504" s="54" t="n">
        <v>0.875941575</v>
      </c>
      <c r="I504" s="54" t="n">
        <v>1.03051949</v>
      </c>
      <c r="J504" s="54" t="n">
        <v>0</v>
      </c>
      <c r="K504" s="54" t="n">
        <v>228.525574</v>
      </c>
      <c r="L504" s="54" t="n">
        <v>0</v>
      </c>
      <c r="M504" s="54" t="n">
        <v>0.114796527</v>
      </c>
      <c r="N504" s="54" t="n">
        <v>2.35913348</v>
      </c>
      <c r="O504" s="54" t="n">
        <v>0.876485169</v>
      </c>
      <c r="P504" s="52" t="inlineStr">
        <is>
          <t>Gouraud</t>
        </is>
      </c>
      <c r="Q504" s="52" t="inlineStr">
        <is>
          <t>Foliage</t>
        </is>
      </c>
      <c r="R504" s="54" t="n">
        <v>0.7</v>
      </c>
      <c r="S504" s="54" t="n">
        <v>0</v>
      </c>
      <c r="T504" s="54" t="n">
        <v>0.12</v>
      </c>
      <c r="U504" s="54" t="n">
        <v>0</v>
      </c>
      <c r="V504" s="52" t="inlineStr">
        <is>
          <t>Yes</t>
        </is>
      </c>
      <c r="W504" s="52" t="inlineStr">
        <is>
          <t>Yes</t>
        </is>
      </c>
      <c r="X504" s="52" t="inlineStr">
        <is>
          <t>-</t>
        </is>
      </c>
      <c r="Y504" s="52" t="inlineStr">
        <is>
          <t>Foliage clump</t>
        </is>
      </c>
    </row>
    <row r="505" outlineLevel="1">
      <c r="A505" s="52" t="inlineStr">
        <is>
          <t>ENV-331</t>
        </is>
      </c>
      <c r="B505" s="52" t="inlineStr">
        <is>
          <t>Environment</t>
        </is>
      </c>
      <c r="C505" s="59" t="inlineStr">
        <is>
          <t>Sphere</t>
        </is>
      </c>
      <c r="D505" s="60" t="inlineStr">
        <is>
          <t>Canopy low</t>
        </is>
      </c>
      <c r="E505" s="52" t="inlineStr">
        <is>
          <t>ENV-314</t>
        </is>
      </c>
      <c r="F505" s="52" t="n">
        <v>2</v>
      </c>
      <c r="G505" s="54" t="n">
        <v>2.08999991</v>
      </c>
      <c r="H505" s="54" t="n">
        <v>1.42999995</v>
      </c>
      <c r="I505" s="54" t="n">
        <v>2.08999991</v>
      </c>
      <c r="J505" s="54" t="n">
        <v>0</v>
      </c>
      <c r="K505" s="54" t="n">
        <v>0</v>
      </c>
      <c r="L505" s="54" t="n">
        <v>0</v>
      </c>
      <c r="M505" s="54" t="n">
        <v>0</v>
      </c>
      <c r="N505" s="54" t="n">
        <v>2.80500007</v>
      </c>
      <c r="O505" s="54" t="n">
        <v>0</v>
      </c>
      <c r="P505" s="52" t="inlineStr">
        <is>
          <t>Gouraud</t>
        </is>
      </c>
      <c r="Q505" s="52" t="inlineStr">
        <is>
          <t>Foliage</t>
        </is>
      </c>
      <c r="R505" s="54" t="n">
        <v>0.7</v>
      </c>
      <c r="S505" s="54" t="n">
        <v>0</v>
      </c>
      <c r="T505" s="54" t="n">
        <v>0.12</v>
      </c>
      <c r="U505" s="54" t="n">
        <v>0</v>
      </c>
      <c r="V505" s="52" t="inlineStr">
        <is>
          <t>Yes</t>
        </is>
      </c>
      <c r="W505" s="52" t="inlineStr">
        <is>
          <t>Yes</t>
        </is>
      </c>
      <c r="X505" s="52" t="inlineStr">
        <is>
          <t>-</t>
        </is>
      </c>
      <c r="Y505" s="52" t="inlineStr">
        <is>
          <t>Inner foliage</t>
        </is>
      </c>
    </row>
    <row r="506" outlineLevel="1">
      <c r="A506" s="52" t="inlineStr">
        <is>
          <t>ENV-332</t>
        </is>
      </c>
      <c r="B506" s="52" t="inlineStr">
        <is>
          <t>Environment</t>
        </is>
      </c>
      <c r="C506" s="59" t="inlineStr">
        <is>
          <t>Sphere</t>
        </is>
      </c>
      <c r="D506" s="60" t="inlineStr">
        <is>
          <t>Canopy top</t>
        </is>
      </c>
      <c r="E506" s="52" t="inlineStr">
        <is>
          <t>ENV-314</t>
        </is>
      </c>
      <c r="F506" s="52" t="n">
        <v>2</v>
      </c>
      <c r="G506" s="54" t="n">
        <v>1.42999995</v>
      </c>
      <c r="H506" s="54" t="n">
        <v>1.10000002</v>
      </c>
      <c r="I506" s="54" t="n">
        <v>1.42999995</v>
      </c>
      <c r="J506" s="54" t="n">
        <v>0</v>
      </c>
      <c r="K506" s="54" t="n">
        <v>0</v>
      </c>
      <c r="L506" s="54" t="n">
        <v>0</v>
      </c>
      <c r="M506" s="54" t="n">
        <v>0.110000007</v>
      </c>
      <c r="N506" s="54" t="n">
        <v>3.46500015</v>
      </c>
      <c r="O506" s="54" t="n">
        <v>-0.110000007</v>
      </c>
      <c r="P506" s="52" t="inlineStr">
        <is>
          <t>Gouraud</t>
        </is>
      </c>
      <c r="Q506" s="52" t="inlineStr">
        <is>
          <t>Foliage</t>
        </is>
      </c>
      <c r="R506" s="54" t="n">
        <v>0.7</v>
      </c>
      <c r="S506" s="54" t="n">
        <v>0</v>
      </c>
      <c r="T506" s="54" t="n">
        <v>0.12</v>
      </c>
      <c r="U506" s="54" t="n">
        <v>0</v>
      </c>
      <c r="V506" s="52" t="inlineStr">
        <is>
          <t>Yes</t>
        </is>
      </c>
      <c r="W506" s="52" t="inlineStr">
        <is>
          <t>Yes</t>
        </is>
      </c>
      <c r="X506" s="52" t="inlineStr">
        <is>
          <t>-</t>
        </is>
      </c>
      <c r="Y506" s="52" t="inlineStr">
        <is>
          <t>Inner foliage</t>
        </is>
      </c>
    </row>
    <row r="507" outlineLevel="1">
      <c r="A507" s="52" t="inlineStr">
        <is>
          <t>ENV-333</t>
        </is>
      </c>
      <c r="B507" s="52" t="inlineStr">
        <is>
          <t>Environment</t>
        </is>
      </c>
      <c r="C507" s="53" t="inlineStr">
        <is>
          <t>Group</t>
        </is>
      </c>
      <c r="D507" s="57" t="inlineStr">
        <is>
          <t>Forest patch</t>
        </is>
      </c>
      <c r="E507" s="52" t="inlineStr">
        <is>
          <t>ENV-00</t>
        </is>
      </c>
      <c r="F507" s="52" t="n">
        <v>1</v>
      </c>
      <c r="G507" s="54" t="n">
        <v>1</v>
      </c>
      <c r="H507" s="54" t="n">
        <v>1</v>
      </c>
      <c r="I507" s="54" t="n">
        <v>1</v>
      </c>
      <c r="J507" s="54" t="n">
        <v>0</v>
      </c>
      <c r="K507" s="54" t="n">
        <v>0</v>
      </c>
      <c r="L507" s="54" t="n">
        <v>0</v>
      </c>
      <c r="M507" s="54" t="n">
        <v>0</v>
      </c>
      <c r="N507" s="54" t="n">
        <v>0</v>
      </c>
      <c r="O507" s="54" t="n">
        <v>0</v>
      </c>
      <c r="P507" s="52" t="inlineStr">
        <is>
          <t>-</t>
        </is>
      </c>
      <c r="Q507" s="52" t="inlineStr">
        <is>
          <t>Plain</t>
        </is>
      </c>
      <c r="R507" s="54" t="n">
        <v>0.5</v>
      </c>
      <c r="S507" s="54" t="n">
        <v>0</v>
      </c>
      <c r="T507" s="54" t="n">
        <v>0.2</v>
      </c>
      <c r="U507" s="54" t="n">
        <v>0</v>
      </c>
      <c r="V507" s="52" t="inlineStr">
        <is>
          <t>No</t>
        </is>
      </c>
      <c r="W507" s="52" t="inlineStr">
        <is>
          <t>Yes</t>
        </is>
      </c>
      <c r="X507" s="52" t="inlineStr">
        <is>
          <t>-</t>
        </is>
      </c>
      <c r="Y507" s="52" t="inlineStr">
        <is>
          <t>Cluster of pines and round trees</t>
        </is>
      </c>
    </row>
    <row r="508" outlineLevel="1">
      <c r="A508" s="52" t="inlineStr">
        <is>
          <t>ENV-334</t>
        </is>
      </c>
      <c r="B508" s="52" t="inlineStr">
        <is>
          <t>Environment</t>
        </is>
      </c>
      <c r="C508" s="53" t="inlineStr">
        <is>
          <t>Group</t>
        </is>
      </c>
      <c r="D508" s="60" t="inlineStr">
        <is>
          <t>Pine</t>
        </is>
      </c>
      <c r="E508" s="52" t="inlineStr">
        <is>
          <t>ENV-333</t>
        </is>
      </c>
      <c r="F508" s="52" t="n">
        <v>2</v>
      </c>
      <c r="G508" s="54" t="n">
        <v>1</v>
      </c>
      <c r="H508" s="54" t="n">
        <v>1</v>
      </c>
      <c r="I508" s="54" t="n">
        <v>1</v>
      </c>
      <c r="J508" s="54" t="n">
        <v>0</v>
      </c>
      <c r="K508" s="54" t="n">
        <v>27.0168839</v>
      </c>
      <c r="L508" s="54" t="n">
        <v>0</v>
      </c>
      <c r="M508" s="54" t="n">
        <v>14.1021271</v>
      </c>
      <c r="N508" s="54" t="n">
        <v>-0.179537296</v>
      </c>
      <c r="O508" s="54" t="n">
        <v>-1.32102191</v>
      </c>
      <c r="P508" s="52" t="inlineStr">
        <is>
          <t>-</t>
        </is>
      </c>
      <c r="Q508" s="52" t="inlineStr">
        <is>
          <t>Plain</t>
        </is>
      </c>
      <c r="R508" s="54" t="n">
        <v>0.5</v>
      </c>
      <c r="S508" s="54" t="n">
        <v>0</v>
      </c>
      <c r="T508" s="54" t="n">
        <v>0.2</v>
      </c>
      <c r="U508" s="54" t="n">
        <v>0</v>
      </c>
      <c r="V508" s="52" t="inlineStr">
        <is>
          <t>No</t>
        </is>
      </c>
      <c r="W508" s="52" t="inlineStr">
        <is>
          <t>Yes</t>
        </is>
      </c>
      <c r="X508" s="52" t="inlineStr">
        <is>
          <t>-</t>
        </is>
      </c>
      <c r="Y508" s="52" t="inlineStr">
        <is>
          <t>Spruce = cylinder trunk + drooping cone whorls</t>
        </is>
      </c>
    </row>
    <row r="509" outlineLevel="1">
      <c r="A509" s="52" t="inlineStr">
        <is>
          <t>ENV-335</t>
        </is>
      </c>
      <c r="B509" s="52" t="inlineStr">
        <is>
          <t>Environment</t>
        </is>
      </c>
      <c r="C509" s="58" t="inlineStr">
        <is>
          <t>Cylinder</t>
        </is>
      </c>
      <c r="D509" s="62" t="inlineStr">
        <is>
          <t>Pine trunk</t>
        </is>
      </c>
      <c r="E509" s="52" t="inlineStr">
        <is>
          <t>ENV-334</t>
        </is>
      </c>
      <c r="F509" s="52" t="n">
        <v>3</v>
      </c>
      <c r="G509" s="54" t="n">
        <v>0.210295379</v>
      </c>
      <c r="H509" s="54" t="n">
        <v>0.210295379</v>
      </c>
      <c r="I509" s="54" t="n">
        <v>2.84969568</v>
      </c>
      <c r="J509" s="54" t="n">
        <v>90</v>
      </c>
      <c r="K509" s="54" t="n">
        <v>0</v>
      </c>
      <c r="L509" s="54" t="n">
        <v>0</v>
      </c>
      <c r="M509" s="54" t="n">
        <v>0</v>
      </c>
      <c r="N509" s="54" t="n">
        <v>1.42484784</v>
      </c>
      <c r="O509" s="54" t="n">
        <v>0</v>
      </c>
      <c r="P509" s="52" t="inlineStr">
        <is>
          <t>Gouraud</t>
        </is>
      </c>
      <c r="Q509" s="52" t="inlineStr">
        <is>
          <t>Bark</t>
        </is>
      </c>
      <c r="R509" s="54" t="n">
        <v>0.9</v>
      </c>
      <c r="S509" s="54" t="n">
        <v>0</v>
      </c>
      <c r="T509" s="54" t="n">
        <v>0.18</v>
      </c>
      <c r="U509" s="54" t="n">
        <v>0</v>
      </c>
      <c r="V509" s="52" t="inlineStr">
        <is>
          <t>Yes</t>
        </is>
      </c>
      <c r="W509" s="52" t="inlineStr">
        <is>
          <t>Yes</t>
        </is>
      </c>
      <c r="X509" s="52" t="inlineStr">
        <is>
          <t>-</t>
        </is>
      </c>
      <c r="Y509" s="52" t="inlineStr">
        <is>
          <t>Trunk</t>
        </is>
      </c>
    </row>
    <row r="510" outlineLevel="1">
      <c r="A510" s="52" t="inlineStr">
        <is>
          <t>ENV-336</t>
        </is>
      </c>
      <c r="B510" s="52" t="inlineStr">
        <is>
          <t>Environment</t>
        </is>
      </c>
      <c r="C510" s="61" t="inlineStr">
        <is>
          <t>Cone</t>
        </is>
      </c>
      <c r="D510" s="62" t="inlineStr">
        <is>
          <t>Pine crown</t>
        </is>
      </c>
      <c r="E510" s="52" t="inlineStr">
        <is>
          <t>ENV-334</t>
        </is>
      </c>
      <c r="F510" s="52" t="n">
        <v>3</v>
      </c>
      <c r="G510" s="54" t="n">
        <v>2.36790299</v>
      </c>
      <c r="H510" s="54" t="n">
        <v>2.33660674</v>
      </c>
      <c r="I510" s="54" t="n">
        <v>1.13205457</v>
      </c>
      <c r="J510" s="54" t="n">
        <v>-90.2830811</v>
      </c>
      <c r="K510" s="54" t="n">
        <v>224.805084</v>
      </c>
      <c r="L510" s="54" t="n">
        <v>-3.6727767</v>
      </c>
      <c r="M510" s="54" t="n">
        <v>0.0289955232</v>
      </c>
      <c r="N510" s="54" t="n">
        <v>1.16602731</v>
      </c>
      <c r="O510" s="54" t="n">
        <v>0.0361261219</v>
      </c>
      <c r="P510" s="52" t="inlineStr">
        <is>
          <t>Gouraud</t>
        </is>
      </c>
      <c r="Q510" s="52" t="inlineStr">
        <is>
          <t>Foliage</t>
        </is>
      </c>
      <c r="R510" s="54" t="n">
        <v>0.75</v>
      </c>
      <c r="S510" s="54" t="n">
        <v>0</v>
      </c>
      <c r="T510" s="54" t="n">
        <v>0.11</v>
      </c>
      <c r="U510" s="54" t="n">
        <v>0</v>
      </c>
      <c r="V510" s="52" t="inlineStr">
        <is>
          <t>Yes</t>
        </is>
      </c>
      <c r="W510" s="52" t="inlineStr">
        <is>
          <t>Yes</t>
        </is>
      </c>
      <c r="X510" s="52" t="inlineStr">
        <is>
          <t>-</t>
        </is>
      </c>
      <c r="Y510" s="52" t="inlineStr">
        <is>
          <t>Branch whorl (cone, apex up)</t>
        </is>
      </c>
    </row>
    <row r="511" outlineLevel="1">
      <c r="A511" s="52" t="inlineStr">
        <is>
          <t>ENV-337</t>
        </is>
      </c>
      <c r="B511" s="52" t="inlineStr">
        <is>
          <t>Environment</t>
        </is>
      </c>
      <c r="C511" s="61" t="inlineStr">
        <is>
          <t>Cone</t>
        </is>
      </c>
      <c r="D511" s="62" t="inlineStr">
        <is>
          <t>Pine crown</t>
        </is>
      </c>
      <c r="E511" s="52" t="inlineStr">
        <is>
          <t>ENV-334</t>
        </is>
      </c>
      <c r="F511" s="52" t="n">
        <v>3</v>
      </c>
      <c r="G511" s="54" t="n">
        <v>1.85087526</v>
      </c>
      <c r="H511" s="54" t="n">
        <v>1.84666026</v>
      </c>
      <c r="I511" s="54" t="n">
        <v>0.900859952</v>
      </c>
      <c r="J511" s="54" t="n">
        <v>-89.5153885</v>
      </c>
      <c r="K511" s="54" t="n">
        <v>337.810364</v>
      </c>
      <c r="L511" s="54" t="n">
        <v>0.297358274</v>
      </c>
      <c r="M511" s="54" t="n">
        <v>0.0122873681</v>
      </c>
      <c r="N511" s="54" t="n">
        <v>1.6071279</v>
      </c>
      <c r="O511" s="54" t="n">
        <v>0.0152081819</v>
      </c>
      <c r="P511" s="52" t="inlineStr">
        <is>
          <t>Gouraud</t>
        </is>
      </c>
      <c r="Q511" s="52" t="inlineStr">
        <is>
          <t>Foliage</t>
        </is>
      </c>
      <c r="R511" s="54" t="n">
        <v>0.75</v>
      </c>
      <c r="S511" s="54" t="n">
        <v>0</v>
      </c>
      <c r="T511" s="54" t="n">
        <v>0.11</v>
      </c>
      <c r="U511" s="54" t="n">
        <v>0</v>
      </c>
      <c r="V511" s="52" t="inlineStr">
        <is>
          <t>Yes</t>
        </is>
      </c>
      <c r="W511" s="52" t="inlineStr">
        <is>
          <t>Yes</t>
        </is>
      </c>
      <c r="X511" s="52" t="inlineStr">
        <is>
          <t>-</t>
        </is>
      </c>
      <c r="Y511" s="52" t="inlineStr">
        <is>
          <t>Branch whorl (cone, apex up)</t>
        </is>
      </c>
    </row>
    <row r="512" outlineLevel="1">
      <c r="A512" s="52" t="inlineStr">
        <is>
          <t>ENV-338</t>
        </is>
      </c>
      <c r="B512" s="52" t="inlineStr">
        <is>
          <t>Environment</t>
        </is>
      </c>
      <c r="C512" s="61" t="inlineStr">
        <is>
          <t>Cone</t>
        </is>
      </c>
      <c r="D512" s="62" t="inlineStr">
        <is>
          <t>Pine crown</t>
        </is>
      </c>
      <c r="E512" s="52" t="inlineStr">
        <is>
          <t>ENV-334</t>
        </is>
      </c>
      <c r="F512" s="52" t="n">
        <v>3</v>
      </c>
      <c r="G512" s="54" t="n">
        <v>1.68678296</v>
      </c>
      <c r="H512" s="54" t="n">
        <v>1.85095167</v>
      </c>
      <c r="I512" s="54" t="n">
        <v>0.874120653</v>
      </c>
      <c r="J512" s="54" t="n">
        <v>-94.4731903</v>
      </c>
      <c r="K512" s="54" t="n">
        <v>60.7981911</v>
      </c>
      <c r="L512" s="54" t="n">
        <v>2.54764724</v>
      </c>
      <c r="M512" s="54" t="n">
        <v>-0.0233688392</v>
      </c>
      <c r="N512" s="54" t="n">
        <v>2.07589531</v>
      </c>
      <c r="O512" s="54" t="n">
        <v>0.00418380229</v>
      </c>
      <c r="P512" s="52" t="inlineStr">
        <is>
          <t>Gouraud</t>
        </is>
      </c>
      <c r="Q512" s="52" t="inlineStr">
        <is>
          <t>Foliage</t>
        </is>
      </c>
      <c r="R512" s="54" t="n">
        <v>0.75</v>
      </c>
      <c r="S512" s="54" t="n">
        <v>0</v>
      </c>
      <c r="T512" s="54" t="n">
        <v>0.11</v>
      </c>
      <c r="U512" s="54" t="n">
        <v>0</v>
      </c>
      <c r="V512" s="52" t="inlineStr">
        <is>
          <t>Yes</t>
        </is>
      </c>
      <c r="W512" s="52" t="inlineStr">
        <is>
          <t>Yes</t>
        </is>
      </c>
      <c r="X512" s="52" t="inlineStr">
        <is>
          <t>-</t>
        </is>
      </c>
      <c r="Y512" s="52" t="inlineStr">
        <is>
          <t>Branch whorl (cone, apex up)</t>
        </is>
      </c>
    </row>
    <row r="513" outlineLevel="1">
      <c r="A513" s="52" t="inlineStr">
        <is>
          <t>ENV-339</t>
        </is>
      </c>
      <c r="B513" s="52" t="inlineStr">
        <is>
          <t>Environment</t>
        </is>
      </c>
      <c r="C513" s="61" t="inlineStr">
        <is>
          <t>Cone</t>
        </is>
      </c>
      <c r="D513" s="62" t="inlineStr">
        <is>
          <t>Pine crown</t>
        </is>
      </c>
      <c r="E513" s="52" t="inlineStr">
        <is>
          <t>ENV-334</t>
        </is>
      </c>
      <c r="F513" s="52" t="n">
        <v>3</v>
      </c>
      <c r="G513" s="54" t="n">
        <v>1.19067073</v>
      </c>
      <c r="H513" s="54" t="n">
        <v>1.14067292</v>
      </c>
      <c r="I513" s="54" t="n">
        <v>0.583882213</v>
      </c>
      <c r="J513" s="54" t="n">
        <v>-93.70028689999999</v>
      </c>
      <c r="K513" s="54" t="n">
        <v>195.241104</v>
      </c>
      <c r="L513" s="54" t="n">
        <v>3.58989286</v>
      </c>
      <c r="M513" s="54" t="n">
        <v>-0.0214983411</v>
      </c>
      <c r="N513" s="54" t="n">
        <v>2.38827586</v>
      </c>
      <c r="O513" s="54" t="n">
        <v>-0.0237907451</v>
      </c>
      <c r="P513" s="52" t="inlineStr">
        <is>
          <t>Gouraud</t>
        </is>
      </c>
      <c r="Q513" s="52" t="inlineStr">
        <is>
          <t>Foliage</t>
        </is>
      </c>
      <c r="R513" s="54" t="n">
        <v>0.75</v>
      </c>
      <c r="S513" s="54" t="n">
        <v>0</v>
      </c>
      <c r="T513" s="54" t="n">
        <v>0.11</v>
      </c>
      <c r="U513" s="54" t="n">
        <v>0</v>
      </c>
      <c r="V513" s="52" t="inlineStr">
        <is>
          <t>Yes</t>
        </is>
      </c>
      <c r="W513" s="52" t="inlineStr">
        <is>
          <t>Yes</t>
        </is>
      </c>
      <c r="X513" s="52" t="inlineStr">
        <is>
          <t>-</t>
        </is>
      </c>
      <c r="Y513" s="52" t="inlineStr">
        <is>
          <t>Branch whorl (cone, apex up)</t>
        </is>
      </c>
    </row>
    <row r="514" outlineLevel="1">
      <c r="A514" s="52" t="inlineStr">
        <is>
          <t>ENV-340</t>
        </is>
      </c>
      <c r="B514" s="52" t="inlineStr">
        <is>
          <t>Environment</t>
        </is>
      </c>
      <c r="C514" s="61" t="inlineStr">
        <is>
          <t>Cone</t>
        </is>
      </c>
      <c r="D514" s="62" t="inlineStr">
        <is>
          <t>Pine crown</t>
        </is>
      </c>
      <c r="E514" s="52" t="inlineStr">
        <is>
          <t>ENV-334</t>
        </is>
      </c>
      <c r="F514" s="52" t="n">
        <v>3</v>
      </c>
      <c r="G514" s="54" t="n">
        <v>0.817955792</v>
      </c>
      <c r="H514" s="54" t="n">
        <v>0.895196795</v>
      </c>
      <c r="I514" s="54" t="n">
        <v>0.370839566</v>
      </c>
      <c r="J514" s="54" t="n">
        <v>-91.6420822</v>
      </c>
      <c r="K514" s="54" t="n">
        <v>54.733242</v>
      </c>
      <c r="L514" s="54" t="n">
        <v>-2.18641734</v>
      </c>
      <c r="M514" s="54" t="n">
        <v>-0.0284339897</v>
      </c>
      <c r="N514" s="54" t="n">
        <v>2.72395444</v>
      </c>
      <c r="O514" s="54" t="n">
        <v>-0.0245581996</v>
      </c>
      <c r="P514" s="52" t="inlineStr">
        <is>
          <t>Gouraud</t>
        </is>
      </c>
      <c r="Q514" s="52" t="inlineStr">
        <is>
          <t>Foliage</t>
        </is>
      </c>
      <c r="R514" s="54" t="n">
        <v>0.75</v>
      </c>
      <c r="S514" s="54" t="n">
        <v>0</v>
      </c>
      <c r="T514" s="54" t="n">
        <v>0.11</v>
      </c>
      <c r="U514" s="54" t="n">
        <v>0</v>
      </c>
      <c r="V514" s="52" t="inlineStr">
        <is>
          <t>Yes</t>
        </is>
      </c>
      <c r="W514" s="52" t="inlineStr">
        <is>
          <t>Yes</t>
        </is>
      </c>
      <c r="X514" s="52" t="inlineStr">
        <is>
          <t>-</t>
        </is>
      </c>
      <c r="Y514" s="52" t="inlineStr">
        <is>
          <t>Branch whorl (cone, apex up)</t>
        </is>
      </c>
    </row>
    <row r="515" outlineLevel="1">
      <c r="A515" s="52" t="inlineStr">
        <is>
          <t>ENV-341</t>
        </is>
      </c>
      <c r="B515" s="52" t="inlineStr">
        <is>
          <t>Environment</t>
        </is>
      </c>
      <c r="C515" s="61" t="inlineStr">
        <is>
          <t>Cone</t>
        </is>
      </c>
      <c r="D515" s="62" t="inlineStr">
        <is>
          <t>Pine crown</t>
        </is>
      </c>
      <c r="E515" s="52" t="inlineStr">
        <is>
          <t>ENV-334</t>
        </is>
      </c>
      <c r="F515" s="52" t="n">
        <v>3</v>
      </c>
      <c r="G515" s="54" t="n">
        <v>0.472798586</v>
      </c>
      <c r="H515" s="54" t="n">
        <v>0.51670444</v>
      </c>
      <c r="I515" s="54" t="n">
        <v>0.888635933</v>
      </c>
      <c r="J515" s="54" t="n">
        <v>-95.9922333</v>
      </c>
      <c r="K515" s="54" t="n">
        <v>195.085144</v>
      </c>
      <c r="L515" s="54" t="n">
        <v>2.42936468</v>
      </c>
      <c r="M515" s="54" t="n">
        <v>0.00618397212</v>
      </c>
      <c r="N515" s="54" t="n">
        <v>3.41401362</v>
      </c>
      <c r="O515" s="54" t="n">
        <v>0.0368399881</v>
      </c>
      <c r="P515" s="52" t="inlineStr">
        <is>
          <t>Gouraud</t>
        </is>
      </c>
      <c r="Q515" s="52" t="inlineStr">
        <is>
          <t>Foliage</t>
        </is>
      </c>
      <c r="R515" s="54" t="n">
        <v>0.75</v>
      </c>
      <c r="S515" s="54" t="n">
        <v>0</v>
      </c>
      <c r="T515" s="54" t="n">
        <v>0.11</v>
      </c>
      <c r="U515" s="54" t="n">
        <v>0</v>
      </c>
      <c r="V515" s="52" t="inlineStr">
        <is>
          <t>Yes</t>
        </is>
      </c>
      <c r="W515" s="52" t="inlineStr">
        <is>
          <t>Yes</t>
        </is>
      </c>
      <c r="X515" s="52" t="inlineStr">
        <is>
          <t>-</t>
        </is>
      </c>
      <c r="Y515" s="52" t="inlineStr">
        <is>
          <t>Branch whorl (cone, apex up)</t>
        </is>
      </c>
    </row>
    <row r="516" outlineLevel="1">
      <c r="A516" s="52" t="inlineStr">
        <is>
          <t>ENV-342</t>
        </is>
      </c>
      <c r="B516" s="52" t="inlineStr">
        <is>
          <t>Environment</t>
        </is>
      </c>
      <c r="C516" s="53" t="inlineStr">
        <is>
          <t>Group</t>
        </is>
      </c>
      <c r="D516" s="60" t="inlineStr">
        <is>
          <t>Pine</t>
        </is>
      </c>
      <c r="E516" s="52" t="inlineStr">
        <is>
          <t>ENV-333</t>
        </is>
      </c>
      <c r="F516" s="52" t="n">
        <v>2</v>
      </c>
      <c r="G516" s="54" t="n">
        <v>1</v>
      </c>
      <c r="H516" s="54" t="n">
        <v>1</v>
      </c>
      <c r="I516" s="54" t="n">
        <v>1</v>
      </c>
      <c r="J516" s="54" t="n">
        <v>0</v>
      </c>
      <c r="K516" s="54" t="n">
        <v>258.37854</v>
      </c>
      <c r="L516" s="54" t="n">
        <v>0</v>
      </c>
      <c r="M516" s="54" t="n">
        <v>13.3614244</v>
      </c>
      <c r="N516" s="54" t="n">
        <v>0.124904521</v>
      </c>
      <c r="O516" s="54" t="n">
        <v>-5.87431431</v>
      </c>
      <c r="P516" s="52" t="inlineStr">
        <is>
          <t>-</t>
        </is>
      </c>
      <c r="Q516" s="52" t="inlineStr">
        <is>
          <t>Plain</t>
        </is>
      </c>
      <c r="R516" s="54" t="n">
        <v>0.5</v>
      </c>
      <c r="S516" s="54" t="n">
        <v>0</v>
      </c>
      <c r="T516" s="54" t="n">
        <v>0.2</v>
      </c>
      <c r="U516" s="54" t="n">
        <v>0</v>
      </c>
      <c r="V516" s="52" t="inlineStr">
        <is>
          <t>No</t>
        </is>
      </c>
      <c r="W516" s="52" t="inlineStr">
        <is>
          <t>Yes</t>
        </is>
      </c>
      <c r="X516" s="52" t="inlineStr">
        <is>
          <t>-</t>
        </is>
      </c>
      <c r="Y516" s="52" t="inlineStr">
        <is>
          <t>Spruce = cylinder trunk + drooping cone whorls</t>
        </is>
      </c>
    </row>
    <row r="517" outlineLevel="1">
      <c r="A517" s="52" t="inlineStr">
        <is>
          <t>ENV-343</t>
        </is>
      </c>
      <c r="B517" s="52" t="inlineStr">
        <is>
          <t>Environment</t>
        </is>
      </c>
      <c r="C517" s="58" t="inlineStr">
        <is>
          <t>Cylinder</t>
        </is>
      </c>
      <c r="D517" s="62" t="inlineStr">
        <is>
          <t>Pine trunk</t>
        </is>
      </c>
      <c r="E517" s="52" t="inlineStr">
        <is>
          <t>ENV-342</t>
        </is>
      </c>
      <c r="F517" s="52" t="n">
        <v>3</v>
      </c>
      <c r="G517" s="54" t="n">
        <v>0.19112961</v>
      </c>
      <c r="H517" s="54" t="n">
        <v>0.19112961</v>
      </c>
      <c r="I517" s="54" t="n">
        <v>2.50897074</v>
      </c>
      <c r="J517" s="54" t="n">
        <v>90</v>
      </c>
      <c r="K517" s="54" t="n">
        <v>0</v>
      </c>
      <c r="L517" s="54" t="n">
        <v>0</v>
      </c>
      <c r="M517" s="54" t="n">
        <v>0</v>
      </c>
      <c r="N517" s="54" t="n">
        <v>1.25448537</v>
      </c>
      <c r="O517" s="54" t="n">
        <v>0</v>
      </c>
      <c r="P517" s="52" t="inlineStr">
        <is>
          <t>Gouraud</t>
        </is>
      </c>
      <c r="Q517" s="52" t="inlineStr">
        <is>
          <t>Bark</t>
        </is>
      </c>
      <c r="R517" s="54" t="n">
        <v>0.9</v>
      </c>
      <c r="S517" s="54" t="n">
        <v>0</v>
      </c>
      <c r="T517" s="54" t="n">
        <v>0.18</v>
      </c>
      <c r="U517" s="54" t="n">
        <v>0</v>
      </c>
      <c r="V517" s="52" t="inlineStr">
        <is>
          <t>Yes</t>
        </is>
      </c>
      <c r="W517" s="52" t="inlineStr">
        <is>
          <t>Yes</t>
        </is>
      </c>
      <c r="X517" s="52" t="inlineStr">
        <is>
          <t>-</t>
        </is>
      </c>
      <c r="Y517" s="52" t="inlineStr">
        <is>
          <t>Trunk</t>
        </is>
      </c>
    </row>
    <row r="518" outlineLevel="1">
      <c r="A518" s="52" t="inlineStr">
        <is>
          <t>ENV-344</t>
        </is>
      </c>
      <c r="B518" s="52" t="inlineStr">
        <is>
          <t>Environment</t>
        </is>
      </c>
      <c r="C518" s="61" t="inlineStr">
        <is>
          <t>Cone</t>
        </is>
      </c>
      <c r="D518" s="62" t="inlineStr">
        <is>
          <t>Pine crown</t>
        </is>
      </c>
      <c r="E518" s="52" t="inlineStr">
        <is>
          <t>ENV-342</t>
        </is>
      </c>
      <c r="F518" s="52" t="n">
        <v>3</v>
      </c>
      <c r="G518" s="54" t="n">
        <v>2.02279186</v>
      </c>
      <c r="H518" s="54" t="n">
        <v>1.90890956</v>
      </c>
      <c r="I518" s="54" t="n">
        <v>1.04620671</v>
      </c>
      <c r="J518" s="54" t="n">
        <v>-85.42616270000001</v>
      </c>
      <c r="K518" s="54" t="n">
        <v>42.9034119</v>
      </c>
      <c r="L518" s="54" t="n">
        <v>-5.9000082</v>
      </c>
      <c r="M518" s="54" t="n">
        <v>0.00651329523</v>
      </c>
      <c r="N518" s="54" t="n">
        <v>1.12310338</v>
      </c>
      <c r="O518" s="54" t="n">
        <v>-0.0350241847</v>
      </c>
      <c r="P518" s="52" t="inlineStr">
        <is>
          <t>Gouraud</t>
        </is>
      </c>
      <c r="Q518" s="52" t="inlineStr">
        <is>
          <t>Foliage</t>
        </is>
      </c>
      <c r="R518" s="54" t="n">
        <v>0.75</v>
      </c>
      <c r="S518" s="54" t="n">
        <v>0</v>
      </c>
      <c r="T518" s="54" t="n">
        <v>0.11</v>
      </c>
      <c r="U518" s="54" t="n">
        <v>0</v>
      </c>
      <c r="V518" s="52" t="inlineStr">
        <is>
          <t>Yes</t>
        </is>
      </c>
      <c r="W518" s="52" t="inlineStr">
        <is>
          <t>Yes</t>
        </is>
      </c>
      <c r="X518" s="52" t="inlineStr">
        <is>
          <t>-</t>
        </is>
      </c>
      <c r="Y518" s="52" t="inlineStr">
        <is>
          <t>Branch whorl (cone, apex up)</t>
        </is>
      </c>
    </row>
    <row r="519" outlineLevel="1">
      <c r="A519" s="52" t="inlineStr">
        <is>
          <t>ENV-345</t>
        </is>
      </c>
      <c r="B519" s="52" t="inlineStr">
        <is>
          <t>Environment</t>
        </is>
      </c>
      <c r="C519" s="61" t="inlineStr">
        <is>
          <t>Cone</t>
        </is>
      </c>
      <c r="D519" s="62" t="inlineStr">
        <is>
          <t>Pine crown</t>
        </is>
      </c>
      <c r="E519" s="52" t="inlineStr">
        <is>
          <t>ENV-342</t>
        </is>
      </c>
      <c r="F519" s="52" t="n">
        <v>3</v>
      </c>
      <c r="G519" s="54" t="n">
        <v>1.83608711</v>
      </c>
      <c r="H519" s="54" t="n">
        <v>2.00616622</v>
      </c>
      <c r="I519" s="54" t="n">
        <v>0.84483254</v>
      </c>
      <c r="J519" s="54" t="n">
        <v>-91.56024170000001</v>
      </c>
      <c r="K519" s="54" t="n">
        <v>205.336227</v>
      </c>
      <c r="L519" s="54" t="n">
        <v>-1.03795266</v>
      </c>
      <c r="M519" s="54" t="n">
        <v>-0.0206076149</v>
      </c>
      <c r="N519" s="54" t="n">
        <v>1.49906969</v>
      </c>
      <c r="O519" s="54" t="n">
        <v>-0.0230107922</v>
      </c>
      <c r="P519" s="52" t="inlineStr">
        <is>
          <t>Gouraud</t>
        </is>
      </c>
      <c r="Q519" s="52" t="inlineStr">
        <is>
          <t>Foliage</t>
        </is>
      </c>
      <c r="R519" s="54" t="n">
        <v>0.75</v>
      </c>
      <c r="S519" s="54" t="n">
        <v>0</v>
      </c>
      <c r="T519" s="54" t="n">
        <v>0.11</v>
      </c>
      <c r="U519" s="54" t="n">
        <v>0</v>
      </c>
      <c r="V519" s="52" t="inlineStr">
        <is>
          <t>Yes</t>
        </is>
      </c>
      <c r="W519" s="52" t="inlineStr">
        <is>
          <t>Yes</t>
        </is>
      </c>
      <c r="X519" s="52" t="inlineStr">
        <is>
          <t>-</t>
        </is>
      </c>
      <c r="Y519" s="52" t="inlineStr">
        <is>
          <t>Branch whorl (cone, apex up)</t>
        </is>
      </c>
    </row>
    <row r="520" outlineLevel="1">
      <c r="A520" s="52" t="inlineStr">
        <is>
          <t>ENV-346</t>
        </is>
      </c>
      <c r="B520" s="52" t="inlineStr">
        <is>
          <t>Environment</t>
        </is>
      </c>
      <c r="C520" s="61" t="inlineStr">
        <is>
          <t>Cone</t>
        </is>
      </c>
      <c r="D520" s="62" t="inlineStr">
        <is>
          <t>Pine crown</t>
        </is>
      </c>
      <c r="E520" s="52" t="inlineStr">
        <is>
          <t>ENV-342</t>
        </is>
      </c>
      <c r="F520" s="52" t="n">
        <v>3</v>
      </c>
      <c r="G520" s="54" t="n">
        <v>1.36617053</v>
      </c>
      <c r="H520" s="54" t="n">
        <v>1.4732374</v>
      </c>
      <c r="I520" s="54" t="n">
        <v>0.621172845</v>
      </c>
      <c r="J520" s="54" t="n">
        <v>-94.6122665</v>
      </c>
      <c r="K520" s="54" t="n">
        <v>48.4166641</v>
      </c>
      <c r="L520" s="54" t="n">
        <v>-0.12771821</v>
      </c>
      <c r="M520" s="54" t="n">
        <v>-0.0312909074</v>
      </c>
      <c r="N520" s="54" t="n">
        <v>1.80005336</v>
      </c>
      <c r="O520" s="54" t="n">
        <v>0.00441762898</v>
      </c>
      <c r="P520" s="52" t="inlineStr">
        <is>
          <t>Gouraud</t>
        </is>
      </c>
      <c r="Q520" s="52" t="inlineStr">
        <is>
          <t>Foliage</t>
        </is>
      </c>
      <c r="R520" s="54" t="n">
        <v>0.75</v>
      </c>
      <c r="S520" s="54" t="n">
        <v>0</v>
      </c>
      <c r="T520" s="54" t="n">
        <v>0.11</v>
      </c>
      <c r="U520" s="54" t="n">
        <v>0</v>
      </c>
      <c r="V520" s="52" t="inlineStr">
        <is>
          <t>Yes</t>
        </is>
      </c>
      <c r="W520" s="52" t="inlineStr">
        <is>
          <t>Yes</t>
        </is>
      </c>
      <c r="X520" s="52" t="inlineStr">
        <is>
          <t>-</t>
        </is>
      </c>
      <c r="Y520" s="52" t="inlineStr">
        <is>
          <t>Branch whorl (cone, apex up)</t>
        </is>
      </c>
    </row>
    <row r="521" outlineLevel="1">
      <c r="A521" s="52" t="inlineStr">
        <is>
          <t>ENV-347</t>
        </is>
      </c>
      <c r="B521" s="52" t="inlineStr">
        <is>
          <t>Environment</t>
        </is>
      </c>
      <c r="C521" s="61" t="inlineStr">
        <is>
          <t>Cone</t>
        </is>
      </c>
      <c r="D521" s="62" t="inlineStr">
        <is>
          <t>Pine crown</t>
        </is>
      </c>
      <c r="E521" s="52" t="inlineStr">
        <is>
          <t>ENV-342</t>
        </is>
      </c>
      <c r="F521" s="52" t="n">
        <v>3</v>
      </c>
      <c r="G521" s="54" t="n">
        <v>1.08945751</v>
      </c>
      <c r="H521" s="54" t="n">
        <v>1.03653729</v>
      </c>
      <c r="I521" s="54" t="n">
        <v>0.499368995</v>
      </c>
      <c r="J521" s="54" t="n">
        <v>-84.0346069</v>
      </c>
      <c r="K521" s="54" t="n">
        <v>2.4002552</v>
      </c>
      <c r="L521" s="54" t="n">
        <v>-2.83072114</v>
      </c>
      <c r="M521" s="54" t="n">
        <v>-0.00172051904</v>
      </c>
      <c r="N521" s="54" t="n">
        <v>2.13086987</v>
      </c>
      <c r="O521" s="54" t="n">
        <v>0.0121043678</v>
      </c>
      <c r="P521" s="52" t="inlineStr">
        <is>
          <t>Gouraud</t>
        </is>
      </c>
      <c r="Q521" s="52" t="inlineStr">
        <is>
          <t>Foliage</t>
        </is>
      </c>
      <c r="R521" s="54" t="n">
        <v>0.75</v>
      </c>
      <c r="S521" s="54" t="n">
        <v>0</v>
      </c>
      <c r="T521" s="54" t="n">
        <v>0.11</v>
      </c>
      <c r="U521" s="54" t="n">
        <v>0</v>
      </c>
      <c r="V521" s="52" t="inlineStr">
        <is>
          <t>Yes</t>
        </is>
      </c>
      <c r="W521" s="52" t="inlineStr">
        <is>
          <t>Yes</t>
        </is>
      </c>
      <c r="X521" s="52" t="inlineStr">
        <is>
          <t>-</t>
        </is>
      </c>
      <c r="Y521" s="52" t="inlineStr">
        <is>
          <t>Branch whorl (cone, apex up)</t>
        </is>
      </c>
    </row>
    <row r="522" outlineLevel="1">
      <c r="A522" s="52" t="inlineStr">
        <is>
          <t>ENV-348</t>
        </is>
      </c>
      <c r="B522" s="52" t="inlineStr">
        <is>
          <t>Environment</t>
        </is>
      </c>
      <c r="C522" s="61" t="inlineStr">
        <is>
          <t>Cone</t>
        </is>
      </c>
      <c r="D522" s="62" t="inlineStr">
        <is>
          <t>Pine crown</t>
        </is>
      </c>
      <c r="E522" s="52" t="inlineStr">
        <is>
          <t>ENV-342</t>
        </is>
      </c>
      <c r="F522" s="52" t="n">
        <v>3</v>
      </c>
      <c r="G522" s="54" t="n">
        <v>0.714720428</v>
      </c>
      <c r="H522" s="54" t="n">
        <v>0.645805001</v>
      </c>
      <c r="I522" s="54" t="n">
        <v>0.30793345</v>
      </c>
      <c r="J522" s="54" t="n">
        <v>-94.2554626</v>
      </c>
      <c r="K522" s="54" t="n">
        <v>90.71875</v>
      </c>
      <c r="L522" s="54" t="n">
        <v>3.52634096</v>
      </c>
      <c r="M522" s="54" t="n">
        <v>-0.0159661248</v>
      </c>
      <c r="N522" s="54" t="n">
        <v>2.41377068</v>
      </c>
      <c r="O522" s="54" t="n">
        <v>0.0098780673</v>
      </c>
      <c r="P522" s="52" t="inlineStr">
        <is>
          <t>Gouraud</t>
        </is>
      </c>
      <c r="Q522" s="52" t="inlineStr">
        <is>
          <t>Foliage</t>
        </is>
      </c>
      <c r="R522" s="54" t="n">
        <v>0.75</v>
      </c>
      <c r="S522" s="54" t="n">
        <v>0</v>
      </c>
      <c r="T522" s="54" t="n">
        <v>0.11</v>
      </c>
      <c r="U522" s="54" t="n">
        <v>0</v>
      </c>
      <c r="V522" s="52" t="inlineStr">
        <is>
          <t>Yes</t>
        </is>
      </c>
      <c r="W522" s="52" t="inlineStr">
        <is>
          <t>Yes</t>
        </is>
      </c>
      <c r="X522" s="52" t="inlineStr">
        <is>
          <t>-</t>
        </is>
      </c>
      <c r="Y522" s="52" t="inlineStr">
        <is>
          <t>Branch whorl (cone, apex up)</t>
        </is>
      </c>
    </row>
    <row r="523" outlineLevel="1">
      <c r="A523" s="52" t="inlineStr">
        <is>
          <t>ENV-349</t>
        </is>
      </c>
      <c r="B523" s="52" t="inlineStr">
        <is>
          <t>Environment</t>
        </is>
      </c>
      <c r="C523" s="61" t="inlineStr">
        <is>
          <t>Cone</t>
        </is>
      </c>
      <c r="D523" s="62" t="inlineStr">
        <is>
          <t>Pine crown</t>
        </is>
      </c>
      <c r="E523" s="52" t="inlineStr">
        <is>
          <t>ENV-342</t>
        </is>
      </c>
      <c r="F523" s="52" t="n">
        <v>3</v>
      </c>
      <c r="G523" s="54" t="n">
        <v>0.445697695</v>
      </c>
      <c r="H523" s="54" t="n">
        <v>0.406048596</v>
      </c>
      <c r="I523" s="54" t="n">
        <v>0.760864079</v>
      </c>
      <c r="J523" s="54" t="n">
        <v>-86.55652619999999</v>
      </c>
      <c r="K523" s="54" t="n">
        <v>2.83743382</v>
      </c>
      <c r="L523" s="54" t="n">
        <v>1.7206943</v>
      </c>
      <c r="M523" s="54" t="n">
        <v>-0.00456739403</v>
      </c>
      <c r="N523" s="54" t="n">
        <v>3.00940275</v>
      </c>
      <c r="O523" s="54" t="n">
        <v>-0.0383268781</v>
      </c>
      <c r="P523" s="52" t="inlineStr">
        <is>
          <t>Gouraud</t>
        </is>
      </c>
      <c r="Q523" s="52" t="inlineStr">
        <is>
          <t>Foliage</t>
        </is>
      </c>
      <c r="R523" s="54" t="n">
        <v>0.75</v>
      </c>
      <c r="S523" s="54" t="n">
        <v>0</v>
      </c>
      <c r="T523" s="54" t="n">
        <v>0.11</v>
      </c>
      <c r="U523" s="54" t="n">
        <v>0</v>
      </c>
      <c r="V523" s="52" t="inlineStr">
        <is>
          <t>Yes</t>
        </is>
      </c>
      <c r="W523" s="52" t="inlineStr">
        <is>
          <t>Yes</t>
        </is>
      </c>
      <c r="X523" s="52" t="inlineStr">
        <is>
          <t>-</t>
        </is>
      </c>
      <c r="Y523" s="52" t="inlineStr">
        <is>
          <t>Branch whorl (cone, apex up)</t>
        </is>
      </c>
    </row>
    <row r="524" outlineLevel="1">
      <c r="A524" s="52" t="inlineStr">
        <is>
          <t>ENV-350</t>
        </is>
      </c>
      <c r="B524" s="52" t="inlineStr">
        <is>
          <t>Environment</t>
        </is>
      </c>
      <c r="C524" s="53" t="inlineStr">
        <is>
          <t>Group</t>
        </is>
      </c>
      <c r="D524" s="60" t="inlineStr">
        <is>
          <t>Pine</t>
        </is>
      </c>
      <c r="E524" s="52" t="inlineStr">
        <is>
          <t>ENV-333</t>
        </is>
      </c>
      <c r="F524" s="52" t="n">
        <v>2</v>
      </c>
      <c r="G524" s="54" t="n">
        <v>1</v>
      </c>
      <c r="H524" s="54" t="n">
        <v>1</v>
      </c>
      <c r="I524" s="54" t="n">
        <v>1</v>
      </c>
      <c r="J524" s="54" t="n">
        <v>0</v>
      </c>
      <c r="K524" s="54" t="n">
        <v>45.1286163</v>
      </c>
      <c r="L524" s="54" t="n">
        <v>0</v>
      </c>
      <c r="M524" s="54" t="n">
        <v>14.0869236</v>
      </c>
      <c r="N524" s="54" t="n">
        <v>-0.100825563</v>
      </c>
      <c r="O524" s="54" t="n">
        <v>-3.6006887</v>
      </c>
      <c r="P524" s="52" t="inlineStr">
        <is>
          <t>-</t>
        </is>
      </c>
      <c r="Q524" s="52" t="inlineStr">
        <is>
          <t>Plain</t>
        </is>
      </c>
      <c r="R524" s="54" t="n">
        <v>0.5</v>
      </c>
      <c r="S524" s="54" t="n">
        <v>0</v>
      </c>
      <c r="T524" s="54" t="n">
        <v>0.2</v>
      </c>
      <c r="U524" s="54" t="n">
        <v>0</v>
      </c>
      <c r="V524" s="52" t="inlineStr">
        <is>
          <t>No</t>
        </is>
      </c>
      <c r="W524" s="52" t="inlineStr">
        <is>
          <t>Yes</t>
        </is>
      </c>
      <c r="X524" s="52" t="inlineStr">
        <is>
          <t>-</t>
        </is>
      </c>
      <c r="Y524" s="52" t="inlineStr">
        <is>
          <t>Spruce = cylinder trunk + drooping cone whorls</t>
        </is>
      </c>
    </row>
    <row r="525" outlineLevel="1">
      <c r="A525" s="52" t="inlineStr">
        <is>
          <t>ENV-351</t>
        </is>
      </c>
      <c r="B525" s="52" t="inlineStr">
        <is>
          <t>Environment</t>
        </is>
      </c>
      <c r="C525" s="58" t="inlineStr">
        <is>
          <t>Cylinder</t>
        </is>
      </c>
      <c r="D525" s="62" t="inlineStr">
        <is>
          <t>Pine trunk</t>
        </is>
      </c>
      <c r="E525" s="52" t="inlineStr">
        <is>
          <t>ENV-350</t>
        </is>
      </c>
      <c r="F525" s="52" t="n">
        <v>3</v>
      </c>
      <c r="G525" s="54" t="n">
        <v>0.206873044</v>
      </c>
      <c r="H525" s="54" t="n">
        <v>0.206873044</v>
      </c>
      <c r="I525" s="54" t="n">
        <v>2.78885412</v>
      </c>
      <c r="J525" s="54" t="n">
        <v>90</v>
      </c>
      <c r="K525" s="54" t="n">
        <v>0</v>
      </c>
      <c r="L525" s="54" t="n">
        <v>0</v>
      </c>
      <c r="M525" s="54" t="n">
        <v>0</v>
      </c>
      <c r="N525" s="54" t="n">
        <v>1.39442706</v>
      </c>
      <c r="O525" s="54" t="n">
        <v>0</v>
      </c>
      <c r="P525" s="52" t="inlineStr">
        <is>
          <t>Gouraud</t>
        </is>
      </c>
      <c r="Q525" s="52" t="inlineStr">
        <is>
          <t>Bark</t>
        </is>
      </c>
      <c r="R525" s="54" t="n">
        <v>0.9</v>
      </c>
      <c r="S525" s="54" t="n">
        <v>0</v>
      </c>
      <c r="T525" s="54" t="n">
        <v>0.18</v>
      </c>
      <c r="U525" s="54" t="n">
        <v>0</v>
      </c>
      <c r="V525" s="52" t="inlineStr">
        <is>
          <t>Yes</t>
        </is>
      </c>
      <c r="W525" s="52" t="inlineStr">
        <is>
          <t>Yes</t>
        </is>
      </c>
      <c r="X525" s="52" t="inlineStr">
        <is>
          <t>-</t>
        </is>
      </c>
      <c r="Y525" s="52" t="inlineStr">
        <is>
          <t>Trunk</t>
        </is>
      </c>
    </row>
    <row r="526" outlineLevel="1">
      <c r="A526" s="52" t="inlineStr">
        <is>
          <t>ENV-352</t>
        </is>
      </c>
      <c r="B526" s="52" t="inlineStr">
        <is>
          <t>Environment</t>
        </is>
      </c>
      <c r="C526" s="61" t="inlineStr">
        <is>
          <t>Cone</t>
        </is>
      </c>
      <c r="D526" s="62" t="inlineStr">
        <is>
          <t>Pine crown</t>
        </is>
      </c>
      <c r="E526" s="52" t="inlineStr">
        <is>
          <t>ENV-350</t>
        </is>
      </c>
      <c r="F526" s="52" t="n">
        <v>3</v>
      </c>
      <c r="G526" s="54" t="n">
        <v>2.11826944</v>
      </c>
      <c r="H526" s="54" t="n">
        <v>2.01254487</v>
      </c>
      <c r="I526" s="54" t="n">
        <v>0.961934447</v>
      </c>
      <c r="J526" s="54" t="n">
        <v>-88.82083129999999</v>
      </c>
      <c r="K526" s="54" t="n">
        <v>112.470757</v>
      </c>
      <c r="L526" s="54" t="n">
        <v>-4.47291279</v>
      </c>
      <c r="M526" s="54" t="n">
        <v>-0.00308876042</v>
      </c>
      <c r="N526" s="54" t="n">
        <v>1.08096719</v>
      </c>
      <c r="O526" s="54" t="n">
        <v>-0.0129414368</v>
      </c>
      <c r="P526" s="52" t="inlineStr">
        <is>
          <t>Gouraud</t>
        </is>
      </c>
      <c r="Q526" s="52" t="inlineStr">
        <is>
          <t>Foliage</t>
        </is>
      </c>
      <c r="R526" s="54" t="n">
        <v>0.75</v>
      </c>
      <c r="S526" s="54" t="n">
        <v>0</v>
      </c>
      <c r="T526" s="54" t="n">
        <v>0.11</v>
      </c>
      <c r="U526" s="54" t="n">
        <v>0</v>
      </c>
      <c r="V526" s="52" t="inlineStr">
        <is>
          <t>Yes</t>
        </is>
      </c>
      <c r="W526" s="52" t="inlineStr">
        <is>
          <t>Yes</t>
        </is>
      </c>
      <c r="X526" s="52" t="inlineStr">
        <is>
          <t>-</t>
        </is>
      </c>
      <c r="Y526" s="52" t="inlineStr">
        <is>
          <t>Branch whorl (cone, apex up)</t>
        </is>
      </c>
    </row>
    <row r="527" outlineLevel="1">
      <c r="A527" s="52" t="inlineStr">
        <is>
          <t>ENV-353</t>
        </is>
      </c>
      <c r="B527" s="52" t="inlineStr">
        <is>
          <t>Environment</t>
        </is>
      </c>
      <c r="C527" s="61" t="inlineStr">
        <is>
          <t>Cone</t>
        </is>
      </c>
      <c r="D527" s="62" t="inlineStr">
        <is>
          <t>Pine crown</t>
        </is>
      </c>
      <c r="E527" s="52" t="inlineStr">
        <is>
          <t>ENV-350</t>
        </is>
      </c>
      <c r="F527" s="52" t="n">
        <v>3</v>
      </c>
      <c r="G527" s="54" t="n">
        <v>1.75197661</v>
      </c>
      <c r="H527" s="54" t="n">
        <v>1.71477175</v>
      </c>
      <c r="I527" s="54" t="n">
        <v>0.804623902</v>
      </c>
      <c r="J527" s="54" t="n">
        <v>-84.62359619999999</v>
      </c>
      <c r="K527" s="54" t="n">
        <v>104.478584</v>
      </c>
      <c r="L527" s="54" t="n">
        <v>4.66338158</v>
      </c>
      <c r="M527" s="54" t="n">
        <v>-0.0383884609</v>
      </c>
      <c r="N527" s="54" t="n">
        <v>1.54471672</v>
      </c>
      <c r="O527" s="54" t="n">
        <v>0.0313499309</v>
      </c>
      <c r="P527" s="52" t="inlineStr">
        <is>
          <t>Gouraud</t>
        </is>
      </c>
      <c r="Q527" s="52" t="inlineStr">
        <is>
          <t>Foliage</t>
        </is>
      </c>
      <c r="R527" s="54" t="n">
        <v>0.75</v>
      </c>
      <c r="S527" s="54" t="n">
        <v>0</v>
      </c>
      <c r="T527" s="54" t="n">
        <v>0.11</v>
      </c>
      <c r="U527" s="54" t="n">
        <v>0</v>
      </c>
      <c r="V527" s="52" t="inlineStr">
        <is>
          <t>Yes</t>
        </is>
      </c>
      <c r="W527" s="52" t="inlineStr">
        <is>
          <t>Yes</t>
        </is>
      </c>
      <c r="X527" s="52" t="inlineStr">
        <is>
          <t>-</t>
        </is>
      </c>
      <c r="Y527" s="52" t="inlineStr">
        <is>
          <t>Branch whorl (cone, apex up)</t>
        </is>
      </c>
    </row>
    <row r="528" outlineLevel="1">
      <c r="A528" s="52" t="inlineStr">
        <is>
          <t>ENV-354</t>
        </is>
      </c>
      <c r="B528" s="52" t="inlineStr">
        <is>
          <t>Environment</t>
        </is>
      </c>
      <c r="C528" s="61" t="inlineStr">
        <is>
          <t>Cone</t>
        </is>
      </c>
      <c r="D528" s="62" t="inlineStr">
        <is>
          <t>Pine crown</t>
        </is>
      </c>
      <c r="E528" s="52" t="inlineStr">
        <is>
          <t>ENV-350</t>
        </is>
      </c>
      <c r="F528" s="52" t="n">
        <v>3</v>
      </c>
      <c r="G528" s="54" t="n">
        <v>1.44178057</v>
      </c>
      <c r="H528" s="54" t="n">
        <v>1.45017517</v>
      </c>
      <c r="I528" s="54" t="n">
        <v>0.734378994</v>
      </c>
      <c r="J528" s="54" t="n">
        <v>-91.9999084</v>
      </c>
      <c r="K528" s="54" t="n">
        <v>72.9879684</v>
      </c>
      <c r="L528" s="54" t="n">
        <v>-1.94682741</v>
      </c>
      <c r="M528" s="54" t="n">
        <v>-0.0281907227</v>
      </c>
      <c r="N528" s="54" t="n">
        <v>1.97935259</v>
      </c>
      <c r="O528" s="54" t="n">
        <v>0.0241075419</v>
      </c>
      <c r="P528" s="52" t="inlineStr">
        <is>
          <t>Gouraud</t>
        </is>
      </c>
      <c r="Q528" s="52" t="inlineStr">
        <is>
          <t>Foliage</t>
        </is>
      </c>
      <c r="R528" s="54" t="n">
        <v>0.75</v>
      </c>
      <c r="S528" s="54" t="n">
        <v>0</v>
      </c>
      <c r="T528" s="54" t="n">
        <v>0.11</v>
      </c>
      <c r="U528" s="54" t="n">
        <v>0</v>
      </c>
      <c r="V528" s="52" t="inlineStr">
        <is>
          <t>Yes</t>
        </is>
      </c>
      <c r="W528" s="52" t="inlineStr">
        <is>
          <t>Yes</t>
        </is>
      </c>
      <c r="X528" s="52" t="inlineStr">
        <is>
          <t>-</t>
        </is>
      </c>
      <c r="Y528" s="52" t="inlineStr">
        <is>
          <t>Branch whorl (cone, apex up)</t>
        </is>
      </c>
    </row>
    <row r="529" outlineLevel="1">
      <c r="A529" s="52" t="inlineStr">
        <is>
          <t>ENV-355</t>
        </is>
      </c>
      <c r="B529" s="52" t="inlineStr">
        <is>
          <t>Environment</t>
        </is>
      </c>
      <c r="C529" s="61" t="inlineStr">
        <is>
          <t>Cone</t>
        </is>
      </c>
      <c r="D529" s="62" t="inlineStr">
        <is>
          <t>Pine crown</t>
        </is>
      </c>
      <c r="E529" s="52" t="inlineStr">
        <is>
          <t>ENV-350</t>
        </is>
      </c>
      <c r="F529" s="52" t="n">
        <v>3</v>
      </c>
      <c r="G529" s="54" t="n">
        <v>1.29699564</v>
      </c>
      <c r="H529" s="54" t="n">
        <v>1.25119722</v>
      </c>
      <c r="I529" s="54" t="n">
        <v>0.653259158</v>
      </c>
      <c r="J529" s="54" t="n">
        <v>-85.6317749</v>
      </c>
      <c r="K529" s="54" t="n">
        <v>218.079865</v>
      </c>
      <c r="L529" s="54" t="n">
        <v>4.35523605</v>
      </c>
      <c r="M529" s="54" t="n">
        <v>-0.0337649211</v>
      </c>
      <c r="N529" s="54" t="n">
        <v>2.38454604</v>
      </c>
      <c r="O529" s="54" t="n">
        <v>0.0328138582</v>
      </c>
      <c r="P529" s="52" t="inlineStr">
        <is>
          <t>Gouraud</t>
        </is>
      </c>
      <c r="Q529" s="52" t="inlineStr">
        <is>
          <t>Foliage</t>
        </is>
      </c>
      <c r="R529" s="54" t="n">
        <v>0.75</v>
      </c>
      <c r="S529" s="54" t="n">
        <v>0</v>
      </c>
      <c r="T529" s="54" t="n">
        <v>0.11</v>
      </c>
      <c r="U529" s="54" t="n">
        <v>0</v>
      </c>
      <c r="V529" s="52" t="inlineStr">
        <is>
          <t>Yes</t>
        </is>
      </c>
      <c r="W529" s="52" t="inlineStr">
        <is>
          <t>Yes</t>
        </is>
      </c>
      <c r="X529" s="52" t="inlineStr">
        <is>
          <t>-</t>
        </is>
      </c>
      <c r="Y529" s="52" t="inlineStr">
        <is>
          <t>Branch whorl (cone, apex up)</t>
        </is>
      </c>
    </row>
    <row r="530" outlineLevel="1">
      <c r="A530" s="52" t="inlineStr">
        <is>
          <t>ENV-356</t>
        </is>
      </c>
      <c r="B530" s="52" t="inlineStr">
        <is>
          <t>Environment</t>
        </is>
      </c>
      <c r="C530" s="61" t="inlineStr">
        <is>
          <t>Cone</t>
        </is>
      </c>
      <c r="D530" s="62" t="inlineStr">
        <is>
          <t>Pine crown</t>
        </is>
      </c>
      <c r="E530" s="52" t="inlineStr">
        <is>
          <t>ENV-350</t>
        </is>
      </c>
      <c r="F530" s="52" t="n">
        <v>3</v>
      </c>
      <c r="G530" s="54" t="n">
        <v>0.833958149</v>
      </c>
      <c r="H530" s="54" t="n">
        <v>0.820098162</v>
      </c>
      <c r="I530" s="54" t="n">
        <v>0.40136674</v>
      </c>
      <c r="J530" s="54" t="n">
        <v>-92.5246429</v>
      </c>
      <c r="K530" s="54" t="n">
        <v>167.425522</v>
      </c>
      <c r="L530" s="54" t="n">
        <v>-1.19084358</v>
      </c>
      <c r="M530" s="54" t="n">
        <v>0.0129994536</v>
      </c>
      <c r="N530" s="54" t="n">
        <v>2.68944621</v>
      </c>
      <c r="O530" s="54" t="n">
        <v>0.0143898008</v>
      </c>
      <c r="P530" s="52" t="inlineStr">
        <is>
          <t>Gouraud</t>
        </is>
      </c>
      <c r="Q530" s="52" t="inlineStr">
        <is>
          <t>Foliage</t>
        </is>
      </c>
      <c r="R530" s="54" t="n">
        <v>0.75</v>
      </c>
      <c r="S530" s="54" t="n">
        <v>0</v>
      </c>
      <c r="T530" s="54" t="n">
        <v>0.11</v>
      </c>
      <c r="U530" s="54" t="n">
        <v>0</v>
      </c>
      <c r="V530" s="52" t="inlineStr">
        <is>
          <t>Yes</t>
        </is>
      </c>
      <c r="W530" s="52" t="inlineStr">
        <is>
          <t>Yes</t>
        </is>
      </c>
      <c r="X530" s="52" t="inlineStr">
        <is>
          <t>-</t>
        </is>
      </c>
      <c r="Y530" s="52" t="inlineStr">
        <is>
          <t>Branch whorl (cone, apex up)</t>
        </is>
      </c>
    </row>
    <row r="531" outlineLevel="1">
      <c r="A531" s="52" t="inlineStr">
        <is>
          <t>ENV-357</t>
        </is>
      </c>
      <c r="B531" s="52" t="inlineStr">
        <is>
          <t>Environment</t>
        </is>
      </c>
      <c r="C531" s="61" t="inlineStr">
        <is>
          <t>Cone</t>
        </is>
      </c>
      <c r="D531" s="62" t="inlineStr">
        <is>
          <t>Pine crown</t>
        </is>
      </c>
      <c r="E531" s="52" t="inlineStr">
        <is>
          <t>ENV-350</t>
        </is>
      </c>
      <c r="F531" s="52" t="n">
        <v>3</v>
      </c>
      <c r="G531" s="54" t="n">
        <v>0.463066727</v>
      </c>
      <c r="H531" s="54" t="n">
        <v>0.507994056</v>
      </c>
      <c r="I531" s="54" t="n">
        <v>0.865820229</v>
      </c>
      <c r="J531" s="54" t="n">
        <v>-87.7350235</v>
      </c>
      <c r="K531" s="54" t="n">
        <v>169.228592</v>
      </c>
      <c r="L531" s="54" t="n">
        <v>-2.69409299</v>
      </c>
      <c r="M531" s="54" t="n">
        <v>0.00458390685</v>
      </c>
      <c r="N531" s="54" t="n">
        <v>3.34176421</v>
      </c>
      <c r="O531" s="54" t="n">
        <v>-0.0302509721</v>
      </c>
      <c r="P531" s="52" t="inlineStr">
        <is>
          <t>Gouraud</t>
        </is>
      </c>
      <c r="Q531" s="52" t="inlineStr">
        <is>
          <t>Foliage</t>
        </is>
      </c>
      <c r="R531" s="54" t="n">
        <v>0.75</v>
      </c>
      <c r="S531" s="54" t="n">
        <v>0</v>
      </c>
      <c r="T531" s="54" t="n">
        <v>0.11</v>
      </c>
      <c r="U531" s="54" t="n">
        <v>0</v>
      </c>
      <c r="V531" s="52" t="inlineStr">
        <is>
          <t>Yes</t>
        </is>
      </c>
      <c r="W531" s="52" t="inlineStr">
        <is>
          <t>Yes</t>
        </is>
      </c>
      <c r="X531" s="52" t="inlineStr">
        <is>
          <t>-</t>
        </is>
      </c>
      <c r="Y531" s="52" t="inlineStr">
        <is>
          <t>Branch whorl (cone, apex up)</t>
        </is>
      </c>
    </row>
    <row r="532" outlineLevel="1">
      <c r="A532" s="52" t="inlineStr">
        <is>
          <t>ENV-358</t>
        </is>
      </c>
      <c r="B532" s="52" t="inlineStr">
        <is>
          <t>Environment</t>
        </is>
      </c>
      <c r="C532" s="53" t="inlineStr">
        <is>
          <t>Group</t>
        </is>
      </c>
      <c r="D532" s="60" t="inlineStr">
        <is>
          <t>Pine</t>
        </is>
      </c>
      <c r="E532" s="52" t="inlineStr">
        <is>
          <t>ENV-333</t>
        </is>
      </c>
      <c r="F532" s="52" t="n">
        <v>2</v>
      </c>
      <c r="G532" s="54" t="n">
        <v>1</v>
      </c>
      <c r="H532" s="54" t="n">
        <v>1</v>
      </c>
      <c r="I532" s="54" t="n">
        <v>1</v>
      </c>
      <c r="J532" s="54" t="n">
        <v>0</v>
      </c>
      <c r="K532" s="54" t="n">
        <v>209.75325</v>
      </c>
      <c r="L532" s="54" t="n">
        <v>0</v>
      </c>
      <c r="M532" s="54" t="n">
        <v>16.5959492</v>
      </c>
      <c r="N532" s="54" t="n">
        <v>0.298383176</v>
      </c>
      <c r="O532" s="54" t="n">
        <v>-2.4099443</v>
      </c>
      <c r="P532" s="52" t="inlineStr">
        <is>
          <t>-</t>
        </is>
      </c>
      <c r="Q532" s="52" t="inlineStr">
        <is>
          <t>Plain</t>
        </is>
      </c>
      <c r="R532" s="54" t="n">
        <v>0.5</v>
      </c>
      <c r="S532" s="54" t="n">
        <v>0</v>
      </c>
      <c r="T532" s="54" t="n">
        <v>0.2</v>
      </c>
      <c r="U532" s="54" t="n">
        <v>0</v>
      </c>
      <c r="V532" s="52" t="inlineStr">
        <is>
          <t>No</t>
        </is>
      </c>
      <c r="W532" s="52" t="inlineStr">
        <is>
          <t>Yes</t>
        </is>
      </c>
      <c r="X532" s="52" t="inlineStr">
        <is>
          <t>-</t>
        </is>
      </c>
      <c r="Y532" s="52" t="inlineStr">
        <is>
          <t>Spruce = cylinder trunk + drooping cone whorls</t>
        </is>
      </c>
    </row>
    <row r="533" outlineLevel="1">
      <c r="A533" s="52" t="inlineStr">
        <is>
          <t>ENV-359</t>
        </is>
      </c>
      <c r="B533" s="52" t="inlineStr">
        <is>
          <t>Environment</t>
        </is>
      </c>
      <c r="C533" s="58" t="inlineStr">
        <is>
          <t>Cylinder</t>
        </is>
      </c>
      <c r="D533" s="62" t="inlineStr">
        <is>
          <t>Pine trunk</t>
        </is>
      </c>
      <c r="E533" s="52" t="inlineStr">
        <is>
          <t>ENV-358</t>
        </is>
      </c>
      <c r="F533" s="52" t="n">
        <v>3</v>
      </c>
      <c r="G533" s="54" t="n">
        <v>0.213842586</v>
      </c>
      <c r="H533" s="54" t="n">
        <v>0.213842586</v>
      </c>
      <c r="I533" s="54" t="n">
        <v>2.91275692</v>
      </c>
      <c r="J533" s="54" t="n">
        <v>90</v>
      </c>
      <c r="K533" s="54" t="n">
        <v>0</v>
      </c>
      <c r="L533" s="54" t="n">
        <v>0</v>
      </c>
      <c r="M533" s="54" t="n">
        <v>0</v>
      </c>
      <c r="N533" s="54" t="n">
        <v>1.45637846</v>
      </c>
      <c r="O533" s="54" t="n">
        <v>0</v>
      </c>
      <c r="P533" s="52" t="inlineStr">
        <is>
          <t>Gouraud</t>
        </is>
      </c>
      <c r="Q533" s="52" t="inlineStr">
        <is>
          <t>Bark</t>
        </is>
      </c>
      <c r="R533" s="54" t="n">
        <v>0.9</v>
      </c>
      <c r="S533" s="54" t="n">
        <v>0</v>
      </c>
      <c r="T533" s="54" t="n">
        <v>0.18</v>
      </c>
      <c r="U533" s="54" t="n">
        <v>0</v>
      </c>
      <c r="V533" s="52" t="inlineStr">
        <is>
          <t>Yes</t>
        </is>
      </c>
      <c r="W533" s="52" t="inlineStr">
        <is>
          <t>Yes</t>
        </is>
      </c>
      <c r="X533" s="52" t="inlineStr">
        <is>
          <t>-</t>
        </is>
      </c>
      <c r="Y533" s="52" t="inlineStr">
        <is>
          <t>Trunk</t>
        </is>
      </c>
    </row>
    <row r="534" outlineLevel="1">
      <c r="A534" s="52" t="inlineStr">
        <is>
          <t>ENV-360</t>
        </is>
      </c>
      <c r="B534" s="52" t="inlineStr">
        <is>
          <t>Environment</t>
        </is>
      </c>
      <c r="C534" s="61" t="inlineStr">
        <is>
          <t>Cone</t>
        </is>
      </c>
      <c r="D534" s="62" t="inlineStr">
        <is>
          <t>Pine crown</t>
        </is>
      </c>
      <c r="E534" s="52" t="inlineStr">
        <is>
          <t>ENV-358</t>
        </is>
      </c>
      <c r="F534" s="52" t="n">
        <v>3</v>
      </c>
      <c r="G534" s="54" t="n">
        <v>2.38323522</v>
      </c>
      <c r="H534" s="54" t="n">
        <v>2.40957761</v>
      </c>
      <c r="I534" s="54" t="n">
        <v>1.04553509</v>
      </c>
      <c r="J534" s="54" t="n">
        <v>-92.57286070000001</v>
      </c>
      <c r="K534" s="54" t="n">
        <v>324.988678</v>
      </c>
      <c r="L534" s="54" t="n">
        <v>-4.79876137</v>
      </c>
      <c r="M534" s="54" t="n">
        <v>0.022792872</v>
      </c>
      <c r="N534" s="54" t="n">
        <v>1.12276757</v>
      </c>
      <c r="O534" s="54" t="n">
        <v>-0.0321832597</v>
      </c>
      <c r="P534" s="52" t="inlineStr">
        <is>
          <t>Gouraud</t>
        </is>
      </c>
      <c r="Q534" s="52" t="inlineStr">
        <is>
          <t>Foliage</t>
        </is>
      </c>
      <c r="R534" s="54" t="n">
        <v>0.75</v>
      </c>
      <c r="S534" s="54" t="n">
        <v>0</v>
      </c>
      <c r="T534" s="54" t="n">
        <v>0.11</v>
      </c>
      <c r="U534" s="54" t="n">
        <v>0</v>
      </c>
      <c r="V534" s="52" t="inlineStr">
        <is>
          <t>Yes</t>
        </is>
      </c>
      <c r="W534" s="52" t="inlineStr">
        <is>
          <t>Yes</t>
        </is>
      </c>
      <c r="X534" s="52" t="inlineStr">
        <is>
          <t>-</t>
        </is>
      </c>
      <c r="Y534" s="52" t="inlineStr">
        <is>
          <t>Branch whorl (cone, apex up)</t>
        </is>
      </c>
    </row>
    <row r="535" outlineLevel="1">
      <c r="A535" s="52" t="inlineStr">
        <is>
          <t>ENV-361</t>
        </is>
      </c>
      <c r="B535" s="52" t="inlineStr">
        <is>
          <t>Environment</t>
        </is>
      </c>
      <c r="C535" s="61" t="inlineStr">
        <is>
          <t>Cone</t>
        </is>
      </c>
      <c r="D535" s="62" t="inlineStr">
        <is>
          <t>Pine crown</t>
        </is>
      </c>
      <c r="E535" s="52" t="inlineStr">
        <is>
          <t>ENV-358</t>
        </is>
      </c>
      <c r="F535" s="52" t="n">
        <v>3</v>
      </c>
      <c r="G535" s="54" t="n">
        <v>2.10512567</v>
      </c>
      <c r="H535" s="54" t="n">
        <v>2.15285873</v>
      </c>
      <c r="I535" s="54" t="n">
        <v>1.01409113</v>
      </c>
      <c r="J535" s="54" t="n">
        <v>-94.2294083</v>
      </c>
      <c r="K535" s="54" t="n">
        <v>323.344452</v>
      </c>
      <c r="L535" s="54" t="n">
        <v>3.90223646</v>
      </c>
      <c r="M535" s="54" t="n">
        <v>-0.0280239061</v>
      </c>
      <c r="N535" s="54" t="n">
        <v>1.67855811</v>
      </c>
      <c r="O535" s="54" t="n">
        <v>0.00976446085</v>
      </c>
      <c r="P535" s="52" t="inlineStr">
        <is>
          <t>Gouraud</t>
        </is>
      </c>
      <c r="Q535" s="52" t="inlineStr">
        <is>
          <t>Foliage</t>
        </is>
      </c>
      <c r="R535" s="54" t="n">
        <v>0.75</v>
      </c>
      <c r="S535" s="54" t="n">
        <v>0</v>
      </c>
      <c r="T535" s="54" t="n">
        <v>0.11</v>
      </c>
      <c r="U535" s="54" t="n">
        <v>0</v>
      </c>
      <c r="V535" s="52" t="inlineStr">
        <is>
          <t>Yes</t>
        </is>
      </c>
      <c r="W535" s="52" t="inlineStr">
        <is>
          <t>Yes</t>
        </is>
      </c>
      <c r="X535" s="52" t="inlineStr">
        <is>
          <t>-</t>
        </is>
      </c>
      <c r="Y535" s="52" t="inlineStr">
        <is>
          <t>Branch whorl (cone, apex up)</t>
        </is>
      </c>
    </row>
    <row r="536" outlineLevel="1">
      <c r="A536" s="52" t="inlineStr">
        <is>
          <t>ENV-362</t>
        </is>
      </c>
      <c r="B536" s="52" t="inlineStr">
        <is>
          <t>Environment</t>
        </is>
      </c>
      <c r="C536" s="61" t="inlineStr">
        <is>
          <t>Cone</t>
        </is>
      </c>
      <c r="D536" s="62" t="inlineStr">
        <is>
          <t>Pine crown</t>
        </is>
      </c>
      <c r="E536" s="52" t="inlineStr">
        <is>
          <t>ENV-358</t>
        </is>
      </c>
      <c r="F536" s="52" t="n">
        <v>3</v>
      </c>
      <c r="G536" s="54" t="n">
        <v>1.68974257</v>
      </c>
      <c r="H536" s="54" t="n">
        <v>1.54445338</v>
      </c>
      <c r="I536" s="54" t="n">
        <v>0.798095167</v>
      </c>
      <c r="J536" s="54" t="n">
        <v>-84.0247803</v>
      </c>
      <c r="K536" s="54" t="n">
        <v>166.121857</v>
      </c>
      <c r="L536" s="54" t="n">
        <v>2.66749477</v>
      </c>
      <c r="M536" s="54" t="n">
        <v>-0.009225640449999999</v>
      </c>
      <c r="N536" s="54" t="n">
        <v>2.06552768</v>
      </c>
      <c r="O536" s="54" t="n">
        <v>0.0338146947</v>
      </c>
      <c r="P536" s="52" t="inlineStr">
        <is>
          <t>Gouraud</t>
        </is>
      </c>
      <c r="Q536" s="52" t="inlineStr">
        <is>
          <t>Foliage</t>
        </is>
      </c>
      <c r="R536" s="54" t="n">
        <v>0.75</v>
      </c>
      <c r="S536" s="54" t="n">
        <v>0</v>
      </c>
      <c r="T536" s="54" t="n">
        <v>0.11</v>
      </c>
      <c r="U536" s="54" t="n">
        <v>0</v>
      </c>
      <c r="V536" s="52" t="inlineStr">
        <is>
          <t>Yes</t>
        </is>
      </c>
      <c r="W536" s="52" t="inlineStr">
        <is>
          <t>Yes</t>
        </is>
      </c>
      <c r="X536" s="52" t="inlineStr">
        <is>
          <t>-</t>
        </is>
      </c>
      <c r="Y536" s="52" t="inlineStr">
        <is>
          <t>Branch whorl (cone, apex up)</t>
        </is>
      </c>
    </row>
    <row r="537" outlineLevel="1">
      <c r="A537" s="52" t="inlineStr">
        <is>
          <t>ENV-363</t>
        </is>
      </c>
      <c r="B537" s="52" t="inlineStr">
        <is>
          <t>Environment</t>
        </is>
      </c>
      <c r="C537" s="61" t="inlineStr">
        <is>
          <t>Cone</t>
        </is>
      </c>
      <c r="D537" s="62" t="inlineStr">
        <is>
          <t>Pine crown</t>
        </is>
      </c>
      <c r="E537" s="52" t="inlineStr">
        <is>
          <t>ENV-358</t>
        </is>
      </c>
      <c r="F537" s="52" t="n">
        <v>3</v>
      </c>
      <c r="G537" s="54" t="n">
        <v>1.24593079</v>
      </c>
      <c r="H537" s="54" t="n">
        <v>1.35424352</v>
      </c>
      <c r="I537" s="54" t="n">
        <v>0.625374198</v>
      </c>
      <c r="J537" s="54" t="n">
        <v>-90.54198460000001</v>
      </c>
      <c r="K537" s="54" t="n">
        <v>219.968277</v>
      </c>
      <c r="L537" s="54" t="n">
        <v>-2.21228385</v>
      </c>
      <c r="M537" s="54" t="n">
        <v>0.0109315962</v>
      </c>
      <c r="N537" s="54" t="n">
        <v>2.44884157</v>
      </c>
      <c r="O537" s="54" t="n">
        <v>0.0200603716</v>
      </c>
      <c r="P537" s="52" t="inlineStr">
        <is>
          <t>Gouraud</t>
        </is>
      </c>
      <c r="Q537" s="52" t="inlineStr">
        <is>
          <t>Foliage</t>
        </is>
      </c>
      <c r="R537" s="54" t="n">
        <v>0.75</v>
      </c>
      <c r="S537" s="54" t="n">
        <v>0</v>
      </c>
      <c r="T537" s="54" t="n">
        <v>0.11</v>
      </c>
      <c r="U537" s="54" t="n">
        <v>0</v>
      </c>
      <c r="V537" s="52" t="inlineStr">
        <is>
          <t>Yes</t>
        </is>
      </c>
      <c r="W537" s="52" t="inlineStr">
        <is>
          <t>Yes</t>
        </is>
      </c>
      <c r="X537" s="52" t="inlineStr">
        <is>
          <t>-</t>
        </is>
      </c>
      <c r="Y537" s="52" t="inlineStr">
        <is>
          <t>Branch whorl (cone, apex up)</t>
        </is>
      </c>
    </row>
    <row r="538" outlineLevel="1">
      <c r="A538" s="52" t="inlineStr">
        <is>
          <t>ENV-364</t>
        </is>
      </c>
      <c r="B538" s="52" t="inlineStr">
        <is>
          <t>Environment</t>
        </is>
      </c>
      <c r="C538" s="61" t="inlineStr">
        <is>
          <t>Cone</t>
        </is>
      </c>
      <c r="D538" s="62" t="inlineStr">
        <is>
          <t>Pine crown</t>
        </is>
      </c>
      <c r="E538" s="52" t="inlineStr">
        <is>
          <t>ENV-358</t>
        </is>
      </c>
      <c r="F538" s="52" t="n">
        <v>3</v>
      </c>
      <c r="G538" s="54" t="n">
        <v>0.845152676</v>
      </c>
      <c r="H538" s="54" t="n">
        <v>0.868449628</v>
      </c>
      <c r="I538" s="54" t="n">
        <v>0.423374832</v>
      </c>
      <c r="J538" s="54" t="n">
        <v>-89.520546</v>
      </c>
      <c r="K538" s="54" t="n">
        <v>29.248394</v>
      </c>
      <c r="L538" s="54" t="n">
        <v>0.356093645</v>
      </c>
      <c r="M538" s="54" t="n">
        <v>-0.0100026038</v>
      </c>
      <c r="N538" s="54" t="n">
        <v>2.80180931</v>
      </c>
      <c r="O538" s="54" t="n">
        <v>-0.0384319536</v>
      </c>
      <c r="P538" s="52" t="inlineStr">
        <is>
          <t>Gouraud</t>
        </is>
      </c>
      <c r="Q538" s="52" t="inlineStr">
        <is>
          <t>Foliage</t>
        </is>
      </c>
      <c r="R538" s="54" t="n">
        <v>0.75</v>
      </c>
      <c r="S538" s="54" t="n">
        <v>0</v>
      </c>
      <c r="T538" s="54" t="n">
        <v>0.11</v>
      </c>
      <c r="U538" s="54" t="n">
        <v>0</v>
      </c>
      <c r="V538" s="52" t="inlineStr">
        <is>
          <t>Yes</t>
        </is>
      </c>
      <c r="W538" s="52" t="inlineStr">
        <is>
          <t>Yes</t>
        </is>
      </c>
      <c r="X538" s="52" t="inlineStr">
        <is>
          <t>-</t>
        </is>
      </c>
      <c r="Y538" s="52" t="inlineStr">
        <is>
          <t>Branch whorl (cone, apex up)</t>
        </is>
      </c>
    </row>
    <row r="539" outlineLevel="1">
      <c r="A539" s="52" t="inlineStr">
        <is>
          <t>ENV-365</t>
        </is>
      </c>
      <c r="B539" s="52" t="inlineStr">
        <is>
          <t>Environment</t>
        </is>
      </c>
      <c r="C539" s="61" t="inlineStr">
        <is>
          <t>Cone</t>
        </is>
      </c>
      <c r="D539" s="62" t="inlineStr">
        <is>
          <t>Pine crown</t>
        </is>
      </c>
      <c r="E539" s="52" t="inlineStr">
        <is>
          <t>ENV-358</t>
        </is>
      </c>
      <c r="F539" s="52" t="n">
        <v>3</v>
      </c>
      <c r="G539" s="54" t="n">
        <v>0.565977633</v>
      </c>
      <c r="H539" s="54" t="n">
        <v>0.5654870870000001</v>
      </c>
      <c r="I539" s="54" t="n">
        <v>0.912283838</v>
      </c>
      <c r="J539" s="54" t="n">
        <v>-88.9014359</v>
      </c>
      <c r="K539" s="54" t="n">
        <v>214.071869</v>
      </c>
      <c r="L539" s="54" t="n">
        <v>-3.23342156</v>
      </c>
      <c r="M539" s="54" t="n">
        <v>0.00144453999</v>
      </c>
      <c r="N539" s="54" t="n">
        <v>3.48889875</v>
      </c>
      <c r="O539" s="54" t="n">
        <v>0.0171082634</v>
      </c>
      <c r="P539" s="52" t="inlineStr">
        <is>
          <t>Gouraud</t>
        </is>
      </c>
      <c r="Q539" s="52" t="inlineStr">
        <is>
          <t>Foliage</t>
        </is>
      </c>
      <c r="R539" s="54" t="n">
        <v>0.75</v>
      </c>
      <c r="S539" s="54" t="n">
        <v>0</v>
      </c>
      <c r="T539" s="54" t="n">
        <v>0.11</v>
      </c>
      <c r="U539" s="54" t="n">
        <v>0</v>
      </c>
      <c r="V539" s="52" t="inlineStr">
        <is>
          <t>Yes</t>
        </is>
      </c>
      <c r="W539" s="52" t="inlineStr">
        <is>
          <t>Yes</t>
        </is>
      </c>
      <c r="X539" s="52" t="inlineStr">
        <is>
          <t>-</t>
        </is>
      </c>
      <c r="Y539" s="52" t="inlineStr">
        <is>
          <t>Branch whorl (cone, apex up)</t>
        </is>
      </c>
    </row>
    <row r="540" outlineLevel="1">
      <c r="A540" s="52" t="inlineStr">
        <is>
          <t>ENV-366</t>
        </is>
      </c>
      <c r="B540" s="52" t="inlineStr">
        <is>
          <t>Environment</t>
        </is>
      </c>
      <c r="C540" s="53" t="inlineStr">
        <is>
          <t>Group</t>
        </is>
      </c>
      <c r="D540" s="60" t="inlineStr">
        <is>
          <t>Pine</t>
        </is>
      </c>
      <c r="E540" s="52" t="inlineStr">
        <is>
          <t>ENV-333</t>
        </is>
      </c>
      <c r="F540" s="52" t="n">
        <v>2</v>
      </c>
      <c r="G540" s="54" t="n">
        <v>1</v>
      </c>
      <c r="H540" s="54" t="n">
        <v>1</v>
      </c>
      <c r="I540" s="54" t="n">
        <v>1</v>
      </c>
      <c r="J540" s="54" t="n">
        <v>0</v>
      </c>
      <c r="K540" s="54" t="n">
        <v>12.1079636</v>
      </c>
      <c r="L540" s="54" t="n">
        <v>0</v>
      </c>
      <c r="M540" s="54" t="n">
        <v>11.4546366</v>
      </c>
      <c r="N540" s="54" t="n">
        <v>-0.0205382891</v>
      </c>
      <c r="O540" s="54" t="n">
        <v>-3.84881353</v>
      </c>
      <c r="P540" s="52" t="inlineStr">
        <is>
          <t>-</t>
        </is>
      </c>
      <c r="Q540" s="52" t="inlineStr">
        <is>
          <t>Plain</t>
        </is>
      </c>
      <c r="R540" s="54" t="n">
        <v>0.5</v>
      </c>
      <c r="S540" s="54" t="n">
        <v>0</v>
      </c>
      <c r="T540" s="54" t="n">
        <v>0.2</v>
      </c>
      <c r="U540" s="54" t="n">
        <v>0</v>
      </c>
      <c r="V540" s="52" t="inlineStr">
        <is>
          <t>No</t>
        </is>
      </c>
      <c r="W540" s="52" t="inlineStr">
        <is>
          <t>Yes</t>
        </is>
      </c>
      <c r="X540" s="52" t="inlineStr">
        <is>
          <t>-</t>
        </is>
      </c>
      <c r="Y540" s="52" t="inlineStr">
        <is>
          <t>Spruce = cylinder trunk + drooping cone whorls</t>
        </is>
      </c>
    </row>
    <row r="541" outlineLevel="1">
      <c r="A541" s="52" t="inlineStr">
        <is>
          <t>ENV-367</t>
        </is>
      </c>
      <c r="B541" s="52" t="inlineStr">
        <is>
          <t>Environment</t>
        </is>
      </c>
      <c r="C541" s="58" t="inlineStr">
        <is>
          <t>Cylinder</t>
        </is>
      </c>
      <c r="D541" s="62" t="inlineStr">
        <is>
          <t>Pine trunk</t>
        </is>
      </c>
      <c r="E541" s="52" t="inlineStr">
        <is>
          <t>ENV-366</t>
        </is>
      </c>
      <c r="F541" s="52" t="n">
        <v>3</v>
      </c>
      <c r="G541" s="54" t="n">
        <v>0.245776251</v>
      </c>
      <c r="H541" s="54" t="n">
        <v>0.245776251</v>
      </c>
      <c r="I541" s="54" t="n">
        <v>3.4804666</v>
      </c>
      <c r="J541" s="54" t="n">
        <v>90</v>
      </c>
      <c r="K541" s="54" t="n">
        <v>0</v>
      </c>
      <c r="L541" s="54" t="n">
        <v>0</v>
      </c>
      <c r="M541" s="54" t="n">
        <v>0</v>
      </c>
      <c r="N541" s="54" t="n">
        <v>1.7402333</v>
      </c>
      <c r="O541" s="54" t="n">
        <v>0</v>
      </c>
      <c r="P541" s="52" t="inlineStr">
        <is>
          <t>Gouraud</t>
        </is>
      </c>
      <c r="Q541" s="52" t="inlineStr">
        <is>
          <t>Bark</t>
        </is>
      </c>
      <c r="R541" s="54" t="n">
        <v>0.9</v>
      </c>
      <c r="S541" s="54" t="n">
        <v>0</v>
      </c>
      <c r="T541" s="54" t="n">
        <v>0.18</v>
      </c>
      <c r="U541" s="54" t="n">
        <v>0</v>
      </c>
      <c r="V541" s="52" t="inlineStr">
        <is>
          <t>Yes</t>
        </is>
      </c>
      <c r="W541" s="52" t="inlineStr">
        <is>
          <t>Yes</t>
        </is>
      </c>
      <c r="X541" s="52" t="inlineStr">
        <is>
          <t>-</t>
        </is>
      </c>
      <c r="Y541" s="52" t="inlineStr">
        <is>
          <t>Trunk</t>
        </is>
      </c>
    </row>
    <row r="542" outlineLevel="1">
      <c r="A542" s="52" t="inlineStr">
        <is>
          <t>ENV-368</t>
        </is>
      </c>
      <c r="B542" s="52" t="inlineStr">
        <is>
          <t>Environment</t>
        </is>
      </c>
      <c r="C542" s="61" t="inlineStr">
        <is>
          <t>Cone</t>
        </is>
      </c>
      <c r="D542" s="62" t="inlineStr">
        <is>
          <t>Pine crown</t>
        </is>
      </c>
      <c r="E542" s="52" t="inlineStr">
        <is>
          <t>ENV-366</t>
        </is>
      </c>
      <c r="F542" s="52" t="n">
        <v>3</v>
      </c>
      <c r="G542" s="54" t="n">
        <v>3.00930405</v>
      </c>
      <c r="H542" s="54" t="n">
        <v>3.29887152</v>
      </c>
      <c r="I542" s="54" t="n">
        <v>1.56086433</v>
      </c>
      <c r="J542" s="54" t="n">
        <v>-89.995079</v>
      </c>
      <c r="K542" s="54" t="n">
        <v>276.675079</v>
      </c>
      <c r="L542" s="54" t="n">
        <v>-0.568939447</v>
      </c>
      <c r="M542" s="54" t="n">
        <v>0.0218857657</v>
      </c>
      <c r="N542" s="54" t="n">
        <v>1.38043213</v>
      </c>
      <c r="O542" s="54" t="n">
        <v>-0.0124088051</v>
      </c>
      <c r="P542" s="52" t="inlineStr">
        <is>
          <t>Gouraud</t>
        </is>
      </c>
      <c r="Q542" s="52" t="inlineStr">
        <is>
          <t>Foliage</t>
        </is>
      </c>
      <c r="R542" s="54" t="n">
        <v>0.75</v>
      </c>
      <c r="S542" s="54" t="n">
        <v>0</v>
      </c>
      <c r="T542" s="54" t="n">
        <v>0.11</v>
      </c>
      <c r="U542" s="54" t="n">
        <v>0</v>
      </c>
      <c r="V542" s="52" t="inlineStr">
        <is>
          <t>Yes</t>
        </is>
      </c>
      <c r="W542" s="52" t="inlineStr">
        <is>
          <t>Yes</t>
        </is>
      </c>
      <c r="X542" s="52" t="inlineStr">
        <is>
          <t>-</t>
        </is>
      </c>
      <c r="Y542" s="52" t="inlineStr">
        <is>
          <t>Branch whorl (cone, apex up)</t>
        </is>
      </c>
    </row>
    <row r="543" outlineLevel="1">
      <c r="A543" s="52" t="inlineStr">
        <is>
          <t>ENV-369</t>
        </is>
      </c>
      <c r="B543" s="52" t="inlineStr">
        <is>
          <t>Environment</t>
        </is>
      </c>
      <c r="C543" s="61" t="inlineStr">
        <is>
          <t>Cone</t>
        </is>
      </c>
      <c r="D543" s="62" t="inlineStr">
        <is>
          <t>Pine crown</t>
        </is>
      </c>
      <c r="E543" s="52" t="inlineStr">
        <is>
          <t>ENV-366</t>
        </is>
      </c>
      <c r="F543" s="52" t="n">
        <v>3</v>
      </c>
      <c r="G543" s="54" t="n">
        <v>2.33572745</v>
      </c>
      <c r="H543" s="54" t="n">
        <v>2.18448257</v>
      </c>
      <c r="I543" s="54" t="n">
        <v>1.16000998</v>
      </c>
      <c r="J543" s="54" t="n">
        <v>-84.7216492</v>
      </c>
      <c r="K543" s="54" t="n">
        <v>282.781097</v>
      </c>
      <c r="L543" s="54" t="n">
        <v>3.60588169</v>
      </c>
      <c r="M543" s="54" t="n">
        <v>-0.0391473621</v>
      </c>
      <c r="N543" s="54" t="n">
        <v>1.77821374</v>
      </c>
      <c r="O543" s="54" t="n">
        <v>0.0206149239</v>
      </c>
      <c r="P543" s="52" t="inlineStr">
        <is>
          <t>Gouraud</t>
        </is>
      </c>
      <c r="Q543" s="52" t="inlineStr">
        <is>
          <t>Foliage</t>
        </is>
      </c>
      <c r="R543" s="54" t="n">
        <v>0.75</v>
      </c>
      <c r="S543" s="54" t="n">
        <v>0</v>
      </c>
      <c r="T543" s="54" t="n">
        <v>0.11</v>
      </c>
      <c r="U543" s="54" t="n">
        <v>0</v>
      </c>
      <c r="V543" s="52" t="inlineStr">
        <is>
          <t>Yes</t>
        </is>
      </c>
      <c r="W543" s="52" t="inlineStr">
        <is>
          <t>Yes</t>
        </is>
      </c>
      <c r="X543" s="52" t="inlineStr">
        <is>
          <t>-</t>
        </is>
      </c>
      <c r="Y543" s="52" t="inlineStr">
        <is>
          <t>Branch whorl (cone, apex up)</t>
        </is>
      </c>
    </row>
    <row r="544" outlineLevel="1">
      <c r="A544" s="52" t="inlineStr">
        <is>
          <t>ENV-370</t>
        </is>
      </c>
      <c r="B544" s="52" t="inlineStr">
        <is>
          <t>Environment</t>
        </is>
      </c>
      <c r="C544" s="61" t="inlineStr">
        <is>
          <t>Cone</t>
        </is>
      </c>
      <c r="D544" s="62" t="inlineStr">
        <is>
          <t>Pine crown</t>
        </is>
      </c>
      <c r="E544" s="52" t="inlineStr">
        <is>
          <t>ENV-366</t>
        </is>
      </c>
      <c r="F544" s="52" t="n">
        <v>3</v>
      </c>
      <c r="G544" s="54" t="n">
        <v>2.10759902</v>
      </c>
      <c r="H544" s="54" t="n">
        <v>2.09234619</v>
      </c>
      <c r="I544" s="54" t="n">
        <v>0.9764692780000001</v>
      </c>
      <c r="J544" s="54" t="n">
        <v>-91.7225418</v>
      </c>
      <c r="K544" s="54" t="n">
        <v>62.4491653</v>
      </c>
      <c r="L544" s="54" t="n">
        <v>-3.16847348</v>
      </c>
      <c r="M544" s="54" t="n">
        <v>0.00446450245</v>
      </c>
      <c r="N544" s="54" t="n">
        <v>2.20453143</v>
      </c>
      <c r="O544" s="54" t="n">
        <v>0.0155640505</v>
      </c>
      <c r="P544" s="52" t="inlineStr">
        <is>
          <t>Gouraud</t>
        </is>
      </c>
      <c r="Q544" s="52" t="inlineStr">
        <is>
          <t>Foliage</t>
        </is>
      </c>
      <c r="R544" s="54" t="n">
        <v>0.75</v>
      </c>
      <c r="S544" s="54" t="n">
        <v>0</v>
      </c>
      <c r="T544" s="54" t="n">
        <v>0.11</v>
      </c>
      <c r="U544" s="54" t="n">
        <v>0</v>
      </c>
      <c r="V544" s="52" t="inlineStr">
        <is>
          <t>Yes</t>
        </is>
      </c>
      <c r="W544" s="52" t="inlineStr">
        <is>
          <t>Yes</t>
        </is>
      </c>
      <c r="X544" s="52" t="inlineStr">
        <is>
          <t>-</t>
        </is>
      </c>
      <c r="Y544" s="52" t="inlineStr">
        <is>
          <t>Branch whorl (cone, apex up)</t>
        </is>
      </c>
    </row>
    <row r="545" outlineLevel="1">
      <c r="A545" s="52" t="inlineStr">
        <is>
          <t>ENV-371</t>
        </is>
      </c>
      <c r="B545" s="52" t="inlineStr">
        <is>
          <t>Environment</t>
        </is>
      </c>
      <c r="C545" s="61" t="inlineStr">
        <is>
          <t>Cone</t>
        </is>
      </c>
      <c r="D545" s="62" t="inlineStr">
        <is>
          <t>Pine crown</t>
        </is>
      </c>
      <c r="E545" s="52" t="inlineStr">
        <is>
          <t>ENV-366</t>
        </is>
      </c>
      <c r="F545" s="52" t="n">
        <v>3</v>
      </c>
      <c r="G545" s="54" t="n">
        <v>1.64509833</v>
      </c>
      <c r="H545" s="54" t="n">
        <v>1.79737365</v>
      </c>
      <c r="I545" s="54" t="n">
        <v>0.768722355</v>
      </c>
      <c r="J545" s="54" t="n">
        <v>-92.5415192</v>
      </c>
      <c r="K545" s="54" t="n">
        <v>111.069908</v>
      </c>
      <c r="L545" s="54" t="n">
        <v>-4.65629625</v>
      </c>
      <c r="M545" s="54" t="n">
        <v>-0.0120764682</v>
      </c>
      <c r="N545" s="54" t="n">
        <v>2.59227157</v>
      </c>
      <c r="O545" s="54" t="n">
        <v>0.0393637791</v>
      </c>
      <c r="P545" s="52" t="inlineStr">
        <is>
          <t>Gouraud</t>
        </is>
      </c>
      <c r="Q545" s="52" t="inlineStr">
        <is>
          <t>Foliage</t>
        </is>
      </c>
      <c r="R545" s="54" t="n">
        <v>0.75</v>
      </c>
      <c r="S545" s="54" t="n">
        <v>0</v>
      </c>
      <c r="T545" s="54" t="n">
        <v>0.11</v>
      </c>
      <c r="U545" s="54" t="n">
        <v>0</v>
      </c>
      <c r="V545" s="52" t="inlineStr">
        <is>
          <t>Yes</t>
        </is>
      </c>
      <c r="W545" s="52" t="inlineStr">
        <is>
          <t>Yes</t>
        </is>
      </c>
      <c r="X545" s="52" t="inlineStr">
        <is>
          <t>-</t>
        </is>
      </c>
      <c r="Y545" s="52" t="inlineStr">
        <is>
          <t>Branch whorl (cone, apex up)</t>
        </is>
      </c>
    </row>
    <row r="546" outlineLevel="1">
      <c r="A546" s="52" t="inlineStr">
        <is>
          <t>ENV-372</t>
        </is>
      </c>
      <c r="B546" s="52" t="inlineStr">
        <is>
          <t>Environment</t>
        </is>
      </c>
      <c r="C546" s="61" t="inlineStr">
        <is>
          <t>Cone</t>
        </is>
      </c>
      <c r="D546" s="62" t="inlineStr">
        <is>
          <t>Pine crown</t>
        </is>
      </c>
      <c r="E546" s="52" t="inlineStr">
        <is>
          <t>ENV-366</t>
        </is>
      </c>
      <c r="F546" s="52" t="n">
        <v>3</v>
      </c>
      <c r="G546" s="54" t="n">
        <v>1.4147855</v>
      </c>
      <c r="H546" s="54" t="n">
        <v>1.47813928</v>
      </c>
      <c r="I546" s="54" t="n">
        <v>0.741957366</v>
      </c>
      <c r="J546" s="54" t="n">
        <v>-94.62299350000001</v>
      </c>
      <c r="K546" s="54" t="n">
        <v>261.53653</v>
      </c>
      <c r="L546" s="54" t="n">
        <v>2.42084885</v>
      </c>
      <c r="M546" s="54" t="n">
        <v>-0.037098363</v>
      </c>
      <c r="N546" s="54" t="n">
        <v>3.05406213</v>
      </c>
      <c r="O546" s="54" t="n">
        <v>-0.009454250339999999</v>
      </c>
      <c r="P546" s="52" t="inlineStr">
        <is>
          <t>Gouraud</t>
        </is>
      </c>
      <c r="Q546" s="52" t="inlineStr">
        <is>
          <t>Foliage</t>
        </is>
      </c>
      <c r="R546" s="54" t="n">
        <v>0.75</v>
      </c>
      <c r="S546" s="54" t="n">
        <v>0</v>
      </c>
      <c r="T546" s="54" t="n">
        <v>0.11</v>
      </c>
      <c r="U546" s="54" t="n">
        <v>0</v>
      </c>
      <c r="V546" s="52" t="inlineStr">
        <is>
          <t>Yes</t>
        </is>
      </c>
      <c r="W546" s="52" t="inlineStr">
        <is>
          <t>Yes</t>
        </is>
      </c>
      <c r="X546" s="52" t="inlineStr">
        <is>
          <t>-</t>
        </is>
      </c>
      <c r="Y546" s="52" t="inlineStr">
        <is>
          <t>Branch whorl (cone, apex up)</t>
        </is>
      </c>
    </row>
    <row r="547" outlineLevel="1">
      <c r="A547" s="52" t="inlineStr">
        <is>
          <t>ENV-373</t>
        </is>
      </c>
      <c r="B547" s="52" t="inlineStr">
        <is>
          <t>Environment</t>
        </is>
      </c>
      <c r="C547" s="61" t="inlineStr">
        <is>
          <t>Cone</t>
        </is>
      </c>
      <c r="D547" s="62" t="inlineStr">
        <is>
          <t>Pine crown</t>
        </is>
      </c>
      <c r="E547" s="52" t="inlineStr">
        <is>
          <t>ENV-366</t>
        </is>
      </c>
      <c r="F547" s="52" t="n">
        <v>3</v>
      </c>
      <c r="G547" s="54" t="n">
        <v>0.964347303</v>
      </c>
      <c r="H547" s="54" t="n">
        <v>0.972810686</v>
      </c>
      <c r="I547" s="54" t="n">
        <v>0.454449117</v>
      </c>
      <c r="J547" s="54" t="n">
        <v>-84.13230129999999</v>
      </c>
      <c r="K547" s="54" t="n">
        <v>84.322731</v>
      </c>
      <c r="L547" s="54" t="n">
        <v>1.75130868</v>
      </c>
      <c r="M547" s="54" t="n">
        <v>0.0045717</v>
      </c>
      <c r="N547" s="54" t="n">
        <v>3.37361908</v>
      </c>
      <c r="O547" s="54" t="n">
        <v>-0.0293456931</v>
      </c>
      <c r="P547" s="52" t="inlineStr">
        <is>
          <t>Gouraud</t>
        </is>
      </c>
      <c r="Q547" s="52" t="inlineStr">
        <is>
          <t>Foliage</t>
        </is>
      </c>
      <c r="R547" s="54" t="n">
        <v>0.75</v>
      </c>
      <c r="S547" s="54" t="n">
        <v>0</v>
      </c>
      <c r="T547" s="54" t="n">
        <v>0.11</v>
      </c>
      <c r="U547" s="54" t="n">
        <v>0</v>
      </c>
      <c r="V547" s="52" t="inlineStr">
        <is>
          <t>Yes</t>
        </is>
      </c>
      <c r="W547" s="52" t="inlineStr">
        <is>
          <t>Yes</t>
        </is>
      </c>
      <c r="X547" s="52" t="inlineStr">
        <is>
          <t>-</t>
        </is>
      </c>
      <c r="Y547" s="52" t="inlineStr">
        <is>
          <t>Branch whorl (cone, apex up)</t>
        </is>
      </c>
    </row>
    <row r="548" outlineLevel="1">
      <c r="A548" s="52" t="inlineStr">
        <is>
          <t>ENV-374</t>
        </is>
      </c>
      <c r="B548" s="52" t="inlineStr">
        <is>
          <t>Environment</t>
        </is>
      </c>
      <c r="C548" s="61" t="inlineStr">
        <is>
          <t>Cone</t>
        </is>
      </c>
      <c r="D548" s="62" t="inlineStr">
        <is>
          <t>Pine crown</t>
        </is>
      </c>
      <c r="E548" s="52" t="inlineStr">
        <is>
          <t>ENV-366</t>
        </is>
      </c>
      <c r="F548" s="52" t="n">
        <v>3</v>
      </c>
      <c r="G548" s="54" t="n">
        <v>0.659677804</v>
      </c>
      <c r="H548" s="54" t="n">
        <v>0.687719941</v>
      </c>
      <c r="I548" s="54" t="n">
        <v>1.125175</v>
      </c>
      <c r="J548" s="54" t="n">
        <v>-84.07070160000001</v>
      </c>
      <c r="K548" s="54" t="n">
        <v>209.217804</v>
      </c>
      <c r="L548" s="54" t="n">
        <v>1.00202966</v>
      </c>
      <c r="M548" s="54" t="n">
        <v>0.0274149459</v>
      </c>
      <c r="N548" s="54" t="n">
        <v>4.16305447</v>
      </c>
      <c r="O548" s="54" t="n">
        <v>0.00363882538</v>
      </c>
      <c r="P548" s="52" t="inlineStr">
        <is>
          <t>Gouraud</t>
        </is>
      </c>
      <c r="Q548" s="52" t="inlineStr">
        <is>
          <t>Foliage</t>
        </is>
      </c>
      <c r="R548" s="54" t="n">
        <v>0.75</v>
      </c>
      <c r="S548" s="54" t="n">
        <v>0</v>
      </c>
      <c r="T548" s="54" t="n">
        <v>0.11</v>
      </c>
      <c r="U548" s="54" t="n">
        <v>0</v>
      </c>
      <c r="V548" s="52" t="inlineStr">
        <is>
          <t>Yes</t>
        </is>
      </c>
      <c r="W548" s="52" t="inlineStr">
        <is>
          <t>Yes</t>
        </is>
      </c>
      <c r="X548" s="52" t="inlineStr">
        <is>
          <t>-</t>
        </is>
      </c>
      <c r="Y548" s="52" t="inlineStr">
        <is>
          <t>Branch whorl (cone, apex up)</t>
        </is>
      </c>
    </row>
    <row r="549" outlineLevel="1">
      <c r="A549" s="52" t="inlineStr">
        <is>
          <t>ENV-375</t>
        </is>
      </c>
      <c r="B549" s="52" t="inlineStr">
        <is>
          <t>Environment</t>
        </is>
      </c>
      <c r="C549" s="53" t="inlineStr">
        <is>
          <t>Group</t>
        </is>
      </c>
      <c r="D549" s="60" t="inlineStr">
        <is>
          <t>Tree</t>
        </is>
      </c>
      <c r="E549" s="52" t="inlineStr">
        <is>
          <t>ENV-333</t>
        </is>
      </c>
      <c r="F549" s="52" t="n">
        <v>2</v>
      </c>
      <c r="G549" s="54" t="n">
        <v>1</v>
      </c>
      <c r="H549" s="54" t="n">
        <v>1</v>
      </c>
      <c r="I549" s="54" t="n">
        <v>1</v>
      </c>
      <c r="J549" s="54" t="n">
        <v>0</v>
      </c>
      <c r="K549" s="54" t="n">
        <v>586.087524</v>
      </c>
      <c r="L549" s="54" t="n">
        <v>0</v>
      </c>
      <c r="M549" s="54" t="n">
        <v>15.8402033</v>
      </c>
      <c r="N549" s="54" t="n">
        <v>0.250921965</v>
      </c>
      <c r="O549" s="54" t="n">
        <v>-5.17667198</v>
      </c>
      <c r="P549" s="52" t="inlineStr">
        <is>
          <t>-</t>
        </is>
      </c>
      <c r="Q549" s="52" t="inlineStr">
        <is>
          <t>Plain</t>
        </is>
      </c>
      <c r="R549" s="54" t="n">
        <v>0.5</v>
      </c>
      <c r="S549" s="54" t="n">
        <v>0</v>
      </c>
      <c r="T549" s="54" t="n">
        <v>0.2</v>
      </c>
      <c r="U549" s="54" t="n">
        <v>0</v>
      </c>
      <c r="V549" s="52" t="inlineStr">
        <is>
          <t>No</t>
        </is>
      </c>
      <c r="W549" s="52" t="inlineStr">
        <is>
          <t>Yes</t>
        </is>
      </c>
      <c r="X549" s="52" t="inlineStr">
        <is>
          <t>-</t>
        </is>
      </c>
      <c r="Y549" s="52" t="inlineStr">
        <is>
          <t>Broadleaf tree = trunk + limbs + clustered foliage clumps</t>
        </is>
      </c>
    </row>
    <row r="550" outlineLevel="1">
      <c r="A550" s="52" t="inlineStr">
        <is>
          <t>ENV-376</t>
        </is>
      </c>
      <c r="B550" s="52" t="inlineStr">
        <is>
          <t>Environment</t>
        </is>
      </c>
      <c r="C550" s="58" t="inlineStr">
        <is>
          <t>Cylinder</t>
        </is>
      </c>
      <c r="D550" s="62" t="inlineStr">
        <is>
          <t>Trunk</t>
        </is>
      </c>
      <c r="E550" s="52" t="inlineStr">
        <is>
          <t>ENV-375</t>
        </is>
      </c>
      <c r="F550" s="52" t="n">
        <v>3</v>
      </c>
      <c r="G550" s="54" t="n">
        <v>0.209931344</v>
      </c>
      <c r="H550" s="54" t="n">
        <v>0.209931344</v>
      </c>
      <c r="I550" s="54" t="n">
        <v>1.81304348</v>
      </c>
      <c r="J550" s="54" t="n">
        <v>90</v>
      </c>
      <c r="K550" s="54" t="n">
        <v>0</v>
      </c>
      <c r="L550" s="54" t="n">
        <v>0</v>
      </c>
      <c r="M550" s="54" t="n">
        <v>0</v>
      </c>
      <c r="N550" s="54" t="n">
        <v>0.906521738</v>
      </c>
      <c r="O550" s="54" t="n">
        <v>0</v>
      </c>
      <c r="P550" s="52" t="inlineStr">
        <is>
          <t>Gouraud</t>
        </is>
      </c>
      <c r="Q550" s="52" t="inlineStr">
        <is>
          <t>Bark</t>
        </is>
      </c>
      <c r="R550" s="54" t="n">
        <v>0.9</v>
      </c>
      <c r="S550" s="54" t="n">
        <v>0</v>
      </c>
      <c r="T550" s="54" t="n">
        <v>0.18</v>
      </c>
      <c r="U550" s="54" t="n">
        <v>0</v>
      </c>
      <c r="V550" s="52" t="inlineStr">
        <is>
          <t>Yes</t>
        </is>
      </c>
      <c r="W550" s="52" t="inlineStr">
        <is>
          <t>Yes</t>
        </is>
      </c>
      <c r="X550" s="52" t="inlineStr">
        <is>
          <t>-</t>
        </is>
      </c>
      <c r="Y550" s="52" t="inlineStr">
        <is>
          <t>Tree trunk</t>
        </is>
      </c>
    </row>
    <row r="551" outlineLevel="1">
      <c r="A551" s="52" t="inlineStr">
        <is>
          <t>ENV-377</t>
        </is>
      </c>
      <c r="B551" s="52" t="inlineStr">
        <is>
          <t>Environment</t>
        </is>
      </c>
      <c r="C551" s="58" t="inlineStr">
        <is>
          <t>Cylinder</t>
        </is>
      </c>
      <c r="D551" s="62" t="inlineStr">
        <is>
          <t>Limb</t>
        </is>
      </c>
      <c r="E551" s="52" t="inlineStr">
        <is>
          <t>ENV-375</t>
        </is>
      </c>
      <c r="F551" s="52" t="n">
        <v>3</v>
      </c>
      <c r="G551" s="54" t="n">
        <v>0.09542334080000001</v>
      </c>
      <c r="H551" s="54" t="n">
        <v>0.09542334080000001</v>
      </c>
      <c r="I551" s="54" t="n">
        <v>1.1865977</v>
      </c>
      <c r="J551" s="54" t="n">
        <v>-52.9054565</v>
      </c>
      <c r="K551" s="54" t="n">
        <v>92.3240433</v>
      </c>
      <c r="L551" s="54" t="n">
        <v>0</v>
      </c>
      <c r="M551" s="54" t="n">
        <v>0.3575432</v>
      </c>
      <c r="N551" s="54" t="n">
        <v>1.85687828</v>
      </c>
      <c r="O551" s="54" t="n">
        <v>-0.0145107387</v>
      </c>
      <c r="P551" s="52" t="inlineStr">
        <is>
          <t>Gouraud</t>
        </is>
      </c>
      <c r="Q551" s="52" t="inlineStr">
        <is>
          <t>Bark</t>
        </is>
      </c>
      <c r="R551" s="54" t="n">
        <v>0.9</v>
      </c>
      <c r="S551" s="54" t="n">
        <v>0</v>
      </c>
      <c r="T551" s="54" t="n">
        <v>0.18</v>
      </c>
      <c r="U551" s="54" t="n">
        <v>0</v>
      </c>
      <c r="V551" s="52" t="inlineStr">
        <is>
          <t>No</t>
        </is>
      </c>
      <c r="W551" s="52" t="inlineStr">
        <is>
          <t>Yes</t>
        </is>
      </c>
      <c r="X551" s="52" t="inlineStr">
        <is>
          <t>-</t>
        </is>
      </c>
      <c r="Y551" s="52" t="inlineStr">
        <is>
          <t>Branch</t>
        </is>
      </c>
    </row>
    <row r="552" outlineLevel="1">
      <c r="A552" s="52" t="inlineStr">
        <is>
          <t>ENV-378</t>
        </is>
      </c>
      <c r="B552" s="52" t="inlineStr">
        <is>
          <t>Environment</t>
        </is>
      </c>
      <c r="C552" s="58" t="inlineStr">
        <is>
          <t>Cylinder</t>
        </is>
      </c>
      <c r="D552" s="62" t="inlineStr">
        <is>
          <t>Limb</t>
        </is>
      </c>
      <c r="E552" s="52" t="inlineStr">
        <is>
          <t>ENV-375</t>
        </is>
      </c>
      <c r="F552" s="52" t="n">
        <v>3</v>
      </c>
      <c r="G552" s="54" t="n">
        <v>0.09542334080000001</v>
      </c>
      <c r="H552" s="54" t="n">
        <v>0.09542334080000001</v>
      </c>
      <c r="I552" s="54" t="n">
        <v>1.00386059</v>
      </c>
      <c r="J552" s="54" t="n">
        <v>-44.5267792</v>
      </c>
      <c r="K552" s="54" t="n">
        <v>-41.0141602</v>
      </c>
      <c r="L552" s="54" t="n">
        <v>0</v>
      </c>
      <c r="M552" s="54" t="n">
        <v>-0.234829292</v>
      </c>
      <c r="N552" s="54" t="n">
        <v>1.73561335</v>
      </c>
      <c r="O552" s="54" t="n">
        <v>0.270005375</v>
      </c>
      <c r="P552" s="52" t="inlineStr">
        <is>
          <t>Gouraud</t>
        </is>
      </c>
      <c r="Q552" s="52" t="inlineStr">
        <is>
          <t>Bark</t>
        </is>
      </c>
      <c r="R552" s="54" t="n">
        <v>0.9</v>
      </c>
      <c r="S552" s="54" t="n">
        <v>0</v>
      </c>
      <c r="T552" s="54" t="n">
        <v>0.18</v>
      </c>
      <c r="U552" s="54" t="n">
        <v>0</v>
      </c>
      <c r="V552" s="52" t="inlineStr">
        <is>
          <t>No</t>
        </is>
      </c>
      <c r="W552" s="52" t="inlineStr">
        <is>
          <t>Yes</t>
        </is>
      </c>
      <c r="X552" s="52" t="inlineStr">
        <is>
          <t>-</t>
        </is>
      </c>
      <c r="Y552" s="52" t="inlineStr">
        <is>
          <t>Branch</t>
        </is>
      </c>
    </row>
    <row r="553" outlineLevel="1">
      <c r="A553" s="52" t="inlineStr">
        <is>
          <t>ENV-379</t>
        </is>
      </c>
      <c r="B553" s="52" t="inlineStr">
        <is>
          <t>Environment</t>
        </is>
      </c>
      <c r="C553" s="58" t="inlineStr">
        <is>
          <t>Cylinder</t>
        </is>
      </c>
      <c r="D553" s="62" t="inlineStr">
        <is>
          <t>Limb</t>
        </is>
      </c>
      <c r="E553" s="52" t="inlineStr">
        <is>
          <t>ENV-375</t>
        </is>
      </c>
      <c r="F553" s="52" t="n">
        <v>3</v>
      </c>
      <c r="G553" s="54" t="n">
        <v>0.09542334080000001</v>
      </c>
      <c r="H553" s="54" t="n">
        <v>0.09542334080000001</v>
      </c>
      <c r="I553" s="54" t="n">
        <v>1.07115471</v>
      </c>
      <c r="J553" s="54" t="n">
        <v>-48.0767784</v>
      </c>
      <c r="K553" s="54" t="n">
        <v>-132.096481</v>
      </c>
      <c r="L553" s="54" t="n">
        <v>0</v>
      </c>
      <c r="M553" s="54" t="n">
        <v>-0.265521526</v>
      </c>
      <c r="N553" s="54" t="n">
        <v>1.78213</v>
      </c>
      <c r="O553" s="54" t="n">
        <v>-0.239887506</v>
      </c>
      <c r="P553" s="52" t="inlineStr">
        <is>
          <t>Gouraud</t>
        </is>
      </c>
      <c r="Q553" s="52" t="inlineStr">
        <is>
          <t>Bark</t>
        </is>
      </c>
      <c r="R553" s="54" t="n">
        <v>0.9</v>
      </c>
      <c r="S553" s="54" t="n">
        <v>0</v>
      </c>
      <c r="T553" s="54" t="n">
        <v>0.18</v>
      </c>
      <c r="U553" s="54" t="n">
        <v>0</v>
      </c>
      <c r="V553" s="52" t="inlineStr">
        <is>
          <t>No</t>
        </is>
      </c>
      <c r="W553" s="52" t="inlineStr">
        <is>
          <t>Yes</t>
        </is>
      </c>
      <c r="X553" s="52" t="inlineStr">
        <is>
          <t>-</t>
        </is>
      </c>
      <c r="Y553" s="52" t="inlineStr">
        <is>
          <t>Branch</t>
        </is>
      </c>
    </row>
    <row r="554" outlineLevel="1">
      <c r="A554" s="52" t="inlineStr">
        <is>
          <t>ENV-380</t>
        </is>
      </c>
      <c r="B554" s="52" t="inlineStr">
        <is>
          <t>Environment</t>
        </is>
      </c>
      <c r="C554" s="59" t="inlineStr">
        <is>
          <t>Sphere</t>
        </is>
      </c>
      <c r="D554" s="62" t="inlineStr">
        <is>
          <t>Canopy clump</t>
        </is>
      </c>
      <c r="E554" s="52" t="inlineStr">
        <is>
          <t>ENV-375</t>
        </is>
      </c>
      <c r="F554" s="52" t="n">
        <v>3</v>
      </c>
      <c r="G554" s="54" t="n">
        <v>1.1008805</v>
      </c>
      <c r="H554" s="54" t="n">
        <v>0.9357484579999999</v>
      </c>
      <c r="I554" s="54" t="n">
        <v>1.1008805</v>
      </c>
      <c r="J554" s="54" t="n">
        <v>0</v>
      </c>
      <c r="K554" s="54" t="n">
        <v>340.667511</v>
      </c>
      <c r="L554" s="54" t="n">
        <v>0</v>
      </c>
      <c r="M554" s="54" t="n">
        <v>0.31331709</v>
      </c>
      <c r="N554" s="54" t="n">
        <v>3.11016488</v>
      </c>
      <c r="O554" s="54" t="n">
        <v>-0.08803924170000001</v>
      </c>
      <c r="P554" s="52" t="inlineStr">
        <is>
          <t>Gouraud</t>
        </is>
      </c>
      <c r="Q554" s="52" t="inlineStr">
        <is>
          <t>Foliage</t>
        </is>
      </c>
      <c r="R554" s="54" t="n">
        <v>0.7</v>
      </c>
      <c r="S554" s="54" t="n">
        <v>0</v>
      </c>
      <c r="T554" s="54" t="n">
        <v>0.12</v>
      </c>
      <c r="U554" s="54" t="n">
        <v>0</v>
      </c>
      <c r="V554" s="52" t="inlineStr">
        <is>
          <t>Yes</t>
        </is>
      </c>
      <c r="W554" s="52" t="inlineStr">
        <is>
          <t>Yes</t>
        </is>
      </c>
      <c r="X554" s="52" t="inlineStr">
        <is>
          <t>-</t>
        </is>
      </c>
      <c r="Y554" s="52" t="inlineStr">
        <is>
          <t>Foliage clump</t>
        </is>
      </c>
    </row>
    <row r="555" outlineLevel="1">
      <c r="A555" s="52" t="inlineStr">
        <is>
          <t>ENV-381</t>
        </is>
      </c>
      <c r="B555" s="52" t="inlineStr">
        <is>
          <t>Environment</t>
        </is>
      </c>
      <c r="C555" s="59" t="inlineStr">
        <is>
          <t>Sphere</t>
        </is>
      </c>
      <c r="D555" s="62" t="inlineStr">
        <is>
          <t>Canopy clump</t>
        </is>
      </c>
      <c r="E555" s="52" t="inlineStr">
        <is>
          <t>ENV-375</t>
        </is>
      </c>
      <c r="F555" s="52" t="n">
        <v>3</v>
      </c>
      <c r="G555" s="54" t="n">
        <v>1.17130625</v>
      </c>
      <c r="H555" s="54" t="n">
        <v>0.995610356</v>
      </c>
      <c r="I555" s="54" t="n">
        <v>1.17130625</v>
      </c>
      <c r="J555" s="54" t="n">
        <v>0</v>
      </c>
      <c r="K555" s="54" t="n">
        <v>81.7212677</v>
      </c>
      <c r="L555" s="54" t="n">
        <v>0</v>
      </c>
      <c r="M555" s="54" t="n">
        <v>-0.283569127</v>
      </c>
      <c r="N555" s="54" t="n">
        <v>3.01346922</v>
      </c>
      <c r="O555" s="54" t="n">
        <v>0.464144349</v>
      </c>
      <c r="P555" s="52" t="inlineStr">
        <is>
          <t>Gouraud</t>
        </is>
      </c>
      <c r="Q555" s="52" t="inlineStr">
        <is>
          <t>Foliage</t>
        </is>
      </c>
      <c r="R555" s="54" t="n">
        <v>0.7</v>
      </c>
      <c r="S555" s="54" t="n">
        <v>0</v>
      </c>
      <c r="T555" s="54" t="n">
        <v>0.12</v>
      </c>
      <c r="U555" s="54" t="n">
        <v>0</v>
      </c>
      <c r="V555" s="52" t="inlineStr">
        <is>
          <t>Yes</t>
        </is>
      </c>
      <c r="W555" s="52" t="inlineStr">
        <is>
          <t>Yes</t>
        </is>
      </c>
      <c r="X555" s="52" t="inlineStr">
        <is>
          <t>-</t>
        </is>
      </c>
      <c r="Y555" s="52" t="inlineStr">
        <is>
          <t>Foliage clump</t>
        </is>
      </c>
    </row>
    <row r="556" outlineLevel="1">
      <c r="A556" s="52" t="inlineStr">
        <is>
          <t>ENV-382</t>
        </is>
      </c>
      <c r="B556" s="52" t="inlineStr">
        <is>
          <t>Environment</t>
        </is>
      </c>
      <c r="C556" s="59" t="inlineStr">
        <is>
          <t>Sphere</t>
        </is>
      </c>
      <c r="D556" s="62" t="inlineStr">
        <is>
          <t>Canopy clump</t>
        </is>
      </c>
      <c r="E556" s="52" t="inlineStr">
        <is>
          <t>ENV-375</t>
        </is>
      </c>
      <c r="F556" s="52" t="n">
        <v>3</v>
      </c>
      <c r="G556" s="54" t="n">
        <v>1.11726499</v>
      </c>
      <c r="H556" s="54" t="n">
        <v>0.949675262</v>
      </c>
      <c r="I556" s="54" t="n">
        <v>1.11726499</v>
      </c>
      <c r="J556" s="54" t="n">
        <v>0</v>
      </c>
      <c r="K556" s="54" t="n">
        <v>76.59672550000001</v>
      </c>
      <c r="L556" s="54" t="n">
        <v>0</v>
      </c>
      <c r="M556" s="54" t="n">
        <v>-0.0238789637</v>
      </c>
      <c r="N556" s="54" t="n">
        <v>2.91677356</v>
      </c>
      <c r="O556" s="54" t="n">
        <v>-0.675259352</v>
      </c>
      <c r="P556" s="52" t="inlineStr">
        <is>
          <t>Gouraud</t>
        </is>
      </c>
      <c r="Q556" s="52" t="inlineStr">
        <is>
          <t>Foliage</t>
        </is>
      </c>
      <c r="R556" s="54" t="n">
        <v>0.7</v>
      </c>
      <c r="S556" s="54" t="n">
        <v>0</v>
      </c>
      <c r="T556" s="54" t="n">
        <v>0.12</v>
      </c>
      <c r="U556" s="54" t="n">
        <v>0</v>
      </c>
      <c r="V556" s="52" t="inlineStr">
        <is>
          <t>Yes</t>
        </is>
      </c>
      <c r="W556" s="52" t="inlineStr">
        <is>
          <t>Yes</t>
        </is>
      </c>
      <c r="X556" s="52" t="inlineStr">
        <is>
          <t>-</t>
        </is>
      </c>
      <c r="Y556" s="52" t="inlineStr">
        <is>
          <t>Foliage clump</t>
        </is>
      </c>
    </row>
    <row r="557" outlineLevel="1">
      <c r="A557" s="52" t="inlineStr">
        <is>
          <t>ENV-383</t>
        </is>
      </c>
      <c r="B557" s="52" t="inlineStr">
        <is>
          <t>Environment</t>
        </is>
      </c>
      <c r="C557" s="59" t="inlineStr">
        <is>
          <t>Sphere</t>
        </is>
      </c>
      <c r="D557" s="62" t="inlineStr">
        <is>
          <t>Canopy clump</t>
        </is>
      </c>
      <c r="E557" s="52" t="inlineStr">
        <is>
          <t>ENV-375</t>
        </is>
      </c>
      <c r="F557" s="52" t="n">
        <v>3</v>
      </c>
      <c r="G557" s="54" t="n">
        <v>1.14525616</v>
      </c>
      <c r="H557" s="54" t="n">
        <v>0.973467767</v>
      </c>
      <c r="I557" s="54" t="n">
        <v>1.14525616</v>
      </c>
      <c r="J557" s="54" t="n">
        <v>0</v>
      </c>
      <c r="K557" s="54" t="n">
        <v>230.163101</v>
      </c>
      <c r="L557" s="54" t="n">
        <v>0</v>
      </c>
      <c r="M557" s="54" t="n">
        <v>0.607179463</v>
      </c>
      <c r="N557" s="54" t="n">
        <v>2.8200779</v>
      </c>
      <c r="O557" s="54" t="n">
        <v>0.46836254</v>
      </c>
      <c r="P557" s="52" t="inlineStr">
        <is>
          <t>Gouraud</t>
        </is>
      </c>
      <c r="Q557" s="52" t="inlineStr">
        <is>
          <t>Foliage</t>
        </is>
      </c>
      <c r="R557" s="54" t="n">
        <v>0.7</v>
      </c>
      <c r="S557" s="54" t="n">
        <v>0</v>
      </c>
      <c r="T557" s="54" t="n">
        <v>0.12</v>
      </c>
      <c r="U557" s="54" t="n">
        <v>0</v>
      </c>
      <c r="V557" s="52" t="inlineStr">
        <is>
          <t>Yes</t>
        </is>
      </c>
      <c r="W557" s="52" t="inlineStr">
        <is>
          <t>Yes</t>
        </is>
      </c>
      <c r="X557" s="52" t="inlineStr">
        <is>
          <t>-</t>
        </is>
      </c>
      <c r="Y557" s="52" t="inlineStr">
        <is>
          <t>Foliage clump</t>
        </is>
      </c>
    </row>
    <row r="558" outlineLevel="1">
      <c r="A558" s="52" t="inlineStr">
        <is>
          <t>ENV-384</t>
        </is>
      </c>
      <c r="B558" s="52" t="inlineStr">
        <is>
          <t>Environment</t>
        </is>
      </c>
      <c r="C558" s="59" t="inlineStr">
        <is>
          <t>Sphere</t>
        </is>
      </c>
      <c r="D558" s="62" t="inlineStr">
        <is>
          <t>Canopy clump</t>
        </is>
      </c>
      <c r="E558" s="52" t="inlineStr">
        <is>
          <t>ENV-375</t>
        </is>
      </c>
      <c r="F558" s="52" t="n">
        <v>3</v>
      </c>
      <c r="G558" s="54" t="n">
        <v>1.12077749</v>
      </c>
      <c r="H558" s="54" t="n">
        <v>0.952660918</v>
      </c>
      <c r="I558" s="54" t="n">
        <v>1.12077749</v>
      </c>
      <c r="J558" s="54" t="n">
        <v>0</v>
      </c>
      <c r="K558" s="54" t="n">
        <v>244.431152</v>
      </c>
      <c r="L558" s="54" t="n">
        <v>0</v>
      </c>
      <c r="M558" s="54" t="n">
        <v>-0.753044307</v>
      </c>
      <c r="N558" s="54" t="n">
        <v>2.72338223</v>
      </c>
      <c r="O558" s="54" t="n">
        <v>-0.351028293</v>
      </c>
      <c r="P558" s="52" t="inlineStr">
        <is>
          <t>Gouraud</t>
        </is>
      </c>
      <c r="Q558" s="52" t="inlineStr">
        <is>
          <t>Foliage</t>
        </is>
      </c>
      <c r="R558" s="54" t="n">
        <v>0.7</v>
      </c>
      <c r="S558" s="54" t="n">
        <v>0</v>
      </c>
      <c r="T558" s="54" t="n">
        <v>0.12</v>
      </c>
      <c r="U558" s="54" t="n">
        <v>0</v>
      </c>
      <c r="V558" s="52" t="inlineStr">
        <is>
          <t>Yes</t>
        </is>
      </c>
      <c r="W558" s="52" t="inlineStr">
        <is>
          <t>Yes</t>
        </is>
      </c>
      <c r="X558" s="52" t="inlineStr">
        <is>
          <t>-</t>
        </is>
      </c>
      <c r="Y558" s="52" t="inlineStr">
        <is>
          <t>Foliage clump</t>
        </is>
      </c>
    </row>
    <row r="559" outlineLevel="1">
      <c r="A559" s="52" t="inlineStr">
        <is>
          <t>ENV-385</t>
        </is>
      </c>
      <c r="B559" s="52" t="inlineStr">
        <is>
          <t>Environment</t>
        </is>
      </c>
      <c r="C559" s="59" t="inlineStr">
        <is>
          <t>Sphere</t>
        </is>
      </c>
      <c r="D559" s="62" t="inlineStr">
        <is>
          <t>Canopy clump</t>
        </is>
      </c>
      <c r="E559" s="52" t="inlineStr">
        <is>
          <t>ENV-375</t>
        </is>
      </c>
      <c r="F559" s="52" t="n">
        <v>3</v>
      </c>
      <c r="G559" s="54" t="n">
        <v>1.42741621</v>
      </c>
      <c r="H559" s="54" t="n">
        <v>1.2133038</v>
      </c>
      <c r="I559" s="54" t="n">
        <v>1.42741621</v>
      </c>
      <c r="J559" s="54" t="n">
        <v>0</v>
      </c>
      <c r="K559" s="54" t="n">
        <v>100.891808</v>
      </c>
      <c r="L559" s="54" t="n">
        <v>0</v>
      </c>
      <c r="M559" s="54" t="n">
        <v>0.816568315</v>
      </c>
      <c r="N559" s="54" t="n">
        <v>2.62668657</v>
      </c>
      <c r="O559" s="54" t="n">
        <v>-0.310741097</v>
      </c>
      <c r="P559" s="52" t="inlineStr">
        <is>
          <t>Gouraud</t>
        </is>
      </c>
      <c r="Q559" s="52" t="inlineStr">
        <is>
          <t>Foliage</t>
        </is>
      </c>
      <c r="R559" s="54" t="n">
        <v>0.7</v>
      </c>
      <c r="S559" s="54" t="n">
        <v>0</v>
      </c>
      <c r="T559" s="54" t="n">
        <v>0.12</v>
      </c>
      <c r="U559" s="54" t="n">
        <v>0</v>
      </c>
      <c r="V559" s="52" t="inlineStr">
        <is>
          <t>Yes</t>
        </is>
      </c>
      <c r="W559" s="52" t="inlineStr">
        <is>
          <t>Yes</t>
        </is>
      </c>
      <c r="X559" s="52" t="inlineStr">
        <is>
          <t>-</t>
        </is>
      </c>
      <c r="Y559" s="52" t="inlineStr">
        <is>
          <t>Foliage clump</t>
        </is>
      </c>
    </row>
    <row r="560" outlineLevel="1">
      <c r="A560" s="52" t="inlineStr">
        <is>
          <t>ENV-386</t>
        </is>
      </c>
      <c r="B560" s="52" t="inlineStr">
        <is>
          <t>Environment</t>
        </is>
      </c>
      <c r="C560" s="59" t="inlineStr">
        <is>
          <t>Sphere</t>
        </is>
      </c>
      <c r="D560" s="62" t="inlineStr">
        <is>
          <t>Canopy clump</t>
        </is>
      </c>
      <c r="E560" s="52" t="inlineStr">
        <is>
          <t>ENV-375</t>
        </is>
      </c>
      <c r="F560" s="52" t="n">
        <v>3</v>
      </c>
      <c r="G560" s="54" t="n">
        <v>1.14297974</v>
      </c>
      <c r="H560" s="54" t="n">
        <v>0.971532822</v>
      </c>
      <c r="I560" s="54" t="n">
        <v>1.14297974</v>
      </c>
      <c r="J560" s="54" t="n">
        <v>0</v>
      </c>
      <c r="K560" s="54" t="n">
        <v>220.998398</v>
      </c>
      <c r="L560" s="54" t="n">
        <v>0</v>
      </c>
      <c r="M560" s="54" t="n">
        <v>-0.371799052</v>
      </c>
      <c r="N560" s="54" t="n">
        <v>2.52999091</v>
      </c>
      <c r="O560" s="54" t="n">
        <v>0.817886055</v>
      </c>
      <c r="P560" s="52" t="inlineStr">
        <is>
          <t>Gouraud</t>
        </is>
      </c>
      <c r="Q560" s="52" t="inlineStr">
        <is>
          <t>Foliage</t>
        </is>
      </c>
      <c r="R560" s="54" t="n">
        <v>0.7</v>
      </c>
      <c r="S560" s="54" t="n">
        <v>0</v>
      </c>
      <c r="T560" s="54" t="n">
        <v>0.12</v>
      </c>
      <c r="U560" s="54" t="n">
        <v>0</v>
      </c>
      <c r="V560" s="52" t="inlineStr">
        <is>
          <t>Yes</t>
        </is>
      </c>
      <c r="W560" s="52" t="inlineStr">
        <is>
          <t>Yes</t>
        </is>
      </c>
      <c r="X560" s="52" t="inlineStr">
        <is>
          <t>-</t>
        </is>
      </c>
      <c r="Y560" s="52" t="inlineStr">
        <is>
          <t>Foliage clump</t>
        </is>
      </c>
    </row>
    <row r="561" outlineLevel="1">
      <c r="A561" s="52" t="inlineStr">
        <is>
          <t>ENV-387</t>
        </is>
      </c>
      <c r="B561" s="52" t="inlineStr">
        <is>
          <t>Environment</t>
        </is>
      </c>
      <c r="C561" s="59" t="inlineStr">
        <is>
          <t>Sphere</t>
        </is>
      </c>
      <c r="D561" s="62" t="inlineStr">
        <is>
          <t>Canopy clump</t>
        </is>
      </c>
      <c r="E561" s="52" t="inlineStr">
        <is>
          <t>ENV-375</t>
        </is>
      </c>
      <c r="F561" s="52" t="n">
        <v>3</v>
      </c>
      <c r="G561" s="54" t="n">
        <v>1.20790613</v>
      </c>
      <c r="H561" s="54" t="n">
        <v>1.02672029</v>
      </c>
      <c r="I561" s="54" t="n">
        <v>1.20790613</v>
      </c>
      <c r="J561" s="54" t="n">
        <v>0</v>
      </c>
      <c r="K561" s="54" t="n">
        <v>0.751318932</v>
      </c>
      <c r="L561" s="54" t="n">
        <v>0</v>
      </c>
      <c r="M561" s="54" t="n">
        <v>-0.527170837</v>
      </c>
      <c r="N561" s="54" t="n">
        <v>2.43329525</v>
      </c>
      <c r="O561" s="54" t="n">
        <v>-0.737477124</v>
      </c>
      <c r="P561" s="52" t="inlineStr">
        <is>
          <t>Gouraud</t>
        </is>
      </c>
      <c r="Q561" s="52" t="inlineStr">
        <is>
          <t>Foliage</t>
        </is>
      </c>
      <c r="R561" s="54" t="n">
        <v>0.7</v>
      </c>
      <c r="S561" s="54" t="n">
        <v>0</v>
      </c>
      <c r="T561" s="54" t="n">
        <v>0.12</v>
      </c>
      <c r="U561" s="54" t="n">
        <v>0</v>
      </c>
      <c r="V561" s="52" t="inlineStr">
        <is>
          <t>Yes</t>
        </is>
      </c>
      <c r="W561" s="52" t="inlineStr">
        <is>
          <t>Yes</t>
        </is>
      </c>
      <c r="X561" s="52" t="inlineStr">
        <is>
          <t>-</t>
        </is>
      </c>
      <c r="Y561" s="52" t="inlineStr">
        <is>
          <t>Foliage clump</t>
        </is>
      </c>
    </row>
    <row r="562" outlineLevel="1">
      <c r="A562" s="52" t="inlineStr">
        <is>
          <t>ENV-388</t>
        </is>
      </c>
      <c r="B562" s="52" t="inlineStr">
        <is>
          <t>Environment</t>
        </is>
      </c>
      <c r="C562" s="59" t="inlineStr">
        <is>
          <t>Sphere</t>
        </is>
      </c>
      <c r="D562" s="62" t="inlineStr">
        <is>
          <t>Canopy clump</t>
        </is>
      </c>
      <c r="E562" s="52" t="inlineStr">
        <is>
          <t>ENV-375</t>
        </is>
      </c>
      <c r="F562" s="52" t="n">
        <v>3</v>
      </c>
      <c r="G562" s="54" t="n">
        <v>1.16867328</v>
      </c>
      <c r="H562" s="54" t="n">
        <v>0.9933723209999999</v>
      </c>
      <c r="I562" s="54" t="n">
        <v>1.16867328</v>
      </c>
      <c r="J562" s="54" t="n">
        <v>0</v>
      </c>
      <c r="K562" s="54" t="n">
        <v>174.546555</v>
      </c>
      <c r="L562" s="54" t="n">
        <v>0</v>
      </c>
      <c r="M562" s="54" t="n">
        <v>0.892137647</v>
      </c>
      <c r="N562" s="54" t="n">
        <v>2.33659959</v>
      </c>
      <c r="O562" s="54" t="n">
        <v>0.106126033</v>
      </c>
      <c r="P562" s="52" t="inlineStr">
        <is>
          <t>Gouraud</t>
        </is>
      </c>
      <c r="Q562" s="52" t="inlineStr">
        <is>
          <t>Foliage</t>
        </is>
      </c>
      <c r="R562" s="54" t="n">
        <v>0.7</v>
      </c>
      <c r="S562" s="54" t="n">
        <v>0</v>
      </c>
      <c r="T562" s="54" t="n">
        <v>0.12</v>
      </c>
      <c r="U562" s="54" t="n">
        <v>0</v>
      </c>
      <c r="V562" s="52" t="inlineStr">
        <is>
          <t>Yes</t>
        </is>
      </c>
      <c r="W562" s="52" t="inlineStr">
        <is>
          <t>Yes</t>
        </is>
      </c>
      <c r="X562" s="52" t="inlineStr">
        <is>
          <t>-</t>
        </is>
      </c>
      <c r="Y562" s="52" t="inlineStr">
        <is>
          <t>Foliage clump</t>
        </is>
      </c>
    </row>
    <row r="563" outlineLevel="1">
      <c r="A563" s="52" t="inlineStr">
        <is>
          <t>ENV-389</t>
        </is>
      </c>
      <c r="B563" s="52" t="inlineStr">
        <is>
          <t>Environment</t>
        </is>
      </c>
      <c r="C563" s="59" t="inlineStr">
        <is>
          <t>Sphere</t>
        </is>
      </c>
      <c r="D563" s="62" t="inlineStr">
        <is>
          <t>Canopy clump</t>
        </is>
      </c>
      <c r="E563" s="52" t="inlineStr">
        <is>
          <t>ENV-375</t>
        </is>
      </c>
      <c r="F563" s="52" t="n">
        <v>3</v>
      </c>
      <c r="G563" s="54" t="n">
        <v>1.04522383</v>
      </c>
      <c r="H563" s="54" t="n">
        <v>0.888440311</v>
      </c>
      <c r="I563" s="54" t="n">
        <v>1.04522383</v>
      </c>
      <c r="J563" s="54" t="n">
        <v>0</v>
      </c>
      <c r="K563" s="54" t="n">
        <v>152.813492</v>
      </c>
      <c r="L563" s="54" t="n">
        <v>0</v>
      </c>
      <c r="M563" s="54" t="n">
        <v>-0.852754891</v>
      </c>
      <c r="N563" s="54" t="n">
        <v>2.23990393</v>
      </c>
      <c r="O563" s="54" t="n">
        <v>0.190139204</v>
      </c>
      <c r="P563" s="52" t="inlineStr">
        <is>
          <t>Gouraud</t>
        </is>
      </c>
      <c r="Q563" s="52" t="inlineStr">
        <is>
          <t>Foliage</t>
        </is>
      </c>
      <c r="R563" s="54" t="n">
        <v>0.7</v>
      </c>
      <c r="S563" s="54" t="n">
        <v>0</v>
      </c>
      <c r="T563" s="54" t="n">
        <v>0.12</v>
      </c>
      <c r="U563" s="54" t="n">
        <v>0</v>
      </c>
      <c r="V563" s="52" t="inlineStr">
        <is>
          <t>Yes</t>
        </is>
      </c>
      <c r="W563" s="52" t="inlineStr">
        <is>
          <t>Yes</t>
        </is>
      </c>
      <c r="X563" s="52" t="inlineStr">
        <is>
          <t>-</t>
        </is>
      </c>
      <c r="Y563" s="52" t="inlineStr">
        <is>
          <t>Foliage clump</t>
        </is>
      </c>
    </row>
    <row r="564" outlineLevel="1">
      <c r="A564" s="52" t="inlineStr">
        <is>
          <t>ENV-390</t>
        </is>
      </c>
      <c r="B564" s="52" t="inlineStr">
        <is>
          <t>Environment</t>
        </is>
      </c>
      <c r="C564" s="59" t="inlineStr">
        <is>
          <t>Sphere</t>
        </is>
      </c>
      <c r="D564" s="62" t="inlineStr">
        <is>
          <t>Canopy clump</t>
        </is>
      </c>
      <c r="E564" s="52" t="inlineStr">
        <is>
          <t>ENV-375</t>
        </is>
      </c>
      <c r="F564" s="52" t="n">
        <v>3</v>
      </c>
      <c r="G564" s="54" t="n">
        <v>1.18019915</v>
      </c>
      <c r="H564" s="54" t="n">
        <v>1.0031693</v>
      </c>
      <c r="I564" s="54" t="n">
        <v>1.18019915</v>
      </c>
      <c r="J564" s="54" t="n">
        <v>0</v>
      </c>
      <c r="K564" s="54" t="n">
        <v>95.49395749999999</v>
      </c>
      <c r="L564" s="54" t="n">
        <v>0</v>
      </c>
      <c r="M564" s="54" t="n">
        <v>0.168270737</v>
      </c>
      <c r="N564" s="54" t="n">
        <v>2.14320827</v>
      </c>
      <c r="O564" s="54" t="n">
        <v>-0.813622534</v>
      </c>
      <c r="P564" s="52" t="inlineStr">
        <is>
          <t>Gouraud</t>
        </is>
      </c>
      <c r="Q564" s="52" t="inlineStr">
        <is>
          <t>Foliage</t>
        </is>
      </c>
      <c r="R564" s="54" t="n">
        <v>0.7</v>
      </c>
      <c r="S564" s="54" t="n">
        <v>0</v>
      </c>
      <c r="T564" s="54" t="n">
        <v>0.12</v>
      </c>
      <c r="U564" s="54" t="n">
        <v>0</v>
      </c>
      <c r="V564" s="52" t="inlineStr">
        <is>
          <t>Yes</t>
        </is>
      </c>
      <c r="W564" s="52" t="inlineStr">
        <is>
          <t>Yes</t>
        </is>
      </c>
      <c r="X564" s="52" t="inlineStr">
        <is>
          <t>-</t>
        </is>
      </c>
      <c r="Y564" s="52" t="inlineStr">
        <is>
          <t>Foliage clump</t>
        </is>
      </c>
    </row>
    <row r="565" outlineLevel="1">
      <c r="A565" s="52" t="inlineStr">
        <is>
          <t>ENV-391</t>
        </is>
      </c>
      <c r="B565" s="52" t="inlineStr">
        <is>
          <t>Environment</t>
        </is>
      </c>
      <c r="C565" s="59" t="inlineStr">
        <is>
          <t>Sphere</t>
        </is>
      </c>
      <c r="D565" s="62" t="inlineStr">
        <is>
          <t>Canopy clump</t>
        </is>
      </c>
      <c r="E565" s="52" t="inlineStr">
        <is>
          <t>ENV-375</t>
        </is>
      </c>
      <c r="F565" s="52" t="n">
        <v>3</v>
      </c>
      <c r="G565" s="54" t="n">
        <v>1.42630076</v>
      </c>
      <c r="H565" s="54" t="n">
        <v>1.21235573</v>
      </c>
      <c r="I565" s="54" t="n">
        <v>1.42630076</v>
      </c>
      <c r="J565" s="54" t="n">
        <v>0</v>
      </c>
      <c r="K565" s="54" t="n">
        <v>252.425522</v>
      </c>
      <c r="L565" s="54" t="n">
        <v>0</v>
      </c>
      <c r="M565" s="54" t="n">
        <v>0.0973925591</v>
      </c>
      <c r="N565" s="54" t="n">
        <v>2.0465126</v>
      </c>
      <c r="O565" s="54" t="n">
        <v>0.760621548</v>
      </c>
      <c r="P565" s="52" t="inlineStr">
        <is>
          <t>Gouraud</t>
        </is>
      </c>
      <c r="Q565" s="52" t="inlineStr">
        <is>
          <t>Foliage</t>
        </is>
      </c>
      <c r="R565" s="54" t="n">
        <v>0.7</v>
      </c>
      <c r="S565" s="54" t="n">
        <v>0</v>
      </c>
      <c r="T565" s="54" t="n">
        <v>0.12</v>
      </c>
      <c r="U565" s="54" t="n">
        <v>0</v>
      </c>
      <c r="V565" s="52" t="inlineStr">
        <is>
          <t>Yes</t>
        </is>
      </c>
      <c r="W565" s="52" t="inlineStr">
        <is>
          <t>Yes</t>
        </is>
      </c>
      <c r="X565" s="52" t="inlineStr">
        <is>
          <t>-</t>
        </is>
      </c>
      <c r="Y565" s="52" t="inlineStr">
        <is>
          <t>Foliage clump</t>
        </is>
      </c>
    </row>
    <row r="566" outlineLevel="1">
      <c r="A566" s="52" t="inlineStr">
        <is>
          <t>ENV-392</t>
        </is>
      </c>
      <c r="B566" s="52" t="inlineStr">
        <is>
          <t>Environment</t>
        </is>
      </c>
      <c r="C566" s="59" t="inlineStr">
        <is>
          <t>Sphere</t>
        </is>
      </c>
      <c r="D566" s="62" t="inlineStr">
        <is>
          <t>Canopy low</t>
        </is>
      </c>
      <c r="E566" s="52" t="inlineStr">
        <is>
          <t>ENV-375</t>
        </is>
      </c>
      <c r="F566" s="52" t="n">
        <v>3</v>
      </c>
      <c r="G566" s="54" t="n">
        <v>1.81304348</v>
      </c>
      <c r="H566" s="54" t="n">
        <v>1.24050343</v>
      </c>
      <c r="I566" s="54" t="n">
        <v>1.81304348</v>
      </c>
      <c r="J566" s="54" t="n">
        <v>0</v>
      </c>
      <c r="K566" s="54" t="n">
        <v>0</v>
      </c>
      <c r="L566" s="54" t="n">
        <v>0</v>
      </c>
      <c r="M566" s="54" t="n">
        <v>0</v>
      </c>
      <c r="N566" s="54" t="n">
        <v>2.43329525</v>
      </c>
      <c r="O566" s="54" t="n">
        <v>0</v>
      </c>
      <c r="P566" s="52" t="inlineStr">
        <is>
          <t>Gouraud</t>
        </is>
      </c>
      <c r="Q566" s="52" t="inlineStr">
        <is>
          <t>Foliage</t>
        </is>
      </c>
      <c r="R566" s="54" t="n">
        <v>0.7</v>
      </c>
      <c r="S566" s="54" t="n">
        <v>0</v>
      </c>
      <c r="T566" s="54" t="n">
        <v>0.12</v>
      </c>
      <c r="U566" s="54" t="n">
        <v>0</v>
      </c>
      <c r="V566" s="52" t="inlineStr">
        <is>
          <t>Yes</t>
        </is>
      </c>
      <c r="W566" s="52" t="inlineStr">
        <is>
          <t>Yes</t>
        </is>
      </c>
      <c r="X566" s="52" t="inlineStr">
        <is>
          <t>-</t>
        </is>
      </c>
      <c r="Y566" s="52" t="inlineStr">
        <is>
          <t>Inner foliage</t>
        </is>
      </c>
    </row>
    <row r="567" outlineLevel="1">
      <c r="A567" s="52" t="inlineStr">
        <is>
          <t>ENV-393</t>
        </is>
      </c>
      <c r="B567" s="52" t="inlineStr">
        <is>
          <t>Environment</t>
        </is>
      </c>
      <c r="C567" s="59" t="inlineStr">
        <is>
          <t>Sphere</t>
        </is>
      </c>
      <c r="D567" s="62" t="inlineStr">
        <is>
          <t>Canopy top</t>
        </is>
      </c>
      <c r="E567" s="52" t="inlineStr">
        <is>
          <t>ENV-375</t>
        </is>
      </c>
      <c r="F567" s="52" t="n">
        <v>3</v>
      </c>
      <c r="G567" s="54" t="n">
        <v>1.24050343</v>
      </c>
      <c r="H567" s="54" t="n">
        <v>0.954233408</v>
      </c>
      <c r="I567" s="54" t="n">
        <v>1.24050343</v>
      </c>
      <c r="J567" s="54" t="n">
        <v>0</v>
      </c>
      <c r="K567" s="54" t="n">
        <v>0</v>
      </c>
      <c r="L567" s="54" t="n">
        <v>0</v>
      </c>
      <c r="M567" s="54" t="n">
        <v>0.09542334080000001</v>
      </c>
      <c r="N567" s="54" t="n">
        <v>3.00583529</v>
      </c>
      <c r="O567" s="54" t="n">
        <v>-0.09542334080000001</v>
      </c>
      <c r="P567" s="52" t="inlineStr">
        <is>
          <t>Gouraud</t>
        </is>
      </c>
      <c r="Q567" s="52" t="inlineStr">
        <is>
          <t>Foliage</t>
        </is>
      </c>
      <c r="R567" s="54" t="n">
        <v>0.7</v>
      </c>
      <c r="S567" s="54" t="n">
        <v>0</v>
      </c>
      <c r="T567" s="54" t="n">
        <v>0.12</v>
      </c>
      <c r="U567" s="54" t="n">
        <v>0</v>
      </c>
      <c r="V567" s="52" t="inlineStr">
        <is>
          <t>Yes</t>
        </is>
      </c>
      <c r="W567" s="52" t="inlineStr">
        <is>
          <t>Yes</t>
        </is>
      </c>
      <c r="X567" s="52" t="inlineStr">
        <is>
          <t>-</t>
        </is>
      </c>
      <c r="Y567" s="52" t="inlineStr">
        <is>
          <t>Inner foliage</t>
        </is>
      </c>
    </row>
    <row r="568" outlineLevel="1">
      <c r="A568" s="52" t="inlineStr">
        <is>
          <t>ENV-394</t>
        </is>
      </c>
      <c r="B568" s="52" t="inlineStr">
        <is>
          <t>Environment</t>
        </is>
      </c>
      <c r="C568" s="53" t="inlineStr">
        <is>
          <t>Group</t>
        </is>
      </c>
      <c r="D568" s="57" t="inlineStr">
        <is>
          <t>Forest patch</t>
        </is>
      </c>
      <c r="E568" s="52" t="inlineStr">
        <is>
          <t>ENV-00</t>
        </is>
      </c>
      <c r="F568" s="52" t="n">
        <v>1</v>
      </c>
      <c r="G568" s="54" t="n">
        <v>1</v>
      </c>
      <c r="H568" s="54" t="n">
        <v>1</v>
      </c>
      <c r="I568" s="54" t="n">
        <v>1</v>
      </c>
      <c r="J568" s="54" t="n">
        <v>0</v>
      </c>
      <c r="K568" s="54" t="n">
        <v>0</v>
      </c>
      <c r="L568" s="54" t="n">
        <v>0</v>
      </c>
      <c r="M568" s="54" t="n">
        <v>0</v>
      </c>
      <c r="N568" s="54" t="n">
        <v>0</v>
      </c>
      <c r="O568" s="54" t="n">
        <v>0</v>
      </c>
      <c r="P568" s="52" t="inlineStr">
        <is>
          <t>-</t>
        </is>
      </c>
      <c r="Q568" s="52" t="inlineStr">
        <is>
          <t>Plain</t>
        </is>
      </c>
      <c r="R568" s="54" t="n">
        <v>0.5</v>
      </c>
      <c r="S568" s="54" t="n">
        <v>0</v>
      </c>
      <c r="T568" s="54" t="n">
        <v>0.2</v>
      </c>
      <c r="U568" s="54" t="n">
        <v>0</v>
      </c>
      <c r="V568" s="52" t="inlineStr">
        <is>
          <t>No</t>
        </is>
      </c>
      <c r="W568" s="52" t="inlineStr">
        <is>
          <t>Yes</t>
        </is>
      </c>
      <c r="X568" s="52" t="inlineStr">
        <is>
          <t>-</t>
        </is>
      </c>
      <c r="Y568" s="52" t="inlineStr">
        <is>
          <t>Cluster of pines and round trees</t>
        </is>
      </c>
    </row>
    <row r="569" outlineLevel="1">
      <c r="A569" s="52" t="inlineStr">
        <is>
          <t>ENV-395</t>
        </is>
      </c>
      <c r="B569" s="52" t="inlineStr">
        <is>
          <t>Environment</t>
        </is>
      </c>
      <c r="C569" s="53" t="inlineStr">
        <is>
          <t>Group</t>
        </is>
      </c>
      <c r="D569" s="60" t="inlineStr">
        <is>
          <t>Pine</t>
        </is>
      </c>
      <c r="E569" s="52" t="inlineStr">
        <is>
          <t>ENV-394</t>
        </is>
      </c>
      <c r="F569" s="52" t="n">
        <v>2</v>
      </c>
      <c r="G569" s="54" t="n">
        <v>1</v>
      </c>
      <c r="H569" s="54" t="n">
        <v>1</v>
      </c>
      <c r="I569" s="54" t="n">
        <v>1</v>
      </c>
      <c r="J569" s="54" t="n">
        <v>0</v>
      </c>
      <c r="K569" s="54" t="n">
        <v>186.927582</v>
      </c>
      <c r="L569" s="54" t="n">
        <v>0</v>
      </c>
      <c r="M569" s="54" t="n">
        <v>-1.94287992</v>
      </c>
      <c r="N569" s="54" t="n">
        <v>-0.0456450954</v>
      </c>
      <c r="O569" s="54" t="n">
        <v>-13.1890554</v>
      </c>
      <c r="P569" s="52" t="inlineStr">
        <is>
          <t>-</t>
        </is>
      </c>
      <c r="Q569" s="52" t="inlineStr">
        <is>
          <t>Plain</t>
        </is>
      </c>
      <c r="R569" s="54" t="n">
        <v>0.5</v>
      </c>
      <c r="S569" s="54" t="n">
        <v>0</v>
      </c>
      <c r="T569" s="54" t="n">
        <v>0.2</v>
      </c>
      <c r="U569" s="54" t="n">
        <v>0</v>
      </c>
      <c r="V569" s="52" t="inlineStr">
        <is>
          <t>No</t>
        </is>
      </c>
      <c r="W569" s="52" t="inlineStr">
        <is>
          <t>Yes</t>
        </is>
      </c>
      <c r="X569" s="52" t="inlineStr">
        <is>
          <t>-</t>
        </is>
      </c>
      <c r="Y569" s="52" t="inlineStr">
        <is>
          <t>Spruce = cylinder trunk + drooping cone whorls</t>
        </is>
      </c>
    </row>
    <row r="570" outlineLevel="1">
      <c r="A570" s="52" t="inlineStr">
        <is>
          <t>ENV-396</t>
        </is>
      </c>
      <c r="B570" s="52" t="inlineStr">
        <is>
          <t>Environment</t>
        </is>
      </c>
      <c r="C570" s="58" t="inlineStr">
        <is>
          <t>Cylinder</t>
        </is>
      </c>
      <c r="D570" s="62" t="inlineStr">
        <is>
          <t>Pine trunk</t>
        </is>
      </c>
      <c r="E570" s="52" t="inlineStr">
        <is>
          <t>ENV-395</t>
        </is>
      </c>
      <c r="F570" s="52" t="n">
        <v>3</v>
      </c>
      <c r="G570" s="54" t="n">
        <v>0.225883335</v>
      </c>
      <c r="H570" s="54" t="n">
        <v>0.225883335</v>
      </c>
      <c r="I570" s="54" t="n">
        <v>3.1268146</v>
      </c>
      <c r="J570" s="54" t="n">
        <v>90</v>
      </c>
      <c r="K570" s="54" t="n">
        <v>0</v>
      </c>
      <c r="L570" s="54" t="n">
        <v>0</v>
      </c>
      <c r="M570" s="54" t="n">
        <v>0</v>
      </c>
      <c r="N570" s="54" t="n">
        <v>1.5634073</v>
      </c>
      <c r="O570" s="54" t="n">
        <v>0</v>
      </c>
      <c r="P570" s="52" t="inlineStr">
        <is>
          <t>Gouraud</t>
        </is>
      </c>
      <c r="Q570" s="52" t="inlineStr">
        <is>
          <t>Bark</t>
        </is>
      </c>
      <c r="R570" s="54" t="n">
        <v>0.9</v>
      </c>
      <c r="S570" s="54" t="n">
        <v>0</v>
      </c>
      <c r="T570" s="54" t="n">
        <v>0.18</v>
      </c>
      <c r="U570" s="54" t="n">
        <v>0</v>
      </c>
      <c r="V570" s="52" t="inlineStr">
        <is>
          <t>Yes</t>
        </is>
      </c>
      <c r="W570" s="52" t="inlineStr">
        <is>
          <t>Yes</t>
        </is>
      </c>
      <c r="X570" s="52" t="inlineStr">
        <is>
          <t>-</t>
        </is>
      </c>
      <c r="Y570" s="52" t="inlineStr">
        <is>
          <t>Trunk</t>
        </is>
      </c>
    </row>
    <row r="571" outlineLevel="1">
      <c r="A571" s="52" t="inlineStr">
        <is>
          <t>ENV-397</t>
        </is>
      </c>
      <c r="B571" s="52" t="inlineStr">
        <is>
          <t>Environment</t>
        </is>
      </c>
      <c r="C571" s="61" t="inlineStr">
        <is>
          <t>Cone</t>
        </is>
      </c>
      <c r="D571" s="62" t="inlineStr">
        <is>
          <t>Pine crown</t>
        </is>
      </c>
      <c r="E571" s="52" t="inlineStr">
        <is>
          <t>ENV-395</t>
        </is>
      </c>
      <c r="F571" s="52" t="n">
        <v>3</v>
      </c>
      <c r="G571" s="54" t="n">
        <v>2.49738836</v>
      </c>
      <c r="H571" s="54" t="n">
        <v>2.46052217</v>
      </c>
      <c r="I571" s="54" t="n">
        <v>1.22249675</v>
      </c>
      <c r="J571" s="54" t="n">
        <v>-91.6602554</v>
      </c>
      <c r="K571" s="54" t="n">
        <v>96.7789688</v>
      </c>
      <c r="L571" s="54" t="n">
        <v>-1.92811275</v>
      </c>
      <c r="M571" s="54" t="n">
        <v>0.00523745036</v>
      </c>
      <c r="N571" s="54" t="n">
        <v>1.2112484</v>
      </c>
      <c r="O571" s="54" t="n">
        <v>-0.0311128031</v>
      </c>
      <c r="P571" s="52" t="inlineStr">
        <is>
          <t>Gouraud</t>
        </is>
      </c>
      <c r="Q571" s="52" t="inlineStr">
        <is>
          <t>Foliage</t>
        </is>
      </c>
      <c r="R571" s="54" t="n">
        <v>0.75</v>
      </c>
      <c r="S571" s="54" t="n">
        <v>0</v>
      </c>
      <c r="T571" s="54" t="n">
        <v>0.11</v>
      </c>
      <c r="U571" s="54" t="n">
        <v>0</v>
      </c>
      <c r="V571" s="52" t="inlineStr">
        <is>
          <t>Yes</t>
        </is>
      </c>
      <c r="W571" s="52" t="inlineStr">
        <is>
          <t>Yes</t>
        </is>
      </c>
      <c r="X571" s="52" t="inlineStr">
        <is>
          <t>-</t>
        </is>
      </c>
      <c r="Y571" s="52" t="inlineStr">
        <is>
          <t>Branch whorl (cone, apex up)</t>
        </is>
      </c>
    </row>
    <row r="572" outlineLevel="1">
      <c r="A572" s="52" t="inlineStr">
        <is>
          <t>ENV-398</t>
        </is>
      </c>
      <c r="B572" s="52" t="inlineStr">
        <is>
          <t>Environment</t>
        </is>
      </c>
      <c r="C572" s="61" t="inlineStr">
        <is>
          <t>Cone</t>
        </is>
      </c>
      <c r="D572" s="62" t="inlineStr">
        <is>
          <t>Pine crown</t>
        </is>
      </c>
      <c r="E572" s="52" t="inlineStr">
        <is>
          <t>ENV-395</t>
        </is>
      </c>
      <c r="F572" s="52" t="n">
        <v>3</v>
      </c>
      <c r="G572" s="54" t="n">
        <v>2.13279247</v>
      </c>
      <c r="H572" s="54" t="n">
        <v>2.08242893</v>
      </c>
      <c r="I572" s="54" t="n">
        <v>1.06523681</v>
      </c>
      <c r="J572" s="54" t="n">
        <v>-95.0057678</v>
      </c>
      <c r="K572" s="54" t="n">
        <v>189.99144</v>
      </c>
      <c r="L572" s="54" t="n">
        <v>-5.31643152</v>
      </c>
      <c r="M572" s="54" t="n">
        <v>0.00806464627</v>
      </c>
      <c r="N572" s="54" t="n">
        <v>1.66031885</v>
      </c>
      <c r="O572" s="54" t="n">
        <v>-0.013233237</v>
      </c>
      <c r="P572" s="52" t="inlineStr">
        <is>
          <t>Gouraud</t>
        </is>
      </c>
      <c r="Q572" s="52" t="inlineStr">
        <is>
          <t>Foliage</t>
        </is>
      </c>
      <c r="R572" s="54" t="n">
        <v>0.75</v>
      </c>
      <c r="S572" s="54" t="n">
        <v>0</v>
      </c>
      <c r="T572" s="54" t="n">
        <v>0.11</v>
      </c>
      <c r="U572" s="54" t="n">
        <v>0</v>
      </c>
      <c r="V572" s="52" t="inlineStr">
        <is>
          <t>Yes</t>
        </is>
      </c>
      <c r="W572" s="52" t="inlineStr">
        <is>
          <t>Yes</t>
        </is>
      </c>
      <c r="X572" s="52" t="inlineStr">
        <is>
          <t>-</t>
        </is>
      </c>
      <c r="Y572" s="52" t="inlineStr">
        <is>
          <t>Branch whorl (cone, apex up)</t>
        </is>
      </c>
    </row>
    <row r="573" outlineLevel="1">
      <c r="A573" s="52" t="inlineStr">
        <is>
          <t>ENV-399</t>
        </is>
      </c>
      <c r="B573" s="52" t="inlineStr">
        <is>
          <t>Environment</t>
        </is>
      </c>
      <c r="C573" s="61" t="inlineStr">
        <is>
          <t>Cone</t>
        </is>
      </c>
      <c r="D573" s="62" t="inlineStr">
        <is>
          <t>Pine crown</t>
        </is>
      </c>
      <c r="E573" s="52" t="inlineStr">
        <is>
          <t>ENV-395</t>
        </is>
      </c>
      <c r="F573" s="52" t="n">
        <v>3</v>
      </c>
      <c r="G573" s="54" t="n">
        <v>1.92047977</v>
      </c>
      <c r="H573" s="54" t="n">
        <v>1.86593604</v>
      </c>
      <c r="I573" s="54" t="n">
        <v>0.988865972</v>
      </c>
      <c r="J573" s="54" t="n">
        <v>-85.0957413</v>
      </c>
      <c r="K573" s="54" t="n">
        <v>125.187775</v>
      </c>
      <c r="L573" s="54" t="n">
        <v>0.0990450382</v>
      </c>
      <c r="M573" s="54" t="n">
        <v>-0.0295265671</v>
      </c>
      <c r="N573" s="54" t="n">
        <v>2.07915688</v>
      </c>
      <c r="O573" s="54" t="n">
        <v>-0.00976028852</v>
      </c>
      <c r="P573" s="52" t="inlineStr">
        <is>
          <t>Gouraud</t>
        </is>
      </c>
      <c r="Q573" s="52" t="inlineStr">
        <is>
          <t>Foliage</t>
        </is>
      </c>
      <c r="R573" s="54" t="n">
        <v>0.75</v>
      </c>
      <c r="S573" s="54" t="n">
        <v>0</v>
      </c>
      <c r="T573" s="54" t="n">
        <v>0.11</v>
      </c>
      <c r="U573" s="54" t="n">
        <v>0</v>
      </c>
      <c r="V573" s="52" t="inlineStr">
        <is>
          <t>Yes</t>
        </is>
      </c>
      <c r="W573" s="52" t="inlineStr">
        <is>
          <t>Yes</t>
        </is>
      </c>
      <c r="X573" s="52" t="inlineStr">
        <is>
          <t>-</t>
        </is>
      </c>
      <c r="Y573" s="52" t="inlineStr">
        <is>
          <t>Branch whorl (cone, apex up)</t>
        </is>
      </c>
    </row>
    <row r="574" outlineLevel="1">
      <c r="A574" s="52" t="inlineStr">
        <is>
          <t>ENV-400</t>
        </is>
      </c>
      <c r="B574" s="52" t="inlineStr">
        <is>
          <t>Environment</t>
        </is>
      </c>
      <c r="C574" s="61" t="inlineStr">
        <is>
          <t>Cone</t>
        </is>
      </c>
      <c r="D574" s="62" t="inlineStr">
        <is>
          <t>Pine crown</t>
        </is>
      </c>
      <c r="E574" s="52" t="inlineStr">
        <is>
          <t>ENV-395</t>
        </is>
      </c>
      <c r="F574" s="52" t="n">
        <v>3</v>
      </c>
      <c r="G574" s="54" t="n">
        <v>1.60843837</v>
      </c>
      <c r="H574" s="54" t="n">
        <v>1.76201224</v>
      </c>
      <c r="I574" s="54" t="n">
        <v>0.808990061</v>
      </c>
      <c r="J574" s="54" t="n">
        <v>-95.7685013</v>
      </c>
      <c r="K574" s="54" t="n">
        <v>179.756912</v>
      </c>
      <c r="L574" s="54" t="n">
        <v>3.39911914</v>
      </c>
      <c r="M574" s="54" t="n">
        <v>0.0106371781</v>
      </c>
      <c r="N574" s="54" t="n">
        <v>2.42288804</v>
      </c>
      <c r="O574" s="54" t="n">
        <v>0.028606724</v>
      </c>
      <c r="P574" s="52" t="inlineStr">
        <is>
          <t>Gouraud</t>
        </is>
      </c>
      <c r="Q574" s="52" t="inlineStr">
        <is>
          <t>Foliage</t>
        </is>
      </c>
      <c r="R574" s="54" t="n">
        <v>0.75</v>
      </c>
      <c r="S574" s="54" t="n">
        <v>0</v>
      </c>
      <c r="T574" s="54" t="n">
        <v>0.11</v>
      </c>
      <c r="U574" s="54" t="n">
        <v>0</v>
      </c>
      <c r="V574" s="52" t="inlineStr">
        <is>
          <t>Yes</t>
        </is>
      </c>
      <c r="W574" s="52" t="inlineStr">
        <is>
          <t>Yes</t>
        </is>
      </c>
      <c r="X574" s="52" t="inlineStr">
        <is>
          <t>-</t>
        </is>
      </c>
      <c r="Y574" s="52" t="inlineStr">
        <is>
          <t>Branch whorl (cone, apex up)</t>
        </is>
      </c>
    </row>
    <row r="575" outlineLevel="1">
      <c r="A575" s="52" t="inlineStr">
        <is>
          <t>ENV-401</t>
        </is>
      </c>
      <c r="B575" s="52" t="inlineStr">
        <is>
          <t>Environment</t>
        </is>
      </c>
      <c r="C575" s="61" t="inlineStr">
        <is>
          <t>Cone</t>
        </is>
      </c>
      <c r="D575" s="62" t="inlineStr">
        <is>
          <t>Pine crown</t>
        </is>
      </c>
      <c r="E575" s="52" t="inlineStr">
        <is>
          <t>ENV-395</t>
        </is>
      </c>
      <c r="F575" s="52" t="n">
        <v>3</v>
      </c>
      <c r="G575" s="54" t="n">
        <v>1.2101171</v>
      </c>
      <c r="H575" s="54" t="n">
        <v>1.31291676</v>
      </c>
      <c r="I575" s="54" t="n">
        <v>0.593820572</v>
      </c>
      <c r="J575" s="54" t="n">
        <v>-84.1887894</v>
      </c>
      <c r="K575" s="54" t="n">
        <v>192.535614</v>
      </c>
      <c r="L575" s="54" t="n">
        <v>-0.249713659</v>
      </c>
      <c r="M575" s="54" t="n">
        <v>-0.00172289845</v>
      </c>
      <c r="N575" s="54" t="n">
        <v>2.73446989</v>
      </c>
      <c r="O575" s="54" t="n">
        <v>-0.0212094262</v>
      </c>
      <c r="P575" s="52" t="inlineStr">
        <is>
          <t>Gouraud</t>
        </is>
      </c>
      <c r="Q575" s="52" t="inlineStr">
        <is>
          <t>Foliage</t>
        </is>
      </c>
      <c r="R575" s="54" t="n">
        <v>0.75</v>
      </c>
      <c r="S575" s="54" t="n">
        <v>0</v>
      </c>
      <c r="T575" s="54" t="n">
        <v>0.11</v>
      </c>
      <c r="U575" s="54" t="n">
        <v>0</v>
      </c>
      <c r="V575" s="52" t="inlineStr">
        <is>
          <t>Yes</t>
        </is>
      </c>
      <c r="W575" s="52" t="inlineStr">
        <is>
          <t>Yes</t>
        </is>
      </c>
      <c r="X575" s="52" t="inlineStr">
        <is>
          <t>-</t>
        </is>
      </c>
      <c r="Y575" s="52" t="inlineStr">
        <is>
          <t>Branch whorl (cone, apex up)</t>
        </is>
      </c>
    </row>
    <row r="576" outlineLevel="1">
      <c r="A576" s="52" t="inlineStr">
        <is>
          <t>ENV-402</t>
        </is>
      </c>
      <c r="B576" s="52" t="inlineStr">
        <is>
          <t>Environment</t>
        </is>
      </c>
      <c r="C576" s="61" t="inlineStr">
        <is>
          <t>Cone</t>
        </is>
      </c>
      <c r="D576" s="62" t="inlineStr">
        <is>
          <t>Pine crown</t>
        </is>
      </c>
      <c r="E576" s="52" t="inlineStr">
        <is>
          <t>ENV-395</t>
        </is>
      </c>
      <c r="F576" s="52" t="n">
        <v>3</v>
      </c>
      <c r="G576" s="54" t="n">
        <v>0.902849376</v>
      </c>
      <c r="H576" s="54" t="n">
        <v>0.9781356450000001</v>
      </c>
      <c r="I576" s="54" t="n">
        <v>0.437100828</v>
      </c>
      <c r="J576" s="54" t="n">
        <v>-93.2930679</v>
      </c>
      <c r="K576" s="54" t="n">
        <v>290.136536</v>
      </c>
      <c r="L576" s="54" t="n">
        <v>5.14692497</v>
      </c>
      <c r="M576" s="54" t="n">
        <v>0.00419353461</v>
      </c>
      <c r="N576" s="54" t="n">
        <v>3.06481266</v>
      </c>
      <c r="O576" s="54" t="n">
        <v>0.029242333</v>
      </c>
      <c r="P576" s="52" t="inlineStr">
        <is>
          <t>Gouraud</t>
        </is>
      </c>
      <c r="Q576" s="52" t="inlineStr">
        <is>
          <t>Foliage</t>
        </is>
      </c>
      <c r="R576" s="54" t="n">
        <v>0.75</v>
      </c>
      <c r="S576" s="54" t="n">
        <v>0</v>
      </c>
      <c r="T576" s="54" t="n">
        <v>0.11</v>
      </c>
      <c r="U576" s="54" t="n">
        <v>0</v>
      </c>
      <c r="V576" s="52" t="inlineStr">
        <is>
          <t>Yes</t>
        </is>
      </c>
      <c r="W576" s="52" t="inlineStr">
        <is>
          <t>Yes</t>
        </is>
      </c>
      <c r="X576" s="52" t="inlineStr">
        <is>
          <t>-</t>
        </is>
      </c>
      <c r="Y576" s="52" t="inlineStr">
        <is>
          <t>Branch whorl (cone, apex up)</t>
        </is>
      </c>
    </row>
    <row r="577" outlineLevel="1">
      <c r="A577" s="52" t="inlineStr">
        <is>
          <t>ENV-403</t>
        </is>
      </c>
      <c r="B577" s="52" t="inlineStr">
        <is>
          <t>Environment</t>
        </is>
      </c>
      <c r="C577" s="61" t="inlineStr">
        <is>
          <t>Cone</t>
        </is>
      </c>
      <c r="D577" s="62" t="inlineStr">
        <is>
          <t>Pine crown</t>
        </is>
      </c>
      <c r="E577" s="52" t="inlineStr">
        <is>
          <t>ENV-395</t>
        </is>
      </c>
      <c r="F577" s="52" t="n">
        <v>3</v>
      </c>
      <c r="G577" s="54" t="n">
        <v>0.535025656</v>
      </c>
      <c r="H577" s="54" t="n">
        <v>0.560916245</v>
      </c>
      <c r="I577" s="54" t="n">
        <v>0.992555559</v>
      </c>
      <c r="J577" s="54" t="n">
        <v>-87.8008652</v>
      </c>
      <c r="K577" s="54" t="n">
        <v>105.454247</v>
      </c>
      <c r="L577" s="54" t="n">
        <v>-5.47412395</v>
      </c>
      <c r="M577" s="54" t="n">
        <v>0.0189071074</v>
      </c>
      <c r="N577" s="54" t="n">
        <v>3.74309254</v>
      </c>
      <c r="O577" s="54" t="n">
        <v>0.0147971483</v>
      </c>
      <c r="P577" s="52" t="inlineStr">
        <is>
          <t>Gouraud</t>
        </is>
      </c>
      <c r="Q577" s="52" t="inlineStr">
        <is>
          <t>Foliage</t>
        </is>
      </c>
      <c r="R577" s="54" t="n">
        <v>0.75</v>
      </c>
      <c r="S577" s="54" t="n">
        <v>0</v>
      </c>
      <c r="T577" s="54" t="n">
        <v>0.11</v>
      </c>
      <c r="U577" s="54" t="n">
        <v>0</v>
      </c>
      <c r="V577" s="52" t="inlineStr">
        <is>
          <t>Yes</t>
        </is>
      </c>
      <c r="W577" s="52" t="inlineStr">
        <is>
          <t>Yes</t>
        </is>
      </c>
      <c r="X577" s="52" t="inlineStr">
        <is>
          <t>-</t>
        </is>
      </c>
      <c r="Y577" s="52" t="inlineStr">
        <is>
          <t>Branch whorl (cone, apex up)</t>
        </is>
      </c>
    </row>
    <row r="578" outlineLevel="1">
      <c r="A578" s="52" t="inlineStr">
        <is>
          <t>ENV-404</t>
        </is>
      </c>
      <c r="B578" s="52" t="inlineStr">
        <is>
          <t>Environment</t>
        </is>
      </c>
      <c r="C578" s="53" t="inlineStr">
        <is>
          <t>Group</t>
        </is>
      </c>
      <c r="D578" s="60" t="inlineStr">
        <is>
          <t>Pine</t>
        </is>
      </c>
      <c r="E578" s="52" t="inlineStr">
        <is>
          <t>ENV-394</t>
        </is>
      </c>
      <c r="F578" s="52" t="n">
        <v>2</v>
      </c>
      <c r="G578" s="54" t="n">
        <v>1</v>
      </c>
      <c r="H578" s="54" t="n">
        <v>1</v>
      </c>
      <c r="I578" s="54" t="n">
        <v>1</v>
      </c>
      <c r="J578" s="54" t="n">
        <v>0</v>
      </c>
      <c r="K578" s="54" t="n">
        <v>256.159332</v>
      </c>
      <c r="L578" s="54" t="n">
        <v>0</v>
      </c>
      <c r="M578" s="54" t="n">
        <v>-2.62885642</v>
      </c>
      <c r="N578" s="54" t="n">
        <v>0.272661895</v>
      </c>
      <c r="O578" s="54" t="n">
        <v>-17.6413937</v>
      </c>
      <c r="P578" s="52" t="inlineStr">
        <is>
          <t>-</t>
        </is>
      </c>
      <c r="Q578" s="52" t="inlineStr">
        <is>
          <t>Plain</t>
        </is>
      </c>
      <c r="R578" s="54" t="n">
        <v>0.5</v>
      </c>
      <c r="S578" s="54" t="n">
        <v>0</v>
      </c>
      <c r="T578" s="54" t="n">
        <v>0.2</v>
      </c>
      <c r="U578" s="54" t="n">
        <v>0</v>
      </c>
      <c r="V578" s="52" t="inlineStr">
        <is>
          <t>No</t>
        </is>
      </c>
      <c r="W578" s="52" t="inlineStr">
        <is>
          <t>Yes</t>
        </is>
      </c>
      <c r="X578" s="52" t="inlineStr">
        <is>
          <t>-</t>
        </is>
      </c>
      <c r="Y578" s="52" t="inlineStr">
        <is>
          <t>Spruce = cylinder trunk + drooping cone whorls</t>
        </is>
      </c>
    </row>
    <row r="579" outlineLevel="1">
      <c r="A579" s="52" t="inlineStr">
        <is>
          <t>ENV-405</t>
        </is>
      </c>
      <c r="B579" s="52" t="inlineStr">
        <is>
          <t>Environment</t>
        </is>
      </c>
      <c r="C579" s="58" t="inlineStr">
        <is>
          <t>Cylinder</t>
        </is>
      </c>
      <c r="D579" s="62" t="inlineStr">
        <is>
          <t>Pine trunk</t>
        </is>
      </c>
      <c r="E579" s="52" t="inlineStr">
        <is>
          <t>ENV-404</t>
        </is>
      </c>
      <c r="F579" s="52" t="n">
        <v>3</v>
      </c>
      <c r="G579" s="54" t="n">
        <v>0.2035456</v>
      </c>
      <c r="H579" s="54" t="n">
        <v>0.2035456</v>
      </c>
      <c r="I579" s="54" t="n">
        <v>2.72969937</v>
      </c>
      <c r="J579" s="54" t="n">
        <v>90</v>
      </c>
      <c r="K579" s="54" t="n">
        <v>0</v>
      </c>
      <c r="L579" s="54" t="n">
        <v>0</v>
      </c>
      <c r="M579" s="54" t="n">
        <v>0</v>
      </c>
      <c r="N579" s="54" t="n">
        <v>1.36484969</v>
      </c>
      <c r="O579" s="54" t="n">
        <v>0</v>
      </c>
      <c r="P579" s="52" t="inlineStr">
        <is>
          <t>Gouraud</t>
        </is>
      </c>
      <c r="Q579" s="52" t="inlineStr">
        <is>
          <t>Bark</t>
        </is>
      </c>
      <c r="R579" s="54" t="n">
        <v>0.9</v>
      </c>
      <c r="S579" s="54" t="n">
        <v>0</v>
      </c>
      <c r="T579" s="54" t="n">
        <v>0.18</v>
      </c>
      <c r="U579" s="54" t="n">
        <v>0</v>
      </c>
      <c r="V579" s="52" t="inlineStr">
        <is>
          <t>Yes</t>
        </is>
      </c>
      <c r="W579" s="52" t="inlineStr">
        <is>
          <t>Yes</t>
        </is>
      </c>
      <c r="X579" s="52" t="inlineStr">
        <is>
          <t>-</t>
        </is>
      </c>
      <c r="Y579" s="52" t="inlineStr">
        <is>
          <t>Trunk</t>
        </is>
      </c>
    </row>
    <row r="580" outlineLevel="1">
      <c r="A580" s="52" t="inlineStr">
        <is>
          <t>ENV-406</t>
        </is>
      </c>
      <c r="B580" s="52" t="inlineStr">
        <is>
          <t>Environment</t>
        </is>
      </c>
      <c r="C580" s="61" t="inlineStr">
        <is>
          <t>Cone</t>
        </is>
      </c>
      <c r="D580" s="62" t="inlineStr">
        <is>
          <t>Pine crown</t>
        </is>
      </c>
      <c r="E580" s="52" t="inlineStr">
        <is>
          <t>ENV-404</t>
        </is>
      </c>
      <c r="F580" s="52" t="n">
        <v>3</v>
      </c>
      <c r="G580" s="54" t="n">
        <v>2.09584856</v>
      </c>
      <c r="H580" s="54" t="n">
        <v>2.11734939</v>
      </c>
      <c r="I580" s="54" t="n">
        <v>1.07660067</v>
      </c>
      <c r="J580" s="54" t="n">
        <v>-88.91510769999999</v>
      </c>
      <c r="K580" s="54" t="n">
        <v>64.13458249999999</v>
      </c>
      <c r="L580" s="54" t="n">
        <v>-5.45742226</v>
      </c>
      <c r="M580" s="54" t="n">
        <v>0.0193990171</v>
      </c>
      <c r="N580" s="54" t="n">
        <v>1.13830042</v>
      </c>
      <c r="O580" s="54" t="n">
        <v>0.0169006623</v>
      </c>
      <c r="P580" s="52" t="inlineStr">
        <is>
          <t>Gouraud</t>
        </is>
      </c>
      <c r="Q580" s="52" t="inlineStr">
        <is>
          <t>Foliage</t>
        </is>
      </c>
      <c r="R580" s="54" t="n">
        <v>0.75</v>
      </c>
      <c r="S580" s="54" t="n">
        <v>0</v>
      </c>
      <c r="T580" s="54" t="n">
        <v>0.11</v>
      </c>
      <c r="U580" s="54" t="n">
        <v>0</v>
      </c>
      <c r="V580" s="52" t="inlineStr">
        <is>
          <t>Yes</t>
        </is>
      </c>
      <c r="W580" s="52" t="inlineStr">
        <is>
          <t>Yes</t>
        </is>
      </c>
      <c r="X580" s="52" t="inlineStr">
        <is>
          <t>-</t>
        </is>
      </c>
      <c r="Y580" s="52" t="inlineStr">
        <is>
          <t>Branch whorl (cone, apex up)</t>
        </is>
      </c>
    </row>
    <row r="581" outlineLevel="1">
      <c r="A581" s="52" t="inlineStr">
        <is>
          <t>ENV-407</t>
        </is>
      </c>
      <c r="B581" s="52" t="inlineStr">
        <is>
          <t>Environment</t>
        </is>
      </c>
      <c r="C581" s="61" t="inlineStr">
        <is>
          <t>Cone</t>
        </is>
      </c>
      <c r="D581" s="62" t="inlineStr">
        <is>
          <t>Pine crown</t>
        </is>
      </c>
      <c r="E581" s="52" t="inlineStr">
        <is>
          <t>ENV-404</t>
        </is>
      </c>
      <c r="F581" s="52" t="n">
        <v>3</v>
      </c>
      <c r="G581" s="54" t="n">
        <v>1.86282802</v>
      </c>
      <c r="H581" s="54" t="n">
        <v>1.7496537</v>
      </c>
      <c r="I581" s="54" t="n">
        <v>0.856717587</v>
      </c>
      <c r="J581" s="54" t="n">
        <v>-92.04978180000001</v>
      </c>
      <c r="K581" s="54" t="n">
        <v>218.384705</v>
      </c>
      <c r="L581" s="54" t="n">
        <v>-1.4461534</v>
      </c>
      <c r="M581" s="54" t="n">
        <v>0.00185521122</v>
      </c>
      <c r="N581" s="54" t="n">
        <v>1.55686677</v>
      </c>
      <c r="O581" s="54" t="n">
        <v>-0.0142002627</v>
      </c>
      <c r="P581" s="52" t="inlineStr">
        <is>
          <t>Gouraud</t>
        </is>
      </c>
      <c r="Q581" s="52" t="inlineStr">
        <is>
          <t>Foliage</t>
        </is>
      </c>
      <c r="R581" s="54" t="n">
        <v>0.75</v>
      </c>
      <c r="S581" s="54" t="n">
        <v>0</v>
      </c>
      <c r="T581" s="54" t="n">
        <v>0.11</v>
      </c>
      <c r="U581" s="54" t="n">
        <v>0</v>
      </c>
      <c r="V581" s="52" t="inlineStr">
        <is>
          <t>Yes</t>
        </is>
      </c>
      <c r="W581" s="52" t="inlineStr">
        <is>
          <t>Yes</t>
        </is>
      </c>
      <c r="X581" s="52" t="inlineStr">
        <is>
          <t>-</t>
        </is>
      </c>
      <c r="Y581" s="52" t="inlineStr">
        <is>
          <t>Branch whorl (cone, apex up)</t>
        </is>
      </c>
    </row>
    <row r="582" outlineLevel="1">
      <c r="A582" s="52" t="inlineStr">
        <is>
          <t>ENV-408</t>
        </is>
      </c>
      <c r="B582" s="52" t="inlineStr">
        <is>
          <t>Environment</t>
        </is>
      </c>
      <c r="C582" s="61" t="inlineStr">
        <is>
          <t>Cone</t>
        </is>
      </c>
      <c r="D582" s="62" t="inlineStr">
        <is>
          <t>Pine crown</t>
        </is>
      </c>
      <c r="E582" s="52" t="inlineStr">
        <is>
          <t>ENV-404</t>
        </is>
      </c>
      <c r="F582" s="52" t="n">
        <v>3</v>
      </c>
      <c r="G582" s="54" t="n">
        <v>1.43378079</v>
      </c>
      <c r="H582" s="54" t="n">
        <v>1.53829992</v>
      </c>
      <c r="I582" s="54" t="n">
        <v>0.688940227</v>
      </c>
      <c r="J582" s="54" t="n">
        <v>-95.46121979999999</v>
      </c>
      <c r="K582" s="54" t="n">
        <v>108.897835</v>
      </c>
      <c r="L582" s="54" t="n">
        <v>-5.04550362</v>
      </c>
      <c r="M582" s="54" t="n">
        <v>-0.0212995186</v>
      </c>
      <c r="N582" s="54" t="n">
        <v>1.93070078</v>
      </c>
      <c r="O582" s="54" t="n">
        <v>0.0397524722</v>
      </c>
      <c r="P582" s="52" t="inlineStr">
        <is>
          <t>Gouraud</t>
        </is>
      </c>
      <c r="Q582" s="52" t="inlineStr">
        <is>
          <t>Foliage</t>
        </is>
      </c>
      <c r="R582" s="54" t="n">
        <v>0.75</v>
      </c>
      <c r="S582" s="54" t="n">
        <v>0</v>
      </c>
      <c r="T582" s="54" t="n">
        <v>0.11</v>
      </c>
      <c r="U582" s="54" t="n">
        <v>0</v>
      </c>
      <c r="V582" s="52" t="inlineStr">
        <is>
          <t>Yes</t>
        </is>
      </c>
      <c r="W582" s="52" t="inlineStr">
        <is>
          <t>Yes</t>
        </is>
      </c>
      <c r="X582" s="52" t="inlineStr">
        <is>
          <t>-</t>
        </is>
      </c>
      <c r="Y582" s="52" t="inlineStr">
        <is>
          <t>Branch whorl (cone, apex up)</t>
        </is>
      </c>
    </row>
    <row r="583" outlineLevel="1">
      <c r="A583" s="52" t="inlineStr">
        <is>
          <t>ENV-409</t>
        </is>
      </c>
      <c r="B583" s="52" t="inlineStr">
        <is>
          <t>Environment</t>
        </is>
      </c>
      <c r="C583" s="61" t="inlineStr">
        <is>
          <t>Cone</t>
        </is>
      </c>
      <c r="D583" s="62" t="inlineStr">
        <is>
          <t>Pine crown</t>
        </is>
      </c>
      <c r="E583" s="52" t="inlineStr">
        <is>
          <t>ENV-404</t>
        </is>
      </c>
      <c r="F583" s="52" t="n">
        <v>3</v>
      </c>
      <c r="G583" s="54" t="n">
        <v>1.09947217</v>
      </c>
      <c r="H583" s="54" t="n">
        <v>1.12902606</v>
      </c>
      <c r="I583" s="54" t="n">
        <v>0.55828613</v>
      </c>
      <c r="J583" s="54" t="n">
        <v>-86.9591599</v>
      </c>
      <c r="K583" s="54" t="n">
        <v>224.371246</v>
      </c>
      <c r="L583" s="54" t="n">
        <v>-2.87336826</v>
      </c>
      <c r="M583" s="54" t="n">
        <v>0.0356979221</v>
      </c>
      <c r="N583" s="54" t="n">
        <v>2.29970646</v>
      </c>
      <c r="O583" s="54" t="n">
        <v>0.0295384359</v>
      </c>
      <c r="P583" s="52" t="inlineStr">
        <is>
          <t>Gouraud</t>
        </is>
      </c>
      <c r="Q583" s="52" t="inlineStr">
        <is>
          <t>Foliage</t>
        </is>
      </c>
      <c r="R583" s="54" t="n">
        <v>0.75</v>
      </c>
      <c r="S583" s="54" t="n">
        <v>0</v>
      </c>
      <c r="T583" s="54" t="n">
        <v>0.11</v>
      </c>
      <c r="U583" s="54" t="n">
        <v>0</v>
      </c>
      <c r="V583" s="52" t="inlineStr">
        <is>
          <t>Yes</t>
        </is>
      </c>
      <c r="W583" s="52" t="inlineStr">
        <is>
          <t>Yes</t>
        </is>
      </c>
      <c r="X583" s="52" t="inlineStr">
        <is>
          <t>-</t>
        </is>
      </c>
      <c r="Y583" s="52" t="inlineStr">
        <is>
          <t>Branch whorl (cone, apex up)</t>
        </is>
      </c>
    </row>
    <row r="584" outlineLevel="1">
      <c r="A584" s="52" t="inlineStr">
        <is>
          <t>ENV-410</t>
        </is>
      </c>
      <c r="B584" s="52" t="inlineStr">
        <is>
          <t>Environment</t>
        </is>
      </c>
      <c r="C584" s="61" t="inlineStr">
        <is>
          <t>Cone</t>
        </is>
      </c>
      <c r="D584" s="62" t="inlineStr">
        <is>
          <t>Pine crown</t>
        </is>
      </c>
      <c r="E584" s="52" t="inlineStr">
        <is>
          <t>ENV-404</t>
        </is>
      </c>
      <c r="F584" s="52" t="n">
        <v>3</v>
      </c>
      <c r="G584" s="54" t="n">
        <v>0.784274518</v>
      </c>
      <c r="H584" s="54" t="n">
        <v>0.818147779</v>
      </c>
      <c r="I584" s="54" t="n">
        <v>0.368204027</v>
      </c>
      <c r="J584" s="54" t="n">
        <v>-94.7647095</v>
      </c>
      <c r="K584" s="54" t="n">
        <v>356.815216</v>
      </c>
      <c r="L584" s="54" t="n">
        <v>4.17964983</v>
      </c>
      <c r="M584" s="54" t="n">
        <v>-0.02697042</v>
      </c>
      <c r="N584" s="54" t="n">
        <v>2.62447357</v>
      </c>
      <c r="O584" s="54" t="n">
        <v>-0.0391165055</v>
      </c>
      <c r="P584" s="52" t="inlineStr">
        <is>
          <t>Gouraud</t>
        </is>
      </c>
      <c r="Q584" s="52" t="inlineStr">
        <is>
          <t>Foliage</t>
        </is>
      </c>
      <c r="R584" s="54" t="n">
        <v>0.75</v>
      </c>
      <c r="S584" s="54" t="n">
        <v>0</v>
      </c>
      <c r="T584" s="54" t="n">
        <v>0.11</v>
      </c>
      <c r="U584" s="54" t="n">
        <v>0</v>
      </c>
      <c r="V584" s="52" t="inlineStr">
        <is>
          <t>Yes</t>
        </is>
      </c>
      <c r="W584" s="52" t="inlineStr">
        <is>
          <t>Yes</t>
        </is>
      </c>
      <c r="X584" s="52" t="inlineStr">
        <is>
          <t>-</t>
        </is>
      </c>
      <c r="Y584" s="52" t="inlineStr">
        <is>
          <t>Branch whorl (cone, apex up)</t>
        </is>
      </c>
    </row>
    <row r="585" outlineLevel="1">
      <c r="A585" s="52" t="inlineStr">
        <is>
          <t>ENV-411</t>
        </is>
      </c>
      <c r="B585" s="52" t="inlineStr">
        <is>
          <t>Environment</t>
        </is>
      </c>
      <c r="C585" s="61" t="inlineStr">
        <is>
          <t>Cone</t>
        </is>
      </c>
      <c r="D585" s="62" t="inlineStr">
        <is>
          <t>Pine crown</t>
        </is>
      </c>
      <c r="E585" s="52" t="inlineStr">
        <is>
          <t>ENV-404</t>
        </is>
      </c>
      <c r="F585" s="52" t="n">
        <v>3</v>
      </c>
      <c r="G585" s="54" t="n">
        <v>0.513602257</v>
      </c>
      <c r="H585" s="54" t="n">
        <v>0.515516996</v>
      </c>
      <c r="I585" s="54" t="n">
        <v>0.843637288</v>
      </c>
      <c r="J585" s="54" t="n">
        <v>-93.6538467</v>
      </c>
      <c r="K585" s="54" t="n">
        <v>219.767715</v>
      </c>
      <c r="L585" s="54" t="n">
        <v>5.58561993</v>
      </c>
      <c r="M585" s="54" t="n">
        <v>0.0130940815</v>
      </c>
      <c r="N585" s="54" t="n">
        <v>3.27151823</v>
      </c>
      <c r="O585" s="54" t="n">
        <v>0.00670267548</v>
      </c>
      <c r="P585" s="52" t="inlineStr">
        <is>
          <t>Gouraud</t>
        </is>
      </c>
      <c r="Q585" s="52" t="inlineStr">
        <is>
          <t>Foliage</t>
        </is>
      </c>
      <c r="R585" s="54" t="n">
        <v>0.75</v>
      </c>
      <c r="S585" s="54" t="n">
        <v>0</v>
      </c>
      <c r="T585" s="54" t="n">
        <v>0.11</v>
      </c>
      <c r="U585" s="54" t="n">
        <v>0</v>
      </c>
      <c r="V585" s="52" t="inlineStr">
        <is>
          <t>Yes</t>
        </is>
      </c>
      <c r="W585" s="52" t="inlineStr">
        <is>
          <t>Yes</t>
        </is>
      </c>
      <c r="X585" s="52" t="inlineStr">
        <is>
          <t>-</t>
        </is>
      </c>
      <c r="Y585" s="52" t="inlineStr">
        <is>
          <t>Branch whorl (cone, apex up)</t>
        </is>
      </c>
    </row>
    <row r="586" outlineLevel="1">
      <c r="A586" s="52" t="inlineStr">
        <is>
          <t>ENV-412</t>
        </is>
      </c>
      <c r="B586" s="52" t="inlineStr">
        <is>
          <t>Environment</t>
        </is>
      </c>
      <c r="C586" s="53" t="inlineStr">
        <is>
          <t>Group</t>
        </is>
      </c>
      <c r="D586" s="60" t="inlineStr">
        <is>
          <t>Pine</t>
        </is>
      </c>
      <c r="E586" s="52" t="inlineStr">
        <is>
          <t>ENV-394</t>
        </is>
      </c>
      <c r="F586" s="52" t="n">
        <v>2</v>
      </c>
      <c r="G586" s="54" t="n">
        <v>1</v>
      </c>
      <c r="H586" s="54" t="n">
        <v>1</v>
      </c>
      <c r="I586" s="54" t="n">
        <v>1</v>
      </c>
      <c r="J586" s="54" t="n">
        <v>0</v>
      </c>
      <c r="K586" s="54" t="n">
        <v>84.5787201</v>
      </c>
      <c r="L586" s="54" t="n">
        <v>0</v>
      </c>
      <c r="M586" s="54" t="n">
        <v>0.303984582</v>
      </c>
      <c r="N586" s="54" t="n">
        <v>-0.241420507</v>
      </c>
      <c r="O586" s="54" t="n">
        <v>-13.7023296</v>
      </c>
      <c r="P586" s="52" t="inlineStr">
        <is>
          <t>-</t>
        </is>
      </c>
      <c r="Q586" s="52" t="inlineStr">
        <is>
          <t>Plain</t>
        </is>
      </c>
      <c r="R586" s="54" t="n">
        <v>0.5</v>
      </c>
      <c r="S586" s="54" t="n">
        <v>0</v>
      </c>
      <c r="T586" s="54" t="n">
        <v>0.2</v>
      </c>
      <c r="U586" s="54" t="n">
        <v>0</v>
      </c>
      <c r="V586" s="52" t="inlineStr">
        <is>
          <t>No</t>
        </is>
      </c>
      <c r="W586" s="52" t="inlineStr">
        <is>
          <t>Yes</t>
        </is>
      </c>
      <c r="X586" s="52" t="inlineStr">
        <is>
          <t>-</t>
        </is>
      </c>
      <c r="Y586" s="52" t="inlineStr">
        <is>
          <t>Spruce = cylinder trunk + drooping cone whorls</t>
        </is>
      </c>
    </row>
    <row r="587" outlineLevel="1">
      <c r="A587" s="52" t="inlineStr">
        <is>
          <t>ENV-413</t>
        </is>
      </c>
      <c r="B587" s="52" t="inlineStr">
        <is>
          <t>Environment</t>
        </is>
      </c>
      <c r="C587" s="58" t="inlineStr">
        <is>
          <t>Cylinder</t>
        </is>
      </c>
      <c r="D587" s="62" t="inlineStr">
        <is>
          <t>Pine trunk</t>
        </is>
      </c>
      <c r="E587" s="52" t="inlineStr">
        <is>
          <t>ENV-412</t>
        </is>
      </c>
      <c r="F587" s="52" t="n">
        <v>3</v>
      </c>
      <c r="G587" s="54" t="n">
        <v>0.203594923</v>
      </c>
      <c r="H587" s="54" t="n">
        <v>0.203594923</v>
      </c>
      <c r="I587" s="54" t="n">
        <v>2.73057628</v>
      </c>
      <c r="J587" s="54" t="n">
        <v>90</v>
      </c>
      <c r="K587" s="54" t="n">
        <v>0</v>
      </c>
      <c r="L587" s="54" t="n">
        <v>0</v>
      </c>
      <c r="M587" s="54" t="n">
        <v>0</v>
      </c>
      <c r="N587" s="54" t="n">
        <v>1.36528814</v>
      </c>
      <c r="O587" s="54" t="n">
        <v>0</v>
      </c>
      <c r="P587" s="52" t="inlineStr">
        <is>
          <t>Gouraud</t>
        </is>
      </c>
      <c r="Q587" s="52" t="inlineStr">
        <is>
          <t>Bark</t>
        </is>
      </c>
      <c r="R587" s="54" t="n">
        <v>0.9</v>
      </c>
      <c r="S587" s="54" t="n">
        <v>0</v>
      </c>
      <c r="T587" s="54" t="n">
        <v>0.18</v>
      </c>
      <c r="U587" s="54" t="n">
        <v>0</v>
      </c>
      <c r="V587" s="52" t="inlineStr">
        <is>
          <t>Yes</t>
        </is>
      </c>
      <c r="W587" s="52" t="inlineStr">
        <is>
          <t>Yes</t>
        </is>
      </c>
      <c r="X587" s="52" t="inlineStr">
        <is>
          <t>-</t>
        </is>
      </c>
      <c r="Y587" s="52" t="inlineStr">
        <is>
          <t>Trunk</t>
        </is>
      </c>
    </row>
    <row r="588" outlineLevel="1">
      <c r="A588" s="52" t="inlineStr">
        <is>
          <t>ENV-414</t>
        </is>
      </c>
      <c r="B588" s="52" t="inlineStr">
        <is>
          <t>Environment</t>
        </is>
      </c>
      <c r="C588" s="61" t="inlineStr">
        <is>
          <t>Cone</t>
        </is>
      </c>
      <c r="D588" s="62" t="inlineStr">
        <is>
          <t>Pine crown</t>
        </is>
      </c>
      <c r="E588" s="52" t="inlineStr">
        <is>
          <t>ENV-412</t>
        </is>
      </c>
      <c r="F588" s="52" t="n">
        <v>3</v>
      </c>
      <c r="G588" s="54" t="n">
        <v>2.22463465</v>
      </c>
      <c r="H588" s="54" t="n">
        <v>2.08328223</v>
      </c>
      <c r="I588" s="54" t="n">
        <v>1.14152062</v>
      </c>
      <c r="J588" s="54" t="n">
        <v>-89.2943039</v>
      </c>
      <c r="K588" s="54" t="n">
        <v>118.555374</v>
      </c>
      <c r="L588" s="54" t="n">
        <v>-0.6082427500000001</v>
      </c>
      <c r="M588" s="54" t="n">
        <v>0.0223648977</v>
      </c>
      <c r="N588" s="54" t="n">
        <v>1.17076039</v>
      </c>
      <c r="O588" s="54" t="n">
        <v>-0.00181785098</v>
      </c>
      <c r="P588" s="52" t="inlineStr">
        <is>
          <t>Gouraud</t>
        </is>
      </c>
      <c r="Q588" s="52" t="inlineStr">
        <is>
          <t>Foliage</t>
        </is>
      </c>
      <c r="R588" s="54" t="n">
        <v>0.75</v>
      </c>
      <c r="S588" s="54" t="n">
        <v>0</v>
      </c>
      <c r="T588" s="54" t="n">
        <v>0.11</v>
      </c>
      <c r="U588" s="54" t="n">
        <v>0</v>
      </c>
      <c r="V588" s="52" t="inlineStr">
        <is>
          <t>Yes</t>
        </is>
      </c>
      <c r="W588" s="52" t="inlineStr">
        <is>
          <t>Yes</t>
        </is>
      </c>
      <c r="X588" s="52" t="inlineStr">
        <is>
          <t>-</t>
        </is>
      </c>
      <c r="Y588" s="52" t="inlineStr">
        <is>
          <t>Branch whorl (cone, apex up)</t>
        </is>
      </c>
    </row>
    <row r="589" outlineLevel="1">
      <c r="A589" s="52" t="inlineStr">
        <is>
          <t>ENV-415</t>
        </is>
      </c>
      <c r="B589" s="52" t="inlineStr">
        <is>
          <t>Environment</t>
        </is>
      </c>
      <c r="C589" s="61" t="inlineStr">
        <is>
          <t>Cone</t>
        </is>
      </c>
      <c r="D589" s="62" t="inlineStr">
        <is>
          <t>Pine crown</t>
        </is>
      </c>
      <c r="E589" s="52" t="inlineStr">
        <is>
          <t>ENV-412</t>
        </is>
      </c>
      <c r="F589" s="52" t="n">
        <v>3</v>
      </c>
      <c r="G589" s="54" t="n">
        <v>1.89461267</v>
      </c>
      <c r="H589" s="54" t="n">
        <v>1.95983315</v>
      </c>
      <c r="I589" s="54" t="n">
        <v>0.979412615</v>
      </c>
      <c r="J589" s="54" t="n">
        <v>-89.9245605</v>
      </c>
      <c r="K589" s="54" t="n">
        <v>337.680603</v>
      </c>
      <c r="L589" s="54" t="n">
        <v>-0.383332014</v>
      </c>
      <c r="M589" s="54" t="n">
        <v>-0.00779760815</v>
      </c>
      <c r="N589" s="54" t="n">
        <v>1.61842024</v>
      </c>
      <c r="O589" s="54" t="n">
        <v>-0.0110103078</v>
      </c>
      <c r="P589" s="52" t="inlineStr">
        <is>
          <t>Gouraud</t>
        </is>
      </c>
      <c r="Q589" s="52" t="inlineStr">
        <is>
          <t>Foliage</t>
        </is>
      </c>
      <c r="R589" s="54" t="n">
        <v>0.75</v>
      </c>
      <c r="S589" s="54" t="n">
        <v>0</v>
      </c>
      <c r="T589" s="54" t="n">
        <v>0.11</v>
      </c>
      <c r="U589" s="54" t="n">
        <v>0</v>
      </c>
      <c r="V589" s="52" t="inlineStr">
        <is>
          <t>Yes</t>
        </is>
      </c>
      <c r="W589" s="52" t="inlineStr">
        <is>
          <t>Yes</t>
        </is>
      </c>
      <c r="X589" s="52" t="inlineStr">
        <is>
          <t>-</t>
        </is>
      </c>
      <c r="Y589" s="52" t="inlineStr">
        <is>
          <t>Branch whorl (cone, apex up)</t>
        </is>
      </c>
    </row>
    <row r="590" outlineLevel="1">
      <c r="A590" s="52" t="inlineStr">
        <is>
          <t>ENV-416</t>
        </is>
      </c>
      <c r="B590" s="52" t="inlineStr">
        <is>
          <t>Environment</t>
        </is>
      </c>
      <c r="C590" s="61" t="inlineStr">
        <is>
          <t>Cone</t>
        </is>
      </c>
      <c r="D590" s="62" t="inlineStr">
        <is>
          <t>Pine crown</t>
        </is>
      </c>
      <c r="E590" s="52" t="inlineStr">
        <is>
          <t>ENV-412</t>
        </is>
      </c>
      <c r="F590" s="52" t="n">
        <v>3</v>
      </c>
      <c r="G590" s="54" t="n">
        <v>1.42040622</v>
      </c>
      <c r="H590" s="54" t="n">
        <v>1.30828106</v>
      </c>
      <c r="I590" s="54" t="n">
        <v>0.639410853</v>
      </c>
      <c r="J590" s="54" t="n">
        <v>-94.2567749</v>
      </c>
      <c r="K590" s="54" t="n">
        <v>198.173218</v>
      </c>
      <c r="L590" s="54" t="n">
        <v>4.34488201</v>
      </c>
      <c r="M590" s="54" t="n">
        <v>0.0317712575</v>
      </c>
      <c r="N590" s="54" t="n">
        <v>1.90632057</v>
      </c>
      <c r="O590" s="54" t="n">
        <v>-0.00525008189</v>
      </c>
      <c r="P590" s="52" t="inlineStr">
        <is>
          <t>Gouraud</t>
        </is>
      </c>
      <c r="Q590" s="52" t="inlineStr">
        <is>
          <t>Foliage</t>
        </is>
      </c>
      <c r="R590" s="54" t="n">
        <v>0.75</v>
      </c>
      <c r="S590" s="54" t="n">
        <v>0</v>
      </c>
      <c r="T590" s="54" t="n">
        <v>0.11</v>
      </c>
      <c r="U590" s="54" t="n">
        <v>0</v>
      </c>
      <c r="V590" s="52" t="inlineStr">
        <is>
          <t>Yes</t>
        </is>
      </c>
      <c r="W590" s="52" t="inlineStr">
        <is>
          <t>Yes</t>
        </is>
      </c>
      <c r="X590" s="52" t="inlineStr">
        <is>
          <t>-</t>
        </is>
      </c>
      <c r="Y590" s="52" t="inlineStr">
        <is>
          <t>Branch whorl (cone, apex up)</t>
        </is>
      </c>
    </row>
    <row r="591" outlineLevel="1">
      <c r="A591" s="52" t="inlineStr">
        <is>
          <t>ENV-417</t>
        </is>
      </c>
      <c r="B591" s="52" t="inlineStr">
        <is>
          <t>Environment</t>
        </is>
      </c>
      <c r="C591" s="61" t="inlineStr">
        <is>
          <t>Cone</t>
        </is>
      </c>
      <c r="D591" s="62" t="inlineStr">
        <is>
          <t>Pine crown</t>
        </is>
      </c>
      <c r="E591" s="52" t="inlineStr">
        <is>
          <t>ENV-412</t>
        </is>
      </c>
      <c r="F591" s="52" t="n">
        <v>3</v>
      </c>
      <c r="G591" s="54" t="n">
        <v>1.20580471</v>
      </c>
      <c r="H591" s="54" t="n">
        <v>1.15343952</v>
      </c>
      <c r="I591" s="54" t="n">
        <v>0.5830127000000001</v>
      </c>
      <c r="J591" s="54" t="n">
        <v>-89.8316956</v>
      </c>
      <c r="K591" s="54" t="n">
        <v>43.3209381</v>
      </c>
      <c r="L591" s="54" t="n">
        <v>-0.5210530759999999</v>
      </c>
      <c r="M591" s="54" t="n">
        <v>-0.0297120418</v>
      </c>
      <c r="N591" s="54" t="n">
        <v>2.3126235</v>
      </c>
      <c r="O591" s="54" t="n">
        <v>-0.0144888014</v>
      </c>
      <c r="P591" s="52" t="inlineStr">
        <is>
          <t>Gouraud</t>
        </is>
      </c>
      <c r="Q591" s="52" t="inlineStr">
        <is>
          <t>Foliage</t>
        </is>
      </c>
      <c r="R591" s="54" t="n">
        <v>0.75</v>
      </c>
      <c r="S591" s="54" t="n">
        <v>0</v>
      </c>
      <c r="T591" s="54" t="n">
        <v>0.11</v>
      </c>
      <c r="U591" s="54" t="n">
        <v>0</v>
      </c>
      <c r="V591" s="52" t="inlineStr">
        <is>
          <t>Yes</t>
        </is>
      </c>
      <c r="W591" s="52" t="inlineStr">
        <is>
          <t>Yes</t>
        </is>
      </c>
      <c r="X591" s="52" t="inlineStr">
        <is>
          <t>-</t>
        </is>
      </c>
      <c r="Y591" s="52" t="inlineStr">
        <is>
          <t>Branch whorl (cone, apex up)</t>
        </is>
      </c>
    </row>
    <row r="592" outlineLevel="1">
      <c r="A592" s="52" t="inlineStr">
        <is>
          <t>ENV-418</t>
        </is>
      </c>
      <c r="B592" s="52" t="inlineStr">
        <is>
          <t>Environment</t>
        </is>
      </c>
      <c r="C592" s="61" t="inlineStr">
        <is>
          <t>Cone</t>
        </is>
      </c>
      <c r="D592" s="62" t="inlineStr">
        <is>
          <t>Pine crown</t>
        </is>
      </c>
      <c r="E592" s="52" t="inlineStr">
        <is>
          <t>ENV-412</t>
        </is>
      </c>
      <c r="F592" s="52" t="n">
        <v>3</v>
      </c>
      <c r="G592" s="54" t="n">
        <v>0.850216925</v>
      </c>
      <c r="H592" s="54" t="n">
        <v>0.809905469</v>
      </c>
      <c r="I592" s="54" t="n">
        <v>0.436774641</v>
      </c>
      <c r="J592" s="54" t="n">
        <v>-95.99402619999999</v>
      </c>
      <c r="K592" s="54" t="n">
        <v>266.619049</v>
      </c>
      <c r="L592" s="54" t="n">
        <v>1.3030057</v>
      </c>
      <c r="M592" s="54" t="n">
        <v>0.0218957141</v>
      </c>
      <c r="N592" s="54" t="n">
        <v>2.65947628</v>
      </c>
      <c r="O592" s="54" t="n">
        <v>-0.0171302501</v>
      </c>
      <c r="P592" s="52" t="inlineStr">
        <is>
          <t>Gouraud</t>
        </is>
      </c>
      <c r="Q592" s="52" t="inlineStr">
        <is>
          <t>Foliage</t>
        </is>
      </c>
      <c r="R592" s="54" t="n">
        <v>0.75</v>
      </c>
      <c r="S592" s="54" t="n">
        <v>0</v>
      </c>
      <c r="T592" s="54" t="n">
        <v>0.11</v>
      </c>
      <c r="U592" s="54" t="n">
        <v>0</v>
      </c>
      <c r="V592" s="52" t="inlineStr">
        <is>
          <t>Yes</t>
        </is>
      </c>
      <c r="W592" s="52" t="inlineStr">
        <is>
          <t>Yes</t>
        </is>
      </c>
      <c r="X592" s="52" t="inlineStr">
        <is>
          <t>-</t>
        </is>
      </c>
      <c r="Y592" s="52" t="inlineStr">
        <is>
          <t>Branch whorl (cone, apex up)</t>
        </is>
      </c>
    </row>
    <row r="593" outlineLevel="1">
      <c r="A593" s="52" t="inlineStr">
        <is>
          <t>ENV-419</t>
        </is>
      </c>
      <c r="B593" s="52" t="inlineStr">
        <is>
          <t>Environment</t>
        </is>
      </c>
      <c r="C593" s="61" t="inlineStr">
        <is>
          <t>Cone</t>
        </is>
      </c>
      <c r="D593" s="62" t="inlineStr">
        <is>
          <t>Pine crown</t>
        </is>
      </c>
      <c r="E593" s="52" t="inlineStr">
        <is>
          <t>ENV-412</t>
        </is>
      </c>
      <c r="F593" s="52" t="n">
        <v>3</v>
      </c>
      <c r="G593" s="54" t="n">
        <v>0.463276803</v>
      </c>
      <c r="H593" s="54" t="n">
        <v>0.437748134</v>
      </c>
      <c r="I593" s="54" t="n">
        <v>0.843966186</v>
      </c>
      <c r="J593" s="54" t="n">
        <v>-87.5058136</v>
      </c>
      <c r="K593" s="54" t="n">
        <v>191.430359</v>
      </c>
      <c r="L593" s="54" t="n">
        <v>-4.71963501</v>
      </c>
      <c r="M593" s="54" t="n">
        <v>0.00714599108</v>
      </c>
      <c r="N593" s="54" t="n">
        <v>3.2725594</v>
      </c>
      <c r="O593" s="54" t="n">
        <v>-0.0166792534</v>
      </c>
      <c r="P593" s="52" t="inlineStr">
        <is>
          <t>Gouraud</t>
        </is>
      </c>
      <c r="Q593" s="52" t="inlineStr">
        <is>
          <t>Foliage</t>
        </is>
      </c>
      <c r="R593" s="54" t="n">
        <v>0.75</v>
      </c>
      <c r="S593" s="54" t="n">
        <v>0</v>
      </c>
      <c r="T593" s="54" t="n">
        <v>0.11</v>
      </c>
      <c r="U593" s="54" t="n">
        <v>0</v>
      </c>
      <c r="V593" s="52" t="inlineStr">
        <is>
          <t>Yes</t>
        </is>
      </c>
      <c r="W593" s="52" t="inlineStr">
        <is>
          <t>Yes</t>
        </is>
      </c>
      <c r="X593" s="52" t="inlineStr">
        <is>
          <t>-</t>
        </is>
      </c>
      <c r="Y593" s="52" t="inlineStr">
        <is>
          <t>Branch whorl (cone, apex up)</t>
        </is>
      </c>
    </row>
    <row r="594" outlineLevel="1">
      <c r="A594" s="52" t="inlineStr">
        <is>
          <t>ENV-420</t>
        </is>
      </c>
      <c r="B594" s="52" t="inlineStr">
        <is>
          <t>Environment</t>
        </is>
      </c>
      <c r="C594" s="53" t="inlineStr">
        <is>
          <t>Group</t>
        </is>
      </c>
      <c r="D594" s="60" t="inlineStr">
        <is>
          <t>Pine</t>
        </is>
      </c>
      <c r="E594" s="52" t="inlineStr">
        <is>
          <t>ENV-394</t>
        </is>
      </c>
      <c r="F594" s="52" t="n">
        <v>2</v>
      </c>
      <c r="G594" s="54" t="n">
        <v>1</v>
      </c>
      <c r="H594" s="54" t="n">
        <v>1</v>
      </c>
      <c r="I594" s="54" t="n">
        <v>1</v>
      </c>
      <c r="J594" s="54" t="n">
        <v>0</v>
      </c>
      <c r="K594" s="54" t="n">
        <v>322.735626</v>
      </c>
      <c r="L594" s="54" t="n">
        <v>0</v>
      </c>
      <c r="M594" s="54" t="n">
        <v>-3.833251</v>
      </c>
      <c r="N594" s="54" t="n">
        <v>-0.00555190258</v>
      </c>
      <c r="O594" s="54" t="n">
        <v>-13.989996</v>
      </c>
      <c r="P594" s="52" t="inlineStr">
        <is>
          <t>-</t>
        </is>
      </c>
      <c r="Q594" s="52" t="inlineStr">
        <is>
          <t>Plain</t>
        </is>
      </c>
      <c r="R594" s="54" t="n">
        <v>0.5</v>
      </c>
      <c r="S594" s="54" t="n">
        <v>0</v>
      </c>
      <c r="T594" s="54" t="n">
        <v>0.2</v>
      </c>
      <c r="U594" s="54" t="n">
        <v>0</v>
      </c>
      <c r="V594" s="52" t="inlineStr">
        <is>
          <t>No</t>
        </is>
      </c>
      <c r="W594" s="52" t="inlineStr">
        <is>
          <t>Yes</t>
        </is>
      </c>
      <c r="X594" s="52" t="inlineStr">
        <is>
          <t>-</t>
        </is>
      </c>
      <c r="Y594" s="52" t="inlineStr">
        <is>
          <t>Spruce = cylinder trunk + drooping cone whorls</t>
        </is>
      </c>
    </row>
    <row r="595" outlineLevel="1">
      <c r="A595" s="52" t="inlineStr">
        <is>
          <t>ENV-421</t>
        </is>
      </c>
      <c r="B595" s="52" t="inlineStr">
        <is>
          <t>Environment</t>
        </is>
      </c>
      <c r="C595" s="58" t="inlineStr">
        <is>
          <t>Cylinder</t>
        </is>
      </c>
      <c r="D595" s="62" t="inlineStr">
        <is>
          <t>Pine trunk</t>
        </is>
      </c>
      <c r="E595" s="52" t="inlineStr">
        <is>
          <t>ENV-420</t>
        </is>
      </c>
      <c r="F595" s="52" t="n">
        <v>3</v>
      </c>
      <c r="G595" s="54" t="n">
        <v>0.243727833</v>
      </c>
      <c r="H595" s="54" t="n">
        <v>0.243727833</v>
      </c>
      <c r="I595" s="54" t="n">
        <v>3.44405031</v>
      </c>
      <c r="J595" s="54" t="n">
        <v>90</v>
      </c>
      <c r="K595" s="54" t="n">
        <v>0</v>
      </c>
      <c r="L595" s="54" t="n">
        <v>0</v>
      </c>
      <c r="M595" s="54" t="n">
        <v>0</v>
      </c>
      <c r="N595" s="54" t="n">
        <v>1.72202516</v>
      </c>
      <c r="O595" s="54" t="n">
        <v>0</v>
      </c>
      <c r="P595" s="52" t="inlineStr">
        <is>
          <t>Gouraud</t>
        </is>
      </c>
      <c r="Q595" s="52" t="inlineStr">
        <is>
          <t>Bark</t>
        </is>
      </c>
      <c r="R595" s="54" t="n">
        <v>0.9</v>
      </c>
      <c r="S595" s="54" t="n">
        <v>0</v>
      </c>
      <c r="T595" s="54" t="n">
        <v>0.18</v>
      </c>
      <c r="U595" s="54" t="n">
        <v>0</v>
      </c>
      <c r="V595" s="52" t="inlineStr">
        <is>
          <t>Yes</t>
        </is>
      </c>
      <c r="W595" s="52" t="inlineStr">
        <is>
          <t>Yes</t>
        </is>
      </c>
      <c r="X595" s="52" t="inlineStr">
        <is>
          <t>-</t>
        </is>
      </c>
      <c r="Y595" s="52" t="inlineStr">
        <is>
          <t>Trunk</t>
        </is>
      </c>
    </row>
    <row r="596" outlineLevel="1">
      <c r="A596" s="52" t="inlineStr">
        <is>
          <t>ENV-422</t>
        </is>
      </c>
      <c r="B596" s="52" t="inlineStr">
        <is>
          <t>Environment</t>
        </is>
      </c>
      <c r="C596" s="61" t="inlineStr">
        <is>
          <t>Cone</t>
        </is>
      </c>
      <c r="D596" s="62" t="inlineStr">
        <is>
          <t>Pine crown</t>
        </is>
      </c>
      <c r="E596" s="52" t="inlineStr">
        <is>
          <t>ENV-420</t>
        </is>
      </c>
      <c r="F596" s="52" t="n">
        <v>3</v>
      </c>
      <c r="G596" s="54" t="n">
        <v>2.82132363</v>
      </c>
      <c r="H596" s="54" t="n">
        <v>2.71715546</v>
      </c>
      <c r="I596" s="54" t="n">
        <v>1.37278175</v>
      </c>
      <c r="J596" s="54" t="n">
        <v>-87.17040249999999</v>
      </c>
      <c r="K596" s="54" t="n">
        <v>91.9394302</v>
      </c>
      <c r="L596" s="54" t="n">
        <v>4.65666866</v>
      </c>
      <c r="M596" s="54" t="n">
        <v>-0.037288174</v>
      </c>
      <c r="N596" s="54" t="n">
        <v>1.2863909</v>
      </c>
      <c r="O596" s="54" t="n">
        <v>-0.0379739814</v>
      </c>
      <c r="P596" s="52" t="inlineStr">
        <is>
          <t>Gouraud</t>
        </is>
      </c>
      <c r="Q596" s="52" t="inlineStr">
        <is>
          <t>Foliage</t>
        </is>
      </c>
      <c r="R596" s="54" t="n">
        <v>0.75</v>
      </c>
      <c r="S596" s="54" t="n">
        <v>0</v>
      </c>
      <c r="T596" s="54" t="n">
        <v>0.11</v>
      </c>
      <c r="U596" s="54" t="n">
        <v>0</v>
      </c>
      <c r="V596" s="52" t="inlineStr">
        <is>
          <t>Yes</t>
        </is>
      </c>
      <c r="W596" s="52" t="inlineStr">
        <is>
          <t>Yes</t>
        </is>
      </c>
      <c r="X596" s="52" t="inlineStr">
        <is>
          <t>-</t>
        </is>
      </c>
      <c r="Y596" s="52" t="inlineStr">
        <is>
          <t>Branch whorl (cone, apex up)</t>
        </is>
      </c>
    </row>
    <row r="597" outlineLevel="1">
      <c r="A597" s="52" t="inlineStr">
        <is>
          <t>ENV-423</t>
        </is>
      </c>
      <c r="B597" s="52" t="inlineStr">
        <is>
          <t>Environment</t>
        </is>
      </c>
      <c r="C597" s="61" t="inlineStr">
        <is>
          <t>Cone</t>
        </is>
      </c>
      <c r="D597" s="62" t="inlineStr">
        <is>
          <t>Pine crown</t>
        </is>
      </c>
      <c r="E597" s="52" t="inlineStr">
        <is>
          <t>ENV-420</t>
        </is>
      </c>
      <c r="F597" s="52" t="n">
        <v>3</v>
      </c>
      <c r="G597" s="54" t="n">
        <v>2.5788126</v>
      </c>
      <c r="H597" s="54" t="n">
        <v>2.72689676</v>
      </c>
      <c r="I597" s="54" t="n">
        <v>1.26383781</v>
      </c>
      <c r="J597" s="54" t="n">
        <v>-91.4517365</v>
      </c>
      <c r="K597" s="54" t="n">
        <v>301.050446</v>
      </c>
      <c r="L597" s="54" t="n">
        <v>-2.09399557</v>
      </c>
      <c r="M597" s="54" t="n">
        <v>0.00437598675</v>
      </c>
      <c r="N597" s="54" t="n">
        <v>1.82286716</v>
      </c>
      <c r="O597" s="54" t="n">
        <v>0.0390137285</v>
      </c>
      <c r="P597" s="52" t="inlineStr">
        <is>
          <t>Gouraud</t>
        </is>
      </c>
      <c r="Q597" s="52" t="inlineStr">
        <is>
          <t>Foliage</t>
        </is>
      </c>
      <c r="R597" s="54" t="n">
        <v>0.75</v>
      </c>
      <c r="S597" s="54" t="n">
        <v>0</v>
      </c>
      <c r="T597" s="54" t="n">
        <v>0.11</v>
      </c>
      <c r="U597" s="54" t="n">
        <v>0</v>
      </c>
      <c r="V597" s="52" t="inlineStr">
        <is>
          <t>Yes</t>
        </is>
      </c>
      <c r="W597" s="52" t="inlineStr">
        <is>
          <t>Yes</t>
        </is>
      </c>
      <c r="X597" s="52" t="inlineStr">
        <is>
          <t>-</t>
        </is>
      </c>
      <c r="Y597" s="52" t="inlineStr">
        <is>
          <t>Branch whorl (cone, apex up)</t>
        </is>
      </c>
    </row>
    <row r="598" outlineLevel="1">
      <c r="A598" s="52" t="inlineStr">
        <is>
          <t>ENV-424</t>
        </is>
      </c>
      <c r="B598" s="52" t="inlineStr">
        <is>
          <t>Environment</t>
        </is>
      </c>
      <c r="C598" s="61" t="inlineStr">
        <is>
          <t>Cone</t>
        </is>
      </c>
      <c r="D598" s="62" t="inlineStr">
        <is>
          <t>Pine crown</t>
        </is>
      </c>
      <c r="E598" s="52" t="inlineStr">
        <is>
          <t>ENV-420</t>
        </is>
      </c>
      <c r="F598" s="52" t="n">
        <v>3</v>
      </c>
      <c r="G598" s="54" t="n">
        <v>2.0478878</v>
      </c>
      <c r="H598" s="54" t="n">
        <v>2.15475106</v>
      </c>
      <c r="I598" s="54" t="n">
        <v>1.01188457</v>
      </c>
      <c r="J598" s="54" t="n">
        <v>-95.9764328</v>
      </c>
      <c r="K598" s="54" t="n">
        <v>125.331406</v>
      </c>
      <c r="L598" s="54" t="n">
        <v>1.9519372</v>
      </c>
      <c r="M598" s="54" t="n">
        <v>0.0374280475</v>
      </c>
      <c r="N598" s="54" t="n">
        <v>2.20869088</v>
      </c>
      <c r="O598" s="54" t="n">
        <v>0.0303601362</v>
      </c>
      <c r="P598" s="52" t="inlineStr">
        <is>
          <t>Gouraud</t>
        </is>
      </c>
      <c r="Q598" s="52" t="inlineStr">
        <is>
          <t>Foliage</t>
        </is>
      </c>
      <c r="R598" s="54" t="n">
        <v>0.75</v>
      </c>
      <c r="S598" s="54" t="n">
        <v>0</v>
      </c>
      <c r="T598" s="54" t="n">
        <v>0.11</v>
      </c>
      <c r="U598" s="54" t="n">
        <v>0</v>
      </c>
      <c r="V598" s="52" t="inlineStr">
        <is>
          <t>Yes</t>
        </is>
      </c>
      <c r="W598" s="52" t="inlineStr">
        <is>
          <t>Yes</t>
        </is>
      </c>
      <c r="X598" s="52" t="inlineStr">
        <is>
          <t>-</t>
        </is>
      </c>
      <c r="Y598" s="52" t="inlineStr">
        <is>
          <t>Branch whorl (cone, apex up)</t>
        </is>
      </c>
    </row>
    <row r="599" outlineLevel="1">
      <c r="A599" s="52" t="inlineStr">
        <is>
          <t>ENV-425</t>
        </is>
      </c>
      <c r="B599" s="52" t="inlineStr">
        <is>
          <t>Environment</t>
        </is>
      </c>
      <c r="C599" s="61" t="inlineStr">
        <is>
          <t>Cone</t>
        </is>
      </c>
      <c r="D599" s="62" t="inlineStr">
        <is>
          <t>Pine crown</t>
        </is>
      </c>
      <c r="E599" s="52" t="inlineStr">
        <is>
          <t>ENV-420</t>
        </is>
      </c>
      <c r="F599" s="52" t="n">
        <v>3</v>
      </c>
      <c r="G599" s="54" t="n">
        <v>1.84117436</v>
      </c>
      <c r="H599" s="54" t="n">
        <v>1.77582133</v>
      </c>
      <c r="I599" s="54" t="n">
        <v>0.802430034</v>
      </c>
      <c r="J599" s="54" t="n">
        <v>-88.23525239999999</v>
      </c>
      <c r="K599" s="54" t="n">
        <v>206.002808</v>
      </c>
      <c r="L599" s="54" t="n">
        <v>0.457453251</v>
      </c>
      <c r="M599" s="54" t="n">
        <v>-0.0334064811</v>
      </c>
      <c r="N599" s="54" t="n">
        <v>2.58961034</v>
      </c>
      <c r="O599" s="54" t="n">
        <v>0.0196060464</v>
      </c>
      <c r="P599" s="52" t="inlineStr">
        <is>
          <t>Gouraud</t>
        </is>
      </c>
      <c r="Q599" s="52" t="inlineStr">
        <is>
          <t>Foliage</t>
        </is>
      </c>
      <c r="R599" s="54" t="n">
        <v>0.75</v>
      </c>
      <c r="S599" s="54" t="n">
        <v>0</v>
      </c>
      <c r="T599" s="54" t="n">
        <v>0.11</v>
      </c>
      <c r="U599" s="54" t="n">
        <v>0</v>
      </c>
      <c r="V599" s="52" t="inlineStr">
        <is>
          <t>Yes</t>
        </is>
      </c>
      <c r="W599" s="52" t="inlineStr">
        <is>
          <t>Yes</t>
        </is>
      </c>
      <c r="X599" s="52" t="inlineStr">
        <is>
          <t>-</t>
        </is>
      </c>
      <c r="Y599" s="52" t="inlineStr">
        <is>
          <t>Branch whorl (cone, apex up)</t>
        </is>
      </c>
    </row>
    <row r="600" outlineLevel="1">
      <c r="A600" s="52" t="inlineStr">
        <is>
          <t>ENV-426</t>
        </is>
      </c>
      <c r="B600" s="52" t="inlineStr">
        <is>
          <t>Environment</t>
        </is>
      </c>
      <c r="C600" s="61" t="inlineStr">
        <is>
          <t>Cone</t>
        </is>
      </c>
      <c r="D600" s="62" t="inlineStr">
        <is>
          <t>Pine crown</t>
        </is>
      </c>
      <c r="E600" s="52" t="inlineStr">
        <is>
          <t>ENV-420</t>
        </is>
      </c>
      <c r="F600" s="52" t="n">
        <v>3</v>
      </c>
      <c r="G600" s="54" t="n">
        <v>1.27301681</v>
      </c>
      <c r="H600" s="54" t="n">
        <v>1.38164604</v>
      </c>
      <c r="I600" s="54" t="n">
        <v>0.642150044</v>
      </c>
      <c r="J600" s="54" t="n">
        <v>-85.9233017</v>
      </c>
      <c r="K600" s="54" t="n">
        <v>328.340332</v>
      </c>
      <c r="L600" s="54" t="n">
        <v>-4.19888306</v>
      </c>
      <c r="M600" s="54" t="n">
        <v>0.0178137012</v>
      </c>
      <c r="N600" s="54" t="n">
        <v>2.97887635</v>
      </c>
      <c r="O600" s="54" t="n">
        <v>0.0135979168</v>
      </c>
      <c r="P600" s="52" t="inlineStr">
        <is>
          <t>Gouraud</t>
        </is>
      </c>
      <c r="Q600" s="52" t="inlineStr">
        <is>
          <t>Foliage</t>
        </is>
      </c>
      <c r="R600" s="54" t="n">
        <v>0.75</v>
      </c>
      <c r="S600" s="54" t="n">
        <v>0</v>
      </c>
      <c r="T600" s="54" t="n">
        <v>0.11</v>
      </c>
      <c r="U600" s="54" t="n">
        <v>0</v>
      </c>
      <c r="V600" s="52" t="inlineStr">
        <is>
          <t>Yes</t>
        </is>
      </c>
      <c r="W600" s="52" t="inlineStr">
        <is>
          <t>Yes</t>
        </is>
      </c>
      <c r="X600" s="52" t="inlineStr">
        <is>
          <t>-</t>
        </is>
      </c>
      <c r="Y600" s="52" t="inlineStr">
        <is>
          <t>Branch whorl (cone, apex up)</t>
        </is>
      </c>
    </row>
    <row r="601" outlineLevel="1">
      <c r="A601" s="52" t="inlineStr">
        <is>
          <t>ENV-427</t>
        </is>
      </c>
      <c r="B601" s="52" t="inlineStr">
        <is>
          <t>Environment</t>
        </is>
      </c>
      <c r="C601" s="61" t="inlineStr">
        <is>
          <t>Cone</t>
        </is>
      </c>
      <c r="D601" s="62" t="inlineStr">
        <is>
          <t>Pine crown</t>
        </is>
      </c>
      <c r="E601" s="52" t="inlineStr">
        <is>
          <t>ENV-420</t>
        </is>
      </c>
      <c r="F601" s="52" t="n">
        <v>3</v>
      </c>
      <c r="G601" s="54" t="n">
        <v>1.01800549</v>
      </c>
      <c r="H601" s="54" t="n">
        <v>0.9576632980000001</v>
      </c>
      <c r="I601" s="54" t="n">
        <v>0.515322745</v>
      </c>
      <c r="J601" s="54" t="n">
        <v>-95.4791031</v>
      </c>
      <c r="K601" s="54" t="n">
        <v>111.440422</v>
      </c>
      <c r="L601" s="54" t="n">
        <v>-4.02449656</v>
      </c>
      <c r="M601" s="54" t="n">
        <v>-0.0228480138</v>
      </c>
      <c r="N601" s="54" t="n">
        <v>3.37315035</v>
      </c>
      <c r="O601" s="54" t="n">
        <v>-0.0317308642</v>
      </c>
      <c r="P601" s="52" t="inlineStr">
        <is>
          <t>Gouraud</t>
        </is>
      </c>
      <c r="Q601" s="52" t="inlineStr">
        <is>
          <t>Foliage</t>
        </is>
      </c>
      <c r="R601" s="54" t="n">
        <v>0.75</v>
      </c>
      <c r="S601" s="54" t="n">
        <v>0</v>
      </c>
      <c r="T601" s="54" t="n">
        <v>0.11</v>
      </c>
      <c r="U601" s="54" t="n">
        <v>0</v>
      </c>
      <c r="V601" s="52" t="inlineStr">
        <is>
          <t>Yes</t>
        </is>
      </c>
      <c r="W601" s="52" t="inlineStr">
        <is>
          <t>Yes</t>
        </is>
      </c>
      <c r="X601" s="52" t="inlineStr">
        <is>
          <t>-</t>
        </is>
      </c>
      <c r="Y601" s="52" t="inlineStr">
        <is>
          <t>Branch whorl (cone, apex up)</t>
        </is>
      </c>
    </row>
    <row r="602" outlineLevel="1">
      <c r="A602" s="52" t="inlineStr">
        <is>
          <t>ENV-428</t>
        </is>
      </c>
      <c r="B602" s="52" t="inlineStr">
        <is>
          <t>Environment</t>
        </is>
      </c>
      <c r="C602" s="61" t="inlineStr">
        <is>
          <t>Cone</t>
        </is>
      </c>
      <c r="D602" s="62" t="inlineStr">
        <is>
          <t>Pine crown</t>
        </is>
      </c>
      <c r="E602" s="52" t="inlineStr">
        <is>
          <t>ENV-420</t>
        </is>
      </c>
      <c r="F602" s="52" t="n">
        <v>3</v>
      </c>
      <c r="G602" s="54" t="n">
        <v>0.621704817</v>
      </c>
      <c r="H602" s="54" t="n">
        <v>0.644869924</v>
      </c>
      <c r="I602" s="54" t="n">
        <v>1.11151886</v>
      </c>
      <c r="J602" s="54" t="n">
        <v>-85.7049561</v>
      </c>
      <c r="K602" s="54" t="n">
        <v>243.791107</v>
      </c>
      <c r="L602" s="54" t="n">
        <v>-0.317136526</v>
      </c>
      <c r="M602" s="54" t="n">
        <v>0.00627699355</v>
      </c>
      <c r="N602" s="54" t="n">
        <v>4.11980963</v>
      </c>
      <c r="O602" s="54" t="n">
        <v>-0.00529993046</v>
      </c>
      <c r="P602" s="52" t="inlineStr">
        <is>
          <t>Gouraud</t>
        </is>
      </c>
      <c r="Q602" s="52" t="inlineStr">
        <is>
          <t>Foliage</t>
        </is>
      </c>
      <c r="R602" s="54" t="n">
        <v>0.75</v>
      </c>
      <c r="S602" s="54" t="n">
        <v>0</v>
      </c>
      <c r="T602" s="54" t="n">
        <v>0.11</v>
      </c>
      <c r="U602" s="54" t="n">
        <v>0</v>
      </c>
      <c r="V602" s="52" t="inlineStr">
        <is>
          <t>Yes</t>
        </is>
      </c>
      <c r="W602" s="52" t="inlineStr">
        <is>
          <t>Yes</t>
        </is>
      </c>
      <c r="X602" s="52" t="inlineStr">
        <is>
          <t>-</t>
        </is>
      </c>
      <c r="Y602" s="52" t="inlineStr">
        <is>
          <t>Branch whorl (cone, apex up)</t>
        </is>
      </c>
    </row>
    <row r="603" outlineLevel="1">
      <c r="A603" s="52" t="inlineStr">
        <is>
          <t>ENV-429</t>
        </is>
      </c>
      <c r="B603" s="52" t="inlineStr">
        <is>
          <t>Environment</t>
        </is>
      </c>
      <c r="C603" s="53" t="inlineStr">
        <is>
          <t>Group</t>
        </is>
      </c>
      <c r="D603" s="60" t="inlineStr">
        <is>
          <t>Pine</t>
        </is>
      </c>
      <c r="E603" s="52" t="inlineStr">
        <is>
          <t>ENV-394</t>
        </is>
      </c>
      <c r="F603" s="52" t="n">
        <v>2</v>
      </c>
      <c r="G603" s="54" t="n">
        <v>1</v>
      </c>
      <c r="H603" s="54" t="n">
        <v>1</v>
      </c>
      <c r="I603" s="54" t="n">
        <v>1</v>
      </c>
      <c r="J603" s="54" t="n">
        <v>0</v>
      </c>
      <c r="K603" s="54" t="n">
        <v>116.595177</v>
      </c>
      <c r="L603" s="54" t="n">
        <v>0</v>
      </c>
      <c r="M603" s="54" t="n">
        <v>-0.553810179</v>
      </c>
      <c r="N603" s="54" t="n">
        <v>0.204753041</v>
      </c>
      <c r="O603" s="54" t="n">
        <v>-16.7939396</v>
      </c>
      <c r="P603" s="52" t="inlineStr">
        <is>
          <t>-</t>
        </is>
      </c>
      <c r="Q603" s="52" t="inlineStr">
        <is>
          <t>Plain</t>
        </is>
      </c>
      <c r="R603" s="54" t="n">
        <v>0.5</v>
      </c>
      <c r="S603" s="54" t="n">
        <v>0</v>
      </c>
      <c r="T603" s="54" t="n">
        <v>0.2</v>
      </c>
      <c r="U603" s="54" t="n">
        <v>0</v>
      </c>
      <c r="V603" s="52" t="inlineStr">
        <is>
          <t>No</t>
        </is>
      </c>
      <c r="W603" s="52" t="inlineStr">
        <is>
          <t>Yes</t>
        </is>
      </c>
      <c r="X603" s="52" t="inlineStr">
        <is>
          <t>-</t>
        </is>
      </c>
      <c r="Y603" s="52" t="inlineStr">
        <is>
          <t>Spruce = cylinder trunk + drooping cone whorls</t>
        </is>
      </c>
    </row>
    <row r="604" outlineLevel="1">
      <c r="A604" s="52" t="inlineStr">
        <is>
          <t>ENV-430</t>
        </is>
      </c>
      <c r="B604" s="52" t="inlineStr">
        <is>
          <t>Environment</t>
        </is>
      </c>
      <c r="C604" s="58" t="inlineStr">
        <is>
          <t>Cylinder</t>
        </is>
      </c>
      <c r="D604" s="62" t="inlineStr">
        <is>
          <t>Pine trunk</t>
        </is>
      </c>
      <c r="E604" s="52" t="inlineStr">
        <is>
          <t>ENV-429</t>
        </is>
      </c>
      <c r="F604" s="52" t="n">
        <v>3</v>
      </c>
      <c r="G604" s="54" t="n">
        <v>0.22294575</v>
      </c>
      <c r="H604" s="54" t="n">
        <v>0.22294575</v>
      </c>
      <c r="I604" s="54" t="n">
        <v>3.07459116</v>
      </c>
      <c r="J604" s="54" t="n">
        <v>90</v>
      </c>
      <c r="K604" s="54" t="n">
        <v>0</v>
      </c>
      <c r="L604" s="54" t="n">
        <v>0</v>
      </c>
      <c r="M604" s="54" t="n">
        <v>0</v>
      </c>
      <c r="N604" s="54" t="n">
        <v>1.53729558</v>
      </c>
      <c r="O604" s="54" t="n">
        <v>0</v>
      </c>
      <c r="P604" s="52" t="inlineStr">
        <is>
          <t>Gouraud</t>
        </is>
      </c>
      <c r="Q604" s="52" t="inlineStr">
        <is>
          <t>Bark</t>
        </is>
      </c>
      <c r="R604" s="54" t="n">
        <v>0.9</v>
      </c>
      <c r="S604" s="54" t="n">
        <v>0</v>
      </c>
      <c r="T604" s="54" t="n">
        <v>0.18</v>
      </c>
      <c r="U604" s="54" t="n">
        <v>0</v>
      </c>
      <c r="V604" s="52" t="inlineStr">
        <is>
          <t>Yes</t>
        </is>
      </c>
      <c r="W604" s="52" t="inlineStr">
        <is>
          <t>Yes</t>
        </is>
      </c>
      <c r="X604" s="52" t="inlineStr">
        <is>
          <t>-</t>
        </is>
      </c>
      <c r="Y604" s="52" t="inlineStr">
        <is>
          <t>Trunk</t>
        </is>
      </c>
    </row>
    <row r="605" outlineLevel="1">
      <c r="A605" s="52" t="inlineStr">
        <is>
          <t>ENV-431</t>
        </is>
      </c>
      <c r="B605" s="52" t="inlineStr">
        <is>
          <t>Environment</t>
        </is>
      </c>
      <c r="C605" s="61" t="inlineStr">
        <is>
          <t>Cone</t>
        </is>
      </c>
      <c r="D605" s="62" t="inlineStr">
        <is>
          <t>Pine crown</t>
        </is>
      </c>
      <c r="E605" s="52" t="inlineStr">
        <is>
          <t>ENV-429</t>
        </is>
      </c>
      <c r="F605" s="52" t="n">
        <v>3</v>
      </c>
      <c r="G605" s="54" t="n">
        <v>2.58753705</v>
      </c>
      <c r="H605" s="54" t="n">
        <v>2.41320181</v>
      </c>
      <c r="I605" s="54" t="n">
        <v>1.34125078</v>
      </c>
      <c r="J605" s="54" t="n">
        <v>-85.9857635</v>
      </c>
      <c r="K605" s="54" t="n">
        <v>264.963989</v>
      </c>
      <c r="L605" s="54" t="n">
        <v>-3.79205561</v>
      </c>
      <c r="M605" s="54" t="n">
        <v>-0.02373299</v>
      </c>
      <c r="N605" s="54" t="n">
        <v>1.27062535</v>
      </c>
      <c r="O605" s="54" t="n">
        <v>0.028436264</v>
      </c>
      <c r="P605" s="52" t="inlineStr">
        <is>
          <t>Gouraud</t>
        </is>
      </c>
      <c r="Q605" s="52" t="inlineStr">
        <is>
          <t>Foliage</t>
        </is>
      </c>
      <c r="R605" s="54" t="n">
        <v>0.75</v>
      </c>
      <c r="S605" s="54" t="n">
        <v>0</v>
      </c>
      <c r="T605" s="54" t="n">
        <v>0.11</v>
      </c>
      <c r="U605" s="54" t="n">
        <v>0</v>
      </c>
      <c r="V605" s="52" t="inlineStr">
        <is>
          <t>Yes</t>
        </is>
      </c>
      <c r="W605" s="52" t="inlineStr">
        <is>
          <t>Yes</t>
        </is>
      </c>
      <c r="X605" s="52" t="inlineStr">
        <is>
          <t>-</t>
        </is>
      </c>
      <c r="Y605" s="52" t="inlineStr">
        <is>
          <t>Branch whorl (cone, apex up)</t>
        </is>
      </c>
    </row>
    <row r="606" outlineLevel="1">
      <c r="A606" s="52" t="inlineStr">
        <is>
          <t>ENV-432</t>
        </is>
      </c>
      <c r="B606" s="52" t="inlineStr">
        <is>
          <t>Environment</t>
        </is>
      </c>
      <c r="C606" s="61" t="inlineStr">
        <is>
          <t>Cone</t>
        </is>
      </c>
      <c r="D606" s="62" t="inlineStr">
        <is>
          <t>Pine crown</t>
        </is>
      </c>
      <c r="E606" s="52" t="inlineStr">
        <is>
          <t>ENV-429</t>
        </is>
      </c>
      <c r="F606" s="52" t="n">
        <v>3</v>
      </c>
      <c r="G606" s="54" t="n">
        <v>2.26602292</v>
      </c>
      <c r="H606" s="54" t="n">
        <v>2.10899806</v>
      </c>
      <c r="I606" s="54" t="n">
        <v>0.981157541</v>
      </c>
      <c r="J606" s="54" t="n">
        <v>-86.89052580000001</v>
      </c>
      <c r="K606" s="54" t="n">
        <v>201.801483</v>
      </c>
      <c r="L606" s="54" t="n">
        <v>4.4952383</v>
      </c>
      <c r="M606" s="54" t="n">
        <v>0.037909288</v>
      </c>
      <c r="N606" s="54" t="n">
        <v>1.60786724</v>
      </c>
      <c r="O606" s="54" t="n">
        <v>0.0231848657</v>
      </c>
      <c r="P606" s="52" t="inlineStr">
        <is>
          <t>Gouraud</t>
        </is>
      </c>
      <c r="Q606" s="52" t="inlineStr">
        <is>
          <t>Foliage</t>
        </is>
      </c>
      <c r="R606" s="54" t="n">
        <v>0.75</v>
      </c>
      <c r="S606" s="54" t="n">
        <v>0</v>
      </c>
      <c r="T606" s="54" t="n">
        <v>0.11</v>
      </c>
      <c r="U606" s="54" t="n">
        <v>0</v>
      </c>
      <c r="V606" s="52" t="inlineStr">
        <is>
          <t>Yes</t>
        </is>
      </c>
      <c r="W606" s="52" t="inlineStr">
        <is>
          <t>Yes</t>
        </is>
      </c>
      <c r="X606" s="52" t="inlineStr">
        <is>
          <t>-</t>
        </is>
      </c>
      <c r="Y606" s="52" t="inlineStr">
        <is>
          <t>Branch whorl (cone, apex up)</t>
        </is>
      </c>
    </row>
    <row r="607" outlineLevel="1">
      <c r="A607" s="52" t="inlineStr">
        <is>
          <t>ENV-433</t>
        </is>
      </c>
      <c r="B607" s="52" t="inlineStr">
        <is>
          <t>Environment</t>
        </is>
      </c>
      <c r="C607" s="61" t="inlineStr">
        <is>
          <t>Cone</t>
        </is>
      </c>
      <c r="D607" s="62" t="inlineStr">
        <is>
          <t>Pine crown</t>
        </is>
      </c>
      <c r="E607" s="52" t="inlineStr">
        <is>
          <t>ENV-429</t>
        </is>
      </c>
      <c r="F607" s="52" t="n">
        <v>3</v>
      </c>
      <c r="G607" s="54" t="n">
        <v>1.73679614</v>
      </c>
      <c r="H607" s="54" t="n">
        <v>1.82765639</v>
      </c>
      <c r="I607" s="54" t="n">
        <v>0.904485106</v>
      </c>
      <c r="J607" s="54" t="n">
        <v>-89.0138474</v>
      </c>
      <c r="K607" s="54" t="n">
        <v>271.154175</v>
      </c>
      <c r="L607" s="54" t="n">
        <v>1.50279236</v>
      </c>
      <c r="M607" s="54" t="n">
        <v>-0.0309716687</v>
      </c>
      <c r="N607" s="54" t="n">
        <v>2.01753712</v>
      </c>
      <c r="O607" s="54" t="n">
        <v>0.024898462</v>
      </c>
      <c r="P607" s="52" t="inlineStr">
        <is>
          <t>Gouraud</t>
        </is>
      </c>
      <c r="Q607" s="52" t="inlineStr">
        <is>
          <t>Foliage</t>
        </is>
      </c>
      <c r="R607" s="54" t="n">
        <v>0.75</v>
      </c>
      <c r="S607" s="54" t="n">
        <v>0</v>
      </c>
      <c r="T607" s="54" t="n">
        <v>0.11</v>
      </c>
      <c r="U607" s="54" t="n">
        <v>0</v>
      </c>
      <c r="V607" s="52" t="inlineStr">
        <is>
          <t>Yes</t>
        </is>
      </c>
      <c r="W607" s="52" t="inlineStr">
        <is>
          <t>Yes</t>
        </is>
      </c>
      <c r="X607" s="52" t="inlineStr">
        <is>
          <t>-</t>
        </is>
      </c>
      <c r="Y607" s="52" t="inlineStr">
        <is>
          <t>Branch whorl (cone, apex up)</t>
        </is>
      </c>
    </row>
    <row r="608" outlineLevel="1">
      <c r="A608" s="52" t="inlineStr">
        <is>
          <t>ENV-434</t>
        </is>
      </c>
      <c r="B608" s="52" t="inlineStr">
        <is>
          <t>Environment</t>
        </is>
      </c>
      <c r="C608" s="61" t="inlineStr">
        <is>
          <t>Cone</t>
        </is>
      </c>
      <c r="D608" s="62" t="inlineStr">
        <is>
          <t>Pine crown</t>
        </is>
      </c>
      <c r="E608" s="52" t="inlineStr">
        <is>
          <t>ENV-429</t>
        </is>
      </c>
      <c r="F608" s="52" t="n">
        <v>3</v>
      </c>
      <c r="G608" s="54" t="n">
        <v>1.43387973</v>
      </c>
      <c r="H608" s="54" t="n">
        <v>1.3908236</v>
      </c>
      <c r="I608" s="54" t="n">
        <v>0.682823837</v>
      </c>
      <c r="J608" s="54" t="n">
        <v>-95.8651886</v>
      </c>
      <c r="K608" s="54" t="n">
        <v>192.415497</v>
      </c>
      <c r="L608" s="54" t="n">
        <v>-4.86168575</v>
      </c>
      <c r="M608" s="54" t="n">
        <v>-0.025556989</v>
      </c>
      <c r="N608" s="54" t="n">
        <v>2.33181906</v>
      </c>
      <c r="O608" s="54" t="n">
        <v>0.0167693365</v>
      </c>
      <c r="P608" s="52" t="inlineStr">
        <is>
          <t>Gouraud</t>
        </is>
      </c>
      <c r="Q608" s="52" t="inlineStr">
        <is>
          <t>Foliage</t>
        </is>
      </c>
      <c r="R608" s="54" t="n">
        <v>0.75</v>
      </c>
      <c r="S608" s="54" t="n">
        <v>0</v>
      </c>
      <c r="T608" s="54" t="n">
        <v>0.11</v>
      </c>
      <c r="U608" s="54" t="n">
        <v>0</v>
      </c>
      <c r="V608" s="52" t="inlineStr">
        <is>
          <t>Yes</t>
        </is>
      </c>
      <c r="W608" s="52" t="inlineStr">
        <is>
          <t>Yes</t>
        </is>
      </c>
      <c r="X608" s="52" t="inlineStr">
        <is>
          <t>-</t>
        </is>
      </c>
      <c r="Y608" s="52" t="inlineStr">
        <is>
          <t>Branch whorl (cone, apex up)</t>
        </is>
      </c>
    </row>
    <row r="609" outlineLevel="1">
      <c r="A609" s="52" t="inlineStr">
        <is>
          <t>ENV-435</t>
        </is>
      </c>
      <c r="B609" s="52" t="inlineStr">
        <is>
          <t>Environment</t>
        </is>
      </c>
      <c r="C609" s="61" t="inlineStr">
        <is>
          <t>Cone</t>
        </is>
      </c>
      <c r="D609" s="62" t="inlineStr">
        <is>
          <t>Pine crown</t>
        </is>
      </c>
      <c r="E609" s="52" t="inlineStr">
        <is>
          <t>ENV-429</t>
        </is>
      </c>
      <c r="F609" s="52" t="n">
        <v>3</v>
      </c>
      <c r="G609" s="54" t="n">
        <v>1.11462069</v>
      </c>
      <c r="H609" s="54" t="n">
        <v>1.00506783</v>
      </c>
      <c r="I609" s="54" t="n">
        <v>0.478953063</v>
      </c>
      <c r="J609" s="54" t="n">
        <v>-95.7570114</v>
      </c>
      <c r="K609" s="54" t="n">
        <v>110.5672</v>
      </c>
      <c r="L609" s="54" t="n">
        <v>1.85614228</v>
      </c>
      <c r="M609" s="54" t="n">
        <v>-0.0168236867</v>
      </c>
      <c r="N609" s="54" t="n">
        <v>2.64077973</v>
      </c>
      <c r="O609" s="54" t="n">
        <v>0.014143114</v>
      </c>
      <c r="P609" s="52" t="inlineStr">
        <is>
          <t>Gouraud</t>
        </is>
      </c>
      <c r="Q609" s="52" t="inlineStr">
        <is>
          <t>Foliage</t>
        </is>
      </c>
      <c r="R609" s="54" t="n">
        <v>0.75</v>
      </c>
      <c r="S609" s="54" t="n">
        <v>0</v>
      </c>
      <c r="T609" s="54" t="n">
        <v>0.11</v>
      </c>
      <c r="U609" s="54" t="n">
        <v>0</v>
      </c>
      <c r="V609" s="52" t="inlineStr">
        <is>
          <t>Yes</t>
        </is>
      </c>
      <c r="W609" s="52" t="inlineStr">
        <is>
          <t>Yes</t>
        </is>
      </c>
      <c r="X609" s="52" t="inlineStr">
        <is>
          <t>-</t>
        </is>
      </c>
      <c r="Y609" s="52" t="inlineStr">
        <is>
          <t>Branch whorl (cone, apex up)</t>
        </is>
      </c>
    </row>
    <row r="610" outlineLevel="1">
      <c r="A610" s="52" t="inlineStr">
        <is>
          <t>ENV-436</t>
        </is>
      </c>
      <c r="B610" s="52" t="inlineStr">
        <is>
          <t>Environment</t>
        </is>
      </c>
      <c r="C610" s="61" t="inlineStr">
        <is>
          <t>Cone</t>
        </is>
      </c>
      <c r="D610" s="62" t="inlineStr">
        <is>
          <t>Pine crown</t>
        </is>
      </c>
      <c r="E610" s="52" t="inlineStr">
        <is>
          <t>ENV-429</t>
        </is>
      </c>
      <c r="F610" s="52" t="n">
        <v>3</v>
      </c>
      <c r="G610" s="54" t="n">
        <v>0.859657586</v>
      </c>
      <c r="H610" s="54" t="n">
        <v>0.917885423</v>
      </c>
      <c r="I610" s="54" t="n">
        <v>0.427957267</v>
      </c>
      <c r="J610" s="54" t="n">
        <v>-91.5000381</v>
      </c>
      <c r="K610" s="54" t="n">
        <v>175.007523</v>
      </c>
      <c r="L610" s="54" t="n">
        <v>-3.85056853</v>
      </c>
      <c r="M610" s="54" t="n">
        <v>0.0229865648</v>
      </c>
      <c r="N610" s="54" t="n">
        <v>3.01592016</v>
      </c>
      <c r="O610" s="54" t="n">
        <v>-0.0265750308</v>
      </c>
      <c r="P610" s="52" t="inlineStr">
        <is>
          <t>Gouraud</t>
        </is>
      </c>
      <c r="Q610" s="52" t="inlineStr">
        <is>
          <t>Foliage</t>
        </is>
      </c>
      <c r="R610" s="54" t="n">
        <v>0.75</v>
      </c>
      <c r="S610" s="54" t="n">
        <v>0</v>
      </c>
      <c r="T610" s="54" t="n">
        <v>0.11</v>
      </c>
      <c r="U610" s="54" t="n">
        <v>0</v>
      </c>
      <c r="V610" s="52" t="inlineStr">
        <is>
          <t>Yes</t>
        </is>
      </c>
      <c r="W610" s="52" t="inlineStr">
        <is>
          <t>Yes</t>
        </is>
      </c>
      <c r="X610" s="52" t="inlineStr">
        <is>
          <t>-</t>
        </is>
      </c>
      <c r="Y610" s="52" t="inlineStr">
        <is>
          <t>Branch whorl (cone, apex up)</t>
        </is>
      </c>
    </row>
    <row r="611" outlineLevel="1">
      <c r="A611" s="52" t="inlineStr">
        <is>
          <t>ENV-437</t>
        </is>
      </c>
      <c r="B611" s="52" t="inlineStr">
        <is>
          <t>Environment</t>
        </is>
      </c>
      <c r="C611" s="61" t="inlineStr">
        <is>
          <t>Cone</t>
        </is>
      </c>
      <c r="D611" s="62" t="inlineStr">
        <is>
          <t>Pine crown</t>
        </is>
      </c>
      <c r="E611" s="52" t="inlineStr">
        <is>
          <t>ENV-429</t>
        </is>
      </c>
      <c r="F611" s="52" t="n">
        <v>3</v>
      </c>
      <c r="G611" s="54" t="n">
        <v>0.574685156</v>
      </c>
      <c r="H611" s="54" t="n">
        <v>0.534383833</v>
      </c>
      <c r="I611" s="54" t="n">
        <v>0.9729717369999999</v>
      </c>
      <c r="J611" s="54" t="n">
        <v>-94.2331238</v>
      </c>
      <c r="K611" s="54" t="n">
        <v>349.541351</v>
      </c>
      <c r="L611" s="54" t="n">
        <v>4.69598007</v>
      </c>
      <c r="M611" s="54" t="n">
        <v>-0.0161867719</v>
      </c>
      <c r="N611" s="54" t="n">
        <v>3.681077</v>
      </c>
      <c r="O611" s="54" t="n">
        <v>0.0198986996</v>
      </c>
      <c r="P611" s="52" t="inlineStr">
        <is>
          <t>Gouraud</t>
        </is>
      </c>
      <c r="Q611" s="52" t="inlineStr">
        <is>
          <t>Foliage</t>
        </is>
      </c>
      <c r="R611" s="54" t="n">
        <v>0.75</v>
      </c>
      <c r="S611" s="54" t="n">
        <v>0</v>
      </c>
      <c r="T611" s="54" t="n">
        <v>0.11</v>
      </c>
      <c r="U611" s="54" t="n">
        <v>0</v>
      </c>
      <c r="V611" s="52" t="inlineStr">
        <is>
          <t>Yes</t>
        </is>
      </c>
      <c r="W611" s="52" t="inlineStr">
        <is>
          <t>Yes</t>
        </is>
      </c>
      <c r="X611" s="52" t="inlineStr">
        <is>
          <t>-</t>
        </is>
      </c>
      <c r="Y611" s="52" t="inlineStr">
        <is>
          <t>Branch whorl (cone, apex up)</t>
        </is>
      </c>
    </row>
    <row r="612" outlineLevel="1">
      <c r="A612" s="52" t="inlineStr">
        <is>
          <t>ENV-438</t>
        </is>
      </c>
      <c r="B612" s="52" t="inlineStr">
        <is>
          <t>Environment</t>
        </is>
      </c>
      <c r="C612" s="53" t="inlineStr">
        <is>
          <t>Group</t>
        </is>
      </c>
      <c r="D612" s="60" t="inlineStr">
        <is>
          <t>Pine</t>
        </is>
      </c>
      <c r="E612" s="52" t="inlineStr">
        <is>
          <t>ENV-394</t>
        </is>
      </c>
      <c r="F612" s="52" t="n">
        <v>2</v>
      </c>
      <c r="G612" s="54" t="n">
        <v>1</v>
      </c>
      <c r="H612" s="54" t="n">
        <v>1</v>
      </c>
      <c r="I612" s="54" t="n">
        <v>1</v>
      </c>
      <c r="J612" s="54" t="n">
        <v>0</v>
      </c>
      <c r="K612" s="54" t="n">
        <v>153.670853</v>
      </c>
      <c r="L612" s="54" t="n">
        <v>0</v>
      </c>
      <c r="M612" s="54" t="n">
        <v>-4.68622255</v>
      </c>
      <c r="N612" s="54" t="n">
        <v>0.300034583</v>
      </c>
      <c r="O612" s="54" t="n">
        <v>-16.0965767</v>
      </c>
      <c r="P612" s="52" t="inlineStr">
        <is>
          <t>-</t>
        </is>
      </c>
      <c r="Q612" s="52" t="inlineStr">
        <is>
          <t>Plain</t>
        </is>
      </c>
      <c r="R612" s="54" t="n">
        <v>0.5</v>
      </c>
      <c r="S612" s="54" t="n">
        <v>0</v>
      </c>
      <c r="T612" s="54" t="n">
        <v>0.2</v>
      </c>
      <c r="U612" s="54" t="n">
        <v>0</v>
      </c>
      <c r="V612" s="52" t="inlineStr">
        <is>
          <t>No</t>
        </is>
      </c>
      <c r="W612" s="52" t="inlineStr">
        <is>
          <t>Yes</t>
        </is>
      </c>
      <c r="X612" s="52" t="inlineStr">
        <is>
          <t>-</t>
        </is>
      </c>
      <c r="Y612" s="52" t="inlineStr">
        <is>
          <t>Spruce = cylinder trunk + drooping cone whorls</t>
        </is>
      </c>
    </row>
    <row r="613" outlineLevel="1">
      <c r="A613" s="52" t="inlineStr">
        <is>
          <t>ENV-439</t>
        </is>
      </c>
      <c r="B613" s="52" t="inlineStr">
        <is>
          <t>Environment</t>
        </is>
      </c>
      <c r="C613" s="58" t="inlineStr">
        <is>
          <t>Cylinder</t>
        </is>
      </c>
      <c r="D613" s="62" t="inlineStr">
        <is>
          <t>Pine trunk</t>
        </is>
      </c>
      <c r="E613" s="52" t="inlineStr">
        <is>
          <t>ENV-438</t>
        </is>
      </c>
      <c r="F613" s="52" t="n">
        <v>3</v>
      </c>
      <c r="G613" s="54" t="n">
        <v>0.189372882</v>
      </c>
      <c r="H613" s="54" t="n">
        <v>0.189372882</v>
      </c>
      <c r="I613" s="54" t="n">
        <v>2.47774005</v>
      </c>
      <c r="J613" s="54" t="n">
        <v>90</v>
      </c>
      <c r="K613" s="54" t="n">
        <v>0</v>
      </c>
      <c r="L613" s="54" t="n">
        <v>0</v>
      </c>
      <c r="M613" s="54" t="n">
        <v>0</v>
      </c>
      <c r="N613" s="54" t="n">
        <v>1.23887002</v>
      </c>
      <c r="O613" s="54" t="n">
        <v>0</v>
      </c>
      <c r="P613" s="52" t="inlineStr">
        <is>
          <t>Gouraud</t>
        </is>
      </c>
      <c r="Q613" s="52" t="inlineStr">
        <is>
          <t>Bark</t>
        </is>
      </c>
      <c r="R613" s="54" t="n">
        <v>0.9</v>
      </c>
      <c r="S613" s="54" t="n">
        <v>0</v>
      </c>
      <c r="T613" s="54" t="n">
        <v>0.18</v>
      </c>
      <c r="U613" s="54" t="n">
        <v>0</v>
      </c>
      <c r="V613" s="52" t="inlineStr">
        <is>
          <t>Yes</t>
        </is>
      </c>
      <c r="W613" s="52" t="inlineStr">
        <is>
          <t>Yes</t>
        </is>
      </c>
      <c r="X613" s="52" t="inlineStr">
        <is>
          <t>-</t>
        </is>
      </c>
      <c r="Y613" s="52" t="inlineStr">
        <is>
          <t>Trunk</t>
        </is>
      </c>
    </row>
    <row r="614" outlineLevel="1">
      <c r="A614" s="52" t="inlineStr">
        <is>
          <t>ENV-440</t>
        </is>
      </c>
      <c r="B614" s="52" t="inlineStr">
        <is>
          <t>Environment</t>
        </is>
      </c>
      <c r="C614" s="61" t="inlineStr">
        <is>
          <t>Cone</t>
        </is>
      </c>
      <c r="D614" s="62" t="inlineStr">
        <is>
          <t>Pine crown</t>
        </is>
      </c>
      <c r="E614" s="52" t="inlineStr">
        <is>
          <t>ENV-438</t>
        </is>
      </c>
      <c r="F614" s="52" t="n">
        <v>3</v>
      </c>
      <c r="G614" s="54" t="n">
        <v>1.89588737</v>
      </c>
      <c r="H614" s="54" t="n">
        <v>1.94245529</v>
      </c>
      <c r="I614" s="54" t="n">
        <v>0.835914969</v>
      </c>
      <c r="J614" s="54" t="n">
        <v>-95.576622</v>
      </c>
      <c r="K614" s="54" t="n">
        <v>23.0938625</v>
      </c>
      <c r="L614" s="54" t="n">
        <v>4.98776436</v>
      </c>
      <c r="M614" s="54" t="n">
        <v>0.0358241498</v>
      </c>
      <c r="N614" s="54" t="n">
        <v>1.01795745</v>
      </c>
      <c r="O614" s="54" t="n">
        <v>-0.0211765002</v>
      </c>
      <c r="P614" s="52" t="inlineStr">
        <is>
          <t>Gouraud</t>
        </is>
      </c>
      <c r="Q614" s="52" t="inlineStr">
        <is>
          <t>Foliage</t>
        </is>
      </c>
      <c r="R614" s="54" t="n">
        <v>0.75</v>
      </c>
      <c r="S614" s="54" t="n">
        <v>0</v>
      </c>
      <c r="T614" s="54" t="n">
        <v>0.11</v>
      </c>
      <c r="U614" s="54" t="n">
        <v>0</v>
      </c>
      <c r="V614" s="52" t="inlineStr">
        <is>
          <t>Yes</t>
        </is>
      </c>
      <c r="W614" s="52" t="inlineStr">
        <is>
          <t>Yes</t>
        </is>
      </c>
      <c r="X614" s="52" t="inlineStr">
        <is>
          <t>-</t>
        </is>
      </c>
      <c r="Y614" s="52" t="inlineStr">
        <is>
          <t>Branch whorl (cone, apex up)</t>
        </is>
      </c>
    </row>
    <row r="615" outlineLevel="1">
      <c r="A615" s="52" t="inlineStr">
        <is>
          <t>ENV-441</t>
        </is>
      </c>
      <c r="B615" s="52" t="inlineStr">
        <is>
          <t>Environment</t>
        </is>
      </c>
      <c r="C615" s="61" t="inlineStr">
        <is>
          <t>Cone</t>
        </is>
      </c>
      <c r="D615" s="62" t="inlineStr">
        <is>
          <t>Pine crown</t>
        </is>
      </c>
      <c r="E615" s="52" t="inlineStr">
        <is>
          <t>ENV-438</t>
        </is>
      </c>
      <c r="F615" s="52" t="n">
        <v>3</v>
      </c>
      <c r="G615" s="54" t="n">
        <v>1.73992217</v>
      </c>
      <c r="H615" s="54" t="n">
        <v>1.68367755</v>
      </c>
      <c r="I615" s="54" t="n">
        <v>0.884618998</v>
      </c>
      <c r="J615" s="54" t="n">
        <v>-87.7743301</v>
      </c>
      <c r="K615" s="54" t="n">
        <v>309.501495</v>
      </c>
      <c r="L615" s="54" t="n">
        <v>-1.82643414</v>
      </c>
      <c r="M615" s="54" t="n">
        <v>-0.00907199364</v>
      </c>
      <c r="N615" s="54" t="n">
        <v>1.51162624</v>
      </c>
      <c r="O615" s="54" t="n">
        <v>0.0195683483</v>
      </c>
      <c r="P615" s="52" t="inlineStr">
        <is>
          <t>Gouraud</t>
        </is>
      </c>
      <c r="Q615" s="52" t="inlineStr">
        <is>
          <t>Foliage</t>
        </is>
      </c>
      <c r="R615" s="54" t="n">
        <v>0.75</v>
      </c>
      <c r="S615" s="54" t="n">
        <v>0</v>
      </c>
      <c r="T615" s="54" t="n">
        <v>0.11</v>
      </c>
      <c r="U615" s="54" t="n">
        <v>0</v>
      </c>
      <c r="V615" s="52" t="inlineStr">
        <is>
          <t>Yes</t>
        </is>
      </c>
      <c r="W615" s="52" t="inlineStr">
        <is>
          <t>Yes</t>
        </is>
      </c>
      <c r="X615" s="52" t="inlineStr">
        <is>
          <t>-</t>
        </is>
      </c>
      <c r="Y615" s="52" t="inlineStr">
        <is>
          <t>Branch whorl (cone, apex up)</t>
        </is>
      </c>
    </row>
    <row r="616" outlineLevel="1">
      <c r="A616" s="52" t="inlineStr">
        <is>
          <t>ENV-442</t>
        </is>
      </c>
      <c r="B616" s="52" t="inlineStr">
        <is>
          <t>Environment</t>
        </is>
      </c>
      <c r="C616" s="61" t="inlineStr">
        <is>
          <t>Cone</t>
        </is>
      </c>
      <c r="D616" s="62" t="inlineStr">
        <is>
          <t>Pine crown</t>
        </is>
      </c>
      <c r="E616" s="52" t="inlineStr">
        <is>
          <t>ENV-438</t>
        </is>
      </c>
      <c r="F616" s="52" t="n">
        <v>3</v>
      </c>
      <c r="G616" s="54" t="n">
        <v>1.47462308</v>
      </c>
      <c r="H616" s="54" t="n">
        <v>1.43379366</v>
      </c>
      <c r="I616" s="54" t="n">
        <v>0.638020992</v>
      </c>
      <c r="J616" s="54" t="n">
        <v>-94.89498140000001</v>
      </c>
      <c r="K616" s="54" t="n">
        <v>55.9389496</v>
      </c>
      <c r="L616" s="54" t="n">
        <v>-4.95132542</v>
      </c>
      <c r="M616" s="54" t="n">
        <v>0.0105367899</v>
      </c>
      <c r="N616" s="54" t="n">
        <v>1.79478645</v>
      </c>
      <c r="O616" s="54" t="n">
        <v>-0.0254903454</v>
      </c>
      <c r="P616" s="52" t="inlineStr">
        <is>
          <t>Gouraud</t>
        </is>
      </c>
      <c r="Q616" s="52" t="inlineStr">
        <is>
          <t>Foliage</t>
        </is>
      </c>
      <c r="R616" s="54" t="n">
        <v>0.75</v>
      </c>
      <c r="S616" s="54" t="n">
        <v>0</v>
      </c>
      <c r="T616" s="54" t="n">
        <v>0.11</v>
      </c>
      <c r="U616" s="54" t="n">
        <v>0</v>
      </c>
      <c r="V616" s="52" t="inlineStr">
        <is>
          <t>Yes</t>
        </is>
      </c>
      <c r="W616" s="52" t="inlineStr">
        <is>
          <t>Yes</t>
        </is>
      </c>
      <c r="X616" s="52" t="inlineStr">
        <is>
          <t>-</t>
        </is>
      </c>
      <c r="Y616" s="52" t="inlineStr">
        <is>
          <t>Branch whorl (cone, apex up)</t>
        </is>
      </c>
    </row>
    <row r="617" outlineLevel="1">
      <c r="A617" s="52" t="inlineStr">
        <is>
          <t>ENV-443</t>
        </is>
      </c>
      <c r="B617" s="52" t="inlineStr">
        <is>
          <t>Environment</t>
        </is>
      </c>
      <c r="C617" s="61" t="inlineStr">
        <is>
          <t>Cone</t>
        </is>
      </c>
      <c r="D617" s="62" t="inlineStr">
        <is>
          <t>Pine crown</t>
        </is>
      </c>
      <c r="E617" s="52" t="inlineStr">
        <is>
          <t>ENV-438</t>
        </is>
      </c>
      <c r="F617" s="52" t="n">
        <v>3</v>
      </c>
      <c r="G617" s="54" t="n">
        <v>1.03459609</v>
      </c>
      <c r="H617" s="54" t="n">
        <v>1.06560898</v>
      </c>
      <c r="I617" s="54" t="n">
        <v>0.52661562</v>
      </c>
      <c r="J617" s="54" t="n">
        <v>-85.5505981</v>
      </c>
      <c r="K617" s="54" t="n">
        <v>102.89119</v>
      </c>
      <c r="L617" s="54" t="n">
        <v>-2.53221202</v>
      </c>
      <c r="M617" s="54" t="n">
        <v>0.0366208777</v>
      </c>
      <c r="N617" s="54" t="n">
        <v>2.12477255</v>
      </c>
      <c r="O617" s="54" t="n">
        <v>-0.0105034299</v>
      </c>
      <c r="P617" s="52" t="inlineStr">
        <is>
          <t>Gouraud</t>
        </is>
      </c>
      <c r="Q617" s="52" t="inlineStr">
        <is>
          <t>Foliage</t>
        </is>
      </c>
      <c r="R617" s="54" t="n">
        <v>0.75</v>
      </c>
      <c r="S617" s="54" t="n">
        <v>0</v>
      </c>
      <c r="T617" s="54" t="n">
        <v>0.11</v>
      </c>
      <c r="U617" s="54" t="n">
        <v>0</v>
      </c>
      <c r="V617" s="52" t="inlineStr">
        <is>
          <t>Yes</t>
        </is>
      </c>
      <c r="W617" s="52" t="inlineStr">
        <is>
          <t>Yes</t>
        </is>
      </c>
      <c r="X617" s="52" t="inlineStr">
        <is>
          <t>-</t>
        </is>
      </c>
      <c r="Y617" s="52" t="inlineStr">
        <is>
          <t>Branch whorl (cone, apex up)</t>
        </is>
      </c>
    </row>
    <row r="618" outlineLevel="1">
      <c r="A618" s="52" t="inlineStr">
        <is>
          <t>ENV-444</t>
        </is>
      </c>
      <c r="B618" s="52" t="inlineStr">
        <is>
          <t>Environment</t>
        </is>
      </c>
      <c r="C618" s="61" t="inlineStr">
        <is>
          <t>Cone</t>
        </is>
      </c>
      <c r="D618" s="62" t="inlineStr">
        <is>
          <t>Pine crown</t>
        </is>
      </c>
      <c r="E618" s="52" t="inlineStr">
        <is>
          <t>ENV-438</t>
        </is>
      </c>
      <c r="F618" s="52" t="n">
        <v>3</v>
      </c>
      <c r="G618" s="54" t="n">
        <v>0.757029712</v>
      </c>
      <c r="H618" s="54" t="n">
        <v>0.745792627</v>
      </c>
      <c r="I618" s="54" t="n">
        <v>0.338466346</v>
      </c>
      <c r="J618" s="54" t="n">
        <v>-90.43843080000001</v>
      </c>
      <c r="K618" s="54" t="n">
        <v>331.363251</v>
      </c>
      <c r="L618" s="54" t="n">
        <v>-3.86405253</v>
      </c>
      <c r="M618" s="54" t="n">
        <v>0.00420238962</v>
      </c>
      <c r="N618" s="54" t="n">
        <v>2.40348887</v>
      </c>
      <c r="O618" s="54" t="n">
        <v>-0.0324489027</v>
      </c>
      <c r="P618" s="52" t="inlineStr">
        <is>
          <t>Gouraud</t>
        </is>
      </c>
      <c r="Q618" s="52" t="inlineStr">
        <is>
          <t>Foliage</t>
        </is>
      </c>
      <c r="R618" s="54" t="n">
        <v>0.75</v>
      </c>
      <c r="S618" s="54" t="n">
        <v>0</v>
      </c>
      <c r="T618" s="54" t="n">
        <v>0.11</v>
      </c>
      <c r="U618" s="54" t="n">
        <v>0</v>
      </c>
      <c r="V618" s="52" t="inlineStr">
        <is>
          <t>Yes</t>
        </is>
      </c>
      <c r="W618" s="52" t="inlineStr">
        <is>
          <t>Yes</t>
        </is>
      </c>
      <c r="X618" s="52" t="inlineStr">
        <is>
          <t>-</t>
        </is>
      </c>
      <c r="Y618" s="52" t="inlineStr">
        <is>
          <t>Branch whorl (cone, apex up)</t>
        </is>
      </c>
    </row>
    <row r="619" outlineLevel="1">
      <c r="A619" s="52" t="inlineStr">
        <is>
          <t>ENV-445</t>
        </is>
      </c>
      <c r="B619" s="52" t="inlineStr">
        <is>
          <t>Environment</t>
        </is>
      </c>
      <c r="C619" s="61" t="inlineStr">
        <is>
          <t>Cone</t>
        </is>
      </c>
      <c r="D619" s="62" t="inlineStr">
        <is>
          <t>Pine crown</t>
        </is>
      </c>
      <c r="E619" s="52" t="inlineStr">
        <is>
          <t>ENV-438</t>
        </is>
      </c>
      <c r="F619" s="52" t="n">
        <v>3</v>
      </c>
      <c r="G619" s="54" t="n">
        <v>0.455964029</v>
      </c>
      <c r="H619" s="54" t="n">
        <v>0.439393312</v>
      </c>
      <c r="I619" s="54" t="n">
        <v>0.749152601</v>
      </c>
      <c r="J619" s="54" t="n">
        <v>-95.62629699999999</v>
      </c>
      <c r="K619" s="54" t="n">
        <v>207.975327</v>
      </c>
      <c r="L619" s="54" t="n">
        <v>3.31736112</v>
      </c>
      <c r="M619" s="54" t="n">
        <v>0.0124150226</v>
      </c>
      <c r="N619" s="54" t="n">
        <v>2.9723165</v>
      </c>
      <c r="O619" s="54" t="n">
        <v>0.019011464</v>
      </c>
      <c r="P619" s="52" t="inlineStr">
        <is>
          <t>Gouraud</t>
        </is>
      </c>
      <c r="Q619" s="52" t="inlineStr">
        <is>
          <t>Foliage</t>
        </is>
      </c>
      <c r="R619" s="54" t="n">
        <v>0.75</v>
      </c>
      <c r="S619" s="54" t="n">
        <v>0</v>
      </c>
      <c r="T619" s="54" t="n">
        <v>0.11</v>
      </c>
      <c r="U619" s="54" t="n">
        <v>0</v>
      </c>
      <c r="V619" s="52" t="inlineStr">
        <is>
          <t>Yes</t>
        </is>
      </c>
      <c r="W619" s="52" t="inlineStr">
        <is>
          <t>Yes</t>
        </is>
      </c>
      <c r="X619" s="52" t="inlineStr">
        <is>
          <t>-</t>
        </is>
      </c>
      <c r="Y619" s="52" t="inlineStr">
        <is>
          <t>Branch whorl (cone, apex up)</t>
        </is>
      </c>
    </row>
    <row r="620" outlineLevel="1">
      <c r="A620" s="52" t="inlineStr">
        <is>
          <t>ENV-446</t>
        </is>
      </c>
      <c r="B620" s="52" t="inlineStr">
        <is>
          <t>Environment</t>
        </is>
      </c>
      <c r="C620" s="53" t="inlineStr">
        <is>
          <t>Group</t>
        </is>
      </c>
      <c r="D620" s="57" t="inlineStr">
        <is>
          <t>Forest patch</t>
        </is>
      </c>
      <c r="E620" s="52" t="inlineStr">
        <is>
          <t>ENV-00</t>
        </is>
      </c>
      <c r="F620" s="52" t="n">
        <v>1</v>
      </c>
      <c r="G620" s="54" t="n">
        <v>1</v>
      </c>
      <c r="H620" s="54" t="n">
        <v>1</v>
      </c>
      <c r="I620" s="54" t="n">
        <v>1</v>
      </c>
      <c r="J620" s="54" t="n">
        <v>0</v>
      </c>
      <c r="K620" s="54" t="n">
        <v>0</v>
      </c>
      <c r="L620" s="54" t="n">
        <v>0</v>
      </c>
      <c r="M620" s="54" t="n">
        <v>0</v>
      </c>
      <c r="N620" s="54" t="n">
        <v>0</v>
      </c>
      <c r="O620" s="54" t="n">
        <v>0</v>
      </c>
      <c r="P620" s="52" t="inlineStr">
        <is>
          <t>-</t>
        </is>
      </c>
      <c r="Q620" s="52" t="inlineStr">
        <is>
          <t>Plain</t>
        </is>
      </c>
      <c r="R620" s="54" t="n">
        <v>0.5</v>
      </c>
      <c r="S620" s="54" t="n">
        <v>0</v>
      </c>
      <c r="T620" s="54" t="n">
        <v>0.2</v>
      </c>
      <c r="U620" s="54" t="n">
        <v>0</v>
      </c>
      <c r="V620" s="52" t="inlineStr">
        <is>
          <t>No</t>
        </is>
      </c>
      <c r="W620" s="52" t="inlineStr">
        <is>
          <t>Yes</t>
        </is>
      </c>
      <c r="X620" s="52" t="inlineStr">
        <is>
          <t>-</t>
        </is>
      </c>
      <c r="Y620" s="52" t="inlineStr">
        <is>
          <t>Cluster of pines and round trees</t>
        </is>
      </c>
    </row>
    <row r="621" outlineLevel="1">
      <c r="A621" s="52" t="inlineStr">
        <is>
          <t>ENV-447</t>
        </is>
      </c>
      <c r="B621" s="52" t="inlineStr">
        <is>
          <t>Environment</t>
        </is>
      </c>
      <c r="C621" s="53" t="inlineStr">
        <is>
          <t>Group</t>
        </is>
      </c>
      <c r="D621" s="60" t="inlineStr">
        <is>
          <t>Pine</t>
        </is>
      </c>
      <c r="E621" s="52" t="inlineStr">
        <is>
          <t>ENV-446</t>
        </is>
      </c>
      <c r="F621" s="52" t="n">
        <v>2</v>
      </c>
      <c r="G621" s="54" t="n">
        <v>1</v>
      </c>
      <c r="H621" s="54" t="n">
        <v>1</v>
      </c>
      <c r="I621" s="54" t="n">
        <v>1</v>
      </c>
      <c r="J621" s="54" t="n">
        <v>0</v>
      </c>
      <c r="K621" s="54" t="n">
        <v>13.4900742</v>
      </c>
      <c r="L621" s="54" t="n">
        <v>0</v>
      </c>
      <c r="M621" s="54" t="n">
        <v>-15.5057096</v>
      </c>
      <c r="N621" s="54" t="n">
        <v>0.027307475</v>
      </c>
      <c r="O621" s="54" t="n">
        <v>-3.76946664</v>
      </c>
      <c r="P621" s="52" t="inlineStr">
        <is>
          <t>-</t>
        </is>
      </c>
      <c r="Q621" s="52" t="inlineStr">
        <is>
          <t>Plain</t>
        </is>
      </c>
      <c r="R621" s="54" t="n">
        <v>0.5</v>
      </c>
      <c r="S621" s="54" t="n">
        <v>0</v>
      </c>
      <c r="T621" s="54" t="n">
        <v>0.2</v>
      </c>
      <c r="U621" s="54" t="n">
        <v>0</v>
      </c>
      <c r="V621" s="52" t="inlineStr">
        <is>
          <t>No</t>
        </is>
      </c>
      <c r="W621" s="52" t="inlineStr">
        <is>
          <t>Yes</t>
        </is>
      </c>
      <c r="X621" s="52" t="inlineStr">
        <is>
          <t>-</t>
        </is>
      </c>
      <c r="Y621" s="52" t="inlineStr">
        <is>
          <t>Spruce = cylinder trunk + drooping cone whorls</t>
        </is>
      </c>
    </row>
    <row r="622" outlineLevel="1">
      <c r="A622" s="52" t="inlineStr">
        <is>
          <t>ENV-448</t>
        </is>
      </c>
      <c r="B622" s="52" t="inlineStr">
        <is>
          <t>Environment</t>
        </is>
      </c>
      <c r="C622" s="58" t="inlineStr">
        <is>
          <t>Cylinder</t>
        </is>
      </c>
      <c r="D622" s="62" t="inlineStr">
        <is>
          <t>Pine trunk</t>
        </is>
      </c>
      <c r="E622" s="52" t="inlineStr">
        <is>
          <t>ENV-447</t>
        </is>
      </c>
      <c r="F622" s="52" t="n">
        <v>3</v>
      </c>
      <c r="G622" s="54" t="n">
        <v>0.19606927</v>
      </c>
      <c r="H622" s="54" t="n">
        <v>0.19606927</v>
      </c>
      <c r="I622" s="54" t="n">
        <v>2.59678698</v>
      </c>
      <c r="J622" s="54" t="n">
        <v>90</v>
      </c>
      <c r="K622" s="54" t="n">
        <v>0</v>
      </c>
      <c r="L622" s="54" t="n">
        <v>0</v>
      </c>
      <c r="M622" s="54" t="n">
        <v>0</v>
      </c>
      <c r="N622" s="54" t="n">
        <v>1.29839349</v>
      </c>
      <c r="O622" s="54" t="n">
        <v>0</v>
      </c>
      <c r="P622" s="52" t="inlineStr">
        <is>
          <t>Gouraud</t>
        </is>
      </c>
      <c r="Q622" s="52" t="inlineStr">
        <is>
          <t>Bark</t>
        </is>
      </c>
      <c r="R622" s="54" t="n">
        <v>0.9</v>
      </c>
      <c r="S622" s="54" t="n">
        <v>0</v>
      </c>
      <c r="T622" s="54" t="n">
        <v>0.18</v>
      </c>
      <c r="U622" s="54" t="n">
        <v>0</v>
      </c>
      <c r="V622" s="52" t="inlineStr">
        <is>
          <t>Yes</t>
        </is>
      </c>
      <c r="W622" s="52" t="inlineStr">
        <is>
          <t>Yes</t>
        </is>
      </c>
      <c r="X622" s="52" t="inlineStr">
        <is>
          <t>-</t>
        </is>
      </c>
      <c r="Y622" s="52" t="inlineStr">
        <is>
          <t>Trunk</t>
        </is>
      </c>
    </row>
    <row r="623" outlineLevel="1">
      <c r="A623" s="52" t="inlineStr">
        <is>
          <t>ENV-449</t>
        </is>
      </c>
      <c r="B623" s="52" t="inlineStr">
        <is>
          <t>Environment</t>
        </is>
      </c>
      <c r="C623" s="61" t="inlineStr">
        <is>
          <t>Cone</t>
        </is>
      </c>
      <c r="D623" s="62" t="inlineStr">
        <is>
          <t>Pine crown</t>
        </is>
      </c>
      <c r="E623" s="52" t="inlineStr">
        <is>
          <t>ENV-447</t>
        </is>
      </c>
      <c r="F623" s="52" t="n">
        <v>3</v>
      </c>
      <c r="G623" s="54" t="n">
        <v>2.08930421</v>
      </c>
      <c r="H623" s="54" t="n">
        <v>2.1132865</v>
      </c>
      <c r="I623" s="54" t="n">
        <v>0.889802635</v>
      </c>
      <c r="J623" s="54" t="n">
        <v>-90.8718872</v>
      </c>
      <c r="K623" s="54" t="n">
        <v>307.573792</v>
      </c>
      <c r="L623" s="54" t="n">
        <v>-2.05075622</v>
      </c>
      <c r="M623" s="54" t="n">
        <v>-0.031155834</v>
      </c>
      <c r="N623" s="54" t="n">
        <v>1.04490137</v>
      </c>
      <c r="O623" s="54" t="n">
        <v>0.0366953798</v>
      </c>
      <c r="P623" s="52" t="inlineStr">
        <is>
          <t>Gouraud</t>
        </is>
      </c>
      <c r="Q623" s="52" t="inlineStr">
        <is>
          <t>Foliage</t>
        </is>
      </c>
      <c r="R623" s="54" t="n">
        <v>0.75</v>
      </c>
      <c r="S623" s="54" t="n">
        <v>0</v>
      </c>
      <c r="T623" s="54" t="n">
        <v>0.11</v>
      </c>
      <c r="U623" s="54" t="n">
        <v>0</v>
      </c>
      <c r="V623" s="52" t="inlineStr">
        <is>
          <t>Yes</t>
        </is>
      </c>
      <c r="W623" s="52" t="inlineStr">
        <is>
          <t>Yes</t>
        </is>
      </c>
      <c r="X623" s="52" t="inlineStr">
        <is>
          <t>-</t>
        </is>
      </c>
      <c r="Y623" s="52" t="inlineStr">
        <is>
          <t>Branch whorl (cone, apex up)</t>
        </is>
      </c>
    </row>
    <row r="624" outlineLevel="1">
      <c r="A624" s="52" t="inlineStr">
        <is>
          <t>ENV-450</t>
        </is>
      </c>
      <c r="B624" s="52" t="inlineStr">
        <is>
          <t>Environment</t>
        </is>
      </c>
      <c r="C624" s="61" t="inlineStr">
        <is>
          <t>Cone</t>
        </is>
      </c>
      <c r="D624" s="62" t="inlineStr">
        <is>
          <t>Pine crown</t>
        </is>
      </c>
      <c r="E624" s="52" t="inlineStr">
        <is>
          <t>ENV-447</t>
        </is>
      </c>
      <c r="F624" s="52" t="n">
        <v>3</v>
      </c>
      <c r="G624" s="54" t="n">
        <v>1.80347407</v>
      </c>
      <c r="H624" s="54" t="n">
        <v>1.93552387</v>
      </c>
      <c r="I624" s="54" t="n">
        <v>0.915272295</v>
      </c>
      <c r="J624" s="54" t="n">
        <v>-89.0598755</v>
      </c>
      <c r="K624" s="54" t="n">
        <v>134.471802</v>
      </c>
      <c r="L624" s="54" t="n">
        <v>5.64916563</v>
      </c>
      <c r="M624" s="54" t="n">
        <v>-0.0259728283</v>
      </c>
      <c r="N624" s="54" t="n">
        <v>1.55491972</v>
      </c>
      <c r="O624" s="54" t="n">
        <v>-0.00408116309</v>
      </c>
      <c r="P624" s="52" t="inlineStr">
        <is>
          <t>Gouraud</t>
        </is>
      </c>
      <c r="Q624" s="52" t="inlineStr">
        <is>
          <t>Foliage</t>
        </is>
      </c>
      <c r="R624" s="54" t="n">
        <v>0.75</v>
      </c>
      <c r="S624" s="54" t="n">
        <v>0</v>
      </c>
      <c r="T624" s="54" t="n">
        <v>0.11</v>
      </c>
      <c r="U624" s="54" t="n">
        <v>0</v>
      </c>
      <c r="V624" s="52" t="inlineStr">
        <is>
          <t>Yes</t>
        </is>
      </c>
      <c r="W624" s="52" t="inlineStr">
        <is>
          <t>Yes</t>
        </is>
      </c>
      <c r="X624" s="52" t="inlineStr">
        <is>
          <t>-</t>
        </is>
      </c>
      <c r="Y624" s="52" t="inlineStr">
        <is>
          <t>Branch whorl (cone, apex up)</t>
        </is>
      </c>
    </row>
    <row r="625" outlineLevel="1">
      <c r="A625" s="52" t="inlineStr">
        <is>
          <t>ENV-451</t>
        </is>
      </c>
      <c r="B625" s="52" t="inlineStr">
        <is>
          <t>Environment</t>
        </is>
      </c>
      <c r="C625" s="61" t="inlineStr">
        <is>
          <t>Cone</t>
        </is>
      </c>
      <c r="D625" s="62" t="inlineStr">
        <is>
          <t>Pine crown</t>
        </is>
      </c>
      <c r="E625" s="52" t="inlineStr">
        <is>
          <t>ENV-447</t>
        </is>
      </c>
      <c r="F625" s="52" t="n">
        <v>3</v>
      </c>
      <c r="G625" s="54" t="n">
        <v>1.53650725</v>
      </c>
      <c r="H625" s="54" t="n">
        <v>1.51633656</v>
      </c>
      <c r="I625" s="54" t="n">
        <v>0.667145312</v>
      </c>
      <c r="J625" s="54" t="n">
        <v>-95.1976624</v>
      </c>
      <c r="K625" s="54" t="n">
        <v>185.313782</v>
      </c>
      <c r="L625" s="54" t="n">
        <v>5.38670921</v>
      </c>
      <c r="M625" s="54" t="n">
        <v>-0.00371300685</v>
      </c>
      <c r="N625" s="54" t="n">
        <v>1.86153674</v>
      </c>
      <c r="O625" s="54" t="n">
        <v>0.0311619602</v>
      </c>
      <c r="P625" s="52" t="inlineStr">
        <is>
          <t>Gouraud</t>
        </is>
      </c>
      <c r="Q625" s="52" t="inlineStr">
        <is>
          <t>Foliage</t>
        </is>
      </c>
      <c r="R625" s="54" t="n">
        <v>0.75</v>
      </c>
      <c r="S625" s="54" t="n">
        <v>0</v>
      </c>
      <c r="T625" s="54" t="n">
        <v>0.11</v>
      </c>
      <c r="U625" s="54" t="n">
        <v>0</v>
      </c>
      <c r="V625" s="52" t="inlineStr">
        <is>
          <t>Yes</t>
        </is>
      </c>
      <c r="W625" s="52" t="inlineStr">
        <is>
          <t>Yes</t>
        </is>
      </c>
      <c r="X625" s="52" t="inlineStr">
        <is>
          <t>-</t>
        </is>
      </c>
      <c r="Y625" s="52" t="inlineStr">
        <is>
          <t>Branch whorl (cone, apex up)</t>
        </is>
      </c>
    </row>
    <row r="626" outlineLevel="1">
      <c r="A626" s="52" t="inlineStr">
        <is>
          <t>ENV-452</t>
        </is>
      </c>
      <c r="B626" s="52" t="inlineStr">
        <is>
          <t>Environment</t>
        </is>
      </c>
      <c r="C626" s="61" t="inlineStr">
        <is>
          <t>Cone</t>
        </is>
      </c>
      <c r="D626" s="62" t="inlineStr">
        <is>
          <t>Pine crown</t>
        </is>
      </c>
      <c r="E626" s="52" t="inlineStr">
        <is>
          <t>ENV-447</t>
        </is>
      </c>
      <c r="F626" s="52" t="n">
        <v>3</v>
      </c>
      <c r="G626" s="54" t="n">
        <v>1.0516715</v>
      </c>
      <c r="H626" s="54" t="n">
        <v>1.10624373</v>
      </c>
      <c r="I626" s="54" t="n">
        <v>0.537510574</v>
      </c>
      <c r="J626" s="54" t="n">
        <v>-85.56931299999999</v>
      </c>
      <c r="K626" s="54" t="n">
        <v>168.962692</v>
      </c>
      <c r="L626" s="54" t="n">
        <v>2.85016036</v>
      </c>
      <c r="M626" s="54" t="n">
        <v>-0.0188555755</v>
      </c>
      <c r="N626" s="54" t="n">
        <v>2.20539165</v>
      </c>
      <c r="O626" s="54" t="n">
        <v>-0.0371331871</v>
      </c>
      <c r="P626" s="52" t="inlineStr">
        <is>
          <t>Gouraud</t>
        </is>
      </c>
      <c r="Q626" s="52" t="inlineStr">
        <is>
          <t>Foliage</t>
        </is>
      </c>
      <c r="R626" s="54" t="n">
        <v>0.75</v>
      </c>
      <c r="S626" s="54" t="n">
        <v>0</v>
      </c>
      <c r="T626" s="54" t="n">
        <v>0.11</v>
      </c>
      <c r="U626" s="54" t="n">
        <v>0</v>
      </c>
      <c r="V626" s="52" t="inlineStr">
        <is>
          <t>Yes</t>
        </is>
      </c>
      <c r="W626" s="52" t="inlineStr">
        <is>
          <t>Yes</t>
        </is>
      </c>
      <c r="X626" s="52" t="inlineStr">
        <is>
          <t>-</t>
        </is>
      </c>
      <c r="Y626" s="52" t="inlineStr">
        <is>
          <t>Branch whorl (cone, apex up)</t>
        </is>
      </c>
    </row>
    <row r="627" outlineLevel="1">
      <c r="A627" s="52" t="inlineStr">
        <is>
          <t>ENV-453</t>
        </is>
      </c>
      <c r="B627" s="52" t="inlineStr">
        <is>
          <t>Environment</t>
        </is>
      </c>
      <c r="C627" s="61" t="inlineStr">
        <is>
          <t>Cone</t>
        </is>
      </c>
      <c r="D627" s="62" t="inlineStr">
        <is>
          <t>Pine crown</t>
        </is>
      </c>
      <c r="E627" s="52" t="inlineStr">
        <is>
          <t>ENV-447</t>
        </is>
      </c>
      <c r="F627" s="52" t="n">
        <v>3</v>
      </c>
      <c r="G627" s="54" t="n">
        <v>0.837629557</v>
      </c>
      <c r="H627" s="54" t="n">
        <v>0.816907465</v>
      </c>
      <c r="I627" s="54" t="n">
        <v>0.435961425</v>
      </c>
      <c r="J627" s="54" t="n">
        <v>-86.0489731</v>
      </c>
      <c r="K627" s="54" t="n">
        <v>242.897263</v>
      </c>
      <c r="L627" s="54" t="n">
        <v>1.25295281</v>
      </c>
      <c r="M627" s="54" t="n">
        <v>0.020785274</v>
      </c>
      <c r="N627" s="54" t="n">
        <v>2.54962277</v>
      </c>
      <c r="O627" s="54" t="n">
        <v>0.0356209315</v>
      </c>
      <c r="P627" s="52" t="inlineStr">
        <is>
          <t>Gouraud</t>
        </is>
      </c>
      <c r="Q627" s="52" t="inlineStr">
        <is>
          <t>Foliage</t>
        </is>
      </c>
      <c r="R627" s="54" t="n">
        <v>0.75</v>
      </c>
      <c r="S627" s="54" t="n">
        <v>0</v>
      </c>
      <c r="T627" s="54" t="n">
        <v>0.11</v>
      </c>
      <c r="U627" s="54" t="n">
        <v>0</v>
      </c>
      <c r="V627" s="52" t="inlineStr">
        <is>
          <t>Yes</t>
        </is>
      </c>
      <c r="W627" s="52" t="inlineStr">
        <is>
          <t>Yes</t>
        </is>
      </c>
      <c r="X627" s="52" t="inlineStr">
        <is>
          <t>-</t>
        </is>
      </c>
      <c r="Y627" s="52" t="inlineStr">
        <is>
          <t>Branch whorl (cone, apex up)</t>
        </is>
      </c>
    </row>
    <row r="628" outlineLevel="1">
      <c r="A628" s="52" t="inlineStr">
        <is>
          <t>ENV-454</t>
        </is>
      </c>
      <c r="B628" s="52" t="inlineStr">
        <is>
          <t>Environment</t>
        </is>
      </c>
      <c r="C628" s="61" t="inlineStr">
        <is>
          <t>Cone</t>
        </is>
      </c>
      <c r="D628" s="62" t="inlineStr">
        <is>
          <t>Pine crown</t>
        </is>
      </c>
      <c r="E628" s="52" t="inlineStr">
        <is>
          <t>ENV-447</t>
        </is>
      </c>
      <c r="F628" s="52" t="n">
        <v>3</v>
      </c>
      <c r="G628" s="54" t="n">
        <v>0.508327246</v>
      </c>
      <c r="H628" s="54" t="n">
        <v>0.458666652</v>
      </c>
      <c r="I628" s="54" t="n">
        <v>0.7937951680000001</v>
      </c>
      <c r="J628" s="54" t="n">
        <v>-88.3149796</v>
      </c>
      <c r="K628" s="54" t="n">
        <v>150.489075</v>
      </c>
      <c r="L628" s="54" t="n">
        <v>2.29716897</v>
      </c>
      <c r="M628" s="54" t="n">
        <v>-0.0349935815</v>
      </c>
      <c r="N628" s="54" t="n">
        <v>3.11368442</v>
      </c>
      <c r="O628" s="54" t="n">
        <v>0.00734166615</v>
      </c>
      <c r="P628" s="52" t="inlineStr">
        <is>
          <t>Gouraud</t>
        </is>
      </c>
      <c r="Q628" s="52" t="inlineStr">
        <is>
          <t>Foliage</t>
        </is>
      </c>
      <c r="R628" s="54" t="n">
        <v>0.75</v>
      </c>
      <c r="S628" s="54" t="n">
        <v>0</v>
      </c>
      <c r="T628" s="54" t="n">
        <v>0.11</v>
      </c>
      <c r="U628" s="54" t="n">
        <v>0</v>
      </c>
      <c r="V628" s="52" t="inlineStr">
        <is>
          <t>Yes</t>
        </is>
      </c>
      <c r="W628" s="52" t="inlineStr">
        <is>
          <t>Yes</t>
        </is>
      </c>
      <c r="X628" s="52" t="inlineStr">
        <is>
          <t>-</t>
        </is>
      </c>
      <c r="Y628" s="52" t="inlineStr">
        <is>
          <t>Branch whorl (cone, apex up)</t>
        </is>
      </c>
    </row>
    <row r="629" outlineLevel="1">
      <c r="A629" s="52" t="inlineStr">
        <is>
          <t>ENV-455</t>
        </is>
      </c>
      <c r="B629" s="52" t="inlineStr">
        <is>
          <t>Environment</t>
        </is>
      </c>
      <c r="C629" s="53" t="inlineStr">
        <is>
          <t>Group</t>
        </is>
      </c>
      <c r="D629" s="60" t="inlineStr">
        <is>
          <t>Pine</t>
        </is>
      </c>
      <c r="E629" s="52" t="inlineStr">
        <is>
          <t>ENV-446</t>
        </is>
      </c>
      <c r="F629" s="52" t="n">
        <v>2</v>
      </c>
      <c r="G629" s="54" t="n">
        <v>1</v>
      </c>
      <c r="H629" s="54" t="n">
        <v>1</v>
      </c>
      <c r="I629" s="54" t="n">
        <v>1</v>
      </c>
      <c r="J629" s="54" t="n">
        <v>0</v>
      </c>
      <c r="K629" s="54" t="n">
        <v>193.570267</v>
      </c>
      <c r="L629" s="54" t="n">
        <v>0</v>
      </c>
      <c r="M629" s="54" t="n">
        <v>-14.0549431</v>
      </c>
      <c r="N629" s="54" t="n">
        <v>-0.116608188</v>
      </c>
      <c r="O629" s="54" t="n">
        <v>-5.59657669</v>
      </c>
      <c r="P629" s="52" t="inlineStr">
        <is>
          <t>-</t>
        </is>
      </c>
      <c r="Q629" s="52" t="inlineStr">
        <is>
          <t>Plain</t>
        </is>
      </c>
      <c r="R629" s="54" t="n">
        <v>0.5</v>
      </c>
      <c r="S629" s="54" t="n">
        <v>0</v>
      </c>
      <c r="T629" s="54" t="n">
        <v>0.2</v>
      </c>
      <c r="U629" s="54" t="n">
        <v>0</v>
      </c>
      <c r="V629" s="52" t="inlineStr">
        <is>
          <t>No</t>
        </is>
      </c>
      <c r="W629" s="52" t="inlineStr">
        <is>
          <t>Yes</t>
        </is>
      </c>
      <c r="X629" s="52" t="inlineStr">
        <is>
          <t>-</t>
        </is>
      </c>
      <c r="Y629" s="52" t="inlineStr">
        <is>
          <t>Spruce = cylinder trunk + drooping cone whorls</t>
        </is>
      </c>
    </row>
    <row r="630" outlineLevel="1">
      <c r="A630" s="52" t="inlineStr">
        <is>
          <t>ENV-456</t>
        </is>
      </c>
      <c r="B630" s="52" t="inlineStr">
        <is>
          <t>Environment</t>
        </is>
      </c>
      <c r="C630" s="58" t="inlineStr">
        <is>
          <t>Cylinder</t>
        </is>
      </c>
      <c r="D630" s="62" t="inlineStr">
        <is>
          <t>Pine trunk</t>
        </is>
      </c>
      <c r="E630" s="52" t="inlineStr">
        <is>
          <t>ENV-455</t>
        </is>
      </c>
      <c r="F630" s="52" t="n">
        <v>3</v>
      </c>
      <c r="G630" s="54" t="n">
        <v>0.20603092</v>
      </c>
      <c r="H630" s="54" t="n">
        <v>0.20603092</v>
      </c>
      <c r="I630" s="54" t="n">
        <v>2.77388287</v>
      </c>
      <c r="J630" s="54" t="n">
        <v>90</v>
      </c>
      <c r="K630" s="54" t="n">
        <v>0</v>
      </c>
      <c r="L630" s="54" t="n">
        <v>0</v>
      </c>
      <c r="M630" s="54" t="n">
        <v>0</v>
      </c>
      <c r="N630" s="54" t="n">
        <v>1.38694143</v>
      </c>
      <c r="O630" s="54" t="n">
        <v>0</v>
      </c>
      <c r="P630" s="52" t="inlineStr">
        <is>
          <t>Gouraud</t>
        </is>
      </c>
      <c r="Q630" s="52" t="inlineStr">
        <is>
          <t>Bark</t>
        </is>
      </c>
      <c r="R630" s="54" t="n">
        <v>0.9</v>
      </c>
      <c r="S630" s="54" t="n">
        <v>0</v>
      </c>
      <c r="T630" s="54" t="n">
        <v>0.18</v>
      </c>
      <c r="U630" s="54" t="n">
        <v>0</v>
      </c>
      <c r="V630" s="52" t="inlineStr">
        <is>
          <t>Yes</t>
        </is>
      </c>
      <c r="W630" s="52" t="inlineStr">
        <is>
          <t>Yes</t>
        </is>
      </c>
      <c r="X630" s="52" t="inlineStr">
        <is>
          <t>-</t>
        </is>
      </c>
      <c r="Y630" s="52" t="inlineStr">
        <is>
          <t>Trunk</t>
        </is>
      </c>
    </row>
    <row r="631" outlineLevel="1">
      <c r="A631" s="52" t="inlineStr">
        <is>
          <t>ENV-457</t>
        </is>
      </c>
      <c r="B631" s="52" t="inlineStr">
        <is>
          <t>Environment</t>
        </is>
      </c>
      <c r="C631" s="61" t="inlineStr">
        <is>
          <t>Cone</t>
        </is>
      </c>
      <c r="D631" s="62" t="inlineStr">
        <is>
          <t>Pine crown</t>
        </is>
      </c>
      <c r="E631" s="52" t="inlineStr">
        <is>
          <t>ENV-455</t>
        </is>
      </c>
      <c r="F631" s="52" t="n">
        <v>3</v>
      </c>
      <c r="G631" s="54" t="n">
        <v>2.27375412</v>
      </c>
      <c r="H631" s="54" t="n">
        <v>2.08931589</v>
      </c>
      <c r="I631" s="54" t="n">
        <v>1.00942361</v>
      </c>
      <c r="J631" s="54" t="n">
        <v>-86.18647</v>
      </c>
      <c r="K631" s="54" t="n">
        <v>161.755707</v>
      </c>
      <c r="L631" s="54" t="n">
        <v>-5.98024082</v>
      </c>
      <c r="M631" s="54" t="n">
        <v>0.024388155</v>
      </c>
      <c r="N631" s="54" t="n">
        <v>1.10471177</v>
      </c>
      <c r="O631" s="54" t="n">
        <v>-0.00275278557</v>
      </c>
      <c r="P631" s="52" t="inlineStr">
        <is>
          <t>Gouraud</t>
        </is>
      </c>
      <c r="Q631" s="52" t="inlineStr">
        <is>
          <t>Foliage</t>
        </is>
      </c>
      <c r="R631" s="54" t="n">
        <v>0.75</v>
      </c>
      <c r="S631" s="54" t="n">
        <v>0</v>
      </c>
      <c r="T631" s="54" t="n">
        <v>0.11</v>
      </c>
      <c r="U631" s="54" t="n">
        <v>0</v>
      </c>
      <c r="V631" s="52" t="inlineStr">
        <is>
          <t>Yes</t>
        </is>
      </c>
      <c r="W631" s="52" t="inlineStr">
        <is>
          <t>Yes</t>
        </is>
      </c>
      <c r="X631" s="52" t="inlineStr">
        <is>
          <t>-</t>
        </is>
      </c>
      <c r="Y631" s="52" t="inlineStr">
        <is>
          <t>Branch whorl (cone, apex up)</t>
        </is>
      </c>
    </row>
    <row r="632" outlineLevel="1">
      <c r="A632" s="52" t="inlineStr">
        <is>
          <t>ENV-458</t>
        </is>
      </c>
      <c r="B632" s="52" t="inlineStr">
        <is>
          <t>Environment</t>
        </is>
      </c>
      <c r="C632" s="61" t="inlineStr">
        <is>
          <t>Cone</t>
        </is>
      </c>
      <c r="D632" s="62" t="inlineStr">
        <is>
          <t>Pine crown</t>
        </is>
      </c>
      <c r="E632" s="52" t="inlineStr">
        <is>
          <t>ENV-455</t>
        </is>
      </c>
      <c r="F632" s="52" t="n">
        <v>3</v>
      </c>
      <c r="G632" s="54" t="n">
        <v>2.00714922</v>
      </c>
      <c r="H632" s="54" t="n">
        <v>2.16808748</v>
      </c>
      <c r="I632" s="54" t="n">
        <v>0.929387391</v>
      </c>
      <c r="J632" s="54" t="n">
        <v>-85.7220154</v>
      </c>
      <c r="K632" s="54" t="n">
        <v>234.132126</v>
      </c>
      <c r="L632" s="54" t="n">
        <v>-0.7638208869999999</v>
      </c>
      <c r="M632" s="54" t="n">
        <v>-0.0150768133</v>
      </c>
      <c r="N632" s="54" t="n">
        <v>1.60358131</v>
      </c>
      <c r="O632" s="54" t="n">
        <v>-0.0300943311</v>
      </c>
      <c r="P632" s="52" t="inlineStr">
        <is>
          <t>Gouraud</t>
        </is>
      </c>
      <c r="Q632" s="52" t="inlineStr">
        <is>
          <t>Foliage</t>
        </is>
      </c>
      <c r="R632" s="54" t="n">
        <v>0.75</v>
      </c>
      <c r="S632" s="54" t="n">
        <v>0</v>
      </c>
      <c r="T632" s="54" t="n">
        <v>0.11</v>
      </c>
      <c r="U632" s="54" t="n">
        <v>0</v>
      </c>
      <c r="V632" s="52" t="inlineStr">
        <is>
          <t>Yes</t>
        </is>
      </c>
      <c r="W632" s="52" t="inlineStr">
        <is>
          <t>Yes</t>
        </is>
      </c>
      <c r="X632" s="52" t="inlineStr">
        <is>
          <t>-</t>
        </is>
      </c>
      <c r="Y632" s="52" t="inlineStr">
        <is>
          <t>Branch whorl (cone, apex up)</t>
        </is>
      </c>
    </row>
    <row r="633" outlineLevel="1">
      <c r="A633" s="52" t="inlineStr">
        <is>
          <t>ENV-459</t>
        </is>
      </c>
      <c r="B633" s="52" t="inlineStr">
        <is>
          <t>Environment</t>
        </is>
      </c>
      <c r="C633" s="61" t="inlineStr">
        <is>
          <t>Cone</t>
        </is>
      </c>
      <c r="D633" s="62" t="inlineStr">
        <is>
          <t>Pine crown</t>
        </is>
      </c>
      <c r="E633" s="52" t="inlineStr">
        <is>
          <t>ENV-455</t>
        </is>
      </c>
      <c r="F633" s="52" t="n">
        <v>3</v>
      </c>
      <c r="G633" s="54" t="n">
        <v>1.46508169</v>
      </c>
      <c r="H633" s="54" t="n">
        <v>1.58517444</v>
      </c>
      <c r="I633" s="54" t="n">
        <v>0.631165504</v>
      </c>
      <c r="J633" s="54" t="n">
        <v>-93.3214035</v>
      </c>
      <c r="K633" s="54" t="n">
        <v>318.808777</v>
      </c>
      <c r="L633" s="54" t="n">
        <v>-2.66150808</v>
      </c>
      <c r="M633" s="54" t="n">
        <v>-0.0119813345</v>
      </c>
      <c r="N633" s="54" t="n">
        <v>1.92118275</v>
      </c>
      <c r="O633" s="54" t="n">
        <v>-0.00665248837</v>
      </c>
      <c r="P633" s="52" t="inlineStr">
        <is>
          <t>Gouraud</t>
        </is>
      </c>
      <c r="Q633" s="52" t="inlineStr">
        <is>
          <t>Foliage</t>
        </is>
      </c>
      <c r="R633" s="54" t="n">
        <v>0.75</v>
      </c>
      <c r="S633" s="54" t="n">
        <v>0</v>
      </c>
      <c r="T633" s="54" t="n">
        <v>0.11</v>
      </c>
      <c r="U633" s="54" t="n">
        <v>0</v>
      </c>
      <c r="V633" s="52" t="inlineStr">
        <is>
          <t>Yes</t>
        </is>
      </c>
      <c r="W633" s="52" t="inlineStr">
        <is>
          <t>Yes</t>
        </is>
      </c>
      <c r="X633" s="52" t="inlineStr">
        <is>
          <t>-</t>
        </is>
      </c>
      <c r="Y633" s="52" t="inlineStr">
        <is>
          <t>Branch whorl (cone, apex up)</t>
        </is>
      </c>
    </row>
    <row r="634" outlineLevel="1">
      <c r="A634" s="52" t="inlineStr">
        <is>
          <t>ENV-460</t>
        </is>
      </c>
      <c r="B634" s="52" t="inlineStr">
        <is>
          <t>Environment</t>
        </is>
      </c>
      <c r="C634" s="61" t="inlineStr">
        <is>
          <t>Cone</t>
        </is>
      </c>
      <c r="D634" s="62" t="inlineStr">
        <is>
          <t>Pine crown</t>
        </is>
      </c>
      <c r="E634" s="52" t="inlineStr">
        <is>
          <t>ENV-455</t>
        </is>
      </c>
      <c r="F634" s="52" t="n">
        <v>3</v>
      </c>
      <c r="G634" s="54" t="n">
        <v>1.17564213</v>
      </c>
      <c r="H634" s="54" t="n">
        <v>1.11176574</v>
      </c>
      <c r="I634" s="54" t="n">
        <v>0.601305902</v>
      </c>
      <c r="J634" s="54" t="n">
        <v>-92.6679764</v>
      </c>
      <c r="K634" s="54" t="n">
        <v>169.54982</v>
      </c>
      <c r="L634" s="54" t="n">
        <v>-0.590363503</v>
      </c>
      <c r="M634" s="54" t="n">
        <v>-0.0303285494</v>
      </c>
      <c r="N634" s="54" t="n">
        <v>2.34911585</v>
      </c>
      <c r="O634" s="54" t="n">
        <v>0.0354537591</v>
      </c>
      <c r="P634" s="52" t="inlineStr">
        <is>
          <t>Gouraud</t>
        </is>
      </c>
      <c r="Q634" s="52" t="inlineStr">
        <is>
          <t>Foliage</t>
        </is>
      </c>
      <c r="R634" s="54" t="n">
        <v>0.75</v>
      </c>
      <c r="S634" s="54" t="n">
        <v>0</v>
      </c>
      <c r="T634" s="54" t="n">
        <v>0.11</v>
      </c>
      <c r="U634" s="54" t="n">
        <v>0</v>
      </c>
      <c r="V634" s="52" t="inlineStr">
        <is>
          <t>Yes</t>
        </is>
      </c>
      <c r="W634" s="52" t="inlineStr">
        <is>
          <t>Yes</t>
        </is>
      </c>
      <c r="X634" s="52" t="inlineStr">
        <is>
          <t>-</t>
        </is>
      </c>
      <c r="Y634" s="52" t="inlineStr">
        <is>
          <t>Branch whorl (cone, apex up)</t>
        </is>
      </c>
    </row>
    <row r="635" outlineLevel="1">
      <c r="A635" s="52" t="inlineStr">
        <is>
          <t>ENV-461</t>
        </is>
      </c>
      <c r="B635" s="52" t="inlineStr">
        <is>
          <t>Environment</t>
        </is>
      </c>
      <c r="C635" s="61" t="inlineStr">
        <is>
          <t>Cone</t>
        </is>
      </c>
      <c r="D635" s="62" t="inlineStr">
        <is>
          <t>Pine crown</t>
        </is>
      </c>
      <c r="E635" s="52" t="inlineStr">
        <is>
          <t>ENV-455</t>
        </is>
      </c>
      <c r="F635" s="52" t="n">
        <v>3</v>
      </c>
      <c r="G635" s="54" t="n">
        <v>0.871464014</v>
      </c>
      <c r="H635" s="54" t="n">
        <v>0.874213576</v>
      </c>
      <c r="I635" s="54" t="n">
        <v>0.380732208</v>
      </c>
      <c r="J635" s="54" t="n">
        <v>-89.8125381</v>
      </c>
      <c r="K635" s="54" t="n">
        <v>345.570953</v>
      </c>
      <c r="L635" s="54" t="n">
        <v>-5.3133955</v>
      </c>
      <c r="M635" s="54" t="n">
        <v>0.0277778134</v>
      </c>
      <c r="N635" s="54" t="n">
        <v>2.6668818</v>
      </c>
      <c r="O635" s="54" t="n">
        <v>0.00629780255</v>
      </c>
      <c r="P635" s="52" t="inlineStr">
        <is>
          <t>Gouraud</t>
        </is>
      </c>
      <c r="Q635" s="52" t="inlineStr">
        <is>
          <t>Foliage</t>
        </is>
      </c>
      <c r="R635" s="54" t="n">
        <v>0.75</v>
      </c>
      <c r="S635" s="54" t="n">
        <v>0</v>
      </c>
      <c r="T635" s="54" t="n">
        <v>0.11</v>
      </c>
      <c r="U635" s="54" t="n">
        <v>0</v>
      </c>
      <c r="V635" s="52" t="inlineStr">
        <is>
          <t>Yes</t>
        </is>
      </c>
      <c r="W635" s="52" t="inlineStr">
        <is>
          <t>Yes</t>
        </is>
      </c>
      <c r="X635" s="52" t="inlineStr">
        <is>
          <t>-</t>
        </is>
      </c>
      <c r="Y635" s="52" t="inlineStr">
        <is>
          <t>Branch whorl (cone, apex up)</t>
        </is>
      </c>
    </row>
    <row r="636" outlineLevel="1">
      <c r="A636" s="52" t="inlineStr">
        <is>
          <t>ENV-462</t>
        </is>
      </c>
      <c r="B636" s="52" t="inlineStr">
        <is>
          <t>Environment</t>
        </is>
      </c>
      <c r="C636" s="61" t="inlineStr">
        <is>
          <t>Cone</t>
        </is>
      </c>
      <c r="D636" s="62" t="inlineStr">
        <is>
          <t>Pine crown</t>
        </is>
      </c>
      <c r="E636" s="52" t="inlineStr">
        <is>
          <t>ENV-455</t>
        </is>
      </c>
      <c r="F636" s="52" t="n">
        <v>3</v>
      </c>
      <c r="G636" s="54" t="n">
        <v>0.491466463</v>
      </c>
      <c r="H636" s="54" t="n">
        <v>0.45452559</v>
      </c>
      <c r="I636" s="54" t="n">
        <v>0.860206068</v>
      </c>
      <c r="J636" s="54" t="n">
        <v>-90.5032806</v>
      </c>
      <c r="K636" s="54" t="n">
        <v>332.066711</v>
      </c>
      <c r="L636" s="54" t="n">
        <v>2.86642742</v>
      </c>
      <c r="M636" s="54" t="n">
        <v>0.0126176402</v>
      </c>
      <c r="N636" s="54" t="n">
        <v>3.32398582</v>
      </c>
      <c r="O636" s="54" t="n">
        <v>0.00291468622</v>
      </c>
      <c r="P636" s="52" t="inlineStr">
        <is>
          <t>Gouraud</t>
        </is>
      </c>
      <c r="Q636" s="52" t="inlineStr">
        <is>
          <t>Foliage</t>
        </is>
      </c>
      <c r="R636" s="54" t="n">
        <v>0.75</v>
      </c>
      <c r="S636" s="54" t="n">
        <v>0</v>
      </c>
      <c r="T636" s="54" t="n">
        <v>0.11</v>
      </c>
      <c r="U636" s="54" t="n">
        <v>0</v>
      </c>
      <c r="V636" s="52" t="inlineStr">
        <is>
          <t>Yes</t>
        </is>
      </c>
      <c r="W636" s="52" t="inlineStr">
        <is>
          <t>Yes</t>
        </is>
      </c>
      <c r="X636" s="52" t="inlineStr">
        <is>
          <t>-</t>
        </is>
      </c>
      <c r="Y636" s="52" t="inlineStr">
        <is>
          <t>Branch whorl (cone, apex up)</t>
        </is>
      </c>
    </row>
    <row r="637" outlineLevel="1">
      <c r="A637" s="52" t="inlineStr">
        <is>
          <t>ENV-463</t>
        </is>
      </c>
      <c r="B637" s="52" t="inlineStr">
        <is>
          <t>Environment</t>
        </is>
      </c>
      <c r="C637" s="53" t="inlineStr">
        <is>
          <t>Group</t>
        </is>
      </c>
      <c r="D637" s="60" t="inlineStr">
        <is>
          <t>Pine</t>
        </is>
      </c>
      <c r="E637" s="52" t="inlineStr">
        <is>
          <t>ENV-446</t>
        </is>
      </c>
      <c r="F637" s="52" t="n">
        <v>2</v>
      </c>
      <c r="G637" s="54" t="n">
        <v>1</v>
      </c>
      <c r="H637" s="54" t="n">
        <v>1</v>
      </c>
      <c r="I637" s="54" t="n">
        <v>1</v>
      </c>
      <c r="J637" s="54" t="n">
        <v>0</v>
      </c>
      <c r="K637" s="54" t="n">
        <v>36.8525009</v>
      </c>
      <c r="L637" s="54" t="n">
        <v>0</v>
      </c>
      <c r="M637" s="54" t="n">
        <v>-16.1637764</v>
      </c>
      <c r="N637" s="54" t="n">
        <v>0.373093963</v>
      </c>
      <c r="O637" s="54" t="n">
        <v>-6.39016485</v>
      </c>
      <c r="P637" s="52" t="inlineStr">
        <is>
          <t>-</t>
        </is>
      </c>
      <c r="Q637" s="52" t="inlineStr">
        <is>
          <t>Plain</t>
        </is>
      </c>
      <c r="R637" s="54" t="n">
        <v>0.5</v>
      </c>
      <c r="S637" s="54" t="n">
        <v>0</v>
      </c>
      <c r="T637" s="54" t="n">
        <v>0.2</v>
      </c>
      <c r="U637" s="54" t="n">
        <v>0</v>
      </c>
      <c r="V637" s="52" t="inlineStr">
        <is>
          <t>No</t>
        </is>
      </c>
      <c r="W637" s="52" t="inlineStr">
        <is>
          <t>Yes</t>
        </is>
      </c>
      <c r="X637" s="52" t="inlineStr">
        <is>
          <t>-</t>
        </is>
      </c>
      <c r="Y637" s="52" t="inlineStr">
        <is>
          <t>Spruce = cylinder trunk + drooping cone whorls</t>
        </is>
      </c>
    </row>
    <row r="638" outlineLevel="1">
      <c r="A638" s="52" t="inlineStr">
        <is>
          <t>ENV-464</t>
        </is>
      </c>
      <c r="B638" s="52" t="inlineStr">
        <is>
          <t>Environment</t>
        </is>
      </c>
      <c r="C638" s="58" t="inlineStr">
        <is>
          <t>Cylinder</t>
        </is>
      </c>
      <c r="D638" s="62" t="inlineStr">
        <is>
          <t>Pine trunk</t>
        </is>
      </c>
      <c r="E638" s="52" t="inlineStr">
        <is>
          <t>ENV-463</t>
        </is>
      </c>
      <c r="F638" s="52" t="n">
        <v>3</v>
      </c>
      <c r="G638" s="54" t="n">
        <v>0.239554018</v>
      </c>
      <c r="H638" s="54" t="n">
        <v>0.239554018</v>
      </c>
      <c r="I638" s="54" t="n">
        <v>3.36984897</v>
      </c>
      <c r="J638" s="54" t="n">
        <v>90</v>
      </c>
      <c r="K638" s="54" t="n">
        <v>0</v>
      </c>
      <c r="L638" s="54" t="n">
        <v>0</v>
      </c>
      <c r="M638" s="54" t="n">
        <v>0</v>
      </c>
      <c r="N638" s="54" t="n">
        <v>1.68492448</v>
      </c>
      <c r="O638" s="54" t="n">
        <v>0</v>
      </c>
      <c r="P638" s="52" t="inlineStr">
        <is>
          <t>Gouraud</t>
        </is>
      </c>
      <c r="Q638" s="52" t="inlineStr">
        <is>
          <t>Bark</t>
        </is>
      </c>
      <c r="R638" s="54" t="n">
        <v>0.9</v>
      </c>
      <c r="S638" s="54" t="n">
        <v>0</v>
      </c>
      <c r="T638" s="54" t="n">
        <v>0.18</v>
      </c>
      <c r="U638" s="54" t="n">
        <v>0</v>
      </c>
      <c r="V638" s="52" t="inlineStr">
        <is>
          <t>Yes</t>
        </is>
      </c>
      <c r="W638" s="52" t="inlineStr">
        <is>
          <t>Yes</t>
        </is>
      </c>
      <c r="X638" s="52" t="inlineStr">
        <is>
          <t>-</t>
        </is>
      </c>
      <c r="Y638" s="52" t="inlineStr">
        <is>
          <t>Trunk</t>
        </is>
      </c>
    </row>
    <row r="639" outlineLevel="1">
      <c r="A639" s="52" t="inlineStr">
        <is>
          <t>ENV-465</t>
        </is>
      </c>
      <c r="B639" s="52" t="inlineStr">
        <is>
          <t>Environment</t>
        </is>
      </c>
      <c r="C639" s="61" t="inlineStr">
        <is>
          <t>Cone</t>
        </is>
      </c>
      <c r="D639" s="62" t="inlineStr">
        <is>
          <t>Pine crown</t>
        </is>
      </c>
      <c r="E639" s="52" t="inlineStr">
        <is>
          <t>ENV-463</t>
        </is>
      </c>
      <c r="F639" s="52" t="n">
        <v>3</v>
      </c>
      <c r="G639" s="54" t="n">
        <v>2.57900095</v>
      </c>
      <c r="H639" s="54" t="n">
        <v>2.79721236</v>
      </c>
      <c r="I639" s="54" t="n">
        <v>1.33927035</v>
      </c>
      <c r="J639" s="54" t="n">
        <v>-92.54599</v>
      </c>
      <c r="K639" s="54" t="n">
        <v>121.053329</v>
      </c>
      <c r="L639" s="54" t="n">
        <v>-3.47521734</v>
      </c>
      <c r="M639" s="54" t="n">
        <v>0.0259441268</v>
      </c>
      <c r="N639" s="54" t="n">
        <v>1.2696352</v>
      </c>
      <c r="O639" s="54" t="n">
        <v>0.0337520838</v>
      </c>
      <c r="P639" s="52" t="inlineStr">
        <is>
          <t>Gouraud</t>
        </is>
      </c>
      <c r="Q639" s="52" t="inlineStr">
        <is>
          <t>Foliage</t>
        </is>
      </c>
      <c r="R639" s="54" t="n">
        <v>0.75</v>
      </c>
      <c r="S639" s="54" t="n">
        <v>0</v>
      </c>
      <c r="T639" s="54" t="n">
        <v>0.11</v>
      </c>
      <c r="U639" s="54" t="n">
        <v>0</v>
      </c>
      <c r="V639" s="52" t="inlineStr">
        <is>
          <t>Yes</t>
        </is>
      </c>
      <c r="W639" s="52" t="inlineStr">
        <is>
          <t>Yes</t>
        </is>
      </c>
      <c r="X639" s="52" t="inlineStr">
        <is>
          <t>-</t>
        </is>
      </c>
      <c r="Y639" s="52" t="inlineStr">
        <is>
          <t>Branch whorl (cone, apex up)</t>
        </is>
      </c>
    </row>
    <row r="640" outlineLevel="1">
      <c r="A640" s="52" t="inlineStr">
        <is>
          <t>ENV-466</t>
        </is>
      </c>
      <c r="B640" s="52" t="inlineStr">
        <is>
          <t>Environment</t>
        </is>
      </c>
      <c r="C640" s="61" t="inlineStr">
        <is>
          <t>Cone</t>
        </is>
      </c>
      <c r="D640" s="62" t="inlineStr">
        <is>
          <t>Pine crown</t>
        </is>
      </c>
      <c r="E640" s="52" t="inlineStr">
        <is>
          <t>ENV-463</t>
        </is>
      </c>
      <c r="F640" s="52" t="n">
        <v>3</v>
      </c>
      <c r="G640" s="54" t="n">
        <v>2.46250749</v>
      </c>
      <c r="H640" s="54" t="n">
        <v>2.39332724</v>
      </c>
      <c r="I640" s="54" t="n">
        <v>1.26359379</v>
      </c>
      <c r="J640" s="54" t="n">
        <v>-93.26462549999999</v>
      </c>
      <c r="K640" s="54" t="n">
        <v>8.274229050000001</v>
      </c>
      <c r="L640" s="54" t="n">
        <v>1.88669014</v>
      </c>
      <c r="M640" s="54" t="n">
        <v>0.0232454054</v>
      </c>
      <c r="N640" s="54" t="n">
        <v>1.80795145</v>
      </c>
      <c r="O640" s="54" t="n">
        <v>0.0189926866</v>
      </c>
      <c r="P640" s="52" t="inlineStr">
        <is>
          <t>Gouraud</t>
        </is>
      </c>
      <c r="Q640" s="52" t="inlineStr">
        <is>
          <t>Foliage</t>
        </is>
      </c>
      <c r="R640" s="54" t="n">
        <v>0.75</v>
      </c>
      <c r="S640" s="54" t="n">
        <v>0</v>
      </c>
      <c r="T640" s="54" t="n">
        <v>0.11</v>
      </c>
      <c r="U640" s="54" t="n">
        <v>0</v>
      </c>
      <c r="V640" s="52" t="inlineStr">
        <is>
          <t>Yes</t>
        </is>
      </c>
      <c r="W640" s="52" t="inlineStr">
        <is>
          <t>Yes</t>
        </is>
      </c>
      <c r="X640" s="52" t="inlineStr">
        <is>
          <t>-</t>
        </is>
      </c>
      <c r="Y640" s="52" t="inlineStr">
        <is>
          <t>Branch whorl (cone, apex up)</t>
        </is>
      </c>
    </row>
    <row r="641" outlineLevel="1">
      <c r="A641" s="52" t="inlineStr">
        <is>
          <t>ENV-467</t>
        </is>
      </c>
      <c r="B641" s="52" t="inlineStr">
        <is>
          <t>Environment</t>
        </is>
      </c>
      <c r="C641" s="61" t="inlineStr">
        <is>
          <t>Cone</t>
        </is>
      </c>
      <c r="D641" s="62" t="inlineStr">
        <is>
          <t>Pine crown</t>
        </is>
      </c>
      <c r="E641" s="52" t="inlineStr">
        <is>
          <t>ENV-463</t>
        </is>
      </c>
      <c r="F641" s="52" t="n">
        <v>3</v>
      </c>
      <c r="G641" s="54" t="n">
        <v>1.94716394</v>
      </c>
      <c r="H641" s="54" t="n">
        <v>2.06231284</v>
      </c>
      <c r="I641" s="54" t="n">
        <v>0.93142277</v>
      </c>
      <c r="J641" s="54" t="n">
        <v>-85.612915</v>
      </c>
      <c r="K641" s="54" t="n">
        <v>217.076477</v>
      </c>
      <c r="L641" s="54" t="n">
        <v>0.301808596</v>
      </c>
      <c r="M641" s="54" t="n">
        <v>0.0228300653</v>
      </c>
      <c r="N641" s="54" t="n">
        <v>2.14085412</v>
      </c>
      <c r="O641" s="54" t="n">
        <v>0.039285969</v>
      </c>
      <c r="P641" s="52" t="inlineStr">
        <is>
          <t>Gouraud</t>
        </is>
      </c>
      <c r="Q641" s="52" t="inlineStr">
        <is>
          <t>Foliage</t>
        </is>
      </c>
      <c r="R641" s="54" t="n">
        <v>0.75</v>
      </c>
      <c r="S641" s="54" t="n">
        <v>0</v>
      </c>
      <c r="T641" s="54" t="n">
        <v>0.11</v>
      </c>
      <c r="U641" s="54" t="n">
        <v>0</v>
      </c>
      <c r="V641" s="52" t="inlineStr">
        <is>
          <t>Yes</t>
        </is>
      </c>
      <c r="W641" s="52" t="inlineStr">
        <is>
          <t>Yes</t>
        </is>
      </c>
      <c r="X641" s="52" t="inlineStr">
        <is>
          <t>-</t>
        </is>
      </c>
      <c r="Y641" s="52" t="inlineStr">
        <is>
          <t>Branch whorl (cone, apex up)</t>
        </is>
      </c>
    </row>
    <row r="642" outlineLevel="1">
      <c r="A642" s="52" t="inlineStr">
        <is>
          <t>ENV-468</t>
        </is>
      </c>
      <c r="B642" s="52" t="inlineStr">
        <is>
          <t>Environment</t>
        </is>
      </c>
      <c r="C642" s="61" t="inlineStr">
        <is>
          <t>Cone</t>
        </is>
      </c>
      <c r="D642" s="62" t="inlineStr">
        <is>
          <t>Pine crown</t>
        </is>
      </c>
      <c r="E642" s="52" t="inlineStr">
        <is>
          <t>ENV-463</t>
        </is>
      </c>
      <c r="F642" s="52" t="n">
        <v>3</v>
      </c>
      <c r="G642" s="54" t="n">
        <v>1.75729549</v>
      </c>
      <c r="H642" s="54" t="n">
        <v>1.67159808</v>
      </c>
      <c r="I642" s="54" t="n">
        <v>0.872298241</v>
      </c>
      <c r="J642" s="54" t="n">
        <v>-94.00548550000001</v>
      </c>
      <c r="K642" s="54" t="n">
        <v>14.4694023</v>
      </c>
      <c r="L642" s="54" t="n">
        <v>-3.41773582</v>
      </c>
      <c r="M642" s="54" t="n">
        <v>-0.0256709959</v>
      </c>
      <c r="N642" s="54" t="n">
        <v>2.58478117</v>
      </c>
      <c r="O642" s="54" t="n">
        <v>0.0116303824</v>
      </c>
      <c r="P642" s="52" t="inlineStr">
        <is>
          <t>Gouraud</t>
        </is>
      </c>
      <c r="Q642" s="52" t="inlineStr">
        <is>
          <t>Foliage</t>
        </is>
      </c>
      <c r="R642" s="54" t="n">
        <v>0.75</v>
      </c>
      <c r="S642" s="54" t="n">
        <v>0</v>
      </c>
      <c r="T642" s="54" t="n">
        <v>0.11</v>
      </c>
      <c r="U642" s="54" t="n">
        <v>0</v>
      </c>
      <c r="V642" s="52" t="inlineStr">
        <is>
          <t>Yes</t>
        </is>
      </c>
      <c r="W642" s="52" t="inlineStr">
        <is>
          <t>Yes</t>
        </is>
      </c>
      <c r="X642" s="52" t="inlineStr">
        <is>
          <t>-</t>
        </is>
      </c>
      <c r="Y642" s="52" t="inlineStr">
        <is>
          <t>Branch whorl (cone, apex up)</t>
        </is>
      </c>
    </row>
    <row r="643" outlineLevel="1">
      <c r="A643" s="52" t="inlineStr">
        <is>
          <t>ENV-469</t>
        </is>
      </c>
      <c r="B643" s="52" t="inlineStr">
        <is>
          <t>Environment</t>
        </is>
      </c>
      <c r="C643" s="61" t="inlineStr">
        <is>
          <t>Cone</t>
        </is>
      </c>
      <c r="D643" s="62" t="inlineStr">
        <is>
          <t>Pine crown</t>
        </is>
      </c>
      <c r="E643" s="52" t="inlineStr">
        <is>
          <t>ENV-463</t>
        </is>
      </c>
      <c r="F643" s="52" t="n">
        <v>3</v>
      </c>
      <c r="G643" s="54" t="n">
        <v>1.22051537</v>
      </c>
      <c r="H643" s="54" t="n">
        <v>1.26439667</v>
      </c>
      <c r="I643" s="54" t="n">
        <v>0.570406675</v>
      </c>
      <c r="J643" s="54" t="n">
        <v>-88.6247711</v>
      </c>
      <c r="K643" s="54" t="n">
        <v>96.7617188</v>
      </c>
      <c r="L643" s="54" t="n">
        <v>1.02822018</v>
      </c>
      <c r="M643" s="54" t="n">
        <v>0.0255615897</v>
      </c>
      <c r="N643" s="54" t="n">
        <v>2.89149046</v>
      </c>
      <c r="O643" s="54" t="n">
        <v>0.00697456347</v>
      </c>
      <c r="P643" s="52" t="inlineStr">
        <is>
          <t>Gouraud</t>
        </is>
      </c>
      <c r="Q643" s="52" t="inlineStr">
        <is>
          <t>Foliage</t>
        </is>
      </c>
      <c r="R643" s="54" t="n">
        <v>0.75</v>
      </c>
      <c r="S643" s="54" t="n">
        <v>0</v>
      </c>
      <c r="T643" s="54" t="n">
        <v>0.11</v>
      </c>
      <c r="U643" s="54" t="n">
        <v>0</v>
      </c>
      <c r="V643" s="52" t="inlineStr">
        <is>
          <t>Yes</t>
        </is>
      </c>
      <c r="W643" s="52" t="inlineStr">
        <is>
          <t>Yes</t>
        </is>
      </c>
      <c r="X643" s="52" t="inlineStr">
        <is>
          <t>-</t>
        </is>
      </c>
      <c r="Y643" s="52" t="inlineStr">
        <is>
          <t>Branch whorl (cone, apex up)</t>
        </is>
      </c>
    </row>
    <row r="644" outlineLevel="1">
      <c r="A644" s="52" t="inlineStr">
        <is>
          <t>ENV-470</t>
        </is>
      </c>
      <c r="B644" s="52" t="inlineStr">
        <is>
          <t>Environment</t>
        </is>
      </c>
      <c r="C644" s="61" t="inlineStr">
        <is>
          <t>Cone</t>
        </is>
      </c>
      <c r="D644" s="62" t="inlineStr">
        <is>
          <t>Pine crown</t>
        </is>
      </c>
      <c r="E644" s="52" t="inlineStr">
        <is>
          <t>ENV-463</t>
        </is>
      </c>
      <c r="F644" s="52" t="n">
        <v>3</v>
      </c>
      <c r="G644" s="54" t="n">
        <v>0.967051864</v>
      </c>
      <c r="H644" s="54" t="n">
        <v>0.903485596</v>
      </c>
      <c r="I644" s="54" t="n">
        <v>0.490357965</v>
      </c>
      <c r="J644" s="54" t="n">
        <v>-85.9913483</v>
      </c>
      <c r="K644" s="54" t="n">
        <v>87.1395187</v>
      </c>
      <c r="L644" s="54" t="n">
        <v>1.04506516</v>
      </c>
      <c r="M644" s="54" t="n">
        <v>-0.0154330917</v>
      </c>
      <c r="N644" s="54" t="n">
        <v>3.29769611</v>
      </c>
      <c r="O644" s="54" t="n">
        <v>-0.0233763978</v>
      </c>
      <c r="P644" s="52" t="inlineStr">
        <is>
          <t>Gouraud</t>
        </is>
      </c>
      <c r="Q644" s="52" t="inlineStr">
        <is>
          <t>Foliage</t>
        </is>
      </c>
      <c r="R644" s="54" t="n">
        <v>0.75</v>
      </c>
      <c r="S644" s="54" t="n">
        <v>0</v>
      </c>
      <c r="T644" s="54" t="n">
        <v>0.11</v>
      </c>
      <c r="U644" s="54" t="n">
        <v>0</v>
      </c>
      <c r="V644" s="52" t="inlineStr">
        <is>
          <t>Yes</t>
        </is>
      </c>
      <c r="W644" s="52" t="inlineStr">
        <is>
          <t>Yes</t>
        </is>
      </c>
      <c r="X644" s="52" t="inlineStr">
        <is>
          <t>-</t>
        </is>
      </c>
      <c r="Y644" s="52" t="inlineStr">
        <is>
          <t>Branch whorl (cone, apex up)</t>
        </is>
      </c>
    </row>
    <row r="645" outlineLevel="1">
      <c r="A645" s="52" t="inlineStr">
        <is>
          <t>ENV-471</t>
        </is>
      </c>
      <c r="B645" s="52" t="inlineStr">
        <is>
          <t>Environment</t>
        </is>
      </c>
      <c r="C645" s="61" t="inlineStr">
        <is>
          <t>Cone</t>
        </is>
      </c>
      <c r="D645" s="62" t="inlineStr">
        <is>
          <t>Pine crown</t>
        </is>
      </c>
      <c r="E645" s="52" t="inlineStr">
        <is>
          <t>ENV-463</t>
        </is>
      </c>
      <c r="F645" s="52" t="n">
        <v>3</v>
      </c>
      <c r="G645" s="54" t="n">
        <v>0.580057442</v>
      </c>
      <c r="H645" s="54" t="n">
        <v>0.54632318</v>
      </c>
      <c r="I645" s="54" t="n">
        <v>1.0836935</v>
      </c>
      <c r="J645" s="54" t="n">
        <v>-92.95045469999999</v>
      </c>
      <c r="K645" s="54" t="n">
        <v>6.47259951</v>
      </c>
      <c r="L645" s="54" t="n">
        <v>0.524816036</v>
      </c>
      <c r="M645" s="54" t="n">
        <v>-0.0146975135</v>
      </c>
      <c r="N645" s="54" t="n">
        <v>4.03169584</v>
      </c>
      <c r="O645" s="54" t="n">
        <v>-0.0333649628</v>
      </c>
      <c r="P645" s="52" t="inlineStr">
        <is>
          <t>Gouraud</t>
        </is>
      </c>
      <c r="Q645" s="52" t="inlineStr">
        <is>
          <t>Foliage</t>
        </is>
      </c>
      <c r="R645" s="54" t="n">
        <v>0.75</v>
      </c>
      <c r="S645" s="54" t="n">
        <v>0</v>
      </c>
      <c r="T645" s="54" t="n">
        <v>0.11</v>
      </c>
      <c r="U645" s="54" t="n">
        <v>0</v>
      </c>
      <c r="V645" s="52" t="inlineStr">
        <is>
          <t>Yes</t>
        </is>
      </c>
      <c r="W645" s="52" t="inlineStr">
        <is>
          <t>Yes</t>
        </is>
      </c>
      <c r="X645" s="52" t="inlineStr">
        <is>
          <t>-</t>
        </is>
      </c>
      <c r="Y645" s="52" t="inlineStr">
        <is>
          <t>Branch whorl (cone, apex up)</t>
        </is>
      </c>
    </row>
    <row r="646" outlineLevel="1">
      <c r="A646" s="52" t="inlineStr">
        <is>
          <t>ENV-472</t>
        </is>
      </c>
      <c r="B646" s="52" t="inlineStr">
        <is>
          <t>Environment</t>
        </is>
      </c>
      <c r="C646" s="53" t="inlineStr">
        <is>
          <t>Group</t>
        </is>
      </c>
      <c r="D646" s="60" t="inlineStr">
        <is>
          <t>Pine</t>
        </is>
      </c>
      <c r="E646" s="52" t="inlineStr">
        <is>
          <t>ENV-446</t>
        </is>
      </c>
      <c r="F646" s="52" t="n">
        <v>2</v>
      </c>
      <c r="G646" s="54" t="n">
        <v>1</v>
      </c>
      <c r="H646" s="54" t="n">
        <v>1</v>
      </c>
      <c r="I646" s="54" t="n">
        <v>1</v>
      </c>
      <c r="J646" s="54" t="n">
        <v>0</v>
      </c>
      <c r="K646" s="54" t="n">
        <v>222.830902</v>
      </c>
      <c r="L646" s="54" t="n">
        <v>0</v>
      </c>
      <c r="M646" s="54" t="n">
        <v>-14.9448195</v>
      </c>
      <c r="N646" s="54" t="n">
        <v>0.321197301</v>
      </c>
      <c r="O646" s="54" t="n">
        <v>-8.57336712</v>
      </c>
      <c r="P646" s="52" t="inlineStr">
        <is>
          <t>-</t>
        </is>
      </c>
      <c r="Q646" s="52" t="inlineStr">
        <is>
          <t>Plain</t>
        </is>
      </c>
      <c r="R646" s="54" t="n">
        <v>0.5</v>
      </c>
      <c r="S646" s="54" t="n">
        <v>0</v>
      </c>
      <c r="T646" s="54" t="n">
        <v>0.2</v>
      </c>
      <c r="U646" s="54" t="n">
        <v>0</v>
      </c>
      <c r="V646" s="52" t="inlineStr">
        <is>
          <t>No</t>
        </is>
      </c>
      <c r="W646" s="52" t="inlineStr">
        <is>
          <t>Yes</t>
        </is>
      </c>
      <c r="X646" s="52" t="inlineStr">
        <is>
          <t>-</t>
        </is>
      </c>
      <c r="Y646" s="52" t="inlineStr">
        <is>
          <t>Spruce = cylinder trunk + drooping cone whorls</t>
        </is>
      </c>
    </row>
    <row r="647" outlineLevel="1">
      <c r="A647" s="52" t="inlineStr">
        <is>
          <t>ENV-473</t>
        </is>
      </c>
      <c r="B647" s="52" t="inlineStr">
        <is>
          <t>Environment</t>
        </is>
      </c>
      <c r="C647" s="58" t="inlineStr">
        <is>
          <t>Cylinder</t>
        </is>
      </c>
      <c r="D647" s="62" t="inlineStr">
        <is>
          <t>Pine trunk</t>
        </is>
      </c>
      <c r="E647" s="52" t="inlineStr">
        <is>
          <t>ENV-472</t>
        </is>
      </c>
      <c r="F647" s="52" t="n">
        <v>3</v>
      </c>
      <c r="G647" s="54" t="n">
        <v>0.207702413</v>
      </c>
      <c r="H647" s="54" t="n">
        <v>0.207702413</v>
      </c>
      <c r="I647" s="54" t="n">
        <v>2.80359817</v>
      </c>
      <c r="J647" s="54" t="n">
        <v>90</v>
      </c>
      <c r="K647" s="54" t="n">
        <v>0</v>
      </c>
      <c r="L647" s="54" t="n">
        <v>0</v>
      </c>
      <c r="M647" s="54" t="n">
        <v>0</v>
      </c>
      <c r="N647" s="54" t="n">
        <v>1.40179908</v>
      </c>
      <c r="O647" s="54" t="n">
        <v>0</v>
      </c>
      <c r="P647" s="52" t="inlineStr">
        <is>
          <t>Gouraud</t>
        </is>
      </c>
      <c r="Q647" s="52" t="inlineStr">
        <is>
          <t>Bark</t>
        </is>
      </c>
      <c r="R647" s="54" t="n">
        <v>0.9</v>
      </c>
      <c r="S647" s="54" t="n">
        <v>0</v>
      </c>
      <c r="T647" s="54" t="n">
        <v>0.18</v>
      </c>
      <c r="U647" s="54" t="n">
        <v>0</v>
      </c>
      <c r="V647" s="52" t="inlineStr">
        <is>
          <t>Yes</t>
        </is>
      </c>
      <c r="W647" s="52" t="inlineStr">
        <is>
          <t>Yes</t>
        </is>
      </c>
      <c r="X647" s="52" t="inlineStr">
        <is>
          <t>-</t>
        </is>
      </c>
      <c r="Y647" s="52" t="inlineStr">
        <is>
          <t>Trunk</t>
        </is>
      </c>
    </row>
    <row r="648" outlineLevel="1">
      <c r="A648" s="52" t="inlineStr">
        <is>
          <t>ENV-474</t>
        </is>
      </c>
      <c r="B648" s="52" t="inlineStr">
        <is>
          <t>Environment</t>
        </is>
      </c>
      <c r="C648" s="61" t="inlineStr">
        <is>
          <t>Cone</t>
        </is>
      </c>
      <c r="D648" s="62" t="inlineStr">
        <is>
          <t>Pine crown</t>
        </is>
      </c>
      <c r="E648" s="52" t="inlineStr">
        <is>
          <t>ENV-472</t>
        </is>
      </c>
      <c r="F648" s="52" t="n">
        <v>3</v>
      </c>
      <c r="G648" s="54" t="n">
        <v>2.12546444</v>
      </c>
      <c r="H648" s="54" t="n">
        <v>2.14135122</v>
      </c>
      <c r="I648" s="54" t="n">
        <v>0.908660531</v>
      </c>
      <c r="J648" s="54" t="n">
        <v>-85.5327606</v>
      </c>
      <c r="K648" s="54" t="n">
        <v>243.742798</v>
      </c>
      <c r="L648" s="54" t="n">
        <v>-3.93987894</v>
      </c>
      <c r="M648" s="54" t="n">
        <v>0.0354051441</v>
      </c>
      <c r="N648" s="54" t="n">
        <v>1.05433035</v>
      </c>
      <c r="O648" s="54" t="n">
        <v>-0.0272832718</v>
      </c>
      <c r="P648" s="52" t="inlineStr">
        <is>
          <t>Gouraud</t>
        </is>
      </c>
      <c r="Q648" s="52" t="inlineStr">
        <is>
          <t>Foliage</t>
        </is>
      </c>
      <c r="R648" s="54" t="n">
        <v>0.75</v>
      </c>
      <c r="S648" s="54" t="n">
        <v>0</v>
      </c>
      <c r="T648" s="54" t="n">
        <v>0.11</v>
      </c>
      <c r="U648" s="54" t="n">
        <v>0</v>
      </c>
      <c r="V648" s="52" t="inlineStr">
        <is>
          <t>Yes</t>
        </is>
      </c>
      <c r="W648" s="52" t="inlineStr">
        <is>
          <t>Yes</t>
        </is>
      </c>
      <c r="X648" s="52" t="inlineStr">
        <is>
          <t>-</t>
        </is>
      </c>
      <c r="Y648" s="52" t="inlineStr">
        <is>
          <t>Branch whorl (cone, apex up)</t>
        </is>
      </c>
    </row>
    <row r="649" outlineLevel="1">
      <c r="A649" s="52" t="inlineStr">
        <is>
          <t>ENV-475</t>
        </is>
      </c>
      <c r="B649" s="52" t="inlineStr">
        <is>
          <t>Environment</t>
        </is>
      </c>
      <c r="C649" s="61" t="inlineStr">
        <is>
          <t>Cone</t>
        </is>
      </c>
      <c r="D649" s="62" t="inlineStr">
        <is>
          <t>Pine crown</t>
        </is>
      </c>
      <c r="E649" s="52" t="inlineStr">
        <is>
          <t>ENV-472</t>
        </is>
      </c>
      <c r="F649" s="52" t="n">
        <v>3</v>
      </c>
      <c r="G649" s="54" t="n">
        <v>1.97901893</v>
      </c>
      <c r="H649" s="54" t="n">
        <v>1.91220653</v>
      </c>
      <c r="I649" s="54" t="n">
        <v>1.0353353</v>
      </c>
      <c r="J649" s="54" t="n">
        <v>-90.4228821</v>
      </c>
      <c r="K649" s="54" t="n">
        <v>36.5747757</v>
      </c>
      <c r="L649" s="54" t="n">
        <v>-1.2993722</v>
      </c>
      <c r="M649" s="54" t="n">
        <v>0.0231921095</v>
      </c>
      <c r="N649" s="54" t="n">
        <v>1.66353619</v>
      </c>
      <c r="O649" s="54" t="n">
        <v>0.0334818214</v>
      </c>
      <c r="P649" s="52" t="inlineStr">
        <is>
          <t>Gouraud</t>
        </is>
      </c>
      <c r="Q649" s="52" t="inlineStr">
        <is>
          <t>Foliage</t>
        </is>
      </c>
      <c r="R649" s="54" t="n">
        <v>0.75</v>
      </c>
      <c r="S649" s="54" t="n">
        <v>0</v>
      </c>
      <c r="T649" s="54" t="n">
        <v>0.11</v>
      </c>
      <c r="U649" s="54" t="n">
        <v>0</v>
      </c>
      <c r="V649" s="52" t="inlineStr">
        <is>
          <t>Yes</t>
        </is>
      </c>
      <c r="W649" s="52" t="inlineStr">
        <is>
          <t>Yes</t>
        </is>
      </c>
      <c r="X649" s="52" t="inlineStr">
        <is>
          <t>-</t>
        </is>
      </c>
      <c r="Y649" s="52" t="inlineStr">
        <is>
          <t>Branch whorl (cone, apex up)</t>
        </is>
      </c>
    </row>
    <row r="650" outlineLevel="1">
      <c r="A650" s="52" t="inlineStr">
        <is>
          <t>ENV-476</t>
        </is>
      </c>
      <c r="B650" s="52" t="inlineStr">
        <is>
          <t>Environment</t>
        </is>
      </c>
      <c r="C650" s="61" t="inlineStr">
        <is>
          <t>Cone</t>
        </is>
      </c>
      <c r="D650" s="62" t="inlineStr">
        <is>
          <t>Pine crown</t>
        </is>
      </c>
      <c r="E650" s="52" t="inlineStr">
        <is>
          <t>ENV-472</t>
        </is>
      </c>
      <c r="F650" s="52" t="n">
        <v>3</v>
      </c>
      <c r="G650" s="54" t="n">
        <v>1.55794346</v>
      </c>
      <c r="H650" s="54" t="n">
        <v>1.69265461</v>
      </c>
      <c r="I650" s="54" t="n">
        <v>0.771953166</v>
      </c>
      <c r="J650" s="54" t="n">
        <v>-95.467247</v>
      </c>
      <c r="K650" s="54" t="n">
        <v>236.069931</v>
      </c>
      <c r="L650" s="54" t="n">
        <v>-3.96196532</v>
      </c>
      <c r="M650" s="54" t="n">
        <v>0.0362655297</v>
      </c>
      <c r="N650" s="54" t="n">
        <v>2.00460339</v>
      </c>
      <c r="O650" s="54" t="n">
        <v>0.0230757557</v>
      </c>
      <c r="P650" s="52" t="inlineStr">
        <is>
          <t>Gouraud</t>
        </is>
      </c>
      <c r="Q650" s="52" t="inlineStr">
        <is>
          <t>Foliage</t>
        </is>
      </c>
      <c r="R650" s="54" t="n">
        <v>0.75</v>
      </c>
      <c r="S650" s="54" t="n">
        <v>0</v>
      </c>
      <c r="T650" s="54" t="n">
        <v>0.11</v>
      </c>
      <c r="U650" s="54" t="n">
        <v>0</v>
      </c>
      <c r="V650" s="52" t="inlineStr">
        <is>
          <t>Yes</t>
        </is>
      </c>
      <c r="W650" s="52" t="inlineStr">
        <is>
          <t>Yes</t>
        </is>
      </c>
      <c r="X650" s="52" t="inlineStr">
        <is>
          <t>-</t>
        </is>
      </c>
      <c r="Y650" s="52" t="inlineStr">
        <is>
          <t>Branch whorl (cone, apex up)</t>
        </is>
      </c>
    </row>
    <row r="651" outlineLevel="1">
      <c r="A651" s="52" t="inlineStr">
        <is>
          <t>ENV-477</t>
        </is>
      </c>
      <c r="B651" s="52" t="inlineStr">
        <is>
          <t>Environment</t>
        </is>
      </c>
      <c r="C651" s="61" t="inlineStr">
        <is>
          <t>Cone</t>
        </is>
      </c>
      <c r="D651" s="62" t="inlineStr">
        <is>
          <t>Pine crown</t>
        </is>
      </c>
      <c r="E651" s="52" t="inlineStr">
        <is>
          <t>ENV-472</t>
        </is>
      </c>
      <c r="F651" s="52" t="n">
        <v>3</v>
      </c>
      <c r="G651" s="54" t="n">
        <v>1.32082939</v>
      </c>
      <c r="H651" s="54" t="n">
        <v>1.2235707</v>
      </c>
      <c r="I651" s="54" t="n">
        <v>0.677872598</v>
      </c>
      <c r="J651" s="54" t="n">
        <v>-95.0549393</v>
      </c>
      <c r="K651" s="54" t="n">
        <v>328.730682</v>
      </c>
      <c r="L651" s="54" t="n">
        <v>4.79502106</v>
      </c>
      <c r="M651" s="54" t="n">
        <v>0.0391043089</v>
      </c>
      <c r="N651" s="54" t="n">
        <v>2.40616274</v>
      </c>
      <c r="O651" s="54" t="n">
        <v>-0.0369162373</v>
      </c>
      <c r="P651" s="52" t="inlineStr">
        <is>
          <t>Gouraud</t>
        </is>
      </c>
      <c r="Q651" s="52" t="inlineStr">
        <is>
          <t>Foliage</t>
        </is>
      </c>
      <c r="R651" s="54" t="n">
        <v>0.75</v>
      </c>
      <c r="S651" s="54" t="n">
        <v>0</v>
      </c>
      <c r="T651" s="54" t="n">
        <v>0.11</v>
      </c>
      <c r="U651" s="54" t="n">
        <v>0</v>
      </c>
      <c r="V651" s="52" t="inlineStr">
        <is>
          <t>Yes</t>
        </is>
      </c>
      <c r="W651" s="52" t="inlineStr">
        <is>
          <t>Yes</t>
        </is>
      </c>
      <c r="X651" s="52" t="inlineStr">
        <is>
          <t>-</t>
        </is>
      </c>
      <c r="Y651" s="52" t="inlineStr">
        <is>
          <t>Branch whorl (cone, apex up)</t>
        </is>
      </c>
    </row>
    <row r="652" outlineLevel="1">
      <c r="A652" s="52" t="inlineStr">
        <is>
          <t>ENV-478</t>
        </is>
      </c>
      <c r="B652" s="52" t="inlineStr">
        <is>
          <t>Environment</t>
        </is>
      </c>
      <c r="C652" s="61" t="inlineStr">
        <is>
          <t>Cone</t>
        </is>
      </c>
      <c r="D652" s="62" t="inlineStr">
        <is>
          <t>Pine crown</t>
        </is>
      </c>
      <c r="E652" s="52" t="inlineStr">
        <is>
          <t>ENV-472</t>
        </is>
      </c>
      <c r="F652" s="52" t="n">
        <v>3</v>
      </c>
      <c r="G652" s="54" t="n">
        <v>0.9014635090000001</v>
      </c>
      <c r="H652" s="54" t="n">
        <v>0.930131018</v>
      </c>
      <c r="I652" s="54" t="n">
        <v>0.455725878</v>
      </c>
      <c r="J652" s="54" t="n">
        <v>-94.5254745</v>
      </c>
      <c r="K652" s="54" t="n">
        <v>154.138123</v>
      </c>
      <c r="L652" s="54" t="n">
        <v>2.31999779</v>
      </c>
      <c r="M652" s="54" t="n">
        <v>-0.0104874419</v>
      </c>
      <c r="N652" s="54" t="n">
        <v>2.72868729</v>
      </c>
      <c r="O652" s="54" t="n">
        <v>-0.0241813902</v>
      </c>
      <c r="P652" s="52" t="inlineStr">
        <is>
          <t>Gouraud</t>
        </is>
      </c>
      <c r="Q652" s="52" t="inlineStr">
        <is>
          <t>Foliage</t>
        </is>
      </c>
      <c r="R652" s="54" t="n">
        <v>0.75</v>
      </c>
      <c r="S652" s="54" t="n">
        <v>0</v>
      </c>
      <c r="T652" s="54" t="n">
        <v>0.11</v>
      </c>
      <c r="U652" s="54" t="n">
        <v>0</v>
      </c>
      <c r="V652" s="52" t="inlineStr">
        <is>
          <t>Yes</t>
        </is>
      </c>
      <c r="W652" s="52" t="inlineStr">
        <is>
          <t>Yes</t>
        </is>
      </c>
      <c r="X652" s="52" t="inlineStr">
        <is>
          <t>-</t>
        </is>
      </c>
      <c r="Y652" s="52" t="inlineStr">
        <is>
          <t>Branch whorl (cone, apex up)</t>
        </is>
      </c>
    </row>
    <row r="653" outlineLevel="1">
      <c r="A653" s="52" t="inlineStr">
        <is>
          <t>ENV-479</t>
        </is>
      </c>
      <c r="B653" s="52" t="inlineStr">
        <is>
          <t>Environment</t>
        </is>
      </c>
      <c r="C653" s="61" t="inlineStr">
        <is>
          <t>Cone</t>
        </is>
      </c>
      <c r="D653" s="62" t="inlineStr">
        <is>
          <t>Pine crown</t>
        </is>
      </c>
      <c r="E653" s="52" t="inlineStr">
        <is>
          <t>ENV-472</t>
        </is>
      </c>
      <c r="F653" s="52" t="n">
        <v>3</v>
      </c>
      <c r="G653" s="54" t="n">
        <v>0.477677703</v>
      </c>
      <c r="H653" s="54" t="n">
        <v>0.466615856</v>
      </c>
      <c r="I653" s="54" t="n">
        <v>0.871349335</v>
      </c>
      <c r="J653" s="54" t="n">
        <v>-87.10530850000001</v>
      </c>
      <c r="K653" s="54" t="n">
        <v>222.514038</v>
      </c>
      <c r="L653" s="54" t="n">
        <v>-4.55108166</v>
      </c>
      <c r="M653" s="54" t="n">
        <v>-0.0234488957</v>
      </c>
      <c r="N653" s="54" t="n">
        <v>3.35927296</v>
      </c>
      <c r="O653" s="54" t="n">
        <v>0.0250258353</v>
      </c>
      <c r="P653" s="52" t="inlineStr">
        <is>
          <t>Gouraud</t>
        </is>
      </c>
      <c r="Q653" s="52" t="inlineStr">
        <is>
          <t>Foliage</t>
        </is>
      </c>
      <c r="R653" s="54" t="n">
        <v>0.75</v>
      </c>
      <c r="S653" s="54" t="n">
        <v>0</v>
      </c>
      <c r="T653" s="54" t="n">
        <v>0.11</v>
      </c>
      <c r="U653" s="54" t="n">
        <v>0</v>
      </c>
      <c r="V653" s="52" t="inlineStr">
        <is>
          <t>Yes</t>
        </is>
      </c>
      <c r="W653" s="52" t="inlineStr">
        <is>
          <t>Yes</t>
        </is>
      </c>
      <c r="X653" s="52" t="inlineStr">
        <is>
          <t>-</t>
        </is>
      </c>
      <c r="Y653" s="52" t="inlineStr">
        <is>
          <t>Branch whorl (cone, apex up)</t>
        </is>
      </c>
    </row>
    <row r="654" outlineLevel="1">
      <c r="A654" s="52" t="inlineStr">
        <is>
          <t>ENV-480</t>
        </is>
      </c>
      <c r="B654" s="52" t="inlineStr">
        <is>
          <t>Environment</t>
        </is>
      </c>
      <c r="C654" s="53" t="inlineStr">
        <is>
          <t>Group</t>
        </is>
      </c>
      <c r="D654" s="57" t="inlineStr">
        <is>
          <t>Forest patch</t>
        </is>
      </c>
      <c r="E654" s="52" t="inlineStr">
        <is>
          <t>ENV-00</t>
        </is>
      </c>
      <c r="F654" s="52" t="n">
        <v>1</v>
      </c>
      <c r="G654" s="54" t="n">
        <v>1</v>
      </c>
      <c r="H654" s="54" t="n">
        <v>1</v>
      </c>
      <c r="I654" s="54" t="n">
        <v>1</v>
      </c>
      <c r="J654" s="54" t="n">
        <v>0</v>
      </c>
      <c r="K654" s="54" t="n">
        <v>0</v>
      </c>
      <c r="L654" s="54" t="n">
        <v>0</v>
      </c>
      <c r="M654" s="54" t="n">
        <v>0</v>
      </c>
      <c r="N654" s="54" t="n">
        <v>0</v>
      </c>
      <c r="O654" s="54" t="n">
        <v>0</v>
      </c>
      <c r="P654" s="52" t="inlineStr">
        <is>
          <t>-</t>
        </is>
      </c>
      <c r="Q654" s="52" t="inlineStr">
        <is>
          <t>Plain</t>
        </is>
      </c>
      <c r="R654" s="54" t="n">
        <v>0.5</v>
      </c>
      <c r="S654" s="54" t="n">
        <v>0</v>
      </c>
      <c r="T654" s="54" t="n">
        <v>0.2</v>
      </c>
      <c r="U654" s="54" t="n">
        <v>0</v>
      </c>
      <c r="V654" s="52" t="inlineStr">
        <is>
          <t>No</t>
        </is>
      </c>
      <c r="W654" s="52" t="inlineStr">
        <is>
          <t>Yes</t>
        </is>
      </c>
      <c r="X654" s="52" t="inlineStr">
        <is>
          <t>-</t>
        </is>
      </c>
      <c r="Y654" s="52" t="inlineStr">
        <is>
          <t>Cluster of pines and round trees</t>
        </is>
      </c>
    </row>
    <row r="655" outlineLevel="1">
      <c r="A655" s="52" t="inlineStr">
        <is>
          <t>ENV-481</t>
        </is>
      </c>
      <c r="B655" s="52" t="inlineStr">
        <is>
          <t>Environment</t>
        </is>
      </c>
      <c r="C655" s="53" t="inlineStr">
        <is>
          <t>Group</t>
        </is>
      </c>
      <c r="D655" s="60" t="inlineStr">
        <is>
          <t>Pine</t>
        </is>
      </c>
      <c r="E655" s="52" t="inlineStr">
        <is>
          <t>ENV-480</t>
        </is>
      </c>
      <c r="F655" s="52" t="n">
        <v>2</v>
      </c>
      <c r="G655" s="54" t="n">
        <v>1</v>
      </c>
      <c r="H655" s="54" t="n">
        <v>1</v>
      </c>
      <c r="I655" s="54" t="n">
        <v>1</v>
      </c>
      <c r="J655" s="54" t="n">
        <v>0</v>
      </c>
      <c r="K655" s="54" t="n">
        <v>66.7936325</v>
      </c>
      <c r="L655" s="54" t="n">
        <v>0</v>
      </c>
      <c r="M655" s="54" t="n">
        <v>13.4729757</v>
      </c>
      <c r="N655" s="54" t="n">
        <v>-0.160233855</v>
      </c>
      <c r="O655" s="54" t="n">
        <v>6.69699526</v>
      </c>
      <c r="P655" s="52" t="inlineStr">
        <is>
          <t>-</t>
        </is>
      </c>
      <c r="Q655" s="52" t="inlineStr">
        <is>
          <t>Plain</t>
        </is>
      </c>
      <c r="R655" s="54" t="n">
        <v>0.5</v>
      </c>
      <c r="S655" s="54" t="n">
        <v>0</v>
      </c>
      <c r="T655" s="54" t="n">
        <v>0.2</v>
      </c>
      <c r="U655" s="54" t="n">
        <v>0</v>
      </c>
      <c r="V655" s="52" t="inlineStr">
        <is>
          <t>No</t>
        </is>
      </c>
      <c r="W655" s="52" t="inlineStr">
        <is>
          <t>Yes</t>
        </is>
      </c>
      <c r="X655" s="52" t="inlineStr">
        <is>
          <t>-</t>
        </is>
      </c>
      <c r="Y655" s="52" t="inlineStr">
        <is>
          <t>Spruce = cylinder trunk + drooping cone whorls</t>
        </is>
      </c>
    </row>
    <row r="656" outlineLevel="1">
      <c r="A656" s="52" t="inlineStr">
        <is>
          <t>ENV-482</t>
        </is>
      </c>
      <c r="B656" s="52" t="inlineStr">
        <is>
          <t>Environment</t>
        </is>
      </c>
      <c r="C656" s="58" t="inlineStr">
        <is>
          <t>Cylinder</t>
        </is>
      </c>
      <c r="D656" s="62" t="inlineStr">
        <is>
          <t>Pine trunk</t>
        </is>
      </c>
      <c r="E656" s="52" t="inlineStr">
        <is>
          <t>ENV-481</t>
        </is>
      </c>
      <c r="F656" s="52" t="n">
        <v>3</v>
      </c>
      <c r="G656" s="54" t="n">
        <v>0.249265239</v>
      </c>
      <c r="H656" s="54" t="n">
        <v>0.249265239</v>
      </c>
      <c r="I656" s="54" t="n">
        <v>3.5424931</v>
      </c>
      <c r="J656" s="54" t="n">
        <v>90</v>
      </c>
      <c r="K656" s="54" t="n">
        <v>0</v>
      </c>
      <c r="L656" s="54" t="n">
        <v>0</v>
      </c>
      <c r="M656" s="54" t="n">
        <v>0</v>
      </c>
      <c r="N656" s="54" t="n">
        <v>1.77124655</v>
      </c>
      <c r="O656" s="54" t="n">
        <v>0</v>
      </c>
      <c r="P656" s="52" t="inlineStr">
        <is>
          <t>Gouraud</t>
        </is>
      </c>
      <c r="Q656" s="52" t="inlineStr">
        <is>
          <t>Bark</t>
        </is>
      </c>
      <c r="R656" s="54" t="n">
        <v>0.9</v>
      </c>
      <c r="S656" s="54" t="n">
        <v>0</v>
      </c>
      <c r="T656" s="54" t="n">
        <v>0.18</v>
      </c>
      <c r="U656" s="54" t="n">
        <v>0</v>
      </c>
      <c r="V656" s="52" t="inlineStr">
        <is>
          <t>Yes</t>
        </is>
      </c>
      <c r="W656" s="52" t="inlineStr">
        <is>
          <t>Yes</t>
        </is>
      </c>
      <c r="X656" s="52" t="inlineStr">
        <is>
          <t>-</t>
        </is>
      </c>
      <c r="Y656" s="52" t="inlineStr">
        <is>
          <t>Trunk</t>
        </is>
      </c>
    </row>
    <row r="657" outlineLevel="1">
      <c r="A657" s="52" t="inlineStr">
        <is>
          <t>ENV-483</t>
        </is>
      </c>
      <c r="B657" s="52" t="inlineStr">
        <is>
          <t>Environment</t>
        </is>
      </c>
      <c r="C657" s="61" t="inlineStr">
        <is>
          <t>Cone</t>
        </is>
      </c>
      <c r="D657" s="62" t="inlineStr">
        <is>
          <t>Pine crown</t>
        </is>
      </c>
      <c r="E657" s="52" t="inlineStr">
        <is>
          <t>ENV-481</t>
        </is>
      </c>
      <c r="F657" s="52" t="n">
        <v>3</v>
      </c>
      <c r="G657" s="54" t="n">
        <v>2.66142201</v>
      </c>
      <c r="H657" s="54" t="n">
        <v>2.78909302</v>
      </c>
      <c r="I657" s="54" t="n">
        <v>1.22819281</v>
      </c>
      <c r="J657" s="54" t="n">
        <v>-95.4170074</v>
      </c>
      <c r="K657" s="54" t="n">
        <v>98.05387880000001</v>
      </c>
      <c r="L657" s="54" t="n">
        <v>-4.83132458</v>
      </c>
      <c r="M657" s="54" t="n">
        <v>0.0166627448</v>
      </c>
      <c r="N657" s="54" t="n">
        <v>1.21409643</v>
      </c>
      <c r="O657" s="54" t="n">
        <v>-0.02262423</v>
      </c>
      <c r="P657" s="52" t="inlineStr">
        <is>
          <t>Gouraud</t>
        </is>
      </c>
      <c r="Q657" s="52" t="inlineStr">
        <is>
          <t>Foliage</t>
        </is>
      </c>
      <c r="R657" s="54" t="n">
        <v>0.75</v>
      </c>
      <c r="S657" s="54" t="n">
        <v>0</v>
      </c>
      <c r="T657" s="54" t="n">
        <v>0.11</v>
      </c>
      <c r="U657" s="54" t="n">
        <v>0</v>
      </c>
      <c r="V657" s="52" t="inlineStr">
        <is>
          <t>Yes</t>
        </is>
      </c>
      <c r="W657" s="52" t="inlineStr">
        <is>
          <t>Yes</t>
        </is>
      </c>
      <c r="X657" s="52" t="inlineStr">
        <is>
          <t>-</t>
        </is>
      </c>
      <c r="Y657" s="52" t="inlineStr">
        <is>
          <t>Branch whorl (cone, apex up)</t>
        </is>
      </c>
    </row>
    <row r="658" outlineLevel="1">
      <c r="A658" s="52" t="inlineStr">
        <is>
          <t>ENV-484</t>
        </is>
      </c>
      <c r="B658" s="52" t="inlineStr">
        <is>
          <t>Environment</t>
        </is>
      </c>
      <c r="C658" s="61" t="inlineStr">
        <is>
          <t>Cone</t>
        </is>
      </c>
      <c r="D658" s="62" t="inlineStr">
        <is>
          <t>Pine crown</t>
        </is>
      </c>
      <c r="E658" s="52" t="inlineStr">
        <is>
          <t>ENV-481</t>
        </is>
      </c>
      <c r="F658" s="52" t="n">
        <v>3</v>
      </c>
      <c r="G658" s="54" t="n">
        <v>2.44822097</v>
      </c>
      <c r="H658" s="54" t="n">
        <v>2.52898169</v>
      </c>
      <c r="I658" s="54" t="n">
        <v>1.10832191</v>
      </c>
      <c r="J658" s="54" t="n">
        <v>-88.7641296</v>
      </c>
      <c r="K658" s="54" t="n">
        <v>196.670898</v>
      </c>
      <c r="L658" s="54" t="n">
        <v>1.94710565</v>
      </c>
      <c r="M658" s="54" t="n">
        <v>0.0388408229</v>
      </c>
      <c r="N658" s="54" t="n">
        <v>1.76473594</v>
      </c>
      <c r="O658" s="54" t="n">
        <v>0.0224036593</v>
      </c>
      <c r="P658" s="52" t="inlineStr">
        <is>
          <t>Gouraud</t>
        </is>
      </c>
      <c r="Q658" s="52" t="inlineStr">
        <is>
          <t>Foliage</t>
        </is>
      </c>
      <c r="R658" s="54" t="n">
        <v>0.75</v>
      </c>
      <c r="S658" s="54" t="n">
        <v>0</v>
      </c>
      <c r="T658" s="54" t="n">
        <v>0.11</v>
      </c>
      <c r="U658" s="54" t="n">
        <v>0</v>
      </c>
      <c r="V658" s="52" t="inlineStr">
        <is>
          <t>Yes</t>
        </is>
      </c>
      <c r="W658" s="52" t="inlineStr">
        <is>
          <t>Yes</t>
        </is>
      </c>
      <c r="X658" s="52" t="inlineStr">
        <is>
          <t>-</t>
        </is>
      </c>
      <c r="Y658" s="52" t="inlineStr">
        <is>
          <t>Branch whorl (cone, apex up)</t>
        </is>
      </c>
    </row>
    <row r="659" outlineLevel="1">
      <c r="A659" s="52" t="inlineStr">
        <is>
          <t>ENV-485</t>
        </is>
      </c>
      <c r="B659" s="52" t="inlineStr">
        <is>
          <t>Environment</t>
        </is>
      </c>
      <c r="C659" s="61" t="inlineStr">
        <is>
          <t>Cone</t>
        </is>
      </c>
      <c r="D659" s="62" t="inlineStr">
        <is>
          <t>Pine crown</t>
        </is>
      </c>
      <c r="E659" s="52" t="inlineStr">
        <is>
          <t>ENV-481</t>
        </is>
      </c>
      <c r="F659" s="52" t="n">
        <v>3</v>
      </c>
      <c r="G659" s="54" t="n">
        <v>2.29762769</v>
      </c>
      <c r="H659" s="54" t="n">
        <v>2.27738667</v>
      </c>
      <c r="I659" s="54" t="n">
        <v>1.04338086</v>
      </c>
      <c r="J659" s="54" t="n">
        <v>-94.0419617</v>
      </c>
      <c r="K659" s="54" t="n">
        <v>257.658295</v>
      </c>
      <c r="L659" s="54" t="n">
        <v>5.08990383</v>
      </c>
      <c r="M659" s="54" t="n">
        <v>0.0395552814</v>
      </c>
      <c r="N659" s="54" t="n">
        <v>2.26106358</v>
      </c>
      <c r="O659" s="54" t="n">
        <v>-0.0217834804</v>
      </c>
      <c r="P659" s="52" t="inlineStr">
        <is>
          <t>Gouraud</t>
        </is>
      </c>
      <c r="Q659" s="52" t="inlineStr">
        <is>
          <t>Foliage</t>
        </is>
      </c>
      <c r="R659" s="54" t="n">
        <v>0.75</v>
      </c>
      <c r="S659" s="54" t="n">
        <v>0</v>
      </c>
      <c r="T659" s="54" t="n">
        <v>0.11</v>
      </c>
      <c r="U659" s="54" t="n">
        <v>0</v>
      </c>
      <c r="V659" s="52" t="inlineStr">
        <is>
          <t>Yes</t>
        </is>
      </c>
      <c r="W659" s="52" t="inlineStr">
        <is>
          <t>Yes</t>
        </is>
      </c>
      <c r="X659" s="52" t="inlineStr">
        <is>
          <t>-</t>
        </is>
      </c>
      <c r="Y659" s="52" t="inlineStr">
        <is>
          <t>Branch whorl (cone, apex up)</t>
        </is>
      </c>
    </row>
    <row r="660" outlineLevel="1">
      <c r="A660" s="52" t="inlineStr">
        <is>
          <t>ENV-486</t>
        </is>
      </c>
      <c r="B660" s="52" t="inlineStr">
        <is>
          <t>Environment</t>
        </is>
      </c>
      <c r="C660" s="61" t="inlineStr">
        <is>
          <t>Cone</t>
        </is>
      </c>
      <c r="D660" s="62" t="inlineStr">
        <is>
          <t>Pine crown</t>
        </is>
      </c>
      <c r="E660" s="52" t="inlineStr">
        <is>
          <t>ENV-481</t>
        </is>
      </c>
      <c r="F660" s="52" t="n">
        <v>3</v>
      </c>
      <c r="G660" s="54" t="n">
        <v>1.7465477</v>
      </c>
      <c r="H660" s="54" t="n">
        <v>1.65870655</v>
      </c>
      <c r="I660" s="54" t="n">
        <v>0.878264904</v>
      </c>
      <c r="J660" s="54" t="n">
        <v>-91.3611908</v>
      </c>
      <c r="K660" s="54" t="n">
        <v>208.899765</v>
      </c>
      <c r="L660" s="54" t="n">
        <v>-5.19630432</v>
      </c>
      <c r="M660" s="54" t="n">
        <v>0.0147828385</v>
      </c>
      <c r="N660" s="54" t="n">
        <v>2.68028188</v>
      </c>
      <c r="O660" s="54" t="n">
        <v>0.0264960229</v>
      </c>
      <c r="P660" s="52" t="inlineStr">
        <is>
          <t>Gouraud</t>
        </is>
      </c>
      <c r="Q660" s="52" t="inlineStr">
        <is>
          <t>Foliage</t>
        </is>
      </c>
      <c r="R660" s="54" t="n">
        <v>0.75</v>
      </c>
      <c r="S660" s="54" t="n">
        <v>0</v>
      </c>
      <c r="T660" s="54" t="n">
        <v>0.11</v>
      </c>
      <c r="U660" s="54" t="n">
        <v>0</v>
      </c>
      <c r="V660" s="52" t="inlineStr">
        <is>
          <t>Yes</t>
        </is>
      </c>
      <c r="W660" s="52" t="inlineStr">
        <is>
          <t>Yes</t>
        </is>
      </c>
      <c r="X660" s="52" t="inlineStr">
        <is>
          <t>-</t>
        </is>
      </c>
      <c r="Y660" s="52" t="inlineStr">
        <is>
          <t>Branch whorl (cone, apex up)</t>
        </is>
      </c>
    </row>
    <row r="661" outlineLevel="1">
      <c r="A661" s="52" t="inlineStr">
        <is>
          <t>ENV-487</t>
        </is>
      </c>
      <c r="B661" s="52" t="inlineStr">
        <is>
          <t>Environment</t>
        </is>
      </c>
      <c r="C661" s="61" t="inlineStr">
        <is>
          <t>Cone</t>
        </is>
      </c>
      <c r="D661" s="62" t="inlineStr">
        <is>
          <t>Pine crown</t>
        </is>
      </c>
      <c r="E661" s="52" t="inlineStr">
        <is>
          <t>ENV-481</t>
        </is>
      </c>
      <c r="F661" s="52" t="n">
        <v>3</v>
      </c>
      <c r="G661" s="54" t="n">
        <v>1.26673758</v>
      </c>
      <c r="H661" s="54" t="n">
        <v>1.17640591</v>
      </c>
      <c r="I661" s="54" t="n">
        <v>0.6176521780000001</v>
      </c>
      <c r="J661" s="54" t="n">
        <v>-94.8747482</v>
      </c>
      <c r="K661" s="54" t="n">
        <v>55.5568314</v>
      </c>
      <c r="L661" s="54" t="n">
        <v>-2.59283066</v>
      </c>
      <c r="M661" s="54" t="n">
        <v>0.00175508973</v>
      </c>
      <c r="N661" s="54" t="n">
        <v>3.03497171</v>
      </c>
      <c r="O661" s="54" t="n">
        <v>-0.0272626728</v>
      </c>
      <c r="P661" s="52" t="inlineStr">
        <is>
          <t>Gouraud</t>
        </is>
      </c>
      <c r="Q661" s="52" t="inlineStr">
        <is>
          <t>Foliage</t>
        </is>
      </c>
      <c r="R661" s="54" t="n">
        <v>0.75</v>
      </c>
      <c r="S661" s="54" t="n">
        <v>0</v>
      </c>
      <c r="T661" s="54" t="n">
        <v>0.11</v>
      </c>
      <c r="U661" s="54" t="n">
        <v>0</v>
      </c>
      <c r="V661" s="52" t="inlineStr">
        <is>
          <t>Yes</t>
        </is>
      </c>
      <c r="W661" s="52" t="inlineStr">
        <is>
          <t>Yes</t>
        </is>
      </c>
      <c r="X661" s="52" t="inlineStr">
        <is>
          <t>-</t>
        </is>
      </c>
      <c r="Y661" s="52" t="inlineStr">
        <is>
          <t>Branch whorl (cone, apex up)</t>
        </is>
      </c>
    </row>
    <row r="662" outlineLevel="1">
      <c r="A662" s="52" t="inlineStr">
        <is>
          <t>ENV-488</t>
        </is>
      </c>
      <c r="B662" s="52" t="inlineStr">
        <is>
          <t>Environment</t>
        </is>
      </c>
      <c r="C662" s="61" t="inlineStr">
        <is>
          <t>Cone</t>
        </is>
      </c>
      <c r="D662" s="62" t="inlineStr">
        <is>
          <t>Pine crown</t>
        </is>
      </c>
      <c r="E662" s="52" t="inlineStr">
        <is>
          <t>ENV-481</t>
        </is>
      </c>
      <c r="F662" s="52" t="n">
        <v>3</v>
      </c>
      <c r="G662" s="54" t="n">
        <v>0.968116581</v>
      </c>
      <c r="H662" s="54" t="n">
        <v>0.889002085</v>
      </c>
      <c r="I662" s="54" t="n">
        <v>0.480491817</v>
      </c>
      <c r="J662" s="54" t="n">
        <v>-90.1293716</v>
      </c>
      <c r="K662" s="54" t="n">
        <v>192.959427</v>
      </c>
      <c r="L662" s="54" t="n">
        <v>-5.08298969</v>
      </c>
      <c r="M662" s="54" t="n">
        <v>0.0391147658</v>
      </c>
      <c r="N662" s="54" t="n">
        <v>3.43928003</v>
      </c>
      <c r="O662" s="54" t="n">
        <v>0.00828029122</v>
      </c>
      <c r="P662" s="52" t="inlineStr">
        <is>
          <t>Gouraud</t>
        </is>
      </c>
      <c r="Q662" s="52" t="inlineStr">
        <is>
          <t>Foliage</t>
        </is>
      </c>
      <c r="R662" s="54" t="n">
        <v>0.75</v>
      </c>
      <c r="S662" s="54" t="n">
        <v>0</v>
      </c>
      <c r="T662" s="54" t="n">
        <v>0.11</v>
      </c>
      <c r="U662" s="54" t="n">
        <v>0</v>
      </c>
      <c r="V662" s="52" t="inlineStr">
        <is>
          <t>Yes</t>
        </is>
      </c>
      <c r="W662" s="52" t="inlineStr">
        <is>
          <t>Yes</t>
        </is>
      </c>
      <c r="X662" s="52" t="inlineStr">
        <is>
          <t>-</t>
        </is>
      </c>
      <c r="Y662" s="52" t="inlineStr">
        <is>
          <t>Branch whorl (cone, apex up)</t>
        </is>
      </c>
    </row>
    <row r="663" outlineLevel="1">
      <c r="A663" s="52" t="inlineStr">
        <is>
          <t>ENV-489</t>
        </is>
      </c>
      <c r="B663" s="52" t="inlineStr">
        <is>
          <t>Environment</t>
        </is>
      </c>
      <c r="C663" s="61" t="inlineStr">
        <is>
          <t>Cone</t>
        </is>
      </c>
      <c r="D663" s="62" t="inlineStr">
        <is>
          <t>Pine crown</t>
        </is>
      </c>
      <c r="E663" s="52" t="inlineStr">
        <is>
          <t>ENV-481</t>
        </is>
      </c>
      <c r="F663" s="52" t="n">
        <v>3</v>
      </c>
      <c r="G663" s="54" t="n">
        <v>0.604093969</v>
      </c>
      <c r="H663" s="54" t="n">
        <v>0.557617366</v>
      </c>
      <c r="I663" s="54" t="n">
        <v>1.148435</v>
      </c>
      <c r="J663" s="54" t="n">
        <v>-87.5430832</v>
      </c>
      <c r="K663" s="54" t="n">
        <v>159.985596</v>
      </c>
      <c r="L663" s="54" t="n">
        <v>1.06655502</v>
      </c>
      <c r="M663" s="54" t="n">
        <v>-0.0327792056</v>
      </c>
      <c r="N663" s="54" t="n">
        <v>4.23671055</v>
      </c>
      <c r="O663" s="54" t="n">
        <v>-0.0279280171</v>
      </c>
      <c r="P663" s="52" t="inlineStr">
        <is>
          <t>Gouraud</t>
        </is>
      </c>
      <c r="Q663" s="52" t="inlineStr">
        <is>
          <t>Foliage</t>
        </is>
      </c>
      <c r="R663" s="54" t="n">
        <v>0.75</v>
      </c>
      <c r="S663" s="54" t="n">
        <v>0</v>
      </c>
      <c r="T663" s="54" t="n">
        <v>0.11</v>
      </c>
      <c r="U663" s="54" t="n">
        <v>0</v>
      </c>
      <c r="V663" s="52" t="inlineStr">
        <is>
          <t>Yes</t>
        </is>
      </c>
      <c r="W663" s="52" t="inlineStr">
        <is>
          <t>Yes</t>
        </is>
      </c>
      <c r="X663" s="52" t="inlineStr">
        <is>
          <t>-</t>
        </is>
      </c>
      <c r="Y663" s="52" t="inlineStr">
        <is>
          <t>Branch whorl (cone, apex up)</t>
        </is>
      </c>
    </row>
    <row r="664" outlineLevel="1">
      <c r="A664" s="52" t="inlineStr">
        <is>
          <t>ENV-490</t>
        </is>
      </c>
      <c r="B664" s="52" t="inlineStr">
        <is>
          <t>Environment</t>
        </is>
      </c>
      <c r="C664" s="53" t="inlineStr">
        <is>
          <t>Group</t>
        </is>
      </c>
      <c r="D664" s="60" t="inlineStr">
        <is>
          <t>Pine</t>
        </is>
      </c>
      <c r="E664" s="52" t="inlineStr">
        <is>
          <t>ENV-480</t>
        </is>
      </c>
      <c r="F664" s="52" t="n">
        <v>2</v>
      </c>
      <c r="G664" s="54" t="n">
        <v>1</v>
      </c>
      <c r="H664" s="54" t="n">
        <v>1</v>
      </c>
      <c r="I664" s="54" t="n">
        <v>1</v>
      </c>
      <c r="J664" s="54" t="n">
        <v>0</v>
      </c>
      <c r="K664" s="54" t="n">
        <v>72.830513</v>
      </c>
      <c r="L664" s="54" t="n">
        <v>0</v>
      </c>
      <c r="M664" s="54" t="n">
        <v>13.2058659</v>
      </c>
      <c r="N664" s="54" t="n">
        <v>-0.118885651</v>
      </c>
      <c r="O664" s="54" t="n">
        <v>3.37804723</v>
      </c>
      <c r="P664" s="52" t="inlineStr">
        <is>
          <t>-</t>
        </is>
      </c>
      <c r="Q664" s="52" t="inlineStr">
        <is>
          <t>Plain</t>
        </is>
      </c>
      <c r="R664" s="54" t="n">
        <v>0.5</v>
      </c>
      <c r="S664" s="54" t="n">
        <v>0</v>
      </c>
      <c r="T664" s="54" t="n">
        <v>0.2</v>
      </c>
      <c r="U664" s="54" t="n">
        <v>0</v>
      </c>
      <c r="V664" s="52" t="inlineStr">
        <is>
          <t>No</t>
        </is>
      </c>
      <c r="W664" s="52" t="inlineStr">
        <is>
          <t>Yes</t>
        </is>
      </c>
      <c r="X664" s="52" t="inlineStr">
        <is>
          <t>-</t>
        </is>
      </c>
      <c r="Y664" s="52" t="inlineStr">
        <is>
          <t>Spruce = cylinder trunk + drooping cone whorls</t>
        </is>
      </c>
    </row>
    <row r="665" outlineLevel="1">
      <c r="A665" s="52" t="inlineStr">
        <is>
          <t>ENV-491</t>
        </is>
      </c>
      <c r="B665" s="52" t="inlineStr">
        <is>
          <t>Environment</t>
        </is>
      </c>
      <c r="C665" s="58" t="inlineStr">
        <is>
          <t>Cylinder</t>
        </is>
      </c>
      <c r="D665" s="62" t="inlineStr">
        <is>
          <t>Pine trunk</t>
        </is>
      </c>
      <c r="E665" s="52" t="inlineStr">
        <is>
          <t>ENV-490</t>
        </is>
      </c>
      <c r="F665" s="52" t="n">
        <v>3</v>
      </c>
      <c r="G665" s="54" t="n">
        <v>0.186169595</v>
      </c>
      <c r="H665" s="54" t="n">
        <v>0.186169595</v>
      </c>
      <c r="I665" s="54" t="n">
        <v>2.42079258</v>
      </c>
      <c r="J665" s="54" t="n">
        <v>90</v>
      </c>
      <c r="K665" s="54" t="n">
        <v>0</v>
      </c>
      <c r="L665" s="54" t="n">
        <v>0</v>
      </c>
      <c r="M665" s="54" t="n">
        <v>0</v>
      </c>
      <c r="N665" s="54" t="n">
        <v>1.21039629</v>
      </c>
      <c r="O665" s="54" t="n">
        <v>0</v>
      </c>
      <c r="P665" s="52" t="inlineStr">
        <is>
          <t>Gouraud</t>
        </is>
      </c>
      <c r="Q665" s="52" t="inlineStr">
        <is>
          <t>Bark</t>
        </is>
      </c>
      <c r="R665" s="54" t="n">
        <v>0.9</v>
      </c>
      <c r="S665" s="54" t="n">
        <v>0</v>
      </c>
      <c r="T665" s="54" t="n">
        <v>0.18</v>
      </c>
      <c r="U665" s="54" t="n">
        <v>0</v>
      </c>
      <c r="V665" s="52" t="inlineStr">
        <is>
          <t>Yes</t>
        </is>
      </c>
      <c r="W665" s="52" t="inlineStr">
        <is>
          <t>Yes</t>
        </is>
      </c>
      <c r="X665" s="52" t="inlineStr">
        <is>
          <t>-</t>
        </is>
      </c>
      <c r="Y665" s="52" t="inlineStr">
        <is>
          <t>Trunk</t>
        </is>
      </c>
    </row>
    <row r="666" outlineLevel="1">
      <c r="A666" s="52" t="inlineStr">
        <is>
          <t>ENV-492</t>
        </is>
      </c>
      <c r="B666" s="52" t="inlineStr">
        <is>
          <t>Environment</t>
        </is>
      </c>
      <c r="C666" s="61" t="inlineStr">
        <is>
          <t>Cone</t>
        </is>
      </c>
      <c r="D666" s="62" t="inlineStr">
        <is>
          <t>Pine crown</t>
        </is>
      </c>
      <c r="E666" s="52" t="inlineStr">
        <is>
          <t>ENV-490</t>
        </is>
      </c>
      <c r="F666" s="52" t="n">
        <v>3</v>
      </c>
      <c r="G666" s="54" t="n">
        <v>2.02263331</v>
      </c>
      <c r="H666" s="54" t="n">
        <v>1.93835509</v>
      </c>
      <c r="I666" s="54" t="n">
        <v>0.965353072</v>
      </c>
      <c r="J666" s="54" t="n">
        <v>-93.28368380000001</v>
      </c>
      <c r="K666" s="54" t="n">
        <v>265.236938</v>
      </c>
      <c r="L666" s="54" t="n">
        <v>-4.02749491</v>
      </c>
      <c r="M666" s="54" t="n">
        <v>-0.0311586373</v>
      </c>
      <c r="N666" s="54" t="n">
        <v>1.08267653</v>
      </c>
      <c r="O666" s="54" t="n">
        <v>0.009479012340000001</v>
      </c>
      <c r="P666" s="52" t="inlineStr">
        <is>
          <t>Gouraud</t>
        </is>
      </c>
      <c r="Q666" s="52" t="inlineStr">
        <is>
          <t>Foliage</t>
        </is>
      </c>
      <c r="R666" s="54" t="n">
        <v>0.75</v>
      </c>
      <c r="S666" s="54" t="n">
        <v>0</v>
      </c>
      <c r="T666" s="54" t="n">
        <v>0.11</v>
      </c>
      <c r="U666" s="54" t="n">
        <v>0</v>
      </c>
      <c r="V666" s="52" t="inlineStr">
        <is>
          <t>Yes</t>
        </is>
      </c>
      <c r="W666" s="52" t="inlineStr">
        <is>
          <t>Yes</t>
        </is>
      </c>
      <c r="X666" s="52" t="inlineStr">
        <is>
          <t>-</t>
        </is>
      </c>
      <c r="Y666" s="52" t="inlineStr">
        <is>
          <t>Branch whorl (cone, apex up)</t>
        </is>
      </c>
    </row>
    <row r="667" outlineLevel="1">
      <c r="A667" s="52" t="inlineStr">
        <is>
          <t>ENV-493</t>
        </is>
      </c>
      <c r="B667" s="52" t="inlineStr">
        <is>
          <t>Environment</t>
        </is>
      </c>
      <c r="C667" s="61" t="inlineStr">
        <is>
          <t>Cone</t>
        </is>
      </c>
      <c r="D667" s="62" t="inlineStr">
        <is>
          <t>Pine crown</t>
        </is>
      </c>
      <c r="E667" s="52" t="inlineStr">
        <is>
          <t>ENV-490</t>
        </is>
      </c>
      <c r="F667" s="52" t="n">
        <v>3</v>
      </c>
      <c r="G667" s="54" t="n">
        <v>1.65354788</v>
      </c>
      <c r="H667" s="54" t="n">
        <v>1.72182095</v>
      </c>
      <c r="I667" s="54" t="n">
        <v>0.746622264</v>
      </c>
      <c r="J667" s="54" t="n">
        <v>-92.1635895</v>
      </c>
      <c r="K667" s="54" t="n">
        <v>315.151093</v>
      </c>
      <c r="L667" s="54" t="n">
        <v>-2.21535659</v>
      </c>
      <c r="M667" s="54" t="n">
        <v>-0.032861013</v>
      </c>
      <c r="N667" s="54" t="n">
        <v>1.42924953</v>
      </c>
      <c r="O667" s="54" t="n">
        <v>-0.0386898592</v>
      </c>
      <c r="P667" s="52" t="inlineStr">
        <is>
          <t>Gouraud</t>
        </is>
      </c>
      <c r="Q667" s="52" t="inlineStr">
        <is>
          <t>Foliage</t>
        </is>
      </c>
      <c r="R667" s="54" t="n">
        <v>0.75</v>
      </c>
      <c r="S667" s="54" t="n">
        <v>0</v>
      </c>
      <c r="T667" s="54" t="n">
        <v>0.11</v>
      </c>
      <c r="U667" s="54" t="n">
        <v>0</v>
      </c>
      <c r="V667" s="52" t="inlineStr">
        <is>
          <t>Yes</t>
        </is>
      </c>
      <c r="W667" s="52" t="inlineStr">
        <is>
          <t>Yes</t>
        </is>
      </c>
      <c r="X667" s="52" t="inlineStr">
        <is>
          <t>-</t>
        </is>
      </c>
      <c r="Y667" s="52" t="inlineStr">
        <is>
          <t>Branch whorl (cone, apex up)</t>
        </is>
      </c>
    </row>
    <row r="668" outlineLevel="1">
      <c r="A668" s="52" t="inlineStr">
        <is>
          <t>ENV-494</t>
        </is>
      </c>
      <c r="B668" s="52" t="inlineStr">
        <is>
          <t>Environment</t>
        </is>
      </c>
      <c r="C668" s="61" t="inlineStr">
        <is>
          <t>Cone</t>
        </is>
      </c>
      <c r="D668" s="62" t="inlineStr">
        <is>
          <t>Pine crown</t>
        </is>
      </c>
      <c r="E668" s="52" t="inlineStr">
        <is>
          <t>ENV-490</t>
        </is>
      </c>
      <c r="F668" s="52" t="n">
        <v>3</v>
      </c>
      <c r="G668" s="54" t="n">
        <v>1.43015218</v>
      </c>
      <c r="H668" s="54" t="n">
        <v>1.36655974</v>
      </c>
      <c r="I668" s="54" t="n">
        <v>0.679534853</v>
      </c>
      <c r="J668" s="54" t="n">
        <v>-85.5973511</v>
      </c>
      <c r="K668" s="54" t="n">
        <v>254.999207</v>
      </c>
      <c r="L668" s="54" t="n">
        <v>-5.00318241</v>
      </c>
      <c r="M668" s="54" t="n">
        <v>0.0247203242</v>
      </c>
      <c r="N668" s="54" t="n">
        <v>1.79057848</v>
      </c>
      <c r="O668" s="54" t="n">
        <v>0.0256142803</v>
      </c>
      <c r="P668" s="52" t="inlineStr">
        <is>
          <t>Gouraud</t>
        </is>
      </c>
      <c r="Q668" s="52" t="inlineStr">
        <is>
          <t>Foliage</t>
        </is>
      </c>
      <c r="R668" s="54" t="n">
        <v>0.75</v>
      </c>
      <c r="S668" s="54" t="n">
        <v>0</v>
      </c>
      <c r="T668" s="54" t="n">
        <v>0.11</v>
      </c>
      <c r="U668" s="54" t="n">
        <v>0</v>
      </c>
      <c r="V668" s="52" t="inlineStr">
        <is>
          <t>Yes</t>
        </is>
      </c>
      <c r="W668" s="52" t="inlineStr">
        <is>
          <t>Yes</t>
        </is>
      </c>
      <c r="X668" s="52" t="inlineStr">
        <is>
          <t>-</t>
        </is>
      </c>
      <c r="Y668" s="52" t="inlineStr">
        <is>
          <t>Branch whorl (cone, apex up)</t>
        </is>
      </c>
    </row>
    <row r="669" outlineLevel="1">
      <c r="A669" s="52" t="inlineStr">
        <is>
          <t>ENV-495</t>
        </is>
      </c>
      <c r="B669" s="52" t="inlineStr">
        <is>
          <t>Environment</t>
        </is>
      </c>
      <c r="C669" s="61" t="inlineStr">
        <is>
          <t>Cone</t>
        </is>
      </c>
      <c r="D669" s="62" t="inlineStr">
        <is>
          <t>Pine crown</t>
        </is>
      </c>
      <c r="E669" s="52" t="inlineStr">
        <is>
          <t>ENV-490</t>
        </is>
      </c>
      <c r="F669" s="52" t="n">
        <v>3</v>
      </c>
      <c r="G669" s="54" t="n">
        <v>1.13742912</v>
      </c>
      <c r="H669" s="54" t="n">
        <v>1.08764589</v>
      </c>
      <c r="I669" s="54" t="n">
        <v>0.538747966</v>
      </c>
      <c r="J669" s="54" t="n">
        <v>-92.0117798</v>
      </c>
      <c r="K669" s="54" t="n">
        <v>248.447952</v>
      </c>
      <c r="L669" s="54" t="n">
        <v>-2.4179256</v>
      </c>
      <c r="M669" s="54" t="n">
        <v>-0.00102310174</v>
      </c>
      <c r="N669" s="54" t="n">
        <v>2.09487939</v>
      </c>
      <c r="O669" s="54" t="n">
        <v>0.0055904435</v>
      </c>
      <c r="P669" s="52" t="inlineStr">
        <is>
          <t>Gouraud</t>
        </is>
      </c>
      <c r="Q669" s="52" t="inlineStr">
        <is>
          <t>Foliage</t>
        </is>
      </c>
      <c r="R669" s="54" t="n">
        <v>0.75</v>
      </c>
      <c r="S669" s="54" t="n">
        <v>0</v>
      </c>
      <c r="T669" s="54" t="n">
        <v>0.11</v>
      </c>
      <c r="U669" s="54" t="n">
        <v>0</v>
      </c>
      <c r="V669" s="52" t="inlineStr">
        <is>
          <t>Yes</t>
        </is>
      </c>
      <c r="W669" s="52" t="inlineStr">
        <is>
          <t>Yes</t>
        </is>
      </c>
      <c r="X669" s="52" t="inlineStr">
        <is>
          <t>-</t>
        </is>
      </c>
      <c r="Y669" s="52" t="inlineStr">
        <is>
          <t>Branch whorl (cone, apex up)</t>
        </is>
      </c>
    </row>
    <row r="670" outlineLevel="1">
      <c r="A670" s="52" t="inlineStr">
        <is>
          <t>ENV-496</t>
        </is>
      </c>
      <c r="B670" s="52" t="inlineStr">
        <is>
          <t>Environment</t>
        </is>
      </c>
      <c r="C670" s="61" t="inlineStr">
        <is>
          <t>Cone</t>
        </is>
      </c>
      <c r="D670" s="62" t="inlineStr">
        <is>
          <t>Pine crown</t>
        </is>
      </c>
      <c r="E670" s="52" t="inlineStr">
        <is>
          <t>ENV-490</t>
        </is>
      </c>
      <c r="F670" s="52" t="n">
        <v>3</v>
      </c>
      <c r="G670" s="54" t="n">
        <v>0.776540577</v>
      </c>
      <c r="H670" s="54" t="n">
        <v>0.76779747</v>
      </c>
      <c r="I670" s="54" t="n">
        <v>0.350642771</v>
      </c>
      <c r="J670" s="54" t="n">
        <v>-93.9911346</v>
      </c>
      <c r="K670" s="54" t="n">
        <v>161.50061</v>
      </c>
      <c r="L670" s="54" t="n">
        <v>0.150908947</v>
      </c>
      <c r="M670" s="54" t="n">
        <v>-0.00617146958</v>
      </c>
      <c r="N670" s="54" t="n">
        <v>2.36299086</v>
      </c>
      <c r="O670" s="54" t="n">
        <v>0.0168058015</v>
      </c>
      <c r="P670" s="52" t="inlineStr">
        <is>
          <t>Gouraud</t>
        </is>
      </c>
      <c r="Q670" s="52" t="inlineStr">
        <is>
          <t>Foliage</t>
        </is>
      </c>
      <c r="R670" s="54" t="n">
        <v>0.75</v>
      </c>
      <c r="S670" s="54" t="n">
        <v>0</v>
      </c>
      <c r="T670" s="54" t="n">
        <v>0.11</v>
      </c>
      <c r="U670" s="54" t="n">
        <v>0</v>
      </c>
      <c r="V670" s="52" t="inlineStr">
        <is>
          <t>Yes</t>
        </is>
      </c>
      <c r="W670" s="52" t="inlineStr">
        <is>
          <t>Yes</t>
        </is>
      </c>
      <c r="X670" s="52" t="inlineStr">
        <is>
          <t>-</t>
        </is>
      </c>
      <c r="Y670" s="52" t="inlineStr">
        <is>
          <t>Branch whorl (cone, apex up)</t>
        </is>
      </c>
    </row>
    <row r="671" outlineLevel="1">
      <c r="A671" s="52" t="inlineStr">
        <is>
          <t>ENV-497</t>
        </is>
      </c>
      <c r="B671" s="52" t="inlineStr">
        <is>
          <t>Environment</t>
        </is>
      </c>
      <c r="C671" s="61" t="inlineStr">
        <is>
          <t>Cone</t>
        </is>
      </c>
      <c r="D671" s="62" t="inlineStr">
        <is>
          <t>Pine crown</t>
        </is>
      </c>
      <c r="E671" s="52" t="inlineStr">
        <is>
          <t>ENV-490</t>
        </is>
      </c>
      <c r="F671" s="52" t="n">
        <v>3</v>
      </c>
      <c r="G671" s="54" t="n">
        <v>0.451108992</v>
      </c>
      <c r="H671" s="54" t="n">
        <v>0.408627331</v>
      </c>
      <c r="I671" s="54" t="n">
        <v>0.72779721</v>
      </c>
      <c r="J671" s="54" t="n">
        <v>-84.618515</v>
      </c>
      <c r="K671" s="54" t="n">
        <v>140.513397</v>
      </c>
      <c r="L671" s="54" t="n">
        <v>-2.091254</v>
      </c>
      <c r="M671" s="54" t="n">
        <v>-0.0100207422</v>
      </c>
      <c r="N671" s="54" t="n">
        <v>2.90469098</v>
      </c>
      <c r="O671" s="54" t="n">
        <v>0.00862962194</v>
      </c>
      <c r="P671" s="52" t="inlineStr">
        <is>
          <t>Gouraud</t>
        </is>
      </c>
      <c r="Q671" s="52" t="inlineStr">
        <is>
          <t>Foliage</t>
        </is>
      </c>
      <c r="R671" s="54" t="n">
        <v>0.75</v>
      </c>
      <c r="S671" s="54" t="n">
        <v>0</v>
      </c>
      <c r="T671" s="54" t="n">
        <v>0.11</v>
      </c>
      <c r="U671" s="54" t="n">
        <v>0</v>
      </c>
      <c r="V671" s="52" t="inlineStr">
        <is>
          <t>Yes</t>
        </is>
      </c>
      <c r="W671" s="52" t="inlineStr">
        <is>
          <t>Yes</t>
        </is>
      </c>
      <c r="X671" s="52" t="inlineStr">
        <is>
          <t>-</t>
        </is>
      </c>
      <c r="Y671" s="52" t="inlineStr">
        <is>
          <t>Branch whorl (cone, apex up)</t>
        </is>
      </c>
    </row>
    <row r="672" outlineLevel="1">
      <c r="A672" s="52" t="inlineStr">
        <is>
          <t>ENV-498</t>
        </is>
      </c>
      <c r="B672" s="52" t="inlineStr">
        <is>
          <t>Environment</t>
        </is>
      </c>
      <c r="C672" s="53" t="inlineStr">
        <is>
          <t>Group</t>
        </is>
      </c>
      <c r="D672" s="60" t="inlineStr">
        <is>
          <t>Pine</t>
        </is>
      </c>
      <c r="E672" s="52" t="inlineStr">
        <is>
          <t>ENV-480</t>
        </is>
      </c>
      <c r="F672" s="52" t="n">
        <v>2</v>
      </c>
      <c r="G672" s="54" t="n">
        <v>1</v>
      </c>
      <c r="H672" s="54" t="n">
        <v>1</v>
      </c>
      <c r="I672" s="54" t="n">
        <v>1</v>
      </c>
      <c r="J672" s="54" t="n">
        <v>0</v>
      </c>
      <c r="K672" s="54" t="n">
        <v>0.967741013</v>
      </c>
      <c r="L672" s="54" t="n">
        <v>0</v>
      </c>
      <c r="M672" s="54" t="n">
        <v>15.6201401</v>
      </c>
      <c r="N672" s="54" t="n">
        <v>-0.213508099</v>
      </c>
      <c r="O672" s="54" t="n">
        <v>4.32718372</v>
      </c>
      <c r="P672" s="52" t="inlineStr">
        <is>
          <t>-</t>
        </is>
      </c>
      <c r="Q672" s="52" t="inlineStr">
        <is>
          <t>Plain</t>
        </is>
      </c>
      <c r="R672" s="54" t="n">
        <v>0.5</v>
      </c>
      <c r="S672" s="54" t="n">
        <v>0</v>
      </c>
      <c r="T672" s="54" t="n">
        <v>0.2</v>
      </c>
      <c r="U672" s="54" t="n">
        <v>0</v>
      </c>
      <c r="V672" s="52" t="inlineStr">
        <is>
          <t>No</t>
        </is>
      </c>
      <c r="W672" s="52" t="inlineStr">
        <is>
          <t>Yes</t>
        </is>
      </c>
      <c r="X672" s="52" t="inlineStr">
        <is>
          <t>-</t>
        </is>
      </c>
      <c r="Y672" s="52" t="inlineStr">
        <is>
          <t>Spruce = cylinder trunk + drooping cone whorls</t>
        </is>
      </c>
    </row>
    <row r="673" outlineLevel="1">
      <c r="A673" s="52" t="inlineStr">
        <is>
          <t>ENV-499</t>
        </is>
      </c>
      <c r="B673" s="52" t="inlineStr">
        <is>
          <t>Environment</t>
        </is>
      </c>
      <c r="C673" s="58" t="inlineStr">
        <is>
          <t>Cylinder</t>
        </is>
      </c>
      <c r="D673" s="62" t="inlineStr">
        <is>
          <t>Pine trunk</t>
        </is>
      </c>
      <c r="E673" s="52" t="inlineStr">
        <is>
          <t>ENV-498</t>
        </is>
      </c>
      <c r="F673" s="52" t="n">
        <v>3</v>
      </c>
      <c r="G673" s="54" t="n">
        <v>0.230069935</v>
      </c>
      <c r="H673" s="54" t="n">
        <v>0.230069935</v>
      </c>
      <c r="I673" s="54" t="n">
        <v>3.20124316</v>
      </c>
      <c r="J673" s="54" t="n">
        <v>90</v>
      </c>
      <c r="K673" s="54" t="n">
        <v>0</v>
      </c>
      <c r="L673" s="54" t="n">
        <v>0</v>
      </c>
      <c r="M673" s="54" t="n">
        <v>0</v>
      </c>
      <c r="N673" s="54" t="n">
        <v>1.60062158</v>
      </c>
      <c r="O673" s="54" t="n">
        <v>0</v>
      </c>
      <c r="P673" s="52" t="inlineStr">
        <is>
          <t>Gouraud</t>
        </is>
      </c>
      <c r="Q673" s="52" t="inlineStr">
        <is>
          <t>Bark</t>
        </is>
      </c>
      <c r="R673" s="54" t="n">
        <v>0.9</v>
      </c>
      <c r="S673" s="54" t="n">
        <v>0</v>
      </c>
      <c r="T673" s="54" t="n">
        <v>0.18</v>
      </c>
      <c r="U673" s="54" t="n">
        <v>0</v>
      </c>
      <c r="V673" s="52" t="inlineStr">
        <is>
          <t>Yes</t>
        </is>
      </c>
      <c r="W673" s="52" t="inlineStr">
        <is>
          <t>Yes</t>
        </is>
      </c>
      <c r="X673" s="52" t="inlineStr">
        <is>
          <t>-</t>
        </is>
      </c>
      <c r="Y673" s="52" t="inlineStr">
        <is>
          <t>Trunk</t>
        </is>
      </c>
    </row>
    <row r="674" outlineLevel="1">
      <c r="A674" s="52" t="inlineStr">
        <is>
          <t>ENV-500</t>
        </is>
      </c>
      <c r="B674" s="52" t="inlineStr">
        <is>
          <t>Environment</t>
        </is>
      </c>
      <c r="C674" s="61" t="inlineStr">
        <is>
          <t>Cone</t>
        </is>
      </c>
      <c r="D674" s="62" t="inlineStr">
        <is>
          <t>Pine crown</t>
        </is>
      </c>
      <c r="E674" s="52" t="inlineStr">
        <is>
          <t>ENV-498</t>
        </is>
      </c>
      <c r="F674" s="52" t="n">
        <v>3</v>
      </c>
      <c r="G674" s="54" t="n">
        <v>2.40146351</v>
      </c>
      <c r="H674" s="54" t="n">
        <v>2.3764348</v>
      </c>
      <c r="I674" s="54" t="n">
        <v>1.25078619</v>
      </c>
      <c r="J674" s="54" t="n">
        <v>-95.8196106</v>
      </c>
      <c r="K674" s="54" t="n">
        <v>134.239624</v>
      </c>
      <c r="L674" s="54" t="n">
        <v>-0.849296808</v>
      </c>
      <c r="M674" s="54" t="n">
        <v>0.00816027634</v>
      </c>
      <c r="N674" s="54" t="n">
        <v>1.22539306</v>
      </c>
      <c r="O674" s="54" t="n">
        <v>-0.0336388201</v>
      </c>
      <c r="P674" s="52" t="inlineStr">
        <is>
          <t>Gouraud</t>
        </is>
      </c>
      <c r="Q674" s="52" t="inlineStr">
        <is>
          <t>Foliage</t>
        </is>
      </c>
      <c r="R674" s="54" t="n">
        <v>0.75</v>
      </c>
      <c r="S674" s="54" t="n">
        <v>0</v>
      </c>
      <c r="T674" s="54" t="n">
        <v>0.11</v>
      </c>
      <c r="U674" s="54" t="n">
        <v>0</v>
      </c>
      <c r="V674" s="52" t="inlineStr">
        <is>
          <t>Yes</t>
        </is>
      </c>
      <c r="W674" s="52" t="inlineStr">
        <is>
          <t>Yes</t>
        </is>
      </c>
      <c r="X674" s="52" t="inlineStr">
        <is>
          <t>-</t>
        </is>
      </c>
      <c r="Y674" s="52" t="inlineStr">
        <is>
          <t>Branch whorl (cone, apex up)</t>
        </is>
      </c>
    </row>
    <row r="675" outlineLevel="1">
      <c r="A675" s="52" t="inlineStr">
        <is>
          <t>ENV-501</t>
        </is>
      </c>
      <c r="B675" s="52" t="inlineStr">
        <is>
          <t>Environment</t>
        </is>
      </c>
      <c r="C675" s="61" t="inlineStr">
        <is>
          <t>Cone</t>
        </is>
      </c>
      <c r="D675" s="62" t="inlineStr">
        <is>
          <t>Pine crown</t>
        </is>
      </c>
      <c r="E675" s="52" t="inlineStr">
        <is>
          <t>ENV-498</t>
        </is>
      </c>
      <c r="F675" s="52" t="n">
        <v>3</v>
      </c>
      <c r="G675" s="54" t="n">
        <v>2.31679249</v>
      </c>
      <c r="H675" s="54" t="n">
        <v>2.52417421</v>
      </c>
      <c r="I675" s="54" t="n">
        <v>1.18527865</v>
      </c>
      <c r="J675" s="54" t="n">
        <v>-86.6350327</v>
      </c>
      <c r="K675" s="54" t="n">
        <v>151.993149</v>
      </c>
      <c r="L675" s="54" t="n">
        <v>-5.40001106</v>
      </c>
      <c r="M675" s="54" t="n">
        <v>-0.00377920619</v>
      </c>
      <c r="N675" s="54" t="n">
        <v>1.73517871</v>
      </c>
      <c r="O675" s="54" t="n">
        <v>0.00117073534</v>
      </c>
      <c r="P675" s="52" t="inlineStr">
        <is>
          <t>Gouraud</t>
        </is>
      </c>
      <c r="Q675" s="52" t="inlineStr">
        <is>
          <t>Foliage</t>
        </is>
      </c>
      <c r="R675" s="54" t="n">
        <v>0.75</v>
      </c>
      <c r="S675" s="54" t="n">
        <v>0</v>
      </c>
      <c r="T675" s="54" t="n">
        <v>0.11</v>
      </c>
      <c r="U675" s="54" t="n">
        <v>0</v>
      </c>
      <c r="V675" s="52" t="inlineStr">
        <is>
          <t>Yes</t>
        </is>
      </c>
      <c r="W675" s="52" t="inlineStr">
        <is>
          <t>Yes</t>
        </is>
      </c>
      <c r="X675" s="52" t="inlineStr">
        <is>
          <t>-</t>
        </is>
      </c>
      <c r="Y675" s="52" t="inlineStr">
        <is>
          <t>Branch whorl (cone, apex up)</t>
        </is>
      </c>
    </row>
    <row r="676" outlineLevel="1">
      <c r="A676" s="52" t="inlineStr">
        <is>
          <t>ENV-502</t>
        </is>
      </c>
      <c r="B676" s="52" t="inlineStr">
        <is>
          <t>Environment</t>
        </is>
      </c>
      <c r="C676" s="61" t="inlineStr">
        <is>
          <t>Cone</t>
        </is>
      </c>
      <c r="D676" s="62" t="inlineStr">
        <is>
          <t>Pine crown</t>
        </is>
      </c>
      <c r="E676" s="52" t="inlineStr">
        <is>
          <t>ENV-498</t>
        </is>
      </c>
      <c r="F676" s="52" t="n">
        <v>3</v>
      </c>
      <c r="G676" s="54" t="n">
        <v>2.02990198</v>
      </c>
      <c r="H676" s="54" t="n">
        <v>1.85144985</v>
      </c>
      <c r="I676" s="54" t="n">
        <v>1.00405598</v>
      </c>
      <c r="J676" s="54" t="n">
        <v>-91.08951570000001</v>
      </c>
      <c r="K676" s="54" t="n">
        <v>22.6494522</v>
      </c>
      <c r="L676" s="54" t="n">
        <v>-4.24790525</v>
      </c>
      <c r="M676" s="54" t="n">
        <v>0.00582142361</v>
      </c>
      <c r="N676" s="54" t="n">
        <v>2.11444235</v>
      </c>
      <c r="O676" s="54" t="n">
        <v>0.0117317336</v>
      </c>
      <c r="P676" s="52" t="inlineStr">
        <is>
          <t>Gouraud</t>
        </is>
      </c>
      <c r="Q676" s="52" t="inlineStr">
        <is>
          <t>Foliage</t>
        </is>
      </c>
      <c r="R676" s="54" t="n">
        <v>0.75</v>
      </c>
      <c r="S676" s="54" t="n">
        <v>0</v>
      </c>
      <c r="T676" s="54" t="n">
        <v>0.11</v>
      </c>
      <c r="U676" s="54" t="n">
        <v>0</v>
      </c>
      <c r="V676" s="52" t="inlineStr">
        <is>
          <t>Yes</t>
        </is>
      </c>
      <c r="W676" s="52" t="inlineStr">
        <is>
          <t>Yes</t>
        </is>
      </c>
      <c r="X676" s="52" t="inlineStr">
        <is>
          <t>-</t>
        </is>
      </c>
      <c r="Y676" s="52" t="inlineStr">
        <is>
          <t>Branch whorl (cone, apex up)</t>
        </is>
      </c>
    </row>
    <row r="677" outlineLevel="1">
      <c r="A677" s="52" t="inlineStr">
        <is>
          <t>ENV-503</t>
        </is>
      </c>
      <c r="B677" s="52" t="inlineStr">
        <is>
          <t>Environment</t>
        </is>
      </c>
      <c r="C677" s="61" t="inlineStr">
        <is>
          <t>Cone</t>
        </is>
      </c>
      <c r="D677" s="62" t="inlineStr">
        <is>
          <t>Pine crown</t>
        </is>
      </c>
      <c r="E677" s="52" t="inlineStr">
        <is>
          <t>ENV-498</t>
        </is>
      </c>
      <c r="F677" s="52" t="n">
        <v>3</v>
      </c>
      <c r="G677" s="54" t="n">
        <v>1.68777275</v>
      </c>
      <c r="H677" s="54" t="n">
        <v>1.64258802</v>
      </c>
      <c r="I677" s="54" t="n">
        <v>0.737571418</v>
      </c>
      <c r="J677" s="54" t="n">
        <v>-91.08578489999999</v>
      </c>
      <c r="K677" s="54" t="n">
        <v>232.378967</v>
      </c>
      <c r="L677" s="54" t="n">
        <v>-0.480846405</v>
      </c>
      <c r="M677" s="54" t="n">
        <v>-0.0384417288</v>
      </c>
      <c r="N677" s="54" t="n">
        <v>2.42706394</v>
      </c>
      <c r="O677" s="54" t="n">
        <v>0.0011528444</v>
      </c>
      <c r="P677" s="52" t="inlineStr">
        <is>
          <t>Gouraud</t>
        </is>
      </c>
      <c r="Q677" s="52" t="inlineStr">
        <is>
          <t>Foliage</t>
        </is>
      </c>
      <c r="R677" s="54" t="n">
        <v>0.75</v>
      </c>
      <c r="S677" s="54" t="n">
        <v>0</v>
      </c>
      <c r="T677" s="54" t="n">
        <v>0.11</v>
      </c>
      <c r="U677" s="54" t="n">
        <v>0</v>
      </c>
      <c r="V677" s="52" t="inlineStr">
        <is>
          <t>Yes</t>
        </is>
      </c>
      <c r="W677" s="52" t="inlineStr">
        <is>
          <t>Yes</t>
        </is>
      </c>
      <c r="X677" s="52" t="inlineStr">
        <is>
          <t>-</t>
        </is>
      </c>
      <c r="Y677" s="52" t="inlineStr">
        <is>
          <t>Branch whorl (cone, apex up)</t>
        </is>
      </c>
    </row>
    <row r="678" outlineLevel="1">
      <c r="A678" s="52" t="inlineStr">
        <is>
          <t>ENV-504</t>
        </is>
      </c>
      <c r="B678" s="52" t="inlineStr">
        <is>
          <t>Environment</t>
        </is>
      </c>
      <c r="C678" s="61" t="inlineStr">
        <is>
          <t>Cone</t>
        </is>
      </c>
      <c r="D678" s="62" t="inlineStr">
        <is>
          <t>Pine crown</t>
        </is>
      </c>
      <c r="E678" s="52" t="inlineStr">
        <is>
          <t>ENV-498</t>
        </is>
      </c>
      <c r="F678" s="52" t="n">
        <v>3</v>
      </c>
      <c r="G678" s="54" t="n">
        <v>1.26700532</v>
      </c>
      <c r="H678" s="54" t="n">
        <v>1.29663897</v>
      </c>
      <c r="I678" s="54" t="n">
        <v>0.652221859</v>
      </c>
      <c r="J678" s="54" t="n">
        <v>-87.9145508</v>
      </c>
      <c r="K678" s="54" t="n">
        <v>129.805756</v>
      </c>
      <c r="L678" s="54" t="n">
        <v>1.50152993</v>
      </c>
      <c r="M678" s="54" t="n">
        <v>0.0251026191</v>
      </c>
      <c r="N678" s="54" t="n">
        <v>2.8153429</v>
      </c>
      <c r="O678" s="54" t="n">
        <v>-0.0379797108</v>
      </c>
      <c r="P678" s="52" t="inlineStr">
        <is>
          <t>Gouraud</t>
        </is>
      </c>
      <c r="Q678" s="52" t="inlineStr">
        <is>
          <t>Foliage</t>
        </is>
      </c>
      <c r="R678" s="54" t="n">
        <v>0.75</v>
      </c>
      <c r="S678" s="54" t="n">
        <v>0</v>
      </c>
      <c r="T678" s="54" t="n">
        <v>0.11</v>
      </c>
      <c r="U678" s="54" t="n">
        <v>0</v>
      </c>
      <c r="V678" s="52" t="inlineStr">
        <is>
          <t>Yes</t>
        </is>
      </c>
      <c r="W678" s="52" t="inlineStr">
        <is>
          <t>Yes</t>
        </is>
      </c>
      <c r="X678" s="52" t="inlineStr">
        <is>
          <t>-</t>
        </is>
      </c>
      <c r="Y678" s="52" t="inlineStr">
        <is>
          <t>Branch whorl (cone, apex up)</t>
        </is>
      </c>
    </row>
    <row r="679" outlineLevel="1">
      <c r="A679" s="52" t="inlineStr">
        <is>
          <t>ENV-505</t>
        </is>
      </c>
      <c r="B679" s="52" t="inlineStr">
        <is>
          <t>Environment</t>
        </is>
      </c>
      <c r="C679" s="61" t="inlineStr">
        <is>
          <t>Cone</t>
        </is>
      </c>
      <c r="D679" s="62" t="inlineStr">
        <is>
          <t>Pine crown</t>
        </is>
      </c>
      <c r="E679" s="52" t="inlineStr">
        <is>
          <t>ENV-498</t>
        </is>
      </c>
      <c r="F679" s="52" t="n">
        <v>3</v>
      </c>
      <c r="G679" s="54" t="n">
        <v>0.919640839</v>
      </c>
      <c r="H679" s="54" t="n">
        <v>0.876085281</v>
      </c>
      <c r="I679" s="54" t="n">
        <v>0.459685236</v>
      </c>
      <c r="J679" s="54" t="n">
        <v>-86.6684875</v>
      </c>
      <c r="K679" s="54" t="n">
        <v>44.5230598</v>
      </c>
      <c r="L679" s="54" t="n">
        <v>2.01125836</v>
      </c>
      <c r="M679" s="54" t="n">
        <v>0.0216072164</v>
      </c>
      <c r="N679" s="54" t="n">
        <v>3.13926983</v>
      </c>
      <c r="O679" s="54" t="n">
        <v>0.0196790602</v>
      </c>
      <c r="P679" s="52" t="inlineStr">
        <is>
          <t>Gouraud</t>
        </is>
      </c>
      <c r="Q679" s="52" t="inlineStr">
        <is>
          <t>Foliage</t>
        </is>
      </c>
      <c r="R679" s="54" t="n">
        <v>0.75</v>
      </c>
      <c r="S679" s="54" t="n">
        <v>0</v>
      </c>
      <c r="T679" s="54" t="n">
        <v>0.11</v>
      </c>
      <c r="U679" s="54" t="n">
        <v>0</v>
      </c>
      <c r="V679" s="52" t="inlineStr">
        <is>
          <t>Yes</t>
        </is>
      </c>
      <c r="W679" s="52" t="inlineStr">
        <is>
          <t>Yes</t>
        </is>
      </c>
      <c r="X679" s="52" t="inlineStr">
        <is>
          <t>-</t>
        </is>
      </c>
      <c r="Y679" s="52" t="inlineStr">
        <is>
          <t>Branch whorl (cone, apex up)</t>
        </is>
      </c>
    </row>
    <row r="680" outlineLevel="1">
      <c r="A680" s="52" t="inlineStr">
        <is>
          <t>ENV-506</t>
        </is>
      </c>
      <c r="B680" s="52" t="inlineStr">
        <is>
          <t>Environment</t>
        </is>
      </c>
      <c r="C680" s="61" t="inlineStr">
        <is>
          <t>Cone</t>
        </is>
      </c>
      <c r="D680" s="62" t="inlineStr">
        <is>
          <t>Pine crown</t>
        </is>
      </c>
      <c r="E680" s="52" t="inlineStr">
        <is>
          <t>ENV-498</t>
        </is>
      </c>
      <c r="F680" s="52" t="n">
        <v>3</v>
      </c>
      <c r="G680" s="54" t="n">
        <v>0.559123397</v>
      </c>
      <c r="H680" s="54" t="n">
        <v>0.567002237</v>
      </c>
      <c r="I680" s="54" t="n">
        <v>1.02046633</v>
      </c>
      <c r="J680" s="54" t="n">
        <v>-95.6145554</v>
      </c>
      <c r="K680" s="54" t="n">
        <v>302.809296</v>
      </c>
      <c r="L680" s="54" t="n">
        <v>3.27030087</v>
      </c>
      <c r="M680" s="54" t="n">
        <v>0.0232942905</v>
      </c>
      <c r="N680" s="54" t="n">
        <v>3.83147645</v>
      </c>
      <c r="O680" s="54" t="n">
        <v>0.0311125033</v>
      </c>
      <c r="P680" s="52" t="inlineStr">
        <is>
          <t>Gouraud</t>
        </is>
      </c>
      <c r="Q680" s="52" t="inlineStr">
        <is>
          <t>Foliage</t>
        </is>
      </c>
      <c r="R680" s="54" t="n">
        <v>0.75</v>
      </c>
      <c r="S680" s="54" t="n">
        <v>0</v>
      </c>
      <c r="T680" s="54" t="n">
        <v>0.11</v>
      </c>
      <c r="U680" s="54" t="n">
        <v>0</v>
      </c>
      <c r="V680" s="52" t="inlineStr">
        <is>
          <t>Yes</t>
        </is>
      </c>
      <c r="W680" s="52" t="inlineStr">
        <is>
          <t>Yes</t>
        </is>
      </c>
      <c r="X680" s="52" t="inlineStr">
        <is>
          <t>-</t>
        </is>
      </c>
      <c r="Y680" s="52" t="inlineStr">
        <is>
          <t>Branch whorl (cone, apex up)</t>
        </is>
      </c>
    </row>
    <row r="681" outlineLevel="1">
      <c r="A681" s="52" t="inlineStr">
        <is>
          <t>ENV-507</t>
        </is>
      </c>
      <c r="B681" s="52" t="inlineStr">
        <is>
          <t>Environment</t>
        </is>
      </c>
      <c r="C681" s="53" t="inlineStr">
        <is>
          <t>Group</t>
        </is>
      </c>
      <c r="D681" s="60" t="inlineStr">
        <is>
          <t>Pine</t>
        </is>
      </c>
      <c r="E681" s="52" t="inlineStr">
        <is>
          <t>ENV-480</t>
        </is>
      </c>
      <c r="F681" s="52" t="n">
        <v>2</v>
      </c>
      <c r="G681" s="54" t="n">
        <v>1</v>
      </c>
      <c r="H681" s="54" t="n">
        <v>1</v>
      </c>
      <c r="I681" s="54" t="n">
        <v>1</v>
      </c>
      <c r="J681" s="54" t="n">
        <v>0</v>
      </c>
      <c r="K681" s="54" t="n">
        <v>208.154099</v>
      </c>
      <c r="L681" s="54" t="n">
        <v>0</v>
      </c>
      <c r="M681" s="54" t="n">
        <v>11.4413929</v>
      </c>
      <c r="N681" s="54" t="n">
        <v>0.08111371100000001</v>
      </c>
      <c r="O681" s="54" t="n">
        <v>5.25755644</v>
      </c>
      <c r="P681" s="52" t="inlineStr">
        <is>
          <t>-</t>
        </is>
      </c>
      <c r="Q681" s="52" t="inlineStr">
        <is>
          <t>Plain</t>
        </is>
      </c>
      <c r="R681" s="54" t="n">
        <v>0.5</v>
      </c>
      <c r="S681" s="54" t="n">
        <v>0</v>
      </c>
      <c r="T681" s="54" t="n">
        <v>0.2</v>
      </c>
      <c r="U681" s="54" t="n">
        <v>0</v>
      </c>
      <c r="V681" s="52" t="inlineStr">
        <is>
          <t>No</t>
        </is>
      </c>
      <c r="W681" s="52" t="inlineStr">
        <is>
          <t>Yes</t>
        </is>
      </c>
      <c r="X681" s="52" t="inlineStr">
        <is>
          <t>-</t>
        </is>
      </c>
      <c r="Y681" s="52" t="inlineStr">
        <is>
          <t>Spruce = cylinder trunk + drooping cone whorls</t>
        </is>
      </c>
    </row>
    <row r="682" outlineLevel="1">
      <c r="A682" s="52" t="inlineStr">
        <is>
          <t>ENV-508</t>
        </is>
      </c>
      <c r="B682" s="52" t="inlineStr">
        <is>
          <t>Environment</t>
        </is>
      </c>
      <c r="C682" s="58" t="inlineStr">
        <is>
          <t>Cylinder</t>
        </is>
      </c>
      <c r="D682" s="62" t="inlineStr">
        <is>
          <t>Pine trunk</t>
        </is>
      </c>
      <c r="E682" s="52" t="inlineStr">
        <is>
          <t>ENV-507</t>
        </is>
      </c>
      <c r="F682" s="52" t="n">
        <v>3</v>
      </c>
      <c r="G682" s="54" t="n">
        <v>0.240082964</v>
      </c>
      <c r="H682" s="54" t="n">
        <v>0.240082964</v>
      </c>
      <c r="I682" s="54" t="n">
        <v>3.37925267</v>
      </c>
      <c r="J682" s="54" t="n">
        <v>90</v>
      </c>
      <c r="K682" s="54" t="n">
        <v>0</v>
      </c>
      <c r="L682" s="54" t="n">
        <v>0</v>
      </c>
      <c r="M682" s="54" t="n">
        <v>0</v>
      </c>
      <c r="N682" s="54" t="n">
        <v>1.68962634</v>
      </c>
      <c r="O682" s="54" t="n">
        <v>0</v>
      </c>
      <c r="P682" s="52" t="inlineStr">
        <is>
          <t>Gouraud</t>
        </is>
      </c>
      <c r="Q682" s="52" t="inlineStr">
        <is>
          <t>Bark</t>
        </is>
      </c>
      <c r="R682" s="54" t="n">
        <v>0.9</v>
      </c>
      <c r="S682" s="54" t="n">
        <v>0</v>
      </c>
      <c r="T682" s="54" t="n">
        <v>0.18</v>
      </c>
      <c r="U682" s="54" t="n">
        <v>0</v>
      </c>
      <c r="V682" s="52" t="inlineStr">
        <is>
          <t>Yes</t>
        </is>
      </c>
      <c r="W682" s="52" t="inlineStr">
        <is>
          <t>Yes</t>
        </is>
      </c>
      <c r="X682" s="52" t="inlineStr">
        <is>
          <t>-</t>
        </is>
      </c>
      <c r="Y682" s="52" t="inlineStr">
        <is>
          <t>Trunk</t>
        </is>
      </c>
    </row>
    <row r="683" outlineLevel="1">
      <c r="A683" s="52" t="inlineStr">
        <is>
          <t>ENV-509</t>
        </is>
      </c>
      <c r="B683" s="52" t="inlineStr">
        <is>
          <t>Environment</t>
        </is>
      </c>
      <c r="C683" s="61" t="inlineStr">
        <is>
          <t>Cone</t>
        </is>
      </c>
      <c r="D683" s="62" t="inlineStr">
        <is>
          <t>Pine crown</t>
        </is>
      </c>
      <c r="E683" s="52" t="inlineStr">
        <is>
          <t>ENV-507</t>
        </is>
      </c>
      <c r="F683" s="52" t="n">
        <v>3</v>
      </c>
      <c r="G683" s="54" t="n">
        <v>2.82647562</v>
      </c>
      <c r="H683" s="54" t="n">
        <v>2.94523215</v>
      </c>
      <c r="I683" s="54" t="n">
        <v>1.2707243</v>
      </c>
      <c r="J683" s="54" t="n">
        <v>-89.64546199999999</v>
      </c>
      <c r="K683" s="54" t="n">
        <v>170.873108</v>
      </c>
      <c r="L683" s="54" t="n">
        <v>5.87269449</v>
      </c>
      <c r="M683" s="54" t="n">
        <v>0.00114590162</v>
      </c>
      <c r="N683" s="54" t="n">
        <v>1.23536217</v>
      </c>
      <c r="O683" s="54" t="n">
        <v>-0.0368573666</v>
      </c>
      <c r="P683" s="52" t="inlineStr">
        <is>
          <t>Gouraud</t>
        </is>
      </c>
      <c r="Q683" s="52" t="inlineStr">
        <is>
          <t>Foliage</t>
        </is>
      </c>
      <c r="R683" s="54" t="n">
        <v>0.75</v>
      </c>
      <c r="S683" s="54" t="n">
        <v>0</v>
      </c>
      <c r="T683" s="54" t="n">
        <v>0.11</v>
      </c>
      <c r="U683" s="54" t="n">
        <v>0</v>
      </c>
      <c r="V683" s="52" t="inlineStr">
        <is>
          <t>Yes</t>
        </is>
      </c>
      <c r="W683" s="52" t="inlineStr">
        <is>
          <t>Yes</t>
        </is>
      </c>
      <c r="X683" s="52" t="inlineStr">
        <is>
          <t>-</t>
        </is>
      </c>
      <c r="Y683" s="52" t="inlineStr">
        <is>
          <t>Branch whorl (cone, apex up)</t>
        </is>
      </c>
    </row>
    <row r="684" outlineLevel="1">
      <c r="A684" s="52" t="inlineStr">
        <is>
          <t>ENV-510</t>
        </is>
      </c>
      <c r="B684" s="52" t="inlineStr">
        <is>
          <t>Environment</t>
        </is>
      </c>
      <c r="C684" s="61" t="inlineStr">
        <is>
          <t>Cone</t>
        </is>
      </c>
      <c r="D684" s="62" t="inlineStr">
        <is>
          <t>Pine crown</t>
        </is>
      </c>
      <c r="E684" s="52" t="inlineStr">
        <is>
          <t>ENV-507</t>
        </is>
      </c>
      <c r="F684" s="52" t="n">
        <v>3</v>
      </c>
      <c r="G684" s="54" t="n">
        <v>2.46357584</v>
      </c>
      <c r="H684" s="54" t="n">
        <v>2.56602502</v>
      </c>
      <c r="I684" s="54" t="n">
        <v>1.25894618</v>
      </c>
      <c r="J684" s="54" t="n">
        <v>-90.7327652</v>
      </c>
      <c r="K684" s="54" t="n">
        <v>7.80020714</v>
      </c>
      <c r="L684" s="54" t="n">
        <v>5.45818377</v>
      </c>
      <c r="M684" s="54" t="n">
        <v>-0.000336599333</v>
      </c>
      <c r="N684" s="54" t="n">
        <v>1.80750251</v>
      </c>
      <c r="O684" s="54" t="n">
        <v>-0.0186205097</v>
      </c>
      <c r="P684" s="52" t="inlineStr">
        <is>
          <t>Gouraud</t>
        </is>
      </c>
      <c r="Q684" s="52" t="inlineStr">
        <is>
          <t>Foliage</t>
        </is>
      </c>
      <c r="R684" s="54" t="n">
        <v>0.75</v>
      </c>
      <c r="S684" s="54" t="n">
        <v>0</v>
      </c>
      <c r="T684" s="54" t="n">
        <v>0.11</v>
      </c>
      <c r="U684" s="54" t="n">
        <v>0</v>
      </c>
      <c r="V684" s="52" t="inlineStr">
        <is>
          <t>Yes</t>
        </is>
      </c>
      <c r="W684" s="52" t="inlineStr">
        <is>
          <t>Yes</t>
        </is>
      </c>
      <c r="X684" s="52" t="inlineStr">
        <is>
          <t>-</t>
        </is>
      </c>
      <c r="Y684" s="52" t="inlineStr">
        <is>
          <t>Branch whorl (cone, apex up)</t>
        </is>
      </c>
    </row>
    <row r="685" outlineLevel="1">
      <c r="A685" s="52" t="inlineStr">
        <is>
          <t>ENV-511</t>
        </is>
      </c>
      <c r="B685" s="52" t="inlineStr">
        <is>
          <t>Environment</t>
        </is>
      </c>
      <c r="C685" s="61" t="inlineStr">
        <is>
          <t>Cone</t>
        </is>
      </c>
      <c r="D685" s="62" t="inlineStr">
        <is>
          <t>Pine crown</t>
        </is>
      </c>
      <c r="E685" s="52" t="inlineStr">
        <is>
          <t>ENV-507</t>
        </is>
      </c>
      <c r="F685" s="52" t="n">
        <v>3</v>
      </c>
      <c r="G685" s="54" t="n">
        <v>2.2102952</v>
      </c>
      <c r="H685" s="54" t="n">
        <v>2.30735993</v>
      </c>
      <c r="I685" s="54" t="n">
        <v>1.02376258</v>
      </c>
      <c r="J685" s="54" t="n">
        <v>-89.18241879999999</v>
      </c>
      <c r="K685" s="54" t="n">
        <v>292.043671</v>
      </c>
      <c r="L685" s="54" t="n">
        <v>4.14406443</v>
      </c>
      <c r="M685" s="54" t="n">
        <v>0.0316880941</v>
      </c>
      <c r="N685" s="54" t="n">
        <v>2.19052243</v>
      </c>
      <c r="O685" s="54" t="n">
        <v>-0.0294897687</v>
      </c>
      <c r="P685" s="52" t="inlineStr">
        <is>
          <t>Gouraud</t>
        </is>
      </c>
      <c r="Q685" s="52" t="inlineStr">
        <is>
          <t>Foliage</t>
        </is>
      </c>
      <c r="R685" s="54" t="n">
        <v>0.75</v>
      </c>
      <c r="S685" s="54" t="n">
        <v>0</v>
      </c>
      <c r="T685" s="54" t="n">
        <v>0.11</v>
      </c>
      <c r="U685" s="54" t="n">
        <v>0</v>
      </c>
      <c r="V685" s="52" t="inlineStr">
        <is>
          <t>Yes</t>
        </is>
      </c>
      <c r="W685" s="52" t="inlineStr">
        <is>
          <t>Yes</t>
        </is>
      </c>
      <c r="X685" s="52" t="inlineStr">
        <is>
          <t>-</t>
        </is>
      </c>
      <c r="Y685" s="52" t="inlineStr">
        <is>
          <t>Branch whorl (cone, apex up)</t>
        </is>
      </c>
    </row>
    <row r="686" outlineLevel="1">
      <c r="A686" s="52" t="inlineStr">
        <is>
          <t>ENV-512</t>
        </is>
      </c>
      <c r="B686" s="52" t="inlineStr">
        <is>
          <t>Environment</t>
        </is>
      </c>
      <c r="C686" s="61" t="inlineStr">
        <is>
          <t>Cone</t>
        </is>
      </c>
      <c r="D686" s="62" t="inlineStr">
        <is>
          <t>Pine crown</t>
        </is>
      </c>
      <c r="E686" s="52" t="inlineStr">
        <is>
          <t>ENV-507</t>
        </is>
      </c>
      <c r="F686" s="52" t="n">
        <v>3</v>
      </c>
      <c r="G686" s="54" t="n">
        <v>1.54081726</v>
      </c>
      <c r="H686" s="54" t="n">
        <v>1.64284146</v>
      </c>
      <c r="I686" s="54" t="n">
        <v>0.758049011</v>
      </c>
      <c r="J686" s="54" t="n">
        <v>-86.79306029999999</v>
      </c>
      <c r="K686" s="54" t="n">
        <v>78.5080032</v>
      </c>
      <c r="L686" s="54" t="n">
        <v>-3.18523979</v>
      </c>
      <c r="M686" s="54" t="n">
        <v>-0.000237131113</v>
      </c>
      <c r="N686" s="54" t="n">
        <v>2.53269577</v>
      </c>
      <c r="O686" s="54" t="n">
        <v>0.0332016312</v>
      </c>
      <c r="P686" s="52" t="inlineStr">
        <is>
          <t>Gouraud</t>
        </is>
      </c>
      <c r="Q686" s="52" t="inlineStr">
        <is>
          <t>Foliage</t>
        </is>
      </c>
      <c r="R686" s="54" t="n">
        <v>0.75</v>
      </c>
      <c r="S686" s="54" t="n">
        <v>0</v>
      </c>
      <c r="T686" s="54" t="n">
        <v>0.11</v>
      </c>
      <c r="U686" s="54" t="n">
        <v>0</v>
      </c>
      <c r="V686" s="52" t="inlineStr">
        <is>
          <t>Yes</t>
        </is>
      </c>
      <c r="W686" s="52" t="inlineStr">
        <is>
          <t>Yes</t>
        </is>
      </c>
      <c r="X686" s="52" t="inlineStr">
        <is>
          <t>-</t>
        </is>
      </c>
      <c r="Y686" s="52" t="inlineStr">
        <is>
          <t>Branch whorl (cone, apex up)</t>
        </is>
      </c>
    </row>
    <row r="687" outlineLevel="1">
      <c r="A687" s="52" t="inlineStr">
        <is>
          <t>ENV-513</t>
        </is>
      </c>
      <c r="B687" s="52" t="inlineStr">
        <is>
          <t>Environment</t>
        </is>
      </c>
      <c r="C687" s="61" t="inlineStr">
        <is>
          <t>Cone</t>
        </is>
      </c>
      <c r="D687" s="62" t="inlineStr">
        <is>
          <t>Pine crown</t>
        </is>
      </c>
      <c r="E687" s="52" t="inlineStr">
        <is>
          <t>ENV-507</t>
        </is>
      </c>
      <c r="F687" s="52" t="n">
        <v>3</v>
      </c>
      <c r="G687" s="54" t="n">
        <v>1.35660529</v>
      </c>
      <c r="H687" s="54" t="n">
        <v>1.35855806</v>
      </c>
      <c r="I687" s="54" t="n">
        <v>0.672523558</v>
      </c>
      <c r="J687" s="54" t="n">
        <v>-93.41920469999999</v>
      </c>
      <c r="K687" s="54" t="n">
        <v>84.0436325</v>
      </c>
      <c r="L687" s="54" t="n">
        <v>-3.84379435</v>
      </c>
      <c r="M687" s="54" t="n">
        <v>-0.0221973322</v>
      </c>
      <c r="N687" s="54" t="n">
        <v>2.94907713</v>
      </c>
      <c r="O687" s="54" t="n">
        <v>0.0074573895</v>
      </c>
      <c r="P687" s="52" t="inlineStr">
        <is>
          <t>Gouraud</t>
        </is>
      </c>
      <c r="Q687" s="52" t="inlineStr">
        <is>
          <t>Foliage</t>
        </is>
      </c>
      <c r="R687" s="54" t="n">
        <v>0.75</v>
      </c>
      <c r="S687" s="54" t="n">
        <v>0</v>
      </c>
      <c r="T687" s="54" t="n">
        <v>0.11</v>
      </c>
      <c r="U687" s="54" t="n">
        <v>0</v>
      </c>
      <c r="V687" s="52" t="inlineStr">
        <is>
          <t>Yes</t>
        </is>
      </c>
      <c r="W687" s="52" t="inlineStr">
        <is>
          <t>Yes</t>
        </is>
      </c>
      <c r="X687" s="52" t="inlineStr">
        <is>
          <t>-</t>
        </is>
      </c>
      <c r="Y687" s="52" t="inlineStr">
        <is>
          <t>Branch whorl (cone, apex up)</t>
        </is>
      </c>
    </row>
    <row r="688" outlineLevel="1">
      <c r="A688" s="52" t="inlineStr">
        <is>
          <t>ENV-514</t>
        </is>
      </c>
      <c r="B688" s="52" t="inlineStr">
        <is>
          <t>Environment</t>
        </is>
      </c>
      <c r="C688" s="61" t="inlineStr">
        <is>
          <t>Cone</t>
        </is>
      </c>
      <c r="D688" s="62" t="inlineStr">
        <is>
          <t>Pine crown</t>
        </is>
      </c>
      <c r="E688" s="52" t="inlineStr">
        <is>
          <t>ENV-507</t>
        </is>
      </c>
      <c r="F688" s="52" t="n">
        <v>3</v>
      </c>
      <c r="G688" s="54" t="n">
        <v>0.957824886</v>
      </c>
      <c r="H688" s="54" t="n">
        <v>0.998167098</v>
      </c>
      <c r="I688" s="54" t="n">
        <v>0.461149305</v>
      </c>
      <c r="J688" s="54" t="n">
        <v>-84.7603683</v>
      </c>
      <c r="K688" s="54" t="n">
        <v>69.7123108</v>
      </c>
      <c r="L688" s="54" t="n">
        <v>2.30428934</v>
      </c>
      <c r="M688" s="54" t="n">
        <v>0.0150007578</v>
      </c>
      <c r="N688" s="54" t="n">
        <v>3.29107213</v>
      </c>
      <c r="O688" s="54" t="n">
        <v>0.037399359</v>
      </c>
      <c r="P688" s="52" t="inlineStr">
        <is>
          <t>Gouraud</t>
        </is>
      </c>
      <c r="Q688" s="52" t="inlineStr">
        <is>
          <t>Foliage</t>
        </is>
      </c>
      <c r="R688" s="54" t="n">
        <v>0.75</v>
      </c>
      <c r="S688" s="54" t="n">
        <v>0</v>
      </c>
      <c r="T688" s="54" t="n">
        <v>0.11</v>
      </c>
      <c r="U688" s="54" t="n">
        <v>0</v>
      </c>
      <c r="V688" s="52" t="inlineStr">
        <is>
          <t>Yes</t>
        </is>
      </c>
      <c r="W688" s="52" t="inlineStr">
        <is>
          <t>Yes</t>
        </is>
      </c>
      <c r="X688" s="52" t="inlineStr">
        <is>
          <t>-</t>
        </is>
      </c>
      <c r="Y688" s="52" t="inlineStr">
        <is>
          <t>Branch whorl (cone, apex up)</t>
        </is>
      </c>
    </row>
    <row r="689" outlineLevel="1">
      <c r="A689" s="52" t="inlineStr">
        <is>
          <t>ENV-515</t>
        </is>
      </c>
      <c r="B689" s="52" t="inlineStr">
        <is>
          <t>Environment</t>
        </is>
      </c>
      <c r="C689" s="61" t="inlineStr">
        <is>
          <t>Cone</t>
        </is>
      </c>
      <c r="D689" s="62" t="inlineStr">
        <is>
          <t>Pine crown</t>
        </is>
      </c>
      <c r="E689" s="52" t="inlineStr">
        <is>
          <t>ENV-507</t>
        </is>
      </c>
      <c r="F689" s="52" t="n">
        <v>3</v>
      </c>
      <c r="G689" s="54" t="n">
        <v>0.653194845</v>
      </c>
      <c r="H689" s="54" t="n">
        <v>0.623183668</v>
      </c>
      <c r="I689" s="54" t="n">
        <v>1.08721983</v>
      </c>
      <c r="J689" s="54" t="n">
        <v>-93.9209213</v>
      </c>
      <c r="K689" s="54" t="n">
        <v>317.99765</v>
      </c>
      <c r="L689" s="54" t="n">
        <v>3.85176158</v>
      </c>
      <c r="M689" s="54" t="n">
        <v>0.0266721863</v>
      </c>
      <c r="N689" s="54" t="n">
        <v>4.04286289</v>
      </c>
      <c r="O689" s="54" t="n">
        <v>-0.0152650261</v>
      </c>
      <c r="P689" s="52" t="inlineStr">
        <is>
          <t>Gouraud</t>
        </is>
      </c>
      <c r="Q689" s="52" t="inlineStr">
        <is>
          <t>Foliage</t>
        </is>
      </c>
      <c r="R689" s="54" t="n">
        <v>0.75</v>
      </c>
      <c r="S689" s="54" t="n">
        <v>0</v>
      </c>
      <c r="T689" s="54" t="n">
        <v>0.11</v>
      </c>
      <c r="U689" s="54" t="n">
        <v>0</v>
      </c>
      <c r="V689" s="52" t="inlineStr">
        <is>
          <t>Yes</t>
        </is>
      </c>
      <c r="W689" s="52" t="inlineStr">
        <is>
          <t>Yes</t>
        </is>
      </c>
      <c r="X689" s="52" t="inlineStr">
        <is>
          <t>-</t>
        </is>
      </c>
      <c r="Y689" s="52" t="inlineStr">
        <is>
          <t>Branch whorl (cone, apex up)</t>
        </is>
      </c>
    </row>
    <row r="690" outlineLevel="1">
      <c r="A690" s="52" t="inlineStr">
        <is>
          <t>ENV-516</t>
        </is>
      </c>
      <c r="B690" s="52" t="inlineStr">
        <is>
          <t>Environment</t>
        </is>
      </c>
      <c r="C690" s="53" t="inlineStr">
        <is>
          <t>Group</t>
        </is>
      </c>
      <c r="D690" s="57" t="inlineStr">
        <is>
          <t>Forest patch</t>
        </is>
      </c>
      <c r="E690" s="52" t="inlineStr">
        <is>
          <t>ENV-00</t>
        </is>
      </c>
      <c r="F690" s="52" t="n">
        <v>1</v>
      </c>
      <c r="G690" s="54" t="n">
        <v>1</v>
      </c>
      <c r="H690" s="54" t="n">
        <v>1</v>
      </c>
      <c r="I690" s="54" t="n">
        <v>1</v>
      </c>
      <c r="J690" s="54" t="n">
        <v>0</v>
      </c>
      <c r="K690" s="54" t="n">
        <v>0</v>
      </c>
      <c r="L690" s="54" t="n">
        <v>0</v>
      </c>
      <c r="M690" s="54" t="n">
        <v>0</v>
      </c>
      <c r="N690" s="54" t="n">
        <v>0</v>
      </c>
      <c r="O690" s="54" t="n">
        <v>0</v>
      </c>
      <c r="P690" s="52" t="inlineStr">
        <is>
          <t>-</t>
        </is>
      </c>
      <c r="Q690" s="52" t="inlineStr">
        <is>
          <t>Plain</t>
        </is>
      </c>
      <c r="R690" s="54" t="n">
        <v>0.5</v>
      </c>
      <c r="S690" s="54" t="n">
        <v>0</v>
      </c>
      <c r="T690" s="54" t="n">
        <v>0.2</v>
      </c>
      <c r="U690" s="54" t="n">
        <v>0</v>
      </c>
      <c r="V690" s="52" t="inlineStr">
        <is>
          <t>No</t>
        </is>
      </c>
      <c r="W690" s="52" t="inlineStr">
        <is>
          <t>Yes</t>
        </is>
      </c>
      <c r="X690" s="52" t="inlineStr">
        <is>
          <t>-</t>
        </is>
      </c>
      <c r="Y690" s="52" t="inlineStr">
        <is>
          <t>Cluster of pines and round trees</t>
        </is>
      </c>
    </row>
    <row r="691" outlineLevel="1">
      <c r="A691" s="52" t="inlineStr">
        <is>
          <t>ENV-517</t>
        </is>
      </c>
      <c r="B691" s="52" t="inlineStr">
        <is>
          <t>Environment</t>
        </is>
      </c>
      <c r="C691" s="53" t="inlineStr">
        <is>
          <t>Group</t>
        </is>
      </c>
      <c r="D691" s="60" t="inlineStr">
        <is>
          <t>Pine</t>
        </is>
      </c>
      <c r="E691" s="52" t="inlineStr">
        <is>
          <t>ENV-516</t>
        </is>
      </c>
      <c r="F691" s="52" t="n">
        <v>2</v>
      </c>
      <c r="G691" s="54" t="n">
        <v>1</v>
      </c>
      <c r="H691" s="54" t="n">
        <v>1</v>
      </c>
      <c r="I691" s="54" t="n">
        <v>1</v>
      </c>
      <c r="J691" s="54" t="n">
        <v>0</v>
      </c>
      <c r="K691" s="54" t="n">
        <v>226.704346</v>
      </c>
      <c r="L691" s="54" t="n">
        <v>0</v>
      </c>
      <c r="M691" s="54" t="n">
        <v>8.46959114</v>
      </c>
      <c r="N691" s="54" t="n">
        <v>-0.0701475441</v>
      </c>
      <c r="O691" s="54" t="n">
        <v>-12.7680569</v>
      </c>
      <c r="P691" s="52" t="inlineStr">
        <is>
          <t>-</t>
        </is>
      </c>
      <c r="Q691" s="52" t="inlineStr">
        <is>
          <t>Plain</t>
        </is>
      </c>
      <c r="R691" s="54" t="n">
        <v>0.5</v>
      </c>
      <c r="S691" s="54" t="n">
        <v>0</v>
      </c>
      <c r="T691" s="54" t="n">
        <v>0.2</v>
      </c>
      <c r="U691" s="54" t="n">
        <v>0</v>
      </c>
      <c r="V691" s="52" t="inlineStr">
        <is>
          <t>No</t>
        </is>
      </c>
      <c r="W691" s="52" t="inlineStr">
        <is>
          <t>Yes</t>
        </is>
      </c>
      <c r="X691" s="52" t="inlineStr">
        <is>
          <t>-</t>
        </is>
      </c>
      <c r="Y691" s="52" t="inlineStr">
        <is>
          <t>Spruce = cylinder trunk + drooping cone whorls</t>
        </is>
      </c>
    </row>
    <row r="692" outlineLevel="1">
      <c r="A692" s="52" t="inlineStr">
        <is>
          <t>ENV-518</t>
        </is>
      </c>
      <c r="B692" s="52" t="inlineStr">
        <is>
          <t>Environment</t>
        </is>
      </c>
      <c r="C692" s="58" t="inlineStr">
        <is>
          <t>Cylinder</t>
        </is>
      </c>
      <c r="D692" s="62" t="inlineStr">
        <is>
          <t>Pine trunk</t>
        </is>
      </c>
      <c r="E692" s="52" t="inlineStr">
        <is>
          <t>ENV-517</t>
        </is>
      </c>
      <c r="F692" s="52" t="n">
        <v>3</v>
      </c>
      <c r="G692" s="54" t="n">
        <v>0.192853197</v>
      </c>
      <c r="H692" s="54" t="n">
        <v>0.192853197</v>
      </c>
      <c r="I692" s="54" t="n">
        <v>2.53961253</v>
      </c>
      <c r="J692" s="54" t="n">
        <v>90</v>
      </c>
      <c r="K692" s="54" t="n">
        <v>0</v>
      </c>
      <c r="L692" s="54" t="n">
        <v>0</v>
      </c>
      <c r="M692" s="54" t="n">
        <v>0</v>
      </c>
      <c r="N692" s="54" t="n">
        <v>1.26980627</v>
      </c>
      <c r="O692" s="54" t="n">
        <v>0</v>
      </c>
      <c r="P692" s="52" t="inlineStr">
        <is>
          <t>Gouraud</t>
        </is>
      </c>
      <c r="Q692" s="52" t="inlineStr">
        <is>
          <t>Bark</t>
        </is>
      </c>
      <c r="R692" s="54" t="n">
        <v>0.9</v>
      </c>
      <c r="S692" s="54" t="n">
        <v>0</v>
      </c>
      <c r="T692" s="54" t="n">
        <v>0.18</v>
      </c>
      <c r="U692" s="54" t="n">
        <v>0</v>
      </c>
      <c r="V692" s="52" t="inlineStr">
        <is>
          <t>Yes</t>
        </is>
      </c>
      <c r="W692" s="52" t="inlineStr">
        <is>
          <t>Yes</t>
        </is>
      </c>
      <c r="X692" s="52" t="inlineStr">
        <is>
          <t>-</t>
        </is>
      </c>
      <c r="Y692" s="52" t="inlineStr">
        <is>
          <t>Trunk</t>
        </is>
      </c>
    </row>
    <row r="693" outlineLevel="1">
      <c r="A693" s="52" t="inlineStr">
        <is>
          <t>ENV-519</t>
        </is>
      </c>
      <c r="B693" s="52" t="inlineStr">
        <is>
          <t>Environment</t>
        </is>
      </c>
      <c r="C693" s="61" t="inlineStr">
        <is>
          <t>Cone</t>
        </is>
      </c>
      <c r="D693" s="62" t="inlineStr">
        <is>
          <t>Pine crown</t>
        </is>
      </c>
      <c r="E693" s="52" t="inlineStr">
        <is>
          <t>ENV-517</t>
        </is>
      </c>
      <c r="F693" s="52" t="n">
        <v>3</v>
      </c>
      <c r="G693" s="54" t="n">
        <v>2.24289989</v>
      </c>
      <c r="H693" s="54" t="n">
        <v>2.44722939</v>
      </c>
      <c r="I693" s="54" t="n">
        <v>1.17277539</v>
      </c>
      <c r="J693" s="54" t="n">
        <v>-92.5122452</v>
      </c>
      <c r="K693" s="54" t="n">
        <v>156.512375</v>
      </c>
      <c r="L693" s="54" t="n">
        <v>0.268488407</v>
      </c>
      <c r="M693" s="54" t="n">
        <v>-0.00464729313</v>
      </c>
      <c r="N693" s="54" t="n">
        <v>1.18638778</v>
      </c>
      <c r="O693" s="54" t="n">
        <v>0.00738398079</v>
      </c>
      <c r="P693" s="52" t="inlineStr">
        <is>
          <t>Gouraud</t>
        </is>
      </c>
      <c r="Q693" s="52" t="inlineStr">
        <is>
          <t>Foliage</t>
        </is>
      </c>
      <c r="R693" s="54" t="n">
        <v>0.75</v>
      </c>
      <c r="S693" s="54" t="n">
        <v>0</v>
      </c>
      <c r="T693" s="54" t="n">
        <v>0.11</v>
      </c>
      <c r="U693" s="54" t="n">
        <v>0</v>
      </c>
      <c r="V693" s="52" t="inlineStr">
        <is>
          <t>Yes</t>
        </is>
      </c>
      <c r="W693" s="52" t="inlineStr">
        <is>
          <t>Yes</t>
        </is>
      </c>
      <c r="X693" s="52" t="inlineStr">
        <is>
          <t>-</t>
        </is>
      </c>
      <c r="Y693" s="52" t="inlineStr">
        <is>
          <t>Branch whorl (cone, apex up)</t>
        </is>
      </c>
    </row>
    <row r="694" outlineLevel="1">
      <c r="A694" s="52" t="inlineStr">
        <is>
          <t>ENV-520</t>
        </is>
      </c>
      <c r="B694" s="52" t="inlineStr">
        <is>
          <t>Environment</t>
        </is>
      </c>
      <c r="C694" s="61" t="inlineStr">
        <is>
          <t>Cone</t>
        </is>
      </c>
      <c r="D694" s="62" t="inlineStr">
        <is>
          <t>Pine crown</t>
        </is>
      </c>
      <c r="E694" s="52" t="inlineStr">
        <is>
          <t>ENV-517</t>
        </is>
      </c>
      <c r="F694" s="52" t="n">
        <v>3</v>
      </c>
      <c r="G694" s="54" t="n">
        <v>1.62000704</v>
      </c>
      <c r="H694" s="54" t="n">
        <v>1.47425532</v>
      </c>
      <c r="I694" s="54" t="n">
        <v>0.753327072</v>
      </c>
      <c r="J694" s="54" t="n">
        <v>-87.4173279</v>
      </c>
      <c r="K694" s="54" t="n">
        <v>290.793427</v>
      </c>
      <c r="L694" s="54" t="n">
        <v>-3.83541298</v>
      </c>
      <c r="M694" s="54" t="n">
        <v>0.0208329763</v>
      </c>
      <c r="N694" s="54" t="n">
        <v>1.4605155</v>
      </c>
      <c r="O694" s="54" t="n">
        <v>-0.00629629102</v>
      </c>
      <c r="P694" s="52" t="inlineStr">
        <is>
          <t>Gouraud</t>
        </is>
      </c>
      <c r="Q694" s="52" t="inlineStr">
        <is>
          <t>Foliage</t>
        </is>
      </c>
      <c r="R694" s="54" t="n">
        <v>0.75</v>
      </c>
      <c r="S694" s="54" t="n">
        <v>0</v>
      </c>
      <c r="T694" s="54" t="n">
        <v>0.11</v>
      </c>
      <c r="U694" s="54" t="n">
        <v>0</v>
      </c>
      <c r="V694" s="52" t="inlineStr">
        <is>
          <t>Yes</t>
        </is>
      </c>
      <c r="W694" s="52" t="inlineStr">
        <is>
          <t>Yes</t>
        </is>
      </c>
      <c r="X694" s="52" t="inlineStr">
        <is>
          <t>-</t>
        </is>
      </c>
      <c r="Y694" s="52" t="inlineStr">
        <is>
          <t>Branch whorl (cone, apex up)</t>
        </is>
      </c>
    </row>
    <row r="695" outlineLevel="1">
      <c r="A695" s="52" t="inlineStr">
        <is>
          <t>ENV-521</t>
        </is>
      </c>
      <c r="B695" s="52" t="inlineStr">
        <is>
          <t>Environment</t>
        </is>
      </c>
      <c r="C695" s="61" t="inlineStr">
        <is>
          <t>Cone</t>
        </is>
      </c>
      <c r="D695" s="62" t="inlineStr">
        <is>
          <t>Pine crown</t>
        </is>
      </c>
      <c r="E695" s="52" t="inlineStr">
        <is>
          <t>ENV-517</t>
        </is>
      </c>
      <c r="F695" s="52" t="n">
        <v>3</v>
      </c>
      <c r="G695" s="54" t="n">
        <v>1.46114922</v>
      </c>
      <c r="H695" s="54" t="n">
        <v>1.32668686</v>
      </c>
      <c r="I695" s="54" t="n">
        <v>0.727696776</v>
      </c>
      <c r="J695" s="54" t="n">
        <v>-84.4417267</v>
      </c>
      <c r="K695" s="54" t="n">
        <v>48.4399872</v>
      </c>
      <c r="L695" s="54" t="n">
        <v>-2.25293612</v>
      </c>
      <c r="M695" s="54" t="n">
        <v>-0.0223317854</v>
      </c>
      <c r="N695" s="54" t="n">
        <v>1.86674809</v>
      </c>
      <c r="O695" s="54" t="n">
        <v>-0.0349230394</v>
      </c>
      <c r="P695" s="52" t="inlineStr">
        <is>
          <t>Gouraud</t>
        </is>
      </c>
      <c r="Q695" s="52" t="inlineStr">
        <is>
          <t>Foliage</t>
        </is>
      </c>
      <c r="R695" s="54" t="n">
        <v>0.75</v>
      </c>
      <c r="S695" s="54" t="n">
        <v>0</v>
      </c>
      <c r="T695" s="54" t="n">
        <v>0.11</v>
      </c>
      <c r="U695" s="54" t="n">
        <v>0</v>
      </c>
      <c r="V695" s="52" t="inlineStr">
        <is>
          <t>Yes</t>
        </is>
      </c>
      <c r="W695" s="52" t="inlineStr">
        <is>
          <t>Yes</t>
        </is>
      </c>
      <c r="X695" s="52" t="inlineStr">
        <is>
          <t>-</t>
        </is>
      </c>
      <c r="Y695" s="52" t="inlineStr">
        <is>
          <t>Branch whorl (cone, apex up)</t>
        </is>
      </c>
    </row>
    <row r="696" outlineLevel="1">
      <c r="A696" s="52" t="inlineStr">
        <is>
          <t>ENV-522</t>
        </is>
      </c>
      <c r="B696" s="52" t="inlineStr">
        <is>
          <t>Environment</t>
        </is>
      </c>
      <c r="C696" s="61" t="inlineStr">
        <is>
          <t>Cone</t>
        </is>
      </c>
      <c r="D696" s="62" t="inlineStr">
        <is>
          <t>Pine crown</t>
        </is>
      </c>
      <c r="E696" s="52" t="inlineStr">
        <is>
          <t>ENV-517</t>
        </is>
      </c>
      <c r="F696" s="52" t="n">
        <v>3</v>
      </c>
      <c r="G696" s="54" t="n">
        <v>1.08468676</v>
      </c>
      <c r="H696" s="54" t="n">
        <v>1.03907752</v>
      </c>
      <c r="I696" s="54" t="n">
        <v>0.538279533</v>
      </c>
      <c r="J696" s="54" t="n">
        <v>-84.41938020000001</v>
      </c>
      <c r="K696" s="54" t="n">
        <v>181.054916</v>
      </c>
      <c r="L696" s="54" t="n">
        <v>-0.660603046</v>
      </c>
      <c r="M696" s="54" t="n">
        <v>0.0207798332</v>
      </c>
      <c r="N696" s="54" t="n">
        <v>2.16967344</v>
      </c>
      <c r="O696" s="54" t="n">
        <v>0.0135290381</v>
      </c>
      <c r="P696" s="52" t="inlineStr">
        <is>
          <t>Gouraud</t>
        </is>
      </c>
      <c r="Q696" s="52" t="inlineStr">
        <is>
          <t>Foliage</t>
        </is>
      </c>
      <c r="R696" s="54" t="n">
        <v>0.75</v>
      </c>
      <c r="S696" s="54" t="n">
        <v>0</v>
      </c>
      <c r="T696" s="54" t="n">
        <v>0.11</v>
      </c>
      <c r="U696" s="54" t="n">
        <v>0</v>
      </c>
      <c r="V696" s="52" t="inlineStr">
        <is>
          <t>Yes</t>
        </is>
      </c>
      <c r="W696" s="52" t="inlineStr">
        <is>
          <t>Yes</t>
        </is>
      </c>
      <c r="X696" s="52" t="inlineStr">
        <is>
          <t>-</t>
        </is>
      </c>
      <c r="Y696" s="52" t="inlineStr">
        <is>
          <t>Branch whorl (cone, apex up)</t>
        </is>
      </c>
    </row>
    <row r="697" outlineLevel="1">
      <c r="A697" s="52" t="inlineStr">
        <is>
          <t>ENV-523</t>
        </is>
      </c>
      <c r="B697" s="52" t="inlineStr">
        <is>
          <t>Environment</t>
        </is>
      </c>
      <c r="C697" s="61" t="inlineStr">
        <is>
          <t>Cone</t>
        </is>
      </c>
      <c r="D697" s="62" t="inlineStr">
        <is>
          <t>Pine crown</t>
        </is>
      </c>
      <c r="E697" s="52" t="inlineStr">
        <is>
          <t>ENV-517</t>
        </is>
      </c>
      <c r="F697" s="52" t="n">
        <v>3</v>
      </c>
      <c r="G697" s="54" t="n">
        <v>0.787156403</v>
      </c>
      <c r="H697" s="54" t="n">
        <v>0.861552775</v>
      </c>
      <c r="I697" s="54" t="n">
        <v>0.413125575</v>
      </c>
      <c r="J697" s="54" t="n">
        <v>-95.3700104</v>
      </c>
      <c r="K697" s="54" t="n">
        <v>336.532623</v>
      </c>
      <c r="L697" s="54" t="n">
        <v>1.11638474</v>
      </c>
      <c r="M697" s="54" t="n">
        <v>0.0325746052</v>
      </c>
      <c r="N697" s="54" t="n">
        <v>2.49143314</v>
      </c>
      <c r="O697" s="54" t="n">
        <v>-0.0141051905</v>
      </c>
      <c r="P697" s="52" t="inlineStr">
        <is>
          <t>Gouraud</t>
        </is>
      </c>
      <c r="Q697" s="52" t="inlineStr">
        <is>
          <t>Foliage</t>
        </is>
      </c>
      <c r="R697" s="54" t="n">
        <v>0.75</v>
      </c>
      <c r="S697" s="54" t="n">
        <v>0</v>
      </c>
      <c r="T697" s="54" t="n">
        <v>0.11</v>
      </c>
      <c r="U697" s="54" t="n">
        <v>0</v>
      </c>
      <c r="V697" s="52" t="inlineStr">
        <is>
          <t>Yes</t>
        </is>
      </c>
      <c r="W697" s="52" t="inlineStr">
        <is>
          <t>Yes</t>
        </is>
      </c>
      <c r="X697" s="52" t="inlineStr">
        <is>
          <t>-</t>
        </is>
      </c>
      <c r="Y697" s="52" t="inlineStr">
        <is>
          <t>Branch whorl (cone, apex up)</t>
        </is>
      </c>
    </row>
    <row r="698" outlineLevel="1">
      <c r="A698" s="52" t="inlineStr">
        <is>
          <t>ENV-524</t>
        </is>
      </c>
      <c r="B698" s="52" t="inlineStr">
        <is>
          <t>Environment</t>
        </is>
      </c>
      <c r="C698" s="61" t="inlineStr">
        <is>
          <t>Cone</t>
        </is>
      </c>
      <c r="D698" s="62" t="inlineStr">
        <is>
          <t>Pine crown</t>
        </is>
      </c>
      <c r="E698" s="52" t="inlineStr">
        <is>
          <t>ENV-517</t>
        </is>
      </c>
      <c r="F698" s="52" t="n">
        <v>3</v>
      </c>
      <c r="G698" s="54" t="n">
        <v>0.431675136</v>
      </c>
      <c r="H698" s="54" t="n">
        <v>0.462945193</v>
      </c>
      <c r="I698" s="54" t="n">
        <v>0.772354662</v>
      </c>
      <c r="J698" s="54" t="n">
        <v>-93.45724490000001</v>
      </c>
      <c r="K698" s="54" t="n">
        <v>286.666656</v>
      </c>
      <c r="L698" s="54" t="n">
        <v>-2.65376544</v>
      </c>
      <c r="M698" s="54" t="n">
        <v>0.0331546813</v>
      </c>
      <c r="N698" s="54" t="n">
        <v>3.04578948</v>
      </c>
      <c r="O698" s="54" t="n">
        <v>0.0224759001</v>
      </c>
      <c r="P698" s="52" t="inlineStr">
        <is>
          <t>Gouraud</t>
        </is>
      </c>
      <c r="Q698" s="52" t="inlineStr">
        <is>
          <t>Foliage</t>
        </is>
      </c>
      <c r="R698" s="54" t="n">
        <v>0.75</v>
      </c>
      <c r="S698" s="54" t="n">
        <v>0</v>
      </c>
      <c r="T698" s="54" t="n">
        <v>0.11</v>
      </c>
      <c r="U698" s="54" t="n">
        <v>0</v>
      </c>
      <c r="V698" s="52" t="inlineStr">
        <is>
          <t>Yes</t>
        </is>
      </c>
      <c r="W698" s="52" t="inlineStr">
        <is>
          <t>Yes</t>
        </is>
      </c>
      <c r="X698" s="52" t="inlineStr">
        <is>
          <t>-</t>
        </is>
      </c>
      <c r="Y698" s="52" t="inlineStr">
        <is>
          <t>Branch whorl (cone, apex up)</t>
        </is>
      </c>
    </row>
    <row r="699" outlineLevel="1">
      <c r="A699" s="52" t="inlineStr">
        <is>
          <t>ENV-525</t>
        </is>
      </c>
      <c r="B699" s="52" t="inlineStr">
        <is>
          <t>Environment</t>
        </is>
      </c>
      <c r="C699" s="53" t="inlineStr">
        <is>
          <t>Group</t>
        </is>
      </c>
      <c r="D699" s="60" t="inlineStr">
        <is>
          <t>Pine</t>
        </is>
      </c>
      <c r="E699" s="52" t="inlineStr">
        <is>
          <t>ENV-516</t>
        </is>
      </c>
      <c r="F699" s="52" t="n">
        <v>2</v>
      </c>
      <c r="G699" s="54" t="n">
        <v>1</v>
      </c>
      <c r="H699" s="54" t="n">
        <v>1</v>
      </c>
      <c r="I699" s="54" t="n">
        <v>1</v>
      </c>
      <c r="J699" s="54" t="n">
        <v>0</v>
      </c>
      <c r="K699" s="54" t="n">
        <v>306.410034</v>
      </c>
      <c r="L699" s="54" t="n">
        <v>0</v>
      </c>
      <c r="M699" s="54" t="n">
        <v>8.482873919999999</v>
      </c>
      <c r="N699" s="54" t="n">
        <v>0.330617547</v>
      </c>
      <c r="O699" s="54" t="n">
        <v>-14.7922239</v>
      </c>
      <c r="P699" s="52" t="inlineStr">
        <is>
          <t>-</t>
        </is>
      </c>
      <c r="Q699" s="52" t="inlineStr">
        <is>
          <t>Plain</t>
        </is>
      </c>
      <c r="R699" s="54" t="n">
        <v>0.5</v>
      </c>
      <c r="S699" s="54" t="n">
        <v>0</v>
      </c>
      <c r="T699" s="54" t="n">
        <v>0.2</v>
      </c>
      <c r="U699" s="54" t="n">
        <v>0</v>
      </c>
      <c r="V699" s="52" t="inlineStr">
        <is>
          <t>No</t>
        </is>
      </c>
      <c r="W699" s="52" t="inlineStr">
        <is>
          <t>Yes</t>
        </is>
      </c>
      <c r="X699" s="52" t="inlineStr">
        <is>
          <t>-</t>
        </is>
      </c>
      <c r="Y699" s="52" t="inlineStr">
        <is>
          <t>Spruce = cylinder trunk + drooping cone whorls</t>
        </is>
      </c>
    </row>
    <row r="700" outlineLevel="1">
      <c r="A700" s="52" t="inlineStr">
        <is>
          <t>ENV-526</t>
        </is>
      </c>
      <c r="B700" s="52" t="inlineStr">
        <is>
          <t>Environment</t>
        </is>
      </c>
      <c r="C700" s="58" t="inlineStr">
        <is>
          <t>Cylinder</t>
        </is>
      </c>
      <c r="D700" s="62" t="inlineStr">
        <is>
          <t>Pine trunk</t>
        </is>
      </c>
      <c r="E700" s="52" t="inlineStr">
        <is>
          <t>ENV-525</t>
        </is>
      </c>
      <c r="F700" s="52" t="n">
        <v>3</v>
      </c>
      <c r="G700" s="54" t="n">
        <v>0.212022007</v>
      </c>
      <c r="H700" s="54" t="n">
        <v>0.212022007</v>
      </c>
      <c r="I700" s="54" t="n">
        <v>2.88039112</v>
      </c>
      <c r="J700" s="54" t="n">
        <v>90</v>
      </c>
      <c r="K700" s="54" t="n">
        <v>0</v>
      </c>
      <c r="L700" s="54" t="n">
        <v>0</v>
      </c>
      <c r="M700" s="54" t="n">
        <v>0</v>
      </c>
      <c r="N700" s="54" t="n">
        <v>1.44019556</v>
      </c>
      <c r="O700" s="54" t="n">
        <v>0</v>
      </c>
      <c r="P700" s="52" t="inlineStr">
        <is>
          <t>Gouraud</t>
        </is>
      </c>
      <c r="Q700" s="52" t="inlineStr">
        <is>
          <t>Bark</t>
        </is>
      </c>
      <c r="R700" s="54" t="n">
        <v>0.9</v>
      </c>
      <c r="S700" s="54" t="n">
        <v>0</v>
      </c>
      <c r="T700" s="54" t="n">
        <v>0.18</v>
      </c>
      <c r="U700" s="54" t="n">
        <v>0</v>
      </c>
      <c r="V700" s="52" t="inlineStr">
        <is>
          <t>Yes</t>
        </is>
      </c>
      <c r="W700" s="52" t="inlineStr">
        <is>
          <t>Yes</t>
        </is>
      </c>
      <c r="X700" s="52" t="inlineStr">
        <is>
          <t>-</t>
        </is>
      </c>
      <c r="Y700" s="52" t="inlineStr">
        <is>
          <t>Trunk</t>
        </is>
      </c>
    </row>
    <row r="701" outlineLevel="1">
      <c r="A701" s="52" t="inlineStr">
        <is>
          <t>ENV-527</t>
        </is>
      </c>
      <c r="B701" s="52" t="inlineStr">
        <is>
          <t>Environment</t>
        </is>
      </c>
      <c r="C701" s="61" t="inlineStr">
        <is>
          <t>Cone</t>
        </is>
      </c>
      <c r="D701" s="62" t="inlineStr">
        <is>
          <t>Pine crown</t>
        </is>
      </c>
      <c r="E701" s="52" t="inlineStr">
        <is>
          <t>ENV-525</t>
        </is>
      </c>
      <c r="F701" s="52" t="n">
        <v>3</v>
      </c>
      <c r="G701" s="54" t="n">
        <v>2.30497003</v>
      </c>
      <c r="H701" s="54" t="n">
        <v>2.08664656</v>
      </c>
      <c r="I701" s="54" t="n">
        <v>0.980313778</v>
      </c>
      <c r="J701" s="54" t="n">
        <v>-95.7335434</v>
      </c>
      <c r="K701" s="54" t="n">
        <v>314.45047</v>
      </c>
      <c r="L701" s="54" t="n">
        <v>3.12927675</v>
      </c>
      <c r="M701" s="54" t="n">
        <v>0.0234933142</v>
      </c>
      <c r="N701" s="54" t="n">
        <v>1.09015691</v>
      </c>
      <c r="O701" s="54" t="n">
        <v>0.0274857469</v>
      </c>
      <c r="P701" s="52" t="inlineStr">
        <is>
          <t>Gouraud</t>
        </is>
      </c>
      <c r="Q701" s="52" t="inlineStr">
        <is>
          <t>Foliage</t>
        </is>
      </c>
      <c r="R701" s="54" t="n">
        <v>0.75</v>
      </c>
      <c r="S701" s="54" t="n">
        <v>0</v>
      </c>
      <c r="T701" s="54" t="n">
        <v>0.11</v>
      </c>
      <c r="U701" s="54" t="n">
        <v>0</v>
      </c>
      <c r="V701" s="52" t="inlineStr">
        <is>
          <t>Yes</t>
        </is>
      </c>
      <c r="W701" s="52" t="inlineStr">
        <is>
          <t>Yes</t>
        </is>
      </c>
      <c r="X701" s="52" t="inlineStr">
        <is>
          <t>-</t>
        </is>
      </c>
      <c r="Y701" s="52" t="inlineStr">
        <is>
          <t>Branch whorl (cone, apex up)</t>
        </is>
      </c>
    </row>
    <row r="702" outlineLevel="1">
      <c r="A702" s="52" t="inlineStr">
        <is>
          <t>ENV-528</t>
        </is>
      </c>
      <c r="B702" s="52" t="inlineStr">
        <is>
          <t>Environment</t>
        </is>
      </c>
      <c r="C702" s="61" t="inlineStr">
        <is>
          <t>Cone</t>
        </is>
      </c>
      <c r="D702" s="62" t="inlineStr">
        <is>
          <t>Pine crown</t>
        </is>
      </c>
      <c r="E702" s="52" t="inlineStr">
        <is>
          <t>ENV-525</t>
        </is>
      </c>
      <c r="F702" s="52" t="n">
        <v>3</v>
      </c>
      <c r="G702" s="54" t="n">
        <v>2.04659939</v>
      </c>
      <c r="H702" s="54" t="n">
        <v>2.14713097</v>
      </c>
      <c r="I702" s="54" t="n">
        <v>1.05121577</v>
      </c>
      <c r="J702" s="54" t="n">
        <v>-95.9555664</v>
      </c>
      <c r="K702" s="54" t="n">
        <v>338.126709</v>
      </c>
      <c r="L702" s="54" t="n">
        <v>-3.65164375</v>
      </c>
      <c r="M702" s="54" t="n">
        <v>0.00617825473</v>
      </c>
      <c r="N702" s="54" t="n">
        <v>1.68951678</v>
      </c>
      <c r="O702" s="54" t="n">
        <v>-0.036393933</v>
      </c>
      <c r="P702" s="52" t="inlineStr">
        <is>
          <t>Gouraud</t>
        </is>
      </c>
      <c r="Q702" s="52" t="inlineStr">
        <is>
          <t>Foliage</t>
        </is>
      </c>
      <c r="R702" s="54" t="n">
        <v>0.75</v>
      </c>
      <c r="S702" s="54" t="n">
        <v>0</v>
      </c>
      <c r="T702" s="54" t="n">
        <v>0.11</v>
      </c>
      <c r="U702" s="54" t="n">
        <v>0</v>
      </c>
      <c r="V702" s="52" t="inlineStr">
        <is>
          <t>Yes</t>
        </is>
      </c>
      <c r="W702" s="52" t="inlineStr">
        <is>
          <t>Yes</t>
        </is>
      </c>
      <c r="X702" s="52" t="inlineStr">
        <is>
          <t>-</t>
        </is>
      </c>
      <c r="Y702" s="52" t="inlineStr">
        <is>
          <t>Branch whorl (cone, apex up)</t>
        </is>
      </c>
    </row>
    <row r="703" outlineLevel="1">
      <c r="A703" s="52" t="inlineStr">
        <is>
          <t>ENV-529</t>
        </is>
      </c>
      <c r="B703" s="52" t="inlineStr">
        <is>
          <t>Environment</t>
        </is>
      </c>
      <c r="C703" s="61" t="inlineStr">
        <is>
          <t>Cone</t>
        </is>
      </c>
      <c r="D703" s="62" t="inlineStr">
        <is>
          <t>Pine crown</t>
        </is>
      </c>
      <c r="E703" s="52" t="inlineStr">
        <is>
          <t>ENV-525</t>
        </is>
      </c>
      <c r="F703" s="52" t="n">
        <v>3</v>
      </c>
      <c r="G703" s="54" t="n">
        <v>1.49855065</v>
      </c>
      <c r="H703" s="54" t="n">
        <v>1.56595612</v>
      </c>
      <c r="I703" s="54" t="n">
        <v>0.705923438</v>
      </c>
      <c r="J703" s="54" t="n">
        <v>-91.97227479999999</v>
      </c>
      <c r="K703" s="54" t="n">
        <v>17.8659363</v>
      </c>
      <c r="L703" s="54" t="n">
        <v>2.47788835</v>
      </c>
      <c r="M703" s="54" t="n">
        <v>-0.0346619561</v>
      </c>
      <c r="N703" s="54" t="n">
        <v>2.00525308</v>
      </c>
      <c r="O703" s="54" t="n">
        <v>0.007812914440000001</v>
      </c>
      <c r="P703" s="52" t="inlineStr">
        <is>
          <t>Gouraud</t>
        </is>
      </c>
      <c r="Q703" s="52" t="inlineStr">
        <is>
          <t>Foliage</t>
        </is>
      </c>
      <c r="R703" s="54" t="n">
        <v>0.75</v>
      </c>
      <c r="S703" s="54" t="n">
        <v>0</v>
      </c>
      <c r="T703" s="54" t="n">
        <v>0.11</v>
      </c>
      <c r="U703" s="54" t="n">
        <v>0</v>
      </c>
      <c r="V703" s="52" t="inlineStr">
        <is>
          <t>Yes</t>
        </is>
      </c>
      <c r="W703" s="52" t="inlineStr">
        <is>
          <t>Yes</t>
        </is>
      </c>
      <c r="X703" s="52" t="inlineStr">
        <is>
          <t>-</t>
        </is>
      </c>
      <c r="Y703" s="52" t="inlineStr">
        <is>
          <t>Branch whorl (cone, apex up)</t>
        </is>
      </c>
    </row>
    <row r="704" outlineLevel="1">
      <c r="A704" s="52" t="inlineStr">
        <is>
          <t>ENV-530</t>
        </is>
      </c>
      <c r="B704" s="52" t="inlineStr">
        <is>
          <t>Environment</t>
        </is>
      </c>
      <c r="C704" s="61" t="inlineStr">
        <is>
          <t>Cone</t>
        </is>
      </c>
      <c r="D704" s="62" t="inlineStr">
        <is>
          <t>Pine crown</t>
        </is>
      </c>
      <c r="E704" s="52" t="inlineStr">
        <is>
          <t>ENV-525</t>
        </is>
      </c>
      <c r="F704" s="52" t="n">
        <v>3</v>
      </c>
      <c r="G704" s="54" t="n">
        <v>1.30411696</v>
      </c>
      <c r="H704" s="54" t="n">
        <v>1.21300495</v>
      </c>
      <c r="I704" s="54" t="n">
        <v>0.604724526</v>
      </c>
      <c r="J704" s="54" t="n">
        <v>-91.2917023</v>
      </c>
      <c r="K704" s="54" t="n">
        <v>257.214691</v>
      </c>
      <c r="L704" s="54" t="n">
        <v>3.44923139</v>
      </c>
      <c r="M704" s="54" t="n">
        <v>-0.0340198502</v>
      </c>
      <c r="N704" s="54" t="n">
        <v>2.41807938</v>
      </c>
      <c r="O704" s="54" t="n">
        <v>0.0104378741</v>
      </c>
      <c r="P704" s="52" t="inlineStr">
        <is>
          <t>Gouraud</t>
        </is>
      </c>
      <c r="Q704" s="52" t="inlineStr">
        <is>
          <t>Foliage</t>
        </is>
      </c>
      <c r="R704" s="54" t="n">
        <v>0.75</v>
      </c>
      <c r="S704" s="54" t="n">
        <v>0</v>
      </c>
      <c r="T704" s="54" t="n">
        <v>0.11</v>
      </c>
      <c r="U704" s="54" t="n">
        <v>0</v>
      </c>
      <c r="V704" s="52" t="inlineStr">
        <is>
          <t>Yes</t>
        </is>
      </c>
      <c r="W704" s="52" t="inlineStr">
        <is>
          <t>Yes</t>
        </is>
      </c>
      <c r="X704" s="52" t="inlineStr">
        <is>
          <t>-</t>
        </is>
      </c>
      <c r="Y704" s="52" t="inlineStr">
        <is>
          <t>Branch whorl (cone, apex up)</t>
        </is>
      </c>
    </row>
    <row r="705" outlineLevel="1">
      <c r="A705" s="52" t="inlineStr">
        <is>
          <t>ENV-531</t>
        </is>
      </c>
      <c r="B705" s="52" t="inlineStr">
        <is>
          <t>Environment</t>
        </is>
      </c>
      <c r="C705" s="61" t="inlineStr">
        <is>
          <t>Cone</t>
        </is>
      </c>
      <c r="D705" s="62" t="inlineStr">
        <is>
          <t>Pine crown</t>
        </is>
      </c>
      <c r="E705" s="52" t="inlineStr">
        <is>
          <t>ENV-525</t>
        </is>
      </c>
      <c r="F705" s="52" t="n">
        <v>3</v>
      </c>
      <c r="G705" s="54" t="n">
        <v>0.82261461</v>
      </c>
      <c r="H705" s="54" t="n">
        <v>0.871721208</v>
      </c>
      <c r="I705" s="54" t="n">
        <v>0.358338147</v>
      </c>
      <c r="J705" s="54" t="n">
        <v>-88.1789551</v>
      </c>
      <c r="K705" s="54" t="n">
        <v>138.208206</v>
      </c>
      <c r="L705" s="54" t="n">
        <v>4.49721146</v>
      </c>
      <c r="M705" s="54" t="n">
        <v>0.00335131167</v>
      </c>
      <c r="N705" s="54" t="n">
        <v>2.7428143</v>
      </c>
      <c r="O705" s="54" t="n">
        <v>-0.0375771336</v>
      </c>
      <c r="P705" s="52" t="inlineStr">
        <is>
          <t>Gouraud</t>
        </is>
      </c>
      <c r="Q705" s="52" t="inlineStr">
        <is>
          <t>Foliage</t>
        </is>
      </c>
      <c r="R705" s="54" t="n">
        <v>0.75</v>
      </c>
      <c r="S705" s="54" t="n">
        <v>0</v>
      </c>
      <c r="T705" s="54" t="n">
        <v>0.11</v>
      </c>
      <c r="U705" s="54" t="n">
        <v>0</v>
      </c>
      <c r="V705" s="52" t="inlineStr">
        <is>
          <t>Yes</t>
        </is>
      </c>
      <c r="W705" s="52" t="inlineStr">
        <is>
          <t>Yes</t>
        </is>
      </c>
      <c r="X705" s="52" t="inlineStr">
        <is>
          <t>-</t>
        </is>
      </c>
      <c r="Y705" s="52" t="inlineStr">
        <is>
          <t>Branch whorl (cone, apex up)</t>
        </is>
      </c>
    </row>
    <row r="706" outlineLevel="1">
      <c r="A706" s="52" t="inlineStr">
        <is>
          <t>ENV-532</t>
        </is>
      </c>
      <c r="B706" s="52" t="inlineStr">
        <is>
          <t>Environment</t>
        </is>
      </c>
      <c r="C706" s="61" t="inlineStr">
        <is>
          <t>Cone</t>
        </is>
      </c>
      <c r="D706" s="62" t="inlineStr">
        <is>
          <t>Pine crown</t>
        </is>
      </c>
      <c r="E706" s="52" t="inlineStr">
        <is>
          <t>ENV-525</t>
        </is>
      </c>
      <c r="F706" s="52" t="n">
        <v>3</v>
      </c>
      <c r="G706" s="54" t="n">
        <v>0.549670875</v>
      </c>
      <c r="H706" s="54" t="n">
        <v>0.54848963</v>
      </c>
      <c r="I706" s="54" t="n">
        <v>0.900146663</v>
      </c>
      <c r="J706" s="54" t="n">
        <v>-86.5752487</v>
      </c>
      <c r="K706" s="54" t="n">
        <v>3.51586103</v>
      </c>
      <c r="L706" s="54" t="n">
        <v>0.433707476</v>
      </c>
      <c r="M706" s="54" t="n">
        <v>0.0309241768</v>
      </c>
      <c r="N706" s="54" t="n">
        <v>3.45046425</v>
      </c>
      <c r="O706" s="54" t="n">
        <v>0.0105937673</v>
      </c>
      <c r="P706" s="52" t="inlineStr">
        <is>
          <t>Gouraud</t>
        </is>
      </c>
      <c r="Q706" s="52" t="inlineStr">
        <is>
          <t>Foliage</t>
        </is>
      </c>
      <c r="R706" s="54" t="n">
        <v>0.75</v>
      </c>
      <c r="S706" s="54" t="n">
        <v>0</v>
      </c>
      <c r="T706" s="54" t="n">
        <v>0.11</v>
      </c>
      <c r="U706" s="54" t="n">
        <v>0</v>
      </c>
      <c r="V706" s="52" t="inlineStr">
        <is>
          <t>Yes</t>
        </is>
      </c>
      <c r="W706" s="52" t="inlineStr">
        <is>
          <t>Yes</t>
        </is>
      </c>
      <c r="X706" s="52" t="inlineStr">
        <is>
          <t>-</t>
        </is>
      </c>
      <c r="Y706" s="52" t="inlineStr">
        <is>
          <t>Branch whorl (cone, apex up)</t>
        </is>
      </c>
    </row>
    <row r="707" outlineLevel="1">
      <c r="A707" s="52" t="inlineStr">
        <is>
          <t>ENV-533</t>
        </is>
      </c>
      <c r="B707" s="52" t="inlineStr">
        <is>
          <t>Environment</t>
        </is>
      </c>
      <c r="C707" s="53" t="inlineStr">
        <is>
          <t>Group</t>
        </is>
      </c>
      <c r="D707" s="60" t="inlineStr">
        <is>
          <t>Pine</t>
        </is>
      </c>
      <c r="E707" s="52" t="inlineStr">
        <is>
          <t>ENV-516</t>
        </is>
      </c>
      <c r="F707" s="52" t="n">
        <v>2</v>
      </c>
      <c r="G707" s="54" t="n">
        <v>1</v>
      </c>
      <c r="H707" s="54" t="n">
        <v>1</v>
      </c>
      <c r="I707" s="54" t="n">
        <v>1</v>
      </c>
      <c r="J707" s="54" t="n">
        <v>0</v>
      </c>
      <c r="K707" s="54" t="n">
        <v>118.911057</v>
      </c>
      <c r="L707" s="54" t="n">
        <v>0</v>
      </c>
      <c r="M707" s="54" t="n">
        <v>10.6455803</v>
      </c>
      <c r="N707" s="54" t="n">
        <v>0.507023513</v>
      </c>
      <c r="O707" s="54" t="n">
        <v>-13.392457</v>
      </c>
      <c r="P707" s="52" t="inlineStr">
        <is>
          <t>-</t>
        </is>
      </c>
      <c r="Q707" s="52" t="inlineStr">
        <is>
          <t>Plain</t>
        </is>
      </c>
      <c r="R707" s="54" t="n">
        <v>0.5</v>
      </c>
      <c r="S707" s="54" t="n">
        <v>0</v>
      </c>
      <c r="T707" s="54" t="n">
        <v>0.2</v>
      </c>
      <c r="U707" s="54" t="n">
        <v>0</v>
      </c>
      <c r="V707" s="52" t="inlineStr">
        <is>
          <t>No</t>
        </is>
      </c>
      <c r="W707" s="52" t="inlineStr">
        <is>
          <t>Yes</t>
        </is>
      </c>
      <c r="X707" s="52" t="inlineStr">
        <is>
          <t>-</t>
        </is>
      </c>
      <c r="Y707" s="52" t="inlineStr">
        <is>
          <t>Spruce = cylinder trunk + drooping cone whorls</t>
        </is>
      </c>
    </row>
    <row r="708" outlineLevel="1">
      <c r="A708" s="52" t="inlineStr">
        <is>
          <t>ENV-534</t>
        </is>
      </c>
      <c r="B708" s="52" t="inlineStr">
        <is>
          <t>Environment</t>
        </is>
      </c>
      <c r="C708" s="58" t="inlineStr">
        <is>
          <t>Cylinder</t>
        </is>
      </c>
      <c r="D708" s="62" t="inlineStr">
        <is>
          <t>Pine trunk</t>
        </is>
      </c>
      <c r="E708" s="52" t="inlineStr">
        <is>
          <t>ENV-533</t>
        </is>
      </c>
      <c r="F708" s="52" t="n">
        <v>3</v>
      </c>
      <c r="G708" s="54" t="n">
        <v>0.227788165</v>
      </c>
      <c r="H708" s="54" t="n">
        <v>0.227788165</v>
      </c>
      <c r="I708" s="54" t="n">
        <v>3.16067863</v>
      </c>
      <c r="J708" s="54" t="n">
        <v>90</v>
      </c>
      <c r="K708" s="54" t="n">
        <v>0</v>
      </c>
      <c r="L708" s="54" t="n">
        <v>0</v>
      </c>
      <c r="M708" s="54" t="n">
        <v>0</v>
      </c>
      <c r="N708" s="54" t="n">
        <v>1.58033931</v>
      </c>
      <c r="O708" s="54" t="n">
        <v>0</v>
      </c>
      <c r="P708" s="52" t="inlineStr">
        <is>
          <t>Gouraud</t>
        </is>
      </c>
      <c r="Q708" s="52" t="inlineStr">
        <is>
          <t>Bark</t>
        </is>
      </c>
      <c r="R708" s="54" t="n">
        <v>0.9</v>
      </c>
      <c r="S708" s="54" t="n">
        <v>0</v>
      </c>
      <c r="T708" s="54" t="n">
        <v>0.18</v>
      </c>
      <c r="U708" s="54" t="n">
        <v>0</v>
      </c>
      <c r="V708" s="52" t="inlineStr">
        <is>
          <t>Yes</t>
        </is>
      </c>
      <c r="W708" s="52" t="inlineStr">
        <is>
          <t>Yes</t>
        </is>
      </c>
      <c r="X708" s="52" t="inlineStr">
        <is>
          <t>-</t>
        </is>
      </c>
      <c r="Y708" s="52" t="inlineStr">
        <is>
          <t>Trunk</t>
        </is>
      </c>
    </row>
    <row r="709" outlineLevel="1">
      <c r="A709" s="52" t="inlineStr">
        <is>
          <t>ENV-535</t>
        </is>
      </c>
      <c r="B709" s="52" t="inlineStr">
        <is>
          <t>Environment</t>
        </is>
      </c>
      <c r="C709" s="61" t="inlineStr">
        <is>
          <t>Cone</t>
        </is>
      </c>
      <c r="D709" s="62" t="inlineStr">
        <is>
          <t>Pine crown</t>
        </is>
      </c>
      <c r="E709" s="52" t="inlineStr">
        <is>
          <t>ENV-533</t>
        </is>
      </c>
      <c r="F709" s="52" t="n">
        <v>3</v>
      </c>
      <c r="G709" s="54" t="n">
        <v>2.70932722</v>
      </c>
      <c r="H709" s="54" t="n">
        <v>2.90285015</v>
      </c>
      <c r="I709" s="54" t="n">
        <v>1.23746729</v>
      </c>
      <c r="J709" s="54" t="n">
        <v>-95.29371639999999</v>
      </c>
      <c r="K709" s="54" t="n">
        <v>214.944962</v>
      </c>
      <c r="L709" s="54" t="n">
        <v>-5.00152731</v>
      </c>
      <c r="M709" s="54" t="n">
        <v>-0.0257981773</v>
      </c>
      <c r="N709" s="54" t="n">
        <v>1.21873367</v>
      </c>
      <c r="O709" s="54" t="n">
        <v>-0.0111462399</v>
      </c>
      <c r="P709" s="52" t="inlineStr">
        <is>
          <t>Gouraud</t>
        </is>
      </c>
      <c r="Q709" s="52" t="inlineStr">
        <is>
          <t>Foliage</t>
        </is>
      </c>
      <c r="R709" s="54" t="n">
        <v>0.75</v>
      </c>
      <c r="S709" s="54" t="n">
        <v>0</v>
      </c>
      <c r="T709" s="54" t="n">
        <v>0.11</v>
      </c>
      <c r="U709" s="54" t="n">
        <v>0</v>
      </c>
      <c r="V709" s="52" t="inlineStr">
        <is>
          <t>Yes</t>
        </is>
      </c>
      <c r="W709" s="52" t="inlineStr">
        <is>
          <t>Yes</t>
        </is>
      </c>
      <c r="X709" s="52" t="inlineStr">
        <is>
          <t>-</t>
        </is>
      </c>
      <c r="Y709" s="52" t="inlineStr">
        <is>
          <t>Branch whorl (cone, apex up)</t>
        </is>
      </c>
    </row>
    <row r="710" outlineLevel="1">
      <c r="A710" s="52" t="inlineStr">
        <is>
          <t>ENV-536</t>
        </is>
      </c>
      <c r="B710" s="52" t="inlineStr">
        <is>
          <t>Environment</t>
        </is>
      </c>
      <c r="C710" s="61" t="inlineStr">
        <is>
          <t>Cone</t>
        </is>
      </c>
      <c r="D710" s="62" t="inlineStr">
        <is>
          <t>Pine crown</t>
        </is>
      </c>
      <c r="E710" s="52" t="inlineStr">
        <is>
          <t>ENV-533</t>
        </is>
      </c>
      <c r="F710" s="52" t="n">
        <v>3</v>
      </c>
      <c r="G710" s="54" t="n">
        <v>2.37382841</v>
      </c>
      <c r="H710" s="54" t="n">
        <v>2.36340117</v>
      </c>
      <c r="I710" s="54" t="n">
        <v>1.19111979</v>
      </c>
      <c r="J710" s="54" t="n">
        <v>-89.53285219999999</v>
      </c>
      <c r="K710" s="54" t="n">
        <v>252.153122</v>
      </c>
      <c r="L710" s="54" t="n">
        <v>2.8616066</v>
      </c>
      <c r="M710" s="54" t="n">
        <v>0.0398532487</v>
      </c>
      <c r="N710" s="54" t="n">
        <v>1.73001194</v>
      </c>
      <c r="O710" s="54" t="n">
        <v>0.0344499499</v>
      </c>
      <c r="P710" s="52" t="inlineStr">
        <is>
          <t>Gouraud</t>
        </is>
      </c>
      <c r="Q710" s="52" t="inlineStr">
        <is>
          <t>Foliage</t>
        </is>
      </c>
      <c r="R710" s="54" t="n">
        <v>0.75</v>
      </c>
      <c r="S710" s="54" t="n">
        <v>0</v>
      </c>
      <c r="T710" s="54" t="n">
        <v>0.11</v>
      </c>
      <c r="U710" s="54" t="n">
        <v>0</v>
      </c>
      <c r="V710" s="52" t="inlineStr">
        <is>
          <t>Yes</t>
        </is>
      </c>
      <c r="W710" s="52" t="inlineStr">
        <is>
          <t>Yes</t>
        </is>
      </c>
      <c r="X710" s="52" t="inlineStr">
        <is>
          <t>-</t>
        </is>
      </c>
      <c r="Y710" s="52" t="inlineStr">
        <is>
          <t>Branch whorl (cone, apex up)</t>
        </is>
      </c>
    </row>
    <row r="711" outlineLevel="1">
      <c r="A711" s="52" t="inlineStr">
        <is>
          <t>ENV-537</t>
        </is>
      </c>
      <c r="B711" s="52" t="inlineStr">
        <is>
          <t>Environment</t>
        </is>
      </c>
      <c r="C711" s="61" t="inlineStr">
        <is>
          <t>Cone</t>
        </is>
      </c>
      <c r="D711" s="62" t="inlineStr">
        <is>
          <t>Pine crown</t>
        </is>
      </c>
      <c r="E711" s="52" t="inlineStr">
        <is>
          <t>ENV-533</t>
        </is>
      </c>
      <c r="F711" s="52" t="n">
        <v>3</v>
      </c>
      <c r="G711" s="54" t="n">
        <v>2.02581406</v>
      </c>
      <c r="H711" s="54" t="n">
        <v>1.98345017</v>
      </c>
      <c r="I711" s="54" t="n">
        <v>0.912845433</v>
      </c>
      <c r="J711" s="54" t="n">
        <v>-87.0461044</v>
      </c>
      <c r="K711" s="54" t="n">
        <v>105.105469</v>
      </c>
      <c r="L711" s="54" t="n">
        <v>-1.20232773</v>
      </c>
      <c r="M711" s="54" t="n">
        <v>0.0263211243</v>
      </c>
      <c r="N711" s="54" t="n">
        <v>2.05374527</v>
      </c>
      <c r="O711" s="54" t="n">
        <v>0.0337434299</v>
      </c>
      <c r="P711" s="52" t="inlineStr">
        <is>
          <t>Gouraud</t>
        </is>
      </c>
      <c r="Q711" s="52" t="inlineStr">
        <is>
          <t>Foliage</t>
        </is>
      </c>
      <c r="R711" s="54" t="n">
        <v>0.75</v>
      </c>
      <c r="S711" s="54" t="n">
        <v>0</v>
      </c>
      <c r="T711" s="54" t="n">
        <v>0.11</v>
      </c>
      <c r="U711" s="54" t="n">
        <v>0</v>
      </c>
      <c r="V711" s="52" t="inlineStr">
        <is>
          <t>Yes</t>
        </is>
      </c>
      <c r="W711" s="52" t="inlineStr">
        <is>
          <t>Yes</t>
        </is>
      </c>
      <c r="X711" s="52" t="inlineStr">
        <is>
          <t>-</t>
        </is>
      </c>
      <c r="Y711" s="52" t="inlineStr">
        <is>
          <t>Branch whorl (cone, apex up)</t>
        </is>
      </c>
    </row>
    <row r="712" outlineLevel="1">
      <c r="A712" s="52" t="inlineStr">
        <is>
          <t>ENV-538</t>
        </is>
      </c>
      <c r="B712" s="52" t="inlineStr">
        <is>
          <t>Environment</t>
        </is>
      </c>
      <c r="C712" s="61" t="inlineStr">
        <is>
          <t>Cone</t>
        </is>
      </c>
      <c r="D712" s="62" t="inlineStr">
        <is>
          <t>Pine crown</t>
        </is>
      </c>
      <c r="E712" s="52" t="inlineStr">
        <is>
          <t>ENV-533</t>
        </is>
      </c>
      <c r="F712" s="52" t="n">
        <v>3</v>
      </c>
      <c r="G712" s="54" t="n">
        <v>1.58382869</v>
      </c>
      <c r="H712" s="54" t="n">
        <v>1.675372</v>
      </c>
      <c r="I712" s="54" t="n">
        <v>0.693650484</v>
      </c>
      <c r="J712" s="54" t="n">
        <v>-88.4954453</v>
      </c>
      <c r="K712" s="54" t="n">
        <v>280.27243</v>
      </c>
      <c r="L712" s="54" t="n">
        <v>-0.375163078</v>
      </c>
      <c r="M712" s="54" t="n">
        <v>0.0387941971</v>
      </c>
      <c r="N712" s="54" t="n">
        <v>2.38336563</v>
      </c>
      <c r="O712" s="54" t="n">
        <v>0.0128598306</v>
      </c>
      <c r="P712" s="52" t="inlineStr">
        <is>
          <t>Gouraud</t>
        </is>
      </c>
      <c r="Q712" s="52" t="inlineStr">
        <is>
          <t>Foliage</t>
        </is>
      </c>
      <c r="R712" s="54" t="n">
        <v>0.75</v>
      </c>
      <c r="S712" s="54" t="n">
        <v>0</v>
      </c>
      <c r="T712" s="54" t="n">
        <v>0.11</v>
      </c>
      <c r="U712" s="54" t="n">
        <v>0</v>
      </c>
      <c r="V712" s="52" t="inlineStr">
        <is>
          <t>Yes</t>
        </is>
      </c>
      <c r="W712" s="52" t="inlineStr">
        <is>
          <t>Yes</t>
        </is>
      </c>
      <c r="X712" s="52" t="inlineStr">
        <is>
          <t>-</t>
        </is>
      </c>
      <c r="Y712" s="52" t="inlineStr">
        <is>
          <t>Branch whorl (cone, apex up)</t>
        </is>
      </c>
    </row>
    <row r="713" outlineLevel="1">
      <c r="A713" s="52" t="inlineStr">
        <is>
          <t>ENV-539</t>
        </is>
      </c>
      <c r="B713" s="52" t="inlineStr">
        <is>
          <t>Environment</t>
        </is>
      </c>
      <c r="C713" s="61" t="inlineStr">
        <is>
          <t>Cone</t>
        </is>
      </c>
      <c r="D713" s="62" t="inlineStr">
        <is>
          <t>Pine crown</t>
        </is>
      </c>
      <c r="E713" s="52" t="inlineStr">
        <is>
          <t>ENV-533</t>
        </is>
      </c>
      <c r="F713" s="52" t="n">
        <v>3</v>
      </c>
      <c r="G713" s="54" t="n">
        <v>1.28208554</v>
      </c>
      <c r="H713" s="54" t="n">
        <v>1.33643019</v>
      </c>
      <c r="I713" s="54" t="n">
        <v>0.6689079999999999</v>
      </c>
      <c r="J713" s="54" t="n">
        <v>-84.2267303</v>
      </c>
      <c r="K713" s="54" t="n">
        <v>256.177643</v>
      </c>
      <c r="L713" s="54" t="n">
        <v>3.8426671</v>
      </c>
      <c r="M713" s="54" t="n">
        <v>-0.0014987468</v>
      </c>
      <c r="N713" s="54" t="n">
        <v>2.79552388</v>
      </c>
      <c r="O713" s="54" t="n">
        <v>-0.0360546857</v>
      </c>
      <c r="P713" s="52" t="inlineStr">
        <is>
          <t>Gouraud</t>
        </is>
      </c>
      <c r="Q713" s="52" t="inlineStr">
        <is>
          <t>Foliage</t>
        </is>
      </c>
      <c r="R713" s="54" t="n">
        <v>0.75</v>
      </c>
      <c r="S713" s="54" t="n">
        <v>0</v>
      </c>
      <c r="T713" s="54" t="n">
        <v>0.11</v>
      </c>
      <c r="U713" s="54" t="n">
        <v>0</v>
      </c>
      <c r="V713" s="52" t="inlineStr">
        <is>
          <t>Yes</t>
        </is>
      </c>
      <c r="W713" s="52" t="inlineStr">
        <is>
          <t>Yes</t>
        </is>
      </c>
      <c r="X713" s="52" t="inlineStr">
        <is>
          <t>-</t>
        </is>
      </c>
      <c r="Y713" s="52" t="inlineStr">
        <is>
          <t>Branch whorl (cone, apex up)</t>
        </is>
      </c>
    </row>
    <row r="714" outlineLevel="1">
      <c r="A714" s="52" t="inlineStr">
        <is>
          <t>ENV-540</t>
        </is>
      </c>
      <c r="B714" s="52" t="inlineStr">
        <is>
          <t>Environment</t>
        </is>
      </c>
      <c r="C714" s="61" t="inlineStr">
        <is>
          <t>Cone</t>
        </is>
      </c>
      <c r="D714" s="62" t="inlineStr">
        <is>
          <t>Pine crown</t>
        </is>
      </c>
      <c r="E714" s="52" t="inlineStr">
        <is>
          <t>ENV-533</t>
        </is>
      </c>
      <c r="F714" s="52" t="n">
        <v>3</v>
      </c>
      <c r="G714" s="54" t="n">
        <v>0.9299514290000001</v>
      </c>
      <c r="H714" s="54" t="n">
        <v>0.845546782</v>
      </c>
      <c r="I714" s="54" t="n">
        <v>0.395626187</v>
      </c>
      <c r="J714" s="54" t="n">
        <v>-84.1524277</v>
      </c>
      <c r="K714" s="54" t="n">
        <v>149.101059</v>
      </c>
      <c r="L714" s="54" t="n">
        <v>5.43681049</v>
      </c>
      <c r="M714" s="54" t="n">
        <v>-0.00400762074</v>
      </c>
      <c r="N714" s="54" t="n">
        <v>3.07281423</v>
      </c>
      <c r="O714" s="54" t="n">
        <v>0.0378227718</v>
      </c>
      <c r="P714" s="52" t="inlineStr">
        <is>
          <t>Gouraud</t>
        </is>
      </c>
      <c r="Q714" s="52" t="inlineStr">
        <is>
          <t>Foliage</t>
        </is>
      </c>
      <c r="R714" s="54" t="n">
        <v>0.75</v>
      </c>
      <c r="S714" s="54" t="n">
        <v>0</v>
      </c>
      <c r="T714" s="54" t="n">
        <v>0.11</v>
      </c>
      <c r="U714" s="54" t="n">
        <v>0</v>
      </c>
      <c r="V714" s="52" t="inlineStr">
        <is>
          <t>Yes</t>
        </is>
      </c>
      <c r="W714" s="52" t="inlineStr">
        <is>
          <t>Yes</t>
        </is>
      </c>
      <c r="X714" s="52" t="inlineStr">
        <is>
          <t>-</t>
        </is>
      </c>
      <c r="Y714" s="52" t="inlineStr">
        <is>
          <t>Branch whorl (cone, apex up)</t>
        </is>
      </c>
    </row>
    <row r="715" outlineLevel="1">
      <c r="A715" s="52" t="inlineStr">
        <is>
          <t>ENV-541</t>
        </is>
      </c>
      <c r="B715" s="52" t="inlineStr">
        <is>
          <t>Environment</t>
        </is>
      </c>
      <c r="C715" s="61" t="inlineStr">
        <is>
          <t>Cone</t>
        </is>
      </c>
      <c r="D715" s="62" t="inlineStr">
        <is>
          <t>Pine crown</t>
        </is>
      </c>
      <c r="E715" s="52" t="inlineStr">
        <is>
          <t>ENV-533</t>
        </is>
      </c>
      <c r="F715" s="52" t="n">
        <v>3</v>
      </c>
      <c r="G715" s="54" t="n">
        <v>0.585762918</v>
      </c>
      <c r="H715" s="54" t="n">
        <v>0.638810515</v>
      </c>
      <c r="I715" s="54" t="n">
        <v>1.00525451</v>
      </c>
      <c r="J715" s="54" t="n">
        <v>-94.5910339</v>
      </c>
      <c r="K715" s="54" t="n">
        <v>3.46549988</v>
      </c>
      <c r="L715" s="54" t="n">
        <v>2.04273891</v>
      </c>
      <c r="M715" s="54" t="n">
        <v>-0.038407255</v>
      </c>
      <c r="N715" s="54" t="n">
        <v>3.78330612</v>
      </c>
      <c r="O715" s="54" t="n">
        <v>0.0294201896</v>
      </c>
      <c r="P715" s="52" t="inlineStr">
        <is>
          <t>Gouraud</t>
        </is>
      </c>
      <c r="Q715" s="52" t="inlineStr">
        <is>
          <t>Foliage</t>
        </is>
      </c>
      <c r="R715" s="54" t="n">
        <v>0.75</v>
      </c>
      <c r="S715" s="54" t="n">
        <v>0</v>
      </c>
      <c r="T715" s="54" t="n">
        <v>0.11</v>
      </c>
      <c r="U715" s="54" t="n">
        <v>0</v>
      </c>
      <c r="V715" s="52" t="inlineStr">
        <is>
          <t>Yes</t>
        </is>
      </c>
      <c r="W715" s="52" t="inlineStr">
        <is>
          <t>Yes</t>
        </is>
      </c>
      <c r="X715" s="52" t="inlineStr">
        <is>
          <t>-</t>
        </is>
      </c>
      <c r="Y715" s="52" t="inlineStr">
        <is>
          <t>Branch whorl (cone, apex up)</t>
        </is>
      </c>
    </row>
    <row r="716" outlineLevel="1">
      <c r="A716" s="52" t="inlineStr">
        <is>
          <t>ENV-542</t>
        </is>
      </c>
      <c r="B716" s="52" t="inlineStr">
        <is>
          <t>Environment</t>
        </is>
      </c>
      <c r="C716" s="53" t="inlineStr">
        <is>
          <t>Group</t>
        </is>
      </c>
      <c r="D716" s="60" t="inlineStr">
        <is>
          <t>Pine</t>
        </is>
      </c>
      <c r="E716" s="52" t="inlineStr">
        <is>
          <t>ENV-516</t>
        </is>
      </c>
      <c r="F716" s="52" t="n">
        <v>2</v>
      </c>
      <c r="G716" s="54" t="n">
        <v>1</v>
      </c>
      <c r="H716" s="54" t="n">
        <v>1</v>
      </c>
      <c r="I716" s="54" t="n">
        <v>1</v>
      </c>
      <c r="J716" s="54" t="n">
        <v>0</v>
      </c>
      <c r="K716" s="54" t="n">
        <v>145.967987</v>
      </c>
      <c r="L716" s="54" t="n">
        <v>0</v>
      </c>
      <c r="M716" s="54" t="n">
        <v>6.4080143</v>
      </c>
      <c r="N716" s="54" t="n">
        <v>-0.00640141219</v>
      </c>
      <c r="O716" s="54" t="n">
        <v>-14.5480852</v>
      </c>
      <c r="P716" s="52" t="inlineStr">
        <is>
          <t>-</t>
        </is>
      </c>
      <c r="Q716" s="52" t="inlineStr">
        <is>
          <t>Plain</t>
        </is>
      </c>
      <c r="R716" s="54" t="n">
        <v>0.5</v>
      </c>
      <c r="S716" s="54" t="n">
        <v>0</v>
      </c>
      <c r="T716" s="54" t="n">
        <v>0.2</v>
      </c>
      <c r="U716" s="54" t="n">
        <v>0</v>
      </c>
      <c r="V716" s="52" t="inlineStr">
        <is>
          <t>No</t>
        </is>
      </c>
      <c r="W716" s="52" t="inlineStr">
        <is>
          <t>Yes</t>
        </is>
      </c>
      <c r="X716" s="52" t="inlineStr">
        <is>
          <t>-</t>
        </is>
      </c>
      <c r="Y716" s="52" t="inlineStr">
        <is>
          <t>Spruce = cylinder trunk + drooping cone whorls</t>
        </is>
      </c>
    </row>
    <row r="717" outlineLevel="1">
      <c r="A717" s="52" t="inlineStr">
        <is>
          <t>ENV-543</t>
        </is>
      </c>
      <c r="B717" s="52" t="inlineStr">
        <is>
          <t>Environment</t>
        </is>
      </c>
      <c r="C717" s="58" t="inlineStr">
        <is>
          <t>Cylinder</t>
        </is>
      </c>
      <c r="D717" s="62" t="inlineStr">
        <is>
          <t>Pine trunk</t>
        </is>
      </c>
      <c r="E717" s="52" t="inlineStr">
        <is>
          <t>ENV-542</t>
        </is>
      </c>
      <c r="F717" s="52" t="n">
        <v>3</v>
      </c>
      <c r="G717" s="54" t="n">
        <v>0.18889764</v>
      </c>
      <c r="H717" s="54" t="n">
        <v>0.18889764</v>
      </c>
      <c r="I717" s="54" t="n">
        <v>2.46929145</v>
      </c>
      <c r="J717" s="54" t="n">
        <v>90</v>
      </c>
      <c r="K717" s="54" t="n">
        <v>0</v>
      </c>
      <c r="L717" s="54" t="n">
        <v>0</v>
      </c>
      <c r="M717" s="54" t="n">
        <v>0</v>
      </c>
      <c r="N717" s="54" t="n">
        <v>1.23464572</v>
      </c>
      <c r="O717" s="54" t="n">
        <v>0</v>
      </c>
      <c r="P717" s="52" t="inlineStr">
        <is>
          <t>Gouraud</t>
        </is>
      </c>
      <c r="Q717" s="52" t="inlineStr">
        <is>
          <t>Bark</t>
        </is>
      </c>
      <c r="R717" s="54" t="n">
        <v>0.9</v>
      </c>
      <c r="S717" s="54" t="n">
        <v>0</v>
      </c>
      <c r="T717" s="54" t="n">
        <v>0.18</v>
      </c>
      <c r="U717" s="54" t="n">
        <v>0</v>
      </c>
      <c r="V717" s="52" t="inlineStr">
        <is>
          <t>Yes</t>
        </is>
      </c>
      <c r="W717" s="52" t="inlineStr">
        <is>
          <t>Yes</t>
        </is>
      </c>
      <c r="X717" s="52" t="inlineStr">
        <is>
          <t>-</t>
        </is>
      </c>
      <c r="Y717" s="52" t="inlineStr">
        <is>
          <t>Trunk</t>
        </is>
      </c>
    </row>
    <row r="718" outlineLevel="1">
      <c r="A718" s="52" t="inlineStr">
        <is>
          <t>ENV-544</t>
        </is>
      </c>
      <c r="B718" s="52" t="inlineStr">
        <is>
          <t>Environment</t>
        </is>
      </c>
      <c r="C718" s="61" t="inlineStr">
        <is>
          <t>Cone</t>
        </is>
      </c>
      <c r="D718" s="62" t="inlineStr">
        <is>
          <t>Pine crown</t>
        </is>
      </c>
      <c r="E718" s="52" t="inlineStr">
        <is>
          <t>ENV-542</t>
        </is>
      </c>
      <c r="F718" s="52" t="n">
        <v>3</v>
      </c>
      <c r="G718" s="54" t="n">
        <v>2.07099152</v>
      </c>
      <c r="H718" s="54" t="n">
        <v>2.15781736</v>
      </c>
      <c r="I718" s="54" t="n">
        <v>1.03880739</v>
      </c>
      <c r="J718" s="54" t="n">
        <v>-91.5313263</v>
      </c>
      <c r="K718" s="54" t="n">
        <v>168.714081</v>
      </c>
      <c r="L718" s="54" t="n">
        <v>-1.87408447</v>
      </c>
      <c r="M718" s="54" t="n">
        <v>0.0322558843</v>
      </c>
      <c r="N718" s="54" t="n">
        <v>1.11940372</v>
      </c>
      <c r="O718" s="54" t="n">
        <v>0.0228969753</v>
      </c>
      <c r="P718" s="52" t="inlineStr">
        <is>
          <t>Gouraud</t>
        </is>
      </c>
      <c r="Q718" s="52" t="inlineStr">
        <is>
          <t>Foliage</t>
        </is>
      </c>
      <c r="R718" s="54" t="n">
        <v>0.75</v>
      </c>
      <c r="S718" s="54" t="n">
        <v>0</v>
      </c>
      <c r="T718" s="54" t="n">
        <v>0.11</v>
      </c>
      <c r="U718" s="54" t="n">
        <v>0</v>
      </c>
      <c r="V718" s="52" t="inlineStr">
        <is>
          <t>Yes</t>
        </is>
      </c>
      <c r="W718" s="52" t="inlineStr">
        <is>
          <t>Yes</t>
        </is>
      </c>
      <c r="X718" s="52" t="inlineStr">
        <is>
          <t>-</t>
        </is>
      </c>
      <c r="Y718" s="52" t="inlineStr">
        <is>
          <t>Branch whorl (cone, apex up)</t>
        </is>
      </c>
    </row>
    <row r="719" outlineLevel="1">
      <c r="A719" s="52" t="inlineStr">
        <is>
          <t>ENV-545</t>
        </is>
      </c>
      <c r="B719" s="52" t="inlineStr">
        <is>
          <t>Environment</t>
        </is>
      </c>
      <c r="C719" s="61" t="inlineStr">
        <is>
          <t>Cone</t>
        </is>
      </c>
      <c r="D719" s="62" t="inlineStr">
        <is>
          <t>Pine crown</t>
        </is>
      </c>
      <c r="E719" s="52" t="inlineStr">
        <is>
          <t>ENV-542</t>
        </is>
      </c>
      <c r="F719" s="52" t="n">
        <v>3</v>
      </c>
      <c r="G719" s="54" t="n">
        <v>1.59227192</v>
      </c>
      <c r="H719" s="54" t="n">
        <v>1.43715262</v>
      </c>
      <c r="I719" s="54" t="n">
        <v>0.678333402</v>
      </c>
      <c r="J719" s="54" t="n">
        <v>-89.4742737</v>
      </c>
      <c r="K719" s="54" t="n">
        <v>74.996582</v>
      </c>
      <c r="L719" s="54" t="n">
        <v>-0.349294424</v>
      </c>
      <c r="M719" s="54" t="n">
        <v>-0.0302905068</v>
      </c>
      <c r="N719" s="54" t="n">
        <v>1.40649867</v>
      </c>
      <c r="O719" s="54" t="n">
        <v>-0.00418442255</v>
      </c>
      <c r="P719" s="52" t="inlineStr">
        <is>
          <t>Gouraud</t>
        </is>
      </c>
      <c r="Q719" s="52" t="inlineStr">
        <is>
          <t>Foliage</t>
        </is>
      </c>
      <c r="R719" s="54" t="n">
        <v>0.75</v>
      </c>
      <c r="S719" s="54" t="n">
        <v>0</v>
      </c>
      <c r="T719" s="54" t="n">
        <v>0.11</v>
      </c>
      <c r="U719" s="54" t="n">
        <v>0</v>
      </c>
      <c r="V719" s="52" t="inlineStr">
        <is>
          <t>Yes</t>
        </is>
      </c>
      <c r="W719" s="52" t="inlineStr">
        <is>
          <t>Yes</t>
        </is>
      </c>
      <c r="X719" s="52" t="inlineStr">
        <is>
          <t>-</t>
        </is>
      </c>
      <c r="Y719" s="52" t="inlineStr">
        <is>
          <t>Branch whorl (cone, apex up)</t>
        </is>
      </c>
    </row>
    <row r="720" outlineLevel="1">
      <c r="A720" s="52" t="inlineStr">
        <is>
          <t>ENV-546</t>
        </is>
      </c>
      <c r="B720" s="52" t="inlineStr">
        <is>
          <t>Environment</t>
        </is>
      </c>
      <c r="C720" s="61" t="inlineStr">
        <is>
          <t>Cone</t>
        </is>
      </c>
      <c r="D720" s="62" t="inlineStr">
        <is>
          <t>Pine crown</t>
        </is>
      </c>
      <c r="E720" s="52" t="inlineStr">
        <is>
          <t>ENV-542</t>
        </is>
      </c>
      <c r="F720" s="52" t="n">
        <v>3</v>
      </c>
      <c r="G720" s="54" t="n">
        <v>1.35664093</v>
      </c>
      <c r="H720" s="54" t="n">
        <v>1.31414819</v>
      </c>
      <c r="I720" s="54" t="n">
        <v>0.68222928</v>
      </c>
      <c r="J720" s="54" t="n">
        <v>-88.4162216</v>
      </c>
      <c r="K720" s="54" t="n">
        <v>238.182693</v>
      </c>
      <c r="L720" s="54" t="n">
        <v>5.09329796</v>
      </c>
      <c r="M720" s="54" t="n">
        <v>0.0159618799</v>
      </c>
      <c r="N720" s="54" t="n">
        <v>1.81318688</v>
      </c>
      <c r="O720" s="54" t="n">
        <v>0.010811138</v>
      </c>
      <c r="P720" s="52" t="inlineStr">
        <is>
          <t>Gouraud</t>
        </is>
      </c>
      <c r="Q720" s="52" t="inlineStr">
        <is>
          <t>Foliage</t>
        </is>
      </c>
      <c r="R720" s="54" t="n">
        <v>0.75</v>
      </c>
      <c r="S720" s="54" t="n">
        <v>0</v>
      </c>
      <c r="T720" s="54" t="n">
        <v>0.11</v>
      </c>
      <c r="U720" s="54" t="n">
        <v>0</v>
      </c>
      <c r="V720" s="52" t="inlineStr">
        <is>
          <t>Yes</t>
        </is>
      </c>
      <c r="W720" s="52" t="inlineStr">
        <is>
          <t>Yes</t>
        </is>
      </c>
      <c r="X720" s="52" t="inlineStr">
        <is>
          <t>-</t>
        </is>
      </c>
      <c r="Y720" s="52" t="inlineStr">
        <is>
          <t>Branch whorl (cone, apex up)</t>
        </is>
      </c>
    </row>
    <row r="721" outlineLevel="1">
      <c r="A721" s="52" t="inlineStr">
        <is>
          <t>ENV-547</t>
        </is>
      </c>
      <c r="B721" s="52" t="inlineStr">
        <is>
          <t>Environment</t>
        </is>
      </c>
      <c r="C721" s="61" t="inlineStr">
        <is>
          <t>Cone</t>
        </is>
      </c>
      <c r="D721" s="62" t="inlineStr">
        <is>
          <t>Pine crown</t>
        </is>
      </c>
      <c r="E721" s="52" t="inlineStr">
        <is>
          <t>ENV-542</t>
        </is>
      </c>
      <c r="F721" s="52" t="n">
        <v>3</v>
      </c>
      <c r="G721" s="54" t="n">
        <v>1.05357552</v>
      </c>
      <c r="H721" s="54" t="n">
        <v>1.13541055</v>
      </c>
      <c r="I721" s="54" t="n">
        <v>0.511962473</v>
      </c>
      <c r="J721" s="54" t="n">
        <v>-86.7156906</v>
      </c>
      <c r="K721" s="54" t="n">
        <v>26.8449001</v>
      </c>
      <c r="L721" s="54" t="n">
        <v>-0.192248583</v>
      </c>
      <c r="M721" s="54" t="n">
        <v>-0.0183636378</v>
      </c>
      <c r="N721" s="54" t="n">
        <v>2.11211109</v>
      </c>
      <c r="O721" s="54" t="n">
        <v>0.012158704</v>
      </c>
      <c r="P721" s="52" t="inlineStr">
        <is>
          <t>Gouraud</t>
        </is>
      </c>
      <c r="Q721" s="52" t="inlineStr">
        <is>
          <t>Foliage</t>
        </is>
      </c>
      <c r="R721" s="54" t="n">
        <v>0.75</v>
      </c>
      <c r="S721" s="54" t="n">
        <v>0</v>
      </c>
      <c r="T721" s="54" t="n">
        <v>0.11</v>
      </c>
      <c r="U721" s="54" t="n">
        <v>0</v>
      </c>
      <c r="V721" s="52" t="inlineStr">
        <is>
          <t>Yes</t>
        </is>
      </c>
      <c r="W721" s="52" t="inlineStr">
        <is>
          <t>Yes</t>
        </is>
      </c>
      <c r="X721" s="52" t="inlineStr">
        <is>
          <t>-</t>
        </is>
      </c>
      <c r="Y721" s="52" t="inlineStr">
        <is>
          <t>Branch whorl (cone, apex up)</t>
        </is>
      </c>
    </row>
    <row r="722" outlineLevel="1">
      <c r="A722" s="52" t="inlineStr">
        <is>
          <t>ENV-548</t>
        </is>
      </c>
      <c r="B722" s="52" t="inlineStr">
        <is>
          <t>Environment</t>
        </is>
      </c>
      <c r="C722" s="61" t="inlineStr">
        <is>
          <t>Cone</t>
        </is>
      </c>
      <c r="D722" s="62" t="inlineStr">
        <is>
          <t>Pine crown</t>
        </is>
      </c>
      <c r="E722" s="52" t="inlineStr">
        <is>
          <t>ENV-542</t>
        </is>
      </c>
      <c r="F722" s="52" t="n">
        <v>3</v>
      </c>
      <c r="G722" s="54" t="n">
        <v>0.780706942</v>
      </c>
      <c r="H722" s="54" t="n">
        <v>0.851414621</v>
      </c>
      <c r="I722" s="54" t="n">
        <v>0.359812886</v>
      </c>
      <c r="J722" s="54" t="n">
        <v>-94.7041092</v>
      </c>
      <c r="K722" s="54" t="n">
        <v>248.874512</v>
      </c>
      <c r="L722" s="54" t="n">
        <v>-0.0220448971</v>
      </c>
      <c r="M722" s="54" t="n">
        <v>-0.0126974434</v>
      </c>
      <c r="N722" s="54" t="n">
        <v>2.40725064</v>
      </c>
      <c r="O722" s="54" t="n">
        <v>0.0109350961</v>
      </c>
      <c r="P722" s="52" t="inlineStr">
        <is>
          <t>Gouraud</t>
        </is>
      </c>
      <c r="Q722" s="52" t="inlineStr">
        <is>
          <t>Foliage</t>
        </is>
      </c>
      <c r="R722" s="54" t="n">
        <v>0.75</v>
      </c>
      <c r="S722" s="54" t="n">
        <v>0</v>
      </c>
      <c r="T722" s="54" t="n">
        <v>0.11</v>
      </c>
      <c r="U722" s="54" t="n">
        <v>0</v>
      </c>
      <c r="V722" s="52" t="inlineStr">
        <is>
          <t>Yes</t>
        </is>
      </c>
      <c r="W722" s="52" t="inlineStr">
        <is>
          <t>Yes</t>
        </is>
      </c>
      <c r="X722" s="52" t="inlineStr">
        <is>
          <t>-</t>
        </is>
      </c>
      <c r="Y722" s="52" t="inlineStr">
        <is>
          <t>Branch whorl (cone, apex up)</t>
        </is>
      </c>
    </row>
    <row r="723" outlineLevel="1">
      <c r="A723" s="52" t="inlineStr">
        <is>
          <t>ENV-549</t>
        </is>
      </c>
      <c r="B723" s="52" t="inlineStr">
        <is>
          <t>Environment</t>
        </is>
      </c>
      <c r="C723" s="61" t="inlineStr">
        <is>
          <t>Cone</t>
        </is>
      </c>
      <c r="D723" s="62" t="inlineStr">
        <is>
          <t>Pine crown</t>
        </is>
      </c>
      <c r="E723" s="52" t="inlineStr">
        <is>
          <t>ENV-542</t>
        </is>
      </c>
      <c r="F723" s="52" t="n">
        <v>3</v>
      </c>
      <c r="G723" s="54" t="n">
        <v>0.448459655</v>
      </c>
      <c r="H723" s="54" t="n">
        <v>0.412375987</v>
      </c>
      <c r="I723" s="54" t="n">
        <v>0.745984316</v>
      </c>
      <c r="J723" s="54" t="n">
        <v>-90.71018979999999</v>
      </c>
      <c r="K723" s="54" t="n">
        <v>305.441162</v>
      </c>
      <c r="L723" s="54" t="n">
        <v>2.32282734</v>
      </c>
      <c r="M723" s="54" t="n">
        <v>0.0181713104</v>
      </c>
      <c r="N723" s="54" t="n">
        <v>2.96228361</v>
      </c>
      <c r="O723" s="54" t="n">
        <v>-0.0182423927</v>
      </c>
      <c r="P723" s="52" t="inlineStr">
        <is>
          <t>Gouraud</t>
        </is>
      </c>
      <c r="Q723" s="52" t="inlineStr">
        <is>
          <t>Foliage</t>
        </is>
      </c>
      <c r="R723" s="54" t="n">
        <v>0.75</v>
      </c>
      <c r="S723" s="54" t="n">
        <v>0</v>
      </c>
      <c r="T723" s="54" t="n">
        <v>0.11</v>
      </c>
      <c r="U723" s="54" t="n">
        <v>0</v>
      </c>
      <c r="V723" s="52" t="inlineStr">
        <is>
          <t>Yes</t>
        </is>
      </c>
      <c r="W723" s="52" t="inlineStr">
        <is>
          <t>Yes</t>
        </is>
      </c>
      <c r="X723" s="52" t="inlineStr">
        <is>
          <t>-</t>
        </is>
      </c>
      <c r="Y723" s="52" t="inlineStr">
        <is>
          <t>Branch whorl (cone, apex up)</t>
        </is>
      </c>
    </row>
    <row r="724" outlineLevel="1">
      <c r="A724" s="52" t="inlineStr">
        <is>
          <t>ENV-550</t>
        </is>
      </c>
      <c r="B724" s="52" t="inlineStr">
        <is>
          <t>Environment</t>
        </is>
      </c>
      <c r="C724" s="53" t="inlineStr">
        <is>
          <t>Group</t>
        </is>
      </c>
      <c r="D724" s="57" t="inlineStr">
        <is>
          <t>Lone pines</t>
        </is>
      </c>
      <c r="E724" s="52" t="inlineStr">
        <is>
          <t>ENV-00</t>
        </is>
      </c>
      <c r="F724" s="52" t="n">
        <v>1</v>
      </c>
      <c r="G724" s="54" t="n">
        <v>1</v>
      </c>
      <c r="H724" s="54" t="n">
        <v>1</v>
      </c>
      <c r="I724" s="54" t="n">
        <v>1</v>
      </c>
      <c r="J724" s="54" t="n">
        <v>0</v>
      </c>
      <c r="K724" s="54" t="n">
        <v>0</v>
      </c>
      <c r="L724" s="54" t="n">
        <v>0</v>
      </c>
      <c r="M724" s="54" t="n">
        <v>0</v>
      </c>
      <c r="N724" s="54" t="n">
        <v>0</v>
      </c>
      <c r="O724" s="54" t="n">
        <v>0</v>
      </c>
      <c r="P724" s="52" t="inlineStr">
        <is>
          <t>-</t>
        </is>
      </c>
      <c r="Q724" s="52" t="inlineStr">
        <is>
          <t>Plain</t>
        </is>
      </c>
      <c r="R724" s="54" t="n">
        <v>0.5</v>
      </c>
      <c r="S724" s="54" t="n">
        <v>0</v>
      </c>
      <c r="T724" s="54" t="n">
        <v>0.2</v>
      </c>
      <c r="U724" s="54" t="n">
        <v>0</v>
      </c>
      <c r="V724" s="52" t="inlineStr">
        <is>
          <t>No</t>
        </is>
      </c>
      <c r="W724" s="52" t="inlineStr">
        <is>
          <t>Yes</t>
        </is>
      </c>
      <c r="X724" s="52" t="inlineStr">
        <is>
          <t>-</t>
        </is>
      </c>
      <c r="Y724" s="52" t="inlineStr">
        <is>
          <t>Single trees in the open</t>
        </is>
      </c>
    </row>
    <row r="725" outlineLevel="1">
      <c r="A725" s="52" t="inlineStr">
        <is>
          <t>ENV-551</t>
        </is>
      </c>
      <c r="B725" s="52" t="inlineStr">
        <is>
          <t>Environment</t>
        </is>
      </c>
      <c r="C725" s="53" t="inlineStr">
        <is>
          <t>Group</t>
        </is>
      </c>
      <c r="D725" s="60" t="inlineStr">
        <is>
          <t>Pine</t>
        </is>
      </c>
      <c r="E725" s="52" t="inlineStr">
        <is>
          <t>ENV-550</t>
        </is>
      </c>
      <c r="F725" s="52" t="n">
        <v>2</v>
      </c>
      <c r="G725" s="54" t="n">
        <v>1</v>
      </c>
      <c r="H725" s="54" t="n">
        <v>1</v>
      </c>
      <c r="I725" s="54" t="n">
        <v>1</v>
      </c>
      <c r="J725" s="54" t="n">
        <v>0</v>
      </c>
      <c r="K725" s="54" t="n">
        <v>10</v>
      </c>
      <c r="L725" s="54" t="n">
        <v>0</v>
      </c>
      <c r="M725" s="54" t="n">
        <v>-6.5</v>
      </c>
      <c r="N725" s="54" t="n">
        <v>0.251826346</v>
      </c>
      <c r="O725" s="54" t="n">
        <v>13</v>
      </c>
      <c r="P725" s="52" t="inlineStr">
        <is>
          <t>-</t>
        </is>
      </c>
      <c r="Q725" s="52" t="inlineStr">
        <is>
          <t>Plain</t>
        </is>
      </c>
      <c r="R725" s="54" t="n">
        <v>0.5</v>
      </c>
      <c r="S725" s="54" t="n">
        <v>0</v>
      </c>
      <c r="T725" s="54" t="n">
        <v>0.2</v>
      </c>
      <c r="U725" s="54" t="n">
        <v>0</v>
      </c>
      <c r="V725" s="52" t="inlineStr">
        <is>
          <t>No</t>
        </is>
      </c>
      <c r="W725" s="52" t="inlineStr">
        <is>
          <t>Yes</t>
        </is>
      </c>
      <c r="X725" s="52" t="inlineStr">
        <is>
          <t>-</t>
        </is>
      </c>
      <c r="Y725" s="52" t="inlineStr">
        <is>
          <t>Spruce = cylinder trunk + drooping cone whorls</t>
        </is>
      </c>
    </row>
    <row r="726" outlineLevel="1">
      <c r="A726" s="52" t="inlineStr">
        <is>
          <t>ENV-552</t>
        </is>
      </c>
      <c r="B726" s="52" t="inlineStr">
        <is>
          <t>Environment</t>
        </is>
      </c>
      <c r="C726" s="58" t="inlineStr">
        <is>
          <t>Cylinder</t>
        </is>
      </c>
      <c r="D726" s="62" t="inlineStr">
        <is>
          <t>Pine trunk</t>
        </is>
      </c>
      <c r="E726" s="52" t="inlineStr">
        <is>
          <t>ENV-551</t>
        </is>
      </c>
      <c r="F726" s="52" t="n">
        <v>3</v>
      </c>
      <c r="G726" s="54" t="n">
        <v>0.238999993</v>
      </c>
      <c r="H726" s="54" t="n">
        <v>0.238999993</v>
      </c>
      <c r="I726" s="54" t="n">
        <v>3.3599999</v>
      </c>
      <c r="J726" s="54" t="n">
        <v>90</v>
      </c>
      <c r="K726" s="54" t="n">
        <v>0</v>
      </c>
      <c r="L726" s="54" t="n">
        <v>0</v>
      </c>
      <c r="M726" s="54" t="n">
        <v>0</v>
      </c>
      <c r="N726" s="54" t="n">
        <v>1.67999995</v>
      </c>
      <c r="O726" s="54" t="n">
        <v>0</v>
      </c>
      <c r="P726" s="52" t="inlineStr">
        <is>
          <t>Gouraud</t>
        </is>
      </c>
      <c r="Q726" s="52" t="inlineStr">
        <is>
          <t>Bark</t>
        </is>
      </c>
      <c r="R726" s="54" t="n">
        <v>0.9</v>
      </c>
      <c r="S726" s="54" t="n">
        <v>0</v>
      </c>
      <c r="T726" s="54" t="n">
        <v>0.18</v>
      </c>
      <c r="U726" s="54" t="n">
        <v>0</v>
      </c>
      <c r="V726" s="52" t="inlineStr">
        <is>
          <t>Yes</t>
        </is>
      </c>
      <c r="W726" s="52" t="inlineStr">
        <is>
          <t>Yes</t>
        </is>
      </c>
      <c r="X726" s="52" t="inlineStr">
        <is>
          <t>-</t>
        </is>
      </c>
      <c r="Y726" s="52" t="inlineStr">
        <is>
          <t>Trunk</t>
        </is>
      </c>
    </row>
    <row r="727" outlineLevel="1">
      <c r="A727" s="52" t="inlineStr">
        <is>
          <t>ENV-553</t>
        </is>
      </c>
      <c r="B727" s="52" t="inlineStr">
        <is>
          <t>Environment</t>
        </is>
      </c>
      <c r="C727" s="61" t="inlineStr">
        <is>
          <t>Cone</t>
        </is>
      </c>
      <c r="D727" s="62" t="inlineStr">
        <is>
          <t>Pine crown</t>
        </is>
      </c>
      <c r="E727" s="52" t="inlineStr">
        <is>
          <t>ENV-551</t>
        </is>
      </c>
      <c r="F727" s="52" t="n">
        <v>3</v>
      </c>
      <c r="G727" s="54" t="n">
        <v>2.70677185</v>
      </c>
      <c r="H727" s="54" t="n">
        <v>2.83696413</v>
      </c>
      <c r="I727" s="54" t="n">
        <v>1.40383351</v>
      </c>
      <c r="J727" s="54" t="n">
        <v>-92.51270289999999</v>
      </c>
      <c r="K727" s="54" t="n">
        <v>343.320831</v>
      </c>
      <c r="L727" s="54" t="n">
        <v>-3.05231595</v>
      </c>
      <c r="M727" s="54" t="n">
        <v>-0.0271061752</v>
      </c>
      <c r="N727" s="54" t="n">
        <v>1.30191684</v>
      </c>
      <c r="O727" s="54" t="n">
        <v>-0.00645780563</v>
      </c>
      <c r="P727" s="52" t="inlineStr">
        <is>
          <t>Gouraud</t>
        </is>
      </c>
      <c r="Q727" s="52" t="inlineStr">
        <is>
          <t>Foliage</t>
        </is>
      </c>
      <c r="R727" s="54" t="n">
        <v>0.75</v>
      </c>
      <c r="S727" s="54" t="n">
        <v>0</v>
      </c>
      <c r="T727" s="54" t="n">
        <v>0.11</v>
      </c>
      <c r="U727" s="54" t="n">
        <v>0</v>
      </c>
      <c r="V727" s="52" t="inlineStr">
        <is>
          <t>Yes</t>
        </is>
      </c>
      <c r="W727" s="52" t="inlineStr">
        <is>
          <t>Yes</t>
        </is>
      </c>
      <c r="X727" s="52" t="inlineStr">
        <is>
          <t>-</t>
        </is>
      </c>
      <c r="Y727" s="52" t="inlineStr">
        <is>
          <t>Branch whorl (cone, apex up)</t>
        </is>
      </c>
    </row>
    <row r="728" outlineLevel="1">
      <c r="A728" s="52" t="inlineStr">
        <is>
          <t>ENV-554</t>
        </is>
      </c>
      <c r="B728" s="52" t="inlineStr">
        <is>
          <t>Environment</t>
        </is>
      </c>
      <c r="C728" s="61" t="inlineStr">
        <is>
          <t>Cone</t>
        </is>
      </c>
      <c r="D728" s="62" t="inlineStr">
        <is>
          <t>Pine crown</t>
        </is>
      </c>
      <c r="E728" s="52" t="inlineStr">
        <is>
          <t>ENV-551</t>
        </is>
      </c>
      <c r="F728" s="52" t="n">
        <v>3</v>
      </c>
      <c r="G728" s="54" t="n">
        <v>2.19197893</v>
      </c>
      <c r="H728" s="54" t="n">
        <v>2.3186543</v>
      </c>
      <c r="I728" s="54" t="n">
        <v>1.04869962</v>
      </c>
      <c r="J728" s="54" t="n">
        <v>-85.67900849999999</v>
      </c>
      <c r="K728" s="54" t="n">
        <v>96.8061829</v>
      </c>
      <c r="L728" s="54" t="n">
        <v>-4.5943346</v>
      </c>
      <c r="M728" s="54" t="n">
        <v>0.00216051098</v>
      </c>
      <c r="N728" s="54" t="n">
        <v>1.69854081</v>
      </c>
      <c r="O728" s="54" t="n">
        <v>0.00404382683</v>
      </c>
      <c r="P728" s="52" t="inlineStr">
        <is>
          <t>Gouraud</t>
        </is>
      </c>
      <c r="Q728" s="52" t="inlineStr">
        <is>
          <t>Foliage</t>
        </is>
      </c>
      <c r="R728" s="54" t="n">
        <v>0.75</v>
      </c>
      <c r="S728" s="54" t="n">
        <v>0</v>
      </c>
      <c r="T728" s="54" t="n">
        <v>0.11</v>
      </c>
      <c r="U728" s="54" t="n">
        <v>0</v>
      </c>
      <c r="V728" s="52" t="inlineStr">
        <is>
          <t>Yes</t>
        </is>
      </c>
      <c r="W728" s="52" t="inlineStr">
        <is>
          <t>Yes</t>
        </is>
      </c>
      <c r="X728" s="52" t="inlineStr">
        <is>
          <t>-</t>
        </is>
      </c>
      <c r="Y728" s="52" t="inlineStr">
        <is>
          <t>Branch whorl (cone, apex up)</t>
        </is>
      </c>
    </row>
    <row r="729" outlineLevel="1">
      <c r="A729" s="52" t="inlineStr">
        <is>
          <t>ENV-555</t>
        </is>
      </c>
      <c r="B729" s="52" t="inlineStr">
        <is>
          <t>Environment</t>
        </is>
      </c>
      <c r="C729" s="61" t="inlineStr">
        <is>
          <t>Cone</t>
        </is>
      </c>
      <c r="D729" s="62" t="inlineStr">
        <is>
          <t>Pine crown</t>
        </is>
      </c>
      <c r="E729" s="52" t="inlineStr">
        <is>
          <t>ENV-551</t>
        </is>
      </c>
      <c r="F729" s="52" t="n">
        <v>3</v>
      </c>
      <c r="G729" s="54" t="n">
        <v>2.18021607</v>
      </c>
      <c r="H729" s="54" t="n">
        <v>2.37461352</v>
      </c>
      <c r="I729" s="54" t="n">
        <v>1.1054157</v>
      </c>
      <c r="J729" s="54" t="n">
        <v>-89.2145233</v>
      </c>
      <c r="K729" s="54" t="n">
        <v>170.850082</v>
      </c>
      <c r="L729" s="54" t="n">
        <v>0.0146791935</v>
      </c>
      <c r="M729" s="54" t="n">
        <v>0.0030099724</v>
      </c>
      <c r="N729" s="54" t="n">
        <v>2.22418618</v>
      </c>
      <c r="O729" s="54" t="n">
        <v>-0.0387675613</v>
      </c>
      <c r="P729" s="52" t="inlineStr">
        <is>
          <t>Gouraud</t>
        </is>
      </c>
      <c r="Q729" s="52" t="inlineStr">
        <is>
          <t>Foliage</t>
        </is>
      </c>
      <c r="R729" s="54" t="n">
        <v>0.75</v>
      </c>
      <c r="S729" s="54" t="n">
        <v>0</v>
      </c>
      <c r="T729" s="54" t="n">
        <v>0.11</v>
      </c>
      <c r="U729" s="54" t="n">
        <v>0</v>
      </c>
      <c r="V729" s="52" t="inlineStr">
        <is>
          <t>Yes</t>
        </is>
      </c>
      <c r="W729" s="52" t="inlineStr">
        <is>
          <t>Yes</t>
        </is>
      </c>
      <c r="X729" s="52" t="inlineStr">
        <is>
          <t>-</t>
        </is>
      </c>
      <c r="Y729" s="52" t="inlineStr">
        <is>
          <t>Branch whorl (cone, apex up)</t>
        </is>
      </c>
    </row>
    <row r="730" outlineLevel="1">
      <c r="A730" s="52" t="inlineStr">
        <is>
          <t>ENV-556</t>
        </is>
      </c>
      <c r="B730" s="52" t="inlineStr">
        <is>
          <t>Environment</t>
        </is>
      </c>
      <c r="C730" s="61" t="inlineStr">
        <is>
          <t>Cone</t>
        </is>
      </c>
      <c r="D730" s="62" t="inlineStr">
        <is>
          <t>Pine crown</t>
        </is>
      </c>
      <c r="E730" s="52" t="inlineStr">
        <is>
          <t>ENV-551</t>
        </is>
      </c>
      <c r="F730" s="52" t="n">
        <v>3</v>
      </c>
      <c r="G730" s="54" t="n">
        <v>1.53483987</v>
      </c>
      <c r="H730" s="54" t="n">
        <v>1.54340625</v>
      </c>
      <c r="I730" s="54" t="n">
        <v>0.744025826</v>
      </c>
      <c r="J730" s="54" t="n">
        <v>-84.4495163</v>
      </c>
      <c r="K730" s="54" t="n">
        <v>272.233643</v>
      </c>
      <c r="L730" s="54" t="n">
        <v>3.46709919</v>
      </c>
      <c r="M730" s="54" t="n">
        <v>0.0276536737</v>
      </c>
      <c r="N730" s="54" t="n">
        <v>2.51536679</v>
      </c>
      <c r="O730" s="54" t="n">
        <v>0.0194038283</v>
      </c>
      <c r="P730" s="52" t="inlineStr">
        <is>
          <t>Gouraud</t>
        </is>
      </c>
      <c r="Q730" s="52" t="inlineStr">
        <is>
          <t>Foliage</t>
        </is>
      </c>
      <c r="R730" s="54" t="n">
        <v>0.75</v>
      </c>
      <c r="S730" s="54" t="n">
        <v>0</v>
      </c>
      <c r="T730" s="54" t="n">
        <v>0.11</v>
      </c>
      <c r="U730" s="54" t="n">
        <v>0</v>
      </c>
      <c r="V730" s="52" t="inlineStr">
        <is>
          <t>Yes</t>
        </is>
      </c>
      <c r="W730" s="52" t="inlineStr">
        <is>
          <t>Yes</t>
        </is>
      </c>
      <c r="X730" s="52" t="inlineStr">
        <is>
          <t>-</t>
        </is>
      </c>
      <c r="Y730" s="52" t="inlineStr">
        <is>
          <t>Branch whorl (cone, apex up)</t>
        </is>
      </c>
    </row>
    <row r="731" outlineLevel="1">
      <c r="A731" s="52" t="inlineStr">
        <is>
          <t>ENV-557</t>
        </is>
      </c>
      <c r="B731" s="52" t="inlineStr">
        <is>
          <t>Environment</t>
        </is>
      </c>
      <c r="C731" s="61" t="inlineStr">
        <is>
          <t>Cone</t>
        </is>
      </c>
      <c r="D731" s="62" t="inlineStr">
        <is>
          <t>Pine crown</t>
        </is>
      </c>
      <c r="E731" s="52" t="inlineStr">
        <is>
          <t>ENV-551</t>
        </is>
      </c>
      <c r="F731" s="52" t="n">
        <v>3</v>
      </c>
      <c r="G731" s="54" t="n">
        <v>1.39220619</v>
      </c>
      <c r="H731" s="54" t="n">
        <v>1.28494191</v>
      </c>
      <c r="I731" s="54" t="n">
        <v>0.661548615</v>
      </c>
      <c r="J731" s="54" t="n">
        <v>-95.78285219999999</v>
      </c>
      <c r="K731" s="54" t="n">
        <v>129.732635</v>
      </c>
      <c r="L731" s="54" t="n">
        <v>0.111305952</v>
      </c>
      <c r="M731" s="54" t="n">
        <v>0.009069671850000001</v>
      </c>
      <c r="N731" s="54" t="n">
        <v>2.93022346</v>
      </c>
      <c r="O731" s="54" t="n">
        <v>0.000319638231</v>
      </c>
      <c r="P731" s="52" t="inlineStr">
        <is>
          <t>Gouraud</t>
        </is>
      </c>
      <c r="Q731" s="52" t="inlineStr">
        <is>
          <t>Foliage</t>
        </is>
      </c>
      <c r="R731" s="54" t="n">
        <v>0.75</v>
      </c>
      <c r="S731" s="54" t="n">
        <v>0</v>
      </c>
      <c r="T731" s="54" t="n">
        <v>0.11</v>
      </c>
      <c r="U731" s="54" t="n">
        <v>0</v>
      </c>
      <c r="V731" s="52" t="inlineStr">
        <is>
          <t>Yes</t>
        </is>
      </c>
      <c r="W731" s="52" t="inlineStr">
        <is>
          <t>Yes</t>
        </is>
      </c>
      <c r="X731" s="52" t="inlineStr">
        <is>
          <t>-</t>
        </is>
      </c>
      <c r="Y731" s="52" t="inlineStr">
        <is>
          <t>Branch whorl (cone, apex up)</t>
        </is>
      </c>
    </row>
    <row r="732" outlineLevel="1">
      <c r="A732" s="52" t="inlineStr">
        <is>
          <t>ENV-558</t>
        </is>
      </c>
      <c r="B732" s="52" t="inlineStr">
        <is>
          <t>Environment</t>
        </is>
      </c>
      <c r="C732" s="61" t="inlineStr">
        <is>
          <t>Cone</t>
        </is>
      </c>
      <c r="D732" s="62" t="inlineStr">
        <is>
          <t>Pine crown</t>
        </is>
      </c>
      <c r="E732" s="52" t="inlineStr">
        <is>
          <t>ENV-551</t>
        </is>
      </c>
      <c r="F732" s="52" t="n">
        <v>3</v>
      </c>
      <c r="G732" s="54" t="n">
        <v>0.938098788</v>
      </c>
      <c r="H732" s="54" t="n">
        <v>1.02382767</v>
      </c>
      <c r="I732" s="54" t="n">
        <v>0.457544565</v>
      </c>
      <c r="J732" s="54" t="n">
        <v>-92.8773346</v>
      </c>
      <c r="K732" s="54" t="n">
        <v>197.945435</v>
      </c>
      <c r="L732" s="54" t="n">
        <v>2.94387531</v>
      </c>
      <c r="M732" s="54" t="n">
        <v>0.0255338717</v>
      </c>
      <c r="N732" s="54" t="n">
        <v>3.27293062</v>
      </c>
      <c r="O732" s="54" t="n">
        <v>0.0321135558</v>
      </c>
      <c r="P732" s="52" t="inlineStr">
        <is>
          <t>Gouraud</t>
        </is>
      </c>
      <c r="Q732" s="52" t="inlineStr">
        <is>
          <t>Foliage</t>
        </is>
      </c>
      <c r="R732" s="54" t="n">
        <v>0.75</v>
      </c>
      <c r="S732" s="54" t="n">
        <v>0</v>
      </c>
      <c r="T732" s="54" t="n">
        <v>0.11</v>
      </c>
      <c r="U732" s="54" t="n">
        <v>0</v>
      </c>
      <c r="V732" s="52" t="inlineStr">
        <is>
          <t>Yes</t>
        </is>
      </c>
      <c r="W732" s="52" t="inlineStr">
        <is>
          <t>Yes</t>
        </is>
      </c>
      <c r="X732" s="52" t="inlineStr">
        <is>
          <t>-</t>
        </is>
      </c>
      <c r="Y732" s="52" t="inlineStr">
        <is>
          <t>Branch whorl (cone, apex up)</t>
        </is>
      </c>
    </row>
    <row r="733" outlineLevel="1">
      <c r="A733" s="52" t="inlineStr">
        <is>
          <t>ENV-559</t>
        </is>
      </c>
      <c r="B733" s="52" t="inlineStr">
        <is>
          <t>Environment</t>
        </is>
      </c>
      <c r="C733" s="61" t="inlineStr">
        <is>
          <t>Cone</t>
        </is>
      </c>
      <c r="D733" s="62" t="inlineStr">
        <is>
          <t>Pine crown</t>
        </is>
      </c>
      <c r="E733" s="52" t="inlineStr">
        <is>
          <t>ENV-551</t>
        </is>
      </c>
      <c r="F733" s="52" t="n">
        <v>3</v>
      </c>
      <c r="G733" s="54" t="n">
        <v>0.60425818</v>
      </c>
      <c r="H733" s="54" t="n">
        <v>0.6480847</v>
      </c>
      <c r="I733" s="54" t="n">
        <v>1.08000004</v>
      </c>
      <c r="J733" s="54" t="n">
        <v>-93.3931046</v>
      </c>
      <c r="K733" s="54" t="n">
        <v>266.851013</v>
      </c>
      <c r="L733" s="54" t="n">
        <v>-4.54595232</v>
      </c>
      <c r="M733" s="54" t="n">
        <v>-0.00427443953</v>
      </c>
      <c r="N733" s="54" t="n">
        <v>4.01999998</v>
      </c>
      <c r="O733" s="54" t="n">
        <v>-0.009848713869999999</v>
      </c>
      <c r="P733" s="52" t="inlineStr">
        <is>
          <t>Gouraud</t>
        </is>
      </c>
      <c r="Q733" s="52" t="inlineStr">
        <is>
          <t>Foliage</t>
        </is>
      </c>
      <c r="R733" s="54" t="n">
        <v>0.75</v>
      </c>
      <c r="S733" s="54" t="n">
        <v>0</v>
      </c>
      <c r="T733" s="54" t="n">
        <v>0.11</v>
      </c>
      <c r="U733" s="54" t="n">
        <v>0</v>
      </c>
      <c r="V733" s="52" t="inlineStr">
        <is>
          <t>Yes</t>
        </is>
      </c>
      <c r="W733" s="52" t="inlineStr">
        <is>
          <t>Yes</t>
        </is>
      </c>
      <c r="X733" s="52" t="inlineStr">
        <is>
          <t>-</t>
        </is>
      </c>
      <c r="Y733" s="52" t="inlineStr">
        <is>
          <t>Branch whorl (cone, apex up)</t>
        </is>
      </c>
    </row>
    <row r="734" outlineLevel="1">
      <c r="A734" s="52" t="inlineStr">
        <is>
          <t>ENV-560</t>
        </is>
      </c>
      <c r="B734" s="52" t="inlineStr">
        <is>
          <t>Environment</t>
        </is>
      </c>
      <c r="C734" s="53" t="inlineStr">
        <is>
          <t>Group</t>
        </is>
      </c>
      <c r="D734" s="60" t="inlineStr">
        <is>
          <t>Pine</t>
        </is>
      </c>
      <c r="E734" s="52" t="inlineStr">
        <is>
          <t>ENV-550</t>
        </is>
      </c>
      <c r="F734" s="52" t="n">
        <v>2</v>
      </c>
      <c r="G734" s="54" t="n">
        <v>1</v>
      </c>
      <c r="H734" s="54" t="n">
        <v>1</v>
      </c>
      <c r="I734" s="54" t="n">
        <v>1</v>
      </c>
      <c r="J734" s="54" t="n">
        <v>0</v>
      </c>
      <c r="K734" s="54" t="n">
        <v>70</v>
      </c>
      <c r="L734" s="54" t="n">
        <v>0</v>
      </c>
      <c r="M734" s="54" t="n">
        <v>12.8000002</v>
      </c>
      <c r="N734" s="54" t="n">
        <v>0.450554937</v>
      </c>
      <c r="O734" s="54" t="n">
        <v>-12.3000002</v>
      </c>
      <c r="P734" s="52" t="inlineStr">
        <is>
          <t>-</t>
        </is>
      </c>
      <c r="Q734" s="52" t="inlineStr">
        <is>
          <t>Plain</t>
        </is>
      </c>
      <c r="R734" s="54" t="n">
        <v>0.5</v>
      </c>
      <c r="S734" s="54" t="n">
        <v>0</v>
      </c>
      <c r="T734" s="54" t="n">
        <v>0.2</v>
      </c>
      <c r="U734" s="54" t="n">
        <v>0</v>
      </c>
      <c r="V734" s="52" t="inlineStr">
        <is>
          <t>No</t>
        </is>
      </c>
      <c r="W734" s="52" t="inlineStr">
        <is>
          <t>Yes</t>
        </is>
      </c>
      <c r="X734" s="52" t="inlineStr">
        <is>
          <t>-</t>
        </is>
      </c>
      <c r="Y734" s="52" t="inlineStr">
        <is>
          <t>Spruce = cylinder trunk + drooping cone whorls</t>
        </is>
      </c>
    </row>
    <row r="735" outlineLevel="1">
      <c r="A735" s="52" t="inlineStr">
        <is>
          <t>ENV-561</t>
        </is>
      </c>
      <c r="B735" s="52" t="inlineStr">
        <is>
          <t>Environment</t>
        </is>
      </c>
      <c r="C735" s="58" t="inlineStr">
        <is>
          <t>Cylinder</t>
        </is>
      </c>
      <c r="D735" s="62" t="inlineStr">
        <is>
          <t>Pine trunk</t>
        </is>
      </c>
      <c r="E735" s="52" t="inlineStr">
        <is>
          <t>ENV-560</t>
        </is>
      </c>
      <c r="F735" s="52" t="n">
        <v>3</v>
      </c>
      <c r="G735" s="54" t="n">
        <v>0.203000009</v>
      </c>
      <c r="H735" s="54" t="n">
        <v>0.203000009</v>
      </c>
      <c r="I735" s="54" t="n">
        <v>2.72000003</v>
      </c>
      <c r="J735" s="54" t="n">
        <v>90</v>
      </c>
      <c r="K735" s="54" t="n">
        <v>0</v>
      </c>
      <c r="L735" s="54" t="n">
        <v>0</v>
      </c>
      <c r="M735" s="54" t="n">
        <v>0</v>
      </c>
      <c r="N735" s="54" t="n">
        <v>1.36000001</v>
      </c>
      <c r="O735" s="54" t="n">
        <v>0</v>
      </c>
      <c r="P735" s="52" t="inlineStr">
        <is>
          <t>Gouraud</t>
        </is>
      </c>
      <c r="Q735" s="52" t="inlineStr">
        <is>
          <t>Bark</t>
        </is>
      </c>
      <c r="R735" s="54" t="n">
        <v>0.9</v>
      </c>
      <c r="S735" s="54" t="n">
        <v>0</v>
      </c>
      <c r="T735" s="54" t="n">
        <v>0.18</v>
      </c>
      <c r="U735" s="54" t="n">
        <v>0</v>
      </c>
      <c r="V735" s="52" t="inlineStr">
        <is>
          <t>Yes</t>
        </is>
      </c>
      <c r="W735" s="52" t="inlineStr">
        <is>
          <t>Yes</t>
        </is>
      </c>
      <c r="X735" s="52" t="inlineStr">
        <is>
          <t>-</t>
        </is>
      </c>
      <c r="Y735" s="52" t="inlineStr">
        <is>
          <t>Trunk</t>
        </is>
      </c>
    </row>
    <row r="736" outlineLevel="1">
      <c r="A736" s="52" t="inlineStr">
        <is>
          <t>ENV-562</t>
        </is>
      </c>
      <c r="B736" s="52" t="inlineStr">
        <is>
          <t>Environment</t>
        </is>
      </c>
      <c r="C736" s="61" t="inlineStr">
        <is>
          <t>Cone</t>
        </is>
      </c>
      <c r="D736" s="62" t="inlineStr">
        <is>
          <t>Pine crown</t>
        </is>
      </c>
      <c r="E736" s="52" t="inlineStr">
        <is>
          <t>ENV-560</t>
        </is>
      </c>
      <c r="F736" s="52" t="n">
        <v>3</v>
      </c>
      <c r="G736" s="54" t="n">
        <v>2.09719634</v>
      </c>
      <c r="H736" s="54" t="n">
        <v>1.90518212</v>
      </c>
      <c r="I736" s="54" t="n">
        <v>0.895611584</v>
      </c>
      <c r="J736" s="54" t="n">
        <v>-88.06204990000001</v>
      </c>
      <c r="K736" s="54" t="n">
        <v>238.12088</v>
      </c>
      <c r="L736" s="54" t="n">
        <v>-4.70847607</v>
      </c>
      <c r="M736" s="54" t="n">
        <v>0.026107125</v>
      </c>
      <c r="N736" s="54" t="n">
        <v>1.04780579</v>
      </c>
      <c r="O736" s="54" t="n">
        <v>-0.0110870739</v>
      </c>
      <c r="P736" s="52" t="inlineStr">
        <is>
          <t>Gouraud</t>
        </is>
      </c>
      <c r="Q736" s="52" t="inlineStr">
        <is>
          <t>Foliage</t>
        </is>
      </c>
      <c r="R736" s="54" t="n">
        <v>0.75</v>
      </c>
      <c r="S736" s="54" t="n">
        <v>0</v>
      </c>
      <c r="T736" s="54" t="n">
        <v>0.11</v>
      </c>
      <c r="U736" s="54" t="n">
        <v>0</v>
      </c>
      <c r="V736" s="52" t="inlineStr">
        <is>
          <t>Yes</t>
        </is>
      </c>
      <c r="W736" s="52" t="inlineStr">
        <is>
          <t>Yes</t>
        </is>
      </c>
      <c r="X736" s="52" t="inlineStr">
        <is>
          <t>-</t>
        </is>
      </c>
      <c r="Y736" s="52" t="inlineStr">
        <is>
          <t>Branch whorl (cone, apex up)</t>
        </is>
      </c>
    </row>
    <row r="737" outlineLevel="1">
      <c r="A737" s="52" t="inlineStr">
        <is>
          <t>ENV-563</t>
        </is>
      </c>
      <c r="B737" s="52" t="inlineStr">
        <is>
          <t>Environment</t>
        </is>
      </c>
      <c r="C737" s="61" t="inlineStr">
        <is>
          <t>Cone</t>
        </is>
      </c>
      <c r="D737" s="62" t="inlineStr">
        <is>
          <t>Pine crown</t>
        </is>
      </c>
      <c r="E737" s="52" t="inlineStr">
        <is>
          <t>ENV-560</t>
        </is>
      </c>
      <c r="F737" s="52" t="n">
        <v>3</v>
      </c>
      <c r="G737" s="54" t="n">
        <v>2.00024366</v>
      </c>
      <c r="H737" s="54" t="n">
        <v>1.83380866</v>
      </c>
      <c r="I737" s="54" t="n">
        <v>1.01542318</v>
      </c>
      <c r="J737" s="54" t="n">
        <v>-91.07179259999999</v>
      </c>
      <c r="K737" s="54" t="n">
        <v>214.011505</v>
      </c>
      <c r="L737" s="54" t="n">
        <v>-4.28632307</v>
      </c>
      <c r="M737" s="54" t="n">
        <v>-0.0212315992</v>
      </c>
      <c r="N737" s="54" t="n">
        <v>1.63394094</v>
      </c>
      <c r="O737" s="54" t="n">
        <v>-0.0275770426</v>
      </c>
      <c r="P737" s="52" t="inlineStr">
        <is>
          <t>Gouraud</t>
        </is>
      </c>
      <c r="Q737" s="52" t="inlineStr">
        <is>
          <t>Foliage</t>
        </is>
      </c>
      <c r="R737" s="54" t="n">
        <v>0.75</v>
      </c>
      <c r="S737" s="54" t="n">
        <v>0</v>
      </c>
      <c r="T737" s="54" t="n">
        <v>0.11</v>
      </c>
      <c r="U737" s="54" t="n">
        <v>0</v>
      </c>
      <c r="V737" s="52" t="inlineStr">
        <is>
          <t>Yes</t>
        </is>
      </c>
      <c r="W737" s="52" t="inlineStr">
        <is>
          <t>Yes</t>
        </is>
      </c>
      <c r="X737" s="52" t="inlineStr">
        <is>
          <t>-</t>
        </is>
      </c>
      <c r="Y737" s="52" t="inlineStr">
        <is>
          <t>Branch whorl (cone, apex up)</t>
        </is>
      </c>
    </row>
    <row r="738" outlineLevel="1">
      <c r="A738" s="52" t="inlineStr">
        <is>
          <t>ENV-564</t>
        </is>
      </c>
      <c r="B738" s="52" t="inlineStr">
        <is>
          <t>Environment</t>
        </is>
      </c>
      <c r="C738" s="61" t="inlineStr">
        <is>
          <t>Cone</t>
        </is>
      </c>
      <c r="D738" s="62" t="inlineStr">
        <is>
          <t>Pine crown</t>
        </is>
      </c>
      <c r="E738" s="52" t="inlineStr">
        <is>
          <t>ENV-560</t>
        </is>
      </c>
      <c r="F738" s="52" t="n">
        <v>3</v>
      </c>
      <c r="G738" s="54" t="n">
        <v>1.47686613</v>
      </c>
      <c r="H738" s="54" t="n">
        <v>1.57867467</v>
      </c>
      <c r="I738" s="54" t="n">
        <v>0.698063195</v>
      </c>
      <c r="J738" s="54" t="n">
        <v>-95.89779660000001</v>
      </c>
      <c r="K738" s="54" t="n">
        <v>69.18886569999999</v>
      </c>
      <c r="L738" s="54" t="n">
        <v>-0.0979449749</v>
      </c>
      <c r="M738" s="54" t="n">
        <v>0.0298423227</v>
      </c>
      <c r="N738" s="54" t="n">
        <v>1.93101037</v>
      </c>
      <c r="O738" s="54" t="n">
        <v>0.0355293974</v>
      </c>
      <c r="P738" s="52" t="inlineStr">
        <is>
          <t>Gouraud</t>
        </is>
      </c>
      <c r="Q738" s="52" t="inlineStr">
        <is>
          <t>Foliage</t>
        </is>
      </c>
      <c r="R738" s="54" t="n">
        <v>0.75</v>
      </c>
      <c r="S738" s="54" t="n">
        <v>0</v>
      </c>
      <c r="T738" s="54" t="n">
        <v>0.11</v>
      </c>
      <c r="U738" s="54" t="n">
        <v>0</v>
      </c>
      <c r="V738" s="52" t="inlineStr">
        <is>
          <t>Yes</t>
        </is>
      </c>
      <c r="W738" s="52" t="inlineStr">
        <is>
          <t>Yes</t>
        </is>
      </c>
      <c r="X738" s="52" t="inlineStr">
        <is>
          <t>-</t>
        </is>
      </c>
      <c r="Y738" s="52" t="inlineStr">
        <is>
          <t>Branch whorl (cone, apex up)</t>
        </is>
      </c>
    </row>
    <row r="739" outlineLevel="1">
      <c r="A739" s="52" t="inlineStr">
        <is>
          <t>ENV-565</t>
        </is>
      </c>
      <c r="B739" s="52" t="inlineStr">
        <is>
          <t>Environment</t>
        </is>
      </c>
      <c r="C739" s="61" t="inlineStr">
        <is>
          <t>Cone</t>
        </is>
      </c>
      <c r="D739" s="62" t="inlineStr">
        <is>
          <t>Pine crown</t>
        </is>
      </c>
      <c r="E739" s="52" t="inlineStr">
        <is>
          <t>ENV-560</t>
        </is>
      </c>
      <c r="F739" s="52" t="n">
        <v>3</v>
      </c>
      <c r="G739" s="54" t="n">
        <v>1.16827083</v>
      </c>
      <c r="H739" s="54" t="n">
        <v>1.18815088</v>
      </c>
      <c r="I739" s="54" t="n">
        <v>0.575492144</v>
      </c>
      <c r="J739" s="54" t="n">
        <v>-88.8007965</v>
      </c>
      <c r="K739" s="54" t="n">
        <v>205.983932</v>
      </c>
      <c r="L739" s="54" t="n">
        <v>-3.38974714</v>
      </c>
      <c r="M739" s="54" t="n">
        <v>-0.007403736</v>
      </c>
      <c r="N739" s="54" t="n">
        <v>2.30218506</v>
      </c>
      <c r="O739" s="54" t="n">
        <v>-0.00187013624</v>
      </c>
      <c r="P739" s="52" t="inlineStr">
        <is>
          <t>Gouraud</t>
        </is>
      </c>
      <c r="Q739" s="52" t="inlineStr">
        <is>
          <t>Foliage</t>
        </is>
      </c>
      <c r="R739" s="54" t="n">
        <v>0.75</v>
      </c>
      <c r="S739" s="54" t="n">
        <v>0</v>
      </c>
      <c r="T739" s="54" t="n">
        <v>0.11</v>
      </c>
      <c r="U739" s="54" t="n">
        <v>0</v>
      </c>
      <c r="V739" s="52" t="inlineStr">
        <is>
          <t>Yes</t>
        </is>
      </c>
      <c r="W739" s="52" t="inlineStr">
        <is>
          <t>Yes</t>
        </is>
      </c>
      <c r="X739" s="52" t="inlineStr">
        <is>
          <t>-</t>
        </is>
      </c>
      <c r="Y739" s="52" t="inlineStr">
        <is>
          <t>Branch whorl (cone, apex up)</t>
        </is>
      </c>
    </row>
    <row r="740" outlineLevel="1">
      <c r="A740" s="52" t="inlineStr">
        <is>
          <t>ENV-566</t>
        </is>
      </c>
      <c r="B740" s="52" t="inlineStr">
        <is>
          <t>Environment</t>
        </is>
      </c>
      <c r="C740" s="61" t="inlineStr">
        <is>
          <t>Cone</t>
        </is>
      </c>
      <c r="D740" s="62" t="inlineStr">
        <is>
          <t>Pine crown</t>
        </is>
      </c>
      <c r="E740" s="52" t="inlineStr">
        <is>
          <t>ENV-560</t>
        </is>
      </c>
      <c r="F740" s="52" t="n">
        <v>3</v>
      </c>
      <c r="G740" s="54" t="n">
        <v>0.861677885</v>
      </c>
      <c r="H740" s="54" t="n">
        <v>0.781409681</v>
      </c>
      <c r="I740" s="54" t="n">
        <v>0.436502039</v>
      </c>
      <c r="J740" s="54" t="n">
        <v>-88.88555150000001</v>
      </c>
      <c r="K740" s="54" t="n">
        <v>266.320038</v>
      </c>
      <c r="L740" s="54" t="n">
        <v>-5.79314661</v>
      </c>
      <c r="M740" s="54" t="n">
        <v>-0.00514675118</v>
      </c>
      <c r="N740" s="54" t="n">
        <v>2.65068817</v>
      </c>
      <c r="O740" s="54" t="n">
        <v>0.00684559811</v>
      </c>
      <c r="P740" s="52" t="inlineStr">
        <is>
          <t>Gouraud</t>
        </is>
      </c>
      <c r="Q740" s="52" t="inlineStr">
        <is>
          <t>Foliage</t>
        </is>
      </c>
      <c r="R740" s="54" t="n">
        <v>0.75</v>
      </c>
      <c r="S740" s="54" t="n">
        <v>0</v>
      </c>
      <c r="T740" s="54" t="n">
        <v>0.11</v>
      </c>
      <c r="U740" s="54" t="n">
        <v>0</v>
      </c>
      <c r="V740" s="52" t="inlineStr">
        <is>
          <t>Yes</t>
        </is>
      </c>
      <c r="W740" s="52" t="inlineStr">
        <is>
          <t>Yes</t>
        </is>
      </c>
      <c r="X740" s="52" t="inlineStr">
        <is>
          <t>-</t>
        </is>
      </c>
      <c r="Y740" s="52" t="inlineStr">
        <is>
          <t>Branch whorl (cone, apex up)</t>
        </is>
      </c>
    </row>
    <row r="741" outlineLevel="1">
      <c r="A741" s="52" t="inlineStr">
        <is>
          <t>ENV-567</t>
        </is>
      </c>
      <c r="B741" s="52" t="inlineStr">
        <is>
          <t>Environment</t>
        </is>
      </c>
      <c r="C741" s="61" t="inlineStr">
        <is>
          <t>Cone</t>
        </is>
      </c>
      <c r="D741" s="62" t="inlineStr">
        <is>
          <t>Pine crown</t>
        </is>
      </c>
      <c r="E741" s="52" t="inlineStr">
        <is>
          <t>ENV-560</t>
        </is>
      </c>
      <c r="F741" s="52" t="n">
        <v>3</v>
      </c>
      <c r="G741" s="54" t="n">
        <v>0.457727492</v>
      </c>
      <c r="H741" s="54" t="n">
        <v>0.460436612</v>
      </c>
      <c r="I741" s="54" t="n">
        <v>0.840000093</v>
      </c>
      <c r="J741" s="54" t="n">
        <v>-84.8631287</v>
      </c>
      <c r="K741" s="54" t="n">
        <v>26.742054</v>
      </c>
      <c r="L741" s="54" t="n">
        <v>5.95552731</v>
      </c>
      <c r="M741" s="54" t="n">
        <v>-0.009933667259999999</v>
      </c>
      <c r="N741" s="54" t="n">
        <v>3.26000023</v>
      </c>
      <c r="O741" s="54" t="n">
        <v>-0.0152267786</v>
      </c>
      <c r="P741" s="52" t="inlineStr">
        <is>
          <t>Gouraud</t>
        </is>
      </c>
      <c r="Q741" s="52" t="inlineStr">
        <is>
          <t>Foliage</t>
        </is>
      </c>
      <c r="R741" s="54" t="n">
        <v>0.75</v>
      </c>
      <c r="S741" s="54" t="n">
        <v>0</v>
      </c>
      <c r="T741" s="54" t="n">
        <v>0.11</v>
      </c>
      <c r="U741" s="54" t="n">
        <v>0</v>
      </c>
      <c r="V741" s="52" t="inlineStr">
        <is>
          <t>Yes</t>
        </is>
      </c>
      <c r="W741" s="52" t="inlineStr">
        <is>
          <t>Yes</t>
        </is>
      </c>
      <c r="X741" s="52" t="inlineStr">
        <is>
          <t>-</t>
        </is>
      </c>
      <c r="Y741" s="52" t="inlineStr">
        <is>
          <t>Branch whorl (cone, apex up)</t>
        </is>
      </c>
    </row>
    <row r="742" outlineLevel="1">
      <c r="A742" s="52" t="inlineStr">
        <is>
          <t>ENV-568</t>
        </is>
      </c>
      <c r="B742" s="52" t="inlineStr">
        <is>
          <t>Environment</t>
        </is>
      </c>
      <c r="C742" s="53" t="inlineStr">
        <is>
          <t>Group</t>
        </is>
      </c>
      <c r="D742" s="60" t="inlineStr">
        <is>
          <t>Pine</t>
        </is>
      </c>
      <c r="E742" s="52" t="inlineStr">
        <is>
          <t>ENV-550</t>
        </is>
      </c>
      <c r="F742" s="52" t="n">
        <v>2</v>
      </c>
      <c r="G742" s="54" t="n">
        <v>1</v>
      </c>
      <c r="H742" s="54" t="n">
        <v>1</v>
      </c>
      <c r="I742" s="54" t="n">
        <v>1</v>
      </c>
      <c r="J742" s="54" t="n">
        <v>0</v>
      </c>
      <c r="K742" s="54" t="n">
        <v>140</v>
      </c>
      <c r="L742" s="54" t="n">
        <v>0</v>
      </c>
      <c r="M742" s="54" t="n">
        <v>-9.5</v>
      </c>
      <c r="N742" s="54" t="n">
        <v>0.713067234</v>
      </c>
      <c r="O742" s="54" t="n">
        <v>-14.5</v>
      </c>
      <c r="P742" s="52" t="inlineStr">
        <is>
          <t>-</t>
        </is>
      </c>
      <c r="Q742" s="52" t="inlineStr">
        <is>
          <t>Plain</t>
        </is>
      </c>
      <c r="R742" s="54" t="n">
        <v>0.5</v>
      </c>
      <c r="S742" s="54" t="n">
        <v>0</v>
      </c>
      <c r="T742" s="54" t="n">
        <v>0.2</v>
      </c>
      <c r="U742" s="54" t="n">
        <v>0</v>
      </c>
      <c r="V742" s="52" t="inlineStr">
        <is>
          <t>No</t>
        </is>
      </c>
      <c r="W742" s="52" t="inlineStr">
        <is>
          <t>Yes</t>
        </is>
      </c>
      <c r="X742" s="52" t="inlineStr">
        <is>
          <t>-</t>
        </is>
      </c>
      <c r="Y742" s="52" t="inlineStr">
        <is>
          <t>Spruce = cylinder trunk + drooping cone whorls</t>
        </is>
      </c>
    </row>
    <row r="743" outlineLevel="1">
      <c r="A743" s="52" t="inlineStr">
        <is>
          <t>ENV-569</t>
        </is>
      </c>
      <c r="B743" s="52" t="inlineStr">
        <is>
          <t>Environment</t>
        </is>
      </c>
      <c r="C743" s="58" t="inlineStr">
        <is>
          <t>Cylinder</t>
        </is>
      </c>
      <c r="D743" s="62" t="inlineStr">
        <is>
          <t>Pine trunk</t>
        </is>
      </c>
      <c r="E743" s="52" t="inlineStr">
        <is>
          <t>ENV-568</t>
        </is>
      </c>
      <c r="F743" s="52" t="n">
        <v>3</v>
      </c>
      <c r="G743" s="54" t="n">
        <v>0.221000001</v>
      </c>
      <c r="H743" s="54" t="n">
        <v>0.221000001</v>
      </c>
      <c r="I743" s="54" t="n">
        <v>3.03999996</v>
      </c>
      <c r="J743" s="54" t="n">
        <v>90</v>
      </c>
      <c r="K743" s="54" t="n">
        <v>0</v>
      </c>
      <c r="L743" s="54" t="n">
        <v>0</v>
      </c>
      <c r="M743" s="54" t="n">
        <v>0</v>
      </c>
      <c r="N743" s="54" t="n">
        <v>1.51999998</v>
      </c>
      <c r="O743" s="54" t="n">
        <v>0</v>
      </c>
      <c r="P743" s="52" t="inlineStr">
        <is>
          <t>Gouraud</t>
        </is>
      </c>
      <c r="Q743" s="52" t="inlineStr">
        <is>
          <t>Bark</t>
        </is>
      </c>
      <c r="R743" s="54" t="n">
        <v>0.9</v>
      </c>
      <c r="S743" s="54" t="n">
        <v>0</v>
      </c>
      <c r="T743" s="54" t="n">
        <v>0.18</v>
      </c>
      <c r="U743" s="54" t="n">
        <v>0</v>
      </c>
      <c r="V743" s="52" t="inlineStr">
        <is>
          <t>Yes</t>
        </is>
      </c>
      <c r="W743" s="52" t="inlineStr">
        <is>
          <t>Yes</t>
        </is>
      </c>
      <c r="X743" s="52" t="inlineStr">
        <is>
          <t>-</t>
        </is>
      </c>
      <c r="Y743" s="52" t="inlineStr">
        <is>
          <t>Trunk</t>
        </is>
      </c>
    </row>
    <row r="744" outlineLevel="1">
      <c r="A744" s="52" t="inlineStr">
        <is>
          <t>ENV-570</t>
        </is>
      </c>
      <c r="B744" s="52" t="inlineStr">
        <is>
          <t>Environment</t>
        </is>
      </c>
      <c r="C744" s="61" t="inlineStr">
        <is>
          <t>Cone</t>
        </is>
      </c>
      <c r="D744" s="62" t="inlineStr">
        <is>
          <t>Pine crown</t>
        </is>
      </c>
      <c r="E744" s="52" t="inlineStr">
        <is>
          <t>ENV-568</t>
        </is>
      </c>
      <c r="F744" s="52" t="n">
        <v>3</v>
      </c>
      <c r="G744" s="54" t="n">
        <v>2.67595315</v>
      </c>
      <c r="H744" s="54" t="n">
        <v>2.79067516</v>
      </c>
      <c r="I744" s="54" t="n">
        <v>1.1927253</v>
      </c>
      <c r="J744" s="54" t="n">
        <v>-93.8706894</v>
      </c>
      <c r="K744" s="54" t="n">
        <v>202.066895</v>
      </c>
      <c r="L744" s="54" t="n">
        <v>-5.23182821</v>
      </c>
      <c r="M744" s="54" t="n">
        <v>0.0347783417</v>
      </c>
      <c r="N744" s="54" t="n">
        <v>1.19636273</v>
      </c>
      <c r="O744" s="54" t="n">
        <v>0.00453288527</v>
      </c>
      <c r="P744" s="52" t="inlineStr">
        <is>
          <t>Gouraud</t>
        </is>
      </c>
      <c r="Q744" s="52" t="inlineStr">
        <is>
          <t>Foliage</t>
        </is>
      </c>
      <c r="R744" s="54" t="n">
        <v>0.75</v>
      </c>
      <c r="S744" s="54" t="n">
        <v>0</v>
      </c>
      <c r="T744" s="54" t="n">
        <v>0.11</v>
      </c>
      <c r="U744" s="54" t="n">
        <v>0</v>
      </c>
      <c r="V744" s="52" t="inlineStr">
        <is>
          <t>Yes</t>
        </is>
      </c>
      <c r="W744" s="52" t="inlineStr">
        <is>
          <t>Yes</t>
        </is>
      </c>
      <c r="X744" s="52" t="inlineStr">
        <is>
          <t>-</t>
        </is>
      </c>
      <c r="Y744" s="52" t="inlineStr">
        <is>
          <t>Branch whorl (cone, apex up)</t>
        </is>
      </c>
    </row>
    <row r="745" outlineLevel="1">
      <c r="A745" s="52" t="inlineStr">
        <is>
          <t>ENV-571</t>
        </is>
      </c>
      <c r="B745" s="52" t="inlineStr">
        <is>
          <t>Environment</t>
        </is>
      </c>
      <c r="C745" s="61" t="inlineStr">
        <is>
          <t>Cone</t>
        </is>
      </c>
      <c r="D745" s="62" t="inlineStr">
        <is>
          <t>Pine crown</t>
        </is>
      </c>
      <c r="E745" s="52" t="inlineStr">
        <is>
          <t>ENV-568</t>
        </is>
      </c>
      <c r="F745" s="52" t="n">
        <v>3</v>
      </c>
      <c r="G745" s="54" t="n">
        <v>2.11207986</v>
      </c>
      <c r="H745" s="54" t="n">
        <v>1.94555557</v>
      </c>
      <c r="I745" s="54" t="n">
        <v>0.98020345</v>
      </c>
      <c r="J745" s="54" t="n">
        <v>-89.7919998</v>
      </c>
      <c r="K745" s="54" t="n">
        <v>36.1921387</v>
      </c>
      <c r="L745" s="54" t="n">
        <v>-3.60270452</v>
      </c>
      <c r="M745" s="54" t="n">
        <v>0.0258438159</v>
      </c>
      <c r="N745" s="54" t="n">
        <v>1.69150662</v>
      </c>
      <c r="O745" s="54" t="n">
        <v>0.0211604498</v>
      </c>
      <c r="P745" s="52" t="inlineStr">
        <is>
          <t>Gouraud</t>
        </is>
      </c>
      <c r="Q745" s="52" t="inlineStr">
        <is>
          <t>Foliage</t>
        </is>
      </c>
      <c r="R745" s="54" t="n">
        <v>0.75</v>
      </c>
      <c r="S745" s="54" t="n">
        <v>0</v>
      </c>
      <c r="T745" s="54" t="n">
        <v>0.11</v>
      </c>
      <c r="U745" s="54" t="n">
        <v>0</v>
      </c>
      <c r="V745" s="52" t="inlineStr">
        <is>
          <t>Yes</t>
        </is>
      </c>
      <c r="W745" s="52" t="inlineStr">
        <is>
          <t>Yes</t>
        </is>
      </c>
      <c r="X745" s="52" t="inlineStr">
        <is>
          <t>-</t>
        </is>
      </c>
      <c r="Y745" s="52" t="inlineStr">
        <is>
          <t>Branch whorl (cone, apex up)</t>
        </is>
      </c>
    </row>
    <row r="746" outlineLevel="1">
      <c r="A746" s="52" t="inlineStr">
        <is>
          <t>ENV-572</t>
        </is>
      </c>
      <c r="B746" s="52" t="inlineStr">
        <is>
          <t>Environment</t>
        </is>
      </c>
      <c r="C746" s="61" t="inlineStr">
        <is>
          <t>Cone</t>
        </is>
      </c>
      <c r="D746" s="62" t="inlineStr">
        <is>
          <t>Pine crown</t>
        </is>
      </c>
      <c r="E746" s="52" t="inlineStr">
        <is>
          <t>ENV-568</t>
        </is>
      </c>
      <c r="F746" s="52" t="n">
        <v>3</v>
      </c>
      <c r="G746" s="54" t="n">
        <v>1.85737312</v>
      </c>
      <c r="H746" s="54" t="n">
        <v>1.79005849</v>
      </c>
      <c r="I746" s="54" t="n">
        <v>0.870360672</v>
      </c>
      <c r="J746" s="54" t="n">
        <v>-93.8207779</v>
      </c>
      <c r="K746" s="54" t="n">
        <v>235.884903</v>
      </c>
      <c r="L746" s="54" t="n">
        <v>2.95084906</v>
      </c>
      <c r="M746" s="54" t="n">
        <v>0.0138657568</v>
      </c>
      <c r="N746" s="54" t="n">
        <v>2.15744162</v>
      </c>
      <c r="O746" s="54" t="n">
        <v>0.00206730352</v>
      </c>
      <c r="P746" s="52" t="inlineStr">
        <is>
          <t>Gouraud</t>
        </is>
      </c>
      <c r="Q746" s="52" t="inlineStr">
        <is>
          <t>Foliage</t>
        </is>
      </c>
      <c r="R746" s="54" t="n">
        <v>0.75</v>
      </c>
      <c r="S746" s="54" t="n">
        <v>0</v>
      </c>
      <c r="T746" s="54" t="n">
        <v>0.11</v>
      </c>
      <c r="U746" s="54" t="n">
        <v>0</v>
      </c>
      <c r="V746" s="52" t="inlineStr">
        <is>
          <t>Yes</t>
        </is>
      </c>
      <c r="W746" s="52" t="inlineStr">
        <is>
          <t>Yes</t>
        </is>
      </c>
      <c r="X746" s="52" t="inlineStr">
        <is>
          <t>-</t>
        </is>
      </c>
      <c r="Y746" s="52" t="inlineStr">
        <is>
          <t>Branch whorl (cone, apex up)</t>
        </is>
      </c>
    </row>
    <row r="747" outlineLevel="1">
      <c r="A747" s="52" t="inlineStr">
        <is>
          <t>ENV-573</t>
        </is>
      </c>
      <c r="B747" s="52" t="inlineStr">
        <is>
          <t>Environment</t>
        </is>
      </c>
      <c r="C747" s="61" t="inlineStr">
        <is>
          <t>Cone</t>
        </is>
      </c>
      <c r="D747" s="62" t="inlineStr">
        <is>
          <t>Pine crown</t>
        </is>
      </c>
      <c r="E747" s="52" t="inlineStr">
        <is>
          <t>ENV-568</t>
        </is>
      </c>
      <c r="F747" s="52" t="n">
        <v>3</v>
      </c>
      <c r="G747" s="54" t="n">
        <v>1.2765609</v>
      </c>
      <c r="H747" s="54" t="n">
        <v>1.17872155</v>
      </c>
      <c r="I747" s="54" t="n">
        <v>0.582613468</v>
      </c>
      <c r="J747" s="54" t="n">
        <v>-85.4115601</v>
      </c>
      <c r="K747" s="54" t="n">
        <v>13.2119179</v>
      </c>
      <c r="L747" s="54" t="n">
        <v>5.36998844</v>
      </c>
      <c r="M747" s="54" t="n">
        <v>-0.00698636984</v>
      </c>
      <c r="N747" s="54" t="n">
        <v>2.50780821</v>
      </c>
      <c r="O747" s="54" t="n">
        <v>-0.0054966351</v>
      </c>
      <c r="P747" s="52" t="inlineStr">
        <is>
          <t>Gouraud</t>
        </is>
      </c>
      <c r="Q747" s="52" t="inlineStr">
        <is>
          <t>Foliage</t>
        </is>
      </c>
      <c r="R747" s="54" t="n">
        <v>0.75</v>
      </c>
      <c r="S747" s="54" t="n">
        <v>0</v>
      </c>
      <c r="T747" s="54" t="n">
        <v>0.11</v>
      </c>
      <c r="U747" s="54" t="n">
        <v>0</v>
      </c>
      <c r="V747" s="52" t="inlineStr">
        <is>
          <t>Yes</t>
        </is>
      </c>
      <c r="W747" s="52" t="inlineStr">
        <is>
          <t>Yes</t>
        </is>
      </c>
      <c r="X747" s="52" t="inlineStr">
        <is>
          <t>-</t>
        </is>
      </c>
      <c r="Y747" s="52" t="inlineStr">
        <is>
          <t>Branch whorl (cone, apex up)</t>
        </is>
      </c>
    </row>
    <row r="748" outlineLevel="1">
      <c r="A748" s="52" t="inlineStr">
        <is>
          <t>ENV-574</t>
        </is>
      </c>
      <c r="B748" s="52" t="inlineStr">
        <is>
          <t>Environment</t>
        </is>
      </c>
      <c r="C748" s="61" t="inlineStr">
        <is>
          <t>Cone</t>
        </is>
      </c>
      <c r="D748" s="62" t="inlineStr">
        <is>
          <t>Pine crown</t>
        </is>
      </c>
      <c r="E748" s="52" t="inlineStr">
        <is>
          <t>ENV-568</t>
        </is>
      </c>
      <c r="F748" s="52" t="n">
        <v>3</v>
      </c>
      <c r="G748" s="54" t="n">
        <v>0.971278489</v>
      </c>
      <c r="H748" s="54" t="n">
        <v>1.03284502</v>
      </c>
      <c r="I748" s="54" t="n">
        <v>0.433508664</v>
      </c>
      <c r="J748" s="54" t="n">
        <v>-87.06404879999999</v>
      </c>
      <c r="K748" s="54" t="n">
        <v>51.3751373</v>
      </c>
      <c r="L748" s="54" t="n">
        <v>0.212810755</v>
      </c>
      <c r="M748" s="54" t="n">
        <v>-0.0191202499</v>
      </c>
      <c r="N748" s="54" t="n">
        <v>2.91096807</v>
      </c>
      <c r="O748" s="54" t="n">
        <v>-0.0322843939</v>
      </c>
      <c r="P748" s="52" t="inlineStr">
        <is>
          <t>Gouraud</t>
        </is>
      </c>
      <c r="Q748" s="52" t="inlineStr">
        <is>
          <t>Foliage</t>
        </is>
      </c>
      <c r="R748" s="54" t="n">
        <v>0.75</v>
      </c>
      <c r="S748" s="54" t="n">
        <v>0</v>
      </c>
      <c r="T748" s="54" t="n">
        <v>0.11</v>
      </c>
      <c r="U748" s="54" t="n">
        <v>0</v>
      </c>
      <c r="V748" s="52" t="inlineStr">
        <is>
          <t>Yes</t>
        </is>
      </c>
      <c r="W748" s="52" t="inlineStr">
        <is>
          <t>Yes</t>
        </is>
      </c>
      <c r="X748" s="52" t="inlineStr">
        <is>
          <t>-</t>
        </is>
      </c>
      <c r="Y748" s="52" t="inlineStr">
        <is>
          <t>Branch whorl (cone, apex up)</t>
        </is>
      </c>
    </row>
    <row r="749" outlineLevel="1">
      <c r="A749" s="52" t="inlineStr">
        <is>
          <t>ENV-575</t>
        </is>
      </c>
      <c r="B749" s="52" t="inlineStr">
        <is>
          <t>Environment</t>
        </is>
      </c>
      <c r="C749" s="61" t="inlineStr">
        <is>
          <t>Cone</t>
        </is>
      </c>
      <c r="D749" s="62" t="inlineStr">
        <is>
          <t>Pine crown</t>
        </is>
      </c>
      <c r="E749" s="52" t="inlineStr">
        <is>
          <t>ENV-568</t>
        </is>
      </c>
      <c r="F749" s="52" t="n">
        <v>3</v>
      </c>
      <c r="G749" s="54" t="n">
        <v>0.550411046</v>
      </c>
      <c r="H749" s="54" t="n">
        <v>0.563222289</v>
      </c>
      <c r="I749" s="54" t="n">
        <v>0.959999979</v>
      </c>
      <c r="J749" s="54" t="n">
        <v>-90.2542648</v>
      </c>
      <c r="K749" s="54" t="n">
        <v>186.947479</v>
      </c>
      <c r="L749" s="54" t="n">
        <v>2.70133138</v>
      </c>
      <c r="M749" s="54" t="n">
        <v>-0.0391289368</v>
      </c>
      <c r="N749" s="54" t="n">
        <v>3.63999987</v>
      </c>
      <c r="O749" s="54" t="n">
        <v>-0.0319894627</v>
      </c>
      <c r="P749" s="52" t="inlineStr">
        <is>
          <t>Gouraud</t>
        </is>
      </c>
      <c r="Q749" s="52" t="inlineStr">
        <is>
          <t>Foliage</t>
        </is>
      </c>
      <c r="R749" s="54" t="n">
        <v>0.75</v>
      </c>
      <c r="S749" s="54" t="n">
        <v>0</v>
      </c>
      <c r="T749" s="54" t="n">
        <v>0.11</v>
      </c>
      <c r="U749" s="54" t="n">
        <v>0</v>
      </c>
      <c r="V749" s="52" t="inlineStr">
        <is>
          <t>Yes</t>
        </is>
      </c>
      <c r="W749" s="52" t="inlineStr">
        <is>
          <t>Yes</t>
        </is>
      </c>
      <c r="X749" s="52" t="inlineStr">
        <is>
          <t>-</t>
        </is>
      </c>
      <c r="Y749" s="52" t="inlineStr">
        <is>
          <t>Branch whorl (cone, apex up)</t>
        </is>
      </c>
    </row>
    <row r="750" outlineLevel="1">
      <c r="A750" s="52" t="inlineStr">
        <is>
          <t>ENV-576</t>
        </is>
      </c>
      <c r="B750" s="52" t="inlineStr">
        <is>
          <t>Environment</t>
        </is>
      </c>
      <c r="C750" s="53" t="inlineStr">
        <is>
          <t>Group</t>
        </is>
      </c>
      <c r="D750" s="57" t="inlineStr">
        <is>
          <t>Shrubs</t>
        </is>
      </c>
      <c r="E750" s="52" t="inlineStr">
        <is>
          <t>ENV-00</t>
        </is>
      </c>
      <c r="F750" s="52" t="n">
        <v>1</v>
      </c>
      <c r="G750" s="54" t="n">
        <v>1</v>
      </c>
      <c r="H750" s="54" t="n">
        <v>1</v>
      </c>
      <c r="I750" s="54" t="n">
        <v>1</v>
      </c>
      <c r="J750" s="54" t="n">
        <v>0</v>
      </c>
      <c r="K750" s="54" t="n">
        <v>0</v>
      </c>
      <c r="L750" s="54" t="n">
        <v>0</v>
      </c>
      <c r="M750" s="54" t="n">
        <v>0</v>
      </c>
      <c r="N750" s="54" t="n">
        <v>0</v>
      </c>
      <c r="O750" s="54" t="n">
        <v>0</v>
      </c>
      <c r="P750" s="52" t="inlineStr">
        <is>
          <t>-</t>
        </is>
      </c>
      <c r="Q750" s="52" t="inlineStr">
        <is>
          <t>Plain</t>
        </is>
      </c>
      <c r="R750" s="54" t="n">
        <v>0.5</v>
      </c>
      <c r="S750" s="54" t="n">
        <v>0</v>
      </c>
      <c r="T750" s="54" t="n">
        <v>0.2</v>
      </c>
      <c r="U750" s="54" t="n">
        <v>0</v>
      </c>
      <c r="V750" s="52" t="inlineStr">
        <is>
          <t>No</t>
        </is>
      </c>
      <c r="W750" s="52" t="inlineStr">
        <is>
          <t>Yes</t>
        </is>
      </c>
      <c r="X750" s="52" t="inlineStr">
        <is>
          <t>-</t>
        </is>
      </c>
      <c r="Y750" s="52" t="inlineStr">
        <is>
          <t>Bushes (low cover for the rover)</t>
        </is>
      </c>
    </row>
    <row r="751" outlineLevel="1">
      <c r="A751" s="52" t="inlineStr">
        <is>
          <t>ENV-577</t>
        </is>
      </c>
      <c r="B751" s="52" t="inlineStr">
        <is>
          <t>Environment</t>
        </is>
      </c>
      <c r="C751" s="53" t="inlineStr">
        <is>
          <t>Group</t>
        </is>
      </c>
      <c r="D751" s="60" t="inlineStr">
        <is>
          <t>Bush</t>
        </is>
      </c>
      <c r="E751" s="52" t="inlineStr">
        <is>
          <t>ENV-576</t>
        </is>
      </c>
      <c r="F751" s="52" t="n">
        <v>2</v>
      </c>
      <c r="G751" s="54" t="n">
        <v>1</v>
      </c>
      <c r="H751" s="54" t="n">
        <v>1</v>
      </c>
      <c r="I751" s="54" t="n">
        <v>1</v>
      </c>
      <c r="J751" s="54" t="n">
        <v>0</v>
      </c>
      <c r="K751" s="54" t="n">
        <v>10</v>
      </c>
      <c r="L751" s="54" t="n">
        <v>0</v>
      </c>
      <c r="M751" s="54" t="n">
        <v>-12</v>
      </c>
      <c r="N751" s="54" t="n">
        <v>0.07937204840000001</v>
      </c>
      <c r="O751" s="54" t="n">
        <v>-8.399999619999999</v>
      </c>
      <c r="P751" s="52" t="inlineStr">
        <is>
          <t>-</t>
        </is>
      </c>
      <c r="Q751" s="52" t="inlineStr">
        <is>
          <t>Plain</t>
        </is>
      </c>
      <c r="R751" s="54" t="n">
        <v>0.5</v>
      </c>
      <c r="S751" s="54" t="n">
        <v>0</v>
      </c>
      <c r="T751" s="54" t="n">
        <v>0.2</v>
      </c>
      <c r="U751" s="54" t="n">
        <v>0</v>
      </c>
      <c r="V751" s="52" t="inlineStr">
        <is>
          <t>No</t>
        </is>
      </c>
      <c r="W751" s="52" t="inlineStr">
        <is>
          <t>Yes</t>
        </is>
      </c>
      <c r="X751" s="52" t="inlineStr">
        <is>
          <t>-</t>
        </is>
      </c>
      <c r="Y751" s="52" t="inlineStr">
        <is>
          <t>Bush = cluster of flattened spheres</t>
        </is>
      </c>
    </row>
    <row r="752" outlineLevel="1">
      <c r="A752" s="52" t="inlineStr">
        <is>
          <t>ENV-578</t>
        </is>
      </c>
      <c r="B752" s="52" t="inlineStr">
        <is>
          <t>Environment</t>
        </is>
      </c>
      <c r="C752" s="59" t="inlineStr">
        <is>
          <t>Sphere</t>
        </is>
      </c>
      <c r="D752" s="62" t="inlineStr">
        <is>
          <t>Bush</t>
        </is>
      </c>
      <c r="E752" s="52" t="inlineStr">
        <is>
          <t>ENV-577</t>
        </is>
      </c>
      <c r="F752" s="52" t="n">
        <v>3</v>
      </c>
      <c r="G752" s="54" t="n">
        <v>0.895971239</v>
      </c>
      <c r="H752" s="54" t="n">
        <v>0.627179861</v>
      </c>
      <c r="I752" s="54" t="n">
        <v>0.895971239</v>
      </c>
      <c r="J752" s="54" t="n">
        <v>0</v>
      </c>
      <c r="K752" s="54" t="n">
        <v>301.64151</v>
      </c>
      <c r="L752" s="54" t="n">
        <v>0</v>
      </c>
      <c r="M752" s="54" t="n">
        <v>0.0552859791</v>
      </c>
      <c r="N752" s="54" t="n">
        <v>0.273168594</v>
      </c>
      <c r="O752" s="54" t="n">
        <v>0.0893475935</v>
      </c>
      <c r="P752" s="52" t="inlineStr">
        <is>
          <t>Gouraud</t>
        </is>
      </c>
      <c r="Q752" s="52" t="inlineStr">
        <is>
          <t>Foliage</t>
        </is>
      </c>
      <c r="R752" s="54" t="n">
        <v>0.7</v>
      </c>
      <c r="S752" s="54" t="n">
        <v>0</v>
      </c>
      <c r="T752" s="54" t="n">
        <v>0.12</v>
      </c>
      <c r="U752" s="54" t="n">
        <v>0</v>
      </c>
      <c r="V752" s="52" t="inlineStr">
        <is>
          <t>Yes</t>
        </is>
      </c>
      <c r="W752" s="52" t="inlineStr">
        <is>
          <t>Yes</t>
        </is>
      </c>
      <c r="X752" s="52" t="inlineStr">
        <is>
          <t>-</t>
        </is>
      </c>
      <c r="Y752" s="52" t="inlineStr">
        <is>
          <t>Shrub clump</t>
        </is>
      </c>
    </row>
    <row r="753" outlineLevel="1">
      <c r="A753" s="52" t="inlineStr">
        <is>
          <t>ENV-579</t>
        </is>
      </c>
      <c r="B753" s="52" t="inlineStr">
        <is>
          <t>Environment</t>
        </is>
      </c>
      <c r="C753" s="59" t="inlineStr">
        <is>
          <t>Sphere</t>
        </is>
      </c>
      <c r="D753" s="62" t="inlineStr">
        <is>
          <t>Bush</t>
        </is>
      </c>
      <c r="E753" s="52" t="inlineStr">
        <is>
          <t>ENV-577</t>
        </is>
      </c>
      <c r="F753" s="52" t="n">
        <v>3</v>
      </c>
      <c r="G753" s="54" t="n">
        <v>0.855965316</v>
      </c>
      <c r="H753" s="54" t="n">
        <v>0.599175692</v>
      </c>
      <c r="I753" s="54" t="n">
        <v>0.855965316</v>
      </c>
      <c r="J753" s="54" t="n">
        <v>0</v>
      </c>
      <c r="K753" s="54" t="n">
        <v>188.610764</v>
      </c>
      <c r="L753" s="54" t="n">
        <v>0</v>
      </c>
      <c r="M753" s="54" t="n">
        <v>0.114670753</v>
      </c>
      <c r="N753" s="54" t="n">
        <v>0.259016544</v>
      </c>
      <c r="O753" s="54" t="n">
        <v>0.200633153</v>
      </c>
      <c r="P753" s="52" t="inlineStr">
        <is>
          <t>Gouraud</t>
        </is>
      </c>
      <c r="Q753" s="52" t="inlineStr">
        <is>
          <t>Foliage</t>
        </is>
      </c>
      <c r="R753" s="54" t="n">
        <v>0.7</v>
      </c>
      <c r="S753" s="54" t="n">
        <v>0</v>
      </c>
      <c r="T753" s="54" t="n">
        <v>0.12</v>
      </c>
      <c r="U753" s="54" t="n">
        <v>0</v>
      </c>
      <c r="V753" s="52" t="inlineStr">
        <is>
          <t>Yes</t>
        </is>
      </c>
      <c r="W753" s="52" t="inlineStr">
        <is>
          <t>Yes</t>
        </is>
      </c>
      <c r="X753" s="52" t="inlineStr">
        <is>
          <t>-</t>
        </is>
      </c>
      <c r="Y753" s="52" t="inlineStr">
        <is>
          <t>Shrub clump</t>
        </is>
      </c>
    </row>
    <row r="754" outlineLevel="1">
      <c r="A754" s="52" t="inlineStr">
        <is>
          <t>ENV-580</t>
        </is>
      </c>
      <c r="B754" s="52" t="inlineStr">
        <is>
          <t>Environment</t>
        </is>
      </c>
      <c r="C754" s="59" t="inlineStr">
        <is>
          <t>Sphere</t>
        </is>
      </c>
      <c r="D754" s="62" t="inlineStr">
        <is>
          <t>Bush</t>
        </is>
      </c>
      <c r="E754" s="52" t="inlineStr">
        <is>
          <t>ENV-577</t>
        </is>
      </c>
      <c r="F754" s="52" t="n">
        <v>3</v>
      </c>
      <c r="G754" s="54" t="n">
        <v>0.775296271</v>
      </c>
      <c r="H754" s="54" t="n">
        <v>0.542707384</v>
      </c>
      <c r="I754" s="54" t="n">
        <v>0.775296271</v>
      </c>
      <c r="J754" s="54" t="n">
        <v>0</v>
      </c>
      <c r="K754" s="54" t="n">
        <v>158.813095</v>
      </c>
      <c r="L754" s="54" t="n">
        <v>0</v>
      </c>
      <c r="M754" s="54" t="n">
        <v>-0.121408299</v>
      </c>
      <c r="N754" s="54" t="n">
        <v>0.251174867</v>
      </c>
      <c r="O754" s="54" t="n">
        <v>0.118506275</v>
      </c>
      <c r="P754" s="52" t="inlineStr">
        <is>
          <t>Gouraud</t>
        </is>
      </c>
      <c r="Q754" s="52" t="inlineStr">
        <is>
          <t>Foliage</t>
        </is>
      </c>
      <c r="R754" s="54" t="n">
        <v>0.7</v>
      </c>
      <c r="S754" s="54" t="n">
        <v>0</v>
      </c>
      <c r="T754" s="54" t="n">
        <v>0.12</v>
      </c>
      <c r="U754" s="54" t="n">
        <v>0</v>
      </c>
      <c r="V754" s="52" t="inlineStr">
        <is>
          <t>Yes</t>
        </is>
      </c>
      <c r="W754" s="52" t="inlineStr">
        <is>
          <t>Yes</t>
        </is>
      </c>
      <c r="X754" s="52" t="inlineStr">
        <is>
          <t>-</t>
        </is>
      </c>
      <c r="Y754" s="52" t="inlineStr">
        <is>
          <t>Shrub clump</t>
        </is>
      </c>
    </row>
    <row r="755" outlineLevel="1">
      <c r="A755" s="52" t="inlineStr">
        <is>
          <t>ENV-581</t>
        </is>
      </c>
      <c r="B755" s="52" t="inlineStr">
        <is>
          <t>Environment</t>
        </is>
      </c>
      <c r="C755" s="59" t="inlineStr">
        <is>
          <t>Sphere</t>
        </is>
      </c>
      <c r="D755" s="62" t="inlineStr">
        <is>
          <t>Bush</t>
        </is>
      </c>
      <c r="E755" s="52" t="inlineStr">
        <is>
          <t>ENV-577</t>
        </is>
      </c>
      <c r="F755" s="52" t="n">
        <v>3</v>
      </c>
      <c r="G755" s="54" t="n">
        <v>0.624225914</v>
      </c>
      <c r="H755" s="54" t="n">
        <v>0.436958134</v>
      </c>
      <c r="I755" s="54" t="n">
        <v>0.624225914</v>
      </c>
      <c r="J755" s="54" t="n">
        <v>0</v>
      </c>
      <c r="K755" s="54" t="n">
        <v>168.325424</v>
      </c>
      <c r="L755" s="54" t="n">
        <v>0</v>
      </c>
      <c r="M755" s="54" t="n">
        <v>-0.209220201</v>
      </c>
      <c r="N755" s="54" t="n">
        <v>0.2045044</v>
      </c>
      <c r="O755" s="54" t="n">
        <v>-0.123341918</v>
      </c>
      <c r="P755" s="52" t="inlineStr">
        <is>
          <t>Gouraud</t>
        </is>
      </c>
      <c r="Q755" s="52" t="inlineStr">
        <is>
          <t>Foliage</t>
        </is>
      </c>
      <c r="R755" s="54" t="n">
        <v>0.7</v>
      </c>
      <c r="S755" s="54" t="n">
        <v>0</v>
      </c>
      <c r="T755" s="54" t="n">
        <v>0.12</v>
      </c>
      <c r="U755" s="54" t="n">
        <v>0</v>
      </c>
      <c r="V755" s="52" t="inlineStr">
        <is>
          <t>Yes</t>
        </is>
      </c>
      <c r="W755" s="52" t="inlineStr">
        <is>
          <t>Yes</t>
        </is>
      </c>
      <c r="X755" s="52" t="inlineStr">
        <is>
          <t>-</t>
        </is>
      </c>
      <c r="Y755" s="52" t="inlineStr">
        <is>
          <t>Shrub clump</t>
        </is>
      </c>
    </row>
    <row r="756" outlineLevel="1">
      <c r="A756" s="52" t="inlineStr">
        <is>
          <t>ENV-582</t>
        </is>
      </c>
      <c r="B756" s="52" t="inlineStr">
        <is>
          <t>Environment</t>
        </is>
      </c>
      <c r="C756" s="59" t="inlineStr">
        <is>
          <t>Sphere</t>
        </is>
      </c>
      <c r="D756" s="62" t="inlineStr">
        <is>
          <t>Bush</t>
        </is>
      </c>
      <c r="E756" s="52" t="inlineStr">
        <is>
          <t>ENV-577</t>
        </is>
      </c>
      <c r="F756" s="52" t="n">
        <v>3</v>
      </c>
      <c r="G756" s="54" t="n">
        <v>0.9187718030000001</v>
      </c>
      <c r="H756" s="54" t="n">
        <v>0.643140256</v>
      </c>
      <c r="I756" s="54" t="n">
        <v>0.9187718030000001</v>
      </c>
      <c r="J756" s="54" t="n">
        <v>0</v>
      </c>
      <c r="K756" s="54" t="n">
        <v>36.7952728</v>
      </c>
      <c r="L756" s="54" t="n">
        <v>0</v>
      </c>
      <c r="M756" s="54" t="n">
        <v>0.0153092099</v>
      </c>
      <c r="N756" s="54" t="n">
        <v>0.361583143</v>
      </c>
      <c r="O756" s="54" t="n">
        <v>-0.0475600325</v>
      </c>
      <c r="P756" s="52" t="inlineStr">
        <is>
          <t>Gouraud</t>
        </is>
      </c>
      <c r="Q756" s="52" t="inlineStr">
        <is>
          <t>Foliage</t>
        </is>
      </c>
      <c r="R756" s="54" t="n">
        <v>0.7</v>
      </c>
      <c r="S756" s="54" t="n">
        <v>0</v>
      </c>
      <c r="T756" s="54" t="n">
        <v>0.12</v>
      </c>
      <c r="U756" s="54" t="n">
        <v>0</v>
      </c>
      <c r="V756" s="52" t="inlineStr">
        <is>
          <t>Yes</t>
        </is>
      </c>
      <c r="W756" s="52" t="inlineStr">
        <is>
          <t>Yes</t>
        </is>
      </c>
      <c r="X756" s="52" t="inlineStr">
        <is>
          <t>-</t>
        </is>
      </c>
      <c r="Y756" s="52" t="inlineStr">
        <is>
          <t>Shrub clump</t>
        </is>
      </c>
    </row>
    <row r="757" outlineLevel="1">
      <c r="A757" s="52" t="inlineStr">
        <is>
          <t>ENV-583</t>
        </is>
      </c>
      <c r="B757" s="52" t="inlineStr">
        <is>
          <t>Environment</t>
        </is>
      </c>
      <c r="C757" s="59" t="inlineStr">
        <is>
          <t>Sphere</t>
        </is>
      </c>
      <c r="D757" s="62" t="inlineStr">
        <is>
          <t>Bush</t>
        </is>
      </c>
      <c r="E757" s="52" t="inlineStr">
        <is>
          <t>ENV-577</t>
        </is>
      </c>
      <c r="F757" s="52" t="n">
        <v>3</v>
      </c>
      <c r="G757" s="54" t="n">
        <v>0.613021195</v>
      </c>
      <c r="H757" s="54" t="n">
        <v>0.429114819</v>
      </c>
      <c r="I757" s="54" t="n">
        <v>0.613021195</v>
      </c>
      <c r="J757" s="54" t="n">
        <v>0</v>
      </c>
      <c r="K757" s="54" t="n">
        <v>323.791016</v>
      </c>
      <c r="L757" s="54" t="n">
        <v>0</v>
      </c>
      <c r="M757" s="54" t="n">
        <v>-0.244345322</v>
      </c>
      <c r="N757" s="54" t="n">
        <v>0.233450845</v>
      </c>
      <c r="O757" s="54" t="n">
        <v>0.0576304533</v>
      </c>
      <c r="P757" s="52" t="inlineStr">
        <is>
          <t>Gouraud</t>
        </is>
      </c>
      <c r="Q757" s="52" t="inlineStr">
        <is>
          <t>Foliage</t>
        </is>
      </c>
      <c r="R757" s="54" t="n">
        <v>0.7</v>
      </c>
      <c r="S757" s="54" t="n">
        <v>0</v>
      </c>
      <c r="T757" s="54" t="n">
        <v>0.12</v>
      </c>
      <c r="U757" s="54" t="n">
        <v>0</v>
      </c>
      <c r="V757" s="52" t="inlineStr">
        <is>
          <t>Yes</t>
        </is>
      </c>
      <c r="W757" s="52" t="inlineStr">
        <is>
          <t>Yes</t>
        </is>
      </c>
      <c r="X757" s="52" t="inlineStr">
        <is>
          <t>-</t>
        </is>
      </c>
      <c r="Y757" s="52" t="inlineStr">
        <is>
          <t>Shrub clump</t>
        </is>
      </c>
    </row>
    <row r="758" outlineLevel="1">
      <c r="A758" s="52" t="inlineStr">
        <is>
          <t>ENV-584</t>
        </is>
      </c>
      <c r="B758" s="52" t="inlineStr">
        <is>
          <t>Environment</t>
        </is>
      </c>
      <c r="C758" s="53" t="inlineStr">
        <is>
          <t>Group</t>
        </is>
      </c>
      <c r="D758" s="60" t="inlineStr">
        <is>
          <t>Bush</t>
        </is>
      </c>
      <c r="E758" s="52" t="inlineStr">
        <is>
          <t>ENV-576</t>
        </is>
      </c>
      <c r="F758" s="52" t="n">
        <v>2</v>
      </c>
      <c r="G758" s="54" t="n">
        <v>1</v>
      </c>
      <c r="H758" s="54" t="n">
        <v>1</v>
      </c>
      <c r="I758" s="54" t="n">
        <v>1</v>
      </c>
      <c r="J758" s="54" t="n">
        <v>0</v>
      </c>
      <c r="K758" s="54" t="n">
        <v>60</v>
      </c>
      <c r="L758" s="54" t="n">
        <v>0</v>
      </c>
      <c r="M758" s="54" t="n">
        <v>-7.5</v>
      </c>
      <c r="N758" s="54" t="n">
        <v>0.147359341</v>
      </c>
      <c r="O758" s="54" t="n">
        <v>-8.600000380000001</v>
      </c>
      <c r="P758" s="52" t="inlineStr">
        <is>
          <t>-</t>
        </is>
      </c>
      <c r="Q758" s="52" t="inlineStr">
        <is>
          <t>Plain</t>
        </is>
      </c>
      <c r="R758" s="54" t="n">
        <v>0.5</v>
      </c>
      <c r="S758" s="54" t="n">
        <v>0</v>
      </c>
      <c r="T758" s="54" t="n">
        <v>0.2</v>
      </c>
      <c r="U758" s="54" t="n">
        <v>0</v>
      </c>
      <c r="V758" s="52" t="inlineStr">
        <is>
          <t>No</t>
        </is>
      </c>
      <c r="W758" s="52" t="inlineStr">
        <is>
          <t>Yes</t>
        </is>
      </c>
      <c r="X758" s="52" t="inlineStr">
        <is>
          <t>-</t>
        </is>
      </c>
      <c r="Y758" s="52" t="inlineStr">
        <is>
          <t>Bush = cluster of flattened spheres</t>
        </is>
      </c>
    </row>
    <row r="759" outlineLevel="1">
      <c r="A759" s="52" t="inlineStr">
        <is>
          <t>ENV-585</t>
        </is>
      </c>
      <c r="B759" s="52" t="inlineStr">
        <is>
          <t>Environment</t>
        </is>
      </c>
      <c r="C759" s="59" t="inlineStr">
        <is>
          <t>Sphere</t>
        </is>
      </c>
      <c r="D759" s="62" t="inlineStr">
        <is>
          <t>Bush</t>
        </is>
      </c>
      <c r="E759" s="52" t="inlineStr">
        <is>
          <t>ENV-584</t>
        </is>
      </c>
      <c r="F759" s="52" t="n">
        <v>3</v>
      </c>
      <c r="G759" s="54" t="n">
        <v>0.582645059</v>
      </c>
      <c r="H759" s="54" t="n">
        <v>0.407851547</v>
      </c>
      <c r="I759" s="54" t="n">
        <v>0.582645059</v>
      </c>
      <c r="J759" s="54" t="n">
        <v>0</v>
      </c>
      <c r="K759" s="54" t="n">
        <v>191.765793</v>
      </c>
      <c r="L759" s="54" t="n">
        <v>0</v>
      </c>
      <c r="M759" s="54" t="n">
        <v>-0.06468966600000001</v>
      </c>
      <c r="N759" s="54" t="n">
        <v>0.165180281</v>
      </c>
      <c r="O759" s="54" t="n">
        <v>0.0762266368</v>
      </c>
      <c r="P759" s="52" t="inlineStr">
        <is>
          <t>Gouraud</t>
        </is>
      </c>
      <c r="Q759" s="52" t="inlineStr">
        <is>
          <t>Foliage</t>
        </is>
      </c>
      <c r="R759" s="54" t="n">
        <v>0.7</v>
      </c>
      <c r="S759" s="54" t="n">
        <v>0</v>
      </c>
      <c r="T759" s="54" t="n">
        <v>0.12</v>
      </c>
      <c r="U759" s="54" t="n">
        <v>0</v>
      </c>
      <c r="V759" s="52" t="inlineStr">
        <is>
          <t>Yes</t>
        </is>
      </c>
      <c r="W759" s="52" t="inlineStr">
        <is>
          <t>Yes</t>
        </is>
      </c>
      <c r="X759" s="52" t="inlineStr">
        <is>
          <t>-</t>
        </is>
      </c>
      <c r="Y759" s="52" t="inlineStr">
        <is>
          <t>Shrub clump</t>
        </is>
      </c>
    </row>
    <row r="760" outlineLevel="1">
      <c r="A760" s="52" t="inlineStr">
        <is>
          <t>ENV-586</t>
        </is>
      </c>
      <c r="B760" s="52" t="inlineStr">
        <is>
          <t>Environment</t>
        </is>
      </c>
      <c r="C760" s="59" t="inlineStr">
        <is>
          <t>Sphere</t>
        </is>
      </c>
      <c r="D760" s="62" t="inlineStr">
        <is>
          <t>Bush</t>
        </is>
      </c>
      <c r="E760" s="52" t="inlineStr">
        <is>
          <t>ENV-584</t>
        </is>
      </c>
      <c r="F760" s="52" t="n">
        <v>3</v>
      </c>
      <c r="G760" s="54" t="n">
        <v>0.760062456</v>
      </c>
      <c r="H760" s="54" t="n">
        <v>0.532043695</v>
      </c>
      <c r="I760" s="54" t="n">
        <v>0.760062456</v>
      </c>
      <c r="J760" s="54" t="n">
        <v>0</v>
      </c>
      <c r="K760" s="54" t="n">
        <v>67.0763855</v>
      </c>
      <c r="L760" s="54" t="n">
        <v>0</v>
      </c>
      <c r="M760" s="54" t="n">
        <v>-0.102053031</v>
      </c>
      <c r="N760" s="54" t="n">
        <v>0.218716025</v>
      </c>
      <c r="O760" s="54" t="n">
        <v>0.140143812</v>
      </c>
      <c r="P760" s="52" t="inlineStr">
        <is>
          <t>Gouraud</t>
        </is>
      </c>
      <c r="Q760" s="52" t="inlineStr">
        <is>
          <t>Foliage</t>
        </is>
      </c>
      <c r="R760" s="54" t="n">
        <v>0.7</v>
      </c>
      <c r="S760" s="54" t="n">
        <v>0</v>
      </c>
      <c r="T760" s="54" t="n">
        <v>0.12</v>
      </c>
      <c r="U760" s="54" t="n">
        <v>0</v>
      </c>
      <c r="V760" s="52" t="inlineStr">
        <is>
          <t>Yes</t>
        </is>
      </c>
      <c r="W760" s="52" t="inlineStr">
        <is>
          <t>Yes</t>
        </is>
      </c>
      <c r="X760" s="52" t="inlineStr">
        <is>
          <t>-</t>
        </is>
      </c>
      <c r="Y760" s="52" t="inlineStr">
        <is>
          <t>Shrub clump</t>
        </is>
      </c>
    </row>
    <row r="761" outlineLevel="1">
      <c r="A761" s="52" t="inlineStr">
        <is>
          <t>ENV-587</t>
        </is>
      </c>
      <c r="B761" s="52" t="inlineStr">
        <is>
          <t>Environment</t>
        </is>
      </c>
      <c r="C761" s="59" t="inlineStr">
        <is>
          <t>Sphere</t>
        </is>
      </c>
      <c r="D761" s="62" t="inlineStr">
        <is>
          <t>Bush</t>
        </is>
      </c>
      <c r="E761" s="52" t="inlineStr">
        <is>
          <t>ENV-584</t>
        </is>
      </c>
      <c r="F761" s="52" t="n">
        <v>3</v>
      </c>
      <c r="G761" s="54" t="n">
        <v>0.5625653859999999</v>
      </c>
      <c r="H761" s="54" t="n">
        <v>0.393795758</v>
      </c>
      <c r="I761" s="54" t="n">
        <v>0.5625653859999999</v>
      </c>
      <c r="J761" s="54" t="n">
        <v>0</v>
      </c>
      <c r="K761" s="54" t="n">
        <v>105.874275</v>
      </c>
      <c r="L761" s="54" t="n">
        <v>0</v>
      </c>
      <c r="M761" s="54" t="n">
        <v>-0.136200845</v>
      </c>
      <c r="N761" s="54" t="n">
        <v>0.168476239</v>
      </c>
      <c r="O761" s="54" t="n">
        <v>-0.128179908</v>
      </c>
      <c r="P761" s="52" t="inlineStr">
        <is>
          <t>Gouraud</t>
        </is>
      </c>
      <c r="Q761" s="52" t="inlineStr">
        <is>
          <t>Foliage</t>
        </is>
      </c>
      <c r="R761" s="54" t="n">
        <v>0.7</v>
      </c>
      <c r="S761" s="54" t="n">
        <v>0</v>
      </c>
      <c r="T761" s="54" t="n">
        <v>0.12</v>
      </c>
      <c r="U761" s="54" t="n">
        <v>0</v>
      </c>
      <c r="V761" s="52" t="inlineStr">
        <is>
          <t>Yes</t>
        </is>
      </c>
      <c r="W761" s="52" t="inlineStr">
        <is>
          <t>Yes</t>
        </is>
      </c>
      <c r="X761" s="52" t="inlineStr">
        <is>
          <t>-</t>
        </is>
      </c>
      <c r="Y761" s="52" t="inlineStr">
        <is>
          <t>Shrub clump</t>
        </is>
      </c>
    </row>
    <row r="762" outlineLevel="1">
      <c r="A762" s="52" t="inlineStr">
        <is>
          <t>ENV-588</t>
        </is>
      </c>
      <c r="B762" s="52" t="inlineStr">
        <is>
          <t>Environment</t>
        </is>
      </c>
      <c r="C762" s="59" t="inlineStr">
        <is>
          <t>Sphere</t>
        </is>
      </c>
      <c r="D762" s="62" t="inlineStr">
        <is>
          <t>Bush</t>
        </is>
      </c>
      <c r="E762" s="52" t="inlineStr">
        <is>
          <t>ENV-584</t>
        </is>
      </c>
      <c r="F762" s="52" t="n">
        <v>3</v>
      </c>
      <c r="G762" s="54" t="n">
        <v>0.704538047</v>
      </c>
      <c r="H762" s="54" t="n">
        <v>0.493176639</v>
      </c>
      <c r="I762" s="54" t="n">
        <v>0.704538047</v>
      </c>
      <c r="J762" s="54" t="n">
        <v>0</v>
      </c>
      <c r="K762" s="54" t="n">
        <v>356.32489</v>
      </c>
      <c r="L762" s="54" t="n">
        <v>0</v>
      </c>
      <c r="M762" s="54" t="n">
        <v>-0.0172460992</v>
      </c>
      <c r="N762" s="54" t="n">
        <v>0.269238442</v>
      </c>
      <c r="O762" s="54" t="n">
        <v>-0.105923817</v>
      </c>
      <c r="P762" s="52" t="inlineStr">
        <is>
          <t>Gouraud</t>
        </is>
      </c>
      <c r="Q762" s="52" t="inlineStr">
        <is>
          <t>Foliage</t>
        </is>
      </c>
      <c r="R762" s="54" t="n">
        <v>0.7</v>
      </c>
      <c r="S762" s="54" t="n">
        <v>0</v>
      </c>
      <c r="T762" s="54" t="n">
        <v>0.12</v>
      </c>
      <c r="U762" s="54" t="n">
        <v>0</v>
      </c>
      <c r="V762" s="52" t="inlineStr">
        <is>
          <t>Yes</t>
        </is>
      </c>
      <c r="W762" s="52" t="inlineStr">
        <is>
          <t>Yes</t>
        </is>
      </c>
      <c r="X762" s="52" t="inlineStr">
        <is>
          <t>-</t>
        </is>
      </c>
      <c r="Y762" s="52" t="inlineStr">
        <is>
          <t>Shrub clump</t>
        </is>
      </c>
    </row>
    <row r="763" outlineLevel="1">
      <c r="A763" s="52" t="inlineStr">
        <is>
          <t>ENV-589</t>
        </is>
      </c>
      <c r="B763" s="52" t="inlineStr">
        <is>
          <t>Environment</t>
        </is>
      </c>
      <c r="C763" s="59" t="inlineStr">
        <is>
          <t>Sphere</t>
        </is>
      </c>
      <c r="D763" s="62" t="inlineStr">
        <is>
          <t>Bush</t>
        </is>
      </c>
      <c r="E763" s="52" t="inlineStr">
        <is>
          <t>ENV-584</t>
        </is>
      </c>
      <c r="F763" s="52" t="n">
        <v>3</v>
      </c>
      <c r="G763" s="54" t="n">
        <v>0.674728811</v>
      </c>
      <c r="H763" s="54" t="n">
        <v>0.472310156</v>
      </c>
      <c r="I763" s="54" t="n">
        <v>0.674728811</v>
      </c>
      <c r="J763" s="54" t="n">
        <v>0</v>
      </c>
      <c r="K763" s="54" t="n">
        <v>32.1632042</v>
      </c>
      <c r="L763" s="54" t="n">
        <v>0</v>
      </c>
      <c r="M763" s="54" t="n">
        <v>-0.021425534</v>
      </c>
      <c r="N763" s="54" t="n">
        <v>0.249459103</v>
      </c>
      <c r="O763" s="54" t="n">
        <v>-0.102524802</v>
      </c>
      <c r="P763" s="52" t="inlineStr">
        <is>
          <t>Gouraud</t>
        </is>
      </c>
      <c r="Q763" s="52" t="inlineStr">
        <is>
          <t>Foliage</t>
        </is>
      </c>
      <c r="R763" s="54" t="n">
        <v>0.7</v>
      </c>
      <c r="S763" s="54" t="n">
        <v>0</v>
      </c>
      <c r="T763" s="54" t="n">
        <v>0.12</v>
      </c>
      <c r="U763" s="54" t="n">
        <v>0</v>
      </c>
      <c r="V763" s="52" t="inlineStr">
        <is>
          <t>Yes</t>
        </is>
      </c>
      <c r="W763" s="52" t="inlineStr">
        <is>
          <t>Yes</t>
        </is>
      </c>
      <c r="X763" s="52" t="inlineStr">
        <is>
          <t>-</t>
        </is>
      </c>
      <c r="Y763" s="52" t="inlineStr">
        <is>
          <t>Shrub clump</t>
        </is>
      </c>
    </row>
    <row r="764" outlineLevel="1">
      <c r="A764" s="52" t="inlineStr">
        <is>
          <t>ENV-590</t>
        </is>
      </c>
      <c r="B764" s="52" t="inlineStr">
        <is>
          <t>Environment</t>
        </is>
      </c>
      <c r="C764" s="59" t="inlineStr">
        <is>
          <t>Sphere</t>
        </is>
      </c>
      <c r="D764" s="62" t="inlineStr">
        <is>
          <t>Bush</t>
        </is>
      </c>
      <c r="E764" s="52" t="inlineStr">
        <is>
          <t>ENV-584</t>
        </is>
      </c>
      <c r="F764" s="52" t="n">
        <v>3</v>
      </c>
      <c r="G764" s="54" t="n">
        <v>0.505963326</v>
      </c>
      <c r="H764" s="54" t="n">
        <v>0.354174316</v>
      </c>
      <c r="I764" s="54" t="n">
        <v>0.505963326</v>
      </c>
      <c r="J764" s="54" t="n">
        <v>0</v>
      </c>
      <c r="K764" s="54" t="n">
        <v>262.078308</v>
      </c>
      <c r="L764" s="54" t="n">
        <v>0</v>
      </c>
      <c r="M764" s="54" t="n">
        <v>0.0367363952</v>
      </c>
      <c r="N764" s="54" t="n">
        <v>0.210389972</v>
      </c>
      <c r="O764" s="54" t="n">
        <v>0.0595956668</v>
      </c>
      <c r="P764" s="52" t="inlineStr">
        <is>
          <t>Gouraud</t>
        </is>
      </c>
      <c r="Q764" s="52" t="inlineStr">
        <is>
          <t>Foliage</t>
        </is>
      </c>
      <c r="R764" s="54" t="n">
        <v>0.7</v>
      </c>
      <c r="S764" s="54" t="n">
        <v>0</v>
      </c>
      <c r="T764" s="54" t="n">
        <v>0.12</v>
      </c>
      <c r="U764" s="54" t="n">
        <v>0</v>
      </c>
      <c r="V764" s="52" t="inlineStr">
        <is>
          <t>Yes</t>
        </is>
      </c>
      <c r="W764" s="52" t="inlineStr">
        <is>
          <t>Yes</t>
        </is>
      </c>
      <c r="X764" s="52" t="inlineStr">
        <is>
          <t>-</t>
        </is>
      </c>
      <c r="Y764" s="52" t="inlineStr">
        <is>
          <t>Shrub clump</t>
        </is>
      </c>
    </row>
    <row r="765" outlineLevel="1">
      <c r="A765" s="52" t="inlineStr">
        <is>
          <t>ENV-591</t>
        </is>
      </c>
      <c r="B765" s="52" t="inlineStr">
        <is>
          <t>Environment</t>
        </is>
      </c>
      <c r="C765" s="53" t="inlineStr">
        <is>
          <t>Group</t>
        </is>
      </c>
      <c r="D765" s="60" t="inlineStr">
        <is>
          <t>Bush</t>
        </is>
      </c>
      <c r="E765" s="52" t="inlineStr">
        <is>
          <t>ENV-576</t>
        </is>
      </c>
      <c r="F765" s="52" t="n">
        <v>2</v>
      </c>
      <c r="G765" s="54" t="n">
        <v>1</v>
      </c>
      <c r="H765" s="54" t="n">
        <v>1</v>
      </c>
      <c r="I765" s="54" t="n">
        <v>1</v>
      </c>
      <c r="J765" s="54" t="n">
        <v>0</v>
      </c>
      <c r="K765" s="54" t="n">
        <v>120</v>
      </c>
      <c r="L765" s="54" t="n">
        <v>0</v>
      </c>
      <c r="M765" s="54" t="n">
        <v>-1</v>
      </c>
      <c r="N765" s="54" t="n">
        <v>-0.171537638</v>
      </c>
      <c r="O765" s="54" t="n">
        <v>-11.3000002</v>
      </c>
      <c r="P765" s="52" t="inlineStr">
        <is>
          <t>-</t>
        </is>
      </c>
      <c r="Q765" s="52" t="inlineStr">
        <is>
          <t>Plain</t>
        </is>
      </c>
      <c r="R765" s="54" t="n">
        <v>0.5</v>
      </c>
      <c r="S765" s="54" t="n">
        <v>0</v>
      </c>
      <c r="T765" s="54" t="n">
        <v>0.2</v>
      </c>
      <c r="U765" s="54" t="n">
        <v>0</v>
      </c>
      <c r="V765" s="52" t="inlineStr">
        <is>
          <t>No</t>
        </is>
      </c>
      <c r="W765" s="52" t="inlineStr">
        <is>
          <t>Yes</t>
        </is>
      </c>
      <c r="X765" s="52" t="inlineStr">
        <is>
          <t>-</t>
        </is>
      </c>
      <c r="Y765" s="52" t="inlineStr">
        <is>
          <t>Bush = cluster of flattened spheres</t>
        </is>
      </c>
    </row>
    <row r="766" outlineLevel="1">
      <c r="A766" s="52" t="inlineStr">
        <is>
          <t>ENV-592</t>
        </is>
      </c>
      <c r="B766" s="52" t="inlineStr">
        <is>
          <t>Environment</t>
        </is>
      </c>
      <c r="C766" s="59" t="inlineStr">
        <is>
          <t>Sphere</t>
        </is>
      </c>
      <c r="D766" s="62" t="inlineStr">
        <is>
          <t>Bush</t>
        </is>
      </c>
      <c r="E766" s="52" t="inlineStr">
        <is>
          <t>ENV-591</t>
        </is>
      </c>
      <c r="F766" s="52" t="n">
        <v>3</v>
      </c>
      <c r="G766" s="54" t="n">
        <v>0.6552091839999999</v>
      </c>
      <c r="H766" s="54" t="n">
        <v>0.458646417</v>
      </c>
      <c r="I766" s="54" t="n">
        <v>0.6552091839999999</v>
      </c>
      <c r="J766" s="54" t="n">
        <v>0</v>
      </c>
      <c r="K766" s="54" t="n">
        <v>168.709396</v>
      </c>
      <c r="L766" s="54" t="n">
        <v>0</v>
      </c>
      <c r="M766" s="54" t="n">
        <v>0.0401359685</v>
      </c>
      <c r="N766" s="54" t="n">
        <v>0.247012913</v>
      </c>
      <c r="O766" s="54" t="n">
        <v>-0.00539695006</v>
      </c>
      <c r="P766" s="52" t="inlineStr">
        <is>
          <t>Gouraud</t>
        </is>
      </c>
      <c r="Q766" s="52" t="inlineStr">
        <is>
          <t>Foliage</t>
        </is>
      </c>
      <c r="R766" s="54" t="n">
        <v>0.7</v>
      </c>
      <c r="S766" s="54" t="n">
        <v>0</v>
      </c>
      <c r="T766" s="54" t="n">
        <v>0.12</v>
      </c>
      <c r="U766" s="54" t="n">
        <v>0</v>
      </c>
      <c r="V766" s="52" t="inlineStr">
        <is>
          <t>Yes</t>
        </is>
      </c>
      <c r="W766" s="52" t="inlineStr">
        <is>
          <t>Yes</t>
        </is>
      </c>
      <c r="X766" s="52" t="inlineStr">
        <is>
          <t>-</t>
        </is>
      </c>
      <c r="Y766" s="52" t="inlineStr">
        <is>
          <t>Shrub clump</t>
        </is>
      </c>
    </row>
    <row r="767" outlineLevel="1">
      <c r="A767" s="52" t="inlineStr">
        <is>
          <t>ENV-593</t>
        </is>
      </c>
      <c r="B767" s="52" t="inlineStr">
        <is>
          <t>Environment</t>
        </is>
      </c>
      <c r="C767" s="59" t="inlineStr">
        <is>
          <t>Sphere</t>
        </is>
      </c>
      <c r="D767" s="62" t="inlineStr">
        <is>
          <t>Bush</t>
        </is>
      </c>
      <c r="E767" s="52" t="inlineStr">
        <is>
          <t>ENV-591</t>
        </is>
      </c>
      <c r="F767" s="52" t="n">
        <v>3</v>
      </c>
      <c r="G767" s="54" t="n">
        <v>0.777523756</v>
      </c>
      <c r="H767" s="54" t="n">
        <v>0.544266641</v>
      </c>
      <c r="I767" s="54" t="n">
        <v>0.777523756</v>
      </c>
      <c r="J767" s="54" t="n">
        <v>0</v>
      </c>
      <c r="K767" s="54" t="n">
        <v>16.5159054</v>
      </c>
      <c r="L767" s="54" t="n">
        <v>0</v>
      </c>
      <c r="M767" s="54" t="n">
        <v>0.0499754511</v>
      </c>
      <c r="N767" s="54" t="n">
        <v>0.276684135</v>
      </c>
      <c r="O767" s="54" t="n">
        <v>0.0523285456</v>
      </c>
      <c r="P767" s="52" t="inlineStr">
        <is>
          <t>Gouraud</t>
        </is>
      </c>
      <c r="Q767" s="52" t="inlineStr">
        <is>
          <t>Foliage</t>
        </is>
      </c>
      <c r="R767" s="54" t="n">
        <v>0.7</v>
      </c>
      <c r="S767" s="54" t="n">
        <v>0</v>
      </c>
      <c r="T767" s="54" t="n">
        <v>0.12</v>
      </c>
      <c r="U767" s="54" t="n">
        <v>0</v>
      </c>
      <c r="V767" s="52" t="inlineStr">
        <is>
          <t>Yes</t>
        </is>
      </c>
      <c r="W767" s="52" t="inlineStr">
        <is>
          <t>Yes</t>
        </is>
      </c>
      <c r="X767" s="52" t="inlineStr">
        <is>
          <t>-</t>
        </is>
      </c>
      <c r="Y767" s="52" t="inlineStr">
        <is>
          <t>Shrub clump</t>
        </is>
      </c>
    </row>
    <row r="768" outlineLevel="1">
      <c r="A768" s="52" t="inlineStr">
        <is>
          <t>ENV-594</t>
        </is>
      </c>
      <c r="B768" s="52" t="inlineStr">
        <is>
          <t>Environment</t>
        </is>
      </c>
      <c r="C768" s="59" t="inlineStr">
        <is>
          <t>Sphere</t>
        </is>
      </c>
      <c r="D768" s="62" t="inlineStr">
        <is>
          <t>Bush</t>
        </is>
      </c>
      <c r="E768" s="52" t="inlineStr">
        <is>
          <t>ENV-591</t>
        </is>
      </c>
      <c r="F768" s="52" t="n">
        <v>3</v>
      </c>
      <c r="G768" s="54" t="n">
        <v>0.657596946</v>
      </c>
      <c r="H768" s="54" t="n">
        <v>0.46031785</v>
      </c>
      <c r="I768" s="54" t="n">
        <v>0.657596946</v>
      </c>
      <c r="J768" s="54" t="n">
        <v>0</v>
      </c>
      <c r="K768" s="54" t="n">
        <v>224.170837</v>
      </c>
      <c r="L768" s="54" t="n">
        <v>0</v>
      </c>
      <c r="M768" s="54" t="n">
        <v>0.117163308</v>
      </c>
      <c r="N768" s="54" t="n">
        <v>0.248090684</v>
      </c>
      <c r="O768" s="54" t="n">
        <v>-0.0841249749</v>
      </c>
      <c r="P768" s="52" t="inlineStr">
        <is>
          <t>Gouraud</t>
        </is>
      </c>
      <c r="Q768" s="52" t="inlineStr">
        <is>
          <t>Foliage</t>
        </is>
      </c>
      <c r="R768" s="54" t="n">
        <v>0.7</v>
      </c>
      <c r="S768" s="54" t="n">
        <v>0</v>
      </c>
      <c r="T768" s="54" t="n">
        <v>0.12</v>
      </c>
      <c r="U768" s="54" t="n">
        <v>0</v>
      </c>
      <c r="V768" s="52" t="inlineStr">
        <is>
          <t>Yes</t>
        </is>
      </c>
      <c r="W768" s="52" t="inlineStr">
        <is>
          <t>Yes</t>
        </is>
      </c>
      <c r="X768" s="52" t="inlineStr">
        <is>
          <t>-</t>
        </is>
      </c>
      <c r="Y768" s="52" t="inlineStr">
        <is>
          <t>Shrub clump</t>
        </is>
      </c>
    </row>
    <row r="769" outlineLevel="1">
      <c r="A769" s="52" t="inlineStr">
        <is>
          <t>ENV-595</t>
        </is>
      </c>
      <c r="B769" s="52" t="inlineStr">
        <is>
          <t>Environment</t>
        </is>
      </c>
      <c r="C769" s="59" t="inlineStr">
        <is>
          <t>Sphere</t>
        </is>
      </c>
      <c r="D769" s="62" t="inlineStr">
        <is>
          <t>Bush</t>
        </is>
      </c>
      <c r="E769" s="52" t="inlineStr">
        <is>
          <t>ENV-591</t>
        </is>
      </c>
      <c r="F769" s="52" t="n">
        <v>3</v>
      </c>
      <c r="G769" s="54" t="n">
        <v>0.769802272</v>
      </c>
      <c r="H769" s="54" t="n">
        <v>0.538861573</v>
      </c>
      <c r="I769" s="54" t="n">
        <v>0.769802272</v>
      </c>
      <c r="J769" s="54" t="n">
        <v>0</v>
      </c>
      <c r="K769" s="54" t="n">
        <v>116.392441</v>
      </c>
      <c r="L769" s="54" t="n">
        <v>0</v>
      </c>
      <c r="M769" s="54" t="n">
        <v>0.145331457</v>
      </c>
      <c r="N769" s="54" t="n">
        <v>0.293951929</v>
      </c>
      <c r="O769" s="54" t="n">
        <v>-0.0662861466</v>
      </c>
      <c r="P769" s="52" t="inlineStr">
        <is>
          <t>Gouraud</t>
        </is>
      </c>
      <c r="Q769" s="52" t="inlineStr">
        <is>
          <t>Foliage</t>
        </is>
      </c>
      <c r="R769" s="54" t="n">
        <v>0.7</v>
      </c>
      <c r="S769" s="54" t="n">
        <v>0</v>
      </c>
      <c r="T769" s="54" t="n">
        <v>0.12</v>
      </c>
      <c r="U769" s="54" t="n">
        <v>0</v>
      </c>
      <c r="V769" s="52" t="inlineStr">
        <is>
          <t>Yes</t>
        </is>
      </c>
      <c r="W769" s="52" t="inlineStr">
        <is>
          <t>Yes</t>
        </is>
      </c>
      <c r="X769" s="52" t="inlineStr">
        <is>
          <t>-</t>
        </is>
      </c>
      <c r="Y769" s="52" t="inlineStr">
        <is>
          <t>Shrub clump</t>
        </is>
      </c>
    </row>
    <row r="770" outlineLevel="1">
      <c r="A770" s="52" t="inlineStr">
        <is>
          <t>ENV-596</t>
        </is>
      </c>
      <c r="B770" s="52" t="inlineStr">
        <is>
          <t>Environment</t>
        </is>
      </c>
      <c r="C770" s="59" t="inlineStr">
        <is>
          <t>Sphere</t>
        </is>
      </c>
      <c r="D770" s="62" t="inlineStr">
        <is>
          <t>Bush</t>
        </is>
      </c>
      <c r="E770" s="52" t="inlineStr">
        <is>
          <t>ENV-591</t>
        </is>
      </c>
      <c r="F770" s="52" t="n">
        <v>3</v>
      </c>
      <c r="G770" s="54" t="n">
        <v>0.851150692</v>
      </c>
      <c r="H770" s="54" t="n">
        <v>0.595805466</v>
      </c>
      <c r="I770" s="54" t="n">
        <v>0.851150692</v>
      </c>
      <c r="J770" s="54" t="n">
        <v>0</v>
      </c>
      <c r="K770" s="54" t="n">
        <v>132.435379</v>
      </c>
      <c r="L770" s="54" t="n">
        <v>0</v>
      </c>
      <c r="M770" s="54" t="n">
        <v>-0.082776159</v>
      </c>
      <c r="N770" s="54" t="n">
        <v>0.248935431</v>
      </c>
      <c r="O770" s="54" t="n">
        <v>-0.0320318267</v>
      </c>
      <c r="P770" s="52" t="inlineStr">
        <is>
          <t>Gouraud</t>
        </is>
      </c>
      <c r="Q770" s="52" t="inlineStr">
        <is>
          <t>Foliage</t>
        </is>
      </c>
      <c r="R770" s="54" t="n">
        <v>0.7</v>
      </c>
      <c r="S770" s="54" t="n">
        <v>0</v>
      </c>
      <c r="T770" s="54" t="n">
        <v>0.12</v>
      </c>
      <c r="U770" s="54" t="n">
        <v>0</v>
      </c>
      <c r="V770" s="52" t="inlineStr">
        <is>
          <t>Yes</t>
        </is>
      </c>
      <c r="W770" s="52" t="inlineStr">
        <is>
          <t>Yes</t>
        </is>
      </c>
      <c r="X770" s="52" t="inlineStr">
        <is>
          <t>-</t>
        </is>
      </c>
      <c r="Y770" s="52" t="inlineStr">
        <is>
          <t>Shrub clump</t>
        </is>
      </c>
    </row>
    <row r="771" outlineLevel="1">
      <c r="A771" s="52" t="inlineStr">
        <is>
          <t>ENV-597</t>
        </is>
      </c>
      <c r="B771" s="52" t="inlineStr">
        <is>
          <t>Environment</t>
        </is>
      </c>
      <c r="C771" s="59" t="inlineStr">
        <is>
          <t>Sphere</t>
        </is>
      </c>
      <c r="D771" s="62" t="inlineStr">
        <is>
          <t>Bush</t>
        </is>
      </c>
      <c r="E771" s="52" t="inlineStr">
        <is>
          <t>ENV-591</t>
        </is>
      </c>
      <c r="F771" s="52" t="n">
        <v>3</v>
      </c>
      <c r="G771" s="54" t="n">
        <v>0.597520113</v>
      </c>
      <c r="H771" s="54" t="n">
        <v>0.418264061</v>
      </c>
      <c r="I771" s="54" t="n">
        <v>0.597520113</v>
      </c>
      <c r="J771" s="54" t="n">
        <v>0</v>
      </c>
      <c r="K771" s="54" t="n">
        <v>187.172745</v>
      </c>
      <c r="L771" s="54" t="n">
        <v>0</v>
      </c>
      <c r="M771" s="54" t="n">
        <v>0.139849216</v>
      </c>
      <c r="N771" s="54" t="n">
        <v>0.195019513</v>
      </c>
      <c r="O771" s="54" t="n">
        <v>0.120448723</v>
      </c>
      <c r="P771" s="52" t="inlineStr">
        <is>
          <t>Gouraud</t>
        </is>
      </c>
      <c r="Q771" s="52" t="inlineStr">
        <is>
          <t>Foliage</t>
        </is>
      </c>
      <c r="R771" s="54" t="n">
        <v>0.7</v>
      </c>
      <c r="S771" s="54" t="n">
        <v>0</v>
      </c>
      <c r="T771" s="54" t="n">
        <v>0.12</v>
      </c>
      <c r="U771" s="54" t="n">
        <v>0</v>
      </c>
      <c r="V771" s="52" t="inlineStr">
        <is>
          <t>Yes</t>
        </is>
      </c>
      <c r="W771" s="52" t="inlineStr">
        <is>
          <t>Yes</t>
        </is>
      </c>
      <c r="X771" s="52" t="inlineStr">
        <is>
          <t>-</t>
        </is>
      </c>
      <c r="Y771" s="52" t="inlineStr">
        <is>
          <t>Shrub clump</t>
        </is>
      </c>
    </row>
    <row r="772" outlineLevel="1">
      <c r="A772" s="52" t="inlineStr">
        <is>
          <t>ENV-598</t>
        </is>
      </c>
      <c r="B772" s="52" t="inlineStr">
        <is>
          <t>Environment</t>
        </is>
      </c>
      <c r="C772" s="59" t="inlineStr">
        <is>
          <t>Sphere</t>
        </is>
      </c>
      <c r="D772" s="62" t="inlineStr">
        <is>
          <t>Bush</t>
        </is>
      </c>
      <c r="E772" s="52" t="inlineStr">
        <is>
          <t>ENV-591</t>
        </is>
      </c>
      <c r="F772" s="52" t="n">
        <v>3</v>
      </c>
      <c r="G772" s="54" t="n">
        <v>0.767167866</v>
      </c>
      <c r="H772" s="54" t="n">
        <v>0.537017524</v>
      </c>
      <c r="I772" s="54" t="n">
        <v>0.767167866</v>
      </c>
      <c r="J772" s="54" t="n">
        <v>0</v>
      </c>
      <c r="K772" s="54" t="n">
        <v>247.998199</v>
      </c>
      <c r="L772" s="54" t="n">
        <v>0</v>
      </c>
      <c r="M772" s="54" t="n">
        <v>0.0716468096</v>
      </c>
      <c r="N772" s="54" t="n">
        <v>0.297781259</v>
      </c>
      <c r="O772" s="54" t="n">
        <v>-0.235142156</v>
      </c>
      <c r="P772" s="52" t="inlineStr">
        <is>
          <t>Gouraud</t>
        </is>
      </c>
      <c r="Q772" s="52" t="inlineStr">
        <is>
          <t>Foliage</t>
        </is>
      </c>
      <c r="R772" s="54" t="n">
        <v>0.7</v>
      </c>
      <c r="S772" s="54" t="n">
        <v>0</v>
      </c>
      <c r="T772" s="54" t="n">
        <v>0.12</v>
      </c>
      <c r="U772" s="54" t="n">
        <v>0</v>
      </c>
      <c r="V772" s="52" t="inlineStr">
        <is>
          <t>Yes</t>
        </is>
      </c>
      <c r="W772" s="52" t="inlineStr">
        <is>
          <t>Yes</t>
        </is>
      </c>
      <c r="X772" s="52" t="inlineStr">
        <is>
          <t>-</t>
        </is>
      </c>
      <c r="Y772" s="52" t="inlineStr">
        <is>
          <t>Shrub clump</t>
        </is>
      </c>
    </row>
    <row r="773" outlineLevel="1">
      <c r="A773" s="52" t="inlineStr">
        <is>
          <t>ENV-599</t>
        </is>
      </c>
      <c r="B773" s="52" t="inlineStr">
        <is>
          <t>Environment</t>
        </is>
      </c>
      <c r="C773" s="53" t="inlineStr">
        <is>
          <t>Group</t>
        </is>
      </c>
      <c r="D773" s="60" t="inlineStr">
        <is>
          <t>Bush</t>
        </is>
      </c>
      <c r="E773" s="52" t="inlineStr">
        <is>
          <t>ENV-576</t>
        </is>
      </c>
      <c r="F773" s="52" t="n">
        <v>2</v>
      </c>
      <c r="G773" s="54" t="n">
        <v>1</v>
      </c>
      <c r="H773" s="54" t="n">
        <v>1</v>
      </c>
      <c r="I773" s="54" t="n">
        <v>1</v>
      </c>
      <c r="J773" s="54" t="n">
        <v>0</v>
      </c>
      <c r="K773" s="54" t="n">
        <v>30</v>
      </c>
      <c r="L773" s="54" t="n">
        <v>0</v>
      </c>
      <c r="M773" s="54" t="n">
        <v>7</v>
      </c>
      <c r="N773" s="54" t="n">
        <v>-0.219475895</v>
      </c>
      <c r="O773" s="54" t="n">
        <v>-5.5999999</v>
      </c>
      <c r="P773" s="52" t="inlineStr">
        <is>
          <t>-</t>
        </is>
      </c>
      <c r="Q773" s="52" t="inlineStr">
        <is>
          <t>Plain</t>
        </is>
      </c>
      <c r="R773" s="54" t="n">
        <v>0.5</v>
      </c>
      <c r="S773" s="54" t="n">
        <v>0</v>
      </c>
      <c r="T773" s="54" t="n">
        <v>0.2</v>
      </c>
      <c r="U773" s="54" t="n">
        <v>0</v>
      </c>
      <c r="V773" s="52" t="inlineStr">
        <is>
          <t>No</t>
        </is>
      </c>
      <c r="W773" s="52" t="inlineStr">
        <is>
          <t>Yes</t>
        </is>
      </c>
      <c r="X773" s="52" t="inlineStr">
        <is>
          <t>-</t>
        </is>
      </c>
      <c r="Y773" s="52" t="inlineStr">
        <is>
          <t>Bush = cluster of flattened spheres</t>
        </is>
      </c>
    </row>
    <row r="774" outlineLevel="1">
      <c r="A774" s="52" t="inlineStr">
        <is>
          <t>ENV-600</t>
        </is>
      </c>
      <c r="B774" s="52" t="inlineStr">
        <is>
          <t>Environment</t>
        </is>
      </c>
      <c r="C774" s="59" t="inlineStr">
        <is>
          <t>Sphere</t>
        </is>
      </c>
      <c r="D774" s="62" t="inlineStr">
        <is>
          <t>Bush</t>
        </is>
      </c>
      <c r="E774" s="52" t="inlineStr">
        <is>
          <t>ENV-599</t>
        </is>
      </c>
      <c r="F774" s="52" t="n">
        <v>3</v>
      </c>
      <c r="G774" s="54" t="n">
        <v>0.775461078</v>
      </c>
      <c r="H774" s="54" t="n">
        <v>0.542822719</v>
      </c>
      <c r="I774" s="54" t="n">
        <v>0.775461078</v>
      </c>
      <c r="J774" s="54" t="n">
        <v>0</v>
      </c>
      <c r="K774" s="54" t="n">
        <v>51.6482506</v>
      </c>
      <c r="L774" s="54" t="n">
        <v>0</v>
      </c>
      <c r="M774" s="54" t="n">
        <v>-0.00101364322</v>
      </c>
      <c r="N774" s="54" t="n">
        <v>0.249265566</v>
      </c>
      <c r="O774" s="54" t="n">
        <v>-0.000302280736</v>
      </c>
      <c r="P774" s="52" t="inlineStr">
        <is>
          <t>Gouraud</t>
        </is>
      </c>
      <c r="Q774" s="52" t="inlineStr">
        <is>
          <t>Foliage</t>
        </is>
      </c>
      <c r="R774" s="54" t="n">
        <v>0.7</v>
      </c>
      <c r="S774" s="54" t="n">
        <v>0</v>
      </c>
      <c r="T774" s="54" t="n">
        <v>0.12</v>
      </c>
      <c r="U774" s="54" t="n">
        <v>0</v>
      </c>
      <c r="V774" s="52" t="inlineStr">
        <is>
          <t>Yes</t>
        </is>
      </c>
      <c r="W774" s="52" t="inlineStr">
        <is>
          <t>Yes</t>
        </is>
      </c>
      <c r="X774" s="52" t="inlineStr">
        <is>
          <t>-</t>
        </is>
      </c>
      <c r="Y774" s="52" t="inlineStr">
        <is>
          <t>Shrub clump</t>
        </is>
      </c>
    </row>
    <row r="775" outlineLevel="1">
      <c r="A775" s="52" t="inlineStr">
        <is>
          <t>ENV-601</t>
        </is>
      </c>
      <c r="B775" s="52" t="inlineStr">
        <is>
          <t>Environment</t>
        </is>
      </c>
      <c r="C775" s="59" t="inlineStr">
        <is>
          <t>Sphere</t>
        </is>
      </c>
      <c r="D775" s="62" t="inlineStr">
        <is>
          <t>Bush</t>
        </is>
      </c>
      <c r="E775" s="52" t="inlineStr">
        <is>
          <t>ENV-599</t>
        </is>
      </c>
      <c r="F775" s="52" t="n">
        <v>3</v>
      </c>
      <c r="G775" s="54" t="n">
        <v>0.992285728</v>
      </c>
      <c r="H775" s="54" t="n">
        <v>0.6945999859999999</v>
      </c>
      <c r="I775" s="54" t="n">
        <v>0.992285728</v>
      </c>
      <c r="J775" s="54" t="n">
        <v>0</v>
      </c>
      <c r="K775" s="54" t="n">
        <v>199.17511</v>
      </c>
      <c r="L775" s="54" t="n">
        <v>0</v>
      </c>
      <c r="M775" s="54" t="n">
        <v>-0.0290436223</v>
      </c>
      <c r="N775" s="54" t="n">
        <v>0.317526698</v>
      </c>
      <c r="O775" s="54" t="n">
        <v>0.375082523</v>
      </c>
      <c r="P775" s="52" t="inlineStr">
        <is>
          <t>Gouraud</t>
        </is>
      </c>
      <c r="Q775" s="52" t="inlineStr">
        <is>
          <t>Foliage</t>
        </is>
      </c>
      <c r="R775" s="54" t="n">
        <v>0.7</v>
      </c>
      <c r="S775" s="54" t="n">
        <v>0</v>
      </c>
      <c r="T775" s="54" t="n">
        <v>0.12</v>
      </c>
      <c r="U775" s="54" t="n">
        <v>0</v>
      </c>
      <c r="V775" s="52" t="inlineStr">
        <is>
          <t>Yes</t>
        </is>
      </c>
      <c r="W775" s="52" t="inlineStr">
        <is>
          <t>Yes</t>
        </is>
      </c>
      <c r="X775" s="52" t="inlineStr">
        <is>
          <t>-</t>
        </is>
      </c>
      <c r="Y775" s="52" t="inlineStr">
        <is>
          <t>Shrub clump</t>
        </is>
      </c>
    </row>
    <row r="776" outlineLevel="1">
      <c r="A776" s="52" t="inlineStr">
        <is>
          <t>ENV-602</t>
        </is>
      </c>
      <c r="B776" s="52" t="inlineStr">
        <is>
          <t>Environment</t>
        </is>
      </c>
      <c r="C776" s="59" t="inlineStr">
        <is>
          <t>Sphere</t>
        </is>
      </c>
      <c r="D776" s="62" t="inlineStr">
        <is>
          <t>Bush</t>
        </is>
      </c>
      <c r="E776" s="52" t="inlineStr">
        <is>
          <t>ENV-599</t>
        </is>
      </c>
      <c r="F776" s="52" t="n">
        <v>3</v>
      </c>
      <c r="G776" s="54" t="n">
        <v>1.0466342</v>
      </c>
      <c r="H776" s="54" t="n">
        <v>0.732643902</v>
      </c>
      <c r="I776" s="54" t="n">
        <v>1.0466342</v>
      </c>
      <c r="J776" s="54" t="n">
        <v>0</v>
      </c>
      <c r="K776" s="54" t="n">
        <v>145.205307</v>
      </c>
      <c r="L776" s="54" t="n">
        <v>0</v>
      </c>
      <c r="M776" s="54" t="n">
        <v>-0.0304343887</v>
      </c>
      <c r="N776" s="54" t="n">
        <v>0.315950155</v>
      </c>
      <c r="O776" s="54" t="n">
        <v>-0.177035019</v>
      </c>
      <c r="P776" s="52" t="inlineStr">
        <is>
          <t>Gouraud</t>
        </is>
      </c>
      <c r="Q776" s="52" t="inlineStr">
        <is>
          <t>Foliage</t>
        </is>
      </c>
      <c r="R776" s="54" t="n">
        <v>0.7</v>
      </c>
      <c r="S776" s="54" t="n">
        <v>0</v>
      </c>
      <c r="T776" s="54" t="n">
        <v>0.12</v>
      </c>
      <c r="U776" s="54" t="n">
        <v>0</v>
      </c>
      <c r="V776" s="52" t="inlineStr">
        <is>
          <t>Yes</t>
        </is>
      </c>
      <c r="W776" s="52" t="inlineStr">
        <is>
          <t>Yes</t>
        </is>
      </c>
      <c r="X776" s="52" t="inlineStr">
        <is>
          <t>-</t>
        </is>
      </c>
      <c r="Y776" s="52" t="inlineStr">
        <is>
          <t>Shrub clump</t>
        </is>
      </c>
    </row>
    <row r="777" outlineLevel="1">
      <c r="A777" s="52" t="inlineStr">
        <is>
          <t>ENV-603</t>
        </is>
      </c>
      <c r="B777" s="52" t="inlineStr">
        <is>
          <t>Environment</t>
        </is>
      </c>
      <c r="C777" s="59" t="inlineStr">
        <is>
          <t>Sphere</t>
        </is>
      </c>
      <c r="D777" s="62" t="inlineStr">
        <is>
          <t>Bush</t>
        </is>
      </c>
      <c r="E777" s="52" t="inlineStr">
        <is>
          <t>ENV-599</t>
        </is>
      </c>
      <c r="F777" s="52" t="n">
        <v>3</v>
      </c>
      <c r="G777" s="54" t="n">
        <v>0.985915065</v>
      </c>
      <c r="H777" s="54" t="n">
        <v>0.690140545</v>
      </c>
      <c r="I777" s="54" t="n">
        <v>0.985915065</v>
      </c>
      <c r="J777" s="54" t="n">
        <v>0</v>
      </c>
      <c r="K777" s="54" t="n">
        <v>114.486961</v>
      </c>
      <c r="L777" s="54" t="n">
        <v>0</v>
      </c>
      <c r="M777" s="54" t="n">
        <v>0.0166663565</v>
      </c>
      <c r="N777" s="54" t="n">
        <v>0.323844284</v>
      </c>
      <c r="O777" s="54" t="n">
        <v>0.0170417465</v>
      </c>
      <c r="P777" s="52" t="inlineStr">
        <is>
          <t>Gouraud</t>
        </is>
      </c>
      <c r="Q777" s="52" t="inlineStr">
        <is>
          <t>Foliage</t>
        </is>
      </c>
      <c r="R777" s="54" t="n">
        <v>0.7</v>
      </c>
      <c r="S777" s="54" t="n">
        <v>0</v>
      </c>
      <c r="T777" s="54" t="n">
        <v>0.12</v>
      </c>
      <c r="U777" s="54" t="n">
        <v>0</v>
      </c>
      <c r="V777" s="52" t="inlineStr">
        <is>
          <t>Yes</t>
        </is>
      </c>
      <c r="W777" s="52" t="inlineStr">
        <is>
          <t>Yes</t>
        </is>
      </c>
      <c r="X777" s="52" t="inlineStr">
        <is>
          <t>-</t>
        </is>
      </c>
      <c r="Y777" s="52" t="inlineStr">
        <is>
          <t>Shrub clump</t>
        </is>
      </c>
    </row>
    <row r="778" outlineLevel="1">
      <c r="A778" s="52" t="inlineStr">
        <is>
          <t>ENV-604</t>
        </is>
      </c>
      <c r="B778" s="52" t="inlineStr">
        <is>
          <t>Environment</t>
        </is>
      </c>
      <c r="C778" s="59" t="inlineStr">
        <is>
          <t>Sphere</t>
        </is>
      </c>
      <c r="D778" s="62" t="inlineStr">
        <is>
          <t>Bush</t>
        </is>
      </c>
      <c r="E778" s="52" t="inlineStr">
        <is>
          <t>ENV-599</t>
        </is>
      </c>
      <c r="F778" s="52" t="n">
        <v>3</v>
      </c>
      <c r="G778" s="54" t="n">
        <v>0.713443816</v>
      </c>
      <c r="H778" s="54" t="n">
        <v>0.499410659</v>
      </c>
      <c r="I778" s="54" t="n">
        <v>0.713443816</v>
      </c>
      <c r="J778" s="54" t="n">
        <v>0</v>
      </c>
      <c r="K778" s="54" t="n">
        <v>119.561508</v>
      </c>
      <c r="L778" s="54" t="n">
        <v>0</v>
      </c>
      <c r="M778" s="54" t="n">
        <v>0.00256647239</v>
      </c>
      <c r="N778" s="54" t="n">
        <v>0.266338259</v>
      </c>
      <c r="O778" s="54" t="n">
        <v>-0.104254372</v>
      </c>
      <c r="P778" s="52" t="inlineStr">
        <is>
          <t>Gouraud</t>
        </is>
      </c>
      <c r="Q778" s="52" t="inlineStr">
        <is>
          <t>Foliage</t>
        </is>
      </c>
      <c r="R778" s="54" t="n">
        <v>0.7</v>
      </c>
      <c r="S778" s="54" t="n">
        <v>0</v>
      </c>
      <c r="T778" s="54" t="n">
        <v>0.12</v>
      </c>
      <c r="U778" s="54" t="n">
        <v>0</v>
      </c>
      <c r="V778" s="52" t="inlineStr">
        <is>
          <t>Yes</t>
        </is>
      </c>
      <c r="W778" s="52" t="inlineStr">
        <is>
          <t>Yes</t>
        </is>
      </c>
      <c r="X778" s="52" t="inlineStr">
        <is>
          <t>-</t>
        </is>
      </c>
      <c r="Y778" s="52" t="inlineStr">
        <is>
          <t>Shrub clump</t>
        </is>
      </c>
    </row>
    <row r="779" outlineLevel="1">
      <c r="A779" s="52" t="inlineStr">
        <is>
          <t>ENV-605</t>
        </is>
      </c>
      <c r="B779" s="52" t="inlineStr">
        <is>
          <t>Environment</t>
        </is>
      </c>
      <c r="C779" s="59" t="inlineStr">
        <is>
          <t>Sphere</t>
        </is>
      </c>
      <c r="D779" s="62" t="inlineStr">
        <is>
          <t>Bush</t>
        </is>
      </c>
      <c r="E779" s="52" t="inlineStr">
        <is>
          <t>ENV-599</t>
        </is>
      </c>
      <c r="F779" s="52" t="n">
        <v>3</v>
      </c>
      <c r="G779" s="54" t="n">
        <v>0.898722887</v>
      </c>
      <c r="H779" s="54" t="n">
        <v>0.629105985</v>
      </c>
      <c r="I779" s="54" t="n">
        <v>0.898722887</v>
      </c>
      <c r="J779" s="54" t="n">
        <v>0</v>
      </c>
      <c r="K779" s="54" t="n">
        <v>76.0420609</v>
      </c>
      <c r="L779" s="54" t="n">
        <v>0</v>
      </c>
      <c r="M779" s="54" t="n">
        <v>-0.00675899349</v>
      </c>
      <c r="N779" s="54" t="n">
        <v>0.312163949</v>
      </c>
      <c r="O779" s="54" t="n">
        <v>0.00413163332</v>
      </c>
      <c r="P779" s="52" t="inlineStr">
        <is>
          <t>Gouraud</t>
        </is>
      </c>
      <c r="Q779" s="52" t="inlineStr">
        <is>
          <t>Foliage</t>
        </is>
      </c>
      <c r="R779" s="54" t="n">
        <v>0.7</v>
      </c>
      <c r="S779" s="54" t="n">
        <v>0</v>
      </c>
      <c r="T779" s="54" t="n">
        <v>0.12</v>
      </c>
      <c r="U779" s="54" t="n">
        <v>0</v>
      </c>
      <c r="V779" s="52" t="inlineStr">
        <is>
          <t>Yes</t>
        </is>
      </c>
      <c r="W779" s="52" t="inlineStr">
        <is>
          <t>Yes</t>
        </is>
      </c>
      <c r="X779" s="52" t="inlineStr">
        <is>
          <t>-</t>
        </is>
      </c>
      <c r="Y779" s="52" t="inlineStr">
        <is>
          <t>Shrub clump</t>
        </is>
      </c>
    </row>
    <row r="780" outlineLevel="1">
      <c r="A780" s="52" t="inlineStr">
        <is>
          <t>ENV-606</t>
        </is>
      </c>
      <c r="B780" s="52" t="inlineStr">
        <is>
          <t>Environment</t>
        </is>
      </c>
      <c r="C780" s="59" t="inlineStr">
        <is>
          <t>Sphere</t>
        </is>
      </c>
      <c r="D780" s="62" t="inlineStr">
        <is>
          <t>Bush</t>
        </is>
      </c>
      <c r="E780" s="52" t="inlineStr">
        <is>
          <t>ENV-599</t>
        </is>
      </c>
      <c r="F780" s="52" t="n">
        <v>3</v>
      </c>
      <c r="G780" s="54" t="n">
        <v>0.7225140330000001</v>
      </c>
      <c r="H780" s="54" t="n">
        <v>0.505759835</v>
      </c>
      <c r="I780" s="54" t="n">
        <v>0.7225140330000001</v>
      </c>
      <c r="J780" s="54" t="n">
        <v>0</v>
      </c>
      <c r="K780" s="54" t="n">
        <v>348.88266</v>
      </c>
      <c r="L780" s="54" t="n">
        <v>0</v>
      </c>
      <c r="M780" s="54" t="n">
        <v>0.0340524986</v>
      </c>
      <c r="N780" s="54" t="n">
        <v>0.225108609</v>
      </c>
      <c r="O780" s="54" t="n">
        <v>-0.0459765419</v>
      </c>
      <c r="P780" s="52" t="inlineStr">
        <is>
          <t>Gouraud</t>
        </is>
      </c>
      <c r="Q780" s="52" t="inlineStr">
        <is>
          <t>Foliage</t>
        </is>
      </c>
      <c r="R780" s="54" t="n">
        <v>0.7</v>
      </c>
      <c r="S780" s="54" t="n">
        <v>0</v>
      </c>
      <c r="T780" s="54" t="n">
        <v>0.12</v>
      </c>
      <c r="U780" s="54" t="n">
        <v>0</v>
      </c>
      <c r="V780" s="52" t="inlineStr">
        <is>
          <t>Yes</t>
        </is>
      </c>
      <c r="W780" s="52" t="inlineStr">
        <is>
          <t>Yes</t>
        </is>
      </c>
      <c r="X780" s="52" t="inlineStr">
        <is>
          <t>-</t>
        </is>
      </c>
      <c r="Y780" s="52" t="inlineStr">
        <is>
          <t>Shrub clump</t>
        </is>
      </c>
    </row>
    <row r="781" outlineLevel="1">
      <c r="A781" s="52" t="inlineStr">
        <is>
          <t>ENV-607</t>
        </is>
      </c>
      <c r="B781" s="52" t="inlineStr">
        <is>
          <t>Environment</t>
        </is>
      </c>
      <c r="C781" s="53" t="inlineStr">
        <is>
          <t>Group</t>
        </is>
      </c>
      <c r="D781" s="60" t="inlineStr">
        <is>
          <t>Bush</t>
        </is>
      </c>
      <c r="E781" s="52" t="inlineStr">
        <is>
          <t>ENV-576</t>
        </is>
      </c>
      <c r="F781" s="52" t="n">
        <v>2</v>
      </c>
      <c r="G781" s="54" t="n">
        <v>1</v>
      </c>
      <c r="H781" s="54" t="n">
        <v>1</v>
      </c>
      <c r="I781" s="54" t="n">
        <v>1</v>
      </c>
      <c r="J781" s="54" t="n">
        <v>0</v>
      </c>
      <c r="K781" s="54" t="n">
        <v>80</v>
      </c>
      <c r="L781" s="54" t="n">
        <v>0</v>
      </c>
      <c r="M781" s="54" t="n">
        <v>10.5</v>
      </c>
      <c r="N781" s="54" t="n">
        <v>-0.0752651542</v>
      </c>
      <c r="O781" s="54" t="n">
        <v>-5.5999999</v>
      </c>
      <c r="P781" s="52" t="inlineStr">
        <is>
          <t>-</t>
        </is>
      </c>
      <c r="Q781" s="52" t="inlineStr">
        <is>
          <t>Plain</t>
        </is>
      </c>
      <c r="R781" s="54" t="n">
        <v>0.5</v>
      </c>
      <c r="S781" s="54" t="n">
        <v>0</v>
      </c>
      <c r="T781" s="54" t="n">
        <v>0.2</v>
      </c>
      <c r="U781" s="54" t="n">
        <v>0</v>
      </c>
      <c r="V781" s="52" t="inlineStr">
        <is>
          <t>No</t>
        </is>
      </c>
      <c r="W781" s="52" t="inlineStr">
        <is>
          <t>Yes</t>
        </is>
      </c>
      <c r="X781" s="52" t="inlineStr">
        <is>
          <t>-</t>
        </is>
      </c>
      <c r="Y781" s="52" t="inlineStr">
        <is>
          <t>Bush = cluster of flattened spheres</t>
        </is>
      </c>
    </row>
    <row r="782" outlineLevel="1">
      <c r="A782" s="52" t="inlineStr">
        <is>
          <t>ENV-608</t>
        </is>
      </c>
      <c r="B782" s="52" t="inlineStr">
        <is>
          <t>Environment</t>
        </is>
      </c>
      <c r="C782" s="59" t="inlineStr">
        <is>
          <t>Sphere</t>
        </is>
      </c>
      <c r="D782" s="62" t="inlineStr">
        <is>
          <t>Bush</t>
        </is>
      </c>
      <c r="E782" s="52" t="inlineStr">
        <is>
          <t>ENV-607</t>
        </is>
      </c>
      <c r="F782" s="52" t="n">
        <v>3</v>
      </c>
      <c r="G782" s="54" t="n">
        <v>0.845892489</v>
      </c>
      <c r="H782" s="54" t="n">
        <v>0.59212476</v>
      </c>
      <c r="I782" s="54" t="n">
        <v>0.845892489</v>
      </c>
      <c r="J782" s="54" t="n">
        <v>0</v>
      </c>
      <c r="K782" s="54" t="n">
        <v>16.8806648</v>
      </c>
      <c r="L782" s="54" t="n">
        <v>0</v>
      </c>
      <c r="M782" s="54" t="n">
        <v>0.136181161</v>
      </c>
      <c r="N782" s="54" t="n">
        <v>0.244235367</v>
      </c>
      <c r="O782" s="54" t="n">
        <v>0.0186012797</v>
      </c>
      <c r="P782" s="52" t="inlineStr">
        <is>
          <t>Gouraud</t>
        </is>
      </c>
      <c r="Q782" s="52" t="inlineStr">
        <is>
          <t>Foliage</t>
        </is>
      </c>
      <c r="R782" s="54" t="n">
        <v>0.7</v>
      </c>
      <c r="S782" s="54" t="n">
        <v>0</v>
      </c>
      <c r="T782" s="54" t="n">
        <v>0.12</v>
      </c>
      <c r="U782" s="54" t="n">
        <v>0</v>
      </c>
      <c r="V782" s="52" t="inlineStr">
        <is>
          <t>Yes</t>
        </is>
      </c>
      <c r="W782" s="52" t="inlineStr">
        <is>
          <t>Yes</t>
        </is>
      </c>
      <c r="X782" s="52" t="inlineStr">
        <is>
          <t>-</t>
        </is>
      </c>
      <c r="Y782" s="52" t="inlineStr">
        <is>
          <t>Shrub clump</t>
        </is>
      </c>
    </row>
    <row r="783" outlineLevel="1">
      <c r="A783" s="52" t="inlineStr">
        <is>
          <t>ENV-609</t>
        </is>
      </c>
      <c r="B783" s="52" t="inlineStr">
        <is>
          <t>Environment</t>
        </is>
      </c>
      <c r="C783" s="59" t="inlineStr">
        <is>
          <t>Sphere</t>
        </is>
      </c>
      <c r="D783" s="62" t="inlineStr">
        <is>
          <t>Bush</t>
        </is>
      </c>
      <c r="E783" s="52" t="inlineStr">
        <is>
          <t>ENV-607</t>
        </is>
      </c>
      <c r="F783" s="52" t="n">
        <v>3</v>
      </c>
      <c r="G783" s="54" t="n">
        <v>0.807034075</v>
      </c>
      <c r="H783" s="54" t="n">
        <v>0.564923823</v>
      </c>
      <c r="I783" s="54" t="n">
        <v>0.807034075</v>
      </c>
      <c r="J783" s="54" t="n">
        <v>0</v>
      </c>
      <c r="K783" s="54" t="n">
        <v>58.6597404</v>
      </c>
      <c r="L783" s="54" t="n">
        <v>0</v>
      </c>
      <c r="M783" s="54" t="n">
        <v>-0.0751878321</v>
      </c>
      <c r="N783" s="54" t="n">
        <v>0.240605384</v>
      </c>
      <c r="O783" s="54" t="n">
        <v>-0.104014583</v>
      </c>
      <c r="P783" s="52" t="inlineStr">
        <is>
          <t>Gouraud</t>
        </is>
      </c>
      <c r="Q783" s="52" t="inlineStr">
        <is>
          <t>Foliage</t>
        </is>
      </c>
      <c r="R783" s="54" t="n">
        <v>0.7</v>
      </c>
      <c r="S783" s="54" t="n">
        <v>0</v>
      </c>
      <c r="T783" s="54" t="n">
        <v>0.12</v>
      </c>
      <c r="U783" s="54" t="n">
        <v>0</v>
      </c>
      <c r="V783" s="52" t="inlineStr">
        <is>
          <t>Yes</t>
        </is>
      </c>
      <c r="W783" s="52" t="inlineStr">
        <is>
          <t>Yes</t>
        </is>
      </c>
      <c r="X783" s="52" t="inlineStr">
        <is>
          <t>-</t>
        </is>
      </c>
      <c r="Y783" s="52" t="inlineStr">
        <is>
          <t>Shrub clump</t>
        </is>
      </c>
    </row>
    <row r="784" outlineLevel="1">
      <c r="A784" s="52" t="inlineStr">
        <is>
          <t>ENV-610</t>
        </is>
      </c>
      <c r="B784" s="52" t="inlineStr">
        <is>
          <t>Environment</t>
        </is>
      </c>
      <c r="C784" s="59" t="inlineStr">
        <is>
          <t>Sphere</t>
        </is>
      </c>
      <c r="D784" s="62" t="inlineStr">
        <is>
          <t>Bush</t>
        </is>
      </c>
      <c r="E784" s="52" t="inlineStr">
        <is>
          <t>ENV-607</t>
        </is>
      </c>
      <c r="F784" s="52" t="n">
        <v>3</v>
      </c>
      <c r="G784" s="54" t="n">
        <v>0.572203338</v>
      </c>
      <c r="H784" s="54" t="n">
        <v>0.400542319</v>
      </c>
      <c r="I784" s="54" t="n">
        <v>0.572203338</v>
      </c>
      <c r="J784" s="54" t="n">
        <v>0</v>
      </c>
      <c r="K784" s="54" t="n">
        <v>339.620178</v>
      </c>
      <c r="L784" s="54" t="n">
        <v>0</v>
      </c>
      <c r="M784" s="54" t="n">
        <v>0.0889900401</v>
      </c>
      <c r="N784" s="54" t="n">
        <v>0.216316894</v>
      </c>
      <c r="O784" s="54" t="n">
        <v>-0.0929268971</v>
      </c>
      <c r="P784" s="52" t="inlineStr">
        <is>
          <t>Gouraud</t>
        </is>
      </c>
      <c r="Q784" s="52" t="inlineStr">
        <is>
          <t>Foliage</t>
        </is>
      </c>
      <c r="R784" s="54" t="n">
        <v>0.7</v>
      </c>
      <c r="S784" s="54" t="n">
        <v>0</v>
      </c>
      <c r="T784" s="54" t="n">
        <v>0.12</v>
      </c>
      <c r="U784" s="54" t="n">
        <v>0</v>
      </c>
      <c r="V784" s="52" t="inlineStr">
        <is>
          <t>Yes</t>
        </is>
      </c>
      <c r="W784" s="52" t="inlineStr">
        <is>
          <t>Yes</t>
        </is>
      </c>
      <c r="X784" s="52" t="inlineStr">
        <is>
          <t>-</t>
        </is>
      </c>
      <c r="Y784" s="52" t="inlineStr">
        <is>
          <t>Shrub clump</t>
        </is>
      </c>
    </row>
    <row r="785" outlineLevel="1">
      <c r="A785" s="52" t="inlineStr">
        <is>
          <t>ENV-611</t>
        </is>
      </c>
      <c r="B785" s="52" t="inlineStr">
        <is>
          <t>Environment</t>
        </is>
      </c>
      <c r="C785" s="59" t="inlineStr">
        <is>
          <t>Sphere</t>
        </is>
      </c>
      <c r="D785" s="62" t="inlineStr">
        <is>
          <t>Bush</t>
        </is>
      </c>
      <c r="E785" s="52" t="inlineStr">
        <is>
          <t>ENV-607</t>
        </is>
      </c>
      <c r="F785" s="52" t="n">
        <v>3</v>
      </c>
      <c r="G785" s="54" t="n">
        <v>0.513493776</v>
      </c>
      <c r="H785" s="54" t="n">
        <v>0.359445632</v>
      </c>
      <c r="I785" s="54" t="n">
        <v>0.513493776</v>
      </c>
      <c r="J785" s="54" t="n">
        <v>0</v>
      </c>
      <c r="K785" s="54" t="n">
        <v>205.282715</v>
      </c>
      <c r="L785" s="54" t="n">
        <v>0</v>
      </c>
      <c r="M785" s="54" t="n">
        <v>-0.103300177</v>
      </c>
      <c r="N785" s="54" t="n">
        <v>0.145358235</v>
      </c>
      <c r="O785" s="54" t="n">
        <v>-0.135464728</v>
      </c>
      <c r="P785" s="52" t="inlineStr">
        <is>
          <t>Gouraud</t>
        </is>
      </c>
      <c r="Q785" s="52" t="inlineStr">
        <is>
          <t>Foliage</t>
        </is>
      </c>
      <c r="R785" s="54" t="n">
        <v>0.7</v>
      </c>
      <c r="S785" s="54" t="n">
        <v>0</v>
      </c>
      <c r="T785" s="54" t="n">
        <v>0.12</v>
      </c>
      <c r="U785" s="54" t="n">
        <v>0</v>
      </c>
      <c r="V785" s="52" t="inlineStr">
        <is>
          <t>Yes</t>
        </is>
      </c>
      <c r="W785" s="52" t="inlineStr">
        <is>
          <t>Yes</t>
        </is>
      </c>
      <c r="X785" s="52" t="inlineStr">
        <is>
          <t>-</t>
        </is>
      </c>
      <c r="Y785" s="52" t="inlineStr">
        <is>
          <t>Shrub clump</t>
        </is>
      </c>
    </row>
    <row r="786" outlineLevel="1">
      <c r="A786" s="52" t="inlineStr">
        <is>
          <t>ENV-612</t>
        </is>
      </c>
      <c r="B786" s="52" t="inlineStr">
        <is>
          <t>Environment</t>
        </is>
      </c>
      <c r="C786" s="59" t="inlineStr">
        <is>
          <t>Sphere</t>
        </is>
      </c>
      <c r="D786" s="62" t="inlineStr">
        <is>
          <t>Bush</t>
        </is>
      </c>
      <c r="E786" s="52" t="inlineStr">
        <is>
          <t>ENV-607</t>
        </is>
      </c>
      <c r="F786" s="52" t="n">
        <v>3</v>
      </c>
      <c r="G786" s="54" t="n">
        <v>0.7304358480000001</v>
      </c>
      <c r="H786" s="54" t="n">
        <v>0.511305094</v>
      </c>
      <c r="I786" s="54" t="n">
        <v>0.7304358480000001</v>
      </c>
      <c r="J786" s="54" t="n">
        <v>0</v>
      </c>
      <c r="K786" s="54" t="n">
        <v>90.2872543</v>
      </c>
      <c r="L786" s="54" t="n">
        <v>0</v>
      </c>
      <c r="M786" s="54" t="n">
        <v>-0.0494254231</v>
      </c>
      <c r="N786" s="54" t="n">
        <v>0.276755601</v>
      </c>
      <c r="O786" s="54" t="n">
        <v>-0.07696921380000001</v>
      </c>
      <c r="P786" s="52" t="inlineStr">
        <is>
          <t>Gouraud</t>
        </is>
      </c>
      <c r="Q786" s="52" t="inlineStr">
        <is>
          <t>Foliage</t>
        </is>
      </c>
      <c r="R786" s="54" t="n">
        <v>0.7</v>
      </c>
      <c r="S786" s="54" t="n">
        <v>0</v>
      </c>
      <c r="T786" s="54" t="n">
        <v>0.12</v>
      </c>
      <c r="U786" s="54" t="n">
        <v>0</v>
      </c>
      <c r="V786" s="52" t="inlineStr">
        <is>
          <t>Yes</t>
        </is>
      </c>
      <c r="W786" s="52" t="inlineStr">
        <is>
          <t>Yes</t>
        </is>
      </c>
      <c r="X786" s="52" t="inlineStr">
        <is>
          <t>-</t>
        </is>
      </c>
      <c r="Y786" s="52" t="inlineStr">
        <is>
          <t>Shrub clump</t>
        </is>
      </c>
    </row>
    <row r="787" outlineLevel="1">
      <c r="A787" s="52" t="inlineStr">
        <is>
          <t>ENV-613</t>
        </is>
      </c>
      <c r="B787" s="52" t="inlineStr">
        <is>
          <t>Environment</t>
        </is>
      </c>
      <c r="C787" s="59" t="inlineStr">
        <is>
          <t>Sphere</t>
        </is>
      </c>
      <c r="D787" s="62" t="inlineStr">
        <is>
          <t>Bush</t>
        </is>
      </c>
      <c r="E787" s="52" t="inlineStr">
        <is>
          <t>ENV-607</t>
        </is>
      </c>
      <c r="F787" s="52" t="n">
        <v>3</v>
      </c>
      <c r="G787" s="54" t="n">
        <v>0.5439537169999999</v>
      </c>
      <c r="H787" s="54" t="n">
        <v>0.380767584</v>
      </c>
      <c r="I787" s="54" t="n">
        <v>0.5439537169999999</v>
      </c>
      <c r="J787" s="54" t="n">
        <v>0</v>
      </c>
      <c r="K787" s="54" t="n">
        <v>165.948807</v>
      </c>
      <c r="L787" s="54" t="n">
        <v>0</v>
      </c>
      <c r="M787" s="54" t="n">
        <v>-0.00520753814</v>
      </c>
      <c r="N787" s="54" t="n">
        <v>0.211557582</v>
      </c>
      <c r="O787" s="54" t="n">
        <v>-0.267677307</v>
      </c>
      <c r="P787" s="52" t="inlineStr">
        <is>
          <t>Gouraud</t>
        </is>
      </c>
      <c r="Q787" s="52" t="inlineStr">
        <is>
          <t>Foliage</t>
        </is>
      </c>
      <c r="R787" s="54" t="n">
        <v>0.7</v>
      </c>
      <c r="S787" s="54" t="n">
        <v>0</v>
      </c>
      <c r="T787" s="54" t="n">
        <v>0.12</v>
      </c>
      <c r="U787" s="54" t="n">
        <v>0</v>
      </c>
      <c r="V787" s="52" t="inlineStr">
        <is>
          <t>Yes</t>
        </is>
      </c>
      <c r="W787" s="52" t="inlineStr">
        <is>
          <t>Yes</t>
        </is>
      </c>
      <c r="X787" s="52" t="inlineStr">
        <is>
          <t>-</t>
        </is>
      </c>
      <c r="Y787" s="52" t="inlineStr">
        <is>
          <t>Shrub clump</t>
        </is>
      </c>
    </row>
    <row r="788" outlineLevel="1">
      <c r="A788" s="52" t="inlineStr">
        <is>
          <t>ENV-614</t>
        </is>
      </c>
      <c r="B788" s="52" t="inlineStr">
        <is>
          <t>Environment</t>
        </is>
      </c>
      <c r="C788" s="59" t="inlineStr">
        <is>
          <t>Sphere</t>
        </is>
      </c>
      <c r="D788" s="62" t="inlineStr">
        <is>
          <t>Bush</t>
        </is>
      </c>
      <c r="E788" s="52" t="inlineStr">
        <is>
          <t>ENV-607</t>
        </is>
      </c>
      <c r="F788" s="52" t="n">
        <v>3</v>
      </c>
      <c r="G788" s="54" t="n">
        <v>0.573587537</v>
      </c>
      <c r="H788" s="54" t="n">
        <v>0.401511282</v>
      </c>
      <c r="I788" s="54" t="n">
        <v>0.573587537</v>
      </c>
      <c r="J788" s="54" t="n">
        <v>0</v>
      </c>
      <c r="K788" s="54" t="n">
        <v>305.748993</v>
      </c>
      <c r="L788" s="54" t="n">
        <v>0</v>
      </c>
      <c r="M788" s="54" t="n">
        <v>-0.0265049785</v>
      </c>
      <c r="N788" s="54" t="n">
        <v>0.261300981</v>
      </c>
      <c r="O788" s="54" t="n">
        <v>0.338035434</v>
      </c>
      <c r="P788" s="52" t="inlineStr">
        <is>
          <t>Gouraud</t>
        </is>
      </c>
      <c r="Q788" s="52" t="inlineStr">
        <is>
          <t>Foliage</t>
        </is>
      </c>
      <c r="R788" s="54" t="n">
        <v>0.7</v>
      </c>
      <c r="S788" s="54" t="n">
        <v>0</v>
      </c>
      <c r="T788" s="54" t="n">
        <v>0.12</v>
      </c>
      <c r="U788" s="54" t="n">
        <v>0</v>
      </c>
      <c r="V788" s="52" t="inlineStr">
        <is>
          <t>Yes</t>
        </is>
      </c>
      <c r="W788" s="52" t="inlineStr">
        <is>
          <t>Yes</t>
        </is>
      </c>
      <c r="X788" s="52" t="inlineStr">
        <is>
          <t>-</t>
        </is>
      </c>
      <c r="Y788" s="52" t="inlineStr">
        <is>
          <t>Shrub clump</t>
        </is>
      </c>
    </row>
    <row r="789" outlineLevel="1">
      <c r="A789" s="52" t="inlineStr">
        <is>
          <t>ENV-615</t>
        </is>
      </c>
      <c r="B789" s="52" t="inlineStr">
        <is>
          <t>Environment</t>
        </is>
      </c>
      <c r="C789" s="53" t="inlineStr">
        <is>
          <t>Group</t>
        </is>
      </c>
      <c r="D789" s="60" t="inlineStr">
        <is>
          <t>Bush</t>
        </is>
      </c>
      <c r="E789" s="52" t="inlineStr">
        <is>
          <t>ENV-576</t>
        </is>
      </c>
      <c r="F789" s="52" t="n">
        <v>2</v>
      </c>
      <c r="G789" s="54" t="n">
        <v>1</v>
      </c>
      <c r="H789" s="54" t="n">
        <v>1</v>
      </c>
      <c r="I789" s="54" t="n">
        <v>1</v>
      </c>
      <c r="J789" s="54" t="n">
        <v>0</v>
      </c>
      <c r="K789" s="54" t="n">
        <v>150</v>
      </c>
      <c r="L789" s="54" t="n">
        <v>0</v>
      </c>
      <c r="M789" s="54" t="n">
        <v>12.5</v>
      </c>
      <c r="N789" s="54" t="n">
        <v>0.0342563316</v>
      </c>
      <c r="O789" s="54" t="n">
        <v>-7.5999999</v>
      </c>
      <c r="P789" s="52" t="inlineStr">
        <is>
          <t>-</t>
        </is>
      </c>
      <c r="Q789" s="52" t="inlineStr">
        <is>
          <t>Plain</t>
        </is>
      </c>
      <c r="R789" s="54" t="n">
        <v>0.5</v>
      </c>
      <c r="S789" s="54" t="n">
        <v>0</v>
      </c>
      <c r="T789" s="54" t="n">
        <v>0.2</v>
      </c>
      <c r="U789" s="54" t="n">
        <v>0</v>
      </c>
      <c r="V789" s="52" t="inlineStr">
        <is>
          <t>No</t>
        </is>
      </c>
      <c r="W789" s="52" t="inlineStr">
        <is>
          <t>Yes</t>
        </is>
      </c>
      <c r="X789" s="52" t="inlineStr">
        <is>
          <t>-</t>
        </is>
      </c>
      <c r="Y789" s="52" t="inlineStr">
        <is>
          <t>Bush = cluster of flattened spheres</t>
        </is>
      </c>
    </row>
    <row r="790" outlineLevel="1">
      <c r="A790" s="52" t="inlineStr">
        <is>
          <t>ENV-616</t>
        </is>
      </c>
      <c r="B790" s="52" t="inlineStr">
        <is>
          <t>Environment</t>
        </is>
      </c>
      <c r="C790" s="59" t="inlineStr">
        <is>
          <t>Sphere</t>
        </is>
      </c>
      <c r="D790" s="62" t="inlineStr">
        <is>
          <t>Bush</t>
        </is>
      </c>
      <c r="E790" s="52" t="inlineStr">
        <is>
          <t>ENV-615</t>
        </is>
      </c>
      <c r="F790" s="52" t="n">
        <v>3</v>
      </c>
      <c r="G790" s="54" t="n">
        <v>0.567395389</v>
      </c>
      <c r="H790" s="54" t="n">
        <v>0.397176772</v>
      </c>
      <c r="I790" s="54" t="n">
        <v>0.567395389</v>
      </c>
      <c r="J790" s="54" t="n">
        <v>0</v>
      </c>
      <c r="K790" s="54" t="n">
        <v>157.194611</v>
      </c>
      <c r="L790" s="54" t="n">
        <v>0</v>
      </c>
      <c r="M790" s="54" t="n">
        <v>-0.0241141059</v>
      </c>
      <c r="N790" s="54" t="n">
        <v>0.249980628</v>
      </c>
      <c r="O790" s="54" t="n">
        <v>0.0408042409</v>
      </c>
      <c r="P790" s="52" t="inlineStr">
        <is>
          <t>Gouraud</t>
        </is>
      </c>
      <c r="Q790" s="52" t="inlineStr">
        <is>
          <t>Foliage</t>
        </is>
      </c>
      <c r="R790" s="54" t="n">
        <v>0.7</v>
      </c>
      <c r="S790" s="54" t="n">
        <v>0</v>
      </c>
      <c r="T790" s="54" t="n">
        <v>0.12</v>
      </c>
      <c r="U790" s="54" t="n">
        <v>0</v>
      </c>
      <c r="V790" s="52" t="inlineStr">
        <is>
          <t>Yes</t>
        </is>
      </c>
      <c r="W790" s="52" t="inlineStr">
        <is>
          <t>Yes</t>
        </is>
      </c>
      <c r="X790" s="52" t="inlineStr">
        <is>
          <t>-</t>
        </is>
      </c>
      <c r="Y790" s="52" t="inlineStr">
        <is>
          <t>Shrub clump</t>
        </is>
      </c>
    </row>
    <row r="791" outlineLevel="1">
      <c r="A791" s="52" t="inlineStr">
        <is>
          <t>ENV-617</t>
        </is>
      </c>
      <c r="B791" s="52" t="inlineStr">
        <is>
          <t>Environment</t>
        </is>
      </c>
      <c r="C791" s="59" t="inlineStr">
        <is>
          <t>Sphere</t>
        </is>
      </c>
      <c r="D791" s="62" t="inlineStr">
        <is>
          <t>Bush</t>
        </is>
      </c>
      <c r="E791" s="52" t="inlineStr">
        <is>
          <t>ENV-615</t>
        </is>
      </c>
      <c r="F791" s="52" t="n">
        <v>3</v>
      </c>
      <c r="G791" s="54" t="n">
        <v>0.6875182990000001</v>
      </c>
      <c r="H791" s="54" t="n">
        <v>0.481262803</v>
      </c>
      <c r="I791" s="54" t="n">
        <v>0.6875182990000001</v>
      </c>
      <c r="J791" s="54" t="n">
        <v>0</v>
      </c>
      <c r="K791" s="54" t="n">
        <v>75.0573273</v>
      </c>
      <c r="L791" s="54" t="n">
        <v>0</v>
      </c>
      <c r="M791" s="54" t="n">
        <v>0.0545975603</v>
      </c>
      <c r="N791" s="54" t="n">
        <v>0.228499249</v>
      </c>
      <c r="O791" s="54" t="n">
        <v>-0.00223488896</v>
      </c>
      <c r="P791" s="52" t="inlineStr">
        <is>
          <t>Gouraud</t>
        </is>
      </c>
      <c r="Q791" s="52" t="inlineStr">
        <is>
          <t>Foliage</t>
        </is>
      </c>
      <c r="R791" s="54" t="n">
        <v>0.7</v>
      </c>
      <c r="S791" s="54" t="n">
        <v>0</v>
      </c>
      <c r="T791" s="54" t="n">
        <v>0.12</v>
      </c>
      <c r="U791" s="54" t="n">
        <v>0</v>
      </c>
      <c r="V791" s="52" t="inlineStr">
        <is>
          <t>Yes</t>
        </is>
      </c>
      <c r="W791" s="52" t="inlineStr">
        <is>
          <t>Yes</t>
        </is>
      </c>
      <c r="X791" s="52" t="inlineStr">
        <is>
          <t>-</t>
        </is>
      </c>
      <c r="Y791" s="52" t="inlineStr">
        <is>
          <t>Shrub clump</t>
        </is>
      </c>
    </row>
    <row r="792" outlineLevel="1">
      <c r="A792" s="52" t="inlineStr">
        <is>
          <t>ENV-618</t>
        </is>
      </c>
      <c r="B792" s="52" t="inlineStr">
        <is>
          <t>Environment</t>
        </is>
      </c>
      <c r="C792" s="59" t="inlineStr">
        <is>
          <t>Sphere</t>
        </is>
      </c>
      <c r="D792" s="62" t="inlineStr">
        <is>
          <t>Bush</t>
        </is>
      </c>
      <c r="E792" s="52" t="inlineStr">
        <is>
          <t>ENV-615</t>
        </is>
      </c>
      <c r="F792" s="52" t="n">
        <v>3</v>
      </c>
      <c r="G792" s="54" t="n">
        <v>0.738391578</v>
      </c>
      <c r="H792" s="54" t="n">
        <v>0.516874075</v>
      </c>
      <c r="I792" s="54" t="n">
        <v>0.738391578</v>
      </c>
      <c r="J792" s="54" t="n">
        <v>0</v>
      </c>
      <c r="K792" s="54" t="n">
        <v>35.8026619</v>
      </c>
      <c r="L792" s="54" t="n">
        <v>0</v>
      </c>
      <c r="M792" s="54" t="n">
        <v>0.152383149</v>
      </c>
      <c r="N792" s="54" t="n">
        <v>0.23839049</v>
      </c>
      <c r="O792" s="54" t="n">
        <v>-0.113819845</v>
      </c>
      <c r="P792" s="52" t="inlineStr">
        <is>
          <t>Gouraud</t>
        </is>
      </c>
      <c r="Q792" s="52" t="inlineStr">
        <is>
          <t>Foliage</t>
        </is>
      </c>
      <c r="R792" s="54" t="n">
        <v>0.7</v>
      </c>
      <c r="S792" s="54" t="n">
        <v>0</v>
      </c>
      <c r="T792" s="54" t="n">
        <v>0.12</v>
      </c>
      <c r="U792" s="54" t="n">
        <v>0</v>
      </c>
      <c r="V792" s="52" t="inlineStr">
        <is>
          <t>Yes</t>
        </is>
      </c>
      <c r="W792" s="52" t="inlineStr">
        <is>
          <t>Yes</t>
        </is>
      </c>
      <c r="X792" s="52" t="inlineStr">
        <is>
          <t>-</t>
        </is>
      </c>
      <c r="Y792" s="52" t="inlineStr">
        <is>
          <t>Shrub clump</t>
        </is>
      </c>
    </row>
    <row r="793" outlineLevel="1">
      <c r="A793" s="52" t="inlineStr">
        <is>
          <t>ENV-619</t>
        </is>
      </c>
      <c r="B793" s="52" t="inlineStr">
        <is>
          <t>Environment</t>
        </is>
      </c>
      <c r="C793" s="59" t="inlineStr">
        <is>
          <t>Sphere</t>
        </is>
      </c>
      <c r="D793" s="62" t="inlineStr">
        <is>
          <t>Bush</t>
        </is>
      </c>
      <c r="E793" s="52" t="inlineStr">
        <is>
          <t>ENV-615</t>
        </is>
      </c>
      <c r="F793" s="52" t="n">
        <v>3</v>
      </c>
      <c r="G793" s="54" t="n">
        <v>0.638200223</v>
      </c>
      <c r="H793" s="54" t="n">
        <v>0.44674015</v>
      </c>
      <c r="I793" s="54" t="n">
        <v>0.638200223</v>
      </c>
      <c r="J793" s="54" t="n">
        <v>0</v>
      </c>
      <c r="K793" s="54" t="n">
        <v>77.74277499999999</v>
      </c>
      <c r="L793" s="54" t="n">
        <v>0</v>
      </c>
      <c r="M793" s="54" t="n">
        <v>0.0376446173</v>
      </c>
      <c r="N793" s="54" t="n">
        <v>0.180479228</v>
      </c>
      <c r="O793" s="54" t="n">
        <v>-0.0739086866</v>
      </c>
      <c r="P793" s="52" t="inlineStr">
        <is>
          <t>Gouraud</t>
        </is>
      </c>
      <c r="Q793" s="52" t="inlineStr">
        <is>
          <t>Foliage</t>
        </is>
      </c>
      <c r="R793" s="54" t="n">
        <v>0.7</v>
      </c>
      <c r="S793" s="54" t="n">
        <v>0</v>
      </c>
      <c r="T793" s="54" t="n">
        <v>0.12</v>
      </c>
      <c r="U793" s="54" t="n">
        <v>0</v>
      </c>
      <c r="V793" s="52" t="inlineStr">
        <is>
          <t>Yes</t>
        </is>
      </c>
      <c r="W793" s="52" t="inlineStr">
        <is>
          <t>Yes</t>
        </is>
      </c>
      <c r="X793" s="52" t="inlineStr">
        <is>
          <t>-</t>
        </is>
      </c>
      <c r="Y793" s="52" t="inlineStr">
        <is>
          <t>Shrub clump</t>
        </is>
      </c>
    </row>
    <row r="794" outlineLevel="1">
      <c r="A794" s="52" t="inlineStr">
        <is>
          <t>ENV-620</t>
        </is>
      </c>
      <c r="B794" s="52" t="inlineStr">
        <is>
          <t>Environment</t>
        </is>
      </c>
      <c r="C794" s="59" t="inlineStr">
        <is>
          <t>Sphere</t>
        </is>
      </c>
      <c r="D794" s="62" t="inlineStr">
        <is>
          <t>Bush</t>
        </is>
      </c>
      <c r="E794" s="52" t="inlineStr">
        <is>
          <t>ENV-615</t>
        </is>
      </c>
      <c r="F794" s="52" t="n">
        <v>3</v>
      </c>
      <c r="G794" s="54" t="n">
        <v>0.7099136110000001</v>
      </c>
      <c r="H794" s="54" t="n">
        <v>0.49693951</v>
      </c>
      <c r="I794" s="54" t="n">
        <v>0.7099136110000001</v>
      </c>
      <c r="J794" s="54" t="n">
        <v>0</v>
      </c>
      <c r="K794" s="54" t="n">
        <v>219.683624</v>
      </c>
      <c r="L794" s="54" t="n">
        <v>0</v>
      </c>
      <c r="M794" s="54" t="n">
        <v>-0.270837307</v>
      </c>
      <c r="N794" s="54" t="n">
        <v>0.217440054</v>
      </c>
      <c r="O794" s="54" t="n">
        <v>0.0777785555</v>
      </c>
      <c r="P794" s="52" t="inlineStr">
        <is>
          <t>Gouraud</t>
        </is>
      </c>
      <c r="Q794" s="52" t="inlineStr">
        <is>
          <t>Foliage</t>
        </is>
      </c>
      <c r="R794" s="54" t="n">
        <v>0.7</v>
      </c>
      <c r="S794" s="54" t="n">
        <v>0</v>
      </c>
      <c r="T794" s="54" t="n">
        <v>0.12</v>
      </c>
      <c r="U794" s="54" t="n">
        <v>0</v>
      </c>
      <c r="V794" s="52" t="inlineStr">
        <is>
          <t>Yes</t>
        </is>
      </c>
      <c r="W794" s="52" t="inlineStr">
        <is>
          <t>Yes</t>
        </is>
      </c>
      <c r="X794" s="52" t="inlineStr">
        <is>
          <t>-</t>
        </is>
      </c>
      <c r="Y794" s="52" t="inlineStr">
        <is>
          <t>Shrub clump</t>
        </is>
      </c>
    </row>
    <row r="795" outlineLevel="1">
      <c r="A795" s="52" t="inlineStr">
        <is>
          <t>ENV-621</t>
        </is>
      </c>
      <c r="B795" s="52" t="inlineStr">
        <is>
          <t>Environment</t>
        </is>
      </c>
      <c r="C795" s="59" t="inlineStr">
        <is>
          <t>Sphere</t>
        </is>
      </c>
      <c r="D795" s="62" t="inlineStr">
        <is>
          <t>Bush</t>
        </is>
      </c>
      <c r="E795" s="52" t="inlineStr">
        <is>
          <t>ENV-615</t>
        </is>
      </c>
      <c r="F795" s="52" t="n">
        <v>3</v>
      </c>
      <c r="G795" s="54" t="n">
        <v>0.561591625</v>
      </c>
      <c r="H795" s="54" t="n">
        <v>0.39311412</v>
      </c>
      <c r="I795" s="54" t="n">
        <v>0.561591625</v>
      </c>
      <c r="J795" s="54" t="n">
        <v>0</v>
      </c>
      <c r="K795" s="54" t="n">
        <v>34.5151176</v>
      </c>
      <c r="L795" s="54" t="n">
        <v>0</v>
      </c>
      <c r="M795" s="54" t="n">
        <v>0.0702320486</v>
      </c>
      <c r="N795" s="54" t="n">
        <v>0.168468148</v>
      </c>
      <c r="O795" s="54" t="n">
        <v>0.205962256</v>
      </c>
      <c r="P795" s="52" t="inlineStr">
        <is>
          <t>Gouraud</t>
        </is>
      </c>
      <c r="Q795" s="52" t="inlineStr">
        <is>
          <t>Foliage</t>
        </is>
      </c>
      <c r="R795" s="54" t="n">
        <v>0.7</v>
      </c>
      <c r="S795" s="54" t="n">
        <v>0</v>
      </c>
      <c r="T795" s="54" t="n">
        <v>0.12</v>
      </c>
      <c r="U795" s="54" t="n">
        <v>0</v>
      </c>
      <c r="V795" s="52" t="inlineStr">
        <is>
          <t>Yes</t>
        </is>
      </c>
      <c r="W795" s="52" t="inlineStr">
        <is>
          <t>Yes</t>
        </is>
      </c>
      <c r="X795" s="52" t="inlineStr">
        <is>
          <t>-</t>
        </is>
      </c>
      <c r="Y795" s="52" t="inlineStr">
        <is>
          <t>Shrub clump</t>
        </is>
      </c>
    </row>
    <row r="796" outlineLevel="1">
      <c r="A796" s="52" t="inlineStr">
        <is>
          <t>ENV-622</t>
        </is>
      </c>
      <c r="B796" s="52" t="inlineStr">
        <is>
          <t>Environment</t>
        </is>
      </c>
      <c r="C796" s="53" t="inlineStr">
        <is>
          <t>Group</t>
        </is>
      </c>
      <c r="D796" s="60" t="inlineStr">
        <is>
          <t>Bush</t>
        </is>
      </c>
      <c r="E796" s="52" t="inlineStr">
        <is>
          <t>ENV-576</t>
        </is>
      </c>
      <c r="F796" s="52" t="n">
        <v>2</v>
      </c>
      <c r="G796" s="54" t="n">
        <v>1</v>
      </c>
      <c r="H796" s="54" t="n">
        <v>1</v>
      </c>
      <c r="I796" s="54" t="n">
        <v>1</v>
      </c>
      <c r="J796" s="54" t="n">
        <v>0</v>
      </c>
      <c r="K796" s="54" t="n">
        <v>45</v>
      </c>
      <c r="L796" s="54" t="n">
        <v>0</v>
      </c>
      <c r="M796" s="54" t="n">
        <v>-15.8000002</v>
      </c>
      <c r="N796" s="54" t="n">
        <v>0.269365638</v>
      </c>
      <c r="O796" s="54" t="n">
        <v>3.5</v>
      </c>
      <c r="P796" s="52" t="inlineStr">
        <is>
          <t>-</t>
        </is>
      </c>
      <c r="Q796" s="52" t="inlineStr">
        <is>
          <t>Plain</t>
        </is>
      </c>
      <c r="R796" s="54" t="n">
        <v>0.5</v>
      </c>
      <c r="S796" s="54" t="n">
        <v>0</v>
      </c>
      <c r="T796" s="54" t="n">
        <v>0.2</v>
      </c>
      <c r="U796" s="54" t="n">
        <v>0</v>
      </c>
      <c r="V796" s="52" t="inlineStr">
        <is>
          <t>No</t>
        </is>
      </c>
      <c r="W796" s="52" t="inlineStr">
        <is>
          <t>Yes</t>
        </is>
      </c>
      <c r="X796" s="52" t="inlineStr">
        <is>
          <t>-</t>
        </is>
      </c>
      <c r="Y796" s="52" t="inlineStr">
        <is>
          <t>Bush = cluster of flattened spheres</t>
        </is>
      </c>
    </row>
    <row r="797" outlineLevel="1">
      <c r="A797" s="52" t="inlineStr">
        <is>
          <t>ENV-623</t>
        </is>
      </c>
      <c r="B797" s="52" t="inlineStr">
        <is>
          <t>Environment</t>
        </is>
      </c>
      <c r="C797" s="59" t="inlineStr">
        <is>
          <t>Sphere</t>
        </is>
      </c>
      <c r="D797" s="62" t="inlineStr">
        <is>
          <t>Bush</t>
        </is>
      </c>
      <c r="E797" s="52" t="inlineStr">
        <is>
          <t>ENV-622</t>
        </is>
      </c>
      <c r="F797" s="52" t="n">
        <v>3</v>
      </c>
      <c r="G797" s="54" t="n">
        <v>0.688318014</v>
      </c>
      <c r="H797" s="54" t="n">
        <v>0.48182261</v>
      </c>
      <c r="I797" s="54" t="n">
        <v>0.688318014</v>
      </c>
      <c r="J797" s="54" t="n">
        <v>0</v>
      </c>
      <c r="K797" s="54" t="n">
        <v>193.473663</v>
      </c>
      <c r="L797" s="54" t="n">
        <v>0</v>
      </c>
      <c r="M797" s="54" t="n">
        <v>0.104160003</v>
      </c>
      <c r="N797" s="54" t="n">
        <v>0.276461154</v>
      </c>
      <c r="O797" s="54" t="n">
        <v>0.0316663384</v>
      </c>
      <c r="P797" s="52" t="inlineStr">
        <is>
          <t>Gouraud</t>
        </is>
      </c>
      <c r="Q797" s="52" t="inlineStr">
        <is>
          <t>Foliage</t>
        </is>
      </c>
      <c r="R797" s="54" t="n">
        <v>0.7</v>
      </c>
      <c r="S797" s="54" t="n">
        <v>0</v>
      </c>
      <c r="T797" s="54" t="n">
        <v>0.12</v>
      </c>
      <c r="U797" s="54" t="n">
        <v>0</v>
      </c>
      <c r="V797" s="52" t="inlineStr">
        <is>
          <t>Yes</t>
        </is>
      </c>
      <c r="W797" s="52" t="inlineStr">
        <is>
          <t>Yes</t>
        </is>
      </c>
      <c r="X797" s="52" t="inlineStr">
        <is>
          <t>-</t>
        </is>
      </c>
      <c r="Y797" s="52" t="inlineStr">
        <is>
          <t>Shrub clump</t>
        </is>
      </c>
    </row>
    <row r="798" outlineLevel="1">
      <c r="A798" s="52" t="inlineStr">
        <is>
          <t>ENV-624</t>
        </is>
      </c>
      <c r="B798" s="52" t="inlineStr">
        <is>
          <t>Environment</t>
        </is>
      </c>
      <c r="C798" s="59" t="inlineStr">
        <is>
          <t>Sphere</t>
        </is>
      </c>
      <c r="D798" s="62" t="inlineStr">
        <is>
          <t>Bush</t>
        </is>
      </c>
      <c r="E798" s="52" t="inlineStr">
        <is>
          <t>ENV-622</t>
        </is>
      </c>
      <c r="F798" s="52" t="n">
        <v>3</v>
      </c>
      <c r="G798" s="54" t="n">
        <v>0.770412862</v>
      </c>
      <c r="H798" s="54" t="n">
        <v>0.539288998</v>
      </c>
      <c r="I798" s="54" t="n">
        <v>0.770412862</v>
      </c>
      <c r="J798" s="54" t="n">
        <v>0</v>
      </c>
      <c r="K798" s="54" t="n">
        <v>13.0431318</v>
      </c>
      <c r="L798" s="54" t="n">
        <v>0</v>
      </c>
      <c r="M798" s="54" t="n">
        <v>-0.100164995</v>
      </c>
      <c r="N798" s="54" t="n">
        <v>0.275519192</v>
      </c>
      <c r="O798" s="54" t="n">
        <v>0.0639817491</v>
      </c>
      <c r="P798" s="52" t="inlineStr">
        <is>
          <t>Gouraud</t>
        </is>
      </c>
      <c r="Q798" s="52" t="inlineStr">
        <is>
          <t>Foliage</t>
        </is>
      </c>
      <c r="R798" s="54" t="n">
        <v>0.7</v>
      </c>
      <c r="S798" s="54" t="n">
        <v>0</v>
      </c>
      <c r="T798" s="54" t="n">
        <v>0.12</v>
      </c>
      <c r="U798" s="54" t="n">
        <v>0</v>
      </c>
      <c r="V798" s="52" t="inlineStr">
        <is>
          <t>Yes</t>
        </is>
      </c>
      <c r="W798" s="52" t="inlineStr">
        <is>
          <t>Yes</t>
        </is>
      </c>
      <c r="X798" s="52" t="inlineStr">
        <is>
          <t>-</t>
        </is>
      </c>
      <c r="Y798" s="52" t="inlineStr">
        <is>
          <t>Shrub clump</t>
        </is>
      </c>
    </row>
    <row r="799" outlineLevel="1">
      <c r="A799" s="52" t="inlineStr">
        <is>
          <t>ENV-625</t>
        </is>
      </c>
      <c r="B799" s="52" t="inlineStr">
        <is>
          <t>Environment</t>
        </is>
      </c>
      <c r="C799" s="59" t="inlineStr">
        <is>
          <t>Sphere</t>
        </is>
      </c>
      <c r="D799" s="62" t="inlineStr">
        <is>
          <t>Bush</t>
        </is>
      </c>
      <c r="E799" s="52" t="inlineStr">
        <is>
          <t>ENV-622</t>
        </is>
      </c>
      <c r="F799" s="52" t="n">
        <v>3</v>
      </c>
      <c r="G799" s="54" t="n">
        <v>0.686457872</v>
      </c>
      <c r="H799" s="54" t="n">
        <v>0.480520517</v>
      </c>
      <c r="I799" s="54" t="n">
        <v>0.686457872</v>
      </c>
      <c r="J799" s="54" t="n">
        <v>0</v>
      </c>
      <c r="K799" s="54" t="n">
        <v>343.286987</v>
      </c>
      <c r="L799" s="54" t="n">
        <v>0</v>
      </c>
      <c r="M799" s="54" t="n">
        <v>-0.0799102411</v>
      </c>
      <c r="N799" s="54" t="n">
        <v>0.261525989</v>
      </c>
      <c r="O799" s="54" t="n">
        <v>0.202016056</v>
      </c>
      <c r="P799" s="52" t="inlineStr">
        <is>
          <t>Gouraud</t>
        </is>
      </c>
      <c r="Q799" s="52" t="inlineStr">
        <is>
          <t>Foliage</t>
        </is>
      </c>
      <c r="R799" s="54" t="n">
        <v>0.7</v>
      </c>
      <c r="S799" s="54" t="n">
        <v>0</v>
      </c>
      <c r="T799" s="54" t="n">
        <v>0.12</v>
      </c>
      <c r="U799" s="54" t="n">
        <v>0</v>
      </c>
      <c r="V799" s="52" t="inlineStr">
        <is>
          <t>Yes</t>
        </is>
      </c>
      <c r="W799" s="52" t="inlineStr">
        <is>
          <t>Yes</t>
        </is>
      </c>
      <c r="X799" s="52" t="inlineStr">
        <is>
          <t>-</t>
        </is>
      </c>
      <c r="Y799" s="52" t="inlineStr">
        <is>
          <t>Shrub clump</t>
        </is>
      </c>
    </row>
    <row r="800" outlineLevel="1">
      <c r="A800" s="52" t="inlineStr">
        <is>
          <t>ENV-626</t>
        </is>
      </c>
      <c r="B800" s="52" t="inlineStr">
        <is>
          <t>Environment</t>
        </is>
      </c>
      <c r="C800" s="59" t="inlineStr">
        <is>
          <t>Sphere</t>
        </is>
      </c>
      <c r="D800" s="62" t="inlineStr">
        <is>
          <t>Bush</t>
        </is>
      </c>
      <c r="E800" s="52" t="inlineStr">
        <is>
          <t>ENV-622</t>
        </is>
      </c>
      <c r="F800" s="52" t="n">
        <v>3</v>
      </c>
      <c r="G800" s="54" t="n">
        <v>0.677027762</v>
      </c>
      <c r="H800" s="54" t="n">
        <v>0.473919421</v>
      </c>
      <c r="I800" s="54" t="n">
        <v>0.677027762</v>
      </c>
      <c r="J800" s="54" t="n">
        <v>0</v>
      </c>
      <c r="K800" s="54" t="n">
        <v>138.000763</v>
      </c>
      <c r="L800" s="54" t="n">
        <v>0</v>
      </c>
      <c r="M800" s="54" t="n">
        <v>-0.186455041</v>
      </c>
      <c r="N800" s="54" t="n">
        <v>0.275803924</v>
      </c>
      <c r="O800" s="54" t="n">
        <v>0.0535294004</v>
      </c>
      <c r="P800" s="52" t="inlineStr">
        <is>
          <t>Gouraud</t>
        </is>
      </c>
      <c r="Q800" s="52" t="inlineStr">
        <is>
          <t>Foliage</t>
        </is>
      </c>
      <c r="R800" s="54" t="n">
        <v>0.7</v>
      </c>
      <c r="S800" s="54" t="n">
        <v>0</v>
      </c>
      <c r="T800" s="54" t="n">
        <v>0.12</v>
      </c>
      <c r="U800" s="54" t="n">
        <v>0</v>
      </c>
      <c r="V800" s="52" t="inlineStr">
        <is>
          <t>Yes</t>
        </is>
      </c>
      <c r="W800" s="52" t="inlineStr">
        <is>
          <t>Yes</t>
        </is>
      </c>
      <c r="X800" s="52" t="inlineStr">
        <is>
          <t>-</t>
        </is>
      </c>
      <c r="Y800" s="52" t="inlineStr">
        <is>
          <t>Shrub clump</t>
        </is>
      </c>
    </row>
    <row r="801" outlineLevel="1">
      <c r="A801" s="52" t="inlineStr">
        <is>
          <t>ENV-627</t>
        </is>
      </c>
      <c r="B801" s="52" t="inlineStr">
        <is>
          <t>Environment</t>
        </is>
      </c>
      <c r="C801" s="59" t="inlineStr">
        <is>
          <t>Sphere</t>
        </is>
      </c>
      <c r="D801" s="62" t="inlineStr">
        <is>
          <t>Bush</t>
        </is>
      </c>
      <c r="E801" s="52" t="inlineStr">
        <is>
          <t>ENV-622</t>
        </is>
      </c>
      <c r="F801" s="52" t="n">
        <v>3</v>
      </c>
      <c r="G801" s="54" t="n">
        <v>0.827750206</v>
      </c>
      <c r="H801" s="54" t="n">
        <v>0.579425156</v>
      </c>
      <c r="I801" s="54" t="n">
        <v>0.827750206</v>
      </c>
      <c r="J801" s="54" t="n">
        <v>0</v>
      </c>
      <c r="K801" s="54" t="n">
        <v>175.184296</v>
      </c>
      <c r="L801" s="54" t="n">
        <v>0</v>
      </c>
      <c r="M801" s="54" t="n">
        <v>0.0848953128</v>
      </c>
      <c r="N801" s="54" t="n">
        <v>0.288754582</v>
      </c>
      <c r="O801" s="54" t="n">
        <v>0.0198320132</v>
      </c>
      <c r="P801" s="52" t="inlineStr">
        <is>
          <t>Gouraud</t>
        </is>
      </c>
      <c r="Q801" s="52" t="inlineStr">
        <is>
          <t>Foliage</t>
        </is>
      </c>
      <c r="R801" s="54" t="n">
        <v>0.7</v>
      </c>
      <c r="S801" s="54" t="n">
        <v>0</v>
      </c>
      <c r="T801" s="54" t="n">
        <v>0.12</v>
      </c>
      <c r="U801" s="54" t="n">
        <v>0</v>
      </c>
      <c r="V801" s="52" t="inlineStr">
        <is>
          <t>Yes</t>
        </is>
      </c>
      <c r="W801" s="52" t="inlineStr">
        <is>
          <t>Yes</t>
        </is>
      </c>
      <c r="X801" s="52" t="inlineStr">
        <is>
          <t>-</t>
        </is>
      </c>
      <c r="Y801" s="52" t="inlineStr">
        <is>
          <t>Shrub clump</t>
        </is>
      </c>
    </row>
    <row r="802" outlineLevel="1">
      <c r="A802" s="52" t="inlineStr">
        <is>
          <t>ENV-628</t>
        </is>
      </c>
      <c r="B802" s="52" t="inlineStr">
        <is>
          <t>Environment</t>
        </is>
      </c>
      <c r="C802" s="59" t="inlineStr">
        <is>
          <t>Sphere</t>
        </is>
      </c>
      <c r="D802" s="62" t="inlineStr">
        <is>
          <t>Bush</t>
        </is>
      </c>
      <c r="E802" s="52" t="inlineStr">
        <is>
          <t>ENV-622</t>
        </is>
      </c>
      <c r="F802" s="52" t="n">
        <v>3</v>
      </c>
      <c r="G802" s="54" t="n">
        <v>0.952305317</v>
      </c>
      <c r="H802" s="54" t="n">
        <v>0.666613698</v>
      </c>
      <c r="I802" s="54" t="n">
        <v>0.952305317</v>
      </c>
      <c r="J802" s="54" t="n">
        <v>0</v>
      </c>
      <c r="K802" s="54" t="n">
        <v>144.528091</v>
      </c>
      <c r="L802" s="54" t="n">
        <v>0</v>
      </c>
      <c r="M802" s="54" t="n">
        <v>0.0117651653</v>
      </c>
      <c r="N802" s="54" t="n">
        <v>0.378430933</v>
      </c>
      <c r="O802" s="54" t="n">
        <v>-0.00777863339</v>
      </c>
      <c r="P802" s="52" t="inlineStr">
        <is>
          <t>Gouraud</t>
        </is>
      </c>
      <c r="Q802" s="52" t="inlineStr">
        <is>
          <t>Foliage</t>
        </is>
      </c>
      <c r="R802" s="54" t="n">
        <v>0.7</v>
      </c>
      <c r="S802" s="54" t="n">
        <v>0</v>
      </c>
      <c r="T802" s="54" t="n">
        <v>0.12</v>
      </c>
      <c r="U802" s="54" t="n">
        <v>0</v>
      </c>
      <c r="V802" s="52" t="inlineStr">
        <is>
          <t>Yes</t>
        </is>
      </c>
      <c r="W802" s="52" t="inlineStr">
        <is>
          <t>Yes</t>
        </is>
      </c>
      <c r="X802" s="52" t="inlineStr">
        <is>
          <t>-</t>
        </is>
      </c>
      <c r="Y802" s="52" t="inlineStr">
        <is>
          <t>Shrub clump</t>
        </is>
      </c>
    </row>
    <row r="803" outlineLevel="1">
      <c r="A803" s="52" t="inlineStr">
        <is>
          <t>ENV-629</t>
        </is>
      </c>
      <c r="B803" s="52" t="inlineStr">
        <is>
          <t>Environment</t>
        </is>
      </c>
      <c r="C803" s="53" t="inlineStr">
        <is>
          <t>Group</t>
        </is>
      </c>
      <c r="D803" s="60" t="inlineStr">
        <is>
          <t>Bush</t>
        </is>
      </c>
      <c r="E803" s="52" t="inlineStr">
        <is>
          <t>ENV-576</t>
        </is>
      </c>
      <c r="F803" s="52" t="n">
        <v>2</v>
      </c>
      <c r="G803" s="54" t="n">
        <v>1</v>
      </c>
      <c r="H803" s="54" t="n">
        <v>1</v>
      </c>
      <c r="I803" s="54" t="n">
        <v>1</v>
      </c>
      <c r="J803" s="54" t="n">
        <v>0</v>
      </c>
      <c r="K803" s="54" t="n">
        <v>15</v>
      </c>
      <c r="L803" s="54" t="n">
        <v>0</v>
      </c>
      <c r="M803" s="54" t="n">
        <v>-12.5</v>
      </c>
      <c r="N803" s="54" t="n">
        <v>0.180636451</v>
      </c>
      <c r="O803" s="54" t="n">
        <v>13.5</v>
      </c>
      <c r="P803" s="52" t="inlineStr">
        <is>
          <t>-</t>
        </is>
      </c>
      <c r="Q803" s="52" t="inlineStr">
        <is>
          <t>Plain</t>
        </is>
      </c>
      <c r="R803" s="54" t="n">
        <v>0.5</v>
      </c>
      <c r="S803" s="54" t="n">
        <v>0</v>
      </c>
      <c r="T803" s="54" t="n">
        <v>0.2</v>
      </c>
      <c r="U803" s="54" t="n">
        <v>0</v>
      </c>
      <c r="V803" s="52" t="inlineStr">
        <is>
          <t>No</t>
        </is>
      </c>
      <c r="W803" s="52" t="inlineStr">
        <is>
          <t>Yes</t>
        </is>
      </c>
      <c r="X803" s="52" t="inlineStr">
        <is>
          <t>-</t>
        </is>
      </c>
      <c r="Y803" s="52" t="inlineStr">
        <is>
          <t>Bush = cluster of flattened spheres</t>
        </is>
      </c>
    </row>
    <row r="804" outlineLevel="1">
      <c r="A804" s="52" t="inlineStr">
        <is>
          <t>ENV-630</t>
        </is>
      </c>
      <c r="B804" s="52" t="inlineStr">
        <is>
          <t>Environment</t>
        </is>
      </c>
      <c r="C804" s="59" t="inlineStr">
        <is>
          <t>Sphere</t>
        </is>
      </c>
      <c r="D804" s="62" t="inlineStr">
        <is>
          <t>Bush</t>
        </is>
      </c>
      <c r="E804" s="52" t="inlineStr">
        <is>
          <t>ENV-629</t>
        </is>
      </c>
      <c r="F804" s="52" t="n">
        <v>3</v>
      </c>
      <c r="G804" s="54" t="n">
        <v>0.614675045</v>
      </c>
      <c r="H804" s="54" t="n">
        <v>0.43027252</v>
      </c>
      <c r="I804" s="54" t="n">
        <v>0.614675045</v>
      </c>
      <c r="J804" s="54" t="n">
        <v>0</v>
      </c>
      <c r="K804" s="54" t="n">
        <v>158.288544</v>
      </c>
      <c r="L804" s="54" t="n">
        <v>0</v>
      </c>
      <c r="M804" s="54" t="n">
        <v>-0.00378616177</v>
      </c>
      <c r="N804" s="54" t="n">
        <v>0.269851327</v>
      </c>
      <c r="O804" s="54" t="n">
        <v>0.000195854984</v>
      </c>
      <c r="P804" s="52" t="inlineStr">
        <is>
          <t>Gouraud</t>
        </is>
      </c>
      <c r="Q804" s="52" t="inlineStr">
        <is>
          <t>Foliage</t>
        </is>
      </c>
      <c r="R804" s="54" t="n">
        <v>0.7</v>
      </c>
      <c r="S804" s="54" t="n">
        <v>0</v>
      </c>
      <c r="T804" s="54" t="n">
        <v>0.12</v>
      </c>
      <c r="U804" s="54" t="n">
        <v>0</v>
      </c>
      <c r="V804" s="52" t="inlineStr">
        <is>
          <t>Yes</t>
        </is>
      </c>
      <c r="W804" s="52" t="inlineStr">
        <is>
          <t>Yes</t>
        </is>
      </c>
      <c r="X804" s="52" t="inlineStr">
        <is>
          <t>-</t>
        </is>
      </c>
      <c r="Y804" s="52" t="inlineStr">
        <is>
          <t>Shrub clump</t>
        </is>
      </c>
    </row>
    <row r="805" outlineLevel="1">
      <c r="A805" s="52" t="inlineStr">
        <is>
          <t>ENV-631</t>
        </is>
      </c>
      <c r="B805" s="52" t="inlineStr">
        <is>
          <t>Environment</t>
        </is>
      </c>
      <c r="C805" s="59" t="inlineStr">
        <is>
          <t>Sphere</t>
        </is>
      </c>
      <c r="D805" s="62" t="inlineStr">
        <is>
          <t>Bush</t>
        </is>
      </c>
      <c r="E805" s="52" t="inlineStr">
        <is>
          <t>ENV-629</t>
        </is>
      </c>
      <c r="F805" s="52" t="n">
        <v>3</v>
      </c>
      <c r="G805" s="54" t="n">
        <v>0.5462384219999999</v>
      </c>
      <c r="H805" s="54" t="n">
        <v>0.382366896</v>
      </c>
      <c r="I805" s="54" t="n">
        <v>0.5462384219999999</v>
      </c>
      <c r="J805" s="54" t="n">
        <v>0</v>
      </c>
      <c r="K805" s="54" t="n">
        <v>120.387924</v>
      </c>
      <c r="L805" s="54" t="n">
        <v>0</v>
      </c>
      <c r="M805" s="54" t="n">
        <v>-0.00596942706</v>
      </c>
      <c r="N805" s="54" t="n">
        <v>0.219229743</v>
      </c>
      <c r="O805" s="54" t="n">
        <v>-0.075321123</v>
      </c>
      <c r="P805" s="52" t="inlineStr">
        <is>
          <t>Gouraud</t>
        </is>
      </c>
      <c r="Q805" s="52" t="inlineStr">
        <is>
          <t>Foliage</t>
        </is>
      </c>
      <c r="R805" s="54" t="n">
        <v>0.7</v>
      </c>
      <c r="S805" s="54" t="n">
        <v>0</v>
      </c>
      <c r="T805" s="54" t="n">
        <v>0.12</v>
      </c>
      <c r="U805" s="54" t="n">
        <v>0</v>
      </c>
      <c r="V805" s="52" t="inlineStr">
        <is>
          <t>Yes</t>
        </is>
      </c>
      <c r="W805" s="52" t="inlineStr">
        <is>
          <t>Yes</t>
        </is>
      </c>
      <c r="X805" s="52" t="inlineStr">
        <is>
          <t>-</t>
        </is>
      </c>
      <c r="Y805" s="52" t="inlineStr">
        <is>
          <t>Shrub clump</t>
        </is>
      </c>
    </row>
    <row r="806" outlineLevel="1">
      <c r="A806" s="52" t="inlineStr">
        <is>
          <t>ENV-632</t>
        </is>
      </c>
      <c r="B806" s="52" t="inlineStr">
        <is>
          <t>Environment</t>
        </is>
      </c>
      <c r="C806" s="59" t="inlineStr">
        <is>
          <t>Sphere</t>
        </is>
      </c>
      <c r="D806" s="62" t="inlineStr">
        <is>
          <t>Bush</t>
        </is>
      </c>
      <c r="E806" s="52" t="inlineStr">
        <is>
          <t>ENV-629</t>
        </is>
      </c>
      <c r="F806" s="52" t="n">
        <v>3</v>
      </c>
      <c r="G806" s="54" t="n">
        <v>0.790811181</v>
      </c>
      <c r="H806" s="54" t="n">
        <v>0.553567827</v>
      </c>
      <c r="I806" s="54" t="n">
        <v>0.790811181</v>
      </c>
      <c r="J806" s="54" t="n">
        <v>0</v>
      </c>
      <c r="K806" s="54" t="n">
        <v>214.266983</v>
      </c>
      <c r="L806" s="54" t="n">
        <v>0</v>
      </c>
      <c r="M806" s="54" t="n">
        <v>-0.00288353325</v>
      </c>
      <c r="N806" s="54" t="n">
        <v>0.253420323</v>
      </c>
      <c r="O806" s="54" t="n">
        <v>0.0577677377</v>
      </c>
      <c r="P806" s="52" t="inlineStr">
        <is>
          <t>Gouraud</t>
        </is>
      </c>
      <c r="Q806" s="52" t="inlineStr">
        <is>
          <t>Foliage</t>
        </is>
      </c>
      <c r="R806" s="54" t="n">
        <v>0.7</v>
      </c>
      <c r="S806" s="54" t="n">
        <v>0</v>
      </c>
      <c r="T806" s="54" t="n">
        <v>0.12</v>
      </c>
      <c r="U806" s="54" t="n">
        <v>0</v>
      </c>
      <c r="V806" s="52" t="inlineStr">
        <is>
          <t>Yes</t>
        </is>
      </c>
      <c r="W806" s="52" t="inlineStr">
        <is>
          <t>Yes</t>
        </is>
      </c>
      <c r="X806" s="52" t="inlineStr">
        <is>
          <t>-</t>
        </is>
      </c>
      <c r="Y806" s="52" t="inlineStr">
        <is>
          <t>Shrub clump</t>
        </is>
      </c>
    </row>
    <row r="807" outlineLevel="1">
      <c r="A807" s="52" t="inlineStr">
        <is>
          <t>ENV-633</t>
        </is>
      </c>
      <c r="B807" s="52" t="inlineStr">
        <is>
          <t>Environment</t>
        </is>
      </c>
      <c r="C807" s="59" t="inlineStr">
        <is>
          <t>Sphere</t>
        </is>
      </c>
      <c r="D807" s="62" t="inlineStr">
        <is>
          <t>Bush</t>
        </is>
      </c>
      <c r="E807" s="52" t="inlineStr">
        <is>
          <t>ENV-629</t>
        </is>
      </c>
      <c r="F807" s="52" t="n">
        <v>3</v>
      </c>
      <c r="G807" s="54" t="n">
        <v>0.639228463</v>
      </c>
      <c r="H807" s="54" t="n">
        <v>0.447459906</v>
      </c>
      <c r="I807" s="54" t="n">
        <v>0.639228463</v>
      </c>
      <c r="J807" s="54" t="n">
        <v>0</v>
      </c>
      <c r="K807" s="54" t="n">
        <v>181.507202</v>
      </c>
      <c r="L807" s="54" t="n">
        <v>0</v>
      </c>
      <c r="M807" s="54" t="n">
        <v>0.13725929</v>
      </c>
      <c r="N807" s="54" t="n">
        <v>0.241837934</v>
      </c>
      <c r="O807" s="54" t="n">
        <v>-0.237156078</v>
      </c>
      <c r="P807" s="52" t="inlineStr">
        <is>
          <t>Gouraud</t>
        </is>
      </c>
      <c r="Q807" s="52" t="inlineStr">
        <is>
          <t>Foliage</t>
        </is>
      </c>
      <c r="R807" s="54" t="n">
        <v>0.7</v>
      </c>
      <c r="S807" s="54" t="n">
        <v>0</v>
      </c>
      <c r="T807" s="54" t="n">
        <v>0.12</v>
      </c>
      <c r="U807" s="54" t="n">
        <v>0</v>
      </c>
      <c r="V807" s="52" t="inlineStr">
        <is>
          <t>Yes</t>
        </is>
      </c>
      <c r="W807" s="52" t="inlineStr">
        <is>
          <t>Yes</t>
        </is>
      </c>
      <c r="X807" s="52" t="inlineStr">
        <is>
          <t>-</t>
        </is>
      </c>
      <c r="Y807" s="52" t="inlineStr">
        <is>
          <t>Shrub clump</t>
        </is>
      </c>
    </row>
    <row r="808" outlineLevel="1">
      <c r="A808" s="52" t="inlineStr">
        <is>
          <t>ENV-634</t>
        </is>
      </c>
      <c r="B808" s="52" t="inlineStr">
        <is>
          <t>Environment</t>
        </is>
      </c>
      <c r="C808" s="59" t="inlineStr">
        <is>
          <t>Sphere</t>
        </is>
      </c>
      <c r="D808" s="62" t="inlineStr">
        <is>
          <t>Bush</t>
        </is>
      </c>
      <c r="E808" s="52" t="inlineStr">
        <is>
          <t>ENV-629</t>
        </is>
      </c>
      <c r="F808" s="52" t="n">
        <v>3</v>
      </c>
      <c r="G808" s="54" t="n">
        <v>0.737915158</v>
      </c>
      <c r="H808" s="54" t="n">
        <v>0.5165405870000001</v>
      </c>
      <c r="I808" s="54" t="n">
        <v>0.737915158</v>
      </c>
      <c r="J808" s="54" t="n">
        <v>0</v>
      </c>
      <c r="K808" s="54" t="n">
        <v>184.423569</v>
      </c>
      <c r="L808" s="54" t="n">
        <v>0</v>
      </c>
      <c r="M808" s="54" t="n">
        <v>-0.0501737185</v>
      </c>
      <c r="N808" s="54" t="n">
        <v>0.308612138</v>
      </c>
      <c r="O808" s="54" t="n">
        <v>0.16782558</v>
      </c>
      <c r="P808" s="52" t="inlineStr">
        <is>
          <t>Gouraud</t>
        </is>
      </c>
      <c r="Q808" s="52" t="inlineStr">
        <is>
          <t>Foliage</t>
        </is>
      </c>
      <c r="R808" s="54" t="n">
        <v>0.7</v>
      </c>
      <c r="S808" s="54" t="n">
        <v>0</v>
      </c>
      <c r="T808" s="54" t="n">
        <v>0.12</v>
      </c>
      <c r="U808" s="54" t="n">
        <v>0</v>
      </c>
      <c r="V808" s="52" t="inlineStr">
        <is>
          <t>Yes</t>
        </is>
      </c>
      <c r="W808" s="52" t="inlineStr">
        <is>
          <t>Yes</t>
        </is>
      </c>
      <c r="X808" s="52" t="inlineStr">
        <is>
          <t>-</t>
        </is>
      </c>
      <c r="Y808" s="52" t="inlineStr">
        <is>
          <t>Shrub clump</t>
        </is>
      </c>
    </row>
    <row r="809" outlineLevel="1">
      <c r="A809" s="52" t="inlineStr">
        <is>
          <t>ENV-635</t>
        </is>
      </c>
      <c r="B809" s="52" t="inlineStr">
        <is>
          <t>Environment</t>
        </is>
      </c>
      <c r="C809" s="59" t="inlineStr">
        <is>
          <t>Sphere</t>
        </is>
      </c>
      <c r="D809" s="62" t="inlineStr">
        <is>
          <t>Bush</t>
        </is>
      </c>
      <c r="E809" s="52" t="inlineStr">
        <is>
          <t>ENV-629</t>
        </is>
      </c>
      <c r="F809" s="52" t="n">
        <v>3</v>
      </c>
      <c r="G809" s="54" t="n">
        <v>0.670555592</v>
      </c>
      <c r="H809" s="54" t="n">
        <v>0.469388902</v>
      </c>
      <c r="I809" s="54" t="n">
        <v>0.670555592</v>
      </c>
      <c r="J809" s="54" t="n">
        <v>0</v>
      </c>
      <c r="K809" s="54" t="n">
        <v>79.223381</v>
      </c>
      <c r="L809" s="54" t="n">
        <v>0</v>
      </c>
      <c r="M809" s="54" t="n">
        <v>0.106171772</v>
      </c>
      <c r="N809" s="54" t="n">
        <v>0.283608198</v>
      </c>
      <c r="O809" s="54" t="n">
        <v>0.197036803</v>
      </c>
      <c r="P809" s="52" t="inlineStr">
        <is>
          <t>Gouraud</t>
        </is>
      </c>
      <c r="Q809" s="52" t="inlineStr">
        <is>
          <t>Foliage</t>
        </is>
      </c>
      <c r="R809" s="54" t="n">
        <v>0.7</v>
      </c>
      <c r="S809" s="54" t="n">
        <v>0</v>
      </c>
      <c r="T809" s="54" t="n">
        <v>0.12</v>
      </c>
      <c r="U809" s="54" t="n">
        <v>0</v>
      </c>
      <c r="V809" s="52" t="inlineStr">
        <is>
          <t>Yes</t>
        </is>
      </c>
      <c r="W809" s="52" t="inlineStr">
        <is>
          <t>Yes</t>
        </is>
      </c>
      <c r="X809" s="52" t="inlineStr">
        <is>
          <t>-</t>
        </is>
      </c>
      <c r="Y809" s="52" t="inlineStr">
        <is>
          <t>Shrub clump</t>
        </is>
      </c>
    </row>
    <row r="810" outlineLevel="1">
      <c r="A810" s="52" t="inlineStr">
        <is>
          <t>ENV-636</t>
        </is>
      </c>
      <c r="B810" s="52" t="inlineStr">
        <is>
          <t>Environment</t>
        </is>
      </c>
      <c r="C810" s="59" t="inlineStr">
        <is>
          <t>Sphere</t>
        </is>
      </c>
      <c r="D810" s="62" t="inlineStr">
        <is>
          <t>Bush</t>
        </is>
      </c>
      <c r="E810" s="52" t="inlineStr">
        <is>
          <t>ENV-629</t>
        </is>
      </c>
      <c r="F810" s="52" t="n">
        <v>3</v>
      </c>
      <c r="G810" s="54" t="n">
        <v>0.627427459</v>
      </c>
      <c r="H810" s="54" t="n">
        <v>0.439199209</v>
      </c>
      <c r="I810" s="54" t="n">
        <v>0.627427459</v>
      </c>
      <c r="J810" s="54" t="n">
        <v>0</v>
      </c>
      <c r="K810" s="54" t="n">
        <v>185.289642</v>
      </c>
      <c r="L810" s="54" t="n">
        <v>0</v>
      </c>
      <c r="M810" s="54" t="n">
        <v>-0.051140748</v>
      </c>
      <c r="N810" s="54" t="n">
        <v>0.216461107</v>
      </c>
      <c r="O810" s="54" t="n">
        <v>-0.126377642</v>
      </c>
      <c r="P810" s="52" t="inlineStr">
        <is>
          <t>Gouraud</t>
        </is>
      </c>
      <c r="Q810" s="52" t="inlineStr">
        <is>
          <t>Foliage</t>
        </is>
      </c>
      <c r="R810" s="54" t="n">
        <v>0.7</v>
      </c>
      <c r="S810" s="54" t="n">
        <v>0</v>
      </c>
      <c r="T810" s="54" t="n">
        <v>0.12</v>
      </c>
      <c r="U810" s="54" t="n">
        <v>0</v>
      </c>
      <c r="V810" s="52" t="inlineStr">
        <is>
          <t>Yes</t>
        </is>
      </c>
      <c r="W810" s="52" t="inlineStr">
        <is>
          <t>Yes</t>
        </is>
      </c>
      <c r="X810" s="52" t="inlineStr">
        <is>
          <t>-</t>
        </is>
      </c>
      <c r="Y810" s="52" t="inlineStr">
        <is>
          <t>Shrub clump</t>
        </is>
      </c>
    </row>
    <row r="811" outlineLevel="1">
      <c r="A811" s="52" t="inlineStr">
        <is>
          <t>ENV-637</t>
        </is>
      </c>
      <c r="B811" s="52" t="inlineStr">
        <is>
          <t>Environment</t>
        </is>
      </c>
      <c r="C811" s="53" t="inlineStr">
        <is>
          <t>Group</t>
        </is>
      </c>
      <c r="D811" s="60" t="inlineStr">
        <is>
          <t>Bush</t>
        </is>
      </c>
      <c r="E811" s="52" t="inlineStr">
        <is>
          <t>ENV-576</t>
        </is>
      </c>
      <c r="F811" s="52" t="n">
        <v>2</v>
      </c>
      <c r="G811" s="54" t="n">
        <v>1</v>
      </c>
      <c r="H811" s="54" t="n">
        <v>1</v>
      </c>
      <c r="I811" s="54" t="n">
        <v>1</v>
      </c>
      <c r="J811" s="54" t="n">
        <v>0</v>
      </c>
      <c r="K811" s="54" t="n">
        <v>100</v>
      </c>
      <c r="L811" s="54" t="n">
        <v>0</v>
      </c>
      <c r="M811" s="54" t="n">
        <v>9</v>
      </c>
      <c r="N811" s="54" t="n">
        <v>0.300398499</v>
      </c>
      <c r="O811" s="54" t="n">
        <v>14.6000004</v>
      </c>
      <c r="P811" s="52" t="inlineStr">
        <is>
          <t>-</t>
        </is>
      </c>
      <c r="Q811" s="52" t="inlineStr">
        <is>
          <t>Plain</t>
        </is>
      </c>
      <c r="R811" s="54" t="n">
        <v>0.5</v>
      </c>
      <c r="S811" s="54" t="n">
        <v>0</v>
      </c>
      <c r="T811" s="54" t="n">
        <v>0.2</v>
      </c>
      <c r="U811" s="54" t="n">
        <v>0</v>
      </c>
      <c r="V811" s="52" t="inlineStr">
        <is>
          <t>No</t>
        </is>
      </c>
      <c r="W811" s="52" t="inlineStr">
        <is>
          <t>Yes</t>
        </is>
      </c>
      <c r="X811" s="52" t="inlineStr">
        <is>
          <t>-</t>
        </is>
      </c>
      <c r="Y811" s="52" t="inlineStr">
        <is>
          <t>Bush = cluster of flattened spheres</t>
        </is>
      </c>
    </row>
    <row r="812" outlineLevel="1">
      <c r="A812" s="52" t="inlineStr">
        <is>
          <t>ENV-638</t>
        </is>
      </c>
      <c r="B812" s="52" t="inlineStr">
        <is>
          <t>Environment</t>
        </is>
      </c>
      <c r="C812" s="59" t="inlineStr">
        <is>
          <t>Sphere</t>
        </is>
      </c>
      <c r="D812" s="62" t="inlineStr">
        <is>
          <t>Bush</t>
        </is>
      </c>
      <c r="E812" s="52" t="inlineStr">
        <is>
          <t>ENV-637</t>
        </is>
      </c>
      <c r="F812" s="52" t="n">
        <v>3</v>
      </c>
      <c r="G812" s="54" t="n">
        <v>0.581219912</v>
      </c>
      <c r="H812" s="54" t="n">
        <v>0.406853944</v>
      </c>
      <c r="I812" s="54" t="n">
        <v>0.581219912</v>
      </c>
      <c r="J812" s="54" t="n">
        <v>0</v>
      </c>
      <c r="K812" s="54" t="n">
        <v>325.303406</v>
      </c>
      <c r="L812" s="54" t="n">
        <v>0</v>
      </c>
      <c r="M812" s="54" t="n">
        <v>0.282391042</v>
      </c>
      <c r="N812" s="54" t="n">
        <v>0.199111506</v>
      </c>
      <c r="O812" s="54" t="n">
        <v>-0.142362237</v>
      </c>
      <c r="P812" s="52" t="inlineStr">
        <is>
          <t>Gouraud</t>
        </is>
      </c>
      <c r="Q812" s="52" t="inlineStr">
        <is>
          <t>Foliage</t>
        </is>
      </c>
      <c r="R812" s="54" t="n">
        <v>0.7</v>
      </c>
      <c r="S812" s="54" t="n">
        <v>0</v>
      </c>
      <c r="T812" s="54" t="n">
        <v>0.12</v>
      </c>
      <c r="U812" s="54" t="n">
        <v>0</v>
      </c>
      <c r="V812" s="52" t="inlineStr">
        <is>
          <t>Yes</t>
        </is>
      </c>
      <c r="W812" s="52" t="inlineStr">
        <is>
          <t>Yes</t>
        </is>
      </c>
      <c r="X812" s="52" t="inlineStr">
        <is>
          <t>-</t>
        </is>
      </c>
      <c r="Y812" s="52" t="inlineStr">
        <is>
          <t>Shrub clump</t>
        </is>
      </c>
    </row>
    <row r="813" outlineLevel="1">
      <c r="A813" s="52" t="inlineStr">
        <is>
          <t>ENV-639</t>
        </is>
      </c>
      <c r="B813" s="52" t="inlineStr">
        <is>
          <t>Environment</t>
        </is>
      </c>
      <c r="C813" s="59" t="inlineStr">
        <is>
          <t>Sphere</t>
        </is>
      </c>
      <c r="D813" s="62" t="inlineStr">
        <is>
          <t>Bush</t>
        </is>
      </c>
      <c r="E813" s="52" t="inlineStr">
        <is>
          <t>ENV-637</t>
        </is>
      </c>
      <c r="F813" s="52" t="n">
        <v>3</v>
      </c>
      <c r="G813" s="54" t="n">
        <v>0.751737118</v>
      </c>
      <c r="H813" s="54" t="n">
        <v>0.5262159709999999</v>
      </c>
      <c r="I813" s="54" t="n">
        <v>0.751737118</v>
      </c>
      <c r="J813" s="54" t="n">
        <v>0</v>
      </c>
      <c r="K813" s="54" t="n">
        <v>89.14317320000001</v>
      </c>
      <c r="L813" s="54" t="n">
        <v>0</v>
      </c>
      <c r="M813" s="54" t="n">
        <v>-0.09991574290000001</v>
      </c>
      <c r="N813" s="54" t="n">
        <v>0.304306328</v>
      </c>
      <c r="O813" s="54" t="n">
        <v>-0.169049025</v>
      </c>
      <c r="P813" s="52" t="inlineStr">
        <is>
          <t>Gouraud</t>
        </is>
      </c>
      <c r="Q813" s="52" t="inlineStr">
        <is>
          <t>Foliage</t>
        </is>
      </c>
      <c r="R813" s="54" t="n">
        <v>0.7</v>
      </c>
      <c r="S813" s="54" t="n">
        <v>0</v>
      </c>
      <c r="T813" s="54" t="n">
        <v>0.12</v>
      </c>
      <c r="U813" s="54" t="n">
        <v>0</v>
      </c>
      <c r="V813" s="52" t="inlineStr">
        <is>
          <t>Yes</t>
        </is>
      </c>
      <c r="W813" s="52" t="inlineStr">
        <is>
          <t>Yes</t>
        </is>
      </c>
      <c r="X813" s="52" t="inlineStr">
        <is>
          <t>-</t>
        </is>
      </c>
      <c r="Y813" s="52" t="inlineStr">
        <is>
          <t>Shrub clump</t>
        </is>
      </c>
    </row>
    <row r="814" outlineLevel="1">
      <c r="A814" s="52" t="inlineStr">
        <is>
          <t>ENV-640</t>
        </is>
      </c>
      <c r="B814" s="52" t="inlineStr">
        <is>
          <t>Environment</t>
        </is>
      </c>
      <c r="C814" s="59" t="inlineStr">
        <is>
          <t>Sphere</t>
        </is>
      </c>
      <c r="D814" s="62" t="inlineStr">
        <is>
          <t>Bush</t>
        </is>
      </c>
      <c r="E814" s="52" t="inlineStr">
        <is>
          <t>ENV-637</t>
        </is>
      </c>
      <c r="F814" s="52" t="n">
        <v>3</v>
      </c>
      <c r="G814" s="54" t="n">
        <v>0.931122243</v>
      </c>
      <c r="H814" s="54" t="n">
        <v>0.651785553</v>
      </c>
      <c r="I814" s="54" t="n">
        <v>0.931122243</v>
      </c>
      <c r="J814" s="54" t="n">
        <v>0</v>
      </c>
      <c r="K814" s="54" t="n">
        <v>337.833679</v>
      </c>
      <c r="L814" s="54" t="n">
        <v>0</v>
      </c>
      <c r="M814" s="54" t="n">
        <v>-0.0781849101</v>
      </c>
      <c r="N814" s="54" t="n">
        <v>0.292059749</v>
      </c>
      <c r="O814" s="54" t="n">
        <v>0.0381924622</v>
      </c>
      <c r="P814" s="52" t="inlineStr">
        <is>
          <t>Gouraud</t>
        </is>
      </c>
      <c r="Q814" s="52" t="inlineStr">
        <is>
          <t>Foliage</t>
        </is>
      </c>
      <c r="R814" s="54" t="n">
        <v>0.7</v>
      </c>
      <c r="S814" s="54" t="n">
        <v>0</v>
      </c>
      <c r="T814" s="54" t="n">
        <v>0.12</v>
      </c>
      <c r="U814" s="54" t="n">
        <v>0</v>
      </c>
      <c r="V814" s="52" t="inlineStr">
        <is>
          <t>Yes</t>
        </is>
      </c>
      <c r="W814" s="52" t="inlineStr">
        <is>
          <t>Yes</t>
        </is>
      </c>
      <c r="X814" s="52" t="inlineStr">
        <is>
          <t>-</t>
        </is>
      </c>
      <c r="Y814" s="52" t="inlineStr">
        <is>
          <t>Shrub clump</t>
        </is>
      </c>
    </row>
    <row r="815" outlineLevel="1">
      <c r="A815" s="52" t="inlineStr">
        <is>
          <t>ENV-641</t>
        </is>
      </c>
      <c r="B815" s="52" t="inlineStr">
        <is>
          <t>Environment</t>
        </is>
      </c>
      <c r="C815" s="59" t="inlineStr">
        <is>
          <t>Sphere</t>
        </is>
      </c>
      <c r="D815" s="62" t="inlineStr">
        <is>
          <t>Bush</t>
        </is>
      </c>
      <c r="E815" s="52" t="inlineStr">
        <is>
          <t>ENV-637</t>
        </is>
      </c>
      <c r="F815" s="52" t="n">
        <v>3</v>
      </c>
      <c r="G815" s="54" t="n">
        <v>0.818132341</v>
      </c>
      <c r="H815" s="54" t="n">
        <v>0.572692633</v>
      </c>
      <c r="I815" s="54" t="n">
        <v>0.818132341</v>
      </c>
      <c r="J815" s="54" t="n">
        <v>0</v>
      </c>
      <c r="K815" s="54" t="n">
        <v>262.122803</v>
      </c>
      <c r="L815" s="54" t="n">
        <v>0</v>
      </c>
      <c r="M815" s="54" t="n">
        <v>-0.206031024</v>
      </c>
      <c r="N815" s="54" t="n">
        <v>0.266101539</v>
      </c>
      <c r="O815" s="54" t="n">
        <v>0.0259288084</v>
      </c>
      <c r="P815" s="52" t="inlineStr">
        <is>
          <t>Gouraud</t>
        </is>
      </c>
      <c r="Q815" s="52" t="inlineStr">
        <is>
          <t>Foliage</t>
        </is>
      </c>
      <c r="R815" s="54" t="n">
        <v>0.7</v>
      </c>
      <c r="S815" s="54" t="n">
        <v>0</v>
      </c>
      <c r="T815" s="54" t="n">
        <v>0.12</v>
      </c>
      <c r="U815" s="54" t="n">
        <v>0</v>
      </c>
      <c r="V815" s="52" t="inlineStr">
        <is>
          <t>Yes</t>
        </is>
      </c>
      <c r="W815" s="52" t="inlineStr">
        <is>
          <t>Yes</t>
        </is>
      </c>
      <c r="X815" s="52" t="inlineStr">
        <is>
          <t>-</t>
        </is>
      </c>
      <c r="Y815" s="52" t="inlineStr">
        <is>
          <t>Shrub clump</t>
        </is>
      </c>
    </row>
    <row r="816" outlineLevel="1">
      <c r="A816" s="52" t="inlineStr">
        <is>
          <t>ENV-642</t>
        </is>
      </c>
      <c r="B816" s="52" t="inlineStr">
        <is>
          <t>Environment</t>
        </is>
      </c>
      <c r="C816" s="59" t="inlineStr">
        <is>
          <t>Sphere</t>
        </is>
      </c>
      <c r="D816" s="62" t="inlineStr">
        <is>
          <t>Bush</t>
        </is>
      </c>
      <c r="E816" s="52" t="inlineStr">
        <is>
          <t>ENV-637</t>
        </is>
      </c>
      <c r="F816" s="52" t="n">
        <v>3</v>
      </c>
      <c r="G816" s="54" t="n">
        <v>0.688474298</v>
      </c>
      <c r="H816" s="54" t="n">
        <v>0.481932014</v>
      </c>
      <c r="I816" s="54" t="n">
        <v>0.688474298</v>
      </c>
      <c r="J816" s="54" t="n">
        <v>0</v>
      </c>
      <c r="K816" s="54" t="n">
        <v>343.116364</v>
      </c>
      <c r="L816" s="54" t="n">
        <v>0</v>
      </c>
      <c r="M816" s="54" t="n">
        <v>0.32842952</v>
      </c>
      <c r="N816" s="54" t="n">
        <v>0.271037132</v>
      </c>
      <c r="O816" s="54" t="n">
        <v>0.174196139</v>
      </c>
      <c r="P816" s="52" t="inlineStr">
        <is>
          <t>Gouraud</t>
        </is>
      </c>
      <c r="Q816" s="52" t="inlineStr">
        <is>
          <t>Foliage</t>
        </is>
      </c>
      <c r="R816" s="54" t="n">
        <v>0.7</v>
      </c>
      <c r="S816" s="54" t="n">
        <v>0</v>
      </c>
      <c r="T816" s="54" t="n">
        <v>0.12</v>
      </c>
      <c r="U816" s="54" t="n">
        <v>0</v>
      </c>
      <c r="V816" s="52" t="inlineStr">
        <is>
          <t>Yes</t>
        </is>
      </c>
      <c r="W816" s="52" t="inlineStr">
        <is>
          <t>Yes</t>
        </is>
      </c>
      <c r="X816" s="52" t="inlineStr">
        <is>
          <t>-</t>
        </is>
      </c>
      <c r="Y816" s="52" t="inlineStr">
        <is>
          <t>Shrub clump</t>
        </is>
      </c>
    </row>
    <row r="817" outlineLevel="1">
      <c r="A817" s="52" t="inlineStr">
        <is>
          <t>ENV-643</t>
        </is>
      </c>
      <c r="B817" s="52" t="inlineStr">
        <is>
          <t>Environment</t>
        </is>
      </c>
      <c r="C817" s="59" t="inlineStr">
        <is>
          <t>Sphere</t>
        </is>
      </c>
      <c r="D817" s="62" t="inlineStr">
        <is>
          <t>Bush</t>
        </is>
      </c>
      <c r="E817" s="52" t="inlineStr">
        <is>
          <t>ENV-637</t>
        </is>
      </c>
      <c r="F817" s="52" t="n">
        <v>3</v>
      </c>
      <c r="G817" s="54" t="n">
        <v>0.768049896</v>
      </c>
      <c r="H817" s="54" t="n">
        <v>0.537634909</v>
      </c>
      <c r="I817" s="54" t="n">
        <v>0.768049896</v>
      </c>
      <c r="J817" s="54" t="n">
        <v>0</v>
      </c>
      <c r="K817" s="54" t="n">
        <v>5.24940491</v>
      </c>
      <c r="L817" s="54" t="n">
        <v>0</v>
      </c>
      <c r="M817" s="54" t="n">
        <v>-0.116817065</v>
      </c>
      <c r="N817" s="54" t="n">
        <v>0.318666548</v>
      </c>
      <c r="O817" s="54" t="n">
        <v>0.188735709</v>
      </c>
      <c r="P817" s="52" t="inlineStr">
        <is>
          <t>Gouraud</t>
        </is>
      </c>
      <c r="Q817" s="52" t="inlineStr">
        <is>
          <t>Foliage</t>
        </is>
      </c>
      <c r="R817" s="54" t="n">
        <v>0.7</v>
      </c>
      <c r="S817" s="54" t="n">
        <v>0</v>
      </c>
      <c r="T817" s="54" t="n">
        <v>0.12</v>
      </c>
      <c r="U817" s="54" t="n">
        <v>0</v>
      </c>
      <c r="V817" s="52" t="inlineStr">
        <is>
          <t>Yes</t>
        </is>
      </c>
      <c r="W817" s="52" t="inlineStr">
        <is>
          <t>Yes</t>
        </is>
      </c>
      <c r="X817" s="52" t="inlineStr">
        <is>
          <t>-</t>
        </is>
      </c>
      <c r="Y817" s="52" t="inlineStr">
        <is>
          <t>Shrub clump</t>
        </is>
      </c>
    </row>
    <row r="818" outlineLevel="1">
      <c r="A818" s="52" t="inlineStr">
        <is>
          <t>ENV-644</t>
        </is>
      </c>
      <c r="B818" s="52" t="inlineStr">
        <is>
          <t>Environment</t>
        </is>
      </c>
      <c r="C818" s="53" t="inlineStr">
        <is>
          <t>Group</t>
        </is>
      </c>
      <c r="D818" s="60" t="inlineStr">
        <is>
          <t>Bush</t>
        </is>
      </c>
      <c r="E818" s="52" t="inlineStr">
        <is>
          <t>ENV-576</t>
        </is>
      </c>
      <c r="F818" s="52" t="n">
        <v>2</v>
      </c>
      <c r="G818" s="54" t="n">
        <v>1</v>
      </c>
      <c r="H818" s="54" t="n">
        <v>1</v>
      </c>
      <c r="I818" s="54" t="n">
        <v>1</v>
      </c>
      <c r="J818" s="54" t="n">
        <v>0</v>
      </c>
      <c r="K818" s="54" t="n">
        <v>70</v>
      </c>
      <c r="L818" s="54" t="n">
        <v>0</v>
      </c>
      <c r="M818" s="54" t="n">
        <v>-4.19999981</v>
      </c>
      <c r="N818" s="54" t="n">
        <v>0.639056742</v>
      </c>
      <c r="O818" s="54" t="n">
        <v>16.2999992</v>
      </c>
      <c r="P818" s="52" t="inlineStr">
        <is>
          <t>-</t>
        </is>
      </c>
      <c r="Q818" s="52" t="inlineStr">
        <is>
          <t>Plain</t>
        </is>
      </c>
      <c r="R818" s="54" t="n">
        <v>0.5</v>
      </c>
      <c r="S818" s="54" t="n">
        <v>0</v>
      </c>
      <c r="T818" s="54" t="n">
        <v>0.2</v>
      </c>
      <c r="U818" s="54" t="n">
        <v>0</v>
      </c>
      <c r="V818" s="52" t="inlineStr">
        <is>
          <t>No</t>
        </is>
      </c>
      <c r="W818" s="52" t="inlineStr">
        <is>
          <t>Yes</t>
        </is>
      </c>
      <c r="X818" s="52" t="inlineStr">
        <is>
          <t>-</t>
        </is>
      </c>
      <c r="Y818" s="52" t="inlineStr">
        <is>
          <t>Bush = cluster of flattened spheres</t>
        </is>
      </c>
    </row>
    <row r="819" outlineLevel="1">
      <c r="A819" s="52" t="inlineStr">
        <is>
          <t>ENV-645</t>
        </is>
      </c>
      <c r="B819" s="52" t="inlineStr">
        <is>
          <t>Environment</t>
        </is>
      </c>
      <c r="C819" s="59" t="inlineStr">
        <is>
          <t>Sphere</t>
        </is>
      </c>
      <c r="D819" s="62" t="inlineStr">
        <is>
          <t>Bush</t>
        </is>
      </c>
      <c r="E819" s="52" t="inlineStr">
        <is>
          <t>ENV-644</t>
        </is>
      </c>
      <c r="F819" s="52" t="n">
        <v>3</v>
      </c>
      <c r="G819" s="54" t="n">
        <v>0.763466299</v>
      </c>
      <c r="H819" s="54" t="n">
        <v>0.534426391</v>
      </c>
      <c r="I819" s="54" t="n">
        <v>0.763466299</v>
      </c>
      <c r="J819" s="54" t="n">
        <v>0</v>
      </c>
      <c r="K819" s="54" t="n">
        <v>269.767792</v>
      </c>
      <c r="L819" s="54" t="n">
        <v>0</v>
      </c>
      <c r="M819" s="54" t="n">
        <v>0.100180812</v>
      </c>
      <c r="N819" s="54" t="n">
        <v>0.254279107</v>
      </c>
      <c r="O819" s="54" t="n">
        <v>-0.193026036</v>
      </c>
      <c r="P819" s="52" t="inlineStr">
        <is>
          <t>Gouraud</t>
        </is>
      </c>
      <c r="Q819" s="52" t="inlineStr">
        <is>
          <t>Foliage</t>
        </is>
      </c>
      <c r="R819" s="54" t="n">
        <v>0.7</v>
      </c>
      <c r="S819" s="54" t="n">
        <v>0</v>
      </c>
      <c r="T819" s="54" t="n">
        <v>0.12</v>
      </c>
      <c r="U819" s="54" t="n">
        <v>0</v>
      </c>
      <c r="V819" s="52" t="inlineStr">
        <is>
          <t>Yes</t>
        </is>
      </c>
      <c r="W819" s="52" t="inlineStr">
        <is>
          <t>Yes</t>
        </is>
      </c>
      <c r="X819" s="52" t="inlineStr">
        <is>
          <t>-</t>
        </is>
      </c>
      <c r="Y819" s="52" t="inlineStr">
        <is>
          <t>Shrub clump</t>
        </is>
      </c>
    </row>
    <row r="820" outlineLevel="1">
      <c r="A820" s="52" t="inlineStr">
        <is>
          <t>ENV-646</t>
        </is>
      </c>
      <c r="B820" s="52" t="inlineStr">
        <is>
          <t>Environment</t>
        </is>
      </c>
      <c r="C820" s="59" t="inlineStr">
        <is>
          <t>Sphere</t>
        </is>
      </c>
      <c r="D820" s="62" t="inlineStr">
        <is>
          <t>Bush</t>
        </is>
      </c>
      <c r="E820" s="52" t="inlineStr">
        <is>
          <t>ENV-644</t>
        </is>
      </c>
      <c r="F820" s="52" t="n">
        <v>3</v>
      </c>
      <c r="G820" s="54" t="n">
        <v>0.788744092</v>
      </c>
      <c r="H820" s="54" t="n">
        <v>0.552120864</v>
      </c>
      <c r="I820" s="54" t="n">
        <v>0.788744092</v>
      </c>
      <c r="J820" s="54" t="n">
        <v>0</v>
      </c>
      <c r="K820" s="54" t="n">
        <v>106.338898</v>
      </c>
      <c r="L820" s="54" t="n">
        <v>0</v>
      </c>
      <c r="M820" s="54" t="n">
        <v>-0.17550303</v>
      </c>
      <c r="N820" s="54" t="n">
        <v>0.254415631</v>
      </c>
      <c r="O820" s="54" t="n">
        <v>-0.183227211</v>
      </c>
      <c r="P820" s="52" t="inlineStr">
        <is>
          <t>Gouraud</t>
        </is>
      </c>
      <c r="Q820" s="52" t="inlineStr">
        <is>
          <t>Foliage</t>
        </is>
      </c>
      <c r="R820" s="54" t="n">
        <v>0.7</v>
      </c>
      <c r="S820" s="54" t="n">
        <v>0</v>
      </c>
      <c r="T820" s="54" t="n">
        <v>0.12</v>
      </c>
      <c r="U820" s="54" t="n">
        <v>0</v>
      </c>
      <c r="V820" s="52" t="inlineStr">
        <is>
          <t>Yes</t>
        </is>
      </c>
      <c r="W820" s="52" t="inlineStr">
        <is>
          <t>Yes</t>
        </is>
      </c>
      <c r="X820" s="52" t="inlineStr">
        <is>
          <t>-</t>
        </is>
      </c>
      <c r="Y820" s="52" t="inlineStr">
        <is>
          <t>Shrub clump</t>
        </is>
      </c>
    </row>
    <row r="821" outlineLevel="1">
      <c r="A821" s="52" t="inlineStr">
        <is>
          <t>ENV-647</t>
        </is>
      </c>
      <c r="B821" s="52" t="inlineStr">
        <is>
          <t>Environment</t>
        </is>
      </c>
      <c r="C821" s="59" t="inlineStr">
        <is>
          <t>Sphere</t>
        </is>
      </c>
      <c r="D821" s="62" t="inlineStr">
        <is>
          <t>Bush</t>
        </is>
      </c>
      <c r="E821" s="52" t="inlineStr">
        <is>
          <t>ENV-644</t>
        </is>
      </c>
      <c r="F821" s="52" t="n">
        <v>3</v>
      </c>
      <c r="G821" s="54" t="n">
        <v>0.717103064</v>
      </c>
      <c r="H821" s="54" t="n">
        <v>0.501972139</v>
      </c>
      <c r="I821" s="54" t="n">
        <v>0.717103064</v>
      </c>
      <c r="J821" s="54" t="n">
        <v>0</v>
      </c>
      <c r="K821" s="54" t="n">
        <v>284.231018</v>
      </c>
      <c r="L821" s="54" t="n">
        <v>0</v>
      </c>
      <c r="M821" s="54" t="n">
        <v>0.164525613</v>
      </c>
      <c r="N821" s="54" t="n">
        <v>0.263951778</v>
      </c>
      <c r="O821" s="54" t="n">
        <v>-0.162431046</v>
      </c>
      <c r="P821" s="52" t="inlineStr">
        <is>
          <t>Gouraud</t>
        </is>
      </c>
      <c r="Q821" s="52" t="inlineStr">
        <is>
          <t>Foliage</t>
        </is>
      </c>
      <c r="R821" s="54" t="n">
        <v>0.7</v>
      </c>
      <c r="S821" s="54" t="n">
        <v>0</v>
      </c>
      <c r="T821" s="54" t="n">
        <v>0.12</v>
      </c>
      <c r="U821" s="54" t="n">
        <v>0</v>
      </c>
      <c r="V821" s="52" t="inlineStr">
        <is>
          <t>Yes</t>
        </is>
      </c>
      <c r="W821" s="52" t="inlineStr">
        <is>
          <t>Yes</t>
        </is>
      </c>
      <c r="X821" s="52" t="inlineStr">
        <is>
          <t>-</t>
        </is>
      </c>
      <c r="Y821" s="52" t="inlineStr">
        <is>
          <t>Shrub clump</t>
        </is>
      </c>
    </row>
    <row r="822" outlineLevel="1">
      <c r="A822" s="52" t="inlineStr">
        <is>
          <t>ENV-648</t>
        </is>
      </c>
      <c r="B822" s="52" t="inlineStr">
        <is>
          <t>Environment</t>
        </is>
      </c>
      <c r="C822" s="59" t="inlineStr">
        <is>
          <t>Sphere</t>
        </is>
      </c>
      <c r="D822" s="62" t="inlineStr">
        <is>
          <t>Bush</t>
        </is>
      </c>
      <c r="E822" s="52" t="inlineStr">
        <is>
          <t>ENV-644</t>
        </is>
      </c>
      <c r="F822" s="52" t="n">
        <v>3</v>
      </c>
      <c r="G822" s="54" t="n">
        <v>0.759772778</v>
      </c>
      <c r="H822" s="54" t="n">
        <v>0.5318409200000001</v>
      </c>
      <c r="I822" s="54" t="n">
        <v>0.759772778</v>
      </c>
      <c r="J822" s="54" t="n">
        <v>0</v>
      </c>
      <c r="K822" s="54" t="n">
        <v>73.4344864</v>
      </c>
      <c r="L822" s="54" t="n">
        <v>0</v>
      </c>
      <c r="M822" s="54" t="n">
        <v>0.00878765341</v>
      </c>
      <c r="N822" s="54" t="n">
        <v>0.29986763</v>
      </c>
      <c r="O822" s="54" t="n">
        <v>-0.0122232102</v>
      </c>
      <c r="P822" s="52" t="inlineStr">
        <is>
          <t>Gouraud</t>
        </is>
      </c>
      <c r="Q822" s="52" t="inlineStr">
        <is>
          <t>Foliage</t>
        </is>
      </c>
      <c r="R822" s="54" t="n">
        <v>0.7</v>
      </c>
      <c r="S822" s="54" t="n">
        <v>0</v>
      </c>
      <c r="T822" s="54" t="n">
        <v>0.12</v>
      </c>
      <c r="U822" s="54" t="n">
        <v>0</v>
      </c>
      <c r="V822" s="52" t="inlineStr">
        <is>
          <t>Yes</t>
        </is>
      </c>
      <c r="W822" s="52" t="inlineStr">
        <is>
          <t>Yes</t>
        </is>
      </c>
      <c r="X822" s="52" t="inlineStr">
        <is>
          <t>-</t>
        </is>
      </c>
      <c r="Y822" s="52" t="inlineStr">
        <is>
          <t>Shrub clump</t>
        </is>
      </c>
    </row>
    <row r="823" outlineLevel="1">
      <c r="A823" s="52" t="inlineStr">
        <is>
          <t>ENV-649</t>
        </is>
      </c>
      <c r="B823" s="52" t="inlineStr">
        <is>
          <t>Environment</t>
        </is>
      </c>
      <c r="C823" s="59" t="inlineStr">
        <is>
          <t>Sphere</t>
        </is>
      </c>
      <c r="D823" s="62" t="inlineStr">
        <is>
          <t>Bush</t>
        </is>
      </c>
      <c r="E823" s="52" t="inlineStr">
        <is>
          <t>ENV-644</t>
        </is>
      </c>
      <c r="F823" s="52" t="n">
        <v>3</v>
      </c>
      <c r="G823" s="54" t="n">
        <v>0.564145327</v>
      </c>
      <c r="H823" s="54" t="n">
        <v>0.394901723</v>
      </c>
      <c r="I823" s="54" t="n">
        <v>0.564145327</v>
      </c>
      <c r="J823" s="54" t="n">
        <v>0</v>
      </c>
      <c r="K823" s="54" t="n">
        <v>348.762909</v>
      </c>
      <c r="L823" s="54" t="n">
        <v>0</v>
      </c>
      <c r="M823" s="54" t="n">
        <v>-0.00655074092</v>
      </c>
      <c r="N823" s="54" t="n">
        <v>0.209402174</v>
      </c>
      <c r="O823" s="54" t="n">
        <v>0.0055130301</v>
      </c>
      <c r="P823" s="52" t="inlineStr">
        <is>
          <t>Gouraud</t>
        </is>
      </c>
      <c r="Q823" s="52" t="inlineStr">
        <is>
          <t>Foliage</t>
        </is>
      </c>
      <c r="R823" s="54" t="n">
        <v>0.7</v>
      </c>
      <c r="S823" s="54" t="n">
        <v>0</v>
      </c>
      <c r="T823" s="54" t="n">
        <v>0.12</v>
      </c>
      <c r="U823" s="54" t="n">
        <v>0</v>
      </c>
      <c r="V823" s="52" t="inlineStr">
        <is>
          <t>Yes</t>
        </is>
      </c>
      <c r="W823" s="52" t="inlineStr">
        <is>
          <t>Yes</t>
        </is>
      </c>
      <c r="X823" s="52" t="inlineStr">
        <is>
          <t>-</t>
        </is>
      </c>
      <c r="Y823" s="52" t="inlineStr">
        <is>
          <t>Shrub clump</t>
        </is>
      </c>
    </row>
    <row r="824" outlineLevel="1">
      <c r="A824" s="52" t="inlineStr">
        <is>
          <t>ENV-650</t>
        </is>
      </c>
      <c r="B824" s="52" t="inlineStr">
        <is>
          <t>Environment</t>
        </is>
      </c>
      <c r="C824" s="59" t="inlineStr">
        <is>
          <t>Sphere</t>
        </is>
      </c>
      <c r="D824" s="62" t="inlineStr">
        <is>
          <t>Bush</t>
        </is>
      </c>
      <c r="E824" s="52" t="inlineStr">
        <is>
          <t>ENV-644</t>
        </is>
      </c>
      <c r="F824" s="52" t="n">
        <v>3</v>
      </c>
      <c r="G824" s="54" t="n">
        <v>0.740709007</v>
      </c>
      <c r="H824" s="54" t="n">
        <v>0.518496275</v>
      </c>
      <c r="I824" s="54" t="n">
        <v>0.740709007</v>
      </c>
      <c r="J824" s="54" t="n">
        <v>0</v>
      </c>
      <c r="K824" s="54" t="n">
        <v>103.296463</v>
      </c>
      <c r="L824" s="54" t="n">
        <v>0</v>
      </c>
      <c r="M824" s="54" t="n">
        <v>0.230834261</v>
      </c>
      <c r="N824" s="54" t="n">
        <v>0.217291683</v>
      </c>
      <c r="O824" s="54" t="n">
        <v>-0.111917183</v>
      </c>
      <c r="P824" s="52" t="inlineStr">
        <is>
          <t>Gouraud</t>
        </is>
      </c>
      <c r="Q824" s="52" t="inlineStr">
        <is>
          <t>Foliage</t>
        </is>
      </c>
      <c r="R824" s="54" t="n">
        <v>0.7</v>
      </c>
      <c r="S824" s="54" t="n">
        <v>0</v>
      </c>
      <c r="T824" s="54" t="n">
        <v>0.12</v>
      </c>
      <c r="U824" s="54" t="n">
        <v>0</v>
      </c>
      <c r="V824" s="52" t="inlineStr">
        <is>
          <t>Yes</t>
        </is>
      </c>
      <c r="W824" s="52" t="inlineStr">
        <is>
          <t>Yes</t>
        </is>
      </c>
      <c r="X824" s="52" t="inlineStr">
        <is>
          <t>-</t>
        </is>
      </c>
      <c r="Y824" s="52" t="inlineStr">
        <is>
          <t>Shrub clump</t>
        </is>
      </c>
    </row>
    <row r="825" outlineLevel="1">
      <c r="A825" s="52" t="inlineStr">
        <is>
          <t>ENV-651</t>
        </is>
      </c>
      <c r="B825" s="52" t="inlineStr">
        <is>
          <t>Environment</t>
        </is>
      </c>
      <c r="C825" s="53" t="inlineStr">
        <is>
          <t>Group</t>
        </is>
      </c>
      <c r="D825" s="60" t="inlineStr">
        <is>
          <t>Bush</t>
        </is>
      </c>
      <c r="E825" s="52" t="inlineStr">
        <is>
          <t>ENV-576</t>
        </is>
      </c>
      <c r="F825" s="52" t="n">
        <v>2</v>
      </c>
      <c r="G825" s="54" t="n">
        <v>1</v>
      </c>
      <c r="H825" s="54" t="n">
        <v>1</v>
      </c>
      <c r="I825" s="54" t="n">
        <v>1</v>
      </c>
      <c r="J825" s="54" t="n">
        <v>0</v>
      </c>
      <c r="K825" s="54" t="n">
        <v>20</v>
      </c>
      <c r="L825" s="54" t="n">
        <v>0</v>
      </c>
      <c r="M825" s="54" t="n">
        <v>16.2000008</v>
      </c>
      <c r="N825" s="54" t="n">
        <v>-0.077228196</v>
      </c>
      <c r="O825" s="54" t="n">
        <v>1</v>
      </c>
      <c r="P825" s="52" t="inlineStr">
        <is>
          <t>-</t>
        </is>
      </c>
      <c r="Q825" s="52" t="inlineStr">
        <is>
          <t>Plain</t>
        </is>
      </c>
      <c r="R825" s="54" t="n">
        <v>0.5</v>
      </c>
      <c r="S825" s="54" t="n">
        <v>0</v>
      </c>
      <c r="T825" s="54" t="n">
        <v>0.2</v>
      </c>
      <c r="U825" s="54" t="n">
        <v>0</v>
      </c>
      <c r="V825" s="52" t="inlineStr">
        <is>
          <t>No</t>
        </is>
      </c>
      <c r="W825" s="52" t="inlineStr">
        <is>
          <t>Yes</t>
        </is>
      </c>
      <c r="X825" s="52" t="inlineStr">
        <is>
          <t>-</t>
        </is>
      </c>
      <c r="Y825" s="52" t="inlineStr">
        <is>
          <t>Bush = cluster of flattened spheres</t>
        </is>
      </c>
    </row>
    <row r="826" outlineLevel="1">
      <c r="A826" s="52" t="inlineStr">
        <is>
          <t>ENV-652</t>
        </is>
      </c>
      <c r="B826" s="52" t="inlineStr">
        <is>
          <t>Environment</t>
        </is>
      </c>
      <c r="C826" s="59" t="inlineStr">
        <is>
          <t>Sphere</t>
        </is>
      </c>
      <c r="D826" s="62" t="inlineStr">
        <is>
          <t>Bush</t>
        </is>
      </c>
      <c r="E826" s="52" t="inlineStr">
        <is>
          <t>ENV-651</t>
        </is>
      </c>
      <c r="F826" s="52" t="n">
        <v>3</v>
      </c>
      <c r="G826" s="54" t="n">
        <v>0.875214517</v>
      </c>
      <c r="H826" s="54" t="n">
        <v>0.6126501559999999</v>
      </c>
      <c r="I826" s="54" t="n">
        <v>0.875214517</v>
      </c>
      <c r="J826" s="54" t="n">
        <v>0</v>
      </c>
      <c r="K826" s="54" t="n">
        <v>216.583511</v>
      </c>
      <c r="L826" s="54" t="n">
        <v>0</v>
      </c>
      <c r="M826" s="54" t="n">
        <v>-0.183354646</v>
      </c>
      <c r="N826" s="54" t="n">
        <v>0.265482843</v>
      </c>
      <c r="O826" s="54" t="n">
        <v>-0.26346007</v>
      </c>
      <c r="P826" s="52" t="inlineStr">
        <is>
          <t>Gouraud</t>
        </is>
      </c>
      <c r="Q826" s="52" t="inlineStr">
        <is>
          <t>Foliage</t>
        </is>
      </c>
      <c r="R826" s="54" t="n">
        <v>0.7</v>
      </c>
      <c r="S826" s="54" t="n">
        <v>0</v>
      </c>
      <c r="T826" s="54" t="n">
        <v>0.12</v>
      </c>
      <c r="U826" s="54" t="n">
        <v>0</v>
      </c>
      <c r="V826" s="52" t="inlineStr">
        <is>
          <t>Yes</t>
        </is>
      </c>
      <c r="W826" s="52" t="inlineStr">
        <is>
          <t>Yes</t>
        </is>
      </c>
      <c r="X826" s="52" t="inlineStr">
        <is>
          <t>-</t>
        </is>
      </c>
      <c r="Y826" s="52" t="inlineStr">
        <is>
          <t>Shrub clump</t>
        </is>
      </c>
    </row>
    <row r="827" outlineLevel="1">
      <c r="A827" s="52" t="inlineStr">
        <is>
          <t>ENV-653</t>
        </is>
      </c>
      <c r="B827" s="52" t="inlineStr">
        <is>
          <t>Environment</t>
        </is>
      </c>
      <c r="C827" s="59" t="inlineStr">
        <is>
          <t>Sphere</t>
        </is>
      </c>
      <c r="D827" s="62" t="inlineStr">
        <is>
          <t>Bush</t>
        </is>
      </c>
      <c r="E827" s="52" t="inlineStr">
        <is>
          <t>ENV-651</t>
        </is>
      </c>
      <c r="F827" s="52" t="n">
        <v>3</v>
      </c>
      <c r="G827" s="54" t="n">
        <v>0.718161285</v>
      </c>
      <c r="H827" s="54" t="n">
        <v>0.502712905</v>
      </c>
      <c r="I827" s="54" t="n">
        <v>0.718161285</v>
      </c>
      <c r="J827" s="54" t="n">
        <v>0</v>
      </c>
      <c r="K827" s="54" t="n">
        <v>156.470993</v>
      </c>
      <c r="L827" s="54" t="n">
        <v>0</v>
      </c>
      <c r="M827" s="54" t="n">
        <v>0.122514851</v>
      </c>
      <c r="N827" s="54" t="n">
        <v>0.222583085</v>
      </c>
      <c r="O827" s="54" t="n">
        <v>-0.178137004</v>
      </c>
      <c r="P827" s="52" t="inlineStr">
        <is>
          <t>Gouraud</t>
        </is>
      </c>
      <c r="Q827" s="52" t="inlineStr">
        <is>
          <t>Foliage</t>
        </is>
      </c>
      <c r="R827" s="54" t="n">
        <v>0.7</v>
      </c>
      <c r="S827" s="54" t="n">
        <v>0</v>
      </c>
      <c r="T827" s="54" t="n">
        <v>0.12</v>
      </c>
      <c r="U827" s="54" t="n">
        <v>0</v>
      </c>
      <c r="V827" s="52" t="inlineStr">
        <is>
          <t>Yes</t>
        </is>
      </c>
      <c r="W827" s="52" t="inlineStr">
        <is>
          <t>Yes</t>
        </is>
      </c>
      <c r="X827" s="52" t="inlineStr">
        <is>
          <t>-</t>
        </is>
      </c>
      <c r="Y827" s="52" t="inlineStr">
        <is>
          <t>Shrub clump</t>
        </is>
      </c>
    </row>
    <row r="828" outlineLevel="1">
      <c r="A828" s="52" t="inlineStr">
        <is>
          <t>ENV-654</t>
        </is>
      </c>
      <c r="B828" s="52" t="inlineStr">
        <is>
          <t>Environment</t>
        </is>
      </c>
      <c r="C828" s="59" t="inlineStr">
        <is>
          <t>Sphere</t>
        </is>
      </c>
      <c r="D828" s="62" t="inlineStr">
        <is>
          <t>Bush</t>
        </is>
      </c>
      <c r="E828" s="52" t="inlineStr">
        <is>
          <t>ENV-651</t>
        </is>
      </c>
      <c r="F828" s="52" t="n">
        <v>3</v>
      </c>
      <c r="G828" s="54" t="n">
        <v>0.983201206</v>
      </c>
      <c r="H828" s="54" t="n">
        <v>0.688240826</v>
      </c>
      <c r="I828" s="54" t="n">
        <v>0.983201206</v>
      </c>
      <c r="J828" s="54" t="n">
        <v>0</v>
      </c>
      <c r="K828" s="54" t="n">
        <v>250.884491</v>
      </c>
      <c r="L828" s="54" t="n">
        <v>0</v>
      </c>
      <c r="M828" s="54" t="n">
        <v>0.0302008223</v>
      </c>
      <c r="N828" s="54" t="n">
        <v>0.274516106</v>
      </c>
      <c r="O828" s="54" t="n">
        <v>0.00999446958</v>
      </c>
      <c r="P828" s="52" t="inlineStr">
        <is>
          <t>Gouraud</t>
        </is>
      </c>
      <c r="Q828" s="52" t="inlineStr">
        <is>
          <t>Foliage</t>
        </is>
      </c>
      <c r="R828" s="54" t="n">
        <v>0.7</v>
      </c>
      <c r="S828" s="54" t="n">
        <v>0</v>
      </c>
      <c r="T828" s="54" t="n">
        <v>0.12</v>
      </c>
      <c r="U828" s="54" t="n">
        <v>0</v>
      </c>
      <c r="V828" s="52" t="inlineStr">
        <is>
          <t>Yes</t>
        </is>
      </c>
      <c r="W828" s="52" t="inlineStr">
        <is>
          <t>Yes</t>
        </is>
      </c>
      <c r="X828" s="52" t="inlineStr">
        <is>
          <t>-</t>
        </is>
      </c>
      <c r="Y828" s="52" t="inlineStr">
        <is>
          <t>Shrub clump</t>
        </is>
      </c>
    </row>
    <row r="829" outlineLevel="1">
      <c r="A829" s="52" t="inlineStr">
        <is>
          <t>ENV-655</t>
        </is>
      </c>
      <c r="B829" s="52" t="inlineStr">
        <is>
          <t>Environment</t>
        </is>
      </c>
      <c r="C829" s="59" t="inlineStr">
        <is>
          <t>Sphere</t>
        </is>
      </c>
      <c r="D829" s="62" t="inlineStr">
        <is>
          <t>Bush</t>
        </is>
      </c>
      <c r="E829" s="52" t="inlineStr">
        <is>
          <t>ENV-651</t>
        </is>
      </c>
      <c r="F829" s="52" t="n">
        <v>3</v>
      </c>
      <c r="G829" s="54" t="n">
        <v>0.8673745390000001</v>
      </c>
      <c r="H829" s="54" t="n">
        <v>0.6071621780000001</v>
      </c>
      <c r="I829" s="54" t="n">
        <v>0.8673745390000001</v>
      </c>
      <c r="J829" s="54" t="n">
        <v>0</v>
      </c>
      <c r="K829" s="54" t="n">
        <v>26.4875221</v>
      </c>
      <c r="L829" s="54" t="n">
        <v>0</v>
      </c>
      <c r="M829" s="54" t="n">
        <v>-0.102605574</v>
      </c>
      <c r="N829" s="54" t="n">
        <v>0.255711496</v>
      </c>
      <c r="O829" s="54" t="n">
        <v>0.223086715</v>
      </c>
      <c r="P829" s="52" t="inlineStr">
        <is>
          <t>Gouraud</t>
        </is>
      </c>
      <c r="Q829" s="52" t="inlineStr">
        <is>
          <t>Foliage</t>
        </is>
      </c>
      <c r="R829" s="54" t="n">
        <v>0.7</v>
      </c>
      <c r="S829" s="54" t="n">
        <v>0</v>
      </c>
      <c r="T829" s="54" t="n">
        <v>0.12</v>
      </c>
      <c r="U829" s="54" t="n">
        <v>0</v>
      </c>
      <c r="V829" s="52" t="inlineStr">
        <is>
          <t>Yes</t>
        </is>
      </c>
      <c r="W829" s="52" t="inlineStr">
        <is>
          <t>Yes</t>
        </is>
      </c>
      <c r="X829" s="52" t="inlineStr">
        <is>
          <t>-</t>
        </is>
      </c>
      <c r="Y829" s="52" t="inlineStr">
        <is>
          <t>Shrub clump</t>
        </is>
      </c>
    </row>
    <row r="830" outlineLevel="1">
      <c r="A830" s="52" t="inlineStr">
        <is>
          <t>ENV-656</t>
        </is>
      </c>
      <c r="B830" s="52" t="inlineStr">
        <is>
          <t>Environment</t>
        </is>
      </c>
      <c r="C830" s="59" t="inlineStr">
        <is>
          <t>Sphere</t>
        </is>
      </c>
      <c r="D830" s="62" t="inlineStr">
        <is>
          <t>Bush</t>
        </is>
      </c>
      <c r="E830" s="52" t="inlineStr">
        <is>
          <t>ENV-651</t>
        </is>
      </c>
      <c r="F830" s="52" t="n">
        <v>3</v>
      </c>
      <c r="G830" s="54" t="n">
        <v>0.651601374</v>
      </c>
      <c r="H830" s="54" t="n">
        <v>0.456120968</v>
      </c>
      <c r="I830" s="54" t="n">
        <v>0.651601374</v>
      </c>
      <c r="J830" s="54" t="n">
        <v>0</v>
      </c>
      <c r="K830" s="54" t="n">
        <v>162.543533</v>
      </c>
      <c r="L830" s="54" t="n">
        <v>0</v>
      </c>
      <c r="M830" s="54" t="n">
        <v>0.00312038232</v>
      </c>
      <c r="N830" s="54" t="n">
        <v>0.274086744</v>
      </c>
      <c r="O830" s="54" t="n">
        <v>-0.0414406769</v>
      </c>
      <c r="P830" s="52" t="inlineStr">
        <is>
          <t>Gouraud</t>
        </is>
      </c>
      <c r="Q830" s="52" t="inlineStr">
        <is>
          <t>Foliage</t>
        </is>
      </c>
      <c r="R830" s="54" t="n">
        <v>0.7</v>
      </c>
      <c r="S830" s="54" t="n">
        <v>0</v>
      </c>
      <c r="T830" s="54" t="n">
        <v>0.12</v>
      </c>
      <c r="U830" s="54" t="n">
        <v>0</v>
      </c>
      <c r="V830" s="52" t="inlineStr">
        <is>
          <t>Yes</t>
        </is>
      </c>
      <c r="W830" s="52" t="inlineStr">
        <is>
          <t>Yes</t>
        </is>
      </c>
      <c r="X830" s="52" t="inlineStr">
        <is>
          <t>-</t>
        </is>
      </c>
      <c r="Y830" s="52" t="inlineStr">
        <is>
          <t>Shrub clump</t>
        </is>
      </c>
    </row>
    <row r="831" outlineLevel="1">
      <c r="A831" s="52" t="inlineStr">
        <is>
          <t>ENV-657</t>
        </is>
      </c>
      <c r="B831" s="52" t="inlineStr">
        <is>
          <t>Environment</t>
        </is>
      </c>
      <c r="C831" s="59" t="inlineStr">
        <is>
          <t>Sphere</t>
        </is>
      </c>
      <c r="D831" s="62" t="inlineStr">
        <is>
          <t>Bush</t>
        </is>
      </c>
      <c r="E831" s="52" t="inlineStr">
        <is>
          <t>ENV-651</t>
        </is>
      </c>
      <c r="F831" s="52" t="n">
        <v>3</v>
      </c>
      <c r="G831" s="54" t="n">
        <v>1.05006337</v>
      </c>
      <c r="H831" s="54" t="n">
        <v>0.73504436</v>
      </c>
      <c r="I831" s="54" t="n">
        <v>1.05006337</v>
      </c>
      <c r="J831" s="54" t="n">
        <v>0</v>
      </c>
      <c r="K831" s="54" t="n">
        <v>265.963776</v>
      </c>
      <c r="L831" s="54" t="n">
        <v>0</v>
      </c>
      <c r="M831" s="54" t="n">
        <v>0.308105171</v>
      </c>
      <c r="N831" s="54" t="n">
        <v>0.408698797</v>
      </c>
      <c r="O831" s="54" t="n">
        <v>-0.00662849611</v>
      </c>
      <c r="P831" s="52" t="inlineStr">
        <is>
          <t>Gouraud</t>
        </is>
      </c>
      <c r="Q831" s="52" t="inlineStr">
        <is>
          <t>Foliage</t>
        </is>
      </c>
      <c r="R831" s="54" t="n">
        <v>0.7</v>
      </c>
      <c r="S831" s="54" t="n">
        <v>0</v>
      </c>
      <c r="T831" s="54" t="n">
        <v>0.12</v>
      </c>
      <c r="U831" s="54" t="n">
        <v>0</v>
      </c>
      <c r="V831" s="52" t="inlineStr">
        <is>
          <t>Yes</t>
        </is>
      </c>
      <c r="W831" s="52" t="inlineStr">
        <is>
          <t>Yes</t>
        </is>
      </c>
      <c r="X831" s="52" t="inlineStr">
        <is>
          <t>-</t>
        </is>
      </c>
      <c r="Y831" s="52" t="inlineStr">
        <is>
          <t>Shrub clump</t>
        </is>
      </c>
    </row>
    <row r="832" outlineLevel="1">
      <c r="A832" s="52" t="inlineStr">
        <is>
          <t>ENV-658</t>
        </is>
      </c>
      <c r="B832" s="52" t="inlineStr">
        <is>
          <t>Environment</t>
        </is>
      </c>
      <c r="C832" s="59" t="inlineStr">
        <is>
          <t>Sphere</t>
        </is>
      </c>
      <c r="D832" s="62" t="inlineStr">
        <is>
          <t>Bush</t>
        </is>
      </c>
      <c r="E832" s="52" t="inlineStr">
        <is>
          <t>ENV-651</t>
        </is>
      </c>
      <c r="F832" s="52" t="n">
        <v>3</v>
      </c>
      <c r="G832" s="54" t="n">
        <v>1.0533576</v>
      </c>
      <c r="H832" s="54" t="n">
        <v>0.737350285</v>
      </c>
      <c r="I832" s="54" t="n">
        <v>1.0533576</v>
      </c>
      <c r="J832" s="54" t="n">
        <v>0</v>
      </c>
      <c r="K832" s="54" t="n">
        <v>321.9841</v>
      </c>
      <c r="L832" s="54" t="n">
        <v>0</v>
      </c>
      <c r="M832" s="54" t="n">
        <v>-0.0444227308</v>
      </c>
      <c r="N832" s="54" t="n">
        <v>0.396204054</v>
      </c>
      <c r="O832" s="54" t="n">
        <v>0.00207134499</v>
      </c>
      <c r="P832" s="52" t="inlineStr">
        <is>
          <t>Gouraud</t>
        </is>
      </c>
      <c r="Q832" s="52" t="inlineStr">
        <is>
          <t>Foliage</t>
        </is>
      </c>
      <c r="R832" s="54" t="n">
        <v>0.7</v>
      </c>
      <c r="S832" s="54" t="n">
        <v>0</v>
      </c>
      <c r="T832" s="54" t="n">
        <v>0.12</v>
      </c>
      <c r="U832" s="54" t="n">
        <v>0</v>
      </c>
      <c r="V832" s="52" t="inlineStr">
        <is>
          <t>Yes</t>
        </is>
      </c>
      <c r="W832" s="52" t="inlineStr">
        <is>
          <t>Yes</t>
        </is>
      </c>
      <c r="X832" s="52" t="inlineStr">
        <is>
          <t>-</t>
        </is>
      </c>
      <c r="Y832" s="52" t="inlineStr">
        <is>
          <t>Shrub clump</t>
        </is>
      </c>
    </row>
    <row r="833" outlineLevel="1">
      <c r="A833" s="52" t="inlineStr">
        <is>
          <t>ENV-659</t>
        </is>
      </c>
      <c r="B833" s="52" t="inlineStr">
        <is>
          <t>Environment</t>
        </is>
      </c>
      <c r="C833" s="53" t="inlineStr">
        <is>
          <t>Group</t>
        </is>
      </c>
      <c r="D833" s="60" t="inlineStr">
        <is>
          <t>Bush</t>
        </is>
      </c>
      <c r="E833" s="52" t="inlineStr">
        <is>
          <t>ENV-576</t>
        </is>
      </c>
      <c r="F833" s="52" t="n">
        <v>2</v>
      </c>
      <c r="G833" s="54" t="n">
        <v>1</v>
      </c>
      <c r="H833" s="54" t="n">
        <v>1</v>
      </c>
      <c r="I833" s="54" t="n">
        <v>1</v>
      </c>
      <c r="J833" s="54" t="n">
        <v>0</v>
      </c>
      <c r="K833" s="54" t="n">
        <v>140</v>
      </c>
      <c r="L833" s="54" t="n">
        <v>0</v>
      </c>
      <c r="M833" s="54" t="n">
        <v>3.20000005</v>
      </c>
      <c r="N833" s="54" t="n">
        <v>-0.0522749014</v>
      </c>
      <c r="O833" s="54" t="n">
        <v>9.5</v>
      </c>
      <c r="P833" s="52" t="inlineStr">
        <is>
          <t>-</t>
        </is>
      </c>
      <c r="Q833" s="52" t="inlineStr">
        <is>
          <t>Plain</t>
        </is>
      </c>
      <c r="R833" s="54" t="n">
        <v>0.5</v>
      </c>
      <c r="S833" s="54" t="n">
        <v>0</v>
      </c>
      <c r="T833" s="54" t="n">
        <v>0.2</v>
      </c>
      <c r="U833" s="54" t="n">
        <v>0</v>
      </c>
      <c r="V833" s="52" t="inlineStr">
        <is>
          <t>No</t>
        </is>
      </c>
      <c r="W833" s="52" t="inlineStr">
        <is>
          <t>Yes</t>
        </is>
      </c>
      <c r="X833" s="52" t="inlineStr">
        <is>
          <t>-</t>
        </is>
      </c>
      <c r="Y833" s="52" t="inlineStr">
        <is>
          <t>Bush = cluster of flattened spheres</t>
        </is>
      </c>
    </row>
    <row r="834" outlineLevel="1">
      <c r="A834" s="52" t="inlineStr">
        <is>
          <t>ENV-660</t>
        </is>
      </c>
      <c r="B834" s="52" t="inlineStr">
        <is>
          <t>Environment</t>
        </is>
      </c>
      <c r="C834" s="59" t="inlineStr">
        <is>
          <t>Sphere</t>
        </is>
      </c>
      <c r="D834" s="62" t="inlineStr">
        <is>
          <t>Bush</t>
        </is>
      </c>
      <c r="E834" s="52" t="inlineStr">
        <is>
          <t>ENV-659</t>
        </is>
      </c>
      <c r="F834" s="52" t="n">
        <v>3</v>
      </c>
      <c r="G834" s="54" t="n">
        <v>0.518621981</v>
      </c>
      <c r="H834" s="54" t="n">
        <v>0.363035381</v>
      </c>
      <c r="I834" s="54" t="n">
        <v>0.518621981</v>
      </c>
      <c r="J834" s="54" t="n">
        <v>0</v>
      </c>
      <c r="K834" s="54" t="n">
        <v>17.8830605</v>
      </c>
      <c r="L834" s="54" t="n">
        <v>0</v>
      </c>
      <c r="M834" s="54" t="n">
        <v>0.0271390397</v>
      </c>
      <c r="N834" s="54" t="n">
        <v>0.210613087</v>
      </c>
      <c r="O834" s="54" t="n">
        <v>0.236926034</v>
      </c>
      <c r="P834" s="52" t="inlineStr">
        <is>
          <t>Gouraud</t>
        </is>
      </c>
      <c r="Q834" s="52" t="inlineStr">
        <is>
          <t>Foliage</t>
        </is>
      </c>
      <c r="R834" s="54" t="n">
        <v>0.7</v>
      </c>
      <c r="S834" s="54" t="n">
        <v>0</v>
      </c>
      <c r="T834" s="54" t="n">
        <v>0.12</v>
      </c>
      <c r="U834" s="54" t="n">
        <v>0</v>
      </c>
      <c r="V834" s="52" t="inlineStr">
        <is>
          <t>Yes</t>
        </is>
      </c>
      <c r="W834" s="52" t="inlineStr">
        <is>
          <t>Yes</t>
        </is>
      </c>
      <c r="X834" s="52" t="inlineStr">
        <is>
          <t>-</t>
        </is>
      </c>
      <c r="Y834" s="52" t="inlineStr">
        <is>
          <t>Shrub clump</t>
        </is>
      </c>
    </row>
    <row r="835" outlineLevel="1">
      <c r="A835" s="52" t="inlineStr">
        <is>
          <t>ENV-661</t>
        </is>
      </c>
      <c r="B835" s="52" t="inlineStr">
        <is>
          <t>Environment</t>
        </is>
      </c>
      <c r="C835" s="59" t="inlineStr">
        <is>
          <t>Sphere</t>
        </is>
      </c>
      <c r="D835" s="62" t="inlineStr">
        <is>
          <t>Bush</t>
        </is>
      </c>
      <c r="E835" s="52" t="inlineStr">
        <is>
          <t>ENV-659</t>
        </is>
      </c>
      <c r="F835" s="52" t="n">
        <v>3</v>
      </c>
      <c r="G835" s="54" t="n">
        <v>0.663905442</v>
      </c>
      <c r="H835" s="54" t="n">
        <v>0.464733809</v>
      </c>
      <c r="I835" s="54" t="n">
        <v>0.663905442</v>
      </c>
      <c r="J835" s="54" t="n">
        <v>0</v>
      </c>
      <c r="K835" s="54" t="n">
        <v>177.250046</v>
      </c>
      <c r="L835" s="54" t="n">
        <v>0</v>
      </c>
      <c r="M835" s="54" t="n">
        <v>0.021317346</v>
      </c>
      <c r="N835" s="54" t="n">
        <v>0.258544624</v>
      </c>
      <c r="O835" s="54" t="n">
        <v>0.0450851992</v>
      </c>
      <c r="P835" s="52" t="inlineStr">
        <is>
          <t>Gouraud</t>
        </is>
      </c>
      <c r="Q835" s="52" t="inlineStr">
        <is>
          <t>Foliage</t>
        </is>
      </c>
      <c r="R835" s="54" t="n">
        <v>0.7</v>
      </c>
      <c r="S835" s="54" t="n">
        <v>0</v>
      </c>
      <c r="T835" s="54" t="n">
        <v>0.12</v>
      </c>
      <c r="U835" s="54" t="n">
        <v>0</v>
      </c>
      <c r="V835" s="52" t="inlineStr">
        <is>
          <t>Yes</t>
        </is>
      </c>
      <c r="W835" s="52" t="inlineStr">
        <is>
          <t>Yes</t>
        </is>
      </c>
      <c r="X835" s="52" t="inlineStr">
        <is>
          <t>-</t>
        </is>
      </c>
      <c r="Y835" s="52" t="inlineStr">
        <is>
          <t>Shrub clump</t>
        </is>
      </c>
    </row>
    <row r="836" outlineLevel="1">
      <c r="A836" s="52" t="inlineStr">
        <is>
          <t>ENV-662</t>
        </is>
      </c>
      <c r="B836" s="52" t="inlineStr">
        <is>
          <t>Environment</t>
        </is>
      </c>
      <c r="C836" s="59" t="inlineStr">
        <is>
          <t>Sphere</t>
        </is>
      </c>
      <c r="D836" s="62" t="inlineStr">
        <is>
          <t>Bush</t>
        </is>
      </c>
      <c r="E836" s="52" t="inlineStr">
        <is>
          <t>ENV-659</t>
        </is>
      </c>
      <c r="F836" s="52" t="n">
        <v>3</v>
      </c>
      <c r="G836" s="54" t="n">
        <v>0.426888645</v>
      </c>
      <c r="H836" s="54" t="n">
        <v>0.298822045</v>
      </c>
      <c r="I836" s="54" t="n">
        <v>0.426888645</v>
      </c>
      <c r="J836" s="54" t="n">
        <v>0</v>
      </c>
      <c r="K836" s="54" t="n">
        <v>325.888275</v>
      </c>
      <c r="L836" s="54" t="n">
        <v>0</v>
      </c>
      <c r="M836" s="54" t="n">
        <v>0.187568754</v>
      </c>
      <c r="N836" s="54" t="n">
        <v>0.164695621</v>
      </c>
      <c r="O836" s="54" t="n">
        <v>-0.0882923305</v>
      </c>
      <c r="P836" s="52" t="inlineStr">
        <is>
          <t>Gouraud</t>
        </is>
      </c>
      <c r="Q836" s="52" t="inlineStr">
        <is>
          <t>Foliage</t>
        </is>
      </c>
      <c r="R836" s="54" t="n">
        <v>0.7</v>
      </c>
      <c r="S836" s="54" t="n">
        <v>0</v>
      </c>
      <c r="T836" s="54" t="n">
        <v>0.12</v>
      </c>
      <c r="U836" s="54" t="n">
        <v>0</v>
      </c>
      <c r="V836" s="52" t="inlineStr">
        <is>
          <t>Yes</t>
        </is>
      </c>
      <c r="W836" s="52" t="inlineStr">
        <is>
          <t>Yes</t>
        </is>
      </c>
      <c r="X836" s="52" t="inlineStr">
        <is>
          <t>-</t>
        </is>
      </c>
      <c r="Y836" s="52" t="inlineStr">
        <is>
          <t>Shrub clump</t>
        </is>
      </c>
    </row>
    <row r="837" outlineLevel="1">
      <c r="A837" s="52" t="inlineStr">
        <is>
          <t>ENV-663</t>
        </is>
      </c>
      <c r="B837" s="52" t="inlineStr">
        <is>
          <t>Environment</t>
        </is>
      </c>
      <c r="C837" s="59" t="inlineStr">
        <is>
          <t>Sphere</t>
        </is>
      </c>
      <c r="D837" s="62" t="inlineStr">
        <is>
          <t>Bush</t>
        </is>
      </c>
      <c r="E837" s="52" t="inlineStr">
        <is>
          <t>ENV-659</t>
        </is>
      </c>
      <c r="F837" s="52" t="n">
        <v>3</v>
      </c>
      <c r="G837" s="54" t="n">
        <v>0.573783636</v>
      </c>
      <c r="H837" s="54" t="n">
        <v>0.401648551</v>
      </c>
      <c r="I837" s="54" t="n">
        <v>0.573783636</v>
      </c>
      <c r="J837" s="54" t="n">
        <v>0</v>
      </c>
      <c r="K837" s="54" t="n">
        <v>65.5082779</v>
      </c>
      <c r="L837" s="54" t="n">
        <v>0</v>
      </c>
      <c r="M837" s="54" t="n">
        <v>0.0731921047</v>
      </c>
      <c r="N837" s="54" t="n">
        <v>0.209369808</v>
      </c>
      <c r="O837" s="54" t="n">
        <v>-0.0199588444</v>
      </c>
      <c r="P837" s="52" t="inlineStr">
        <is>
          <t>Gouraud</t>
        </is>
      </c>
      <c r="Q837" s="52" t="inlineStr">
        <is>
          <t>Foliage</t>
        </is>
      </c>
      <c r="R837" s="54" t="n">
        <v>0.7</v>
      </c>
      <c r="S837" s="54" t="n">
        <v>0</v>
      </c>
      <c r="T837" s="54" t="n">
        <v>0.12</v>
      </c>
      <c r="U837" s="54" t="n">
        <v>0</v>
      </c>
      <c r="V837" s="52" t="inlineStr">
        <is>
          <t>Yes</t>
        </is>
      </c>
      <c r="W837" s="52" t="inlineStr">
        <is>
          <t>Yes</t>
        </is>
      </c>
      <c r="X837" s="52" t="inlineStr">
        <is>
          <t>-</t>
        </is>
      </c>
      <c r="Y837" s="52" t="inlineStr">
        <is>
          <t>Shrub clump</t>
        </is>
      </c>
    </row>
    <row r="838" outlineLevel="1">
      <c r="A838" s="52" t="inlineStr">
        <is>
          <t>ENV-664</t>
        </is>
      </c>
      <c r="B838" s="52" t="inlineStr">
        <is>
          <t>Environment</t>
        </is>
      </c>
      <c r="C838" s="59" t="inlineStr">
        <is>
          <t>Sphere</t>
        </is>
      </c>
      <c r="D838" s="62" t="inlineStr">
        <is>
          <t>Bush</t>
        </is>
      </c>
      <c r="E838" s="52" t="inlineStr">
        <is>
          <t>ENV-659</t>
        </is>
      </c>
      <c r="F838" s="52" t="n">
        <v>3</v>
      </c>
      <c r="G838" s="54" t="n">
        <v>0.46675384</v>
      </c>
      <c r="H838" s="54" t="n">
        <v>0.326727688</v>
      </c>
      <c r="I838" s="54" t="n">
        <v>0.46675384</v>
      </c>
      <c r="J838" s="54" t="n">
        <v>0</v>
      </c>
      <c r="K838" s="54" t="n">
        <v>344.834717</v>
      </c>
      <c r="L838" s="54" t="n">
        <v>0</v>
      </c>
      <c r="M838" s="54" t="n">
        <v>0.0835207924</v>
      </c>
      <c r="N838" s="54" t="n">
        <v>0.205176413</v>
      </c>
      <c r="O838" s="54" t="n">
        <v>0.0147836162</v>
      </c>
      <c r="P838" s="52" t="inlineStr">
        <is>
          <t>Gouraud</t>
        </is>
      </c>
      <c r="Q838" s="52" t="inlineStr">
        <is>
          <t>Foliage</t>
        </is>
      </c>
      <c r="R838" s="54" t="n">
        <v>0.7</v>
      </c>
      <c r="S838" s="54" t="n">
        <v>0</v>
      </c>
      <c r="T838" s="54" t="n">
        <v>0.12</v>
      </c>
      <c r="U838" s="54" t="n">
        <v>0</v>
      </c>
      <c r="V838" s="52" t="inlineStr">
        <is>
          <t>Yes</t>
        </is>
      </c>
      <c r="W838" s="52" t="inlineStr">
        <is>
          <t>Yes</t>
        </is>
      </c>
      <c r="X838" s="52" t="inlineStr">
        <is>
          <t>-</t>
        </is>
      </c>
      <c r="Y838" s="52" t="inlineStr">
        <is>
          <t>Shrub clump</t>
        </is>
      </c>
    </row>
    <row r="839" outlineLevel="1">
      <c r="A839" s="52" t="inlineStr">
        <is>
          <t>ENV-665</t>
        </is>
      </c>
      <c r="B839" s="52" t="inlineStr">
        <is>
          <t>Environment</t>
        </is>
      </c>
      <c r="C839" s="59" t="inlineStr">
        <is>
          <t>Sphere</t>
        </is>
      </c>
      <c r="D839" s="62" t="inlineStr">
        <is>
          <t>Bush</t>
        </is>
      </c>
      <c r="E839" s="52" t="inlineStr">
        <is>
          <t>ENV-659</t>
        </is>
      </c>
      <c r="F839" s="52" t="n">
        <v>3</v>
      </c>
      <c r="G839" s="54" t="n">
        <v>0.41259256</v>
      </c>
      <c r="H839" s="54" t="n">
        <v>0.288814783</v>
      </c>
      <c r="I839" s="54" t="n">
        <v>0.41259256</v>
      </c>
      <c r="J839" s="54" t="n">
        <v>0</v>
      </c>
      <c r="K839" s="54" t="n">
        <v>151.460114</v>
      </c>
      <c r="L839" s="54" t="n">
        <v>0</v>
      </c>
      <c r="M839" s="54" t="n">
        <v>0.0296716224</v>
      </c>
      <c r="N839" s="54" t="n">
        <v>0.155939788</v>
      </c>
      <c r="O839" s="54" t="n">
        <v>0.138993293</v>
      </c>
      <c r="P839" s="52" t="inlineStr">
        <is>
          <t>Gouraud</t>
        </is>
      </c>
      <c r="Q839" s="52" t="inlineStr">
        <is>
          <t>Foliage</t>
        </is>
      </c>
      <c r="R839" s="54" t="n">
        <v>0.7</v>
      </c>
      <c r="S839" s="54" t="n">
        <v>0</v>
      </c>
      <c r="T839" s="54" t="n">
        <v>0.12</v>
      </c>
      <c r="U839" s="54" t="n">
        <v>0</v>
      </c>
      <c r="V839" s="52" t="inlineStr">
        <is>
          <t>Yes</t>
        </is>
      </c>
      <c r="W839" s="52" t="inlineStr">
        <is>
          <t>Yes</t>
        </is>
      </c>
      <c r="X839" s="52" t="inlineStr">
        <is>
          <t>-</t>
        </is>
      </c>
      <c r="Y839" s="52" t="inlineStr">
        <is>
          <t>Shrub clump</t>
        </is>
      </c>
    </row>
    <row r="840" outlineLevel="1">
      <c r="A840" s="52" t="inlineStr">
        <is>
          <t>ENV-666</t>
        </is>
      </c>
      <c r="B840" s="52" t="inlineStr">
        <is>
          <t>Environment</t>
        </is>
      </c>
      <c r="C840" s="53" t="inlineStr">
        <is>
          <t>Group</t>
        </is>
      </c>
      <c r="D840" s="60" t="inlineStr">
        <is>
          <t>Bush</t>
        </is>
      </c>
      <c r="E840" s="52" t="inlineStr">
        <is>
          <t>ENV-576</t>
        </is>
      </c>
      <c r="F840" s="52" t="n">
        <v>2</v>
      </c>
      <c r="G840" s="54" t="n">
        <v>1</v>
      </c>
      <c r="H840" s="54" t="n">
        <v>1</v>
      </c>
      <c r="I840" s="54" t="n">
        <v>1</v>
      </c>
      <c r="J840" s="54" t="n">
        <v>0</v>
      </c>
      <c r="K840" s="54" t="n">
        <v>35</v>
      </c>
      <c r="L840" s="54" t="n">
        <v>0</v>
      </c>
      <c r="M840" s="54" t="n">
        <v>-3.79999995</v>
      </c>
      <c r="N840" s="54" t="n">
        <v>-0.06496647</v>
      </c>
      <c r="O840" s="54" t="n">
        <v>10</v>
      </c>
      <c r="P840" s="52" t="inlineStr">
        <is>
          <t>-</t>
        </is>
      </c>
      <c r="Q840" s="52" t="inlineStr">
        <is>
          <t>Plain</t>
        </is>
      </c>
      <c r="R840" s="54" t="n">
        <v>0.5</v>
      </c>
      <c r="S840" s="54" t="n">
        <v>0</v>
      </c>
      <c r="T840" s="54" t="n">
        <v>0.2</v>
      </c>
      <c r="U840" s="54" t="n">
        <v>0</v>
      </c>
      <c r="V840" s="52" t="inlineStr">
        <is>
          <t>No</t>
        </is>
      </c>
      <c r="W840" s="52" t="inlineStr">
        <is>
          <t>Yes</t>
        </is>
      </c>
      <c r="X840" s="52" t="inlineStr">
        <is>
          <t>-</t>
        </is>
      </c>
      <c r="Y840" s="52" t="inlineStr">
        <is>
          <t>Bush = cluster of flattened spheres</t>
        </is>
      </c>
    </row>
    <row r="841" outlineLevel="1">
      <c r="A841" s="52" t="inlineStr">
        <is>
          <t>ENV-667</t>
        </is>
      </c>
      <c r="B841" s="52" t="inlineStr">
        <is>
          <t>Environment</t>
        </is>
      </c>
      <c r="C841" s="59" t="inlineStr">
        <is>
          <t>Sphere</t>
        </is>
      </c>
      <c r="D841" s="62" t="inlineStr">
        <is>
          <t>Bush</t>
        </is>
      </c>
      <c r="E841" s="52" t="inlineStr">
        <is>
          <t>ENV-666</t>
        </is>
      </c>
      <c r="F841" s="52" t="n">
        <v>3</v>
      </c>
      <c r="G841" s="54" t="n">
        <v>0.6221848129999999</v>
      </c>
      <c r="H841" s="54" t="n">
        <v>0.435529351</v>
      </c>
      <c r="I841" s="54" t="n">
        <v>0.6221848129999999</v>
      </c>
      <c r="J841" s="54" t="n">
        <v>0</v>
      </c>
      <c r="K841" s="54" t="n">
        <v>39.2928619</v>
      </c>
      <c r="L841" s="54" t="n">
        <v>0</v>
      </c>
      <c r="M841" s="54" t="n">
        <v>0.158944905</v>
      </c>
      <c r="N841" s="54" t="n">
        <v>0.25846529</v>
      </c>
      <c r="O841" s="54" t="n">
        <v>-0.20149678</v>
      </c>
      <c r="P841" s="52" t="inlineStr">
        <is>
          <t>Gouraud</t>
        </is>
      </c>
      <c r="Q841" s="52" t="inlineStr">
        <is>
          <t>Foliage</t>
        </is>
      </c>
      <c r="R841" s="54" t="n">
        <v>0.7</v>
      </c>
      <c r="S841" s="54" t="n">
        <v>0</v>
      </c>
      <c r="T841" s="54" t="n">
        <v>0.12</v>
      </c>
      <c r="U841" s="54" t="n">
        <v>0</v>
      </c>
      <c r="V841" s="52" t="inlineStr">
        <is>
          <t>Yes</t>
        </is>
      </c>
      <c r="W841" s="52" t="inlineStr">
        <is>
          <t>Yes</t>
        </is>
      </c>
      <c r="X841" s="52" t="inlineStr">
        <is>
          <t>-</t>
        </is>
      </c>
      <c r="Y841" s="52" t="inlineStr">
        <is>
          <t>Shrub clump</t>
        </is>
      </c>
    </row>
    <row r="842" outlineLevel="1">
      <c r="A842" s="52" t="inlineStr">
        <is>
          <t>ENV-668</t>
        </is>
      </c>
      <c r="B842" s="52" t="inlineStr">
        <is>
          <t>Environment</t>
        </is>
      </c>
      <c r="C842" s="59" t="inlineStr">
        <is>
          <t>Sphere</t>
        </is>
      </c>
      <c r="D842" s="62" t="inlineStr">
        <is>
          <t>Bush</t>
        </is>
      </c>
      <c r="E842" s="52" t="inlineStr">
        <is>
          <t>ENV-666</t>
        </is>
      </c>
      <c r="F842" s="52" t="n">
        <v>3</v>
      </c>
      <c r="G842" s="54" t="n">
        <v>0.639010787</v>
      </c>
      <c r="H842" s="54" t="n">
        <v>0.447307557</v>
      </c>
      <c r="I842" s="54" t="n">
        <v>0.639010787</v>
      </c>
      <c r="J842" s="54" t="n">
        <v>0</v>
      </c>
      <c r="K842" s="54" t="n">
        <v>214.44606</v>
      </c>
      <c r="L842" s="54" t="n">
        <v>0</v>
      </c>
      <c r="M842" s="54" t="n">
        <v>-0.128044114</v>
      </c>
      <c r="N842" s="54" t="n">
        <v>0.213219568</v>
      </c>
      <c r="O842" s="54" t="n">
        <v>-0.0814869404</v>
      </c>
      <c r="P842" s="52" t="inlineStr">
        <is>
          <t>Gouraud</t>
        </is>
      </c>
      <c r="Q842" s="52" t="inlineStr">
        <is>
          <t>Foliage</t>
        </is>
      </c>
      <c r="R842" s="54" t="n">
        <v>0.7</v>
      </c>
      <c r="S842" s="54" t="n">
        <v>0</v>
      </c>
      <c r="T842" s="54" t="n">
        <v>0.12</v>
      </c>
      <c r="U842" s="54" t="n">
        <v>0</v>
      </c>
      <c r="V842" s="52" t="inlineStr">
        <is>
          <t>Yes</t>
        </is>
      </c>
      <c r="W842" s="52" t="inlineStr">
        <is>
          <t>Yes</t>
        </is>
      </c>
      <c r="X842" s="52" t="inlineStr">
        <is>
          <t>-</t>
        </is>
      </c>
      <c r="Y842" s="52" t="inlineStr">
        <is>
          <t>Shrub clump</t>
        </is>
      </c>
    </row>
    <row r="843" outlineLevel="1">
      <c r="A843" s="52" t="inlineStr">
        <is>
          <t>ENV-669</t>
        </is>
      </c>
      <c r="B843" s="52" t="inlineStr">
        <is>
          <t>Environment</t>
        </is>
      </c>
      <c r="C843" s="59" t="inlineStr">
        <is>
          <t>Sphere</t>
        </is>
      </c>
      <c r="D843" s="62" t="inlineStr">
        <is>
          <t>Bush</t>
        </is>
      </c>
      <c r="E843" s="52" t="inlineStr">
        <is>
          <t>ENV-666</t>
        </is>
      </c>
      <c r="F843" s="52" t="n">
        <v>3</v>
      </c>
      <c r="G843" s="54" t="n">
        <v>0.704510152</v>
      </c>
      <c r="H843" s="54" t="n">
        <v>0.493157089</v>
      </c>
      <c r="I843" s="54" t="n">
        <v>0.704510152</v>
      </c>
      <c r="J843" s="54" t="n">
        <v>0</v>
      </c>
      <c r="K843" s="54" t="n">
        <v>349.338959</v>
      </c>
      <c r="L843" s="54" t="n">
        <v>0</v>
      </c>
      <c r="M843" s="54" t="n">
        <v>-0.205214441</v>
      </c>
      <c r="N843" s="54" t="n">
        <v>0.200686991</v>
      </c>
      <c r="O843" s="54" t="n">
        <v>-0.116333306</v>
      </c>
      <c r="P843" s="52" t="inlineStr">
        <is>
          <t>Gouraud</t>
        </is>
      </c>
      <c r="Q843" s="52" t="inlineStr">
        <is>
          <t>Foliage</t>
        </is>
      </c>
      <c r="R843" s="54" t="n">
        <v>0.7</v>
      </c>
      <c r="S843" s="54" t="n">
        <v>0</v>
      </c>
      <c r="T843" s="54" t="n">
        <v>0.12</v>
      </c>
      <c r="U843" s="54" t="n">
        <v>0</v>
      </c>
      <c r="V843" s="52" t="inlineStr">
        <is>
          <t>Yes</t>
        </is>
      </c>
      <c r="W843" s="52" t="inlineStr">
        <is>
          <t>Yes</t>
        </is>
      </c>
      <c r="X843" s="52" t="inlineStr">
        <is>
          <t>-</t>
        </is>
      </c>
      <c r="Y843" s="52" t="inlineStr">
        <is>
          <t>Shrub clump</t>
        </is>
      </c>
    </row>
    <row r="844" outlineLevel="1">
      <c r="A844" s="52" t="inlineStr">
        <is>
          <t>ENV-670</t>
        </is>
      </c>
      <c r="B844" s="52" t="inlineStr">
        <is>
          <t>Environment</t>
        </is>
      </c>
      <c r="C844" s="59" t="inlineStr">
        <is>
          <t>Sphere</t>
        </is>
      </c>
      <c r="D844" s="62" t="inlineStr">
        <is>
          <t>Bush</t>
        </is>
      </c>
      <c r="E844" s="52" t="inlineStr">
        <is>
          <t>ENV-666</t>
        </is>
      </c>
      <c r="F844" s="52" t="n">
        <v>3</v>
      </c>
      <c r="G844" s="54" t="n">
        <v>0.672043085</v>
      </c>
      <c r="H844" s="54" t="n">
        <v>0.470430166</v>
      </c>
      <c r="I844" s="54" t="n">
        <v>0.672043085</v>
      </c>
      <c r="J844" s="54" t="n">
        <v>0</v>
      </c>
      <c r="K844" s="54" t="n">
        <v>330.067627</v>
      </c>
      <c r="L844" s="54" t="n">
        <v>0</v>
      </c>
      <c r="M844" s="54" t="n">
        <v>-0.0110220425</v>
      </c>
      <c r="N844" s="54" t="n">
        <v>0.244859472</v>
      </c>
      <c r="O844" s="54" t="n">
        <v>-0.0215182789</v>
      </c>
      <c r="P844" s="52" t="inlineStr">
        <is>
          <t>Gouraud</t>
        </is>
      </c>
      <c r="Q844" s="52" t="inlineStr">
        <is>
          <t>Foliage</t>
        </is>
      </c>
      <c r="R844" s="54" t="n">
        <v>0.7</v>
      </c>
      <c r="S844" s="54" t="n">
        <v>0</v>
      </c>
      <c r="T844" s="54" t="n">
        <v>0.12</v>
      </c>
      <c r="U844" s="54" t="n">
        <v>0</v>
      </c>
      <c r="V844" s="52" t="inlineStr">
        <is>
          <t>Yes</t>
        </is>
      </c>
      <c r="W844" s="52" t="inlineStr">
        <is>
          <t>Yes</t>
        </is>
      </c>
      <c r="X844" s="52" t="inlineStr">
        <is>
          <t>-</t>
        </is>
      </c>
      <c r="Y844" s="52" t="inlineStr">
        <is>
          <t>Shrub clump</t>
        </is>
      </c>
    </row>
    <row r="845" outlineLevel="1">
      <c r="A845" s="52" t="inlineStr">
        <is>
          <t>ENV-671</t>
        </is>
      </c>
      <c r="B845" s="52" t="inlineStr">
        <is>
          <t>Environment</t>
        </is>
      </c>
      <c r="C845" s="59" t="inlineStr">
        <is>
          <t>Sphere</t>
        </is>
      </c>
      <c r="D845" s="62" t="inlineStr">
        <is>
          <t>Bush</t>
        </is>
      </c>
      <c r="E845" s="52" t="inlineStr">
        <is>
          <t>ENV-666</t>
        </is>
      </c>
      <c r="F845" s="52" t="n">
        <v>3</v>
      </c>
      <c r="G845" s="54" t="n">
        <v>0.562236369</v>
      </c>
      <c r="H845" s="54" t="n">
        <v>0.393565446</v>
      </c>
      <c r="I845" s="54" t="n">
        <v>0.562236369</v>
      </c>
      <c r="J845" s="54" t="n">
        <v>0</v>
      </c>
      <c r="K845" s="54" t="n">
        <v>275.927063</v>
      </c>
      <c r="L845" s="54" t="n">
        <v>0</v>
      </c>
      <c r="M845" s="54" t="n">
        <v>0.116716765</v>
      </c>
      <c r="N845" s="54" t="n">
        <v>0.233522296</v>
      </c>
      <c r="O845" s="54" t="n">
        <v>0.135536179</v>
      </c>
      <c r="P845" s="52" t="inlineStr">
        <is>
          <t>Gouraud</t>
        </is>
      </c>
      <c r="Q845" s="52" t="inlineStr">
        <is>
          <t>Foliage</t>
        </is>
      </c>
      <c r="R845" s="54" t="n">
        <v>0.7</v>
      </c>
      <c r="S845" s="54" t="n">
        <v>0</v>
      </c>
      <c r="T845" s="54" t="n">
        <v>0.12</v>
      </c>
      <c r="U845" s="54" t="n">
        <v>0</v>
      </c>
      <c r="V845" s="52" t="inlineStr">
        <is>
          <t>Yes</t>
        </is>
      </c>
      <c r="W845" s="52" t="inlineStr">
        <is>
          <t>Yes</t>
        </is>
      </c>
      <c r="X845" s="52" t="inlineStr">
        <is>
          <t>-</t>
        </is>
      </c>
      <c r="Y845" s="52" t="inlineStr">
        <is>
          <t>Shrub clump</t>
        </is>
      </c>
    </row>
    <row r="846" outlineLevel="1">
      <c r="A846" s="52" t="inlineStr">
        <is>
          <t>ENV-672</t>
        </is>
      </c>
      <c r="B846" s="52" t="inlineStr">
        <is>
          <t>Environment</t>
        </is>
      </c>
      <c r="C846" s="53" t="inlineStr">
        <is>
          <t>Group</t>
        </is>
      </c>
      <c r="D846" s="60" t="inlineStr">
        <is>
          <t>Bush</t>
        </is>
      </c>
      <c r="E846" s="52" t="inlineStr">
        <is>
          <t>ENV-576</t>
        </is>
      </c>
      <c r="F846" s="52" t="n">
        <v>2</v>
      </c>
      <c r="G846" s="54" t="n">
        <v>1</v>
      </c>
      <c r="H846" s="54" t="n">
        <v>1</v>
      </c>
      <c r="I846" s="54" t="n">
        <v>1</v>
      </c>
      <c r="J846" s="54" t="n">
        <v>0</v>
      </c>
      <c r="K846" s="54" t="n">
        <v>95</v>
      </c>
      <c r="L846" s="54" t="n">
        <v>0</v>
      </c>
      <c r="M846" s="54" t="n">
        <v>7.5999999</v>
      </c>
      <c r="N846" s="54" t="n">
        <v>-0.08035808799999999</v>
      </c>
      <c r="O846" s="54" t="n">
        <v>-3.5999999</v>
      </c>
      <c r="P846" s="52" t="inlineStr">
        <is>
          <t>-</t>
        </is>
      </c>
      <c r="Q846" s="52" t="inlineStr">
        <is>
          <t>Plain</t>
        </is>
      </c>
      <c r="R846" s="54" t="n">
        <v>0.5</v>
      </c>
      <c r="S846" s="54" t="n">
        <v>0</v>
      </c>
      <c r="T846" s="54" t="n">
        <v>0.2</v>
      </c>
      <c r="U846" s="54" t="n">
        <v>0</v>
      </c>
      <c r="V846" s="52" t="inlineStr">
        <is>
          <t>No</t>
        </is>
      </c>
      <c r="W846" s="52" t="inlineStr">
        <is>
          <t>Yes</t>
        </is>
      </c>
      <c r="X846" s="52" t="inlineStr">
        <is>
          <t>-</t>
        </is>
      </c>
      <c r="Y846" s="52" t="inlineStr">
        <is>
          <t>Bush = cluster of flattened spheres</t>
        </is>
      </c>
    </row>
    <row r="847" outlineLevel="1">
      <c r="A847" s="52" t="inlineStr">
        <is>
          <t>ENV-673</t>
        </is>
      </c>
      <c r="B847" s="52" t="inlineStr">
        <is>
          <t>Environment</t>
        </is>
      </c>
      <c r="C847" s="59" t="inlineStr">
        <is>
          <t>Sphere</t>
        </is>
      </c>
      <c r="D847" s="62" t="inlineStr">
        <is>
          <t>Bush</t>
        </is>
      </c>
      <c r="E847" s="52" t="inlineStr">
        <is>
          <t>ENV-672</t>
        </is>
      </c>
      <c r="F847" s="52" t="n">
        <v>3</v>
      </c>
      <c r="G847" s="54" t="n">
        <v>0.472692341</v>
      </c>
      <c r="H847" s="54" t="n">
        <v>0.330884635</v>
      </c>
      <c r="I847" s="54" t="n">
        <v>0.472692341</v>
      </c>
      <c r="J847" s="54" t="n">
        <v>0</v>
      </c>
      <c r="K847" s="54" t="n">
        <v>326.394806</v>
      </c>
      <c r="L847" s="54" t="n">
        <v>0</v>
      </c>
      <c r="M847" s="54" t="n">
        <v>-0.0443636253</v>
      </c>
      <c r="N847" s="54" t="n">
        <v>0.189429998</v>
      </c>
      <c r="O847" s="54" t="n">
        <v>0.08272510769999999</v>
      </c>
      <c r="P847" s="52" t="inlineStr">
        <is>
          <t>Gouraud</t>
        </is>
      </c>
      <c r="Q847" s="52" t="inlineStr">
        <is>
          <t>Foliage</t>
        </is>
      </c>
      <c r="R847" s="54" t="n">
        <v>0.7</v>
      </c>
      <c r="S847" s="54" t="n">
        <v>0</v>
      </c>
      <c r="T847" s="54" t="n">
        <v>0.12</v>
      </c>
      <c r="U847" s="54" t="n">
        <v>0</v>
      </c>
      <c r="V847" s="52" t="inlineStr">
        <is>
          <t>Yes</t>
        </is>
      </c>
      <c r="W847" s="52" t="inlineStr">
        <is>
          <t>Yes</t>
        </is>
      </c>
      <c r="X847" s="52" t="inlineStr">
        <is>
          <t>-</t>
        </is>
      </c>
      <c r="Y847" s="52" t="inlineStr">
        <is>
          <t>Shrub clump</t>
        </is>
      </c>
    </row>
    <row r="848" outlineLevel="1">
      <c r="A848" s="52" t="inlineStr">
        <is>
          <t>ENV-674</t>
        </is>
      </c>
      <c r="B848" s="52" t="inlineStr">
        <is>
          <t>Environment</t>
        </is>
      </c>
      <c r="C848" s="59" t="inlineStr">
        <is>
          <t>Sphere</t>
        </is>
      </c>
      <c r="D848" s="62" t="inlineStr">
        <is>
          <t>Bush</t>
        </is>
      </c>
      <c r="E848" s="52" t="inlineStr">
        <is>
          <t>ENV-672</t>
        </is>
      </c>
      <c r="F848" s="52" t="n">
        <v>3</v>
      </c>
      <c r="G848" s="54" t="n">
        <v>0.728851676</v>
      </c>
      <c r="H848" s="54" t="n">
        <v>0.510196149</v>
      </c>
      <c r="I848" s="54" t="n">
        <v>0.728851676</v>
      </c>
      <c r="J848" s="54" t="n">
        <v>0</v>
      </c>
      <c r="K848" s="54" t="n">
        <v>265.671722</v>
      </c>
      <c r="L848" s="54" t="n">
        <v>0</v>
      </c>
      <c r="M848" s="54" t="n">
        <v>0.0358320847</v>
      </c>
      <c r="N848" s="54" t="n">
        <v>0.241771266</v>
      </c>
      <c r="O848" s="54" t="n">
        <v>-0.285708368</v>
      </c>
      <c r="P848" s="52" t="inlineStr">
        <is>
          <t>Gouraud</t>
        </is>
      </c>
      <c r="Q848" s="52" t="inlineStr">
        <is>
          <t>Foliage</t>
        </is>
      </c>
      <c r="R848" s="54" t="n">
        <v>0.7</v>
      </c>
      <c r="S848" s="54" t="n">
        <v>0</v>
      </c>
      <c r="T848" s="54" t="n">
        <v>0.12</v>
      </c>
      <c r="U848" s="54" t="n">
        <v>0</v>
      </c>
      <c r="V848" s="52" t="inlineStr">
        <is>
          <t>Yes</t>
        </is>
      </c>
      <c r="W848" s="52" t="inlineStr">
        <is>
          <t>Yes</t>
        </is>
      </c>
      <c r="X848" s="52" t="inlineStr">
        <is>
          <t>-</t>
        </is>
      </c>
      <c r="Y848" s="52" t="inlineStr">
        <is>
          <t>Shrub clump</t>
        </is>
      </c>
    </row>
    <row r="849" outlineLevel="1">
      <c r="A849" s="52" t="inlineStr">
        <is>
          <t>ENV-675</t>
        </is>
      </c>
      <c r="B849" s="52" t="inlineStr">
        <is>
          <t>Environment</t>
        </is>
      </c>
      <c r="C849" s="59" t="inlineStr">
        <is>
          <t>Sphere</t>
        </is>
      </c>
      <c r="D849" s="62" t="inlineStr">
        <is>
          <t>Bush</t>
        </is>
      </c>
      <c r="E849" s="52" t="inlineStr">
        <is>
          <t>ENV-672</t>
        </is>
      </c>
      <c r="F849" s="52" t="n">
        <v>3</v>
      </c>
      <c r="G849" s="54" t="n">
        <v>0.622017503</v>
      </c>
      <c r="H849" s="54" t="n">
        <v>0.435412258</v>
      </c>
      <c r="I849" s="54" t="n">
        <v>0.622017503</v>
      </c>
      <c r="J849" s="54" t="n">
        <v>0</v>
      </c>
      <c r="K849" s="54" t="n">
        <v>208.510635</v>
      </c>
      <c r="L849" s="54" t="n">
        <v>0</v>
      </c>
      <c r="M849" s="54" t="n">
        <v>0.0107004959</v>
      </c>
      <c r="N849" s="54" t="n">
        <v>0.252188534</v>
      </c>
      <c r="O849" s="54" t="n">
        <v>0.0166920964</v>
      </c>
      <c r="P849" s="52" t="inlineStr">
        <is>
          <t>Gouraud</t>
        </is>
      </c>
      <c r="Q849" s="52" t="inlineStr">
        <is>
          <t>Foliage</t>
        </is>
      </c>
      <c r="R849" s="54" t="n">
        <v>0.7</v>
      </c>
      <c r="S849" s="54" t="n">
        <v>0</v>
      </c>
      <c r="T849" s="54" t="n">
        <v>0.12</v>
      </c>
      <c r="U849" s="54" t="n">
        <v>0</v>
      </c>
      <c r="V849" s="52" t="inlineStr">
        <is>
          <t>Yes</t>
        </is>
      </c>
      <c r="W849" s="52" t="inlineStr">
        <is>
          <t>Yes</t>
        </is>
      </c>
      <c r="X849" s="52" t="inlineStr">
        <is>
          <t>-</t>
        </is>
      </c>
      <c r="Y849" s="52" t="inlineStr">
        <is>
          <t>Shrub clump</t>
        </is>
      </c>
    </row>
    <row r="850" outlineLevel="1">
      <c r="A850" s="52" t="inlineStr">
        <is>
          <t>ENV-676</t>
        </is>
      </c>
      <c r="B850" s="52" t="inlineStr">
        <is>
          <t>Environment</t>
        </is>
      </c>
      <c r="C850" s="59" t="inlineStr">
        <is>
          <t>Sphere</t>
        </is>
      </c>
      <c r="D850" s="62" t="inlineStr">
        <is>
          <t>Bush</t>
        </is>
      </c>
      <c r="E850" s="52" t="inlineStr">
        <is>
          <t>ENV-672</t>
        </is>
      </c>
      <c r="F850" s="52" t="n">
        <v>3</v>
      </c>
      <c r="G850" s="54" t="n">
        <v>0.584657371</v>
      </c>
      <c r="H850" s="54" t="n">
        <v>0.409260154</v>
      </c>
      <c r="I850" s="54" t="n">
        <v>0.584657371</v>
      </c>
      <c r="J850" s="54" t="n">
        <v>0</v>
      </c>
      <c r="K850" s="54" t="n">
        <v>271.174408</v>
      </c>
      <c r="L850" s="54" t="n">
        <v>0</v>
      </c>
      <c r="M850" s="54" t="n">
        <v>0.000918568636</v>
      </c>
      <c r="N850" s="54" t="n">
        <v>0.183120772</v>
      </c>
      <c r="O850" s="54" t="n">
        <v>-0.125469968</v>
      </c>
      <c r="P850" s="52" t="inlineStr">
        <is>
          <t>Gouraud</t>
        </is>
      </c>
      <c r="Q850" s="52" t="inlineStr">
        <is>
          <t>Foliage</t>
        </is>
      </c>
      <c r="R850" s="54" t="n">
        <v>0.7</v>
      </c>
      <c r="S850" s="54" t="n">
        <v>0</v>
      </c>
      <c r="T850" s="54" t="n">
        <v>0.12</v>
      </c>
      <c r="U850" s="54" t="n">
        <v>0</v>
      </c>
      <c r="V850" s="52" t="inlineStr">
        <is>
          <t>Yes</t>
        </is>
      </c>
      <c r="W850" s="52" t="inlineStr">
        <is>
          <t>Yes</t>
        </is>
      </c>
      <c r="X850" s="52" t="inlineStr">
        <is>
          <t>-</t>
        </is>
      </c>
      <c r="Y850" s="52" t="inlineStr">
        <is>
          <t>Shrub clump</t>
        </is>
      </c>
    </row>
    <row r="851" outlineLevel="1">
      <c r="A851" s="52" t="inlineStr">
        <is>
          <t>ENV-677</t>
        </is>
      </c>
      <c r="B851" s="52" t="inlineStr">
        <is>
          <t>Environment</t>
        </is>
      </c>
      <c r="C851" s="59" t="inlineStr">
        <is>
          <t>Sphere</t>
        </is>
      </c>
      <c r="D851" s="62" t="inlineStr">
        <is>
          <t>Bush</t>
        </is>
      </c>
      <c r="E851" s="52" t="inlineStr">
        <is>
          <t>ENV-672</t>
        </is>
      </c>
      <c r="F851" s="52" t="n">
        <v>3</v>
      </c>
      <c r="G851" s="54" t="n">
        <v>0.626934648</v>
      </c>
      <c r="H851" s="54" t="n">
        <v>0.438854247</v>
      </c>
      <c r="I851" s="54" t="n">
        <v>0.626934648</v>
      </c>
      <c r="J851" s="54" t="n">
        <v>0</v>
      </c>
      <c r="K851" s="54" t="n">
        <v>27.3352718</v>
      </c>
      <c r="L851" s="54" t="n">
        <v>0</v>
      </c>
      <c r="M851" s="54" t="n">
        <v>0.0301975347</v>
      </c>
      <c r="N851" s="54" t="n">
        <v>0.254617006</v>
      </c>
      <c r="O851" s="54" t="n">
        <v>-0.0232740846</v>
      </c>
      <c r="P851" s="52" t="inlineStr">
        <is>
          <t>Gouraud</t>
        </is>
      </c>
      <c r="Q851" s="52" t="inlineStr">
        <is>
          <t>Foliage</t>
        </is>
      </c>
      <c r="R851" s="54" t="n">
        <v>0.7</v>
      </c>
      <c r="S851" s="54" t="n">
        <v>0</v>
      </c>
      <c r="T851" s="54" t="n">
        <v>0.12</v>
      </c>
      <c r="U851" s="54" t="n">
        <v>0</v>
      </c>
      <c r="V851" s="52" t="inlineStr">
        <is>
          <t>Yes</t>
        </is>
      </c>
      <c r="W851" s="52" t="inlineStr">
        <is>
          <t>Yes</t>
        </is>
      </c>
      <c r="X851" s="52" t="inlineStr">
        <is>
          <t>-</t>
        </is>
      </c>
      <c r="Y851" s="52" t="inlineStr">
        <is>
          <t>Shrub clump</t>
        </is>
      </c>
    </row>
    <row r="852" outlineLevel="1">
      <c r="A852" s="52" t="inlineStr">
        <is>
          <t>ENV-678</t>
        </is>
      </c>
      <c r="B852" s="52" t="inlineStr">
        <is>
          <t>Environment</t>
        </is>
      </c>
      <c r="C852" s="59" t="inlineStr">
        <is>
          <t>Sphere</t>
        </is>
      </c>
      <c r="D852" s="62" t="inlineStr">
        <is>
          <t>Bush</t>
        </is>
      </c>
      <c r="E852" s="52" t="inlineStr">
        <is>
          <t>ENV-672</t>
        </is>
      </c>
      <c r="F852" s="52" t="n">
        <v>3</v>
      </c>
      <c r="G852" s="54" t="n">
        <v>0.641474903</v>
      </c>
      <c r="H852" s="54" t="n">
        <v>0.449032426</v>
      </c>
      <c r="I852" s="54" t="n">
        <v>0.641474903</v>
      </c>
      <c r="J852" s="54" t="n">
        <v>0</v>
      </c>
      <c r="K852" s="54" t="n">
        <v>61.8302841</v>
      </c>
      <c r="L852" s="54" t="n">
        <v>0</v>
      </c>
      <c r="M852" s="54" t="n">
        <v>-0.158821777</v>
      </c>
      <c r="N852" s="54" t="n">
        <v>0.253686637</v>
      </c>
      <c r="O852" s="54" t="n">
        <v>-0.0416575521</v>
      </c>
      <c r="P852" s="52" t="inlineStr">
        <is>
          <t>Gouraud</t>
        </is>
      </c>
      <c r="Q852" s="52" t="inlineStr">
        <is>
          <t>Foliage</t>
        </is>
      </c>
      <c r="R852" s="54" t="n">
        <v>0.7</v>
      </c>
      <c r="S852" s="54" t="n">
        <v>0</v>
      </c>
      <c r="T852" s="54" t="n">
        <v>0.12</v>
      </c>
      <c r="U852" s="54" t="n">
        <v>0</v>
      </c>
      <c r="V852" s="52" t="inlineStr">
        <is>
          <t>Yes</t>
        </is>
      </c>
      <c r="W852" s="52" t="inlineStr">
        <is>
          <t>Yes</t>
        </is>
      </c>
      <c r="X852" s="52" t="inlineStr">
        <is>
          <t>-</t>
        </is>
      </c>
      <c r="Y852" s="52" t="inlineStr">
        <is>
          <t>Shrub clump</t>
        </is>
      </c>
    </row>
    <row r="853" outlineLevel="1">
      <c r="A853" s="52" t="inlineStr">
        <is>
          <t>ENV-679</t>
        </is>
      </c>
      <c r="B853" s="52" t="inlineStr">
        <is>
          <t>Environment</t>
        </is>
      </c>
      <c r="C853" s="53" t="inlineStr">
        <is>
          <t>Group</t>
        </is>
      </c>
      <c r="D853" s="57" t="inlineStr">
        <is>
          <t>Rocks</t>
        </is>
      </c>
      <c r="E853" s="52" t="inlineStr">
        <is>
          <t>ENV-00</t>
        </is>
      </c>
      <c r="F853" s="52" t="n">
        <v>1</v>
      </c>
      <c r="G853" s="54" t="n">
        <v>1</v>
      </c>
      <c r="H853" s="54" t="n">
        <v>1</v>
      </c>
      <c r="I853" s="54" t="n">
        <v>1</v>
      </c>
      <c r="J853" s="54" t="n">
        <v>0</v>
      </c>
      <c r="K853" s="54" t="n">
        <v>0</v>
      </c>
      <c r="L853" s="54" t="n">
        <v>0</v>
      </c>
      <c r="M853" s="54" t="n">
        <v>0</v>
      </c>
      <c r="N853" s="54" t="n">
        <v>0</v>
      </c>
      <c r="O853" s="54" t="n">
        <v>0</v>
      </c>
      <c r="P853" s="52" t="inlineStr">
        <is>
          <t>-</t>
        </is>
      </c>
      <c r="Q853" s="52" t="inlineStr">
        <is>
          <t>Plain</t>
        </is>
      </c>
      <c r="R853" s="54" t="n">
        <v>0.5</v>
      </c>
      <c r="S853" s="54" t="n">
        <v>0</v>
      </c>
      <c r="T853" s="54" t="n">
        <v>0.2</v>
      </c>
      <c r="U853" s="54" t="n">
        <v>0</v>
      </c>
      <c r="V853" s="52" t="inlineStr">
        <is>
          <t>No</t>
        </is>
      </c>
      <c r="W853" s="52" t="inlineStr">
        <is>
          <t>Yes</t>
        </is>
      </c>
      <c r="X853" s="52" t="inlineStr">
        <is>
          <t>-</t>
        </is>
      </c>
      <c r="Y853" s="52" t="inlineStr">
        <is>
          <t>Boulders and creek stones</t>
        </is>
      </c>
    </row>
    <row r="854" outlineLevel="1">
      <c r="A854" s="52" t="inlineStr">
        <is>
          <t>ENV-680</t>
        </is>
      </c>
      <c r="B854" s="52" t="inlineStr">
        <is>
          <t>Environment</t>
        </is>
      </c>
      <c r="C854" s="53" t="inlineStr">
        <is>
          <t>Group</t>
        </is>
      </c>
      <c r="D854" s="60" t="inlineStr">
        <is>
          <t>Boulder</t>
        </is>
      </c>
      <c r="E854" s="52" t="inlineStr">
        <is>
          <t>ENV-679</t>
        </is>
      </c>
      <c r="F854" s="52" t="n">
        <v>2</v>
      </c>
      <c r="G854" s="54" t="n">
        <v>1</v>
      </c>
      <c r="H854" s="54" t="n">
        <v>1</v>
      </c>
      <c r="I854" s="54" t="n">
        <v>1</v>
      </c>
      <c r="J854" s="54" t="n">
        <v>0</v>
      </c>
      <c r="K854" s="54" t="n">
        <v>20</v>
      </c>
      <c r="L854" s="54" t="n">
        <v>0</v>
      </c>
      <c r="M854" s="54" t="n">
        <v>7.4000001</v>
      </c>
      <c r="N854" s="54" t="n">
        <v>-0.09844658520000001</v>
      </c>
      <c r="O854" s="54" t="n">
        <v>-4.5999999</v>
      </c>
      <c r="P854" s="52" t="inlineStr">
        <is>
          <t>-</t>
        </is>
      </c>
      <c r="Q854" s="52" t="inlineStr">
        <is>
          <t>Plain</t>
        </is>
      </c>
      <c r="R854" s="54" t="n">
        <v>0.5</v>
      </c>
      <c r="S854" s="54" t="n">
        <v>0</v>
      </c>
      <c r="T854" s="54" t="n">
        <v>0.2</v>
      </c>
      <c r="U854" s="54" t="n">
        <v>0</v>
      </c>
      <c r="V854" s="52" t="inlineStr">
        <is>
          <t>No</t>
        </is>
      </c>
      <c r="W854" s="52" t="inlineStr">
        <is>
          <t>Yes</t>
        </is>
      </c>
      <c r="X854" s="52" t="inlineStr">
        <is>
          <t>-</t>
        </is>
      </c>
      <c r="Y854" s="52" t="inlineStr">
        <is>
          <t>Boulder = cluster of spheres</t>
        </is>
      </c>
    </row>
    <row r="855" outlineLevel="1">
      <c r="A855" s="52" t="inlineStr">
        <is>
          <t>ENV-681</t>
        </is>
      </c>
      <c r="B855" s="52" t="inlineStr">
        <is>
          <t>Environment</t>
        </is>
      </c>
      <c r="C855" s="59" t="inlineStr">
        <is>
          <t>Sphere</t>
        </is>
      </c>
      <c r="D855" s="62" t="inlineStr">
        <is>
          <t>Rock</t>
        </is>
      </c>
      <c r="E855" s="52" t="inlineStr">
        <is>
          <t>ENV-680</t>
        </is>
      </c>
      <c r="F855" s="52" t="n">
        <v>3</v>
      </c>
      <c r="G855" s="54" t="n">
        <v>1.19629896</v>
      </c>
      <c r="H855" s="54" t="n">
        <v>0.5426892639999999</v>
      </c>
      <c r="I855" s="54" t="n">
        <v>0.973552346</v>
      </c>
      <c r="J855" s="54" t="n">
        <v>-4.75391769</v>
      </c>
      <c r="K855" s="54" t="n">
        <v>186.455505</v>
      </c>
      <c r="L855" s="54" t="n">
        <v>23.0668297</v>
      </c>
      <c r="M855" s="54" t="n">
        <v>0</v>
      </c>
      <c r="N855" s="54" t="n">
        <v>0.119391635</v>
      </c>
      <c r="O855" s="54" t="n">
        <v>0</v>
      </c>
      <c r="P855" s="52" t="inlineStr">
        <is>
          <t>Gouraud</t>
        </is>
      </c>
      <c r="Q855" s="52" t="inlineStr">
        <is>
          <t>Rock</t>
        </is>
      </c>
      <c r="R855" s="54" t="n">
        <v>0.88</v>
      </c>
      <c r="S855" s="54" t="n">
        <v>0</v>
      </c>
      <c r="T855" s="54" t="n">
        <v>0.3</v>
      </c>
      <c r="U855" s="54" t="n">
        <v>0</v>
      </c>
      <c r="V855" s="52" t="inlineStr">
        <is>
          <t>Yes</t>
        </is>
      </c>
      <c r="W855" s="52" t="inlineStr">
        <is>
          <t>Yes</t>
        </is>
      </c>
      <c r="X855" s="52" t="inlineStr">
        <is>
          <t>-</t>
        </is>
      </c>
      <c r="Y855" s="52" t="inlineStr">
        <is>
          <t>Boulder lobe</t>
        </is>
      </c>
    </row>
    <row r="856" outlineLevel="1">
      <c r="A856" s="52" t="inlineStr">
        <is>
          <t>ENV-682</t>
        </is>
      </c>
      <c r="B856" s="52" t="inlineStr">
        <is>
          <t>Environment</t>
        </is>
      </c>
      <c r="C856" s="59" t="inlineStr">
        <is>
          <t>Sphere</t>
        </is>
      </c>
      <c r="D856" s="62" t="inlineStr">
        <is>
          <t>Rock</t>
        </is>
      </c>
      <c r="E856" s="52" t="inlineStr">
        <is>
          <t>ENV-680</t>
        </is>
      </c>
      <c r="F856" s="52" t="n">
        <v>3</v>
      </c>
      <c r="G856" s="54" t="n">
        <v>0.564591825</v>
      </c>
      <c r="H856" s="54" t="n">
        <v>0.24643302</v>
      </c>
      <c r="I856" s="54" t="n">
        <v>0.414098233</v>
      </c>
      <c r="J856" s="54" t="n">
        <v>9.327337269999999</v>
      </c>
      <c r="K856" s="54" t="n">
        <v>191.238632</v>
      </c>
      <c r="L856" s="54" t="n">
        <v>5.82811832</v>
      </c>
      <c r="M856" s="54" t="n">
        <v>0.293836921</v>
      </c>
      <c r="N856" s="54" t="n">
        <v>0.013309814</v>
      </c>
      <c r="O856" s="54" t="n">
        <v>-0.210865378</v>
      </c>
      <c r="P856" s="52" t="inlineStr">
        <is>
          <t>Gouraud</t>
        </is>
      </c>
      <c r="Q856" s="52" t="inlineStr">
        <is>
          <t>Rock</t>
        </is>
      </c>
      <c r="R856" s="54" t="n">
        <v>0.88</v>
      </c>
      <c r="S856" s="54" t="n">
        <v>0</v>
      </c>
      <c r="T856" s="54" t="n">
        <v>0.3</v>
      </c>
      <c r="U856" s="54" t="n">
        <v>0</v>
      </c>
      <c r="V856" s="52" t="inlineStr">
        <is>
          <t>Yes</t>
        </is>
      </c>
      <c r="W856" s="52" t="inlineStr">
        <is>
          <t>Yes</t>
        </is>
      </c>
      <c r="X856" s="52" t="inlineStr">
        <is>
          <t>-</t>
        </is>
      </c>
      <c r="Y856" s="52" t="inlineStr">
        <is>
          <t>Boulder lobe</t>
        </is>
      </c>
    </row>
    <row r="857" outlineLevel="1">
      <c r="A857" s="52" t="inlineStr">
        <is>
          <t>ENV-683</t>
        </is>
      </c>
      <c r="B857" s="52" t="inlineStr">
        <is>
          <t>Environment</t>
        </is>
      </c>
      <c r="C857" s="59" t="inlineStr">
        <is>
          <t>Sphere</t>
        </is>
      </c>
      <c r="D857" s="62" t="inlineStr">
        <is>
          <t>Rock</t>
        </is>
      </c>
      <c r="E857" s="52" t="inlineStr">
        <is>
          <t>ENV-680</t>
        </is>
      </c>
      <c r="F857" s="52" t="n">
        <v>3</v>
      </c>
      <c r="G857" s="54" t="n">
        <v>0.627865195</v>
      </c>
      <c r="H857" s="54" t="n">
        <v>0.453018486</v>
      </c>
      <c r="I857" s="54" t="n">
        <v>0.549295366</v>
      </c>
      <c r="J857" s="54" t="n">
        <v>-13.2717018</v>
      </c>
      <c r="K857" s="54" t="n">
        <v>91.3751144</v>
      </c>
      <c r="L857" s="54" t="n">
        <v>5.42019606</v>
      </c>
      <c r="M857" s="54" t="n">
        <v>-0.266558975</v>
      </c>
      <c r="N857" s="54" t="n">
        <v>0.150224566</v>
      </c>
      <c r="O857" s="54" t="n">
        <v>-0.234316573</v>
      </c>
      <c r="P857" s="52" t="inlineStr">
        <is>
          <t>Gouraud</t>
        </is>
      </c>
      <c r="Q857" s="52" t="inlineStr">
        <is>
          <t>Rock</t>
        </is>
      </c>
      <c r="R857" s="54" t="n">
        <v>0.88</v>
      </c>
      <c r="S857" s="54" t="n">
        <v>0</v>
      </c>
      <c r="T857" s="54" t="n">
        <v>0.3</v>
      </c>
      <c r="U857" s="54" t="n">
        <v>0</v>
      </c>
      <c r="V857" s="52" t="inlineStr">
        <is>
          <t>Yes</t>
        </is>
      </c>
      <c r="W857" s="52" t="inlineStr">
        <is>
          <t>Yes</t>
        </is>
      </c>
      <c r="X857" s="52" t="inlineStr">
        <is>
          <t>-</t>
        </is>
      </c>
      <c r="Y857" s="52" t="inlineStr">
        <is>
          <t>Boulder lobe</t>
        </is>
      </c>
    </row>
    <row r="858" outlineLevel="1">
      <c r="A858" s="52" t="inlineStr">
        <is>
          <t>ENV-684</t>
        </is>
      </c>
      <c r="B858" s="52" t="inlineStr">
        <is>
          <t>Environment</t>
        </is>
      </c>
      <c r="C858" s="59" t="inlineStr">
        <is>
          <t>Sphere</t>
        </is>
      </c>
      <c r="D858" s="62" t="inlineStr">
        <is>
          <t>Rock</t>
        </is>
      </c>
      <c r="E858" s="52" t="inlineStr">
        <is>
          <t>ENV-680</t>
        </is>
      </c>
      <c r="F858" s="52" t="n">
        <v>3</v>
      </c>
      <c r="G858" s="54" t="n">
        <v>0.623073459</v>
      </c>
      <c r="H858" s="54" t="n">
        <v>0.400016814</v>
      </c>
      <c r="I858" s="54" t="n">
        <v>0.515144169</v>
      </c>
      <c r="J858" s="54" t="n">
        <v>16.2370853</v>
      </c>
      <c r="K858" s="54" t="n">
        <v>183.713867</v>
      </c>
      <c r="L858" s="54" t="n">
        <v>1.49627328</v>
      </c>
      <c r="M858" s="54" t="n">
        <v>-0.209388524</v>
      </c>
      <c r="N858" s="54" t="n">
        <v>0.0735283419</v>
      </c>
      <c r="O858" s="54" t="n">
        <v>0.292509019</v>
      </c>
      <c r="P858" s="52" t="inlineStr">
        <is>
          <t>Gouraud</t>
        </is>
      </c>
      <c r="Q858" s="52" t="inlineStr">
        <is>
          <t>Rock</t>
        </is>
      </c>
      <c r="R858" s="54" t="n">
        <v>0.88</v>
      </c>
      <c r="S858" s="54" t="n">
        <v>0</v>
      </c>
      <c r="T858" s="54" t="n">
        <v>0.3</v>
      </c>
      <c r="U858" s="54" t="n">
        <v>0</v>
      </c>
      <c r="V858" s="52" t="inlineStr">
        <is>
          <t>Yes</t>
        </is>
      </c>
      <c r="W858" s="52" t="inlineStr">
        <is>
          <t>Yes</t>
        </is>
      </c>
      <c r="X858" s="52" t="inlineStr">
        <is>
          <t>-</t>
        </is>
      </c>
      <c r="Y858" s="52" t="inlineStr">
        <is>
          <t>Boulder lobe</t>
        </is>
      </c>
    </row>
    <row r="859" outlineLevel="1">
      <c r="A859" s="52" t="inlineStr">
        <is>
          <t>ENV-685</t>
        </is>
      </c>
      <c r="B859" s="52" t="inlineStr">
        <is>
          <t>Environment</t>
        </is>
      </c>
      <c r="C859" s="53" t="inlineStr">
        <is>
          <t>Group</t>
        </is>
      </c>
      <c r="D859" s="60" t="inlineStr">
        <is>
          <t>Boulder</t>
        </is>
      </c>
      <c r="E859" s="52" t="inlineStr">
        <is>
          <t>ENV-679</t>
        </is>
      </c>
      <c r="F859" s="52" t="n">
        <v>2</v>
      </c>
      <c r="G859" s="54" t="n">
        <v>1</v>
      </c>
      <c r="H859" s="54" t="n">
        <v>1</v>
      </c>
      <c r="I859" s="54" t="n">
        <v>1</v>
      </c>
      <c r="J859" s="54" t="n">
        <v>0</v>
      </c>
      <c r="K859" s="54" t="n">
        <v>65</v>
      </c>
      <c r="L859" s="54" t="n">
        <v>0</v>
      </c>
      <c r="M859" s="54" t="n">
        <v>-6.80000019</v>
      </c>
      <c r="N859" s="54" t="n">
        <v>0.00358308875</v>
      </c>
      <c r="O859" s="54" t="n">
        <v>-5</v>
      </c>
      <c r="P859" s="52" t="inlineStr">
        <is>
          <t>-</t>
        </is>
      </c>
      <c r="Q859" s="52" t="inlineStr">
        <is>
          <t>Plain</t>
        </is>
      </c>
      <c r="R859" s="54" t="n">
        <v>0.5</v>
      </c>
      <c r="S859" s="54" t="n">
        <v>0</v>
      </c>
      <c r="T859" s="54" t="n">
        <v>0.2</v>
      </c>
      <c r="U859" s="54" t="n">
        <v>0</v>
      </c>
      <c r="V859" s="52" t="inlineStr">
        <is>
          <t>No</t>
        </is>
      </c>
      <c r="W859" s="52" t="inlineStr">
        <is>
          <t>Yes</t>
        </is>
      </c>
      <c r="X859" s="52" t="inlineStr">
        <is>
          <t>-</t>
        </is>
      </c>
      <c r="Y859" s="52" t="inlineStr">
        <is>
          <t>Boulder = cluster of spheres</t>
        </is>
      </c>
    </row>
    <row r="860" outlineLevel="1">
      <c r="A860" s="52" t="inlineStr">
        <is>
          <t>ENV-686</t>
        </is>
      </c>
      <c r="B860" s="52" t="inlineStr">
        <is>
          <t>Environment</t>
        </is>
      </c>
      <c r="C860" s="59" t="inlineStr">
        <is>
          <t>Sphere</t>
        </is>
      </c>
      <c r="D860" s="62" t="inlineStr">
        <is>
          <t>Rock</t>
        </is>
      </c>
      <c r="E860" s="52" t="inlineStr">
        <is>
          <t>ENV-685</t>
        </is>
      </c>
      <c r="F860" s="52" t="n">
        <v>3</v>
      </c>
      <c r="G860" s="54" t="n">
        <v>0.690817952</v>
      </c>
      <c r="H860" s="54" t="n">
        <v>0.39560017</v>
      </c>
      <c r="I860" s="54" t="n">
        <v>0.56155926</v>
      </c>
      <c r="J860" s="54" t="n">
        <v>12.1690664</v>
      </c>
      <c r="K860" s="54" t="n">
        <v>38.0499458</v>
      </c>
      <c r="L860" s="54" t="n">
        <v>-22.1061649</v>
      </c>
      <c r="M860" s="54" t="n">
        <v>0</v>
      </c>
      <c r="N860" s="54" t="n">
        <v>0.08703203499999999</v>
      </c>
      <c r="O860" s="54" t="n">
        <v>0</v>
      </c>
      <c r="P860" s="52" t="inlineStr">
        <is>
          <t>Gouraud</t>
        </is>
      </c>
      <c r="Q860" s="52" t="inlineStr">
        <is>
          <t>Rock</t>
        </is>
      </c>
      <c r="R860" s="54" t="n">
        <v>0.88</v>
      </c>
      <c r="S860" s="54" t="n">
        <v>0</v>
      </c>
      <c r="T860" s="54" t="n">
        <v>0.3</v>
      </c>
      <c r="U860" s="54" t="n">
        <v>0</v>
      </c>
      <c r="V860" s="52" t="inlineStr">
        <is>
          <t>Yes</t>
        </is>
      </c>
      <c r="W860" s="52" t="inlineStr">
        <is>
          <t>Yes</t>
        </is>
      </c>
      <c r="X860" s="52" t="inlineStr">
        <is>
          <t>-</t>
        </is>
      </c>
      <c r="Y860" s="52" t="inlineStr">
        <is>
          <t>Boulder lobe</t>
        </is>
      </c>
    </row>
    <row r="861" outlineLevel="1">
      <c r="A861" s="52" t="inlineStr">
        <is>
          <t>ENV-687</t>
        </is>
      </c>
      <c r="B861" s="52" t="inlineStr">
        <is>
          <t>Environment</t>
        </is>
      </c>
      <c r="C861" s="59" t="inlineStr">
        <is>
          <t>Sphere</t>
        </is>
      </c>
      <c r="D861" s="62" t="inlineStr">
        <is>
          <t>Rock</t>
        </is>
      </c>
      <c r="E861" s="52" t="inlineStr">
        <is>
          <t>ENV-685</t>
        </is>
      </c>
      <c r="F861" s="52" t="n">
        <v>3</v>
      </c>
      <c r="G861" s="54" t="n">
        <v>0.409710675</v>
      </c>
      <c r="H861" s="54" t="n">
        <v>0.283115029</v>
      </c>
      <c r="I861" s="54" t="n">
        <v>0.393258095</v>
      </c>
      <c r="J861" s="54" t="n">
        <v>12.4265671</v>
      </c>
      <c r="K861" s="54" t="n">
        <v>139.646271</v>
      </c>
      <c r="L861" s="54" t="n">
        <v>24.8909721</v>
      </c>
      <c r="M861" s="54" t="n">
        <v>0.26940313</v>
      </c>
      <c r="N861" s="54" t="n">
        <v>0.07135728</v>
      </c>
      <c r="O861" s="54" t="n">
        <v>-0.102946751</v>
      </c>
      <c r="P861" s="52" t="inlineStr">
        <is>
          <t>Gouraud</t>
        </is>
      </c>
      <c r="Q861" s="52" t="inlineStr">
        <is>
          <t>Rock</t>
        </is>
      </c>
      <c r="R861" s="54" t="n">
        <v>0.88</v>
      </c>
      <c r="S861" s="54" t="n">
        <v>0</v>
      </c>
      <c r="T861" s="54" t="n">
        <v>0.3</v>
      </c>
      <c r="U861" s="54" t="n">
        <v>0</v>
      </c>
      <c r="V861" s="52" t="inlineStr">
        <is>
          <t>Yes</t>
        </is>
      </c>
      <c r="W861" s="52" t="inlineStr">
        <is>
          <t>Yes</t>
        </is>
      </c>
      <c r="X861" s="52" t="inlineStr">
        <is>
          <t>-</t>
        </is>
      </c>
      <c r="Y861" s="52" t="inlineStr">
        <is>
          <t>Boulder lobe</t>
        </is>
      </c>
    </row>
    <row r="862" outlineLevel="1">
      <c r="A862" s="52" t="inlineStr">
        <is>
          <t>ENV-688</t>
        </is>
      </c>
      <c r="B862" s="52" t="inlineStr">
        <is>
          <t>Environment</t>
        </is>
      </c>
      <c r="C862" s="59" t="inlineStr">
        <is>
          <t>Sphere</t>
        </is>
      </c>
      <c r="D862" s="62" t="inlineStr">
        <is>
          <t>Rock</t>
        </is>
      </c>
      <c r="E862" s="52" t="inlineStr">
        <is>
          <t>ENV-685</t>
        </is>
      </c>
      <c r="F862" s="52" t="n">
        <v>3</v>
      </c>
      <c r="G862" s="54" t="n">
        <v>0.419205099</v>
      </c>
      <c r="H862" s="54" t="n">
        <v>0.344926</v>
      </c>
      <c r="I862" s="54" t="n">
        <v>0.422968537</v>
      </c>
      <c r="J862" s="54" t="n">
        <v>-1.44921243</v>
      </c>
      <c r="K862" s="54" t="n">
        <v>288.189209</v>
      </c>
      <c r="L862" s="54" t="n">
        <v>-15.712801</v>
      </c>
      <c r="M862" s="54" t="n">
        <v>-0.109198563</v>
      </c>
      <c r="N862" s="54" t="n">
        <v>0.109939277</v>
      </c>
      <c r="O862" s="54" t="n">
        <v>0.0257329773</v>
      </c>
      <c r="P862" s="52" t="inlineStr">
        <is>
          <t>Gouraud</t>
        </is>
      </c>
      <c r="Q862" s="52" t="inlineStr">
        <is>
          <t>Rock</t>
        </is>
      </c>
      <c r="R862" s="54" t="n">
        <v>0.88</v>
      </c>
      <c r="S862" s="54" t="n">
        <v>0</v>
      </c>
      <c r="T862" s="54" t="n">
        <v>0.3</v>
      </c>
      <c r="U862" s="54" t="n">
        <v>0</v>
      </c>
      <c r="V862" s="52" t="inlineStr">
        <is>
          <t>Yes</t>
        </is>
      </c>
      <c r="W862" s="52" t="inlineStr">
        <is>
          <t>Yes</t>
        </is>
      </c>
      <c r="X862" s="52" t="inlineStr">
        <is>
          <t>-</t>
        </is>
      </c>
      <c r="Y862" s="52" t="inlineStr">
        <is>
          <t>Boulder lobe</t>
        </is>
      </c>
    </row>
    <row r="863" outlineLevel="1">
      <c r="A863" s="52" t="inlineStr">
        <is>
          <t>ENV-689</t>
        </is>
      </c>
      <c r="B863" s="52" t="inlineStr">
        <is>
          <t>Environment</t>
        </is>
      </c>
      <c r="C863" s="53" t="inlineStr">
        <is>
          <t>Group</t>
        </is>
      </c>
      <c r="D863" s="60" t="inlineStr">
        <is>
          <t>Boulder</t>
        </is>
      </c>
      <c r="E863" s="52" t="inlineStr">
        <is>
          <t>ENV-679</t>
        </is>
      </c>
      <c r="F863" s="52" t="n">
        <v>2</v>
      </c>
      <c r="G863" s="54" t="n">
        <v>1</v>
      </c>
      <c r="H863" s="54" t="n">
        <v>1</v>
      </c>
      <c r="I863" s="54" t="n">
        <v>1</v>
      </c>
      <c r="J863" s="54" t="n">
        <v>0</v>
      </c>
      <c r="K863" s="54" t="n">
        <v>10</v>
      </c>
      <c r="L863" s="54" t="n">
        <v>0</v>
      </c>
      <c r="M863" s="54" t="n">
        <v>6.9000001</v>
      </c>
      <c r="N863" s="54" t="n">
        <v>0.0352575034</v>
      </c>
      <c r="O863" s="54" t="n">
        <v>-1.39999998</v>
      </c>
      <c r="P863" s="52" t="inlineStr">
        <is>
          <t>-</t>
        </is>
      </c>
      <c r="Q863" s="52" t="inlineStr">
        <is>
          <t>Plain</t>
        </is>
      </c>
      <c r="R863" s="54" t="n">
        <v>0.5</v>
      </c>
      <c r="S863" s="54" t="n">
        <v>0</v>
      </c>
      <c r="T863" s="54" t="n">
        <v>0.2</v>
      </c>
      <c r="U863" s="54" t="n">
        <v>0</v>
      </c>
      <c r="V863" s="52" t="inlineStr">
        <is>
          <t>No</t>
        </is>
      </c>
      <c r="W863" s="52" t="inlineStr">
        <is>
          <t>Yes</t>
        </is>
      </c>
      <c r="X863" s="52" t="inlineStr">
        <is>
          <t>-</t>
        </is>
      </c>
      <c r="Y863" s="52" t="inlineStr">
        <is>
          <t>Boulder = cluster of spheres</t>
        </is>
      </c>
    </row>
    <row r="864" outlineLevel="1">
      <c r="A864" s="52" t="inlineStr">
        <is>
          <t>ENV-690</t>
        </is>
      </c>
      <c r="B864" s="52" t="inlineStr">
        <is>
          <t>Environment</t>
        </is>
      </c>
      <c r="C864" s="59" t="inlineStr">
        <is>
          <t>Sphere</t>
        </is>
      </c>
      <c r="D864" s="62" t="inlineStr">
        <is>
          <t>Rock</t>
        </is>
      </c>
      <c r="E864" s="52" t="inlineStr">
        <is>
          <t>ENV-689</t>
        </is>
      </c>
      <c r="F864" s="52" t="n">
        <v>3</v>
      </c>
      <c r="G864" s="54" t="n">
        <v>0.552636147</v>
      </c>
      <c r="H864" s="54" t="n">
        <v>0.377491683</v>
      </c>
      <c r="I864" s="54" t="n">
        <v>0.676592648</v>
      </c>
      <c r="J864" s="54" t="n">
        <v>11.9025202</v>
      </c>
      <c r="K864" s="54" t="n">
        <v>237.871521</v>
      </c>
      <c r="L864" s="54" t="n">
        <v>-14.0116425</v>
      </c>
      <c r="M864" s="54" t="n">
        <v>0</v>
      </c>
      <c r="N864" s="54" t="n">
        <v>0.0830481723</v>
      </c>
      <c r="O864" s="54" t="n">
        <v>0</v>
      </c>
      <c r="P864" s="52" t="inlineStr">
        <is>
          <t>Gouraud</t>
        </is>
      </c>
      <c r="Q864" s="52" t="inlineStr">
        <is>
          <t>Rock</t>
        </is>
      </c>
      <c r="R864" s="54" t="n">
        <v>0.88</v>
      </c>
      <c r="S864" s="54" t="n">
        <v>0</v>
      </c>
      <c r="T864" s="54" t="n">
        <v>0.3</v>
      </c>
      <c r="U864" s="54" t="n">
        <v>0</v>
      </c>
      <c r="V864" s="52" t="inlineStr">
        <is>
          <t>Yes</t>
        </is>
      </c>
      <c r="W864" s="52" t="inlineStr">
        <is>
          <t>Yes</t>
        </is>
      </c>
      <c r="X864" s="52" t="inlineStr">
        <is>
          <t>-</t>
        </is>
      </c>
      <c r="Y864" s="52" t="inlineStr">
        <is>
          <t>Boulder lobe</t>
        </is>
      </c>
    </row>
    <row r="865" outlineLevel="1">
      <c r="A865" s="52" t="inlineStr">
        <is>
          <t>ENV-691</t>
        </is>
      </c>
      <c r="B865" s="52" t="inlineStr">
        <is>
          <t>Environment</t>
        </is>
      </c>
      <c r="C865" s="59" t="inlineStr">
        <is>
          <t>Sphere</t>
        </is>
      </c>
      <c r="D865" s="62" t="inlineStr">
        <is>
          <t>Rock</t>
        </is>
      </c>
      <c r="E865" s="52" t="inlineStr">
        <is>
          <t>ENV-689</t>
        </is>
      </c>
      <c r="F865" s="52" t="n">
        <v>3</v>
      </c>
      <c r="G865" s="54" t="n">
        <v>0.258328974</v>
      </c>
      <c r="H865" s="54" t="n">
        <v>0.166285381</v>
      </c>
      <c r="I865" s="54" t="n">
        <v>0.327204108</v>
      </c>
      <c r="J865" s="54" t="n">
        <v>-3.31785393</v>
      </c>
      <c r="K865" s="54" t="n">
        <v>275.378357</v>
      </c>
      <c r="L865" s="54" t="n">
        <v>15.2856112</v>
      </c>
      <c r="M865" s="54" t="n">
        <v>0.008725658989999999</v>
      </c>
      <c r="N865" s="54" t="n">
        <v>0.08611864599999999</v>
      </c>
      <c r="O865" s="54" t="n">
        <v>-0.199438721</v>
      </c>
      <c r="P865" s="52" t="inlineStr">
        <is>
          <t>Gouraud</t>
        </is>
      </c>
      <c r="Q865" s="52" t="inlineStr">
        <is>
          <t>Rock</t>
        </is>
      </c>
      <c r="R865" s="54" t="n">
        <v>0.88</v>
      </c>
      <c r="S865" s="54" t="n">
        <v>0</v>
      </c>
      <c r="T865" s="54" t="n">
        <v>0.3</v>
      </c>
      <c r="U865" s="54" t="n">
        <v>0</v>
      </c>
      <c r="V865" s="52" t="inlineStr">
        <is>
          <t>Yes</t>
        </is>
      </c>
      <c r="W865" s="52" t="inlineStr">
        <is>
          <t>Yes</t>
        </is>
      </c>
      <c r="X865" s="52" t="inlineStr">
        <is>
          <t>-</t>
        </is>
      </c>
      <c r="Y865" s="52" t="inlineStr">
        <is>
          <t>Boulder lobe</t>
        </is>
      </c>
    </row>
    <row r="866" outlineLevel="1">
      <c r="A866" s="52" t="inlineStr">
        <is>
          <t>ENV-692</t>
        </is>
      </c>
      <c r="B866" s="52" t="inlineStr">
        <is>
          <t>Environment</t>
        </is>
      </c>
      <c r="C866" s="59" t="inlineStr">
        <is>
          <t>Sphere</t>
        </is>
      </c>
      <c r="D866" s="62" t="inlineStr">
        <is>
          <t>Rock</t>
        </is>
      </c>
      <c r="E866" s="52" t="inlineStr">
        <is>
          <t>ENV-689</t>
        </is>
      </c>
      <c r="F866" s="52" t="n">
        <v>3</v>
      </c>
      <c r="G866" s="54" t="n">
        <v>0.304928154</v>
      </c>
      <c r="H866" s="54" t="n">
        <v>0.160723343</v>
      </c>
      <c r="I866" s="54" t="n">
        <v>0.392679363</v>
      </c>
      <c r="J866" s="54" t="n">
        <v>22.2759628</v>
      </c>
      <c r="K866" s="54" t="n">
        <v>262.455658</v>
      </c>
      <c r="L866" s="54" t="n">
        <v>-4.79992342</v>
      </c>
      <c r="M866" s="54" t="n">
        <v>0.14609164</v>
      </c>
      <c r="N866" s="54" t="n">
        <v>0.0519963652</v>
      </c>
      <c r="O866" s="54" t="n">
        <v>-0.206055611</v>
      </c>
      <c r="P866" s="52" t="inlineStr">
        <is>
          <t>Gouraud</t>
        </is>
      </c>
      <c r="Q866" s="52" t="inlineStr">
        <is>
          <t>Rock</t>
        </is>
      </c>
      <c r="R866" s="54" t="n">
        <v>0.88</v>
      </c>
      <c r="S866" s="54" t="n">
        <v>0</v>
      </c>
      <c r="T866" s="54" t="n">
        <v>0.3</v>
      </c>
      <c r="U866" s="54" t="n">
        <v>0</v>
      </c>
      <c r="V866" s="52" t="inlineStr">
        <is>
          <t>Yes</t>
        </is>
      </c>
      <c r="W866" s="52" t="inlineStr">
        <is>
          <t>Yes</t>
        </is>
      </c>
      <c r="X866" s="52" t="inlineStr">
        <is>
          <t>-</t>
        </is>
      </c>
      <c r="Y866" s="52" t="inlineStr">
        <is>
          <t>Boulder lobe</t>
        </is>
      </c>
    </row>
    <row r="867" outlineLevel="1">
      <c r="A867" s="52" t="inlineStr">
        <is>
          <t>ENV-693</t>
        </is>
      </c>
      <c r="B867" s="52" t="inlineStr">
        <is>
          <t>Environment</t>
        </is>
      </c>
      <c r="C867" s="59" t="inlineStr">
        <is>
          <t>Sphere</t>
        </is>
      </c>
      <c r="D867" s="62" t="inlineStr">
        <is>
          <t>Rock</t>
        </is>
      </c>
      <c r="E867" s="52" t="inlineStr">
        <is>
          <t>ENV-689</t>
        </is>
      </c>
      <c r="F867" s="52" t="n">
        <v>3</v>
      </c>
      <c r="G867" s="54" t="n">
        <v>0.45265609</v>
      </c>
      <c r="H867" s="54" t="n">
        <v>0.291981488</v>
      </c>
      <c r="I867" s="54" t="n">
        <v>0.476508737</v>
      </c>
      <c r="J867" s="54" t="n">
        <v>-7.28704357</v>
      </c>
      <c r="K867" s="54" t="n">
        <v>153.149292</v>
      </c>
      <c r="L867" s="54" t="n">
        <v>5.84107637</v>
      </c>
      <c r="M867" s="54" t="n">
        <v>-0.000658443023</v>
      </c>
      <c r="N867" s="54" t="n">
        <v>0.0498410724</v>
      </c>
      <c r="O867" s="54" t="n">
        <v>-0.0611748807</v>
      </c>
      <c r="P867" s="52" t="inlineStr">
        <is>
          <t>Gouraud</t>
        </is>
      </c>
      <c r="Q867" s="52" t="inlineStr">
        <is>
          <t>Rock</t>
        </is>
      </c>
      <c r="R867" s="54" t="n">
        <v>0.88</v>
      </c>
      <c r="S867" s="54" t="n">
        <v>0</v>
      </c>
      <c r="T867" s="54" t="n">
        <v>0.3</v>
      </c>
      <c r="U867" s="54" t="n">
        <v>0</v>
      </c>
      <c r="V867" s="52" t="inlineStr">
        <is>
          <t>Yes</t>
        </is>
      </c>
      <c r="W867" s="52" t="inlineStr">
        <is>
          <t>Yes</t>
        </is>
      </c>
      <c r="X867" s="52" t="inlineStr">
        <is>
          <t>-</t>
        </is>
      </c>
      <c r="Y867" s="52" t="inlineStr">
        <is>
          <t>Boulder lobe</t>
        </is>
      </c>
    </row>
    <row r="868" outlineLevel="1">
      <c r="A868" s="52" t="inlineStr">
        <is>
          <t>ENV-694</t>
        </is>
      </c>
      <c r="B868" s="52" t="inlineStr">
        <is>
          <t>Environment</t>
        </is>
      </c>
      <c r="C868" s="53" t="inlineStr">
        <is>
          <t>Group</t>
        </is>
      </c>
      <c r="D868" s="60" t="inlineStr">
        <is>
          <t>Boulder</t>
        </is>
      </c>
      <c r="E868" s="52" t="inlineStr">
        <is>
          <t>ENV-679</t>
        </is>
      </c>
      <c r="F868" s="52" t="n">
        <v>2</v>
      </c>
      <c r="G868" s="54" t="n">
        <v>1</v>
      </c>
      <c r="H868" s="54" t="n">
        <v>1</v>
      </c>
      <c r="I868" s="54" t="n">
        <v>1</v>
      </c>
      <c r="J868" s="54" t="n">
        <v>0</v>
      </c>
      <c r="K868" s="54" t="n">
        <v>80</v>
      </c>
      <c r="L868" s="54" t="n">
        <v>0</v>
      </c>
      <c r="M868" s="54" t="n">
        <v>-7.0999999</v>
      </c>
      <c r="N868" s="54" t="n">
        <v>-0.269031733</v>
      </c>
      <c r="O868" s="54" t="n">
        <v>-1.10000002</v>
      </c>
      <c r="P868" s="52" t="inlineStr">
        <is>
          <t>-</t>
        </is>
      </c>
      <c r="Q868" s="52" t="inlineStr">
        <is>
          <t>Plain</t>
        </is>
      </c>
      <c r="R868" s="54" t="n">
        <v>0.5</v>
      </c>
      <c r="S868" s="54" t="n">
        <v>0</v>
      </c>
      <c r="T868" s="54" t="n">
        <v>0.2</v>
      </c>
      <c r="U868" s="54" t="n">
        <v>0</v>
      </c>
      <c r="V868" s="52" t="inlineStr">
        <is>
          <t>No</t>
        </is>
      </c>
      <c r="W868" s="52" t="inlineStr">
        <is>
          <t>Yes</t>
        </is>
      </c>
      <c r="X868" s="52" t="inlineStr">
        <is>
          <t>-</t>
        </is>
      </c>
      <c r="Y868" s="52" t="inlineStr">
        <is>
          <t>Boulder = cluster of spheres</t>
        </is>
      </c>
    </row>
    <row r="869" outlineLevel="1">
      <c r="A869" s="52" t="inlineStr">
        <is>
          <t>ENV-695</t>
        </is>
      </c>
      <c r="B869" s="52" t="inlineStr">
        <is>
          <t>Environment</t>
        </is>
      </c>
      <c r="C869" s="59" t="inlineStr">
        <is>
          <t>Sphere</t>
        </is>
      </c>
      <c r="D869" s="62" t="inlineStr">
        <is>
          <t>Rock</t>
        </is>
      </c>
      <c r="E869" s="52" t="inlineStr">
        <is>
          <t>ENV-694</t>
        </is>
      </c>
      <c r="F869" s="52" t="n">
        <v>3</v>
      </c>
      <c r="G869" s="54" t="n">
        <v>0.897954822</v>
      </c>
      <c r="H869" s="54" t="n">
        <v>0.468430966</v>
      </c>
      <c r="I869" s="54" t="n">
        <v>0.8702216149999999</v>
      </c>
      <c r="J869" s="54" t="n">
        <v>16.0124454</v>
      </c>
      <c r="K869" s="54" t="n">
        <v>37.0686417</v>
      </c>
      <c r="L869" s="54" t="n">
        <v>18.5967503</v>
      </c>
      <c r="M869" s="54" t="n">
        <v>0</v>
      </c>
      <c r="N869" s="54" t="n">
        <v>0.103054814</v>
      </c>
      <c r="O869" s="54" t="n">
        <v>0</v>
      </c>
      <c r="P869" s="52" t="inlineStr">
        <is>
          <t>Gouraud</t>
        </is>
      </c>
      <c r="Q869" s="52" t="inlineStr">
        <is>
          <t>Rock</t>
        </is>
      </c>
      <c r="R869" s="54" t="n">
        <v>0.88</v>
      </c>
      <c r="S869" s="54" t="n">
        <v>0</v>
      </c>
      <c r="T869" s="54" t="n">
        <v>0.3</v>
      </c>
      <c r="U869" s="54" t="n">
        <v>0</v>
      </c>
      <c r="V869" s="52" t="inlineStr">
        <is>
          <t>Yes</t>
        </is>
      </c>
      <c r="W869" s="52" t="inlineStr">
        <is>
          <t>Yes</t>
        </is>
      </c>
      <c r="X869" s="52" t="inlineStr">
        <is>
          <t>-</t>
        </is>
      </c>
      <c r="Y869" s="52" t="inlineStr">
        <is>
          <t>Boulder lobe</t>
        </is>
      </c>
    </row>
    <row r="870" outlineLevel="1">
      <c r="A870" s="52" t="inlineStr">
        <is>
          <t>ENV-696</t>
        </is>
      </c>
      <c r="B870" s="52" t="inlineStr">
        <is>
          <t>Environment</t>
        </is>
      </c>
      <c r="C870" s="59" t="inlineStr">
        <is>
          <t>Sphere</t>
        </is>
      </c>
      <c r="D870" s="62" t="inlineStr">
        <is>
          <t>Rock</t>
        </is>
      </c>
      <c r="E870" s="52" t="inlineStr">
        <is>
          <t>ENV-694</t>
        </is>
      </c>
      <c r="F870" s="52" t="n">
        <v>3</v>
      </c>
      <c r="G870" s="54" t="n">
        <v>0.634115458</v>
      </c>
      <c r="H870" s="54" t="n">
        <v>0.352577209</v>
      </c>
      <c r="I870" s="54" t="n">
        <v>0.511025965</v>
      </c>
      <c r="J870" s="54" t="n">
        <v>10.7626438</v>
      </c>
      <c r="K870" s="54" t="n">
        <v>221.759079</v>
      </c>
      <c r="L870" s="54" t="n">
        <v>-3.58594942</v>
      </c>
      <c r="M870" s="54" t="n">
        <v>-0.152509898</v>
      </c>
      <c r="N870" s="54" t="n">
        <v>0.159409434</v>
      </c>
      <c r="O870" s="54" t="n">
        <v>-0.114800155</v>
      </c>
      <c r="P870" s="52" t="inlineStr">
        <is>
          <t>Gouraud</t>
        </is>
      </c>
      <c r="Q870" s="52" t="inlineStr">
        <is>
          <t>Rock</t>
        </is>
      </c>
      <c r="R870" s="54" t="n">
        <v>0.88</v>
      </c>
      <c r="S870" s="54" t="n">
        <v>0</v>
      </c>
      <c r="T870" s="54" t="n">
        <v>0.3</v>
      </c>
      <c r="U870" s="54" t="n">
        <v>0</v>
      </c>
      <c r="V870" s="52" t="inlineStr">
        <is>
          <t>Yes</t>
        </is>
      </c>
      <c r="W870" s="52" t="inlineStr">
        <is>
          <t>Yes</t>
        </is>
      </c>
      <c r="X870" s="52" t="inlineStr">
        <is>
          <t>-</t>
        </is>
      </c>
      <c r="Y870" s="52" t="inlineStr">
        <is>
          <t>Boulder lobe</t>
        </is>
      </c>
    </row>
    <row r="871" outlineLevel="1">
      <c r="A871" s="52" t="inlineStr">
        <is>
          <t>ENV-697</t>
        </is>
      </c>
      <c r="B871" s="52" t="inlineStr">
        <is>
          <t>Environment</t>
        </is>
      </c>
      <c r="C871" s="59" t="inlineStr">
        <is>
          <t>Sphere</t>
        </is>
      </c>
      <c r="D871" s="62" t="inlineStr">
        <is>
          <t>Rock</t>
        </is>
      </c>
      <c r="E871" s="52" t="inlineStr">
        <is>
          <t>ENV-694</t>
        </is>
      </c>
      <c r="F871" s="52" t="n">
        <v>3</v>
      </c>
      <c r="G871" s="54" t="n">
        <v>0.506550908</v>
      </c>
      <c r="H871" s="54" t="n">
        <v>0.365450293</v>
      </c>
      <c r="I871" s="54" t="n">
        <v>0.503612757</v>
      </c>
      <c r="J871" s="54" t="n">
        <v>4.63231516</v>
      </c>
      <c r="K871" s="54" t="n">
        <v>309.672119</v>
      </c>
      <c r="L871" s="54" t="n">
        <v>-10.9545231</v>
      </c>
      <c r="M871" s="54" t="n">
        <v>0.06910635530000001</v>
      </c>
      <c r="N871" s="54" t="n">
        <v>0.161674768</v>
      </c>
      <c r="O871" s="54" t="n">
        <v>-0.166038856</v>
      </c>
      <c r="P871" s="52" t="inlineStr">
        <is>
          <t>Gouraud</t>
        </is>
      </c>
      <c r="Q871" s="52" t="inlineStr">
        <is>
          <t>Rock</t>
        </is>
      </c>
      <c r="R871" s="54" t="n">
        <v>0.88</v>
      </c>
      <c r="S871" s="54" t="n">
        <v>0</v>
      </c>
      <c r="T871" s="54" t="n">
        <v>0.3</v>
      </c>
      <c r="U871" s="54" t="n">
        <v>0</v>
      </c>
      <c r="V871" s="52" t="inlineStr">
        <is>
          <t>Yes</t>
        </is>
      </c>
      <c r="W871" s="52" t="inlineStr">
        <is>
          <t>Yes</t>
        </is>
      </c>
      <c r="X871" s="52" t="inlineStr">
        <is>
          <t>-</t>
        </is>
      </c>
      <c r="Y871" s="52" t="inlineStr">
        <is>
          <t>Boulder lobe</t>
        </is>
      </c>
    </row>
    <row r="872" outlineLevel="1">
      <c r="A872" s="52" t="inlineStr">
        <is>
          <t>ENV-698</t>
        </is>
      </c>
      <c r="B872" s="52" t="inlineStr">
        <is>
          <t>Environment</t>
        </is>
      </c>
      <c r="C872" s="59" t="inlineStr">
        <is>
          <t>Sphere</t>
        </is>
      </c>
      <c r="D872" s="62" t="inlineStr">
        <is>
          <t>Rock</t>
        </is>
      </c>
      <c r="E872" s="52" t="inlineStr">
        <is>
          <t>ENV-694</t>
        </is>
      </c>
      <c r="F872" s="52" t="n">
        <v>3</v>
      </c>
      <c r="G872" s="54" t="n">
        <v>0.383288383</v>
      </c>
      <c r="H872" s="54" t="n">
        <v>0.247583881</v>
      </c>
      <c r="I872" s="54" t="n">
        <v>0.406466544</v>
      </c>
      <c r="J872" s="54" t="n">
        <v>15.9447994</v>
      </c>
      <c r="K872" s="54" t="n">
        <v>60.608654</v>
      </c>
      <c r="L872" s="54" t="n">
        <v>-9.33703232</v>
      </c>
      <c r="M872" s="54" t="n">
        <v>0.240844578</v>
      </c>
      <c r="N872" s="54" t="n">
        <v>0.142817006</v>
      </c>
      <c r="O872" s="54" t="n">
        <v>-0.09364019329999999</v>
      </c>
      <c r="P872" s="52" t="inlineStr">
        <is>
          <t>Gouraud</t>
        </is>
      </c>
      <c r="Q872" s="52" t="inlineStr">
        <is>
          <t>Rock</t>
        </is>
      </c>
      <c r="R872" s="54" t="n">
        <v>0.88</v>
      </c>
      <c r="S872" s="54" t="n">
        <v>0</v>
      </c>
      <c r="T872" s="54" t="n">
        <v>0.3</v>
      </c>
      <c r="U872" s="54" t="n">
        <v>0</v>
      </c>
      <c r="V872" s="52" t="inlineStr">
        <is>
          <t>Yes</t>
        </is>
      </c>
      <c r="W872" s="52" t="inlineStr">
        <is>
          <t>Yes</t>
        </is>
      </c>
      <c r="X872" s="52" t="inlineStr">
        <is>
          <t>-</t>
        </is>
      </c>
      <c r="Y872" s="52" t="inlineStr">
        <is>
          <t>Boulder lobe</t>
        </is>
      </c>
    </row>
    <row r="873" outlineLevel="1">
      <c r="A873" s="52" t="inlineStr">
        <is>
          <t>ENV-699</t>
        </is>
      </c>
      <c r="B873" s="52" t="inlineStr">
        <is>
          <t>Environment</t>
        </is>
      </c>
      <c r="C873" s="53" t="inlineStr">
        <is>
          <t>Group</t>
        </is>
      </c>
      <c r="D873" s="60" t="inlineStr">
        <is>
          <t>Boulder</t>
        </is>
      </c>
      <c r="E873" s="52" t="inlineStr">
        <is>
          <t>ENV-679</t>
        </is>
      </c>
      <c r="F873" s="52" t="n">
        <v>2</v>
      </c>
      <c r="G873" s="54" t="n">
        <v>1</v>
      </c>
      <c r="H873" s="54" t="n">
        <v>1</v>
      </c>
      <c r="I873" s="54" t="n">
        <v>1</v>
      </c>
      <c r="J873" s="54" t="n">
        <v>0</v>
      </c>
      <c r="K873" s="54" t="n">
        <v>35</v>
      </c>
      <c r="L873" s="54" t="n">
        <v>0</v>
      </c>
      <c r="M873" s="54" t="n">
        <v>3.79999995</v>
      </c>
      <c r="N873" s="54" t="n">
        <v>0.228647679</v>
      </c>
      <c r="O873" s="54" t="n">
        <v>7</v>
      </c>
      <c r="P873" s="52" t="inlineStr">
        <is>
          <t>-</t>
        </is>
      </c>
      <c r="Q873" s="52" t="inlineStr">
        <is>
          <t>Plain</t>
        </is>
      </c>
      <c r="R873" s="54" t="n">
        <v>0.5</v>
      </c>
      <c r="S873" s="54" t="n">
        <v>0</v>
      </c>
      <c r="T873" s="54" t="n">
        <v>0.2</v>
      </c>
      <c r="U873" s="54" t="n">
        <v>0</v>
      </c>
      <c r="V873" s="52" t="inlineStr">
        <is>
          <t>No</t>
        </is>
      </c>
      <c r="W873" s="52" t="inlineStr">
        <is>
          <t>Yes</t>
        </is>
      </c>
      <c r="X873" s="52" t="inlineStr">
        <is>
          <t>-</t>
        </is>
      </c>
      <c r="Y873" s="52" t="inlineStr">
        <is>
          <t>Boulder = cluster of spheres</t>
        </is>
      </c>
    </row>
    <row r="874" outlineLevel="1">
      <c r="A874" s="52" t="inlineStr">
        <is>
          <t>ENV-700</t>
        </is>
      </c>
      <c r="B874" s="52" t="inlineStr">
        <is>
          <t>Environment</t>
        </is>
      </c>
      <c r="C874" s="59" t="inlineStr">
        <is>
          <t>Sphere</t>
        </is>
      </c>
      <c r="D874" s="62" t="inlineStr">
        <is>
          <t>Rock</t>
        </is>
      </c>
      <c r="E874" s="52" t="inlineStr">
        <is>
          <t>ENV-699</t>
        </is>
      </c>
      <c r="F874" s="52" t="n">
        <v>3</v>
      </c>
      <c r="G874" s="54" t="n">
        <v>0.7663465739999999</v>
      </c>
      <c r="H874" s="54" t="n">
        <v>0.344580114</v>
      </c>
      <c r="I874" s="54" t="n">
        <v>0.594246924</v>
      </c>
      <c r="J874" s="54" t="n">
        <v>12.0139837</v>
      </c>
      <c r="K874" s="54" t="n">
        <v>105.792999</v>
      </c>
      <c r="L874" s="54" t="n">
        <v>-8.907866479999999</v>
      </c>
      <c r="M874" s="54" t="n">
        <v>0</v>
      </c>
      <c r="N874" s="54" t="n">
        <v>0.0758076236</v>
      </c>
      <c r="O874" s="54" t="n">
        <v>0</v>
      </c>
      <c r="P874" s="52" t="inlineStr">
        <is>
          <t>Gouraud</t>
        </is>
      </c>
      <c r="Q874" s="52" t="inlineStr">
        <is>
          <t>Rock</t>
        </is>
      </c>
      <c r="R874" s="54" t="n">
        <v>0.88</v>
      </c>
      <c r="S874" s="54" t="n">
        <v>0</v>
      </c>
      <c r="T874" s="54" t="n">
        <v>0.3</v>
      </c>
      <c r="U874" s="54" t="n">
        <v>0</v>
      </c>
      <c r="V874" s="52" t="inlineStr">
        <is>
          <t>Yes</t>
        </is>
      </c>
      <c r="W874" s="52" t="inlineStr">
        <is>
          <t>Yes</t>
        </is>
      </c>
      <c r="X874" s="52" t="inlineStr">
        <is>
          <t>-</t>
        </is>
      </c>
      <c r="Y874" s="52" t="inlineStr">
        <is>
          <t>Boulder lobe</t>
        </is>
      </c>
    </row>
    <row r="875" outlineLevel="1">
      <c r="A875" s="52" t="inlineStr">
        <is>
          <t>ENV-701</t>
        </is>
      </c>
      <c r="B875" s="52" t="inlineStr">
        <is>
          <t>Environment</t>
        </is>
      </c>
      <c r="C875" s="59" t="inlineStr">
        <is>
          <t>Sphere</t>
        </is>
      </c>
      <c r="D875" s="62" t="inlineStr">
        <is>
          <t>Rock</t>
        </is>
      </c>
      <c r="E875" s="52" t="inlineStr">
        <is>
          <t>ENV-699</t>
        </is>
      </c>
      <c r="F875" s="52" t="n">
        <v>3</v>
      </c>
      <c r="G875" s="54" t="n">
        <v>0.395207524</v>
      </c>
      <c r="H875" s="54" t="n">
        <v>0.256891638</v>
      </c>
      <c r="I875" s="54" t="n">
        <v>0.390253276</v>
      </c>
      <c r="J875" s="54" t="n">
        <v>18.6742687</v>
      </c>
      <c r="K875" s="54" t="n">
        <v>181.527802</v>
      </c>
      <c r="L875" s="54" t="n">
        <v>16.950985</v>
      </c>
      <c r="M875" s="54" t="n">
        <v>-0.0590408035</v>
      </c>
      <c r="N875" s="54" t="n">
        <v>0.09531331060000001</v>
      </c>
      <c r="O875" s="54" t="n">
        <v>-0.0349635445</v>
      </c>
      <c r="P875" s="52" t="inlineStr">
        <is>
          <t>Gouraud</t>
        </is>
      </c>
      <c r="Q875" s="52" t="inlineStr">
        <is>
          <t>Rock</t>
        </is>
      </c>
      <c r="R875" s="54" t="n">
        <v>0.88</v>
      </c>
      <c r="S875" s="54" t="n">
        <v>0</v>
      </c>
      <c r="T875" s="54" t="n">
        <v>0.3</v>
      </c>
      <c r="U875" s="54" t="n">
        <v>0</v>
      </c>
      <c r="V875" s="52" t="inlineStr">
        <is>
          <t>Yes</t>
        </is>
      </c>
      <c r="W875" s="52" t="inlineStr">
        <is>
          <t>Yes</t>
        </is>
      </c>
      <c r="X875" s="52" t="inlineStr">
        <is>
          <t>-</t>
        </is>
      </c>
      <c r="Y875" s="52" t="inlineStr">
        <is>
          <t>Boulder lobe</t>
        </is>
      </c>
    </row>
    <row r="876" outlineLevel="1">
      <c r="A876" s="52" t="inlineStr">
        <is>
          <t>ENV-702</t>
        </is>
      </c>
      <c r="B876" s="52" t="inlineStr">
        <is>
          <t>Environment</t>
        </is>
      </c>
      <c r="C876" s="59" t="inlineStr">
        <is>
          <t>Sphere</t>
        </is>
      </c>
      <c r="D876" s="62" t="inlineStr">
        <is>
          <t>Rock</t>
        </is>
      </c>
      <c r="E876" s="52" t="inlineStr">
        <is>
          <t>ENV-699</t>
        </is>
      </c>
      <c r="F876" s="52" t="n">
        <v>3</v>
      </c>
      <c r="G876" s="54" t="n">
        <v>0.427089453</v>
      </c>
      <c r="H876" s="54" t="n">
        <v>0.206376269</v>
      </c>
      <c r="I876" s="54" t="n">
        <v>0.328428149</v>
      </c>
      <c r="J876" s="54" t="n">
        <v>-4.91691542</v>
      </c>
      <c r="K876" s="54" t="n">
        <v>63.5966988</v>
      </c>
      <c r="L876" s="54" t="n">
        <v>-19.1874084</v>
      </c>
      <c r="M876" s="54" t="n">
        <v>0.124594897</v>
      </c>
      <c r="N876" s="54" t="n">
        <v>0.0494219586</v>
      </c>
      <c r="O876" s="54" t="n">
        <v>-0.134629712</v>
      </c>
      <c r="P876" s="52" t="inlineStr">
        <is>
          <t>Gouraud</t>
        </is>
      </c>
      <c r="Q876" s="52" t="inlineStr">
        <is>
          <t>Rock</t>
        </is>
      </c>
      <c r="R876" s="54" t="n">
        <v>0.88</v>
      </c>
      <c r="S876" s="54" t="n">
        <v>0</v>
      </c>
      <c r="T876" s="54" t="n">
        <v>0.3</v>
      </c>
      <c r="U876" s="54" t="n">
        <v>0</v>
      </c>
      <c r="V876" s="52" t="inlineStr">
        <is>
          <t>Yes</t>
        </is>
      </c>
      <c r="W876" s="52" t="inlineStr">
        <is>
          <t>Yes</t>
        </is>
      </c>
      <c r="X876" s="52" t="inlineStr">
        <is>
          <t>-</t>
        </is>
      </c>
      <c r="Y876" s="52" t="inlineStr">
        <is>
          <t>Boulder lobe</t>
        </is>
      </c>
    </row>
    <row r="877" outlineLevel="1">
      <c r="A877" s="52" t="inlineStr">
        <is>
          <t>ENV-703</t>
        </is>
      </c>
      <c r="B877" s="52" t="inlineStr">
        <is>
          <t>Environment</t>
        </is>
      </c>
      <c r="C877" s="53" t="inlineStr">
        <is>
          <t>Group</t>
        </is>
      </c>
      <c r="D877" s="60" t="inlineStr">
        <is>
          <t>Boulder</t>
        </is>
      </c>
      <c r="E877" s="52" t="inlineStr">
        <is>
          <t>ENV-679</t>
        </is>
      </c>
      <c r="F877" s="52" t="n">
        <v>2</v>
      </c>
      <c r="G877" s="54" t="n">
        <v>1</v>
      </c>
      <c r="H877" s="54" t="n">
        <v>1</v>
      </c>
      <c r="I877" s="54" t="n">
        <v>1</v>
      </c>
      <c r="J877" s="54" t="n">
        <v>0</v>
      </c>
      <c r="K877" s="54" t="n">
        <v>-275</v>
      </c>
      <c r="L877" s="54" t="n">
        <v>0</v>
      </c>
      <c r="M877" s="54" t="n">
        <v>-11</v>
      </c>
      <c r="N877" s="54" t="n">
        <v>-0.100138456</v>
      </c>
      <c r="O877" s="54" t="n">
        <v>-11.2613535</v>
      </c>
      <c r="P877" s="52" t="inlineStr">
        <is>
          <t>-</t>
        </is>
      </c>
      <c r="Q877" s="52" t="inlineStr">
        <is>
          <t>Plain</t>
        </is>
      </c>
      <c r="R877" s="54" t="n">
        <v>0.5</v>
      </c>
      <c r="S877" s="54" t="n">
        <v>0</v>
      </c>
      <c r="T877" s="54" t="n">
        <v>0.2</v>
      </c>
      <c r="U877" s="54" t="n">
        <v>0</v>
      </c>
      <c r="V877" s="52" t="inlineStr">
        <is>
          <t>No</t>
        </is>
      </c>
      <c r="W877" s="52" t="inlineStr">
        <is>
          <t>Yes</t>
        </is>
      </c>
      <c r="X877" s="52" t="inlineStr">
        <is>
          <t>-</t>
        </is>
      </c>
      <c r="Y877" s="52" t="inlineStr">
        <is>
          <t>Boulder = cluster of spheres</t>
        </is>
      </c>
    </row>
    <row r="878" outlineLevel="1">
      <c r="A878" s="52" t="inlineStr">
        <is>
          <t>ENV-704</t>
        </is>
      </c>
      <c r="B878" s="52" t="inlineStr">
        <is>
          <t>Environment</t>
        </is>
      </c>
      <c r="C878" s="59" t="inlineStr">
        <is>
          <t>Sphere</t>
        </is>
      </c>
      <c r="D878" s="62" t="inlineStr">
        <is>
          <t>Rock</t>
        </is>
      </c>
      <c r="E878" s="52" t="inlineStr">
        <is>
          <t>ENV-703</t>
        </is>
      </c>
      <c r="F878" s="52" t="n">
        <v>3</v>
      </c>
      <c r="G878" s="54" t="n">
        <v>0.582109392</v>
      </c>
      <c r="H878" s="54" t="n">
        <v>0.247447371</v>
      </c>
      <c r="I878" s="54" t="n">
        <v>0.506206512</v>
      </c>
      <c r="J878" s="54" t="n">
        <v>-13.0023031</v>
      </c>
      <c r="K878" s="54" t="n">
        <v>218.051483</v>
      </c>
      <c r="L878" s="54" t="n">
        <v>10.5078402</v>
      </c>
      <c r="M878" s="54" t="n">
        <v>0</v>
      </c>
      <c r="N878" s="54" t="n">
        <v>0.0544384196</v>
      </c>
      <c r="O878" s="54" t="n">
        <v>0</v>
      </c>
      <c r="P878" s="52" t="inlineStr">
        <is>
          <t>Gouraud</t>
        </is>
      </c>
      <c r="Q878" s="52" t="inlineStr">
        <is>
          <t>Rock</t>
        </is>
      </c>
      <c r="R878" s="54" t="n">
        <v>0.88</v>
      </c>
      <c r="S878" s="54" t="n">
        <v>0</v>
      </c>
      <c r="T878" s="54" t="n">
        <v>0.3</v>
      </c>
      <c r="U878" s="54" t="n">
        <v>0</v>
      </c>
      <c r="V878" s="52" t="inlineStr">
        <is>
          <t>Yes</t>
        </is>
      </c>
      <c r="W878" s="52" t="inlineStr">
        <is>
          <t>Yes</t>
        </is>
      </c>
      <c r="X878" s="52" t="inlineStr">
        <is>
          <t>-</t>
        </is>
      </c>
      <c r="Y878" s="52" t="inlineStr">
        <is>
          <t>Boulder lobe</t>
        </is>
      </c>
    </row>
    <row r="879" outlineLevel="1">
      <c r="A879" s="52" t="inlineStr">
        <is>
          <t>ENV-705</t>
        </is>
      </c>
      <c r="B879" s="52" t="inlineStr">
        <is>
          <t>Environment</t>
        </is>
      </c>
      <c r="C879" s="59" t="inlineStr">
        <is>
          <t>Sphere</t>
        </is>
      </c>
      <c r="D879" s="62" t="inlineStr">
        <is>
          <t>Rock</t>
        </is>
      </c>
      <c r="E879" s="52" t="inlineStr">
        <is>
          <t>ENV-703</t>
        </is>
      </c>
      <c r="F879" s="52" t="n">
        <v>3</v>
      </c>
      <c r="G879" s="54" t="n">
        <v>0.439314395</v>
      </c>
      <c r="H879" s="54" t="n">
        <v>0.19014442</v>
      </c>
      <c r="I879" s="54" t="n">
        <v>0.355953336</v>
      </c>
      <c r="J879" s="54" t="n">
        <v>4.31592464</v>
      </c>
      <c r="K879" s="54" t="n">
        <v>35.9477158</v>
      </c>
      <c r="L879" s="54" t="n">
        <v>-24.7670212</v>
      </c>
      <c r="M879" s="54" t="n">
        <v>-0.00572531251</v>
      </c>
      <c r="N879" s="54" t="n">
        <v>0.07284253089999999</v>
      </c>
      <c r="O879" s="54" t="n">
        <v>-0.0375149809</v>
      </c>
      <c r="P879" s="52" t="inlineStr">
        <is>
          <t>Gouraud</t>
        </is>
      </c>
      <c r="Q879" s="52" t="inlineStr">
        <is>
          <t>Rock</t>
        </is>
      </c>
      <c r="R879" s="54" t="n">
        <v>0.88</v>
      </c>
      <c r="S879" s="54" t="n">
        <v>0</v>
      </c>
      <c r="T879" s="54" t="n">
        <v>0.3</v>
      </c>
      <c r="U879" s="54" t="n">
        <v>0</v>
      </c>
      <c r="V879" s="52" t="inlineStr">
        <is>
          <t>Yes</t>
        </is>
      </c>
      <c r="W879" s="52" t="inlineStr">
        <is>
          <t>Yes</t>
        </is>
      </c>
      <c r="X879" s="52" t="inlineStr">
        <is>
          <t>-</t>
        </is>
      </c>
      <c r="Y879" s="52" t="inlineStr">
        <is>
          <t>Boulder lobe</t>
        </is>
      </c>
    </row>
    <row r="880" outlineLevel="1">
      <c r="A880" s="52" t="inlineStr">
        <is>
          <t>ENV-706</t>
        </is>
      </c>
      <c r="B880" s="52" t="inlineStr">
        <is>
          <t>Environment</t>
        </is>
      </c>
      <c r="C880" s="59" t="inlineStr">
        <is>
          <t>Sphere</t>
        </is>
      </c>
      <c r="D880" s="62" t="inlineStr">
        <is>
          <t>Rock</t>
        </is>
      </c>
      <c r="E880" s="52" t="inlineStr">
        <is>
          <t>ENV-703</t>
        </is>
      </c>
      <c r="F880" s="52" t="n">
        <v>3</v>
      </c>
      <c r="G880" s="54" t="n">
        <v>0.291946054</v>
      </c>
      <c r="H880" s="54" t="n">
        <v>0.148589313</v>
      </c>
      <c r="I880" s="54" t="n">
        <v>0.283047378</v>
      </c>
      <c r="J880" s="54" t="n">
        <v>-7.8668685</v>
      </c>
      <c r="K880" s="54" t="n">
        <v>301.989166</v>
      </c>
      <c r="L880" s="54" t="n">
        <v>9.80212116</v>
      </c>
      <c r="M880" s="54" t="n">
        <v>0.035560973</v>
      </c>
      <c r="N880" s="54" t="n">
        <v>0.0509477928</v>
      </c>
      <c r="O880" s="54" t="n">
        <v>0.0259930845</v>
      </c>
      <c r="P880" s="52" t="inlineStr">
        <is>
          <t>Gouraud</t>
        </is>
      </c>
      <c r="Q880" s="52" t="inlineStr">
        <is>
          <t>Rock</t>
        </is>
      </c>
      <c r="R880" s="54" t="n">
        <v>0.88</v>
      </c>
      <c r="S880" s="54" t="n">
        <v>0</v>
      </c>
      <c r="T880" s="54" t="n">
        <v>0.3</v>
      </c>
      <c r="U880" s="54" t="n">
        <v>0</v>
      </c>
      <c r="V880" s="52" t="inlineStr">
        <is>
          <t>Yes</t>
        </is>
      </c>
      <c r="W880" s="52" t="inlineStr">
        <is>
          <t>Yes</t>
        </is>
      </c>
      <c r="X880" s="52" t="inlineStr">
        <is>
          <t>-</t>
        </is>
      </c>
      <c r="Y880" s="52" t="inlineStr">
        <is>
          <t>Boulder lobe</t>
        </is>
      </c>
    </row>
    <row r="881" outlineLevel="1">
      <c r="A881" s="52" t="inlineStr">
        <is>
          <t>ENV-707</t>
        </is>
      </c>
      <c r="B881" s="52" t="inlineStr">
        <is>
          <t>Environment</t>
        </is>
      </c>
      <c r="C881" s="53" t="inlineStr">
        <is>
          <t>Group</t>
        </is>
      </c>
      <c r="D881" s="60" t="inlineStr">
        <is>
          <t>Boulder</t>
        </is>
      </c>
      <c r="E881" s="52" t="inlineStr">
        <is>
          <t>ENV-679</t>
        </is>
      </c>
      <c r="F881" s="52" t="n">
        <v>2</v>
      </c>
      <c r="G881" s="54" t="n">
        <v>1</v>
      </c>
      <c r="H881" s="54" t="n">
        <v>1</v>
      </c>
      <c r="I881" s="54" t="n">
        <v>1</v>
      </c>
      <c r="J881" s="54" t="n">
        <v>0</v>
      </c>
      <c r="K881" s="54" t="n">
        <v>-137.5</v>
      </c>
      <c r="L881" s="54" t="n">
        <v>0</v>
      </c>
      <c r="M881" s="54" t="n">
        <v>-5.5</v>
      </c>
      <c r="N881" s="54" t="n">
        <v>-0.171429828</v>
      </c>
      <c r="O881" s="54" t="n">
        <v>-10.2671852</v>
      </c>
      <c r="P881" s="52" t="inlineStr">
        <is>
          <t>-</t>
        </is>
      </c>
      <c r="Q881" s="52" t="inlineStr">
        <is>
          <t>Plain</t>
        </is>
      </c>
      <c r="R881" s="54" t="n">
        <v>0.5</v>
      </c>
      <c r="S881" s="54" t="n">
        <v>0</v>
      </c>
      <c r="T881" s="54" t="n">
        <v>0.2</v>
      </c>
      <c r="U881" s="54" t="n">
        <v>0</v>
      </c>
      <c r="V881" s="52" t="inlineStr">
        <is>
          <t>No</t>
        </is>
      </c>
      <c r="W881" s="52" t="inlineStr">
        <is>
          <t>Yes</t>
        </is>
      </c>
      <c r="X881" s="52" t="inlineStr">
        <is>
          <t>-</t>
        </is>
      </c>
      <c r="Y881" s="52" t="inlineStr">
        <is>
          <t>Boulder = cluster of spheres</t>
        </is>
      </c>
    </row>
    <row r="882" outlineLevel="1">
      <c r="A882" s="52" t="inlineStr">
        <is>
          <t>ENV-708</t>
        </is>
      </c>
      <c r="B882" s="52" t="inlineStr">
        <is>
          <t>Environment</t>
        </is>
      </c>
      <c r="C882" s="59" t="inlineStr">
        <is>
          <t>Sphere</t>
        </is>
      </c>
      <c r="D882" s="62" t="inlineStr">
        <is>
          <t>Rock</t>
        </is>
      </c>
      <c r="E882" s="52" t="inlineStr">
        <is>
          <t>ENV-707</t>
        </is>
      </c>
      <c r="F882" s="52" t="n">
        <v>3</v>
      </c>
      <c r="G882" s="54" t="n">
        <v>0.555445671</v>
      </c>
      <c r="H882" s="54" t="n">
        <v>0.253721029</v>
      </c>
      <c r="I882" s="54" t="n">
        <v>0.492885053</v>
      </c>
      <c r="J882" s="54" t="n">
        <v>24.13241</v>
      </c>
      <c r="K882" s="54" t="n">
        <v>278.084747</v>
      </c>
      <c r="L882" s="54" t="n">
        <v>-8.31381989</v>
      </c>
      <c r="M882" s="54" t="n">
        <v>0</v>
      </c>
      <c r="N882" s="54" t="n">
        <v>0.0558186248</v>
      </c>
      <c r="O882" s="54" t="n">
        <v>0</v>
      </c>
      <c r="P882" s="52" t="inlineStr">
        <is>
          <t>Gouraud</t>
        </is>
      </c>
      <c r="Q882" s="52" t="inlineStr">
        <is>
          <t>Rock</t>
        </is>
      </c>
      <c r="R882" s="54" t="n">
        <v>0.88</v>
      </c>
      <c r="S882" s="54" t="n">
        <v>0</v>
      </c>
      <c r="T882" s="54" t="n">
        <v>0.3</v>
      </c>
      <c r="U882" s="54" t="n">
        <v>0</v>
      </c>
      <c r="V882" s="52" t="inlineStr">
        <is>
          <t>Yes</t>
        </is>
      </c>
      <c r="W882" s="52" t="inlineStr">
        <is>
          <t>Yes</t>
        </is>
      </c>
      <c r="X882" s="52" t="inlineStr">
        <is>
          <t>-</t>
        </is>
      </c>
      <c r="Y882" s="52" t="inlineStr">
        <is>
          <t>Boulder lobe</t>
        </is>
      </c>
    </row>
    <row r="883" outlineLevel="1">
      <c r="A883" s="52" t="inlineStr">
        <is>
          <t>ENV-709</t>
        </is>
      </c>
      <c r="B883" s="52" t="inlineStr">
        <is>
          <t>Environment</t>
        </is>
      </c>
      <c r="C883" s="59" t="inlineStr">
        <is>
          <t>Sphere</t>
        </is>
      </c>
      <c r="D883" s="62" t="inlineStr">
        <is>
          <t>Rock</t>
        </is>
      </c>
      <c r="E883" s="52" t="inlineStr">
        <is>
          <t>ENV-707</t>
        </is>
      </c>
      <c r="F883" s="52" t="n">
        <v>3</v>
      </c>
      <c r="G883" s="54" t="n">
        <v>0.346083015</v>
      </c>
      <c r="H883" s="54" t="n">
        <v>0.216969371</v>
      </c>
      <c r="I883" s="54" t="n">
        <v>0.321345121</v>
      </c>
      <c r="J883" s="54" t="n">
        <v>23.1663017</v>
      </c>
      <c r="K883" s="54" t="n">
        <v>201.603088</v>
      </c>
      <c r="L883" s="54" t="n">
        <v>2.46236038</v>
      </c>
      <c r="M883" s="54" t="n">
        <v>-0.121344276</v>
      </c>
      <c r="N883" s="54" t="n">
        <v>0.091837734</v>
      </c>
      <c r="O883" s="54" t="n">
        <v>-0.169946223</v>
      </c>
      <c r="P883" s="52" t="inlineStr">
        <is>
          <t>Gouraud</t>
        </is>
      </c>
      <c r="Q883" s="52" t="inlineStr">
        <is>
          <t>Rock</t>
        </is>
      </c>
      <c r="R883" s="54" t="n">
        <v>0.88</v>
      </c>
      <c r="S883" s="54" t="n">
        <v>0</v>
      </c>
      <c r="T883" s="54" t="n">
        <v>0.3</v>
      </c>
      <c r="U883" s="54" t="n">
        <v>0</v>
      </c>
      <c r="V883" s="52" t="inlineStr">
        <is>
          <t>Yes</t>
        </is>
      </c>
      <c r="W883" s="52" t="inlineStr">
        <is>
          <t>Yes</t>
        </is>
      </c>
      <c r="X883" s="52" t="inlineStr">
        <is>
          <t>-</t>
        </is>
      </c>
      <c r="Y883" s="52" t="inlineStr">
        <is>
          <t>Boulder lobe</t>
        </is>
      </c>
    </row>
    <row r="884" outlineLevel="1">
      <c r="A884" s="52" t="inlineStr">
        <is>
          <t>ENV-710</t>
        </is>
      </c>
      <c r="B884" s="52" t="inlineStr">
        <is>
          <t>Environment</t>
        </is>
      </c>
      <c r="C884" s="59" t="inlineStr">
        <is>
          <t>Sphere</t>
        </is>
      </c>
      <c r="D884" s="62" t="inlineStr">
        <is>
          <t>Rock</t>
        </is>
      </c>
      <c r="E884" s="52" t="inlineStr">
        <is>
          <t>ENV-707</t>
        </is>
      </c>
      <c r="F884" s="52" t="n">
        <v>3</v>
      </c>
      <c r="G884" s="54" t="n">
        <v>0.369072944</v>
      </c>
      <c r="H884" s="54" t="n">
        <v>0.191423044</v>
      </c>
      <c r="I884" s="54" t="n">
        <v>0.389588207</v>
      </c>
      <c r="J884" s="54" t="n">
        <v>7.85885143</v>
      </c>
      <c r="K884" s="54" t="n">
        <v>303.605621</v>
      </c>
      <c r="L884" s="54" t="n">
        <v>8.06321526</v>
      </c>
      <c r="M884" s="54" t="n">
        <v>-0.185184494</v>
      </c>
      <c r="N884" s="54" t="n">
        <v>0.0444625244</v>
      </c>
      <c r="O884" s="54" t="n">
        <v>-0.083616063</v>
      </c>
      <c r="P884" s="52" t="inlineStr">
        <is>
          <t>Gouraud</t>
        </is>
      </c>
      <c r="Q884" s="52" t="inlineStr">
        <is>
          <t>Rock</t>
        </is>
      </c>
      <c r="R884" s="54" t="n">
        <v>0.88</v>
      </c>
      <c r="S884" s="54" t="n">
        <v>0</v>
      </c>
      <c r="T884" s="54" t="n">
        <v>0.3</v>
      </c>
      <c r="U884" s="54" t="n">
        <v>0</v>
      </c>
      <c r="V884" s="52" t="inlineStr">
        <is>
          <t>Yes</t>
        </is>
      </c>
      <c r="W884" s="52" t="inlineStr">
        <is>
          <t>Yes</t>
        </is>
      </c>
      <c r="X884" s="52" t="inlineStr">
        <is>
          <t>-</t>
        </is>
      </c>
      <c r="Y884" s="52" t="inlineStr">
        <is>
          <t>Boulder lobe</t>
        </is>
      </c>
    </row>
    <row r="885" outlineLevel="1">
      <c r="A885" s="52" t="inlineStr">
        <is>
          <t>ENV-711</t>
        </is>
      </c>
      <c r="B885" s="52" t="inlineStr">
        <is>
          <t>Environment</t>
        </is>
      </c>
      <c r="C885" s="59" t="inlineStr">
        <is>
          <t>Sphere</t>
        </is>
      </c>
      <c r="D885" s="62" t="inlineStr">
        <is>
          <t>Rock</t>
        </is>
      </c>
      <c r="E885" s="52" t="inlineStr">
        <is>
          <t>ENV-707</t>
        </is>
      </c>
      <c r="F885" s="52" t="n">
        <v>3</v>
      </c>
      <c r="G885" s="54" t="n">
        <v>0.314009517</v>
      </c>
      <c r="H885" s="54" t="n">
        <v>0.174313635</v>
      </c>
      <c r="I885" s="54" t="n">
        <v>0.242174298</v>
      </c>
      <c r="J885" s="54" t="n">
        <v>-24.6087437</v>
      </c>
      <c r="K885" s="54" t="n">
        <v>159.605301</v>
      </c>
      <c r="L885" s="54" t="n">
        <v>-13.2386799</v>
      </c>
      <c r="M885" s="54" t="n">
        <v>0.059842784</v>
      </c>
      <c r="N885" s="54" t="n">
        <v>0.0484865606</v>
      </c>
      <c r="O885" s="54" t="n">
        <v>0.0536302961</v>
      </c>
      <c r="P885" s="52" t="inlineStr">
        <is>
          <t>Gouraud</t>
        </is>
      </c>
      <c r="Q885" s="52" t="inlineStr">
        <is>
          <t>Rock</t>
        </is>
      </c>
      <c r="R885" s="54" t="n">
        <v>0.88</v>
      </c>
      <c r="S885" s="54" t="n">
        <v>0</v>
      </c>
      <c r="T885" s="54" t="n">
        <v>0.3</v>
      </c>
      <c r="U885" s="54" t="n">
        <v>0</v>
      </c>
      <c r="V885" s="52" t="inlineStr">
        <is>
          <t>Yes</t>
        </is>
      </c>
      <c r="W885" s="52" t="inlineStr">
        <is>
          <t>Yes</t>
        </is>
      </c>
      <c r="X885" s="52" t="inlineStr">
        <is>
          <t>-</t>
        </is>
      </c>
      <c r="Y885" s="52" t="inlineStr">
        <is>
          <t>Boulder lobe</t>
        </is>
      </c>
    </row>
    <row r="886" outlineLevel="1">
      <c r="A886" s="52" t="inlineStr">
        <is>
          <t>ENV-712</t>
        </is>
      </c>
      <c r="B886" s="52" t="inlineStr">
        <is>
          <t>Environment</t>
        </is>
      </c>
      <c r="C886" s="53" t="inlineStr">
        <is>
          <t>Group</t>
        </is>
      </c>
      <c r="D886" s="60" t="inlineStr">
        <is>
          <t>Boulder</t>
        </is>
      </c>
      <c r="E886" s="52" t="inlineStr">
        <is>
          <t>ENV-679</t>
        </is>
      </c>
      <c r="F886" s="52" t="n">
        <v>2</v>
      </c>
      <c r="G886" s="54" t="n">
        <v>1</v>
      </c>
      <c r="H886" s="54" t="n">
        <v>1</v>
      </c>
      <c r="I886" s="54" t="n">
        <v>1</v>
      </c>
      <c r="J886" s="54" t="n">
        <v>0</v>
      </c>
      <c r="K886" s="54" t="n">
        <v>200</v>
      </c>
      <c r="L886" s="54" t="n">
        <v>0</v>
      </c>
      <c r="M886" s="54" t="n">
        <v>8</v>
      </c>
      <c r="N886" s="54" t="n">
        <v>-0.270000011</v>
      </c>
      <c r="O886" s="54" t="n">
        <v>-7.66521597</v>
      </c>
      <c r="P886" s="52" t="inlineStr">
        <is>
          <t>-</t>
        </is>
      </c>
      <c r="Q886" s="52" t="inlineStr">
        <is>
          <t>Plain</t>
        </is>
      </c>
      <c r="R886" s="54" t="n">
        <v>0.5</v>
      </c>
      <c r="S886" s="54" t="n">
        <v>0</v>
      </c>
      <c r="T886" s="54" t="n">
        <v>0.2</v>
      </c>
      <c r="U886" s="54" t="n">
        <v>0</v>
      </c>
      <c r="V886" s="52" t="inlineStr">
        <is>
          <t>No</t>
        </is>
      </c>
      <c r="W886" s="52" t="inlineStr">
        <is>
          <t>Yes</t>
        </is>
      </c>
      <c r="X886" s="52" t="inlineStr">
        <is>
          <t>-</t>
        </is>
      </c>
      <c r="Y886" s="52" t="inlineStr">
        <is>
          <t>Boulder = cluster of spheres</t>
        </is>
      </c>
    </row>
    <row r="887" outlineLevel="1">
      <c r="A887" s="52" t="inlineStr">
        <is>
          <t>ENV-713</t>
        </is>
      </c>
      <c r="B887" s="52" t="inlineStr">
        <is>
          <t>Environment</t>
        </is>
      </c>
      <c r="C887" s="59" t="inlineStr">
        <is>
          <t>Sphere</t>
        </is>
      </c>
      <c r="D887" s="62" t="inlineStr">
        <is>
          <t>Rock</t>
        </is>
      </c>
      <c r="E887" s="52" t="inlineStr">
        <is>
          <t>ENV-712</t>
        </is>
      </c>
      <c r="F887" s="52" t="n">
        <v>3</v>
      </c>
      <c r="G887" s="54" t="n">
        <v>0.548124433</v>
      </c>
      <c r="H887" s="54" t="n">
        <v>0.3446275</v>
      </c>
      <c r="I887" s="54" t="n">
        <v>0.448761612</v>
      </c>
      <c r="J887" s="54" t="n">
        <v>10.2366295</v>
      </c>
      <c r="K887" s="54" t="n">
        <v>110.04245</v>
      </c>
      <c r="L887" s="54" t="n">
        <v>-5.18636131</v>
      </c>
      <c r="M887" s="54" t="n">
        <v>0</v>
      </c>
      <c r="N887" s="54" t="n">
        <v>0.07581804690000001</v>
      </c>
      <c r="O887" s="54" t="n">
        <v>0</v>
      </c>
      <c r="P887" s="52" t="inlineStr">
        <is>
          <t>Gouraud</t>
        </is>
      </c>
      <c r="Q887" s="52" t="inlineStr">
        <is>
          <t>Rock</t>
        </is>
      </c>
      <c r="R887" s="54" t="n">
        <v>0.88</v>
      </c>
      <c r="S887" s="54" t="n">
        <v>0</v>
      </c>
      <c r="T887" s="54" t="n">
        <v>0.3</v>
      </c>
      <c r="U887" s="54" t="n">
        <v>0</v>
      </c>
      <c r="V887" s="52" t="inlineStr">
        <is>
          <t>Yes</t>
        </is>
      </c>
      <c r="W887" s="52" t="inlineStr">
        <is>
          <t>Yes</t>
        </is>
      </c>
      <c r="X887" s="52" t="inlineStr">
        <is>
          <t>-</t>
        </is>
      </c>
      <c r="Y887" s="52" t="inlineStr">
        <is>
          <t>Boulder lobe</t>
        </is>
      </c>
    </row>
    <row r="888" outlineLevel="1">
      <c r="A888" s="52" t="inlineStr">
        <is>
          <t>ENV-714</t>
        </is>
      </c>
      <c r="B888" s="52" t="inlineStr">
        <is>
          <t>Environment</t>
        </is>
      </c>
      <c r="C888" s="59" t="inlineStr">
        <is>
          <t>Sphere</t>
        </is>
      </c>
      <c r="D888" s="62" t="inlineStr">
        <is>
          <t>Rock</t>
        </is>
      </c>
      <c r="E888" s="52" t="inlineStr">
        <is>
          <t>ENV-712</t>
        </is>
      </c>
      <c r="F888" s="52" t="n">
        <v>3</v>
      </c>
      <c r="G888" s="54" t="n">
        <v>0.24257499</v>
      </c>
      <c r="H888" s="54" t="n">
        <v>0.130215928</v>
      </c>
      <c r="I888" s="54" t="n">
        <v>0.26677838</v>
      </c>
      <c r="J888" s="54" t="n">
        <v>19.5700493</v>
      </c>
      <c r="K888" s="54" t="n">
        <v>199.979645</v>
      </c>
      <c r="L888" s="54" t="n">
        <v>-12.6868401</v>
      </c>
      <c r="M888" s="54" t="n">
        <v>-0.186834648</v>
      </c>
      <c r="N888" s="54" t="n">
        <v>0.0042100437</v>
      </c>
      <c r="O888" s="54" t="n">
        <v>0.151980802</v>
      </c>
      <c r="P888" s="52" t="inlineStr">
        <is>
          <t>Gouraud</t>
        </is>
      </c>
      <c r="Q888" s="52" t="inlineStr">
        <is>
          <t>Rock</t>
        </is>
      </c>
      <c r="R888" s="54" t="n">
        <v>0.88</v>
      </c>
      <c r="S888" s="54" t="n">
        <v>0</v>
      </c>
      <c r="T888" s="54" t="n">
        <v>0.3</v>
      </c>
      <c r="U888" s="54" t="n">
        <v>0</v>
      </c>
      <c r="V888" s="52" t="inlineStr">
        <is>
          <t>Yes</t>
        </is>
      </c>
      <c r="W888" s="52" t="inlineStr">
        <is>
          <t>Yes</t>
        </is>
      </c>
      <c r="X888" s="52" t="inlineStr">
        <is>
          <t>-</t>
        </is>
      </c>
      <c r="Y888" s="52" t="inlineStr">
        <is>
          <t>Boulder lobe</t>
        </is>
      </c>
    </row>
    <row r="889" outlineLevel="1">
      <c r="A889" s="52" t="inlineStr">
        <is>
          <t>ENV-715</t>
        </is>
      </c>
      <c r="B889" s="52" t="inlineStr">
        <is>
          <t>Environment</t>
        </is>
      </c>
      <c r="C889" s="59" t="inlineStr">
        <is>
          <t>Sphere</t>
        </is>
      </c>
      <c r="D889" s="62" t="inlineStr">
        <is>
          <t>Rock</t>
        </is>
      </c>
      <c r="E889" s="52" t="inlineStr">
        <is>
          <t>ENV-712</t>
        </is>
      </c>
      <c r="F889" s="52" t="n">
        <v>3</v>
      </c>
      <c r="G889" s="54" t="n">
        <v>0.283676803</v>
      </c>
      <c r="H889" s="54" t="n">
        <v>0.165602475</v>
      </c>
      <c r="I889" s="54" t="n">
        <v>0.31809485</v>
      </c>
      <c r="J889" s="54" t="n">
        <v>11.7530165</v>
      </c>
      <c r="K889" s="54" t="n">
        <v>221.475388</v>
      </c>
      <c r="L889" s="54" t="n">
        <v>10.044816</v>
      </c>
      <c r="M889" s="54" t="n">
        <v>-0.172013476</v>
      </c>
      <c r="N889" s="54" t="n">
        <v>0.050761722</v>
      </c>
      <c r="O889" s="54" t="n">
        <v>-0.0772757754</v>
      </c>
      <c r="P889" s="52" t="inlineStr">
        <is>
          <t>Gouraud</t>
        </is>
      </c>
      <c r="Q889" s="52" t="inlineStr">
        <is>
          <t>Rock</t>
        </is>
      </c>
      <c r="R889" s="54" t="n">
        <v>0.88</v>
      </c>
      <c r="S889" s="54" t="n">
        <v>0</v>
      </c>
      <c r="T889" s="54" t="n">
        <v>0.3</v>
      </c>
      <c r="U889" s="54" t="n">
        <v>0</v>
      </c>
      <c r="V889" s="52" t="inlineStr">
        <is>
          <t>Yes</t>
        </is>
      </c>
      <c r="W889" s="52" t="inlineStr">
        <is>
          <t>Yes</t>
        </is>
      </c>
      <c r="X889" s="52" t="inlineStr">
        <is>
          <t>-</t>
        </is>
      </c>
      <c r="Y889" s="52" t="inlineStr">
        <is>
          <t>Boulder lobe</t>
        </is>
      </c>
    </row>
    <row r="890" outlineLevel="1">
      <c r="A890" s="52" t="inlineStr">
        <is>
          <t>ENV-716</t>
        </is>
      </c>
      <c r="B890" s="52" t="inlineStr">
        <is>
          <t>Environment</t>
        </is>
      </c>
      <c r="C890" s="53" t="inlineStr">
        <is>
          <t>Group</t>
        </is>
      </c>
      <c r="D890" s="60" t="inlineStr">
        <is>
          <t>Boulder</t>
        </is>
      </c>
      <c r="E890" s="52" t="inlineStr">
        <is>
          <t>ENV-679</t>
        </is>
      </c>
      <c r="F890" s="52" t="n">
        <v>2</v>
      </c>
      <c r="G890" s="54" t="n">
        <v>1</v>
      </c>
      <c r="H890" s="54" t="n">
        <v>1</v>
      </c>
      <c r="I890" s="54" t="n">
        <v>1</v>
      </c>
      <c r="J890" s="54" t="n">
        <v>0</v>
      </c>
      <c r="K890" s="54" t="n">
        <v>150</v>
      </c>
      <c r="L890" s="54" t="n">
        <v>0</v>
      </c>
      <c r="M890" s="54" t="n">
        <v>6</v>
      </c>
      <c r="N890" s="54" t="n">
        <v>-0.250263751</v>
      </c>
      <c r="O890" s="54" t="n">
        <v>-6.95388556</v>
      </c>
      <c r="P890" s="52" t="inlineStr">
        <is>
          <t>-</t>
        </is>
      </c>
      <c r="Q890" s="52" t="inlineStr">
        <is>
          <t>Plain</t>
        </is>
      </c>
      <c r="R890" s="54" t="n">
        <v>0.5</v>
      </c>
      <c r="S890" s="54" t="n">
        <v>0</v>
      </c>
      <c r="T890" s="54" t="n">
        <v>0.2</v>
      </c>
      <c r="U890" s="54" t="n">
        <v>0</v>
      </c>
      <c r="V890" s="52" t="inlineStr">
        <is>
          <t>No</t>
        </is>
      </c>
      <c r="W890" s="52" t="inlineStr">
        <is>
          <t>Yes</t>
        </is>
      </c>
      <c r="X890" s="52" t="inlineStr">
        <is>
          <t>-</t>
        </is>
      </c>
      <c r="Y890" s="52" t="inlineStr">
        <is>
          <t>Boulder = cluster of spheres</t>
        </is>
      </c>
    </row>
    <row r="891" outlineLevel="1">
      <c r="A891" s="52" t="inlineStr">
        <is>
          <t>ENV-717</t>
        </is>
      </c>
      <c r="B891" s="52" t="inlineStr">
        <is>
          <t>Environment</t>
        </is>
      </c>
      <c r="C891" s="59" t="inlineStr">
        <is>
          <t>Sphere</t>
        </is>
      </c>
      <c r="D891" s="62" t="inlineStr">
        <is>
          <t>Rock</t>
        </is>
      </c>
      <c r="E891" s="52" t="inlineStr">
        <is>
          <t>ENV-716</t>
        </is>
      </c>
      <c r="F891" s="52" t="n">
        <v>3</v>
      </c>
      <c r="G891" s="54" t="n">
        <v>0.5841766</v>
      </c>
      <c r="H891" s="54" t="n">
        <v>0.344756633</v>
      </c>
      <c r="I891" s="54" t="n">
        <v>0.440853745</v>
      </c>
      <c r="J891" s="54" t="n">
        <v>0.115400553</v>
      </c>
      <c r="K891" s="54" t="n">
        <v>190.417908</v>
      </c>
      <c r="L891" s="54" t="n">
        <v>17.3295174</v>
      </c>
      <c r="M891" s="54" t="n">
        <v>0</v>
      </c>
      <c r="N891" s="54" t="n">
        <v>0.07584645600000001</v>
      </c>
      <c r="O891" s="54" t="n">
        <v>0</v>
      </c>
      <c r="P891" s="52" t="inlineStr">
        <is>
          <t>Gouraud</t>
        </is>
      </c>
      <c r="Q891" s="52" t="inlineStr">
        <is>
          <t>Rock</t>
        </is>
      </c>
      <c r="R891" s="54" t="n">
        <v>0.88</v>
      </c>
      <c r="S891" s="54" t="n">
        <v>0</v>
      </c>
      <c r="T891" s="54" t="n">
        <v>0.3</v>
      </c>
      <c r="U891" s="54" t="n">
        <v>0</v>
      </c>
      <c r="V891" s="52" t="inlineStr">
        <is>
          <t>Yes</t>
        </is>
      </c>
      <c r="W891" s="52" t="inlineStr">
        <is>
          <t>Yes</t>
        </is>
      </c>
      <c r="X891" s="52" t="inlineStr">
        <is>
          <t>-</t>
        </is>
      </c>
      <c r="Y891" s="52" t="inlineStr">
        <is>
          <t>Boulder lobe</t>
        </is>
      </c>
    </row>
    <row r="892" outlineLevel="1">
      <c r="A892" s="52" t="inlineStr">
        <is>
          <t>ENV-718</t>
        </is>
      </c>
      <c r="B892" s="52" t="inlineStr">
        <is>
          <t>Environment</t>
        </is>
      </c>
      <c r="C892" s="59" t="inlineStr">
        <is>
          <t>Sphere</t>
        </is>
      </c>
      <c r="D892" s="62" t="inlineStr">
        <is>
          <t>Rock</t>
        </is>
      </c>
      <c r="E892" s="52" t="inlineStr">
        <is>
          <t>ENV-716</t>
        </is>
      </c>
      <c r="F892" s="52" t="n">
        <v>3</v>
      </c>
      <c r="G892" s="54" t="n">
        <v>0.212389305</v>
      </c>
      <c r="H892" s="54" t="n">
        <v>0.128710672</v>
      </c>
      <c r="I892" s="54" t="n">
        <v>0.210843861</v>
      </c>
      <c r="J892" s="54" t="n">
        <v>18.6380215</v>
      </c>
      <c r="K892" s="54" t="n">
        <v>309.932892</v>
      </c>
      <c r="L892" s="54" t="n">
        <v>21.9147682</v>
      </c>
      <c r="M892" s="54" t="n">
        <v>0.191087052</v>
      </c>
      <c r="N892" s="54" t="n">
        <v>0.041664511</v>
      </c>
      <c r="O892" s="54" t="n">
        <v>-0.0689967796</v>
      </c>
      <c r="P892" s="52" t="inlineStr">
        <is>
          <t>Gouraud</t>
        </is>
      </c>
      <c r="Q892" s="52" t="inlineStr">
        <is>
          <t>Rock</t>
        </is>
      </c>
      <c r="R892" s="54" t="n">
        <v>0.88</v>
      </c>
      <c r="S892" s="54" t="n">
        <v>0</v>
      </c>
      <c r="T892" s="54" t="n">
        <v>0.3</v>
      </c>
      <c r="U892" s="54" t="n">
        <v>0</v>
      </c>
      <c r="V892" s="52" t="inlineStr">
        <is>
          <t>Yes</t>
        </is>
      </c>
      <c r="W892" s="52" t="inlineStr">
        <is>
          <t>Yes</t>
        </is>
      </c>
      <c r="X892" s="52" t="inlineStr">
        <is>
          <t>-</t>
        </is>
      </c>
      <c r="Y892" s="52" t="inlineStr">
        <is>
          <t>Boulder lobe</t>
        </is>
      </c>
    </row>
    <row r="893" outlineLevel="1">
      <c r="A893" s="52" t="inlineStr">
        <is>
          <t>ENV-719</t>
        </is>
      </c>
      <c r="B893" s="52" t="inlineStr">
        <is>
          <t>Environment</t>
        </is>
      </c>
      <c r="C893" s="59" t="inlineStr">
        <is>
          <t>Sphere</t>
        </is>
      </c>
      <c r="D893" s="62" t="inlineStr">
        <is>
          <t>Rock</t>
        </is>
      </c>
      <c r="E893" s="52" t="inlineStr">
        <is>
          <t>ENV-716</t>
        </is>
      </c>
      <c r="F893" s="52" t="n">
        <v>3</v>
      </c>
      <c r="G893" s="54" t="n">
        <v>0.278268099</v>
      </c>
      <c r="H893" s="54" t="n">
        <v>0.167252108</v>
      </c>
      <c r="I893" s="54" t="n">
        <v>0.293249846</v>
      </c>
      <c r="J893" s="54" t="n">
        <v>9.46702385</v>
      </c>
      <c r="K893" s="54" t="n">
        <v>263.415955</v>
      </c>
      <c r="L893" s="54" t="n">
        <v>-0.992175937</v>
      </c>
      <c r="M893" s="54" t="n">
        <v>-0.097255595</v>
      </c>
      <c r="N893" s="54" t="n">
        <v>0.0838413611</v>
      </c>
      <c r="O893" s="54" t="n">
        <v>-0.126801774</v>
      </c>
      <c r="P893" s="52" t="inlineStr">
        <is>
          <t>Gouraud</t>
        </is>
      </c>
      <c r="Q893" s="52" t="inlineStr">
        <is>
          <t>Rock</t>
        </is>
      </c>
      <c r="R893" s="54" t="n">
        <v>0.88</v>
      </c>
      <c r="S893" s="54" t="n">
        <v>0</v>
      </c>
      <c r="T893" s="54" t="n">
        <v>0.3</v>
      </c>
      <c r="U893" s="54" t="n">
        <v>0</v>
      </c>
      <c r="V893" s="52" t="inlineStr">
        <is>
          <t>Yes</t>
        </is>
      </c>
      <c r="W893" s="52" t="inlineStr">
        <is>
          <t>Yes</t>
        </is>
      </c>
      <c r="X893" s="52" t="inlineStr">
        <is>
          <t>-</t>
        </is>
      </c>
      <c r="Y893" s="52" t="inlineStr">
        <is>
          <t>Boulder lobe</t>
        </is>
      </c>
    </row>
    <row r="894" outlineLevel="1">
      <c r="A894" s="52" t="inlineStr">
        <is>
          <t>ENV-720</t>
        </is>
      </c>
      <c r="B894" s="52" t="inlineStr">
        <is>
          <t>Environment</t>
        </is>
      </c>
      <c r="C894" s="53" t="inlineStr">
        <is>
          <t>Group</t>
        </is>
      </c>
      <c r="D894" s="60" t="inlineStr">
        <is>
          <t>Boulder</t>
        </is>
      </c>
      <c r="E894" s="52" t="inlineStr">
        <is>
          <t>ENV-679</t>
        </is>
      </c>
      <c r="F894" s="52" t="n">
        <v>2</v>
      </c>
      <c r="G894" s="54" t="n">
        <v>1</v>
      </c>
      <c r="H894" s="54" t="n">
        <v>1</v>
      </c>
      <c r="I894" s="54" t="n">
        <v>1</v>
      </c>
      <c r="J894" s="54" t="n">
        <v>0</v>
      </c>
      <c r="K894" s="54" t="n">
        <v>287.5</v>
      </c>
      <c r="L894" s="54" t="n">
        <v>0</v>
      </c>
      <c r="M894" s="54" t="n">
        <v>11.5</v>
      </c>
      <c r="N894" s="54" t="n">
        <v>-0.269635975</v>
      </c>
      <c r="O894" s="54" t="n">
        <v>-8.95521164</v>
      </c>
      <c r="P894" s="52" t="inlineStr">
        <is>
          <t>-</t>
        </is>
      </c>
      <c r="Q894" s="52" t="inlineStr">
        <is>
          <t>Plain</t>
        </is>
      </c>
      <c r="R894" s="54" t="n">
        <v>0.5</v>
      </c>
      <c r="S894" s="54" t="n">
        <v>0</v>
      </c>
      <c r="T894" s="54" t="n">
        <v>0.2</v>
      </c>
      <c r="U894" s="54" t="n">
        <v>0</v>
      </c>
      <c r="V894" s="52" t="inlineStr">
        <is>
          <t>No</t>
        </is>
      </c>
      <c r="W894" s="52" t="inlineStr">
        <is>
          <t>Yes</t>
        </is>
      </c>
      <c r="X894" s="52" t="inlineStr">
        <is>
          <t>-</t>
        </is>
      </c>
      <c r="Y894" s="52" t="inlineStr">
        <is>
          <t>Boulder = cluster of spheres</t>
        </is>
      </c>
    </row>
    <row r="895" outlineLevel="1">
      <c r="A895" s="52" t="inlineStr">
        <is>
          <t>ENV-721</t>
        </is>
      </c>
      <c r="B895" s="52" t="inlineStr">
        <is>
          <t>Environment</t>
        </is>
      </c>
      <c r="C895" s="59" t="inlineStr">
        <is>
          <t>Sphere</t>
        </is>
      </c>
      <c r="D895" s="62" t="inlineStr">
        <is>
          <t>Rock</t>
        </is>
      </c>
      <c r="E895" s="52" t="inlineStr">
        <is>
          <t>ENV-720</t>
        </is>
      </c>
      <c r="F895" s="52" t="n">
        <v>3</v>
      </c>
      <c r="G895" s="54" t="n">
        <v>0.506204963</v>
      </c>
      <c r="H895" s="54" t="n">
        <v>0.327801049</v>
      </c>
      <c r="I895" s="54" t="n">
        <v>0.486647069</v>
      </c>
      <c r="J895" s="54" t="n">
        <v>-18.0830326</v>
      </c>
      <c r="K895" s="54" t="n">
        <v>212.227402</v>
      </c>
      <c r="L895" s="54" t="n">
        <v>-23.8438244</v>
      </c>
      <c r="M895" s="54" t="n">
        <v>0</v>
      </c>
      <c r="N895" s="54" t="n">
        <v>0.07211623339999999</v>
      </c>
      <c r="O895" s="54" t="n">
        <v>0</v>
      </c>
      <c r="P895" s="52" t="inlineStr">
        <is>
          <t>Gouraud</t>
        </is>
      </c>
      <c r="Q895" s="52" t="inlineStr">
        <is>
          <t>Rock</t>
        </is>
      </c>
      <c r="R895" s="54" t="n">
        <v>0.88</v>
      </c>
      <c r="S895" s="54" t="n">
        <v>0</v>
      </c>
      <c r="T895" s="54" t="n">
        <v>0.3</v>
      </c>
      <c r="U895" s="54" t="n">
        <v>0</v>
      </c>
      <c r="V895" s="52" t="inlineStr">
        <is>
          <t>Yes</t>
        </is>
      </c>
      <c r="W895" s="52" t="inlineStr">
        <is>
          <t>Yes</t>
        </is>
      </c>
      <c r="X895" s="52" t="inlineStr">
        <is>
          <t>-</t>
        </is>
      </c>
      <c r="Y895" s="52" t="inlineStr">
        <is>
          <t>Boulder lobe</t>
        </is>
      </c>
    </row>
    <row r="896" outlineLevel="1">
      <c r="A896" s="52" t="inlineStr">
        <is>
          <t>ENV-722</t>
        </is>
      </c>
      <c r="B896" s="52" t="inlineStr">
        <is>
          <t>Environment</t>
        </is>
      </c>
      <c r="C896" s="59" t="inlineStr">
        <is>
          <t>Sphere</t>
        </is>
      </c>
      <c r="D896" s="62" t="inlineStr">
        <is>
          <t>Rock</t>
        </is>
      </c>
      <c r="E896" s="52" t="inlineStr">
        <is>
          <t>ENV-720</t>
        </is>
      </c>
      <c r="F896" s="52" t="n">
        <v>3</v>
      </c>
      <c r="G896" s="54" t="n">
        <v>0.389991879</v>
      </c>
      <c r="H896" s="54" t="n">
        <v>0.215311974</v>
      </c>
      <c r="I896" s="54" t="n">
        <v>0.297558814</v>
      </c>
      <c r="J896" s="54" t="n">
        <v>19.340023</v>
      </c>
      <c r="K896" s="54" t="n">
        <v>300.881439</v>
      </c>
      <c r="L896" s="54" t="n">
        <v>18.0455379</v>
      </c>
      <c r="M896" s="54" t="n">
        <v>0.120181166</v>
      </c>
      <c r="N896" s="54" t="n">
        <v>0.0184185524</v>
      </c>
      <c r="O896" s="54" t="n">
        <v>0.08345457169999999</v>
      </c>
      <c r="P896" s="52" t="inlineStr">
        <is>
          <t>Gouraud</t>
        </is>
      </c>
      <c r="Q896" s="52" t="inlineStr">
        <is>
          <t>Rock</t>
        </is>
      </c>
      <c r="R896" s="54" t="n">
        <v>0.88</v>
      </c>
      <c r="S896" s="54" t="n">
        <v>0</v>
      </c>
      <c r="T896" s="54" t="n">
        <v>0.3</v>
      </c>
      <c r="U896" s="54" t="n">
        <v>0</v>
      </c>
      <c r="V896" s="52" t="inlineStr">
        <is>
          <t>Yes</t>
        </is>
      </c>
      <c r="W896" s="52" t="inlineStr">
        <is>
          <t>Yes</t>
        </is>
      </c>
      <c r="X896" s="52" t="inlineStr">
        <is>
          <t>-</t>
        </is>
      </c>
      <c r="Y896" s="52" t="inlineStr">
        <is>
          <t>Boulder lobe</t>
        </is>
      </c>
    </row>
    <row r="897" outlineLevel="1">
      <c r="A897" s="52" t="inlineStr">
        <is>
          <t>ENV-723</t>
        </is>
      </c>
      <c r="B897" s="52" t="inlineStr">
        <is>
          <t>Environment</t>
        </is>
      </c>
      <c r="C897" s="59" t="inlineStr">
        <is>
          <t>Sphere</t>
        </is>
      </c>
      <c r="D897" s="62" t="inlineStr">
        <is>
          <t>Rock</t>
        </is>
      </c>
      <c r="E897" s="52" t="inlineStr">
        <is>
          <t>ENV-720</t>
        </is>
      </c>
      <c r="F897" s="52" t="n">
        <v>3</v>
      </c>
      <c r="G897" s="54" t="n">
        <v>0.412878692</v>
      </c>
      <c r="H897" s="54" t="n">
        <v>0.22905679</v>
      </c>
      <c r="I897" s="54" t="n">
        <v>0.296090096</v>
      </c>
      <c r="J897" s="54" t="n">
        <v>-5.97545195</v>
      </c>
      <c r="K897" s="54" t="n">
        <v>15.8518124</v>
      </c>
      <c r="L897" s="54" t="n">
        <v>-23.3364792</v>
      </c>
      <c r="M897" s="54" t="n">
        <v>-0.18417947</v>
      </c>
      <c r="N897" s="54" t="n">
        <v>0.0696169212</v>
      </c>
      <c r="O897" s="54" t="n">
        <v>-0.0509355143</v>
      </c>
      <c r="P897" s="52" t="inlineStr">
        <is>
          <t>Gouraud</t>
        </is>
      </c>
      <c r="Q897" s="52" t="inlineStr">
        <is>
          <t>Rock</t>
        </is>
      </c>
      <c r="R897" s="54" t="n">
        <v>0.88</v>
      </c>
      <c r="S897" s="54" t="n">
        <v>0</v>
      </c>
      <c r="T897" s="54" t="n">
        <v>0.3</v>
      </c>
      <c r="U897" s="54" t="n">
        <v>0</v>
      </c>
      <c r="V897" s="52" t="inlineStr">
        <is>
          <t>Yes</t>
        </is>
      </c>
      <c r="W897" s="52" t="inlineStr">
        <is>
          <t>Yes</t>
        </is>
      </c>
      <c r="X897" s="52" t="inlineStr">
        <is>
          <t>-</t>
        </is>
      </c>
      <c r="Y897" s="52" t="inlineStr">
        <is>
          <t>Boulder lobe</t>
        </is>
      </c>
    </row>
    <row r="898" outlineLevel="1">
      <c r="A898" s="52" t="inlineStr">
        <is>
          <t>ENV-724</t>
        </is>
      </c>
      <c r="B898" s="52" t="inlineStr">
        <is>
          <t>Environment</t>
        </is>
      </c>
      <c r="C898" s="59" t="inlineStr">
        <is>
          <t>Sphere</t>
        </is>
      </c>
      <c r="D898" s="62" t="inlineStr">
        <is>
          <t>Rock</t>
        </is>
      </c>
      <c r="E898" s="52" t="inlineStr">
        <is>
          <t>ENV-720</t>
        </is>
      </c>
      <c r="F898" s="52" t="n">
        <v>3</v>
      </c>
      <c r="G898" s="54" t="n">
        <v>0.314914584</v>
      </c>
      <c r="H898" s="54" t="n">
        <v>0.205362648</v>
      </c>
      <c r="I898" s="54" t="n">
        <v>0.318419456</v>
      </c>
      <c r="J898" s="54" t="n">
        <v>19.4961758</v>
      </c>
      <c r="K898" s="54" t="n">
        <v>78.3201141</v>
      </c>
      <c r="L898" s="54" t="n">
        <v>-1.03923678</v>
      </c>
      <c r="M898" s="54" t="n">
        <v>0.000419118413</v>
      </c>
      <c r="N898" s="54" t="n">
        <v>0.08481130000000001</v>
      </c>
      <c r="O898" s="54" t="n">
        <v>-0.0831917003</v>
      </c>
      <c r="P898" s="52" t="inlineStr">
        <is>
          <t>Gouraud</t>
        </is>
      </c>
      <c r="Q898" s="52" t="inlineStr">
        <is>
          <t>Rock</t>
        </is>
      </c>
      <c r="R898" s="54" t="n">
        <v>0.88</v>
      </c>
      <c r="S898" s="54" t="n">
        <v>0</v>
      </c>
      <c r="T898" s="54" t="n">
        <v>0.3</v>
      </c>
      <c r="U898" s="54" t="n">
        <v>0</v>
      </c>
      <c r="V898" s="52" t="inlineStr">
        <is>
          <t>Yes</t>
        </is>
      </c>
      <c r="W898" s="52" t="inlineStr">
        <is>
          <t>Yes</t>
        </is>
      </c>
      <c r="X898" s="52" t="inlineStr">
        <is>
          <t>-</t>
        </is>
      </c>
      <c r="Y898" s="52" t="inlineStr">
        <is>
          <t>Boulder lobe</t>
        </is>
      </c>
    </row>
    <row r="899" outlineLevel="1">
      <c r="A899" s="52" t="inlineStr">
        <is>
          <t>ENV-725</t>
        </is>
      </c>
      <c r="B899" s="52" t="inlineStr">
        <is>
          <t>Environment</t>
        </is>
      </c>
      <c r="C899" s="53" t="inlineStr">
        <is>
          <t>Group</t>
        </is>
      </c>
      <c r="D899" s="60" t="inlineStr">
        <is>
          <t>Boulder</t>
        </is>
      </c>
      <c r="E899" s="52" t="inlineStr">
        <is>
          <t>ENV-679</t>
        </is>
      </c>
      <c r="F899" s="52" t="n">
        <v>2</v>
      </c>
      <c r="G899" s="54" t="n">
        <v>1</v>
      </c>
      <c r="H899" s="54" t="n">
        <v>1</v>
      </c>
      <c r="I899" s="54" t="n">
        <v>1</v>
      </c>
      <c r="J899" s="54" t="n">
        <v>0</v>
      </c>
      <c r="K899" s="54" t="n">
        <v>40</v>
      </c>
      <c r="L899" s="54" t="n">
        <v>0</v>
      </c>
      <c r="M899" s="54" t="n">
        <v>-16</v>
      </c>
      <c r="N899" s="54" t="n">
        <v>0.439927518</v>
      </c>
      <c r="O899" s="54" t="n">
        <v>7.5</v>
      </c>
      <c r="P899" s="52" t="inlineStr">
        <is>
          <t>-</t>
        </is>
      </c>
      <c r="Q899" s="52" t="inlineStr">
        <is>
          <t>Plain</t>
        </is>
      </c>
      <c r="R899" s="54" t="n">
        <v>0.5</v>
      </c>
      <c r="S899" s="54" t="n">
        <v>0</v>
      </c>
      <c r="T899" s="54" t="n">
        <v>0.2</v>
      </c>
      <c r="U899" s="54" t="n">
        <v>0</v>
      </c>
      <c r="V899" s="52" t="inlineStr">
        <is>
          <t>No</t>
        </is>
      </c>
      <c r="W899" s="52" t="inlineStr">
        <is>
          <t>Yes</t>
        </is>
      </c>
      <c r="X899" s="52" t="inlineStr">
        <is>
          <t>-</t>
        </is>
      </c>
      <c r="Y899" s="52" t="inlineStr">
        <is>
          <t>Boulder = cluster of spheres</t>
        </is>
      </c>
    </row>
    <row r="900" outlineLevel="1">
      <c r="A900" s="52" t="inlineStr">
        <is>
          <t>ENV-726</t>
        </is>
      </c>
      <c r="B900" s="52" t="inlineStr">
        <is>
          <t>Environment</t>
        </is>
      </c>
      <c r="C900" s="59" t="inlineStr">
        <is>
          <t>Sphere</t>
        </is>
      </c>
      <c r="D900" s="62" t="inlineStr">
        <is>
          <t>Rock</t>
        </is>
      </c>
      <c r="E900" s="52" t="inlineStr">
        <is>
          <t>ENV-725</t>
        </is>
      </c>
      <c r="F900" s="52" t="n">
        <v>3</v>
      </c>
      <c r="G900" s="54" t="n">
        <v>1.61555314</v>
      </c>
      <c r="H900" s="54" t="n">
        <v>0.821485758</v>
      </c>
      <c r="I900" s="54" t="n">
        <v>1.14430225</v>
      </c>
      <c r="J900" s="54" t="n">
        <v>8.77687645</v>
      </c>
      <c r="K900" s="54" t="n">
        <v>132.67746</v>
      </c>
      <c r="L900" s="54" t="n">
        <v>-0.410661101</v>
      </c>
      <c r="M900" s="54" t="n">
        <v>0</v>
      </c>
      <c r="N900" s="54" t="n">
        <v>0.180726871</v>
      </c>
      <c r="O900" s="54" t="n">
        <v>0</v>
      </c>
      <c r="P900" s="52" t="inlineStr">
        <is>
          <t>Gouraud</t>
        </is>
      </c>
      <c r="Q900" s="52" t="inlineStr">
        <is>
          <t>Rock</t>
        </is>
      </c>
      <c r="R900" s="54" t="n">
        <v>0.88</v>
      </c>
      <c r="S900" s="54" t="n">
        <v>0</v>
      </c>
      <c r="T900" s="54" t="n">
        <v>0.3</v>
      </c>
      <c r="U900" s="54" t="n">
        <v>0</v>
      </c>
      <c r="V900" s="52" t="inlineStr">
        <is>
          <t>Yes</t>
        </is>
      </c>
      <c r="W900" s="52" t="inlineStr">
        <is>
          <t>Yes</t>
        </is>
      </c>
      <c r="X900" s="52" t="inlineStr">
        <is>
          <t>-</t>
        </is>
      </c>
      <c r="Y900" s="52" t="inlineStr">
        <is>
          <t>Boulder lobe</t>
        </is>
      </c>
    </row>
    <row r="901" outlineLevel="1">
      <c r="A901" s="52" t="inlineStr">
        <is>
          <t>ENV-727</t>
        </is>
      </c>
      <c r="B901" s="52" t="inlineStr">
        <is>
          <t>Environment</t>
        </is>
      </c>
      <c r="C901" s="59" t="inlineStr">
        <is>
          <t>Sphere</t>
        </is>
      </c>
      <c r="D901" s="62" t="inlineStr">
        <is>
          <t>Rock</t>
        </is>
      </c>
      <c r="E901" s="52" t="inlineStr">
        <is>
          <t>ENV-725</t>
        </is>
      </c>
      <c r="F901" s="52" t="n">
        <v>3</v>
      </c>
      <c r="G901" s="54" t="n">
        <v>0.961530447</v>
      </c>
      <c r="H901" s="54" t="n">
        <v>0.458756059</v>
      </c>
      <c r="I901" s="54" t="n">
        <v>0.768856049</v>
      </c>
      <c r="J901" s="54" t="n">
        <v>17.2918205</v>
      </c>
      <c r="K901" s="54" t="n">
        <v>58.3581505</v>
      </c>
      <c r="L901" s="54" t="n">
        <v>10.6757851</v>
      </c>
      <c r="M901" s="54" t="n">
        <v>-0.09878584</v>
      </c>
      <c r="N901" s="54" t="n">
        <v>0.229424864</v>
      </c>
      <c r="O901" s="54" t="n">
        <v>-0.207540721</v>
      </c>
      <c r="P901" s="52" t="inlineStr">
        <is>
          <t>Gouraud</t>
        </is>
      </c>
      <c r="Q901" s="52" t="inlineStr">
        <is>
          <t>Rock</t>
        </is>
      </c>
      <c r="R901" s="54" t="n">
        <v>0.88</v>
      </c>
      <c r="S901" s="54" t="n">
        <v>0</v>
      </c>
      <c r="T901" s="54" t="n">
        <v>0.3</v>
      </c>
      <c r="U901" s="54" t="n">
        <v>0</v>
      </c>
      <c r="V901" s="52" t="inlineStr">
        <is>
          <t>Yes</t>
        </is>
      </c>
      <c r="W901" s="52" t="inlineStr">
        <is>
          <t>Yes</t>
        </is>
      </c>
      <c r="X901" s="52" t="inlineStr">
        <is>
          <t>-</t>
        </is>
      </c>
      <c r="Y901" s="52" t="inlineStr">
        <is>
          <t>Boulder lobe</t>
        </is>
      </c>
    </row>
    <row r="902" outlineLevel="1">
      <c r="A902" s="52" t="inlineStr">
        <is>
          <t>ENV-728</t>
        </is>
      </c>
      <c r="B902" s="52" t="inlineStr">
        <is>
          <t>Environment</t>
        </is>
      </c>
      <c r="C902" s="59" t="inlineStr">
        <is>
          <t>Sphere</t>
        </is>
      </c>
      <c r="D902" s="62" t="inlineStr">
        <is>
          <t>Rock</t>
        </is>
      </c>
      <c r="E902" s="52" t="inlineStr">
        <is>
          <t>ENV-725</t>
        </is>
      </c>
      <c r="F902" s="52" t="n">
        <v>3</v>
      </c>
      <c r="G902" s="54" t="n">
        <v>0.631728113</v>
      </c>
      <c r="H902" s="54" t="n">
        <v>0.403026164</v>
      </c>
      <c r="I902" s="54" t="n">
        <v>0.554009795</v>
      </c>
      <c r="J902" s="54" t="n">
        <v>22.3978405</v>
      </c>
      <c r="K902" s="54" t="n">
        <v>40.1458015</v>
      </c>
      <c r="L902" s="54" t="n">
        <v>5.80144215</v>
      </c>
      <c r="M902" s="54" t="n">
        <v>0.130228743</v>
      </c>
      <c r="N902" s="54" t="n">
        <v>0.120571844</v>
      </c>
      <c r="O902" s="54" t="n">
        <v>-0.390121967</v>
      </c>
      <c r="P902" s="52" t="inlineStr">
        <is>
          <t>Gouraud</t>
        </is>
      </c>
      <c r="Q902" s="52" t="inlineStr">
        <is>
          <t>Rock</t>
        </is>
      </c>
      <c r="R902" s="54" t="n">
        <v>0.88</v>
      </c>
      <c r="S902" s="54" t="n">
        <v>0</v>
      </c>
      <c r="T902" s="54" t="n">
        <v>0.3</v>
      </c>
      <c r="U902" s="54" t="n">
        <v>0</v>
      </c>
      <c r="V902" s="52" t="inlineStr">
        <is>
          <t>Yes</t>
        </is>
      </c>
      <c r="W902" s="52" t="inlineStr">
        <is>
          <t>Yes</t>
        </is>
      </c>
      <c r="X902" s="52" t="inlineStr">
        <is>
          <t>-</t>
        </is>
      </c>
      <c r="Y902" s="52" t="inlineStr">
        <is>
          <t>Boulder lobe</t>
        </is>
      </c>
    </row>
    <row r="903" outlineLevel="1">
      <c r="A903" s="52" t="inlineStr">
        <is>
          <t>ENV-729</t>
        </is>
      </c>
      <c r="B903" s="52" t="inlineStr">
        <is>
          <t>Environment</t>
        </is>
      </c>
      <c r="C903" s="59" t="inlineStr">
        <is>
          <t>Sphere</t>
        </is>
      </c>
      <c r="D903" s="62" t="inlineStr">
        <is>
          <t>Rock</t>
        </is>
      </c>
      <c r="E903" s="52" t="inlineStr">
        <is>
          <t>ENV-725</t>
        </is>
      </c>
      <c r="F903" s="52" t="n">
        <v>3</v>
      </c>
      <c r="G903" s="54" t="n">
        <v>0.913561761</v>
      </c>
      <c r="H903" s="54" t="n">
        <v>0.498206586</v>
      </c>
      <c r="I903" s="54" t="n">
        <v>0.837431252</v>
      </c>
      <c r="J903" s="54" t="n">
        <v>19.0228138</v>
      </c>
      <c r="K903" s="54" t="n">
        <v>274.285339</v>
      </c>
      <c r="L903" s="54" t="n">
        <v>-22.2298298</v>
      </c>
      <c r="M903" s="54" t="n">
        <v>-0.463078231</v>
      </c>
      <c r="N903" s="54" t="n">
        <v>0.203860834</v>
      </c>
      <c r="O903" s="54" t="n">
        <v>-0.194683731</v>
      </c>
      <c r="P903" s="52" t="inlineStr">
        <is>
          <t>Gouraud</t>
        </is>
      </c>
      <c r="Q903" s="52" t="inlineStr">
        <is>
          <t>Rock</t>
        </is>
      </c>
      <c r="R903" s="54" t="n">
        <v>0.88</v>
      </c>
      <c r="S903" s="54" t="n">
        <v>0</v>
      </c>
      <c r="T903" s="54" t="n">
        <v>0.3</v>
      </c>
      <c r="U903" s="54" t="n">
        <v>0</v>
      </c>
      <c r="V903" s="52" t="inlineStr">
        <is>
          <t>Yes</t>
        </is>
      </c>
      <c r="W903" s="52" t="inlineStr">
        <is>
          <t>Yes</t>
        </is>
      </c>
      <c r="X903" s="52" t="inlineStr">
        <is>
          <t>-</t>
        </is>
      </c>
      <c r="Y903" s="52" t="inlineStr">
        <is>
          <t>Boulder lobe</t>
        </is>
      </c>
    </row>
    <row r="904" outlineLevel="1">
      <c r="A904" s="52" t="inlineStr">
        <is>
          <t>ENV-730</t>
        </is>
      </c>
      <c r="B904" s="52" t="inlineStr">
        <is>
          <t>Environment</t>
        </is>
      </c>
      <c r="C904" s="53" t="inlineStr">
        <is>
          <t>Group</t>
        </is>
      </c>
      <c r="D904" s="60" t="inlineStr">
        <is>
          <t>Boulder</t>
        </is>
      </c>
      <c r="E904" s="52" t="inlineStr">
        <is>
          <t>ENV-679</t>
        </is>
      </c>
      <c r="F904" s="52" t="n">
        <v>2</v>
      </c>
      <c r="G904" s="54" t="n">
        <v>1</v>
      </c>
      <c r="H904" s="54" t="n">
        <v>1</v>
      </c>
      <c r="I904" s="54" t="n">
        <v>1</v>
      </c>
      <c r="J904" s="54" t="n">
        <v>0</v>
      </c>
      <c r="K904" s="54" t="n">
        <v>75</v>
      </c>
      <c r="L904" s="54" t="n">
        <v>0</v>
      </c>
      <c r="M904" s="54" t="n">
        <v>11</v>
      </c>
      <c r="N904" s="54" t="n">
        <v>0.0624508783</v>
      </c>
      <c r="O904" s="54" t="n">
        <v>-15.1999998</v>
      </c>
      <c r="P904" s="52" t="inlineStr">
        <is>
          <t>-</t>
        </is>
      </c>
      <c r="Q904" s="52" t="inlineStr">
        <is>
          <t>Plain</t>
        </is>
      </c>
      <c r="R904" s="54" t="n">
        <v>0.5</v>
      </c>
      <c r="S904" s="54" t="n">
        <v>0</v>
      </c>
      <c r="T904" s="54" t="n">
        <v>0.2</v>
      </c>
      <c r="U904" s="54" t="n">
        <v>0</v>
      </c>
      <c r="V904" s="52" t="inlineStr">
        <is>
          <t>No</t>
        </is>
      </c>
      <c r="W904" s="52" t="inlineStr">
        <is>
          <t>Yes</t>
        </is>
      </c>
      <c r="X904" s="52" t="inlineStr">
        <is>
          <t>-</t>
        </is>
      </c>
      <c r="Y904" s="52" t="inlineStr">
        <is>
          <t>Boulder = cluster of spheres</t>
        </is>
      </c>
    </row>
    <row r="905" outlineLevel="1">
      <c r="A905" s="52" t="inlineStr">
        <is>
          <t>ENV-731</t>
        </is>
      </c>
      <c r="B905" s="52" t="inlineStr">
        <is>
          <t>Environment</t>
        </is>
      </c>
      <c r="C905" s="59" t="inlineStr">
        <is>
          <t>Sphere</t>
        </is>
      </c>
      <c r="D905" s="62" t="inlineStr">
        <is>
          <t>Rock</t>
        </is>
      </c>
      <c r="E905" s="52" t="inlineStr">
        <is>
          <t>ENV-730</t>
        </is>
      </c>
      <c r="F905" s="52" t="n">
        <v>3</v>
      </c>
      <c r="G905" s="54" t="n">
        <v>1.08661854</v>
      </c>
      <c r="H905" s="54" t="n">
        <v>0.620993376</v>
      </c>
      <c r="I905" s="54" t="n">
        <v>0.932993412</v>
      </c>
      <c r="J905" s="54" t="n">
        <v>7.16895485</v>
      </c>
      <c r="K905" s="54" t="n">
        <v>327.681671</v>
      </c>
      <c r="L905" s="54" t="n">
        <v>8.05971909</v>
      </c>
      <c r="M905" s="54" t="n">
        <v>0</v>
      </c>
      <c r="N905" s="54" t="n">
        <v>0.13661854</v>
      </c>
      <c r="O905" s="54" t="n">
        <v>0</v>
      </c>
      <c r="P905" s="52" t="inlineStr">
        <is>
          <t>Gouraud</t>
        </is>
      </c>
      <c r="Q905" s="52" t="inlineStr">
        <is>
          <t>Rock</t>
        </is>
      </c>
      <c r="R905" s="54" t="n">
        <v>0.88</v>
      </c>
      <c r="S905" s="54" t="n">
        <v>0</v>
      </c>
      <c r="T905" s="54" t="n">
        <v>0.3</v>
      </c>
      <c r="U905" s="54" t="n">
        <v>0</v>
      </c>
      <c r="V905" s="52" t="inlineStr">
        <is>
          <t>Yes</t>
        </is>
      </c>
      <c r="W905" s="52" t="inlineStr">
        <is>
          <t>Yes</t>
        </is>
      </c>
      <c r="X905" s="52" t="inlineStr">
        <is>
          <t>-</t>
        </is>
      </c>
      <c r="Y905" s="52" t="inlineStr">
        <is>
          <t>Boulder lobe</t>
        </is>
      </c>
    </row>
    <row r="906" outlineLevel="1">
      <c r="A906" s="52" t="inlineStr">
        <is>
          <t>ENV-732</t>
        </is>
      </c>
      <c r="B906" s="52" t="inlineStr">
        <is>
          <t>Environment</t>
        </is>
      </c>
      <c r="C906" s="59" t="inlineStr">
        <is>
          <t>Sphere</t>
        </is>
      </c>
      <c r="D906" s="62" t="inlineStr">
        <is>
          <t>Rock</t>
        </is>
      </c>
      <c r="E906" s="52" t="inlineStr">
        <is>
          <t>ENV-730</t>
        </is>
      </c>
      <c r="F906" s="52" t="n">
        <v>3</v>
      </c>
      <c r="G906" s="54" t="n">
        <v>0.755353332</v>
      </c>
      <c r="H906" s="54" t="n">
        <v>0.457563519</v>
      </c>
      <c r="I906" s="54" t="n">
        <v>0.760155141</v>
      </c>
      <c r="J906" s="54" t="n">
        <v>17.7082958</v>
      </c>
      <c r="K906" s="54" t="n">
        <v>299.649261</v>
      </c>
      <c r="L906" s="54" t="n">
        <v>11.9927969</v>
      </c>
      <c r="M906" s="54" t="n">
        <v>-0.299790919</v>
      </c>
      <c r="N906" s="54" t="n">
        <v>0.156869203</v>
      </c>
      <c r="O906" s="54" t="n">
        <v>-0.0865314752</v>
      </c>
      <c r="P906" s="52" t="inlineStr">
        <is>
          <t>Gouraud</t>
        </is>
      </c>
      <c r="Q906" s="52" t="inlineStr">
        <is>
          <t>Rock</t>
        </is>
      </c>
      <c r="R906" s="54" t="n">
        <v>0.88</v>
      </c>
      <c r="S906" s="54" t="n">
        <v>0</v>
      </c>
      <c r="T906" s="54" t="n">
        <v>0.3</v>
      </c>
      <c r="U906" s="54" t="n">
        <v>0</v>
      </c>
      <c r="V906" s="52" t="inlineStr">
        <is>
          <t>Yes</t>
        </is>
      </c>
      <c r="W906" s="52" t="inlineStr">
        <is>
          <t>Yes</t>
        </is>
      </c>
      <c r="X906" s="52" t="inlineStr">
        <is>
          <t>-</t>
        </is>
      </c>
      <c r="Y906" s="52" t="inlineStr">
        <is>
          <t>Boulder lobe</t>
        </is>
      </c>
    </row>
    <row r="907" outlineLevel="1">
      <c r="A907" s="52" t="inlineStr">
        <is>
          <t>ENV-733</t>
        </is>
      </c>
      <c r="B907" s="52" t="inlineStr">
        <is>
          <t>Environment</t>
        </is>
      </c>
      <c r="C907" s="59" t="inlineStr">
        <is>
          <t>Sphere</t>
        </is>
      </c>
      <c r="D907" s="62" t="inlineStr">
        <is>
          <t>Rock</t>
        </is>
      </c>
      <c r="E907" s="52" t="inlineStr">
        <is>
          <t>ENV-730</t>
        </is>
      </c>
      <c r="F907" s="52" t="n">
        <v>3</v>
      </c>
      <c r="G907" s="54" t="n">
        <v>0.771243155</v>
      </c>
      <c r="H907" s="54" t="n">
        <v>0.530298114</v>
      </c>
      <c r="I907" s="54" t="n">
        <v>0.793268442</v>
      </c>
      <c r="J907" s="54" t="n">
        <v>-16.8968468</v>
      </c>
      <c r="K907" s="54" t="n">
        <v>111.489792</v>
      </c>
      <c r="L907" s="54" t="n">
        <v>-0.617513061</v>
      </c>
      <c r="M907" s="54" t="n">
        <v>0.107677318</v>
      </c>
      <c r="N907" s="54" t="n">
        <v>0.157990798</v>
      </c>
      <c r="O907" s="54" t="n">
        <v>0.0251125917</v>
      </c>
      <c r="P907" s="52" t="inlineStr">
        <is>
          <t>Gouraud</t>
        </is>
      </c>
      <c r="Q907" s="52" t="inlineStr">
        <is>
          <t>Rock</t>
        </is>
      </c>
      <c r="R907" s="54" t="n">
        <v>0.88</v>
      </c>
      <c r="S907" s="54" t="n">
        <v>0</v>
      </c>
      <c r="T907" s="54" t="n">
        <v>0.3</v>
      </c>
      <c r="U907" s="54" t="n">
        <v>0</v>
      </c>
      <c r="V907" s="52" t="inlineStr">
        <is>
          <t>Yes</t>
        </is>
      </c>
      <c r="W907" s="52" t="inlineStr">
        <is>
          <t>Yes</t>
        </is>
      </c>
      <c r="X907" s="52" t="inlineStr">
        <is>
          <t>-</t>
        </is>
      </c>
      <c r="Y907" s="52" t="inlineStr">
        <is>
          <t>Boulder lobe</t>
        </is>
      </c>
    </row>
    <row r="908" outlineLevel="1">
      <c r="A908" s="52" t="inlineStr">
        <is>
          <t>ENV-734</t>
        </is>
      </c>
      <c r="B908" s="52" t="inlineStr">
        <is>
          <t>Environment</t>
        </is>
      </c>
      <c r="C908" s="59" t="inlineStr">
        <is>
          <t>Sphere</t>
        </is>
      </c>
      <c r="D908" s="62" t="inlineStr">
        <is>
          <t>Rock</t>
        </is>
      </c>
      <c r="E908" s="52" t="inlineStr">
        <is>
          <t>ENV-730</t>
        </is>
      </c>
      <c r="F908" s="52" t="n">
        <v>3</v>
      </c>
      <c r="G908" s="54" t="n">
        <v>0.846212924</v>
      </c>
      <c r="H908" s="54" t="n">
        <v>0.477056086</v>
      </c>
      <c r="I908" s="54" t="n">
        <v>0.555262446</v>
      </c>
      <c r="J908" s="54" t="n">
        <v>6.43595171</v>
      </c>
      <c r="K908" s="54" t="n">
        <v>302.904266</v>
      </c>
      <c r="L908" s="54" t="n">
        <v>15.7971382</v>
      </c>
      <c r="M908" s="54" t="n">
        <v>0.442138791</v>
      </c>
      <c r="N908" s="54" t="n">
        <v>0.07803852109999999</v>
      </c>
      <c r="O908" s="54" t="n">
        <v>0.189135805</v>
      </c>
      <c r="P908" s="52" t="inlineStr">
        <is>
          <t>Gouraud</t>
        </is>
      </c>
      <c r="Q908" s="52" t="inlineStr">
        <is>
          <t>Rock</t>
        </is>
      </c>
      <c r="R908" s="54" t="n">
        <v>0.88</v>
      </c>
      <c r="S908" s="54" t="n">
        <v>0</v>
      </c>
      <c r="T908" s="54" t="n">
        <v>0.3</v>
      </c>
      <c r="U908" s="54" t="n">
        <v>0</v>
      </c>
      <c r="V908" s="52" t="inlineStr">
        <is>
          <t>Yes</t>
        </is>
      </c>
      <c r="W908" s="52" t="inlineStr">
        <is>
          <t>Yes</t>
        </is>
      </c>
      <c r="X908" s="52" t="inlineStr">
        <is>
          <t>-</t>
        </is>
      </c>
      <c r="Y908" s="52" t="inlineStr">
        <is>
          <t>Boulder lobe</t>
        </is>
      </c>
    </row>
    <row r="909" outlineLevel="1">
      <c r="A909" s="52" t="inlineStr">
        <is>
          <t>ENV-735</t>
        </is>
      </c>
      <c r="B909" s="52" t="inlineStr">
        <is>
          <t>Environment</t>
        </is>
      </c>
      <c r="C909" s="53" t="inlineStr">
        <is>
          <t>Group</t>
        </is>
      </c>
      <c r="D909" s="60" t="inlineStr">
        <is>
          <t>Boulder</t>
        </is>
      </c>
      <c r="E909" s="52" t="inlineStr">
        <is>
          <t>ENV-679</t>
        </is>
      </c>
      <c r="F909" s="52" t="n">
        <v>2</v>
      </c>
      <c r="G909" s="54" t="n">
        <v>1</v>
      </c>
      <c r="H909" s="54" t="n">
        <v>1</v>
      </c>
      <c r="I909" s="54" t="n">
        <v>1</v>
      </c>
      <c r="J909" s="54" t="n">
        <v>0</v>
      </c>
      <c r="K909" s="54" t="n">
        <v>15</v>
      </c>
      <c r="L909" s="54" t="n">
        <v>0</v>
      </c>
      <c r="M909" s="54" t="n">
        <v>16.3999996</v>
      </c>
      <c r="N909" s="54" t="n">
        <v>0.242999047</v>
      </c>
      <c r="O909" s="54" t="n">
        <v>7.19999981</v>
      </c>
      <c r="P909" s="52" t="inlineStr">
        <is>
          <t>-</t>
        </is>
      </c>
      <c r="Q909" s="52" t="inlineStr">
        <is>
          <t>Plain</t>
        </is>
      </c>
      <c r="R909" s="54" t="n">
        <v>0.5</v>
      </c>
      <c r="S909" s="54" t="n">
        <v>0</v>
      </c>
      <c r="T909" s="54" t="n">
        <v>0.2</v>
      </c>
      <c r="U909" s="54" t="n">
        <v>0</v>
      </c>
      <c r="V909" s="52" t="inlineStr">
        <is>
          <t>No</t>
        </is>
      </c>
      <c r="W909" s="52" t="inlineStr">
        <is>
          <t>Yes</t>
        </is>
      </c>
      <c r="X909" s="52" t="inlineStr">
        <is>
          <t>-</t>
        </is>
      </c>
      <c r="Y909" s="52" t="inlineStr">
        <is>
          <t>Boulder = cluster of spheres</t>
        </is>
      </c>
    </row>
    <row r="910" outlineLevel="1">
      <c r="A910" s="52" t="inlineStr">
        <is>
          <t>ENV-736</t>
        </is>
      </c>
      <c r="B910" s="52" t="inlineStr">
        <is>
          <t>Environment</t>
        </is>
      </c>
      <c r="C910" s="59" t="inlineStr">
        <is>
          <t>Sphere</t>
        </is>
      </c>
      <c r="D910" s="62" t="inlineStr">
        <is>
          <t>Rock</t>
        </is>
      </c>
      <c r="E910" s="52" t="inlineStr">
        <is>
          <t>ENV-735</t>
        </is>
      </c>
      <c r="F910" s="52" t="n">
        <v>3</v>
      </c>
      <c r="G910" s="54" t="n">
        <v>0.940313518</v>
      </c>
      <c r="H910" s="54" t="n">
        <v>0.445574939</v>
      </c>
      <c r="I910" s="54" t="n">
        <v>0.720638692</v>
      </c>
      <c r="J910" s="54" t="n">
        <v>19.2884216</v>
      </c>
      <c r="K910" s="54" t="n">
        <v>333.05835</v>
      </c>
      <c r="L910" s="54" t="n">
        <v>7.42020607</v>
      </c>
      <c r="M910" s="54" t="n">
        <v>0</v>
      </c>
      <c r="N910" s="54" t="n">
        <v>0.09802648429999999</v>
      </c>
      <c r="O910" s="54" t="n">
        <v>0</v>
      </c>
      <c r="P910" s="52" t="inlineStr">
        <is>
          <t>Gouraud</t>
        </is>
      </c>
      <c r="Q910" s="52" t="inlineStr">
        <is>
          <t>Rock</t>
        </is>
      </c>
      <c r="R910" s="54" t="n">
        <v>0.88</v>
      </c>
      <c r="S910" s="54" t="n">
        <v>0</v>
      </c>
      <c r="T910" s="54" t="n">
        <v>0.3</v>
      </c>
      <c r="U910" s="54" t="n">
        <v>0</v>
      </c>
      <c r="V910" s="52" t="inlineStr">
        <is>
          <t>Yes</t>
        </is>
      </c>
      <c r="W910" s="52" t="inlineStr">
        <is>
          <t>Yes</t>
        </is>
      </c>
      <c r="X910" s="52" t="inlineStr">
        <is>
          <t>-</t>
        </is>
      </c>
      <c r="Y910" s="52" t="inlineStr">
        <is>
          <t>Boulder lobe</t>
        </is>
      </c>
    </row>
    <row r="911" outlineLevel="1">
      <c r="A911" s="52" t="inlineStr">
        <is>
          <t>ENV-737</t>
        </is>
      </c>
      <c r="B911" s="52" t="inlineStr">
        <is>
          <t>Environment</t>
        </is>
      </c>
      <c r="C911" s="59" t="inlineStr">
        <is>
          <t>Sphere</t>
        </is>
      </c>
      <c r="D911" s="62" t="inlineStr">
        <is>
          <t>Rock</t>
        </is>
      </c>
      <c r="E911" s="52" t="inlineStr">
        <is>
          <t>ENV-735</t>
        </is>
      </c>
      <c r="F911" s="52" t="n">
        <v>3</v>
      </c>
      <c r="G911" s="54" t="n">
        <v>0.512064874</v>
      </c>
      <c r="H911" s="54" t="n">
        <v>0.278374165</v>
      </c>
      <c r="I911" s="54" t="n">
        <v>0.451522559</v>
      </c>
      <c r="J911" s="54" t="n">
        <v>-4.54696131</v>
      </c>
      <c r="K911" s="54" t="n">
        <v>70.39814</v>
      </c>
      <c r="L911" s="54" t="n">
        <v>15.0889482</v>
      </c>
      <c r="M911" s="54" t="n">
        <v>-0.0630242229</v>
      </c>
      <c r="N911" s="54" t="n">
        <v>0.135529846</v>
      </c>
      <c r="O911" s="54" t="n">
        <v>0.0791950896</v>
      </c>
      <c r="P911" s="52" t="inlineStr">
        <is>
          <t>Gouraud</t>
        </is>
      </c>
      <c r="Q911" s="52" t="inlineStr">
        <is>
          <t>Rock</t>
        </is>
      </c>
      <c r="R911" s="54" t="n">
        <v>0.88</v>
      </c>
      <c r="S911" s="54" t="n">
        <v>0</v>
      </c>
      <c r="T911" s="54" t="n">
        <v>0.3</v>
      </c>
      <c r="U911" s="54" t="n">
        <v>0</v>
      </c>
      <c r="V911" s="52" t="inlineStr">
        <is>
          <t>Yes</t>
        </is>
      </c>
      <c r="W911" s="52" t="inlineStr">
        <is>
          <t>Yes</t>
        </is>
      </c>
      <c r="X911" s="52" t="inlineStr">
        <is>
          <t>-</t>
        </is>
      </c>
      <c r="Y911" s="52" t="inlineStr">
        <is>
          <t>Boulder lobe</t>
        </is>
      </c>
    </row>
    <row r="912" outlineLevel="1">
      <c r="A912" s="52" t="inlineStr">
        <is>
          <t>ENV-738</t>
        </is>
      </c>
      <c r="B912" s="52" t="inlineStr">
        <is>
          <t>Environment</t>
        </is>
      </c>
      <c r="C912" s="59" t="inlineStr">
        <is>
          <t>Sphere</t>
        </is>
      </c>
      <c r="D912" s="62" t="inlineStr">
        <is>
          <t>Rock</t>
        </is>
      </c>
      <c r="E912" s="52" t="inlineStr">
        <is>
          <t>ENV-735</t>
        </is>
      </c>
      <c r="F912" s="52" t="n">
        <v>3</v>
      </c>
      <c r="G912" s="54" t="n">
        <v>0.455365956</v>
      </c>
      <c r="H912" s="54" t="n">
        <v>0.313432544</v>
      </c>
      <c r="I912" s="54" t="n">
        <v>0.521391034</v>
      </c>
      <c r="J912" s="54" t="n">
        <v>24.7681675</v>
      </c>
      <c r="K912" s="54" t="n">
        <v>180.69104</v>
      </c>
      <c r="L912" s="54" t="n">
        <v>23.083004</v>
      </c>
      <c r="M912" s="54" t="n">
        <v>-0.302731723</v>
      </c>
      <c r="N912" s="54" t="n">
        <v>0.0327023268</v>
      </c>
      <c r="O912" s="54" t="n">
        <v>0.09311112019999999</v>
      </c>
      <c r="P912" s="52" t="inlineStr">
        <is>
          <t>Gouraud</t>
        </is>
      </c>
      <c r="Q912" s="52" t="inlineStr">
        <is>
          <t>Rock</t>
        </is>
      </c>
      <c r="R912" s="54" t="n">
        <v>0.88</v>
      </c>
      <c r="S912" s="54" t="n">
        <v>0</v>
      </c>
      <c r="T912" s="54" t="n">
        <v>0.3</v>
      </c>
      <c r="U912" s="54" t="n">
        <v>0</v>
      </c>
      <c r="V912" s="52" t="inlineStr">
        <is>
          <t>Yes</t>
        </is>
      </c>
      <c r="W912" s="52" t="inlineStr">
        <is>
          <t>Yes</t>
        </is>
      </c>
      <c r="X912" s="52" t="inlineStr">
        <is>
          <t>-</t>
        </is>
      </c>
      <c r="Y912" s="52" t="inlineStr">
        <is>
          <t>Boulder lobe</t>
        </is>
      </c>
    </row>
    <row r="913" outlineLevel="1">
      <c r="A913" s="52" t="inlineStr">
        <is>
          <t>ENV-739</t>
        </is>
      </c>
      <c r="B913" s="52" t="inlineStr">
        <is>
          <t>Environment</t>
        </is>
      </c>
      <c r="C913" s="59" t="inlineStr">
        <is>
          <t>Sphere</t>
        </is>
      </c>
      <c r="D913" s="57" t="inlineStr">
        <is>
          <t>Moon</t>
        </is>
      </c>
      <c r="E913" s="52" t="inlineStr">
        <is>
          <t>ENV-00</t>
        </is>
      </c>
      <c r="F913" s="52" t="n">
        <v>1</v>
      </c>
      <c r="G913" s="54" t="n">
        <v>14</v>
      </c>
      <c r="H913" s="54" t="n">
        <v>14</v>
      </c>
      <c r="I913" s="54" t="n">
        <v>14</v>
      </c>
      <c r="J913" s="54" t="n">
        <v>0</v>
      </c>
      <c r="K913" s="54" t="n">
        <v>0</v>
      </c>
      <c r="L913" s="54" t="n">
        <v>0</v>
      </c>
      <c r="M913" s="54" t="n">
        <v>167.939468</v>
      </c>
      <c r="N913" s="54" t="n">
        <v>116.030907</v>
      </c>
      <c r="O913" s="54" t="n">
        <v>-219.848053</v>
      </c>
      <c r="P913" s="52" t="inlineStr">
        <is>
          <t>Gouraud</t>
        </is>
      </c>
      <c r="Q913" s="52" t="inlineStr">
        <is>
          <t>Plain</t>
        </is>
      </c>
      <c r="R913" s="54" t="n">
        <v>0.9</v>
      </c>
      <c r="S913" s="54" t="n">
        <v>0</v>
      </c>
      <c r="T913" s="54" t="n">
        <v>0.25</v>
      </c>
      <c r="U913" s="54" t="n">
        <v>1</v>
      </c>
      <c r="V913" s="52" t="inlineStr">
        <is>
          <t>No</t>
        </is>
      </c>
      <c r="W913" s="52" t="inlineStr">
        <is>
          <t>No</t>
        </is>
      </c>
      <c r="X913" s="52" t="inlineStr">
        <is>
          <t>-</t>
        </is>
      </c>
      <c r="Y913" s="52" t="inlineStr">
        <is>
          <t>Visual source of directional light L0</t>
        </is>
      </c>
    </row>
    <row r="914">
      <c r="A914" s="52" t="inlineStr">
        <is>
          <t>BNK-00</t>
        </is>
      </c>
      <c r="B914" s="52" t="inlineStr">
        <is>
          <t>Command Bunker</t>
        </is>
      </c>
      <c r="C914" s="53" t="inlineStr">
        <is>
          <t>Group</t>
        </is>
      </c>
      <c r="D914" s="52" t="inlineStr">
        <is>
          <t>Command Bunker</t>
        </is>
      </c>
      <c r="E914" s="52" t="inlineStr">
        <is>
          <t>World</t>
        </is>
      </c>
      <c r="F914" s="52" t="n">
        <v>0</v>
      </c>
      <c r="G914" s="54" t="n">
        <v>1</v>
      </c>
      <c r="H914" s="54" t="n">
        <v>1</v>
      </c>
      <c r="I914" s="54" t="n">
        <v>1</v>
      </c>
      <c r="J914" s="54" t="n">
        <v>0</v>
      </c>
      <c r="K914" s="54" t="n">
        <v>0</v>
      </c>
      <c r="L914" s="54" t="n">
        <v>0</v>
      </c>
      <c r="M914" s="54" t="n">
        <v>0</v>
      </c>
      <c r="N914" s="54" t="n">
        <v>0</v>
      </c>
      <c r="O914" s="54" t="n">
        <v>0</v>
      </c>
      <c r="P914" s="52" t="inlineStr">
        <is>
          <t>-</t>
        </is>
      </c>
      <c r="Q914" s="52" t="inlineStr">
        <is>
          <t>Plain</t>
        </is>
      </c>
      <c r="R914" s="54" t="n">
        <v>0.5</v>
      </c>
      <c r="S914" s="54" t="n">
        <v>0</v>
      </c>
      <c r="T914" s="54" t="n">
        <v>0.2</v>
      </c>
      <c r="U914" s="54" t="n">
        <v>0</v>
      </c>
      <c r="V914" s="52" t="inlineStr">
        <is>
          <t>No</t>
        </is>
      </c>
      <c r="W914" s="52" t="inlineStr">
        <is>
          <t>Yes</t>
        </is>
      </c>
      <c r="X914" s="52" t="inlineStr">
        <is>
          <t>-</t>
        </is>
      </c>
      <c r="Y914" s="52" t="inlineStr">
        <is>
          <t>Underground command bunker with its surface installations</t>
        </is>
      </c>
    </row>
    <row r="915" outlineLevel="1">
      <c r="A915" s="52" t="inlineStr">
        <is>
          <t>BNK-01</t>
        </is>
      </c>
      <c r="B915" s="52" t="inlineStr">
        <is>
          <t>Command Bunker</t>
        </is>
      </c>
      <c r="C915" s="53" t="inlineStr">
        <is>
          <t>Group</t>
        </is>
      </c>
      <c r="D915" s="57" t="inlineStr">
        <is>
          <t>Entrance trench</t>
        </is>
      </c>
      <c r="E915" s="52" t="inlineStr">
        <is>
          <t>BNK-00</t>
        </is>
      </c>
      <c r="F915" s="52" t="n">
        <v>1</v>
      </c>
      <c r="G915" s="54" t="n">
        <v>1</v>
      </c>
      <c r="H915" s="54" t="n">
        <v>1</v>
      </c>
      <c r="I915" s="54" t="n">
        <v>1</v>
      </c>
      <c r="J915" s="54" t="n">
        <v>0</v>
      </c>
      <c r="K915" s="54" t="n">
        <v>0</v>
      </c>
      <c r="L915" s="54" t="n">
        <v>0</v>
      </c>
      <c r="M915" s="54" t="n">
        <v>0</v>
      </c>
      <c r="N915" s="54" t="n">
        <v>0</v>
      </c>
      <c r="O915" s="54" t="n">
        <v>0</v>
      </c>
      <c r="P915" s="52" t="inlineStr">
        <is>
          <t>-</t>
        </is>
      </c>
      <c r="Q915" s="52" t="inlineStr">
        <is>
          <t>Plain</t>
        </is>
      </c>
      <c r="R915" s="54" t="n">
        <v>0.5</v>
      </c>
      <c r="S915" s="54" t="n">
        <v>0</v>
      </c>
      <c r="T915" s="54" t="n">
        <v>0.2</v>
      </c>
      <c r="U915" s="54" t="n">
        <v>0</v>
      </c>
      <c r="V915" s="52" t="inlineStr">
        <is>
          <t>No</t>
        </is>
      </c>
      <c r="W915" s="52" t="inlineStr">
        <is>
          <t>Yes</t>
        </is>
      </c>
      <c r="X915" s="52" t="inlineStr">
        <is>
          <t>-</t>
        </is>
      </c>
      <c r="Y915" s="52" t="inlineStr">
        <is>
          <t>Open ramp cut into the ground leading to the blast doors</t>
        </is>
      </c>
    </row>
    <row r="916" outlineLevel="1">
      <c r="A916" s="52" t="inlineStr">
        <is>
          <t>BNK-02</t>
        </is>
      </c>
      <c r="B916" s="52" t="inlineStr">
        <is>
          <t>Command Bunker</t>
        </is>
      </c>
      <c r="C916" s="63" t="inlineStr">
        <is>
          <t>Cube</t>
        </is>
      </c>
      <c r="D916" s="60" t="inlineStr">
        <is>
          <t>Ramp floor</t>
        </is>
      </c>
      <c r="E916" s="52" t="inlineStr">
        <is>
          <t>BNK-01</t>
        </is>
      </c>
      <c r="F916" s="52" t="n">
        <v>2</v>
      </c>
      <c r="G916" s="54" t="n">
        <v>3.20000005</v>
      </c>
      <c r="H916" s="54" t="n">
        <v>0.300000012</v>
      </c>
      <c r="I916" s="54" t="n">
        <v>7.72443008</v>
      </c>
      <c r="J916" s="54" t="n">
        <v>-25.0124722</v>
      </c>
      <c r="K916" s="54" t="n">
        <v>0</v>
      </c>
      <c r="L916" s="54" t="n">
        <v>0</v>
      </c>
      <c r="M916" s="54" t="n">
        <v>0</v>
      </c>
      <c r="N916" s="54" t="n">
        <v>-1.90292788</v>
      </c>
      <c r="O916" s="54" t="n">
        <v>9.5634222</v>
      </c>
      <c r="P916" s="52" t="inlineStr">
        <is>
          <t>Flat</t>
        </is>
      </c>
      <c r="Q916" s="52" t="inlineStr">
        <is>
          <t>Concrete</t>
        </is>
      </c>
      <c r="R916" s="54" t="n">
        <v>0.65</v>
      </c>
      <c r="S916" s="54" t="n">
        <v>0</v>
      </c>
      <c r="T916" s="54" t="n">
        <v>0.28</v>
      </c>
      <c r="U916" s="54" t="n">
        <v>0</v>
      </c>
      <c r="V916" s="52" t="inlineStr">
        <is>
          <t>No</t>
        </is>
      </c>
      <c r="W916" s="52" t="inlineStr">
        <is>
          <t>No</t>
        </is>
      </c>
      <c r="X916" s="52" t="inlineStr">
        <is>
          <t>-</t>
        </is>
      </c>
      <c r="Y916" s="52" t="inlineStr">
        <is>
          <t>Concrete ramp from the ground down to the doors</t>
        </is>
      </c>
    </row>
    <row r="917" outlineLevel="1">
      <c r="A917" s="52" t="inlineStr">
        <is>
          <t>BNK-03</t>
        </is>
      </c>
      <c r="B917" s="52" t="inlineStr">
        <is>
          <t>Command Bunker</t>
        </is>
      </c>
      <c r="C917" s="63" t="inlineStr">
        <is>
          <t>Cube</t>
        </is>
      </c>
      <c r="D917" s="60" t="inlineStr">
        <is>
          <t>Ramp grip strip</t>
        </is>
      </c>
      <c r="E917" s="52" t="inlineStr">
        <is>
          <t>BNK-01</t>
        </is>
      </c>
      <c r="F917" s="52" t="n">
        <v>2</v>
      </c>
      <c r="G917" s="54" t="n">
        <v>2.9000001</v>
      </c>
      <c r="H917" s="54" t="n">
        <v>0.0299999993</v>
      </c>
      <c r="I917" s="54" t="n">
        <v>0.100000001</v>
      </c>
      <c r="J917" s="54" t="n">
        <v>-25.0124722</v>
      </c>
      <c r="K917" s="54" t="n">
        <v>0</v>
      </c>
      <c r="L917" s="54" t="n">
        <v>0</v>
      </c>
      <c r="M917" s="54" t="n">
        <v>0</v>
      </c>
      <c r="N917" s="54" t="n">
        <v>-3.05339932</v>
      </c>
      <c r="O917" s="54" t="n">
        <v>6.69999981</v>
      </c>
      <c r="P917" s="52" t="inlineStr">
        <is>
          <t>Flat</t>
        </is>
      </c>
      <c r="Q917" s="52" t="inlineStr">
        <is>
          <t>Metal</t>
        </is>
      </c>
      <c r="R917" s="54" t="n">
        <v>0.55</v>
      </c>
      <c r="S917" s="54" t="n">
        <v>0.8</v>
      </c>
      <c r="T917" s="54" t="n">
        <v>0.35</v>
      </c>
      <c r="U917" s="54" t="n">
        <v>0</v>
      </c>
      <c r="V917" s="52" t="inlineStr">
        <is>
          <t>No</t>
        </is>
      </c>
      <c r="W917" s="52" t="inlineStr">
        <is>
          <t>No</t>
        </is>
      </c>
      <c r="X917" s="52" t="inlineStr">
        <is>
          <t>-</t>
        </is>
      </c>
      <c r="Y917" s="52" t="inlineStr">
        <is>
          <t>Anti-slip steel strip across the ramp</t>
        </is>
      </c>
    </row>
    <row r="918" outlineLevel="1">
      <c r="A918" s="52" t="inlineStr">
        <is>
          <t>BNK-04</t>
        </is>
      </c>
      <c r="B918" s="52" t="inlineStr">
        <is>
          <t>Command Bunker</t>
        </is>
      </c>
      <c r="C918" s="63" t="inlineStr">
        <is>
          <t>Cube</t>
        </is>
      </c>
      <c r="D918" s="60" t="inlineStr">
        <is>
          <t>Ramp grip strip</t>
        </is>
      </c>
      <c r="E918" s="52" t="inlineStr">
        <is>
          <t>BNK-01</t>
        </is>
      </c>
      <c r="F918" s="52" t="n">
        <v>2</v>
      </c>
      <c r="G918" s="54" t="n">
        <v>2.9000001</v>
      </c>
      <c r="H918" s="54" t="n">
        <v>0.0299999993</v>
      </c>
      <c r="I918" s="54" t="n">
        <v>0.100000001</v>
      </c>
      <c r="J918" s="54" t="n">
        <v>-25.0124722</v>
      </c>
      <c r="K918" s="54" t="n">
        <v>0</v>
      </c>
      <c r="L918" s="54" t="n">
        <v>0</v>
      </c>
      <c r="M918" s="54" t="n">
        <v>0</v>
      </c>
      <c r="N918" s="54" t="n">
        <v>-2.58682656</v>
      </c>
      <c r="O918" s="54" t="n">
        <v>7.69999981</v>
      </c>
      <c r="P918" s="52" t="inlineStr">
        <is>
          <t>Flat</t>
        </is>
      </c>
      <c r="Q918" s="52" t="inlineStr">
        <is>
          <t>Metal</t>
        </is>
      </c>
      <c r="R918" s="54" t="n">
        <v>0.55</v>
      </c>
      <c r="S918" s="54" t="n">
        <v>0.8</v>
      </c>
      <c r="T918" s="54" t="n">
        <v>0.35</v>
      </c>
      <c r="U918" s="54" t="n">
        <v>0</v>
      </c>
      <c r="V918" s="52" t="inlineStr">
        <is>
          <t>No</t>
        </is>
      </c>
      <c r="W918" s="52" t="inlineStr">
        <is>
          <t>No</t>
        </is>
      </c>
      <c r="X918" s="52" t="inlineStr">
        <is>
          <t>-</t>
        </is>
      </c>
      <c r="Y918" s="52" t="inlineStr">
        <is>
          <t>Anti-slip steel strip across the ramp</t>
        </is>
      </c>
    </row>
    <row r="919" outlineLevel="1">
      <c r="A919" s="52" t="inlineStr">
        <is>
          <t>BNK-05</t>
        </is>
      </c>
      <c r="B919" s="52" t="inlineStr">
        <is>
          <t>Command Bunker</t>
        </is>
      </c>
      <c r="C919" s="63" t="inlineStr">
        <is>
          <t>Cube</t>
        </is>
      </c>
      <c r="D919" s="60" t="inlineStr">
        <is>
          <t>Ramp grip strip</t>
        </is>
      </c>
      <c r="E919" s="52" t="inlineStr">
        <is>
          <t>BNK-01</t>
        </is>
      </c>
      <c r="F919" s="52" t="n">
        <v>2</v>
      </c>
      <c r="G919" s="54" t="n">
        <v>2.9000001</v>
      </c>
      <c r="H919" s="54" t="n">
        <v>0.0299999993</v>
      </c>
      <c r="I919" s="54" t="n">
        <v>0.100000001</v>
      </c>
      <c r="J919" s="54" t="n">
        <v>-25.0124722</v>
      </c>
      <c r="K919" s="54" t="n">
        <v>0</v>
      </c>
      <c r="L919" s="54" t="n">
        <v>0</v>
      </c>
      <c r="M919" s="54" t="n">
        <v>0</v>
      </c>
      <c r="N919" s="54" t="n">
        <v>-2.1202538</v>
      </c>
      <c r="O919" s="54" t="n">
        <v>8.69999981</v>
      </c>
      <c r="P919" s="52" t="inlineStr">
        <is>
          <t>Flat</t>
        </is>
      </c>
      <c r="Q919" s="52" t="inlineStr">
        <is>
          <t>Metal</t>
        </is>
      </c>
      <c r="R919" s="54" t="n">
        <v>0.55</v>
      </c>
      <c r="S919" s="54" t="n">
        <v>0.8</v>
      </c>
      <c r="T919" s="54" t="n">
        <v>0.35</v>
      </c>
      <c r="U919" s="54" t="n">
        <v>0</v>
      </c>
      <c r="V919" s="52" t="inlineStr">
        <is>
          <t>No</t>
        </is>
      </c>
      <c r="W919" s="52" t="inlineStr">
        <is>
          <t>No</t>
        </is>
      </c>
      <c r="X919" s="52" t="inlineStr">
        <is>
          <t>-</t>
        </is>
      </c>
      <c r="Y919" s="52" t="inlineStr">
        <is>
          <t>Anti-slip steel strip across the ramp</t>
        </is>
      </c>
    </row>
    <row r="920" outlineLevel="1">
      <c r="A920" s="52" t="inlineStr">
        <is>
          <t>BNK-06</t>
        </is>
      </c>
      <c r="B920" s="52" t="inlineStr">
        <is>
          <t>Command Bunker</t>
        </is>
      </c>
      <c r="C920" s="63" t="inlineStr">
        <is>
          <t>Cube</t>
        </is>
      </c>
      <c r="D920" s="60" t="inlineStr">
        <is>
          <t>Ramp grip strip</t>
        </is>
      </c>
      <c r="E920" s="52" t="inlineStr">
        <is>
          <t>BNK-01</t>
        </is>
      </c>
      <c r="F920" s="52" t="n">
        <v>2</v>
      </c>
      <c r="G920" s="54" t="n">
        <v>2.9000001</v>
      </c>
      <c r="H920" s="54" t="n">
        <v>0.0299999993</v>
      </c>
      <c r="I920" s="54" t="n">
        <v>0.100000001</v>
      </c>
      <c r="J920" s="54" t="n">
        <v>-25.0124722</v>
      </c>
      <c r="K920" s="54" t="n">
        <v>0</v>
      </c>
      <c r="L920" s="54" t="n">
        <v>0</v>
      </c>
      <c r="M920" s="54" t="n">
        <v>0</v>
      </c>
      <c r="N920" s="54" t="n">
        <v>-1.65368104</v>
      </c>
      <c r="O920" s="54" t="n">
        <v>9.69999981</v>
      </c>
      <c r="P920" s="52" t="inlineStr">
        <is>
          <t>Flat</t>
        </is>
      </c>
      <c r="Q920" s="52" t="inlineStr">
        <is>
          <t>Metal</t>
        </is>
      </c>
      <c r="R920" s="54" t="n">
        <v>0.55</v>
      </c>
      <c r="S920" s="54" t="n">
        <v>0.8</v>
      </c>
      <c r="T920" s="54" t="n">
        <v>0.35</v>
      </c>
      <c r="U920" s="54" t="n">
        <v>0</v>
      </c>
      <c r="V920" s="52" t="inlineStr">
        <is>
          <t>No</t>
        </is>
      </c>
      <c r="W920" s="52" t="inlineStr">
        <is>
          <t>No</t>
        </is>
      </c>
      <c r="X920" s="52" t="inlineStr">
        <is>
          <t>-</t>
        </is>
      </c>
      <c r="Y920" s="52" t="inlineStr">
        <is>
          <t>Anti-slip steel strip across the ramp</t>
        </is>
      </c>
    </row>
    <row r="921" outlineLevel="1">
      <c r="A921" s="52" t="inlineStr">
        <is>
          <t>BNK-07</t>
        </is>
      </c>
      <c r="B921" s="52" t="inlineStr">
        <is>
          <t>Command Bunker</t>
        </is>
      </c>
      <c r="C921" s="63" t="inlineStr">
        <is>
          <t>Cube</t>
        </is>
      </c>
      <c r="D921" s="60" t="inlineStr">
        <is>
          <t>Ramp grip strip</t>
        </is>
      </c>
      <c r="E921" s="52" t="inlineStr">
        <is>
          <t>BNK-01</t>
        </is>
      </c>
      <c r="F921" s="52" t="n">
        <v>2</v>
      </c>
      <c r="G921" s="54" t="n">
        <v>2.9000001</v>
      </c>
      <c r="H921" s="54" t="n">
        <v>0.0299999993</v>
      </c>
      <c r="I921" s="54" t="n">
        <v>0.100000001</v>
      </c>
      <c r="J921" s="54" t="n">
        <v>-25.0124722</v>
      </c>
      <c r="K921" s="54" t="n">
        <v>0</v>
      </c>
      <c r="L921" s="54" t="n">
        <v>0</v>
      </c>
      <c r="M921" s="54" t="n">
        <v>0</v>
      </c>
      <c r="N921" s="54" t="n">
        <v>-1.18710828</v>
      </c>
      <c r="O921" s="54" t="n">
        <v>10.6999998</v>
      </c>
      <c r="P921" s="52" t="inlineStr">
        <is>
          <t>Flat</t>
        </is>
      </c>
      <c r="Q921" s="52" t="inlineStr">
        <is>
          <t>Metal</t>
        </is>
      </c>
      <c r="R921" s="54" t="n">
        <v>0.55</v>
      </c>
      <c r="S921" s="54" t="n">
        <v>0.8</v>
      </c>
      <c r="T921" s="54" t="n">
        <v>0.35</v>
      </c>
      <c r="U921" s="54" t="n">
        <v>0</v>
      </c>
      <c r="V921" s="52" t="inlineStr">
        <is>
          <t>No</t>
        </is>
      </c>
      <c r="W921" s="52" t="inlineStr">
        <is>
          <t>No</t>
        </is>
      </c>
      <c r="X921" s="52" t="inlineStr">
        <is>
          <t>-</t>
        </is>
      </c>
      <c r="Y921" s="52" t="inlineStr">
        <is>
          <t>Anti-slip steel strip across the ramp</t>
        </is>
      </c>
    </row>
    <row r="922" outlineLevel="1">
      <c r="A922" s="52" t="inlineStr">
        <is>
          <t>BNK-08</t>
        </is>
      </c>
      <c r="B922" s="52" t="inlineStr">
        <is>
          <t>Command Bunker</t>
        </is>
      </c>
      <c r="C922" s="63" t="inlineStr">
        <is>
          <t>Cube</t>
        </is>
      </c>
      <c r="D922" s="60" t="inlineStr">
        <is>
          <t>Ramp grip strip</t>
        </is>
      </c>
      <c r="E922" s="52" t="inlineStr">
        <is>
          <t>BNK-01</t>
        </is>
      </c>
      <c r="F922" s="52" t="n">
        <v>2</v>
      </c>
      <c r="G922" s="54" t="n">
        <v>2.9000001</v>
      </c>
      <c r="H922" s="54" t="n">
        <v>0.0299999993</v>
      </c>
      <c r="I922" s="54" t="n">
        <v>0.100000001</v>
      </c>
      <c r="J922" s="54" t="n">
        <v>-25.0124722</v>
      </c>
      <c r="K922" s="54" t="n">
        <v>0</v>
      </c>
      <c r="L922" s="54" t="n">
        <v>0</v>
      </c>
      <c r="M922" s="54" t="n">
        <v>0</v>
      </c>
      <c r="N922" s="54" t="n">
        <v>-0.720535636</v>
      </c>
      <c r="O922" s="54" t="n">
        <v>11.6999998</v>
      </c>
      <c r="P922" s="52" t="inlineStr">
        <is>
          <t>Flat</t>
        </is>
      </c>
      <c r="Q922" s="52" t="inlineStr">
        <is>
          <t>Metal</t>
        </is>
      </c>
      <c r="R922" s="54" t="n">
        <v>0.55</v>
      </c>
      <c r="S922" s="54" t="n">
        <v>0.8</v>
      </c>
      <c r="T922" s="54" t="n">
        <v>0.35</v>
      </c>
      <c r="U922" s="54" t="n">
        <v>0</v>
      </c>
      <c r="V922" s="52" t="inlineStr">
        <is>
          <t>No</t>
        </is>
      </c>
      <c r="W922" s="52" t="inlineStr">
        <is>
          <t>No</t>
        </is>
      </c>
      <c r="X922" s="52" t="inlineStr">
        <is>
          <t>-</t>
        </is>
      </c>
      <c r="Y922" s="52" t="inlineStr">
        <is>
          <t>Anti-slip steel strip across the ramp</t>
        </is>
      </c>
    </row>
    <row r="923" outlineLevel="1">
      <c r="A923" s="52" t="inlineStr">
        <is>
          <t>BNK-09</t>
        </is>
      </c>
      <c r="B923" s="52" t="inlineStr">
        <is>
          <t>Command Bunker</t>
        </is>
      </c>
      <c r="C923" s="63" t="inlineStr">
        <is>
          <t>Cube</t>
        </is>
      </c>
      <c r="D923" s="60" t="inlineStr">
        <is>
          <t>Ramp grip strip</t>
        </is>
      </c>
      <c r="E923" s="52" t="inlineStr">
        <is>
          <t>BNK-01</t>
        </is>
      </c>
      <c r="F923" s="52" t="n">
        <v>2</v>
      </c>
      <c r="G923" s="54" t="n">
        <v>2.9000001</v>
      </c>
      <c r="H923" s="54" t="n">
        <v>0.0299999993</v>
      </c>
      <c r="I923" s="54" t="n">
        <v>0.100000001</v>
      </c>
      <c r="J923" s="54" t="n">
        <v>-25.0124722</v>
      </c>
      <c r="K923" s="54" t="n">
        <v>0</v>
      </c>
      <c r="L923" s="54" t="n">
        <v>0</v>
      </c>
      <c r="M923" s="54" t="n">
        <v>0</v>
      </c>
      <c r="N923" s="54" t="n">
        <v>-0.253962904</v>
      </c>
      <c r="O923" s="54" t="n">
        <v>12.6999998</v>
      </c>
      <c r="P923" s="52" t="inlineStr">
        <is>
          <t>Flat</t>
        </is>
      </c>
      <c r="Q923" s="52" t="inlineStr">
        <is>
          <t>Metal</t>
        </is>
      </c>
      <c r="R923" s="54" t="n">
        <v>0.55</v>
      </c>
      <c r="S923" s="54" t="n">
        <v>0.8</v>
      </c>
      <c r="T923" s="54" t="n">
        <v>0.35</v>
      </c>
      <c r="U923" s="54" t="n">
        <v>0</v>
      </c>
      <c r="V923" s="52" t="inlineStr">
        <is>
          <t>No</t>
        </is>
      </c>
      <c r="W923" s="52" t="inlineStr">
        <is>
          <t>No</t>
        </is>
      </c>
      <c r="X923" s="52" t="inlineStr">
        <is>
          <t>-</t>
        </is>
      </c>
      <c r="Y923" s="52" t="inlineStr">
        <is>
          <t>Anti-slip steel strip across the ramp</t>
        </is>
      </c>
    </row>
    <row r="924" outlineLevel="1">
      <c r="A924" s="52" t="inlineStr">
        <is>
          <t>BNK-10</t>
        </is>
      </c>
      <c r="B924" s="52" t="inlineStr">
        <is>
          <t>Command Bunker</t>
        </is>
      </c>
      <c r="C924" s="63" t="inlineStr">
        <is>
          <t>Cube</t>
        </is>
      </c>
      <c r="D924" s="60" t="inlineStr">
        <is>
          <t>Landing slab</t>
        </is>
      </c>
      <c r="E924" s="52" t="inlineStr">
        <is>
          <t>BNK-01</t>
        </is>
      </c>
      <c r="F924" s="52" t="n">
        <v>2</v>
      </c>
      <c r="G924" s="54" t="n">
        <v>3.20000005</v>
      </c>
      <c r="H924" s="54" t="n">
        <v>0.300000012</v>
      </c>
      <c r="I924" s="54" t="n">
        <v>2.3499999</v>
      </c>
      <c r="J924" s="54" t="n">
        <v>0</v>
      </c>
      <c r="K924" s="54" t="n">
        <v>0</v>
      </c>
      <c r="L924" s="54" t="n">
        <v>0</v>
      </c>
      <c r="M924" s="54" t="n">
        <v>0</v>
      </c>
      <c r="N924" s="54" t="n">
        <v>-3.55000019</v>
      </c>
      <c r="O924" s="54" t="n">
        <v>4.82499981</v>
      </c>
      <c r="P924" s="52" t="inlineStr">
        <is>
          <t>Flat</t>
        </is>
      </c>
      <c r="Q924" s="52" t="inlineStr">
        <is>
          <t>Concrete</t>
        </is>
      </c>
      <c r="R924" s="54" t="n">
        <v>0.65</v>
      </c>
      <c r="S924" s="54" t="n">
        <v>0</v>
      </c>
      <c r="T924" s="54" t="n">
        <v>0.28</v>
      </c>
      <c r="U924" s="54" t="n">
        <v>0</v>
      </c>
      <c r="V924" s="52" t="inlineStr">
        <is>
          <t>No</t>
        </is>
      </c>
      <c r="W924" s="52" t="inlineStr">
        <is>
          <t>No</t>
        </is>
      </c>
      <c r="X924" s="52" t="inlineStr">
        <is>
          <t>-</t>
        </is>
      </c>
      <c r="Y924" s="52" t="inlineStr">
        <is>
          <t>Flat landing in front of the doors</t>
        </is>
      </c>
    </row>
    <row r="925" outlineLevel="1">
      <c r="A925" s="52" t="inlineStr">
        <is>
          <t>BNK-11</t>
        </is>
      </c>
      <c r="B925" s="52" t="inlineStr">
        <is>
          <t>Command Bunker</t>
        </is>
      </c>
      <c r="C925" s="63" t="inlineStr">
        <is>
          <t>Cube</t>
        </is>
      </c>
      <c r="D925" s="60" t="inlineStr">
        <is>
          <t>Retaining wall W</t>
        </is>
      </c>
      <c r="E925" s="52" t="inlineStr">
        <is>
          <t>BNK-01</t>
        </is>
      </c>
      <c r="F925" s="52" t="n">
        <v>2</v>
      </c>
      <c r="G925" s="54" t="n">
        <v>0.349999994</v>
      </c>
      <c r="H925" s="54" t="n">
        <v>3.85710001</v>
      </c>
      <c r="I925" s="54" t="n">
        <v>1.24499989</v>
      </c>
      <c r="J925" s="54" t="n">
        <v>0</v>
      </c>
      <c r="K925" s="54" t="n">
        <v>0</v>
      </c>
      <c r="L925" s="54" t="n">
        <v>0</v>
      </c>
      <c r="M925" s="54" t="n">
        <v>-1.67499995</v>
      </c>
      <c r="N925" s="54" t="n">
        <v>-1.82145</v>
      </c>
      <c r="O925" s="54" t="n">
        <v>4.26249981</v>
      </c>
      <c r="P925" s="52" t="inlineStr">
        <is>
          <t>Flat</t>
        </is>
      </c>
      <c r="Q925" s="52" t="inlineStr">
        <is>
          <t>Concrete</t>
        </is>
      </c>
      <c r="R925" s="54" t="n">
        <v>0.85</v>
      </c>
      <c r="S925" s="54" t="n">
        <v>0</v>
      </c>
      <c r="T925" s="54" t="n">
        <v>0.3</v>
      </c>
      <c r="U925" s="54" t="n">
        <v>0</v>
      </c>
      <c r="V925" s="52" t="inlineStr">
        <is>
          <t>No</t>
        </is>
      </c>
      <c r="W925" s="52" t="inlineStr">
        <is>
          <t>No</t>
        </is>
      </c>
      <c r="X925" s="52" t="inlineStr">
        <is>
          <t>-</t>
        </is>
      </c>
      <c r="Y925" s="52" t="inlineStr">
        <is>
          <t>Reinforced concrete retaining wall (0.35 m)</t>
        </is>
      </c>
    </row>
    <row r="926" outlineLevel="1">
      <c r="A926" s="52" t="inlineStr">
        <is>
          <t>BNK-12</t>
        </is>
      </c>
      <c r="B926" s="52" t="inlineStr">
        <is>
          <t>Command Bunker</t>
        </is>
      </c>
      <c r="C926" s="63" t="inlineStr">
        <is>
          <t>Cube</t>
        </is>
      </c>
      <c r="D926" s="60" t="inlineStr">
        <is>
          <t>Coping slab W</t>
        </is>
      </c>
      <c r="E926" s="52" t="inlineStr">
        <is>
          <t>BNK-01</t>
        </is>
      </c>
      <c r="F926" s="52" t="n">
        <v>2</v>
      </c>
      <c r="G926" s="54" t="n">
        <v>0.850000024</v>
      </c>
      <c r="H926" s="54" t="n">
        <v>0.159999996</v>
      </c>
      <c r="I926" s="54" t="n">
        <v>1.26499987</v>
      </c>
      <c r="J926" s="54" t="n">
        <v>0</v>
      </c>
      <c r="K926" s="54" t="n">
        <v>0</v>
      </c>
      <c r="L926" s="54" t="n">
        <v>0</v>
      </c>
      <c r="M926" s="54" t="n">
        <v>-1.82000005</v>
      </c>
      <c r="N926" s="54" t="n">
        <v>0.167099997</v>
      </c>
      <c r="O926" s="54" t="n">
        <v>4.26249981</v>
      </c>
      <c r="P926" s="52" t="inlineStr">
        <is>
          <t>Flat</t>
        </is>
      </c>
      <c r="Q926" s="52" t="inlineStr">
        <is>
          <t>Concrete</t>
        </is>
      </c>
      <c r="R926" s="54" t="n">
        <v>0.8</v>
      </c>
      <c r="S926" s="54" t="n">
        <v>0</v>
      </c>
      <c r="T926" s="54" t="n">
        <v>0.26</v>
      </c>
      <c r="U926" s="54" t="n">
        <v>0</v>
      </c>
      <c r="V926" s="52" t="inlineStr">
        <is>
          <t>No</t>
        </is>
      </c>
      <c r="W926" s="52" t="inlineStr">
        <is>
          <t>No</t>
        </is>
      </c>
      <c r="X926" s="52" t="inlineStr">
        <is>
          <t>-</t>
        </is>
      </c>
      <c r="Y926" s="52" t="inlineStr">
        <is>
          <t>Coping slab hiding the ground edge</t>
        </is>
      </c>
    </row>
    <row r="927" outlineLevel="1">
      <c r="A927" s="52" t="inlineStr">
        <is>
          <t>BNK-13</t>
        </is>
      </c>
      <c r="B927" s="52" t="inlineStr">
        <is>
          <t>Command Bunker</t>
        </is>
      </c>
      <c r="C927" s="63" t="inlineStr">
        <is>
          <t>Cube</t>
        </is>
      </c>
      <c r="D927" s="60" t="inlineStr">
        <is>
          <t>Retaining wall W</t>
        </is>
      </c>
      <c r="E927" s="52" t="inlineStr">
        <is>
          <t>BNK-01</t>
        </is>
      </c>
      <c r="F927" s="52" t="n">
        <v>2</v>
      </c>
      <c r="G927" s="54" t="n">
        <v>0.349999994</v>
      </c>
      <c r="H927" s="54" t="n">
        <v>3.91379976</v>
      </c>
      <c r="I927" s="54" t="n">
        <v>1.24499989</v>
      </c>
      <c r="J927" s="54" t="n">
        <v>0</v>
      </c>
      <c r="K927" s="54" t="n">
        <v>0</v>
      </c>
      <c r="L927" s="54" t="n">
        <v>0</v>
      </c>
      <c r="M927" s="54" t="n">
        <v>-1.67499995</v>
      </c>
      <c r="N927" s="54" t="n">
        <v>-1.79310012</v>
      </c>
      <c r="O927" s="54" t="n">
        <v>5.48750019</v>
      </c>
      <c r="P927" s="52" t="inlineStr">
        <is>
          <t>Flat</t>
        </is>
      </c>
      <c r="Q927" s="52" t="inlineStr">
        <is>
          <t>Concrete</t>
        </is>
      </c>
      <c r="R927" s="54" t="n">
        <v>0.85</v>
      </c>
      <c r="S927" s="54" t="n">
        <v>0</v>
      </c>
      <c r="T927" s="54" t="n">
        <v>0.3</v>
      </c>
      <c r="U927" s="54" t="n">
        <v>0</v>
      </c>
      <c r="V927" s="52" t="inlineStr">
        <is>
          <t>No</t>
        </is>
      </c>
      <c r="W927" s="52" t="inlineStr">
        <is>
          <t>No</t>
        </is>
      </c>
      <c r="X927" s="52" t="inlineStr">
        <is>
          <t>-</t>
        </is>
      </c>
      <c r="Y927" s="52" t="inlineStr">
        <is>
          <t>Reinforced concrete retaining wall (0.35 m)</t>
        </is>
      </c>
    </row>
    <row r="928" outlineLevel="1">
      <c r="A928" s="52" t="inlineStr">
        <is>
          <t>BNK-14</t>
        </is>
      </c>
      <c r="B928" s="52" t="inlineStr">
        <is>
          <t>Command Bunker</t>
        </is>
      </c>
      <c r="C928" s="63" t="inlineStr">
        <is>
          <t>Cube</t>
        </is>
      </c>
      <c r="D928" s="60" t="inlineStr">
        <is>
          <t>Coping slab W</t>
        </is>
      </c>
      <c r="E928" s="52" t="inlineStr">
        <is>
          <t>BNK-01</t>
        </is>
      </c>
      <c r="F928" s="52" t="n">
        <v>2</v>
      </c>
      <c r="G928" s="54" t="n">
        <v>0.850000024</v>
      </c>
      <c r="H928" s="54" t="n">
        <v>0.159999996</v>
      </c>
      <c r="I928" s="54" t="n">
        <v>1.26499987</v>
      </c>
      <c r="J928" s="54" t="n">
        <v>0</v>
      </c>
      <c r="K928" s="54" t="n">
        <v>0</v>
      </c>
      <c r="L928" s="54" t="n">
        <v>0</v>
      </c>
      <c r="M928" s="54" t="n">
        <v>-1.82000005</v>
      </c>
      <c r="N928" s="54" t="n">
        <v>0.22379972</v>
      </c>
      <c r="O928" s="54" t="n">
        <v>5.48750019</v>
      </c>
      <c r="P928" s="52" t="inlineStr">
        <is>
          <t>Flat</t>
        </is>
      </c>
      <c r="Q928" s="52" t="inlineStr">
        <is>
          <t>Concrete</t>
        </is>
      </c>
      <c r="R928" s="54" t="n">
        <v>0.8</v>
      </c>
      <c r="S928" s="54" t="n">
        <v>0</v>
      </c>
      <c r="T928" s="54" t="n">
        <v>0.26</v>
      </c>
      <c r="U928" s="54" t="n">
        <v>0</v>
      </c>
      <c r="V928" s="52" t="inlineStr">
        <is>
          <t>No</t>
        </is>
      </c>
      <c r="W928" s="52" t="inlineStr">
        <is>
          <t>No</t>
        </is>
      </c>
      <c r="X928" s="52" t="inlineStr">
        <is>
          <t>-</t>
        </is>
      </c>
      <c r="Y928" s="52" t="inlineStr">
        <is>
          <t>Coping slab hiding the ground edge</t>
        </is>
      </c>
    </row>
    <row r="929" outlineLevel="1">
      <c r="A929" s="52" t="inlineStr">
        <is>
          <t>BNK-15</t>
        </is>
      </c>
      <c r="B929" s="52" t="inlineStr">
        <is>
          <t>Command Bunker</t>
        </is>
      </c>
      <c r="C929" s="63" t="inlineStr">
        <is>
          <t>Cube</t>
        </is>
      </c>
      <c r="D929" s="60" t="inlineStr">
        <is>
          <t>Retaining wall W</t>
        </is>
      </c>
      <c r="E929" s="52" t="inlineStr">
        <is>
          <t>BNK-01</t>
        </is>
      </c>
      <c r="F929" s="52" t="n">
        <v>2</v>
      </c>
      <c r="G929" s="54" t="n">
        <v>0.349999994</v>
      </c>
      <c r="H929" s="54" t="n">
        <v>3.86025572</v>
      </c>
      <c r="I929" s="54" t="n">
        <v>1.24499989</v>
      </c>
      <c r="J929" s="54" t="n">
        <v>0</v>
      </c>
      <c r="K929" s="54" t="n">
        <v>0</v>
      </c>
      <c r="L929" s="54" t="n">
        <v>0</v>
      </c>
      <c r="M929" s="54" t="n">
        <v>-1.67499995</v>
      </c>
      <c r="N929" s="54" t="n">
        <v>-1.77321482</v>
      </c>
      <c r="O929" s="54" t="n">
        <v>6.71249962</v>
      </c>
      <c r="P929" s="52" t="inlineStr">
        <is>
          <t>Flat</t>
        </is>
      </c>
      <c r="Q929" s="52" t="inlineStr">
        <is>
          <t>Concrete</t>
        </is>
      </c>
      <c r="R929" s="54" t="n">
        <v>0.85</v>
      </c>
      <c r="S929" s="54" t="n">
        <v>0</v>
      </c>
      <c r="T929" s="54" t="n">
        <v>0.3</v>
      </c>
      <c r="U929" s="54" t="n">
        <v>0</v>
      </c>
      <c r="V929" s="52" t="inlineStr">
        <is>
          <t>No</t>
        </is>
      </c>
      <c r="W929" s="52" t="inlineStr">
        <is>
          <t>No</t>
        </is>
      </c>
      <c r="X929" s="52" t="inlineStr">
        <is>
          <t>-</t>
        </is>
      </c>
      <c r="Y929" s="52" t="inlineStr">
        <is>
          <t>Reinforced concrete retaining wall (0.35 m)</t>
        </is>
      </c>
    </row>
    <row r="930" outlineLevel="1">
      <c r="A930" s="52" t="inlineStr">
        <is>
          <t>BNK-16</t>
        </is>
      </c>
      <c r="B930" s="52" t="inlineStr">
        <is>
          <t>Command Bunker</t>
        </is>
      </c>
      <c r="C930" s="63" t="inlineStr">
        <is>
          <t>Cube</t>
        </is>
      </c>
      <c r="D930" s="60" t="inlineStr">
        <is>
          <t>Coping slab W</t>
        </is>
      </c>
      <c r="E930" s="52" t="inlineStr">
        <is>
          <t>BNK-01</t>
        </is>
      </c>
      <c r="F930" s="52" t="n">
        <v>2</v>
      </c>
      <c r="G930" s="54" t="n">
        <v>0.850000024</v>
      </c>
      <c r="H930" s="54" t="n">
        <v>0.159999996</v>
      </c>
      <c r="I930" s="54" t="n">
        <v>1.26499987</v>
      </c>
      <c r="J930" s="54" t="n">
        <v>0</v>
      </c>
      <c r="K930" s="54" t="n">
        <v>0</v>
      </c>
      <c r="L930" s="54" t="n">
        <v>0</v>
      </c>
      <c r="M930" s="54" t="n">
        <v>-1.82000005</v>
      </c>
      <c r="N930" s="54" t="n">
        <v>0.216913119</v>
      </c>
      <c r="O930" s="54" t="n">
        <v>6.71249962</v>
      </c>
      <c r="P930" s="52" t="inlineStr">
        <is>
          <t>Flat</t>
        </is>
      </c>
      <c r="Q930" s="52" t="inlineStr">
        <is>
          <t>Concrete</t>
        </is>
      </c>
      <c r="R930" s="54" t="n">
        <v>0.8</v>
      </c>
      <c r="S930" s="54" t="n">
        <v>0</v>
      </c>
      <c r="T930" s="54" t="n">
        <v>0.26</v>
      </c>
      <c r="U930" s="54" t="n">
        <v>0</v>
      </c>
      <c r="V930" s="52" t="inlineStr">
        <is>
          <t>No</t>
        </is>
      </c>
      <c r="W930" s="52" t="inlineStr">
        <is>
          <t>No</t>
        </is>
      </c>
      <c r="X930" s="52" t="inlineStr">
        <is>
          <t>-</t>
        </is>
      </c>
      <c r="Y930" s="52" t="inlineStr">
        <is>
          <t>Coping slab hiding the ground edge</t>
        </is>
      </c>
    </row>
    <row r="931" outlineLevel="1">
      <c r="A931" s="52" t="inlineStr">
        <is>
          <t>BNK-17</t>
        </is>
      </c>
      <c r="B931" s="52" t="inlineStr">
        <is>
          <t>Command Bunker</t>
        </is>
      </c>
      <c r="C931" s="63" t="inlineStr">
        <is>
          <t>Cube</t>
        </is>
      </c>
      <c r="D931" s="60" t="inlineStr">
        <is>
          <t>Retaining wall W</t>
        </is>
      </c>
      <c r="E931" s="52" t="inlineStr">
        <is>
          <t>BNK-01</t>
        </is>
      </c>
      <c r="F931" s="52" t="n">
        <v>2</v>
      </c>
      <c r="G931" s="54" t="n">
        <v>0.349999994</v>
      </c>
      <c r="H931" s="54" t="n">
        <v>3.21489382</v>
      </c>
      <c r="I931" s="54" t="n">
        <v>1.24499941</v>
      </c>
      <c r="J931" s="54" t="n">
        <v>0</v>
      </c>
      <c r="K931" s="54" t="n">
        <v>0</v>
      </c>
      <c r="L931" s="54" t="n">
        <v>0</v>
      </c>
      <c r="M931" s="54" t="n">
        <v>-1.67499995</v>
      </c>
      <c r="N931" s="54" t="n">
        <v>-1.52434444</v>
      </c>
      <c r="O931" s="54" t="n">
        <v>7.93749952</v>
      </c>
      <c r="P931" s="52" t="inlineStr">
        <is>
          <t>Flat</t>
        </is>
      </c>
      <c r="Q931" s="52" t="inlineStr">
        <is>
          <t>Concrete</t>
        </is>
      </c>
      <c r="R931" s="54" t="n">
        <v>0.85</v>
      </c>
      <c r="S931" s="54" t="n">
        <v>0</v>
      </c>
      <c r="T931" s="54" t="n">
        <v>0.3</v>
      </c>
      <c r="U931" s="54" t="n">
        <v>0</v>
      </c>
      <c r="V931" s="52" t="inlineStr">
        <is>
          <t>No</t>
        </is>
      </c>
      <c r="W931" s="52" t="inlineStr">
        <is>
          <t>No</t>
        </is>
      </c>
      <c r="X931" s="52" t="inlineStr">
        <is>
          <t>-</t>
        </is>
      </c>
      <c r="Y931" s="52" t="inlineStr">
        <is>
          <t>Reinforced concrete retaining wall (0.35 m)</t>
        </is>
      </c>
    </row>
    <row r="932" outlineLevel="1">
      <c r="A932" s="52" t="inlineStr">
        <is>
          <t>BNK-18</t>
        </is>
      </c>
      <c r="B932" s="52" t="inlineStr">
        <is>
          <t>Command Bunker</t>
        </is>
      </c>
      <c r="C932" s="63" t="inlineStr">
        <is>
          <t>Cube</t>
        </is>
      </c>
      <c r="D932" s="60" t="inlineStr">
        <is>
          <t>Coping slab W</t>
        </is>
      </c>
      <c r="E932" s="52" t="inlineStr">
        <is>
          <t>BNK-01</t>
        </is>
      </c>
      <c r="F932" s="52" t="n">
        <v>2</v>
      </c>
      <c r="G932" s="54" t="n">
        <v>0.850000024</v>
      </c>
      <c r="H932" s="54" t="n">
        <v>0.159999996</v>
      </c>
      <c r="I932" s="54" t="n">
        <v>1.26499939</v>
      </c>
      <c r="J932" s="54" t="n">
        <v>0</v>
      </c>
      <c r="K932" s="54" t="n">
        <v>0</v>
      </c>
      <c r="L932" s="54" t="n">
        <v>0</v>
      </c>
      <c r="M932" s="54" t="n">
        <v>-1.82000005</v>
      </c>
      <c r="N932" s="54" t="n">
        <v>0.143102527</v>
      </c>
      <c r="O932" s="54" t="n">
        <v>7.93749952</v>
      </c>
      <c r="P932" s="52" t="inlineStr">
        <is>
          <t>Flat</t>
        </is>
      </c>
      <c r="Q932" s="52" t="inlineStr">
        <is>
          <t>Concrete</t>
        </is>
      </c>
      <c r="R932" s="54" t="n">
        <v>0.8</v>
      </c>
      <c r="S932" s="54" t="n">
        <v>0</v>
      </c>
      <c r="T932" s="54" t="n">
        <v>0.26</v>
      </c>
      <c r="U932" s="54" t="n">
        <v>0</v>
      </c>
      <c r="V932" s="52" t="inlineStr">
        <is>
          <t>No</t>
        </is>
      </c>
      <c r="W932" s="52" t="inlineStr">
        <is>
          <t>No</t>
        </is>
      </c>
      <c r="X932" s="52" t="inlineStr">
        <is>
          <t>-</t>
        </is>
      </c>
      <c r="Y932" s="52" t="inlineStr">
        <is>
          <t>Coping slab hiding the ground edge</t>
        </is>
      </c>
    </row>
    <row r="933" outlineLevel="1">
      <c r="A933" s="52" t="inlineStr">
        <is>
          <t>BNK-19</t>
        </is>
      </c>
      <c r="B933" s="52" t="inlineStr">
        <is>
          <t>Command Bunker</t>
        </is>
      </c>
      <c r="C933" s="63" t="inlineStr">
        <is>
          <t>Cube</t>
        </is>
      </c>
      <c r="D933" s="60" t="inlineStr">
        <is>
          <t>Retaining wall W</t>
        </is>
      </c>
      <c r="E933" s="52" t="inlineStr">
        <is>
          <t>BNK-01</t>
        </is>
      </c>
      <c r="F933" s="52" t="n">
        <v>2</v>
      </c>
      <c r="G933" s="54" t="n">
        <v>0.349999994</v>
      </c>
      <c r="H933" s="54" t="n">
        <v>2.60832334</v>
      </c>
      <c r="I933" s="54" t="n">
        <v>1.24500036</v>
      </c>
      <c r="J933" s="54" t="n">
        <v>0</v>
      </c>
      <c r="K933" s="54" t="n">
        <v>0</v>
      </c>
      <c r="L933" s="54" t="n">
        <v>0</v>
      </c>
      <c r="M933" s="54" t="n">
        <v>-1.67499995</v>
      </c>
      <c r="N933" s="54" t="n">
        <v>-1.25607812</v>
      </c>
      <c r="O933" s="54" t="n">
        <v>9.16249943</v>
      </c>
      <c r="P933" s="52" t="inlineStr">
        <is>
          <t>Flat</t>
        </is>
      </c>
      <c r="Q933" s="52" t="inlineStr">
        <is>
          <t>Concrete</t>
        </is>
      </c>
      <c r="R933" s="54" t="n">
        <v>0.85</v>
      </c>
      <c r="S933" s="54" t="n">
        <v>0</v>
      </c>
      <c r="T933" s="54" t="n">
        <v>0.3</v>
      </c>
      <c r="U933" s="54" t="n">
        <v>0</v>
      </c>
      <c r="V933" s="52" t="inlineStr">
        <is>
          <t>No</t>
        </is>
      </c>
      <c r="W933" s="52" t="inlineStr">
        <is>
          <t>No</t>
        </is>
      </c>
      <c r="X933" s="52" t="inlineStr">
        <is>
          <t>-</t>
        </is>
      </c>
      <c r="Y933" s="52" t="inlineStr">
        <is>
          <t>Reinforced concrete retaining wall (0.35 m)</t>
        </is>
      </c>
    </row>
    <row r="934" outlineLevel="1">
      <c r="A934" s="52" t="inlineStr">
        <is>
          <t>BNK-20</t>
        </is>
      </c>
      <c r="B934" s="52" t="inlineStr">
        <is>
          <t>Command Bunker</t>
        </is>
      </c>
      <c r="C934" s="63" t="inlineStr">
        <is>
          <t>Cube</t>
        </is>
      </c>
      <c r="D934" s="60" t="inlineStr">
        <is>
          <t>Coping slab W</t>
        </is>
      </c>
      <c r="E934" s="52" t="inlineStr">
        <is>
          <t>BNK-01</t>
        </is>
      </c>
      <c r="F934" s="52" t="n">
        <v>2</v>
      </c>
      <c r="G934" s="54" t="n">
        <v>0.850000024</v>
      </c>
      <c r="H934" s="54" t="n">
        <v>0.159999996</v>
      </c>
      <c r="I934" s="54" t="n">
        <v>1.26500034</v>
      </c>
      <c r="J934" s="54" t="n">
        <v>0</v>
      </c>
      <c r="K934" s="54" t="n">
        <v>0</v>
      </c>
      <c r="L934" s="54" t="n">
        <v>0</v>
      </c>
      <c r="M934" s="54" t="n">
        <v>-1.82000005</v>
      </c>
      <c r="N934" s="54" t="n">
        <v>0.108083457</v>
      </c>
      <c r="O934" s="54" t="n">
        <v>9.16249943</v>
      </c>
      <c r="P934" s="52" t="inlineStr">
        <is>
          <t>Flat</t>
        </is>
      </c>
      <c r="Q934" s="52" t="inlineStr">
        <is>
          <t>Concrete</t>
        </is>
      </c>
      <c r="R934" s="54" t="n">
        <v>0.8</v>
      </c>
      <c r="S934" s="54" t="n">
        <v>0</v>
      </c>
      <c r="T934" s="54" t="n">
        <v>0.26</v>
      </c>
      <c r="U934" s="54" t="n">
        <v>0</v>
      </c>
      <c r="V934" s="52" t="inlineStr">
        <is>
          <t>No</t>
        </is>
      </c>
      <c r="W934" s="52" t="inlineStr">
        <is>
          <t>No</t>
        </is>
      </c>
      <c r="X934" s="52" t="inlineStr">
        <is>
          <t>-</t>
        </is>
      </c>
      <c r="Y934" s="52" t="inlineStr">
        <is>
          <t>Coping slab hiding the ground edge</t>
        </is>
      </c>
    </row>
    <row r="935" outlineLevel="1">
      <c r="A935" s="52" t="inlineStr">
        <is>
          <t>BNK-21</t>
        </is>
      </c>
      <c r="B935" s="52" t="inlineStr">
        <is>
          <t>Command Bunker</t>
        </is>
      </c>
      <c r="C935" s="63" t="inlineStr">
        <is>
          <t>Cube</t>
        </is>
      </c>
      <c r="D935" s="60" t="inlineStr">
        <is>
          <t>Retaining wall W</t>
        </is>
      </c>
      <c r="E935" s="52" t="inlineStr">
        <is>
          <t>BNK-01</t>
        </is>
      </c>
      <c r="F935" s="52" t="n">
        <v>2</v>
      </c>
      <c r="G935" s="54" t="n">
        <v>0.349999994</v>
      </c>
      <c r="H935" s="54" t="n">
        <v>1.94244576</v>
      </c>
      <c r="I935" s="54" t="n">
        <v>1.24500036</v>
      </c>
      <c r="J935" s="54" t="n">
        <v>0</v>
      </c>
      <c r="K935" s="54" t="n">
        <v>0</v>
      </c>
      <c r="L935" s="54" t="n">
        <v>0</v>
      </c>
      <c r="M935" s="54" t="n">
        <v>-1.67499995</v>
      </c>
      <c r="N935" s="54" t="n">
        <v>-1.01746535</v>
      </c>
      <c r="O935" s="54" t="n">
        <v>10.3874998</v>
      </c>
      <c r="P935" s="52" t="inlineStr">
        <is>
          <t>Flat</t>
        </is>
      </c>
      <c r="Q935" s="52" t="inlineStr">
        <is>
          <t>Concrete</t>
        </is>
      </c>
      <c r="R935" s="54" t="n">
        <v>0.85</v>
      </c>
      <c r="S935" s="54" t="n">
        <v>0</v>
      </c>
      <c r="T935" s="54" t="n">
        <v>0.3</v>
      </c>
      <c r="U935" s="54" t="n">
        <v>0</v>
      </c>
      <c r="V935" s="52" t="inlineStr">
        <is>
          <t>No</t>
        </is>
      </c>
      <c r="W935" s="52" t="inlineStr">
        <is>
          <t>No</t>
        </is>
      </c>
      <c r="X935" s="52" t="inlineStr">
        <is>
          <t>-</t>
        </is>
      </c>
      <c r="Y935" s="52" t="inlineStr">
        <is>
          <t>Reinforced concrete retaining wall (0.35 m)</t>
        </is>
      </c>
    </row>
    <row r="936" outlineLevel="1">
      <c r="A936" s="52" t="inlineStr">
        <is>
          <t>BNK-22</t>
        </is>
      </c>
      <c r="B936" s="52" t="inlineStr">
        <is>
          <t>Command Bunker</t>
        </is>
      </c>
      <c r="C936" s="63" t="inlineStr">
        <is>
          <t>Cube</t>
        </is>
      </c>
      <c r="D936" s="60" t="inlineStr">
        <is>
          <t>Coping slab W</t>
        </is>
      </c>
      <c r="E936" s="52" t="inlineStr">
        <is>
          <t>BNK-01</t>
        </is>
      </c>
      <c r="F936" s="52" t="n">
        <v>2</v>
      </c>
      <c r="G936" s="54" t="n">
        <v>0.850000024</v>
      </c>
      <c r="H936" s="54" t="n">
        <v>0.159999996</v>
      </c>
      <c r="I936" s="54" t="n">
        <v>1.26500034</v>
      </c>
      <c r="J936" s="54" t="n">
        <v>0</v>
      </c>
      <c r="K936" s="54" t="n">
        <v>0</v>
      </c>
      <c r="L936" s="54" t="n">
        <v>0</v>
      </c>
      <c r="M936" s="54" t="n">
        <v>-1.82000005</v>
      </c>
      <c r="N936" s="54" t="n">
        <v>0.0137575045</v>
      </c>
      <c r="O936" s="54" t="n">
        <v>10.3874998</v>
      </c>
      <c r="P936" s="52" t="inlineStr">
        <is>
          <t>Flat</t>
        </is>
      </c>
      <c r="Q936" s="52" t="inlineStr">
        <is>
          <t>Concrete</t>
        </is>
      </c>
      <c r="R936" s="54" t="n">
        <v>0.8</v>
      </c>
      <c r="S936" s="54" t="n">
        <v>0</v>
      </c>
      <c r="T936" s="54" t="n">
        <v>0.26</v>
      </c>
      <c r="U936" s="54" t="n">
        <v>0</v>
      </c>
      <c r="V936" s="52" t="inlineStr">
        <is>
          <t>No</t>
        </is>
      </c>
      <c r="W936" s="52" t="inlineStr">
        <is>
          <t>No</t>
        </is>
      </c>
      <c r="X936" s="52" t="inlineStr">
        <is>
          <t>-</t>
        </is>
      </c>
      <c r="Y936" s="52" t="inlineStr">
        <is>
          <t>Coping slab hiding the ground edge</t>
        </is>
      </c>
    </row>
    <row r="937" outlineLevel="1">
      <c r="A937" s="52" t="inlineStr">
        <is>
          <t>BNK-23</t>
        </is>
      </c>
      <c r="B937" s="52" t="inlineStr">
        <is>
          <t>Command Bunker</t>
        </is>
      </c>
      <c r="C937" s="63" t="inlineStr">
        <is>
          <t>Cube</t>
        </is>
      </c>
      <c r="D937" s="60" t="inlineStr">
        <is>
          <t>Retaining wall W</t>
        </is>
      </c>
      <c r="E937" s="52" t="inlineStr">
        <is>
          <t>BNK-01</t>
        </is>
      </c>
      <c r="F937" s="52" t="n">
        <v>2</v>
      </c>
      <c r="G937" s="54" t="n">
        <v>0.349999994</v>
      </c>
      <c r="H937" s="54" t="n">
        <v>1.42222905</v>
      </c>
      <c r="I937" s="54" t="n">
        <v>1.24500036</v>
      </c>
      <c r="J937" s="54" t="n">
        <v>0</v>
      </c>
      <c r="K937" s="54" t="n">
        <v>0</v>
      </c>
      <c r="L937" s="54" t="n">
        <v>0</v>
      </c>
      <c r="M937" s="54" t="n">
        <v>-1.67499995</v>
      </c>
      <c r="N937" s="54" t="n">
        <v>-0.7060219049999999</v>
      </c>
      <c r="O937" s="54" t="n">
        <v>11.6125002</v>
      </c>
      <c r="P937" s="52" t="inlineStr">
        <is>
          <t>Flat</t>
        </is>
      </c>
      <c r="Q937" s="52" t="inlineStr">
        <is>
          <t>Concrete</t>
        </is>
      </c>
      <c r="R937" s="54" t="n">
        <v>0.85</v>
      </c>
      <c r="S937" s="54" t="n">
        <v>0</v>
      </c>
      <c r="T937" s="54" t="n">
        <v>0.3</v>
      </c>
      <c r="U937" s="54" t="n">
        <v>0</v>
      </c>
      <c r="V937" s="52" t="inlineStr">
        <is>
          <t>No</t>
        </is>
      </c>
      <c r="W937" s="52" t="inlineStr">
        <is>
          <t>No</t>
        </is>
      </c>
      <c r="X937" s="52" t="inlineStr">
        <is>
          <t>-</t>
        </is>
      </c>
      <c r="Y937" s="52" t="inlineStr">
        <is>
          <t>Reinforced concrete retaining wall (0.35 m)</t>
        </is>
      </c>
    </row>
    <row r="938" outlineLevel="1">
      <c r="A938" s="52" t="inlineStr">
        <is>
          <t>BNK-24</t>
        </is>
      </c>
      <c r="B938" s="52" t="inlineStr">
        <is>
          <t>Command Bunker</t>
        </is>
      </c>
      <c r="C938" s="63" t="inlineStr">
        <is>
          <t>Cube</t>
        </is>
      </c>
      <c r="D938" s="60" t="inlineStr">
        <is>
          <t>Coping slab W</t>
        </is>
      </c>
      <c r="E938" s="52" t="inlineStr">
        <is>
          <t>BNK-01</t>
        </is>
      </c>
      <c r="F938" s="52" t="n">
        <v>2</v>
      </c>
      <c r="G938" s="54" t="n">
        <v>0.850000024</v>
      </c>
      <c r="H938" s="54" t="n">
        <v>0.159999996</v>
      </c>
      <c r="I938" s="54" t="n">
        <v>1.26500034</v>
      </c>
      <c r="J938" s="54" t="n">
        <v>0</v>
      </c>
      <c r="K938" s="54" t="n">
        <v>0</v>
      </c>
      <c r="L938" s="54" t="n">
        <v>0</v>
      </c>
      <c r="M938" s="54" t="n">
        <v>-1.82000005</v>
      </c>
      <c r="N938" s="54" t="n">
        <v>0.06509267539999999</v>
      </c>
      <c r="O938" s="54" t="n">
        <v>11.6125002</v>
      </c>
      <c r="P938" s="52" t="inlineStr">
        <is>
          <t>Flat</t>
        </is>
      </c>
      <c r="Q938" s="52" t="inlineStr">
        <is>
          <t>Concrete</t>
        </is>
      </c>
      <c r="R938" s="54" t="n">
        <v>0.8</v>
      </c>
      <c r="S938" s="54" t="n">
        <v>0</v>
      </c>
      <c r="T938" s="54" t="n">
        <v>0.26</v>
      </c>
      <c r="U938" s="54" t="n">
        <v>0</v>
      </c>
      <c r="V938" s="52" t="inlineStr">
        <is>
          <t>No</t>
        </is>
      </c>
      <c r="W938" s="52" t="inlineStr">
        <is>
          <t>No</t>
        </is>
      </c>
      <c r="X938" s="52" t="inlineStr">
        <is>
          <t>-</t>
        </is>
      </c>
      <c r="Y938" s="52" t="inlineStr">
        <is>
          <t>Coping slab hiding the ground edge</t>
        </is>
      </c>
    </row>
    <row r="939" outlineLevel="1">
      <c r="A939" s="52" t="inlineStr">
        <is>
          <t>BNK-25</t>
        </is>
      </c>
      <c r="B939" s="52" t="inlineStr">
        <is>
          <t>Command Bunker</t>
        </is>
      </c>
      <c r="C939" s="63" t="inlineStr">
        <is>
          <t>Cube</t>
        </is>
      </c>
      <c r="D939" s="60" t="inlineStr">
        <is>
          <t>Retaining wall W</t>
        </is>
      </c>
      <c r="E939" s="52" t="inlineStr">
        <is>
          <t>BNK-01</t>
        </is>
      </c>
      <c r="F939" s="52" t="n">
        <v>2</v>
      </c>
      <c r="G939" s="54" t="n">
        <v>0.349999994</v>
      </c>
      <c r="H939" s="54" t="n">
        <v>0.9155463579999999</v>
      </c>
      <c r="I939" s="54" t="n">
        <v>1.24499941</v>
      </c>
      <c r="J939" s="54" t="n">
        <v>0</v>
      </c>
      <c r="K939" s="54" t="n">
        <v>0</v>
      </c>
      <c r="L939" s="54" t="n">
        <v>0</v>
      </c>
      <c r="M939" s="54" t="n">
        <v>-1.67499995</v>
      </c>
      <c r="N939" s="54" t="n">
        <v>-0.387811989</v>
      </c>
      <c r="O939" s="54" t="n">
        <v>12.8374996</v>
      </c>
      <c r="P939" s="52" t="inlineStr">
        <is>
          <t>Flat</t>
        </is>
      </c>
      <c r="Q939" s="52" t="inlineStr">
        <is>
          <t>Concrete</t>
        </is>
      </c>
      <c r="R939" s="54" t="n">
        <v>0.85</v>
      </c>
      <c r="S939" s="54" t="n">
        <v>0</v>
      </c>
      <c r="T939" s="54" t="n">
        <v>0.3</v>
      </c>
      <c r="U939" s="54" t="n">
        <v>0</v>
      </c>
      <c r="V939" s="52" t="inlineStr">
        <is>
          <t>No</t>
        </is>
      </c>
      <c r="W939" s="52" t="inlineStr">
        <is>
          <t>No</t>
        </is>
      </c>
      <c r="X939" s="52" t="inlineStr">
        <is>
          <t>-</t>
        </is>
      </c>
      <c r="Y939" s="52" t="inlineStr">
        <is>
          <t>Reinforced concrete retaining wall (0.35 m)</t>
        </is>
      </c>
    </row>
    <row r="940" outlineLevel="1">
      <c r="A940" s="52" t="inlineStr">
        <is>
          <t>BNK-26</t>
        </is>
      </c>
      <c r="B940" s="52" t="inlineStr">
        <is>
          <t>Command Bunker</t>
        </is>
      </c>
      <c r="C940" s="63" t="inlineStr">
        <is>
          <t>Cube</t>
        </is>
      </c>
      <c r="D940" s="60" t="inlineStr">
        <is>
          <t>Coping slab W</t>
        </is>
      </c>
      <c r="E940" s="52" t="inlineStr">
        <is>
          <t>BNK-01</t>
        </is>
      </c>
      <c r="F940" s="52" t="n">
        <v>2</v>
      </c>
      <c r="G940" s="54" t="n">
        <v>0.850000024</v>
      </c>
      <c r="H940" s="54" t="n">
        <v>0.159999996</v>
      </c>
      <c r="I940" s="54" t="n">
        <v>1.26499939</v>
      </c>
      <c r="J940" s="54" t="n">
        <v>0</v>
      </c>
      <c r="K940" s="54" t="n">
        <v>0</v>
      </c>
      <c r="L940" s="54" t="n">
        <v>0</v>
      </c>
      <c r="M940" s="54" t="n">
        <v>-1.82000005</v>
      </c>
      <c r="N940" s="54" t="n">
        <v>0.129961208</v>
      </c>
      <c r="O940" s="54" t="n">
        <v>12.8374996</v>
      </c>
      <c r="P940" s="52" t="inlineStr">
        <is>
          <t>Flat</t>
        </is>
      </c>
      <c r="Q940" s="52" t="inlineStr">
        <is>
          <t>Concrete</t>
        </is>
      </c>
      <c r="R940" s="54" t="n">
        <v>0.8</v>
      </c>
      <c r="S940" s="54" t="n">
        <v>0</v>
      </c>
      <c r="T940" s="54" t="n">
        <v>0.26</v>
      </c>
      <c r="U940" s="54" t="n">
        <v>0</v>
      </c>
      <c r="V940" s="52" t="inlineStr">
        <is>
          <t>No</t>
        </is>
      </c>
      <c r="W940" s="52" t="inlineStr">
        <is>
          <t>No</t>
        </is>
      </c>
      <c r="X940" s="52" t="inlineStr">
        <is>
          <t>-</t>
        </is>
      </c>
      <c r="Y940" s="52" t="inlineStr">
        <is>
          <t>Coping slab hiding the ground edge</t>
        </is>
      </c>
    </row>
    <row r="941" outlineLevel="1">
      <c r="A941" s="52" t="inlineStr">
        <is>
          <t>BNK-27</t>
        </is>
      </c>
      <c r="B941" s="52" t="inlineStr">
        <is>
          <t>Command Bunker</t>
        </is>
      </c>
      <c r="C941" s="63" t="inlineStr">
        <is>
          <t>Cube</t>
        </is>
      </c>
      <c r="D941" s="60" t="inlineStr">
        <is>
          <t>Counterfort rib</t>
        </is>
      </c>
      <c r="E941" s="52" t="inlineStr">
        <is>
          <t>BNK-01</t>
        </is>
      </c>
      <c r="F941" s="52" t="n">
        <v>2</v>
      </c>
      <c r="G941" s="54" t="n">
        <v>0.180000007</v>
      </c>
      <c r="H941" s="54" t="n">
        <v>3.61348295</v>
      </c>
      <c r="I941" s="54" t="n">
        <v>0.300000012</v>
      </c>
      <c r="J941" s="54" t="n">
        <v>0</v>
      </c>
      <c r="K941" s="54" t="n">
        <v>0</v>
      </c>
      <c r="L941" s="54" t="n">
        <v>0</v>
      </c>
      <c r="M941" s="54" t="n">
        <v>-1.40999997</v>
      </c>
      <c r="N941" s="54" t="n">
        <v>-1.64325857</v>
      </c>
      <c r="O941" s="54" t="n">
        <v>5.4000001</v>
      </c>
      <c r="P941" s="52" t="inlineStr">
        <is>
          <t>Flat</t>
        </is>
      </c>
      <c r="Q941" s="52" t="inlineStr">
        <is>
          <t>Concrete</t>
        </is>
      </c>
      <c r="R941" s="54" t="n">
        <v>0.85</v>
      </c>
      <c r="S941" s="54" t="n">
        <v>0</v>
      </c>
      <c r="T941" s="54" t="n">
        <v>0.3</v>
      </c>
      <c r="U941" s="54" t="n">
        <v>0</v>
      </c>
      <c r="V941" s="52" t="inlineStr">
        <is>
          <t>No</t>
        </is>
      </c>
      <c r="W941" s="52" t="inlineStr">
        <is>
          <t>No</t>
        </is>
      </c>
      <c r="X941" s="52" t="inlineStr">
        <is>
          <t>-</t>
        </is>
      </c>
      <c r="Y941" s="52" t="inlineStr">
        <is>
          <t>Buttress rib stiffening the wall</t>
        </is>
      </c>
    </row>
    <row r="942" outlineLevel="1">
      <c r="A942" s="52" t="inlineStr">
        <is>
          <t>BNK-28</t>
        </is>
      </c>
      <c r="B942" s="52" t="inlineStr">
        <is>
          <t>Command Bunker</t>
        </is>
      </c>
      <c r="C942" s="63" t="inlineStr">
        <is>
          <t>Cube</t>
        </is>
      </c>
      <c r="D942" s="60" t="inlineStr">
        <is>
          <t>Counterfort rib</t>
        </is>
      </c>
      <c r="E942" s="52" t="inlineStr">
        <is>
          <t>BNK-01</t>
        </is>
      </c>
      <c r="F942" s="52" t="n">
        <v>2</v>
      </c>
      <c r="G942" s="54" t="n">
        <v>0.180000007</v>
      </c>
      <c r="H942" s="54" t="n">
        <v>2.63503599</v>
      </c>
      <c r="I942" s="54" t="n">
        <v>0.300000012</v>
      </c>
      <c r="J942" s="54" t="n">
        <v>0</v>
      </c>
      <c r="K942" s="54" t="n">
        <v>0</v>
      </c>
      <c r="L942" s="54" t="n">
        <v>0</v>
      </c>
      <c r="M942" s="54" t="n">
        <v>-1.40999997</v>
      </c>
      <c r="N942" s="54" t="n">
        <v>-1.24599385</v>
      </c>
      <c r="O942" s="54" t="n">
        <v>7.9000001</v>
      </c>
      <c r="P942" s="52" t="inlineStr">
        <is>
          <t>Flat</t>
        </is>
      </c>
      <c r="Q942" s="52" t="inlineStr">
        <is>
          <t>Concrete</t>
        </is>
      </c>
      <c r="R942" s="54" t="n">
        <v>0.85</v>
      </c>
      <c r="S942" s="54" t="n">
        <v>0</v>
      </c>
      <c r="T942" s="54" t="n">
        <v>0.3</v>
      </c>
      <c r="U942" s="54" t="n">
        <v>0</v>
      </c>
      <c r="V942" s="52" t="inlineStr">
        <is>
          <t>No</t>
        </is>
      </c>
      <c r="W942" s="52" t="inlineStr">
        <is>
          <t>No</t>
        </is>
      </c>
      <c r="X942" s="52" t="inlineStr">
        <is>
          <t>-</t>
        </is>
      </c>
      <c r="Y942" s="52" t="inlineStr">
        <is>
          <t>Buttress rib stiffening the wall</t>
        </is>
      </c>
    </row>
    <row r="943" outlineLevel="1">
      <c r="A943" s="52" t="inlineStr">
        <is>
          <t>BNK-29</t>
        </is>
      </c>
      <c r="B943" s="52" t="inlineStr">
        <is>
          <t>Command Bunker</t>
        </is>
      </c>
      <c r="C943" s="63" t="inlineStr">
        <is>
          <t>Cube</t>
        </is>
      </c>
      <c r="D943" s="60" t="inlineStr">
        <is>
          <t>Counterfort rib</t>
        </is>
      </c>
      <c r="E943" s="52" t="inlineStr">
        <is>
          <t>BNK-01</t>
        </is>
      </c>
      <c r="F943" s="52" t="n">
        <v>2</v>
      </c>
      <c r="G943" s="54" t="n">
        <v>0.180000007</v>
      </c>
      <c r="H943" s="54" t="n">
        <v>1.30810273</v>
      </c>
      <c r="I943" s="54" t="n">
        <v>0.300000012</v>
      </c>
      <c r="J943" s="54" t="n">
        <v>0</v>
      </c>
      <c r="K943" s="54" t="n">
        <v>0</v>
      </c>
      <c r="L943" s="54" t="n">
        <v>0</v>
      </c>
      <c r="M943" s="54" t="n">
        <v>-1.40999997</v>
      </c>
      <c r="N943" s="54" t="n">
        <v>-0.74302882</v>
      </c>
      <c r="O943" s="54" t="n">
        <v>10.3999996</v>
      </c>
      <c r="P943" s="52" t="inlineStr">
        <is>
          <t>Flat</t>
        </is>
      </c>
      <c r="Q943" s="52" t="inlineStr">
        <is>
          <t>Concrete</t>
        </is>
      </c>
      <c r="R943" s="54" t="n">
        <v>0.85</v>
      </c>
      <c r="S943" s="54" t="n">
        <v>0</v>
      </c>
      <c r="T943" s="54" t="n">
        <v>0.3</v>
      </c>
      <c r="U943" s="54" t="n">
        <v>0</v>
      </c>
      <c r="V943" s="52" t="inlineStr">
        <is>
          <t>No</t>
        </is>
      </c>
      <c r="W943" s="52" t="inlineStr">
        <is>
          <t>No</t>
        </is>
      </c>
      <c r="X943" s="52" t="inlineStr">
        <is>
          <t>-</t>
        </is>
      </c>
      <c r="Y943" s="52" t="inlineStr">
        <is>
          <t>Buttress rib stiffening the wall</t>
        </is>
      </c>
    </row>
    <row r="944" outlineLevel="1">
      <c r="A944" s="52" t="inlineStr">
        <is>
          <t>BNK-30</t>
        </is>
      </c>
      <c r="B944" s="52" t="inlineStr">
        <is>
          <t>Command Bunker</t>
        </is>
      </c>
      <c r="C944" s="63" t="inlineStr">
        <is>
          <t>Cube</t>
        </is>
      </c>
      <c r="D944" s="60" t="inlineStr">
        <is>
          <t>Counterfort rib</t>
        </is>
      </c>
      <c r="E944" s="52" t="inlineStr">
        <is>
          <t>BNK-01</t>
        </is>
      </c>
      <c r="F944" s="52" t="n">
        <v>2</v>
      </c>
      <c r="G944" s="54" t="n">
        <v>0.180000007</v>
      </c>
      <c r="H944" s="54" t="n">
        <v>0.392828226</v>
      </c>
      <c r="I944" s="54" t="n">
        <v>0.300000012</v>
      </c>
      <c r="J944" s="54" t="n">
        <v>0</v>
      </c>
      <c r="K944" s="54" t="n">
        <v>0</v>
      </c>
      <c r="L944" s="54" t="n">
        <v>0</v>
      </c>
      <c r="M944" s="54" t="n">
        <v>-1.40999997</v>
      </c>
      <c r="N944" s="54" t="n">
        <v>-0.17420578</v>
      </c>
      <c r="O944" s="54" t="n">
        <v>12.6000004</v>
      </c>
      <c r="P944" s="52" t="inlineStr">
        <is>
          <t>Flat</t>
        </is>
      </c>
      <c r="Q944" s="52" t="inlineStr">
        <is>
          <t>Concrete</t>
        </is>
      </c>
      <c r="R944" s="54" t="n">
        <v>0.85</v>
      </c>
      <c r="S944" s="54" t="n">
        <v>0</v>
      </c>
      <c r="T944" s="54" t="n">
        <v>0.3</v>
      </c>
      <c r="U944" s="54" t="n">
        <v>0</v>
      </c>
      <c r="V944" s="52" t="inlineStr">
        <is>
          <t>No</t>
        </is>
      </c>
      <c r="W944" s="52" t="inlineStr">
        <is>
          <t>No</t>
        </is>
      </c>
      <c r="X944" s="52" t="inlineStr">
        <is>
          <t>-</t>
        </is>
      </c>
      <c r="Y944" s="52" t="inlineStr">
        <is>
          <t>Buttress rib stiffening the wall</t>
        </is>
      </c>
    </row>
    <row r="945" outlineLevel="1">
      <c r="A945" s="52" t="inlineStr">
        <is>
          <t>BNK-31</t>
        </is>
      </c>
      <c r="B945" s="52" t="inlineStr">
        <is>
          <t>Command Bunker</t>
        </is>
      </c>
      <c r="C945" s="63" t="inlineStr">
        <is>
          <t>Cube</t>
        </is>
      </c>
      <c r="D945" s="60" t="inlineStr">
        <is>
          <t>Retaining wall E</t>
        </is>
      </c>
      <c r="E945" s="52" t="inlineStr">
        <is>
          <t>BNK-01</t>
        </is>
      </c>
      <c r="F945" s="52" t="n">
        <v>2</v>
      </c>
      <c r="G945" s="54" t="n">
        <v>0.349999994</v>
      </c>
      <c r="H945" s="54" t="n">
        <v>3.85710001</v>
      </c>
      <c r="I945" s="54" t="n">
        <v>1.24499989</v>
      </c>
      <c r="J945" s="54" t="n">
        <v>0</v>
      </c>
      <c r="K945" s="54" t="n">
        <v>0</v>
      </c>
      <c r="L945" s="54" t="n">
        <v>0</v>
      </c>
      <c r="M945" s="54" t="n">
        <v>1.67499995</v>
      </c>
      <c r="N945" s="54" t="n">
        <v>-1.82145</v>
      </c>
      <c r="O945" s="54" t="n">
        <v>4.26249981</v>
      </c>
      <c r="P945" s="52" t="inlineStr">
        <is>
          <t>Flat</t>
        </is>
      </c>
      <c r="Q945" s="52" t="inlineStr">
        <is>
          <t>Concrete</t>
        </is>
      </c>
      <c r="R945" s="54" t="n">
        <v>0.85</v>
      </c>
      <c r="S945" s="54" t="n">
        <v>0</v>
      </c>
      <c r="T945" s="54" t="n">
        <v>0.3</v>
      </c>
      <c r="U945" s="54" t="n">
        <v>0</v>
      </c>
      <c r="V945" s="52" t="inlineStr">
        <is>
          <t>No</t>
        </is>
      </c>
      <c r="W945" s="52" t="inlineStr">
        <is>
          <t>No</t>
        </is>
      </c>
      <c r="X945" s="52" t="inlineStr">
        <is>
          <t>-</t>
        </is>
      </c>
      <c r="Y945" s="52" t="inlineStr">
        <is>
          <t>Reinforced concrete retaining wall (0.35 m)</t>
        </is>
      </c>
    </row>
    <row r="946" outlineLevel="1">
      <c r="A946" s="52" t="inlineStr">
        <is>
          <t>BNK-32</t>
        </is>
      </c>
      <c r="B946" s="52" t="inlineStr">
        <is>
          <t>Command Bunker</t>
        </is>
      </c>
      <c r="C946" s="63" t="inlineStr">
        <is>
          <t>Cube</t>
        </is>
      </c>
      <c r="D946" s="60" t="inlineStr">
        <is>
          <t>Coping slab E</t>
        </is>
      </c>
      <c r="E946" s="52" t="inlineStr">
        <is>
          <t>BNK-01</t>
        </is>
      </c>
      <c r="F946" s="52" t="n">
        <v>2</v>
      </c>
      <c r="G946" s="54" t="n">
        <v>0.850000024</v>
      </c>
      <c r="H946" s="54" t="n">
        <v>0.159999996</v>
      </c>
      <c r="I946" s="54" t="n">
        <v>1.26499987</v>
      </c>
      <c r="J946" s="54" t="n">
        <v>0</v>
      </c>
      <c r="K946" s="54" t="n">
        <v>0</v>
      </c>
      <c r="L946" s="54" t="n">
        <v>0</v>
      </c>
      <c r="M946" s="54" t="n">
        <v>1.82000005</v>
      </c>
      <c r="N946" s="54" t="n">
        <v>0.167099997</v>
      </c>
      <c r="O946" s="54" t="n">
        <v>4.26249981</v>
      </c>
      <c r="P946" s="52" t="inlineStr">
        <is>
          <t>Flat</t>
        </is>
      </c>
      <c r="Q946" s="52" t="inlineStr">
        <is>
          <t>Concrete</t>
        </is>
      </c>
      <c r="R946" s="54" t="n">
        <v>0.8</v>
      </c>
      <c r="S946" s="54" t="n">
        <v>0</v>
      </c>
      <c r="T946" s="54" t="n">
        <v>0.26</v>
      </c>
      <c r="U946" s="54" t="n">
        <v>0</v>
      </c>
      <c r="V946" s="52" t="inlineStr">
        <is>
          <t>No</t>
        </is>
      </c>
      <c r="W946" s="52" t="inlineStr">
        <is>
          <t>No</t>
        </is>
      </c>
      <c r="X946" s="52" t="inlineStr">
        <is>
          <t>-</t>
        </is>
      </c>
      <c r="Y946" s="52" t="inlineStr">
        <is>
          <t>Coping slab hiding the ground edge</t>
        </is>
      </c>
    </row>
    <row r="947" outlineLevel="1">
      <c r="A947" s="52" t="inlineStr">
        <is>
          <t>BNK-33</t>
        </is>
      </c>
      <c r="B947" s="52" t="inlineStr">
        <is>
          <t>Command Bunker</t>
        </is>
      </c>
      <c r="C947" s="63" t="inlineStr">
        <is>
          <t>Cube</t>
        </is>
      </c>
      <c r="D947" s="60" t="inlineStr">
        <is>
          <t>Retaining wall E</t>
        </is>
      </c>
      <c r="E947" s="52" t="inlineStr">
        <is>
          <t>BNK-01</t>
        </is>
      </c>
      <c r="F947" s="52" t="n">
        <v>2</v>
      </c>
      <c r="G947" s="54" t="n">
        <v>0.349999994</v>
      </c>
      <c r="H947" s="54" t="n">
        <v>3.91379976</v>
      </c>
      <c r="I947" s="54" t="n">
        <v>1.24499989</v>
      </c>
      <c r="J947" s="54" t="n">
        <v>0</v>
      </c>
      <c r="K947" s="54" t="n">
        <v>0</v>
      </c>
      <c r="L947" s="54" t="n">
        <v>0</v>
      </c>
      <c r="M947" s="54" t="n">
        <v>1.67499995</v>
      </c>
      <c r="N947" s="54" t="n">
        <v>-1.79310012</v>
      </c>
      <c r="O947" s="54" t="n">
        <v>5.48750019</v>
      </c>
      <c r="P947" s="52" t="inlineStr">
        <is>
          <t>Flat</t>
        </is>
      </c>
      <c r="Q947" s="52" t="inlineStr">
        <is>
          <t>Concrete</t>
        </is>
      </c>
      <c r="R947" s="54" t="n">
        <v>0.85</v>
      </c>
      <c r="S947" s="54" t="n">
        <v>0</v>
      </c>
      <c r="T947" s="54" t="n">
        <v>0.3</v>
      </c>
      <c r="U947" s="54" t="n">
        <v>0</v>
      </c>
      <c r="V947" s="52" t="inlineStr">
        <is>
          <t>No</t>
        </is>
      </c>
      <c r="W947" s="52" t="inlineStr">
        <is>
          <t>No</t>
        </is>
      </c>
      <c r="X947" s="52" t="inlineStr">
        <is>
          <t>-</t>
        </is>
      </c>
      <c r="Y947" s="52" t="inlineStr">
        <is>
          <t>Reinforced concrete retaining wall (0.35 m)</t>
        </is>
      </c>
    </row>
    <row r="948" outlineLevel="1">
      <c r="A948" s="52" t="inlineStr">
        <is>
          <t>BNK-34</t>
        </is>
      </c>
      <c r="B948" s="52" t="inlineStr">
        <is>
          <t>Command Bunker</t>
        </is>
      </c>
      <c r="C948" s="63" t="inlineStr">
        <is>
          <t>Cube</t>
        </is>
      </c>
      <c r="D948" s="60" t="inlineStr">
        <is>
          <t>Coping slab E</t>
        </is>
      </c>
      <c r="E948" s="52" t="inlineStr">
        <is>
          <t>BNK-01</t>
        </is>
      </c>
      <c r="F948" s="52" t="n">
        <v>2</v>
      </c>
      <c r="G948" s="54" t="n">
        <v>0.850000024</v>
      </c>
      <c r="H948" s="54" t="n">
        <v>0.159999996</v>
      </c>
      <c r="I948" s="54" t="n">
        <v>1.26499987</v>
      </c>
      <c r="J948" s="54" t="n">
        <v>0</v>
      </c>
      <c r="K948" s="54" t="n">
        <v>0</v>
      </c>
      <c r="L948" s="54" t="n">
        <v>0</v>
      </c>
      <c r="M948" s="54" t="n">
        <v>1.82000005</v>
      </c>
      <c r="N948" s="54" t="n">
        <v>0.22379972</v>
      </c>
      <c r="O948" s="54" t="n">
        <v>5.48750019</v>
      </c>
      <c r="P948" s="52" t="inlineStr">
        <is>
          <t>Flat</t>
        </is>
      </c>
      <c r="Q948" s="52" t="inlineStr">
        <is>
          <t>Concrete</t>
        </is>
      </c>
      <c r="R948" s="54" t="n">
        <v>0.8</v>
      </c>
      <c r="S948" s="54" t="n">
        <v>0</v>
      </c>
      <c r="T948" s="54" t="n">
        <v>0.26</v>
      </c>
      <c r="U948" s="54" t="n">
        <v>0</v>
      </c>
      <c r="V948" s="52" t="inlineStr">
        <is>
          <t>No</t>
        </is>
      </c>
      <c r="W948" s="52" t="inlineStr">
        <is>
          <t>No</t>
        </is>
      </c>
      <c r="X948" s="52" t="inlineStr">
        <is>
          <t>-</t>
        </is>
      </c>
      <c r="Y948" s="52" t="inlineStr">
        <is>
          <t>Coping slab hiding the ground edge</t>
        </is>
      </c>
    </row>
    <row r="949" outlineLevel="1">
      <c r="A949" s="52" t="inlineStr">
        <is>
          <t>BNK-35</t>
        </is>
      </c>
      <c r="B949" s="52" t="inlineStr">
        <is>
          <t>Command Bunker</t>
        </is>
      </c>
      <c r="C949" s="63" t="inlineStr">
        <is>
          <t>Cube</t>
        </is>
      </c>
      <c r="D949" s="60" t="inlineStr">
        <is>
          <t>Retaining wall E</t>
        </is>
      </c>
      <c r="E949" s="52" t="inlineStr">
        <is>
          <t>BNK-01</t>
        </is>
      </c>
      <c r="F949" s="52" t="n">
        <v>2</v>
      </c>
      <c r="G949" s="54" t="n">
        <v>0.349999994</v>
      </c>
      <c r="H949" s="54" t="n">
        <v>3.86025572</v>
      </c>
      <c r="I949" s="54" t="n">
        <v>1.24499989</v>
      </c>
      <c r="J949" s="54" t="n">
        <v>0</v>
      </c>
      <c r="K949" s="54" t="n">
        <v>0</v>
      </c>
      <c r="L949" s="54" t="n">
        <v>0</v>
      </c>
      <c r="M949" s="54" t="n">
        <v>1.67499995</v>
      </c>
      <c r="N949" s="54" t="n">
        <v>-1.77321482</v>
      </c>
      <c r="O949" s="54" t="n">
        <v>6.71249962</v>
      </c>
      <c r="P949" s="52" t="inlineStr">
        <is>
          <t>Flat</t>
        </is>
      </c>
      <c r="Q949" s="52" t="inlineStr">
        <is>
          <t>Concrete</t>
        </is>
      </c>
      <c r="R949" s="54" t="n">
        <v>0.85</v>
      </c>
      <c r="S949" s="54" t="n">
        <v>0</v>
      </c>
      <c r="T949" s="54" t="n">
        <v>0.3</v>
      </c>
      <c r="U949" s="54" t="n">
        <v>0</v>
      </c>
      <c r="V949" s="52" t="inlineStr">
        <is>
          <t>No</t>
        </is>
      </c>
      <c r="W949" s="52" t="inlineStr">
        <is>
          <t>No</t>
        </is>
      </c>
      <c r="X949" s="52" t="inlineStr">
        <is>
          <t>-</t>
        </is>
      </c>
      <c r="Y949" s="52" t="inlineStr">
        <is>
          <t>Reinforced concrete retaining wall (0.35 m)</t>
        </is>
      </c>
    </row>
    <row r="950" outlineLevel="1">
      <c r="A950" s="52" t="inlineStr">
        <is>
          <t>BNK-36</t>
        </is>
      </c>
      <c r="B950" s="52" t="inlineStr">
        <is>
          <t>Command Bunker</t>
        </is>
      </c>
      <c r="C950" s="63" t="inlineStr">
        <is>
          <t>Cube</t>
        </is>
      </c>
      <c r="D950" s="60" t="inlineStr">
        <is>
          <t>Coping slab E</t>
        </is>
      </c>
      <c r="E950" s="52" t="inlineStr">
        <is>
          <t>BNK-01</t>
        </is>
      </c>
      <c r="F950" s="52" t="n">
        <v>2</v>
      </c>
      <c r="G950" s="54" t="n">
        <v>0.850000024</v>
      </c>
      <c r="H950" s="54" t="n">
        <v>0.159999996</v>
      </c>
      <c r="I950" s="54" t="n">
        <v>1.26499987</v>
      </c>
      <c r="J950" s="54" t="n">
        <v>0</v>
      </c>
      <c r="K950" s="54" t="n">
        <v>0</v>
      </c>
      <c r="L950" s="54" t="n">
        <v>0</v>
      </c>
      <c r="M950" s="54" t="n">
        <v>1.82000005</v>
      </c>
      <c r="N950" s="54" t="n">
        <v>0.216913119</v>
      </c>
      <c r="O950" s="54" t="n">
        <v>6.71249962</v>
      </c>
      <c r="P950" s="52" t="inlineStr">
        <is>
          <t>Flat</t>
        </is>
      </c>
      <c r="Q950" s="52" t="inlineStr">
        <is>
          <t>Concrete</t>
        </is>
      </c>
      <c r="R950" s="54" t="n">
        <v>0.8</v>
      </c>
      <c r="S950" s="54" t="n">
        <v>0</v>
      </c>
      <c r="T950" s="54" t="n">
        <v>0.26</v>
      </c>
      <c r="U950" s="54" t="n">
        <v>0</v>
      </c>
      <c r="V950" s="52" t="inlineStr">
        <is>
          <t>No</t>
        </is>
      </c>
      <c r="W950" s="52" t="inlineStr">
        <is>
          <t>No</t>
        </is>
      </c>
      <c r="X950" s="52" t="inlineStr">
        <is>
          <t>-</t>
        </is>
      </c>
      <c r="Y950" s="52" t="inlineStr">
        <is>
          <t>Coping slab hiding the ground edge</t>
        </is>
      </c>
    </row>
    <row r="951" outlineLevel="1">
      <c r="A951" s="52" t="inlineStr">
        <is>
          <t>BNK-37</t>
        </is>
      </c>
      <c r="B951" s="52" t="inlineStr">
        <is>
          <t>Command Bunker</t>
        </is>
      </c>
      <c r="C951" s="63" t="inlineStr">
        <is>
          <t>Cube</t>
        </is>
      </c>
      <c r="D951" s="60" t="inlineStr">
        <is>
          <t>Retaining wall E</t>
        </is>
      </c>
      <c r="E951" s="52" t="inlineStr">
        <is>
          <t>BNK-01</t>
        </is>
      </c>
      <c r="F951" s="52" t="n">
        <v>2</v>
      </c>
      <c r="G951" s="54" t="n">
        <v>0.349999994</v>
      </c>
      <c r="H951" s="54" t="n">
        <v>3.21489382</v>
      </c>
      <c r="I951" s="54" t="n">
        <v>1.24499941</v>
      </c>
      <c r="J951" s="54" t="n">
        <v>0</v>
      </c>
      <c r="K951" s="54" t="n">
        <v>0</v>
      </c>
      <c r="L951" s="54" t="n">
        <v>0</v>
      </c>
      <c r="M951" s="54" t="n">
        <v>1.67499995</v>
      </c>
      <c r="N951" s="54" t="n">
        <v>-1.52434444</v>
      </c>
      <c r="O951" s="54" t="n">
        <v>7.93749952</v>
      </c>
      <c r="P951" s="52" t="inlineStr">
        <is>
          <t>Flat</t>
        </is>
      </c>
      <c r="Q951" s="52" t="inlineStr">
        <is>
          <t>Concrete</t>
        </is>
      </c>
      <c r="R951" s="54" t="n">
        <v>0.85</v>
      </c>
      <c r="S951" s="54" t="n">
        <v>0</v>
      </c>
      <c r="T951" s="54" t="n">
        <v>0.3</v>
      </c>
      <c r="U951" s="54" t="n">
        <v>0</v>
      </c>
      <c r="V951" s="52" t="inlineStr">
        <is>
          <t>No</t>
        </is>
      </c>
      <c r="W951" s="52" t="inlineStr">
        <is>
          <t>No</t>
        </is>
      </c>
      <c r="X951" s="52" t="inlineStr">
        <is>
          <t>-</t>
        </is>
      </c>
      <c r="Y951" s="52" t="inlineStr">
        <is>
          <t>Reinforced concrete retaining wall (0.35 m)</t>
        </is>
      </c>
    </row>
    <row r="952" outlineLevel="1">
      <c r="A952" s="52" t="inlineStr">
        <is>
          <t>BNK-38</t>
        </is>
      </c>
      <c r="B952" s="52" t="inlineStr">
        <is>
          <t>Command Bunker</t>
        </is>
      </c>
      <c r="C952" s="63" t="inlineStr">
        <is>
          <t>Cube</t>
        </is>
      </c>
      <c r="D952" s="60" t="inlineStr">
        <is>
          <t>Coping slab E</t>
        </is>
      </c>
      <c r="E952" s="52" t="inlineStr">
        <is>
          <t>BNK-01</t>
        </is>
      </c>
      <c r="F952" s="52" t="n">
        <v>2</v>
      </c>
      <c r="G952" s="54" t="n">
        <v>0.850000024</v>
      </c>
      <c r="H952" s="54" t="n">
        <v>0.159999996</v>
      </c>
      <c r="I952" s="54" t="n">
        <v>1.26499939</v>
      </c>
      <c r="J952" s="54" t="n">
        <v>0</v>
      </c>
      <c r="K952" s="54" t="n">
        <v>0</v>
      </c>
      <c r="L952" s="54" t="n">
        <v>0</v>
      </c>
      <c r="M952" s="54" t="n">
        <v>1.82000005</v>
      </c>
      <c r="N952" s="54" t="n">
        <v>0.143102527</v>
      </c>
      <c r="O952" s="54" t="n">
        <v>7.93749952</v>
      </c>
      <c r="P952" s="52" t="inlineStr">
        <is>
          <t>Flat</t>
        </is>
      </c>
      <c r="Q952" s="52" t="inlineStr">
        <is>
          <t>Concrete</t>
        </is>
      </c>
      <c r="R952" s="54" t="n">
        <v>0.8</v>
      </c>
      <c r="S952" s="54" t="n">
        <v>0</v>
      </c>
      <c r="T952" s="54" t="n">
        <v>0.26</v>
      </c>
      <c r="U952" s="54" t="n">
        <v>0</v>
      </c>
      <c r="V952" s="52" t="inlineStr">
        <is>
          <t>No</t>
        </is>
      </c>
      <c r="W952" s="52" t="inlineStr">
        <is>
          <t>No</t>
        </is>
      </c>
      <c r="X952" s="52" t="inlineStr">
        <is>
          <t>-</t>
        </is>
      </c>
      <c r="Y952" s="52" t="inlineStr">
        <is>
          <t>Coping slab hiding the ground edge</t>
        </is>
      </c>
    </row>
    <row r="953" outlineLevel="1">
      <c r="A953" s="52" t="inlineStr">
        <is>
          <t>BNK-39</t>
        </is>
      </c>
      <c r="B953" s="52" t="inlineStr">
        <is>
          <t>Command Bunker</t>
        </is>
      </c>
      <c r="C953" s="63" t="inlineStr">
        <is>
          <t>Cube</t>
        </is>
      </c>
      <c r="D953" s="60" t="inlineStr">
        <is>
          <t>Retaining wall E</t>
        </is>
      </c>
      <c r="E953" s="52" t="inlineStr">
        <is>
          <t>BNK-01</t>
        </is>
      </c>
      <c r="F953" s="52" t="n">
        <v>2</v>
      </c>
      <c r="G953" s="54" t="n">
        <v>0.349999994</v>
      </c>
      <c r="H953" s="54" t="n">
        <v>2.60832334</v>
      </c>
      <c r="I953" s="54" t="n">
        <v>1.24500036</v>
      </c>
      <c r="J953" s="54" t="n">
        <v>0</v>
      </c>
      <c r="K953" s="54" t="n">
        <v>0</v>
      </c>
      <c r="L953" s="54" t="n">
        <v>0</v>
      </c>
      <c r="M953" s="54" t="n">
        <v>1.67499995</v>
      </c>
      <c r="N953" s="54" t="n">
        <v>-1.25607812</v>
      </c>
      <c r="O953" s="54" t="n">
        <v>9.16249943</v>
      </c>
      <c r="P953" s="52" t="inlineStr">
        <is>
          <t>Flat</t>
        </is>
      </c>
      <c r="Q953" s="52" t="inlineStr">
        <is>
          <t>Concrete</t>
        </is>
      </c>
      <c r="R953" s="54" t="n">
        <v>0.85</v>
      </c>
      <c r="S953" s="54" t="n">
        <v>0</v>
      </c>
      <c r="T953" s="54" t="n">
        <v>0.3</v>
      </c>
      <c r="U953" s="54" t="n">
        <v>0</v>
      </c>
      <c r="V953" s="52" t="inlineStr">
        <is>
          <t>No</t>
        </is>
      </c>
      <c r="W953" s="52" t="inlineStr">
        <is>
          <t>No</t>
        </is>
      </c>
      <c r="X953" s="52" t="inlineStr">
        <is>
          <t>-</t>
        </is>
      </c>
      <c r="Y953" s="52" t="inlineStr">
        <is>
          <t>Reinforced concrete retaining wall (0.35 m)</t>
        </is>
      </c>
    </row>
    <row r="954" outlineLevel="1">
      <c r="A954" s="52" t="inlineStr">
        <is>
          <t>BNK-40</t>
        </is>
      </c>
      <c r="B954" s="52" t="inlineStr">
        <is>
          <t>Command Bunker</t>
        </is>
      </c>
      <c r="C954" s="63" t="inlineStr">
        <is>
          <t>Cube</t>
        </is>
      </c>
      <c r="D954" s="60" t="inlineStr">
        <is>
          <t>Coping slab E</t>
        </is>
      </c>
      <c r="E954" s="52" t="inlineStr">
        <is>
          <t>BNK-01</t>
        </is>
      </c>
      <c r="F954" s="52" t="n">
        <v>2</v>
      </c>
      <c r="G954" s="54" t="n">
        <v>0.850000024</v>
      </c>
      <c r="H954" s="54" t="n">
        <v>0.159999996</v>
      </c>
      <c r="I954" s="54" t="n">
        <v>1.26500034</v>
      </c>
      <c r="J954" s="54" t="n">
        <v>0</v>
      </c>
      <c r="K954" s="54" t="n">
        <v>0</v>
      </c>
      <c r="L954" s="54" t="n">
        <v>0</v>
      </c>
      <c r="M954" s="54" t="n">
        <v>1.82000005</v>
      </c>
      <c r="N954" s="54" t="n">
        <v>0.108083457</v>
      </c>
      <c r="O954" s="54" t="n">
        <v>9.16249943</v>
      </c>
      <c r="P954" s="52" t="inlineStr">
        <is>
          <t>Flat</t>
        </is>
      </c>
      <c r="Q954" s="52" t="inlineStr">
        <is>
          <t>Concrete</t>
        </is>
      </c>
      <c r="R954" s="54" t="n">
        <v>0.8</v>
      </c>
      <c r="S954" s="54" t="n">
        <v>0</v>
      </c>
      <c r="T954" s="54" t="n">
        <v>0.26</v>
      </c>
      <c r="U954" s="54" t="n">
        <v>0</v>
      </c>
      <c r="V954" s="52" t="inlineStr">
        <is>
          <t>No</t>
        </is>
      </c>
      <c r="W954" s="52" t="inlineStr">
        <is>
          <t>No</t>
        </is>
      </c>
      <c r="X954" s="52" t="inlineStr">
        <is>
          <t>-</t>
        </is>
      </c>
      <c r="Y954" s="52" t="inlineStr">
        <is>
          <t>Coping slab hiding the ground edge</t>
        </is>
      </c>
    </row>
    <row r="955" outlineLevel="1">
      <c r="A955" s="52" t="inlineStr">
        <is>
          <t>BNK-41</t>
        </is>
      </c>
      <c r="B955" s="52" t="inlineStr">
        <is>
          <t>Command Bunker</t>
        </is>
      </c>
      <c r="C955" s="63" t="inlineStr">
        <is>
          <t>Cube</t>
        </is>
      </c>
      <c r="D955" s="60" t="inlineStr">
        <is>
          <t>Retaining wall E</t>
        </is>
      </c>
      <c r="E955" s="52" t="inlineStr">
        <is>
          <t>BNK-01</t>
        </is>
      </c>
      <c r="F955" s="52" t="n">
        <v>2</v>
      </c>
      <c r="G955" s="54" t="n">
        <v>0.349999994</v>
      </c>
      <c r="H955" s="54" t="n">
        <v>1.94244576</v>
      </c>
      <c r="I955" s="54" t="n">
        <v>1.24500036</v>
      </c>
      <c r="J955" s="54" t="n">
        <v>0</v>
      </c>
      <c r="K955" s="54" t="n">
        <v>0</v>
      </c>
      <c r="L955" s="54" t="n">
        <v>0</v>
      </c>
      <c r="M955" s="54" t="n">
        <v>1.67499995</v>
      </c>
      <c r="N955" s="54" t="n">
        <v>-1.01746535</v>
      </c>
      <c r="O955" s="54" t="n">
        <v>10.3874998</v>
      </c>
      <c r="P955" s="52" t="inlineStr">
        <is>
          <t>Flat</t>
        </is>
      </c>
      <c r="Q955" s="52" t="inlineStr">
        <is>
          <t>Concrete</t>
        </is>
      </c>
      <c r="R955" s="54" t="n">
        <v>0.85</v>
      </c>
      <c r="S955" s="54" t="n">
        <v>0</v>
      </c>
      <c r="T955" s="54" t="n">
        <v>0.3</v>
      </c>
      <c r="U955" s="54" t="n">
        <v>0</v>
      </c>
      <c r="V955" s="52" t="inlineStr">
        <is>
          <t>No</t>
        </is>
      </c>
      <c r="W955" s="52" t="inlineStr">
        <is>
          <t>No</t>
        </is>
      </c>
      <c r="X955" s="52" t="inlineStr">
        <is>
          <t>-</t>
        </is>
      </c>
      <c r="Y955" s="52" t="inlineStr">
        <is>
          <t>Reinforced concrete retaining wall (0.35 m)</t>
        </is>
      </c>
    </row>
    <row r="956" outlineLevel="1">
      <c r="A956" s="52" t="inlineStr">
        <is>
          <t>BNK-42</t>
        </is>
      </c>
      <c r="B956" s="52" t="inlineStr">
        <is>
          <t>Command Bunker</t>
        </is>
      </c>
      <c r="C956" s="63" t="inlineStr">
        <is>
          <t>Cube</t>
        </is>
      </c>
      <c r="D956" s="60" t="inlineStr">
        <is>
          <t>Coping slab E</t>
        </is>
      </c>
      <c r="E956" s="52" t="inlineStr">
        <is>
          <t>BNK-01</t>
        </is>
      </c>
      <c r="F956" s="52" t="n">
        <v>2</v>
      </c>
      <c r="G956" s="54" t="n">
        <v>0.850000024</v>
      </c>
      <c r="H956" s="54" t="n">
        <v>0.159999996</v>
      </c>
      <c r="I956" s="54" t="n">
        <v>1.26500034</v>
      </c>
      <c r="J956" s="54" t="n">
        <v>0</v>
      </c>
      <c r="K956" s="54" t="n">
        <v>0</v>
      </c>
      <c r="L956" s="54" t="n">
        <v>0</v>
      </c>
      <c r="M956" s="54" t="n">
        <v>1.82000005</v>
      </c>
      <c r="N956" s="54" t="n">
        <v>0.0137575045</v>
      </c>
      <c r="O956" s="54" t="n">
        <v>10.3874998</v>
      </c>
      <c r="P956" s="52" t="inlineStr">
        <is>
          <t>Flat</t>
        </is>
      </c>
      <c r="Q956" s="52" t="inlineStr">
        <is>
          <t>Concrete</t>
        </is>
      </c>
      <c r="R956" s="54" t="n">
        <v>0.8</v>
      </c>
      <c r="S956" s="54" t="n">
        <v>0</v>
      </c>
      <c r="T956" s="54" t="n">
        <v>0.26</v>
      </c>
      <c r="U956" s="54" t="n">
        <v>0</v>
      </c>
      <c r="V956" s="52" t="inlineStr">
        <is>
          <t>No</t>
        </is>
      </c>
      <c r="W956" s="52" t="inlineStr">
        <is>
          <t>No</t>
        </is>
      </c>
      <c r="X956" s="52" t="inlineStr">
        <is>
          <t>-</t>
        </is>
      </c>
      <c r="Y956" s="52" t="inlineStr">
        <is>
          <t>Coping slab hiding the ground edge</t>
        </is>
      </c>
    </row>
    <row r="957" outlineLevel="1">
      <c r="A957" s="52" t="inlineStr">
        <is>
          <t>BNK-43</t>
        </is>
      </c>
      <c r="B957" s="52" t="inlineStr">
        <is>
          <t>Command Bunker</t>
        </is>
      </c>
      <c r="C957" s="63" t="inlineStr">
        <is>
          <t>Cube</t>
        </is>
      </c>
      <c r="D957" s="60" t="inlineStr">
        <is>
          <t>Retaining wall E</t>
        </is>
      </c>
      <c r="E957" s="52" t="inlineStr">
        <is>
          <t>BNK-01</t>
        </is>
      </c>
      <c r="F957" s="52" t="n">
        <v>2</v>
      </c>
      <c r="G957" s="54" t="n">
        <v>0.349999994</v>
      </c>
      <c r="H957" s="54" t="n">
        <v>1.42222905</v>
      </c>
      <c r="I957" s="54" t="n">
        <v>1.24500036</v>
      </c>
      <c r="J957" s="54" t="n">
        <v>0</v>
      </c>
      <c r="K957" s="54" t="n">
        <v>0</v>
      </c>
      <c r="L957" s="54" t="n">
        <v>0</v>
      </c>
      <c r="M957" s="54" t="n">
        <v>1.67499995</v>
      </c>
      <c r="N957" s="54" t="n">
        <v>-0.7060219049999999</v>
      </c>
      <c r="O957" s="54" t="n">
        <v>11.6125002</v>
      </c>
      <c r="P957" s="52" t="inlineStr">
        <is>
          <t>Flat</t>
        </is>
      </c>
      <c r="Q957" s="52" t="inlineStr">
        <is>
          <t>Concrete</t>
        </is>
      </c>
      <c r="R957" s="54" t="n">
        <v>0.85</v>
      </c>
      <c r="S957" s="54" t="n">
        <v>0</v>
      </c>
      <c r="T957" s="54" t="n">
        <v>0.3</v>
      </c>
      <c r="U957" s="54" t="n">
        <v>0</v>
      </c>
      <c r="V957" s="52" t="inlineStr">
        <is>
          <t>No</t>
        </is>
      </c>
      <c r="W957" s="52" t="inlineStr">
        <is>
          <t>No</t>
        </is>
      </c>
      <c r="X957" s="52" t="inlineStr">
        <is>
          <t>-</t>
        </is>
      </c>
      <c r="Y957" s="52" t="inlineStr">
        <is>
          <t>Reinforced concrete retaining wall (0.35 m)</t>
        </is>
      </c>
    </row>
    <row r="958" outlineLevel="1">
      <c r="A958" s="52" t="inlineStr">
        <is>
          <t>BNK-44</t>
        </is>
      </c>
      <c r="B958" s="52" t="inlineStr">
        <is>
          <t>Command Bunker</t>
        </is>
      </c>
      <c r="C958" s="63" t="inlineStr">
        <is>
          <t>Cube</t>
        </is>
      </c>
      <c r="D958" s="60" t="inlineStr">
        <is>
          <t>Coping slab E</t>
        </is>
      </c>
      <c r="E958" s="52" t="inlineStr">
        <is>
          <t>BNK-01</t>
        </is>
      </c>
      <c r="F958" s="52" t="n">
        <v>2</v>
      </c>
      <c r="G958" s="54" t="n">
        <v>0.850000024</v>
      </c>
      <c r="H958" s="54" t="n">
        <v>0.159999996</v>
      </c>
      <c r="I958" s="54" t="n">
        <v>1.26500034</v>
      </c>
      <c r="J958" s="54" t="n">
        <v>0</v>
      </c>
      <c r="K958" s="54" t="n">
        <v>0</v>
      </c>
      <c r="L958" s="54" t="n">
        <v>0</v>
      </c>
      <c r="M958" s="54" t="n">
        <v>1.82000005</v>
      </c>
      <c r="N958" s="54" t="n">
        <v>0.06509267539999999</v>
      </c>
      <c r="O958" s="54" t="n">
        <v>11.6125002</v>
      </c>
      <c r="P958" s="52" t="inlineStr">
        <is>
          <t>Flat</t>
        </is>
      </c>
      <c r="Q958" s="52" t="inlineStr">
        <is>
          <t>Concrete</t>
        </is>
      </c>
      <c r="R958" s="54" t="n">
        <v>0.8</v>
      </c>
      <c r="S958" s="54" t="n">
        <v>0</v>
      </c>
      <c r="T958" s="54" t="n">
        <v>0.26</v>
      </c>
      <c r="U958" s="54" t="n">
        <v>0</v>
      </c>
      <c r="V958" s="52" t="inlineStr">
        <is>
          <t>No</t>
        </is>
      </c>
      <c r="W958" s="52" t="inlineStr">
        <is>
          <t>No</t>
        </is>
      </c>
      <c r="X958" s="52" t="inlineStr">
        <is>
          <t>-</t>
        </is>
      </c>
      <c r="Y958" s="52" t="inlineStr">
        <is>
          <t>Coping slab hiding the ground edge</t>
        </is>
      </c>
    </row>
    <row r="959" outlineLevel="1">
      <c r="A959" s="52" t="inlineStr">
        <is>
          <t>BNK-45</t>
        </is>
      </c>
      <c r="B959" s="52" t="inlineStr">
        <is>
          <t>Command Bunker</t>
        </is>
      </c>
      <c r="C959" s="63" t="inlineStr">
        <is>
          <t>Cube</t>
        </is>
      </c>
      <c r="D959" s="60" t="inlineStr">
        <is>
          <t>Retaining wall E</t>
        </is>
      </c>
      <c r="E959" s="52" t="inlineStr">
        <is>
          <t>BNK-01</t>
        </is>
      </c>
      <c r="F959" s="52" t="n">
        <v>2</v>
      </c>
      <c r="G959" s="54" t="n">
        <v>0.349999994</v>
      </c>
      <c r="H959" s="54" t="n">
        <v>0.9155463579999999</v>
      </c>
      <c r="I959" s="54" t="n">
        <v>1.24499941</v>
      </c>
      <c r="J959" s="54" t="n">
        <v>0</v>
      </c>
      <c r="K959" s="54" t="n">
        <v>0</v>
      </c>
      <c r="L959" s="54" t="n">
        <v>0</v>
      </c>
      <c r="M959" s="54" t="n">
        <v>1.67499995</v>
      </c>
      <c r="N959" s="54" t="n">
        <v>-0.387811989</v>
      </c>
      <c r="O959" s="54" t="n">
        <v>12.8374996</v>
      </c>
      <c r="P959" s="52" t="inlineStr">
        <is>
          <t>Flat</t>
        </is>
      </c>
      <c r="Q959" s="52" t="inlineStr">
        <is>
          <t>Concrete</t>
        </is>
      </c>
      <c r="R959" s="54" t="n">
        <v>0.85</v>
      </c>
      <c r="S959" s="54" t="n">
        <v>0</v>
      </c>
      <c r="T959" s="54" t="n">
        <v>0.3</v>
      </c>
      <c r="U959" s="54" t="n">
        <v>0</v>
      </c>
      <c r="V959" s="52" t="inlineStr">
        <is>
          <t>No</t>
        </is>
      </c>
      <c r="W959" s="52" t="inlineStr">
        <is>
          <t>No</t>
        </is>
      </c>
      <c r="X959" s="52" t="inlineStr">
        <is>
          <t>-</t>
        </is>
      </c>
      <c r="Y959" s="52" t="inlineStr">
        <is>
          <t>Reinforced concrete retaining wall (0.35 m)</t>
        </is>
      </c>
    </row>
    <row r="960" outlineLevel="1">
      <c r="A960" s="52" t="inlineStr">
        <is>
          <t>BNK-46</t>
        </is>
      </c>
      <c r="B960" s="52" t="inlineStr">
        <is>
          <t>Command Bunker</t>
        </is>
      </c>
      <c r="C960" s="63" t="inlineStr">
        <is>
          <t>Cube</t>
        </is>
      </c>
      <c r="D960" s="60" t="inlineStr">
        <is>
          <t>Coping slab E</t>
        </is>
      </c>
      <c r="E960" s="52" t="inlineStr">
        <is>
          <t>BNK-01</t>
        </is>
      </c>
      <c r="F960" s="52" t="n">
        <v>2</v>
      </c>
      <c r="G960" s="54" t="n">
        <v>0.850000024</v>
      </c>
      <c r="H960" s="54" t="n">
        <v>0.159999996</v>
      </c>
      <c r="I960" s="54" t="n">
        <v>1.26499939</v>
      </c>
      <c r="J960" s="54" t="n">
        <v>0</v>
      </c>
      <c r="K960" s="54" t="n">
        <v>0</v>
      </c>
      <c r="L960" s="54" t="n">
        <v>0</v>
      </c>
      <c r="M960" s="54" t="n">
        <v>1.82000005</v>
      </c>
      <c r="N960" s="54" t="n">
        <v>0.129961208</v>
      </c>
      <c r="O960" s="54" t="n">
        <v>12.8374996</v>
      </c>
      <c r="P960" s="52" t="inlineStr">
        <is>
          <t>Flat</t>
        </is>
      </c>
      <c r="Q960" s="52" t="inlineStr">
        <is>
          <t>Concrete</t>
        </is>
      </c>
      <c r="R960" s="54" t="n">
        <v>0.8</v>
      </c>
      <c r="S960" s="54" t="n">
        <v>0</v>
      </c>
      <c r="T960" s="54" t="n">
        <v>0.26</v>
      </c>
      <c r="U960" s="54" t="n">
        <v>0</v>
      </c>
      <c r="V960" s="52" t="inlineStr">
        <is>
          <t>No</t>
        </is>
      </c>
      <c r="W960" s="52" t="inlineStr">
        <is>
          <t>No</t>
        </is>
      </c>
      <c r="X960" s="52" t="inlineStr">
        <is>
          <t>-</t>
        </is>
      </c>
      <c r="Y960" s="52" t="inlineStr">
        <is>
          <t>Coping slab hiding the ground edge</t>
        </is>
      </c>
    </row>
    <row r="961" outlineLevel="1">
      <c r="A961" s="52" t="inlineStr">
        <is>
          <t>BNK-47</t>
        </is>
      </c>
      <c r="B961" s="52" t="inlineStr">
        <is>
          <t>Command Bunker</t>
        </is>
      </c>
      <c r="C961" s="63" t="inlineStr">
        <is>
          <t>Cube</t>
        </is>
      </c>
      <c r="D961" s="60" t="inlineStr">
        <is>
          <t>Counterfort rib</t>
        </is>
      </c>
      <c r="E961" s="52" t="inlineStr">
        <is>
          <t>BNK-01</t>
        </is>
      </c>
      <c r="F961" s="52" t="n">
        <v>2</v>
      </c>
      <c r="G961" s="54" t="n">
        <v>0.180000007</v>
      </c>
      <c r="H961" s="54" t="n">
        <v>3.61348295</v>
      </c>
      <c r="I961" s="54" t="n">
        <v>0.300000012</v>
      </c>
      <c r="J961" s="54" t="n">
        <v>0</v>
      </c>
      <c r="K961" s="54" t="n">
        <v>0</v>
      </c>
      <c r="L961" s="54" t="n">
        <v>0</v>
      </c>
      <c r="M961" s="54" t="n">
        <v>1.40999997</v>
      </c>
      <c r="N961" s="54" t="n">
        <v>-1.64325857</v>
      </c>
      <c r="O961" s="54" t="n">
        <v>5.4000001</v>
      </c>
      <c r="P961" s="52" t="inlineStr">
        <is>
          <t>Flat</t>
        </is>
      </c>
      <c r="Q961" s="52" t="inlineStr">
        <is>
          <t>Concrete</t>
        </is>
      </c>
      <c r="R961" s="54" t="n">
        <v>0.85</v>
      </c>
      <c r="S961" s="54" t="n">
        <v>0</v>
      </c>
      <c r="T961" s="54" t="n">
        <v>0.3</v>
      </c>
      <c r="U961" s="54" t="n">
        <v>0</v>
      </c>
      <c r="V961" s="52" t="inlineStr">
        <is>
          <t>No</t>
        </is>
      </c>
      <c r="W961" s="52" t="inlineStr">
        <is>
          <t>No</t>
        </is>
      </c>
      <c r="X961" s="52" t="inlineStr">
        <is>
          <t>-</t>
        </is>
      </c>
      <c r="Y961" s="52" t="inlineStr">
        <is>
          <t>Buttress rib stiffening the wall</t>
        </is>
      </c>
    </row>
    <row r="962" outlineLevel="1">
      <c r="A962" s="52" t="inlineStr">
        <is>
          <t>BNK-48</t>
        </is>
      </c>
      <c r="B962" s="52" t="inlineStr">
        <is>
          <t>Command Bunker</t>
        </is>
      </c>
      <c r="C962" s="63" t="inlineStr">
        <is>
          <t>Cube</t>
        </is>
      </c>
      <c r="D962" s="60" t="inlineStr">
        <is>
          <t>Counterfort rib</t>
        </is>
      </c>
      <c r="E962" s="52" t="inlineStr">
        <is>
          <t>BNK-01</t>
        </is>
      </c>
      <c r="F962" s="52" t="n">
        <v>2</v>
      </c>
      <c r="G962" s="54" t="n">
        <v>0.180000007</v>
      </c>
      <c r="H962" s="54" t="n">
        <v>2.63503599</v>
      </c>
      <c r="I962" s="54" t="n">
        <v>0.300000012</v>
      </c>
      <c r="J962" s="54" t="n">
        <v>0</v>
      </c>
      <c r="K962" s="54" t="n">
        <v>0</v>
      </c>
      <c r="L962" s="54" t="n">
        <v>0</v>
      </c>
      <c r="M962" s="54" t="n">
        <v>1.40999997</v>
      </c>
      <c r="N962" s="54" t="n">
        <v>-1.24599385</v>
      </c>
      <c r="O962" s="54" t="n">
        <v>7.9000001</v>
      </c>
      <c r="P962" s="52" t="inlineStr">
        <is>
          <t>Flat</t>
        </is>
      </c>
      <c r="Q962" s="52" t="inlineStr">
        <is>
          <t>Concrete</t>
        </is>
      </c>
      <c r="R962" s="54" t="n">
        <v>0.85</v>
      </c>
      <c r="S962" s="54" t="n">
        <v>0</v>
      </c>
      <c r="T962" s="54" t="n">
        <v>0.3</v>
      </c>
      <c r="U962" s="54" t="n">
        <v>0</v>
      </c>
      <c r="V962" s="52" t="inlineStr">
        <is>
          <t>No</t>
        </is>
      </c>
      <c r="W962" s="52" t="inlineStr">
        <is>
          <t>No</t>
        </is>
      </c>
      <c r="X962" s="52" t="inlineStr">
        <is>
          <t>-</t>
        </is>
      </c>
      <c r="Y962" s="52" t="inlineStr">
        <is>
          <t>Buttress rib stiffening the wall</t>
        </is>
      </c>
    </row>
    <row r="963" outlineLevel="1">
      <c r="A963" s="52" t="inlineStr">
        <is>
          <t>BNK-49</t>
        </is>
      </c>
      <c r="B963" s="52" t="inlineStr">
        <is>
          <t>Command Bunker</t>
        </is>
      </c>
      <c r="C963" s="63" t="inlineStr">
        <is>
          <t>Cube</t>
        </is>
      </c>
      <c r="D963" s="60" t="inlineStr">
        <is>
          <t>Counterfort rib</t>
        </is>
      </c>
      <c r="E963" s="52" t="inlineStr">
        <is>
          <t>BNK-01</t>
        </is>
      </c>
      <c r="F963" s="52" t="n">
        <v>2</v>
      </c>
      <c r="G963" s="54" t="n">
        <v>0.180000007</v>
      </c>
      <c r="H963" s="54" t="n">
        <v>1.30810273</v>
      </c>
      <c r="I963" s="54" t="n">
        <v>0.300000012</v>
      </c>
      <c r="J963" s="54" t="n">
        <v>0</v>
      </c>
      <c r="K963" s="54" t="n">
        <v>0</v>
      </c>
      <c r="L963" s="54" t="n">
        <v>0</v>
      </c>
      <c r="M963" s="54" t="n">
        <v>1.40999997</v>
      </c>
      <c r="N963" s="54" t="n">
        <v>-0.74302882</v>
      </c>
      <c r="O963" s="54" t="n">
        <v>10.3999996</v>
      </c>
      <c r="P963" s="52" t="inlineStr">
        <is>
          <t>Flat</t>
        </is>
      </c>
      <c r="Q963" s="52" t="inlineStr">
        <is>
          <t>Concrete</t>
        </is>
      </c>
      <c r="R963" s="54" t="n">
        <v>0.85</v>
      </c>
      <c r="S963" s="54" t="n">
        <v>0</v>
      </c>
      <c r="T963" s="54" t="n">
        <v>0.3</v>
      </c>
      <c r="U963" s="54" t="n">
        <v>0</v>
      </c>
      <c r="V963" s="52" t="inlineStr">
        <is>
          <t>No</t>
        </is>
      </c>
      <c r="W963" s="52" t="inlineStr">
        <is>
          <t>No</t>
        </is>
      </c>
      <c r="X963" s="52" t="inlineStr">
        <is>
          <t>-</t>
        </is>
      </c>
      <c r="Y963" s="52" t="inlineStr">
        <is>
          <t>Buttress rib stiffening the wall</t>
        </is>
      </c>
    </row>
    <row r="964" outlineLevel="1">
      <c r="A964" s="52" t="inlineStr">
        <is>
          <t>BNK-50</t>
        </is>
      </c>
      <c r="B964" s="52" t="inlineStr">
        <is>
          <t>Command Bunker</t>
        </is>
      </c>
      <c r="C964" s="63" t="inlineStr">
        <is>
          <t>Cube</t>
        </is>
      </c>
      <c r="D964" s="60" t="inlineStr">
        <is>
          <t>Counterfort rib</t>
        </is>
      </c>
      <c r="E964" s="52" t="inlineStr">
        <is>
          <t>BNK-01</t>
        </is>
      </c>
      <c r="F964" s="52" t="n">
        <v>2</v>
      </c>
      <c r="G964" s="54" t="n">
        <v>0.180000007</v>
      </c>
      <c r="H964" s="54" t="n">
        <v>0.392828226</v>
      </c>
      <c r="I964" s="54" t="n">
        <v>0.300000012</v>
      </c>
      <c r="J964" s="54" t="n">
        <v>0</v>
      </c>
      <c r="K964" s="54" t="n">
        <v>0</v>
      </c>
      <c r="L964" s="54" t="n">
        <v>0</v>
      </c>
      <c r="M964" s="54" t="n">
        <v>1.40999997</v>
      </c>
      <c r="N964" s="54" t="n">
        <v>-0.17420578</v>
      </c>
      <c r="O964" s="54" t="n">
        <v>12.6000004</v>
      </c>
      <c r="P964" s="52" t="inlineStr">
        <is>
          <t>Flat</t>
        </is>
      </c>
      <c r="Q964" s="52" t="inlineStr">
        <is>
          <t>Concrete</t>
        </is>
      </c>
      <c r="R964" s="54" t="n">
        <v>0.85</v>
      </c>
      <c r="S964" s="54" t="n">
        <v>0</v>
      </c>
      <c r="T964" s="54" t="n">
        <v>0.3</v>
      </c>
      <c r="U964" s="54" t="n">
        <v>0</v>
      </c>
      <c r="V964" s="52" t="inlineStr">
        <is>
          <t>No</t>
        </is>
      </c>
      <c r="W964" s="52" t="inlineStr">
        <is>
          <t>No</t>
        </is>
      </c>
      <c r="X964" s="52" t="inlineStr">
        <is>
          <t>-</t>
        </is>
      </c>
      <c r="Y964" s="52" t="inlineStr">
        <is>
          <t>Buttress rib stiffening the wall</t>
        </is>
      </c>
    </row>
    <row r="965" outlineLevel="1">
      <c r="A965" s="52" t="inlineStr">
        <is>
          <t>BNK-51</t>
        </is>
      </c>
      <c r="B965" s="52" t="inlineStr">
        <is>
          <t>Command Bunker</t>
        </is>
      </c>
      <c r="C965" s="58" t="inlineStr">
        <is>
          <t>Cylinder</t>
        </is>
      </c>
      <c r="D965" s="60" t="inlineStr">
        <is>
          <t>Guard rail post</t>
        </is>
      </c>
      <c r="E965" s="52" t="inlineStr">
        <is>
          <t>BNK-01</t>
        </is>
      </c>
      <c r="F965" s="52" t="n">
        <v>2</v>
      </c>
      <c r="G965" s="54" t="n">
        <v>0.0599999987</v>
      </c>
      <c r="H965" s="54" t="n">
        <v>0.0599999987</v>
      </c>
      <c r="I965" s="54" t="n">
        <v>1</v>
      </c>
      <c r="J965" s="54" t="n">
        <v>90</v>
      </c>
      <c r="K965" s="54" t="n">
        <v>0</v>
      </c>
      <c r="L965" s="54" t="n">
        <v>0</v>
      </c>
      <c r="M965" s="54" t="n">
        <v>-1.95000005</v>
      </c>
      <c r="N965" s="54" t="n">
        <v>0.776384115</v>
      </c>
      <c r="O965" s="54" t="n">
        <v>4.9000001</v>
      </c>
      <c r="P965" s="52" t="inlineStr">
        <is>
          <t>Flat</t>
        </is>
      </c>
      <c r="Q965" s="52" t="inlineStr">
        <is>
          <t>Paint</t>
        </is>
      </c>
      <c r="R965" s="54" t="n">
        <v>0.6</v>
      </c>
      <c r="S965" s="54" t="n">
        <v>0.2</v>
      </c>
      <c r="T965" s="54" t="n">
        <v>0.3</v>
      </c>
      <c r="U965" s="54" t="n">
        <v>0</v>
      </c>
      <c r="V965" s="52" t="inlineStr">
        <is>
          <t>No</t>
        </is>
      </c>
      <c r="W965" s="52" t="inlineStr">
        <is>
          <t>Yes</t>
        </is>
      </c>
      <c r="X965" s="52" t="inlineStr">
        <is>
          <t>-</t>
        </is>
      </c>
      <c r="Y965" s="52" t="inlineStr">
        <is>
          <t>Steel post of the guard rail</t>
        </is>
      </c>
    </row>
    <row r="966" outlineLevel="1">
      <c r="A966" s="52" t="inlineStr">
        <is>
          <t>BNK-52</t>
        </is>
      </c>
      <c r="B966" s="52" t="inlineStr">
        <is>
          <t>Command Bunker</t>
        </is>
      </c>
      <c r="C966" s="58" t="inlineStr">
        <is>
          <t>Cylinder</t>
        </is>
      </c>
      <c r="D966" s="60" t="inlineStr">
        <is>
          <t>Guard rail post</t>
        </is>
      </c>
      <c r="E966" s="52" t="inlineStr">
        <is>
          <t>BNK-01</t>
        </is>
      </c>
      <c r="F966" s="52" t="n">
        <v>2</v>
      </c>
      <c r="G966" s="54" t="n">
        <v>0.0599999987</v>
      </c>
      <c r="H966" s="54" t="n">
        <v>0.0599999987</v>
      </c>
      <c r="I966" s="54" t="n">
        <v>1</v>
      </c>
      <c r="J966" s="54" t="n">
        <v>90</v>
      </c>
      <c r="K966" s="54" t="n">
        <v>0</v>
      </c>
      <c r="L966" s="54" t="n">
        <v>0</v>
      </c>
      <c r="M966" s="54" t="n">
        <v>-1.95000005</v>
      </c>
      <c r="N966" s="54" t="n">
        <v>0.747325838</v>
      </c>
      <c r="O966" s="54" t="n">
        <v>7.19999981</v>
      </c>
      <c r="P966" s="52" t="inlineStr">
        <is>
          <t>Flat</t>
        </is>
      </c>
      <c r="Q966" s="52" t="inlineStr">
        <is>
          <t>Paint</t>
        </is>
      </c>
      <c r="R966" s="54" t="n">
        <v>0.6</v>
      </c>
      <c r="S966" s="54" t="n">
        <v>0.2</v>
      </c>
      <c r="T966" s="54" t="n">
        <v>0.3</v>
      </c>
      <c r="U966" s="54" t="n">
        <v>0</v>
      </c>
      <c r="V966" s="52" t="inlineStr">
        <is>
          <t>No</t>
        </is>
      </c>
      <c r="W966" s="52" t="inlineStr">
        <is>
          <t>Yes</t>
        </is>
      </c>
      <c r="X966" s="52" t="inlineStr">
        <is>
          <t>-</t>
        </is>
      </c>
      <c r="Y966" s="52" t="inlineStr">
        <is>
          <t>Steel post of the guard rail</t>
        </is>
      </c>
    </row>
    <row r="967" outlineLevel="1">
      <c r="A967" s="52" t="inlineStr">
        <is>
          <t>BNK-53</t>
        </is>
      </c>
      <c r="B967" s="52" t="inlineStr">
        <is>
          <t>Command Bunker</t>
        </is>
      </c>
      <c r="C967" s="58" t="inlineStr">
        <is>
          <t>Cylinder</t>
        </is>
      </c>
      <c r="D967" s="60" t="inlineStr">
        <is>
          <t>Guard rail post</t>
        </is>
      </c>
      <c r="E967" s="52" t="inlineStr">
        <is>
          <t>BNK-01</t>
        </is>
      </c>
      <c r="F967" s="52" t="n">
        <v>2</v>
      </c>
      <c r="G967" s="54" t="n">
        <v>0.0599999987</v>
      </c>
      <c r="H967" s="54" t="n">
        <v>0.0599999987</v>
      </c>
      <c r="I967" s="54" t="n">
        <v>1</v>
      </c>
      <c r="J967" s="54" t="n">
        <v>90</v>
      </c>
      <c r="K967" s="54" t="n">
        <v>0</v>
      </c>
      <c r="L967" s="54" t="n">
        <v>0</v>
      </c>
      <c r="M967" s="54" t="n">
        <v>-1.95000005</v>
      </c>
      <c r="N967" s="54" t="n">
        <v>0.652871788</v>
      </c>
      <c r="O967" s="54" t="n">
        <v>9.5</v>
      </c>
      <c r="P967" s="52" t="inlineStr">
        <is>
          <t>Flat</t>
        </is>
      </c>
      <c r="Q967" s="52" t="inlineStr">
        <is>
          <t>Paint</t>
        </is>
      </c>
      <c r="R967" s="54" t="n">
        <v>0.6</v>
      </c>
      <c r="S967" s="54" t="n">
        <v>0.2</v>
      </c>
      <c r="T967" s="54" t="n">
        <v>0.3</v>
      </c>
      <c r="U967" s="54" t="n">
        <v>0</v>
      </c>
      <c r="V967" s="52" t="inlineStr">
        <is>
          <t>No</t>
        </is>
      </c>
      <c r="W967" s="52" t="inlineStr">
        <is>
          <t>Yes</t>
        </is>
      </c>
      <c r="X967" s="52" t="inlineStr">
        <is>
          <t>-</t>
        </is>
      </c>
      <c r="Y967" s="52" t="inlineStr">
        <is>
          <t>Steel post of the guard rail</t>
        </is>
      </c>
    </row>
    <row r="968" outlineLevel="1">
      <c r="A968" s="52" t="inlineStr">
        <is>
          <t>BNK-54</t>
        </is>
      </c>
      <c r="B968" s="52" t="inlineStr">
        <is>
          <t>Command Bunker</t>
        </is>
      </c>
      <c r="C968" s="58" t="inlineStr">
        <is>
          <t>Cylinder</t>
        </is>
      </c>
      <c r="D968" s="60" t="inlineStr">
        <is>
          <t>Guard rail post</t>
        </is>
      </c>
      <c r="E968" s="52" t="inlineStr">
        <is>
          <t>BNK-01</t>
        </is>
      </c>
      <c r="F968" s="52" t="n">
        <v>2</v>
      </c>
      <c r="G968" s="54" t="n">
        <v>0.0599999987</v>
      </c>
      <c r="H968" s="54" t="n">
        <v>0.0599999987</v>
      </c>
      <c r="I968" s="54" t="n">
        <v>1</v>
      </c>
      <c r="J968" s="54" t="n">
        <v>90</v>
      </c>
      <c r="K968" s="54" t="n">
        <v>0</v>
      </c>
      <c r="L968" s="54" t="n">
        <v>0</v>
      </c>
      <c r="M968" s="54" t="n">
        <v>-1.95000005</v>
      </c>
      <c r="N968" s="54" t="n">
        <v>0.640488327</v>
      </c>
      <c r="O968" s="54" t="n">
        <v>11.8000002</v>
      </c>
      <c r="P968" s="52" t="inlineStr">
        <is>
          <t>Flat</t>
        </is>
      </c>
      <c r="Q968" s="52" t="inlineStr">
        <is>
          <t>Paint</t>
        </is>
      </c>
      <c r="R968" s="54" t="n">
        <v>0.6</v>
      </c>
      <c r="S968" s="54" t="n">
        <v>0.2</v>
      </c>
      <c r="T968" s="54" t="n">
        <v>0.3</v>
      </c>
      <c r="U968" s="54" t="n">
        <v>0</v>
      </c>
      <c r="V968" s="52" t="inlineStr">
        <is>
          <t>No</t>
        </is>
      </c>
      <c r="W968" s="52" t="inlineStr">
        <is>
          <t>Yes</t>
        </is>
      </c>
      <c r="X968" s="52" t="inlineStr">
        <is>
          <t>-</t>
        </is>
      </c>
      <c r="Y968" s="52" t="inlineStr">
        <is>
          <t>Steel post of the guard rail</t>
        </is>
      </c>
    </row>
    <row r="969" outlineLevel="1">
      <c r="A969" s="52" t="inlineStr">
        <is>
          <t>BNK-55</t>
        </is>
      </c>
      <c r="B969" s="52" t="inlineStr">
        <is>
          <t>Command Bunker</t>
        </is>
      </c>
      <c r="C969" s="58" t="inlineStr">
        <is>
          <t>Cylinder</t>
        </is>
      </c>
      <c r="D969" s="60" t="inlineStr">
        <is>
          <t>Guard rail</t>
        </is>
      </c>
      <c r="E969" s="52" t="inlineStr">
        <is>
          <t>BNK-01</t>
        </is>
      </c>
      <c r="F969" s="52" t="n">
        <v>2</v>
      </c>
      <c r="G969" s="54" t="n">
        <v>0.0399999991</v>
      </c>
      <c r="H969" s="54" t="n">
        <v>0.0399999991</v>
      </c>
      <c r="I969" s="54" t="n">
        <v>2.3001833</v>
      </c>
      <c r="J969" s="54" t="n">
        <v>0.7238398190000001</v>
      </c>
      <c r="K969" s="54" t="n">
        <v>0</v>
      </c>
      <c r="L969" s="54" t="n">
        <v>0</v>
      </c>
      <c r="M969" s="54" t="n">
        <v>-1.95000005</v>
      </c>
      <c r="N969" s="54" t="n">
        <v>1.26185489</v>
      </c>
      <c r="O969" s="54" t="n">
        <v>6.05000019</v>
      </c>
      <c r="P969" s="52" t="inlineStr">
        <is>
          <t>Flat</t>
        </is>
      </c>
      <c r="Q969" s="52" t="inlineStr">
        <is>
          <t>Paint</t>
        </is>
      </c>
      <c r="R969" s="54" t="n">
        <v>0.6</v>
      </c>
      <c r="S969" s="54" t="n">
        <v>0.2</v>
      </c>
      <c r="T969" s="54" t="n">
        <v>0.3</v>
      </c>
      <c r="U969" s="54" t="n">
        <v>0</v>
      </c>
      <c r="V969" s="52" t="inlineStr">
        <is>
          <t>No</t>
        </is>
      </c>
      <c r="W969" s="52" t="inlineStr">
        <is>
          <t>Yes</t>
        </is>
      </c>
      <c r="X969" s="52" t="inlineStr">
        <is>
          <t>-</t>
        </is>
      </c>
      <c r="Y969" s="52" t="inlineStr">
        <is>
          <t>Horizontal steel rail</t>
        </is>
      </c>
    </row>
    <row r="970" outlineLevel="1">
      <c r="A970" s="52" t="inlineStr">
        <is>
          <t>BNK-56</t>
        </is>
      </c>
      <c r="B970" s="52" t="inlineStr">
        <is>
          <t>Command Bunker</t>
        </is>
      </c>
      <c r="C970" s="58" t="inlineStr">
        <is>
          <t>Cylinder</t>
        </is>
      </c>
      <c r="D970" s="60" t="inlineStr">
        <is>
          <t>Guard rail</t>
        </is>
      </c>
      <c r="E970" s="52" t="inlineStr">
        <is>
          <t>BNK-01</t>
        </is>
      </c>
      <c r="F970" s="52" t="n">
        <v>2</v>
      </c>
      <c r="G970" s="54" t="n">
        <v>0.0399999991</v>
      </c>
      <c r="H970" s="54" t="n">
        <v>0.0399999991</v>
      </c>
      <c r="I970" s="54" t="n">
        <v>2.3001833</v>
      </c>
      <c r="J970" s="54" t="n">
        <v>0.723838389</v>
      </c>
      <c r="K970" s="54" t="n">
        <v>0</v>
      </c>
      <c r="L970" s="54" t="n">
        <v>0</v>
      </c>
      <c r="M970" s="54" t="n">
        <v>-1.95000005</v>
      </c>
      <c r="N970" s="54" t="n">
        <v>0.761855006</v>
      </c>
      <c r="O970" s="54" t="n">
        <v>6.05000019</v>
      </c>
      <c r="P970" s="52" t="inlineStr">
        <is>
          <t>Flat</t>
        </is>
      </c>
      <c r="Q970" s="52" t="inlineStr">
        <is>
          <t>Paint</t>
        </is>
      </c>
      <c r="R970" s="54" t="n">
        <v>0.6</v>
      </c>
      <c r="S970" s="54" t="n">
        <v>0.2</v>
      </c>
      <c r="T970" s="54" t="n">
        <v>0.3</v>
      </c>
      <c r="U970" s="54" t="n">
        <v>0</v>
      </c>
      <c r="V970" s="52" t="inlineStr">
        <is>
          <t>No</t>
        </is>
      </c>
      <c r="W970" s="52" t="inlineStr">
        <is>
          <t>Yes</t>
        </is>
      </c>
      <c r="X970" s="52" t="inlineStr">
        <is>
          <t>-</t>
        </is>
      </c>
      <c r="Y970" s="52" t="inlineStr">
        <is>
          <t>Horizontal steel rail</t>
        </is>
      </c>
    </row>
    <row r="971" outlineLevel="1">
      <c r="A971" s="52" t="inlineStr">
        <is>
          <t>BNK-57</t>
        </is>
      </c>
      <c r="B971" s="52" t="inlineStr">
        <is>
          <t>Command Bunker</t>
        </is>
      </c>
      <c r="C971" s="58" t="inlineStr">
        <is>
          <t>Cylinder</t>
        </is>
      </c>
      <c r="D971" s="60" t="inlineStr">
        <is>
          <t>Guard rail</t>
        </is>
      </c>
      <c r="E971" s="52" t="inlineStr">
        <is>
          <t>BNK-01</t>
        </is>
      </c>
      <c r="F971" s="52" t="n">
        <v>2</v>
      </c>
      <c r="G971" s="54" t="n">
        <v>0.0399999991</v>
      </c>
      <c r="H971" s="54" t="n">
        <v>0.0399999991</v>
      </c>
      <c r="I971" s="54" t="n">
        <v>2.30193877</v>
      </c>
      <c r="J971" s="54" t="n">
        <v>2.35163975</v>
      </c>
      <c r="K971" s="54" t="n">
        <v>0</v>
      </c>
      <c r="L971" s="54" t="n">
        <v>0</v>
      </c>
      <c r="M971" s="54" t="n">
        <v>-1.95000005</v>
      </c>
      <c r="N971" s="54" t="n">
        <v>1.20009875</v>
      </c>
      <c r="O971" s="54" t="n">
        <v>8.350000380000001</v>
      </c>
      <c r="P971" s="52" t="inlineStr">
        <is>
          <t>Flat</t>
        </is>
      </c>
      <c r="Q971" s="52" t="inlineStr">
        <is>
          <t>Paint</t>
        </is>
      </c>
      <c r="R971" s="54" t="n">
        <v>0.6</v>
      </c>
      <c r="S971" s="54" t="n">
        <v>0.2</v>
      </c>
      <c r="T971" s="54" t="n">
        <v>0.3</v>
      </c>
      <c r="U971" s="54" t="n">
        <v>0</v>
      </c>
      <c r="V971" s="52" t="inlineStr">
        <is>
          <t>No</t>
        </is>
      </c>
      <c r="W971" s="52" t="inlineStr">
        <is>
          <t>Yes</t>
        </is>
      </c>
      <c r="X971" s="52" t="inlineStr">
        <is>
          <t>-</t>
        </is>
      </c>
      <c r="Y971" s="52" t="inlineStr">
        <is>
          <t>Horizontal steel rail</t>
        </is>
      </c>
    </row>
    <row r="972" outlineLevel="1">
      <c r="A972" s="52" t="inlineStr">
        <is>
          <t>BNK-58</t>
        </is>
      </c>
      <c r="B972" s="52" t="inlineStr">
        <is>
          <t>Command Bunker</t>
        </is>
      </c>
      <c r="C972" s="58" t="inlineStr">
        <is>
          <t>Cylinder</t>
        </is>
      </c>
      <c r="D972" s="60" t="inlineStr">
        <is>
          <t>Guard rail</t>
        </is>
      </c>
      <c r="E972" s="52" t="inlineStr">
        <is>
          <t>BNK-01</t>
        </is>
      </c>
      <c r="F972" s="52" t="n">
        <v>2</v>
      </c>
      <c r="G972" s="54" t="n">
        <v>0.0399999991</v>
      </c>
      <c r="H972" s="54" t="n">
        <v>0.0399999991</v>
      </c>
      <c r="I972" s="54" t="n">
        <v>2.30193877</v>
      </c>
      <c r="J972" s="54" t="n">
        <v>2.35164285</v>
      </c>
      <c r="K972" s="54" t="n">
        <v>0</v>
      </c>
      <c r="L972" s="54" t="n">
        <v>0</v>
      </c>
      <c r="M972" s="54" t="n">
        <v>-1.95000005</v>
      </c>
      <c r="N972" s="54" t="n">
        <v>0.700098813</v>
      </c>
      <c r="O972" s="54" t="n">
        <v>8.350000380000001</v>
      </c>
      <c r="P972" s="52" t="inlineStr">
        <is>
          <t>Flat</t>
        </is>
      </c>
      <c r="Q972" s="52" t="inlineStr">
        <is>
          <t>Paint</t>
        </is>
      </c>
      <c r="R972" s="54" t="n">
        <v>0.6</v>
      </c>
      <c r="S972" s="54" t="n">
        <v>0.2</v>
      </c>
      <c r="T972" s="54" t="n">
        <v>0.3</v>
      </c>
      <c r="U972" s="54" t="n">
        <v>0</v>
      </c>
      <c r="V972" s="52" t="inlineStr">
        <is>
          <t>No</t>
        </is>
      </c>
      <c r="W972" s="52" t="inlineStr">
        <is>
          <t>Yes</t>
        </is>
      </c>
      <c r="X972" s="52" t="inlineStr">
        <is>
          <t>-</t>
        </is>
      </c>
      <c r="Y972" s="52" t="inlineStr">
        <is>
          <t>Horizontal steel rail</t>
        </is>
      </c>
    </row>
    <row r="973" outlineLevel="1">
      <c r="A973" s="52" t="inlineStr">
        <is>
          <t>BNK-59</t>
        </is>
      </c>
      <c r="B973" s="52" t="inlineStr">
        <is>
          <t>Command Bunker</t>
        </is>
      </c>
      <c r="C973" s="58" t="inlineStr">
        <is>
          <t>Cylinder</t>
        </is>
      </c>
      <c r="D973" s="60" t="inlineStr">
        <is>
          <t>Guard rail</t>
        </is>
      </c>
      <c r="E973" s="52" t="inlineStr">
        <is>
          <t>BNK-01</t>
        </is>
      </c>
      <c r="F973" s="52" t="n">
        <v>2</v>
      </c>
      <c r="G973" s="54" t="n">
        <v>0.0399999991</v>
      </c>
      <c r="H973" s="54" t="n">
        <v>0.0399999991</v>
      </c>
      <c r="I973" s="54" t="n">
        <v>2.30003357</v>
      </c>
      <c r="J973" s="54" t="n">
        <v>0.308483958</v>
      </c>
      <c r="K973" s="54" t="n">
        <v>0</v>
      </c>
      <c r="L973" s="54" t="n">
        <v>0</v>
      </c>
      <c r="M973" s="54" t="n">
        <v>-1.95000005</v>
      </c>
      <c r="N973" s="54" t="n">
        <v>1.14668012</v>
      </c>
      <c r="O973" s="54" t="n">
        <v>10.6499996</v>
      </c>
      <c r="P973" s="52" t="inlineStr">
        <is>
          <t>Flat</t>
        </is>
      </c>
      <c r="Q973" s="52" t="inlineStr">
        <is>
          <t>Paint</t>
        </is>
      </c>
      <c r="R973" s="54" t="n">
        <v>0.6</v>
      </c>
      <c r="S973" s="54" t="n">
        <v>0.2</v>
      </c>
      <c r="T973" s="54" t="n">
        <v>0.3</v>
      </c>
      <c r="U973" s="54" t="n">
        <v>0</v>
      </c>
      <c r="V973" s="52" t="inlineStr">
        <is>
          <t>No</t>
        </is>
      </c>
      <c r="W973" s="52" t="inlineStr">
        <is>
          <t>Yes</t>
        </is>
      </c>
      <c r="X973" s="52" t="inlineStr">
        <is>
          <t>-</t>
        </is>
      </c>
      <c r="Y973" s="52" t="inlineStr">
        <is>
          <t>Horizontal steel rail</t>
        </is>
      </c>
    </row>
    <row r="974" outlineLevel="1">
      <c r="A974" s="52" t="inlineStr">
        <is>
          <t>BNK-60</t>
        </is>
      </c>
      <c r="B974" s="52" t="inlineStr">
        <is>
          <t>Command Bunker</t>
        </is>
      </c>
      <c r="C974" s="58" t="inlineStr">
        <is>
          <t>Cylinder</t>
        </is>
      </c>
      <c r="D974" s="60" t="inlineStr">
        <is>
          <t>Guard rail</t>
        </is>
      </c>
      <c r="E974" s="52" t="inlineStr">
        <is>
          <t>BNK-01</t>
        </is>
      </c>
      <c r="F974" s="52" t="n">
        <v>2</v>
      </c>
      <c r="G974" s="54" t="n">
        <v>0.0399999991</v>
      </c>
      <c r="H974" s="54" t="n">
        <v>0.0399999991</v>
      </c>
      <c r="I974" s="54" t="n">
        <v>2.30003357</v>
      </c>
      <c r="J974" s="54" t="n">
        <v>0.308483958</v>
      </c>
      <c r="K974" s="54" t="n">
        <v>0</v>
      </c>
      <c r="L974" s="54" t="n">
        <v>0</v>
      </c>
      <c r="M974" s="54" t="n">
        <v>-1.95000005</v>
      </c>
      <c r="N974" s="54" t="n">
        <v>0.646680057</v>
      </c>
      <c r="O974" s="54" t="n">
        <v>10.6499996</v>
      </c>
      <c r="P974" s="52" t="inlineStr">
        <is>
          <t>Flat</t>
        </is>
      </c>
      <c r="Q974" s="52" t="inlineStr">
        <is>
          <t>Paint</t>
        </is>
      </c>
      <c r="R974" s="54" t="n">
        <v>0.6</v>
      </c>
      <c r="S974" s="54" t="n">
        <v>0.2</v>
      </c>
      <c r="T974" s="54" t="n">
        <v>0.3</v>
      </c>
      <c r="U974" s="54" t="n">
        <v>0</v>
      </c>
      <c r="V974" s="52" t="inlineStr">
        <is>
          <t>No</t>
        </is>
      </c>
      <c r="W974" s="52" t="inlineStr">
        <is>
          <t>Yes</t>
        </is>
      </c>
      <c r="X974" s="52" t="inlineStr">
        <is>
          <t>-</t>
        </is>
      </c>
      <c r="Y974" s="52" t="inlineStr">
        <is>
          <t>Horizontal steel rail</t>
        </is>
      </c>
    </row>
    <row r="975" outlineLevel="1">
      <c r="A975" s="52" t="inlineStr">
        <is>
          <t>BNK-61</t>
        </is>
      </c>
      <c r="B975" s="52" t="inlineStr">
        <is>
          <t>Command Bunker</t>
        </is>
      </c>
      <c r="C975" s="58" t="inlineStr">
        <is>
          <t>Cylinder</t>
        </is>
      </c>
      <c r="D975" s="60" t="inlineStr">
        <is>
          <t>Guard rail post</t>
        </is>
      </c>
      <c r="E975" s="52" t="inlineStr">
        <is>
          <t>BNK-01</t>
        </is>
      </c>
      <c r="F975" s="52" t="n">
        <v>2</v>
      </c>
      <c r="G975" s="54" t="n">
        <v>0.0599999987</v>
      </c>
      <c r="H975" s="54" t="n">
        <v>0.0599999987</v>
      </c>
      <c r="I975" s="54" t="n">
        <v>1</v>
      </c>
      <c r="J975" s="54" t="n">
        <v>90</v>
      </c>
      <c r="K975" s="54" t="n">
        <v>0</v>
      </c>
      <c r="L975" s="54" t="n">
        <v>0</v>
      </c>
      <c r="M975" s="54" t="n">
        <v>1.95000005</v>
      </c>
      <c r="N975" s="54" t="n">
        <v>0.776384115</v>
      </c>
      <c r="O975" s="54" t="n">
        <v>4.9000001</v>
      </c>
      <c r="P975" s="52" t="inlineStr">
        <is>
          <t>Flat</t>
        </is>
      </c>
      <c r="Q975" s="52" t="inlineStr">
        <is>
          <t>Paint</t>
        </is>
      </c>
      <c r="R975" s="54" t="n">
        <v>0.6</v>
      </c>
      <c r="S975" s="54" t="n">
        <v>0.2</v>
      </c>
      <c r="T975" s="54" t="n">
        <v>0.3</v>
      </c>
      <c r="U975" s="54" t="n">
        <v>0</v>
      </c>
      <c r="V975" s="52" t="inlineStr">
        <is>
          <t>No</t>
        </is>
      </c>
      <c r="W975" s="52" t="inlineStr">
        <is>
          <t>Yes</t>
        </is>
      </c>
      <c r="X975" s="52" t="inlineStr">
        <is>
          <t>-</t>
        </is>
      </c>
      <c r="Y975" s="52" t="inlineStr">
        <is>
          <t>Steel post of the guard rail</t>
        </is>
      </c>
    </row>
    <row r="976" outlineLevel="1">
      <c r="A976" s="52" t="inlineStr">
        <is>
          <t>BNK-62</t>
        </is>
      </c>
      <c r="B976" s="52" t="inlineStr">
        <is>
          <t>Command Bunker</t>
        </is>
      </c>
      <c r="C976" s="58" t="inlineStr">
        <is>
          <t>Cylinder</t>
        </is>
      </c>
      <c r="D976" s="60" t="inlineStr">
        <is>
          <t>Guard rail post</t>
        </is>
      </c>
      <c r="E976" s="52" t="inlineStr">
        <is>
          <t>BNK-01</t>
        </is>
      </c>
      <c r="F976" s="52" t="n">
        <v>2</v>
      </c>
      <c r="G976" s="54" t="n">
        <v>0.0599999987</v>
      </c>
      <c r="H976" s="54" t="n">
        <v>0.0599999987</v>
      </c>
      <c r="I976" s="54" t="n">
        <v>1</v>
      </c>
      <c r="J976" s="54" t="n">
        <v>90</v>
      </c>
      <c r="K976" s="54" t="n">
        <v>0</v>
      </c>
      <c r="L976" s="54" t="n">
        <v>0</v>
      </c>
      <c r="M976" s="54" t="n">
        <v>1.95000005</v>
      </c>
      <c r="N976" s="54" t="n">
        <v>0.747325838</v>
      </c>
      <c r="O976" s="54" t="n">
        <v>7.19999981</v>
      </c>
      <c r="P976" s="52" t="inlineStr">
        <is>
          <t>Flat</t>
        </is>
      </c>
      <c r="Q976" s="52" t="inlineStr">
        <is>
          <t>Paint</t>
        </is>
      </c>
      <c r="R976" s="54" t="n">
        <v>0.6</v>
      </c>
      <c r="S976" s="54" t="n">
        <v>0.2</v>
      </c>
      <c r="T976" s="54" t="n">
        <v>0.3</v>
      </c>
      <c r="U976" s="54" t="n">
        <v>0</v>
      </c>
      <c r="V976" s="52" t="inlineStr">
        <is>
          <t>No</t>
        </is>
      </c>
      <c r="W976" s="52" t="inlineStr">
        <is>
          <t>Yes</t>
        </is>
      </c>
      <c r="X976" s="52" t="inlineStr">
        <is>
          <t>-</t>
        </is>
      </c>
      <c r="Y976" s="52" t="inlineStr">
        <is>
          <t>Steel post of the guard rail</t>
        </is>
      </c>
    </row>
    <row r="977" outlineLevel="1">
      <c r="A977" s="52" t="inlineStr">
        <is>
          <t>BNK-63</t>
        </is>
      </c>
      <c r="B977" s="52" t="inlineStr">
        <is>
          <t>Command Bunker</t>
        </is>
      </c>
      <c r="C977" s="58" t="inlineStr">
        <is>
          <t>Cylinder</t>
        </is>
      </c>
      <c r="D977" s="60" t="inlineStr">
        <is>
          <t>Guard rail post</t>
        </is>
      </c>
      <c r="E977" s="52" t="inlineStr">
        <is>
          <t>BNK-01</t>
        </is>
      </c>
      <c r="F977" s="52" t="n">
        <v>2</v>
      </c>
      <c r="G977" s="54" t="n">
        <v>0.0599999987</v>
      </c>
      <c r="H977" s="54" t="n">
        <v>0.0599999987</v>
      </c>
      <c r="I977" s="54" t="n">
        <v>1</v>
      </c>
      <c r="J977" s="54" t="n">
        <v>90</v>
      </c>
      <c r="K977" s="54" t="n">
        <v>0</v>
      </c>
      <c r="L977" s="54" t="n">
        <v>0</v>
      </c>
      <c r="M977" s="54" t="n">
        <v>1.95000005</v>
      </c>
      <c r="N977" s="54" t="n">
        <v>0.652871788</v>
      </c>
      <c r="O977" s="54" t="n">
        <v>9.5</v>
      </c>
      <c r="P977" s="52" t="inlineStr">
        <is>
          <t>Flat</t>
        </is>
      </c>
      <c r="Q977" s="52" t="inlineStr">
        <is>
          <t>Paint</t>
        </is>
      </c>
      <c r="R977" s="54" t="n">
        <v>0.6</v>
      </c>
      <c r="S977" s="54" t="n">
        <v>0.2</v>
      </c>
      <c r="T977" s="54" t="n">
        <v>0.3</v>
      </c>
      <c r="U977" s="54" t="n">
        <v>0</v>
      </c>
      <c r="V977" s="52" t="inlineStr">
        <is>
          <t>No</t>
        </is>
      </c>
      <c r="W977" s="52" t="inlineStr">
        <is>
          <t>Yes</t>
        </is>
      </c>
      <c r="X977" s="52" t="inlineStr">
        <is>
          <t>-</t>
        </is>
      </c>
      <c r="Y977" s="52" t="inlineStr">
        <is>
          <t>Steel post of the guard rail</t>
        </is>
      </c>
    </row>
    <row r="978" outlineLevel="1">
      <c r="A978" s="52" t="inlineStr">
        <is>
          <t>BNK-64</t>
        </is>
      </c>
      <c r="B978" s="52" t="inlineStr">
        <is>
          <t>Command Bunker</t>
        </is>
      </c>
      <c r="C978" s="58" t="inlineStr">
        <is>
          <t>Cylinder</t>
        </is>
      </c>
      <c r="D978" s="60" t="inlineStr">
        <is>
          <t>Guard rail post</t>
        </is>
      </c>
      <c r="E978" s="52" t="inlineStr">
        <is>
          <t>BNK-01</t>
        </is>
      </c>
      <c r="F978" s="52" t="n">
        <v>2</v>
      </c>
      <c r="G978" s="54" t="n">
        <v>0.0599999987</v>
      </c>
      <c r="H978" s="54" t="n">
        <v>0.0599999987</v>
      </c>
      <c r="I978" s="54" t="n">
        <v>1</v>
      </c>
      <c r="J978" s="54" t="n">
        <v>90</v>
      </c>
      <c r="K978" s="54" t="n">
        <v>0</v>
      </c>
      <c r="L978" s="54" t="n">
        <v>0</v>
      </c>
      <c r="M978" s="54" t="n">
        <v>1.95000005</v>
      </c>
      <c r="N978" s="54" t="n">
        <v>0.640488327</v>
      </c>
      <c r="O978" s="54" t="n">
        <v>11.8000002</v>
      </c>
      <c r="P978" s="52" t="inlineStr">
        <is>
          <t>Flat</t>
        </is>
      </c>
      <c r="Q978" s="52" t="inlineStr">
        <is>
          <t>Paint</t>
        </is>
      </c>
      <c r="R978" s="54" t="n">
        <v>0.6</v>
      </c>
      <c r="S978" s="54" t="n">
        <v>0.2</v>
      </c>
      <c r="T978" s="54" t="n">
        <v>0.3</v>
      </c>
      <c r="U978" s="54" t="n">
        <v>0</v>
      </c>
      <c r="V978" s="52" t="inlineStr">
        <is>
          <t>No</t>
        </is>
      </c>
      <c r="W978" s="52" t="inlineStr">
        <is>
          <t>Yes</t>
        </is>
      </c>
      <c r="X978" s="52" t="inlineStr">
        <is>
          <t>-</t>
        </is>
      </c>
      <c r="Y978" s="52" t="inlineStr">
        <is>
          <t>Steel post of the guard rail</t>
        </is>
      </c>
    </row>
    <row r="979" outlineLevel="1">
      <c r="A979" s="52" t="inlineStr">
        <is>
          <t>BNK-65</t>
        </is>
      </c>
      <c r="B979" s="52" t="inlineStr">
        <is>
          <t>Command Bunker</t>
        </is>
      </c>
      <c r="C979" s="58" t="inlineStr">
        <is>
          <t>Cylinder</t>
        </is>
      </c>
      <c r="D979" s="60" t="inlineStr">
        <is>
          <t>Guard rail</t>
        </is>
      </c>
      <c r="E979" s="52" t="inlineStr">
        <is>
          <t>BNK-01</t>
        </is>
      </c>
      <c r="F979" s="52" t="n">
        <v>2</v>
      </c>
      <c r="G979" s="54" t="n">
        <v>0.0399999991</v>
      </c>
      <c r="H979" s="54" t="n">
        <v>0.0399999991</v>
      </c>
      <c r="I979" s="54" t="n">
        <v>2.3001833</v>
      </c>
      <c r="J979" s="54" t="n">
        <v>0.7238398190000001</v>
      </c>
      <c r="K979" s="54" t="n">
        <v>0</v>
      </c>
      <c r="L979" s="54" t="n">
        <v>0</v>
      </c>
      <c r="M979" s="54" t="n">
        <v>1.95000005</v>
      </c>
      <c r="N979" s="54" t="n">
        <v>1.26185489</v>
      </c>
      <c r="O979" s="54" t="n">
        <v>6.05000019</v>
      </c>
      <c r="P979" s="52" t="inlineStr">
        <is>
          <t>Flat</t>
        </is>
      </c>
      <c r="Q979" s="52" t="inlineStr">
        <is>
          <t>Paint</t>
        </is>
      </c>
      <c r="R979" s="54" t="n">
        <v>0.6</v>
      </c>
      <c r="S979" s="54" t="n">
        <v>0.2</v>
      </c>
      <c r="T979" s="54" t="n">
        <v>0.3</v>
      </c>
      <c r="U979" s="54" t="n">
        <v>0</v>
      </c>
      <c r="V979" s="52" t="inlineStr">
        <is>
          <t>No</t>
        </is>
      </c>
      <c r="W979" s="52" t="inlineStr">
        <is>
          <t>Yes</t>
        </is>
      </c>
      <c r="X979" s="52" t="inlineStr">
        <is>
          <t>-</t>
        </is>
      </c>
      <c r="Y979" s="52" t="inlineStr">
        <is>
          <t>Horizontal steel rail</t>
        </is>
      </c>
    </row>
    <row r="980" outlineLevel="1">
      <c r="A980" s="52" t="inlineStr">
        <is>
          <t>BNK-66</t>
        </is>
      </c>
      <c r="B980" s="52" t="inlineStr">
        <is>
          <t>Command Bunker</t>
        </is>
      </c>
      <c r="C980" s="58" t="inlineStr">
        <is>
          <t>Cylinder</t>
        </is>
      </c>
      <c r="D980" s="60" t="inlineStr">
        <is>
          <t>Guard rail</t>
        </is>
      </c>
      <c r="E980" s="52" t="inlineStr">
        <is>
          <t>BNK-01</t>
        </is>
      </c>
      <c r="F980" s="52" t="n">
        <v>2</v>
      </c>
      <c r="G980" s="54" t="n">
        <v>0.0399999991</v>
      </c>
      <c r="H980" s="54" t="n">
        <v>0.0399999991</v>
      </c>
      <c r="I980" s="54" t="n">
        <v>2.3001833</v>
      </c>
      <c r="J980" s="54" t="n">
        <v>0.723838389</v>
      </c>
      <c r="K980" s="54" t="n">
        <v>0</v>
      </c>
      <c r="L980" s="54" t="n">
        <v>0</v>
      </c>
      <c r="M980" s="54" t="n">
        <v>1.95000005</v>
      </c>
      <c r="N980" s="54" t="n">
        <v>0.761855006</v>
      </c>
      <c r="O980" s="54" t="n">
        <v>6.05000019</v>
      </c>
      <c r="P980" s="52" t="inlineStr">
        <is>
          <t>Flat</t>
        </is>
      </c>
      <c r="Q980" s="52" t="inlineStr">
        <is>
          <t>Paint</t>
        </is>
      </c>
      <c r="R980" s="54" t="n">
        <v>0.6</v>
      </c>
      <c r="S980" s="54" t="n">
        <v>0.2</v>
      </c>
      <c r="T980" s="54" t="n">
        <v>0.3</v>
      </c>
      <c r="U980" s="54" t="n">
        <v>0</v>
      </c>
      <c r="V980" s="52" t="inlineStr">
        <is>
          <t>No</t>
        </is>
      </c>
      <c r="W980" s="52" t="inlineStr">
        <is>
          <t>Yes</t>
        </is>
      </c>
      <c r="X980" s="52" t="inlineStr">
        <is>
          <t>-</t>
        </is>
      </c>
      <c r="Y980" s="52" t="inlineStr">
        <is>
          <t>Horizontal steel rail</t>
        </is>
      </c>
    </row>
    <row r="981" outlineLevel="1">
      <c r="A981" s="52" t="inlineStr">
        <is>
          <t>BNK-67</t>
        </is>
      </c>
      <c r="B981" s="52" t="inlineStr">
        <is>
          <t>Command Bunker</t>
        </is>
      </c>
      <c r="C981" s="58" t="inlineStr">
        <is>
          <t>Cylinder</t>
        </is>
      </c>
      <c r="D981" s="60" t="inlineStr">
        <is>
          <t>Guard rail</t>
        </is>
      </c>
      <c r="E981" s="52" t="inlineStr">
        <is>
          <t>BNK-01</t>
        </is>
      </c>
      <c r="F981" s="52" t="n">
        <v>2</v>
      </c>
      <c r="G981" s="54" t="n">
        <v>0.0399999991</v>
      </c>
      <c r="H981" s="54" t="n">
        <v>0.0399999991</v>
      </c>
      <c r="I981" s="54" t="n">
        <v>2.30193877</v>
      </c>
      <c r="J981" s="54" t="n">
        <v>2.35163975</v>
      </c>
      <c r="K981" s="54" t="n">
        <v>0</v>
      </c>
      <c r="L981" s="54" t="n">
        <v>0</v>
      </c>
      <c r="M981" s="54" t="n">
        <v>1.95000005</v>
      </c>
      <c r="N981" s="54" t="n">
        <v>1.20009875</v>
      </c>
      <c r="O981" s="54" t="n">
        <v>8.350000380000001</v>
      </c>
      <c r="P981" s="52" t="inlineStr">
        <is>
          <t>Flat</t>
        </is>
      </c>
      <c r="Q981" s="52" t="inlineStr">
        <is>
          <t>Paint</t>
        </is>
      </c>
      <c r="R981" s="54" t="n">
        <v>0.6</v>
      </c>
      <c r="S981" s="54" t="n">
        <v>0.2</v>
      </c>
      <c r="T981" s="54" t="n">
        <v>0.3</v>
      </c>
      <c r="U981" s="54" t="n">
        <v>0</v>
      </c>
      <c r="V981" s="52" t="inlineStr">
        <is>
          <t>No</t>
        </is>
      </c>
      <c r="W981" s="52" t="inlineStr">
        <is>
          <t>Yes</t>
        </is>
      </c>
      <c r="X981" s="52" t="inlineStr">
        <is>
          <t>-</t>
        </is>
      </c>
      <c r="Y981" s="52" t="inlineStr">
        <is>
          <t>Horizontal steel rail</t>
        </is>
      </c>
    </row>
    <row r="982" outlineLevel="1">
      <c r="A982" s="52" t="inlineStr">
        <is>
          <t>BNK-68</t>
        </is>
      </c>
      <c r="B982" s="52" t="inlineStr">
        <is>
          <t>Command Bunker</t>
        </is>
      </c>
      <c r="C982" s="58" t="inlineStr">
        <is>
          <t>Cylinder</t>
        </is>
      </c>
      <c r="D982" s="60" t="inlineStr">
        <is>
          <t>Guard rail</t>
        </is>
      </c>
      <c r="E982" s="52" t="inlineStr">
        <is>
          <t>BNK-01</t>
        </is>
      </c>
      <c r="F982" s="52" t="n">
        <v>2</v>
      </c>
      <c r="G982" s="54" t="n">
        <v>0.0399999991</v>
      </c>
      <c r="H982" s="54" t="n">
        <v>0.0399999991</v>
      </c>
      <c r="I982" s="54" t="n">
        <v>2.30193877</v>
      </c>
      <c r="J982" s="54" t="n">
        <v>2.35164285</v>
      </c>
      <c r="K982" s="54" t="n">
        <v>0</v>
      </c>
      <c r="L982" s="54" t="n">
        <v>0</v>
      </c>
      <c r="M982" s="54" t="n">
        <v>1.95000005</v>
      </c>
      <c r="N982" s="54" t="n">
        <v>0.700098813</v>
      </c>
      <c r="O982" s="54" t="n">
        <v>8.350000380000001</v>
      </c>
      <c r="P982" s="52" t="inlineStr">
        <is>
          <t>Flat</t>
        </is>
      </c>
      <c r="Q982" s="52" t="inlineStr">
        <is>
          <t>Paint</t>
        </is>
      </c>
      <c r="R982" s="54" t="n">
        <v>0.6</v>
      </c>
      <c r="S982" s="54" t="n">
        <v>0.2</v>
      </c>
      <c r="T982" s="54" t="n">
        <v>0.3</v>
      </c>
      <c r="U982" s="54" t="n">
        <v>0</v>
      </c>
      <c r="V982" s="52" t="inlineStr">
        <is>
          <t>No</t>
        </is>
      </c>
      <c r="W982" s="52" t="inlineStr">
        <is>
          <t>Yes</t>
        </is>
      </c>
      <c r="X982" s="52" t="inlineStr">
        <is>
          <t>-</t>
        </is>
      </c>
      <c r="Y982" s="52" t="inlineStr">
        <is>
          <t>Horizontal steel rail</t>
        </is>
      </c>
    </row>
    <row r="983" outlineLevel="1">
      <c r="A983" s="52" t="inlineStr">
        <is>
          <t>BNK-69</t>
        </is>
      </c>
      <c r="B983" s="52" t="inlineStr">
        <is>
          <t>Command Bunker</t>
        </is>
      </c>
      <c r="C983" s="58" t="inlineStr">
        <is>
          <t>Cylinder</t>
        </is>
      </c>
      <c r="D983" s="60" t="inlineStr">
        <is>
          <t>Guard rail</t>
        </is>
      </c>
      <c r="E983" s="52" t="inlineStr">
        <is>
          <t>BNK-01</t>
        </is>
      </c>
      <c r="F983" s="52" t="n">
        <v>2</v>
      </c>
      <c r="G983" s="54" t="n">
        <v>0.0399999991</v>
      </c>
      <c r="H983" s="54" t="n">
        <v>0.0399999991</v>
      </c>
      <c r="I983" s="54" t="n">
        <v>2.30003357</v>
      </c>
      <c r="J983" s="54" t="n">
        <v>0.308483958</v>
      </c>
      <c r="K983" s="54" t="n">
        <v>0</v>
      </c>
      <c r="L983" s="54" t="n">
        <v>0</v>
      </c>
      <c r="M983" s="54" t="n">
        <v>1.95000005</v>
      </c>
      <c r="N983" s="54" t="n">
        <v>1.14668012</v>
      </c>
      <c r="O983" s="54" t="n">
        <v>10.6499996</v>
      </c>
      <c r="P983" s="52" t="inlineStr">
        <is>
          <t>Flat</t>
        </is>
      </c>
      <c r="Q983" s="52" t="inlineStr">
        <is>
          <t>Paint</t>
        </is>
      </c>
      <c r="R983" s="54" t="n">
        <v>0.6</v>
      </c>
      <c r="S983" s="54" t="n">
        <v>0.2</v>
      </c>
      <c r="T983" s="54" t="n">
        <v>0.3</v>
      </c>
      <c r="U983" s="54" t="n">
        <v>0</v>
      </c>
      <c r="V983" s="52" t="inlineStr">
        <is>
          <t>No</t>
        </is>
      </c>
      <c r="W983" s="52" t="inlineStr">
        <is>
          <t>Yes</t>
        </is>
      </c>
      <c r="X983" s="52" t="inlineStr">
        <is>
          <t>-</t>
        </is>
      </c>
      <c r="Y983" s="52" t="inlineStr">
        <is>
          <t>Horizontal steel rail</t>
        </is>
      </c>
    </row>
    <row r="984" outlineLevel="1">
      <c r="A984" s="52" t="inlineStr">
        <is>
          <t>BNK-70</t>
        </is>
      </c>
      <c r="B984" s="52" t="inlineStr">
        <is>
          <t>Command Bunker</t>
        </is>
      </c>
      <c r="C984" s="58" t="inlineStr">
        <is>
          <t>Cylinder</t>
        </is>
      </c>
      <c r="D984" s="60" t="inlineStr">
        <is>
          <t>Guard rail</t>
        </is>
      </c>
      <c r="E984" s="52" t="inlineStr">
        <is>
          <t>BNK-01</t>
        </is>
      </c>
      <c r="F984" s="52" t="n">
        <v>2</v>
      </c>
      <c r="G984" s="54" t="n">
        <v>0.0399999991</v>
      </c>
      <c r="H984" s="54" t="n">
        <v>0.0399999991</v>
      </c>
      <c r="I984" s="54" t="n">
        <v>2.30003357</v>
      </c>
      <c r="J984" s="54" t="n">
        <v>0.308483958</v>
      </c>
      <c r="K984" s="54" t="n">
        <v>0</v>
      </c>
      <c r="L984" s="54" t="n">
        <v>0</v>
      </c>
      <c r="M984" s="54" t="n">
        <v>1.95000005</v>
      </c>
      <c r="N984" s="54" t="n">
        <v>0.646680057</v>
      </c>
      <c r="O984" s="54" t="n">
        <v>10.6499996</v>
      </c>
      <c r="P984" s="52" t="inlineStr">
        <is>
          <t>Flat</t>
        </is>
      </c>
      <c r="Q984" s="52" t="inlineStr">
        <is>
          <t>Paint</t>
        </is>
      </c>
      <c r="R984" s="54" t="n">
        <v>0.6</v>
      </c>
      <c r="S984" s="54" t="n">
        <v>0.2</v>
      </c>
      <c r="T984" s="54" t="n">
        <v>0.3</v>
      </c>
      <c r="U984" s="54" t="n">
        <v>0</v>
      </c>
      <c r="V984" s="52" t="inlineStr">
        <is>
          <t>No</t>
        </is>
      </c>
      <c r="W984" s="52" t="inlineStr">
        <is>
          <t>Yes</t>
        </is>
      </c>
      <c r="X984" s="52" t="inlineStr">
        <is>
          <t>-</t>
        </is>
      </c>
      <c r="Y984" s="52" t="inlineStr">
        <is>
          <t>Horizontal steel rail</t>
        </is>
      </c>
    </row>
    <row r="985" outlineLevel="1">
      <c r="A985" s="52" t="inlineStr">
        <is>
          <t>BNK-71</t>
        </is>
      </c>
      <c r="B985" s="52" t="inlineStr">
        <is>
          <t>Command Bunker</t>
        </is>
      </c>
      <c r="C985" s="63" t="inlineStr">
        <is>
          <t>Cube</t>
        </is>
      </c>
      <c r="D985" s="60" t="inlineStr">
        <is>
          <t>Drain gutter</t>
        </is>
      </c>
      <c r="E985" s="52" t="inlineStr">
        <is>
          <t>BNK-01</t>
        </is>
      </c>
      <c r="F985" s="52" t="n">
        <v>2</v>
      </c>
      <c r="G985" s="54" t="n">
        <v>2.9000001</v>
      </c>
      <c r="H985" s="54" t="n">
        <v>0.0199999996</v>
      </c>
      <c r="I985" s="54" t="n">
        <v>0.449999988</v>
      </c>
      <c r="J985" s="54" t="n">
        <v>0</v>
      </c>
      <c r="K985" s="54" t="n">
        <v>0</v>
      </c>
      <c r="L985" s="54" t="n">
        <v>0</v>
      </c>
      <c r="M985" s="54" t="n">
        <v>0</v>
      </c>
      <c r="N985" s="54" t="n">
        <v>-3.39499998</v>
      </c>
      <c r="O985" s="54" t="n">
        <v>6.5</v>
      </c>
      <c r="P985" s="52" t="inlineStr">
        <is>
          <t>Flat</t>
        </is>
      </c>
      <c r="Q985" s="52" t="inlineStr">
        <is>
          <t>Rubber</t>
        </is>
      </c>
      <c r="R985" s="54" t="n">
        <v>0.8</v>
      </c>
      <c r="S985" s="54" t="n">
        <v>0</v>
      </c>
      <c r="T985" s="54" t="n">
        <v>0.3</v>
      </c>
      <c r="U985" s="54" t="n">
        <v>0</v>
      </c>
      <c r="V985" s="52" t="inlineStr">
        <is>
          <t>No</t>
        </is>
      </c>
      <c r="W985" s="52" t="inlineStr">
        <is>
          <t>No</t>
        </is>
      </c>
      <c r="X985" s="52" t="inlineStr">
        <is>
          <t>-</t>
        </is>
      </c>
      <c r="Y985" s="52" t="inlineStr">
        <is>
          <t>Dark drain channel</t>
        </is>
      </c>
    </row>
    <row r="986" outlineLevel="1">
      <c r="A986" s="52" t="inlineStr">
        <is>
          <t>BNK-72</t>
        </is>
      </c>
      <c r="B986" s="52" t="inlineStr">
        <is>
          <t>Command Bunker</t>
        </is>
      </c>
      <c r="C986" s="63" t="inlineStr">
        <is>
          <t>Cube</t>
        </is>
      </c>
      <c r="D986" s="60" t="inlineStr">
        <is>
          <t>Drain frame</t>
        </is>
      </c>
      <c r="E986" s="52" t="inlineStr">
        <is>
          <t>BNK-01</t>
        </is>
      </c>
      <c r="F986" s="52" t="n">
        <v>2</v>
      </c>
      <c r="G986" s="54" t="n">
        <v>3</v>
      </c>
      <c r="H986" s="54" t="n">
        <v>0.0399999991</v>
      </c>
      <c r="I986" s="54" t="n">
        <v>0.550000012</v>
      </c>
      <c r="J986" s="54" t="n">
        <v>0</v>
      </c>
      <c r="K986" s="54" t="n">
        <v>0</v>
      </c>
      <c r="L986" s="54" t="n">
        <v>0</v>
      </c>
      <c r="M986" s="54" t="n">
        <v>0</v>
      </c>
      <c r="N986" s="54" t="n">
        <v>-3.38000011</v>
      </c>
      <c r="O986" s="54" t="n">
        <v>6.5</v>
      </c>
      <c r="P986" s="52" t="inlineStr">
        <is>
          <t>Flat</t>
        </is>
      </c>
      <c r="Q986" s="52" t="inlineStr">
        <is>
          <t>Metal</t>
        </is>
      </c>
      <c r="R986" s="54" t="n">
        <v>0.55</v>
      </c>
      <c r="S986" s="54" t="n">
        <v>0.8</v>
      </c>
      <c r="T986" s="54" t="n">
        <v>0.35</v>
      </c>
      <c r="U986" s="54" t="n">
        <v>0</v>
      </c>
      <c r="V986" s="52" t="inlineStr">
        <is>
          <t>No</t>
        </is>
      </c>
      <c r="W986" s="52" t="inlineStr">
        <is>
          <t>No</t>
        </is>
      </c>
      <c r="X986" s="52" t="inlineStr">
        <is>
          <t>-</t>
        </is>
      </c>
      <c r="Y986" s="52" t="inlineStr">
        <is>
          <t>Grate frame</t>
        </is>
      </c>
    </row>
    <row r="987" outlineLevel="1">
      <c r="A987" s="52" t="inlineStr">
        <is>
          <t>BNK-73</t>
        </is>
      </c>
      <c r="B987" s="52" t="inlineStr">
        <is>
          <t>Command Bunker</t>
        </is>
      </c>
      <c r="C987" s="63" t="inlineStr">
        <is>
          <t>Cube</t>
        </is>
      </c>
      <c r="D987" s="60" t="inlineStr">
        <is>
          <t>Drain grate bar</t>
        </is>
      </c>
      <c r="E987" s="52" t="inlineStr">
        <is>
          <t>BNK-01</t>
        </is>
      </c>
      <c r="F987" s="52" t="n">
        <v>2</v>
      </c>
      <c r="G987" s="54" t="n">
        <v>0.0299999993</v>
      </c>
      <c r="H987" s="54" t="n">
        <v>0.0399999991</v>
      </c>
      <c r="I987" s="54" t="n">
        <v>0.5</v>
      </c>
      <c r="J987" s="54" t="n">
        <v>0</v>
      </c>
      <c r="K987" s="54" t="n">
        <v>0</v>
      </c>
      <c r="L987" s="54" t="n">
        <v>0</v>
      </c>
      <c r="M987" s="54" t="n">
        <v>-1.20000005</v>
      </c>
      <c r="N987" s="54" t="n">
        <v>-3.35500002</v>
      </c>
      <c r="O987" s="54" t="n">
        <v>6.5</v>
      </c>
      <c r="P987" s="52" t="inlineStr">
        <is>
          <t>Flat</t>
        </is>
      </c>
      <c r="Q987" s="52" t="inlineStr">
        <is>
          <t>Metal</t>
        </is>
      </c>
      <c r="R987" s="54" t="n">
        <v>0.4</v>
      </c>
      <c r="S987" s="54" t="n">
        <v>0.9</v>
      </c>
      <c r="T987" s="54" t="n">
        <v>0.28</v>
      </c>
      <c r="U987" s="54" t="n">
        <v>0</v>
      </c>
      <c r="V987" s="52" t="inlineStr">
        <is>
          <t>No</t>
        </is>
      </c>
      <c r="W987" s="52" t="inlineStr">
        <is>
          <t>No</t>
        </is>
      </c>
      <c r="X987" s="52" t="inlineStr">
        <is>
          <t>-</t>
        </is>
      </c>
      <c r="Y987" s="52" t="inlineStr">
        <is>
          <t>Grate bar</t>
        </is>
      </c>
    </row>
    <row r="988" outlineLevel="1">
      <c r="A988" s="52" t="inlineStr">
        <is>
          <t>BNK-74</t>
        </is>
      </c>
      <c r="B988" s="52" t="inlineStr">
        <is>
          <t>Command Bunker</t>
        </is>
      </c>
      <c r="C988" s="63" t="inlineStr">
        <is>
          <t>Cube</t>
        </is>
      </c>
      <c r="D988" s="60" t="inlineStr">
        <is>
          <t>Drain grate bar</t>
        </is>
      </c>
      <c r="E988" s="52" t="inlineStr">
        <is>
          <t>BNK-01</t>
        </is>
      </c>
      <c r="F988" s="52" t="n">
        <v>2</v>
      </c>
      <c r="G988" s="54" t="n">
        <v>0.0299999993</v>
      </c>
      <c r="H988" s="54" t="n">
        <v>0.0399999991</v>
      </c>
      <c r="I988" s="54" t="n">
        <v>0.5</v>
      </c>
      <c r="J988" s="54" t="n">
        <v>0</v>
      </c>
      <c r="K988" s="54" t="n">
        <v>0</v>
      </c>
      <c r="L988" s="54" t="n">
        <v>0</v>
      </c>
      <c r="M988" s="54" t="n">
        <v>-0.720000029</v>
      </c>
      <c r="N988" s="54" t="n">
        <v>-3.35500002</v>
      </c>
      <c r="O988" s="54" t="n">
        <v>6.5</v>
      </c>
      <c r="P988" s="52" t="inlineStr">
        <is>
          <t>Flat</t>
        </is>
      </c>
      <c r="Q988" s="52" t="inlineStr">
        <is>
          <t>Metal</t>
        </is>
      </c>
      <c r="R988" s="54" t="n">
        <v>0.4</v>
      </c>
      <c r="S988" s="54" t="n">
        <v>0.9</v>
      </c>
      <c r="T988" s="54" t="n">
        <v>0.28</v>
      </c>
      <c r="U988" s="54" t="n">
        <v>0</v>
      </c>
      <c r="V988" s="52" t="inlineStr">
        <is>
          <t>No</t>
        </is>
      </c>
      <c r="W988" s="52" t="inlineStr">
        <is>
          <t>No</t>
        </is>
      </c>
      <c r="X988" s="52" t="inlineStr">
        <is>
          <t>-</t>
        </is>
      </c>
      <c r="Y988" s="52" t="inlineStr">
        <is>
          <t>Grate bar</t>
        </is>
      </c>
    </row>
    <row r="989" outlineLevel="1">
      <c r="A989" s="52" t="inlineStr">
        <is>
          <t>BNK-75</t>
        </is>
      </c>
      <c r="B989" s="52" t="inlineStr">
        <is>
          <t>Command Bunker</t>
        </is>
      </c>
      <c r="C989" s="63" t="inlineStr">
        <is>
          <t>Cube</t>
        </is>
      </c>
      <c r="D989" s="60" t="inlineStr">
        <is>
          <t>Drain grate bar</t>
        </is>
      </c>
      <c r="E989" s="52" t="inlineStr">
        <is>
          <t>BNK-01</t>
        </is>
      </c>
      <c r="F989" s="52" t="n">
        <v>2</v>
      </c>
      <c r="G989" s="54" t="n">
        <v>0.0299999993</v>
      </c>
      <c r="H989" s="54" t="n">
        <v>0.0399999991</v>
      </c>
      <c r="I989" s="54" t="n">
        <v>0.5</v>
      </c>
      <c r="J989" s="54" t="n">
        <v>0</v>
      </c>
      <c r="K989" s="54" t="n">
        <v>0</v>
      </c>
      <c r="L989" s="54" t="n">
        <v>0</v>
      </c>
      <c r="M989" s="54" t="n">
        <v>-0.240000069</v>
      </c>
      <c r="N989" s="54" t="n">
        <v>-3.35500002</v>
      </c>
      <c r="O989" s="54" t="n">
        <v>6.5</v>
      </c>
      <c r="P989" s="52" t="inlineStr">
        <is>
          <t>Flat</t>
        </is>
      </c>
      <c r="Q989" s="52" t="inlineStr">
        <is>
          <t>Metal</t>
        </is>
      </c>
      <c r="R989" s="54" t="n">
        <v>0.4</v>
      </c>
      <c r="S989" s="54" t="n">
        <v>0.9</v>
      </c>
      <c r="T989" s="54" t="n">
        <v>0.28</v>
      </c>
      <c r="U989" s="54" t="n">
        <v>0</v>
      </c>
      <c r="V989" s="52" t="inlineStr">
        <is>
          <t>No</t>
        </is>
      </c>
      <c r="W989" s="52" t="inlineStr">
        <is>
          <t>No</t>
        </is>
      </c>
      <c r="X989" s="52" t="inlineStr">
        <is>
          <t>-</t>
        </is>
      </c>
      <c r="Y989" s="52" t="inlineStr">
        <is>
          <t>Grate bar</t>
        </is>
      </c>
    </row>
    <row r="990" outlineLevel="1">
      <c r="A990" s="52" t="inlineStr">
        <is>
          <t>BNK-76</t>
        </is>
      </c>
      <c r="B990" s="52" t="inlineStr">
        <is>
          <t>Command Bunker</t>
        </is>
      </c>
      <c r="C990" s="63" t="inlineStr">
        <is>
          <t>Cube</t>
        </is>
      </c>
      <c r="D990" s="60" t="inlineStr">
        <is>
          <t>Drain grate bar</t>
        </is>
      </c>
      <c r="E990" s="52" t="inlineStr">
        <is>
          <t>BNK-01</t>
        </is>
      </c>
      <c r="F990" s="52" t="n">
        <v>2</v>
      </c>
      <c r="G990" s="54" t="n">
        <v>0.0299999993</v>
      </c>
      <c r="H990" s="54" t="n">
        <v>0.0399999991</v>
      </c>
      <c r="I990" s="54" t="n">
        <v>0.5</v>
      </c>
      <c r="J990" s="54" t="n">
        <v>0</v>
      </c>
      <c r="K990" s="54" t="n">
        <v>0</v>
      </c>
      <c r="L990" s="54" t="n">
        <v>0</v>
      </c>
      <c r="M990" s="54" t="n">
        <v>0.23999992</v>
      </c>
      <c r="N990" s="54" t="n">
        <v>-3.35500002</v>
      </c>
      <c r="O990" s="54" t="n">
        <v>6.5</v>
      </c>
      <c r="P990" s="52" t="inlineStr">
        <is>
          <t>Flat</t>
        </is>
      </c>
      <c r="Q990" s="52" t="inlineStr">
        <is>
          <t>Metal</t>
        </is>
      </c>
      <c r="R990" s="54" t="n">
        <v>0.4</v>
      </c>
      <c r="S990" s="54" t="n">
        <v>0.9</v>
      </c>
      <c r="T990" s="54" t="n">
        <v>0.28</v>
      </c>
      <c r="U990" s="54" t="n">
        <v>0</v>
      </c>
      <c r="V990" s="52" t="inlineStr">
        <is>
          <t>No</t>
        </is>
      </c>
      <c r="W990" s="52" t="inlineStr">
        <is>
          <t>No</t>
        </is>
      </c>
      <c r="X990" s="52" t="inlineStr">
        <is>
          <t>-</t>
        </is>
      </c>
      <c r="Y990" s="52" t="inlineStr">
        <is>
          <t>Grate bar</t>
        </is>
      </c>
    </row>
    <row r="991" outlineLevel="1">
      <c r="A991" s="52" t="inlineStr">
        <is>
          <t>BNK-77</t>
        </is>
      </c>
      <c r="B991" s="52" t="inlineStr">
        <is>
          <t>Command Bunker</t>
        </is>
      </c>
      <c r="C991" s="63" t="inlineStr">
        <is>
          <t>Cube</t>
        </is>
      </c>
      <c r="D991" s="60" t="inlineStr">
        <is>
          <t>Drain grate bar</t>
        </is>
      </c>
      <c r="E991" s="52" t="inlineStr">
        <is>
          <t>BNK-01</t>
        </is>
      </c>
      <c r="F991" s="52" t="n">
        <v>2</v>
      </c>
      <c r="G991" s="54" t="n">
        <v>0.0299999993</v>
      </c>
      <c r="H991" s="54" t="n">
        <v>0.0399999991</v>
      </c>
      <c r="I991" s="54" t="n">
        <v>0.5</v>
      </c>
      <c r="J991" s="54" t="n">
        <v>0</v>
      </c>
      <c r="K991" s="54" t="n">
        <v>0</v>
      </c>
      <c r="L991" s="54" t="n">
        <v>0</v>
      </c>
      <c r="M991" s="54" t="n">
        <v>0.719999909</v>
      </c>
      <c r="N991" s="54" t="n">
        <v>-3.35500002</v>
      </c>
      <c r="O991" s="54" t="n">
        <v>6.5</v>
      </c>
      <c r="P991" s="52" t="inlineStr">
        <is>
          <t>Flat</t>
        </is>
      </c>
      <c r="Q991" s="52" t="inlineStr">
        <is>
          <t>Metal</t>
        </is>
      </c>
      <c r="R991" s="54" t="n">
        <v>0.4</v>
      </c>
      <c r="S991" s="54" t="n">
        <v>0.9</v>
      </c>
      <c r="T991" s="54" t="n">
        <v>0.28</v>
      </c>
      <c r="U991" s="54" t="n">
        <v>0</v>
      </c>
      <c r="V991" s="52" t="inlineStr">
        <is>
          <t>No</t>
        </is>
      </c>
      <c r="W991" s="52" t="inlineStr">
        <is>
          <t>No</t>
        </is>
      </c>
      <c r="X991" s="52" t="inlineStr">
        <is>
          <t>-</t>
        </is>
      </c>
      <c r="Y991" s="52" t="inlineStr">
        <is>
          <t>Grate bar</t>
        </is>
      </c>
    </row>
    <row r="992" outlineLevel="1">
      <c r="A992" s="52" t="inlineStr">
        <is>
          <t>BNK-78</t>
        </is>
      </c>
      <c r="B992" s="52" t="inlineStr">
        <is>
          <t>Command Bunker</t>
        </is>
      </c>
      <c r="C992" s="63" t="inlineStr">
        <is>
          <t>Cube</t>
        </is>
      </c>
      <c r="D992" s="60" t="inlineStr">
        <is>
          <t>Drain grate bar</t>
        </is>
      </c>
      <c r="E992" s="52" t="inlineStr">
        <is>
          <t>BNK-01</t>
        </is>
      </c>
      <c r="F992" s="52" t="n">
        <v>2</v>
      </c>
      <c r="G992" s="54" t="n">
        <v>0.0299999993</v>
      </c>
      <c r="H992" s="54" t="n">
        <v>0.0399999991</v>
      </c>
      <c r="I992" s="54" t="n">
        <v>0.5</v>
      </c>
      <c r="J992" s="54" t="n">
        <v>0</v>
      </c>
      <c r="K992" s="54" t="n">
        <v>0</v>
      </c>
      <c r="L992" s="54" t="n">
        <v>0</v>
      </c>
      <c r="M992" s="54" t="n">
        <v>1.19999993</v>
      </c>
      <c r="N992" s="54" t="n">
        <v>-3.35500002</v>
      </c>
      <c r="O992" s="54" t="n">
        <v>6.5</v>
      </c>
      <c r="P992" s="52" t="inlineStr">
        <is>
          <t>Flat</t>
        </is>
      </c>
      <c r="Q992" s="52" t="inlineStr">
        <is>
          <t>Metal</t>
        </is>
      </c>
      <c r="R992" s="54" t="n">
        <v>0.4</v>
      </c>
      <c r="S992" s="54" t="n">
        <v>0.9</v>
      </c>
      <c r="T992" s="54" t="n">
        <v>0.28</v>
      </c>
      <c r="U992" s="54" t="n">
        <v>0</v>
      </c>
      <c r="V992" s="52" t="inlineStr">
        <is>
          <t>No</t>
        </is>
      </c>
      <c r="W992" s="52" t="inlineStr">
        <is>
          <t>No</t>
        </is>
      </c>
      <c r="X992" s="52" t="inlineStr">
        <is>
          <t>-</t>
        </is>
      </c>
      <c r="Y992" s="52" t="inlineStr">
        <is>
          <t>Grate bar</t>
        </is>
      </c>
    </row>
    <row r="993" outlineLevel="1">
      <c r="A993" s="52" t="inlineStr">
        <is>
          <t>BNK-79</t>
        </is>
      </c>
      <c r="B993" s="52" t="inlineStr">
        <is>
          <t>Command Bunker</t>
        </is>
      </c>
      <c r="C993" s="63" t="inlineStr">
        <is>
          <t>Cube</t>
        </is>
      </c>
      <c r="D993" s="60" t="inlineStr">
        <is>
          <t>Landing lamp housing</t>
        </is>
      </c>
      <c r="E993" s="52" t="inlineStr">
        <is>
          <t>BNK-01</t>
        </is>
      </c>
      <c r="F993" s="52" t="n">
        <v>2</v>
      </c>
      <c r="G993" s="54" t="n">
        <v>0.300000012</v>
      </c>
      <c r="H993" s="54" t="n">
        <v>0.119999997</v>
      </c>
      <c r="I993" s="54" t="n">
        <v>0.200000003</v>
      </c>
      <c r="J993" s="54" t="n">
        <v>0</v>
      </c>
      <c r="K993" s="54" t="n">
        <v>0</v>
      </c>
      <c r="L993" s="54" t="n">
        <v>0</v>
      </c>
      <c r="M993" s="54" t="n">
        <v>1.35000002</v>
      </c>
      <c r="N993" s="54" t="n">
        <v>-0.800000191</v>
      </c>
      <c r="O993" s="54" t="n">
        <v>5.5999999</v>
      </c>
      <c r="P993" s="52" t="inlineStr">
        <is>
          <t>Flat</t>
        </is>
      </c>
      <c r="Q993" s="52" t="inlineStr">
        <is>
          <t>Metal</t>
        </is>
      </c>
      <c r="R993" s="54" t="n">
        <v>0.55</v>
      </c>
      <c r="S993" s="54" t="n">
        <v>0.8</v>
      </c>
      <c r="T993" s="54" t="n">
        <v>0.35</v>
      </c>
      <c r="U993" s="54" t="n">
        <v>0</v>
      </c>
      <c r="V993" s="52" t="inlineStr">
        <is>
          <t>No</t>
        </is>
      </c>
      <c r="W993" s="52" t="inlineStr">
        <is>
          <t>No</t>
        </is>
      </c>
      <c r="X993" s="52" t="inlineStr">
        <is>
          <t>-</t>
        </is>
      </c>
      <c r="Y993" s="52" t="inlineStr">
        <is>
          <t>Floodlight bracket on the trench</t>
        </is>
      </c>
    </row>
    <row r="994" outlineLevel="1">
      <c r="A994" s="52" t="inlineStr">
        <is>
          <t>BNK-80</t>
        </is>
      </c>
      <c r="B994" s="52" t="inlineStr">
        <is>
          <t>Command Bunker</t>
        </is>
      </c>
      <c r="C994" s="59" t="inlineStr">
        <is>
          <t>Sphere</t>
        </is>
      </c>
      <c r="D994" s="60" t="inlineStr">
        <is>
          <t>Landing floodlight</t>
        </is>
      </c>
      <c r="E994" s="52" t="inlineStr">
        <is>
          <t>BNK-01</t>
        </is>
      </c>
      <c r="F994" s="52" t="n">
        <v>2</v>
      </c>
      <c r="G994" s="54" t="n">
        <v>0.159999996</v>
      </c>
      <c r="H994" s="54" t="n">
        <v>0.119999997</v>
      </c>
      <c r="I994" s="54" t="n">
        <v>0.159999996</v>
      </c>
      <c r="J994" s="54" t="n">
        <v>0</v>
      </c>
      <c r="K994" s="54" t="n">
        <v>0</v>
      </c>
      <c r="L994" s="54" t="n">
        <v>0</v>
      </c>
      <c r="M994" s="54" t="n">
        <v>1.14999998</v>
      </c>
      <c r="N994" s="54" t="n">
        <v>-0.850000143</v>
      </c>
      <c r="O994" s="54" t="n">
        <v>5.5999999</v>
      </c>
      <c r="P994" s="52" t="inlineStr">
        <is>
          <t>Flat</t>
        </is>
      </c>
      <c r="Q994" s="52" t="inlineStr">
        <is>
          <t>Plain</t>
        </is>
      </c>
      <c r="R994" s="54" t="n">
        <v>0.4</v>
      </c>
      <c r="S994" s="54" t="n">
        <v>0</v>
      </c>
      <c r="T994" s="54" t="n">
        <v>0.42</v>
      </c>
      <c r="U994" s="54" t="n">
        <v>1</v>
      </c>
      <c r="V994" s="52" t="inlineStr">
        <is>
          <t>No</t>
        </is>
      </c>
      <c r="W994" s="52" t="inlineStr">
        <is>
          <t>No</t>
        </is>
      </c>
      <c r="X994" s="52" t="inlineStr">
        <is>
          <t>-</t>
        </is>
      </c>
      <c r="Y994" s="52" t="inlineStr">
        <is>
          <t>Cool white floodlight over the landing (practical light)</t>
        </is>
      </c>
    </row>
    <row r="995" outlineLevel="1">
      <c r="A995" s="52" t="inlineStr">
        <is>
          <t>BNK-81</t>
        </is>
      </c>
      <c r="B995" s="52" t="inlineStr">
        <is>
          <t>Command Bunker</t>
        </is>
      </c>
      <c r="C995" s="63" t="inlineStr">
        <is>
          <t>Cube</t>
        </is>
      </c>
      <c r="D995" s="60" t="inlineStr">
        <is>
          <t>Wall lamp housing</t>
        </is>
      </c>
      <c r="E995" s="52" t="inlineStr">
        <is>
          <t>BNK-01</t>
        </is>
      </c>
      <c r="F995" s="52" t="n">
        <v>2</v>
      </c>
      <c r="G995" s="54" t="n">
        <v>0.180000007</v>
      </c>
      <c r="H995" s="54" t="n">
        <v>0.119999997</v>
      </c>
      <c r="I995" s="54" t="n">
        <v>0.219999999</v>
      </c>
      <c r="J995" s="54" t="n">
        <v>0</v>
      </c>
      <c r="K995" s="54" t="n">
        <v>0</v>
      </c>
      <c r="L995" s="54" t="n">
        <v>0</v>
      </c>
      <c r="M995" s="54" t="n">
        <v>-1.40999997</v>
      </c>
      <c r="N995" s="54" t="n">
        <v>-1.20000005</v>
      </c>
      <c r="O995" s="54" t="n">
        <v>5</v>
      </c>
      <c r="P995" s="52" t="inlineStr">
        <is>
          <t>Flat</t>
        </is>
      </c>
      <c r="Q995" s="52" t="inlineStr">
        <is>
          <t>Metal</t>
        </is>
      </c>
      <c r="R995" s="54" t="n">
        <v>0.55</v>
      </c>
      <c r="S995" s="54" t="n">
        <v>0.8</v>
      </c>
      <c r="T995" s="54" t="n">
        <v>0.35</v>
      </c>
      <c r="U995" s="54" t="n">
        <v>0</v>
      </c>
      <c r="V995" s="52" t="inlineStr">
        <is>
          <t>No</t>
        </is>
      </c>
      <c r="W995" s="52" t="inlineStr">
        <is>
          <t>No</t>
        </is>
      </c>
      <c r="X995" s="52" t="inlineStr">
        <is>
          <t>-</t>
        </is>
      </c>
      <c r="Y995" s="52" t="inlineStr">
        <is>
          <t>Cage lamp bracket</t>
        </is>
      </c>
    </row>
    <row r="996" outlineLevel="1">
      <c r="A996" s="52" t="inlineStr">
        <is>
          <t>BNK-82</t>
        </is>
      </c>
      <c r="B996" s="52" t="inlineStr">
        <is>
          <t>Command Bunker</t>
        </is>
      </c>
      <c r="C996" s="59" t="inlineStr">
        <is>
          <t>Sphere</t>
        </is>
      </c>
      <c r="D996" s="60" t="inlineStr">
        <is>
          <t>Wall lamp</t>
        </is>
      </c>
      <c r="E996" s="52" t="inlineStr">
        <is>
          <t>BNK-01</t>
        </is>
      </c>
      <c r="F996" s="52" t="n">
        <v>2</v>
      </c>
      <c r="G996" s="54" t="n">
        <v>0.119999997</v>
      </c>
      <c r="H996" s="54" t="n">
        <v>0.119999997</v>
      </c>
      <c r="I996" s="54" t="n">
        <v>0.119999997</v>
      </c>
      <c r="J996" s="54" t="n">
        <v>0</v>
      </c>
      <c r="K996" s="54" t="n">
        <v>0</v>
      </c>
      <c r="L996" s="54" t="n">
        <v>0</v>
      </c>
      <c r="M996" s="54" t="n">
        <v>-1.29999995</v>
      </c>
      <c r="N996" s="54" t="n">
        <v>-1.22000003</v>
      </c>
      <c r="O996" s="54" t="n">
        <v>5</v>
      </c>
      <c r="P996" s="52" t="inlineStr">
        <is>
          <t>Flat</t>
        </is>
      </c>
      <c r="Q996" s="52" t="inlineStr">
        <is>
          <t>Glass</t>
        </is>
      </c>
      <c r="R996" s="54" t="n">
        <v>0.1</v>
      </c>
      <c r="S996" s="54" t="n">
        <v>0</v>
      </c>
      <c r="T996" s="54" t="n">
        <v>0.52</v>
      </c>
      <c r="U996" s="54" t="n">
        <v>1</v>
      </c>
      <c r="V996" s="52" t="inlineStr">
        <is>
          <t>No</t>
        </is>
      </c>
      <c r="W996" s="52" t="inlineStr">
        <is>
          <t>No</t>
        </is>
      </c>
      <c r="X996" s="52" t="inlineStr">
        <is>
          <t>-</t>
        </is>
      </c>
      <c r="Y996" s="52" t="inlineStr">
        <is>
          <t>Low wattage sodium lamp (practical light)</t>
        </is>
      </c>
    </row>
    <row r="997" outlineLevel="1">
      <c r="A997" s="52" t="inlineStr">
        <is>
          <t>BNK-83</t>
        </is>
      </c>
      <c r="B997" s="52" t="inlineStr">
        <is>
          <t>Command Bunker</t>
        </is>
      </c>
      <c r="C997" s="63" t="inlineStr">
        <is>
          <t>Cube</t>
        </is>
      </c>
      <c r="D997" s="60" t="inlineStr">
        <is>
          <t>Wall lamp housing</t>
        </is>
      </c>
      <c r="E997" s="52" t="inlineStr">
        <is>
          <t>BNK-01</t>
        </is>
      </c>
      <c r="F997" s="52" t="n">
        <v>2</v>
      </c>
      <c r="G997" s="54" t="n">
        <v>0.180000007</v>
      </c>
      <c r="H997" s="54" t="n">
        <v>0.119999997</v>
      </c>
      <c r="I997" s="54" t="n">
        <v>0.219999999</v>
      </c>
      <c r="J997" s="54" t="n">
        <v>0</v>
      </c>
      <c r="K997" s="54" t="n">
        <v>0</v>
      </c>
      <c r="L997" s="54" t="n">
        <v>0</v>
      </c>
      <c r="M997" s="54" t="n">
        <v>1.40999997</v>
      </c>
      <c r="N997" s="54" t="n">
        <v>-0.45348382</v>
      </c>
      <c r="O997" s="54" t="n">
        <v>7.5999999</v>
      </c>
      <c r="P997" s="52" t="inlineStr">
        <is>
          <t>Flat</t>
        </is>
      </c>
      <c r="Q997" s="52" t="inlineStr">
        <is>
          <t>Metal</t>
        </is>
      </c>
      <c r="R997" s="54" t="n">
        <v>0.55</v>
      </c>
      <c r="S997" s="54" t="n">
        <v>0.8</v>
      </c>
      <c r="T997" s="54" t="n">
        <v>0.35</v>
      </c>
      <c r="U997" s="54" t="n">
        <v>0</v>
      </c>
      <c r="V997" s="52" t="inlineStr">
        <is>
          <t>No</t>
        </is>
      </c>
      <c r="W997" s="52" t="inlineStr">
        <is>
          <t>No</t>
        </is>
      </c>
      <c r="X997" s="52" t="inlineStr">
        <is>
          <t>-</t>
        </is>
      </c>
      <c r="Y997" s="52" t="inlineStr">
        <is>
          <t>Cage lamp bracket</t>
        </is>
      </c>
    </row>
    <row r="998" outlineLevel="1">
      <c r="A998" s="52" t="inlineStr">
        <is>
          <t>BNK-84</t>
        </is>
      </c>
      <c r="B998" s="52" t="inlineStr">
        <is>
          <t>Command Bunker</t>
        </is>
      </c>
      <c r="C998" s="59" t="inlineStr">
        <is>
          <t>Sphere</t>
        </is>
      </c>
      <c r="D998" s="60" t="inlineStr">
        <is>
          <t>Wall lamp</t>
        </is>
      </c>
      <c r="E998" s="52" t="inlineStr">
        <is>
          <t>BNK-01</t>
        </is>
      </c>
      <c r="F998" s="52" t="n">
        <v>2</v>
      </c>
      <c r="G998" s="54" t="n">
        <v>0.119999997</v>
      </c>
      <c r="H998" s="54" t="n">
        <v>0.119999997</v>
      </c>
      <c r="I998" s="54" t="n">
        <v>0.119999997</v>
      </c>
      <c r="J998" s="54" t="n">
        <v>0</v>
      </c>
      <c r="K998" s="54" t="n">
        <v>0</v>
      </c>
      <c r="L998" s="54" t="n">
        <v>0</v>
      </c>
      <c r="M998" s="54" t="n">
        <v>1.29999995</v>
      </c>
      <c r="N998" s="54" t="n">
        <v>-0.473483831</v>
      </c>
      <c r="O998" s="54" t="n">
        <v>7.5999999</v>
      </c>
      <c r="P998" s="52" t="inlineStr">
        <is>
          <t>Flat</t>
        </is>
      </c>
      <c r="Q998" s="52" t="inlineStr">
        <is>
          <t>Glass</t>
        </is>
      </c>
      <c r="R998" s="54" t="n">
        <v>0.1</v>
      </c>
      <c r="S998" s="54" t="n">
        <v>0</v>
      </c>
      <c r="T998" s="54" t="n">
        <v>0.52</v>
      </c>
      <c r="U998" s="54" t="n">
        <v>1</v>
      </c>
      <c r="V998" s="52" t="inlineStr">
        <is>
          <t>No</t>
        </is>
      </c>
      <c r="W998" s="52" t="inlineStr">
        <is>
          <t>No</t>
        </is>
      </c>
      <c r="X998" s="52" t="inlineStr">
        <is>
          <t>-</t>
        </is>
      </c>
      <c r="Y998" s="52" t="inlineStr">
        <is>
          <t>Low wattage sodium lamp (practical light)</t>
        </is>
      </c>
    </row>
    <row r="999" outlineLevel="1">
      <c r="A999" s="52" t="inlineStr">
        <is>
          <t>BNK-85</t>
        </is>
      </c>
      <c r="B999" s="52" t="inlineStr">
        <is>
          <t>Command Bunker</t>
        </is>
      </c>
      <c r="C999" s="63" t="inlineStr">
        <is>
          <t>Cube</t>
        </is>
      </c>
      <c r="D999" s="60" t="inlineStr">
        <is>
          <t>Wall lamp housing</t>
        </is>
      </c>
      <c r="E999" s="52" t="inlineStr">
        <is>
          <t>BNK-01</t>
        </is>
      </c>
      <c r="F999" s="52" t="n">
        <v>2</v>
      </c>
      <c r="G999" s="54" t="n">
        <v>0.180000007</v>
      </c>
      <c r="H999" s="54" t="n">
        <v>0.119999997</v>
      </c>
      <c r="I999" s="54" t="n">
        <v>0.219999999</v>
      </c>
      <c r="J999" s="54" t="n">
        <v>0</v>
      </c>
      <c r="K999" s="54" t="n">
        <v>0</v>
      </c>
      <c r="L999" s="54" t="n">
        <v>0</v>
      </c>
      <c r="M999" s="54" t="n">
        <v>-1.40999997</v>
      </c>
      <c r="N999" s="54" t="n">
        <v>-0.512176156</v>
      </c>
      <c r="O999" s="54" t="n">
        <v>10.1999998</v>
      </c>
      <c r="P999" s="52" t="inlineStr">
        <is>
          <t>Flat</t>
        </is>
      </c>
      <c r="Q999" s="52" t="inlineStr">
        <is>
          <t>Metal</t>
        </is>
      </c>
      <c r="R999" s="54" t="n">
        <v>0.55</v>
      </c>
      <c r="S999" s="54" t="n">
        <v>0.8</v>
      </c>
      <c r="T999" s="54" t="n">
        <v>0.35</v>
      </c>
      <c r="U999" s="54" t="n">
        <v>0</v>
      </c>
      <c r="V999" s="52" t="inlineStr">
        <is>
          <t>No</t>
        </is>
      </c>
      <c r="W999" s="52" t="inlineStr">
        <is>
          <t>No</t>
        </is>
      </c>
      <c r="X999" s="52" t="inlineStr">
        <is>
          <t>-</t>
        </is>
      </c>
      <c r="Y999" s="52" t="inlineStr">
        <is>
          <t>Cage lamp bracket</t>
        </is>
      </c>
    </row>
    <row r="1000" outlineLevel="1">
      <c r="A1000" s="52" t="inlineStr">
        <is>
          <t>BNK-86</t>
        </is>
      </c>
      <c r="B1000" s="52" t="inlineStr">
        <is>
          <t>Command Bunker</t>
        </is>
      </c>
      <c r="C1000" s="59" t="inlineStr">
        <is>
          <t>Sphere</t>
        </is>
      </c>
      <c r="D1000" s="60" t="inlineStr">
        <is>
          <t>Wall lamp</t>
        </is>
      </c>
      <c r="E1000" s="52" t="inlineStr">
        <is>
          <t>BNK-01</t>
        </is>
      </c>
      <c r="F1000" s="52" t="n">
        <v>2</v>
      </c>
      <c r="G1000" s="54" t="n">
        <v>0.119999997</v>
      </c>
      <c r="H1000" s="54" t="n">
        <v>0.119999997</v>
      </c>
      <c r="I1000" s="54" t="n">
        <v>0.119999997</v>
      </c>
      <c r="J1000" s="54" t="n">
        <v>0</v>
      </c>
      <c r="K1000" s="54" t="n">
        <v>0</v>
      </c>
      <c r="L1000" s="54" t="n">
        <v>0</v>
      </c>
      <c r="M1000" s="54" t="n">
        <v>-1.29999995</v>
      </c>
      <c r="N1000" s="54" t="n">
        <v>-0.532176137</v>
      </c>
      <c r="O1000" s="54" t="n">
        <v>10.1999998</v>
      </c>
      <c r="P1000" s="52" t="inlineStr">
        <is>
          <t>Flat</t>
        </is>
      </c>
      <c r="Q1000" s="52" t="inlineStr">
        <is>
          <t>Glass</t>
        </is>
      </c>
      <c r="R1000" s="54" t="n">
        <v>0.1</v>
      </c>
      <c r="S1000" s="54" t="n">
        <v>0</v>
      </c>
      <c r="T1000" s="54" t="n">
        <v>0.52</v>
      </c>
      <c r="U1000" s="54" t="n">
        <v>1</v>
      </c>
      <c r="V1000" s="52" t="inlineStr">
        <is>
          <t>No</t>
        </is>
      </c>
      <c r="W1000" s="52" t="inlineStr">
        <is>
          <t>No</t>
        </is>
      </c>
      <c r="X1000" s="52" t="inlineStr">
        <is>
          <t>-</t>
        </is>
      </c>
      <c r="Y1000" s="52" t="inlineStr">
        <is>
          <t>Low wattage sodium lamp (practical light)</t>
        </is>
      </c>
    </row>
    <row r="1001" outlineLevel="1">
      <c r="A1001" s="52" t="inlineStr">
        <is>
          <t>BNK-87</t>
        </is>
      </c>
      <c r="B1001" s="52" t="inlineStr">
        <is>
          <t>Command Bunker</t>
        </is>
      </c>
      <c r="C1001" s="63" t="inlineStr">
        <is>
          <t>Cube</t>
        </is>
      </c>
      <c r="D1001" s="60" t="inlineStr">
        <is>
          <t>Wall lamp housing</t>
        </is>
      </c>
      <c r="E1001" s="52" t="inlineStr">
        <is>
          <t>BNK-01</t>
        </is>
      </c>
      <c r="F1001" s="52" t="n">
        <v>2</v>
      </c>
      <c r="G1001" s="54" t="n">
        <v>0.180000007</v>
      </c>
      <c r="H1001" s="54" t="n">
        <v>0.119999997</v>
      </c>
      <c r="I1001" s="54" t="n">
        <v>0.219999999</v>
      </c>
      <c r="J1001" s="54" t="n">
        <v>0</v>
      </c>
      <c r="K1001" s="54" t="n">
        <v>0</v>
      </c>
      <c r="L1001" s="54" t="n">
        <v>0</v>
      </c>
      <c r="M1001" s="54" t="n">
        <v>1.40999997</v>
      </c>
      <c r="N1001" s="54" t="n">
        <v>-1.20000005</v>
      </c>
      <c r="O1001" s="54" t="n">
        <v>5</v>
      </c>
      <c r="P1001" s="52" t="inlineStr">
        <is>
          <t>Flat</t>
        </is>
      </c>
      <c r="Q1001" s="52" t="inlineStr">
        <is>
          <t>Metal</t>
        </is>
      </c>
      <c r="R1001" s="54" t="n">
        <v>0.55</v>
      </c>
      <c r="S1001" s="54" t="n">
        <v>0.8</v>
      </c>
      <c r="T1001" s="54" t="n">
        <v>0.35</v>
      </c>
      <c r="U1001" s="54" t="n">
        <v>0</v>
      </c>
      <c r="V1001" s="52" t="inlineStr">
        <is>
          <t>No</t>
        </is>
      </c>
      <c r="W1001" s="52" t="inlineStr">
        <is>
          <t>No</t>
        </is>
      </c>
      <c r="X1001" s="52" t="inlineStr">
        <is>
          <t>-</t>
        </is>
      </c>
      <c r="Y1001" s="52" t="inlineStr">
        <is>
          <t>Cage lamp bracket</t>
        </is>
      </c>
    </row>
    <row r="1002" outlineLevel="1">
      <c r="A1002" s="52" t="inlineStr">
        <is>
          <t>BNK-88</t>
        </is>
      </c>
      <c r="B1002" s="52" t="inlineStr">
        <is>
          <t>Command Bunker</t>
        </is>
      </c>
      <c r="C1002" s="59" t="inlineStr">
        <is>
          <t>Sphere</t>
        </is>
      </c>
      <c r="D1002" s="60" t="inlineStr">
        <is>
          <t>Wall lamp</t>
        </is>
      </c>
      <c r="E1002" s="52" t="inlineStr">
        <is>
          <t>BNK-01</t>
        </is>
      </c>
      <c r="F1002" s="52" t="n">
        <v>2</v>
      </c>
      <c r="G1002" s="54" t="n">
        <v>0.119999997</v>
      </c>
      <c r="H1002" s="54" t="n">
        <v>0.119999997</v>
      </c>
      <c r="I1002" s="54" t="n">
        <v>0.119999997</v>
      </c>
      <c r="J1002" s="54" t="n">
        <v>0</v>
      </c>
      <c r="K1002" s="54" t="n">
        <v>0</v>
      </c>
      <c r="L1002" s="54" t="n">
        <v>0</v>
      </c>
      <c r="M1002" s="54" t="n">
        <v>1.29999995</v>
      </c>
      <c r="N1002" s="54" t="n">
        <v>-1.22000003</v>
      </c>
      <c r="O1002" s="54" t="n">
        <v>5</v>
      </c>
      <c r="P1002" s="52" t="inlineStr">
        <is>
          <t>Flat</t>
        </is>
      </c>
      <c r="Q1002" s="52" t="inlineStr">
        <is>
          <t>Glass</t>
        </is>
      </c>
      <c r="R1002" s="54" t="n">
        <v>0.1</v>
      </c>
      <c r="S1002" s="54" t="n">
        <v>0</v>
      </c>
      <c r="T1002" s="54" t="n">
        <v>0.52</v>
      </c>
      <c r="U1002" s="54" t="n">
        <v>1</v>
      </c>
      <c r="V1002" s="52" t="inlineStr">
        <is>
          <t>No</t>
        </is>
      </c>
      <c r="W1002" s="52" t="inlineStr">
        <is>
          <t>No</t>
        </is>
      </c>
      <c r="X1002" s="52" t="inlineStr">
        <is>
          <t>-</t>
        </is>
      </c>
      <c r="Y1002" s="52" t="inlineStr">
        <is>
          <t>Low wattage sodium lamp (practical light)</t>
        </is>
      </c>
    </row>
    <row r="1003" outlineLevel="1">
      <c r="A1003" s="52" t="inlineStr">
        <is>
          <t>BNK-89</t>
        </is>
      </c>
      <c r="B1003" s="52" t="inlineStr">
        <is>
          <t>Command Bunker</t>
        </is>
      </c>
      <c r="C1003" s="63" t="inlineStr">
        <is>
          <t>Cube</t>
        </is>
      </c>
      <c r="D1003" s="60" t="inlineStr">
        <is>
          <t>Portal head wall</t>
        </is>
      </c>
      <c r="E1003" s="52" t="inlineStr">
        <is>
          <t>BNK-01</t>
        </is>
      </c>
      <c r="F1003" s="52" t="n">
        <v>2</v>
      </c>
      <c r="G1003" s="54" t="n">
        <v>4.80000019</v>
      </c>
      <c r="H1003" s="54" t="n">
        <v>3.56421542</v>
      </c>
      <c r="I1003" s="54" t="n">
        <v>0.550000012</v>
      </c>
      <c r="J1003" s="54" t="n">
        <v>0</v>
      </c>
      <c r="K1003" s="54" t="n">
        <v>0</v>
      </c>
      <c r="L1003" s="54" t="n">
        <v>0</v>
      </c>
      <c r="M1003" s="54" t="n">
        <v>0</v>
      </c>
      <c r="N1003" s="54" t="n">
        <v>-1.61789238</v>
      </c>
      <c r="O1003" s="54" t="n">
        <v>3.9000001</v>
      </c>
      <c r="P1003" s="52" t="inlineStr">
        <is>
          <t>Flat</t>
        </is>
      </c>
      <c r="Q1003" s="52" t="inlineStr">
        <is>
          <t>Concrete</t>
        </is>
      </c>
      <c r="R1003" s="54" t="n">
        <v>0.88</v>
      </c>
      <c r="S1003" s="54" t="n">
        <v>0</v>
      </c>
      <c r="T1003" s="54" t="n">
        <v>0.28</v>
      </c>
      <c r="U1003" s="54" t="n">
        <v>0</v>
      </c>
      <c r="V1003" s="52" t="inlineStr">
        <is>
          <t>No</t>
        </is>
      </c>
      <c r="W1003" s="52" t="inlineStr">
        <is>
          <t>No</t>
        </is>
      </c>
      <c r="X1003" s="52" t="inlineStr">
        <is>
          <t>-</t>
        </is>
      </c>
      <c r="Y1003" s="52" t="inlineStr">
        <is>
          <t>Concrete head wall above the doors</t>
        </is>
      </c>
    </row>
    <row r="1004" outlineLevel="1">
      <c r="A1004" s="52" t="inlineStr">
        <is>
          <t>BNK-90</t>
        </is>
      </c>
      <c r="B1004" s="52" t="inlineStr">
        <is>
          <t>Command Bunker</t>
        </is>
      </c>
      <c r="C1004" s="59" t="inlineStr">
        <is>
          <t>Sphere</t>
        </is>
      </c>
      <c r="D1004" s="60" t="inlineStr">
        <is>
          <t>Earth berm</t>
        </is>
      </c>
      <c r="E1004" s="52" t="inlineStr">
        <is>
          <t>BNK-01</t>
        </is>
      </c>
      <c r="F1004" s="52" t="n">
        <v>2</v>
      </c>
      <c r="G1004" s="54" t="n">
        <v>5.4000001</v>
      </c>
      <c r="H1004" s="54" t="n">
        <v>1</v>
      </c>
      <c r="I1004" s="54" t="n">
        <v>2</v>
      </c>
      <c r="J1004" s="54" t="n">
        <v>0</v>
      </c>
      <c r="K1004" s="54" t="n">
        <v>0</v>
      </c>
      <c r="L1004" s="54" t="n">
        <v>0</v>
      </c>
      <c r="M1004" s="54" t="n">
        <v>0</v>
      </c>
      <c r="N1004" s="54" t="n">
        <v>0.164215237</v>
      </c>
      <c r="O1004" s="54" t="n">
        <v>2.79999995</v>
      </c>
      <c r="P1004" s="52" t="inlineStr">
        <is>
          <t>Flat</t>
        </is>
      </c>
      <c r="Q1004" s="52" t="inlineStr">
        <is>
          <t>Ground</t>
        </is>
      </c>
      <c r="R1004" s="54" t="n">
        <v>0.95</v>
      </c>
      <c r="S1004" s="54" t="n">
        <v>0</v>
      </c>
      <c r="T1004" s="54" t="n">
        <v>0.15</v>
      </c>
      <c r="U1004" s="54" t="n">
        <v>0</v>
      </c>
      <c r="V1004" s="52" t="inlineStr">
        <is>
          <t>No</t>
        </is>
      </c>
      <c r="W1004" s="52" t="inlineStr">
        <is>
          <t>No</t>
        </is>
      </c>
      <c r="X1004" s="52" t="inlineStr">
        <is>
          <t>-</t>
        </is>
      </c>
      <c r="Y1004" s="52" t="inlineStr">
        <is>
          <t>Earth berm camouflaging the portal head wall</t>
        </is>
      </c>
    </row>
    <row r="1005" outlineLevel="1">
      <c r="A1005" s="52" t="inlineStr">
        <is>
          <t>BNK-91</t>
        </is>
      </c>
      <c r="B1005" s="52" t="inlineStr">
        <is>
          <t>Command Bunker</t>
        </is>
      </c>
      <c r="C1005" s="63" t="inlineStr">
        <is>
          <t>Cube</t>
        </is>
      </c>
      <c r="D1005" s="60" t="inlineStr">
        <is>
          <t>Hazard jamb</t>
        </is>
      </c>
      <c r="E1005" s="52" t="inlineStr">
        <is>
          <t>BNK-01</t>
        </is>
      </c>
      <c r="F1005" s="52" t="n">
        <v>2</v>
      </c>
      <c r="G1005" s="54" t="n">
        <v>0.200000003</v>
      </c>
      <c r="H1005" s="54" t="n">
        <v>2.5999999</v>
      </c>
      <c r="I1005" s="54" t="n">
        <v>0.0500000007</v>
      </c>
      <c r="J1005" s="54" t="n">
        <v>0</v>
      </c>
      <c r="K1005" s="54" t="n">
        <v>0</v>
      </c>
      <c r="L1005" s="54" t="n">
        <v>0</v>
      </c>
      <c r="M1005" s="54" t="n">
        <v>-1.39999998</v>
      </c>
      <c r="N1005" s="54" t="n">
        <v>-2.10000014</v>
      </c>
      <c r="O1005" s="54" t="n">
        <v>4.0250001</v>
      </c>
      <c r="P1005" s="52" t="inlineStr">
        <is>
          <t>Flat</t>
        </is>
      </c>
      <c r="Q1005" s="52" t="inlineStr">
        <is>
          <t>Other</t>
        </is>
      </c>
      <c r="R1005" s="54" t="n">
        <v>0.6</v>
      </c>
      <c r="S1005" s="54" t="n">
        <v>0</v>
      </c>
      <c r="T1005" s="54" t="n">
        <v>0.3</v>
      </c>
      <c r="U1005" s="54" t="n">
        <v>0</v>
      </c>
      <c r="V1005" s="52" t="inlineStr">
        <is>
          <t>No</t>
        </is>
      </c>
      <c r="W1005" s="52" t="inlineStr">
        <is>
          <t>No</t>
        </is>
      </c>
      <c r="X1005" s="52" t="inlineStr">
        <is>
          <t>-</t>
        </is>
      </c>
      <c r="Y1005" s="52" t="inlineStr">
        <is>
          <t>Hazard striped portal frame</t>
        </is>
      </c>
    </row>
    <row r="1006" outlineLevel="1">
      <c r="A1006" s="52" t="inlineStr">
        <is>
          <t>BNK-92</t>
        </is>
      </c>
      <c r="B1006" s="52" t="inlineStr">
        <is>
          <t>Command Bunker</t>
        </is>
      </c>
      <c r="C1006" s="63" t="inlineStr">
        <is>
          <t>Cube</t>
        </is>
      </c>
      <c r="D1006" s="60" t="inlineStr">
        <is>
          <t>Hazard jamb</t>
        </is>
      </c>
      <c r="E1006" s="52" t="inlineStr">
        <is>
          <t>BNK-01</t>
        </is>
      </c>
      <c r="F1006" s="52" t="n">
        <v>2</v>
      </c>
      <c r="G1006" s="54" t="n">
        <v>0.200000003</v>
      </c>
      <c r="H1006" s="54" t="n">
        <v>2.5999999</v>
      </c>
      <c r="I1006" s="54" t="n">
        <v>0.0500000007</v>
      </c>
      <c r="J1006" s="54" t="n">
        <v>0</v>
      </c>
      <c r="K1006" s="54" t="n">
        <v>0</v>
      </c>
      <c r="L1006" s="54" t="n">
        <v>0</v>
      </c>
      <c r="M1006" s="54" t="n">
        <v>1.39999998</v>
      </c>
      <c r="N1006" s="54" t="n">
        <v>-2.10000014</v>
      </c>
      <c r="O1006" s="54" t="n">
        <v>4.0250001</v>
      </c>
      <c r="P1006" s="52" t="inlineStr">
        <is>
          <t>Flat</t>
        </is>
      </c>
      <c r="Q1006" s="52" t="inlineStr">
        <is>
          <t>Other</t>
        </is>
      </c>
      <c r="R1006" s="54" t="n">
        <v>0.6</v>
      </c>
      <c r="S1006" s="54" t="n">
        <v>0</v>
      </c>
      <c r="T1006" s="54" t="n">
        <v>0.3</v>
      </c>
      <c r="U1006" s="54" t="n">
        <v>0</v>
      </c>
      <c r="V1006" s="52" t="inlineStr">
        <is>
          <t>No</t>
        </is>
      </c>
      <c r="W1006" s="52" t="inlineStr">
        <is>
          <t>No</t>
        </is>
      </c>
      <c r="X1006" s="52" t="inlineStr">
        <is>
          <t>-</t>
        </is>
      </c>
      <c r="Y1006" s="52" t="inlineStr">
        <is>
          <t>Hazard striped portal frame</t>
        </is>
      </c>
    </row>
    <row r="1007" outlineLevel="1">
      <c r="A1007" s="52" t="inlineStr">
        <is>
          <t>BNK-93</t>
        </is>
      </c>
      <c r="B1007" s="52" t="inlineStr">
        <is>
          <t>Command Bunker</t>
        </is>
      </c>
      <c r="C1007" s="63" t="inlineStr">
        <is>
          <t>Cube</t>
        </is>
      </c>
      <c r="D1007" s="60" t="inlineStr">
        <is>
          <t>Hazard header</t>
        </is>
      </c>
      <c r="E1007" s="52" t="inlineStr">
        <is>
          <t>BNK-01</t>
        </is>
      </c>
      <c r="F1007" s="52" t="n">
        <v>2</v>
      </c>
      <c r="G1007" s="54" t="n">
        <v>3</v>
      </c>
      <c r="H1007" s="54" t="n">
        <v>0.300000012</v>
      </c>
      <c r="I1007" s="54" t="n">
        <v>0.0500000007</v>
      </c>
      <c r="J1007" s="54" t="n">
        <v>0</v>
      </c>
      <c r="K1007" s="54" t="n">
        <v>0</v>
      </c>
      <c r="L1007" s="54" t="n">
        <v>0</v>
      </c>
      <c r="M1007" s="54" t="n">
        <v>0</v>
      </c>
      <c r="N1007" s="54" t="n">
        <v>-0.649999976</v>
      </c>
      <c r="O1007" s="54" t="n">
        <v>4.0250001</v>
      </c>
      <c r="P1007" s="52" t="inlineStr">
        <is>
          <t>Flat</t>
        </is>
      </c>
      <c r="Q1007" s="52" t="inlineStr">
        <is>
          <t>Other</t>
        </is>
      </c>
      <c r="R1007" s="54" t="n">
        <v>0.6</v>
      </c>
      <c r="S1007" s="54" t="n">
        <v>0</v>
      </c>
      <c r="T1007" s="54" t="n">
        <v>0.3</v>
      </c>
      <c r="U1007" s="54" t="n">
        <v>0</v>
      </c>
      <c r="V1007" s="52" t="inlineStr">
        <is>
          <t>No</t>
        </is>
      </c>
      <c r="W1007" s="52" t="inlineStr">
        <is>
          <t>No</t>
        </is>
      </c>
      <c r="X1007" s="52" t="inlineStr">
        <is>
          <t>-</t>
        </is>
      </c>
      <c r="Y1007" s="52" t="inlineStr">
        <is>
          <t>Hazard striped header above the doors</t>
        </is>
      </c>
    </row>
    <row r="1008" outlineLevel="1">
      <c r="A1008" s="52" t="inlineStr">
        <is>
          <t>BNK-94</t>
        </is>
      </c>
      <c r="B1008" s="52" t="inlineStr">
        <is>
          <t>Command Bunker</t>
        </is>
      </c>
      <c r="C1008" s="63" t="inlineStr">
        <is>
          <t>Cube</t>
        </is>
      </c>
      <c r="D1008" s="60" t="inlineStr">
        <is>
          <t>Warning sign</t>
        </is>
      </c>
      <c r="E1008" s="52" t="inlineStr">
        <is>
          <t>BNK-01</t>
        </is>
      </c>
      <c r="F1008" s="52" t="n">
        <v>2</v>
      </c>
      <c r="G1008" s="54" t="n">
        <v>0.899999976</v>
      </c>
      <c r="H1008" s="54" t="n">
        <v>0.349999994</v>
      </c>
      <c r="I1008" s="54" t="n">
        <v>0.0299999993</v>
      </c>
      <c r="J1008" s="54" t="n">
        <v>0</v>
      </c>
      <c r="K1008" s="54" t="n">
        <v>0</v>
      </c>
      <c r="L1008" s="54" t="n">
        <v>0</v>
      </c>
      <c r="M1008" s="54" t="n">
        <v>0</v>
      </c>
      <c r="N1008" s="54" t="n">
        <v>-0.199999988</v>
      </c>
      <c r="O1008" s="54" t="n">
        <v>4.01999998</v>
      </c>
      <c r="P1008" s="52" t="inlineStr">
        <is>
          <t>Flat</t>
        </is>
      </c>
      <c r="Q1008" s="52" t="inlineStr">
        <is>
          <t>Other</t>
        </is>
      </c>
      <c r="R1008" s="54" t="n">
        <v>0.3</v>
      </c>
      <c r="S1008" s="54" t="n">
        <v>0</v>
      </c>
      <c r="T1008" s="54" t="n">
        <v>0.45</v>
      </c>
      <c r="U1008" s="54" t="n">
        <v>0.225</v>
      </c>
      <c r="V1008" s="52" t="inlineStr">
        <is>
          <t>No</t>
        </is>
      </c>
      <c r="W1008" s="52" t="inlineStr">
        <is>
          <t>No</t>
        </is>
      </c>
      <c r="X1008" s="52" t="inlineStr">
        <is>
          <t>-</t>
        </is>
      </c>
      <c r="Y1008" s="52" t="inlineStr">
        <is>
          <t>Restricted area sign (lit panel)</t>
        </is>
      </c>
    </row>
    <row r="1009" outlineLevel="1">
      <c r="A1009" s="52" t="inlineStr">
        <is>
          <t>BNK-95</t>
        </is>
      </c>
      <c r="B1009" s="52" t="inlineStr">
        <is>
          <t>Command Bunker</t>
        </is>
      </c>
      <c r="C1009" s="53" t="inlineStr">
        <is>
          <t>Group</t>
        </is>
      </c>
      <c r="D1009" s="57" t="inlineStr">
        <is>
          <t>Blast door assembly</t>
        </is>
      </c>
      <c r="E1009" s="52" t="inlineStr">
        <is>
          <t>BNK-00</t>
        </is>
      </c>
      <c r="F1009" s="52" t="n">
        <v>1</v>
      </c>
      <c r="G1009" s="54" t="n">
        <v>1</v>
      </c>
      <c r="H1009" s="54" t="n">
        <v>1</v>
      </c>
      <c r="I1009" s="54" t="n">
        <v>1</v>
      </c>
      <c r="J1009" s="54" t="n">
        <v>0</v>
      </c>
      <c r="K1009" s="54" t="n">
        <v>0</v>
      </c>
      <c r="L1009" s="54" t="n">
        <v>0</v>
      </c>
      <c r="M1009" s="54" t="n">
        <v>0</v>
      </c>
      <c r="N1009" s="54" t="n">
        <v>0</v>
      </c>
      <c r="O1009" s="54" t="n">
        <v>0</v>
      </c>
      <c r="P1009" s="52" t="inlineStr">
        <is>
          <t>-</t>
        </is>
      </c>
      <c r="Q1009" s="52" t="inlineStr">
        <is>
          <t>Plain</t>
        </is>
      </c>
      <c r="R1009" s="54" t="n">
        <v>0.5</v>
      </c>
      <c r="S1009" s="54" t="n">
        <v>0</v>
      </c>
      <c r="T1009" s="54" t="n">
        <v>0.2</v>
      </c>
      <c r="U1009" s="54" t="n">
        <v>0</v>
      </c>
      <c r="V1009" s="52" t="inlineStr">
        <is>
          <t>No</t>
        </is>
      </c>
      <c r="W1009" s="52" t="inlineStr">
        <is>
          <t>Yes</t>
        </is>
      </c>
      <c r="X1009" s="52" t="inlineStr">
        <is>
          <t>-</t>
        </is>
      </c>
      <c r="Y1009" s="52" t="inlineStr">
        <is>
          <t>Two sliding steel leaves, drives, beacons and status lamp</t>
        </is>
      </c>
    </row>
    <row r="1010" outlineLevel="1">
      <c r="A1010" s="52" t="inlineStr">
        <is>
          <t>BNK-96</t>
        </is>
      </c>
      <c r="B1010" s="52" t="inlineStr">
        <is>
          <t>Command Bunker</t>
        </is>
      </c>
      <c r="C1010" s="53" t="inlineStr">
        <is>
          <t>Group</t>
        </is>
      </c>
      <c r="D1010" s="60" t="inlineStr">
        <is>
          <t>Door leaf W</t>
        </is>
      </c>
      <c r="E1010" s="52" t="inlineStr">
        <is>
          <t>BNK-95</t>
        </is>
      </c>
      <c r="F1010" s="52" t="n">
        <v>2</v>
      </c>
      <c r="G1010" s="54" t="n">
        <v>1</v>
      </c>
      <c r="H1010" s="54" t="n">
        <v>1</v>
      </c>
      <c r="I1010" s="54" t="n">
        <v>1</v>
      </c>
      <c r="J1010" s="54" t="n">
        <v>0</v>
      </c>
      <c r="K1010" s="54" t="n">
        <v>0</v>
      </c>
      <c r="L1010" s="54" t="n">
        <v>0</v>
      </c>
      <c r="M1010" s="54" t="n">
        <v>-2.2249999</v>
      </c>
      <c r="N1010" s="54" t="n">
        <v>-2.10000014</v>
      </c>
      <c r="O1010" s="54" t="n">
        <v>3.82500005</v>
      </c>
      <c r="P1010" s="52" t="inlineStr">
        <is>
          <t>-</t>
        </is>
      </c>
      <c r="Q1010" s="52" t="inlineStr">
        <is>
          <t>Plain</t>
        </is>
      </c>
      <c r="R1010" s="54" t="n">
        <v>0.5</v>
      </c>
      <c r="S1010" s="54" t="n">
        <v>0</v>
      </c>
      <c r="T1010" s="54" t="n">
        <v>0.2</v>
      </c>
      <c r="U1010" s="54" t="n">
        <v>0</v>
      </c>
      <c r="V1010" s="52" t="inlineStr">
        <is>
          <t>No</t>
        </is>
      </c>
      <c r="W1010" s="52" t="inlineStr">
        <is>
          <t>Yes</t>
        </is>
      </c>
      <c r="X1010" s="52" t="inlineStr">
        <is>
          <t>Slides along X by 1.50 m with ease-in/ease-out in 4 s</t>
        </is>
      </c>
      <c r="Y1010" s="52" t="inlineStr">
        <is>
          <t>Heavy steel blast door leaf (0.35 m plate) sliding sideways into the wall pocket</t>
        </is>
      </c>
    </row>
    <row r="1011" outlineLevel="1">
      <c r="A1011" s="52" t="inlineStr">
        <is>
          <t>BNK-97</t>
        </is>
      </c>
      <c r="B1011" s="52" t="inlineStr">
        <is>
          <t>Command Bunker</t>
        </is>
      </c>
      <c r="C1011" s="63" t="inlineStr">
        <is>
          <t>Cube</t>
        </is>
      </c>
      <c r="D1011" s="62" t="inlineStr">
        <is>
          <t>Leaf plate</t>
        </is>
      </c>
      <c r="E1011" s="52" t="inlineStr">
        <is>
          <t>BNK-96</t>
        </is>
      </c>
      <c r="F1011" s="52" t="n">
        <v>3</v>
      </c>
      <c r="G1011" s="54" t="n">
        <v>1.45000005</v>
      </c>
      <c r="H1011" s="54" t="n">
        <v>2.5999999</v>
      </c>
      <c r="I1011" s="54" t="n">
        <v>0.349999994</v>
      </c>
      <c r="J1011" s="54" t="n">
        <v>0</v>
      </c>
      <c r="K1011" s="54" t="n">
        <v>0</v>
      </c>
      <c r="L1011" s="54" t="n">
        <v>0</v>
      </c>
      <c r="M1011" s="54" t="n">
        <v>0</v>
      </c>
      <c r="N1011" s="54" t="n">
        <v>0</v>
      </c>
      <c r="O1011" s="54" t="n">
        <v>0</v>
      </c>
      <c r="P1011" s="52" t="inlineStr">
        <is>
          <t>Flat</t>
        </is>
      </c>
      <c r="Q1011" s="52" t="inlineStr">
        <is>
          <t>Other</t>
        </is>
      </c>
      <c r="R1011" s="54" t="n">
        <v>0.5</v>
      </c>
      <c r="S1011" s="54" t="n">
        <v>0.8</v>
      </c>
      <c r="T1011" s="54" t="n">
        <v>0.35</v>
      </c>
      <c r="U1011" s="54" t="n">
        <v>0</v>
      </c>
      <c r="V1011" s="52" t="inlineStr">
        <is>
          <t>No</t>
        </is>
      </c>
      <c r="W1011" s="52" t="inlineStr">
        <is>
          <t>No</t>
        </is>
      </c>
      <c r="X1011" s="52" t="inlineStr">
        <is>
          <t>-</t>
        </is>
      </c>
      <c r="Y1011" s="52" t="inlineStr">
        <is>
          <t>Armoured plate</t>
        </is>
      </c>
    </row>
    <row r="1012" outlineLevel="1">
      <c r="A1012" s="52" t="inlineStr">
        <is>
          <t>BNK-98</t>
        </is>
      </c>
      <c r="B1012" s="52" t="inlineStr">
        <is>
          <t>Command Bunker</t>
        </is>
      </c>
      <c r="C1012" s="63" t="inlineStr">
        <is>
          <t>Cube</t>
        </is>
      </c>
      <c r="D1012" s="62" t="inlineStr">
        <is>
          <t>Leaf stiffener</t>
        </is>
      </c>
      <c r="E1012" s="52" t="inlineStr">
        <is>
          <t>BNK-96</t>
        </is>
      </c>
      <c r="F1012" s="52" t="n">
        <v>3</v>
      </c>
      <c r="G1012" s="54" t="n">
        <v>0.100000001</v>
      </c>
      <c r="H1012" s="54" t="n">
        <v>2.29999995</v>
      </c>
      <c r="I1012" s="54" t="n">
        <v>0.0500000007</v>
      </c>
      <c r="J1012" s="54" t="n">
        <v>0</v>
      </c>
      <c r="K1012" s="54" t="n">
        <v>0</v>
      </c>
      <c r="L1012" s="54" t="n">
        <v>0</v>
      </c>
      <c r="M1012" s="54" t="n">
        <v>-0.449999988</v>
      </c>
      <c r="N1012" s="54" t="n">
        <v>0</v>
      </c>
      <c r="O1012" s="54" t="n">
        <v>0.194999993</v>
      </c>
      <c r="P1012" s="52" t="inlineStr">
        <is>
          <t>Flat</t>
        </is>
      </c>
      <c r="Q1012" s="52" t="inlineStr">
        <is>
          <t>Other</t>
        </is>
      </c>
      <c r="R1012" s="54" t="n">
        <v>0.5</v>
      </c>
      <c r="S1012" s="54" t="n">
        <v>0.8</v>
      </c>
      <c r="T1012" s="54" t="n">
        <v>0.35</v>
      </c>
      <c r="U1012" s="54" t="n">
        <v>0</v>
      </c>
      <c r="V1012" s="52" t="inlineStr">
        <is>
          <t>No</t>
        </is>
      </c>
      <c r="W1012" s="52" t="inlineStr">
        <is>
          <t>No</t>
        </is>
      </c>
      <c r="X1012" s="52" t="inlineStr">
        <is>
          <t>-</t>
        </is>
      </c>
      <c r="Y1012" s="52" t="inlineStr">
        <is>
          <t>Vertical stiffening rib on the outer face</t>
        </is>
      </c>
    </row>
    <row r="1013" outlineLevel="1">
      <c r="A1013" s="52" t="inlineStr">
        <is>
          <t>BNK-99</t>
        </is>
      </c>
      <c r="B1013" s="52" t="inlineStr">
        <is>
          <t>Command Bunker</t>
        </is>
      </c>
      <c r="C1013" s="63" t="inlineStr">
        <is>
          <t>Cube</t>
        </is>
      </c>
      <c r="D1013" s="62" t="inlineStr">
        <is>
          <t>Leaf stiffener</t>
        </is>
      </c>
      <c r="E1013" s="52" t="inlineStr">
        <is>
          <t>BNK-96</t>
        </is>
      </c>
      <c r="F1013" s="52" t="n">
        <v>3</v>
      </c>
      <c r="G1013" s="54" t="n">
        <v>0.100000001</v>
      </c>
      <c r="H1013" s="54" t="n">
        <v>2.29999995</v>
      </c>
      <c r="I1013" s="54" t="n">
        <v>0.0500000007</v>
      </c>
      <c r="J1013" s="54" t="n">
        <v>0</v>
      </c>
      <c r="K1013" s="54" t="n">
        <v>0</v>
      </c>
      <c r="L1013" s="54" t="n">
        <v>0</v>
      </c>
      <c r="M1013" s="54" t="n">
        <v>0</v>
      </c>
      <c r="N1013" s="54" t="n">
        <v>0</v>
      </c>
      <c r="O1013" s="54" t="n">
        <v>0.194999993</v>
      </c>
      <c r="P1013" s="52" t="inlineStr">
        <is>
          <t>Flat</t>
        </is>
      </c>
      <c r="Q1013" s="52" t="inlineStr">
        <is>
          <t>Other</t>
        </is>
      </c>
      <c r="R1013" s="54" t="n">
        <v>0.5</v>
      </c>
      <c r="S1013" s="54" t="n">
        <v>0.8</v>
      </c>
      <c r="T1013" s="54" t="n">
        <v>0.35</v>
      </c>
      <c r="U1013" s="54" t="n">
        <v>0</v>
      </c>
      <c r="V1013" s="52" t="inlineStr">
        <is>
          <t>No</t>
        </is>
      </c>
      <c r="W1013" s="52" t="inlineStr">
        <is>
          <t>No</t>
        </is>
      </c>
      <c r="X1013" s="52" t="inlineStr">
        <is>
          <t>-</t>
        </is>
      </c>
      <c r="Y1013" s="52" t="inlineStr">
        <is>
          <t>Vertical stiffening rib on the outer face</t>
        </is>
      </c>
    </row>
    <row r="1014" outlineLevel="1">
      <c r="A1014" s="52" t="inlineStr">
        <is>
          <t>BNK-100</t>
        </is>
      </c>
      <c r="B1014" s="52" t="inlineStr">
        <is>
          <t>Command Bunker</t>
        </is>
      </c>
      <c r="C1014" s="63" t="inlineStr">
        <is>
          <t>Cube</t>
        </is>
      </c>
      <c r="D1014" s="62" t="inlineStr">
        <is>
          <t>Leaf stiffener</t>
        </is>
      </c>
      <c r="E1014" s="52" t="inlineStr">
        <is>
          <t>BNK-96</t>
        </is>
      </c>
      <c r="F1014" s="52" t="n">
        <v>3</v>
      </c>
      <c r="G1014" s="54" t="n">
        <v>0.100000001</v>
      </c>
      <c r="H1014" s="54" t="n">
        <v>2.29999995</v>
      </c>
      <c r="I1014" s="54" t="n">
        <v>0.0500000007</v>
      </c>
      <c r="J1014" s="54" t="n">
        <v>0</v>
      </c>
      <c r="K1014" s="54" t="n">
        <v>0</v>
      </c>
      <c r="L1014" s="54" t="n">
        <v>0</v>
      </c>
      <c r="M1014" s="54" t="n">
        <v>0.449999988</v>
      </c>
      <c r="N1014" s="54" t="n">
        <v>0</v>
      </c>
      <c r="O1014" s="54" t="n">
        <v>0.194999993</v>
      </c>
      <c r="P1014" s="52" t="inlineStr">
        <is>
          <t>Flat</t>
        </is>
      </c>
      <c r="Q1014" s="52" t="inlineStr">
        <is>
          <t>Other</t>
        </is>
      </c>
      <c r="R1014" s="54" t="n">
        <v>0.5</v>
      </c>
      <c r="S1014" s="54" t="n">
        <v>0.8</v>
      </c>
      <c r="T1014" s="54" t="n">
        <v>0.35</v>
      </c>
      <c r="U1014" s="54" t="n">
        <v>0</v>
      </c>
      <c r="V1014" s="52" t="inlineStr">
        <is>
          <t>No</t>
        </is>
      </c>
      <c r="W1014" s="52" t="inlineStr">
        <is>
          <t>No</t>
        </is>
      </c>
      <c r="X1014" s="52" t="inlineStr">
        <is>
          <t>-</t>
        </is>
      </c>
      <c r="Y1014" s="52" t="inlineStr">
        <is>
          <t>Vertical stiffening rib on the outer face</t>
        </is>
      </c>
    </row>
    <row r="1015" outlineLevel="1">
      <c r="A1015" s="52" t="inlineStr">
        <is>
          <t>BNK-101</t>
        </is>
      </c>
      <c r="B1015" s="52" t="inlineStr">
        <is>
          <t>Command Bunker</t>
        </is>
      </c>
      <c r="C1015" s="63" t="inlineStr">
        <is>
          <t>Cube</t>
        </is>
      </c>
      <c r="D1015" s="62" t="inlineStr">
        <is>
          <t>Leaf edge stripe</t>
        </is>
      </c>
      <c r="E1015" s="52" t="inlineStr">
        <is>
          <t>BNK-96</t>
        </is>
      </c>
      <c r="F1015" s="52" t="n">
        <v>3</v>
      </c>
      <c r="G1015" s="54" t="n">
        <v>0.119999997</v>
      </c>
      <c r="H1015" s="54" t="n">
        <v>2.5999999</v>
      </c>
      <c r="I1015" s="54" t="n">
        <v>0.0399999991</v>
      </c>
      <c r="J1015" s="54" t="n">
        <v>0</v>
      </c>
      <c r="K1015" s="54" t="n">
        <v>0</v>
      </c>
      <c r="L1015" s="54" t="n">
        <v>0</v>
      </c>
      <c r="M1015" s="54" t="n">
        <v>0.665000021</v>
      </c>
      <c r="N1015" s="54" t="n">
        <v>0</v>
      </c>
      <c r="O1015" s="54" t="n">
        <v>0.195999995</v>
      </c>
      <c r="P1015" s="52" t="inlineStr">
        <is>
          <t>Flat</t>
        </is>
      </c>
      <c r="Q1015" s="52" t="inlineStr">
        <is>
          <t>Other</t>
        </is>
      </c>
      <c r="R1015" s="54" t="n">
        <v>0.6</v>
      </c>
      <c r="S1015" s="54" t="n">
        <v>0</v>
      </c>
      <c r="T1015" s="54" t="n">
        <v>0.3</v>
      </c>
      <c r="U1015" s="54" t="n">
        <v>0</v>
      </c>
      <c r="V1015" s="52" t="inlineStr">
        <is>
          <t>No</t>
        </is>
      </c>
      <c r="W1015" s="52" t="inlineStr">
        <is>
          <t>No</t>
        </is>
      </c>
      <c r="X1015" s="52" t="inlineStr">
        <is>
          <t>-</t>
        </is>
      </c>
      <c r="Y1015" s="52" t="inlineStr">
        <is>
          <t>Hazard stripe on the closing edge</t>
        </is>
      </c>
    </row>
    <row r="1016" outlineLevel="1">
      <c r="A1016" s="52" t="inlineStr">
        <is>
          <t>BNK-102</t>
        </is>
      </c>
      <c r="B1016" s="52" t="inlineStr">
        <is>
          <t>Command Bunker</t>
        </is>
      </c>
      <c r="C1016" s="58" t="inlineStr">
        <is>
          <t>Cylinder</t>
        </is>
      </c>
      <c r="D1016" s="62" t="inlineStr">
        <is>
          <t>Locking bolt</t>
        </is>
      </c>
      <c r="E1016" s="52" t="inlineStr">
        <is>
          <t>BNK-96</t>
        </is>
      </c>
      <c r="F1016" s="52" t="n">
        <v>3</v>
      </c>
      <c r="G1016" s="54" t="n">
        <v>0.119999997</v>
      </c>
      <c r="H1016" s="54" t="n">
        <v>0.119999997</v>
      </c>
      <c r="I1016" s="54" t="n">
        <v>0.200000003</v>
      </c>
      <c r="J1016" s="54" t="n">
        <v>0</v>
      </c>
      <c r="K1016" s="54" t="n">
        <v>0</v>
      </c>
      <c r="L1016" s="54" t="n">
        <v>0</v>
      </c>
      <c r="M1016" s="54" t="n">
        <v>0.550000012</v>
      </c>
      <c r="N1016" s="54" t="n">
        <v>0.550000012</v>
      </c>
      <c r="O1016" s="54" t="n">
        <v>0.200000003</v>
      </c>
      <c r="P1016" s="52" t="inlineStr">
        <is>
          <t>Flat</t>
        </is>
      </c>
      <c r="Q1016" s="52" t="inlineStr">
        <is>
          <t>Metal</t>
        </is>
      </c>
      <c r="R1016" s="54" t="n">
        <v>0.55</v>
      </c>
      <c r="S1016" s="54" t="n">
        <v>0.8</v>
      </c>
      <c r="T1016" s="54" t="n">
        <v>0.35</v>
      </c>
      <c r="U1016" s="54" t="n">
        <v>0</v>
      </c>
      <c r="V1016" s="52" t="inlineStr">
        <is>
          <t>No</t>
        </is>
      </c>
      <c r="W1016" s="52" t="inlineStr">
        <is>
          <t>No</t>
        </is>
      </c>
      <c r="X1016" s="52" t="inlineStr">
        <is>
          <t>-</t>
        </is>
      </c>
      <c r="Y1016" s="52" t="inlineStr">
        <is>
          <t>Locking bolt head</t>
        </is>
      </c>
    </row>
    <row r="1017" outlineLevel="1">
      <c r="A1017" s="52" t="inlineStr">
        <is>
          <t>BNK-103</t>
        </is>
      </c>
      <c r="B1017" s="52" t="inlineStr">
        <is>
          <t>Command Bunker</t>
        </is>
      </c>
      <c r="C1017" s="53" t="inlineStr">
        <is>
          <t>Group</t>
        </is>
      </c>
      <c r="D1017" s="60" t="inlineStr">
        <is>
          <t>Door leaf E</t>
        </is>
      </c>
      <c r="E1017" s="52" t="inlineStr">
        <is>
          <t>BNK-95</t>
        </is>
      </c>
      <c r="F1017" s="52" t="n">
        <v>2</v>
      </c>
      <c r="G1017" s="54" t="n">
        <v>1</v>
      </c>
      <c r="H1017" s="54" t="n">
        <v>1</v>
      </c>
      <c r="I1017" s="54" t="n">
        <v>1</v>
      </c>
      <c r="J1017" s="54" t="n">
        <v>0</v>
      </c>
      <c r="K1017" s="54" t="n">
        <v>0</v>
      </c>
      <c r="L1017" s="54" t="n">
        <v>0</v>
      </c>
      <c r="M1017" s="54" t="n">
        <v>2.2249999</v>
      </c>
      <c r="N1017" s="54" t="n">
        <v>-2.10000014</v>
      </c>
      <c r="O1017" s="54" t="n">
        <v>3.82500005</v>
      </c>
      <c r="P1017" s="52" t="inlineStr">
        <is>
          <t>-</t>
        </is>
      </c>
      <c r="Q1017" s="52" t="inlineStr">
        <is>
          <t>Plain</t>
        </is>
      </c>
      <c r="R1017" s="54" t="n">
        <v>0.5</v>
      </c>
      <c r="S1017" s="54" t="n">
        <v>0</v>
      </c>
      <c r="T1017" s="54" t="n">
        <v>0.2</v>
      </c>
      <c r="U1017" s="54" t="n">
        <v>0</v>
      </c>
      <c r="V1017" s="52" t="inlineStr">
        <is>
          <t>No</t>
        </is>
      </c>
      <c r="W1017" s="52" t="inlineStr">
        <is>
          <t>Yes</t>
        </is>
      </c>
      <c r="X1017" s="52" t="inlineStr">
        <is>
          <t>Slides along X by 1.50 m with ease-in/ease-out in 4 s</t>
        </is>
      </c>
      <c r="Y1017" s="52" t="inlineStr">
        <is>
          <t>Heavy steel blast door leaf (0.35 m plate) sliding sideways into the wall pocket</t>
        </is>
      </c>
    </row>
    <row r="1018" outlineLevel="1">
      <c r="A1018" s="52" t="inlineStr">
        <is>
          <t>BNK-104</t>
        </is>
      </c>
      <c r="B1018" s="52" t="inlineStr">
        <is>
          <t>Command Bunker</t>
        </is>
      </c>
      <c r="C1018" s="63" t="inlineStr">
        <is>
          <t>Cube</t>
        </is>
      </c>
      <c r="D1018" s="62" t="inlineStr">
        <is>
          <t>Leaf plate</t>
        </is>
      </c>
      <c r="E1018" s="52" t="inlineStr">
        <is>
          <t>BNK-103</t>
        </is>
      </c>
      <c r="F1018" s="52" t="n">
        <v>3</v>
      </c>
      <c r="G1018" s="54" t="n">
        <v>1.45000005</v>
      </c>
      <c r="H1018" s="54" t="n">
        <v>2.5999999</v>
      </c>
      <c r="I1018" s="54" t="n">
        <v>0.349999994</v>
      </c>
      <c r="J1018" s="54" t="n">
        <v>0</v>
      </c>
      <c r="K1018" s="54" t="n">
        <v>0</v>
      </c>
      <c r="L1018" s="54" t="n">
        <v>0</v>
      </c>
      <c r="M1018" s="54" t="n">
        <v>0</v>
      </c>
      <c r="N1018" s="54" t="n">
        <v>0</v>
      </c>
      <c r="O1018" s="54" t="n">
        <v>0</v>
      </c>
      <c r="P1018" s="52" t="inlineStr">
        <is>
          <t>Flat</t>
        </is>
      </c>
      <c r="Q1018" s="52" t="inlineStr">
        <is>
          <t>Other</t>
        </is>
      </c>
      <c r="R1018" s="54" t="n">
        <v>0.5</v>
      </c>
      <c r="S1018" s="54" t="n">
        <v>0.8</v>
      </c>
      <c r="T1018" s="54" t="n">
        <v>0.35</v>
      </c>
      <c r="U1018" s="54" t="n">
        <v>0</v>
      </c>
      <c r="V1018" s="52" t="inlineStr">
        <is>
          <t>No</t>
        </is>
      </c>
      <c r="W1018" s="52" t="inlineStr">
        <is>
          <t>No</t>
        </is>
      </c>
      <c r="X1018" s="52" t="inlineStr">
        <is>
          <t>-</t>
        </is>
      </c>
      <c r="Y1018" s="52" t="inlineStr">
        <is>
          <t>Armoured plate</t>
        </is>
      </c>
    </row>
    <row r="1019" outlineLevel="1">
      <c r="A1019" s="52" t="inlineStr">
        <is>
          <t>BNK-105</t>
        </is>
      </c>
      <c r="B1019" s="52" t="inlineStr">
        <is>
          <t>Command Bunker</t>
        </is>
      </c>
      <c r="C1019" s="63" t="inlineStr">
        <is>
          <t>Cube</t>
        </is>
      </c>
      <c r="D1019" s="62" t="inlineStr">
        <is>
          <t>Leaf stiffener</t>
        </is>
      </c>
      <c r="E1019" s="52" t="inlineStr">
        <is>
          <t>BNK-103</t>
        </is>
      </c>
      <c r="F1019" s="52" t="n">
        <v>3</v>
      </c>
      <c r="G1019" s="54" t="n">
        <v>0.100000001</v>
      </c>
      <c r="H1019" s="54" t="n">
        <v>2.29999995</v>
      </c>
      <c r="I1019" s="54" t="n">
        <v>0.0500000007</v>
      </c>
      <c r="J1019" s="54" t="n">
        <v>0</v>
      </c>
      <c r="K1019" s="54" t="n">
        <v>0</v>
      </c>
      <c r="L1019" s="54" t="n">
        <v>0</v>
      </c>
      <c r="M1019" s="54" t="n">
        <v>-0.449999988</v>
      </c>
      <c r="N1019" s="54" t="n">
        <v>0</v>
      </c>
      <c r="O1019" s="54" t="n">
        <v>0.194999993</v>
      </c>
      <c r="P1019" s="52" t="inlineStr">
        <is>
          <t>Flat</t>
        </is>
      </c>
      <c r="Q1019" s="52" t="inlineStr">
        <is>
          <t>Other</t>
        </is>
      </c>
      <c r="R1019" s="54" t="n">
        <v>0.5</v>
      </c>
      <c r="S1019" s="54" t="n">
        <v>0.8</v>
      </c>
      <c r="T1019" s="54" t="n">
        <v>0.35</v>
      </c>
      <c r="U1019" s="54" t="n">
        <v>0</v>
      </c>
      <c r="V1019" s="52" t="inlineStr">
        <is>
          <t>No</t>
        </is>
      </c>
      <c r="W1019" s="52" t="inlineStr">
        <is>
          <t>No</t>
        </is>
      </c>
      <c r="X1019" s="52" t="inlineStr">
        <is>
          <t>-</t>
        </is>
      </c>
      <c r="Y1019" s="52" t="inlineStr">
        <is>
          <t>Vertical stiffening rib on the outer face</t>
        </is>
      </c>
    </row>
    <row r="1020" outlineLevel="1">
      <c r="A1020" s="52" t="inlineStr">
        <is>
          <t>BNK-106</t>
        </is>
      </c>
      <c r="B1020" s="52" t="inlineStr">
        <is>
          <t>Command Bunker</t>
        </is>
      </c>
      <c r="C1020" s="63" t="inlineStr">
        <is>
          <t>Cube</t>
        </is>
      </c>
      <c r="D1020" s="62" t="inlineStr">
        <is>
          <t>Leaf stiffener</t>
        </is>
      </c>
      <c r="E1020" s="52" t="inlineStr">
        <is>
          <t>BNK-103</t>
        </is>
      </c>
      <c r="F1020" s="52" t="n">
        <v>3</v>
      </c>
      <c r="G1020" s="54" t="n">
        <v>0.100000001</v>
      </c>
      <c r="H1020" s="54" t="n">
        <v>2.29999995</v>
      </c>
      <c r="I1020" s="54" t="n">
        <v>0.0500000007</v>
      </c>
      <c r="J1020" s="54" t="n">
        <v>0</v>
      </c>
      <c r="K1020" s="54" t="n">
        <v>0</v>
      </c>
      <c r="L1020" s="54" t="n">
        <v>0</v>
      </c>
      <c r="M1020" s="54" t="n">
        <v>0</v>
      </c>
      <c r="N1020" s="54" t="n">
        <v>0</v>
      </c>
      <c r="O1020" s="54" t="n">
        <v>0.194999993</v>
      </c>
      <c r="P1020" s="52" t="inlineStr">
        <is>
          <t>Flat</t>
        </is>
      </c>
      <c r="Q1020" s="52" t="inlineStr">
        <is>
          <t>Other</t>
        </is>
      </c>
      <c r="R1020" s="54" t="n">
        <v>0.5</v>
      </c>
      <c r="S1020" s="54" t="n">
        <v>0.8</v>
      </c>
      <c r="T1020" s="54" t="n">
        <v>0.35</v>
      </c>
      <c r="U1020" s="54" t="n">
        <v>0</v>
      </c>
      <c r="V1020" s="52" t="inlineStr">
        <is>
          <t>No</t>
        </is>
      </c>
      <c r="W1020" s="52" t="inlineStr">
        <is>
          <t>No</t>
        </is>
      </c>
      <c r="X1020" s="52" t="inlineStr">
        <is>
          <t>-</t>
        </is>
      </c>
      <c r="Y1020" s="52" t="inlineStr">
        <is>
          <t>Vertical stiffening rib on the outer face</t>
        </is>
      </c>
    </row>
    <row r="1021" outlineLevel="1">
      <c r="A1021" s="52" t="inlineStr">
        <is>
          <t>BNK-107</t>
        </is>
      </c>
      <c r="B1021" s="52" t="inlineStr">
        <is>
          <t>Command Bunker</t>
        </is>
      </c>
      <c r="C1021" s="63" t="inlineStr">
        <is>
          <t>Cube</t>
        </is>
      </c>
      <c r="D1021" s="62" t="inlineStr">
        <is>
          <t>Leaf stiffener</t>
        </is>
      </c>
      <c r="E1021" s="52" t="inlineStr">
        <is>
          <t>BNK-103</t>
        </is>
      </c>
      <c r="F1021" s="52" t="n">
        <v>3</v>
      </c>
      <c r="G1021" s="54" t="n">
        <v>0.100000001</v>
      </c>
      <c r="H1021" s="54" t="n">
        <v>2.29999995</v>
      </c>
      <c r="I1021" s="54" t="n">
        <v>0.0500000007</v>
      </c>
      <c r="J1021" s="54" t="n">
        <v>0</v>
      </c>
      <c r="K1021" s="54" t="n">
        <v>0</v>
      </c>
      <c r="L1021" s="54" t="n">
        <v>0</v>
      </c>
      <c r="M1021" s="54" t="n">
        <v>0.449999988</v>
      </c>
      <c r="N1021" s="54" t="n">
        <v>0</v>
      </c>
      <c r="O1021" s="54" t="n">
        <v>0.194999993</v>
      </c>
      <c r="P1021" s="52" t="inlineStr">
        <is>
          <t>Flat</t>
        </is>
      </c>
      <c r="Q1021" s="52" t="inlineStr">
        <is>
          <t>Other</t>
        </is>
      </c>
      <c r="R1021" s="54" t="n">
        <v>0.5</v>
      </c>
      <c r="S1021" s="54" t="n">
        <v>0.8</v>
      </c>
      <c r="T1021" s="54" t="n">
        <v>0.35</v>
      </c>
      <c r="U1021" s="54" t="n">
        <v>0</v>
      </c>
      <c r="V1021" s="52" t="inlineStr">
        <is>
          <t>No</t>
        </is>
      </c>
      <c r="W1021" s="52" t="inlineStr">
        <is>
          <t>No</t>
        </is>
      </c>
      <c r="X1021" s="52" t="inlineStr">
        <is>
          <t>-</t>
        </is>
      </c>
      <c r="Y1021" s="52" t="inlineStr">
        <is>
          <t>Vertical stiffening rib on the outer face</t>
        </is>
      </c>
    </row>
    <row r="1022" outlineLevel="1">
      <c r="A1022" s="52" t="inlineStr">
        <is>
          <t>BNK-108</t>
        </is>
      </c>
      <c r="B1022" s="52" t="inlineStr">
        <is>
          <t>Command Bunker</t>
        </is>
      </c>
      <c r="C1022" s="63" t="inlineStr">
        <is>
          <t>Cube</t>
        </is>
      </c>
      <c r="D1022" s="62" t="inlineStr">
        <is>
          <t>Leaf edge stripe</t>
        </is>
      </c>
      <c r="E1022" s="52" t="inlineStr">
        <is>
          <t>BNK-103</t>
        </is>
      </c>
      <c r="F1022" s="52" t="n">
        <v>3</v>
      </c>
      <c r="G1022" s="54" t="n">
        <v>0.119999997</v>
      </c>
      <c r="H1022" s="54" t="n">
        <v>2.5999999</v>
      </c>
      <c r="I1022" s="54" t="n">
        <v>0.0399999991</v>
      </c>
      <c r="J1022" s="54" t="n">
        <v>0</v>
      </c>
      <c r="K1022" s="54" t="n">
        <v>0</v>
      </c>
      <c r="L1022" s="54" t="n">
        <v>0</v>
      </c>
      <c r="M1022" s="54" t="n">
        <v>-0.665000021</v>
      </c>
      <c r="N1022" s="54" t="n">
        <v>0</v>
      </c>
      <c r="O1022" s="54" t="n">
        <v>0.195999995</v>
      </c>
      <c r="P1022" s="52" t="inlineStr">
        <is>
          <t>Flat</t>
        </is>
      </c>
      <c r="Q1022" s="52" t="inlineStr">
        <is>
          <t>Other</t>
        </is>
      </c>
      <c r="R1022" s="54" t="n">
        <v>0.6</v>
      </c>
      <c r="S1022" s="54" t="n">
        <v>0</v>
      </c>
      <c r="T1022" s="54" t="n">
        <v>0.3</v>
      </c>
      <c r="U1022" s="54" t="n">
        <v>0</v>
      </c>
      <c r="V1022" s="52" t="inlineStr">
        <is>
          <t>No</t>
        </is>
      </c>
      <c r="W1022" s="52" t="inlineStr">
        <is>
          <t>No</t>
        </is>
      </c>
      <c r="X1022" s="52" t="inlineStr">
        <is>
          <t>-</t>
        </is>
      </c>
      <c r="Y1022" s="52" t="inlineStr">
        <is>
          <t>Hazard stripe on the closing edge</t>
        </is>
      </c>
    </row>
    <row r="1023" outlineLevel="1">
      <c r="A1023" s="52" t="inlineStr">
        <is>
          <t>BNK-109</t>
        </is>
      </c>
      <c r="B1023" s="52" t="inlineStr">
        <is>
          <t>Command Bunker</t>
        </is>
      </c>
      <c r="C1023" s="58" t="inlineStr">
        <is>
          <t>Cylinder</t>
        </is>
      </c>
      <c r="D1023" s="62" t="inlineStr">
        <is>
          <t>Locking bolt</t>
        </is>
      </c>
      <c r="E1023" s="52" t="inlineStr">
        <is>
          <t>BNK-103</t>
        </is>
      </c>
      <c r="F1023" s="52" t="n">
        <v>3</v>
      </c>
      <c r="G1023" s="54" t="n">
        <v>0.119999997</v>
      </c>
      <c r="H1023" s="54" t="n">
        <v>0.119999997</v>
      </c>
      <c r="I1023" s="54" t="n">
        <v>0.200000003</v>
      </c>
      <c r="J1023" s="54" t="n">
        <v>0</v>
      </c>
      <c r="K1023" s="54" t="n">
        <v>0</v>
      </c>
      <c r="L1023" s="54" t="n">
        <v>0</v>
      </c>
      <c r="M1023" s="54" t="n">
        <v>-0.550000012</v>
      </c>
      <c r="N1023" s="54" t="n">
        <v>0.550000012</v>
      </c>
      <c r="O1023" s="54" t="n">
        <v>0.200000003</v>
      </c>
      <c r="P1023" s="52" t="inlineStr">
        <is>
          <t>Flat</t>
        </is>
      </c>
      <c r="Q1023" s="52" t="inlineStr">
        <is>
          <t>Metal</t>
        </is>
      </c>
      <c r="R1023" s="54" t="n">
        <v>0.55</v>
      </c>
      <c r="S1023" s="54" t="n">
        <v>0.8</v>
      </c>
      <c r="T1023" s="54" t="n">
        <v>0.35</v>
      </c>
      <c r="U1023" s="54" t="n">
        <v>0</v>
      </c>
      <c r="V1023" s="52" t="inlineStr">
        <is>
          <t>No</t>
        </is>
      </c>
      <c r="W1023" s="52" t="inlineStr">
        <is>
          <t>No</t>
        </is>
      </c>
      <c r="X1023" s="52" t="inlineStr">
        <is>
          <t>-</t>
        </is>
      </c>
      <c r="Y1023" s="52" t="inlineStr">
        <is>
          <t>Locking bolt head</t>
        </is>
      </c>
    </row>
    <row r="1024" outlineLevel="1">
      <c r="A1024" s="52" t="inlineStr">
        <is>
          <t>BNK-110</t>
        </is>
      </c>
      <c r="B1024" s="52" t="inlineStr">
        <is>
          <t>Command Bunker</t>
        </is>
      </c>
      <c r="C1024" s="63" t="inlineStr">
        <is>
          <t>Cube</t>
        </is>
      </c>
      <c r="D1024" s="60" t="inlineStr">
        <is>
          <t>Door top rail</t>
        </is>
      </c>
      <c r="E1024" s="52" t="inlineStr">
        <is>
          <t>BNK-95</t>
        </is>
      </c>
      <c r="F1024" s="52" t="n">
        <v>2</v>
      </c>
      <c r="G1024" s="54" t="n">
        <v>6.4000001</v>
      </c>
      <c r="H1024" s="54" t="n">
        <v>0.140000001</v>
      </c>
      <c r="I1024" s="54" t="n">
        <v>0.200000003</v>
      </c>
      <c r="J1024" s="54" t="n">
        <v>0</v>
      </c>
      <c r="K1024" s="54" t="n">
        <v>0</v>
      </c>
      <c r="L1024" s="54" t="n">
        <v>0</v>
      </c>
      <c r="M1024" s="54" t="n">
        <v>0</v>
      </c>
      <c r="N1024" s="54" t="n">
        <v>-0.870000005</v>
      </c>
      <c r="O1024" s="54" t="n">
        <v>3.55000019</v>
      </c>
      <c r="P1024" s="52" t="inlineStr">
        <is>
          <t>Flat</t>
        </is>
      </c>
      <c r="Q1024" s="52" t="inlineStr">
        <is>
          <t>Metal</t>
        </is>
      </c>
      <c r="R1024" s="54" t="n">
        <v>0.55</v>
      </c>
      <c r="S1024" s="54" t="n">
        <v>0.8</v>
      </c>
      <c r="T1024" s="54" t="n">
        <v>0.35</v>
      </c>
      <c r="U1024" s="54" t="n">
        <v>0</v>
      </c>
      <c r="V1024" s="52" t="inlineStr">
        <is>
          <t>No</t>
        </is>
      </c>
      <c r="W1024" s="52" t="inlineStr">
        <is>
          <t>No</t>
        </is>
      </c>
      <c r="X1024" s="52" t="inlineStr">
        <is>
          <t>-</t>
        </is>
      </c>
      <c r="Y1024" s="52" t="inlineStr">
        <is>
          <t>Overhead guide rail</t>
        </is>
      </c>
    </row>
    <row r="1025" outlineLevel="1">
      <c r="A1025" s="52" t="inlineStr">
        <is>
          <t>BNK-111</t>
        </is>
      </c>
      <c r="B1025" s="52" t="inlineStr">
        <is>
          <t>Command Bunker</t>
        </is>
      </c>
      <c r="C1025" s="63" t="inlineStr">
        <is>
          <t>Cube</t>
        </is>
      </c>
      <c r="D1025" s="60" t="inlineStr">
        <is>
          <t>Door floor rail</t>
        </is>
      </c>
      <c r="E1025" s="52" t="inlineStr">
        <is>
          <t>BNK-95</t>
        </is>
      </c>
      <c r="F1025" s="52" t="n">
        <v>2</v>
      </c>
      <c r="G1025" s="54" t="n">
        <v>6.4000001</v>
      </c>
      <c r="H1025" s="54" t="n">
        <v>0.0399999991</v>
      </c>
      <c r="I1025" s="54" t="n">
        <v>0.200000003</v>
      </c>
      <c r="J1025" s="54" t="n">
        <v>0</v>
      </c>
      <c r="K1025" s="54" t="n">
        <v>0</v>
      </c>
      <c r="L1025" s="54" t="n">
        <v>0</v>
      </c>
      <c r="M1025" s="54" t="n">
        <v>0</v>
      </c>
      <c r="N1025" s="54" t="n">
        <v>-3.38000011</v>
      </c>
      <c r="O1025" s="54" t="n">
        <v>3.82500005</v>
      </c>
      <c r="P1025" s="52" t="inlineStr">
        <is>
          <t>Flat</t>
        </is>
      </c>
      <c r="Q1025" s="52" t="inlineStr">
        <is>
          <t>Metal</t>
        </is>
      </c>
      <c r="R1025" s="54" t="n">
        <v>0.55</v>
      </c>
      <c r="S1025" s="54" t="n">
        <v>0.8</v>
      </c>
      <c r="T1025" s="54" t="n">
        <v>0.35</v>
      </c>
      <c r="U1025" s="54" t="n">
        <v>0</v>
      </c>
      <c r="V1025" s="52" t="inlineStr">
        <is>
          <t>No</t>
        </is>
      </c>
      <c r="W1025" s="52" t="inlineStr">
        <is>
          <t>No</t>
        </is>
      </c>
      <c r="X1025" s="52" t="inlineStr">
        <is>
          <t>-</t>
        </is>
      </c>
      <c r="Y1025" s="52" t="inlineStr">
        <is>
          <t>Floor guide rail</t>
        </is>
      </c>
    </row>
    <row r="1026" outlineLevel="1">
      <c r="A1026" s="52" t="inlineStr">
        <is>
          <t>BNK-112</t>
        </is>
      </c>
      <c r="B1026" s="52" t="inlineStr">
        <is>
          <t>Command Bunker</t>
        </is>
      </c>
      <c r="C1026" s="63" t="inlineStr">
        <is>
          <t>Cube</t>
        </is>
      </c>
      <c r="D1026" s="60" t="inlineStr">
        <is>
          <t>Door drive motor</t>
        </is>
      </c>
      <c r="E1026" s="52" t="inlineStr">
        <is>
          <t>BNK-95</t>
        </is>
      </c>
      <c r="F1026" s="52" t="n">
        <v>2</v>
      </c>
      <c r="G1026" s="54" t="n">
        <v>0.600000024</v>
      </c>
      <c r="H1026" s="54" t="n">
        <v>0.449999988</v>
      </c>
      <c r="I1026" s="54" t="n">
        <v>0.349999994</v>
      </c>
      <c r="J1026" s="54" t="n">
        <v>0</v>
      </c>
      <c r="K1026" s="54" t="n">
        <v>0</v>
      </c>
      <c r="L1026" s="54" t="n">
        <v>0</v>
      </c>
      <c r="M1026" s="54" t="n">
        <v>-2.4000001</v>
      </c>
      <c r="N1026" s="54" t="n">
        <v>-1.35000002</v>
      </c>
      <c r="O1026" s="54" t="n">
        <v>3.47000003</v>
      </c>
      <c r="P1026" s="52" t="inlineStr">
        <is>
          <t>Flat</t>
        </is>
      </c>
      <c r="Q1026" s="52" t="inlineStr">
        <is>
          <t>Paint</t>
        </is>
      </c>
      <c r="R1026" s="54" t="n">
        <v>0.5</v>
      </c>
      <c r="S1026" s="54" t="n">
        <v>0.5</v>
      </c>
      <c r="T1026" s="54" t="n">
        <v>0.45</v>
      </c>
      <c r="U1026" s="54" t="n">
        <v>0</v>
      </c>
      <c r="V1026" s="52" t="inlineStr">
        <is>
          <t>No</t>
        </is>
      </c>
      <c r="W1026" s="52" t="inlineStr">
        <is>
          <t>No</t>
        </is>
      </c>
      <c r="X1026" s="52" t="inlineStr">
        <is>
          <t>-</t>
        </is>
      </c>
      <c r="Y1026" s="52" t="inlineStr">
        <is>
          <t>Drive motor housing</t>
        </is>
      </c>
    </row>
    <row r="1027" outlineLevel="1">
      <c r="A1027" s="52" t="inlineStr">
        <is>
          <t>BNK-113</t>
        </is>
      </c>
      <c r="B1027" s="52" t="inlineStr">
        <is>
          <t>Command Bunker</t>
        </is>
      </c>
      <c r="C1027" s="63" t="inlineStr">
        <is>
          <t>Cube</t>
        </is>
      </c>
      <c r="D1027" s="60" t="inlineStr">
        <is>
          <t>Door drive motor</t>
        </is>
      </c>
      <c r="E1027" s="52" t="inlineStr">
        <is>
          <t>BNK-95</t>
        </is>
      </c>
      <c r="F1027" s="52" t="n">
        <v>2</v>
      </c>
      <c r="G1027" s="54" t="n">
        <v>0.600000024</v>
      </c>
      <c r="H1027" s="54" t="n">
        <v>0.449999988</v>
      </c>
      <c r="I1027" s="54" t="n">
        <v>0.349999994</v>
      </c>
      <c r="J1027" s="54" t="n">
        <v>0</v>
      </c>
      <c r="K1027" s="54" t="n">
        <v>0</v>
      </c>
      <c r="L1027" s="54" t="n">
        <v>0</v>
      </c>
      <c r="M1027" s="54" t="n">
        <v>2.4000001</v>
      </c>
      <c r="N1027" s="54" t="n">
        <v>-1.35000002</v>
      </c>
      <c r="O1027" s="54" t="n">
        <v>3.47000003</v>
      </c>
      <c r="P1027" s="52" t="inlineStr">
        <is>
          <t>Flat</t>
        </is>
      </c>
      <c r="Q1027" s="52" t="inlineStr">
        <is>
          <t>Paint</t>
        </is>
      </c>
      <c r="R1027" s="54" t="n">
        <v>0.5</v>
      </c>
      <c r="S1027" s="54" t="n">
        <v>0.5</v>
      </c>
      <c r="T1027" s="54" t="n">
        <v>0.45</v>
      </c>
      <c r="U1027" s="54" t="n">
        <v>0</v>
      </c>
      <c r="V1027" s="52" t="inlineStr">
        <is>
          <t>No</t>
        </is>
      </c>
      <c r="W1027" s="52" t="inlineStr">
        <is>
          <t>No</t>
        </is>
      </c>
      <c r="X1027" s="52" t="inlineStr">
        <is>
          <t>-</t>
        </is>
      </c>
      <c r="Y1027" s="52" t="inlineStr">
        <is>
          <t>Drive motor housing</t>
        </is>
      </c>
    </row>
    <row r="1028" outlineLevel="1">
      <c r="A1028" s="52" t="inlineStr">
        <is>
          <t>BNK-114</t>
        </is>
      </c>
      <c r="B1028" s="52" t="inlineStr">
        <is>
          <t>Command Bunker</t>
        </is>
      </c>
      <c r="C1028" s="58" t="inlineStr">
        <is>
          <t>Cylinder</t>
        </is>
      </c>
      <c r="D1028" s="60" t="inlineStr">
        <is>
          <t>Beacon base</t>
        </is>
      </c>
      <c r="E1028" s="52" t="inlineStr">
        <is>
          <t>BNK-95</t>
        </is>
      </c>
      <c r="F1028" s="52" t="n">
        <v>2</v>
      </c>
      <c r="G1028" s="54" t="n">
        <v>0.219999999</v>
      </c>
      <c r="H1028" s="54" t="n">
        <v>0.219999999</v>
      </c>
      <c r="I1028" s="54" t="n">
        <v>0.100000001</v>
      </c>
      <c r="J1028" s="54" t="n">
        <v>90</v>
      </c>
      <c r="K1028" s="54" t="n">
        <v>0</v>
      </c>
      <c r="L1028" s="54" t="n">
        <v>0</v>
      </c>
      <c r="M1028" s="54" t="n">
        <v>-1.10000002</v>
      </c>
      <c r="N1028" s="54" t="n">
        <v>-0.730000019</v>
      </c>
      <c r="O1028" s="54" t="n">
        <v>4.0999999</v>
      </c>
      <c r="P1028" s="52" t="inlineStr">
        <is>
          <t>Flat</t>
        </is>
      </c>
      <c r="Q1028" s="52" t="inlineStr">
        <is>
          <t>Metal</t>
        </is>
      </c>
      <c r="R1028" s="54" t="n">
        <v>0.55</v>
      </c>
      <c r="S1028" s="54" t="n">
        <v>0.8</v>
      </c>
      <c r="T1028" s="54" t="n">
        <v>0.35</v>
      </c>
      <c r="U1028" s="54" t="n">
        <v>0</v>
      </c>
      <c r="V1028" s="52" t="inlineStr">
        <is>
          <t>No</t>
        </is>
      </c>
      <c r="W1028" s="52" t="inlineStr">
        <is>
          <t>No</t>
        </is>
      </c>
      <c r="X1028" s="52" t="inlineStr">
        <is>
          <t>-</t>
        </is>
      </c>
      <c r="Y1028" s="52" t="inlineStr">
        <is>
          <t>Beacon mount</t>
        </is>
      </c>
    </row>
    <row r="1029" outlineLevel="1">
      <c r="A1029" s="52" t="inlineStr">
        <is>
          <t>BNK-115</t>
        </is>
      </c>
      <c r="B1029" s="52" t="inlineStr">
        <is>
          <t>Command Bunker</t>
        </is>
      </c>
      <c r="C1029" s="53" t="inlineStr">
        <is>
          <t>Group</t>
        </is>
      </c>
      <c r="D1029" s="60" t="inlineStr">
        <is>
          <t>Beacon spinner W</t>
        </is>
      </c>
      <c r="E1029" s="52" t="inlineStr">
        <is>
          <t>BNK-95</t>
        </is>
      </c>
      <c r="F1029" s="52" t="n">
        <v>2</v>
      </c>
      <c r="G1029" s="54" t="n">
        <v>1</v>
      </c>
      <c r="H1029" s="54" t="n">
        <v>1</v>
      </c>
      <c r="I1029" s="54" t="n">
        <v>1</v>
      </c>
      <c r="J1029" s="54" t="n">
        <v>0</v>
      </c>
      <c r="K1029" s="54" t="n">
        <v>0</v>
      </c>
      <c r="L1029" s="54" t="n">
        <v>0</v>
      </c>
      <c r="M1029" s="54" t="n">
        <v>-1.10000002</v>
      </c>
      <c r="N1029" s="54" t="n">
        <v>-0.540000021</v>
      </c>
      <c r="O1029" s="54" t="n">
        <v>4.0999999</v>
      </c>
      <c r="P1029" s="52" t="inlineStr">
        <is>
          <t>-</t>
        </is>
      </c>
      <c r="Q1029" s="52" t="inlineStr">
        <is>
          <t>Plain</t>
        </is>
      </c>
      <c r="R1029" s="54" t="n">
        <v>0.5</v>
      </c>
      <c r="S1029" s="54" t="n">
        <v>0</v>
      </c>
      <c r="T1029" s="54" t="n">
        <v>0.2</v>
      </c>
      <c r="U1029" s="54" t="n">
        <v>0</v>
      </c>
      <c r="V1029" s="52" t="inlineStr">
        <is>
          <t>No</t>
        </is>
      </c>
      <c r="W1029" s="52" t="inlineStr">
        <is>
          <t>Yes</t>
        </is>
      </c>
      <c r="X1029" s="52" t="inlineStr">
        <is>
          <t>Rotates about the vertical axis at 300 deg/s while the doors move</t>
        </is>
      </c>
      <c r="Y1029" s="52" t="inlineStr">
        <is>
          <t>Rotating head of the warning beacon</t>
        </is>
      </c>
    </row>
    <row r="1030" outlineLevel="1">
      <c r="A1030" s="52" t="inlineStr">
        <is>
          <t>BNK-116</t>
        </is>
      </c>
      <c r="B1030" s="52" t="inlineStr">
        <is>
          <t>Command Bunker</t>
        </is>
      </c>
      <c r="C1030" s="59" t="inlineStr">
        <is>
          <t>Sphere</t>
        </is>
      </c>
      <c r="D1030" s="62" t="inlineStr">
        <is>
          <t>Beacon lamp A</t>
        </is>
      </c>
      <c r="E1030" s="52" t="inlineStr">
        <is>
          <t>BNK-115</t>
        </is>
      </c>
      <c r="F1030" s="52" t="n">
        <v>3</v>
      </c>
      <c r="G1030" s="54" t="n">
        <v>0.159999996</v>
      </c>
      <c r="H1030" s="54" t="n">
        <v>0.159999996</v>
      </c>
      <c r="I1030" s="54" t="n">
        <v>0.159999996</v>
      </c>
      <c r="J1030" s="54" t="n">
        <v>0</v>
      </c>
      <c r="K1030" s="54" t="n">
        <v>0</v>
      </c>
      <c r="L1030" s="54" t="n">
        <v>0</v>
      </c>
      <c r="M1030" s="54" t="n">
        <v>0.100000001</v>
      </c>
      <c r="N1030" s="54" t="n">
        <v>0</v>
      </c>
      <c r="O1030" s="54" t="n">
        <v>0</v>
      </c>
      <c r="P1030" s="52" t="inlineStr">
        <is>
          <t>Flat</t>
        </is>
      </c>
      <c r="Q1030" s="52" t="inlineStr">
        <is>
          <t>Glass</t>
        </is>
      </c>
      <c r="R1030" s="54" t="n">
        <v>0.1</v>
      </c>
      <c r="S1030" s="54" t="n">
        <v>0</v>
      </c>
      <c r="T1030" s="54" t="n">
        <v>0.55</v>
      </c>
      <c r="U1030" s="54" t="n">
        <v>0</v>
      </c>
      <c r="V1030" s="52" t="inlineStr">
        <is>
          <t>No</t>
        </is>
      </c>
      <c r="W1030" s="52" t="inlineStr">
        <is>
          <t>No</t>
        </is>
      </c>
      <c r="X1030" s="52" t="inlineStr">
        <is>
          <t>-</t>
        </is>
      </c>
      <c r="Y1030" s="52" t="inlineStr">
        <is>
          <t>Amber lamp (practical light while moving)</t>
        </is>
      </c>
    </row>
    <row r="1031" outlineLevel="1">
      <c r="A1031" s="52" t="inlineStr">
        <is>
          <t>BNK-117</t>
        </is>
      </c>
      <c r="B1031" s="52" t="inlineStr">
        <is>
          <t>Command Bunker</t>
        </is>
      </c>
      <c r="C1031" s="59" t="inlineStr">
        <is>
          <t>Sphere</t>
        </is>
      </c>
      <c r="D1031" s="62" t="inlineStr">
        <is>
          <t>Beacon lamp B</t>
        </is>
      </c>
      <c r="E1031" s="52" t="inlineStr">
        <is>
          <t>BNK-115</t>
        </is>
      </c>
      <c r="F1031" s="52" t="n">
        <v>3</v>
      </c>
      <c r="G1031" s="54" t="n">
        <v>0.159999996</v>
      </c>
      <c r="H1031" s="54" t="n">
        <v>0.159999996</v>
      </c>
      <c r="I1031" s="54" t="n">
        <v>0.159999996</v>
      </c>
      <c r="J1031" s="54" t="n">
        <v>0</v>
      </c>
      <c r="K1031" s="54" t="n">
        <v>0</v>
      </c>
      <c r="L1031" s="54" t="n">
        <v>0</v>
      </c>
      <c r="M1031" s="54" t="n">
        <v>-0.100000001</v>
      </c>
      <c r="N1031" s="54" t="n">
        <v>0</v>
      </c>
      <c r="O1031" s="54" t="n">
        <v>0</v>
      </c>
      <c r="P1031" s="52" t="inlineStr">
        <is>
          <t>Flat</t>
        </is>
      </c>
      <c r="Q1031" s="52" t="inlineStr">
        <is>
          <t>Glass</t>
        </is>
      </c>
      <c r="R1031" s="54" t="n">
        <v>0.1</v>
      </c>
      <c r="S1031" s="54" t="n">
        <v>0</v>
      </c>
      <c r="T1031" s="54" t="n">
        <v>0.55</v>
      </c>
      <c r="U1031" s="54" t="n">
        <v>0</v>
      </c>
      <c r="V1031" s="52" t="inlineStr">
        <is>
          <t>No</t>
        </is>
      </c>
      <c r="W1031" s="52" t="inlineStr">
        <is>
          <t>No</t>
        </is>
      </c>
      <c r="X1031" s="52" t="inlineStr">
        <is>
          <t>-</t>
        </is>
      </c>
      <c r="Y1031" s="52" t="inlineStr">
        <is>
          <t>Second amber lamp</t>
        </is>
      </c>
    </row>
    <row r="1032" outlineLevel="1">
      <c r="A1032" s="52" t="inlineStr">
        <is>
          <t>BNK-118</t>
        </is>
      </c>
      <c r="B1032" s="52" t="inlineStr">
        <is>
          <t>Command Bunker</t>
        </is>
      </c>
      <c r="C1032" s="63" t="inlineStr">
        <is>
          <t>Cube</t>
        </is>
      </c>
      <c r="D1032" s="62" t="inlineStr">
        <is>
          <t>Beacon reflector</t>
        </is>
      </c>
      <c r="E1032" s="52" t="inlineStr">
        <is>
          <t>BNK-115</t>
        </is>
      </c>
      <c r="F1032" s="52" t="n">
        <v>3</v>
      </c>
      <c r="G1032" s="54" t="n">
        <v>0.0199999996</v>
      </c>
      <c r="H1032" s="54" t="n">
        <v>0.140000001</v>
      </c>
      <c r="I1032" s="54" t="n">
        <v>0.180000007</v>
      </c>
      <c r="J1032" s="54" t="n">
        <v>0</v>
      </c>
      <c r="K1032" s="54" t="n">
        <v>0</v>
      </c>
      <c r="L1032" s="54" t="n">
        <v>0</v>
      </c>
      <c r="M1032" s="54" t="n">
        <v>0</v>
      </c>
      <c r="N1032" s="54" t="n">
        <v>0</v>
      </c>
      <c r="O1032" s="54" t="n">
        <v>0</v>
      </c>
      <c r="P1032" s="52" t="inlineStr">
        <is>
          <t>Flat</t>
        </is>
      </c>
      <c r="Q1032" s="52" t="inlineStr">
        <is>
          <t>Metal</t>
        </is>
      </c>
      <c r="R1032" s="54" t="n">
        <v>0.4</v>
      </c>
      <c r="S1032" s="54" t="n">
        <v>0.9</v>
      </c>
      <c r="T1032" s="54" t="n">
        <v>0.28</v>
      </c>
      <c r="U1032" s="54" t="n">
        <v>0</v>
      </c>
      <c r="V1032" s="52" t="inlineStr">
        <is>
          <t>No</t>
        </is>
      </c>
      <c r="W1032" s="52" t="inlineStr">
        <is>
          <t>No</t>
        </is>
      </c>
      <c r="X1032" s="52" t="inlineStr">
        <is>
          <t>-</t>
        </is>
      </c>
      <c r="Y1032" s="52" t="inlineStr">
        <is>
          <t>Reflector plate between the lamps</t>
        </is>
      </c>
    </row>
    <row r="1033" outlineLevel="1">
      <c r="A1033" s="52" t="inlineStr">
        <is>
          <t>BNK-119</t>
        </is>
      </c>
      <c r="B1033" s="52" t="inlineStr">
        <is>
          <t>Command Bunker</t>
        </is>
      </c>
      <c r="C1033" s="58" t="inlineStr">
        <is>
          <t>Cylinder</t>
        </is>
      </c>
      <c r="D1033" s="60" t="inlineStr">
        <is>
          <t>Beacon base</t>
        </is>
      </c>
      <c r="E1033" s="52" t="inlineStr">
        <is>
          <t>BNK-95</t>
        </is>
      </c>
      <c r="F1033" s="52" t="n">
        <v>2</v>
      </c>
      <c r="G1033" s="54" t="n">
        <v>0.219999999</v>
      </c>
      <c r="H1033" s="54" t="n">
        <v>0.219999999</v>
      </c>
      <c r="I1033" s="54" t="n">
        <v>0.100000001</v>
      </c>
      <c r="J1033" s="54" t="n">
        <v>90</v>
      </c>
      <c r="K1033" s="54" t="n">
        <v>0</v>
      </c>
      <c r="L1033" s="54" t="n">
        <v>0</v>
      </c>
      <c r="M1033" s="54" t="n">
        <v>1.10000002</v>
      </c>
      <c r="N1033" s="54" t="n">
        <v>-0.730000019</v>
      </c>
      <c r="O1033" s="54" t="n">
        <v>4.0999999</v>
      </c>
      <c r="P1033" s="52" t="inlineStr">
        <is>
          <t>Flat</t>
        </is>
      </c>
      <c r="Q1033" s="52" t="inlineStr">
        <is>
          <t>Metal</t>
        </is>
      </c>
      <c r="R1033" s="54" t="n">
        <v>0.55</v>
      </c>
      <c r="S1033" s="54" t="n">
        <v>0.8</v>
      </c>
      <c r="T1033" s="54" t="n">
        <v>0.35</v>
      </c>
      <c r="U1033" s="54" t="n">
        <v>0</v>
      </c>
      <c r="V1033" s="52" t="inlineStr">
        <is>
          <t>No</t>
        </is>
      </c>
      <c r="W1033" s="52" t="inlineStr">
        <is>
          <t>No</t>
        </is>
      </c>
      <c r="X1033" s="52" t="inlineStr">
        <is>
          <t>-</t>
        </is>
      </c>
      <c r="Y1033" s="52" t="inlineStr">
        <is>
          <t>Beacon mount</t>
        </is>
      </c>
    </row>
    <row r="1034" outlineLevel="1">
      <c r="A1034" s="52" t="inlineStr">
        <is>
          <t>BNK-120</t>
        </is>
      </c>
      <c r="B1034" s="52" t="inlineStr">
        <is>
          <t>Command Bunker</t>
        </is>
      </c>
      <c r="C1034" s="53" t="inlineStr">
        <is>
          <t>Group</t>
        </is>
      </c>
      <c r="D1034" s="60" t="inlineStr">
        <is>
          <t>Beacon spinner E</t>
        </is>
      </c>
      <c r="E1034" s="52" t="inlineStr">
        <is>
          <t>BNK-95</t>
        </is>
      </c>
      <c r="F1034" s="52" t="n">
        <v>2</v>
      </c>
      <c r="G1034" s="54" t="n">
        <v>1</v>
      </c>
      <c r="H1034" s="54" t="n">
        <v>1</v>
      </c>
      <c r="I1034" s="54" t="n">
        <v>1</v>
      </c>
      <c r="J1034" s="54" t="n">
        <v>0</v>
      </c>
      <c r="K1034" s="54" t="n">
        <v>90</v>
      </c>
      <c r="L1034" s="54" t="n">
        <v>0</v>
      </c>
      <c r="M1034" s="54" t="n">
        <v>1.10000002</v>
      </c>
      <c r="N1034" s="54" t="n">
        <v>-0.540000021</v>
      </c>
      <c r="O1034" s="54" t="n">
        <v>4.0999999</v>
      </c>
      <c r="P1034" s="52" t="inlineStr">
        <is>
          <t>-</t>
        </is>
      </c>
      <c r="Q1034" s="52" t="inlineStr">
        <is>
          <t>Plain</t>
        </is>
      </c>
      <c r="R1034" s="54" t="n">
        <v>0.5</v>
      </c>
      <c r="S1034" s="54" t="n">
        <v>0</v>
      </c>
      <c r="T1034" s="54" t="n">
        <v>0.2</v>
      </c>
      <c r="U1034" s="54" t="n">
        <v>0</v>
      </c>
      <c r="V1034" s="52" t="inlineStr">
        <is>
          <t>No</t>
        </is>
      </c>
      <c r="W1034" s="52" t="inlineStr">
        <is>
          <t>Yes</t>
        </is>
      </c>
      <c r="X1034" s="52" t="inlineStr">
        <is>
          <t>Rotates about the vertical axis at 300 deg/s while the doors move</t>
        </is>
      </c>
      <c r="Y1034" s="52" t="inlineStr">
        <is>
          <t>Rotating head of the warning beacon</t>
        </is>
      </c>
    </row>
    <row r="1035" outlineLevel="1">
      <c r="A1035" s="52" t="inlineStr">
        <is>
          <t>BNK-121</t>
        </is>
      </c>
      <c r="B1035" s="52" t="inlineStr">
        <is>
          <t>Command Bunker</t>
        </is>
      </c>
      <c r="C1035" s="59" t="inlineStr">
        <is>
          <t>Sphere</t>
        </is>
      </c>
      <c r="D1035" s="62" t="inlineStr">
        <is>
          <t>Beacon lamp A</t>
        </is>
      </c>
      <c r="E1035" s="52" t="inlineStr">
        <is>
          <t>BNK-120</t>
        </is>
      </c>
      <c r="F1035" s="52" t="n">
        <v>3</v>
      </c>
      <c r="G1035" s="54" t="n">
        <v>0.159999996</v>
      </c>
      <c r="H1035" s="54" t="n">
        <v>0.159999996</v>
      </c>
      <c r="I1035" s="54" t="n">
        <v>0.159999996</v>
      </c>
      <c r="J1035" s="54" t="n">
        <v>0</v>
      </c>
      <c r="K1035" s="54" t="n">
        <v>0</v>
      </c>
      <c r="L1035" s="54" t="n">
        <v>0</v>
      </c>
      <c r="M1035" s="54" t="n">
        <v>0.100000001</v>
      </c>
      <c r="N1035" s="54" t="n">
        <v>0</v>
      </c>
      <c r="O1035" s="54" t="n">
        <v>0</v>
      </c>
      <c r="P1035" s="52" t="inlineStr">
        <is>
          <t>Flat</t>
        </is>
      </c>
      <c r="Q1035" s="52" t="inlineStr">
        <is>
          <t>Glass</t>
        </is>
      </c>
      <c r="R1035" s="54" t="n">
        <v>0.1</v>
      </c>
      <c r="S1035" s="54" t="n">
        <v>0</v>
      </c>
      <c r="T1035" s="54" t="n">
        <v>0.55</v>
      </c>
      <c r="U1035" s="54" t="n">
        <v>0</v>
      </c>
      <c r="V1035" s="52" t="inlineStr">
        <is>
          <t>No</t>
        </is>
      </c>
      <c r="W1035" s="52" t="inlineStr">
        <is>
          <t>No</t>
        </is>
      </c>
      <c r="X1035" s="52" t="inlineStr">
        <is>
          <t>-</t>
        </is>
      </c>
      <c r="Y1035" s="52" t="inlineStr">
        <is>
          <t>Amber lamp (practical light while moving)</t>
        </is>
      </c>
    </row>
    <row r="1036" outlineLevel="1">
      <c r="A1036" s="52" t="inlineStr">
        <is>
          <t>BNK-122</t>
        </is>
      </c>
      <c r="B1036" s="52" t="inlineStr">
        <is>
          <t>Command Bunker</t>
        </is>
      </c>
      <c r="C1036" s="59" t="inlineStr">
        <is>
          <t>Sphere</t>
        </is>
      </c>
      <c r="D1036" s="62" t="inlineStr">
        <is>
          <t>Beacon lamp B</t>
        </is>
      </c>
      <c r="E1036" s="52" t="inlineStr">
        <is>
          <t>BNK-120</t>
        </is>
      </c>
      <c r="F1036" s="52" t="n">
        <v>3</v>
      </c>
      <c r="G1036" s="54" t="n">
        <v>0.159999996</v>
      </c>
      <c r="H1036" s="54" t="n">
        <v>0.159999996</v>
      </c>
      <c r="I1036" s="54" t="n">
        <v>0.159999996</v>
      </c>
      <c r="J1036" s="54" t="n">
        <v>0</v>
      </c>
      <c r="K1036" s="54" t="n">
        <v>0</v>
      </c>
      <c r="L1036" s="54" t="n">
        <v>0</v>
      </c>
      <c r="M1036" s="54" t="n">
        <v>-0.100000001</v>
      </c>
      <c r="N1036" s="54" t="n">
        <v>0</v>
      </c>
      <c r="O1036" s="54" t="n">
        <v>0</v>
      </c>
      <c r="P1036" s="52" t="inlineStr">
        <is>
          <t>Flat</t>
        </is>
      </c>
      <c r="Q1036" s="52" t="inlineStr">
        <is>
          <t>Glass</t>
        </is>
      </c>
      <c r="R1036" s="54" t="n">
        <v>0.1</v>
      </c>
      <c r="S1036" s="54" t="n">
        <v>0</v>
      </c>
      <c r="T1036" s="54" t="n">
        <v>0.55</v>
      </c>
      <c r="U1036" s="54" t="n">
        <v>0</v>
      </c>
      <c r="V1036" s="52" t="inlineStr">
        <is>
          <t>No</t>
        </is>
      </c>
      <c r="W1036" s="52" t="inlineStr">
        <is>
          <t>No</t>
        </is>
      </c>
      <c r="X1036" s="52" t="inlineStr">
        <is>
          <t>-</t>
        </is>
      </c>
      <c r="Y1036" s="52" t="inlineStr">
        <is>
          <t>Second amber lamp</t>
        </is>
      </c>
    </row>
    <row r="1037" outlineLevel="1">
      <c r="A1037" s="52" t="inlineStr">
        <is>
          <t>BNK-123</t>
        </is>
      </c>
      <c r="B1037" s="52" t="inlineStr">
        <is>
          <t>Command Bunker</t>
        </is>
      </c>
      <c r="C1037" s="63" t="inlineStr">
        <is>
          <t>Cube</t>
        </is>
      </c>
      <c r="D1037" s="62" t="inlineStr">
        <is>
          <t>Beacon reflector</t>
        </is>
      </c>
      <c r="E1037" s="52" t="inlineStr">
        <is>
          <t>BNK-120</t>
        </is>
      </c>
      <c r="F1037" s="52" t="n">
        <v>3</v>
      </c>
      <c r="G1037" s="54" t="n">
        <v>0.0199999996</v>
      </c>
      <c r="H1037" s="54" t="n">
        <v>0.140000001</v>
      </c>
      <c r="I1037" s="54" t="n">
        <v>0.180000007</v>
      </c>
      <c r="J1037" s="54" t="n">
        <v>0</v>
      </c>
      <c r="K1037" s="54" t="n">
        <v>0</v>
      </c>
      <c r="L1037" s="54" t="n">
        <v>0</v>
      </c>
      <c r="M1037" s="54" t="n">
        <v>0</v>
      </c>
      <c r="N1037" s="54" t="n">
        <v>0</v>
      </c>
      <c r="O1037" s="54" t="n">
        <v>0</v>
      </c>
      <c r="P1037" s="52" t="inlineStr">
        <is>
          <t>Flat</t>
        </is>
      </c>
      <c r="Q1037" s="52" t="inlineStr">
        <is>
          <t>Metal</t>
        </is>
      </c>
      <c r="R1037" s="54" t="n">
        <v>0.4</v>
      </c>
      <c r="S1037" s="54" t="n">
        <v>0.9</v>
      </c>
      <c r="T1037" s="54" t="n">
        <v>0.28</v>
      </c>
      <c r="U1037" s="54" t="n">
        <v>0</v>
      </c>
      <c r="V1037" s="52" t="inlineStr">
        <is>
          <t>No</t>
        </is>
      </c>
      <c r="W1037" s="52" t="inlineStr">
        <is>
          <t>No</t>
        </is>
      </c>
      <c r="X1037" s="52" t="inlineStr">
        <is>
          <t>-</t>
        </is>
      </c>
      <c r="Y1037" s="52" t="inlineStr">
        <is>
          <t>Reflector plate between the lamps</t>
        </is>
      </c>
    </row>
    <row r="1038" outlineLevel="1">
      <c r="A1038" s="52" t="inlineStr">
        <is>
          <t>BNK-124</t>
        </is>
      </c>
      <c r="B1038" s="52" t="inlineStr">
        <is>
          <t>Command Bunker</t>
        </is>
      </c>
      <c r="C1038" s="63" t="inlineStr">
        <is>
          <t>Cube</t>
        </is>
      </c>
      <c r="D1038" s="60" t="inlineStr">
        <is>
          <t>Status lamp housing</t>
        </is>
      </c>
      <c r="E1038" s="52" t="inlineStr">
        <is>
          <t>BNK-95</t>
        </is>
      </c>
      <c r="F1038" s="52" t="n">
        <v>2</v>
      </c>
      <c r="G1038" s="54" t="n">
        <v>0.180000007</v>
      </c>
      <c r="H1038" s="54" t="n">
        <v>0.280000001</v>
      </c>
      <c r="I1038" s="54" t="n">
        <v>0.07999999820000001</v>
      </c>
      <c r="J1038" s="54" t="n">
        <v>0</v>
      </c>
      <c r="K1038" s="54" t="n">
        <v>0</v>
      </c>
      <c r="L1038" s="54" t="n">
        <v>0</v>
      </c>
      <c r="M1038" s="54" t="n">
        <v>-1.39999998</v>
      </c>
      <c r="N1038" s="54" t="n">
        <v>-1.70000005</v>
      </c>
      <c r="O1038" s="54" t="n">
        <v>4.03999996</v>
      </c>
      <c r="P1038" s="52" t="inlineStr">
        <is>
          <t>Flat</t>
        </is>
      </c>
      <c r="Q1038" s="52" t="inlineStr">
        <is>
          <t>Metal</t>
        </is>
      </c>
      <c r="R1038" s="54" t="n">
        <v>0.55</v>
      </c>
      <c r="S1038" s="54" t="n">
        <v>0.8</v>
      </c>
      <c r="T1038" s="54" t="n">
        <v>0.35</v>
      </c>
      <c r="U1038" s="54" t="n">
        <v>0</v>
      </c>
      <c r="V1038" s="52" t="inlineStr">
        <is>
          <t>No</t>
        </is>
      </c>
      <c r="W1038" s="52" t="inlineStr">
        <is>
          <t>No</t>
        </is>
      </c>
      <c r="X1038" s="52" t="inlineStr">
        <is>
          <t>-</t>
        </is>
      </c>
      <c r="Y1038" s="52" t="inlineStr">
        <is>
          <t>Status lamp box</t>
        </is>
      </c>
    </row>
    <row r="1039" outlineLevel="1">
      <c r="A1039" s="52" t="inlineStr">
        <is>
          <t>BNK-125</t>
        </is>
      </c>
      <c r="B1039" s="52" t="inlineStr">
        <is>
          <t>Command Bunker</t>
        </is>
      </c>
      <c r="C1039" s="59" t="inlineStr">
        <is>
          <t>Sphere</t>
        </is>
      </c>
      <c r="D1039" s="60" t="inlineStr">
        <is>
          <t>Status lamp</t>
        </is>
      </c>
      <c r="E1039" s="52" t="inlineStr">
        <is>
          <t>BNK-95</t>
        </is>
      </c>
      <c r="F1039" s="52" t="n">
        <v>2</v>
      </c>
      <c r="G1039" s="54" t="n">
        <v>0.119999997</v>
      </c>
      <c r="H1039" s="54" t="n">
        <v>0.119999997</v>
      </c>
      <c r="I1039" s="54" t="n">
        <v>0.07999999820000001</v>
      </c>
      <c r="J1039" s="54" t="n">
        <v>0</v>
      </c>
      <c r="K1039" s="54" t="n">
        <v>0</v>
      </c>
      <c r="L1039" s="54" t="n">
        <v>0</v>
      </c>
      <c r="M1039" s="54" t="n">
        <v>-1.39999998</v>
      </c>
      <c r="N1039" s="54" t="n">
        <v>-1.70000005</v>
      </c>
      <c r="O1039" s="54" t="n">
        <v>4.09000015</v>
      </c>
      <c r="P1039" s="52" t="inlineStr">
        <is>
          <t>Flat</t>
        </is>
      </c>
      <c r="Q1039" s="52" t="inlineStr">
        <is>
          <t>Glass</t>
        </is>
      </c>
      <c r="R1039" s="54" t="n">
        <v>0.1</v>
      </c>
      <c r="S1039" s="54" t="n">
        <v>0</v>
      </c>
      <c r="T1039" s="54" t="n">
        <v>0.45</v>
      </c>
      <c r="U1039" s="54" t="n">
        <v>1</v>
      </c>
      <c r="V1039" s="52" t="inlineStr">
        <is>
          <t>No</t>
        </is>
      </c>
      <c r="W1039" s="52" t="inlineStr">
        <is>
          <t>No</t>
        </is>
      </c>
      <c r="X1039" s="52" t="inlineStr">
        <is>
          <t>Green when open, red when closed or moving</t>
        </is>
      </c>
      <c r="Y1039" s="52" t="inlineStr">
        <is>
          <t>Door status lamp: green open, red closed or moving</t>
        </is>
      </c>
    </row>
    <row r="1040" outlineLevel="1">
      <c r="A1040" s="52" t="inlineStr">
        <is>
          <t>BNK-126</t>
        </is>
      </c>
      <c r="B1040" s="52" t="inlineStr">
        <is>
          <t>Command Bunker</t>
        </is>
      </c>
      <c r="C1040" s="63" t="inlineStr">
        <is>
          <t>Cube</t>
        </is>
      </c>
      <c r="D1040" s="60" t="inlineStr">
        <is>
          <t>Front wall W</t>
        </is>
      </c>
      <c r="E1040" s="52" t="inlineStr">
        <is>
          <t>BNK-95</t>
        </is>
      </c>
      <c r="F1040" s="52" t="n">
        <v>2</v>
      </c>
      <c r="G1040" s="54" t="n">
        <v>4.19999981</v>
      </c>
      <c r="H1040" s="54" t="n">
        <v>2.60000014</v>
      </c>
      <c r="I1040" s="54" t="n">
        <v>0.349999905</v>
      </c>
      <c r="J1040" s="54" t="n">
        <v>0</v>
      </c>
      <c r="K1040" s="54" t="n">
        <v>0</v>
      </c>
      <c r="L1040" s="54" t="n">
        <v>0</v>
      </c>
      <c r="M1040" s="54" t="n">
        <v>-3.4000001</v>
      </c>
      <c r="N1040" s="54" t="n">
        <v>-2.10000014</v>
      </c>
      <c r="O1040" s="54" t="n">
        <v>3.82500005</v>
      </c>
      <c r="P1040" s="52" t="inlineStr">
        <is>
          <t>Flat</t>
        </is>
      </c>
      <c r="Q1040" s="52" t="inlineStr">
        <is>
          <t>Concrete</t>
        </is>
      </c>
      <c r="R1040" s="54" t="n">
        <v>0.88</v>
      </c>
      <c r="S1040" s="54" t="n">
        <v>0</v>
      </c>
      <c r="T1040" s="54" t="n">
        <v>0.28</v>
      </c>
      <c r="U1040" s="54" t="n">
        <v>0</v>
      </c>
      <c r="V1040" s="52" t="inlineStr">
        <is>
          <t>No</t>
        </is>
      </c>
      <c r="W1040" s="52" t="inlineStr">
        <is>
          <t>No</t>
        </is>
      </c>
      <c r="X1040" s="52" t="inlineStr">
        <is>
          <t>-</t>
        </is>
      </c>
      <c r="Y1040" s="52" t="inlineStr">
        <is>
          <t>Front wall with the leaf pocket</t>
        </is>
      </c>
    </row>
    <row r="1041" outlineLevel="1">
      <c r="A1041" s="52" t="inlineStr">
        <is>
          <t>BNK-127</t>
        </is>
      </c>
      <c r="B1041" s="52" t="inlineStr">
        <is>
          <t>Command Bunker</t>
        </is>
      </c>
      <c r="C1041" s="63" t="inlineStr">
        <is>
          <t>Cube</t>
        </is>
      </c>
      <c r="D1041" s="60" t="inlineStr">
        <is>
          <t>Front wall E</t>
        </is>
      </c>
      <c r="E1041" s="52" t="inlineStr">
        <is>
          <t>BNK-95</t>
        </is>
      </c>
      <c r="F1041" s="52" t="n">
        <v>2</v>
      </c>
      <c r="G1041" s="54" t="n">
        <v>4.19999981</v>
      </c>
      <c r="H1041" s="54" t="n">
        <v>2.60000014</v>
      </c>
      <c r="I1041" s="54" t="n">
        <v>0.349999905</v>
      </c>
      <c r="J1041" s="54" t="n">
        <v>0</v>
      </c>
      <c r="K1041" s="54" t="n">
        <v>0</v>
      </c>
      <c r="L1041" s="54" t="n">
        <v>0</v>
      </c>
      <c r="M1041" s="54" t="n">
        <v>3.4000001</v>
      </c>
      <c r="N1041" s="54" t="n">
        <v>-2.10000014</v>
      </c>
      <c r="O1041" s="54" t="n">
        <v>3.82500005</v>
      </c>
      <c r="P1041" s="52" t="inlineStr">
        <is>
          <t>Flat</t>
        </is>
      </c>
      <c r="Q1041" s="52" t="inlineStr">
        <is>
          <t>Concrete</t>
        </is>
      </c>
      <c r="R1041" s="54" t="n">
        <v>0.88</v>
      </c>
      <c r="S1041" s="54" t="n">
        <v>0</v>
      </c>
      <c r="T1041" s="54" t="n">
        <v>0.28</v>
      </c>
      <c r="U1041" s="54" t="n">
        <v>0</v>
      </c>
      <c r="V1041" s="52" t="inlineStr">
        <is>
          <t>No</t>
        </is>
      </c>
      <c r="W1041" s="52" t="inlineStr">
        <is>
          <t>No</t>
        </is>
      </c>
      <c r="X1041" s="52" t="inlineStr">
        <is>
          <t>-</t>
        </is>
      </c>
      <c r="Y1041" s="52" t="inlineStr">
        <is>
          <t>Front wall with the leaf pocket</t>
        </is>
      </c>
    </row>
    <row r="1042" outlineLevel="1">
      <c r="A1042" s="52" t="inlineStr">
        <is>
          <t>BNK-128</t>
        </is>
      </c>
      <c r="B1042" s="52" t="inlineStr">
        <is>
          <t>Command Bunker</t>
        </is>
      </c>
      <c r="C1042" s="53" t="inlineStr">
        <is>
          <t>Group</t>
        </is>
      </c>
      <c r="D1042" s="57" t="inlineStr">
        <is>
          <t>Bunker shell</t>
        </is>
      </c>
      <c r="E1042" s="52" t="inlineStr">
        <is>
          <t>BNK-00</t>
        </is>
      </c>
      <c r="F1042" s="52" t="n">
        <v>1</v>
      </c>
      <c r="G1042" s="54" t="n">
        <v>1</v>
      </c>
      <c r="H1042" s="54" t="n">
        <v>1</v>
      </c>
      <c r="I1042" s="54" t="n">
        <v>1</v>
      </c>
      <c r="J1042" s="54" t="n">
        <v>0</v>
      </c>
      <c r="K1042" s="54" t="n">
        <v>0</v>
      </c>
      <c r="L1042" s="54" t="n">
        <v>0</v>
      </c>
      <c r="M1042" s="54" t="n">
        <v>0</v>
      </c>
      <c r="N1042" s="54" t="n">
        <v>0</v>
      </c>
      <c r="O1042" s="54" t="n">
        <v>0</v>
      </c>
      <c r="P1042" s="52" t="inlineStr">
        <is>
          <t>-</t>
        </is>
      </c>
      <c r="Q1042" s="52" t="inlineStr">
        <is>
          <t>Plain</t>
        </is>
      </c>
      <c r="R1042" s="54" t="n">
        <v>0.5</v>
      </c>
      <c r="S1042" s="54" t="n">
        <v>0</v>
      </c>
      <c r="T1042" s="54" t="n">
        <v>0.2</v>
      </c>
      <c r="U1042" s="54" t="n">
        <v>0</v>
      </c>
      <c r="V1042" s="52" t="inlineStr">
        <is>
          <t>No</t>
        </is>
      </c>
      <c r="W1042" s="52" t="inlineStr">
        <is>
          <t>Yes</t>
        </is>
      </c>
      <c r="X1042" s="52" t="inlineStr">
        <is>
          <t>-</t>
        </is>
      </c>
      <c r="Y1042" s="52" t="inlineStr">
        <is>
          <t>Floor slab, outer walls and roof slab of the buried structure</t>
        </is>
      </c>
    </row>
    <row r="1043" outlineLevel="1">
      <c r="A1043" s="52" t="inlineStr">
        <is>
          <t>BNK-129</t>
        </is>
      </c>
      <c r="B1043" s="52" t="inlineStr">
        <is>
          <t>Command Bunker</t>
        </is>
      </c>
      <c r="C1043" s="63" t="inlineStr">
        <is>
          <t>Cube</t>
        </is>
      </c>
      <c r="D1043" s="60" t="inlineStr">
        <is>
          <t>Floor slab</t>
        </is>
      </c>
      <c r="E1043" s="52" t="inlineStr">
        <is>
          <t>BNK-128</t>
        </is>
      </c>
      <c r="F1043" s="52" t="n">
        <v>2</v>
      </c>
      <c r="G1043" s="54" t="n">
        <v>11</v>
      </c>
      <c r="H1043" s="54" t="n">
        <v>0.299999952</v>
      </c>
      <c r="I1043" s="54" t="n">
        <v>12.5</v>
      </c>
      <c r="J1043" s="54" t="n">
        <v>0</v>
      </c>
      <c r="K1043" s="54" t="n">
        <v>0</v>
      </c>
      <c r="L1043" s="54" t="n">
        <v>0</v>
      </c>
      <c r="M1043" s="54" t="n">
        <v>0</v>
      </c>
      <c r="N1043" s="54" t="n">
        <v>-3.55000019</v>
      </c>
      <c r="O1043" s="54" t="n">
        <v>-2.25</v>
      </c>
      <c r="P1043" s="52" t="inlineStr">
        <is>
          <t>Flat</t>
        </is>
      </c>
      <c r="Q1043" s="52" t="inlineStr">
        <is>
          <t>Concrete</t>
        </is>
      </c>
      <c r="R1043" s="54" t="n">
        <v>0.65</v>
      </c>
      <c r="S1043" s="54" t="n">
        <v>0</v>
      </c>
      <c r="T1043" s="54" t="n">
        <v>0.28</v>
      </c>
      <c r="U1043" s="54" t="n">
        <v>0</v>
      </c>
      <c r="V1043" s="52" t="inlineStr">
        <is>
          <t>No</t>
        </is>
      </c>
      <c r="W1043" s="52" t="inlineStr">
        <is>
          <t>No</t>
        </is>
      </c>
      <c r="X1043" s="52" t="inlineStr">
        <is>
          <t>-</t>
        </is>
      </c>
      <c r="Y1043" s="52" t="inlineStr">
        <is>
          <t>Foundation / floor slab</t>
        </is>
      </c>
    </row>
    <row r="1044" outlineLevel="1">
      <c r="A1044" s="52" t="inlineStr">
        <is>
          <t>BNK-130</t>
        </is>
      </c>
      <c r="B1044" s="52" t="inlineStr">
        <is>
          <t>Command Bunker</t>
        </is>
      </c>
      <c r="C1044" s="63" t="inlineStr">
        <is>
          <t>Cube</t>
        </is>
      </c>
      <c r="D1044" s="60" t="inlineStr">
        <is>
          <t>West wall</t>
        </is>
      </c>
      <c r="E1044" s="52" t="inlineStr">
        <is>
          <t>BNK-128</t>
        </is>
      </c>
      <c r="F1044" s="52" t="n">
        <v>2</v>
      </c>
      <c r="G1044" s="54" t="n">
        <v>0.300000191</v>
      </c>
      <c r="H1044" s="54" t="n">
        <v>2.60000014</v>
      </c>
      <c r="I1044" s="54" t="n">
        <v>12.5</v>
      </c>
      <c r="J1044" s="54" t="n">
        <v>0</v>
      </c>
      <c r="K1044" s="54" t="n">
        <v>0</v>
      </c>
      <c r="L1044" s="54" t="n">
        <v>0</v>
      </c>
      <c r="M1044" s="54" t="n">
        <v>-5.3499999</v>
      </c>
      <c r="N1044" s="54" t="n">
        <v>-2.10000014</v>
      </c>
      <c r="O1044" s="54" t="n">
        <v>-2.25</v>
      </c>
      <c r="P1044" s="52" t="inlineStr">
        <is>
          <t>Flat</t>
        </is>
      </c>
      <c r="Q1044" s="52" t="inlineStr">
        <is>
          <t>Concrete</t>
        </is>
      </c>
      <c r="R1044" s="54" t="n">
        <v>0.85</v>
      </c>
      <c r="S1044" s="54" t="n">
        <v>0</v>
      </c>
      <c r="T1044" s="54" t="n">
        <v>0.3</v>
      </c>
      <c r="U1044" s="54" t="n">
        <v>0</v>
      </c>
      <c r="V1044" s="52" t="inlineStr">
        <is>
          <t>No</t>
        </is>
      </c>
      <c r="W1044" s="52" t="inlineStr">
        <is>
          <t>No</t>
        </is>
      </c>
      <c r="X1044" s="52" t="inlineStr">
        <is>
          <t>-</t>
        </is>
      </c>
      <c r="Y1044" s="52" t="inlineStr">
        <is>
          <t>Outer west wall</t>
        </is>
      </c>
    </row>
    <row r="1045" outlineLevel="1">
      <c r="A1045" s="52" t="inlineStr">
        <is>
          <t>BNK-131</t>
        </is>
      </c>
      <c r="B1045" s="52" t="inlineStr">
        <is>
          <t>Command Bunker</t>
        </is>
      </c>
      <c r="C1045" s="63" t="inlineStr">
        <is>
          <t>Cube</t>
        </is>
      </c>
      <c r="D1045" s="60" t="inlineStr">
        <is>
          <t>East wall</t>
        </is>
      </c>
      <c r="E1045" s="52" t="inlineStr">
        <is>
          <t>BNK-128</t>
        </is>
      </c>
      <c r="F1045" s="52" t="n">
        <v>2</v>
      </c>
      <c r="G1045" s="54" t="n">
        <v>0.300000191</v>
      </c>
      <c r="H1045" s="54" t="n">
        <v>2.60000014</v>
      </c>
      <c r="I1045" s="54" t="n">
        <v>10.6000004</v>
      </c>
      <c r="J1045" s="54" t="n">
        <v>0</v>
      </c>
      <c r="K1045" s="54" t="n">
        <v>0</v>
      </c>
      <c r="L1045" s="54" t="n">
        <v>0</v>
      </c>
      <c r="M1045" s="54" t="n">
        <v>5.3499999</v>
      </c>
      <c r="N1045" s="54" t="n">
        <v>-2.10000014</v>
      </c>
      <c r="O1045" s="54" t="n">
        <v>-1.29999995</v>
      </c>
      <c r="P1045" s="52" t="inlineStr">
        <is>
          <t>Flat</t>
        </is>
      </c>
      <c r="Q1045" s="52" t="inlineStr">
        <is>
          <t>Concrete</t>
        </is>
      </c>
      <c r="R1045" s="54" t="n">
        <v>0.85</v>
      </c>
      <c r="S1045" s="54" t="n">
        <v>0</v>
      </c>
      <c r="T1045" s="54" t="n">
        <v>0.3</v>
      </c>
      <c r="U1045" s="54" t="n">
        <v>0</v>
      </c>
      <c r="V1045" s="52" t="inlineStr">
        <is>
          <t>No</t>
        </is>
      </c>
      <c r="W1045" s="52" t="inlineStr">
        <is>
          <t>No</t>
        </is>
      </c>
      <c r="X1045" s="52" t="inlineStr">
        <is>
          <t>-</t>
        </is>
      </c>
      <c r="Y1045" s="52" t="inlineStr">
        <is>
          <t>Outer east wall</t>
        </is>
      </c>
    </row>
    <row r="1046" outlineLevel="1">
      <c r="A1046" s="52" t="inlineStr">
        <is>
          <t>BNK-132</t>
        </is>
      </c>
      <c r="B1046" s="52" t="inlineStr">
        <is>
          <t>Command Bunker</t>
        </is>
      </c>
      <c r="C1046" s="63" t="inlineStr">
        <is>
          <t>Cube</t>
        </is>
      </c>
      <c r="D1046" s="60" t="inlineStr">
        <is>
          <t>South wall</t>
        </is>
      </c>
      <c r="E1046" s="52" t="inlineStr">
        <is>
          <t>BNK-128</t>
        </is>
      </c>
      <c r="F1046" s="52" t="n">
        <v>2</v>
      </c>
      <c r="G1046" s="54" t="n">
        <v>9.100000380000001</v>
      </c>
      <c r="H1046" s="54" t="n">
        <v>2.60000014</v>
      </c>
      <c r="I1046" s="54" t="n">
        <v>0.300000191</v>
      </c>
      <c r="J1046" s="54" t="n">
        <v>0</v>
      </c>
      <c r="K1046" s="54" t="n">
        <v>0</v>
      </c>
      <c r="L1046" s="54" t="n">
        <v>0</v>
      </c>
      <c r="M1046" s="54" t="n">
        <v>-0.950000048</v>
      </c>
      <c r="N1046" s="54" t="n">
        <v>-2.10000014</v>
      </c>
      <c r="O1046" s="54" t="n">
        <v>-8.350000380000001</v>
      </c>
      <c r="P1046" s="52" t="inlineStr">
        <is>
          <t>Flat</t>
        </is>
      </c>
      <c r="Q1046" s="52" t="inlineStr">
        <is>
          <t>Concrete</t>
        </is>
      </c>
      <c r="R1046" s="54" t="n">
        <v>0.85</v>
      </c>
      <c r="S1046" s="54" t="n">
        <v>0</v>
      </c>
      <c r="T1046" s="54" t="n">
        <v>0.3</v>
      </c>
      <c r="U1046" s="54" t="n">
        <v>0</v>
      </c>
      <c r="V1046" s="52" t="inlineStr">
        <is>
          <t>No</t>
        </is>
      </c>
      <c r="W1046" s="52" t="inlineStr">
        <is>
          <t>No</t>
        </is>
      </c>
      <c r="X1046" s="52" t="inlineStr">
        <is>
          <t>-</t>
        </is>
      </c>
      <c r="Y1046" s="52" t="inlineStr">
        <is>
          <t>Outer south wall</t>
        </is>
      </c>
    </row>
    <row r="1047" outlineLevel="1">
      <c r="A1047" s="52" t="inlineStr">
        <is>
          <t>BNK-133</t>
        </is>
      </c>
      <c r="B1047" s="52" t="inlineStr">
        <is>
          <t>Command Bunker</t>
        </is>
      </c>
      <c r="C1047" s="63" t="inlineStr">
        <is>
          <t>Cube</t>
        </is>
      </c>
      <c r="D1047" s="60" t="inlineStr">
        <is>
          <t>Roof slab A</t>
        </is>
      </c>
      <c r="E1047" s="52" t="inlineStr">
        <is>
          <t>BNK-128</t>
        </is>
      </c>
      <c r="F1047" s="52" t="n">
        <v>2</v>
      </c>
      <c r="G1047" s="54" t="n">
        <v>11</v>
      </c>
      <c r="H1047" s="54" t="n">
        <v>0.350000024</v>
      </c>
      <c r="I1047" s="54" t="n">
        <v>10.6000004</v>
      </c>
      <c r="J1047" s="54" t="n">
        <v>0</v>
      </c>
      <c r="K1047" s="54" t="n">
        <v>0</v>
      </c>
      <c r="L1047" s="54" t="n">
        <v>0</v>
      </c>
      <c r="M1047" s="54" t="n">
        <v>0</v>
      </c>
      <c r="N1047" s="54" t="n">
        <v>-0.625</v>
      </c>
      <c r="O1047" s="54" t="n">
        <v>-1.29999995</v>
      </c>
      <c r="P1047" s="52" t="inlineStr">
        <is>
          <t>Flat</t>
        </is>
      </c>
      <c r="Q1047" s="52" t="inlineStr">
        <is>
          <t>Concrete</t>
        </is>
      </c>
      <c r="R1047" s="54" t="n">
        <v>0.88</v>
      </c>
      <c r="S1047" s="54" t="n">
        <v>0</v>
      </c>
      <c r="T1047" s="54" t="n">
        <v>0.28</v>
      </c>
      <c r="U1047" s="54" t="n">
        <v>0</v>
      </c>
      <c r="V1047" s="52" t="inlineStr">
        <is>
          <t>No</t>
        </is>
      </c>
      <c r="W1047" s="52" t="inlineStr">
        <is>
          <t>No</t>
        </is>
      </c>
      <c r="X1047" s="52" t="inlineStr">
        <is>
          <t>-</t>
        </is>
      </c>
      <c r="Y1047" s="52" t="inlineStr">
        <is>
          <t>Roof slab (north part)</t>
        </is>
      </c>
    </row>
    <row r="1048" outlineLevel="1">
      <c r="A1048" s="52" t="inlineStr">
        <is>
          <t>BNK-134</t>
        </is>
      </c>
      <c r="B1048" s="52" t="inlineStr">
        <is>
          <t>Command Bunker</t>
        </is>
      </c>
      <c r="C1048" s="63" t="inlineStr">
        <is>
          <t>Cube</t>
        </is>
      </c>
      <c r="D1048" s="60" t="inlineStr">
        <is>
          <t>Roof slab B</t>
        </is>
      </c>
      <c r="E1048" s="52" t="inlineStr">
        <is>
          <t>BNK-128</t>
        </is>
      </c>
      <c r="F1048" s="52" t="n">
        <v>2</v>
      </c>
      <c r="G1048" s="54" t="n">
        <v>9.100000380000001</v>
      </c>
      <c r="H1048" s="54" t="n">
        <v>0.350000024</v>
      </c>
      <c r="I1048" s="54" t="n">
        <v>1.9000001</v>
      </c>
      <c r="J1048" s="54" t="n">
        <v>0</v>
      </c>
      <c r="K1048" s="54" t="n">
        <v>0</v>
      </c>
      <c r="L1048" s="54" t="n">
        <v>0</v>
      </c>
      <c r="M1048" s="54" t="n">
        <v>-0.950000048</v>
      </c>
      <c r="N1048" s="54" t="n">
        <v>-0.625</v>
      </c>
      <c r="O1048" s="54" t="n">
        <v>-7.55000019</v>
      </c>
      <c r="P1048" s="52" t="inlineStr">
        <is>
          <t>Flat</t>
        </is>
      </c>
      <c r="Q1048" s="52" t="inlineStr">
        <is>
          <t>Concrete</t>
        </is>
      </c>
      <c r="R1048" s="54" t="n">
        <v>0.88</v>
      </c>
      <c r="S1048" s="54" t="n">
        <v>0</v>
      </c>
      <c r="T1048" s="54" t="n">
        <v>0.28</v>
      </c>
      <c r="U1048" s="54" t="n">
        <v>0</v>
      </c>
      <c r="V1048" s="52" t="inlineStr">
        <is>
          <t>No</t>
        </is>
      </c>
      <c r="W1048" s="52" t="inlineStr">
        <is>
          <t>No</t>
        </is>
      </c>
      <c r="X1048" s="52" t="inlineStr">
        <is>
          <t>-</t>
        </is>
      </c>
      <c r="Y1048" s="52" t="inlineStr">
        <is>
          <t>Roof slab (south part, beside the exit shaft)</t>
        </is>
      </c>
    </row>
    <row r="1049" outlineLevel="1">
      <c r="A1049" s="52" t="inlineStr">
        <is>
          <t>BNK-135</t>
        </is>
      </c>
      <c r="B1049" s="52" t="inlineStr">
        <is>
          <t>Command Bunker</t>
        </is>
      </c>
      <c r="C1049" s="63" t="inlineStr">
        <is>
          <t>Cube</t>
        </is>
      </c>
      <c r="D1049" s="60" t="inlineStr">
        <is>
          <t>Tunnel wall W1</t>
        </is>
      </c>
      <c r="E1049" s="52" t="inlineStr">
        <is>
          <t>BNK-128</t>
        </is>
      </c>
      <c r="F1049" s="52" t="n">
        <v>2</v>
      </c>
      <c r="G1049" s="54" t="n">
        <v>0.299999952</v>
      </c>
      <c r="H1049" s="54" t="n">
        <v>2.60000014</v>
      </c>
      <c r="I1049" s="54" t="n">
        <v>2.69999981</v>
      </c>
      <c r="J1049" s="54" t="n">
        <v>0</v>
      </c>
      <c r="K1049" s="54" t="n">
        <v>0</v>
      </c>
      <c r="L1049" s="54" t="n">
        <v>0</v>
      </c>
      <c r="M1049" s="54" t="n">
        <v>-1.64999998</v>
      </c>
      <c r="N1049" s="54" t="n">
        <v>-2.10000014</v>
      </c>
      <c r="O1049" s="54" t="n">
        <v>-0.449999988</v>
      </c>
      <c r="P1049" s="52" t="inlineStr">
        <is>
          <t>Flat</t>
        </is>
      </c>
      <c r="Q1049" s="52" t="inlineStr">
        <is>
          <t>Concrete</t>
        </is>
      </c>
      <c r="R1049" s="54" t="n">
        <v>0.85</v>
      </c>
      <c r="S1049" s="54" t="n">
        <v>0</v>
      </c>
      <c r="T1049" s="54" t="n">
        <v>0.3</v>
      </c>
      <c r="U1049" s="54" t="n">
        <v>0</v>
      </c>
      <c r="V1049" s="52" t="inlineStr">
        <is>
          <t>No</t>
        </is>
      </c>
      <c r="W1049" s="52" t="inlineStr">
        <is>
          <t>No</t>
        </is>
      </c>
      <c r="X1049" s="52" t="inlineStr">
        <is>
          <t>-</t>
        </is>
      </c>
      <c r="Y1049" s="52" t="inlineStr">
        <is>
          <t>Tunnel west wall</t>
        </is>
      </c>
    </row>
    <row r="1050" outlineLevel="1">
      <c r="A1050" s="52" t="inlineStr">
        <is>
          <t>BNK-136</t>
        </is>
      </c>
      <c r="B1050" s="52" t="inlineStr">
        <is>
          <t>Command Bunker</t>
        </is>
      </c>
      <c r="C1050" s="63" t="inlineStr">
        <is>
          <t>Cube</t>
        </is>
      </c>
      <c r="D1050" s="60" t="inlineStr">
        <is>
          <t>Tunnel wall W2</t>
        </is>
      </c>
      <c r="E1050" s="52" t="inlineStr">
        <is>
          <t>BNK-128</t>
        </is>
      </c>
      <c r="F1050" s="52" t="n">
        <v>2</v>
      </c>
      <c r="G1050" s="54" t="n">
        <v>0.299999952</v>
      </c>
      <c r="H1050" s="54" t="n">
        <v>2.60000014</v>
      </c>
      <c r="I1050" s="54" t="n">
        <v>1.75000012</v>
      </c>
      <c r="J1050" s="54" t="n">
        <v>0</v>
      </c>
      <c r="K1050" s="54" t="n">
        <v>0</v>
      </c>
      <c r="L1050" s="54" t="n">
        <v>0</v>
      </c>
      <c r="M1050" s="54" t="n">
        <v>-1.64999998</v>
      </c>
      <c r="N1050" s="54" t="n">
        <v>-2.10000014</v>
      </c>
      <c r="O1050" s="54" t="n">
        <v>2.7750001</v>
      </c>
      <c r="P1050" s="52" t="inlineStr">
        <is>
          <t>Flat</t>
        </is>
      </c>
      <c r="Q1050" s="52" t="inlineStr">
        <is>
          <t>Concrete</t>
        </is>
      </c>
      <c r="R1050" s="54" t="n">
        <v>0.85</v>
      </c>
      <c r="S1050" s="54" t="n">
        <v>0</v>
      </c>
      <c r="T1050" s="54" t="n">
        <v>0.3</v>
      </c>
      <c r="U1050" s="54" t="n">
        <v>0</v>
      </c>
      <c r="V1050" s="52" t="inlineStr">
        <is>
          <t>No</t>
        </is>
      </c>
      <c r="W1050" s="52" t="inlineStr">
        <is>
          <t>No</t>
        </is>
      </c>
      <c r="X1050" s="52" t="inlineStr">
        <is>
          <t>-</t>
        </is>
      </c>
      <c r="Y1050" s="52" t="inlineStr">
        <is>
          <t>Tunnel west wall</t>
        </is>
      </c>
    </row>
    <row r="1051" outlineLevel="1">
      <c r="A1051" s="52" t="inlineStr">
        <is>
          <t>BNK-137</t>
        </is>
      </c>
      <c r="B1051" s="52" t="inlineStr">
        <is>
          <t>Command Bunker</t>
        </is>
      </c>
      <c r="C1051" s="63" t="inlineStr">
        <is>
          <t>Cube</t>
        </is>
      </c>
      <c r="D1051" s="60" t="inlineStr">
        <is>
          <t>Doorway lintel W</t>
        </is>
      </c>
      <c r="E1051" s="52" t="inlineStr">
        <is>
          <t>BNK-128</t>
        </is>
      </c>
      <c r="F1051" s="52" t="n">
        <v>2</v>
      </c>
      <c r="G1051" s="54" t="n">
        <v>0.299999952</v>
      </c>
      <c r="H1051" s="54" t="n">
        <v>0.500000179</v>
      </c>
      <c r="I1051" s="54" t="n">
        <v>1</v>
      </c>
      <c r="J1051" s="54" t="n">
        <v>0</v>
      </c>
      <c r="K1051" s="54" t="n">
        <v>0</v>
      </c>
      <c r="L1051" s="54" t="n">
        <v>0</v>
      </c>
      <c r="M1051" s="54" t="n">
        <v>-1.64999998</v>
      </c>
      <c r="N1051" s="54" t="n">
        <v>-1.05000007</v>
      </c>
      <c r="O1051" s="54" t="n">
        <v>1.39999998</v>
      </c>
      <c r="P1051" s="52" t="inlineStr">
        <is>
          <t>Flat</t>
        </is>
      </c>
      <c r="Q1051" s="52" t="inlineStr">
        <is>
          <t>Concrete</t>
        </is>
      </c>
      <c r="R1051" s="54" t="n">
        <v>0.85</v>
      </c>
      <c r="S1051" s="54" t="n">
        <v>0</v>
      </c>
      <c r="T1051" s="54" t="n">
        <v>0.3</v>
      </c>
      <c r="U1051" s="54" t="n">
        <v>0</v>
      </c>
      <c r="V1051" s="52" t="inlineStr">
        <is>
          <t>No</t>
        </is>
      </c>
      <c r="W1051" s="52" t="inlineStr">
        <is>
          <t>No</t>
        </is>
      </c>
      <c r="X1051" s="52" t="inlineStr">
        <is>
          <t>-</t>
        </is>
      </c>
      <c r="Y1051" s="52" t="inlineStr">
        <is>
          <t>Lintel over the bunk room door</t>
        </is>
      </c>
    </row>
    <row r="1052" outlineLevel="1">
      <c r="A1052" s="52" t="inlineStr">
        <is>
          <t>BNK-138</t>
        </is>
      </c>
      <c r="B1052" s="52" t="inlineStr">
        <is>
          <t>Command Bunker</t>
        </is>
      </c>
      <c r="C1052" s="63" t="inlineStr">
        <is>
          <t>Cube</t>
        </is>
      </c>
      <c r="D1052" s="60" t="inlineStr">
        <is>
          <t>Tunnel wall E1</t>
        </is>
      </c>
      <c r="E1052" s="52" t="inlineStr">
        <is>
          <t>BNK-128</t>
        </is>
      </c>
      <c r="F1052" s="52" t="n">
        <v>2</v>
      </c>
      <c r="G1052" s="54" t="n">
        <v>0.299999952</v>
      </c>
      <c r="H1052" s="54" t="n">
        <v>2.60000014</v>
      </c>
      <c r="I1052" s="54" t="n">
        <v>2.4000001</v>
      </c>
      <c r="J1052" s="54" t="n">
        <v>0</v>
      </c>
      <c r="K1052" s="54" t="n">
        <v>0</v>
      </c>
      <c r="L1052" s="54" t="n">
        <v>0</v>
      </c>
      <c r="M1052" s="54" t="n">
        <v>1.64999998</v>
      </c>
      <c r="N1052" s="54" t="n">
        <v>-2.10000014</v>
      </c>
      <c r="O1052" s="54" t="n">
        <v>-0.599999964</v>
      </c>
      <c r="P1052" s="52" t="inlineStr">
        <is>
          <t>Flat</t>
        </is>
      </c>
      <c r="Q1052" s="52" t="inlineStr">
        <is>
          <t>Concrete</t>
        </is>
      </c>
      <c r="R1052" s="54" t="n">
        <v>0.85</v>
      </c>
      <c r="S1052" s="54" t="n">
        <v>0</v>
      </c>
      <c r="T1052" s="54" t="n">
        <v>0.3</v>
      </c>
      <c r="U1052" s="54" t="n">
        <v>0</v>
      </c>
      <c r="V1052" s="52" t="inlineStr">
        <is>
          <t>No</t>
        </is>
      </c>
      <c r="W1052" s="52" t="inlineStr">
        <is>
          <t>No</t>
        </is>
      </c>
      <c r="X1052" s="52" t="inlineStr">
        <is>
          <t>-</t>
        </is>
      </c>
      <c r="Y1052" s="52" t="inlineStr">
        <is>
          <t>Tunnel east wall</t>
        </is>
      </c>
    </row>
    <row r="1053" outlineLevel="1">
      <c r="A1053" s="52" t="inlineStr">
        <is>
          <t>BNK-139</t>
        </is>
      </c>
      <c r="B1053" s="52" t="inlineStr">
        <is>
          <t>Command Bunker</t>
        </is>
      </c>
      <c r="C1053" s="63" t="inlineStr">
        <is>
          <t>Cube</t>
        </is>
      </c>
      <c r="D1053" s="60" t="inlineStr">
        <is>
          <t>Tunnel wall E2</t>
        </is>
      </c>
      <c r="E1053" s="52" t="inlineStr">
        <is>
          <t>BNK-128</t>
        </is>
      </c>
      <c r="F1053" s="52" t="n">
        <v>2</v>
      </c>
      <c r="G1053" s="54" t="n">
        <v>0.299999952</v>
      </c>
      <c r="H1053" s="54" t="n">
        <v>2.60000014</v>
      </c>
      <c r="I1053" s="54" t="n">
        <v>1.85000014</v>
      </c>
      <c r="J1053" s="54" t="n">
        <v>0</v>
      </c>
      <c r="K1053" s="54" t="n">
        <v>0</v>
      </c>
      <c r="L1053" s="54" t="n">
        <v>0</v>
      </c>
      <c r="M1053" s="54" t="n">
        <v>1.64999998</v>
      </c>
      <c r="N1053" s="54" t="n">
        <v>-2.10000014</v>
      </c>
      <c r="O1053" s="54" t="n">
        <v>2.7249999</v>
      </c>
      <c r="P1053" s="52" t="inlineStr">
        <is>
          <t>Flat</t>
        </is>
      </c>
      <c r="Q1053" s="52" t="inlineStr">
        <is>
          <t>Concrete</t>
        </is>
      </c>
      <c r="R1053" s="54" t="n">
        <v>0.85</v>
      </c>
      <c r="S1053" s="54" t="n">
        <v>0</v>
      </c>
      <c r="T1053" s="54" t="n">
        <v>0.3</v>
      </c>
      <c r="U1053" s="54" t="n">
        <v>0</v>
      </c>
      <c r="V1053" s="52" t="inlineStr">
        <is>
          <t>No</t>
        </is>
      </c>
      <c r="W1053" s="52" t="inlineStr">
        <is>
          <t>No</t>
        </is>
      </c>
      <c r="X1053" s="52" t="inlineStr">
        <is>
          <t>-</t>
        </is>
      </c>
      <c r="Y1053" s="52" t="inlineStr">
        <is>
          <t>Tunnel east wall</t>
        </is>
      </c>
    </row>
    <row r="1054" outlineLevel="1">
      <c r="A1054" s="52" t="inlineStr">
        <is>
          <t>BNK-140</t>
        </is>
      </c>
      <c r="B1054" s="52" t="inlineStr">
        <is>
          <t>Command Bunker</t>
        </is>
      </c>
      <c r="C1054" s="63" t="inlineStr">
        <is>
          <t>Cube</t>
        </is>
      </c>
      <c r="D1054" s="60" t="inlineStr">
        <is>
          <t>Doorway lintel E</t>
        </is>
      </c>
      <c r="E1054" s="52" t="inlineStr">
        <is>
          <t>BNK-128</t>
        </is>
      </c>
      <c r="F1054" s="52" t="n">
        <v>2</v>
      </c>
      <c r="G1054" s="54" t="n">
        <v>0.299999952</v>
      </c>
      <c r="H1054" s="54" t="n">
        <v>0.500000179</v>
      </c>
      <c r="I1054" s="54" t="n">
        <v>1.19999993</v>
      </c>
      <c r="J1054" s="54" t="n">
        <v>0</v>
      </c>
      <c r="K1054" s="54" t="n">
        <v>0</v>
      </c>
      <c r="L1054" s="54" t="n">
        <v>0</v>
      </c>
      <c r="M1054" s="54" t="n">
        <v>1.64999998</v>
      </c>
      <c r="N1054" s="54" t="n">
        <v>-1.05000007</v>
      </c>
      <c r="O1054" s="54" t="n">
        <v>1.20000005</v>
      </c>
      <c r="P1054" s="52" t="inlineStr">
        <is>
          <t>Flat</t>
        </is>
      </c>
      <c r="Q1054" s="52" t="inlineStr">
        <is>
          <t>Concrete</t>
        </is>
      </c>
      <c r="R1054" s="54" t="n">
        <v>0.85</v>
      </c>
      <c r="S1054" s="54" t="n">
        <v>0</v>
      </c>
      <c r="T1054" s="54" t="n">
        <v>0.3</v>
      </c>
      <c r="U1054" s="54" t="n">
        <v>0</v>
      </c>
      <c r="V1054" s="52" t="inlineStr">
        <is>
          <t>No</t>
        </is>
      </c>
      <c r="W1054" s="52" t="inlineStr">
        <is>
          <t>No</t>
        </is>
      </c>
      <c r="X1054" s="52" t="inlineStr">
        <is>
          <t>-</t>
        </is>
      </c>
      <c r="Y1054" s="52" t="inlineStr">
        <is>
          <t>Lintel over the generator room door</t>
        </is>
      </c>
    </row>
    <row r="1055" outlineLevel="1">
      <c r="A1055" s="52" t="inlineStr">
        <is>
          <t>BNK-141</t>
        </is>
      </c>
      <c r="B1055" s="52" t="inlineStr">
        <is>
          <t>Command Bunker</t>
        </is>
      </c>
      <c r="C1055" s="63" t="inlineStr">
        <is>
          <t>Cube</t>
        </is>
      </c>
      <c r="D1055" s="60" t="inlineStr">
        <is>
          <t>Cross wall W</t>
        </is>
      </c>
      <c r="E1055" s="52" t="inlineStr">
        <is>
          <t>BNK-128</t>
        </is>
      </c>
      <c r="F1055" s="52" t="n">
        <v>2</v>
      </c>
      <c r="G1055" s="54" t="n">
        <v>4.5999999</v>
      </c>
      <c r="H1055" s="54" t="n">
        <v>2.60000014</v>
      </c>
      <c r="I1055" s="54" t="n">
        <v>0.299999952</v>
      </c>
      <c r="J1055" s="54" t="n">
        <v>0</v>
      </c>
      <c r="K1055" s="54" t="n">
        <v>0</v>
      </c>
      <c r="L1055" s="54" t="n">
        <v>0</v>
      </c>
      <c r="M1055" s="54" t="n">
        <v>-3.20000005</v>
      </c>
      <c r="N1055" s="54" t="n">
        <v>-2.10000014</v>
      </c>
      <c r="O1055" s="54" t="n">
        <v>-1.94999993</v>
      </c>
      <c r="P1055" s="52" t="inlineStr">
        <is>
          <t>Flat</t>
        </is>
      </c>
      <c r="Q1055" s="52" t="inlineStr">
        <is>
          <t>Concrete</t>
        </is>
      </c>
      <c r="R1055" s="54" t="n">
        <v>0.85</v>
      </c>
      <c r="S1055" s="54" t="n">
        <v>0</v>
      </c>
      <c r="T1055" s="54" t="n">
        <v>0.3</v>
      </c>
      <c r="U1055" s="54" t="n">
        <v>0</v>
      </c>
      <c r="V1055" s="52" t="inlineStr">
        <is>
          <t>No</t>
        </is>
      </c>
      <c r="W1055" s="52" t="inlineStr">
        <is>
          <t>No</t>
        </is>
      </c>
      <c r="X1055" s="52" t="inlineStr">
        <is>
          <t>-</t>
        </is>
      </c>
      <c r="Y1055" s="52" t="inlineStr">
        <is>
          <t>Wall between the rooms and the command room</t>
        </is>
      </c>
    </row>
    <row r="1056" outlineLevel="1">
      <c r="A1056" s="52" t="inlineStr">
        <is>
          <t>BNK-142</t>
        </is>
      </c>
      <c r="B1056" s="52" t="inlineStr">
        <is>
          <t>Command Bunker</t>
        </is>
      </c>
      <c r="C1056" s="63" t="inlineStr">
        <is>
          <t>Cube</t>
        </is>
      </c>
      <c r="D1056" s="60" t="inlineStr">
        <is>
          <t>Cross wall E</t>
        </is>
      </c>
      <c r="E1056" s="52" t="inlineStr">
        <is>
          <t>BNK-128</t>
        </is>
      </c>
      <c r="F1056" s="52" t="n">
        <v>2</v>
      </c>
      <c r="G1056" s="54" t="n">
        <v>4.5999999</v>
      </c>
      <c r="H1056" s="54" t="n">
        <v>2.60000014</v>
      </c>
      <c r="I1056" s="54" t="n">
        <v>0.299999952</v>
      </c>
      <c r="J1056" s="54" t="n">
        <v>0</v>
      </c>
      <c r="K1056" s="54" t="n">
        <v>0</v>
      </c>
      <c r="L1056" s="54" t="n">
        <v>0</v>
      </c>
      <c r="M1056" s="54" t="n">
        <v>3.20000005</v>
      </c>
      <c r="N1056" s="54" t="n">
        <v>-2.10000014</v>
      </c>
      <c r="O1056" s="54" t="n">
        <v>-1.94999993</v>
      </c>
      <c r="P1056" s="52" t="inlineStr">
        <is>
          <t>Flat</t>
        </is>
      </c>
      <c r="Q1056" s="52" t="inlineStr">
        <is>
          <t>Concrete</t>
        </is>
      </c>
      <c r="R1056" s="54" t="n">
        <v>0.85</v>
      </c>
      <c r="S1056" s="54" t="n">
        <v>0</v>
      </c>
      <c r="T1056" s="54" t="n">
        <v>0.3</v>
      </c>
      <c r="U1056" s="54" t="n">
        <v>0</v>
      </c>
      <c r="V1056" s="52" t="inlineStr">
        <is>
          <t>No</t>
        </is>
      </c>
      <c r="W1056" s="52" t="inlineStr">
        <is>
          <t>No</t>
        </is>
      </c>
      <c r="X1056" s="52" t="inlineStr">
        <is>
          <t>-</t>
        </is>
      </c>
      <c r="Y1056" s="52" t="inlineStr">
        <is>
          <t>Wall between the rooms and the command room</t>
        </is>
      </c>
    </row>
    <row r="1057" outlineLevel="1">
      <c r="A1057" s="52" t="inlineStr">
        <is>
          <t>BNK-143</t>
        </is>
      </c>
      <c r="B1057" s="52" t="inlineStr">
        <is>
          <t>Command Bunker</t>
        </is>
      </c>
      <c r="C1057" s="63" t="inlineStr">
        <is>
          <t>Cube</t>
        </is>
      </c>
      <c r="D1057" s="60" t="inlineStr">
        <is>
          <t>Doorway lintel CIC</t>
        </is>
      </c>
      <c r="E1057" s="52" t="inlineStr">
        <is>
          <t>BNK-128</t>
        </is>
      </c>
      <c r="F1057" s="52" t="n">
        <v>2</v>
      </c>
      <c r="G1057" s="54" t="n">
        <v>1.79999995</v>
      </c>
      <c r="H1057" s="54" t="n">
        <v>0.400000036</v>
      </c>
      <c r="I1057" s="54" t="n">
        <v>0.299999952</v>
      </c>
      <c r="J1057" s="54" t="n">
        <v>0</v>
      </c>
      <c r="K1057" s="54" t="n">
        <v>0</v>
      </c>
      <c r="L1057" s="54" t="n">
        <v>0</v>
      </c>
      <c r="M1057" s="54" t="n">
        <v>0</v>
      </c>
      <c r="N1057" s="54" t="n">
        <v>-1</v>
      </c>
      <c r="O1057" s="54" t="n">
        <v>-1.94999993</v>
      </c>
      <c r="P1057" s="52" t="inlineStr">
        <is>
          <t>Flat</t>
        </is>
      </c>
      <c r="Q1057" s="52" t="inlineStr">
        <is>
          <t>Concrete</t>
        </is>
      </c>
      <c r="R1057" s="54" t="n">
        <v>0.85</v>
      </c>
      <c r="S1057" s="54" t="n">
        <v>0</v>
      </c>
      <c r="T1057" s="54" t="n">
        <v>0.3</v>
      </c>
      <c r="U1057" s="54" t="n">
        <v>0</v>
      </c>
      <c r="V1057" s="52" t="inlineStr">
        <is>
          <t>No</t>
        </is>
      </c>
      <c r="W1057" s="52" t="inlineStr">
        <is>
          <t>No</t>
        </is>
      </c>
      <c r="X1057" s="52" t="inlineStr">
        <is>
          <t>-</t>
        </is>
      </c>
      <c r="Y1057" s="52" t="inlineStr">
        <is>
          <t>Lintel over the command room opening</t>
        </is>
      </c>
    </row>
    <row r="1058" outlineLevel="1">
      <c r="A1058" s="52" t="inlineStr">
        <is>
          <t>BNK-144</t>
        </is>
      </c>
      <c r="B1058" s="52" t="inlineStr">
        <is>
          <t>Command Bunker</t>
        </is>
      </c>
      <c r="C1058" s="63" t="inlineStr">
        <is>
          <t>Cube</t>
        </is>
      </c>
      <c r="D1058" s="60" t="inlineStr">
        <is>
          <t>Shaft wall W</t>
        </is>
      </c>
      <c r="E1058" s="52" t="inlineStr">
        <is>
          <t>BNK-128</t>
        </is>
      </c>
      <c r="F1058" s="52" t="n">
        <v>2</v>
      </c>
      <c r="G1058" s="54" t="n">
        <v>0.300000191</v>
      </c>
      <c r="H1058" s="54" t="n">
        <v>3.48281264</v>
      </c>
      <c r="I1058" s="54" t="n">
        <v>1.9000001</v>
      </c>
      <c r="J1058" s="54" t="n">
        <v>0</v>
      </c>
      <c r="K1058" s="54" t="n">
        <v>0</v>
      </c>
      <c r="L1058" s="54" t="n">
        <v>0</v>
      </c>
      <c r="M1058" s="54" t="n">
        <v>3.75</v>
      </c>
      <c r="N1058" s="54" t="n">
        <v>-1.65859377</v>
      </c>
      <c r="O1058" s="54" t="n">
        <v>-7.55000019</v>
      </c>
      <c r="P1058" s="52" t="inlineStr">
        <is>
          <t>Flat</t>
        </is>
      </c>
      <c r="Q1058" s="52" t="inlineStr">
        <is>
          <t>Concrete</t>
        </is>
      </c>
      <c r="R1058" s="54" t="n">
        <v>0.88</v>
      </c>
      <c r="S1058" s="54" t="n">
        <v>0</v>
      </c>
      <c r="T1058" s="54" t="n">
        <v>0.28</v>
      </c>
      <c r="U1058" s="54" t="n">
        <v>0</v>
      </c>
      <c r="V1058" s="52" t="inlineStr">
        <is>
          <t>No</t>
        </is>
      </c>
      <c r="W1058" s="52" t="inlineStr">
        <is>
          <t>No</t>
        </is>
      </c>
      <c r="X1058" s="52" t="inlineStr">
        <is>
          <t>-</t>
        </is>
      </c>
      <c r="Y1058" s="52" t="inlineStr">
        <is>
          <t>Exit shaft west wall</t>
        </is>
      </c>
    </row>
    <row r="1059" outlineLevel="1">
      <c r="A1059" s="52" t="inlineStr">
        <is>
          <t>BNK-145</t>
        </is>
      </c>
      <c r="B1059" s="52" t="inlineStr">
        <is>
          <t>Command Bunker</t>
        </is>
      </c>
      <c r="C1059" s="63" t="inlineStr">
        <is>
          <t>Cube</t>
        </is>
      </c>
      <c r="D1059" s="60" t="inlineStr">
        <is>
          <t>Shaft wall E</t>
        </is>
      </c>
      <c r="E1059" s="52" t="inlineStr">
        <is>
          <t>BNK-128</t>
        </is>
      </c>
      <c r="F1059" s="52" t="n">
        <v>2</v>
      </c>
      <c r="G1059" s="54" t="n">
        <v>0.300000191</v>
      </c>
      <c r="H1059" s="54" t="n">
        <v>3.48281264</v>
      </c>
      <c r="I1059" s="54" t="n">
        <v>1.9000001</v>
      </c>
      <c r="J1059" s="54" t="n">
        <v>0</v>
      </c>
      <c r="K1059" s="54" t="n">
        <v>0</v>
      </c>
      <c r="L1059" s="54" t="n">
        <v>0</v>
      </c>
      <c r="M1059" s="54" t="n">
        <v>5.3499999</v>
      </c>
      <c r="N1059" s="54" t="n">
        <v>-1.65859377</v>
      </c>
      <c r="O1059" s="54" t="n">
        <v>-7.55000019</v>
      </c>
      <c r="P1059" s="52" t="inlineStr">
        <is>
          <t>Flat</t>
        </is>
      </c>
      <c r="Q1059" s="52" t="inlineStr">
        <is>
          <t>Concrete</t>
        </is>
      </c>
      <c r="R1059" s="54" t="n">
        <v>0.88</v>
      </c>
      <c r="S1059" s="54" t="n">
        <v>0</v>
      </c>
      <c r="T1059" s="54" t="n">
        <v>0.28</v>
      </c>
      <c r="U1059" s="54" t="n">
        <v>0</v>
      </c>
      <c r="V1059" s="52" t="inlineStr">
        <is>
          <t>No</t>
        </is>
      </c>
      <c r="W1059" s="52" t="inlineStr">
        <is>
          <t>No</t>
        </is>
      </c>
      <c r="X1059" s="52" t="inlineStr">
        <is>
          <t>-</t>
        </is>
      </c>
      <c r="Y1059" s="52" t="inlineStr">
        <is>
          <t>Exit shaft east wall</t>
        </is>
      </c>
    </row>
    <row r="1060" outlineLevel="1">
      <c r="A1060" s="52" t="inlineStr">
        <is>
          <t>BNK-146</t>
        </is>
      </c>
      <c r="B1060" s="52" t="inlineStr">
        <is>
          <t>Command Bunker</t>
        </is>
      </c>
      <c r="C1060" s="63" t="inlineStr">
        <is>
          <t>Cube</t>
        </is>
      </c>
      <c r="D1060" s="60" t="inlineStr">
        <is>
          <t>Shaft wall S</t>
        </is>
      </c>
      <c r="E1060" s="52" t="inlineStr">
        <is>
          <t>BNK-128</t>
        </is>
      </c>
      <c r="F1060" s="52" t="n">
        <v>2</v>
      </c>
      <c r="G1060" s="54" t="n">
        <v>1.29999971</v>
      </c>
      <c r="H1060" s="54" t="n">
        <v>3.48281264</v>
      </c>
      <c r="I1060" s="54" t="n">
        <v>0.300000191</v>
      </c>
      <c r="J1060" s="54" t="n">
        <v>0</v>
      </c>
      <c r="K1060" s="54" t="n">
        <v>0</v>
      </c>
      <c r="L1060" s="54" t="n">
        <v>0</v>
      </c>
      <c r="M1060" s="54" t="n">
        <v>4.55000019</v>
      </c>
      <c r="N1060" s="54" t="n">
        <v>-1.65859377</v>
      </c>
      <c r="O1060" s="54" t="n">
        <v>-8.350000380000001</v>
      </c>
      <c r="P1060" s="52" t="inlineStr">
        <is>
          <t>Flat</t>
        </is>
      </c>
      <c r="Q1060" s="52" t="inlineStr">
        <is>
          <t>Concrete</t>
        </is>
      </c>
      <c r="R1060" s="54" t="n">
        <v>0.88</v>
      </c>
      <c r="S1060" s="54" t="n">
        <v>0</v>
      </c>
      <c r="T1060" s="54" t="n">
        <v>0.28</v>
      </c>
      <c r="U1060" s="54" t="n">
        <v>0</v>
      </c>
      <c r="V1060" s="52" t="inlineStr">
        <is>
          <t>No</t>
        </is>
      </c>
      <c r="W1060" s="52" t="inlineStr">
        <is>
          <t>No</t>
        </is>
      </c>
      <c r="X1060" s="52" t="inlineStr">
        <is>
          <t>-</t>
        </is>
      </c>
      <c r="Y1060" s="52" t="inlineStr">
        <is>
          <t>Exit shaft south wall</t>
        </is>
      </c>
    </row>
    <row r="1061" outlineLevel="1">
      <c r="A1061" s="52" t="inlineStr">
        <is>
          <t>BNK-147</t>
        </is>
      </c>
      <c r="B1061" s="52" t="inlineStr">
        <is>
          <t>Command Bunker</t>
        </is>
      </c>
      <c r="C1061" s="63" t="inlineStr">
        <is>
          <t>Cube</t>
        </is>
      </c>
      <c r="D1061" s="60" t="inlineStr">
        <is>
          <t>Shaft wall N1</t>
        </is>
      </c>
      <c r="E1061" s="52" t="inlineStr">
        <is>
          <t>BNK-128</t>
        </is>
      </c>
      <c r="F1061" s="52" t="n">
        <v>2</v>
      </c>
      <c r="G1061" s="54" t="n">
        <v>0.09999990459999999</v>
      </c>
      <c r="H1061" s="54" t="n">
        <v>3.48281264</v>
      </c>
      <c r="I1061" s="54" t="n">
        <v>0.300000191</v>
      </c>
      <c r="J1061" s="54" t="n">
        <v>0</v>
      </c>
      <c r="K1061" s="54" t="n">
        <v>0</v>
      </c>
      <c r="L1061" s="54" t="n">
        <v>0</v>
      </c>
      <c r="M1061" s="54" t="n">
        <v>3.95000005</v>
      </c>
      <c r="N1061" s="54" t="n">
        <v>-1.65859377</v>
      </c>
      <c r="O1061" s="54" t="n">
        <v>-6.75</v>
      </c>
      <c r="P1061" s="52" t="inlineStr">
        <is>
          <t>Flat</t>
        </is>
      </c>
      <c r="Q1061" s="52" t="inlineStr">
        <is>
          <t>Concrete</t>
        </is>
      </c>
      <c r="R1061" s="54" t="n">
        <v>0.88</v>
      </c>
      <c r="S1061" s="54" t="n">
        <v>0</v>
      </c>
      <c r="T1061" s="54" t="n">
        <v>0.28</v>
      </c>
      <c r="U1061" s="54" t="n">
        <v>0</v>
      </c>
      <c r="V1061" s="52" t="inlineStr">
        <is>
          <t>No</t>
        </is>
      </c>
      <c r="W1061" s="52" t="inlineStr">
        <is>
          <t>No</t>
        </is>
      </c>
      <c r="X1061" s="52" t="inlineStr">
        <is>
          <t>-</t>
        </is>
      </c>
      <c r="Y1061" s="52" t="inlineStr">
        <is>
          <t>Exit shaft north wall</t>
        </is>
      </c>
    </row>
    <row r="1062" outlineLevel="1">
      <c r="A1062" s="52" t="inlineStr">
        <is>
          <t>BNK-148</t>
        </is>
      </c>
      <c r="B1062" s="52" t="inlineStr">
        <is>
          <t>Command Bunker</t>
        </is>
      </c>
      <c r="C1062" s="63" t="inlineStr">
        <is>
          <t>Cube</t>
        </is>
      </c>
      <c r="D1062" s="60" t="inlineStr">
        <is>
          <t>Shaft wall N2</t>
        </is>
      </c>
      <c r="E1062" s="52" t="inlineStr">
        <is>
          <t>BNK-128</t>
        </is>
      </c>
      <c r="F1062" s="52" t="n">
        <v>2</v>
      </c>
      <c r="G1062" s="54" t="n">
        <v>0.299999714</v>
      </c>
      <c r="H1062" s="54" t="n">
        <v>3.48281264</v>
      </c>
      <c r="I1062" s="54" t="n">
        <v>0.300000191</v>
      </c>
      <c r="J1062" s="54" t="n">
        <v>0</v>
      </c>
      <c r="K1062" s="54" t="n">
        <v>0</v>
      </c>
      <c r="L1062" s="54" t="n">
        <v>0</v>
      </c>
      <c r="M1062" s="54" t="n">
        <v>5.05000019</v>
      </c>
      <c r="N1062" s="54" t="n">
        <v>-1.65859377</v>
      </c>
      <c r="O1062" s="54" t="n">
        <v>-6.75</v>
      </c>
      <c r="P1062" s="52" t="inlineStr">
        <is>
          <t>Flat</t>
        </is>
      </c>
      <c r="Q1062" s="52" t="inlineStr">
        <is>
          <t>Concrete</t>
        </is>
      </c>
      <c r="R1062" s="54" t="n">
        <v>0.88</v>
      </c>
      <c r="S1062" s="54" t="n">
        <v>0</v>
      </c>
      <c r="T1062" s="54" t="n">
        <v>0.28</v>
      </c>
      <c r="U1062" s="54" t="n">
        <v>0</v>
      </c>
      <c r="V1062" s="52" t="inlineStr">
        <is>
          <t>No</t>
        </is>
      </c>
      <c r="W1062" s="52" t="inlineStr">
        <is>
          <t>No</t>
        </is>
      </c>
      <c r="X1062" s="52" t="inlineStr">
        <is>
          <t>-</t>
        </is>
      </c>
      <c r="Y1062" s="52" t="inlineStr">
        <is>
          <t>Exit shaft north wall</t>
        </is>
      </c>
    </row>
    <row r="1063" outlineLevel="1">
      <c r="A1063" s="52" t="inlineStr">
        <is>
          <t>BNK-149</t>
        </is>
      </c>
      <c r="B1063" s="52" t="inlineStr">
        <is>
          <t>Command Bunker</t>
        </is>
      </c>
      <c r="C1063" s="63" t="inlineStr">
        <is>
          <t>Cube</t>
        </is>
      </c>
      <c r="D1063" s="60" t="inlineStr">
        <is>
          <t>Shaft door lintel</t>
        </is>
      </c>
      <c r="E1063" s="52" t="inlineStr">
        <is>
          <t>BNK-128</t>
        </is>
      </c>
      <c r="F1063" s="52" t="n">
        <v>2</v>
      </c>
      <c r="G1063" s="54" t="n">
        <v>0.900000095</v>
      </c>
      <c r="H1063" s="54" t="n">
        <v>1.48281264</v>
      </c>
      <c r="I1063" s="54" t="n">
        <v>0.300000191</v>
      </c>
      <c r="J1063" s="54" t="n">
        <v>0</v>
      </c>
      <c r="K1063" s="54" t="n">
        <v>0</v>
      </c>
      <c r="L1063" s="54" t="n">
        <v>0</v>
      </c>
      <c r="M1063" s="54" t="n">
        <v>4.44999981</v>
      </c>
      <c r="N1063" s="54" t="n">
        <v>-0.658593774</v>
      </c>
      <c r="O1063" s="54" t="n">
        <v>-6.75</v>
      </c>
      <c r="P1063" s="52" t="inlineStr">
        <is>
          <t>Flat</t>
        </is>
      </c>
      <c r="Q1063" s="52" t="inlineStr">
        <is>
          <t>Concrete</t>
        </is>
      </c>
      <c r="R1063" s="54" t="n">
        <v>0.88</v>
      </c>
      <c r="S1063" s="54" t="n">
        <v>0</v>
      </c>
      <c r="T1063" s="54" t="n">
        <v>0.28</v>
      </c>
      <c r="U1063" s="54" t="n">
        <v>0</v>
      </c>
      <c r="V1063" s="52" t="inlineStr">
        <is>
          <t>No</t>
        </is>
      </c>
      <c r="W1063" s="52" t="inlineStr">
        <is>
          <t>No</t>
        </is>
      </c>
      <c r="X1063" s="52" t="inlineStr">
        <is>
          <t>-</t>
        </is>
      </c>
      <c r="Y1063" s="52" t="inlineStr">
        <is>
          <t>Lintel over the shaft entrance</t>
        </is>
      </c>
    </row>
    <row r="1064" outlineLevel="1">
      <c r="A1064" s="52" t="inlineStr">
        <is>
          <t>BNK-150</t>
        </is>
      </c>
      <c r="B1064" s="52" t="inlineStr">
        <is>
          <t>Command Bunker</t>
        </is>
      </c>
      <c r="C1064" s="53" t="inlineStr">
        <is>
          <t>Group</t>
        </is>
      </c>
      <c r="D1064" s="57" t="inlineStr">
        <is>
          <t>Tunnel</t>
        </is>
      </c>
      <c r="E1064" s="52" t="inlineStr">
        <is>
          <t>BNK-00</t>
        </is>
      </c>
      <c r="F1064" s="52" t="n">
        <v>1</v>
      </c>
      <c r="G1064" s="54" t="n">
        <v>1</v>
      </c>
      <c r="H1064" s="54" t="n">
        <v>1</v>
      </c>
      <c r="I1064" s="54" t="n">
        <v>1</v>
      </c>
      <c r="J1064" s="54" t="n">
        <v>0</v>
      </c>
      <c r="K1064" s="54" t="n">
        <v>0</v>
      </c>
      <c r="L1064" s="54" t="n">
        <v>0</v>
      </c>
      <c r="M1064" s="54" t="n">
        <v>0</v>
      </c>
      <c r="N1064" s="54" t="n">
        <v>0</v>
      </c>
      <c r="O1064" s="54" t="n">
        <v>0</v>
      </c>
      <c r="P1064" s="52" t="inlineStr">
        <is>
          <t>-</t>
        </is>
      </c>
      <c r="Q1064" s="52" t="inlineStr">
        <is>
          <t>Plain</t>
        </is>
      </c>
      <c r="R1064" s="54" t="n">
        <v>0.5</v>
      </c>
      <c r="S1064" s="54" t="n">
        <v>0</v>
      </c>
      <c r="T1064" s="54" t="n">
        <v>0.2</v>
      </c>
      <c r="U1064" s="54" t="n">
        <v>0</v>
      </c>
      <c r="V1064" s="52" t="inlineStr">
        <is>
          <t>No</t>
        </is>
      </c>
      <c r="W1064" s="52" t="inlineStr">
        <is>
          <t>Yes</t>
        </is>
      </c>
      <c r="X1064" s="52" t="inlineStr">
        <is>
          <t>-</t>
        </is>
      </c>
      <c r="Y1064" s="52" t="inlineStr">
        <is>
          <t>Entrance tunnel from the blast doors to the command room</t>
        </is>
      </c>
    </row>
    <row r="1065" outlineLevel="1">
      <c r="A1065" s="52" t="inlineStr">
        <is>
          <t>BNK-151</t>
        </is>
      </c>
      <c r="B1065" s="52" t="inlineStr">
        <is>
          <t>Command Bunker</t>
        </is>
      </c>
      <c r="C1065" s="63" t="inlineStr">
        <is>
          <t>Cube</t>
        </is>
      </c>
      <c r="D1065" s="60" t="inlineStr">
        <is>
          <t>Fixture housing</t>
        </is>
      </c>
      <c r="E1065" s="52" t="inlineStr">
        <is>
          <t>BNK-150</t>
        </is>
      </c>
      <c r="F1065" s="52" t="n">
        <v>2</v>
      </c>
      <c r="G1065" s="54" t="n">
        <v>1.29999995</v>
      </c>
      <c r="H1065" s="54" t="n">
        <v>0.0500000007</v>
      </c>
      <c r="I1065" s="54" t="n">
        <v>0.300000012</v>
      </c>
      <c r="J1065" s="54" t="n">
        <v>0</v>
      </c>
      <c r="K1065" s="54" t="n">
        <v>0</v>
      </c>
      <c r="L1065" s="54" t="n">
        <v>0</v>
      </c>
      <c r="M1065" s="54" t="n">
        <v>0</v>
      </c>
      <c r="N1065" s="54" t="n">
        <v>-0.829999983</v>
      </c>
      <c r="O1065" s="54" t="n">
        <v>3</v>
      </c>
      <c r="P1065" s="52" t="inlineStr">
        <is>
          <t>Flat</t>
        </is>
      </c>
      <c r="Q1065" s="52" t="inlineStr">
        <is>
          <t>Metal</t>
        </is>
      </c>
      <c r="R1065" s="54" t="n">
        <v>0.4</v>
      </c>
      <c r="S1065" s="54" t="n">
        <v>0.9</v>
      </c>
      <c r="T1065" s="54" t="n">
        <v>0.28</v>
      </c>
      <c r="U1065" s="54" t="n">
        <v>0</v>
      </c>
      <c r="V1065" s="52" t="inlineStr">
        <is>
          <t>No</t>
        </is>
      </c>
      <c r="W1065" s="52" t="inlineStr">
        <is>
          <t>No</t>
        </is>
      </c>
      <c r="X1065" s="52" t="inlineStr">
        <is>
          <t>-</t>
        </is>
      </c>
      <c r="Y1065" s="52" t="inlineStr">
        <is>
          <t>Fluorescent fixture body</t>
        </is>
      </c>
    </row>
    <row r="1066" outlineLevel="1">
      <c r="A1066" s="52" t="inlineStr">
        <is>
          <t>BNK-152</t>
        </is>
      </c>
      <c r="B1066" s="52" t="inlineStr">
        <is>
          <t>Command Bunker</t>
        </is>
      </c>
      <c r="C1066" s="63" t="inlineStr">
        <is>
          <t>Cube</t>
        </is>
      </c>
      <c r="D1066" s="60" t="inlineStr">
        <is>
          <t>Tunnel tube</t>
        </is>
      </c>
      <c r="E1066" s="52" t="inlineStr">
        <is>
          <t>BNK-150</t>
        </is>
      </c>
      <c r="F1066" s="52" t="n">
        <v>2</v>
      </c>
      <c r="G1066" s="54" t="n">
        <v>1.20000005</v>
      </c>
      <c r="H1066" s="54" t="n">
        <v>0.0500000007</v>
      </c>
      <c r="I1066" s="54" t="n">
        <v>0.219999999</v>
      </c>
      <c r="J1066" s="54" t="n">
        <v>0</v>
      </c>
      <c r="K1066" s="54" t="n">
        <v>0</v>
      </c>
      <c r="L1066" s="54" t="n">
        <v>0</v>
      </c>
      <c r="M1066" s="54" t="n">
        <v>0</v>
      </c>
      <c r="N1066" s="54" t="n">
        <v>-0.870000005</v>
      </c>
      <c r="O1066" s="54" t="n">
        <v>3</v>
      </c>
      <c r="P1066" s="52" t="inlineStr">
        <is>
          <t>Flat</t>
        </is>
      </c>
      <c r="Q1066" s="52" t="inlineStr">
        <is>
          <t>Plain</t>
        </is>
      </c>
      <c r="R1066" s="54" t="n">
        <v>0.4</v>
      </c>
      <c r="S1066" s="54" t="n">
        <v>0</v>
      </c>
      <c r="T1066" s="54" t="n">
        <v>0.42</v>
      </c>
      <c r="U1066" s="54" t="n">
        <v>0.9</v>
      </c>
      <c r="V1066" s="52" t="inlineStr">
        <is>
          <t>No</t>
        </is>
      </c>
      <c r="W1066" s="52" t="inlineStr">
        <is>
          <t>No</t>
        </is>
      </c>
      <c r="X1066" s="52" t="inlineStr">
        <is>
          <t>-</t>
        </is>
      </c>
      <c r="Y1066" s="52" t="inlineStr">
        <is>
          <t>Fluorescent tube</t>
        </is>
      </c>
    </row>
    <row r="1067" outlineLevel="1">
      <c r="A1067" s="52" t="inlineStr">
        <is>
          <t>BNK-153</t>
        </is>
      </c>
      <c r="B1067" s="52" t="inlineStr">
        <is>
          <t>Command Bunker</t>
        </is>
      </c>
      <c r="C1067" s="63" t="inlineStr">
        <is>
          <t>Cube</t>
        </is>
      </c>
      <c r="D1067" s="60" t="inlineStr">
        <is>
          <t>Fixture housing</t>
        </is>
      </c>
      <c r="E1067" s="52" t="inlineStr">
        <is>
          <t>BNK-150</t>
        </is>
      </c>
      <c r="F1067" s="52" t="n">
        <v>2</v>
      </c>
      <c r="G1067" s="54" t="n">
        <v>1.29999995</v>
      </c>
      <c r="H1067" s="54" t="n">
        <v>0.0500000007</v>
      </c>
      <c r="I1067" s="54" t="n">
        <v>0.300000012</v>
      </c>
      <c r="J1067" s="54" t="n">
        <v>0</v>
      </c>
      <c r="K1067" s="54" t="n">
        <v>0</v>
      </c>
      <c r="L1067" s="54" t="n">
        <v>0</v>
      </c>
      <c r="M1067" s="54" t="n">
        <v>0</v>
      </c>
      <c r="N1067" s="54" t="n">
        <v>-0.829999983</v>
      </c>
      <c r="O1067" s="54" t="n">
        <v>1</v>
      </c>
      <c r="P1067" s="52" t="inlineStr">
        <is>
          <t>Flat</t>
        </is>
      </c>
      <c r="Q1067" s="52" t="inlineStr">
        <is>
          <t>Metal</t>
        </is>
      </c>
      <c r="R1067" s="54" t="n">
        <v>0.4</v>
      </c>
      <c r="S1067" s="54" t="n">
        <v>0.9</v>
      </c>
      <c r="T1067" s="54" t="n">
        <v>0.28</v>
      </c>
      <c r="U1067" s="54" t="n">
        <v>0</v>
      </c>
      <c r="V1067" s="52" t="inlineStr">
        <is>
          <t>No</t>
        </is>
      </c>
      <c r="W1067" s="52" t="inlineStr">
        <is>
          <t>No</t>
        </is>
      </c>
      <c r="X1067" s="52" t="inlineStr">
        <is>
          <t>-</t>
        </is>
      </c>
      <c r="Y1067" s="52" t="inlineStr">
        <is>
          <t>Fluorescent fixture body</t>
        </is>
      </c>
    </row>
    <row r="1068" outlineLevel="1">
      <c r="A1068" s="52" t="inlineStr">
        <is>
          <t>BNK-154</t>
        </is>
      </c>
      <c r="B1068" s="52" t="inlineStr">
        <is>
          <t>Command Bunker</t>
        </is>
      </c>
      <c r="C1068" s="63" t="inlineStr">
        <is>
          <t>Cube</t>
        </is>
      </c>
      <c r="D1068" s="60" t="inlineStr">
        <is>
          <t>Tunnel tube (light)</t>
        </is>
      </c>
      <c r="E1068" s="52" t="inlineStr">
        <is>
          <t>BNK-150</t>
        </is>
      </c>
      <c r="F1068" s="52" t="n">
        <v>2</v>
      </c>
      <c r="G1068" s="54" t="n">
        <v>1.20000005</v>
      </c>
      <c r="H1068" s="54" t="n">
        <v>0.0500000007</v>
      </c>
      <c r="I1068" s="54" t="n">
        <v>0.219999999</v>
      </c>
      <c r="J1068" s="54" t="n">
        <v>0</v>
      </c>
      <c r="K1068" s="54" t="n">
        <v>0</v>
      </c>
      <c r="L1068" s="54" t="n">
        <v>0</v>
      </c>
      <c r="M1068" s="54" t="n">
        <v>0</v>
      </c>
      <c r="N1068" s="54" t="n">
        <v>-0.870000005</v>
      </c>
      <c r="O1068" s="54" t="n">
        <v>1</v>
      </c>
      <c r="P1068" s="52" t="inlineStr">
        <is>
          <t>Flat</t>
        </is>
      </c>
      <c r="Q1068" s="52" t="inlineStr">
        <is>
          <t>Plain</t>
        </is>
      </c>
      <c r="R1068" s="54" t="n">
        <v>0.4</v>
      </c>
      <c r="S1068" s="54" t="n">
        <v>0</v>
      </c>
      <c r="T1068" s="54" t="n">
        <v>0.42</v>
      </c>
      <c r="U1068" s="54" t="n">
        <v>1</v>
      </c>
      <c r="V1068" s="52" t="inlineStr">
        <is>
          <t>No</t>
        </is>
      </c>
      <c r="W1068" s="52" t="inlineStr">
        <is>
          <t>No</t>
        </is>
      </c>
      <c r="X1068" s="52" t="inlineStr">
        <is>
          <t>-</t>
        </is>
      </c>
      <c r="Y1068" s="52" t="inlineStr">
        <is>
          <t>Fluorescent tube (practical light)</t>
        </is>
      </c>
    </row>
    <row r="1069" outlineLevel="1">
      <c r="A1069" s="52" t="inlineStr">
        <is>
          <t>BNK-155</t>
        </is>
      </c>
      <c r="B1069" s="52" t="inlineStr">
        <is>
          <t>Command Bunker</t>
        </is>
      </c>
      <c r="C1069" s="63" t="inlineStr">
        <is>
          <t>Cube</t>
        </is>
      </c>
      <c r="D1069" s="60" t="inlineStr">
        <is>
          <t>Fixture housing</t>
        </is>
      </c>
      <c r="E1069" s="52" t="inlineStr">
        <is>
          <t>BNK-150</t>
        </is>
      </c>
      <c r="F1069" s="52" t="n">
        <v>2</v>
      </c>
      <c r="G1069" s="54" t="n">
        <v>1.29999995</v>
      </c>
      <c r="H1069" s="54" t="n">
        <v>0.0500000007</v>
      </c>
      <c r="I1069" s="54" t="n">
        <v>0.300000012</v>
      </c>
      <c r="J1069" s="54" t="n">
        <v>0</v>
      </c>
      <c r="K1069" s="54" t="n">
        <v>0</v>
      </c>
      <c r="L1069" s="54" t="n">
        <v>0</v>
      </c>
      <c r="M1069" s="54" t="n">
        <v>0</v>
      </c>
      <c r="N1069" s="54" t="n">
        <v>-0.829999983</v>
      </c>
      <c r="O1069" s="54" t="n">
        <v>-0.899999976</v>
      </c>
      <c r="P1069" s="52" t="inlineStr">
        <is>
          <t>Flat</t>
        </is>
      </c>
      <c r="Q1069" s="52" t="inlineStr">
        <is>
          <t>Metal</t>
        </is>
      </c>
      <c r="R1069" s="54" t="n">
        <v>0.4</v>
      </c>
      <c r="S1069" s="54" t="n">
        <v>0.9</v>
      </c>
      <c r="T1069" s="54" t="n">
        <v>0.28</v>
      </c>
      <c r="U1069" s="54" t="n">
        <v>0</v>
      </c>
      <c r="V1069" s="52" t="inlineStr">
        <is>
          <t>No</t>
        </is>
      </c>
      <c r="W1069" s="52" t="inlineStr">
        <is>
          <t>No</t>
        </is>
      </c>
      <c r="X1069" s="52" t="inlineStr">
        <is>
          <t>-</t>
        </is>
      </c>
      <c r="Y1069" s="52" t="inlineStr">
        <is>
          <t>Fluorescent fixture body</t>
        </is>
      </c>
    </row>
    <row r="1070" outlineLevel="1">
      <c r="A1070" s="52" t="inlineStr">
        <is>
          <t>BNK-156</t>
        </is>
      </c>
      <c r="B1070" s="52" t="inlineStr">
        <is>
          <t>Command Bunker</t>
        </is>
      </c>
      <c r="C1070" s="63" t="inlineStr">
        <is>
          <t>Cube</t>
        </is>
      </c>
      <c r="D1070" s="60" t="inlineStr">
        <is>
          <t>Tunnel tube (light)</t>
        </is>
      </c>
      <c r="E1070" s="52" t="inlineStr">
        <is>
          <t>BNK-150</t>
        </is>
      </c>
      <c r="F1070" s="52" t="n">
        <v>2</v>
      </c>
      <c r="G1070" s="54" t="n">
        <v>1.20000005</v>
      </c>
      <c r="H1070" s="54" t="n">
        <v>0.0500000007</v>
      </c>
      <c r="I1070" s="54" t="n">
        <v>0.219999999</v>
      </c>
      <c r="J1070" s="54" t="n">
        <v>0</v>
      </c>
      <c r="K1070" s="54" t="n">
        <v>0</v>
      </c>
      <c r="L1070" s="54" t="n">
        <v>0</v>
      </c>
      <c r="M1070" s="54" t="n">
        <v>0</v>
      </c>
      <c r="N1070" s="54" t="n">
        <v>-0.870000005</v>
      </c>
      <c r="O1070" s="54" t="n">
        <v>-0.899999976</v>
      </c>
      <c r="P1070" s="52" t="inlineStr">
        <is>
          <t>Flat</t>
        </is>
      </c>
      <c r="Q1070" s="52" t="inlineStr">
        <is>
          <t>Plain</t>
        </is>
      </c>
      <c r="R1070" s="54" t="n">
        <v>0.4</v>
      </c>
      <c r="S1070" s="54" t="n">
        <v>0</v>
      </c>
      <c r="T1070" s="54" t="n">
        <v>0.42</v>
      </c>
      <c r="U1070" s="54" t="n">
        <v>1</v>
      </c>
      <c r="V1070" s="52" t="inlineStr">
        <is>
          <t>No</t>
        </is>
      </c>
      <c r="W1070" s="52" t="inlineStr">
        <is>
          <t>No</t>
        </is>
      </c>
      <c r="X1070" s="52" t="inlineStr">
        <is>
          <t>-</t>
        </is>
      </c>
      <c r="Y1070" s="52" t="inlineStr">
        <is>
          <t>Fluorescent tube (practical light)</t>
        </is>
      </c>
    </row>
    <row r="1071" outlineLevel="1">
      <c r="A1071" s="52" t="inlineStr">
        <is>
          <t>BNK-157</t>
        </is>
      </c>
      <c r="B1071" s="52" t="inlineStr">
        <is>
          <t>Command Bunker</t>
        </is>
      </c>
      <c r="C1071" s="63" t="inlineStr">
        <is>
          <t>Cube</t>
        </is>
      </c>
      <c r="D1071" s="60" t="inlineStr">
        <is>
          <t>Wall rib W</t>
        </is>
      </c>
      <c r="E1071" s="52" t="inlineStr">
        <is>
          <t>BNK-150</t>
        </is>
      </c>
      <c r="F1071" s="52" t="n">
        <v>2</v>
      </c>
      <c r="G1071" s="54" t="n">
        <v>0.120000005</v>
      </c>
      <c r="H1071" s="54" t="n">
        <v>2.60000014</v>
      </c>
      <c r="I1071" s="54" t="n">
        <v>0.300000191</v>
      </c>
      <c r="J1071" s="54" t="n">
        <v>0</v>
      </c>
      <c r="K1071" s="54" t="n">
        <v>0</v>
      </c>
      <c r="L1071" s="54" t="n">
        <v>0</v>
      </c>
      <c r="M1071" s="54" t="n">
        <v>-1.44000006</v>
      </c>
      <c r="N1071" s="54" t="n">
        <v>-2.10000014</v>
      </c>
      <c r="O1071" s="54" t="n">
        <v>3.0999999</v>
      </c>
      <c r="P1071" s="52" t="inlineStr">
        <is>
          <t>Flat</t>
        </is>
      </c>
      <c r="Q1071" s="52" t="inlineStr">
        <is>
          <t>Concrete</t>
        </is>
      </c>
      <c r="R1071" s="54" t="n">
        <v>0.85</v>
      </c>
      <c r="S1071" s="54" t="n">
        <v>0</v>
      </c>
      <c r="T1071" s="54" t="n">
        <v>0.3</v>
      </c>
      <c r="U1071" s="54" t="n">
        <v>0</v>
      </c>
      <c r="V1071" s="52" t="inlineStr">
        <is>
          <t>No</t>
        </is>
      </c>
      <c r="W1071" s="52" t="inlineStr">
        <is>
          <t>No</t>
        </is>
      </c>
      <c r="X1071" s="52" t="inlineStr">
        <is>
          <t>-</t>
        </is>
      </c>
      <c r="Y1071" s="52" t="inlineStr">
        <is>
          <t>Pilaster stiffening the wall</t>
        </is>
      </c>
    </row>
    <row r="1072" outlineLevel="1">
      <c r="A1072" s="52" t="inlineStr">
        <is>
          <t>BNK-158</t>
        </is>
      </c>
      <c r="B1072" s="52" t="inlineStr">
        <is>
          <t>Command Bunker</t>
        </is>
      </c>
      <c r="C1072" s="63" t="inlineStr">
        <is>
          <t>Cube</t>
        </is>
      </c>
      <c r="D1072" s="60" t="inlineStr">
        <is>
          <t>Wall rib W</t>
        </is>
      </c>
      <c r="E1072" s="52" t="inlineStr">
        <is>
          <t>BNK-150</t>
        </is>
      </c>
      <c r="F1072" s="52" t="n">
        <v>2</v>
      </c>
      <c r="G1072" s="54" t="n">
        <v>0.120000005</v>
      </c>
      <c r="H1072" s="54" t="n">
        <v>2.60000014</v>
      </c>
      <c r="I1072" s="54" t="n">
        <v>0.300000012</v>
      </c>
      <c r="J1072" s="54" t="n">
        <v>0</v>
      </c>
      <c r="K1072" s="54" t="n">
        <v>0</v>
      </c>
      <c r="L1072" s="54" t="n">
        <v>0</v>
      </c>
      <c r="M1072" s="54" t="n">
        <v>-1.44000006</v>
      </c>
      <c r="N1072" s="54" t="n">
        <v>-2.10000014</v>
      </c>
      <c r="O1072" s="54" t="n">
        <v>0.200000018</v>
      </c>
      <c r="P1072" s="52" t="inlineStr">
        <is>
          <t>Flat</t>
        </is>
      </c>
      <c r="Q1072" s="52" t="inlineStr">
        <is>
          <t>Concrete</t>
        </is>
      </c>
      <c r="R1072" s="54" t="n">
        <v>0.85</v>
      </c>
      <c r="S1072" s="54" t="n">
        <v>0</v>
      </c>
      <c r="T1072" s="54" t="n">
        <v>0.3</v>
      </c>
      <c r="U1072" s="54" t="n">
        <v>0</v>
      </c>
      <c r="V1072" s="52" t="inlineStr">
        <is>
          <t>No</t>
        </is>
      </c>
      <c r="W1072" s="52" t="inlineStr">
        <is>
          <t>No</t>
        </is>
      </c>
      <c r="X1072" s="52" t="inlineStr">
        <is>
          <t>-</t>
        </is>
      </c>
      <c r="Y1072" s="52" t="inlineStr">
        <is>
          <t>Pilaster stiffening the wall</t>
        </is>
      </c>
    </row>
    <row r="1073" outlineLevel="1">
      <c r="A1073" s="52" t="inlineStr">
        <is>
          <t>BNK-159</t>
        </is>
      </c>
      <c r="B1073" s="52" t="inlineStr">
        <is>
          <t>Command Bunker</t>
        </is>
      </c>
      <c r="C1073" s="63" t="inlineStr">
        <is>
          <t>Cube</t>
        </is>
      </c>
      <c r="D1073" s="60" t="inlineStr">
        <is>
          <t>Wall rib W</t>
        </is>
      </c>
      <c r="E1073" s="52" t="inlineStr">
        <is>
          <t>BNK-150</t>
        </is>
      </c>
      <c r="F1073" s="52" t="n">
        <v>2</v>
      </c>
      <c r="G1073" s="54" t="n">
        <v>0.120000005</v>
      </c>
      <c r="H1073" s="54" t="n">
        <v>2.60000014</v>
      </c>
      <c r="I1073" s="54" t="n">
        <v>0.299999952</v>
      </c>
      <c r="J1073" s="54" t="n">
        <v>0</v>
      </c>
      <c r="K1073" s="54" t="n">
        <v>0</v>
      </c>
      <c r="L1073" s="54" t="n">
        <v>0</v>
      </c>
      <c r="M1073" s="54" t="n">
        <v>-1.44000006</v>
      </c>
      <c r="N1073" s="54" t="n">
        <v>-2.10000014</v>
      </c>
      <c r="O1073" s="54" t="n">
        <v>-1.29999995</v>
      </c>
      <c r="P1073" s="52" t="inlineStr">
        <is>
          <t>Flat</t>
        </is>
      </c>
      <c r="Q1073" s="52" t="inlineStr">
        <is>
          <t>Concrete</t>
        </is>
      </c>
      <c r="R1073" s="54" t="n">
        <v>0.85</v>
      </c>
      <c r="S1073" s="54" t="n">
        <v>0</v>
      </c>
      <c r="T1073" s="54" t="n">
        <v>0.3</v>
      </c>
      <c r="U1073" s="54" t="n">
        <v>0</v>
      </c>
      <c r="V1073" s="52" t="inlineStr">
        <is>
          <t>No</t>
        </is>
      </c>
      <c r="W1073" s="52" t="inlineStr">
        <is>
          <t>No</t>
        </is>
      </c>
      <c r="X1073" s="52" t="inlineStr">
        <is>
          <t>-</t>
        </is>
      </c>
      <c r="Y1073" s="52" t="inlineStr">
        <is>
          <t>Pilaster stiffening the wall</t>
        </is>
      </c>
    </row>
    <row r="1074" outlineLevel="1">
      <c r="A1074" s="52" t="inlineStr">
        <is>
          <t>BNK-160</t>
        </is>
      </c>
      <c r="B1074" s="52" t="inlineStr">
        <is>
          <t>Command Bunker</t>
        </is>
      </c>
      <c r="C1074" s="63" t="inlineStr">
        <is>
          <t>Cube</t>
        </is>
      </c>
      <c r="D1074" s="60" t="inlineStr">
        <is>
          <t>Wall rib E</t>
        </is>
      </c>
      <c r="E1074" s="52" t="inlineStr">
        <is>
          <t>BNK-150</t>
        </is>
      </c>
      <c r="F1074" s="52" t="n">
        <v>2</v>
      </c>
      <c r="G1074" s="54" t="n">
        <v>0.120000005</v>
      </c>
      <c r="H1074" s="54" t="n">
        <v>2.60000014</v>
      </c>
      <c r="I1074" s="54" t="n">
        <v>0.300000191</v>
      </c>
      <c r="J1074" s="54" t="n">
        <v>0</v>
      </c>
      <c r="K1074" s="54" t="n">
        <v>0</v>
      </c>
      <c r="L1074" s="54" t="n">
        <v>0</v>
      </c>
      <c r="M1074" s="54" t="n">
        <v>1.44000006</v>
      </c>
      <c r="N1074" s="54" t="n">
        <v>-2.10000014</v>
      </c>
      <c r="O1074" s="54" t="n">
        <v>3.0999999</v>
      </c>
      <c r="P1074" s="52" t="inlineStr">
        <is>
          <t>Flat</t>
        </is>
      </c>
      <c r="Q1074" s="52" t="inlineStr">
        <is>
          <t>Concrete</t>
        </is>
      </c>
      <c r="R1074" s="54" t="n">
        <v>0.85</v>
      </c>
      <c r="S1074" s="54" t="n">
        <v>0</v>
      </c>
      <c r="T1074" s="54" t="n">
        <v>0.3</v>
      </c>
      <c r="U1074" s="54" t="n">
        <v>0</v>
      </c>
      <c r="V1074" s="52" t="inlineStr">
        <is>
          <t>No</t>
        </is>
      </c>
      <c r="W1074" s="52" t="inlineStr">
        <is>
          <t>No</t>
        </is>
      </c>
      <c r="X1074" s="52" t="inlineStr">
        <is>
          <t>-</t>
        </is>
      </c>
      <c r="Y1074" s="52" t="inlineStr">
        <is>
          <t>Pilaster stiffening the wall</t>
        </is>
      </c>
    </row>
    <row r="1075" outlineLevel="1">
      <c r="A1075" s="52" t="inlineStr">
        <is>
          <t>BNK-161</t>
        </is>
      </c>
      <c r="B1075" s="52" t="inlineStr">
        <is>
          <t>Command Bunker</t>
        </is>
      </c>
      <c r="C1075" s="63" t="inlineStr">
        <is>
          <t>Cube</t>
        </is>
      </c>
      <c r="D1075" s="60" t="inlineStr">
        <is>
          <t>Wall rib E</t>
        </is>
      </c>
      <c r="E1075" s="52" t="inlineStr">
        <is>
          <t>BNK-150</t>
        </is>
      </c>
      <c r="F1075" s="52" t="n">
        <v>2</v>
      </c>
      <c r="G1075" s="54" t="n">
        <v>0.120000005</v>
      </c>
      <c r="H1075" s="54" t="n">
        <v>2.60000014</v>
      </c>
      <c r="I1075" s="54" t="n">
        <v>0.300000012</v>
      </c>
      <c r="J1075" s="54" t="n">
        <v>0</v>
      </c>
      <c r="K1075" s="54" t="n">
        <v>0</v>
      </c>
      <c r="L1075" s="54" t="n">
        <v>0</v>
      </c>
      <c r="M1075" s="54" t="n">
        <v>1.44000006</v>
      </c>
      <c r="N1075" s="54" t="n">
        <v>-2.10000014</v>
      </c>
      <c r="O1075" s="54" t="n">
        <v>0.200000018</v>
      </c>
      <c r="P1075" s="52" t="inlineStr">
        <is>
          <t>Flat</t>
        </is>
      </c>
      <c r="Q1075" s="52" t="inlineStr">
        <is>
          <t>Concrete</t>
        </is>
      </c>
      <c r="R1075" s="54" t="n">
        <v>0.85</v>
      </c>
      <c r="S1075" s="54" t="n">
        <v>0</v>
      </c>
      <c r="T1075" s="54" t="n">
        <v>0.3</v>
      </c>
      <c r="U1075" s="54" t="n">
        <v>0</v>
      </c>
      <c r="V1075" s="52" t="inlineStr">
        <is>
          <t>No</t>
        </is>
      </c>
      <c r="W1075" s="52" t="inlineStr">
        <is>
          <t>No</t>
        </is>
      </c>
      <c r="X1075" s="52" t="inlineStr">
        <is>
          <t>-</t>
        </is>
      </c>
      <c r="Y1075" s="52" t="inlineStr">
        <is>
          <t>Pilaster stiffening the wall</t>
        </is>
      </c>
    </row>
    <row r="1076" outlineLevel="1">
      <c r="A1076" s="52" t="inlineStr">
        <is>
          <t>BNK-162</t>
        </is>
      </c>
      <c r="B1076" s="52" t="inlineStr">
        <is>
          <t>Command Bunker</t>
        </is>
      </c>
      <c r="C1076" s="63" t="inlineStr">
        <is>
          <t>Cube</t>
        </is>
      </c>
      <c r="D1076" s="60" t="inlineStr">
        <is>
          <t>Wall rib E</t>
        </is>
      </c>
      <c r="E1076" s="52" t="inlineStr">
        <is>
          <t>BNK-150</t>
        </is>
      </c>
      <c r="F1076" s="52" t="n">
        <v>2</v>
      </c>
      <c r="G1076" s="54" t="n">
        <v>0.120000005</v>
      </c>
      <c r="H1076" s="54" t="n">
        <v>2.60000014</v>
      </c>
      <c r="I1076" s="54" t="n">
        <v>0.299999952</v>
      </c>
      <c r="J1076" s="54" t="n">
        <v>0</v>
      </c>
      <c r="K1076" s="54" t="n">
        <v>0</v>
      </c>
      <c r="L1076" s="54" t="n">
        <v>0</v>
      </c>
      <c r="M1076" s="54" t="n">
        <v>1.44000006</v>
      </c>
      <c r="N1076" s="54" t="n">
        <v>-2.10000014</v>
      </c>
      <c r="O1076" s="54" t="n">
        <v>-1.29999995</v>
      </c>
      <c r="P1076" s="52" t="inlineStr">
        <is>
          <t>Flat</t>
        </is>
      </c>
      <c r="Q1076" s="52" t="inlineStr">
        <is>
          <t>Concrete</t>
        </is>
      </c>
      <c r="R1076" s="54" t="n">
        <v>0.85</v>
      </c>
      <c r="S1076" s="54" t="n">
        <v>0</v>
      </c>
      <c r="T1076" s="54" t="n">
        <v>0.3</v>
      </c>
      <c r="U1076" s="54" t="n">
        <v>0</v>
      </c>
      <c r="V1076" s="52" t="inlineStr">
        <is>
          <t>No</t>
        </is>
      </c>
      <c r="W1076" s="52" t="inlineStr">
        <is>
          <t>No</t>
        </is>
      </c>
      <c r="X1076" s="52" t="inlineStr">
        <is>
          <t>-</t>
        </is>
      </c>
      <c r="Y1076" s="52" t="inlineStr">
        <is>
          <t>Pilaster stiffening the wall</t>
        </is>
      </c>
    </row>
    <row r="1077" outlineLevel="1">
      <c r="A1077" s="52" t="inlineStr">
        <is>
          <t>BNK-163</t>
        </is>
      </c>
      <c r="B1077" s="52" t="inlineStr">
        <is>
          <t>Command Bunker</t>
        </is>
      </c>
      <c r="C1077" s="63" t="inlineStr">
        <is>
          <t>Cube</t>
        </is>
      </c>
      <c r="D1077" s="60" t="inlineStr">
        <is>
          <t>Ceiling beam</t>
        </is>
      </c>
      <c r="E1077" s="52" t="inlineStr">
        <is>
          <t>BNK-150</t>
        </is>
      </c>
      <c r="F1077" s="52" t="n">
        <v>2</v>
      </c>
      <c r="G1077" s="54" t="n">
        <v>3</v>
      </c>
      <c r="H1077" s="54" t="n">
        <v>0.199999988</v>
      </c>
      <c r="I1077" s="54" t="n">
        <v>0.239999771</v>
      </c>
      <c r="J1077" s="54" t="n">
        <v>0</v>
      </c>
      <c r="K1077" s="54" t="n">
        <v>0</v>
      </c>
      <c r="L1077" s="54" t="n">
        <v>0</v>
      </c>
      <c r="M1077" s="54" t="n">
        <v>0</v>
      </c>
      <c r="N1077" s="54" t="n">
        <v>-0.899999976</v>
      </c>
      <c r="O1077" s="54" t="n">
        <v>2.29999995</v>
      </c>
      <c r="P1077" s="52" t="inlineStr">
        <is>
          <t>Flat</t>
        </is>
      </c>
      <c r="Q1077" s="52" t="inlineStr">
        <is>
          <t>Concrete</t>
        </is>
      </c>
      <c r="R1077" s="54" t="n">
        <v>0.85</v>
      </c>
      <c r="S1077" s="54" t="n">
        <v>0</v>
      </c>
      <c r="T1077" s="54" t="n">
        <v>0.3</v>
      </c>
      <c r="U1077" s="54" t="n">
        <v>0</v>
      </c>
      <c r="V1077" s="52" t="inlineStr">
        <is>
          <t>No</t>
        </is>
      </c>
      <c r="W1077" s="52" t="inlineStr">
        <is>
          <t>No</t>
        </is>
      </c>
      <c r="X1077" s="52" t="inlineStr">
        <is>
          <t>-</t>
        </is>
      </c>
      <c r="Y1077" s="52" t="inlineStr">
        <is>
          <t>Concrete ceiling rib</t>
        </is>
      </c>
    </row>
    <row r="1078" outlineLevel="1">
      <c r="A1078" s="52" t="inlineStr">
        <is>
          <t>BNK-164</t>
        </is>
      </c>
      <c r="B1078" s="52" t="inlineStr">
        <is>
          <t>Command Bunker</t>
        </is>
      </c>
      <c r="C1078" s="63" t="inlineStr">
        <is>
          <t>Cube</t>
        </is>
      </c>
      <c r="D1078" s="60" t="inlineStr">
        <is>
          <t>Ceiling beam</t>
        </is>
      </c>
      <c r="E1078" s="52" t="inlineStr">
        <is>
          <t>BNK-150</t>
        </is>
      </c>
      <c r="F1078" s="52" t="n">
        <v>2</v>
      </c>
      <c r="G1078" s="54" t="n">
        <v>3</v>
      </c>
      <c r="H1078" s="54" t="n">
        <v>0.199999988</v>
      </c>
      <c r="I1078" s="54" t="n">
        <v>0.239999995</v>
      </c>
      <c r="J1078" s="54" t="n">
        <v>0</v>
      </c>
      <c r="K1078" s="54" t="n">
        <v>0</v>
      </c>
      <c r="L1078" s="54" t="n">
        <v>0</v>
      </c>
      <c r="M1078" s="54" t="n">
        <v>0</v>
      </c>
      <c r="N1078" s="54" t="n">
        <v>-0.899999976</v>
      </c>
      <c r="O1078" s="54" t="n">
        <v>0</v>
      </c>
      <c r="P1078" s="52" t="inlineStr">
        <is>
          <t>Flat</t>
        </is>
      </c>
      <c r="Q1078" s="52" t="inlineStr">
        <is>
          <t>Concrete</t>
        </is>
      </c>
      <c r="R1078" s="54" t="n">
        <v>0.85</v>
      </c>
      <c r="S1078" s="54" t="n">
        <v>0</v>
      </c>
      <c r="T1078" s="54" t="n">
        <v>0.3</v>
      </c>
      <c r="U1078" s="54" t="n">
        <v>0</v>
      </c>
      <c r="V1078" s="52" t="inlineStr">
        <is>
          <t>No</t>
        </is>
      </c>
      <c r="W1078" s="52" t="inlineStr">
        <is>
          <t>No</t>
        </is>
      </c>
      <c r="X1078" s="52" t="inlineStr">
        <is>
          <t>-</t>
        </is>
      </c>
      <c r="Y1078" s="52" t="inlineStr">
        <is>
          <t>Concrete ceiling rib</t>
        </is>
      </c>
    </row>
    <row r="1079" outlineLevel="1">
      <c r="A1079" s="52" t="inlineStr">
        <is>
          <t>BNK-165</t>
        </is>
      </c>
      <c r="B1079" s="52" t="inlineStr">
        <is>
          <t>Command Bunker</t>
        </is>
      </c>
      <c r="C1079" s="63" t="inlineStr">
        <is>
          <t>Cube</t>
        </is>
      </c>
      <c r="D1079" s="60" t="inlineStr">
        <is>
          <t>Ceiling beam</t>
        </is>
      </c>
      <c r="E1079" s="52" t="inlineStr">
        <is>
          <t>BNK-150</t>
        </is>
      </c>
      <c r="F1079" s="52" t="n">
        <v>2</v>
      </c>
      <c r="G1079" s="54" t="n">
        <v>3</v>
      </c>
      <c r="H1079" s="54" t="n">
        <v>0.199999988</v>
      </c>
      <c r="I1079" s="54" t="n">
        <v>0.24000001</v>
      </c>
      <c r="J1079" s="54" t="n">
        <v>0</v>
      </c>
      <c r="K1079" s="54" t="n">
        <v>0</v>
      </c>
      <c r="L1079" s="54" t="n">
        <v>0</v>
      </c>
      <c r="M1079" s="54" t="n">
        <v>0</v>
      </c>
      <c r="N1079" s="54" t="n">
        <v>-0.899999976</v>
      </c>
      <c r="O1079" s="54" t="n">
        <v>-1.5</v>
      </c>
      <c r="P1079" s="52" t="inlineStr">
        <is>
          <t>Flat</t>
        </is>
      </c>
      <c r="Q1079" s="52" t="inlineStr">
        <is>
          <t>Concrete</t>
        </is>
      </c>
      <c r="R1079" s="54" t="n">
        <v>0.85</v>
      </c>
      <c r="S1079" s="54" t="n">
        <v>0</v>
      </c>
      <c r="T1079" s="54" t="n">
        <v>0.3</v>
      </c>
      <c r="U1079" s="54" t="n">
        <v>0</v>
      </c>
      <c r="V1079" s="52" t="inlineStr">
        <is>
          <t>No</t>
        </is>
      </c>
      <c r="W1079" s="52" t="inlineStr">
        <is>
          <t>No</t>
        </is>
      </c>
      <c r="X1079" s="52" t="inlineStr">
        <is>
          <t>-</t>
        </is>
      </c>
      <c r="Y1079" s="52" t="inlineStr">
        <is>
          <t>Concrete ceiling rib</t>
        </is>
      </c>
    </row>
    <row r="1080" outlineLevel="1">
      <c r="A1080" s="52" t="inlineStr">
        <is>
          <t>BNK-166</t>
        </is>
      </c>
      <c r="B1080" s="52" t="inlineStr">
        <is>
          <t>Command Bunker</t>
        </is>
      </c>
      <c r="C1080" s="63" t="inlineStr">
        <is>
          <t>Cube</t>
        </is>
      </c>
      <c r="D1080" s="60" t="inlineStr">
        <is>
          <t>Cable tray</t>
        </is>
      </c>
      <c r="E1080" s="52" t="inlineStr">
        <is>
          <t>BNK-150</t>
        </is>
      </c>
      <c r="F1080" s="52" t="n">
        <v>2</v>
      </c>
      <c r="G1080" s="54" t="n">
        <v>0.400000095</v>
      </c>
      <c r="H1080" s="54" t="n">
        <v>0.060000062</v>
      </c>
      <c r="I1080" s="54" t="n">
        <v>5.19999981</v>
      </c>
      <c r="J1080" s="54" t="n">
        <v>0</v>
      </c>
      <c r="K1080" s="54" t="n">
        <v>0</v>
      </c>
      <c r="L1080" s="54" t="n">
        <v>0</v>
      </c>
      <c r="M1080" s="54" t="n">
        <v>-1.25</v>
      </c>
      <c r="N1080" s="54" t="n">
        <v>-1.08999991</v>
      </c>
      <c r="O1080" s="54" t="n">
        <v>0.899999976</v>
      </c>
      <c r="P1080" s="52" t="inlineStr">
        <is>
          <t>Flat</t>
        </is>
      </c>
      <c r="Q1080" s="52" t="inlineStr">
        <is>
          <t>Metal</t>
        </is>
      </c>
      <c r="R1080" s="54" t="n">
        <v>0.4</v>
      </c>
      <c r="S1080" s="54" t="n">
        <v>0.9</v>
      </c>
      <c r="T1080" s="54" t="n">
        <v>0.28</v>
      </c>
      <c r="U1080" s="54" t="n">
        <v>0</v>
      </c>
      <c r="V1080" s="52" t="inlineStr">
        <is>
          <t>No</t>
        </is>
      </c>
      <c r="W1080" s="52" t="inlineStr">
        <is>
          <t>No</t>
        </is>
      </c>
      <c r="X1080" s="52" t="inlineStr">
        <is>
          <t>-</t>
        </is>
      </c>
      <c r="Y1080" s="52" t="inlineStr">
        <is>
          <t>Cable tray along the ceiling</t>
        </is>
      </c>
    </row>
    <row r="1081" outlineLevel="1">
      <c r="A1081" s="52" t="inlineStr">
        <is>
          <t>BNK-167</t>
        </is>
      </c>
      <c r="B1081" s="52" t="inlineStr">
        <is>
          <t>Command Bunker</t>
        </is>
      </c>
      <c r="C1081" s="63" t="inlineStr">
        <is>
          <t>Cube</t>
        </is>
      </c>
      <c r="D1081" s="60" t="inlineStr">
        <is>
          <t>Cable bundle</t>
        </is>
      </c>
      <c r="E1081" s="52" t="inlineStr">
        <is>
          <t>BNK-150</t>
        </is>
      </c>
      <c r="F1081" s="52" t="n">
        <v>2</v>
      </c>
      <c r="G1081" s="54" t="n">
        <v>0.200000048</v>
      </c>
      <c r="H1081" s="54" t="n">
        <v>0.09999990459999999</v>
      </c>
      <c r="I1081" s="54" t="n">
        <v>5.19999981</v>
      </c>
      <c r="J1081" s="54" t="n">
        <v>0</v>
      </c>
      <c r="K1081" s="54" t="n">
        <v>0</v>
      </c>
      <c r="L1081" s="54" t="n">
        <v>0</v>
      </c>
      <c r="M1081" s="54" t="n">
        <v>-1.25</v>
      </c>
      <c r="N1081" s="54" t="n">
        <v>-1.00999999</v>
      </c>
      <c r="O1081" s="54" t="n">
        <v>0.899999976</v>
      </c>
      <c r="P1081" s="52" t="inlineStr">
        <is>
          <t>Flat</t>
        </is>
      </c>
      <c r="Q1081" s="52" t="inlineStr">
        <is>
          <t>Rubber</t>
        </is>
      </c>
      <c r="R1081" s="54" t="n">
        <v>0.8</v>
      </c>
      <c r="S1081" s="54" t="n">
        <v>0</v>
      </c>
      <c r="T1081" s="54" t="n">
        <v>0.3</v>
      </c>
      <c r="U1081" s="54" t="n">
        <v>0</v>
      </c>
      <c r="V1081" s="52" t="inlineStr">
        <is>
          <t>No</t>
        </is>
      </c>
      <c r="W1081" s="52" t="inlineStr">
        <is>
          <t>No</t>
        </is>
      </c>
      <c r="X1081" s="52" t="inlineStr">
        <is>
          <t>-</t>
        </is>
      </c>
      <c r="Y1081" s="52" t="inlineStr">
        <is>
          <t>Power cables in the tray</t>
        </is>
      </c>
    </row>
    <row r="1082" outlineLevel="1">
      <c r="A1082" s="52" t="inlineStr">
        <is>
          <t>BNK-168</t>
        </is>
      </c>
      <c r="B1082" s="52" t="inlineStr">
        <is>
          <t>Command Bunker</t>
        </is>
      </c>
      <c r="C1082" s="58" t="inlineStr">
        <is>
          <t>Cylinder</t>
        </is>
      </c>
      <c r="D1082" s="60" t="inlineStr">
        <is>
          <t>Water pipe</t>
        </is>
      </c>
      <c r="E1082" s="52" t="inlineStr">
        <is>
          <t>BNK-150</t>
        </is>
      </c>
      <c r="F1082" s="52" t="n">
        <v>2</v>
      </c>
      <c r="G1082" s="54" t="n">
        <v>0.140000001</v>
      </c>
      <c r="H1082" s="54" t="n">
        <v>0.140000001</v>
      </c>
      <c r="I1082" s="54" t="n">
        <v>5.19999981</v>
      </c>
      <c r="J1082" s="54" t="n">
        <v>0</v>
      </c>
      <c r="K1082" s="54" t="n">
        <v>0</v>
      </c>
      <c r="L1082" s="54" t="n">
        <v>0</v>
      </c>
      <c r="M1082" s="54" t="n">
        <v>1.14999998</v>
      </c>
      <c r="N1082" s="54" t="n">
        <v>-0.950000048</v>
      </c>
      <c r="O1082" s="54" t="n">
        <v>0.899999976</v>
      </c>
      <c r="P1082" s="52" t="inlineStr">
        <is>
          <t>Flat</t>
        </is>
      </c>
      <c r="Q1082" s="52" t="inlineStr">
        <is>
          <t>Paint</t>
        </is>
      </c>
      <c r="R1082" s="54" t="n">
        <v>0.55</v>
      </c>
      <c r="S1082" s="54" t="n">
        <v>0.3</v>
      </c>
      <c r="T1082" s="54" t="n">
        <v>0.3</v>
      </c>
      <c r="U1082" s="54" t="n">
        <v>0</v>
      </c>
      <c r="V1082" s="52" t="inlineStr">
        <is>
          <t>No</t>
        </is>
      </c>
      <c r="W1082" s="52" t="inlineStr">
        <is>
          <t>No</t>
        </is>
      </c>
      <c r="X1082" s="52" t="inlineStr">
        <is>
          <t>-</t>
        </is>
      </c>
      <c r="Y1082" s="52" t="inlineStr">
        <is>
          <t>Water supply pipe</t>
        </is>
      </c>
    </row>
    <row r="1083" outlineLevel="1">
      <c r="A1083" s="52" t="inlineStr">
        <is>
          <t>BNK-169</t>
        </is>
      </c>
      <c r="B1083" s="52" t="inlineStr">
        <is>
          <t>Command Bunker</t>
        </is>
      </c>
      <c r="C1083" s="58" t="inlineStr">
        <is>
          <t>Cylinder</t>
        </is>
      </c>
      <c r="D1083" s="60" t="inlineStr">
        <is>
          <t>Air duct pipe</t>
        </is>
      </c>
      <c r="E1083" s="52" t="inlineStr">
        <is>
          <t>BNK-150</t>
        </is>
      </c>
      <c r="F1083" s="52" t="n">
        <v>2</v>
      </c>
      <c r="G1083" s="54" t="n">
        <v>0.100000001</v>
      </c>
      <c r="H1083" s="54" t="n">
        <v>0.100000001</v>
      </c>
      <c r="I1083" s="54" t="n">
        <v>5.19999981</v>
      </c>
      <c r="J1083" s="54" t="n">
        <v>0</v>
      </c>
      <c r="K1083" s="54" t="n">
        <v>0</v>
      </c>
      <c r="L1083" s="54" t="n">
        <v>0</v>
      </c>
      <c r="M1083" s="54" t="n">
        <v>0.699999988</v>
      </c>
      <c r="N1083" s="54" t="n">
        <v>-0.950000048</v>
      </c>
      <c r="O1083" s="54" t="n">
        <v>0.899999976</v>
      </c>
      <c r="P1083" s="52" t="inlineStr">
        <is>
          <t>Flat</t>
        </is>
      </c>
      <c r="Q1083" s="52" t="inlineStr">
        <is>
          <t>Paint</t>
        </is>
      </c>
      <c r="R1083" s="54" t="n">
        <v>0.55</v>
      </c>
      <c r="S1083" s="54" t="n">
        <v>0.3</v>
      </c>
      <c r="T1083" s="54" t="n">
        <v>0.32</v>
      </c>
      <c r="U1083" s="54" t="n">
        <v>0</v>
      </c>
      <c r="V1083" s="52" t="inlineStr">
        <is>
          <t>No</t>
        </is>
      </c>
      <c r="W1083" s="52" t="inlineStr">
        <is>
          <t>No</t>
        </is>
      </c>
      <c r="X1083" s="52" t="inlineStr">
        <is>
          <t>-</t>
        </is>
      </c>
      <c r="Y1083" s="52" t="inlineStr">
        <is>
          <t>Fire main pipe</t>
        </is>
      </c>
    </row>
    <row r="1084" outlineLevel="1">
      <c r="A1084" s="52" t="inlineStr">
        <is>
          <t>BNK-170</t>
        </is>
      </c>
      <c r="B1084" s="52" t="inlineStr">
        <is>
          <t>Command Bunker</t>
        </is>
      </c>
      <c r="C1084" s="63" t="inlineStr">
        <is>
          <t>Cube</t>
        </is>
      </c>
      <c r="D1084" s="60" t="inlineStr">
        <is>
          <t>Floor line</t>
        </is>
      </c>
      <c r="E1084" s="52" t="inlineStr">
        <is>
          <t>BNK-150</t>
        </is>
      </c>
      <c r="F1084" s="52" t="n">
        <v>2</v>
      </c>
      <c r="G1084" s="54" t="n">
        <v>0.0799999237</v>
      </c>
      <c r="H1084" s="54" t="n">
        <v>0.0120000839</v>
      </c>
      <c r="I1084" s="54" t="n">
        <v>5</v>
      </c>
      <c r="J1084" s="54" t="n">
        <v>0</v>
      </c>
      <c r="K1084" s="54" t="n">
        <v>0</v>
      </c>
      <c r="L1084" s="54" t="n">
        <v>0</v>
      </c>
      <c r="M1084" s="54" t="n">
        <v>-1.12</v>
      </c>
      <c r="N1084" s="54" t="n">
        <v>-3.39400005</v>
      </c>
      <c r="O1084" s="54" t="n">
        <v>0.900000036</v>
      </c>
      <c r="P1084" s="52" t="inlineStr">
        <is>
          <t>Flat</t>
        </is>
      </c>
      <c r="Q1084" s="52" t="inlineStr">
        <is>
          <t>Paint</t>
        </is>
      </c>
      <c r="R1084" s="54" t="n">
        <v>0.6</v>
      </c>
      <c r="S1084" s="54" t="n">
        <v>0.2</v>
      </c>
      <c r="T1084" s="54" t="n">
        <v>0.3</v>
      </c>
      <c r="U1084" s="54" t="n">
        <v>0</v>
      </c>
      <c r="V1084" s="52" t="inlineStr">
        <is>
          <t>No</t>
        </is>
      </c>
      <c r="W1084" s="52" t="inlineStr">
        <is>
          <t>No</t>
        </is>
      </c>
      <c r="X1084" s="52" t="inlineStr">
        <is>
          <t>-</t>
        </is>
      </c>
      <c r="Y1084" s="52" t="inlineStr">
        <is>
          <t>Painted walkway line</t>
        </is>
      </c>
    </row>
    <row r="1085" outlineLevel="1">
      <c r="A1085" s="52" t="inlineStr">
        <is>
          <t>BNK-171</t>
        </is>
      </c>
      <c r="B1085" s="52" t="inlineStr">
        <is>
          <t>Command Bunker</t>
        </is>
      </c>
      <c r="C1085" s="63" t="inlineStr">
        <is>
          <t>Cube</t>
        </is>
      </c>
      <c r="D1085" s="60" t="inlineStr">
        <is>
          <t>Floor line</t>
        </is>
      </c>
      <c r="E1085" s="52" t="inlineStr">
        <is>
          <t>BNK-150</t>
        </is>
      </c>
      <c r="F1085" s="52" t="n">
        <v>2</v>
      </c>
      <c r="G1085" s="54" t="n">
        <v>0.0799999237</v>
      </c>
      <c r="H1085" s="54" t="n">
        <v>0.0120000839</v>
      </c>
      <c r="I1085" s="54" t="n">
        <v>5</v>
      </c>
      <c r="J1085" s="54" t="n">
        <v>0</v>
      </c>
      <c r="K1085" s="54" t="n">
        <v>0</v>
      </c>
      <c r="L1085" s="54" t="n">
        <v>0</v>
      </c>
      <c r="M1085" s="54" t="n">
        <v>1.12</v>
      </c>
      <c r="N1085" s="54" t="n">
        <v>-3.39400005</v>
      </c>
      <c r="O1085" s="54" t="n">
        <v>0.900000036</v>
      </c>
      <c r="P1085" s="52" t="inlineStr">
        <is>
          <t>Flat</t>
        </is>
      </c>
      <c r="Q1085" s="52" t="inlineStr">
        <is>
          <t>Paint</t>
        </is>
      </c>
      <c r="R1085" s="54" t="n">
        <v>0.6</v>
      </c>
      <c r="S1085" s="54" t="n">
        <v>0.2</v>
      </c>
      <c r="T1085" s="54" t="n">
        <v>0.3</v>
      </c>
      <c r="U1085" s="54" t="n">
        <v>0</v>
      </c>
      <c r="V1085" s="52" t="inlineStr">
        <is>
          <t>No</t>
        </is>
      </c>
      <c r="W1085" s="52" t="inlineStr">
        <is>
          <t>No</t>
        </is>
      </c>
      <c r="X1085" s="52" t="inlineStr">
        <is>
          <t>-</t>
        </is>
      </c>
      <c r="Y1085" s="52" t="inlineStr">
        <is>
          <t>Painted walkway line</t>
        </is>
      </c>
    </row>
    <row r="1086" outlineLevel="1">
      <c r="A1086" s="52" t="inlineStr">
        <is>
          <t>BNK-172</t>
        </is>
      </c>
      <c r="B1086" s="52" t="inlineStr">
        <is>
          <t>Command Bunker</t>
        </is>
      </c>
      <c r="C1086" s="63" t="inlineStr">
        <is>
          <t>Cube</t>
        </is>
      </c>
      <c r="D1086" s="60" t="inlineStr">
        <is>
          <t>Door sill hazard</t>
        </is>
      </c>
      <c r="E1086" s="52" t="inlineStr">
        <is>
          <t>BNK-150</t>
        </is>
      </c>
      <c r="F1086" s="52" t="n">
        <v>2</v>
      </c>
      <c r="G1086" s="54" t="n">
        <v>2.5999999</v>
      </c>
      <c r="H1086" s="54" t="n">
        <v>0.0120000839</v>
      </c>
      <c r="I1086" s="54" t="n">
        <v>0.399999857</v>
      </c>
      <c r="J1086" s="54" t="n">
        <v>0</v>
      </c>
      <c r="K1086" s="54" t="n">
        <v>0</v>
      </c>
      <c r="L1086" s="54" t="n">
        <v>0</v>
      </c>
      <c r="M1086" s="54" t="n">
        <v>0</v>
      </c>
      <c r="N1086" s="54" t="n">
        <v>-3.39400005</v>
      </c>
      <c r="O1086" s="54" t="n">
        <v>3.4000001</v>
      </c>
      <c r="P1086" s="52" t="inlineStr">
        <is>
          <t>Flat</t>
        </is>
      </c>
      <c r="Q1086" s="52" t="inlineStr">
        <is>
          <t>Other</t>
        </is>
      </c>
      <c r="R1086" s="54" t="n">
        <v>0.6</v>
      </c>
      <c r="S1086" s="54" t="n">
        <v>0</v>
      </c>
      <c r="T1086" s="54" t="n">
        <v>0.3</v>
      </c>
      <c r="U1086" s="54" t="n">
        <v>0</v>
      </c>
      <c r="V1086" s="52" t="inlineStr">
        <is>
          <t>No</t>
        </is>
      </c>
      <c r="W1086" s="52" t="inlineStr">
        <is>
          <t>No</t>
        </is>
      </c>
      <c r="X1086" s="52" t="inlineStr">
        <is>
          <t>-</t>
        </is>
      </c>
      <c r="Y1086" s="52" t="inlineStr">
        <is>
          <t>Hazard marking in front of the doors</t>
        </is>
      </c>
    </row>
    <row r="1087" outlineLevel="1">
      <c r="A1087" s="52" t="inlineStr">
        <is>
          <t>BNK-173</t>
        </is>
      </c>
      <c r="B1087" s="52" t="inlineStr">
        <is>
          <t>Command Bunker</t>
        </is>
      </c>
      <c r="C1087" s="63" t="inlineStr">
        <is>
          <t>Cube</t>
        </is>
      </c>
      <c r="D1087" s="60" t="inlineStr">
        <is>
          <t>Floor drain</t>
        </is>
      </c>
      <c r="E1087" s="52" t="inlineStr">
        <is>
          <t>BNK-150</t>
        </is>
      </c>
      <c r="F1087" s="52" t="n">
        <v>2</v>
      </c>
      <c r="G1087" s="54" t="n">
        <v>0.600000024</v>
      </c>
      <c r="H1087" s="54" t="n">
        <v>0.013999939</v>
      </c>
      <c r="I1087" s="54" t="n">
        <v>0.400000006</v>
      </c>
      <c r="J1087" s="54" t="n">
        <v>0</v>
      </c>
      <c r="K1087" s="54" t="n">
        <v>0</v>
      </c>
      <c r="L1087" s="54" t="n">
        <v>0</v>
      </c>
      <c r="M1087" s="54" t="n">
        <v>0</v>
      </c>
      <c r="N1087" s="54" t="n">
        <v>-3.39300013</v>
      </c>
      <c r="O1087" s="54" t="n">
        <v>-0.200000003</v>
      </c>
      <c r="P1087" s="52" t="inlineStr">
        <is>
          <t>Flat</t>
        </is>
      </c>
      <c r="Q1087" s="52" t="inlineStr">
        <is>
          <t>Metal</t>
        </is>
      </c>
      <c r="R1087" s="54" t="n">
        <v>0.55</v>
      </c>
      <c r="S1087" s="54" t="n">
        <v>0.8</v>
      </c>
      <c r="T1087" s="54" t="n">
        <v>0.35</v>
      </c>
      <c r="U1087" s="54" t="n">
        <v>0</v>
      </c>
      <c r="V1087" s="52" t="inlineStr">
        <is>
          <t>No</t>
        </is>
      </c>
      <c r="W1087" s="52" t="inlineStr">
        <is>
          <t>No</t>
        </is>
      </c>
      <c r="X1087" s="52" t="inlineStr">
        <is>
          <t>-</t>
        </is>
      </c>
      <c r="Y1087" s="52" t="inlineStr">
        <is>
          <t>Floor drain grate</t>
        </is>
      </c>
    </row>
    <row r="1088" outlineLevel="1">
      <c r="A1088" s="52" t="inlineStr">
        <is>
          <t>BNK-174</t>
        </is>
      </c>
      <c r="B1088" s="52" t="inlineStr">
        <is>
          <t>Command Bunker</t>
        </is>
      </c>
      <c r="C1088" s="63" t="inlineStr">
        <is>
          <t>Cube</t>
        </is>
      </c>
      <c r="D1088" s="60" t="inlineStr">
        <is>
          <t>Emergency exit sign</t>
        </is>
      </c>
      <c r="E1088" s="52" t="inlineStr">
        <is>
          <t>BNK-150</t>
        </is>
      </c>
      <c r="F1088" s="52" t="n">
        <v>2</v>
      </c>
      <c r="G1088" s="54" t="n">
        <v>0.699999988</v>
      </c>
      <c r="H1088" s="54" t="n">
        <v>0.220000029</v>
      </c>
      <c r="I1088" s="54" t="n">
        <v>0.0399999619</v>
      </c>
      <c r="J1088" s="54" t="n">
        <v>0</v>
      </c>
      <c r="K1088" s="54" t="n">
        <v>0</v>
      </c>
      <c r="L1088" s="54" t="n">
        <v>0</v>
      </c>
      <c r="M1088" s="54" t="n">
        <v>0</v>
      </c>
      <c r="N1088" s="54" t="n">
        <v>-1.11000001</v>
      </c>
      <c r="O1088" s="54" t="n">
        <v>3.42000008</v>
      </c>
      <c r="P1088" s="52" t="inlineStr">
        <is>
          <t>Flat</t>
        </is>
      </c>
      <c r="Q1088" s="52" t="inlineStr">
        <is>
          <t>Plain</t>
        </is>
      </c>
      <c r="R1088" s="54" t="n">
        <v>0.3</v>
      </c>
      <c r="S1088" s="54" t="n">
        <v>0</v>
      </c>
      <c r="T1088" s="54" t="n">
        <v>0.4</v>
      </c>
      <c r="U1088" s="54" t="n">
        <v>0.9</v>
      </c>
      <c r="V1088" s="52" t="inlineStr">
        <is>
          <t>No</t>
        </is>
      </c>
      <c r="W1088" s="52" t="inlineStr">
        <is>
          <t>No</t>
        </is>
      </c>
      <c r="X1088" s="52" t="inlineStr">
        <is>
          <t>-</t>
        </is>
      </c>
      <c r="Y1088" s="52" t="inlineStr">
        <is>
          <t>Illuminated exit sign</t>
        </is>
      </c>
    </row>
    <row r="1089" outlineLevel="1">
      <c r="A1089" s="52" t="inlineStr">
        <is>
          <t>BNK-175</t>
        </is>
      </c>
      <c r="B1089" s="52" t="inlineStr">
        <is>
          <t>Command Bunker</t>
        </is>
      </c>
      <c r="C1089" s="59" t="inlineStr">
        <is>
          <t>Sphere</t>
        </is>
      </c>
      <c r="D1089" s="60" t="inlineStr">
        <is>
          <t>Emergency lamp</t>
        </is>
      </c>
      <c r="E1089" s="52" t="inlineStr">
        <is>
          <t>BNK-150</t>
        </is>
      </c>
      <c r="F1089" s="52" t="n">
        <v>2</v>
      </c>
      <c r="G1089" s="54" t="n">
        <v>0.119999997</v>
      </c>
      <c r="H1089" s="54" t="n">
        <v>0.100000001</v>
      </c>
      <c r="I1089" s="54" t="n">
        <v>0.119999997</v>
      </c>
      <c r="J1089" s="54" t="n">
        <v>0</v>
      </c>
      <c r="K1089" s="54" t="n">
        <v>0</v>
      </c>
      <c r="L1089" s="54" t="n">
        <v>0</v>
      </c>
      <c r="M1089" s="54" t="n">
        <v>1.35000002</v>
      </c>
      <c r="N1089" s="54" t="n">
        <v>-1.25</v>
      </c>
      <c r="O1089" s="54" t="n">
        <v>1</v>
      </c>
      <c r="P1089" s="52" t="inlineStr">
        <is>
          <t>Flat</t>
        </is>
      </c>
      <c r="Q1089" s="52" t="inlineStr">
        <is>
          <t>Glass</t>
        </is>
      </c>
      <c r="R1089" s="54" t="n">
        <v>0.2</v>
      </c>
      <c r="S1089" s="54" t="n">
        <v>0</v>
      </c>
      <c r="T1089" s="54" t="n">
        <v>0.45</v>
      </c>
      <c r="U1089" s="54" t="n">
        <v>1</v>
      </c>
      <c r="V1089" s="52" t="inlineStr">
        <is>
          <t>No</t>
        </is>
      </c>
      <c r="W1089" s="52" t="inlineStr">
        <is>
          <t>No</t>
        </is>
      </c>
      <c r="X1089" s="52" t="inlineStr">
        <is>
          <t>-</t>
        </is>
      </c>
      <c r="Y1089" s="52" t="inlineStr">
        <is>
          <t>Red emergency lamp</t>
        </is>
      </c>
    </row>
    <row r="1090" outlineLevel="1">
      <c r="A1090" s="52" t="inlineStr">
        <is>
          <t>BNK-176</t>
        </is>
      </c>
      <c r="B1090" s="52" t="inlineStr">
        <is>
          <t>Command Bunker</t>
        </is>
      </c>
      <c r="C1090" s="58" t="inlineStr">
        <is>
          <t>Cylinder</t>
        </is>
      </c>
      <c r="D1090" s="60" t="inlineStr">
        <is>
          <t>Fire extinguisher</t>
        </is>
      </c>
      <c r="E1090" s="52" t="inlineStr">
        <is>
          <t>BNK-150</t>
        </is>
      </c>
      <c r="F1090" s="52" t="n">
        <v>2</v>
      </c>
      <c r="G1090" s="54" t="n">
        <v>0.159999996</v>
      </c>
      <c r="H1090" s="54" t="n">
        <v>0.159999996</v>
      </c>
      <c r="I1090" s="54" t="n">
        <v>0.449999988</v>
      </c>
      <c r="J1090" s="54" t="n">
        <v>90</v>
      </c>
      <c r="K1090" s="54" t="n">
        <v>0</v>
      </c>
      <c r="L1090" s="54" t="n">
        <v>0</v>
      </c>
      <c r="M1090" s="54" t="n">
        <v>1.39999998</v>
      </c>
      <c r="N1090" s="54" t="n">
        <v>-2.70000005</v>
      </c>
      <c r="O1090" s="54" t="n">
        <v>2.5999999</v>
      </c>
      <c r="P1090" s="52" t="inlineStr">
        <is>
          <t>Flat</t>
        </is>
      </c>
      <c r="Q1090" s="52" t="inlineStr">
        <is>
          <t>Paint</t>
        </is>
      </c>
      <c r="R1090" s="54" t="n">
        <v>0.55</v>
      </c>
      <c r="S1090" s="54" t="n">
        <v>0.3</v>
      </c>
      <c r="T1090" s="54" t="n">
        <v>0.32</v>
      </c>
      <c r="U1090" s="54" t="n">
        <v>0</v>
      </c>
      <c r="V1090" s="52" t="inlineStr">
        <is>
          <t>No</t>
        </is>
      </c>
      <c r="W1090" s="52" t="inlineStr">
        <is>
          <t>No</t>
        </is>
      </c>
      <c r="X1090" s="52" t="inlineStr">
        <is>
          <t>-</t>
        </is>
      </c>
      <c r="Y1090" s="52" t="inlineStr">
        <is>
          <t>Wall mounted extinguisher</t>
        </is>
      </c>
    </row>
    <row r="1091" outlineLevel="1">
      <c r="A1091" s="52" t="inlineStr">
        <is>
          <t>BNK-177</t>
        </is>
      </c>
      <c r="B1091" s="52" t="inlineStr">
        <is>
          <t>Command Bunker</t>
        </is>
      </c>
      <c r="C1091" s="63" t="inlineStr">
        <is>
          <t>Cube</t>
        </is>
      </c>
      <c r="D1091" s="60" t="inlineStr">
        <is>
          <t>Extinguisher bracket</t>
        </is>
      </c>
      <c r="E1091" s="52" t="inlineStr">
        <is>
          <t>BNK-150</t>
        </is>
      </c>
      <c r="F1091" s="52" t="n">
        <v>2</v>
      </c>
      <c r="G1091" s="54" t="n">
        <v>0.100000024</v>
      </c>
      <c r="H1091" s="54" t="n">
        <v>0.09999990459999999</v>
      </c>
      <c r="I1091" s="54" t="n">
        <v>0.200000048</v>
      </c>
      <c r="J1091" s="54" t="n">
        <v>0</v>
      </c>
      <c r="K1091" s="54" t="n">
        <v>0</v>
      </c>
      <c r="L1091" s="54" t="n">
        <v>0</v>
      </c>
      <c r="M1091" s="54" t="n">
        <v>1.45000005</v>
      </c>
      <c r="N1091" s="54" t="n">
        <v>-2.45000005</v>
      </c>
      <c r="O1091" s="54" t="n">
        <v>2.5999999</v>
      </c>
      <c r="P1091" s="52" t="inlineStr">
        <is>
          <t>Flat</t>
        </is>
      </c>
      <c r="Q1091" s="52" t="inlineStr">
        <is>
          <t>Metal</t>
        </is>
      </c>
      <c r="R1091" s="54" t="n">
        <v>0.55</v>
      </c>
      <c r="S1091" s="54" t="n">
        <v>0.8</v>
      </c>
      <c r="T1091" s="54" t="n">
        <v>0.35</v>
      </c>
      <c r="U1091" s="54" t="n">
        <v>0</v>
      </c>
      <c r="V1091" s="52" t="inlineStr">
        <is>
          <t>No</t>
        </is>
      </c>
      <c r="W1091" s="52" t="inlineStr">
        <is>
          <t>No</t>
        </is>
      </c>
      <c r="X1091" s="52" t="inlineStr">
        <is>
          <t>-</t>
        </is>
      </c>
      <c r="Y1091" s="52" t="inlineStr">
        <is>
          <t>Wall bracket</t>
        </is>
      </c>
    </row>
    <row r="1092" outlineLevel="1">
      <c r="A1092" s="52" t="inlineStr">
        <is>
          <t>BNK-178</t>
        </is>
      </c>
      <c r="B1092" s="52" t="inlineStr">
        <is>
          <t>Command Bunker</t>
        </is>
      </c>
      <c r="C1092" s="63" t="inlineStr">
        <is>
          <t>Cube</t>
        </is>
      </c>
      <c r="D1092" s="60" t="inlineStr">
        <is>
          <t>Sign board</t>
        </is>
      </c>
      <c r="E1092" s="52" t="inlineStr">
        <is>
          <t>BNK-150</t>
        </is>
      </c>
      <c r="F1092" s="52" t="n">
        <v>2</v>
      </c>
      <c r="G1092" s="54" t="n">
        <v>0.0399999619</v>
      </c>
      <c r="H1092" s="54" t="n">
        <v>0.5</v>
      </c>
      <c r="I1092" s="54" t="n">
        <v>1</v>
      </c>
      <c r="J1092" s="54" t="n">
        <v>0</v>
      </c>
      <c r="K1092" s="54" t="n">
        <v>0</v>
      </c>
      <c r="L1092" s="54" t="n">
        <v>0</v>
      </c>
      <c r="M1092" s="54" t="n">
        <v>1.48000002</v>
      </c>
      <c r="N1092" s="54" t="n">
        <v>-1.6500001</v>
      </c>
      <c r="O1092" s="54" t="n">
        <v>2.5999999</v>
      </c>
      <c r="P1092" s="52" t="inlineStr">
        <is>
          <t>Flat</t>
        </is>
      </c>
      <c r="Q1092" s="52" t="inlineStr">
        <is>
          <t>Paint</t>
        </is>
      </c>
      <c r="R1092" s="54" t="n">
        <v>0.55</v>
      </c>
      <c r="S1092" s="54" t="n">
        <v>0.3</v>
      </c>
      <c r="T1092" s="54" t="n">
        <v>0.3</v>
      </c>
      <c r="U1092" s="54" t="n">
        <v>0</v>
      </c>
      <c r="V1092" s="52" t="inlineStr">
        <is>
          <t>No</t>
        </is>
      </c>
      <c r="W1092" s="52" t="inlineStr">
        <is>
          <t>No</t>
        </is>
      </c>
      <c r="X1092" s="52" t="inlineStr">
        <is>
          <t>-</t>
        </is>
      </c>
      <c r="Y1092" s="52" t="inlineStr">
        <is>
          <t>Sign: COMMAND CENTRE &gt;&gt;&gt;</t>
        </is>
      </c>
    </row>
    <row r="1093" outlineLevel="1">
      <c r="A1093" s="52" t="inlineStr">
        <is>
          <t>BNK-179</t>
        </is>
      </c>
      <c r="B1093" s="52" t="inlineStr">
        <is>
          <t>Command Bunker</t>
        </is>
      </c>
      <c r="C1093" s="53" t="inlineStr">
        <is>
          <t>Group</t>
        </is>
      </c>
      <c r="D1093" s="57" t="inlineStr">
        <is>
          <t>Command room</t>
        </is>
      </c>
      <c r="E1093" s="52" t="inlineStr">
        <is>
          <t>BNK-00</t>
        </is>
      </c>
      <c r="F1093" s="52" t="n">
        <v>1</v>
      </c>
      <c r="G1093" s="54" t="n">
        <v>1</v>
      </c>
      <c r="H1093" s="54" t="n">
        <v>1</v>
      </c>
      <c r="I1093" s="54" t="n">
        <v>1</v>
      </c>
      <c r="J1093" s="54" t="n">
        <v>0</v>
      </c>
      <c r="K1093" s="54" t="n">
        <v>0</v>
      </c>
      <c r="L1093" s="54" t="n">
        <v>0</v>
      </c>
      <c r="M1093" s="54" t="n">
        <v>0</v>
      </c>
      <c r="N1093" s="54" t="n">
        <v>0</v>
      </c>
      <c r="O1093" s="54" t="n">
        <v>0</v>
      </c>
      <c r="P1093" s="52" t="inlineStr">
        <is>
          <t>-</t>
        </is>
      </c>
      <c r="Q1093" s="52" t="inlineStr">
        <is>
          <t>Plain</t>
        </is>
      </c>
      <c r="R1093" s="54" t="n">
        <v>0.5</v>
      </c>
      <c r="S1093" s="54" t="n">
        <v>0</v>
      </c>
      <c r="T1093" s="54" t="n">
        <v>0.2</v>
      </c>
      <c r="U1093" s="54" t="n">
        <v>0</v>
      </c>
      <c r="V1093" s="52" t="inlineStr">
        <is>
          <t>No</t>
        </is>
      </c>
      <c r="W1093" s="52" t="inlineStr">
        <is>
          <t>Yes</t>
        </is>
      </c>
      <c r="X1093" s="52" t="inlineStr">
        <is>
          <t>-</t>
        </is>
      </c>
      <c r="Y1093" s="52" t="inlineStr">
        <is>
          <t>Command information centre with consoles, plotting table and servers</t>
        </is>
      </c>
    </row>
    <row r="1094" outlineLevel="1">
      <c r="A1094" s="52" t="inlineStr">
        <is>
          <t>BNK-180</t>
        </is>
      </c>
      <c r="B1094" s="52" t="inlineStr">
        <is>
          <t>Command Bunker</t>
        </is>
      </c>
      <c r="C1094" s="63" t="inlineStr">
        <is>
          <t>Cube</t>
        </is>
      </c>
      <c r="D1094" s="60" t="inlineStr">
        <is>
          <t>Fixture housing</t>
        </is>
      </c>
      <c r="E1094" s="52" t="inlineStr">
        <is>
          <t>BNK-179</t>
        </is>
      </c>
      <c r="F1094" s="52" t="n">
        <v>2</v>
      </c>
      <c r="G1094" s="54" t="n">
        <v>1.29999995</v>
      </c>
      <c r="H1094" s="54" t="n">
        <v>0.0500000007</v>
      </c>
      <c r="I1094" s="54" t="n">
        <v>0.300000012</v>
      </c>
      <c r="J1094" s="54" t="n">
        <v>0</v>
      </c>
      <c r="K1094" s="54" t="n">
        <v>0</v>
      </c>
      <c r="L1094" s="54" t="n">
        <v>0</v>
      </c>
      <c r="M1094" s="54" t="n">
        <v>-3.20000005</v>
      </c>
      <c r="N1094" s="54" t="n">
        <v>-0.829999983</v>
      </c>
      <c r="O1094" s="54" t="n">
        <v>-3.20000005</v>
      </c>
      <c r="P1094" s="52" t="inlineStr">
        <is>
          <t>Flat</t>
        </is>
      </c>
      <c r="Q1094" s="52" t="inlineStr">
        <is>
          <t>Metal</t>
        </is>
      </c>
      <c r="R1094" s="54" t="n">
        <v>0.4</v>
      </c>
      <c r="S1094" s="54" t="n">
        <v>0.9</v>
      </c>
      <c r="T1094" s="54" t="n">
        <v>0.28</v>
      </c>
      <c r="U1094" s="54" t="n">
        <v>0</v>
      </c>
      <c r="V1094" s="52" t="inlineStr">
        <is>
          <t>No</t>
        </is>
      </c>
      <c r="W1094" s="52" t="inlineStr">
        <is>
          <t>No</t>
        </is>
      </c>
      <c r="X1094" s="52" t="inlineStr">
        <is>
          <t>-</t>
        </is>
      </c>
      <c r="Y1094" s="52" t="inlineStr">
        <is>
          <t>Fluorescent fixture body</t>
        </is>
      </c>
    </row>
    <row r="1095" outlineLevel="1">
      <c r="A1095" s="52" t="inlineStr">
        <is>
          <t>BNK-181</t>
        </is>
      </c>
      <c r="B1095" s="52" t="inlineStr">
        <is>
          <t>Command Bunker</t>
        </is>
      </c>
      <c r="C1095" s="63" t="inlineStr">
        <is>
          <t>Cube</t>
        </is>
      </c>
      <c r="D1095" s="60" t="inlineStr">
        <is>
          <t>CIC tube (light)</t>
        </is>
      </c>
      <c r="E1095" s="52" t="inlineStr">
        <is>
          <t>BNK-179</t>
        </is>
      </c>
      <c r="F1095" s="52" t="n">
        <v>2</v>
      </c>
      <c r="G1095" s="54" t="n">
        <v>1.20000005</v>
      </c>
      <c r="H1095" s="54" t="n">
        <v>0.0500000007</v>
      </c>
      <c r="I1095" s="54" t="n">
        <v>0.219999999</v>
      </c>
      <c r="J1095" s="54" t="n">
        <v>0</v>
      </c>
      <c r="K1095" s="54" t="n">
        <v>0</v>
      </c>
      <c r="L1095" s="54" t="n">
        <v>0</v>
      </c>
      <c r="M1095" s="54" t="n">
        <v>-3.20000005</v>
      </c>
      <c r="N1095" s="54" t="n">
        <v>-0.870000005</v>
      </c>
      <c r="O1095" s="54" t="n">
        <v>-3.20000005</v>
      </c>
      <c r="P1095" s="52" t="inlineStr">
        <is>
          <t>Flat</t>
        </is>
      </c>
      <c r="Q1095" s="52" t="inlineStr">
        <is>
          <t>Plain</t>
        </is>
      </c>
      <c r="R1095" s="54" t="n">
        <v>0.4</v>
      </c>
      <c r="S1095" s="54" t="n">
        <v>0</v>
      </c>
      <c r="T1095" s="54" t="n">
        <v>0.42</v>
      </c>
      <c r="U1095" s="54" t="n">
        <v>1</v>
      </c>
      <c r="V1095" s="52" t="inlineStr">
        <is>
          <t>No</t>
        </is>
      </c>
      <c r="W1095" s="52" t="inlineStr">
        <is>
          <t>No</t>
        </is>
      </c>
      <c r="X1095" s="52" t="inlineStr">
        <is>
          <t>-</t>
        </is>
      </c>
      <c r="Y1095" s="52" t="inlineStr">
        <is>
          <t>Fluorescent tube (practical light)</t>
        </is>
      </c>
    </row>
    <row r="1096" outlineLevel="1">
      <c r="A1096" s="52" t="inlineStr">
        <is>
          <t>BNK-182</t>
        </is>
      </c>
      <c r="B1096" s="52" t="inlineStr">
        <is>
          <t>Command Bunker</t>
        </is>
      </c>
      <c r="C1096" s="63" t="inlineStr">
        <is>
          <t>Cube</t>
        </is>
      </c>
      <c r="D1096" s="60" t="inlineStr">
        <is>
          <t>Fixture housing</t>
        </is>
      </c>
      <c r="E1096" s="52" t="inlineStr">
        <is>
          <t>BNK-179</t>
        </is>
      </c>
      <c r="F1096" s="52" t="n">
        <v>2</v>
      </c>
      <c r="G1096" s="54" t="n">
        <v>1.29999995</v>
      </c>
      <c r="H1096" s="54" t="n">
        <v>0.0500000007</v>
      </c>
      <c r="I1096" s="54" t="n">
        <v>0.300000012</v>
      </c>
      <c r="J1096" s="54" t="n">
        <v>0</v>
      </c>
      <c r="K1096" s="54" t="n">
        <v>0</v>
      </c>
      <c r="L1096" s="54" t="n">
        <v>0</v>
      </c>
      <c r="M1096" s="54" t="n">
        <v>3.20000005</v>
      </c>
      <c r="N1096" s="54" t="n">
        <v>-0.829999983</v>
      </c>
      <c r="O1096" s="54" t="n">
        <v>-3.20000005</v>
      </c>
      <c r="P1096" s="52" t="inlineStr">
        <is>
          <t>Flat</t>
        </is>
      </c>
      <c r="Q1096" s="52" t="inlineStr">
        <is>
          <t>Metal</t>
        </is>
      </c>
      <c r="R1096" s="54" t="n">
        <v>0.4</v>
      </c>
      <c r="S1096" s="54" t="n">
        <v>0.9</v>
      </c>
      <c r="T1096" s="54" t="n">
        <v>0.28</v>
      </c>
      <c r="U1096" s="54" t="n">
        <v>0</v>
      </c>
      <c r="V1096" s="52" t="inlineStr">
        <is>
          <t>No</t>
        </is>
      </c>
      <c r="W1096" s="52" t="inlineStr">
        <is>
          <t>No</t>
        </is>
      </c>
      <c r="X1096" s="52" t="inlineStr">
        <is>
          <t>-</t>
        </is>
      </c>
      <c r="Y1096" s="52" t="inlineStr">
        <is>
          <t>Fluorescent fixture body</t>
        </is>
      </c>
    </row>
    <row r="1097" outlineLevel="1">
      <c r="A1097" s="52" t="inlineStr">
        <is>
          <t>BNK-183</t>
        </is>
      </c>
      <c r="B1097" s="52" t="inlineStr">
        <is>
          <t>Command Bunker</t>
        </is>
      </c>
      <c r="C1097" s="63" t="inlineStr">
        <is>
          <t>Cube</t>
        </is>
      </c>
      <c r="D1097" s="60" t="inlineStr">
        <is>
          <t>CIC tube (light)</t>
        </is>
      </c>
      <c r="E1097" s="52" t="inlineStr">
        <is>
          <t>BNK-179</t>
        </is>
      </c>
      <c r="F1097" s="52" t="n">
        <v>2</v>
      </c>
      <c r="G1097" s="54" t="n">
        <v>1.20000005</v>
      </c>
      <c r="H1097" s="54" t="n">
        <v>0.0500000007</v>
      </c>
      <c r="I1097" s="54" t="n">
        <v>0.219999999</v>
      </c>
      <c r="J1097" s="54" t="n">
        <v>0</v>
      </c>
      <c r="K1097" s="54" t="n">
        <v>0</v>
      </c>
      <c r="L1097" s="54" t="n">
        <v>0</v>
      </c>
      <c r="M1097" s="54" t="n">
        <v>3.20000005</v>
      </c>
      <c r="N1097" s="54" t="n">
        <v>-0.870000005</v>
      </c>
      <c r="O1097" s="54" t="n">
        <v>-3.20000005</v>
      </c>
      <c r="P1097" s="52" t="inlineStr">
        <is>
          <t>Flat</t>
        </is>
      </c>
      <c r="Q1097" s="52" t="inlineStr">
        <is>
          <t>Plain</t>
        </is>
      </c>
      <c r="R1097" s="54" t="n">
        <v>0.4</v>
      </c>
      <c r="S1097" s="54" t="n">
        <v>0</v>
      </c>
      <c r="T1097" s="54" t="n">
        <v>0.42</v>
      </c>
      <c r="U1097" s="54" t="n">
        <v>0.9</v>
      </c>
      <c r="V1097" s="52" t="inlineStr">
        <is>
          <t>No</t>
        </is>
      </c>
      <c r="W1097" s="52" t="inlineStr">
        <is>
          <t>No</t>
        </is>
      </c>
      <c r="X1097" s="52" t="inlineStr">
        <is>
          <t>-</t>
        </is>
      </c>
      <c r="Y1097" s="52" t="inlineStr">
        <is>
          <t>Fluorescent tube</t>
        </is>
      </c>
    </row>
    <row r="1098" outlineLevel="1">
      <c r="A1098" s="52" t="inlineStr">
        <is>
          <t>BNK-184</t>
        </is>
      </c>
      <c r="B1098" s="52" t="inlineStr">
        <is>
          <t>Command Bunker</t>
        </is>
      </c>
      <c r="C1098" s="63" t="inlineStr">
        <is>
          <t>Cube</t>
        </is>
      </c>
      <c r="D1098" s="60" t="inlineStr">
        <is>
          <t>Fixture housing</t>
        </is>
      </c>
      <c r="E1098" s="52" t="inlineStr">
        <is>
          <t>BNK-179</t>
        </is>
      </c>
      <c r="F1098" s="52" t="n">
        <v>2</v>
      </c>
      <c r="G1098" s="54" t="n">
        <v>1.29999995</v>
      </c>
      <c r="H1098" s="54" t="n">
        <v>0.0500000007</v>
      </c>
      <c r="I1098" s="54" t="n">
        <v>0.300000012</v>
      </c>
      <c r="J1098" s="54" t="n">
        <v>0</v>
      </c>
      <c r="K1098" s="54" t="n">
        <v>0</v>
      </c>
      <c r="L1098" s="54" t="n">
        <v>0</v>
      </c>
      <c r="M1098" s="54" t="n">
        <v>-3.20000005</v>
      </c>
      <c r="N1098" s="54" t="n">
        <v>-0.829999983</v>
      </c>
      <c r="O1098" s="54" t="n">
        <v>-7.4000001</v>
      </c>
      <c r="P1098" s="52" t="inlineStr">
        <is>
          <t>Flat</t>
        </is>
      </c>
      <c r="Q1098" s="52" t="inlineStr">
        <is>
          <t>Metal</t>
        </is>
      </c>
      <c r="R1098" s="54" t="n">
        <v>0.4</v>
      </c>
      <c r="S1098" s="54" t="n">
        <v>0.9</v>
      </c>
      <c r="T1098" s="54" t="n">
        <v>0.28</v>
      </c>
      <c r="U1098" s="54" t="n">
        <v>0</v>
      </c>
      <c r="V1098" s="52" t="inlineStr">
        <is>
          <t>No</t>
        </is>
      </c>
      <c r="W1098" s="52" t="inlineStr">
        <is>
          <t>No</t>
        </is>
      </c>
      <c r="X1098" s="52" t="inlineStr">
        <is>
          <t>-</t>
        </is>
      </c>
      <c r="Y1098" s="52" t="inlineStr">
        <is>
          <t>Fluorescent fixture body</t>
        </is>
      </c>
    </row>
    <row r="1099" outlineLevel="1">
      <c r="A1099" s="52" t="inlineStr">
        <is>
          <t>BNK-185</t>
        </is>
      </c>
      <c r="B1099" s="52" t="inlineStr">
        <is>
          <t>Command Bunker</t>
        </is>
      </c>
      <c r="C1099" s="63" t="inlineStr">
        <is>
          <t>Cube</t>
        </is>
      </c>
      <c r="D1099" s="60" t="inlineStr">
        <is>
          <t>CIC tube (light)</t>
        </is>
      </c>
      <c r="E1099" s="52" t="inlineStr">
        <is>
          <t>BNK-179</t>
        </is>
      </c>
      <c r="F1099" s="52" t="n">
        <v>2</v>
      </c>
      <c r="G1099" s="54" t="n">
        <v>1.20000005</v>
      </c>
      <c r="H1099" s="54" t="n">
        <v>0.0500000007</v>
      </c>
      <c r="I1099" s="54" t="n">
        <v>0.219999999</v>
      </c>
      <c r="J1099" s="54" t="n">
        <v>0</v>
      </c>
      <c r="K1099" s="54" t="n">
        <v>0</v>
      </c>
      <c r="L1099" s="54" t="n">
        <v>0</v>
      </c>
      <c r="M1099" s="54" t="n">
        <v>-3.20000005</v>
      </c>
      <c r="N1099" s="54" t="n">
        <v>-0.870000005</v>
      </c>
      <c r="O1099" s="54" t="n">
        <v>-7.4000001</v>
      </c>
      <c r="P1099" s="52" t="inlineStr">
        <is>
          <t>Flat</t>
        </is>
      </c>
      <c r="Q1099" s="52" t="inlineStr">
        <is>
          <t>Plain</t>
        </is>
      </c>
      <c r="R1099" s="54" t="n">
        <v>0.4</v>
      </c>
      <c r="S1099" s="54" t="n">
        <v>0</v>
      </c>
      <c r="T1099" s="54" t="n">
        <v>0.42</v>
      </c>
      <c r="U1099" s="54" t="n">
        <v>0.9</v>
      </c>
      <c r="V1099" s="52" t="inlineStr">
        <is>
          <t>No</t>
        </is>
      </c>
      <c r="W1099" s="52" t="inlineStr">
        <is>
          <t>No</t>
        </is>
      </c>
      <c r="X1099" s="52" t="inlineStr">
        <is>
          <t>-</t>
        </is>
      </c>
      <c r="Y1099" s="52" t="inlineStr">
        <is>
          <t>Fluorescent tube</t>
        </is>
      </c>
    </row>
    <row r="1100" outlineLevel="1">
      <c r="A1100" s="52" t="inlineStr">
        <is>
          <t>BNK-186</t>
        </is>
      </c>
      <c r="B1100" s="52" t="inlineStr">
        <is>
          <t>Command Bunker</t>
        </is>
      </c>
      <c r="C1100" s="63" t="inlineStr">
        <is>
          <t>Cube</t>
        </is>
      </c>
      <c r="D1100" s="60" t="inlineStr">
        <is>
          <t>Fixture housing</t>
        </is>
      </c>
      <c r="E1100" s="52" t="inlineStr">
        <is>
          <t>BNK-179</t>
        </is>
      </c>
      <c r="F1100" s="52" t="n">
        <v>2</v>
      </c>
      <c r="G1100" s="54" t="n">
        <v>1.29999995</v>
      </c>
      <c r="H1100" s="54" t="n">
        <v>0.0500000007</v>
      </c>
      <c r="I1100" s="54" t="n">
        <v>0.300000012</v>
      </c>
      <c r="J1100" s="54" t="n">
        <v>0</v>
      </c>
      <c r="K1100" s="54" t="n">
        <v>0</v>
      </c>
      <c r="L1100" s="54" t="n">
        <v>0</v>
      </c>
      <c r="M1100" s="54" t="n">
        <v>3.20000005</v>
      </c>
      <c r="N1100" s="54" t="n">
        <v>-0.829999983</v>
      </c>
      <c r="O1100" s="54" t="n">
        <v>-7.4000001</v>
      </c>
      <c r="P1100" s="52" t="inlineStr">
        <is>
          <t>Flat</t>
        </is>
      </c>
      <c r="Q1100" s="52" t="inlineStr">
        <is>
          <t>Metal</t>
        </is>
      </c>
      <c r="R1100" s="54" t="n">
        <v>0.4</v>
      </c>
      <c r="S1100" s="54" t="n">
        <v>0.9</v>
      </c>
      <c r="T1100" s="54" t="n">
        <v>0.28</v>
      </c>
      <c r="U1100" s="54" t="n">
        <v>0</v>
      </c>
      <c r="V1100" s="52" t="inlineStr">
        <is>
          <t>No</t>
        </is>
      </c>
      <c r="W1100" s="52" t="inlineStr">
        <is>
          <t>No</t>
        </is>
      </c>
      <c r="X1100" s="52" t="inlineStr">
        <is>
          <t>-</t>
        </is>
      </c>
      <c r="Y1100" s="52" t="inlineStr">
        <is>
          <t>Fluorescent fixture body</t>
        </is>
      </c>
    </row>
    <row r="1101" outlineLevel="1">
      <c r="A1101" s="52" t="inlineStr">
        <is>
          <t>BNK-187</t>
        </is>
      </c>
      <c r="B1101" s="52" t="inlineStr">
        <is>
          <t>Command Bunker</t>
        </is>
      </c>
      <c r="C1101" s="63" t="inlineStr">
        <is>
          <t>Cube</t>
        </is>
      </c>
      <c r="D1101" s="60" t="inlineStr">
        <is>
          <t>CIC tube (light)</t>
        </is>
      </c>
      <c r="E1101" s="52" t="inlineStr">
        <is>
          <t>BNK-179</t>
        </is>
      </c>
      <c r="F1101" s="52" t="n">
        <v>2</v>
      </c>
      <c r="G1101" s="54" t="n">
        <v>1.20000005</v>
      </c>
      <c r="H1101" s="54" t="n">
        <v>0.0500000007</v>
      </c>
      <c r="I1101" s="54" t="n">
        <v>0.219999999</v>
      </c>
      <c r="J1101" s="54" t="n">
        <v>0</v>
      </c>
      <c r="K1101" s="54" t="n">
        <v>0</v>
      </c>
      <c r="L1101" s="54" t="n">
        <v>0</v>
      </c>
      <c r="M1101" s="54" t="n">
        <v>3.20000005</v>
      </c>
      <c r="N1101" s="54" t="n">
        <v>-0.870000005</v>
      </c>
      <c r="O1101" s="54" t="n">
        <v>-7.4000001</v>
      </c>
      <c r="P1101" s="52" t="inlineStr">
        <is>
          <t>Flat</t>
        </is>
      </c>
      <c r="Q1101" s="52" t="inlineStr">
        <is>
          <t>Plain</t>
        </is>
      </c>
      <c r="R1101" s="54" t="n">
        <v>0.4</v>
      </c>
      <c r="S1101" s="54" t="n">
        <v>0</v>
      </c>
      <c r="T1101" s="54" t="n">
        <v>0.42</v>
      </c>
      <c r="U1101" s="54" t="n">
        <v>1</v>
      </c>
      <c r="V1101" s="52" t="inlineStr">
        <is>
          <t>No</t>
        </is>
      </c>
      <c r="W1101" s="52" t="inlineStr">
        <is>
          <t>No</t>
        </is>
      </c>
      <c r="X1101" s="52" t="inlineStr">
        <is>
          <t>-</t>
        </is>
      </c>
      <c r="Y1101" s="52" t="inlineStr">
        <is>
          <t>Fluorescent tube (practical light)</t>
        </is>
      </c>
    </row>
    <row r="1102" outlineLevel="1">
      <c r="A1102" s="52" t="inlineStr">
        <is>
          <t>BNK-188</t>
        </is>
      </c>
      <c r="B1102" s="52" t="inlineStr">
        <is>
          <t>Command Bunker</t>
        </is>
      </c>
      <c r="C1102" s="63" t="inlineStr">
        <is>
          <t>Cube</t>
        </is>
      </c>
      <c r="D1102" s="60" t="inlineStr">
        <is>
          <t>Fixture housing</t>
        </is>
      </c>
      <c r="E1102" s="52" t="inlineStr">
        <is>
          <t>BNK-179</t>
        </is>
      </c>
      <c r="F1102" s="52" t="n">
        <v>2</v>
      </c>
      <c r="G1102" s="54" t="n">
        <v>1.29999995</v>
      </c>
      <c r="H1102" s="54" t="n">
        <v>0.0500000007</v>
      </c>
      <c r="I1102" s="54" t="n">
        <v>0.300000012</v>
      </c>
      <c r="J1102" s="54" t="n">
        <v>0</v>
      </c>
      <c r="K1102" s="54" t="n">
        <v>0</v>
      </c>
      <c r="L1102" s="54" t="n">
        <v>0</v>
      </c>
      <c r="M1102" s="54" t="n">
        <v>0</v>
      </c>
      <c r="N1102" s="54" t="n">
        <v>-0.829999983</v>
      </c>
      <c r="O1102" s="54" t="n">
        <v>-5.4000001</v>
      </c>
      <c r="P1102" s="52" t="inlineStr">
        <is>
          <t>Flat</t>
        </is>
      </c>
      <c r="Q1102" s="52" t="inlineStr">
        <is>
          <t>Metal</t>
        </is>
      </c>
      <c r="R1102" s="54" t="n">
        <v>0.4</v>
      </c>
      <c r="S1102" s="54" t="n">
        <v>0.9</v>
      </c>
      <c r="T1102" s="54" t="n">
        <v>0.28</v>
      </c>
      <c r="U1102" s="54" t="n">
        <v>0</v>
      </c>
      <c r="V1102" s="52" t="inlineStr">
        <is>
          <t>No</t>
        </is>
      </c>
      <c r="W1102" s="52" t="inlineStr">
        <is>
          <t>No</t>
        </is>
      </c>
      <c r="X1102" s="52" t="inlineStr">
        <is>
          <t>-</t>
        </is>
      </c>
      <c r="Y1102" s="52" t="inlineStr">
        <is>
          <t>Fluorescent fixture body</t>
        </is>
      </c>
    </row>
    <row r="1103" outlineLevel="1">
      <c r="A1103" s="52" t="inlineStr">
        <is>
          <t>BNK-189</t>
        </is>
      </c>
      <c r="B1103" s="52" t="inlineStr">
        <is>
          <t>Command Bunker</t>
        </is>
      </c>
      <c r="C1103" s="63" t="inlineStr">
        <is>
          <t>Cube</t>
        </is>
      </c>
      <c r="D1103" s="60" t="inlineStr">
        <is>
          <t>CIC tube (light)</t>
        </is>
      </c>
      <c r="E1103" s="52" t="inlineStr">
        <is>
          <t>BNK-179</t>
        </is>
      </c>
      <c r="F1103" s="52" t="n">
        <v>2</v>
      </c>
      <c r="G1103" s="54" t="n">
        <v>1.20000005</v>
      </c>
      <c r="H1103" s="54" t="n">
        <v>0.0500000007</v>
      </c>
      <c r="I1103" s="54" t="n">
        <v>0.219999999</v>
      </c>
      <c r="J1103" s="54" t="n">
        <v>0</v>
      </c>
      <c r="K1103" s="54" t="n">
        <v>0</v>
      </c>
      <c r="L1103" s="54" t="n">
        <v>0</v>
      </c>
      <c r="M1103" s="54" t="n">
        <v>0</v>
      </c>
      <c r="N1103" s="54" t="n">
        <v>-0.870000005</v>
      </c>
      <c r="O1103" s="54" t="n">
        <v>-5.4000001</v>
      </c>
      <c r="P1103" s="52" t="inlineStr">
        <is>
          <t>Flat</t>
        </is>
      </c>
      <c r="Q1103" s="52" t="inlineStr">
        <is>
          <t>Plain</t>
        </is>
      </c>
      <c r="R1103" s="54" t="n">
        <v>0.4</v>
      </c>
      <c r="S1103" s="54" t="n">
        <v>0</v>
      </c>
      <c r="T1103" s="54" t="n">
        <v>0.42</v>
      </c>
      <c r="U1103" s="54" t="n">
        <v>1</v>
      </c>
      <c r="V1103" s="52" t="inlineStr">
        <is>
          <t>No</t>
        </is>
      </c>
      <c r="W1103" s="52" t="inlineStr">
        <is>
          <t>No</t>
        </is>
      </c>
      <c r="X1103" s="52" t="inlineStr">
        <is>
          <t>-</t>
        </is>
      </c>
      <c r="Y1103" s="52" t="inlineStr">
        <is>
          <t>Fluorescent tube (practical light)</t>
        </is>
      </c>
    </row>
    <row r="1104" outlineLevel="1">
      <c r="A1104" s="52" t="inlineStr">
        <is>
          <t>BNK-190</t>
        </is>
      </c>
      <c r="B1104" s="52" t="inlineStr">
        <is>
          <t>Command Bunker</t>
        </is>
      </c>
      <c r="C1104" s="59" t="inlineStr">
        <is>
          <t>Sphere</t>
        </is>
      </c>
      <c r="D1104" s="60" t="inlineStr">
        <is>
          <t>Emergency lamp</t>
        </is>
      </c>
      <c r="E1104" s="52" t="inlineStr">
        <is>
          <t>BNK-179</t>
        </is>
      </c>
      <c r="F1104" s="52" t="n">
        <v>2</v>
      </c>
      <c r="G1104" s="54" t="n">
        <v>0.140000001</v>
      </c>
      <c r="H1104" s="54" t="n">
        <v>0.119999997</v>
      </c>
      <c r="I1104" s="54" t="n">
        <v>0.140000001</v>
      </c>
      <c r="J1104" s="54" t="n">
        <v>0</v>
      </c>
      <c r="K1104" s="54" t="n">
        <v>0</v>
      </c>
      <c r="L1104" s="54" t="n">
        <v>0</v>
      </c>
      <c r="M1104" s="54" t="n">
        <v>-5.05000019</v>
      </c>
      <c r="N1104" s="54" t="n">
        <v>-1.25</v>
      </c>
      <c r="O1104" s="54" t="n">
        <v>-2.4000001</v>
      </c>
      <c r="P1104" s="52" t="inlineStr">
        <is>
          <t>Flat</t>
        </is>
      </c>
      <c r="Q1104" s="52" t="inlineStr">
        <is>
          <t>Glass</t>
        </is>
      </c>
      <c r="R1104" s="54" t="n">
        <v>0.2</v>
      </c>
      <c r="S1104" s="54" t="n">
        <v>0</v>
      </c>
      <c r="T1104" s="54" t="n">
        <v>0.45</v>
      </c>
      <c r="U1104" s="54" t="n">
        <v>1</v>
      </c>
      <c r="V1104" s="52" t="inlineStr">
        <is>
          <t>No</t>
        </is>
      </c>
      <c r="W1104" s="52" t="inlineStr">
        <is>
          <t>No</t>
        </is>
      </c>
      <c r="X1104" s="52" t="inlineStr">
        <is>
          <t>-</t>
        </is>
      </c>
      <c r="Y1104" s="52" t="inlineStr">
        <is>
          <t>Red emergency lamp</t>
        </is>
      </c>
    </row>
    <row r="1105" outlineLevel="1">
      <c r="A1105" s="52" t="inlineStr">
        <is>
          <t>BNK-191</t>
        </is>
      </c>
      <c r="B1105" s="52" t="inlineStr">
        <is>
          <t>Command Bunker</t>
        </is>
      </c>
      <c r="C1105" s="59" t="inlineStr">
        <is>
          <t>Sphere</t>
        </is>
      </c>
      <c r="D1105" s="60" t="inlineStr">
        <is>
          <t>Emergency lamp</t>
        </is>
      </c>
      <c r="E1105" s="52" t="inlineStr">
        <is>
          <t>BNK-179</t>
        </is>
      </c>
      <c r="F1105" s="52" t="n">
        <v>2</v>
      </c>
      <c r="G1105" s="54" t="n">
        <v>0.140000001</v>
      </c>
      <c r="H1105" s="54" t="n">
        <v>0.119999997</v>
      </c>
      <c r="I1105" s="54" t="n">
        <v>0.140000001</v>
      </c>
      <c r="J1105" s="54" t="n">
        <v>0</v>
      </c>
      <c r="K1105" s="54" t="n">
        <v>0</v>
      </c>
      <c r="L1105" s="54" t="n">
        <v>0</v>
      </c>
      <c r="M1105" s="54" t="n">
        <v>5.05000019</v>
      </c>
      <c r="N1105" s="54" t="n">
        <v>-1.25</v>
      </c>
      <c r="O1105" s="54" t="n">
        <v>-7.9000001</v>
      </c>
      <c r="P1105" s="52" t="inlineStr">
        <is>
          <t>Flat</t>
        </is>
      </c>
      <c r="Q1105" s="52" t="inlineStr">
        <is>
          <t>Glass</t>
        </is>
      </c>
      <c r="R1105" s="54" t="n">
        <v>0.2</v>
      </c>
      <c r="S1105" s="54" t="n">
        <v>0</v>
      </c>
      <c r="T1105" s="54" t="n">
        <v>0.4</v>
      </c>
      <c r="U1105" s="54" t="n">
        <v>1</v>
      </c>
      <c r="V1105" s="52" t="inlineStr">
        <is>
          <t>No</t>
        </is>
      </c>
      <c r="W1105" s="52" t="inlineStr">
        <is>
          <t>No</t>
        </is>
      </c>
      <c r="X1105" s="52" t="inlineStr">
        <is>
          <t>-</t>
        </is>
      </c>
      <c r="Y1105" s="52" t="inlineStr">
        <is>
          <t>Red emergency lamp (unlit)</t>
        </is>
      </c>
    </row>
    <row r="1106" outlineLevel="1">
      <c r="A1106" s="52" t="inlineStr">
        <is>
          <t>BNK-192</t>
        </is>
      </c>
      <c r="B1106" s="52" t="inlineStr">
        <is>
          <t>Command Bunker</t>
        </is>
      </c>
      <c r="C1106" s="63" t="inlineStr">
        <is>
          <t>Cube</t>
        </is>
      </c>
      <c r="D1106" s="60" t="inlineStr">
        <is>
          <t>Wall rib W</t>
        </is>
      </c>
      <c r="E1106" s="52" t="inlineStr">
        <is>
          <t>BNK-179</t>
        </is>
      </c>
      <c r="F1106" s="52" t="n">
        <v>2</v>
      </c>
      <c r="G1106" s="54" t="n">
        <v>0.119999886</v>
      </c>
      <c r="H1106" s="54" t="n">
        <v>2.60000014</v>
      </c>
      <c r="I1106" s="54" t="n">
        <v>0.300000191</v>
      </c>
      <c r="J1106" s="54" t="n">
        <v>0</v>
      </c>
      <c r="K1106" s="54" t="n">
        <v>0</v>
      </c>
      <c r="L1106" s="54" t="n">
        <v>0</v>
      </c>
      <c r="M1106" s="54" t="n">
        <v>-5.13999987</v>
      </c>
      <c r="N1106" s="54" t="n">
        <v>-2.10000014</v>
      </c>
      <c r="O1106" s="54" t="n">
        <v>-2.4000001</v>
      </c>
      <c r="P1106" s="52" t="inlineStr">
        <is>
          <t>Flat</t>
        </is>
      </c>
      <c r="Q1106" s="52" t="inlineStr">
        <is>
          <t>Concrete</t>
        </is>
      </c>
      <c r="R1106" s="54" t="n">
        <v>0.85</v>
      </c>
      <c r="S1106" s="54" t="n">
        <v>0</v>
      </c>
      <c r="T1106" s="54" t="n">
        <v>0.3</v>
      </c>
      <c r="U1106" s="54" t="n">
        <v>0</v>
      </c>
      <c r="V1106" s="52" t="inlineStr">
        <is>
          <t>No</t>
        </is>
      </c>
      <c r="W1106" s="52" t="inlineStr">
        <is>
          <t>No</t>
        </is>
      </c>
      <c r="X1106" s="52" t="inlineStr">
        <is>
          <t>-</t>
        </is>
      </c>
      <c r="Y1106" s="52" t="inlineStr">
        <is>
          <t>Pilaster</t>
        </is>
      </c>
    </row>
    <row r="1107" outlineLevel="1">
      <c r="A1107" s="52" t="inlineStr">
        <is>
          <t>BNK-193</t>
        </is>
      </c>
      <c r="B1107" s="52" t="inlineStr">
        <is>
          <t>Command Bunker</t>
        </is>
      </c>
      <c r="C1107" s="63" t="inlineStr">
        <is>
          <t>Cube</t>
        </is>
      </c>
      <c r="D1107" s="60" t="inlineStr">
        <is>
          <t>Wall rib W</t>
        </is>
      </c>
      <c r="E1107" s="52" t="inlineStr">
        <is>
          <t>BNK-179</t>
        </is>
      </c>
      <c r="F1107" s="52" t="n">
        <v>2</v>
      </c>
      <c r="G1107" s="54" t="n">
        <v>0.119999886</v>
      </c>
      <c r="H1107" s="54" t="n">
        <v>2.60000014</v>
      </c>
      <c r="I1107" s="54" t="n">
        <v>0.300000191</v>
      </c>
      <c r="J1107" s="54" t="n">
        <v>0</v>
      </c>
      <c r="K1107" s="54" t="n">
        <v>0</v>
      </c>
      <c r="L1107" s="54" t="n">
        <v>0</v>
      </c>
      <c r="M1107" s="54" t="n">
        <v>-5.13999987</v>
      </c>
      <c r="N1107" s="54" t="n">
        <v>-2.10000014</v>
      </c>
      <c r="O1107" s="54" t="n">
        <v>-6.5</v>
      </c>
      <c r="P1107" s="52" t="inlineStr">
        <is>
          <t>Flat</t>
        </is>
      </c>
      <c r="Q1107" s="52" t="inlineStr">
        <is>
          <t>Concrete</t>
        </is>
      </c>
      <c r="R1107" s="54" t="n">
        <v>0.85</v>
      </c>
      <c r="S1107" s="54" t="n">
        <v>0</v>
      </c>
      <c r="T1107" s="54" t="n">
        <v>0.3</v>
      </c>
      <c r="U1107" s="54" t="n">
        <v>0</v>
      </c>
      <c r="V1107" s="52" t="inlineStr">
        <is>
          <t>No</t>
        </is>
      </c>
      <c r="W1107" s="52" t="inlineStr">
        <is>
          <t>No</t>
        </is>
      </c>
      <c r="X1107" s="52" t="inlineStr">
        <is>
          <t>-</t>
        </is>
      </c>
      <c r="Y1107" s="52" t="inlineStr">
        <is>
          <t>Pilaster</t>
        </is>
      </c>
    </row>
    <row r="1108" outlineLevel="1">
      <c r="A1108" s="52" t="inlineStr">
        <is>
          <t>BNK-194</t>
        </is>
      </c>
      <c r="B1108" s="52" t="inlineStr">
        <is>
          <t>Command Bunker</t>
        </is>
      </c>
      <c r="C1108" s="63" t="inlineStr">
        <is>
          <t>Cube</t>
        </is>
      </c>
      <c r="D1108" s="60" t="inlineStr">
        <is>
          <t>Wall rib W</t>
        </is>
      </c>
      <c r="E1108" s="52" t="inlineStr">
        <is>
          <t>BNK-179</t>
        </is>
      </c>
      <c r="F1108" s="52" t="n">
        <v>2</v>
      </c>
      <c r="G1108" s="54" t="n">
        <v>0.119999886</v>
      </c>
      <c r="H1108" s="54" t="n">
        <v>2.60000014</v>
      </c>
      <c r="I1108" s="54" t="n">
        <v>0.300000191</v>
      </c>
      <c r="J1108" s="54" t="n">
        <v>0</v>
      </c>
      <c r="K1108" s="54" t="n">
        <v>0</v>
      </c>
      <c r="L1108" s="54" t="n">
        <v>0</v>
      </c>
      <c r="M1108" s="54" t="n">
        <v>-5.13999987</v>
      </c>
      <c r="N1108" s="54" t="n">
        <v>-2.10000014</v>
      </c>
      <c r="O1108" s="54" t="n">
        <v>-7.9000001</v>
      </c>
      <c r="P1108" s="52" t="inlineStr">
        <is>
          <t>Flat</t>
        </is>
      </c>
      <c r="Q1108" s="52" t="inlineStr">
        <is>
          <t>Concrete</t>
        </is>
      </c>
      <c r="R1108" s="54" t="n">
        <v>0.85</v>
      </c>
      <c r="S1108" s="54" t="n">
        <v>0</v>
      </c>
      <c r="T1108" s="54" t="n">
        <v>0.3</v>
      </c>
      <c r="U1108" s="54" t="n">
        <v>0</v>
      </c>
      <c r="V1108" s="52" t="inlineStr">
        <is>
          <t>No</t>
        </is>
      </c>
      <c r="W1108" s="52" t="inlineStr">
        <is>
          <t>No</t>
        </is>
      </c>
      <c r="X1108" s="52" t="inlineStr">
        <is>
          <t>-</t>
        </is>
      </c>
      <c r="Y1108" s="52" t="inlineStr">
        <is>
          <t>Pilaster</t>
        </is>
      </c>
    </row>
    <row r="1109" outlineLevel="1">
      <c r="A1109" s="52" t="inlineStr">
        <is>
          <t>BNK-195</t>
        </is>
      </c>
      <c r="B1109" s="52" t="inlineStr">
        <is>
          <t>Command Bunker</t>
        </is>
      </c>
      <c r="C1109" s="63" t="inlineStr">
        <is>
          <t>Cube</t>
        </is>
      </c>
      <c r="D1109" s="60" t="inlineStr">
        <is>
          <t>Wall rib E</t>
        </is>
      </c>
      <c r="E1109" s="52" t="inlineStr">
        <is>
          <t>BNK-179</t>
        </is>
      </c>
      <c r="F1109" s="52" t="n">
        <v>2</v>
      </c>
      <c r="G1109" s="54" t="n">
        <v>0.119999886</v>
      </c>
      <c r="H1109" s="54" t="n">
        <v>2.60000014</v>
      </c>
      <c r="I1109" s="54" t="n">
        <v>0.300000191</v>
      </c>
      <c r="J1109" s="54" t="n">
        <v>0</v>
      </c>
      <c r="K1109" s="54" t="n">
        <v>0</v>
      </c>
      <c r="L1109" s="54" t="n">
        <v>0</v>
      </c>
      <c r="M1109" s="54" t="n">
        <v>5.13999987</v>
      </c>
      <c r="N1109" s="54" t="n">
        <v>-2.10000014</v>
      </c>
      <c r="O1109" s="54" t="n">
        <v>-2.5999999</v>
      </c>
      <c r="P1109" s="52" t="inlineStr">
        <is>
          <t>Flat</t>
        </is>
      </c>
      <c r="Q1109" s="52" t="inlineStr">
        <is>
          <t>Concrete</t>
        </is>
      </c>
      <c r="R1109" s="54" t="n">
        <v>0.85</v>
      </c>
      <c r="S1109" s="54" t="n">
        <v>0</v>
      </c>
      <c r="T1109" s="54" t="n">
        <v>0.3</v>
      </c>
      <c r="U1109" s="54" t="n">
        <v>0</v>
      </c>
      <c r="V1109" s="52" t="inlineStr">
        <is>
          <t>No</t>
        </is>
      </c>
      <c r="W1109" s="52" t="inlineStr">
        <is>
          <t>No</t>
        </is>
      </c>
      <c r="X1109" s="52" t="inlineStr">
        <is>
          <t>-</t>
        </is>
      </c>
      <c r="Y1109" s="52" t="inlineStr">
        <is>
          <t>Pilaster</t>
        </is>
      </c>
    </row>
    <row r="1110" outlineLevel="1">
      <c r="A1110" s="52" t="inlineStr">
        <is>
          <t>BNK-196</t>
        </is>
      </c>
      <c r="B1110" s="52" t="inlineStr">
        <is>
          <t>Command Bunker</t>
        </is>
      </c>
      <c r="C1110" s="63" t="inlineStr">
        <is>
          <t>Cube</t>
        </is>
      </c>
      <c r="D1110" s="60" t="inlineStr">
        <is>
          <t>Wall rib E</t>
        </is>
      </c>
      <c r="E1110" s="52" t="inlineStr">
        <is>
          <t>BNK-179</t>
        </is>
      </c>
      <c r="F1110" s="52" t="n">
        <v>2</v>
      </c>
      <c r="G1110" s="54" t="n">
        <v>0.119999886</v>
      </c>
      <c r="H1110" s="54" t="n">
        <v>2.60000014</v>
      </c>
      <c r="I1110" s="54" t="n">
        <v>0.300000191</v>
      </c>
      <c r="J1110" s="54" t="n">
        <v>0</v>
      </c>
      <c r="K1110" s="54" t="n">
        <v>0</v>
      </c>
      <c r="L1110" s="54" t="n">
        <v>0</v>
      </c>
      <c r="M1110" s="54" t="n">
        <v>5.13999987</v>
      </c>
      <c r="N1110" s="54" t="n">
        <v>-2.10000014</v>
      </c>
      <c r="O1110" s="54" t="n">
        <v>-4.69999981</v>
      </c>
      <c r="P1110" s="52" t="inlineStr">
        <is>
          <t>Flat</t>
        </is>
      </c>
      <c r="Q1110" s="52" t="inlineStr">
        <is>
          <t>Concrete</t>
        </is>
      </c>
      <c r="R1110" s="54" t="n">
        <v>0.85</v>
      </c>
      <c r="S1110" s="54" t="n">
        <v>0</v>
      </c>
      <c r="T1110" s="54" t="n">
        <v>0.3</v>
      </c>
      <c r="U1110" s="54" t="n">
        <v>0</v>
      </c>
      <c r="V1110" s="52" t="inlineStr">
        <is>
          <t>No</t>
        </is>
      </c>
      <c r="W1110" s="52" t="inlineStr">
        <is>
          <t>No</t>
        </is>
      </c>
      <c r="X1110" s="52" t="inlineStr">
        <is>
          <t>-</t>
        </is>
      </c>
      <c r="Y1110" s="52" t="inlineStr">
        <is>
          <t>Pilaster</t>
        </is>
      </c>
    </row>
    <row r="1111" outlineLevel="1">
      <c r="A1111" s="52" t="inlineStr">
        <is>
          <t>BNK-197</t>
        </is>
      </c>
      <c r="B1111" s="52" t="inlineStr">
        <is>
          <t>Command Bunker</t>
        </is>
      </c>
      <c r="C1111" s="63" t="inlineStr">
        <is>
          <t>Cube</t>
        </is>
      </c>
      <c r="D1111" s="60" t="inlineStr">
        <is>
          <t>Wall rib E</t>
        </is>
      </c>
      <c r="E1111" s="52" t="inlineStr">
        <is>
          <t>BNK-179</t>
        </is>
      </c>
      <c r="F1111" s="52" t="n">
        <v>2</v>
      </c>
      <c r="G1111" s="54" t="n">
        <v>0.119999886</v>
      </c>
      <c r="H1111" s="54" t="n">
        <v>2.60000014</v>
      </c>
      <c r="I1111" s="54" t="n">
        <v>0.300000191</v>
      </c>
      <c r="J1111" s="54" t="n">
        <v>0</v>
      </c>
      <c r="K1111" s="54" t="n">
        <v>0</v>
      </c>
      <c r="L1111" s="54" t="n">
        <v>0</v>
      </c>
      <c r="M1111" s="54" t="n">
        <v>5.13999987</v>
      </c>
      <c r="N1111" s="54" t="n">
        <v>-2.10000014</v>
      </c>
      <c r="O1111" s="54" t="n">
        <v>-6.4000001</v>
      </c>
      <c r="P1111" s="52" t="inlineStr">
        <is>
          <t>Flat</t>
        </is>
      </c>
      <c r="Q1111" s="52" t="inlineStr">
        <is>
          <t>Concrete</t>
        </is>
      </c>
      <c r="R1111" s="54" t="n">
        <v>0.85</v>
      </c>
      <c r="S1111" s="54" t="n">
        <v>0</v>
      </c>
      <c r="T1111" s="54" t="n">
        <v>0.3</v>
      </c>
      <c r="U1111" s="54" t="n">
        <v>0</v>
      </c>
      <c r="V1111" s="52" t="inlineStr">
        <is>
          <t>No</t>
        </is>
      </c>
      <c r="W1111" s="52" t="inlineStr">
        <is>
          <t>No</t>
        </is>
      </c>
      <c r="X1111" s="52" t="inlineStr">
        <is>
          <t>-</t>
        </is>
      </c>
      <c r="Y1111" s="52" t="inlineStr">
        <is>
          <t>Pilaster</t>
        </is>
      </c>
    </row>
    <row r="1112" outlineLevel="1">
      <c r="A1112" s="52" t="inlineStr">
        <is>
          <t>BNK-198</t>
        </is>
      </c>
      <c r="B1112" s="52" t="inlineStr">
        <is>
          <t>Command Bunker</t>
        </is>
      </c>
      <c r="C1112" s="63" t="inlineStr">
        <is>
          <t>Cube</t>
        </is>
      </c>
      <c r="D1112" s="60" t="inlineStr">
        <is>
          <t>Wall rib S</t>
        </is>
      </c>
      <c r="E1112" s="52" t="inlineStr">
        <is>
          <t>BNK-179</t>
        </is>
      </c>
      <c r="F1112" s="52" t="n">
        <v>2</v>
      </c>
      <c r="G1112" s="54" t="n">
        <v>0.300000191</v>
      </c>
      <c r="H1112" s="54" t="n">
        <v>2.60000014</v>
      </c>
      <c r="I1112" s="54" t="n">
        <v>0.119999886</v>
      </c>
      <c r="J1112" s="54" t="n">
        <v>0</v>
      </c>
      <c r="K1112" s="54" t="n">
        <v>0</v>
      </c>
      <c r="L1112" s="54" t="n">
        <v>0</v>
      </c>
      <c r="M1112" s="54" t="n">
        <v>-4.5999999</v>
      </c>
      <c r="N1112" s="54" t="n">
        <v>-2.10000014</v>
      </c>
      <c r="O1112" s="54" t="n">
        <v>-8.13999939</v>
      </c>
      <c r="P1112" s="52" t="inlineStr">
        <is>
          <t>Flat</t>
        </is>
      </c>
      <c r="Q1112" s="52" t="inlineStr">
        <is>
          <t>Concrete</t>
        </is>
      </c>
      <c r="R1112" s="54" t="n">
        <v>0.85</v>
      </c>
      <c r="S1112" s="54" t="n">
        <v>0</v>
      </c>
      <c r="T1112" s="54" t="n">
        <v>0.3</v>
      </c>
      <c r="U1112" s="54" t="n">
        <v>0</v>
      </c>
      <c r="V1112" s="52" t="inlineStr">
        <is>
          <t>No</t>
        </is>
      </c>
      <c r="W1112" s="52" t="inlineStr">
        <is>
          <t>No</t>
        </is>
      </c>
      <c r="X1112" s="52" t="inlineStr">
        <is>
          <t>-</t>
        </is>
      </c>
      <c r="Y1112" s="52" t="inlineStr">
        <is>
          <t>Pilaster</t>
        </is>
      </c>
    </row>
    <row r="1113" outlineLevel="1">
      <c r="A1113" s="52" t="inlineStr">
        <is>
          <t>BNK-199</t>
        </is>
      </c>
      <c r="B1113" s="52" t="inlineStr">
        <is>
          <t>Command Bunker</t>
        </is>
      </c>
      <c r="C1113" s="63" t="inlineStr">
        <is>
          <t>Cube</t>
        </is>
      </c>
      <c r="D1113" s="60" t="inlineStr">
        <is>
          <t>Wall rib S</t>
        </is>
      </c>
      <c r="E1113" s="52" t="inlineStr">
        <is>
          <t>BNK-179</t>
        </is>
      </c>
      <c r="F1113" s="52" t="n">
        <v>2</v>
      </c>
      <c r="G1113" s="54" t="n">
        <v>0.300000191</v>
      </c>
      <c r="H1113" s="54" t="n">
        <v>2.60000014</v>
      </c>
      <c r="I1113" s="54" t="n">
        <v>0.119999886</v>
      </c>
      <c r="J1113" s="54" t="n">
        <v>0</v>
      </c>
      <c r="K1113" s="54" t="n">
        <v>0</v>
      </c>
      <c r="L1113" s="54" t="n">
        <v>0</v>
      </c>
      <c r="M1113" s="54" t="n">
        <v>-2.79999995</v>
      </c>
      <c r="N1113" s="54" t="n">
        <v>-2.10000014</v>
      </c>
      <c r="O1113" s="54" t="n">
        <v>-8.13999939</v>
      </c>
      <c r="P1113" s="52" t="inlineStr">
        <is>
          <t>Flat</t>
        </is>
      </c>
      <c r="Q1113" s="52" t="inlineStr">
        <is>
          <t>Concrete</t>
        </is>
      </c>
      <c r="R1113" s="54" t="n">
        <v>0.85</v>
      </c>
      <c r="S1113" s="54" t="n">
        <v>0</v>
      </c>
      <c r="T1113" s="54" t="n">
        <v>0.3</v>
      </c>
      <c r="U1113" s="54" t="n">
        <v>0</v>
      </c>
      <c r="V1113" s="52" t="inlineStr">
        <is>
          <t>No</t>
        </is>
      </c>
      <c r="W1113" s="52" t="inlineStr">
        <is>
          <t>No</t>
        </is>
      </c>
      <c r="X1113" s="52" t="inlineStr">
        <is>
          <t>-</t>
        </is>
      </c>
      <c r="Y1113" s="52" t="inlineStr">
        <is>
          <t>Pilaster</t>
        </is>
      </c>
    </row>
    <row r="1114" outlineLevel="1">
      <c r="A1114" s="52" t="inlineStr">
        <is>
          <t>BNK-200</t>
        </is>
      </c>
      <c r="B1114" s="52" t="inlineStr">
        <is>
          <t>Command Bunker</t>
        </is>
      </c>
      <c r="C1114" s="63" t="inlineStr">
        <is>
          <t>Cube</t>
        </is>
      </c>
      <c r="D1114" s="60" t="inlineStr">
        <is>
          <t>Wall rib S</t>
        </is>
      </c>
      <c r="E1114" s="52" t="inlineStr">
        <is>
          <t>BNK-179</t>
        </is>
      </c>
      <c r="F1114" s="52" t="n">
        <v>2</v>
      </c>
      <c r="G1114" s="54" t="n">
        <v>0.300000191</v>
      </c>
      <c r="H1114" s="54" t="n">
        <v>2.60000014</v>
      </c>
      <c r="I1114" s="54" t="n">
        <v>0.119999886</v>
      </c>
      <c r="J1114" s="54" t="n">
        <v>0</v>
      </c>
      <c r="K1114" s="54" t="n">
        <v>0</v>
      </c>
      <c r="L1114" s="54" t="n">
        <v>0</v>
      </c>
      <c r="M1114" s="54" t="n">
        <v>2.20000005</v>
      </c>
      <c r="N1114" s="54" t="n">
        <v>-2.10000014</v>
      </c>
      <c r="O1114" s="54" t="n">
        <v>-8.13999939</v>
      </c>
      <c r="P1114" s="52" t="inlineStr">
        <is>
          <t>Flat</t>
        </is>
      </c>
      <c r="Q1114" s="52" t="inlineStr">
        <is>
          <t>Concrete</t>
        </is>
      </c>
      <c r="R1114" s="54" t="n">
        <v>0.85</v>
      </c>
      <c r="S1114" s="54" t="n">
        <v>0</v>
      </c>
      <c r="T1114" s="54" t="n">
        <v>0.3</v>
      </c>
      <c r="U1114" s="54" t="n">
        <v>0</v>
      </c>
      <c r="V1114" s="52" t="inlineStr">
        <is>
          <t>No</t>
        </is>
      </c>
      <c r="W1114" s="52" t="inlineStr">
        <is>
          <t>No</t>
        </is>
      </c>
      <c r="X1114" s="52" t="inlineStr">
        <is>
          <t>-</t>
        </is>
      </c>
      <c r="Y1114" s="52" t="inlineStr">
        <is>
          <t>Pilaster</t>
        </is>
      </c>
    </row>
    <row r="1115" outlineLevel="1">
      <c r="A1115" s="52" t="inlineStr">
        <is>
          <t>BNK-201</t>
        </is>
      </c>
      <c r="B1115" s="52" t="inlineStr">
        <is>
          <t>Command Bunker</t>
        </is>
      </c>
      <c r="C1115" s="63" t="inlineStr">
        <is>
          <t>Cube</t>
        </is>
      </c>
      <c r="D1115" s="60" t="inlineStr">
        <is>
          <t>Ceiling beam</t>
        </is>
      </c>
      <c r="E1115" s="52" t="inlineStr">
        <is>
          <t>BNK-179</t>
        </is>
      </c>
      <c r="F1115" s="52" t="n">
        <v>2</v>
      </c>
      <c r="G1115" s="54" t="n">
        <v>0.239999771</v>
      </c>
      <c r="H1115" s="54" t="n">
        <v>0.219999969</v>
      </c>
      <c r="I1115" s="54" t="n">
        <v>6.0999999</v>
      </c>
      <c r="J1115" s="54" t="n">
        <v>0</v>
      </c>
      <c r="K1115" s="54" t="n">
        <v>0</v>
      </c>
      <c r="L1115" s="54" t="n">
        <v>0</v>
      </c>
      <c r="M1115" s="54" t="n">
        <v>-3.5999999</v>
      </c>
      <c r="N1115" s="54" t="n">
        <v>-0.909999967</v>
      </c>
      <c r="O1115" s="54" t="n">
        <v>-5.14999962</v>
      </c>
      <c r="P1115" s="52" t="inlineStr">
        <is>
          <t>Flat</t>
        </is>
      </c>
      <c r="Q1115" s="52" t="inlineStr">
        <is>
          <t>Concrete</t>
        </is>
      </c>
      <c r="R1115" s="54" t="n">
        <v>0.85</v>
      </c>
      <c r="S1115" s="54" t="n">
        <v>0</v>
      </c>
      <c r="T1115" s="54" t="n">
        <v>0.3</v>
      </c>
      <c r="U1115" s="54" t="n">
        <v>0</v>
      </c>
      <c r="V1115" s="52" t="inlineStr">
        <is>
          <t>No</t>
        </is>
      </c>
      <c r="W1115" s="52" t="inlineStr">
        <is>
          <t>No</t>
        </is>
      </c>
      <c r="X1115" s="52" t="inlineStr">
        <is>
          <t>-</t>
        </is>
      </c>
      <c r="Y1115" s="52" t="inlineStr">
        <is>
          <t>Concrete ceiling rib</t>
        </is>
      </c>
    </row>
    <row r="1116" outlineLevel="1">
      <c r="A1116" s="52" t="inlineStr">
        <is>
          <t>BNK-202</t>
        </is>
      </c>
      <c r="B1116" s="52" t="inlineStr">
        <is>
          <t>Command Bunker</t>
        </is>
      </c>
      <c r="C1116" s="63" t="inlineStr">
        <is>
          <t>Cube</t>
        </is>
      </c>
      <c r="D1116" s="60" t="inlineStr">
        <is>
          <t>Ceiling beam</t>
        </is>
      </c>
      <c r="E1116" s="52" t="inlineStr">
        <is>
          <t>BNK-179</t>
        </is>
      </c>
      <c r="F1116" s="52" t="n">
        <v>2</v>
      </c>
      <c r="G1116" s="54" t="n">
        <v>0.24000001</v>
      </c>
      <c r="H1116" s="54" t="n">
        <v>0.219999969</v>
      </c>
      <c r="I1116" s="54" t="n">
        <v>6.0999999</v>
      </c>
      <c r="J1116" s="54" t="n">
        <v>0</v>
      </c>
      <c r="K1116" s="54" t="n">
        <v>0</v>
      </c>
      <c r="L1116" s="54" t="n">
        <v>0</v>
      </c>
      <c r="M1116" s="54" t="n">
        <v>-1.20000005</v>
      </c>
      <c r="N1116" s="54" t="n">
        <v>-0.909999967</v>
      </c>
      <c r="O1116" s="54" t="n">
        <v>-5.14999962</v>
      </c>
      <c r="P1116" s="52" t="inlineStr">
        <is>
          <t>Flat</t>
        </is>
      </c>
      <c r="Q1116" s="52" t="inlineStr">
        <is>
          <t>Concrete</t>
        </is>
      </c>
      <c r="R1116" s="54" t="n">
        <v>0.85</v>
      </c>
      <c r="S1116" s="54" t="n">
        <v>0</v>
      </c>
      <c r="T1116" s="54" t="n">
        <v>0.3</v>
      </c>
      <c r="U1116" s="54" t="n">
        <v>0</v>
      </c>
      <c r="V1116" s="52" t="inlineStr">
        <is>
          <t>No</t>
        </is>
      </c>
      <c r="W1116" s="52" t="inlineStr">
        <is>
          <t>No</t>
        </is>
      </c>
      <c r="X1116" s="52" t="inlineStr">
        <is>
          <t>-</t>
        </is>
      </c>
      <c r="Y1116" s="52" t="inlineStr">
        <is>
          <t>Concrete ceiling rib</t>
        </is>
      </c>
    </row>
    <row r="1117" outlineLevel="1">
      <c r="A1117" s="52" t="inlineStr">
        <is>
          <t>BNK-203</t>
        </is>
      </c>
      <c r="B1117" s="52" t="inlineStr">
        <is>
          <t>Command Bunker</t>
        </is>
      </c>
      <c r="C1117" s="63" t="inlineStr">
        <is>
          <t>Cube</t>
        </is>
      </c>
      <c r="D1117" s="60" t="inlineStr">
        <is>
          <t>Ceiling beam</t>
        </is>
      </c>
      <c r="E1117" s="52" t="inlineStr">
        <is>
          <t>BNK-179</t>
        </is>
      </c>
      <c r="F1117" s="52" t="n">
        <v>2</v>
      </c>
      <c r="G1117" s="54" t="n">
        <v>0.24000001</v>
      </c>
      <c r="H1117" s="54" t="n">
        <v>0.219999969</v>
      </c>
      <c r="I1117" s="54" t="n">
        <v>6.0999999</v>
      </c>
      <c r="J1117" s="54" t="n">
        <v>0</v>
      </c>
      <c r="K1117" s="54" t="n">
        <v>0</v>
      </c>
      <c r="L1117" s="54" t="n">
        <v>0</v>
      </c>
      <c r="M1117" s="54" t="n">
        <v>1.20000005</v>
      </c>
      <c r="N1117" s="54" t="n">
        <v>-0.909999967</v>
      </c>
      <c r="O1117" s="54" t="n">
        <v>-5.14999962</v>
      </c>
      <c r="P1117" s="52" t="inlineStr">
        <is>
          <t>Flat</t>
        </is>
      </c>
      <c r="Q1117" s="52" t="inlineStr">
        <is>
          <t>Concrete</t>
        </is>
      </c>
      <c r="R1117" s="54" t="n">
        <v>0.85</v>
      </c>
      <c r="S1117" s="54" t="n">
        <v>0</v>
      </c>
      <c r="T1117" s="54" t="n">
        <v>0.3</v>
      </c>
      <c r="U1117" s="54" t="n">
        <v>0</v>
      </c>
      <c r="V1117" s="52" t="inlineStr">
        <is>
          <t>No</t>
        </is>
      </c>
      <c r="W1117" s="52" t="inlineStr">
        <is>
          <t>No</t>
        </is>
      </c>
      <c r="X1117" s="52" t="inlineStr">
        <is>
          <t>-</t>
        </is>
      </c>
      <c r="Y1117" s="52" t="inlineStr">
        <is>
          <t>Concrete ceiling rib</t>
        </is>
      </c>
    </row>
    <row r="1118" outlineLevel="1">
      <c r="A1118" s="52" t="inlineStr">
        <is>
          <t>BNK-204</t>
        </is>
      </c>
      <c r="B1118" s="52" t="inlineStr">
        <is>
          <t>Command Bunker</t>
        </is>
      </c>
      <c r="C1118" s="63" t="inlineStr">
        <is>
          <t>Cube</t>
        </is>
      </c>
      <c r="D1118" s="60" t="inlineStr">
        <is>
          <t>Ceiling beam</t>
        </is>
      </c>
      <c r="E1118" s="52" t="inlineStr">
        <is>
          <t>BNK-179</t>
        </is>
      </c>
      <c r="F1118" s="52" t="n">
        <v>2</v>
      </c>
      <c r="G1118" s="54" t="n">
        <v>0.239999771</v>
      </c>
      <c r="H1118" s="54" t="n">
        <v>0.219999969</v>
      </c>
      <c r="I1118" s="54" t="n">
        <v>6.0999999</v>
      </c>
      <c r="J1118" s="54" t="n">
        <v>0</v>
      </c>
      <c r="K1118" s="54" t="n">
        <v>0</v>
      </c>
      <c r="L1118" s="54" t="n">
        <v>0</v>
      </c>
      <c r="M1118" s="54" t="n">
        <v>3.5999999</v>
      </c>
      <c r="N1118" s="54" t="n">
        <v>-0.909999967</v>
      </c>
      <c r="O1118" s="54" t="n">
        <v>-5.14999962</v>
      </c>
      <c r="P1118" s="52" t="inlineStr">
        <is>
          <t>Flat</t>
        </is>
      </c>
      <c r="Q1118" s="52" t="inlineStr">
        <is>
          <t>Concrete</t>
        </is>
      </c>
      <c r="R1118" s="54" t="n">
        <v>0.85</v>
      </c>
      <c r="S1118" s="54" t="n">
        <v>0</v>
      </c>
      <c r="T1118" s="54" t="n">
        <v>0.3</v>
      </c>
      <c r="U1118" s="54" t="n">
        <v>0</v>
      </c>
      <c r="V1118" s="52" t="inlineStr">
        <is>
          <t>No</t>
        </is>
      </c>
      <c r="W1118" s="52" t="inlineStr">
        <is>
          <t>No</t>
        </is>
      </c>
      <c r="X1118" s="52" t="inlineStr">
        <is>
          <t>-</t>
        </is>
      </c>
      <c r="Y1118" s="52" t="inlineStr">
        <is>
          <t>Concrete ceiling rib</t>
        </is>
      </c>
    </row>
    <row r="1119" outlineLevel="1">
      <c r="A1119" s="52" t="inlineStr">
        <is>
          <t>BNK-205</t>
        </is>
      </c>
      <c r="B1119" s="52" t="inlineStr">
        <is>
          <t>Command Bunker</t>
        </is>
      </c>
      <c r="C1119" s="63" t="inlineStr">
        <is>
          <t>Cube</t>
        </is>
      </c>
      <c r="D1119" s="60" t="inlineStr">
        <is>
          <t>Cable tray</t>
        </is>
      </c>
      <c r="E1119" s="52" t="inlineStr">
        <is>
          <t>BNK-179</t>
        </is>
      </c>
      <c r="F1119" s="52" t="n">
        <v>2</v>
      </c>
      <c r="G1119" s="54" t="n">
        <v>10.1999998</v>
      </c>
      <c r="H1119" s="54" t="n">
        <v>0.0599999428</v>
      </c>
      <c r="I1119" s="54" t="n">
        <v>0.400000095</v>
      </c>
      <c r="J1119" s="54" t="n">
        <v>0</v>
      </c>
      <c r="K1119" s="54" t="n">
        <v>0</v>
      </c>
      <c r="L1119" s="54" t="n">
        <v>0</v>
      </c>
      <c r="M1119" s="54" t="n">
        <v>0</v>
      </c>
      <c r="N1119" s="54" t="n">
        <v>-1.11000001</v>
      </c>
      <c r="O1119" s="54" t="n">
        <v>-6.80000019</v>
      </c>
      <c r="P1119" s="52" t="inlineStr">
        <is>
          <t>Flat</t>
        </is>
      </c>
      <c r="Q1119" s="52" t="inlineStr">
        <is>
          <t>Metal</t>
        </is>
      </c>
      <c r="R1119" s="54" t="n">
        <v>0.4</v>
      </c>
      <c r="S1119" s="54" t="n">
        <v>0.9</v>
      </c>
      <c r="T1119" s="54" t="n">
        <v>0.28</v>
      </c>
      <c r="U1119" s="54" t="n">
        <v>0</v>
      </c>
      <c r="V1119" s="52" t="inlineStr">
        <is>
          <t>No</t>
        </is>
      </c>
      <c r="W1119" s="52" t="inlineStr">
        <is>
          <t>No</t>
        </is>
      </c>
      <c r="X1119" s="52" t="inlineStr">
        <is>
          <t>-</t>
        </is>
      </c>
      <c r="Y1119" s="52" t="inlineStr">
        <is>
          <t>Cable tray along the ceiling</t>
        </is>
      </c>
    </row>
    <row r="1120" outlineLevel="1">
      <c r="A1120" s="52" t="inlineStr">
        <is>
          <t>BNK-206</t>
        </is>
      </c>
      <c r="B1120" s="52" t="inlineStr">
        <is>
          <t>Command Bunker</t>
        </is>
      </c>
      <c r="C1120" s="63" t="inlineStr">
        <is>
          <t>Cube</t>
        </is>
      </c>
      <c r="D1120" s="60" t="inlineStr">
        <is>
          <t>Cable bundle</t>
        </is>
      </c>
      <c r="E1120" s="52" t="inlineStr">
        <is>
          <t>BNK-179</t>
        </is>
      </c>
      <c r="F1120" s="52" t="n">
        <v>2</v>
      </c>
      <c r="G1120" s="54" t="n">
        <v>10</v>
      </c>
      <c r="H1120" s="54" t="n">
        <v>0.100000024</v>
      </c>
      <c r="I1120" s="54" t="n">
        <v>0.200000286</v>
      </c>
      <c r="J1120" s="54" t="n">
        <v>0</v>
      </c>
      <c r="K1120" s="54" t="n">
        <v>0</v>
      </c>
      <c r="L1120" s="54" t="n">
        <v>0</v>
      </c>
      <c r="M1120" s="54" t="n">
        <v>0</v>
      </c>
      <c r="N1120" s="54" t="n">
        <v>-1.02999997</v>
      </c>
      <c r="O1120" s="54" t="n">
        <v>-6.80000019</v>
      </c>
      <c r="P1120" s="52" t="inlineStr">
        <is>
          <t>Flat</t>
        </is>
      </c>
      <c r="Q1120" s="52" t="inlineStr">
        <is>
          <t>Rubber</t>
        </is>
      </c>
      <c r="R1120" s="54" t="n">
        <v>0.8</v>
      </c>
      <c r="S1120" s="54" t="n">
        <v>0</v>
      </c>
      <c r="T1120" s="54" t="n">
        <v>0.3</v>
      </c>
      <c r="U1120" s="54" t="n">
        <v>0</v>
      </c>
      <c r="V1120" s="52" t="inlineStr">
        <is>
          <t>No</t>
        </is>
      </c>
      <c r="W1120" s="52" t="inlineStr">
        <is>
          <t>No</t>
        </is>
      </c>
      <c r="X1120" s="52" t="inlineStr">
        <is>
          <t>-</t>
        </is>
      </c>
      <c r="Y1120" s="52" t="inlineStr">
        <is>
          <t>Power and data cables</t>
        </is>
      </c>
    </row>
    <row r="1121" outlineLevel="1">
      <c r="A1121" s="52" t="inlineStr">
        <is>
          <t>BNK-207</t>
        </is>
      </c>
      <c r="B1121" s="52" t="inlineStr">
        <is>
          <t>Command Bunker</t>
        </is>
      </c>
      <c r="C1121" s="58" t="inlineStr">
        <is>
          <t>Cylinder</t>
        </is>
      </c>
      <c r="D1121" s="60" t="inlineStr">
        <is>
          <t>Ventilation duct</t>
        </is>
      </c>
      <c r="E1121" s="52" t="inlineStr">
        <is>
          <t>BNK-179</t>
        </is>
      </c>
      <c r="F1121" s="52" t="n">
        <v>2</v>
      </c>
      <c r="G1121" s="54" t="n">
        <v>0.300000012</v>
      </c>
      <c r="H1121" s="54" t="n">
        <v>0.300000012</v>
      </c>
      <c r="I1121" s="54" t="n">
        <v>10</v>
      </c>
      <c r="J1121" s="54" t="n">
        <v>0</v>
      </c>
      <c r="K1121" s="54" t="n">
        <v>90</v>
      </c>
      <c r="L1121" s="54" t="n">
        <v>0</v>
      </c>
      <c r="M1121" s="54" t="n">
        <v>0</v>
      </c>
      <c r="N1121" s="54" t="n">
        <v>-1.10000002</v>
      </c>
      <c r="O1121" s="54" t="n">
        <v>-2.70000005</v>
      </c>
      <c r="P1121" s="52" t="inlineStr">
        <is>
          <t>Flat</t>
        </is>
      </c>
      <c r="Q1121" s="52" t="inlineStr">
        <is>
          <t>Metal</t>
        </is>
      </c>
      <c r="R1121" s="54" t="n">
        <v>0.4</v>
      </c>
      <c r="S1121" s="54" t="n">
        <v>0.9</v>
      </c>
      <c r="T1121" s="54" t="n">
        <v>0.28</v>
      </c>
      <c r="U1121" s="54" t="n">
        <v>0</v>
      </c>
      <c r="V1121" s="52" t="inlineStr">
        <is>
          <t>No</t>
        </is>
      </c>
      <c r="W1121" s="52" t="inlineStr">
        <is>
          <t>No</t>
        </is>
      </c>
      <c r="X1121" s="52" t="inlineStr">
        <is>
          <t>-</t>
        </is>
      </c>
      <c r="Y1121" s="52" t="inlineStr">
        <is>
          <t>Round ventilation duct</t>
        </is>
      </c>
    </row>
    <row r="1122" outlineLevel="1">
      <c r="A1122" s="52" t="inlineStr">
        <is>
          <t>BNK-208</t>
        </is>
      </c>
      <c r="B1122" s="52" t="inlineStr">
        <is>
          <t>Command Bunker</t>
        </is>
      </c>
      <c r="C1122" s="58" t="inlineStr">
        <is>
          <t>Cylinder</t>
        </is>
      </c>
      <c r="D1122" s="60" t="inlineStr">
        <is>
          <t>Pipe</t>
        </is>
      </c>
      <c r="E1122" s="52" t="inlineStr">
        <is>
          <t>BNK-179</t>
        </is>
      </c>
      <c r="F1122" s="52" t="n">
        <v>2</v>
      </c>
      <c r="G1122" s="54" t="n">
        <v>0.0900000036</v>
      </c>
      <c r="H1122" s="54" t="n">
        <v>0.0900000036</v>
      </c>
      <c r="I1122" s="54" t="n">
        <v>10</v>
      </c>
      <c r="J1122" s="54" t="n">
        <v>0</v>
      </c>
      <c r="K1122" s="54" t="n">
        <v>90</v>
      </c>
      <c r="L1122" s="54" t="n">
        <v>0</v>
      </c>
      <c r="M1122" s="54" t="n">
        <v>0</v>
      </c>
      <c r="N1122" s="54" t="n">
        <v>-0.920000017</v>
      </c>
      <c r="O1122" s="54" t="n">
        <v>-2.3499999</v>
      </c>
      <c r="P1122" s="52" t="inlineStr">
        <is>
          <t>Flat</t>
        </is>
      </c>
      <c r="Q1122" s="52" t="inlineStr">
        <is>
          <t>Paint</t>
        </is>
      </c>
      <c r="R1122" s="54" t="n">
        <v>0.55</v>
      </c>
      <c r="S1122" s="54" t="n">
        <v>0.3</v>
      </c>
      <c r="T1122" s="54" t="n">
        <v>0.3</v>
      </c>
      <c r="U1122" s="54" t="n">
        <v>0</v>
      </c>
      <c r="V1122" s="52" t="inlineStr">
        <is>
          <t>No</t>
        </is>
      </c>
      <c r="W1122" s="52" t="inlineStr">
        <is>
          <t>No</t>
        </is>
      </c>
      <c r="X1122" s="52" t="inlineStr">
        <is>
          <t>-</t>
        </is>
      </c>
      <c r="Y1122" s="52" t="inlineStr">
        <is>
          <t>Water pipe</t>
        </is>
      </c>
    </row>
    <row r="1123" outlineLevel="1">
      <c r="A1123" s="52" t="inlineStr">
        <is>
          <t>BNK-209</t>
        </is>
      </c>
      <c r="B1123" s="52" t="inlineStr">
        <is>
          <t>Command Bunker</t>
        </is>
      </c>
      <c r="C1123" s="63" t="inlineStr">
        <is>
          <t>Cube</t>
        </is>
      </c>
      <c r="D1123" s="60" t="inlineStr">
        <is>
          <t>Floor line</t>
        </is>
      </c>
      <c r="E1123" s="52" t="inlineStr">
        <is>
          <t>BNK-179</t>
        </is>
      </c>
      <c r="F1123" s="52" t="n">
        <v>2</v>
      </c>
      <c r="G1123" s="54" t="n">
        <v>0.0800000429</v>
      </c>
      <c r="H1123" s="54" t="n">
        <v>0.0120000839</v>
      </c>
      <c r="I1123" s="54" t="n">
        <v>1.89999986</v>
      </c>
      <c r="J1123" s="54" t="n">
        <v>0</v>
      </c>
      <c r="K1123" s="54" t="n">
        <v>0</v>
      </c>
      <c r="L1123" s="54" t="n">
        <v>0</v>
      </c>
      <c r="M1123" s="54" t="n">
        <v>-0.949999988</v>
      </c>
      <c r="N1123" s="54" t="n">
        <v>-3.39400005</v>
      </c>
      <c r="O1123" s="54" t="n">
        <v>-3.1500001</v>
      </c>
      <c r="P1123" s="52" t="inlineStr">
        <is>
          <t>Flat</t>
        </is>
      </c>
      <c r="Q1123" s="52" t="inlineStr">
        <is>
          <t>Paint</t>
        </is>
      </c>
      <c r="R1123" s="54" t="n">
        <v>0.6</v>
      </c>
      <c r="S1123" s="54" t="n">
        <v>0.2</v>
      </c>
      <c r="T1123" s="54" t="n">
        <v>0.3</v>
      </c>
      <c r="U1123" s="54" t="n">
        <v>0</v>
      </c>
      <c r="V1123" s="52" t="inlineStr">
        <is>
          <t>No</t>
        </is>
      </c>
      <c r="W1123" s="52" t="inlineStr">
        <is>
          <t>No</t>
        </is>
      </c>
      <c r="X1123" s="52" t="inlineStr">
        <is>
          <t>-</t>
        </is>
      </c>
      <c r="Y1123" s="52" t="inlineStr">
        <is>
          <t>Walkway line</t>
        </is>
      </c>
    </row>
    <row r="1124" outlineLevel="1">
      <c r="A1124" s="52" t="inlineStr">
        <is>
          <t>BNK-210</t>
        </is>
      </c>
      <c r="B1124" s="52" t="inlineStr">
        <is>
          <t>Command Bunker</t>
        </is>
      </c>
      <c r="C1124" s="63" t="inlineStr">
        <is>
          <t>Cube</t>
        </is>
      </c>
      <c r="D1124" s="60" t="inlineStr">
        <is>
          <t>Floor line</t>
        </is>
      </c>
      <c r="E1124" s="52" t="inlineStr">
        <is>
          <t>BNK-179</t>
        </is>
      </c>
      <c r="F1124" s="52" t="n">
        <v>2</v>
      </c>
      <c r="G1124" s="54" t="n">
        <v>0.0800000429</v>
      </c>
      <c r="H1124" s="54" t="n">
        <v>0.0120000839</v>
      </c>
      <c r="I1124" s="54" t="n">
        <v>1.89999986</v>
      </c>
      <c r="J1124" s="54" t="n">
        <v>0</v>
      </c>
      <c r="K1124" s="54" t="n">
        <v>0</v>
      </c>
      <c r="L1124" s="54" t="n">
        <v>0</v>
      </c>
      <c r="M1124" s="54" t="n">
        <v>0.949999988</v>
      </c>
      <c r="N1124" s="54" t="n">
        <v>-3.39400005</v>
      </c>
      <c r="O1124" s="54" t="n">
        <v>-3.1500001</v>
      </c>
      <c r="P1124" s="52" t="inlineStr">
        <is>
          <t>Flat</t>
        </is>
      </c>
      <c r="Q1124" s="52" t="inlineStr">
        <is>
          <t>Paint</t>
        </is>
      </c>
      <c r="R1124" s="54" t="n">
        <v>0.6</v>
      </c>
      <c r="S1124" s="54" t="n">
        <v>0.2</v>
      </c>
      <c r="T1124" s="54" t="n">
        <v>0.3</v>
      </c>
      <c r="U1124" s="54" t="n">
        <v>0</v>
      </c>
      <c r="V1124" s="52" t="inlineStr">
        <is>
          <t>No</t>
        </is>
      </c>
      <c r="W1124" s="52" t="inlineStr">
        <is>
          <t>No</t>
        </is>
      </c>
      <c r="X1124" s="52" t="inlineStr">
        <is>
          <t>-</t>
        </is>
      </c>
      <c r="Y1124" s="52" t="inlineStr">
        <is>
          <t>Walkway line</t>
        </is>
      </c>
    </row>
    <row r="1125" outlineLevel="1">
      <c r="A1125" s="52" t="inlineStr">
        <is>
          <t>BNK-211</t>
        </is>
      </c>
      <c r="B1125" s="52" t="inlineStr">
        <is>
          <t>Command Bunker</t>
        </is>
      </c>
      <c r="C1125" s="63" t="inlineStr">
        <is>
          <t>Cube</t>
        </is>
      </c>
      <c r="D1125" s="60" t="inlineStr">
        <is>
          <t>Floor line ring N</t>
        </is>
      </c>
      <c r="E1125" s="52" t="inlineStr">
        <is>
          <t>BNK-179</t>
        </is>
      </c>
      <c r="F1125" s="52" t="n">
        <v>2</v>
      </c>
      <c r="G1125" s="54" t="n">
        <v>3.5999999</v>
      </c>
      <c r="H1125" s="54" t="n">
        <v>0.0120000839</v>
      </c>
      <c r="I1125" s="54" t="n">
        <v>0.0799999237</v>
      </c>
      <c r="J1125" s="54" t="n">
        <v>0</v>
      </c>
      <c r="K1125" s="54" t="n">
        <v>0</v>
      </c>
      <c r="L1125" s="54" t="n">
        <v>0</v>
      </c>
      <c r="M1125" s="54" t="n">
        <v>0</v>
      </c>
      <c r="N1125" s="54" t="n">
        <v>-3.39400005</v>
      </c>
      <c r="O1125" s="54" t="n">
        <v>-4.96000004</v>
      </c>
      <c r="P1125" s="52" t="inlineStr">
        <is>
          <t>Flat</t>
        </is>
      </c>
      <c r="Q1125" s="52" t="inlineStr">
        <is>
          <t>Paint</t>
        </is>
      </c>
      <c r="R1125" s="54" t="n">
        <v>0.6</v>
      </c>
      <c r="S1125" s="54" t="n">
        <v>0.2</v>
      </c>
      <c r="T1125" s="54" t="n">
        <v>0.3</v>
      </c>
      <c r="U1125" s="54" t="n">
        <v>0</v>
      </c>
      <c r="V1125" s="52" t="inlineStr">
        <is>
          <t>No</t>
        </is>
      </c>
      <c r="W1125" s="52" t="inlineStr">
        <is>
          <t>No</t>
        </is>
      </c>
      <c r="X1125" s="52" t="inlineStr">
        <is>
          <t>-</t>
        </is>
      </c>
      <c r="Y1125" s="52" t="inlineStr">
        <is>
          <t>Marking around the plotting table</t>
        </is>
      </c>
    </row>
    <row r="1126" outlineLevel="1">
      <c r="A1126" s="52" t="inlineStr">
        <is>
          <t>BNK-212</t>
        </is>
      </c>
      <c r="B1126" s="52" t="inlineStr">
        <is>
          <t>Command Bunker</t>
        </is>
      </c>
      <c r="C1126" s="63" t="inlineStr">
        <is>
          <t>Cube</t>
        </is>
      </c>
      <c r="D1126" s="60" t="inlineStr">
        <is>
          <t>Floor drain</t>
        </is>
      </c>
      <c r="E1126" s="52" t="inlineStr">
        <is>
          <t>BNK-179</t>
        </is>
      </c>
      <c r="F1126" s="52" t="n">
        <v>2</v>
      </c>
      <c r="G1126" s="54" t="n">
        <v>0.600000024</v>
      </c>
      <c r="H1126" s="54" t="n">
        <v>0.013999939</v>
      </c>
      <c r="I1126" s="54" t="n">
        <v>0.400000095</v>
      </c>
      <c r="J1126" s="54" t="n">
        <v>0</v>
      </c>
      <c r="K1126" s="54" t="n">
        <v>0</v>
      </c>
      <c r="L1126" s="54" t="n">
        <v>0</v>
      </c>
      <c r="M1126" s="54" t="n">
        <v>-1.70000005</v>
      </c>
      <c r="N1126" s="54" t="n">
        <v>-3.39300013</v>
      </c>
      <c r="O1126" s="54" t="n">
        <v>-7.39999962</v>
      </c>
      <c r="P1126" s="52" t="inlineStr">
        <is>
          <t>Flat</t>
        </is>
      </c>
      <c r="Q1126" s="52" t="inlineStr">
        <is>
          <t>Metal</t>
        </is>
      </c>
      <c r="R1126" s="54" t="n">
        <v>0.55</v>
      </c>
      <c r="S1126" s="54" t="n">
        <v>0.8</v>
      </c>
      <c r="T1126" s="54" t="n">
        <v>0.35</v>
      </c>
      <c r="U1126" s="54" t="n">
        <v>0</v>
      </c>
      <c r="V1126" s="52" t="inlineStr">
        <is>
          <t>No</t>
        </is>
      </c>
      <c r="W1126" s="52" t="inlineStr">
        <is>
          <t>No</t>
        </is>
      </c>
      <c r="X1126" s="52" t="inlineStr">
        <is>
          <t>-</t>
        </is>
      </c>
      <c r="Y1126" s="52" t="inlineStr">
        <is>
          <t>Floor drain grate</t>
        </is>
      </c>
    </row>
    <row r="1127" outlineLevel="1">
      <c r="A1127" s="52" t="inlineStr">
        <is>
          <t>BNK-213</t>
        </is>
      </c>
      <c r="B1127" s="52" t="inlineStr">
        <is>
          <t>Command Bunker</t>
        </is>
      </c>
      <c r="C1127" s="63" t="inlineStr">
        <is>
          <t>Cube</t>
        </is>
      </c>
      <c r="D1127" s="60" t="inlineStr">
        <is>
          <t>Cable cover</t>
        </is>
      </c>
      <c r="E1127" s="52" t="inlineStr">
        <is>
          <t>BNK-179</t>
        </is>
      </c>
      <c r="F1127" s="52" t="n">
        <v>2</v>
      </c>
      <c r="G1127" s="54" t="n">
        <v>6.60000038</v>
      </c>
      <c r="H1127" s="54" t="n">
        <v>0.0299999714</v>
      </c>
      <c r="I1127" s="54" t="n">
        <v>0.09999990459999999</v>
      </c>
      <c r="J1127" s="54" t="n">
        <v>0</v>
      </c>
      <c r="K1127" s="54" t="n">
        <v>0</v>
      </c>
      <c r="L1127" s="54" t="n">
        <v>0</v>
      </c>
      <c r="M1127" s="54" t="n">
        <v>-0.100000024</v>
      </c>
      <c r="N1127" s="54" t="n">
        <v>-3.38500023</v>
      </c>
      <c r="O1127" s="54" t="n">
        <v>-4.55000019</v>
      </c>
      <c r="P1127" s="52" t="inlineStr">
        <is>
          <t>Flat</t>
        </is>
      </c>
      <c r="Q1127" s="52" t="inlineStr">
        <is>
          <t>Rubber</t>
        </is>
      </c>
      <c r="R1127" s="54" t="n">
        <v>0.8</v>
      </c>
      <c r="S1127" s="54" t="n">
        <v>0</v>
      </c>
      <c r="T1127" s="54" t="n">
        <v>0.3</v>
      </c>
      <c r="U1127" s="54" t="n">
        <v>0</v>
      </c>
      <c r="V1127" s="52" t="inlineStr">
        <is>
          <t>No</t>
        </is>
      </c>
      <c r="W1127" s="52" t="inlineStr">
        <is>
          <t>No</t>
        </is>
      </c>
      <c r="X1127" s="52" t="inlineStr">
        <is>
          <t>-</t>
        </is>
      </c>
      <c r="Y1127" s="52" t="inlineStr">
        <is>
          <t>Floor cable cover</t>
        </is>
      </c>
    </row>
    <row r="1128" outlineLevel="1">
      <c r="A1128" s="52" t="inlineStr">
        <is>
          <t>BNK-214</t>
        </is>
      </c>
      <c r="B1128" s="52" t="inlineStr">
        <is>
          <t>Command Bunker</t>
        </is>
      </c>
      <c r="C1128" s="63" t="inlineStr">
        <is>
          <t>Cube</t>
        </is>
      </c>
      <c r="D1128" s="60" t="inlineStr">
        <is>
          <t>Plotting table base</t>
        </is>
      </c>
      <c r="E1128" s="52" t="inlineStr">
        <is>
          <t>BNK-179</t>
        </is>
      </c>
      <c r="F1128" s="52" t="n">
        <v>2</v>
      </c>
      <c r="G1128" s="54" t="n">
        <v>2.4000001</v>
      </c>
      <c r="H1128" s="54" t="n">
        <v>0.849999905</v>
      </c>
      <c r="I1128" s="54" t="n">
        <v>1.19999981</v>
      </c>
      <c r="J1128" s="54" t="n">
        <v>0</v>
      </c>
      <c r="K1128" s="54" t="n">
        <v>0</v>
      </c>
      <c r="L1128" s="54" t="n">
        <v>0</v>
      </c>
      <c r="M1128" s="54" t="n">
        <v>0</v>
      </c>
      <c r="N1128" s="54" t="n">
        <v>-2.97500014</v>
      </c>
      <c r="O1128" s="54" t="n">
        <v>-6.4000001</v>
      </c>
      <c r="P1128" s="52" t="inlineStr">
        <is>
          <t>Flat</t>
        </is>
      </c>
      <c r="Q1128" s="52" t="inlineStr">
        <is>
          <t>Wood</t>
        </is>
      </c>
      <c r="R1128" s="54" t="n">
        <v>0.75</v>
      </c>
      <c r="S1128" s="54" t="n">
        <v>0</v>
      </c>
      <c r="T1128" s="54" t="n">
        <v>0.25</v>
      </c>
      <c r="U1128" s="54" t="n">
        <v>0</v>
      </c>
      <c r="V1128" s="52" t="inlineStr">
        <is>
          <t>No</t>
        </is>
      </c>
      <c r="W1128" s="52" t="inlineStr">
        <is>
          <t>No</t>
        </is>
      </c>
      <c r="X1128" s="52" t="inlineStr">
        <is>
          <t>-</t>
        </is>
      </c>
      <c r="Y1128" s="52" t="inlineStr">
        <is>
          <t>Central plotting table</t>
        </is>
      </c>
    </row>
    <row r="1129" outlineLevel="1">
      <c r="A1129" s="52" t="inlineStr">
        <is>
          <t>BNK-215</t>
        </is>
      </c>
      <c r="B1129" s="52" t="inlineStr">
        <is>
          <t>Command Bunker</t>
        </is>
      </c>
      <c r="C1129" s="63" t="inlineStr">
        <is>
          <t>Cube</t>
        </is>
      </c>
      <c r="D1129" s="60" t="inlineStr">
        <is>
          <t>Plotting table top</t>
        </is>
      </c>
      <c r="E1129" s="52" t="inlineStr">
        <is>
          <t>BNK-179</t>
        </is>
      </c>
      <c r="F1129" s="52" t="n">
        <v>2</v>
      </c>
      <c r="G1129" s="54" t="n">
        <v>2.5</v>
      </c>
      <c r="H1129" s="54" t="n">
        <v>0.0500001907</v>
      </c>
      <c r="I1129" s="54" t="n">
        <v>1.30000019</v>
      </c>
      <c r="J1129" s="54" t="n">
        <v>0</v>
      </c>
      <c r="K1129" s="54" t="n">
        <v>0</v>
      </c>
      <c r="L1129" s="54" t="n">
        <v>0</v>
      </c>
      <c r="M1129" s="54" t="n">
        <v>0</v>
      </c>
      <c r="N1129" s="54" t="n">
        <v>-2.5250001</v>
      </c>
      <c r="O1129" s="54" t="n">
        <v>-6.4000001</v>
      </c>
      <c r="P1129" s="52" t="inlineStr">
        <is>
          <t>Flat</t>
        </is>
      </c>
      <c r="Q1129" s="52" t="inlineStr">
        <is>
          <t>Other</t>
        </is>
      </c>
      <c r="R1129" s="54" t="n">
        <v>0.3</v>
      </c>
      <c r="S1129" s="54" t="n">
        <v>0</v>
      </c>
      <c r="T1129" s="54" t="n">
        <v>0.45</v>
      </c>
      <c r="U1129" s="54" t="n">
        <v>0.09841469999999999</v>
      </c>
      <c r="V1129" s="52" t="inlineStr">
        <is>
          <t>No</t>
        </is>
      </c>
      <c r="W1129" s="52" t="inlineStr">
        <is>
          <t>No</t>
        </is>
      </c>
      <c r="X1129" s="52" t="inlineStr">
        <is>
          <t>-</t>
        </is>
      </c>
      <c r="Y1129" s="52" t="inlineStr">
        <is>
          <t>Glowing map table top</t>
        </is>
      </c>
    </row>
    <row r="1130" outlineLevel="1">
      <c r="A1130" s="52" t="inlineStr">
        <is>
          <t>BNK-216</t>
        </is>
      </c>
      <c r="B1130" s="52" t="inlineStr">
        <is>
          <t>Command Bunker</t>
        </is>
      </c>
      <c r="C1130" s="63" t="inlineStr">
        <is>
          <t>Cube</t>
        </is>
      </c>
      <c r="D1130" s="60" t="inlineStr">
        <is>
          <t>Wall map frame</t>
        </is>
      </c>
      <c r="E1130" s="52" t="inlineStr">
        <is>
          <t>BNK-179</t>
        </is>
      </c>
      <c r="F1130" s="52" t="n">
        <v>2</v>
      </c>
      <c r="G1130" s="54" t="n">
        <v>4.4000001</v>
      </c>
      <c r="H1130" s="54" t="n">
        <v>1.4000001</v>
      </c>
      <c r="I1130" s="54" t="n">
        <v>0.0699996948</v>
      </c>
      <c r="J1130" s="54" t="n">
        <v>0</v>
      </c>
      <c r="K1130" s="54" t="n">
        <v>0</v>
      </c>
      <c r="L1130" s="54" t="n">
        <v>0</v>
      </c>
      <c r="M1130" s="54" t="n">
        <v>-0.5</v>
      </c>
      <c r="N1130" s="54" t="n">
        <v>-1.6500001</v>
      </c>
      <c r="O1130" s="54" t="n">
        <v>-8.164999959999999</v>
      </c>
      <c r="P1130" s="52" t="inlineStr">
        <is>
          <t>Flat</t>
        </is>
      </c>
      <c r="Q1130" s="52" t="inlineStr">
        <is>
          <t>Metal</t>
        </is>
      </c>
      <c r="R1130" s="54" t="n">
        <v>0.55</v>
      </c>
      <c r="S1130" s="54" t="n">
        <v>0.8</v>
      </c>
      <c r="T1130" s="54" t="n">
        <v>0.35</v>
      </c>
      <c r="U1130" s="54" t="n">
        <v>0</v>
      </c>
      <c r="V1130" s="52" t="inlineStr">
        <is>
          <t>No</t>
        </is>
      </c>
      <c r="W1130" s="52" t="inlineStr">
        <is>
          <t>No</t>
        </is>
      </c>
      <c r="X1130" s="52" t="inlineStr">
        <is>
          <t>-</t>
        </is>
      </c>
      <c r="Y1130" s="52" t="inlineStr">
        <is>
          <t>Frame of the situation map</t>
        </is>
      </c>
    </row>
    <row r="1131" outlineLevel="1">
      <c r="A1131" s="52" t="inlineStr">
        <is>
          <t>BNK-217</t>
        </is>
      </c>
      <c r="B1131" s="52" t="inlineStr">
        <is>
          <t>Command Bunker</t>
        </is>
      </c>
      <c r="C1131" s="63" t="inlineStr">
        <is>
          <t>Cube</t>
        </is>
      </c>
      <c r="D1131" s="60" t="inlineStr">
        <is>
          <t>Wall map screen</t>
        </is>
      </c>
      <c r="E1131" s="52" t="inlineStr">
        <is>
          <t>BNK-179</t>
        </is>
      </c>
      <c r="F1131" s="52" t="n">
        <v>2</v>
      </c>
      <c r="G1131" s="54" t="n">
        <v>4.19999981</v>
      </c>
      <c r="H1131" s="54" t="n">
        <v>1.26000023</v>
      </c>
      <c r="I1131" s="54" t="n">
        <v>0.029999733</v>
      </c>
      <c r="J1131" s="54" t="n">
        <v>0</v>
      </c>
      <c r="K1131" s="54" t="n">
        <v>0</v>
      </c>
      <c r="L1131" s="54" t="n">
        <v>0</v>
      </c>
      <c r="M1131" s="54" t="n">
        <v>-0.49999994</v>
      </c>
      <c r="N1131" s="54" t="n">
        <v>-1.6500001</v>
      </c>
      <c r="O1131" s="54" t="n">
        <v>-8.114999770000001</v>
      </c>
      <c r="P1131" s="52" t="inlineStr">
        <is>
          <t>Flat</t>
        </is>
      </c>
      <c r="Q1131" s="52" t="inlineStr">
        <is>
          <t>Other</t>
        </is>
      </c>
      <c r="R1131" s="54" t="n">
        <v>0.3</v>
      </c>
      <c r="S1131" s="54" t="n">
        <v>0</v>
      </c>
      <c r="T1131" s="54" t="n">
        <v>0.45</v>
      </c>
      <c r="U1131" s="54" t="n">
        <v>0.109002</v>
      </c>
      <c r="V1131" s="52" t="inlineStr">
        <is>
          <t>No</t>
        </is>
      </c>
      <c r="W1131" s="52" t="inlineStr">
        <is>
          <t>No</t>
        </is>
      </c>
      <c r="X1131" s="52" t="inlineStr">
        <is>
          <t>-</t>
        </is>
      </c>
      <c r="Y1131" s="52" t="inlineStr">
        <is>
          <t>Wall situation map</t>
        </is>
      </c>
    </row>
    <row r="1132" outlineLevel="1">
      <c r="A1132" s="52" t="inlineStr">
        <is>
          <t>BNK-218</t>
        </is>
      </c>
      <c r="B1132" s="52" t="inlineStr">
        <is>
          <t>Command Bunker</t>
        </is>
      </c>
      <c r="C1132" s="63" t="inlineStr">
        <is>
          <t>Cube</t>
        </is>
      </c>
      <c r="D1132" s="60" t="inlineStr">
        <is>
          <t>Console desk</t>
        </is>
      </c>
      <c r="E1132" s="52" t="inlineStr">
        <is>
          <t>BNK-179</t>
        </is>
      </c>
      <c r="F1132" s="52" t="n">
        <v>2</v>
      </c>
      <c r="G1132" s="54" t="n">
        <v>1.5999999</v>
      </c>
      <c r="H1132" s="54" t="n">
        <v>0.75</v>
      </c>
      <c r="I1132" s="54" t="n">
        <v>0.699999809</v>
      </c>
      <c r="J1132" s="54" t="n">
        <v>0</v>
      </c>
      <c r="K1132" s="54" t="n">
        <v>0</v>
      </c>
      <c r="L1132" s="54" t="n">
        <v>0</v>
      </c>
      <c r="M1132" s="54" t="n">
        <v>-3.20000005</v>
      </c>
      <c r="N1132" s="54" t="n">
        <v>-3.0250001</v>
      </c>
      <c r="O1132" s="54" t="n">
        <v>-3.4000001</v>
      </c>
      <c r="P1132" s="52" t="inlineStr">
        <is>
          <t>Flat</t>
        </is>
      </c>
      <c r="Q1132" s="52" t="inlineStr">
        <is>
          <t>Paint</t>
        </is>
      </c>
      <c r="R1132" s="54" t="n">
        <v>0.55</v>
      </c>
      <c r="S1132" s="54" t="n">
        <v>0.4</v>
      </c>
      <c r="T1132" s="54" t="n">
        <v>0.35</v>
      </c>
      <c r="U1132" s="54" t="n">
        <v>0</v>
      </c>
      <c r="V1132" s="52" t="inlineStr">
        <is>
          <t>No</t>
        </is>
      </c>
      <c r="W1132" s="52" t="inlineStr">
        <is>
          <t>No</t>
        </is>
      </c>
      <c r="X1132" s="52" t="inlineStr">
        <is>
          <t>-</t>
        </is>
      </c>
      <c r="Y1132" s="52" t="inlineStr">
        <is>
          <t>Operator console desk</t>
        </is>
      </c>
    </row>
    <row r="1133" outlineLevel="1">
      <c r="A1133" s="52" t="inlineStr">
        <is>
          <t>BNK-219</t>
        </is>
      </c>
      <c r="B1133" s="52" t="inlineStr">
        <is>
          <t>Command Bunker</t>
        </is>
      </c>
      <c r="C1133" s="63" t="inlineStr">
        <is>
          <t>Cube</t>
        </is>
      </c>
      <c r="D1133" s="60" t="inlineStr">
        <is>
          <t>Console keyboard screen</t>
        </is>
      </c>
      <c r="E1133" s="52" t="inlineStr">
        <is>
          <t>BNK-179</t>
        </is>
      </c>
      <c r="F1133" s="52" t="n">
        <v>2</v>
      </c>
      <c r="G1133" s="54" t="n">
        <v>1.29999995</v>
      </c>
      <c r="H1133" s="54" t="n">
        <v>0.0399999991</v>
      </c>
      <c r="I1133" s="54" t="n">
        <v>0.449999988</v>
      </c>
      <c r="J1133" s="54" t="n">
        <v>-18</v>
      </c>
      <c r="K1133" s="54" t="n">
        <v>0</v>
      </c>
      <c r="L1133" s="54" t="n">
        <v>0</v>
      </c>
      <c r="M1133" s="54" t="n">
        <v>-3.20000005</v>
      </c>
      <c r="N1133" s="54" t="n">
        <v>-2.62000012</v>
      </c>
      <c r="O1133" s="54" t="n">
        <v>-3.35000014</v>
      </c>
      <c r="P1133" s="52" t="inlineStr">
        <is>
          <t>Flat</t>
        </is>
      </c>
      <c r="Q1133" s="52" t="inlineStr">
        <is>
          <t>Other</t>
        </is>
      </c>
      <c r="R1133" s="54" t="n">
        <v>0.3</v>
      </c>
      <c r="S1133" s="54" t="n">
        <v>0</v>
      </c>
      <c r="T1133" s="54" t="n">
        <v>0.45</v>
      </c>
      <c r="U1133" s="54" t="n">
        <v>0.118835</v>
      </c>
      <c r="V1133" s="52" t="inlineStr">
        <is>
          <t>No</t>
        </is>
      </c>
      <c r="W1133" s="52" t="inlineStr">
        <is>
          <t>No</t>
        </is>
      </c>
      <c r="X1133" s="52" t="inlineStr">
        <is>
          <t>-</t>
        </is>
      </c>
      <c r="Y1133" s="52" t="inlineStr">
        <is>
          <t>Sloped console display</t>
        </is>
      </c>
    </row>
    <row r="1134" outlineLevel="1">
      <c r="A1134" s="52" t="inlineStr">
        <is>
          <t>BNK-220</t>
        </is>
      </c>
      <c r="B1134" s="52" t="inlineStr">
        <is>
          <t>Command Bunker</t>
        </is>
      </c>
      <c r="C1134" s="63" t="inlineStr">
        <is>
          <t>Cube</t>
        </is>
      </c>
      <c r="D1134" s="60" t="inlineStr">
        <is>
          <t>Console monitor</t>
        </is>
      </c>
      <c r="E1134" s="52" t="inlineStr">
        <is>
          <t>BNK-179</t>
        </is>
      </c>
      <c r="F1134" s="52" t="n">
        <v>2</v>
      </c>
      <c r="G1134" s="54" t="n">
        <v>1</v>
      </c>
      <c r="H1134" s="54" t="n">
        <v>0.549999952</v>
      </c>
      <c r="I1134" s="54" t="n">
        <v>0.0499999523</v>
      </c>
      <c r="J1134" s="54" t="n">
        <v>0</v>
      </c>
      <c r="K1134" s="54" t="n">
        <v>0</v>
      </c>
      <c r="L1134" s="54" t="n">
        <v>0</v>
      </c>
      <c r="M1134" s="54" t="n">
        <v>-3.20000005</v>
      </c>
      <c r="N1134" s="54" t="n">
        <v>-2.17500019</v>
      </c>
      <c r="O1134" s="54" t="n">
        <v>-3.67500019</v>
      </c>
      <c r="P1134" s="52" t="inlineStr">
        <is>
          <t>Flat</t>
        </is>
      </c>
      <c r="Q1134" s="52" t="inlineStr">
        <is>
          <t>Other</t>
        </is>
      </c>
      <c r="R1134" s="54" t="n">
        <v>0.3</v>
      </c>
      <c r="S1134" s="54" t="n">
        <v>0</v>
      </c>
      <c r="T1134" s="54" t="n">
        <v>0.45</v>
      </c>
      <c r="U1134" s="54" t="n">
        <v>0.115405</v>
      </c>
      <c r="V1134" s="52" t="inlineStr">
        <is>
          <t>No</t>
        </is>
      </c>
      <c r="W1134" s="52" t="inlineStr">
        <is>
          <t>No</t>
        </is>
      </c>
      <c r="X1134" s="52" t="inlineStr">
        <is>
          <t>-</t>
        </is>
      </c>
      <c r="Y1134" s="52" t="inlineStr">
        <is>
          <t>Upright monitor</t>
        </is>
      </c>
    </row>
    <row r="1135" outlineLevel="1">
      <c r="A1135" s="52" t="inlineStr">
        <is>
          <t>BNK-221</t>
        </is>
      </c>
      <c r="B1135" s="52" t="inlineStr">
        <is>
          <t>Command Bunker</t>
        </is>
      </c>
      <c r="C1135" s="63" t="inlineStr">
        <is>
          <t>Cube</t>
        </is>
      </c>
      <c r="D1135" s="60" t="inlineStr">
        <is>
          <t>Chair seat</t>
        </is>
      </c>
      <c r="E1135" s="52" t="inlineStr">
        <is>
          <t>BNK-179</t>
        </is>
      </c>
      <c r="F1135" s="52" t="n">
        <v>2</v>
      </c>
      <c r="G1135" s="54" t="n">
        <v>0.5</v>
      </c>
      <c r="H1135" s="54" t="n">
        <v>0.0599999428</v>
      </c>
      <c r="I1135" s="54" t="n">
        <v>0.5</v>
      </c>
      <c r="J1135" s="54" t="n">
        <v>0</v>
      </c>
      <c r="K1135" s="54" t="n">
        <v>0</v>
      </c>
      <c r="L1135" s="54" t="n">
        <v>0</v>
      </c>
      <c r="M1135" s="54" t="n">
        <v>-3.20000005</v>
      </c>
      <c r="N1135" s="54" t="n">
        <v>-2.95000005</v>
      </c>
      <c r="O1135" s="54" t="n">
        <v>-2.6500001</v>
      </c>
      <c r="P1135" s="52" t="inlineStr">
        <is>
          <t>Flat</t>
        </is>
      </c>
      <c r="Q1135" s="52" t="inlineStr">
        <is>
          <t>Rubber</t>
        </is>
      </c>
      <c r="R1135" s="54" t="n">
        <v>0.8</v>
      </c>
      <c r="S1135" s="54" t="n">
        <v>0</v>
      </c>
      <c r="T1135" s="54" t="n">
        <v>0.3</v>
      </c>
      <c r="U1135" s="54" t="n">
        <v>0</v>
      </c>
      <c r="V1135" s="52" t="inlineStr">
        <is>
          <t>No</t>
        </is>
      </c>
      <c r="W1135" s="52" t="inlineStr">
        <is>
          <t>No</t>
        </is>
      </c>
      <c r="X1135" s="52" t="inlineStr">
        <is>
          <t>-</t>
        </is>
      </c>
      <c r="Y1135" s="52" t="inlineStr">
        <is>
          <t>Operator chair seat</t>
        </is>
      </c>
    </row>
    <row r="1136" outlineLevel="1">
      <c r="A1136" s="52" t="inlineStr">
        <is>
          <t>BNK-222</t>
        </is>
      </c>
      <c r="B1136" s="52" t="inlineStr">
        <is>
          <t>Command Bunker</t>
        </is>
      </c>
      <c r="C1136" s="63" t="inlineStr">
        <is>
          <t>Cube</t>
        </is>
      </c>
      <c r="D1136" s="60" t="inlineStr">
        <is>
          <t>Chair back</t>
        </is>
      </c>
      <c r="E1136" s="52" t="inlineStr">
        <is>
          <t>BNK-179</t>
        </is>
      </c>
      <c r="F1136" s="52" t="n">
        <v>2</v>
      </c>
      <c r="G1136" s="54" t="n">
        <v>0.5</v>
      </c>
      <c r="H1136" s="54" t="n">
        <v>0.470000029</v>
      </c>
      <c r="I1136" s="54" t="n">
        <v>0.0499999523</v>
      </c>
      <c r="J1136" s="54" t="n">
        <v>0</v>
      </c>
      <c r="K1136" s="54" t="n">
        <v>0</v>
      </c>
      <c r="L1136" s="54" t="n">
        <v>0</v>
      </c>
      <c r="M1136" s="54" t="n">
        <v>-3.20000005</v>
      </c>
      <c r="N1136" s="54" t="n">
        <v>-2.68499994</v>
      </c>
      <c r="O1136" s="54" t="n">
        <v>-2.40500021</v>
      </c>
      <c r="P1136" s="52" t="inlineStr">
        <is>
          <t>Flat</t>
        </is>
      </c>
      <c r="Q1136" s="52" t="inlineStr">
        <is>
          <t>Rubber</t>
        </is>
      </c>
      <c r="R1136" s="54" t="n">
        <v>0.8</v>
      </c>
      <c r="S1136" s="54" t="n">
        <v>0</v>
      </c>
      <c r="T1136" s="54" t="n">
        <v>0.3</v>
      </c>
      <c r="U1136" s="54" t="n">
        <v>0</v>
      </c>
      <c r="V1136" s="52" t="inlineStr">
        <is>
          <t>No</t>
        </is>
      </c>
      <c r="W1136" s="52" t="inlineStr">
        <is>
          <t>No</t>
        </is>
      </c>
      <c r="X1136" s="52" t="inlineStr">
        <is>
          <t>-</t>
        </is>
      </c>
      <c r="Y1136" s="52" t="inlineStr">
        <is>
          <t>Operator chair back</t>
        </is>
      </c>
    </row>
    <row r="1137" outlineLevel="1">
      <c r="A1137" s="52" t="inlineStr">
        <is>
          <t>BNK-223</t>
        </is>
      </c>
      <c r="B1137" s="52" t="inlineStr">
        <is>
          <t>Command Bunker</t>
        </is>
      </c>
      <c r="C1137" s="58" t="inlineStr">
        <is>
          <t>Cylinder</t>
        </is>
      </c>
      <c r="D1137" s="60" t="inlineStr">
        <is>
          <t>Chair post</t>
        </is>
      </c>
      <c r="E1137" s="52" t="inlineStr">
        <is>
          <t>BNK-179</t>
        </is>
      </c>
      <c r="F1137" s="52" t="n">
        <v>2</v>
      </c>
      <c r="G1137" s="54" t="n">
        <v>0.0700000003</v>
      </c>
      <c r="H1137" s="54" t="n">
        <v>0.0700000003</v>
      </c>
      <c r="I1137" s="54" t="n">
        <v>0.419999987</v>
      </c>
      <c r="J1137" s="54" t="n">
        <v>90</v>
      </c>
      <c r="K1137" s="54" t="n">
        <v>0</v>
      </c>
      <c r="L1137" s="54" t="n">
        <v>0</v>
      </c>
      <c r="M1137" s="54" t="n">
        <v>-3.20000005</v>
      </c>
      <c r="N1137" s="54" t="n">
        <v>-3.19000006</v>
      </c>
      <c r="O1137" s="54" t="n">
        <v>-2.6500001</v>
      </c>
      <c r="P1137" s="52" t="inlineStr">
        <is>
          <t>Flat</t>
        </is>
      </c>
      <c r="Q1137" s="52" t="inlineStr">
        <is>
          <t>Metal</t>
        </is>
      </c>
      <c r="R1137" s="54" t="n">
        <v>0.55</v>
      </c>
      <c r="S1137" s="54" t="n">
        <v>0.8</v>
      </c>
      <c r="T1137" s="54" t="n">
        <v>0.35</v>
      </c>
      <c r="U1137" s="54" t="n">
        <v>0</v>
      </c>
      <c r="V1137" s="52" t="inlineStr">
        <is>
          <t>No</t>
        </is>
      </c>
      <c r="W1137" s="52" t="inlineStr">
        <is>
          <t>No</t>
        </is>
      </c>
      <c r="X1137" s="52" t="inlineStr">
        <is>
          <t>-</t>
        </is>
      </c>
      <c r="Y1137" s="52" t="inlineStr">
        <is>
          <t>Gas lift of the chair</t>
        </is>
      </c>
    </row>
    <row r="1138" outlineLevel="1">
      <c r="A1138" s="52" t="inlineStr">
        <is>
          <t>BNK-224</t>
        </is>
      </c>
      <c r="B1138" s="52" t="inlineStr">
        <is>
          <t>Command Bunker</t>
        </is>
      </c>
      <c r="C1138" s="63" t="inlineStr">
        <is>
          <t>Cube</t>
        </is>
      </c>
      <c r="D1138" s="60" t="inlineStr">
        <is>
          <t>Console desk</t>
        </is>
      </c>
      <c r="E1138" s="52" t="inlineStr">
        <is>
          <t>BNK-179</t>
        </is>
      </c>
      <c r="F1138" s="52" t="n">
        <v>2</v>
      </c>
      <c r="G1138" s="54" t="n">
        <v>1.5999999</v>
      </c>
      <c r="H1138" s="54" t="n">
        <v>0.75</v>
      </c>
      <c r="I1138" s="54" t="n">
        <v>0.699999809</v>
      </c>
      <c r="J1138" s="54" t="n">
        <v>0</v>
      </c>
      <c r="K1138" s="54" t="n">
        <v>0</v>
      </c>
      <c r="L1138" s="54" t="n">
        <v>0</v>
      </c>
      <c r="M1138" s="54" t="n">
        <v>3.20000005</v>
      </c>
      <c r="N1138" s="54" t="n">
        <v>-3.0250001</v>
      </c>
      <c r="O1138" s="54" t="n">
        <v>-3.4000001</v>
      </c>
      <c r="P1138" s="52" t="inlineStr">
        <is>
          <t>Flat</t>
        </is>
      </c>
      <c r="Q1138" s="52" t="inlineStr">
        <is>
          <t>Paint</t>
        </is>
      </c>
      <c r="R1138" s="54" t="n">
        <v>0.55</v>
      </c>
      <c r="S1138" s="54" t="n">
        <v>0.4</v>
      </c>
      <c r="T1138" s="54" t="n">
        <v>0.35</v>
      </c>
      <c r="U1138" s="54" t="n">
        <v>0</v>
      </c>
      <c r="V1138" s="52" t="inlineStr">
        <is>
          <t>No</t>
        </is>
      </c>
      <c r="W1138" s="52" t="inlineStr">
        <is>
          <t>No</t>
        </is>
      </c>
      <c r="X1138" s="52" t="inlineStr">
        <is>
          <t>-</t>
        </is>
      </c>
      <c r="Y1138" s="52" t="inlineStr">
        <is>
          <t>Operator console desk</t>
        </is>
      </c>
    </row>
    <row r="1139" outlineLevel="1">
      <c r="A1139" s="52" t="inlineStr">
        <is>
          <t>BNK-225</t>
        </is>
      </c>
      <c r="B1139" s="52" t="inlineStr">
        <is>
          <t>Command Bunker</t>
        </is>
      </c>
      <c r="C1139" s="63" t="inlineStr">
        <is>
          <t>Cube</t>
        </is>
      </c>
      <c r="D1139" s="60" t="inlineStr">
        <is>
          <t>Console keyboard screen</t>
        </is>
      </c>
      <c r="E1139" s="52" t="inlineStr">
        <is>
          <t>BNK-179</t>
        </is>
      </c>
      <c r="F1139" s="52" t="n">
        <v>2</v>
      </c>
      <c r="G1139" s="54" t="n">
        <v>1.29999995</v>
      </c>
      <c r="H1139" s="54" t="n">
        <v>0.0399999991</v>
      </c>
      <c r="I1139" s="54" t="n">
        <v>0.449999988</v>
      </c>
      <c r="J1139" s="54" t="n">
        <v>-18</v>
      </c>
      <c r="K1139" s="54" t="n">
        <v>0</v>
      </c>
      <c r="L1139" s="54" t="n">
        <v>0</v>
      </c>
      <c r="M1139" s="54" t="n">
        <v>3.20000005</v>
      </c>
      <c r="N1139" s="54" t="n">
        <v>-2.62000012</v>
      </c>
      <c r="O1139" s="54" t="n">
        <v>-3.35000014</v>
      </c>
      <c r="P1139" s="52" t="inlineStr">
        <is>
          <t>Flat</t>
        </is>
      </c>
      <c r="Q1139" s="52" t="inlineStr">
        <is>
          <t>Other</t>
        </is>
      </c>
      <c r="R1139" s="54" t="n">
        <v>0.3</v>
      </c>
      <c r="S1139" s="54" t="n">
        <v>0</v>
      </c>
      <c r="T1139" s="54" t="n">
        <v>0.45</v>
      </c>
      <c r="U1139" s="54" t="n">
        <v>0.104534</v>
      </c>
      <c r="V1139" s="52" t="inlineStr">
        <is>
          <t>No</t>
        </is>
      </c>
      <c r="W1139" s="52" t="inlineStr">
        <is>
          <t>No</t>
        </is>
      </c>
      <c r="X1139" s="52" t="inlineStr">
        <is>
          <t>-</t>
        </is>
      </c>
      <c r="Y1139" s="52" t="inlineStr">
        <is>
          <t>Sloped console display</t>
        </is>
      </c>
    </row>
    <row r="1140" outlineLevel="1">
      <c r="A1140" s="52" t="inlineStr">
        <is>
          <t>BNK-226</t>
        </is>
      </c>
      <c r="B1140" s="52" t="inlineStr">
        <is>
          <t>Command Bunker</t>
        </is>
      </c>
      <c r="C1140" s="63" t="inlineStr">
        <is>
          <t>Cube</t>
        </is>
      </c>
      <c r="D1140" s="60" t="inlineStr">
        <is>
          <t>Console monitor</t>
        </is>
      </c>
      <c r="E1140" s="52" t="inlineStr">
        <is>
          <t>BNK-179</t>
        </is>
      </c>
      <c r="F1140" s="52" t="n">
        <v>2</v>
      </c>
      <c r="G1140" s="54" t="n">
        <v>1</v>
      </c>
      <c r="H1140" s="54" t="n">
        <v>0.549999952</v>
      </c>
      <c r="I1140" s="54" t="n">
        <v>0.0499999523</v>
      </c>
      <c r="J1140" s="54" t="n">
        <v>0</v>
      </c>
      <c r="K1140" s="54" t="n">
        <v>0</v>
      </c>
      <c r="L1140" s="54" t="n">
        <v>0</v>
      </c>
      <c r="M1140" s="54" t="n">
        <v>3.20000005</v>
      </c>
      <c r="N1140" s="54" t="n">
        <v>-2.17500019</v>
      </c>
      <c r="O1140" s="54" t="n">
        <v>-3.67500019</v>
      </c>
      <c r="P1140" s="52" t="inlineStr">
        <is>
          <t>Flat</t>
        </is>
      </c>
      <c r="Q1140" s="52" t="inlineStr">
        <is>
          <t>Other</t>
        </is>
      </c>
      <c r="R1140" s="54" t="n">
        <v>0.3</v>
      </c>
      <c r="S1140" s="54" t="n">
        <v>0</v>
      </c>
      <c r="T1140" s="54" t="n">
        <v>0.45</v>
      </c>
      <c r="U1140" s="54" t="n">
        <v>0.122088</v>
      </c>
      <c r="V1140" s="52" t="inlineStr">
        <is>
          <t>No</t>
        </is>
      </c>
      <c r="W1140" s="52" t="inlineStr">
        <is>
          <t>No</t>
        </is>
      </c>
      <c r="X1140" s="52" t="inlineStr">
        <is>
          <t>-</t>
        </is>
      </c>
      <c r="Y1140" s="52" t="inlineStr">
        <is>
          <t>Upright monitor</t>
        </is>
      </c>
    </row>
    <row r="1141" outlineLevel="1">
      <c r="A1141" s="52" t="inlineStr">
        <is>
          <t>BNK-227</t>
        </is>
      </c>
      <c r="B1141" s="52" t="inlineStr">
        <is>
          <t>Command Bunker</t>
        </is>
      </c>
      <c r="C1141" s="58" t="inlineStr">
        <is>
          <t>Cylinder</t>
        </is>
      </c>
      <c r="D1141" s="60" t="inlineStr">
        <is>
          <t>Task lamp arm</t>
        </is>
      </c>
      <c r="E1141" s="52" t="inlineStr">
        <is>
          <t>BNK-179</t>
        </is>
      </c>
      <c r="F1141" s="52" t="n">
        <v>2</v>
      </c>
      <c r="G1141" s="54" t="n">
        <v>0.0299999993</v>
      </c>
      <c r="H1141" s="54" t="n">
        <v>0.0299999993</v>
      </c>
      <c r="I1141" s="54" t="n">
        <v>0.349999994</v>
      </c>
      <c r="J1141" s="54" t="n">
        <v>90</v>
      </c>
      <c r="K1141" s="54" t="n">
        <v>0</v>
      </c>
      <c r="L1141" s="54" t="n">
        <v>0</v>
      </c>
      <c r="M1141" s="54" t="n">
        <v>3.8499999</v>
      </c>
      <c r="N1141" s="54" t="n">
        <v>-2.47000003</v>
      </c>
      <c r="O1141" s="54" t="n">
        <v>-3.60000014</v>
      </c>
      <c r="P1141" s="52" t="inlineStr">
        <is>
          <t>Flat</t>
        </is>
      </c>
      <c r="Q1141" s="52" t="inlineStr">
        <is>
          <t>Metal</t>
        </is>
      </c>
      <c r="R1141" s="54" t="n">
        <v>0.55</v>
      </c>
      <c r="S1141" s="54" t="n">
        <v>0.8</v>
      </c>
      <c r="T1141" s="54" t="n">
        <v>0.35</v>
      </c>
      <c r="U1141" s="54" t="n">
        <v>0</v>
      </c>
      <c r="V1141" s="52" t="inlineStr">
        <is>
          <t>No</t>
        </is>
      </c>
      <c r="W1141" s="52" t="inlineStr">
        <is>
          <t>No</t>
        </is>
      </c>
      <c r="X1141" s="52" t="inlineStr">
        <is>
          <t>-</t>
        </is>
      </c>
      <c r="Y1141" s="52" t="inlineStr">
        <is>
          <t>Desk lamp arm</t>
        </is>
      </c>
    </row>
    <row r="1142" outlineLevel="1">
      <c r="A1142" s="52" t="inlineStr">
        <is>
          <t>BNK-228</t>
        </is>
      </c>
      <c r="B1142" s="52" t="inlineStr">
        <is>
          <t>Command Bunker</t>
        </is>
      </c>
      <c r="C1142" s="59" t="inlineStr">
        <is>
          <t>Sphere</t>
        </is>
      </c>
      <c r="D1142" s="60" t="inlineStr">
        <is>
          <t>Task lamp</t>
        </is>
      </c>
      <c r="E1142" s="52" t="inlineStr">
        <is>
          <t>BNK-179</t>
        </is>
      </c>
      <c r="F1142" s="52" t="n">
        <v>2</v>
      </c>
      <c r="G1142" s="54" t="n">
        <v>0.129999995</v>
      </c>
      <c r="H1142" s="54" t="n">
        <v>0.100000001</v>
      </c>
      <c r="I1142" s="54" t="n">
        <v>0.129999995</v>
      </c>
      <c r="J1142" s="54" t="n">
        <v>0</v>
      </c>
      <c r="K1142" s="54" t="n">
        <v>0</v>
      </c>
      <c r="L1142" s="54" t="n">
        <v>0</v>
      </c>
      <c r="M1142" s="54" t="n">
        <v>3.8499999</v>
      </c>
      <c r="N1142" s="54" t="n">
        <v>-2.26000023</v>
      </c>
      <c r="O1142" s="54" t="n">
        <v>-3.60000014</v>
      </c>
      <c r="P1142" s="52" t="inlineStr">
        <is>
          <t>Flat</t>
        </is>
      </c>
      <c r="Q1142" s="52" t="inlineStr">
        <is>
          <t>Glass</t>
        </is>
      </c>
      <c r="R1142" s="54" t="n">
        <v>0.1</v>
      </c>
      <c r="S1142" s="54" t="n">
        <v>0</v>
      </c>
      <c r="T1142" s="54" t="n">
        <v>0.5</v>
      </c>
      <c r="U1142" s="54" t="n">
        <v>1</v>
      </c>
      <c r="V1142" s="52" t="inlineStr">
        <is>
          <t>No</t>
        </is>
      </c>
      <c r="W1142" s="52" t="inlineStr">
        <is>
          <t>No</t>
        </is>
      </c>
      <c r="X1142" s="52" t="inlineStr">
        <is>
          <t>-</t>
        </is>
      </c>
      <c r="Y1142" s="52" t="inlineStr">
        <is>
          <t>Amber desk task lamp (practical light)</t>
        </is>
      </c>
    </row>
    <row r="1143" outlineLevel="1">
      <c r="A1143" s="52" t="inlineStr">
        <is>
          <t>BNK-229</t>
        </is>
      </c>
      <c r="B1143" s="52" t="inlineStr">
        <is>
          <t>Command Bunker</t>
        </is>
      </c>
      <c r="C1143" s="63" t="inlineStr">
        <is>
          <t>Cube</t>
        </is>
      </c>
      <c r="D1143" s="60" t="inlineStr">
        <is>
          <t>Chair seat</t>
        </is>
      </c>
      <c r="E1143" s="52" t="inlineStr">
        <is>
          <t>BNK-179</t>
        </is>
      </c>
      <c r="F1143" s="52" t="n">
        <v>2</v>
      </c>
      <c r="G1143" s="54" t="n">
        <v>0.5</v>
      </c>
      <c r="H1143" s="54" t="n">
        <v>0.0599999428</v>
      </c>
      <c r="I1143" s="54" t="n">
        <v>0.5</v>
      </c>
      <c r="J1143" s="54" t="n">
        <v>0</v>
      </c>
      <c r="K1143" s="54" t="n">
        <v>0</v>
      </c>
      <c r="L1143" s="54" t="n">
        <v>0</v>
      </c>
      <c r="M1143" s="54" t="n">
        <v>3.20000005</v>
      </c>
      <c r="N1143" s="54" t="n">
        <v>-2.95000005</v>
      </c>
      <c r="O1143" s="54" t="n">
        <v>-2.6500001</v>
      </c>
      <c r="P1143" s="52" t="inlineStr">
        <is>
          <t>Flat</t>
        </is>
      </c>
      <c r="Q1143" s="52" t="inlineStr">
        <is>
          <t>Rubber</t>
        </is>
      </c>
      <c r="R1143" s="54" t="n">
        <v>0.8</v>
      </c>
      <c r="S1143" s="54" t="n">
        <v>0</v>
      </c>
      <c r="T1143" s="54" t="n">
        <v>0.3</v>
      </c>
      <c r="U1143" s="54" t="n">
        <v>0</v>
      </c>
      <c r="V1143" s="52" t="inlineStr">
        <is>
          <t>No</t>
        </is>
      </c>
      <c r="W1143" s="52" t="inlineStr">
        <is>
          <t>No</t>
        </is>
      </c>
      <c r="X1143" s="52" t="inlineStr">
        <is>
          <t>-</t>
        </is>
      </c>
      <c r="Y1143" s="52" t="inlineStr">
        <is>
          <t>Operator chair seat</t>
        </is>
      </c>
    </row>
    <row r="1144" outlineLevel="1">
      <c r="A1144" s="52" t="inlineStr">
        <is>
          <t>BNK-230</t>
        </is>
      </c>
      <c r="B1144" s="52" t="inlineStr">
        <is>
          <t>Command Bunker</t>
        </is>
      </c>
      <c r="C1144" s="63" t="inlineStr">
        <is>
          <t>Cube</t>
        </is>
      </c>
      <c r="D1144" s="60" t="inlineStr">
        <is>
          <t>Chair back</t>
        </is>
      </c>
      <c r="E1144" s="52" t="inlineStr">
        <is>
          <t>BNK-179</t>
        </is>
      </c>
      <c r="F1144" s="52" t="n">
        <v>2</v>
      </c>
      <c r="G1144" s="54" t="n">
        <v>0.5</v>
      </c>
      <c r="H1144" s="54" t="n">
        <v>0.470000029</v>
      </c>
      <c r="I1144" s="54" t="n">
        <v>0.0499999523</v>
      </c>
      <c r="J1144" s="54" t="n">
        <v>0</v>
      </c>
      <c r="K1144" s="54" t="n">
        <v>0</v>
      </c>
      <c r="L1144" s="54" t="n">
        <v>0</v>
      </c>
      <c r="M1144" s="54" t="n">
        <v>3.20000005</v>
      </c>
      <c r="N1144" s="54" t="n">
        <v>-2.68499994</v>
      </c>
      <c r="O1144" s="54" t="n">
        <v>-2.40500021</v>
      </c>
      <c r="P1144" s="52" t="inlineStr">
        <is>
          <t>Flat</t>
        </is>
      </c>
      <c r="Q1144" s="52" t="inlineStr">
        <is>
          <t>Rubber</t>
        </is>
      </c>
      <c r="R1144" s="54" t="n">
        <v>0.8</v>
      </c>
      <c r="S1144" s="54" t="n">
        <v>0</v>
      </c>
      <c r="T1144" s="54" t="n">
        <v>0.3</v>
      </c>
      <c r="U1144" s="54" t="n">
        <v>0</v>
      </c>
      <c r="V1144" s="52" t="inlineStr">
        <is>
          <t>No</t>
        </is>
      </c>
      <c r="W1144" s="52" t="inlineStr">
        <is>
          <t>No</t>
        </is>
      </c>
      <c r="X1144" s="52" t="inlineStr">
        <is>
          <t>-</t>
        </is>
      </c>
      <c r="Y1144" s="52" t="inlineStr">
        <is>
          <t>Operator chair back</t>
        </is>
      </c>
    </row>
    <row r="1145" outlineLevel="1">
      <c r="A1145" s="52" t="inlineStr">
        <is>
          <t>BNK-231</t>
        </is>
      </c>
      <c r="B1145" s="52" t="inlineStr">
        <is>
          <t>Command Bunker</t>
        </is>
      </c>
      <c r="C1145" s="58" t="inlineStr">
        <is>
          <t>Cylinder</t>
        </is>
      </c>
      <c r="D1145" s="60" t="inlineStr">
        <is>
          <t>Chair post</t>
        </is>
      </c>
      <c r="E1145" s="52" t="inlineStr">
        <is>
          <t>BNK-179</t>
        </is>
      </c>
      <c r="F1145" s="52" t="n">
        <v>2</v>
      </c>
      <c r="G1145" s="54" t="n">
        <v>0.0700000003</v>
      </c>
      <c r="H1145" s="54" t="n">
        <v>0.0700000003</v>
      </c>
      <c r="I1145" s="54" t="n">
        <v>0.419999987</v>
      </c>
      <c r="J1145" s="54" t="n">
        <v>90</v>
      </c>
      <c r="K1145" s="54" t="n">
        <v>0</v>
      </c>
      <c r="L1145" s="54" t="n">
        <v>0</v>
      </c>
      <c r="M1145" s="54" t="n">
        <v>3.20000005</v>
      </c>
      <c r="N1145" s="54" t="n">
        <v>-3.19000006</v>
      </c>
      <c r="O1145" s="54" t="n">
        <v>-2.6500001</v>
      </c>
      <c r="P1145" s="52" t="inlineStr">
        <is>
          <t>Flat</t>
        </is>
      </c>
      <c r="Q1145" s="52" t="inlineStr">
        <is>
          <t>Metal</t>
        </is>
      </c>
      <c r="R1145" s="54" t="n">
        <v>0.55</v>
      </c>
      <c r="S1145" s="54" t="n">
        <v>0.8</v>
      </c>
      <c r="T1145" s="54" t="n">
        <v>0.35</v>
      </c>
      <c r="U1145" s="54" t="n">
        <v>0</v>
      </c>
      <c r="V1145" s="52" t="inlineStr">
        <is>
          <t>No</t>
        </is>
      </c>
      <c r="W1145" s="52" t="inlineStr">
        <is>
          <t>No</t>
        </is>
      </c>
      <c r="X1145" s="52" t="inlineStr">
        <is>
          <t>-</t>
        </is>
      </c>
      <c r="Y1145" s="52" t="inlineStr">
        <is>
          <t>Gas lift of the chair</t>
        </is>
      </c>
    </row>
    <row r="1146" outlineLevel="1">
      <c r="A1146" s="52" t="inlineStr">
        <is>
          <t>BNK-232</t>
        </is>
      </c>
      <c r="B1146" s="52" t="inlineStr">
        <is>
          <t>Command Bunker</t>
        </is>
      </c>
      <c r="C1146" s="63" t="inlineStr">
        <is>
          <t>Cube</t>
        </is>
      </c>
      <c r="D1146" s="60" t="inlineStr">
        <is>
          <t>Console desk</t>
        </is>
      </c>
      <c r="E1146" s="52" t="inlineStr">
        <is>
          <t>BNK-179</t>
        </is>
      </c>
      <c r="F1146" s="52" t="n">
        <v>2</v>
      </c>
      <c r="G1146" s="54" t="n">
        <v>1.5999999</v>
      </c>
      <c r="H1146" s="54" t="n">
        <v>0.75</v>
      </c>
      <c r="I1146" s="54" t="n">
        <v>0.699999809</v>
      </c>
      <c r="J1146" s="54" t="n">
        <v>0</v>
      </c>
      <c r="K1146" s="54" t="n">
        <v>0</v>
      </c>
      <c r="L1146" s="54" t="n">
        <v>0</v>
      </c>
      <c r="M1146" s="54" t="n">
        <v>-3.20000005</v>
      </c>
      <c r="N1146" s="54" t="n">
        <v>-3.0250001</v>
      </c>
      <c r="O1146" s="54" t="n">
        <v>-5.5999999</v>
      </c>
      <c r="P1146" s="52" t="inlineStr">
        <is>
          <t>Flat</t>
        </is>
      </c>
      <c r="Q1146" s="52" t="inlineStr">
        <is>
          <t>Paint</t>
        </is>
      </c>
      <c r="R1146" s="54" t="n">
        <v>0.55</v>
      </c>
      <c r="S1146" s="54" t="n">
        <v>0.4</v>
      </c>
      <c r="T1146" s="54" t="n">
        <v>0.35</v>
      </c>
      <c r="U1146" s="54" t="n">
        <v>0</v>
      </c>
      <c r="V1146" s="52" t="inlineStr">
        <is>
          <t>No</t>
        </is>
      </c>
      <c r="W1146" s="52" t="inlineStr">
        <is>
          <t>No</t>
        </is>
      </c>
      <c r="X1146" s="52" t="inlineStr">
        <is>
          <t>-</t>
        </is>
      </c>
      <c r="Y1146" s="52" t="inlineStr">
        <is>
          <t>Operator console desk</t>
        </is>
      </c>
    </row>
    <row r="1147" outlineLevel="1">
      <c r="A1147" s="52" t="inlineStr">
        <is>
          <t>BNK-233</t>
        </is>
      </c>
      <c r="B1147" s="52" t="inlineStr">
        <is>
          <t>Command Bunker</t>
        </is>
      </c>
      <c r="C1147" s="63" t="inlineStr">
        <is>
          <t>Cube</t>
        </is>
      </c>
      <c r="D1147" s="60" t="inlineStr">
        <is>
          <t>Console keyboard screen</t>
        </is>
      </c>
      <c r="E1147" s="52" t="inlineStr">
        <is>
          <t>BNK-179</t>
        </is>
      </c>
      <c r="F1147" s="52" t="n">
        <v>2</v>
      </c>
      <c r="G1147" s="54" t="n">
        <v>1.29999995</v>
      </c>
      <c r="H1147" s="54" t="n">
        <v>0.0399999991</v>
      </c>
      <c r="I1147" s="54" t="n">
        <v>0.449999988</v>
      </c>
      <c r="J1147" s="54" t="n">
        <v>-18</v>
      </c>
      <c r="K1147" s="54" t="n">
        <v>0</v>
      </c>
      <c r="L1147" s="54" t="n">
        <v>0</v>
      </c>
      <c r="M1147" s="54" t="n">
        <v>-3.20000005</v>
      </c>
      <c r="N1147" s="54" t="n">
        <v>-2.62000012</v>
      </c>
      <c r="O1147" s="54" t="n">
        <v>-5.54999971</v>
      </c>
      <c r="P1147" s="52" t="inlineStr">
        <is>
          <t>Flat</t>
        </is>
      </c>
      <c r="Q1147" s="52" t="inlineStr">
        <is>
          <t>Other</t>
        </is>
      </c>
      <c r="R1147" s="54" t="n">
        <v>0.3</v>
      </c>
      <c r="S1147" s="54" t="n">
        <v>0</v>
      </c>
      <c r="T1147" s="54" t="n">
        <v>0.45</v>
      </c>
      <c r="U1147" s="54" t="n">
        <v>0.125541</v>
      </c>
      <c r="V1147" s="52" t="inlineStr">
        <is>
          <t>No</t>
        </is>
      </c>
      <c r="W1147" s="52" t="inlineStr">
        <is>
          <t>No</t>
        </is>
      </c>
      <c r="X1147" s="52" t="inlineStr">
        <is>
          <t>-</t>
        </is>
      </c>
      <c r="Y1147" s="52" t="inlineStr">
        <is>
          <t>Sloped console display</t>
        </is>
      </c>
    </row>
    <row r="1148" outlineLevel="1">
      <c r="A1148" s="52" t="inlineStr">
        <is>
          <t>BNK-234</t>
        </is>
      </c>
      <c r="B1148" s="52" t="inlineStr">
        <is>
          <t>Command Bunker</t>
        </is>
      </c>
      <c r="C1148" s="63" t="inlineStr">
        <is>
          <t>Cube</t>
        </is>
      </c>
      <c r="D1148" s="60" t="inlineStr">
        <is>
          <t>Console monitor</t>
        </is>
      </c>
      <c r="E1148" s="52" t="inlineStr">
        <is>
          <t>BNK-179</t>
        </is>
      </c>
      <c r="F1148" s="52" t="n">
        <v>2</v>
      </c>
      <c r="G1148" s="54" t="n">
        <v>1</v>
      </c>
      <c r="H1148" s="54" t="n">
        <v>0.549999952</v>
      </c>
      <c r="I1148" s="54" t="n">
        <v>0.0500001907</v>
      </c>
      <c r="J1148" s="54" t="n">
        <v>0</v>
      </c>
      <c r="K1148" s="54" t="n">
        <v>0</v>
      </c>
      <c r="L1148" s="54" t="n">
        <v>0</v>
      </c>
      <c r="M1148" s="54" t="n">
        <v>-3.20000005</v>
      </c>
      <c r="N1148" s="54" t="n">
        <v>-2.17500019</v>
      </c>
      <c r="O1148" s="54" t="n">
        <v>-5.875</v>
      </c>
      <c r="P1148" s="52" t="inlineStr">
        <is>
          <t>Flat</t>
        </is>
      </c>
      <c r="Q1148" s="52" t="inlineStr">
        <is>
          <t>Other</t>
        </is>
      </c>
      <c r="R1148" s="54" t="n">
        <v>0.3</v>
      </c>
      <c r="S1148" s="54" t="n">
        <v>0</v>
      </c>
      <c r="T1148" s="54" t="n">
        <v>0.45</v>
      </c>
      <c r="U1148" s="54" t="n">
        <v>0.139851</v>
      </c>
      <c r="V1148" s="52" t="inlineStr">
        <is>
          <t>No</t>
        </is>
      </c>
      <c r="W1148" s="52" t="inlineStr">
        <is>
          <t>No</t>
        </is>
      </c>
      <c r="X1148" s="52" t="inlineStr">
        <is>
          <t>-</t>
        </is>
      </c>
      <c r="Y1148" s="52" t="inlineStr">
        <is>
          <t>Upright monitor</t>
        </is>
      </c>
    </row>
    <row r="1149" outlineLevel="1">
      <c r="A1149" s="52" t="inlineStr">
        <is>
          <t>BNK-235</t>
        </is>
      </c>
      <c r="B1149" s="52" t="inlineStr">
        <is>
          <t>Command Bunker</t>
        </is>
      </c>
      <c r="C1149" s="58" t="inlineStr">
        <is>
          <t>Cylinder</t>
        </is>
      </c>
      <c r="D1149" s="60" t="inlineStr">
        <is>
          <t>Task lamp arm</t>
        </is>
      </c>
      <c r="E1149" s="52" t="inlineStr">
        <is>
          <t>BNK-179</t>
        </is>
      </c>
      <c r="F1149" s="52" t="n">
        <v>2</v>
      </c>
      <c r="G1149" s="54" t="n">
        <v>0.0299999993</v>
      </c>
      <c r="H1149" s="54" t="n">
        <v>0.0299999993</v>
      </c>
      <c r="I1149" s="54" t="n">
        <v>0.349999994</v>
      </c>
      <c r="J1149" s="54" t="n">
        <v>90</v>
      </c>
      <c r="K1149" s="54" t="n">
        <v>0</v>
      </c>
      <c r="L1149" s="54" t="n">
        <v>0</v>
      </c>
      <c r="M1149" s="54" t="n">
        <v>-2.55000019</v>
      </c>
      <c r="N1149" s="54" t="n">
        <v>-2.47000003</v>
      </c>
      <c r="O1149" s="54" t="n">
        <v>-5.79999971</v>
      </c>
      <c r="P1149" s="52" t="inlineStr">
        <is>
          <t>Flat</t>
        </is>
      </c>
      <c r="Q1149" s="52" t="inlineStr">
        <is>
          <t>Metal</t>
        </is>
      </c>
      <c r="R1149" s="54" t="n">
        <v>0.55</v>
      </c>
      <c r="S1149" s="54" t="n">
        <v>0.8</v>
      </c>
      <c r="T1149" s="54" t="n">
        <v>0.35</v>
      </c>
      <c r="U1149" s="54" t="n">
        <v>0</v>
      </c>
      <c r="V1149" s="52" t="inlineStr">
        <is>
          <t>No</t>
        </is>
      </c>
      <c r="W1149" s="52" t="inlineStr">
        <is>
          <t>No</t>
        </is>
      </c>
      <c r="X1149" s="52" t="inlineStr">
        <is>
          <t>-</t>
        </is>
      </c>
      <c r="Y1149" s="52" t="inlineStr">
        <is>
          <t>Desk lamp arm</t>
        </is>
      </c>
    </row>
    <row r="1150" outlineLevel="1">
      <c r="A1150" s="52" t="inlineStr">
        <is>
          <t>BNK-236</t>
        </is>
      </c>
      <c r="B1150" s="52" t="inlineStr">
        <is>
          <t>Command Bunker</t>
        </is>
      </c>
      <c r="C1150" s="59" t="inlineStr">
        <is>
          <t>Sphere</t>
        </is>
      </c>
      <c r="D1150" s="60" t="inlineStr">
        <is>
          <t>Task lamp</t>
        </is>
      </c>
      <c r="E1150" s="52" t="inlineStr">
        <is>
          <t>BNK-179</t>
        </is>
      </c>
      <c r="F1150" s="52" t="n">
        <v>2</v>
      </c>
      <c r="G1150" s="54" t="n">
        <v>0.129999995</v>
      </c>
      <c r="H1150" s="54" t="n">
        <v>0.100000001</v>
      </c>
      <c r="I1150" s="54" t="n">
        <v>0.129999995</v>
      </c>
      <c r="J1150" s="54" t="n">
        <v>0</v>
      </c>
      <c r="K1150" s="54" t="n">
        <v>0</v>
      </c>
      <c r="L1150" s="54" t="n">
        <v>0</v>
      </c>
      <c r="M1150" s="54" t="n">
        <v>-2.55000019</v>
      </c>
      <c r="N1150" s="54" t="n">
        <v>-2.26000023</v>
      </c>
      <c r="O1150" s="54" t="n">
        <v>-5.79999971</v>
      </c>
      <c r="P1150" s="52" t="inlineStr">
        <is>
          <t>Flat</t>
        </is>
      </c>
      <c r="Q1150" s="52" t="inlineStr">
        <is>
          <t>Glass</t>
        </is>
      </c>
      <c r="R1150" s="54" t="n">
        <v>0.1</v>
      </c>
      <c r="S1150" s="54" t="n">
        <v>0</v>
      </c>
      <c r="T1150" s="54" t="n">
        <v>0.5</v>
      </c>
      <c r="U1150" s="54" t="n">
        <v>1</v>
      </c>
      <c r="V1150" s="52" t="inlineStr">
        <is>
          <t>No</t>
        </is>
      </c>
      <c r="W1150" s="52" t="inlineStr">
        <is>
          <t>No</t>
        </is>
      </c>
      <c r="X1150" s="52" t="inlineStr">
        <is>
          <t>-</t>
        </is>
      </c>
      <c r="Y1150" s="52" t="inlineStr">
        <is>
          <t>Amber desk task lamp (practical light)</t>
        </is>
      </c>
    </row>
    <row r="1151" outlineLevel="1">
      <c r="A1151" s="52" t="inlineStr">
        <is>
          <t>BNK-237</t>
        </is>
      </c>
      <c r="B1151" s="52" t="inlineStr">
        <is>
          <t>Command Bunker</t>
        </is>
      </c>
      <c r="C1151" s="63" t="inlineStr">
        <is>
          <t>Cube</t>
        </is>
      </c>
      <c r="D1151" s="60" t="inlineStr">
        <is>
          <t>Chair seat</t>
        </is>
      </c>
      <c r="E1151" s="52" t="inlineStr">
        <is>
          <t>BNK-179</t>
        </is>
      </c>
      <c r="F1151" s="52" t="n">
        <v>2</v>
      </c>
      <c r="G1151" s="54" t="n">
        <v>0.5</v>
      </c>
      <c r="H1151" s="54" t="n">
        <v>0.0599999428</v>
      </c>
      <c r="I1151" s="54" t="n">
        <v>0.5</v>
      </c>
      <c r="J1151" s="54" t="n">
        <v>0</v>
      </c>
      <c r="K1151" s="54" t="n">
        <v>0</v>
      </c>
      <c r="L1151" s="54" t="n">
        <v>0</v>
      </c>
      <c r="M1151" s="54" t="n">
        <v>-3.20000005</v>
      </c>
      <c r="N1151" s="54" t="n">
        <v>-2.95000005</v>
      </c>
      <c r="O1151" s="54" t="n">
        <v>-4.8499999</v>
      </c>
      <c r="P1151" s="52" t="inlineStr">
        <is>
          <t>Flat</t>
        </is>
      </c>
      <c r="Q1151" s="52" t="inlineStr">
        <is>
          <t>Rubber</t>
        </is>
      </c>
      <c r="R1151" s="54" t="n">
        <v>0.8</v>
      </c>
      <c r="S1151" s="54" t="n">
        <v>0</v>
      </c>
      <c r="T1151" s="54" t="n">
        <v>0.3</v>
      </c>
      <c r="U1151" s="54" t="n">
        <v>0</v>
      </c>
      <c r="V1151" s="52" t="inlineStr">
        <is>
          <t>No</t>
        </is>
      </c>
      <c r="W1151" s="52" t="inlineStr">
        <is>
          <t>No</t>
        </is>
      </c>
      <c r="X1151" s="52" t="inlineStr">
        <is>
          <t>-</t>
        </is>
      </c>
      <c r="Y1151" s="52" t="inlineStr">
        <is>
          <t>Operator chair seat</t>
        </is>
      </c>
    </row>
    <row r="1152" outlineLevel="1">
      <c r="A1152" s="52" t="inlineStr">
        <is>
          <t>BNK-238</t>
        </is>
      </c>
      <c r="B1152" s="52" t="inlineStr">
        <is>
          <t>Command Bunker</t>
        </is>
      </c>
      <c r="C1152" s="63" t="inlineStr">
        <is>
          <t>Cube</t>
        </is>
      </c>
      <c r="D1152" s="60" t="inlineStr">
        <is>
          <t>Chair back</t>
        </is>
      </c>
      <c r="E1152" s="52" t="inlineStr">
        <is>
          <t>BNK-179</t>
        </is>
      </c>
      <c r="F1152" s="52" t="n">
        <v>2</v>
      </c>
      <c r="G1152" s="54" t="n">
        <v>0.5</v>
      </c>
      <c r="H1152" s="54" t="n">
        <v>0.470000029</v>
      </c>
      <c r="I1152" s="54" t="n">
        <v>0.0500001907</v>
      </c>
      <c r="J1152" s="54" t="n">
        <v>0</v>
      </c>
      <c r="K1152" s="54" t="n">
        <v>0</v>
      </c>
      <c r="L1152" s="54" t="n">
        <v>0</v>
      </c>
      <c r="M1152" s="54" t="n">
        <v>-3.20000005</v>
      </c>
      <c r="N1152" s="54" t="n">
        <v>-2.68499994</v>
      </c>
      <c r="O1152" s="54" t="n">
        <v>-4.60500002</v>
      </c>
      <c r="P1152" s="52" t="inlineStr">
        <is>
          <t>Flat</t>
        </is>
      </c>
      <c r="Q1152" s="52" t="inlineStr">
        <is>
          <t>Rubber</t>
        </is>
      </c>
      <c r="R1152" s="54" t="n">
        <v>0.8</v>
      </c>
      <c r="S1152" s="54" t="n">
        <v>0</v>
      </c>
      <c r="T1152" s="54" t="n">
        <v>0.3</v>
      </c>
      <c r="U1152" s="54" t="n">
        <v>0</v>
      </c>
      <c r="V1152" s="52" t="inlineStr">
        <is>
          <t>No</t>
        </is>
      </c>
      <c r="W1152" s="52" t="inlineStr">
        <is>
          <t>No</t>
        </is>
      </c>
      <c r="X1152" s="52" t="inlineStr">
        <is>
          <t>-</t>
        </is>
      </c>
      <c r="Y1152" s="52" t="inlineStr">
        <is>
          <t>Operator chair back</t>
        </is>
      </c>
    </row>
    <row r="1153" outlineLevel="1">
      <c r="A1153" s="52" t="inlineStr">
        <is>
          <t>BNK-239</t>
        </is>
      </c>
      <c r="B1153" s="52" t="inlineStr">
        <is>
          <t>Command Bunker</t>
        </is>
      </c>
      <c r="C1153" s="58" t="inlineStr">
        <is>
          <t>Cylinder</t>
        </is>
      </c>
      <c r="D1153" s="60" t="inlineStr">
        <is>
          <t>Chair post</t>
        </is>
      </c>
      <c r="E1153" s="52" t="inlineStr">
        <is>
          <t>BNK-179</t>
        </is>
      </c>
      <c r="F1153" s="52" t="n">
        <v>2</v>
      </c>
      <c r="G1153" s="54" t="n">
        <v>0.0700000003</v>
      </c>
      <c r="H1153" s="54" t="n">
        <v>0.0700000003</v>
      </c>
      <c r="I1153" s="54" t="n">
        <v>0.419999987</v>
      </c>
      <c r="J1153" s="54" t="n">
        <v>90</v>
      </c>
      <c r="K1153" s="54" t="n">
        <v>0</v>
      </c>
      <c r="L1153" s="54" t="n">
        <v>0</v>
      </c>
      <c r="M1153" s="54" t="n">
        <v>-3.20000005</v>
      </c>
      <c r="N1153" s="54" t="n">
        <v>-3.19000006</v>
      </c>
      <c r="O1153" s="54" t="n">
        <v>-4.8499999</v>
      </c>
      <c r="P1153" s="52" t="inlineStr">
        <is>
          <t>Flat</t>
        </is>
      </c>
      <c r="Q1153" s="52" t="inlineStr">
        <is>
          <t>Metal</t>
        </is>
      </c>
      <c r="R1153" s="54" t="n">
        <v>0.55</v>
      </c>
      <c r="S1153" s="54" t="n">
        <v>0.8</v>
      </c>
      <c r="T1153" s="54" t="n">
        <v>0.35</v>
      </c>
      <c r="U1153" s="54" t="n">
        <v>0</v>
      </c>
      <c r="V1153" s="52" t="inlineStr">
        <is>
          <t>No</t>
        </is>
      </c>
      <c r="W1153" s="52" t="inlineStr">
        <is>
          <t>No</t>
        </is>
      </c>
      <c r="X1153" s="52" t="inlineStr">
        <is>
          <t>-</t>
        </is>
      </c>
      <c r="Y1153" s="52" t="inlineStr">
        <is>
          <t>Gas lift of the chair</t>
        </is>
      </c>
    </row>
    <row r="1154" outlineLevel="1">
      <c r="A1154" s="52" t="inlineStr">
        <is>
          <t>BNK-240</t>
        </is>
      </c>
      <c r="B1154" s="52" t="inlineStr">
        <is>
          <t>Command Bunker</t>
        </is>
      </c>
      <c r="C1154" s="63" t="inlineStr">
        <is>
          <t>Cube</t>
        </is>
      </c>
      <c r="D1154" s="60" t="inlineStr">
        <is>
          <t>Console desk</t>
        </is>
      </c>
      <c r="E1154" s="52" t="inlineStr">
        <is>
          <t>BNK-179</t>
        </is>
      </c>
      <c r="F1154" s="52" t="n">
        <v>2</v>
      </c>
      <c r="G1154" s="54" t="n">
        <v>1.5999999</v>
      </c>
      <c r="H1154" s="54" t="n">
        <v>0.75</v>
      </c>
      <c r="I1154" s="54" t="n">
        <v>0.699999809</v>
      </c>
      <c r="J1154" s="54" t="n">
        <v>0</v>
      </c>
      <c r="K1154" s="54" t="n">
        <v>0</v>
      </c>
      <c r="L1154" s="54" t="n">
        <v>0</v>
      </c>
      <c r="M1154" s="54" t="n">
        <v>3</v>
      </c>
      <c r="N1154" s="54" t="n">
        <v>-3.0250001</v>
      </c>
      <c r="O1154" s="54" t="n">
        <v>-5.4000001</v>
      </c>
      <c r="P1154" s="52" t="inlineStr">
        <is>
          <t>Flat</t>
        </is>
      </c>
      <c r="Q1154" s="52" t="inlineStr">
        <is>
          <t>Paint</t>
        </is>
      </c>
      <c r="R1154" s="54" t="n">
        <v>0.55</v>
      </c>
      <c r="S1154" s="54" t="n">
        <v>0.4</v>
      </c>
      <c r="T1154" s="54" t="n">
        <v>0.35</v>
      </c>
      <c r="U1154" s="54" t="n">
        <v>0</v>
      </c>
      <c r="V1154" s="52" t="inlineStr">
        <is>
          <t>No</t>
        </is>
      </c>
      <c r="W1154" s="52" t="inlineStr">
        <is>
          <t>No</t>
        </is>
      </c>
      <c r="X1154" s="52" t="inlineStr">
        <is>
          <t>-</t>
        </is>
      </c>
      <c r="Y1154" s="52" t="inlineStr">
        <is>
          <t>Operator console desk</t>
        </is>
      </c>
    </row>
    <row r="1155" outlineLevel="1">
      <c r="A1155" s="52" t="inlineStr">
        <is>
          <t>BNK-241</t>
        </is>
      </c>
      <c r="B1155" s="52" t="inlineStr">
        <is>
          <t>Command Bunker</t>
        </is>
      </c>
      <c r="C1155" s="63" t="inlineStr">
        <is>
          <t>Cube</t>
        </is>
      </c>
      <c r="D1155" s="60" t="inlineStr">
        <is>
          <t>Console keyboard screen</t>
        </is>
      </c>
      <c r="E1155" s="52" t="inlineStr">
        <is>
          <t>BNK-179</t>
        </is>
      </c>
      <c r="F1155" s="52" t="n">
        <v>2</v>
      </c>
      <c r="G1155" s="54" t="n">
        <v>1.29999995</v>
      </c>
      <c r="H1155" s="54" t="n">
        <v>0.0399999991</v>
      </c>
      <c r="I1155" s="54" t="n">
        <v>0.449999988</v>
      </c>
      <c r="J1155" s="54" t="n">
        <v>-18</v>
      </c>
      <c r="K1155" s="54" t="n">
        <v>0</v>
      </c>
      <c r="L1155" s="54" t="n">
        <v>0</v>
      </c>
      <c r="M1155" s="54" t="n">
        <v>3</v>
      </c>
      <c r="N1155" s="54" t="n">
        <v>-2.62000012</v>
      </c>
      <c r="O1155" s="54" t="n">
        <v>-5.3499999</v>
      </c>
      <c r="P1155" s="52" t="inlineStr">
        <is>
          <t>Flat</t>
        </is>
      </c>
      <c r="Q1155" s="52" t="inlineStr">
        <is>
          <t>Other</t>
        </is>
      </c>
      <c r="R1155" s="54" t="n">
        <v>0.3</v>
      </c>
      <c r="S1155" s="54" t="n">
        <v>0</v>
      </c>
      <c r="T1155" s="54" t="n">
        <v>0.45</v>
      </c>
      <c r="U1155" s="54" t="n">
        <v>0.122358</v>
      </c>
      <c r="V1155" s="52" t="inlineStr">
        <is>
          <t>No</t>
        </is>
      </c>
      <c r="W1155" s="52" t="inlineStr">
        <is>
          <t>No</t>
        </is>
      </c>
      <c r="X1155" s="52" t="inlineStr">
        <is>
          <t>-</t>
        </is>
      </c>
      <c r="Y1155" s="52" t="inlineStr">
        <is>
          <t>Sloped console display</t>
        </is>
      </c>
    </row>
    <row r="1156" outlineLevel="1">
      <c r="A1156" s="52" t="inlineStr">
        <is>
          <t>BNK-242</t>
        </is>
      </c>
      <c r="B1156" s="52" t="inlineStr">
        <is>
          <t>Command Bunker</t>
        </is>
      </c>
      <c r="C1156" s="63" t="inlineStr">
        <is>
          <t>Cube</t>
        </is>
      </c>
      <c r="D1156" s="60" t="inlineStr">
        <is>
          <t>Console monitor</t>
        </is>
      </c>
      <c r="E1156" s="52" t="inlineStr">
        <is>
          <t>BNK-179</t>
        </is>
      </c>
      <c r="F1156" s="52" t="n">
        <v>2</v>
      </c>
      <c r="G1156" s="54" t="n">
        <v>1</v>
      </c>
      <c r="H1156" s="54" t="n">
        <v>0.549999952</v>
      </c>
      <c r="I1156" s="54" t="n">
        <v>0.0500001907</v>
      </c>
      <c r="J1156" s="54" t="n">
        <v>0</v>
      </c>
      <c r="K1156" s="54" t="n">
        <v>0</v>
      </c>
      <c r="L1156" s="54" t="n">
        <v>0</v>
      </c>
      <c r="M1156" s="54" t="n">
        <v>3</v>
      </c>
      <c r="N1156" s="54" t="n">
        <v>-2.17500019</v>
      </c>
      <c r="O1156" s="54" t="n">
        <v>-5.67500019</v>
      </c>
      <c r="P1156" s="52" t="inlineStr">
        <is>
          <t>Flat</t>
        </is>
      </c>
      <c r="Q1156" s="52" t="inlineStr">
        <is>
          <t>Other</t>
        </is>
      </c>
      <c r="R1156" s="54" t="n">
        <v>0.3</v>
      </c>
      <c r="S1156" s="54" t="n">
        <v>0</v>
      </c>
      <c r="T1156" s="54" t="n">
        <v>0.45</v>
      </c>
      <c r="U1156" s="54" t="n">
        <v>0.118384</v>
      </c>
      <c r="V1156" s="52" t="inlineStr">
        <is>
          <t>No</t>
        </is>
      </c>
      <c r="W1156" s="52" t="inlineStr">
        <is>
          <t>No</t>
        </is>
      </c>
      <c r="X1156" s="52" t="inlineStr">
        <is>
          <t>-</t>
        </is>
      </c>
      <c r="Y1156" s="52" t="inlineStr">
        <is>
          <t>Upright monitor</t>
        </is>
      </c>
    </row>
    <row r="1157" outlineLevel="1">
      <c r="A1157" s="52" t="inlineStr">
        <is>
          <t>BNK-243</t>
        </is>
      </c>
      <c r="B1157" s="52" t="inlineStr">
        <is>
          <t>Command Bunker</t>
        </is>
      </c>
      <c r="C1157" s="63" t="inlineStr">
        <is>
          <t>Cube</t>
        </is>
      </c>
      <c r="D1157" s="60" t="inlineStr">
        <is>
          <t>Chair seat</t>
        </is>
      </c>
      <c r="E1157" s="52" t="inlineStr">
        <is>
          <t>BNK-179</t>
        </is>
      </c>
      <c r="F1157" s="52" t="n">
        <v>2</v>
      </c>
      <c r="G1157" s="54" t="n">
        <v>0.5</v>
      </c>
      <c r="H1157" s="54" t="n">
        <v>0.0599999428</v>
      </c>
      <c r="I1157" s="54" t="n">
        <v>0.5</v>
      </c>
      <c r="J1157" s="54" t="n">
        <v>0</v>
      </c>
      <c r="K1157" s="54" t="n">
        <v>0</v>
      </c>
      <c r="L1157" s="54" t="n">
        <v>0</v>
      </c>
      <c r="M1157" s="54" t="n">
        <v>3</v>
      </c>
      <c r="N1157" s="54" t="n">
        <v>-2.95000005</v>
      </c>
      <c r="O1157" s="54" t="n">
        <v>-4.6500001</v>
      </c>
      <c r="P1157" s="52" t="inlineStr">
        <is>
          <t>Flat</t>
        </is>
      </c>
      <c r="Q1157" s="52" t="inlineStr">
        <is>
          <t>Rubber</t>
        </is>
      </c>
      <c r="R1157" s="54" t="n">
        <v>0.8</v>
      </c>
      <c r="S1157" s="54" t="n">
        <v>0</v>
      </c>
      <c r="T1157" s="54" t="n">
        <v>0.3</v>
      </c>
      <c r="U1157" s="54" t="n">
        <v>0</v>
      </c>
      <c r="V1157" s="52" t="inlineStr">
        <is>
          <t>No</t>
        </is>
      </c>
      <c r="W1157" s="52" t="inlineStr">
        <is>
          <t>No</t>
        </is>
      </c>
      <c r="X1157" s="52" t="inlineStr">
        <is>
          <t>-</t>
        </is>
      </c>
      <c r="Y1157" s="52" t="inlineStr">
        <is>
          <t>Operator chair seat</t>
        </is>
      </c>
    </row>
    <row r="1158" outlineLevel="1">
      <c r="A1158" s="52" t="inlineStr">
        <is>
          <t>BNK-244</t>
        </is>
      </c>
      <c r="B1158" s="52" t="inlineStr">
        <is>
          <t>Command Bunker</t>
        </is>
      </c>
      <c r="C1158" s="63" t="inlineStr">
        <is>
          <t>Cube</t>
        </is>
      </c>
      <c r="D1158" s="60" t="inlineStr">
        <is>
          <t>Chair back</t>
        </is>
      </c>
      <c r="E1158" s="52" t="inlineStr">
        <is>
          <t>BNK-179</t>
        </is>
      </c>
      <c r="F1158" s="52" t="n">
        <v>2</v>
      </c>
      <c r="G1158" s="54" t="n">
        <v>0.5</v>
      </c>
      <c r="H1158" s="54" t="n">
        <v>0.470000029</v>
      </c>
      <c r="I1158" s="54" t="n">
        <v>0.0500001907</v>
      </c>
      <c r="J1158" s="54" t="n">
        <v>0</v>
      </c>
      <c r="K1158" s="54" t="n">
        <v>0</v>
      </c>
      <c r="L1158" s="54" t="n">
        <v>0</v>
      </c>
      <c r="M1158" s="54" t="n">
        <v>3</v>
      </c>
      <c r="N1158" s="54" t="n">
        <v>-2.68499994</v>
      </c>
      <c r="O1158" s="54" t="n">
        <v>-4.40500021</v>
      </c>
      <c r="P1158" s="52" t="inlineStr">
        <is>
          <t>Flat</t>
        </is>
      </c>
      <c r="Q1158" s="52" t="inlineStr">
        <is>
          <t>Rubber</t>
        </is>
      </c>
      <c r="R1158" s="54" t="n">
        <v>0.8</v>
      </c>
      <c r="S1158" s="54" t="n">
        <v>0</v>
      </c>
      <c r="T1158" s="54" t="n">
        <v>0.3</v>
      </c>
      <c r="U1158" s="54" t="n">
        <v>0</v>
      </c>
      <c r="V1158" s="52" t="inlineStr">
        <is>
          <t>No</t>
        </is>
      </c>
      <c r="W1158" s="52" t="inlineStr">
        <is>
          <t>No</t>
        </is>
      </c>
      <c r="X1158" s="52" t="inlineStr">
        <is>
          <t>-</t>
        </is>
      </c>
      <c r="Y1158" s="52" t="inlineStr">
        <is>
          <t>Operator chair back</t>
        </is>
      </c>
    </row>
    <row r="1159" outlineLevel="1">
      <c r="A1159" s="52" t="inlineStr">
        <is>
          <t>BNK-245</t>
        </is>
      </c>
      <c r="B1159" s="52" t="inlineStr">
        <is>
          <t>Command Bunker</t>
        </is>
      </c>
      <c r="C1159" s="58" t="inlineStr">
        <is>
          <t>Cylinder</t>
        </is>
      </c>
      <c r="D1159" s="60" t="inlineStr">
        <is>
          <t>Chair post</t>
        </is>
      </c>
      <c r="E1159" s="52" t="inlineStr">
        <is>
          <t>BNK-179</t>
        </is>
      </c>
      <c r="F1159" s="52" t="n">
        <v>2</v>
      </c>
      <c r="G1159" s="54" t="n">
        <v>0.0700000003</v>
      </c>
      <c r="H1159" s="54" t="n">
        <v>0.0700000003</v>
      </c>
      <c r="I1159" s="54" t="n">
        <v>0.419999987</v>
      </c>
      <c r="J1159" s="54" t="n">
        <v>90</v>
      </c>
      <c r="K1159" s="54" t="n">
        <v>0</v>
      </c>
      <c r="L1159" s="54" t="n">
        <v>0</v>
      </c>
      <c r="M1159" s="54" t="n">
        <v>3</v>
      </c>
      <c r="N1159" s="54" t="n">
        <v>-3.19000006</v>
      </c>
      <c r="O1159" s="54" t="n">
        <v>-4.6500001</v>
      </c>
      <c r="P1159" s="52" t="inlineStr">
        <is>
          <t>Flat</t>
        </is>
      </c>
      <c r="Q1159" s="52" t="inlineStr">
        <is>
          <t>Metal</t>
        </is>
      </c>
      <c r="R1159" s="54" t="n">
        <v>0.55</v>
      </c>
      <c r="S1159" s="54" t="n">
        <v>0.8</v>
      </c>
      <c r="T1159" s="54" t="n">
        <v>0.35</v>
      </c>
      <c r="U1159" s="54" t="n">
        <v>0</v>
      </c>
      <c r="V1159" s="52" t="inlineStr">
        <is>
          <t>No</t>
        </is>
      </c>
      <c r="W1159" s="52" t="inlineStr">
        <is>
          <t>No</t>
        </is>
      </c>
      <c r="X1159" s="52" t="inlineStr">
        <is>
          <t>-</t>
        </is>
      </c>
      <c r="Y1159" s="52" t="inlineStr">
        <is>
          <t>Gas lift of the chair</t>
        </is>
      </c>
    </row>
    <row r="1160" outlineLevel="1">
      <c r="A1160" s="52" t="inlineStr">
        <is>
          <t>BNK-246</t>
        </is>
      </c>
      <c r="B1160" s="52" t="inlineStr">
        <is>
          <t>Command Bunker</t>
        </is>
      </c>
      <c r="C1160" s="63" t="inlineStr">
        <is>
          <t>Cube</t>
        </is>
      </c>
      <c r="D1160" s="60" t="inlineStr">
        <is>
          <t>Server rack</t>
        </is>
      </c>
      <c r="E1160" s="52" t="inlineStr">
        <is>
          <t>BNK-179</t>
        </is>
      </c>
      <c r="F1160" s="52" t="n">
        <v>2</v>
      </c>
      <c r="G1160" s="54" t="n">
        <v>0.599999905</v>
      </c>
      <c r="H1160" s="54" t="n">
        <v>2</v>
      </c>
      <c r="I1160" s="54" t="n">
        <v>0.800000191</v>
      </c>
      <c r="J1160" s="54" t="n">
        <v>0</v>
      </c>
      <c r="K1160" s="54" t="n">
        <v>0</v>
      </c>
      <c r="L1160" s="54" t="n">
        <v>0</v>
      </c>
      <c r="M1160" s="54" t="n">
        <v>-4.89999962</v>
      </c>
      <c r="N1160" s="54" t="n">
        <v>-2.4000001</v>
      </c>
      <c r="O1160" s="54" t="n">
        <v>-3.5999999</v>
      </c>
      <c r="P1160" s="52" t="inlineStr">
        <is>
          <t>Flat</t>
        </is>
      </c>
      <c r="Q1160" s="52" t="inlineStr">
        <is>
          <t>Metal</t>
        </is>
      </c>
      <c r="R1160" s="54" t="n">
        <v>0.55</v>
      </c>
      <c r="S1160" s="54" t="n">
        <v>0.8</v>
      </c>
      <c r="T1160" s="54" t="n">
        <v>0.35</v>
      </c>
      <c r="U1160" s="54" t="n">
        <v>0</v>
      </c>
      <c r="V1160" s="52" t="inlineStr">
        <is>
          <t>No</t>
        </is>
      </c>
      <c r="W1160" s="52" t="inlineStr">
        <is>
          <t>No</t>
        </is>
      </c>
      <c r="X1160" s="52" t="inlineStr">
        <is>
          <t>-</t>
        </is>
      </c>
      <c r="Y1160" s="52" t="inlineStr">
        <is>
          <t>19 inch server rack</t>
        </is>
      </c>
    </row>
    <row r="1161" outlineLevel="1">
      <c r="A1161" s="52" t="inlineStr">
        <is>
          <t>BNK-247</t>
        </is>
      </c>
      <c r="B1161" s="52" t="inlineStr">
        <is>
          <t>Command Bunker</t>
        </is>
      </c>
      <c r="C1161" s="63" t="inlineStr">
        <is>
          <t>Cube</t>
        </is>
      </c>
      <c r="D1161" s="60" t="inlineStr">
        <is>
          <t>Rack LED row</t>
        </is>
      </c>
      <c r="E1161" s="52" t="inlineStr">
        <is>
          <t>BNK-179</t>
        </is>
      </c>
      <c r="F1161" s="52" t="n">
        <v>2</v>
      </c>
      <c r="G1161" s="54" t="n">
        <v>0.029999733</v>
      </c>
      <c r="H1161" s="54" t="n">
        <v>0.0600001812</v>
      </c>
      <c r="I1161" s="54" t="n">
        <v>0.599999905</v>
      </c>
      <c r="J1161" s="54" t="n">
        <v>0</v>
      </c>
      <c r="K1161" s="54" t="n">
        <v>0</v>
      </c>
      <c r="L1161" s="54" t="n">
        <v>0</v>
      </c>
      <c r="M1161" s="54" t="n">
        <v>-4.58500004</v>
      </c>
      <c r="N1161" s="54" t="n">
        <v>-2.76999998</v>
      </c>
      <c r="O1161" s="54" t="n">
        <v>-3.5999999</v>
      </c>
      <c r="P1161" s="52" t="inlineStr">
        <is>
          <t>Flat</t>
        </is>
      </c>
      <c r="Q1161" s="52" t="inlineStr">
        <is>
          <t>Plain</t>
        </is>
      </c>
      <c r="R1161" s="54" t="n">
        <v>0.3</v>
      </c>
      <c r="S1161" s="54" t="n">
        <v>0</v>
      </c>
      <c r="T1161" s="54" t="n">
        <v>0.4</v>
      </c>
      <c r="U1161" s="54" t="n">
        <v>0.08</v>
      </c>
      <c r="V1161" s="52" t="inlineStr">
        <is>
          <t>No</t>
        </is>
      </c>
      <c r="W1161" s="52" t="inlineStr">
        <is>
          <t>No</t>
        </is>
      </c>
      <c r="X1161" s="52" t="inlineStr">
        <is>
          <t>LEDs blink pseudo-randomly at 5 Hz</t>
        </is>
      </c>
      <c r="Y1161" s="52" t="inlineStr">
        <is>
          <t>Blinking status LEDs</t>
        </is>
      </c>
    </row>
    <row r="1162" outlineLevel="1">
      <c r="A1162" s="52" t="inlineStr">
        <is>
          <t>BNK-248</t>
        </is>
      </c>
      <c r="B1162" s="52" t="inlineStr">
        <is>
          <t>Command Bunker</t>
        </is>
      </c>
      <c r="C1162" s="63" t="inlineStr">
        <is>
          <t>Cube</t>
        </is>
      </c>
      <c r="D1162" s="60" t="inlineStr">
        <is>
          <t>Rack LED row</t>
        </is>
      </c>
      <c r="E1162" s="52" t="inlineStr">
        <is>
          <t>BNK-179</t>
        </is>
      </c>
      <c r="F1162" s="52" t="n">
        <v>2</v>
      </c>
      <c r="G1162" s="54" t="n">
        <v>0.029999733</v>
      </c>
      <c r="H1162" s="54" t="n">
        <v>0.0600001812</v>
      </c>
      <c r="I1162" s="54" t="n">
        <v>0.599999905</v>
      </c>
      <c r="J1162" s="54" t="n">
        <v>0</v>
      </c>
      <c r="K1162" s="54" t="n">
        <v>0</v>
      </c>
      <c r="L1162" s="54" t="n">
        <v>0</v>
      </c>
      <c r="M1162" s="54" t="n">
        <v>-4.58500004</v>
      </c>
      <c r="N1162" s="54" t="n">
        <v>-2.32000017</v>
      </c>
      <c r="O1162" s="54" t="n">
        <v>-3.5999999</v>
      </c>
      <c r="P1162" s="52" t="inlineStr">
        <is>
          <t>Flat</t>
        </is>
      </c>
      <c r="Q1162" s="52" t="inlineStr">
        <is>
          <t>Plain</t>
        </is>
      </c>
      <c r="R1162" s="54" t="n">
        <v>0.3</v>
      </c>
      <c r="S1162" s="54" t="n">
        <v>0</v>
      </c>
      <c r="T1162" s="54" t="n">
        <v>0.4</v>
      </c>
      <c r="U1162" s="54" t="n">
        <v>1</v>
      </c>
      <c r="V1162" s="52" t="inlineStr">
        <is>
          <t>No</t>
        </is>
      </c>
      <c r="W1162" s="52" t="inlineStr">
        <is>
          <t>No</t>
        </is>
      </c>
      <c r="X1162" s="52" t="inlineStr">
        <is>
          <t>LEDs blink pseudo-randomly at 5 Hz</t>
        </is>
      </c>
      <c r="Y1162" s="52" t="inlineStr">
        <is>
          <t>Blinking status LEDs</t>
        </is>
      </c>
    </row>
    <row r="1163" outlineLevel="1">
      <c r="A1163" s="52" t="inlineStr">
        <is>
          <t>BNK-249</t>
        </is>
      </c>
      <c r="B1163" s="52" t="inlineStr">
        <is>
          <t>Command Bunker</t>
        </is>
      </c>
      <c r="C1163" s="63" t="inlineStr">
        <is>
          <t>Cube</t>
        </is>
      </c>
      <c r="D1163" s="60" t="inlineStr">
        <is>
          <t>Rack LED row</t>
        </is>
      </c>
      <c r="E1163" s="52" t="inlineStr">
        <is>
          <t>BNK-179</t>
        </is>
      </c>
      <c r="F1163" s="52" t="n">
        <v>2</v>
      </c>
      <c r="G1163" s="54" t="n">
        <v>0.029999733</v>
      </c>
      <c r="H1163" s="54" t="n">
        <v>0.0600001812</v>
      </c>
      <c r="I1163" s="54" t="n">
        <v>0.599999905</v>
      </c>
      <c r="J1163" s="54" t="n">
        <v>0</v>
      </c>
      <c r="K1163" s="54" t="n">
        <v>0</v>
      </c>
      <c r="L1163" s="54" t="n">
        <v>0</v>
      </c>
      <c r="M1163" s="54" t="n">
        <v>-4.58500004</v>
      </c>
      <c r="N1163" s="54" t="n">
        <v>-1.87000012</v>
      </c>
      <c r="O1163" s="54" t="n">
        <v>-3.5999999</v>
      </c>
      <c r="P1163" s="52" t="inlineStr">
        <is>
          <t>Flat</t>
        </is>
      </c>
      <c r="Q1163" s="52" t="inlineStr">
        <is>
          <t>Plain</t>
        </is>
      </c>
      <c r="R1163" s="54" t="n">
        <v>0.3</v>
      </c>
      <c r="S1163" s="54" t="n">
        <v>0</v>
      </c>
      <c r="T1163" s="54" t="n">
        <v>0.4</v>
      </c>
      <c r="U1163" s="54" t="n">
        <v>0.08</v>
      </c>
      <c r="V1163" s="52" t="inlineStr">
        <is>
          <t>No</t>
        </is>
      </c>
      <c r="W1163" s="52" t="inlineStr">
        <is>
          <t>No</t>
        </is>
      </c>
      <c r="X1163" s="52" t="inlineStr">
        <is>
          <t>LEDs blink pseudo-randomly at 5 Hz</t>
        </is>
      </c>
      <c r="Y1163" s="52" t="inlineStr">
        <is>
          <t>Blinking status LEDs</t>
        </is>
      </c>
    </row>
    <row r="1164" outlineLevel="1">
      <c r="A1164" s="52" t="inlineStr">
        <is>
          <t>BNK-250</t>
        </is>
      </c>
      <c r="B1164" s="52" t="inlineStr">
        <is>
          <t>Command Bunker</t>
        </is>
      </c>
      <c r="C1164" s="63" t="inlineStr">
        <is>
          <t>Cube</t>
        </is>
      </c>
      <c r="D1164" s="60" t="inlineStr">
        <is>
          <t>Server rack</t>
        </is>
      </c>
      <c r="E1164" s="52" t="inlineStr">
        <is>
          <t>BNK-179</t>
        </is>
      </c>
      <c r="F1164" s="52" t="n">
        <v>2</v>
      </c>
      <c r="G1164" s="54" t="n">
        <v>0.599999905</v>
      </c>
      <c r="H1164" s="54" t="n">
        <v>2</v>
      </c>
      <c r="I1164" s="54" t="n">
        <v>0.800000191</v>
      </c>
      <c r="J1164" s="54" t="n">
        <v>0</v>
      </c>
      <c r="K1164" s="54" t="n">
        <v>0</v>
      </c>
      <c r="L1164" s="54" t="n">
        <v>0</v>
      </c>
      <c r="M1164" s="54" t="n">
        <v>-4.89999962</v>
      </c>
      <c r="N1164" s="54" t="n">
        <v>-2.4000001</v>
      </c>
      <c r="O1164" s="54" t="n">
        <v>-4.5999999</v>
      </c>
      <c r="P1164" s="52" t="inlineStr">
        <is>
          <t>Flat</t>
        </is>
      </c>
      <c r="Q1164" s="52" t="inlineStr">
        <is>
          <t>Metal</t>
        </is>
      </c>
      <c r="R1164" s="54" t="n">
        <v>0.55</v>
      </c>
      <c r="S1164" s="54" t="n">
        <v>0.8</v>
      </c>
      <c r="T1164" s="54" t="n">
        <v>0.35</v>
      </c>
      <c r="U1164" s="54" t="n">
        <v>0</v>
      </c>
      <c r="V1164" s="52" t="inlineStr">
        <is>
          <t>No</t>
        </is>
      </c>
      <c r="W1164" s="52" t="inlineStr">
        <is>
          <t>No</t>
        </is>
      </c>
      <c r="X1164" s="52" t="inlineStr">
        <is>
          <t>-</t>
        </is>
      </c>
      <c r="Y1164" s="52" t="inlineStr">
        <is>
          <t>19 inch server rack</t>
        </is>
      </c>
    </row>
    <row r="1165" outlineLevel="1">
      <c r="A1165" s="52" t="inlineStr">
        <is>
          <t>BNK-251</t>
        </is>
      </c>
      <c r="B1165" s="52" t="inlineStr">
        <is>
          <t>Command Bunker</t>
        </is>
      </c>
      <c r="C1165" s="63" t="inlineStr">
        <is>
          <t>Cube</t>
        </is>
      </c>
      <c r="D1165" s="60" t="inlineStr">
        <is>
          <t>Rack LED row</t>
        </is>
      </c>
      <c r="E1165" s="52" t="inlineStr">
        <is>
          <t>BNK-179</t>
        </is>
      </c>
      <c r="F1165" s="52" t="n">
        <v>2</v>
      </c>
      <c r="G1165" s="54" t="n">
        <v>0.029999733</v>
      </c>
      <c r="H1165" s="54" t="n">
        <v>0.0600001812</v>
      </c>
      <c r="I1165" s="54" t="n">
        <v>0.600000381</v>
      </c>
      <c r="J1165" s="54" t="n">
        <v>0</v>
      </c>
      <c r="K1165" s="54" t="n">
        <v>0</v>
      </c>
      <c r="L1165" s="54" t="n">
        <v>0</v>
      </c>
      <c r="M1165" s="54" t="n">
        <v>-4.58500004</v>
      </c>
      <c r="N1165" s="54" t="n">
        <v>-2.76999998</v>
      </c>
      <c r="O1165" s="54" t="n">
        <v>-4.5999999</v>
      </c>
      <c r="P1165" s="52" t="inlineStr">
        <is>
          <t>Flat</t>
        </is>
      </c>
      <c r="Q1165" s="52" t="inlineStr">
        <is>
          <t>Plain</t>
        </is>
      </c>
      <c r="R1165" s="54" t="n">
        <v>0.3</v>
      </c>
      <c r="S1165" s="54" t="n">
        <v>0</v>
      </c>
      <c r="T1165" s="54" t="n">
        <v>0.4</v>
      </c>
      <c r="U1165" s="54" t="n">
        <v>1</v>
      </c>
      <c r="V1165" s="52" t="inlineStr">
        <is>
          <t>No</t>
        </is>
      </c>
      <c r="W1165" s="52" t="inlineStr">
        <is>
          <t>No</t>
        </is>
      </c>
      <c r="X1165" s="52" t="inlineStr">
        <is>
          <t>LEDs blink pseudo-randomly at 5 Hz</t>
        </is>
      </c>
      <c r="Y1165" s="52" t="inlineStr">
        <is>
          <t>Blinking status LEDs</t>
        </is>
      </c>
    </row>
    <row r="1166" outlineLevel="1">
      <c r="A1166" s="52" t="inlineStr">
        <is>
          <t>BNK-252</t>
        </is>
      </c>
      <c r="B1166" s="52" t="inlineStr">
        <is>
          <t>Command Bunker</t>
        </is>
      </c>
      <c r="C1166" s="63" t="inlineStr">
        <is>
          <t>Cube</t>
        </is>
      </c>
      <c r="D1166" s="60" t="inlineStr">
        <is>
          <t>Rack LED row</t>
        </is>
      </c>
      <c r="E1166" s="52" t="inlineStr">
        <is>
          <t>BNK-179</t>
        </is>
      </c>
      <c r="F1166" s="52" t="n">
        <v>2</v>
      </c>
      <c r="G1166" s="54" t="n">
        <v>0.029999733</v>
      </c>
      <c r="H1166" s="54" t="n">
        <v>0.0600001812</v>
      </c>
      <c r="I1166" s="54" t="n">
        <v>0.600000381</v>
      </c>
      <c r="J1166" s="54" t="n">
        <v>0</v>
      </c>
      <c r="K1166" s="54" t="n">
        <v>0</v>
      </c>
      <c r="L1166" s="54" t="n">
        <v>0</v>
      </c>
      <c r="M1166" s="54" t="n">
        <v>-4.58500004</v>
      </c>
      <c r="N1166" s="54" t="n">
        <v>-2.32000017</v>
      </c>
      <c r="O1166" s="54" t="n">
        <v>-4.5999999</v>
      </c>
      <c r="P1166" s="52" t="inlineStr">
        <is>
          <t>Flat</t>
        </is>
      </c>
      <c r="Q1166" s="52" t="inlineStr">
        <is>
          <t>Plain</t>
        </is>
      </c>
      <c r="R1166" s="54" t="n">
        <v>0.3</v>
      </c>
      <c r="S1166" s="54" t="n">
        <v>0</v>
      </c>
      <c r="T1166" s="54" t="n">
        <v>0.4</v>
      </c>
      <c r="U1166" s="54" t="n">
        <v>0.08</v>
      </c>
      <c r="V1166" s="52" t="inlineStr">
        <is>
          <t>No</t>
        </is>
      </c>
      <c r="W1166" s="52" t="inlineStr">
        <is>
          <t>No</t>
        </is>
      </c>
      <c r="X1166" s="52" t="inlineStr">
        <is>
          <t>LEDs blink pseudo-randomly at 5 Hz</t>
        </is>
      </c>
      <c r="Y1166" s="52" t="inlineStr">
        <is>
          <t>Blinking status LEDs</t>
        </is>
      </c>
    </row>
    <row r="1167" outlineLevel="1">
      <c r="A1167" s="52" t="inlineStr">
        <is>
          <t>BNK-253</t>
        </is>
      </c>
      <c r="B1167" s="52" t="inlineStr">
        <is>
          <t>Command Bunker</t>
        </is>
      </c>
      <c r="C1167" s="63" t="inlineStr">
        <is>
          <t>Cube</t>
        </is>
      </c>
      <c r="D1167" s="60" t="inlineStr">
        <is>
          <t>Rack LED row</t>
        </is>
      </c>
      <c r="E1167" s="52" t="inlineStr">
        <is>
          <t>BNK-179</t>
        </is>
      </c>
      <c r="F1167" s="52" t="n">
        <v>2</v>
      </c>
      <c r="G1167" s="54" t="n">
        <v>0.029999733</v>
      </c>
      <c r="H1167" s="54" t="n">
        <v>0.0600001812</v>
      </c>
      <c r="I1167" s="54" t="n">
        <v>0.600000381</v>
      </c>
      <c r="J1167" s="54" t="n">
        <v>0</v>
      </c>
      <c r="K1167" s="54" t="n">
        <v>0</v>
      </c>
      <c r="L1167" s="54" t="n">
        <v>0</v>
      </c>
      <c r="M1167" s="54" t="n">
        <v>-4.58500004</v>
      </c>
      <c r="N1167" s="54" t="n">
        <v>-1.87000012</v>
      </c>
      <c r="O1167" s="54" t="n">
        <v>-4.5999999</v>
      </c>
      <c r="P1167" s="52" t="inlineStr">
        <is>
          <t>Flat</t>
        </is>
      </c>
      <c r="Q1167" s="52" t="inlineStr">
        <is>
          <t>Plain</t>
        </is>
      </c>
      <c r="R1167" s="54" t="n">
        <v>0.3</v>
      </c>
      <c r="S1167" s="54" t="n">
        <v>0</v>
      </c>
      <c r="T1167" s="54" t="n">
        <v>0.4</v>
      </c>
      <c r="U1167" s="54" t="n">
        <v>0.08</v>
      </c>
      <c r="V1167" s="52" t="inlineStr">
        <is>
          <t>No</t>
        </is>
      </c>
      <c r="W1167" s="52" t="inlineStr">
        <is>
          <t>No</t>
        </is>
      </c>
      <c r="X1167" s="52" t="inlineStr">
        <is>
          <t>LEDs blink pseudo-randomly at 5 Hz</t>
        </is>
      </c>
      <c r="Y1167" s="52" t="inlineStr">
        <is>
          <t>Blinking status LEDs</t>
        </is>
      </c>
    </row>
    <row r="1168" outlineLevel="1">
      <c r="A1168" s="52" t="inlineStr">
        <is>
          <t>BNK-254</t>
        </is>
      </c>
      <c r="B1168" s="52" t="inlineStr">
        <is>
          <t>Command Bunker</t>
        </is>
      </c>
      <c r="C1168" s="63" t="inlineStr">
        <is>
          <t>Cube</t>
        </is>
      </c>
      <c r="D1168" s="60" t="inlineStr">
        <is>
          <t>Server rack</t>
        </is>
      </c>
      <c r="E1168" s="52" t="inlineStr">
        <is>
          <t>BNK-179</t>
        </is>
      </c>
      <c r="F1168" s="52" t="n">
        <v>2</v>
      </c>
      <c r="G1168" s="54" t="n">
        <v>0.599999905</v>
      </c>
      <c r="H1168" s="54" t="n">
        <v>2</v>
      </c>
      <c r="I1168" s="54" t="n">
        <v>0.800000191</v>
      </c>
      <c r="J1168" s="54" t="n">
        <v>0</v>
      </c>
      <c r="K1168" s="54" t="n">
        <v>0</v>
      </c>
      <c r="L1168" s="54" t="n">
        <v>0</v>
      </c>
      <c r="M1168" s="54" t="n">
        <v>-4.89999962</v>
      </c>
      <c r="N1168" s="54" t="n">
        <v>-2.4000001</v>
      </c>
      <c r="O1168" s="54" t="n">
        <v>-5.5999999</v>
      </c>
      <c r="P1168" s="52" t="inlineStr">
        <is>
          <t>Flat</t>
        </is>
      </c>
      <c r="Q1168" s="52" t="inlineStr">
        <is>
          <t>Metal</t>
        </is>
      </c>
      <c r="R1168" s="54" t="n">
        <v>0.55</v>
      </c>
      <c r="S1168" s="54" t="n">
        <v>0.8</v>
      </c>
      <c r="T1168" s="54" t="n">
        <v>0.35</v>
      </c>
      <c r="U1168" s="54" t="n">
        <v>0</v>
      </c>
      <c r="V1168" s="52" t="inlineStr">
        <is>
          <t>No</t>
        </is>
      </c>
      <c r="W1168" s="52" t="inlineStr">
        <is>
          <t>No</t>
        </is>
      </c>
      <c r="X1168" s="52" t="inlineStr">
        <is>
          <t>-</t>
        </is>
      </c>
      <c r="Y1168" s="52" t="inlineStr">
        <is>
          <t>19 inch server rack</t>
        </is>
      </c>
    </row>
    <row r="1169" outlineLevel="1">
      <c r="A1169" s="52" t="inlineStr">
        <is>
          <t>BNK-255</t>
        </is>
      </c>
      <c r="B1169" s="52" t="inlineStr">
        <is>
          <t>Command Bunker</t>
        </is>
      </c>
      <c r="C1169" s="63" t="inlineStr">
        <is>
          <t>Cube</t>
        </is>
      </c>
      <c r="D1169" s="60" t="inlineStr">
        <is>
          <t>Rack LED row</t>
        </is>
      </c>
      <c r="E1169" s="52" t="inlineStr">
        <is>
          <t>BNK-179</t>
        </is>
      </c>
      <c r="F1169" s="52" t="n">
        <v>2</v>
      </c>
      <c r="G1169" s="54" t="n">
        <v>0.029999733</v>
      </c>
      <c r="H1169" s="54" t="n">
        <v>0.0600001812</v>
      </c>
      <c r="I1169" s="54" t="n">
        <v>0.600000381</v>
      </c>
      <c r="J1169" s="54" t="n">
        <v>0</v>
      </c>
      <c r="K1169" s="54" t="n">
        <v>0</v>
      </c>
      <c r="L1169" s="54" t="n">
        <v>0</v>
      </c>
      <c r="M1169" s="54" t="n">
        <v>-4.58500004</v>
      </c>
      <c r="N1169" s="54" t="n">
        <v>-2.76999998</v>
      </c>
      <c r="O1169" s="54" t="n">
        <v>-5.5999999</v>
      </c>
      <c r="P1169" s="52" t="inlineStr">
        <is>
          <t>Flat</t>
        </is>
      </c>
      <c r="Q1169" s="52" t="inlineStr">
        <is>
          <t>Plain</t>
        </is>
      </c>
      <c r="R1169" s="54" t="n">
        <v>0.3</v>
      </c>
      <c r="S1169" s="54" t="n">
        <v>0</v>
      </c>
      <c r="T1169" s="54" t="n">
        <v>0.4</v>
      </c>
      <c r="U1169" s="54" t="n">
        <v>1</v>
      </c>
      <c r="V1169" s="52" t="inlineStr">
        <is>
          <t>No</t>
        </is>
      </c>
      <c r="W1169" s="52" t="inlineStr">
        <is>
          <t>No</t>
        </is>
      </c>
      <c r="X1169" s="52" t="inlineStr">
        <is>
          <t>LEDs blink pseudo-randomly at 5 Hz</t>
        </is>
      </c>
      <c r="Y1169" s="52" t="inlineStr">
        <is>
          <t>Blinking status LEDs</t>
        </is>
      </c>
    </row>
    <row r="1170" outlineLevel="1">
      <c r="A1170" s="52" t="inlineStr">
        <is>
          <t>BNK-256</t>
        </is>
      </c>
      <c r="B1170" s="52" t="inlineStr">
        <is>
          <t>Command Bunker</t>
        </is>
      </c>
      <c r="C1170" s="63" t="inlineStr">
        <is>
          <t>Cube</t>
        </is>
      </c>
      <c r="D1170" s="60" t="inlineStr">
        <is>
          <t>Rack LED row</t>
        </is>
      </c>
      <c r="E1170" s="52" t="inlineStr">
        <is>
          <t>BNK-179</t>
        </is>
      </c>
      <c r="F1170" s="52" t="n">
        <v>2</v>
      </c>
      <c r="G1170" s="54" t="n">
        <v>0.029999733</v>
      </c>
      <c r="H1170" s="54" t="n">
        <v>0.0600001812</v>
      </c>
      <c r="I1170" s="54" t="n">
        <v>0.600000381</v>
      </c>
      <c r="J1170" s="54" t="n">
        <v>0</v>
      </c>
      <c r="K1170" s="54" t="n">
        <v>0</v>
      </c>
      <c r="L1170" s="54" t="n">
        <v>0</v>
      </c>
      <c r="M1170" s="54" t="n">
        <v>-4.58500004</v>
      </c>
      <c r="N1170" s="54" t="n">
        <v>-2.32000017</v>
      </c>
      <c r="O1170" s="54" t="n">
        <v>-5.5999999</v>
      </c>
      <c r="P1170" s="52" t="inlineStr">
        <is>
          <t>Flat</t>
        </is>
      </c>
      <c r="Q1170" s="52" t="inlineStr">
        <is>
          <t>Plain</t>
        </is>
      </c>
      <c r="R1170" s="54" t="n">
        <v>0.3</v>
      </c>
      <c r="S1170" s="54" t="n">
        <v>0</v>
      </c>
      <c r="T1170" s="54" t="n">
        <v>0.4</v>
      </c>
      <c r="U1170" s="54" t="n">
        <v>1</v>
      </c>
      <c r="V1170" s="52" t="inlineStr">
        <is>
          <t>No</t>
        </is>
      </c>
      <c r="W1170" s="52" t="inlineStr">
        <is>
          <t>No</t>
        </is>
      </c>
      <c r="X1170" s="52" t="inlineStr">
        <is>
          <t>LEDs blink pseudo-randomly at 5 Hz</t>
        </is>
      </c>
      <c r="Y1170" s="52" t="inlineStr">
        <is>
          <t>Blinking status LEDs</t>
        </is>
      </c>
    </row>
    <row r="1171" outlineLevel="1">
      <c r="A1171" s="52" t="inlineStr">
        <is>
          <t>BNK-257</t>
        </is>
      </c>
      <c r="B1171" s="52" t="inlineStr">
        <is>
          <t>Command Bunker</t>
        </is>
      </c>
      <c r="C1171" s="63" t="inlineStr">
        <is>
          <t>Cube</t>
        </is>
      </c>
      <c r="D1171" s="60" t="inlineStr">
        <is>
          <t>Rack LED row</t>
        </is>
      </c>
      <c r="E1171" s="52" t="inlineStr">
        <is>
          <t>BNK-179</t>
        </is>
      </c>
      <c r="F1171" s="52" t="n">
        <v>2</v>
      </c>
      <c r="G1171" s="54" t="n">
        <v>0.029999733</v>
      </c>
      <c r="H1171" s="54" t="n">
        <v>0.0600001812</v>
      </c>
      <c r="I1171" s="54" t="n">
        <v>0.600000381</v>
      </c>
      <c r="J1171" s="54" t="n">
        <v>0</v>
      </c>
      <c r="K1171" s="54" t="n">
        <v>0</v>
      </c>
      <c r="L1171" s="54" t="n">
        <v>0</v>
      </c>
      <c r="M1171" s="54" t="n">
        <v>-4.58500004</v>
      </c>
      <c r="N1171" s="54" t="n">
        <v>-1.87000012</v>
      </c>
      <c r="O1171" s="54" t="n">
        <v>-5.5999999</v>
      </c>
      <c r="P1171" s="52" t="inlineStr">
        <is>
          <t>Flat</t>
        </is>
      </c>
      <c r="Q1171" s="52" t="inlineStr">
        <is>
          <t>Plain</t>
        </is>
      </c>
      <c r="R1171" s="54" t="n">
        <v>0.3</v>
      </c>
      <c r="S1171" s="54" t="n">
        <v>0</v>
      </c>
      <c r="T1171" s="54" t="n">
        <v>0.4</v>
      </c>
      <c r="U1171" s="54" t="n">
        <v>0.08</v>
      </c>
      <c r="V1171" s="52" t="inlineStr">
        <is>
          <t>No</t>
        </is>
      </c>
      <c r="W1171" s="52" t="inlineStr">
        <is>
          <t>No</t>
        </is>
      </c>
      <c r="X1171" s="52" t="inlineStr">
        <is>
          <t>LEDs blink pseudo-randomly at 5 Hz</t>
        </is>
      </c>
      <c r="Y1171" s="52" t="inlineStr">
        <is>
          <t>Blinking status LEDs</t>
        </is>
      </c>
    </row>
    <row r="1172" outlineLevel="1">
      <c r="A1172" s="52" t="inlineStr">
        <is>
          <t>BNK-258</t>
        </is>
      </c>
      <c r="B1172" s="52" t="inlineStr">
        <is>
          <t>Command Bunker</t>
        </is>
      </c>
      <c r="C1172" s="63" t="inlineStr">
        <is>
          <t>Cube</t>
        </is>
      </c>
      <c r="D1172" s="60" t="inlineStr">
        <is>
          <t>Notice board</t>
        </is>
      </c>
      <c r="E1172" s="52" t="inlineStr">
        <is>
          <t>BNK-179</t>
        </is>
      </c>
      <c r="F1172" s="52" t="n">
        <v>2</v>
      </c>
      <c r="G1172" s="54" t="n">
        <v>0.09999990459999999</v>
      </c>
      <c r="H1172" s="54" t="n">
        <v>0.699999928</v>
      </c>
      <c r="I1172" s="54" t="n">
        <v>0.799999952</v>
      </c>
      <c r="J1172" s="54" t="n">
        <v>0</v>
      </c>
      <c r="K1172" s="54" t="n">
        <v>0</v>
      </c>
      <c r="L1172" s="54" t="n">
        <v>0</v>
      </c>
      <c r="M1172" s="54" t="n">
        <v>5.14999962</v>
      </c>
      <c r="N1172" s="54" t="n">
        <v>-1.85000014</v>
      </c>
      <c r="O1172" s="54" t="n">
        <v>-3.19999981</v>
      </c>
      <c r="P1172" s="52" t="inlineStr">
        <is>
          <t>Flat</t>
        </is>
      </c>
      <c r="Q1172" s="52" t="inlineStr">
        <is>
          <t>Wood</t>
        </is>
      </c>
      <c r="R1172" s="54" t="n">
        <v>0.75</v>
      </c>
      <c r="S1172" s="54" t="n">
        <v>0</v>
      </c>
      <c r="T1172" s="54" t="n">
        <v>0.25</v>
      </c>
      <c r="U1172" s="54" t="n">
        <v>0</v>
      </c>
      <c r="V1172" s="52" t="inlineStr">
        <is>
          <t>No</t>
        </is>
      </c>
      <c r="W1172" s="52" t="inlineStr">
        <is>
          <t>No</t>
        </is>
      </c>
      <c r="X1172" s="52" t="inlineStr">
        <is>
          <t>-</t>
        </is>
      </c>
      <c r="Y1172" s="52" t="inlineStr">
        <is>
          <t>Cork notice board</t>
        </is>
      </c>
    </row>
    <row r="1173" outlineLevel="1">
      <c r="A1173" s="52" t="inlineStr">
        <is>
          <t>BNK-259</t>
        </is>
      </c>
      <c r="B1173" s="52" t="inlineStr">
        <is>
          <t>Command Bunker</t>
        </is>
      </c>
      <c r="C1173" s="63" t="inlineStr">
        <is>
          <t>Cube</t>
        </is>
      </c>
      <c r="D1173" s="60" t="inlineStr">
        <is>
          <t>Room sign</t>
        </is>
      </c>
      <c r="E1173" s="52" t="inlineStr">
        <is>
          <t>BNK-179</t>
        </is>
      </c>
      <c r="F1173" s="52" t="n">
        <v>2</v>
      </c>
      <c r="G1173" s="54" t="n">
        <v>1.20000005</v>
      </c>
      <c r="H1173" s="54" t="n">
        <v>0.25</v>
      </c>
      <c r="I1173" s="54" t="n">
        <v>0.0400000811</v>
      </c>
      <c r="J1173" s="54" t="n">
        <v>0</v>
      </c>
      <c r="K1173" s="54" t="n">
        <v>0</v>
      </c>
      <c r="L1173" s="54" t="n">
        <v>0</v>
      </c>
      <c r="M1173" s="54" t="n">
        <v>0</v>
      </c>
      <c r="N1173" s="54" t="n">
        <v>-1.125</v>
      </c>
      <c r="O1173" s="54" t="n">
        <v>-1.79999995</v>
      </c>
      <c r="P1173" s="52" t="inlineStr">
        <is>
          <t>Flat</t>
        </is>
      </c>
      <c r="Q1173" s="52" t="inlineStr">
        <is>
          <t>Paint</t>
        </is>
      </c>
      <c r="R1173" s="54" t="n">
        <v>0.55</v>
      </c>
      <c r="S1173" s="54" t="n">
        <v>0.3</v>
      </c>
      <c r="T1173" s="54" t="n">
        <v>0.3</v>
      </c>
      <c r="U1173" s="54" t="n">
        <v>0</v>
      </c>
      <c r="V1173" s="52" t="inlineStr">
        <is>
          <t>No</t>
        </is>
      </c>
      <c r="W1173" s="52" t="inlineStr">
        <is>
          <t>No</t>
        </is>
      </c>
      <c r="X1173" s="52" t="inlineStr">
        <is>
          <t>-</t>
        </is>
      </c>
      <c r="Y1173" s="52" t="inlineStr">
        <is>
          <t>Sign: COMMAND CENTRE</t>
        </is>
      </c>
    </row>
    <row r="1174" outlineLevel="1">
      <c r="A1174" s="52" t="inlineStr">
        <is>
          <t>BNK-260</t>
        </is>
      </c>
      <c r="B1174" s="52" t="inlineStr">
        <is>
          <t>Command Bunker</t>
        </is>
      </c>
      <c r="C1174" s="58" t="inlineStr">
        <is>
          <t>Cylinder</t>
        </is>
      </c>
      <c r="D1174" s="60" t="inlineStr">
        <is>
          <t>Fire extinguisher</t>
        </is>
      </c>
      <c r="E1174" s="52" t="inlineStr">
        <is>
          <t>BNK-179</t>
        </is>
      </c>
      <c r="F1174" s="52" t="n">
        <v>2</v>
      </c>
      <c r="G1174" s="54" t="n">
        <v>0.159999996</v>
      </c>
      <c r="H1174" s="54" t="n">
        <v>0.159999996</v>
      </c>
      <c r="I1174" s="54" t="n">
        <v>0.449999988</v>
      </c>
      <c r="J1174" s="54" t="n">
        <v>90</v>
      </c>
      <c r="K1174" s="54" t="n">
        <v>0</v>
      </c>
      <c r="L1174" s="54" t="n">
        <v>0</v>
      </c>
      <c r="M1174" s="54" t="n">
        <v>-5</v>
      </c>
      <c r="N1174" s="54" t="n">
        <v>-3</v>
      </c>
      <c r="O1174" s="54" t="n">
        <v>-1.95000005</v>
      </c>
      <c r="P1174" s="52" t="inlineStr">
        <is>
          <t>Flat</t>
        </is>
      </c>
      <c r="Q1174" s="52" t="inlineStr">
        <is>
          <t>Paint</t>
        </is>
      </c>
      <c r="R1174" s="54" t="n">
        <v>0.55</v>
      </c>
      <c r="S1174" s="54" t="n">
        <v>0.3</v>
      </c>
      <c r="T1174" s="54" t="n">
        <v>0.32</v>
      </c>
      <c r="U1174" s="54" t="n">
        <v>0</v>
      </c>
      <c r="V1174" s="52" t="inlineStr">
        <is>
          <t>No</t>
        </is>
      </c>
      <c r="W1174" s="52" t="inlineStr">
        <is>
          <t>No</t>
        </is>
      </c>
      <c r="X1174" s="52" t="inlineStr">
        <is>
          <t>-</t>
        </is>
      </c>
      <c r="Y1174" s="52" t="inlineStr">
        <is>
          <t>Extinguisher by the door</t>
        </is>
      </c>
    </row>
    <row r="1175" outlineLevel="1">
      <c r="A1175" s="52" t="inlineStr">
        <is>
          <t>BNK-261</t>
        </is>
      </c>
      <c r="B1175" s="52" t="inlineStr">
        <is>
          <t>Command Bunker</t>
        </is>
      </c>
      <c r="C1175" s="53" t="inlineStr">
        <is>
          <t>Group</t>
        </is>
      </c>
      <c r="D1175" s="57" t="inlineStr">
        <is>
          <t>Bunk room</t>
        </is>
      </c>
      <c r="E1175" s="52" t="inlineStr">
        <is>
          <t>BNK-00</t>
        </is>
      </c>
      <c r="F1175" s="52" t="n">
        <v>1</v>
      </c>
      <c r="G1175" s="54" t="n">
        <v>1</v>
      </c>
      <c r="H1175" s="54" t="n">
        <v>1</v>
      </c>
      <c r="I1175" s="54" t="n">
        <v>1</v>
      </c>
      <c r="J1175" s="54" t="n">
        <v>0</v>
      </c>
      <c r="K1175" s="54" t="n">
        <v>0</v>
      </c>
      <c r="L1175" s="54" t="n">
        <v>0</v>
      </c>
      <c r="M1175" s="54" t="n">
        <v>0</v>
      </c>
      <c r="N1175" s="54" t="n">
        <v>0</v>
      </c>
      <c r="O1175" s="54" t="n">
        <v>0</v>
      </c>
      <c r="P1175" s="52" t="inlineStr">
        <is>
          <t>-</t>
        </is>
      </c>
      <c r="Q1175" s="52" t="inlineStr">
        <is>
          <t>Plain</t>
        </is>
      </c>
      <c r="R1175" s="54" t="n">
        <v>0.5</v>
      </c>
      <c r="S1175" s="54" t="n">
        <v>0</v>
      </c>
      <c r="T1175" s="54" t="n">
        <v>0.2</v>
      </c>
      <c r="U1175" s="54" t="n">
        <v>0</v>
      </c>
      <c r="V1175" s="52" t="inlineStr">
        <is>
          <t>No</t>
        </is>
      </c>
      <c r="W1175" s="52" t="inlineStr">
        <is>
          <t>Yes</t>
        </is>
      </c>
      <c r="X1175" s="52" t="inlineStr">
        <is>
          <t>-</t>
        </is>
      </c>
      <c r="Y1175" s="52" t="inlineStr">
        <is>
          <t>Crew bunks, weapon rack and lockers</t>
        </is>
      </c>
    </row>
    <row r="1176" outlineLevel="1">
      <c r="A1176" s="52" t="inlineStr">
        <is>
          <t>BNK-262</t>
        </is>
      </c>
      <c r="B1176" s="52" t="inlineStr">
        <is>
          <t>Command Bunker</t>
        </is>
      </c>
      <c r="C1176" s="63" t="inlineStr">
        <is>
          <t>Cube</t>
        </is>
      </c>
      <c r="D1176" s="60" t="inlineStr">
        <is>
          <t>Fixture housing</t>
        </is>
      </c>
      <c r="E1176" s="52" t="inlineStr">
        <is>
          <t>BNK-261</t>
        </is>
      </c>
      <c r="F1176" s="52" t="n">
        <v>2</v>
      </c>
      <c r="G1176" s="54" t="n">
        <v>1.29999995</v>
      </c>
      <c r="H1176" s="54" t="n">
        <v>0.0500000007</v>
      </c>
      <c r="I1176" s="54" t="n">
        <v>0.300000012</v>
      </c>
      <c r="J1176" s="54" t="n">
        <v>0</v>
      </c>
      <c r="K1176" s="54" t="n">
        <v>0</v>
      </c>
      <c r="L1176" s="54" t="n">
        <v>0</v>
      </c>
      <c r="M1176" s="54" t="n">
        <v>-3.5</v>
      </c>
      <c r="N1176" s="54" t="n">
        <v>-0.829999983</v>
      </c>
      <c r="O1176" s="54" t="n">
        <v>1</v>
      </c>
      <c r="P1176" s="52" t="inlineStr">
        <is>
          <t>Flat</t>
        </is>
      </c>
      <c r="Q1176" s="52" t="inlineStr">
        <is>
          <t>Metal</t>
        </is>
      </c>
      <c r="R1176" s="54" t="n">
        <v>0.4</v>
      </c>
      <c r="S1176" s="54" t="n">
        <v>0.9</v>
      </c>
      <c r="T1176" s="54" t="n">
        <v>0.28</v>
      </c>
      <c r="U1176" s="54" t="n">
        <v>0</v>
      </c>
      <c r="V1176" s="52" t="inlineStr">
        <is>
          <t>No</t>
        </is>
      </c>
      <c r="W1176" s="52" t="inlineStr">
        <is>
          <t>No</t>
        </is>
      </c>
      <c r="X1176" s="52" t="inlineStr">
        <is>
          <t>-</t>
        </is>
      </c>
      <c r="Y1176" s="52" t="inlineStr">
        <is>
          <t>Fluorescent fixture body</t>
        </is>
      </c>
    </row>
    <row r="1177" outlineLevel="1">
      <c r="A1177" s="52" t="inlineStr">
        <is>
          <t>BNK-263</t>
        </is>
      </c>
      <c r="B1177" s="52" t="inlineStr">
        <is>
          <t>Command Bunker</t>
        </is>
      </c>
      <c r="C1177" s="63" t="inlineStr">
        <is>
          <t>Cube</t>
        </is>
      </c>
      <c r="D1177" s="60" t="inlineStr">
        <is>
          <t>Bunk room tube (light)</t>
        </is>
      </c>
      <c r="E1177" s="52" t="inlineStr">
        <is>
          <t>BNK-261</t>
        </is>
      </c>
      <c r="F1177" s="52" t="n">
        <v>2</v>
      </c>
      <c r="G1177" s="54" t="n">
        <v>1.20000005</v>
      </c>
      <c r="H1177" s="54" t="n">
        <v>0.0500000007</v>
      </c>
      <c r="I1177" s="54" t="n">
        <v>0.219999999</v>
      </c>
      <c r="J1177" s="54" t="n">
        <v>0</v>
      </c>
      <c r="K1177" s="54" t="n">
        <v>0</v>
      </c>
      <c r="L1177" s="54" t="n">
        <v>0</v>
      </c>
      <c r="M1177" s="54" t="n">
        <v>-3.5</v>
      </c>
      <c r="N1177" s="54" t="n">
        <v>-0.870000005</v>
      </c>
      <c r="O1177" s="54" t="n">
        <v>1</v>
      </c>
      <c r="P1177" s="52" t="inlineStr">
        <is>
          <t>Flat</t>
        </is>
      </c>
      <c r="Q1177" s="52" t="inlineStr">
        <is>
          <t>Plain</t>
        </is>
      </c>
      <c r="R1177" s="54" t="n">
        <v>0.4</v>
      </c>
      <c r="S1177" s="54" t="n">
        <v>0</v>
      </c>
      <c r="T1177" s="54" t="n">
        <v>0.42</v>
      </c>
      <c r="U1177" s="54" t="n">
        <v>1</v>
      </c>
      <c r="V1177" s="52" t="inlineStr">
        <is>
          <t>No</t>
        </is>
      </c>
      <c r="W1177" s="52" t="inlineStr">
        <is>
          <t>No</t>
        </is>
      </c>
      <c r="X1177" s="52" t="inlineStr">
        <is>
          <t>-</t>
        </is>
      </c>
      <c r="Y1177" s="52" t="inlineStr">
        <is>
          <t>Fluorescent tube (practical light)</t>
        </is>
      </c>
    </row>
    <row r="1178" outlineLevel="1">
      <c r="A1178" s="52" t="inlineStr">
        <is>
          <t>BNK-264</t>
        </is>
      </c>
      <c r="B1178" s="52" t="inlineStr">
        <is>
          <t>Command Bunker</t>
        </is>
      </c>
      <c r="C1178" s="63" t="inlineStr">
        <is>
          <t>Cube</t>
        </is>
      </c>
      <c r="D1178" s="60" t="inlineStr">
        <is>
          <t>Ceiling beam</t>
        </is>
      </c>
      <c r="E1178" s="52" t="inlineStr">
        <is>
          <t>BNK-261</t>
        </is>
      </c>
      <c r="F1178" s="52" t="n">
        <v>2</v>
      </c>
      <c r="G1178" s="54" t="n">
        <v>3.39999986</v>
      </c>
      <c r="H1178" s="54" t="n">
        <v>0.199999988</v>
      </c>
      <c r="I1178" s="54" t="n">
        <v>0.24000001</v>
      </c>
      <c r="J1178" s="54" t="n">
        <v>0</v>
      </c>
      <c r="K1178" s="54" t="n">
        <v>0</v>
      </c>
      <c r="L1178" s="54" t="n">
        <v>0</v>
      </c>
      <c r="M1178" s="54" t="n">
        <v>-3.5</v>
      </c>
      <c r="N1178" s="54" t="n">
        <v>-0.899999976</v>
      </c>
      <c r="O1178" s="54" t="n">
        <v>-0.699999988</v>
      </c>
      <c r="P1178" s="52" t="inlineStr">
        <is>
          <t>Flat</t>
        </is>
      </c>
      <c r="Q1178" s="52" t="inlineStr">
        <is>
          <t>Concrete</t>
        </is>
      </c>
      <c r="R1178" s="54" t="n">
        <v>0.85</v>
      </c>
      <c r="S1178" s="54" t="n">
        <v>0</v>
      </c>
      <c r="T1178" s="54" t="n">
        <v>0.3</v>
      </c>
      <c r="U1178" s="54" t="n">
        <v>0</v>
      </c>
      <c r="V1178" s="52" t="inlineStr">
        <is>
          <t>No</t>
        </is>
      </c>
      <c r="W1178" s="52" t="inlineStr">
        <is>
          <t>No</t>
        </is>
      </c>
      <c r="X1178" s="52" t="inlineStr">
        <is>
          <t>-</t>
        </is>
      </c>
      <c r="Y1178" s="52" t="inlineStr">
        <is>
          <t>Concrete ceiling rib</t>
        </is>
      </c>
    </row>
    <row r="1179" outlineLevel="1">
      <c r="A1179" s="52" t="inlineStr">
        <is>
          <t>BNK-265</t>
        </is>
      </c>
      <c r="B1179" s="52" t="inlineStr">
        <is>
          <t>Command Bunker</t>
        </is>
      </c>
      <c r="C1179" s="63" t="inlineStr">
        <is>
          <t>Cube</t>
        </is>
      </c>
      <c r="D1179" s="60" t="inlineStr">
        <is>
          <t>Ceiling beam</t>
        </is>
      </c>
      <c r="E1179" s="52" t="inlineStr">
        <is>
          <t>BNK-261</t>
        </is>
      </c>
      <c r="F1179" s="52" t="n">
        <v>2</v>
      </c>
      <c r="G1179" s="54" t="n">
        <v>3.39999986</v>
      </c>
      <c r="H1179" s="54" t="n">
        <v>0.199999988</v>
      </c>
      <c r="I1179" s="54" t="n">
        <v>0.23999989</v>
      </c>
      <c r="J1179" s="54" t="n">
        <v>0</v>
      </c>
      <c r="K1179" s="54" t="n">
        <v>0</v>
      </c>
      <c r="L1179" s="54" t="n">
        <v>0</v>
      </c>
      <c r="M1179" s="54" t="n">
        <v>-3.5</v>
      </c>
      <c r="N1179" s="54" t="n">
        <v>-0.899999976</v>
      </c>
      <c r="O1179" s="54" t="n">
        <v>2</v>
      </c>
      <c r="P1179" s="52" t="inlineStr">
        <is>
          <t>Flat</t>
        </is>
      </c>
      <c r="Q1179" s="52" t="inlineStr">
        <is>
          <t>Concrete</t>
        </is>
      </c>
      <c r="R1179" s="54" t="n">
        <v>0.85</v>
      </c>
      <c r="S1179" s="54" t="n">
        <v>0</v>
      </c>
      <c r="T1179" s="54" t="n">
        <v>0.3</v>
      </c>
      <c r="U1179" s="54" t="n">
        <v>0</v>
      </c>
      <c r="V1179" s="52" t="inlineStr">
        <is>
          <t>No</t>
        </is>
      </c>
      <c r="W1179" s="52" t="inlineStr">
        <is>
          <t>No</t>
        </is>
      </c>
      <c r="X1179" s="52" t="inlineStr">
        <is>
          <t>-</t>
        </is>
      </c>
      <c r="Y1179" s="52" t="inlineStr">
        <is>
          <t>Concrete ceiling rib</t>
        </is>
      </c>
    </row>
    <row r="1180" outlineLevel="1">
      <c r="A1180" s="52" t="inlineStr">
        <is>
          <t>BNK-266</t>
        </is>
      </c>
      <c r="B1180" s="52" t="inlineStr">
        <is>
          <t>Command Bunker</t>
        </is>
      </c>
      <c r="C1180" s="63" t="inlineStr">
        <is>
          <t>Cube</t>
        </is>
      </c>
      <c r="D1180" s="60" t="inlineStr">
        <is>
          <t>Wall rib</t>
        </is>
      </c>
      <c r="E1180" s="52" t="inlineStr">
        <is>
          <t>BNK-261</t>
        </is>
      </c>
      <c r="F1180" s="52" t="n">
        <v>2</v>
      </c>
      <c r="G1180" s="54" t="n">
        <v>0.119999886</v>
      </c>
      <c r="H1180" s="54" t="n">
        <v>2.60000014</v>
      </c>
      <c r="I1180" s="54" t="n">
        <v>0.299999952</v>
      </c>
      <c r="J1180" s="54" t="n">
        <v>0</v>
      </c>
      <c r="K1180" s="54" t="n">
        <v>0</v>
      </c>
      <c r="L1180" s="54" t="n">
        <v>0</v>
      </c>
      <c r="M1180" s="54" t="n">
        <v>-5.13999987</v>
      </c>
      <c r="N1180" s="54" t="n">
        <v>-2.10000014</v>
      </c>
      <c r="O1180" s="54" t="n">
        <v>-1</v>
      </c>
      <c r="P1180" s="52" t="inlineStr">
        <is>
          <t>Flat</t>
        </is>
      </c>
      <c r="Q1180" s="52" t="inlineStr">
        <is>
          <t>Concrete</t>
        </is>
      </c>
      <c r="R1180" s="54" t="n">
        <v>0.85</v>
      </c>
      <c r="S1180" s="54" t="n">
        <v>0</v>
      </c>
      <c r="T1180" s="54" t="n">
        <v>0.3</v>
      </c>
      <c r="U1180" s="54" t="n">
        <v>0</v>
      </c>
      <c r="V1180" s="52" t="inlineStr">
        <is>
          <t>No</t>
        </is>
      </c>
      <c r="W1180" s="52" t="inlineStr">
        <is>
          <t>No</t>
        </is>
      </c>
      <c r="X1180" s="52" t="inlineStr">
        <is>
          <t>-</t>
        </is>
      </c>
      <c r="Y1180" s="52" t="inlineStr">
        <is>
          <t>Pilaster</t>
        </is>
      </c>
    </row>
    <row r="1181" outlineLevel="1">
      <c r="A1181" s="52" t="inlineStr">
        <is>
          <t>BNK-267</t>
        </is>
      </c>
      <c r="B1181" s="52" t="inlineStr">
        <is>
          <t>Command Bunker</t>
        </is>
      </c>
      <c r="C1181" s="63" t="inlineStr">
        <is>
          <t>Cube</t>
        </is>
      </c>
      <c r="D1181" s="60" t="inlineStr">
        <is>
          <t>Wall rib</t>
        </is>
      </c>
      <c r="E1181" s="52" t="inlineStr">
        <is>
          <t>BNK-261</t>
        </is>
      </c>
      <c r="F1181" s="52" t="n">
        <v>2</v>
      </c>
      <c r="G1181" s="54" t="n">
        <v>0.119999886</v>
      </c>
      <c r="H1181" s="54" t="n">
        <v>2.60000014</v>
      </c>
      <c r="I1181" s="54" t="n">
        <v>0.299999952</v>
      </c>
      <c r="J1181" s="54" t="n">
        <v>0</v>
      </c>
      <c r="K1181" s="54" t="n">
        <v>0</v>
      </c>
      <c r="L1181" s="54" t="n">
        <v>0</v>
      </c>
      <c r="M1181" s="54" t="n">
        <v>-5.13999987</v>
      </c>
      <c r="N1181" s="54" t="n">
        <v>-2.10000014</v>
      </c>
      <c r="O1181" s="54" t="n">
        <v>1.20000005</v>
      </c>
      <c r="P1181" s="52" t="inlineStr">
        <is>
          <t>Flat</t>
        </is>
      </c>
      <c r="Q1181" s="52" t="inlineStr">
        <is>
          <t>Concrete</t>
        </is>
      </c>
      <c r="R1181" s="54" t="n">
        <v>0.85</v>
      </c>
      <c r="S1181" s="54" t="n">
        <v>0</v>
      </c>
      <c r="T1181" s="54" t="n">
        <v>0.3</v>
      </c>
      <c r="U1181" s="54" t="n">
        <v>0</v>
      </c>
      <c r="V1181" s="52" t="inlineStr">
        <is>
          <t>No</t>
        </is>
      </c>
      <c r="W1181" s="52" t="inlineStr">
        <is>
          <t>No</t>
        </is>
      </c>
      <c r="X1181" s="52" t="inlineStr">
        <is>
          <t>-</t>
        </is>
      </c>
      <c r="Y1181" s="52" t="inlineStr">
        <is>
          <t>Pilaster</t>
        </is>
      </c>
    </row>
    <row r="1182" outlineLevel="1">
      <c r="A1182" s="52" t="inlineStr">
        <is>
          <t>BNK-268</t>
        </is>
      </c>
      <c r="B1182" s="52" t="inlineStr">
        <is>
          <t>Command Bunker</t>
        </is>
      </c>
      <c r="C1182" s="63" t="inlineStr">
        <is>
          <t>Cube</t>
        </is>
      </c>
      <c r="D1182" s="60" t="inlineStr">
        <is>
          <t>Wall rib</t>
        </is>
      </c>
      <c r="E1182" s="52" t="inlineStr">
        <is>
          <t>BNK-261</t>
        </is>
      </c>
      <c r="F1182" s="52" t="n">
        <v>2</v>
      </c>
      <c r="G1182" s="54" t="n">
        <v>0.119999886</v>
      </c>
      <c r="H1182" s="54" t="n">
        <v>2.60000014</v>
      </c>
      <c r="I1182" s="54" t="n">
        <v>0.300000191</v>
      </c>
      <c r="J1182" s="54" t="n">
        <v>0</v>
      </c>
      <c r="K1182" s="54" t="n">
        <v>0</v>
      </c>
      <c r="L1182" s="54" t="n">
        <v>0</v>
      </c>
      <c r="M1182" s="54" t="n">
        <v>-5.13999987</v>
      </c>
      <c r="N1182" s="54" t="n">
        <v>-2.10000014</v>
      </c>
      <c r="O1182" s="54" t="n">
        <v>3.0999999</v>
      </c>
      <c r="P1182" s="52" t="inlineStr">
        <is>
          <t>Flat</t>
        </is>
      </c>
      <c r="Q1182" s="52" t="inlineStr">
        <is>
          <t>Concrete</t>
        </is>
      </c>
      <c r="R1182" s="54" t="n">
        <v>0.85</v>
      </c>
      <c r="S1182" s="54" t="n">
        <v>0</v>
      </c>
      <c r="T1182" s="54" t="n">
        <v>0.3</v>
      </c>
      <c r="U1182" s="54" t="n">
        <v>0</v>
      </c>
      <c r="V1182" s="52" t="inlineStr">
        <is>
          <t>No</t>
        </is>
      </c>
      <c r="W1182" s="52" t="inlineStr">
        <is>
          <t>No</t>
        </is>
      </c>
      <c r="X1182" s="52" t="inlineStr">
        <is>
          <t>-</t>
        </is>
      </c>
      <c r="Y1182" s="52" t="inlineStr">
        <is>
          <t>Pilaster</t>
        </is>
      </c>
    </row>
    <row r="1183" outlineLevel="1">
      <c r="A1183" s="52" t="inlineStr">
        <is>
          <t>BNK-269</t>
        </is>
      </c>
      <c r="B1183" s="52" t="inlineStr">
        <is>
          <t>Command Bunker</t>
        </is>
      </c>
      <c r="C1183" s="63" t="inlineStr">
        <is>
          <t>Cube</t>
        </is>
      </c>
      <c r="D1183" s="60" t="inlineStr">
        <is>
          <t>Bunk frame</t>
        </is>
      </c>
      <c r="E1183" s="52" t="inlineStr">
        <is>
          <t>BNK-261</t>
        </is>
      </c>
      <c r="F1183" s="52" t="n">
        <v>2</v>
      </c>
      <c r="G1183" s="54" t="n">
        <v>0.900000095</v>
      </c>
      <c r="H1183" s="54" t="n">
        <v>1.70000005</v>
      </c>
      <c r="I1183" s="54" t="n">
        <v>1</v>
      </c>
      <c r="J1183" s="54" t="n">
        <v>0</v>
      </c>
      <c r="K1183" s="54" t="n">
        <v>0</v>
      </c>
      <c r="L1183" s="54" t="n">
        <v>0</v>
      </c>
      <c r="M1183" s="54" t="n">
        <v>-4.69999981</v>
      </c>
      <c r="N1183" s="54" t="n">
        <v>-2.55000019</v>
      </c>
      <c r="O1183" s="54" t="n">
        <v>0.300000012</v>
      </c>
      <c r="P1183" s="52" t="inlineStr">
        <is>
          <t>Flat</t>
        </is>
      </c>
      <c r="Q1183" s="52" t="inlineStr">
        <is>
          <t>Metal</t>
        </is>
      </c>
      <c r="R1183" s="54" t="n">
        <v>0.55</v>
      </c>
      <c r="S1183" s="54" t="n">
        <v>0.8</v>
      </c>
      <c r="T1183" s="54" t="n">
        <v>0.35</v>
      </c>
      <c r="U1183" s="54" t="n">
        <v>0</v>
      </c>
      <c r="V1183" s="52" t="inlineStr">
        <is>
          <t>No</t>
        </is>
      </c>
      <c r="W1183" s="52" t="inlineStr">
        <is>
          <t>No</t>
        </is>
      </c>
      <c r="X1183" s="52" t="inlineStr">
        <is>
          <t>-</t>
        </is>
      </c>
      <c r="Y1183" s="52" t="inlineStr">
        <is>
          <t>Steel bunk bed frame</t>
        </is>
      </c>
    </row>
    <row r="1184" outlineLevel="1">
      <c r="A1184" s="52" t="inlineStr">
        <is>
          <t>BNK-270</t>
        </is>
      </c>
      <c r="B1184" s="52" t="inlineStr">
        <is>
          <t>Command Bunker</t>
        </is>
      </c>
      <c r="C1184" s="63" t="inlineStr">
        <is>
          <t>Cube</t>
        </is>
      </c>
      <c r="D1184" s="60" t="inlineStr">
        <is>
          <t>Lower mattress</t>
        </is>
      </c>
      <c r="E1184" s="52" t="inlineStr">
        <is>
          <t>BNK-261</t>
        </is>
      </c>
      <c r="F1184" s="52" t="n">
        <v>2</v>
      </c>
      <c r="G1184" s="54" t="n">
        <v>0.839999676</v>
      </c>
      <c r="H1184" s="54" t="n">
        <v>0.170000076</v>
      </c>
      <c r="I1184" s="54" t="n">
        <v>0.959999919</v>
      </c>
      <c r="J1184" s="54" t="n">
        <v>0</v>
      </c>
      <c r="K1184" s="54" t="n">
        <v>0</v>
      </c>
      <c r="L1184" s="54" t="n">
        <v>0</v>
      </c>
      <c r="M1184" s="54" t="n">
        <v>-4.69999981</v>
      </c>
      <c r="N1184" s="54" t="n">
        <v>-2.96500015</v>
      </c>
      <c r="O1184" s="54" t="n">
        <v>0.300000012</v>
      </c>
      <c r="P1184" s="52" t="inlineStr">
        <is>
          <t>Flat</t>
        </is>
      </c>
      <c r="Q1184" s="52" t="inlineStr">
        <is>
          <t>Paint</t>
        </is>
      </c>
      <c r="R1184" s="54" t="n">
        <v>0.85</v>
      </c>
      <c r="S1184" s="54" t="n">
        <v>0</v>
      </c>
      <c r="T1184" s="54" t="n">
        <v>0.35</v>
      </c>
      <c r="U1184" s="54" t="n">
        <v>0</v>
      </c>
      <c r="V1184" s="52" t="inlineStr">
        <is>
          <t>No</t>
        </is>
      </c>
      <c r="W1184" s="52" t="inlineStr">
        <is>
          <t>No</t>
        </is>
      </c>
      <c r="X1184" s="52" t="inlineStr">
        <is>
          <t>-</t>
        </is>
      </c>
      <c r="Y1184" s="52" t="inlineStr">
        <is>
          <t>Mattress</t>
        </is>
      </c>
    </row>
    <row r="1185" outlineLevel="1">
      <c r="A1185" s="52" t="inlineStr">
        <is>
          <t>BNK-271</t>
        </is>
      </c>
      <c r="B1185" s="52" t="inlineStr">
        <is>
          <t>Command Bunker</t>
        </is>
      </c>
      <c r="C1185" s="63" t="inlineStr">
        <is>
          <t>Cube</t>
        </is>
      </c>
      <c r="D1185" s="60" t="inlineStr">
        <is>
          <t>Upper mattress</t>
        </is>
      </c>
      <c r="E1185" s="52" t="inlineStr">
        <is>
          <t>BNK-261</t>
        </is>
      </c>
      <c r="F1185" s="52" t="n">
        <v>2</v>
      </c>
      <c r="G1185" s="54" t="n">
        <v>0.839999676</v>
      </c>
      <c r="H1185" s="54" t="n">
        <v>0.169999957</v>
      </c>
      <c r="I1185" s="54" t="n">
        <v>0.959999919</v>
      </c>
      <c r="J1185" s="54" t="n">
        <v>0</v>
      </c>
      <c r="K1185" s="54" t="n">
        <v>0</v>
      </c>
      <c r="L1185" s="54" t="n">
        <v>0</v>
      </c>
      <c r="M1185" s="54" t="n">
        <v>-4.69999981</v>
      </c>
      <c r="N1185" s="54" t="n">
        <v>-2.06500006</v>
      </c>
      <c r="O1185" s="54" t="n">
        <v>0.300000012</v>
      </c>
      <c r="P1185" s="52" t="inlineStr">
        <is>
          <t>Flat</t>
        </is>
      </c>
      <c r="Q1185" s="52" t="inlineStr">
        <is>
          <t>Paint</t>
        </is>
      </c>
      <c r="R1185" s="54" t="n">
        <v>0.85</v>
      </c>
      <c r="S1185" s="54" t="n">
        <v>0</v>
      </c>
      <c r="T1185" s="54" t="n">
        <v>0.35</v>
      </c>
      <c r="U1185" s="54" t="n">
        <v>0</v>
      </c>
      <c r="V1185" s="52" t="inlineStr">
        <is>
          <t>No</t>
        </is>
      </c>
      <c r="W1185" s="52" t="inlineStr">
        <is>
          <t>No</t>
        </is>
      </c>
      <c r="X1185" s="52" t="inlineStr">
        <is>
          <t>-</t>
        </is>
      </c>
      <c r="Y1185" s="52" t="inlineStr">
        <is>
          <t>Mattress</t>
        </is>
      </c>
    </row>
    <row r="1186" outlineLevel="1">
      <c r="A1186" s="52" t="inlineStr">
        <is>
          <t>BNK-272</t>
        </is>
      </c>
      <c r="B1186" s="52" t="inlineStr">
        <is>
          <t>Command Bunker</t>
        </is>
      </c>
      <c r="C1186" s="63" t="inlineStr">
        <is>
          <t>Cube</t>
        </is>
      </c>
      <c r="D1186" s="60" t="inlineStr">
        <is>
          <t>Pillow</t>
        </is>
      </c>
      <c r="E1186" s="52" t="inlineStr">
        <is>
          <t>BNK-261</t>
        </is>
      </c>
      <c r="F1186" s="52" t="n">
        <v>2</v>
      </c>
      <c r="G1186" s="54" t="n">
        <v>0.5</v>
      </c>
      <c r="H1186" s="54" t="n">
        <v>0.0800000429</v>
      </c>
      <c r="I1186" s="54" t="n">
        <v>0.299999982</v>
      </c>
      <c r="J1186" s="54" t="n">
        <v>0</v>
      </c>
      <c r="K1186" s="54" t="n">
        <v>0</v>
      </c>
      <c r="L1186" s="54" t="n">
        <v>0</v>
      </c>
      <c r="M1186" s="54" t="n">
        <v>-4.75</v>
      </c>
      <c r="N1186" s="54" t="n">
        <v>-1.94000006</v>
      </c>
      <c r="O1186" s="54" t="n">
        <v>1.49011612e-08</v>
      </c>
      <c r="P1186" s="52" t="inlineStr">
        <is>
          <t>Flat</t>
        </is>
      </c>
      <c r="Q1186" s="52" t="inlineStr">
        <is>
          <t>Paint</t>
        </is>
      </c>
      <c r="R1186" s="54" t="n">
        <v>0.55</v>
      </c>
      <c r="S1186" s="54" t="n">
        <v>0.4</v>
      </c>
      <c r="T1186" s="54" t="n">
        <v>0.35</v>
      </c>
      <c r="U1186" s="54" t="n">
        <v>0</v>
      </c>
      <c r="V1186" s="52" t="inlineStr">
        <is>
          <t>No</t>
        </is>
      </c>
      <c r="W1186" s="52" t="inlineStr">
        <is>
          <t>No</t>
        </is>
      </c>
      <c r="X1186" s="52" t="inlineStr">
        <is>
          <t>-</t>
        </is>
      </c>
      <c r="Y1186" s="52" t="inlineStr">
        <is>
          <t>Pillow</t>
        </is>
      </c>
    </row>
    <row r="1187" outlineLevel="1">
      <c r="A1187" s="52" t="inlineStr">
        <is>
          <t>BNK-273</t>
        </is>
      </c>
      <c r="B1187" s="52" t="inlineStr">
        <is>
          <t>Command Bunker</t>
        </is>
      </c>
      <c r="C1187" s="63" t="inlineStr">
        <is>
          <t>Cube</t>
        </is>
      </c>
      <c r="D1187" s="60" t="inlineStr">
        <is>
          <t>Bunk frame</t>
        </is>
      </c>
      <c r="E1187" s="52" t="inlineStr">
        <is>
          <t>BNK-261</t>
        </is>
      </c>
      <c r="F1187" s="52" t="n">
        <v>2</v>
      </c>
      <c r="G1187" s="54" t="n">
        <v>0.900000095</v>
      </c>
      <c r="H1187" s="54" t="n">
        <v>1.70000005</v>
      </c>
      <c r="I1187" s="54" t="n">
        <v>1</v>
      </c>
      <c r="J1187" s="54" t="n">
        <v>0</v>
      </c>
      <c r="K1187" s="54" t="n">
        <v>0</v>
      </c>
      <c r="L1187" s="54" t="n">
        <v>0</v>
      </c>
      <c r="M1187" s="54" t="n">
        <v>-4.69999981</v>
      </c>
      <c r="N1187" s="54" t="n">
        <v>-2.55000019</v>
      </c>
      <c r="O1187" s="54" t="n">
        <v>2.5</v>
      </c>
      <c r="P1187" s="52" t="inlineStr">
        <is>
          <t>Flat</t>
        </is>
      </c>
      <c r="Q1187" s="52" t="inlineStr">
        <is>
          <t>Metal</t>
        </is>
      </c>
      <c r="R1187" s="54" t="n">
        <v>0.55</v>
      </c>
      <c r="S1187" s="54" t="n">
        <v>0.8</v>
      </c>
      <c r="T1187" s="54" t="n">
        <v>0.35</v>
      </c>
      <c r="U1187" s="54" t="n">
        <v>0</v>
      </c>
      <c r="V1187" s="52" t="inlineStr">
        <is>
          <t>No</t>
        </is>
      </c>
      <c r="W1187" s="52" t="inlineStr">
        <is>
          <t>No</t>
        </is>
      </c>
      <c r="X1187" s="52" t="inlineStr">
        <is>
          <t>-</t>
        </is>
      </c>
      <c r="Y1187" s="52" t="inlineStr">
        <is>
          <t>Steel bunk bed frame</t>
        </is>
      </c>
    </row>
    <row r="1188" outlineLevel="1">
      <c r="A1188" s="52" t="inlineStr">
        <is>
          <t>BNK-274</t>
        </is>
      </c>
      <c r="B1188" s="52" t="inlineStr">
        <is>
          <t>Command Bunker</t>
        </is>
      </c>
      <c r="C1188" s="63" t="inlineStr">
        <is>
          <t>Cube</t>
        </is>
      </c>
      <c r="D1188" s="60" t="inlineStr">
        <is>
          <t>Lower mattress</t>
        </is>
      </c>
      <c r="E1188" s="52" t="inlineStr">
        <is>
          <t>BNK-261</t>
        </is>
      </c>
      <c r="F1188" s="52" t="n">
        <v>2</v>
      </c>
      <c r="G1188" s="54" t="n">
        <v>0.839999676</v>
      </c>
      <c r="H1188" s="54" t="n">
        <v>0.170000076</v>
      </c>
      <c r="I1188" s="54" t="n">
        <v>0.960000038</v>
      </c>
      <c r="J1188" s="54" t="n">
        <v>0</v>
      </c>
      <c r="K1188" s="54" t="n">
        <v>0</v>
      </c>
      <c r="L1188" s="54" t="n">
        <v>0</v>
      </c>
      <c r="M1188" s="54" t="n">
        <v>-4.69999981</v>
      </c>
      <c r="N1188" s="54" t="n">
        <v>-2.96500015</v>
      </c>
      <c r="O1188" s="54" t="n">
        <v>2.5</v>
      </c>
      <c r="P1188" s="52" t="inlineStr">
        <is>
          <t>Flat</t>
        </is>
      </c>
      <c r="Q1188" s="52" t="inlineStr">
        <is>
          <t>Paint</t>
        </is>
      </c>
      <c r="R1188" s="54" t="n">
        <v>0.85</v>
      </c>
      <c r="S1188" s="54" t="n">
        <v>0</v>
      </c>
      <c r="T1188" s="54" t="n">
        <v>0.35</v>
      </c>
      <c r="U1188" s="54" t="n">
        <v>0</v>
      </c>
      <c r="V1188" s="52" t="inlineStr">
        <is>
          <t>No</t>
        </is>
      </c>
      <c r="W1188" s="52" t="inlineStr">
        <is>
          <t>No</t>
        </is>
      </c>
      <c r="X1188" s="52" t="inlineStr">
        <is>
          <t>-</t>
        </is>
      </c>
      <c r="Y1188" s="52" t="inlineStr">
        <is>
          <t>Mattress</t>
        </is>
      </c>
    </row>
    <row r="1189" outlineLevel="1">
      <c r="A1189" s="52" t="inlineStr">
        <is>
          <t>BNK-275</t>
        </is>
      </c>
      <c r="B1189" s="52" t="inlineStr">
        <is>
          <t>Command Bunker</t>
        </is>
      </c>
      <c r="C1189" s="63" t="inlineStr">
        <is>
          <t>Cube</t>
        </is>
      </c>
      <c r="D1189" s="60" t="inlineStr">
        <is>
          <t>Upper mattress</t>
        </is>
      </c>
      <c r="E1189" s="52" t="inlineStr">
        <is>
          <t>BNK-261</t>
        </is>
      </c>
      <c r="F1189" s="52" t="n">
        <v>2</v>
      </c>
      <c r="G1189" s="54" t="n">
        <v>0.839999676</v>
      </c>
      <c r="H1189" s="54" t="n">
        <v>0.169999957</v>
      </c>
      <c r="I1189" s="54" t="n">
        <v>0.960000038</v>
      </c>
      <c r="J1189" s="54" t="n">
        <v>0</v>
      </c>
      <c r="K1189" s="54" t="n">
        <v>0</v>
      </c>
      <c r="L1189" s="54" t="n">
        <v>0</v>
      </c>
      <c r="M1189" s="54" t="n">
        <v>-4.69999981</v>
      </c>
      <c r="N1189" s="54" t="n">
        <v>-2.06500006</v>
      </c>
      <c r="O1189" s="54" t="n">
        <v>2.5</v>
      </c>
      <c r="P1189" s="52" t="inlineStr">
        <is>
          <t>Flat</t>
        </is>
      </c>
      <c r="Q1189" s="52" t="inlineStr">
        <is>
          <t>Paint</t>
        </is>
      </c>
      <c r="R1189" s="54" t="n">
        <v>0.85</v>
      </c>
      <c r="S1189" s="54" t="n">
        <v>0</v>
      </c>
      <c r="T1189" s="54" t="n">
        <v>0.35</v>
      </c>
      <c r="U1189" s="54" t="n">
        <v>0</v>
      </c>
      <c r="V1189" s="52" t="inlineStr">
        <is>
          <t>No</t>
        </is>
      </c>
      <c r="W1189" s="52" t="inlineStr">
        <is>
          <t>No</t>
        </is>
      </c>
      <c r="X1189" s="52" t="inlineStr">
        <is>
          <t>-</t>
        </is>
      </c>
      <c r="Y1189" s="52" t="inlineStr">
        <is>
          <t>Mattress</t>
        </is>
      </c>
    </row>
    <row r="1190" outlineLevel="1">
      <c r="A1190" s="52" t="inlineStr">
        <is>
          <t>BNK-276</t>
        </is>
      </c>
      <c r="B1190" s="52" t="inlineStr">
        <is>
          <t>Command Bunker</t>
        </is>
      </c>
      <c r="C1190" s="63" t="inlineStr">
        <is>
          <t>Cube</t>
        </is>
      </c>
      <c r="D1190" s="60" t="inlineStr">
        <is>
          <t>Pillow</t>
        </is>
      </c>
      <c r="E1190" s="52" t="inlineStr">
        <is>
          <t>BNK-261</t>
        </is>
      </c>
      <c r="F1190" s="52" t="n">
        <v>2</v>
      </c>
      <c r="G1190" s="54" t="n">
        <v>0.5</v>
      </c>
      <c r="H1190" s="54" t="n">
        <v>0.0800000429</v>
      </c>
      <c r="I1190" s="54" t="n">
        <v>0.299999952</v>
      </c>
      <c r="J1190" s="54" t="n">
        <v>0</v>
      </c>
      <c r="K1190" s="54" t="n">
        <v>0</v>
      </c>
      <c r="L1190" s="54" t="n">
        <v>0</v>
      </c>
      <c r="M1190" s="54" t="n">
        <v>-4.75</v>
      </c>
      <c r="N1190" s="54" t="n">
        <v>-1.94000006</v>
      </c>
      <c r="O1190" s="54" t="n">
        <v>2.19999981</v>
      </c>
      <c r="P1190" s="52" t="inlineStr">
        <is>
          <t>Flat</t>
        </is>
      </c>
      <c r="Q1190" s="52" t="inlineStr">
        <is>
          <t>Paint</t>
        </is>
      </c>
      <c r="R1190" s="54" t="n">
        <v>0.55</v>
      </c>
      <c r="S1190" s="54" t="n">
        <v>0.4</v>
      </c>
      <c r="T1190" s="54" t="n">
        <v>0.35</v>
      </c>
      <c r="U1190" s="54" t="n">
        <v>0</v>
      </c>
      <c r="V1190" s="52" t="inlineStr">
        <is>
          <t>No</t>
        </is>
      </c>
      <c r="W1190" s="52" t="inlineStr">
        <is>
          <t>No</t>
        </is>
      </c>
      <c r="X1190" s="52" t="inlineStr">
        <is>
          <t>-</t>
        </is>
      </c>
      <c r="Y1190" s="52" t="inlineStr">
        <is>
          <t>Pillow</t>
        </is>
      </c>
    </row>
    <row r="1191" outlineLevel="1">
      <c r="A1191" s="52" t="inlineStr">
        <is>
          <t>BNK-277</t>
        </is>
      </c>
      <c r="B1191" s="52" t="inlineStr">
        <is>
          <t>Command Bunker</t>
        </is>
      </c>
      <c r="C1191" s="63" t="inlineStr">
        <is>
          <t>Cube</t>
        </is>
      </c>
      <c r="D1191" s="60" t="inlineStr">
        <is>
          <t>Weapon rack</t>
        </is>
      </c>
      <c r="E1191" s="52" t="inlineStr">
        <is>
          <t>BNK-261</t>
        </is>
      </c>
      <c r="F1191" s="52" t="n">
        <v>2</v>
      </c>
      <c r="G1191" s="54" t="n">
        <v>1.79999995</v>
      </c>
      <c r="H1191" s="54" t="n">
        <v>1.29999995</v>
      </c>
      <c r="I1191" s="54" t="n">
        <v>0.25</v>
      </c>
      <c r="J1191" s="54" t="n">
        <v>0</v>
      </c>
      <c r="K1191" s="54" t="n">
        <v>0</v>
      </c>
      <c r="L1191" s="54" t="n">
        <v>0</v>
      </c>
      <c r="M1191" s="54" t="n">
        <v>-3.0999999</v>
      </c>
      <c r="N1191" s="54" t="n">
        <v>-2.75</v>
      </c>
      <c r="O1191" s="54" t="n">
        <v>-1.67499995</v>
      </c>
      <c r="P1191" s="52" t="inlineStr">
        <is>
          <t>Flat</t>
        </is>
      </c>
      <c r="Q1191" s="52" t="inlineStr">
        <is>
          <t>Wood</t>
        </is>
      </c>
      <c r="R1191" s="54" t="n">
        <v>0.75</v>
      </c>
      <c r="S1191" s="54" t="n">
        <v>0</v>
      </c>
      <c r="T1191" s="54" t="n">
        <v>0.25</v>
      </c>
      <c r="U1191" s="54" t="n">
        <v>0</v>
      </c>
      <c r="V1191" s="52" t="inlineStr">
        <is>
          <t>No</t>
        </is>
      </c>
      <c r="W1191" s="52" t="inlineStr">
        <is>
          <t>No</t>
        </is>
      </c>
      <c r="X1191" s="52" t="inlineStr">
        <is>
          <t>-</t>
        </is>
      </c>
      <c r="Y1191" s="52" t="inlineStr">
        <is>
          <t>Armory weapon rack</t>
        </is>
      </c>
    </row>
    <row r="1192" outlineLevel="1">
      <c r="A1192" s="52" t="inlineStr">
        <is>
          <t>BNK-278</t>
        </is>
      </c>
      <c r="B1192" s="52" t="inlineStr">
        <is>
          <t>Command Bunker</t>
        </is>
      </c>
      <c r="C1192" s="58" t="inlineStr">
        <is>
          <t>Cylinder</t>
        </is>
      </c>
      <c r="D1192" s="60" t="inlineStr">
        <is>
          <t>Rifle</t>
        </is>
      </c>
      <c r="E1192" s="52" t="inlineStr">
        <is>
          <t>BNK-261</t>
        </is>
      </c>
      <c r="F1192" s="52" t="n">
        <v>2</v>
      </c>
      <c r="G1192" s="54" t="n">
        <v>0.0599999987</v>
      </c>
      <c r="H1192" s="54" t="n">
        <v>0.0599999987</v>
      </c>
      <c r="I1192" s="54" t="n">
        <v>0.800000191</v>
      </c>
      <c r="J1192" s="54" t="n">
        <v>-90</v>
      </c>
      <c r="K1192" s="54" t="n">
        <v>0</v>
      </c>
      <c r="L1192" s="54" t="n">
        <v>0</v>
      </c>
      <c r="M1192" s="54" t="n">
        <v>-3.79999995</v>
      </c>
      <c r="N1192" s="54" t="n">
        <v>-2.6500001</v>
      </c>
      <c r="O1192" s="54" t="n">
        <v>-1.5</v>
      </c>
      <c r="P1192" s="52" t="inlineStr">
        <is>
          <t>Flat</t>
        </is>
      </c>
      <c r="Q1192" s="52" t="inlineStr">
        <is>
          <t>Rubber</t>
        </is>
      </c>
      <c r="R1192" s="54" t="n">
        <v>0.8</v>
      </c>
      <c r="S1192" s="54" t="n">
        <v>0</v>
      </c>
      <c r="T1192" s="54" t="n">
        <v>0.3</v>
      </c>
      <c r="U1192" s="54" t="n">
        <v>0</v>
      </c>
      <c r="V1192" s="52" t="inlineStr">
        <is>
          <t>No</t>
        </is>
      </c>
      <c r="W1192" s="52" t="inlineStr">
        <is>
          <t>No</t>
        </is>
      </c>
      <c r="X1192" s="52" t="inlineStr">
        <is>
          <t>-</t>
        </is>
      </c>
      <c r="Y1192" s="52" t="inlineStr">
        <is>
          <t>Stored rifle</t>
        </is>
      </c>
    </row>
    <row r="1193" outlineLevel="1">
      <c r="A1193" s="52" t="inlineStr">
        <is>
          <t>BNK-279</t>
        </is>
      </c>
      <c r="B1193" s="52" t="inlineStr">
        <is>
          <t>Command Bunker</t>
        </is>
      </c>
      <c r="C1193" s="58" t="inlineStr">
        <is>
          <t>Cylinder</t>
        </is>
      </c>
      <c r="D1193" s="60" t="inlineStr">
        <is>
          <t>Rifle</t>
        </is>
      </c>
      <c r="E1193" s="52" t="inlineStr">
        <is>
          <t>BNK-261</t>
        </is>
      </c>
      <c r="F1193" s="52" t="n">
        <v>2</v>
      </c>
      <c r="G1193" s="54" t="n">
        <v>0.0599999987</v>
      </c>
      <c r="H1193" s="54" t="n">
        <v>0.0599999987</v>
      </c>
      <c r="I1193" s="54" t="n">
        <v>0.800000191</v>
      </c>
      <c r="J1193" s="54" t="n">
        <v>-90</v>
      </c>
      <c r="K1193" s="54" t="n">
        <v>0</v>
      </c>
      <c r="L1193" s="54" t="n">
        <v>0</v>
      </c>
      <c r="M1193" s="54" t="n">
        <v>-3.25</v>
      </c>
      <c r="N1193" s="54" t="n">
        <v>-2.6500001</v>
      </c>
      <c r="O1193" s="54" t="n">
        <v>-1.5</v>
      </c>
      <c r="P1193" s="52" t="inlineStr">
        <is>
          <t>Flat</t>
        </is>
      </c>
      <c r="Q1193" s="52" t="inlineStr">
        <is>
          <t>Rubber</t>
        </is>
      </c>
      <c r="R1193" s="54" t="n">
        <v>0.8</v>
      </c>
      <c r="S1193" s="54" t="n">
        <v>0</v>
      </c>
      <c r="T1193" s="54" t="n">
        <v>0.3</v>
      </c>
      <c r="U1193" s="54" t="n">
        <v>0</v>
      </c>
      <c r="V1193" s="52" t="inlineStr">
        <is>
          <t>No</t>
        </is>
      </c>
      <c r="W1193" s="52" t="inlineStr">
        <is>
          <t>No</t>
        </is>
      </c>
      <c r="X1193" s="52" t="inlineStr">
        <is>
          <t>-</t>
        </is>
      </c>
      <c r="Y1193" s="52" t="inlineStr">
        <is>
          <t>Stored rifle</t>
        </is>
      </c>
    </row>
    <row r="1194" outlineLevel="1">
      <c r="A1194" s="52" t="inlineStr">
        <is>
          <t>BNK-280</t>
        </is>
      </c>
      <c r="B1194" s="52" t="inlineStr">
        <is>
          <t>Command Bunker</t>
        </is>
      </c>
      <c r="C1194" s="58" t="inlineStr">
        <is>
          <t>Cylinder</t>
        </is>
      </c>
      <c r="D1194" s="60" t="inlineStr">
        <is>
          <t>Rifle</t>
        </is>
      </c>
      <c r="E1194" s="52" t="inlineStr">
        <is>
          <t>BNK-261</t>
        </is>
      </c>
      <c r="F1194" s="52" t="n">
        <v>2</v>
      </c>
      <c r="G1194" s="54" t="n">
        <v>0.0599999987</v>
      </c>
      <c r="H1194" s="54" t="n">
        <v>0.0599999987</v>
      </c>
      <c r="I1194" s="54" t="n">
        <v>0.800000191</v>
      </c>
      <c r="J1194" s="54" t="n">
        <v>-90</v>
      </c>
      <c r="K1194" s="54" t="n">
        <v>0</v>
      </c>
      <c r="L1194" s="54" t="n">
        <v>0</v>
      </c>
      <c r="M1194" s="54" t="n">
        <v>-2.69999981</v>
      </c>
      <c r="N1194" s="54" t="n">
        <v>-2.6500001</v>
      </c>
      <c r="O1194" s="54" t="n">
        <v>-1.5</v>
      </c>
      <c r="P1194" s="52" t="inlineStr">
        <is>
          <t>Flat</t>
        </is>
      </c>
      <c r="Q1194" s="52" t="inlineStr">
        <is>
          <t>Rubber</t>
        </is>
      </c>
      <c r="R1194" s="54" t="n">
        <v>0.8</v>
      </c>
      <c r="S1194" s="54" t="n">
        <v>0</v>
      </c>
      <c r="T1194" s="54" t="n">
        <v>0.3</v>
      </c>
      <c r="U1194" s="54" t="n">
        <v>0</v>
      </c>
      <c r="V1194" s="52" t="inlineStr">
        <is>
          <t>No</t>
        </is>
      </c>
      <c r="W1194" s="52" t="inlineStr">
        <is>
          <t>No</t>
        </is>
      </c>
      <c r="X1194" s="52" t="inlineStr">
        <is>
          <t>-</t>
        </is>
      </c>
      <c r="Y1194" s="52" t="inlineStr">
        <is>
          <t>Stored rifle</t>
        </is>
      </c>
    </row>
    <row r="1195" outlineLevel="1">
      <c r="A1195" s="52" t="inlineStr">
        <is>
          <t>BNK-281</t>
        </is>
      </c>
      <c r="B1195" s="52" t="inlineStr">
        <is>
          <t>Command Bunker</t>
        </is>
      </c>
      <c r="C1195" s="63" t="inlineStr">
        <is>
          <t>Cube</t>
        </is>
      </c>
      <c r="D1195" s="60" t="inlineStr">
        <is>
          <t>Lockers</t>
        </is>
      </c>
      <c r="E1195" s="52" t="inlineStr">
        <is>
          <t>BNK-261</t>
        </is>
      </c>
      <c r="F1195" s="52" t="n">
        <v>2</v>
      </c>
      <c r="G1195" s="54" t="n">
        <v>1.9000001</v>
      </c>
      <c r="H1195" s="54" t="n">
        <v>1.89999998</v>
      </c>
      <c r="I1195" s="54" t="n">
        <v>0.5</v>
      </c>
      <c r="J1195" s="54" t="n">
        <v>0</v>
      </c>
      <c r="K1195" s="54" t="n">
        <v>0</v>
      </c>
      <c r="L1195" s="54" t="n">
        <v>0</v>
      </c>
      <c r="M1195" s="54" t="n">
        <v>-3.95000005</v>
      </c>
      <c r="N1195" s="54" t="n">
        <v>-2.45000005</v>
      </c>
      <c r="O1195" s="54" t="n">
        <v>3.4000001</v>
      </c>
      <c r="P1195" s="52" t="inlineStr">
        <is>
          <t>Flat</t>
        </is>
      </c>
      <c r="Q1195" s="52" t="inlineStr">
        <is>
          <t>Paint</t>
        </is>
      </c>
      <c r="R1195" s="54" t="n">
        <v>0.5</v>
      </c>
      <c r="S1195" s="54" t="n">
        <v>0.5</v>
      </c>
      <c r="T1195" s="54" t="n">
        <v>0.45</v>
      </c>
      <c r="U1195" s="54" t="n">
        <v>0</v>
      </c>
      <c r="V1195" s="52" t="inlineStr">
        <is>
          <t>No</t>
        </is>
      </c>
      <c r="W1195" s="52" t="inlineStr">
        <is>
          <t>No</t>
        </is>
      </c>
      <c r="X1195" s="52" t="inlineStr">
        <is>
          <t>-</t>
        </is>
      </c>
      <c r="Y1195" s="52" t="inlineStr">
        <is>
          <t>Row of personal lockers</t>
        </is>
      </c>
    </row>
    <row r="1196" outlineLevel="1">
      <c r="A1196" s="52" t="inlineStr">
        <is>
          <t>BNK-282</t>
        </is>
      </c>
      <c r="B1196" s="52" t="inlineStr">
        <is>
          <t>Command Bunker</t>
        </is>
      </c>
      <c r="C1196" s="63" t="inlineStr">
        <is>
          <t>Cube</t>
        </is>
      </c>
      <c r="D1196" s="60" t="inlineStr">
        <is>
          <t>Locker door line</t>
        </is>
      </c>
      <c r="E1196" s="52" t="inlineStr">
        <is>
          <t>BNK-261</t>
        </is>
      </c>
      <c r="F1196" s="52" t="n">
        <v>2</v>
      </c>
      <c r="G1196" s="54" t="n">
        <v>0.0200004578</v>
      </c>
      <c r="H1196" s="54" t="n">
        <v>1.70000005</v>
      </c>
      <c r="I1196" s="54" t="n">
        <v>0.00999999046</v>
      </c>
      <c r="J1196" s="54" t="n">
        <v>0</v>
      </c>
      <c r="K1196" s="54" t="n">
        <v>0</v>
      </c>
      <c r="L1196" s="54" t="n">
        <v>0</v>
      </c>
      <c r="M1196" s="54" t="n">
        <v>-4.5</v>
      </c>
      <c r="N1196" s="54" t="n">
        <v>-2.45000029</v>
      </c>
      <c r="O1196" s="54" t="n">
        <v>3.14499998</v>
      </c>
      <c r="P1196" s="52" t="inlineStr">
        <is>
          <t>Flat</t>
        </is>
      </c>
      <c r="Q1196" s="52" t="inlineStr">
        <is>
          <t>Metal</t>
        </is>
      </c>
      <c r="R1196" s="54" t="n">
        <v>0.55</v>
      </c>
      <c r="S1196" s="54" t="n">
        <v>0.8</v>
      </c>
      <c r="T1196" s="54" t="n">
        <v>0.35</v>
      </c>
      <c r="U1196" s="54" t="n">
        <v>0</v>
      </c>
      <c r="V1196" s="52" t="inlineStr">
        <is>
          <t>No</t>
        </is>
      </c>
      <c r="W1196" s="52" t="inlineStr">
        <is>
          <t>No</t>
        </is>
      </c>
      <c r="X1196" s="52" t="inlineStr">
        <is>
          <t>-</t>
        </is>
      </c>
      <c r="Y1196" s="52" t="inlineStr">
        <is>
          <t>Locker door gap</t>
        </is>
      </c>
    </row>
    <row r="1197" outlineLevel="1">
      <c r="A1197" s="52" t="inlineStr">
        <is>
          <t>BNK-283</t>
        </is>
      </c>
      <c r="B1197" s="52" t="inlineStr">
        <is>
          <t>Command Bunker</t>
        </is>
      </c>
      <c r="C1197" s="63" t="inlineStr">
        <is>
          <t>Cube</t>
        </is>
      </c>
      <c r="D1197" s="60" t="inlineStr">
        <is>
          <t>Locker door line</t>
        </is>
      </c>
      <c r="E1197" s="52" t="inlineStr">
        <is>
          <t>BNK-261</t>
        </is>
      </c>
      <c r="F1197" s="52" t="n">
        <v>2</v>
      </c>
      <c r="G1197" s="54" t="n">
        <v>0.0199999809</v>
      </c>
      <c r="H1197" s="54" t="n">
        <v>1.70000005</v>
      </c>
      <c r="I1197" s="54" t="n">
        <v>0.00999999046</v>
      </c>
      <c r="J1197" s="54" t="n">
        <v>0</v>
      </c>
      <c r="K1197" s="54" t="n">
        <v>0</v>
      </c>
      <c r="L1197" s="54" t="n">
        <v>0</v>
      </c>
      <c r="M1197" s="54" t="n">
        <v>-3.86999989</v>
      </c>
      <c r="N1197" s="54" t="n">
        <v>-2.45000029</v>
      </c>
      <c r="O1197" s="54" t="n">
        <v>3.14499998</v>
      </c>
      <c r="P1197" s="52" t="inlineStr">
        <is>
          <t>Flat</t>
        </is>
      </c>
      <c r="Q1197" s="52" t="inlineStr">
        <is>
          <t>Metal</t>
        </is>
      </c>
      <c r="R1197" s="54" t="n">
        <v>0.55</v>
      </c>
      <c r="S1197" s="54" t="n">
        <v>0.8</v>
      </c>
      <c r="T1197" s="54" t="n">
        <v>0.35</v>
      </c>
      <c r="U1197" s="54" t="n">
        <v>0</v>
      </c>
      <c r="V1197" s="52" t="inlineStr">
        <is>
          <t>No</t>
        </is>
      </c>
      <c r="W1197" s="52" t="inlineStr">
        <is>
          <t>No</t>
        </is>
      </c>
      <c r="X1197" s="52" t="inlineStr">
        <is>
          <t>-</t>
        </is>
      </c>
      <c r="Y1197" s="52" t="inlineStr">
        <is>
          <t>Locker door gap</t>
        </is>
      </c>
    </row>
    <row r="1198" outlineLevel="1">
      <c r="A1198" s="52" t="inlineStr">
        <is>
          <t>BNK-284</t>
        </is>
      </c>
      <c r="B1198" s="52" t="inlineStr">
        <is>
          <t>Command Bunker</t>
        </is>
      </c>
      <c r="C1198" s="63" t="inlineStr">
        <is>
          <t>Cube</t>
        </is>
      </c>
      <c r="D1198" s="60" t="inlineStr">
        <is>
          <t>Locker door line</t>
        </is>
      </c>
      <c r="E1198" s="52" t="inlineStr">
        <is>
          <t>BNK-261</t>
        </is>
      </c>
      <c r="F1198" s="52" t="n">
        <v>2</v>
      </c>
      <c r="G1198" s="54" t="n">
        <v>0.0199999809</v>
      </c>
      <c r="H1198" s="54" t="n">
        <v>1.70000005</v>
      </c>
      <c r="I1198" s="54" t="n">
        <v>0.00999999046</v>
      </c>
      <c r="J1198" s="54" t="n">
        <v>0</v>
      </c>
      <c r="K1198" s="54" t="n">
        <v>0</v>
      </c>
      <c r="L1198" s="54" t="n">
        <v>0</v>
      </c>
      <c r="M1198" s="54" t="n">
        <v>-3.24000001</v>
      </c>
      <c r="N1198" s="54" t="n">
        <v>-2.45000029</v>
      </c>
      <c r="O1198" s="54" t="n">
        <v>3.14499998</v>
      </c>
      <c r="P1198" s="52" t="inlineStr">
        <is>
          <t>Flat</t>
        </is>
      </c>
      <c r="Q1198" s="52" t="inlineStr">
        <is>
          <t>Metal</t>
        </is>
      </c>
      <c r="R1198" s="54" t="n">
        <v>0.55</v>
      </c>
      <c r="S1198" s="54" t="n">
        <v>0.8</v>
      </c>
      <c r="T1198" s="54" t="n">
        <v>0.35</v>
      </c>
      <c r="U1198" s="54" t="n">
        <v>0</v>
      </c>
      <c r="V1198" s="52" t="inlineStr">
        <is>
          <t>No</t>
        </is>
      </c>
      <c r="W1198" s="52" t="inlineStr">
        <is>
          <t>No</t>
        </is>
      </c>
      <c r="X1198" s="52" t="inlineStr">
        <is>
          <t>-</t>
        </is>
      </c>
      <c r="Y1198" s="52" t="inlineStr">
        <is>
          <t>Locker door gap</t>
        </is>
      </c>
    </row>
    <row r="1199" outlineLevel="1">
      <c r="A1199" s="52" t="inlineStr">
        <is>
          <t>BNK-285</t>
        </is>
      </c>
      <c r="B1199" s="52" t="inlineStr">
        <is>
          <t>Command Bunker</t>
        </is>
      </c>
      <c r="C1199" s="63" t="inlineStr">
        <is>
          <t>Cube</t>
        </is>
      </c>
      <c r="D1199" s="60" t="inlineStr">
        <is>
          <t>Table</t>
        </is>
      </c>
      <c r="E1199" s="52" t="inlineStr">
        <is>
          <t>BNK-261</t>
        </is>
      </c>
      <c r="F1199" s="52" t="n">
        <v>2</v>
      </c>
      <c r="G1199" s="54" t="n">
        <v>1</v>
      </c>
      <c r="H1199" s="54" t="n">
        <v>0.75</v>
      </c>
      <c r="I1199" s="54" t="n">
        <v>0.899999976</v>
      </c>
      <c r="J1199" s="54" t="n">
        <v>0</v>
      </c>
      <c r="K1199" s="54" t="n">
        <v>0</v>
      </c>
      <c r="L1199" s="54" t="n">
        <v>0</v>
      </c>
      <c r="M1199" s="54" t="n">
        <v>-3</v>
      </c>
      <c r="N1199" s="54" t="n">
        <v>-3.0250001</v>
      </c>
      <c r="O1199" s="54" t="n">
        <v>0.949999988</v>
      </c>
      <c r="P1199" s="52" t="inlineStr">
        <is>
          <t>Flat</t>
        </is>
      </c>
      <c r="Q1199" s="52" t="inlineStr">
        <is>
          <t>Wood</t>
        </is>
      </c>
      <c r="R1199" s="54" t="n">
        <v>0.75</v>
      </c>
      <c r="S1199" s="54" t="n">
        <v>0</v>
      </c>
      <c r="T1199" s="54" t="n">
        <v>0.25</v>
      </c>
      <c r="U1199" s="54" t="n">
        <v>0</v>
      </c>
      <c r="V1199" s="52" t="inlineStr">
        <is>
          <t>No</t>
        </is>
      </c>
      <c r="W1199" s="52" t="inlineStr">
        <is>
          <t>No</t>
        </is>
      </c>
      <c r="X1199" s="52" t="inlineStr">
        <is>
          <t>-</t>
        </is>
      </c>
      <c r="Y1199" s="52" t="inlineStr">
        <is>
          <t>Mess table</t>
        </is>
      </c>
    </row>
    <row r="1200" outlineLevel="1">
      <c r="A1200" s="52" t="inlineStr">
        <is>
          <t>BNK-286</t>
        </is>
      </c>
      <c r="B1200" s="52" t="inlineStr">
        <is>
          <t>Command Bunker</t>
        </is>
      </c>
      <c r="C1200" s="63" t="inlineStr">
        <is>
          <t>Cube</t>
        </is>
      </c>
      <c r="D1200" s="60" t="inlineStr">
        <is>
          <t>Bench</t>
        </is>
      </c>
      <c r="E1200" s="52" t="inlineStr">
        <is>
          <t>BNK-261</t>
        </is>
      </c>
      <c r="F1200" s="52" t="n">
        <v>2</v>
      </c>
      <c r="G1200" s="54" t="n">
        <v>1.19999981</v>
      </c>
      <c r="H1200" s="54" t="n">
        <v>0.420000076</v>
      </c>
      <c r="I1200" s="54" t="n">
        <v>0.299999952</v>
      </c>
      <c r="J1200" s="54" t="n">
        <v>0</v>
      </c>
      <c r="K1200" s="54" t="n">
        <v>0</v>
      </c>
      <c r="L1200" s="54" t="n">
        <v>0</v>
      </c>
      <c r="M1200" s="54" t="n">
        <v>-3</v>
      </c>
      <c r="N1200" s="54" t="n">
        <v>-3.19000006</v>
      </c>
      <c r="O1200" s="54" t="n">
        <v>1.64999998</v>
      </c>
      <c r="P1200" s="52" t="inlineStr">
        <is>
          <t>Flat</t>
        </is>
      </c>
      <c r="Q1200" s="52" t="inlineStr">
        <is>
          <t>Wood</t>
        </is>
      </c>
      <c r="R1200" s="54" t="n">
        <v>0.75</v>
      </c>
      <c r="S1200" s="54" t="n">
        <v>0</v>
      </c>
      <c r="T1200" s="54" t="n">
        <v>0.25</v>
      </c>
      <c r="U1200" s="54" t="n">
        <v>0</v>
      </c>
      <c r="V1200" s="52" t="inlineStr">
        <is>
          <t>No</t>
        </is>
      </c>
      <c r="W1200" s="52" t="inlineStr">
        <is>
          <t>No</t>
        </is>
      </c>
      <c r="X1200" s="52" t="inlineStr">
        <is>
          <t>-</t>
        </is>
      </c>
      <c r="Y1200" s="52" t="inlineStr">
        <is>
          <t>Bench</t>
        </is>
      </c>
    </row>
    <row r="1201" outlineLevel="1">
      <c r="A1201" s="52" t="inlineStr">
        <is>
          <t>BNK-287</t>
        </is>
      </c>
      <c r="B1201" s="52" t="inlineStr">
        <is>
          <t>Command Bunker</t>
        </is>
      </c>
      <c r="C1201" s="63" t="inlineStr">
        <is>
          <t>Cube</t>
        </is>
      </c>
      <c r="D1201" s="60" t="inlineStr">
        <is>
          <t>Room sign</t>
        </is>
      </c>
      <c r="E1201" s="52" t="inlineStr">
        <is>
          <t>BNK-261</t>
        </is>
      </c>
      <c r="F1201" s="52" t="n">
        <v>2</v>
      </c>
      <c r="G1201" s="54" t="n">
        <v>0.0399999619</v>
      </c>
      <c r="H1201" s="54" t="n">
        <v>0.25</v>
      </c>
      <c r="I1201" s="54" t="n">
        <v>0.799999952</v>
      </c>
      <c r="J1201" s="54" t="n">
        <v>0</v>
      </c>
      <c r="K1201" s="54" t="n">
        <v>0</v>
      </c>
      <c r="L1201" s="54" t="n">
        <v>0</v>
      </c>
      <c r="M1201" s="54" t="n">
        <v>-1.75999999</v>
      </c>
      <c r="N1201" s="54" t="n">
        <v>-1.125</v>
      </c>
      <c r="O1201" s="54" t="n">
        <v>1.39999998</v>
      </c>
      <c r="P1201" s="52" t="inlineStr">
        <is>
          <t>Flat</t>
        </is>
      </c>
      <c r="Q1201" s="52" t="inlineStr">
        <is>
          <t>Paint</t>
        </is>
      </c>
      <c r="R1201" s="54" t="n">
        <v>0.55</v>
      </c>
      <c r="S1201" s="54" t="n">
        <v>0.3</v>
      </c>
      <c r="T1201" s="54" t="n">
        <v>0.3</v>
      </c>
      <c r="U1201" s="54" t="n">
        <v>0</v>
      </c>
      <c r="V1201" s="52" t="inlineStr">
        <is>
          <t>No</t>
        </is>
      </c>
      <c r="W1201" s="52" t="inlineStr">
        <is>
          <t>No</t>
        </is>
      </c>
      <c r="X1201" s="52" t="inlineStr">
        <is>
          <t>-</t>
        </is>
      </c>
      <c r="Y1201" s="52" t="inlineStr">
        <is>
          <t>Sign: BUNKS</t>
        </is>
      </c>
    </row>
    <row r="1202" outlineLevel="1">
      <c r="A1202" s="52" t="inlineStr">
        <is>
          <t>BNK-288</t>
        </is>
      </c>
      <c r="B1202" s="52" t="inlineStr">
        <is>
          <t>Command Bunker</t>
        </is>
      </c>
      <c r="C1202" s="58" t="inlineStr">
        <is>
          <t>Cylinder</t>
        </is>
      </c>
      <c r="D1202" s="60" t="inlineStr">
        <is>
          <t>Fire extinguisher</t>
        </is>
      </c>
      <c r="E1202" s="52" t="inlineStr">
        <is>
          <t>BNK-261</t>
        </is>
      </c>
      <c r="F1202" s="52" t="n">
        <v>2</v>
      </c>
      <c r="G1202" s="54" t="n">
        <v>0.159999996</v>
      </c>
      <c r="H1202" s="54" t="n">
        <v>0.159999996</v>
      </c>
      <c r="I1202" s="54" t="n">
        <v>0.449999988</v>
      </c>
      <c r="J1202" s="54" t="n">
        <v>90</v>
      </c>
      <c r="K1202" s="54" t="n">
        <v>0</v>
      </c>
      <c r="L1202" s="54" t="n">
        <v>0</v>
      </c>
      <c r="M1202" s="54" t="n">
        <v>-2</v>
      </c>
      <c r="N1202" s="54" t="n">
        <v>-3</v>
      </c>
      <c r="O1202" s="54" t="n">
        <v>3.4000001</v>
      </c>
      <c r="P1202" s="52" t="inlineStr">
        <is>
          <t>Flat</t>
        </is>
      </c>
      <c r="Q1202" s="52" t="inlineStr">
        <is>
          <t>Paint</t>
        </is>
      </c>
      <c r="R1202" s="54" t="n">
        <v>0.55</v>
      </c>
      <c r="S1202" s="54" t="n">
        <v>0.3</v>
      </c>
      <c r="T1202" s="54" t="n">
        <v>0.32</v>
      </c>
      <c r="U1202" s="54" t="n">
        <v>0</v>
      </c>
      <c r="V1202" s="52" t="inlineStr">
        <is>
          <t>No</t>
        </is>
      </c>
      <c r="W1202" s="52" t="inlineStr">
        <is>
          <t>No</t>
        </is>
      </c>
      <c r="X1202" s="52" t="inlineStr">
        <is>
          <t>-</t>
        </is>
      </c>
      <c r="Y1202" s="52" t="inlineStr">
        <is>
          <t>Extinguisher</t>
        </is>
      </c>
    </row>
    <row r="1203" outlineLevel="1">
      <c r="A1203" s="52" t="inlineStr">
        <is>
          <t>BNK-289</t>
        </is>
      </c>
      <c r="B1203" s="52" t="inlineStr">
        <is>
          <t>Command Bunker</t>
        </is>
      </c>
      <c r="C1203" s="63" t="inlineStr">
        <is>
          <t>Cube</t>
        </is>
      </c>
      <c r="D1203" s="60" t="inlineStr">
        <is>
          <t>Floor line</t>
        </is>
      </c>
      <c r="E1203" s="52" t="inlineStr">
        <is>
          <t>BNK-261</t>
        </is>
      </c>
      <c r="F1203" s="52" t="n">
        <v>2</v>
      </c>
      <c r="G1203" s="54" t="n">
        <v>2</v>
      </c>
      <c r="H1203" s="54" t="n">
        <v>0.0120000839</v>
      </c>
      <c r="I1203" s="54" t="n">
        <v>0.100000024</v>
      </c>
      <c r="J1203" s="54" t="n">
        <v>0</v>
      </c>
      <c r="K1203" s="54" t="n">
        <v>0</v>
      </c>
      <c r="L1203" s="54" t="n">
        <v>0</v>
      </c>
      <c r="M1203" s="54" t="n">
        <v>-3</v>
      </c>
      <c r="N1203" s="54" t="n">
        <v>-3.39400005</v>
      </c>
      <c r="O1203" s="54" t="n">
        <v>-1.3499999</v>
      </c>
      <c r="P1203" s="52" t="inlineStr">
        <is>
          <t>Flat</t>
        </is>
      </c>
      <c r="Q1203" s="52" t="inlineStr">
        <is>
          <t>Paint</t>
        </is>
      </c>
      <c r="R1203" s="54" t="n">
        <v>0.6</v>
      </c>
      <c r="S1203" s="54" t="n">
        <v>0.2</v>
      </c>
      <c r="T1203" s="54" t="n">
        <v>0.3</v>
      </c>
      <c r="U1203" s="54" t="n">
        <v>0</v>
      </c>
      <c r="V1203" s="52" t="inlineStr">
        <is>
          <t>No</t>
        </is>
      </c>
      <c r="W1203" s="52" t="inlineStr">
        <is>
          <t>No</t>
        </is>
      </c>
      <c r="X1203" s="52" t="inlineStr">
        <is>
          <t>-</t>
        </is>
      </c>
      <c r="Y1203" s="52" t="inlineStr">
        <is>
          <t>Painted line in front of the rack</t>
        </is>
      </c>
    </row>
    <row r="1204" outlineLevel="1">
      <c r="A1204" s="52" t="inlineStr">
        <is>
          <t>BNK-290</t>
        </is>
      </c>
      <c r="B1204" s="52" t="inlineStr">
        <is>
          <t>Command Bunker</t>
        </is>
      </c>
      <c r="C1204" s="53" t="inlineStr">
        <is>
          <t>Group</t>
        </is>
      </c>
      <c r="D1204" s="57" t="inlineStr">
        <is>
          <t>Generator room</t>
        </is>
      </c>
      <c r="E1204" s="52" t="inlineStr">
        <is>
          <t>BNK-00</t>
        </is>
      </c>
      <c r="F1204" s="52" t="n">
        <v>1</v>
      </c>
      <c r="G1204" s="54" t="n">
        <v>1</v>
      </c>
      <c r="H1204" s="54" t="n">
        <v>1</v>
      </c>
      <c r="I1204" s="54" t="n">
        <v>1</v>
      </c>
      <c r="J1204" s="54" t="n">
        <v>0</v>
      </c>
      <c r="K1204" s="54" t="n">
        <v>0</v>
      </c>
      <c r="L1204" s="54" t="n">
        <v>0</v>
      </c>
      <c r="M1204" s="54" t="n">
        <v>0</v>
      </c>
      <c r="N1204" s="54" t="n">
        <v>0</v>
      </c>
      <c r="O1204" s="54" t="n">
        <v>0</v>
      </c>
      <c r="P1204" s="52" t="inlineStr">
        <is>
          <t>-</t>
        </is>
      </c>
      <c r="Q1204" s="52" t="inlineStr">
        <is>
          <t>Plain</t>
        </is>
      </c>
      <c r="R1204" s="54" t="n">
        <v>0.5</v>
      </c>
      <c r="S1204" s="54" t="n">
        <v>0</v>
      </c>
      <c r="T1204" s="54" t="n">
        <v>0.2</v>
      </c>
      <c r="U1204" s="54" t="n">
        <v>0</v>
      </c>
      <c r="V1204" s="52" t="inlineStr">
        <is>
          <t>No</t>
        </is>
      </c>
      <c r="W1204" s="52" t="inlineStr">
        <is>
          <t>Yes</t>
        </is>
      </c>
      <c r="X1204" s="52" t="inlineStr">
        <is>
          <t>-</t>
        </is>
      </c>
      <c r="Y1204" s="52" t="inlineStr">
        <is>
          <t>Diesel generator, fuel tank and ventilation plant</t>
        </is>
      </c>
    </row>
    <row r="1205" outlineLevel="1">
      <c r="A1205" s="52" t="inlineStr">
        <is>
          <t>BNK-291</t>
        </is>
      </c>
      <c r="B1205" s="52" t="inlineStr">
        <is>
          <t>Command Bunker</t>
        </is>
      </c>
      <c r="C1205" s="63" t="inlineStr">
        <is>
          <t>Cube</t>
        </is>
      </c>
      <c r="D1205" s="60" t="inlineStr">
        <is>
          <t>Fixture housing</t>
        </is>
      </c>
      <c r="E1205" s="52" t="inlineStr">
        <is>
          <t>BNK-290</t>
        </is>
      </c>
      <c r="F1205" s="52" t="n">
        <v>2</v>
      </c>
      <c r="G1205" s="54" t="n">
        <v>1.29999995</v>
      </c>
      <c r="H1205" s="54" t="n">
        <v>0.0500000007</v>
      </c>
      <c r="I1205" s="54" t="n">
        <v>0.300000012</v>
      </c>
      <c r="J1205" s="54" t="n">
        <v>0</v>
      </c>
      <c r="K1205" s="54" t="n">
        <v>0</v>
      </c>
      <c r="L1205" s="54" t="n">
        <v>0</v>
      </c>
      <c r="M1205" s="54" t="n">
        <v>3.5</v>
      </c>
      <c r="N1205" s="54" t="n">
        <v>-0.829999983</v>
      </c>
      <c r="O1205" s="54" t="n">
        <v>0.600000024</v>
      </c>
      <c r="P1205" s="52" t="inlineStr">
        <is>
          <t>Flat</t>
        </is>
      </c>
      <c r="Q1205" s="52" t="inlineStr">
        <is>
          <t>Metal</t>
        </is>
      </c>
      <c r="R1205" s="54" t="n">
        <v>0.4</v>
      </c>
      <c r="S1205" s="54" t="n">
        <v>0.9</v>
      </c>
      <c r="T1205" s="54" t="n">
        <v>0.28</v>
      </c>
      <c r="U1205" s="54" t="n">
        <v>0</v>
      </c>
      <c r="V1205" s="52" t="inlineStr">
        <is>
          <t>No</t>
        </is>
      </c>
      <c r="W1205" s="52" t="inlineStr">
        <is>
          <t>No</t>
        </is>
      </c>
      <c r="X1205" s="52" t="inlineStr">
        <is>
          <t>-</t>
        </is>
      </c>
      <c r="Y1205" s="52" t="inlineStr">
        <is>
          <t>Fluorescent fixture body</t>
        </is>
      </c>
    </row>
    <row r="1206" outlineLevel="1">
      <c r="A1206" s="52" t="inlineStr">
        <is>
          <t>BNK-292</t>
        </is>
      </c>
      <c r="B1206" s="52" t="inlineStr">
        <is>
          <t>Command Bunker</t>
        </is>
      </c>
      <c r="C1206" s="63" t="inlineStr">
        <is>
          <t>Cube</t>
        </is>
      </c>
      <c r="D1206" s="60" t="inlineStr">
        <is>
          <t>Plant room tube (light)</t>
        </is>
      </c>
      <c r="E1206" s="52" t="inlineStr">
        <is>
          <t>BNK-290</t>
        </is>
      </c>
      <c r="F1206" s="52" t="n">
        <v>2</v>
      </c>
      <c r="G1206" s="54" t="n">
        <v>1.20000005</v>
      </c>
      <c r="H1206" s="54" t="n">
        <v>0.0500000007</v>
      </c>
      <c r="I1206" s="54" t="n">
        <v>0.219999999</v>
      </c>
      <c r="J1206" s="54" t="n">
        <v>0</v>
      </c>
      <c r="K1206" s="54" t="n">
        <v>0</v>
      </c>
      <c r="L1206" s="54" t="n">
        <v>0</v>
      </c>
      <c r="M1206" s="54" t="n">
        <v>3.5</v>
      </c>
      <c r="N1206" s="54" t="n">
        <v>-0.870000005</v>
      </c>
      <c r="O1206" s="54" t="n">
        <v>0.600000024</v>
      </c>
      <c r="P1206" s="52" t="inlineStr">
        <is>
          <t>Flat</t>
        </is>
      </c>
      <c r="Q1206" s="52" t="inlineStr">
        <is>
          <t>Plain</t>
        </is>
      </c>
      <c r="R1206" s="54" t="n">
        <v>0.4</v>
      </c>
      <c r="S1206" s="54" t="n">
        <v>0</v>
      </c>
      <c r="T1206" s="54" t="n">
        <v>0.42</v>
      </c>
      <c r="U1206" s="54" t="n">
        <v>1</v>
      </c>
      <c r="V1206" s="52" t="inlineStr">
        <is>
          <t>No</t>
        </is>
      </c>
      <c r="W1206" s="52" t="inlineStr">
        <is>
          <t>No</t>
        </is>
      </c>
      <c r="X1206" s="52" t="inlineStr">
        <is>
          <t>-</t>
        </is>
      </c>
      <c r="Y1206" s="52" t="inlineStr">
        <is>
          <t>Fluorescent tube (practical light)</t>
        </is>
      </c>
    </row>
    <row r="1207" outlineLevel="1">
      <c r="A1207" s="52" t="inlineStr">
        <is>
          <t>BNK-293</t>
        </is>
      </c>
      <c r="B1207" s="52" t="inlineStr">
        <is>
          <t>Command Bunker</t>
        </is>
      </c>
      <c r="C1207" s="63" t="inlineStr">
        <is>
          <t>Cube</t>
        </is>
      </c>
      <c r="D1207" s="60" t="inlineStr">
        <is>
          <t>Ceiling beam</t>
        </is>
      </c>
      <c r="E1207" s="52" t="inlineStr">
        <is>
          <t>BNK-290</t>
        </is>
      </c>
      <c r="F1207" s="52" t="n">
        <v>2</v>
      </c>
      <c r="G1207" s="54" t="n">
        <v>3.39999986</v>
      </c>
      <c r="H1207" s="54" t="n">
        <v>0.199999988</v>
      </c>
      <c r="I1207" s="54" t="n">
        <v>0.24000001</v>
      </c>
      <c r="J1207" s="54" t="n">
        <v>0</v>
      </c>
      <c r="K1207" s="54" t="n">
        <v>0</v>
      </c>
      <c r="L1207" s="54" t="n">
        <v>0</v>
      </c>
      <c r="M1207" s="54" t="n">
        <v>3.5</v>
      </c>
      <c r="N1207" s="54" t="n">
        <v>-0.899999976</v>
      </c>
      <c r="O1207" s="54" t="n">
        <v>-0.899999976</v>
      </c>
      <c r="P1207" s="52" t="inlineStr">
        <is>
          <t>Flat</t>
        </is>
      </c>
      <c r="Q1207" s="52" t="inlineStr">
        <is>
          <t>Concrete</t>
        </is>
      </c>
      <c r="R1207" s="54" t="n">
        <v>0.85</v>
      </c>
      <c r="S1207" s="54" t="n">
        <v>0</v>
      </c>
      <c r="T1207" s="54" t="n">
        <v>0.3</v>
      </c>
      <c r="U1207" s="54" t="n">
        <v>0</v>
      </c>
      <c r="V1207" s="52" t="inlineStr">
        <is>
          <t>No</t>
        </is>
      </c>
      <c r="W1207" s="52" t="inlineStr">
        <is>
          <t>No</t>
        </is>
      </c>
      <c r="X1207" s="52" t="inlineStr">
        <is>
          <t>-</t>
        </is>
      </c>
      <c r="Y1207" s="52" t="inlineStr">
        <is>
          <t>Concrete ceiling rib</t>
        </is>
      </c>
    </row>
    <row r="1208" outlineLevel="1">
      <c r="A1208" s="52" t="inlineStr">
        <is>
          <t>BNK-294</t>
        </is>
      </c>
      <c r="B1208" s="52" t="inlineStr">
        <is>
          <t>Command Bunker</t>
        </is>
      </c>
      <c r="C1208" s="63" t="inlineStr">
        <is>
          <t>Cube</t>
        </is>
      </c>
      <c r="D1208" s="60" t="inlineStr">
        <is>
          <t>Ceiling beam</t>
        </is>
      </c>
      <c r="E1208" s="52" t="inlineStr">
        <is>
          <t>BNK-290</t>
        </is>
      </c>
      <c r="F1208" s="52" t="n">
        <v>2</v>
      </c>
      <c r="G1208" s="54" t="n">
        <v>3.39999986</v>
      </c>
      <c r="H1208" s="54" t="n">
        <v>0.199999988</v>
      </c>
      <c r="I1208" s="54" t="n">
        <v>0.23999989</v>
      </c>
      <c r="J1208" s="54" t="n">
        <v>0</v>
      </c>
      <c r="K1208" s="54" t="n">
        <v>0</v>
      </c>
      <c r="L1208" s="54" t="n">
        <v>0</v>
      </c>
      <c r="M1208" s="54" t="n">
        <v>3.5</v>
      </c>
      <c r="N1208" s="54" t="n">
        <v>-0.899999976</v>
      </c>
      <c r="O1208" s="54" t="n">
        <v>2</v>
      </c>
      <c r="P1208" s="52" t="inlineStr">
        <is>
          <t>Flat</t>
        </is>
      </c>
      <c r="Q1208" s="52" t="inlineStr">
        <is>
          <t>Concrete</t>
        </is>
      </c>
      <c r="R1208" s="54" t="n">
        <v>0.85</v>
      </c>
      <c r="S1208" s="54" t="n">
        <v>0</v>
      </c>
      <c r="T1208" s="54" t="n">
        <v>0.3</v>
      </c>
      <c r="U1208" s="54" t="n">
        <v>0</v>
      </c>
      <c r="V1208" s="52" t="inlineStr">
        <is>
          <t>No</t>
        </is>
      </c>
      <c r="W1208" s="52" t="inlineStr">
        <is>
          <t>No</t>
        </is>
      </c>
      <c r="X1208" s="52" t="inlineStr">
        <is>
          <t>-</t>
        </is>
      </c>
      <c r="Y1208" s="52" t="inlineStr">
        <is>
          <t>Concrete ceiling rib</t>
        </is>
      </c>
    </row>
    <row r="1209" outlineLevel="1">
      <c r="A1209" s="52" t="inlineStr">
        <is>
          <t>BNK-295</t>
        </is>
      </c>
      <c r="B1209" s="52" t="inlineStr">
        <is>
          <t>Command Bunker</t>
        </is>
      </c>
      <c r="C1209" s="63" t="inlineStr">
        <is>
          <t>Cube</t>
        </is>
      </c>
      <c r="D1209" s="60" t="inlineStr">
        <is>
          <t>Wall rib</t>
        </is>
      </c>
      <c r="E1209" s="52" t="inlineStr">
        <is>
          <t>BNK-290</t>
        </is>
      </c>
      <c r="F1209" s="52" t="n">
        <v>2</v>
      </c>
      <c r="G1209" s="54" t="n">
        <v>0.119999886</v>
      </c>
      <c r="H1209" s="54" t="n">
        <v>2.60000014</v>
      </c>
      <c r="I1209" s="54" t="n">
        <v>0.299999952</v>
      </c>
      <c r="J1209" s="54" t="n">
        <v>0</v>
      </c>
      <c r="K1209" s="54" t="n">
        <v>0</v>
      </c>
      <c r="L1209" s="54" t="n">
        <v>0</v>
      </c>
      <c r="M1209" s="54" t="n">
        <v>5.13999987</v>
      </c>
      <c r="N1209" s="54" t="n">
        <v>-2.10000014</v>
      </c>
      <c r="O1209" s="54" t="n">
        <v>-1.20000005</v>
      </c>
      <c r="P1209" s="52" t="inlineStr">
        <is>
          <t>Flat</t>
        </is>
      </c>
      <c r="Q1209" s="52" t="inlineStr">
        <is>
          <t>Concrete</t>
        </is>
      </c>
      <c r="R1209" s="54" t="n">
        <v>0.85</v>
      </c>
      <c r="S1209" s="54" t="n">
        <v>0</v>
      </c>
      <c r="T1209" s="54" t="n">
        <v>0.3</v>
      </c>
      <c r="U1209" s="54" t="n">
        <v>0</v>
      </c>
      <c r="V1209" s="52" t="inlineStr">
        <is>
          <t>No</t>
        </is>
      </c>
      <c r="W1209" s="52" t="inlineStr">
        <is>
          <t>No</t>
        </is>
      </c>
      <c r="X1209" s="52" t="inlineStr">
        <is>
          <t>-</t>
        </is>
      </c>
      <c r="Y1209" s="52" t="inlineStr">
        <is>
          <t>Pilaster</t>
        </is>
      </c>
    </row>
    <row r="1210" outlineLevel="1">
      <c r="A1210" s="52" t="inlineStr">
        <is>
          <t>BNK-296</t>
        </is>
      </c>
      <c r="B1210" s="52" t="inlineStr">
        <is>
          <t>Command Bunker</t>
        </is>
      </c>
      <c r="C1210" s="63" t="inlineStr">
        <is>
          <t>Cube</t>
        </is>
      </c>
      <c r="D1210" s="60" t="inlineStr">
        <is>
          <t>Wall rib</t>
        </is>
      </c>
      <c r="E1210" s="52" t="inlineStr">
        <is>
          <t>BNK-290</t>
        </is>
      </c>
      <c r="F1210" s="52" t="n">
        <v>2</v>
      </c>
      <c r="G1210" s="54" t="n">
        <v>0.119999886</v>
      </c>
      <c r="H1210" s="54" t="n">
        <v>2.60000014</v>
      </c>
      <c r="I1210" s="54" t="n">
        <v>0.300000012</v>
      </c>
      <c r="J1210" s="54" t="n">
        <v>0</v>
      </c>
      <c r="K1210" s="54" t="n">
        <v>0</v>
      </c>
      <c r="L1210" s="54" t="n">
        <v>0</v>
      </c>
      <c r="M1210" s="54" t="n">
        <v>5.13999987</v>
      </c>
      <c r="N1210" s="54" t="n">
        <v>-2.10000014</v>
      </c>
      <c r="O1210" s="54" t="n">
        <v>0</v>
      </c>
      <c r="P1210" s="52" t="inlineStr">
        <is>
          <t>Flat</t>
        </is>
      </c>
      <c r="Q1210" s="52" t="inlineStr">
        <is>
          <t>Concrete</t>
        </is>
      </c>
      <c r="R1210" s="54" t="n">
        <v>0.85</v>
      </c>
      <c r="S1210" s="54" t="n">
        <v>0</v>
      </c>
      <c r="T1210" s="54" t="n">
        <v>0.3</v>
      </c>
      <c r="U1210" s="54" t="n">
        <v>0</v>
      </c>
      <c r="V1210" s="52" t="inlineStr">
        <is>
          <t>No</t>
        </is>
      </c>
      <c r="W1210" s="52" t="inlineStr">
        <is>
          <t>No</t>
        </is>
      </c>
      <c r="X1210" s="52" t="inlineStr">
        <is>
          <t>-</t>
        </is>
      </c>
      <c r="Y1210" s="52" t="inlineStr">
        <is>
          <t>Pilaster</t>
        </is>
      </c>
    </row>
    <row r="1211" outlineLevel="1">
      <c r="A1211" s="52" t="inlineStr">
        <is>
          <t>BNK-297</t>
        </is>
      </c>
      <c r="B1211" s="52" t="inlineStr">
        <is>
          <t>Command Bunker</t>
        </is>
      </c>
      <c r="C1211" s="63" t="inlineStr">
        <is>
          <t>Cube</t>
        </is>
      </c>
      <c r="D1211" s="60" t="inlineStr">
        <is>
          <t>Wall rib</t>
        </is>
      </c>
      <c r="E1211" s="52" t="inlineStr">
        <is>
          <t>BNK-290</t>
        </is>
      </c>
      <c r="F1211" s="52" t="n">
        <v>2</v>
      </c>
      <c r="G1211" s="54" t="n">
        <v>0.119999886</v>
      </c>
      <c r="H1211" s="54" t="n">
        <v>2.60000014</v>
      </c>
      <c r="I1211" s="54" t="n">
        <v>0.300000191</v>
      </c>
      <c r="J1211" s="54" t="n">
        <v>0</v>
      </c>
      <c r="K1211" s="54" t="n">
        <v>0</v>
      </c>
      <c r="L1211" s="54" t="n">
        <v>0</v>
      </c>
      <c r="M1211" s="54" t="n">
        <v>5.13999987</v>
      </c>
      <c r="N1211" s="54" t="n">
        <v>-2.10000014</v>
      </c>
      <c r="O1211" s="54" t="n">
        <v>3.20000005</v>
      </c>
      <c r="P1211" s="52" t="inlineStr">
        <is>
          <t>Flat</t>
        </is>
      </c>
      <c r="Q1211" s="52" t="inlineStr">
        <is>
          <t>Concrete</t>
        </is>
      </c>
      <c r="R1211" s="54" t="n">
        <v>0.85</v>
      </c>
      <c r="S1211" s="54" t="n">
        <v>0</v>
      </c>
      <c r="T1211" s="54" t="n">
        <v>0.3</v>
      </c>
      <c r="U1211" s="54" t="n">
        <v>0</v>
      </c>
      <c r="V1211" s="52" t="inlineStr">
        <is>
          <t>No</t>
        </is>
      </c>
      <c r="W1211" s="52" t="inlineStr">
        <is>
          <t>No</t>
        </is>
      </c>
      <c r="X1211" s="52" t="inlineStr">
        <is>
          <t>-</t>
        </is>
      </c>
      <c r="Y1211" s="52" t="inlineStr">
        <is>
          <t>Pilaster</t>
        </is>
      </c>
    </row>
    <row r="1212" outlineLevel="1">
      <c r="A1212" s="52" t="inlineStr">
        <is>
          <t>BNK-298</t>
        </is>
      </c>
      <c r="B1212" s="52" t="inlineStr">
        <is>
          <t>Command Bunker</t>
        </is>
      </c>
      <c r="C1212" s="63" t="inlineStr">
        <is>
          <t>Cube</t>
        </is>
      </c>
      <c r="D1212" s="60" t="inlineStr">
        <is>
          <t>Generator skid</t>
        </is>
      </c>
      <c r="E1212" s="52" t="inlineStr">
        <is>
          <t>BNK-290</t>
        </is>
      </c>
      <c r="F1212" s="52" t="n">
        <v>2</v>
      </c>
      <c r="G1212" s="54" t="n">
        <v>2.70000005</v>
      </c>
      <c r="H1212" s="54" t="n">
        <v>0.180000067</v>
      </c>
      <c r="I1212" s="54" t="n">
        <v>1.29999995</v>
      </c>
      <c r="J1212" s="54" t="n">
        <v>0</v>
      </c>
      <c r="K1212" s="54" t="n">
        <v>0</v>
      </c>
      <c r="L1212" s="54" t="n">
        <v>0</v>
      </c>
      <c r="M1212" s="54" t="n">
        <v>3.6500001</v>
      </c>
      <c r="N1212" s="54" t="n">
        <v>-3.30999994</v>
      </c>
      <c r="O1212" s="54" t="n">
        <v>2.6500001</v>
      </c>
      <c r="P1212" s="52" t="inlineStr">
        <is>
          <t>Flat</t>
        </is>
      </c>
      <c r="Q1212" s="52" t="inlineStr">
        <is>
          <t>Metal</t>
        </is>
      </c>
      <c r="R1212" s="54" t="n">
        <v>0.55</v>
      </c>
      <c r="S1212" s="54" t="n">
        <v>0.8</v>
      </c>
      <c r="T1212" s="54" t="n">
        <v>0.35</v>
      </c>
      <c r="U1212" s="54" t="n">
        <v>0</v>
      </c>
      <c r="V1212" s="52" t="inlineStr">
        <is>
          <t>No</t>
        </is>
      </c>
      <c r="W1212" s="52" t="inlineStr">
        <is>
          <t>No</t>
        </is>
      </c>
      <c r="X1212" s="52" t="inlineStr">
        <is>
          <t>-</t>
        </is>
      </c>
      <c r="Y1212" s="52" t="inlineStr">
        <is>
          <t>Steel skid frame</t>
        </is>
      </c>
    </row>
    <row r="1213" outlineLevel="1">
      <c r="A1213" s="52" t="inlineStr">
        <is>
          <t>BNK-299</t>
        </is>
      </c>
      <c r="B1213" s="52" t="inlineStr">
        <is>
          <t>Command Bunker</t>
        </is>
      </c>
      <c r="C1213" s="63" t="inlineStr">
        <is>
          <t>Cube</t>
        </is>
      </c>
      <c r="D1213" s="60" t="inlineStr">
        <is>
          <t>Generator engine block</t>
        </is>
      </c>
      <c r="E1213" s="52" t="inlineStr">
        <is>
          <t>BNK-290</t>
        </is>
      </c>
      <c r="F1213" s="52" t="n">
        <v>2</v>
      </c>
      <c r="G1213" s="54" t="n">
        <v>1.70000005</v>
      </c>
      <c r="H1213" s="54" t="n">
        <v>0.819999933</v>
      </c>
      <c r="I1213" s="54" t="n">
        <v>0.899999857</v>
      </c>
      <c r="J1213" s="54" t="n">
        <v>0</v>
      </c>
      <c r="K1213" s="54" t="n">
        <v>0</v>
      </c>
      <c r="L1213" s="54" t="n">
        <v>0</v>
      </c>
      <c r="M1213" s="54" t="n">
        <v>3.1500001</v>
      </c>
      <c r="N1213" s="54" t="n">
        <v>-2.80999994</v>
      </c>
      <c r="O1213" s="54" t="n">
        <v>2.6500001</v>
      </c>
      <c r="P1213" s="52" t="inlineStr">
        <is>
          <t>Flat</t>
        </is>
      </c>
      <c r="Q1213" s="52" t="inlineStr">
        <is>
          <t>Paint</t>
        </is>
      </c>
      <c r="R1213" s="54" t="n">
        <v>0.5</v>
      </c>
      <c r="S1213" s="54" t="n">
        <v>0.5</v>
      </c>
      <c r="T1213" s="54" t="n">
        <v>0.7</v>
      </c>
      <c r="U1213" s="54" t="n">
        <v>0</v>
      </c>
      <c r="V1213" s="52" t="inlineStr">
        <is>
          <t>No</t>
        </is>
      </c>
      <c r="W1213" s="52" t="inlineStr">
        <is>
          <t>No</t>
        </is>
      </c>
      <c r="X1213" s="52" t="inlineStr">
        <is>
          <t>-</t>
        </is>
      </c>
      <c r="Y1213" s="52" t="inlineStr">
        <is>
          <t>Diesel engine block</t>
        </is>
      </c>
    </row>
    <row r="1214" outlineLevel="1">
      <c r="A1214" s="52" t="inlineStr">
        <is>
          <t>BNK-300</t>
        </is>
      </c>
      <c r="B1214" s="52" t="inlineStr">
        <is>
          <t>Command Bunker</t>
        </is>
      </c>
      <c r="C1214" s="58" t="inlineStr">
        <is>
          <t>Cylinder</t>
        </is>
      </c>
      <c r="D1214" s="60" t="inlineStr">
        <is>
          <t>Generator alternator</t>
        </is>
      </c>
      <c r="E1214" s="52" t="inlineStr">
        <is>
          <t>BNK-290</t>
        </is>
      </c>
      <c r="F1214" s="52" t="n">
        <v>2</v>
      </c>
      <c r="G1214" s="54" t="n">
        <v>0.699999988</v>
      </c>
      <c r="H1214" s="54" t="n">
        <v>0.699999988</v>
      </c>
      <c r="I1214" s="54" t="n">
        <v>0.899999976</v>
      </c>
      <c r="J1214" s="54" t="n">
        <v>0</v>
      </c>
      <c r="K1214" s="54" t="n">
        <v>90</v>
      </c>
      <c r="L1214" s="54" t="n">
        <v>0</v>
      </c>
      <c r="M1214" s="54" t="n">
        <v>4.44999981</v>
      </c>
      <c r="N1214" s="54" t="n">
        <v>-2.75</v>
      </c>
      <c r="O1214" s="54" t="n">
        <v>2.6500001</v>
      </c>
      <c r="P1214" s="52" t="inlineStr">
        <is>
          <t>Flat</t>
        </is>
      </c>
      <c r="Q1214" s="52" t="inlineStr">
        <is>
          <t>Paint</t>
        </is>
      </c>
      <c r="R1214" s="54" t="n">
        <v>0.5</v>
      </c>
      <c r="S1214" s="54" t="n">
        <v>0.5</v>
      </c>
      <c r="T1214" s="54" t="n">
        <v>0.7</v>
      </c>
      <c r="U1214" s="54" t="n">
        <v>0</v>
      </c>
      <c r="V1214" s="52" t="inlineStr">
        <is>
          <t>No</t>
        </is>
      </c>
      <c r="W1214" s="52" t="inlineStr">
        <is>
          <t>No</t>
        </is>
      </c>
      <c r="X1214" s="52" t="inlineStr">
        <is>
          <t>-</t>
        </is>
      </c>
      <c r="Y1214" s="52" t="inlineStr">
        <is>
          <t>Alternator</t>
        </is>
      </c>
    </row>
    <row r="1215" outlineLevel="1">
      <c r="A1215" s="52" t="inlineStr">
        <is>
          <t>BNK-301</t>
        </is>
      </c>
      <c r="B1215" s="52" t="inlineStr">
        <is>
          <t>Command Bunker</t>
        </is>
      </c>
      <c r="C1215" s="63" t="inlineStr">
        <is>
          <t>Cube</t>
        </is>
      </c>
      <c r="D1215" s="60" t="inlineStr">
        <is>
          <t>Generator radiator</t>
        </is>
      </c>
      <c r="E1215" s="52" t="inlineStr">
        <is>
          <t>BNK-290</t>
        </is>
      </c>
      <c r="F1215" s="52" t="n">
        <v>2</v>
      </c>
      <c r="G1215" s="54" t="n">
        <v>0.299999952</v>
      </c>
      <c r="H1215" s="54" t="n">
        <v>0.799999952</v>
      </c>
      <c r="I1215" s="54" t="n">
        <v>0.899999857</v>
      </c>
      <c r="J1215" s="54" t="n">
        <v>0</v>
      </c>
      <c r="K1215" s="54" t="n">
        <v>0</v>
      </c>
      <c r="L1215" s="54" t="n">
        <v>0</v>
      </c>
      <c r="M1215" s="54" t="n">
        <v>2.1500001</v>
      </c>
      <c r="N1215" s="54" t="n">
        <v>-2.75</v>
      </c>
      <c r="O1215" s="54" t="n">
        <v>2.6500001</v>
      </c>
      <c r="P1215" s="52" t="inlineStr">
        <is>
          <t>Flat</t>
        </is>
      </c>
      <c r="Q1215" s="52" t="inlineStr">
        <is>
          <t>Paint</t>
        </is>
      </c>
      <c r="R1215" s="54" t="n">
        <v>0.55</v>
      </c>
      <c r="S1215" s="54" t="n">
        <v>0.4</v>
      </c>
      <c r="T1215" s="54" t="n">
        <v>0.35</v>
      </c>
      <c r="U1215" s="54" t="n">
        <v>0</v>
      </c>
      <c r="V1215" s="52" t="inlineStr">
        <is>
          <t>No</t>
        </is>
      </c>
      <c r="W1215" s="52" t="inlineStr">
        <is>
          <t>No</t>
        </is>
      </c>
      <c r="X1215" s="52" t="inlineStr">
        <is>
          <t>-</t>
        </is>
      </c>
      <c r="Y1215" s="52" t="inlineStr">
        <is>
          <t>Radiator</t>
        </is>
      </c>
    </row>
    <row r="1216" outlineLevel="1">
      <c r="A1216" s="52" t="inlineStr">
        <is>
          <t>BNK-302</t>
        </is>
      </c>
      <c r="B1216" s="52" t="inlineStr">
        <is>
          <t>Command Bunker</t>
        </is>
      </c>
      <c r="C1216" s="58" t="inlineStr">
        <is>
          <t>Cylinder</t>
        </is>
      </c>
      <c r="D1216" s="60" t="inlineStr">
        <is>
          <t>Generator cylinder head</t>
        </is>
      </c>
      <c r="E1216" s="52" t="inlineStr">
        <is>
          <t>BNK-290</t>
        </is>
      </c>
      <c r="F1216" s="52" t="n">
        <v>2</v>
      </c>
      <c r="G1216" s="54" t="n">
        <v>0.25</v>
      </c>
      <c r="H1216" s="54" t="n">
        <v>0.25</v>
      </c>
      <c r="I1216" s="54" t="n">
        <v>0.300000012</v>
      </c>
      <c r="J1216" s="54" t="n">
        <v>90</v>
      </c>
      <c r="K1216" s="54" t="n">
        <v>0</v>
      </c>
      <c r="L1216" s="54" t="n">
        <v>0</v>
      </c>
      <c r="M1216" s="54" t="n">
        <v>3.0999999</v>
      </c>
      <c r="N1216" s="54" t="n">
        <v>-2.25</v>
      </c>
      <c r="O1216" s="54" t="n">
        <v>2.5999999</v>
      </c>
      <c r="P1216" s="52" t="inlineStr">
        <is>
          <t>Flat</t>
        </is>
      </c>
      <c r="Q1216" s="52" t="inlineStr">
        <is>
          <t>Metal</t>
        </is>
      </c>
      <c r="R1216" s="54" t="n">
        <v>0.55</v>
      </c>
      <c r="S1216" s="54" t="n">
        <v>0.8</v>
      </c>
      <c r="T1216" s="54" t="n">
        <v>0.8</v>
      </c>
      <c r="U1216" s="54" t="n">
        <v>0</v>
      </c>
      <c r="V1216" s="52" t="inlineStr">
        <is>
          <t>No</t>
        </is>
      </c>
      <c r="W1216" s="52" t="inlineStr">
        <is>
          <t>No</t>
        </is>
      </c>
      <c r="X1216" s="52" t="inlineStr">
        <is>
          <t>-</t>
        </is>
      </c>
      <c r="Y1216" s="52" t="inlineStr">
        <is>
          <t>Hot cylinder head</t>
        </is>
      </c>
    </row>
    <row r="1217" outlineLevel="1">
      <c r="A1217" s="52" t="inlineStr">
        <is>
          <t>BNK-303</t>
        </is>
      </c>
      <c r="B1217" s="52" t="inlineStr">
        <is>
          <t>Command Bunker</t>
        </is>
      </c>
      <c r="C1217" s="58" t="inlineStr">
        <is>
          <t>Cylinder</t>
        </is>
      </c>
      <c r="D1217" s="60" t="inlineStr">
        <is>
          <t>Generator cylinder head</t>
        </is>
      </c>
      <c r="E1217" s="52" t="inlineStr">
        <is>
          <t>BNK-290</t>
        </is>
      </c>
      <c r="F1217" s="52" t="n">
        <v>2</v>
      </c>
      <c r="G1217" s="54" t="n">
        <v>0.25</v>
      </c>
      <c r="H1217" s="54" t="n">
        <v>0.25</v>
      </c>
      <c r="I1217" s="54" t="n">
        <v>0.300000012</v>
      </c>
      <c r="J1217" s="54" t="n">
        <v>90</v>
      </c>
      <c r="K1217" s="54" t="n">
        <v>0</v>
      </c>
      <c r="L1217" s="54" t="n">
        <v>0</v>
      </c>
      <c r="M1217" s="54" t="n">
        <v>3.5999999</v>
      </c>
      <c r="N1217" s="54" t="n">
        <v>-2.25</v>
      </c>
      <c r="O1217" s="54" t="n">
        <v>2.5999999</v>
      </c>
      <c r="P1217" s="52" t="inlineStr">
        <is>
          <t>Flat</t>
        </is>
      </c>
      <c r="Q1217" s="52" t="inlineStr">
        <is>
          <t>Metal</t>
        </is>
      </c>
      <c r="R1217" s="54" t="n">
        <v>0.55</v>
      </c>
      <c r="S1217" s="54" t="n">
        <v>0.8</v>
      </c>
      <c r="T1217" s="54" t="n">
        <v>0.8</v>
      </c>
      <c r="U1217" s="54" t="n">
        <v>0</v>
      </c>
      <c r="V1217" s="52" t="inlineStr">
        <is>
          <t>No</t>
        </is>
      </c>
      <c r="W1217" s="52" t="inlineStr">
        <is>
          <t>No</t>
        </is>
      </c>
      <c r="X1217" s="52" t="inlineStr">
        <is>
          <t>-</t>
        </is>
      </c>
      <c r="Y1217" s="52" t="inlineStr">
        <is>
          <t>Hot cylinder head</t>
        </is>
      </c>
    </row>
    <row r="1218" outlineLevel="1">
      <c r="A1218" s="52" t="inlineStr">
        <is>
          <t>BNK-304</t>
        </is>
      </c>
      <c r="B1218" s="52" t="inlineStr">
        <is>
          <t>Command Bunker</t>
        </is>
      </c>
      <c r="C1218" s="58" t="inlineStr">
        <is>
          <t>Cylinder</t>
        </is>
      </c>
      <c r="D1218" s="60" t="inlineStr">
        <is>
          <t>Exhaust pipe</t>
        </is>
      </c>
      <c r="E1218" s="52" t="inlineStr">
        <is>
          <t>BNK-290</t>
        </is>
      </c>
      <c r="F1218" s="52" t="n">
        <v>2</v>
      </c>
      <c r="G1218" s="54" t="n">
        <v>0.119999997</v>
      </c>
      <c r="H1218" s="54" t="n">
        <v>0.119999997</v>
      </c>
      <c r="I1218" s="54" t="n">
        <v>1.05000007</v>
      </c>
      <c r="J1218" s="54" t="n">
        <v>-49.6324043</v>
      </c>
      <c r="K1218" s="54" t="n">
        <v>107.102715</v>
      </c>
      <c r="L1218" s="54" t="n">
        <v>0</v>
      </c>
      <c r="M1218" s="54" t="n">
        <v>4.22500038</v>
      </c>
      <c r="N1218" s="54" t="n">
        <v>-1.9000001</v>
      </c>
      <c r="O1218" s="54" t="n">
        <v>2.5</v>
      </c>
      <c r="P1218" s="52" t="inlineStr">
        <is>
          <t>Flat</t>
        </is>
      </c>
      <c r="Q1218" s="52" t="inlineStr">
        <is>
          <t>Metal</t>
        </is>
      </c>
      <c r="R1218" s="54" t="n">
        <v>0.55</v>
      </c>
      <c r="S1218" s="54" t="n">
        <v>0.8</v>
      </c>
      <c r="T1218" s="54" t="n">
        <v>0.8</v>
      </c>
      <c r="U1218" s="54" t="n">
        <v>0</v>
      </c>
      <c r="V1218" s="52" t="inlineStr">
        <is>
          <t>No</t>
        </is>
      </c>
      <c r="W1218" s="52" t="inlineStr">
        <is>
          <t>No</t>
        </is>
      </c>
      <c r="X1218" s="52" t="inlineStr">
        <is>
          <t>-</t>
        </is>
      </c>
      <c r="Y1218" s="52" t="inlineStr">
        <is>
          <t>Exhaust pipe leaving the engine</t>
        </is>
      </c>
    </row>
    <row r="1219" outlineLevel="1">
      <c r="A1219" s="52" t="inlineStr">
        <is>
          <t>BNK-305</t>
        </is>
      </c>
      <c r="B1219" s="52" t="inlineStr">
        <is>
          <t>Command Bunker</t>
        </is>
      </c>
      <c r="C1219" s="58" t="inlineStr">
        <is>
          <t>Cylinder</t>
        </is>
      </c>
      <c r="D1219" s="60" t="inlineStr">
        <is>
          <t>Exhaust silencer</t>
        </is>
      </c>
      <c r="E1219" s="52" t="inlineStr">
        <is>
          <t>BNK-290</t>
        </is>
      </c>
      <c r="F1219" s="52" t="n">
        <v>2</v>
      </c>
      <c r="G1219" s="54" t="n">
        <v>0.300000012</v>
      </c>
      <c r="H1219" s="54" t="n">
        <v>0.300000012</v>
      </c>
      <c r="I1219" s="54" t="n">
        <v>0.600000024</v>
      </c>
      <c r="J1219" s="54" t="n">
        <v>90</v>
      </c>
      <c r="K1219" s="54" t="n">
        <v>0</v>
      </c>
      <c r="L1219" s="54" t="n">
        <v>0</v>
      </c>
      <c r="M1219" s="54" t="n">
        <v>4.55000019</v>
      </c>
      <c r="N1219" s="54" t="n">
        <v>-1.30000019</v>
      </c>
      <c r="O1219" s="54" t="n">
        <v>2.4000001</v>
      </c>
      <c r="P1219" s="52" t="inlineStr">
        <is>
          <t>Flat</t>
        </is>
      </c>
      <c r="Q1219" s="52" t="inlineStr">
        <is>
          <t>Metal</t>
        </is>
      </c>
      <c r="R1219" s="54" t="n">
        <v>0.55</v>
      </c>
      <c r="S1219" s="54" t="n">
        <v>0.8</v>
      </c>
      <c r="T1219" s="54" t="n">
        <v>0.35</v>
      </c>
      <c r="U1219" s="54" t="n">
        <v>0</v>
      </c>
      <c r="V1219" s="52" t="inlineStr">
        <is>
          <t>No</t>
        </is>
      </c>
      <c r="W1219" s="52" t="inlineStr">
        <is>
          <t>No</t>
        </is>
      </c>
      <c r="X1219" s="52" t="inlineStr">
        <is>
          <t>-</t>
        </is>
      </c>
      <c r="Y1219" s="52" t="inlineStr">
        <is>
          <t>Silencer</t>
        </is>
      </c>
    </row>
    <row r="1220" outlineLevel="1">
      <c r="A1220" s="52" t="inlineStr">
        <is>
          <t>BNK-306</t>
        </is>
      </c>
      <c r="B1220" s="52" t="inlineStr">
        <is>
          <t>Command Bunker</t>
        </is>
      </c>
      <c r="C1220" s="58" t="inlineStr">
        <is>
          <t>Cylinder</t>
        </is>
      </c>
      <c r="D1220" s="60" t="inlineStr">
        <is>
          <t>Exhaust riser</t>
        </is>
      </c>
      <c r="E1220" s="52" t="inlineStr">
        <is>
          <t>BNK-290</t>
        </is>
      </c>
      <c r="F1220" s="52" t="n">
        <v>2</v>
      </c>
      <c r="G1220" s="54" t="n">
        <v>0.119999997</v>
      </c>
      <c r="H1220" s="54" t="n">
        <v>0.119999997</v>
      </c>
      <c r="I1220" s="54" t="n">
        <v>1.1500001</v>
      </c>
      <c r="J1220" s="54" t="n">
        <v>90</v>
      </c>
      <c r="K1220" s="54" t="n">
        <v>0</v>
      </c>
      <c r="L1220" s="54" t="n">
        <v>0</v>
      </c>
      <c r="M1220" s="54" t="n">
        <v>4.55000019</v>
      </c>
      <c r="N1220" s="54" t="n">
        <v>-0.425000012</v>
      </c>
      <c r="O1220" s="54" t="n">
        <v>2.4000001</v>
      </c>
      <c r="P1220" s="52" t="inlineStr">
        <is>
          <t>Flat</t>
        </is>
      </c>
      <c r="Q1220" s="52" t="inlineStr">
        <is>
          <t>Metal</t>
        </is>
      </c>
      <c r="R1220" s="54" t="n">
        <v>0.55</v>
      </c>
      <c r="S1220" s="54" t="n">
        <v>0.8</v>
      </c>
      <c r="T1220" s="54" t="n">
        <v>0.62</v>
      </c>
      <c r="U1220" s="54" t="n">
        <v>0</v>
      </c>
      <c r="V1220" s="52" t="inlineStr">
        <is>
          <t>No</t>
        </is>
      </c>
      <c r="W1220" s="52" t="inlineStr">
        <is>
          <t>No</t>
        </is>
      </c>
      <c r="X1220" s="52" t="inlineStr">
        <is>
          <t>-</t>
        </is>
      </c>
      <c r="Y1220" s="52" t="inlineStr">
        <is>
          <t>Exhaust riser up through the roof to the vent stack</t>
        </is>
      </c>
    </row>
    <row r="1221" outlineLevel="1">
      <c r="A1221" s="52" t="inlineStr">
        <is>
          <t>BNK-307</t>
        </is>
      </c>
      <c r="B1221" s="52" t="inlineStr">
        <is>
          <t>Command Bunker</t>
        </is>
      </c>
      <c r="C1221" s="63" t="inlineStr">
        <is>
          <t>Cube</t>
        </is>
      </c>
      <c r="D1221" s="60" t="inlineStr">
        <is>
          <t>Control cabinet</t>
        </is>
      </c>
      <c r="E1221" s="52" t="inlineStr">
        <is>
          <t>BNK-290</t>
        </is>
      </c>
      <c r="F1221" s="52" t="n">
        <v>2</v>
      </c>
      <c r="G1221" s="54" t="n">
        <v>0.5</v>
      </c>
      <c r="H1221" s="54" t="n">
        <v>1.89999998</v>
      </c>
      <c r="I1221" s="54" t="n">
        <v>0.799999952</v>
      </c>
      <c r="J1221" s="54" t="n">
        <v>0</v>
      </c>
      <c r="K1221" s="54" t="n">
        <v>0</v>
      </c>
      <c r="L1221" s="54" t="n">
        <v>0</v>
      </c>
      <c r="M1221" s="54" t="n">
        <v>4.94999981</v>
      </c>
      <c r="N1221" s="54" t="n">
        <v>-2.45000005</v>
      </c>
      <c r="O1221" s="54" t="n">
        <v>1.39999998</v>
      </c>
      <c r="P1221" s="52" t="inlineStr">
        <is>
          <t>Flat</t>
        </is>
      </c>
      <c r="Q1221" s="52" t="inlineStr">
        <is>
          <t>Paint</t>
        </is>
      </c>
      <c r="R1221" s="54" t="n">
        <v>0.5</v>
      </c>
      <c r="S1221" s="54" t="n">
        <v>0.5</v>
      </c>
      <c r="T1221" s="54" t="n">
        <v>0.45</v>
      </c>
      <c r="U1221" s="54" t="n">
        <v>0</v>
      </c>
      <c r="V1221" s="52" t="inlineStr">
        <is>
          <t>No</t>
        </is>
      </c>
      <c r="W1221" s="52" t="inlineStr">
        <is>
          <t>No</t>
        </is>
      </c>
      <c r="X1221" s="52" t="inlineStr">
        <is>
          <t>-</t>
        </is>
      </c>
      <c r="Y1221" s="52" t="inlineStr">
        <is>
          <t>Generator control cabinet</t>
        </is>
      </c>
    </row>
    <row r="1222" outlineLevel="1">
      <c r="A1222" s="52" t="inlineStr">
        <is>
          <t>BNK-308</t>
        </is>
      </c>
      <c r="B1222" s="52" t="inlineStr">
        <is>
          <t>Command Bunker</t>
        </is>
      </c>
      <c r="C1222" s="63" t="inlineStr">
        <is>
          <t>Cube</t>
        </is>
      </c>
      <c r="D1222" s="60" t="inlineStr">
        <is>
          <t>Switchgear cabinet</t>
        </is>
      </c>
      <c r="E1222" s="52" t="inlineStr">
        <is>
          <t>BNK-290</t>
        </is>
      </c>
      <c r="F1222" s="52" t="n">
        <v>2</v>
      </c>
      <c r="G1222" s="54" t="n">
        <v>0.5</v>
      </c>
      <c r="H1222" s="54" t="n">
        <v>1.89999998</v>
      </c>
      <c r="I1222" s="54" t="n">
        <v>0.800000012</v>
      </c>
      <c r="J1222" s="54" t="n">
        <v>0</v>
      </c>
      <c r="K1222" s="54" t="n">
        <v>0</v>
      </c>
      <c r="L1222" s="54" t="n">
        <v>0</v>
      </c>
      <c r="M1222" s="54" t="n">
        <v>4.94999981</v>
      </c>
      <c r="N1222" s="54" t="n">
        <v>-2.45000005</v>
      </c>
      <c r="O1222" s="54" t="n">
        <v>0.400000006</v>
      </c>
      <c r="P1222" s="52" t="inlineStr">
        <is>
          <t>Flat</t>
        </is>
      </c>
      <c r="Q1222" s="52" t="inlineStr">
        <is>
          <t>Paint</t>
        </is>
      </c>
      <c r="R1222" s="54" t="n">
        <v>0.55</v>
      </c>
      <c r="S1222" s="54" t="n">
        <v>0.4</v>
      </c>
      <c r="T1222" s="54" t="n">
        <v>0.35</v>
      </c>
      <c r="U1222" s="54" t="n">
        <v>0</v>
      </c>
      <c r="V1222" s="52" t="inlineStr">
        <is>
          <t>No</t>
        </is>
      </c>
      <c r="W1222" s="52" t="inlineStr">
        <is>
          <t>No</t>
        </is>
      </c>
      <c r="X1222" s="52" t="inlineStr">
        <is>
          <t>-</t>
        </is>
      </c>
      <c r="Y1222" s="52" t="inlineStr">
        <is>
          <t>Switchgear</t>
        </is>
      </c>
    </row>
    <row r="1223" outlineLevel="1">
      <c r="A1223" s="52" t="inlineStr">
        <is>
          <t>BNK-309</t>
        </is>
      </c>
      <c r="B1223" s="52" t="inlineStr">
        <is>
          <t>Command Bunker</t>
        </is>
      </c>
      <c r="C1223" s="63" t="inlineStr">
        <is>
          <t>Cube</t>
        </is>
      </c>
      <c r="D1223" s="60" t="inlineStr">
        <is>
          <t>Cabinet display</t>
        </is>
      </c>
      <c r="E1223" s="52" t="inlineStr">
        <is>
          <t>BNK-290</t>
        </is>
      </c>
      <c r="F1223" s="52" t="n">
        <v>2</v>
      </c>
      <c r="G1223" s="54" t="n">
        <v>0.0399999619</v>
      </c>
      <c r="H1223" s="54" t="n">
        <v>0.300000072</v>
      </c>
      <c r="I1223" s="54" t="n">
        <v>0.600000024</v>
      </c>
      <c r="J1223" s="54" t="n">
        <v>0</v>
      </c>
      <c r="K1223" s="54" t="n">
        <v>0</v>
      </c>
      <c r="L1223" s="54" t="n">
        <v>0</v>
      </c>
      <c r="M1223" s="54" t="n">
        <v>4.67999983</v>
      </c>
      <c r="N1223" s="54" t="n">
        <v>-1.95000005</v>
      </c>
      <c r="O1223" s="54" t="n">
        <v>1.4000001</v>
      </c>
      <c r="P1223" s="52" t="inlineStr">
        <is>
          <t>Flat</t>
        </is>
      </c>
      <c r="Q1223" s="52" t="inlineStr">
        <is>
          <t>Other</t>
        </is>
      </c>
      <c r="R1223" s="54" t="n">
        <v>0.3</v>
      </c>
      <c r="S1223" s="54" t="n">
        <v>0</v>
      </c>
      <c r="T1223" s="54" t="n">
        <v>0.45</v>
      </c>
      <c r="U1223" s="54" t="n">
        <v>0.0960001</v>
      </c>
      <c r="V1223" s="52" t="inlineStr">
        <is>
          <t>No</t>
        </is>
      </c>
      <c r="W1223" s="52" t="inlineStr">
        <is>
          <t>No</t>
        </is>
      </c>
      <c r="X1223" s="52" t="inlineStr">
        <is>
          <t>-</t>
        </is>
      </c>
      <c r="Y1223" s="52" t="inlineStr">
        <is>
          <t>Generator status display</t>
        </is>
      </c>
    </row>
    <row r="1224" outlineLevel="1">
      <c r="A1224" s="52" t="inlineStr">
        <is>
          <t>BNK-310</t>
        </is>
      </c>
      <c r="B1224" s="52" t="inlineStr">
        <is>
          <t>Command Bunker</t>
        </is>
      </c>
      <c r="C1224" s="58" t="inlineStr">
        <is>
          <t>Cylinder</t>
        </is>
      </c>
      <c r="D1224" s="60" t="inlineStr">
        <is>
          <t>Fuel tank</t>
        </is>
      </c>
      <c r="E1224" s="52" t="inlineStr">
        <is>
          <t>BNK-290</t>
        </is>
      </c>
      <c r="F1224" s="52" t="n">
        <v>2</v>
      </c>
      <c r="G1224" s="54" t="n">
        <v>1</v>
      </c>
      <c r="H1224" s="54" t="n">
        <v>1</v>
      </c>
      <c r="I1224" s="54" t="n">
        <v>2.20000005</v>
      </c>
      <c r="J1224" s="54" t="n">
        <v>0</v>
      </c>
      <c r="K1224" s="54" t="n">
        <v>90</v>
      </c>
      <c r="L1224" s="54" t="n">
        <v>0</v>
      </c>
      <c r="M1224" s="54" t="n">
        <v>3.4000001</v>
      </c>
      <c r="N1224" s="54" t="n">
        <v>-2.55000019</v>
      </c>
      <c r="O1224" s="54" t="n">
        <v>-1</v>
      </c>
      <c r="P1224" s="52" t="inlineStr">
        <is>
          <t>Flat</t>
        </is>
      </c>
      <c r="Q1224" s="52" t="inlineStr">
        <is>
          <t>Paint</t>
        </is>
      </c>
      <c r="R1224" s="54" t="n">
        <v>0.5</v>
      </c>
      <c r="S1224" s="54" t="n">
        <v>0.5</v>
      </c>
      <c r="T1224" s="54" t="n">
        <v>0.45</v>
      </c>
      <c r="U1224" s="54" t="n">
        <v>0</v>
      </c>
      <c r="V1224" s="52" t="inlineStr">
        <is>
          <t>No</t>
        </is>
      </c>
      <c r="W1224" s="52" t="inlineStr">
        <is>
          <t>No</t>
        </is>
      </c>
      <c r="X1224" s="52" t="inlineStr">
        <is>
          <t>-</t>
        </is>
      </c>
      <c r="Y1224" s="52" t="inlineStr">
        <is>
          <t>Day fuel tank</t>
        </is>
      </c>
    </row>
    <row r="1225" outlineLevel="1">
      <c r="A1225" s="52" t="inlineStr">
        <is>
          <t>BNK-311</t>
        </is>
      </c>
      <c r="B1225" s="52" t="inlineStr">
        <is>
          <t>Command Bunker</t>
        </is>
      </c>
      <c r="C1225" s="63" t="inlineStr">
        <is>
          <t>Cube</t>
        </is>
      </c>
      <c r="D1225" s="60" t="inlineStr">
        <is>
          <t>Tank saddle</t>
        </is>
      </c>
      <c r="E1225" s="52" t="inlineStr">
        <is>
          <t>BNK-290</t>
        </is>
      </c>
      <c r="F1225" s="52" t="n">
        <v>2</v>
      </c>
      <c r="G1225" s="54" t="n">
        <v>0.300000191</v>
      </c>
      <c r="H1225" s="54" t="n">
        <v>0.450000048</v>
      </c>
      <c r="I1225" s="54" t="n">
        <v>0.799999952</v>
      </c>
      <c r="J1225" s="54" t="n">
        <v>0</v>
      </c>
      <c r="K1225" s="54" t="n">
        <v>0</v>
      </c>
      <c r="L1225" s="54" t="n">
        <v>0</v>
      </c>
      <c r="M1225" s="54" t="n">
        <v>2.75</v>
      </c>
      <c r="N1225" s="54" t="n">
        <v>-3.17500019</v>
      </c>
      <c r="O1225" s="54" t="n">
        <v>-1</v>
      </c>
      <c r="P1225" s="52" t="inlineStr">
        <is>
          <t>Flat</t>
        </is>
      </c>
      <c r="Q1225" s="52" t="inlineStr">
        <is>
          <t>Metal</t>
        </is>
      </c>
      <c r="R1225" s="54" t="n">
        <v>0.55</v>
      </c>
      <c r="S1225" s="54" t="n">
        <v>0.8</v>
      </c>
      <c r="T1225" s="54" t="n">
        <v>0.35</v>
      </c>
      <c r="U1225" s="54" t="n">
        <v>0</v>
      </c>
      <c r="V1225" s="52" t="inlineStr">
        <is>
          <t>No</t>
        </is>
      </c>
      <c r="W1225" s="52" t="inlineStr">
        <is>
          <t>No</t>
        </is>
      </c>
      <c r="X1225" s="52" t="inlineStr">
        <is>
          <t>-</t>
        </is>
      </c>
      <c r="Y1225" s="52" t="inlineStr">
        <is>
          <t>Saddle</t>
        </is>
      </c>
    </row>
    <row r="1226" outlineLevel="1">
      <c r="A1226" s="52" t="inlineStr">
        <is>
          <t>BNK-312</t>
        </is>
      </c>
      <c r="B1226" s="52" t="inlineStr">
        <is>
          <t>Command Bunker</t>
        </is>
      </c>
      <c r="C1226" s="63" t="inlineStr">
        <is>
          <t>Cube</t>
        </is>
      </c>
      <c r="D1226" s="60" t="inlineStr">
        <is>
          <t>Tank saddle</t>
        </is>
      </c>
      <c r="E1226" s="52" t="inlineStr">
        <is>
          <t>BNK-290</t>
        </is>
      </c>
      <c r="F1226" s="52" t="n">
        <v>2</v>
      </c>
      <c r="G1226" s="54" t="n">
        <v>0.299999714</v>
      </c>
      <c r="H1226" s="54" t="n">
        <v>0.450000048</v>
      </c>
      <c r="I1226" s="54" t="n">
        <v>0.799999952</v>
      </c>
      <c r="J1226" s="54" t="n">
        <v>0</v>
      </c>
      <c r="K1226" s="54" t="n">
        <v>0</v>
      </c>
      <c r="L1226" s="54" t="n">
        <v>0</v>
      </c>
      <c r="M1226" s="54" t="n">
        <v>4.05000019</v>
      </c>
      <c r="N1226" s="54" t="n">
        <v>-3.17500019</v>
      </c>
      <c r="O1226" s="54" t="n">
        <v>-1</v>
      </c>
      <c r="P1226" s="52" t="inlineStr">
        <is>
          <t>Flat</t>
        </is>
      </c>
      <c r="Q1226" s="52" t="inlineStr">
        <is>
          <t>Metal</t>
        </is>
      </c>
      <c r="R1226" s="54" t="n">
        <v>0.55</v>
      </c>
      <c r="S1226" s="54" t="n">
        <v>0.8</v>
      </c>
      <c r="T1226" s="54" t="n">
        <v>0.35</v>
      </c>
      <c r="U1226" s="54" t="n">
        <v>0</v>
      </c>
      <c r="V1226" s="52" t="inlineStr">
        <is>
          <t>No</t>
        </is>
      </c>
      <c r="W1226" s="52" t="inlineStr">
        <is>
          <t>No</t>
        </is>
      </c>
      <c r="X1226" s="52" t="inlineStr">
        <is>
          <t>-</t>
        </is>
      </c>
      <c r="Y1226" s="52" t="inlineStr">
        <is>
          <t>Saddle</t>
        </is>
      </c>
    </row>
    <row r="1227" outlineLevel="1">
      <c r="A1227" s="52" t="inlineStr">
        <is>
          <t>BNK-313</t>
        </is>
      </c>
      <c r="B1227" s="52" t="inlineStr">
        <is>
          <t>Command Bunker</t>
        </is>
      </c>
      <c r="C1227" s="58" t="inlineStr">
        <is>
          <t>Cylinder</t>
        </is>
      </c>
      <c r="D1227" s="60" t="inlineStr">
        <is>
          <t>Fuel line</t>
        </is>
      </c>
      <c r="E1227" s="52" t="inlineStr">
        <is>
          <t>BNK-290</t>
        </is>
      </c>
      <c r="F1227" s="52" t="n">
        <v>2</v>
      </c>
      <c r="G1227" s="54" t="n">
        <v>0.0500000007</v>
      </c>
      <c r="H1227" s="54" t="n">
        <v>0.0500000007</v>
      </c>
      <c r="I1227" s="54" t="n">
        <v>3.20000005</v>
      </c>
      <c r="J1227" s="54" t="n">
        <v>0</v>
      </c>
      <c r="K1227" s="54" t="n">
        <v>0</v>
      </c>
      <c r="L1227" s="54" t="n">
        <v>0</v>
      </c>
      <c r="M1227" s="54" t="n">
        <v>2.29999995</v>
      </c>
      <c r="N1227" s="54" t="n">
        <v>-2.5</v>
      </c>
      <c r="O1227" s="54" t="n">
        <v>0.600000024</v>
      </c>
      <c r="P1227" s="52" t="inlineStr">
        <is>
          <t>Flat</t>
        </is>
      </c>
      <c r="Q1227" s="52" t="inlineStr">
        <is>
          <t>Paint</t>
        </is>
      </c>
      <c r="R1227" s="54" t="n">
        <v>0.6</v>
      </c>
      <c r="S1227" s="54" t="n">
        <v>0.2</v>
      </c>
      <c r="T1227" s="54" t="n">
        <v>0.3</v>
      </c>
      <c r="U1227" s="54" t="n">
        <v>0</v>
      </c>
      <c r="V1227" s="52" t="inlineStr">
        <is>
          <t>No</t>
        </is>
      </c>
      <c r="W1227" s="52" t="inlineStr">
        <is>
          <t>No</t>
        </is>
      </c>
      <c r="X1227" s="52" t="inlineStr">
        <is>
          <t>-</t>
        </is>
      </c>
      <c r="Y1227" s="52" t="inlineStr">
        <is>
          <t>Fuel line to the engine</t>
        </is>
      </c>
    </row>
    <row r="1228" outlineLevel="1">
      <c r="A1228" s="52" t="inlineStr">
        <is>
          <t>BNK-314</t>
        </is>
      </c>
      <c r="B1228" s="52" t="inlineStr">
        <is>
          <t>Command Bunker</t>
        </is>
      </c>
      <c r="C1228" s="63" t="inlineStr">
        <is>
          <t>Cube</t>
        </is>
      </c>
      <c r="D1228" s="60" t="inlineStr">
        <is>
          <t>Ventilation unit</t>
        </is>
      </c>
      <c r="E1228" s="52" t="inlineStr">
        <is>
          <t>BNK-290</t>
        </is>
      </c>
      <c r="F1228" s="52" t="n">
        <v>2</v>
      </c>
      <c r="G1228" s="54" t="n">
        <v>0.800000191</v>
      </c>
      <c r="H1228" s="54" t="n">
        <v>0.399999976</v>
      </c>
      <c r="I1228" s="54" t="n">
        <v>0.699999988</v>
      </c>
      <c r="J1228" s="54" t="n">
        <v>0</v>
      </c>
      <c r="K1228" s="54" t="n">
        <v>0</v>
      </c>
      <c r="L1228" s="54" t="n">
        <v>0</v>
      </c>
      <c r="M1228" s="54" t="n">
        <v>4.5999999</v>
      </c>
      <c r="N1228" s="54" t="n">
        <v>-1.1500001</v>
      </c>
      <c r="O1228" s="54" t="n">
        <v>-0.349999994</v>
      </c>
      <c r="P1228" s="52" t="inlineStr">
        <is>
          <t>Flat</t>
        </is>
      </c>
      <c r="Q1228" s="52" t="inlineStr">
        <is>
          <t>Metal</t>
        </is>
      </c>
      <c r="R1228" s="54" t="n">
        <v>0.4</v>
      </c>
      <c r="S1228" s="54" t="n">
        <v>0.9</v>
      </c>
      <c r="T1228" s="54" t="n">
        <v>0.28</v>
      </c>
      <c r="U1228" s="54" t="n">
        <v>0</v>
      </c>
      <c r="V1228" s="52" t="inlineStr">
        <is>
          <t>No</t>
        </is>
      </c>
      <c r="W1228" s="52" t="inlineStr">
        <is>
          <t>No</t>
        </is>
      </c>
      <c r="X1228" s="52" t="inlineStr">
        <is>
          <t>-</t>
        </is>
      </c>
      <c r="Y1228" s="52" t="inlineStr">
        <is>
          <t>Ventilation fan housing</t>
        </is>
      </c>
    </row>
    <row r="1229" outlineLevel="1">
      <c r="A1229" s="52" t="inlineStr">
        <is>
          <t>BNK-315</t>
        </is>
      </c>
      <c r="B1229" s="52" t="inlineStr">
        <is>
          <t>Command Bunker</t>
        </is>
      </c>
      <c r="C1229" s="58" t="inlineStr">
        <is>
          <t>Cylinder</t>
        </is>
      </c>
      <c r="D1229" s="60" t="inlineStr">
        <is>
          <t>Ventilation riser</t>
        </is>
      </c>
      <c r="E1229" s="52" t="inlineStr">
        <is>
          <t>BNK-290</t>
        </is>
      </c>
      <c r="F1229" s="52" t="n">
        <v>2</v>
      </c>
      <c r="G1229" s="54" t="n">
        <v>0.449999988</v>
      </c>
      <c r="H1229" s="54" t="n">
        <v>0.449999988</v>
      </c>
      <c r="I1229" s="54" t="n">
        <v>1.10000014</v>
      </c>
      <c r="J1229" s="54" t="n">
        <v>90</v>
      </c>
      <c r="K1229" s="54" t="n">
        <v>0</v>
      </c>
      <c r="L1229" s="54" t="n">
        <v>0</v>
      </c>
      <c r="M1229" s="54" t="n">
        <v>4.5999999</v>
      </c>
      <c r="N1229" s="54" t="n">
        <v>-0.400000036</v>
      </c>
      <c r="O1229" s="54" t="n">
        <v>-0.400000006</v>
      </c>
      <c r="P1229" s="52" t="inlineStr">
        <is>
          <t>Flat</t>
        </is>
      </c>
      <c r="Q1229" s="52" t="inlineStr">
        <is>
          <t>Metal</t>
        </is>
      </c>
      <c r="R1229" s="54" t="n">
        <v>0.4</v>
      </c>
      <c r="S1229" s="54" t="n">
        <v>0.9</v>
      </c>
      <c r="T1229" s="54" t="n">
        <v>0.28</v>
      </c>
      <c r="U1229" s="54" t="n">
        <v>0</v>
      </c>
      <c r="V1229" s="52" t="inlineStr">
        <is>
          <t>No</t>
        </is>
      </c>
      <c r="W1229" s="52" t="inlineStr">
        <is>
          <t>No</t>
        </is>
      </c>
      <c r="X1229" s="52" t="inlineStr">
        <is>
          <t>-</t>
        </is>
      </c>
      <c r="Y1229" s="52" t="inlineStr">
        <is>
          <t>Intake duct up through the roof to the vent stack</t>
        </is>
      </c>
    </row>
    <row r="1230" outlineLevel="1">
      <c r="A1230" s="52" t="inlineStr">
        <is>
          <t>BNK-316</t>
        </is>
      </c>
      <c r="B1230" s="52" t="inlineStr">
        <is>
          <t>Command Bunker</t>
        </is>
      </c>
      <c r="C1230" s="63" t="inlineStr">
        <is>
          <t>Cube</t>
        </is>
      </c>
      <c r="D1230" s="60" t="inlineStr">
        <is>
          <t>Floor line</t>
        </is>
      </c>
      <c r="E1230" s="52" t="inlineStr">
        <is>
          <t>BNK-290</t>
        </is>
      </c>
      <c r="F1230" s="52" t="n">
        <v>2</v>
      </c>
      <c r="G1230" s="54" t="n">
        <v>0.100000024</v>
      </c>
      <c r="H1230" s="54" t="n">
        <v>0.0120000839</v>
      </c>
      <c r="I1230" s="54" t="n">
        <v>2</v>
      </c>
      <c r="J1230" s="54" t="n">
        <v>0</v>
      </c>
      <c r="K1230" s="54" t="n">
        <v>0</v>
      </c>
      <c r="L1230" s="54" t="n">
        <v>0</v>
      </c>
      <c r="M1230" s="54" t="n">
        <v>1.95000005</v>
      </c>
      <c r="N1230" s="54" t="n">
        <v>-3.39400005</v>
      </c>
      <c r="O1230" s="54" t="n">
        <v>0.899999976</v>
      </c>
      <c r="P1230" s="52" t="inlineStr">
        <is>
          <t>Flat</t>
        </is>
      </c>
      <c r="Q1230" s="52" t="inlineStr">
        <is>
          <t>Paint</t>
        </is>
      </c>
      <c r="R1230" s="54" t="n">
        <v>0.6</v>
      </c>
      <c r="S1230" s="54" t="n">
        <v>0.2</v>
      </c>
      <c r="T1230" s="54" t="n">
        <v>0.3</v>
      </c>
      <c r="U1230" s="54" t="n">
        <v>0</v>
      </c>
      <c r="V1230" s="52" t="inlineStr">
        <is>
          <t>No</t>
        </is>
      </c>
      <c r="W1230" s="52" t="inlineStr">
        <is>
          <t>No</t>
        </is>
      </c>
      <c r="X1230" s="52" t="inlineStr">
        <is>
          <t>-</t>
        </is>
      </c>
      <c r="Y1230" s="52" t="inlineStr">
        <is>
          <t>Painted line</t>
        </is>
      </c>
    </row>
    <row r="1231" outlineLevel="1">
      <c r="A1231" s="52" t="inlineStr">
        <is>
          <t>BNK-317</t>
        </is>
      </c>
      <c r="B1231" s="52" t="inlineStr">
        <is>
          <t>Command Bunker</t>
        </is>
      </c>
      <c r="C1231" s="63" t="inlineStr">
        <is>
          <t>Cube</t>
        </is>
      </c>
      <c r="D1231" s="60" t="inlineStr">
        <is>
          <t>Floor drain</t>
        </is>
      </c>
      <c r="E1231" s="52" t="inlineStr">
        <is>
          <t>BNK-290</t>
        </is>
      </c>
      <c r="F1231" s="52" t="n">
        <v>2</v>
      </c>
      <c r="G1231" s="54" t="n">
        <v>0.5</v>
      </c>
      <c r="H1231" s="54" t="n">
        <v>0.013999939</v>
      </c>
      <c r="I1231" s="54" t="n">
        <v>0.399999976</v>
      </c>
      <c r="J1231" s="54" t="n">
        <v>0</v>
      </c>
      <c r="K1231" s="54" t="n">
        <v>0</v>
      </c>
      <c r="L1231" s="54" t="n">
        <v>0</v>
      </c>
      <c r="M1231" s="54" t="n">
        <v>3.25</v>
      </c>
      <c r="N1231" s="54" t="n">
        <v>-3.39300013</v>
      </c>
      <c r="O1231" s="54" t="n">
        <v>0.800000012</v>
      </c>
      <c r="P1231" s="52" t="inlineStr">
        <is>
          <t>Flat</t>
        </is>
      </c>
      <c r="Q1231" s="52" t="inlineStr">
        <is>
          <t>Metal</t>
        </is>
      </c>
      <c r="R1231" s="54" t="n">
        <v>0.55</v>
      </c>
      <c r="S1231" s="54" t="n">
        <v>0.8</v>
      </c>
      <c r="T1231" s="54" t="n">
        <v>0.35</v>
      </c>
      <c r="U1231" s="54" t="n">
        <v>0</v>
      </c>
      <c r="V1231" s="52" t="inlineStr">
        <is>
          <t>No</t>
        </is>
      </c>
      <c r="W1231" s="52" t="inlineStr">
        <is>
          <t>No</t>
        </is>
      </c>
      <c r="X1231" s="52" t="inlineStr">
        <is>
          <t>-</t>
        </is>
      </c>
      <c r="Y1231" s="52" t="inlineStr">
        <is>
          <t>Floor drain grate</t>
        </is>
      </c>
    </row>
    <row r="1232" outlineLevel="1">
      <c r="A1232" s="52" t="inlineStr">
        <is>
          <t>BNK-318</t>
        </is>
      </c>
      <c r="B1232" s="52" t="inlineStr">
        <is>
          <t>Command Bunker</t>
        </is>
      </c>
      <c r="C1232" s="63" t="inlineStr">
        <is>
          <t>Cube</t>
        </is>
      </c>
      <c r="D1232" s="60" t="inlineStr">
        <is>
          <t>Hazard marking</t>
        </is>
      </c>
      <c r="E1232" s="52" t="inlineStr">
        <is>
          <t>BNK-290</t>
        </is>
      </c>
      <c r="F1232" s="52" t="n">
        <v>2</v>
      </c>
      <c r="G1232" s="54" t="n">
        <v>2.70000005</v>
      </c>
      <c r="H1232" s="54" t="n">
        <v>0.0120000839</v>
      </c>
      <c r="I1232" s="54" t="n">
        <v>0.399999976</v>
      </c>
      <c r="J1232" s="54" t="n">
        <v>0</v>
      </c>
      <c r="K1232" s="54" t="n">
        <v>0</v>
      </c>
      <c r="L1232" s="54" t="n">
        <v>0</v>
      </c>
      <c r="M1232" s="54" t="n">
        <v>3.6500001</v>
      </c>
      <c r="N1232" s="54" t="n">
        <v>-3.39400005</v>
      </c>
      <c r="O1232" s="54" t="n">
        <v>1.70000005</v>
      </c>
      <c r="P1232" s="52" t="inlineStr">
        <is>
          <t>Flat</t>
        </is>
      </c>
      <c r="Q1232" s="52" t="inlineStr">
        <is>
          <t>Other</t>
        </is>
      </c>
      <c r="R1232" s="54" t="n">
        <v>0.6</v>
      </c>
      <c r="S1232" s="54" t="n">
        <v>0</v>
      </c>
      <c r="T1232" s="54" t="n">
        <v>0.3</v>
      </c>
      <c r="U1232" s="54" t="n">
        <v>0</v>
      </c>
      <c r="V1232" s="52" t="inlineStr">
        <is>
          <t>No</t>
        </is>
      </c>
      <c r="W1232" s="52" t="inlineStr">
        <is>
          <t>No</t>
        </is>
      </c>
      <c r="X1232" s="52" t="inlineStr">
        <is>
          <t>-</t>
        </is>
      </c>
      <c r="Y1232" s="52" t="inlineStr">
        <is>
          <t>Hazard strip in front of the generator</t>
        </is>
      </c>
    </row>
    <row r="1233" outlineLevel="1">
      <c r="A1233" s="52" t="inlineStr">
        <is>
          <t>BNK-319</t>
        </is>
      </c>
      <c r="B1233" s="52" t="inlineStr">
        <is>
          <t>Command Bunker</t>
        </is>
      </c>
      <c r="C1233" s="63" t="inlineStr">
        <is>
          <t>Cube</t>
        </is>
      </c>
      <c r="D1233" s="60" t="inlineStr">
        <is>
          <t>Room sign</t>
        </is>
      </c>
      <c r="E1233" s="52" t="inlineStr">
        <is>
          <t>BNK-290</t>
        </is>
      </c>
      <c r="F1233" s="52" t="n">
        <v>2</v>
      </c>
      <c r="G1233" s="54" t="n">
        <v>0.0399999619</v>
      </c>
      <c r="H1233" s="54" t="n">
        <v>0.25</v>
      </c>
      <c r="I1233" s="54" t="n">
        <v>1.19999993</v>
      </c>
      <c r="J1233" s="54" t="n">
        <v>0</v>
      </c>
      <c r="K1233" s="54" t="n">
        <v>0</v>
      </c>
      <c r="L1233" s="54" t="n">
        <v>0</v>
      </c>
      <c r="M1233" s="54" t="n">
        <v>1.75999999</v>
      </c>
      <c r="N1233" s="54" t="n">
        <v>-1.125</v>
      </c>
      <c r="O1233" s="54" t="n">
        <v>1.20000005</v>
      </c>
      <c r="P1233" s="52" t="inlineStr">
        <is>
          <t>Flat</t>
        </is>
      </c>
      <c r="Q1233" s="52" t="inlineStr">
        <is>
          <t>Paint</t>
        </is>
      </c>
      <c r="R1233" s="54" t="n">
        <v>0.6</v>
      </c>
      <c r="S1233" s="54" t="n">
        <v>0.2</v>
      </c>
      <c r="T1233" s="54" t="n">
        <v>0.3</v>
      </c>
      <c r="U1233" s="54" t="n">
        <v>0</v>
      </c>
      <c r="V1233" s="52" t="inlineStr">
        <is>
          <t>No</t>
        </is>
      </c>
      <c r="W1233" s="52" t="inlineStr">
        <is>
          <t>No</t>
        </is>
      </c>
      <c r="X1233" s="52" t="inlineStr">
        <is>
          <t>-</t>
        </is>
      </c>
      <c r="Y1233" s="52" t="inlineStr">
        <is>
          <t>Sign: GENERATOR</t>
        </is>
      </c>
    </row>
    <row r="1234" outlineLevel="1">
      <c r="A1234" s="52" t="inlineStr">
        <is>
          <t>BNK-320</t>
        </is>
      </c>
      <c r="B1234" s="52" t="inlineStr">
        <is>
          <t>Command Bunker</t>
        </is>
      </c>
      <c r="C1234" s="58" t="inlineStr">
        <is>
          <t>Cylinder</t>
        </is>
      </c>
      <c r="D1234" s="60" t="inlineStr">
        <is>
          <t>Fire extinguisher</t>
        </is>
      </c>
      <c r="E1234" s="52" t="inlineStr">
        <is>
          <t>BNK-290</t>
        </is>
      </c>
      <c r="F1234" s="52" t="n">
        <v>2</v>
      </c>
      <c r="G1234" s="54" t="n">
        <v>0.159999996</v>
      </c>
      <c r="H1234" s="54" t="n">
        <v>0.159999996</v>
      </c>
      <c r="I1234" s="54" t="n">
        <v>0.449999988</v>
      </c>
      <c r="J1234" s="54" t="n">
        <v>90</v>
      </c>
      <c r="K1234" s="54" t="n">
        <v>0</v>
      </c>
      <c r="L1234" s="54" t="n">
        <v>0</v>
      </c>
      <c r="M1234" s="54" t="n">
        <v>2.0999999</v>
      </c>
      <c r="N1234" s="54" t="n">
        <v>-3</v>
      </c>
      <c r="O1234" s="54" t="n">
        <v>3.4000001</v>
      </c>
      <c r="P1234" s="52" t="inlineStr">
        <is>
          <t>Flat</t>
        </is>
      </c>
      <c r="Q1234" s="52" t="inlineStr">
        <is>
          <t>Paint</t>
        </is>
      </c>
      <c r="R1234" s="54" t="n">
        <v>0.55</v>
      </c>
      <c r="S1234" s="54" t="n">
        <v>0.3</v>
      </c>
      <c r="T1234" s="54" t="n">
        <v>0.32</v>
      </c>
      <c r="U1234" s="54" t="n">
        <v>0</v>
      </c>
      <c r="V1234" s="52" t="inlineStr">
        <is>
          <t>No</t>
        </is>
      </c>
      <c r="W1234" s="52" t="inlineStr">
        <is>
          <t>No</t>
        </is>
      </c>
      <c r="X1234" s="52" t="inlineStr">
        <is>
          <t>-</t>
        </is>
      </c>
      <c r="Y1234" s="52" t="inlineStr">
        <is>
          <t>Extinguisher</t>
        </is>
      </c>
    </row>
    <row r="1235" outlineLevel="1">
      <c r="A1235" s="52" t="inlineStr">
        <is>
          <t>BNK-321</t>
        </is>
      </c>
      <c r="B1235" s="52" t="inlineStr">
        <is>
          <t>Command Bunker</t>
        </is>
      </c>
      <c r="C1235" s="58" t="inlineStr">
        <is>
          <t>Cylinder</t>
        </is>
      </c>
      <c r="D1235" s="60" t="inlineStr">
        <is>
          <t>Ceiling pipe</t>
        </is>
      </c>
      <c r="E1235" s="52" t="inlineStr">
        <is>
          <t>BNK-290</t>
        </is>
      </c>
      <c r="F1235" s="52" t="n">
        <v>2</v>
      </c>
      <c r="G1235" s="54" t="n">
        <v>0.0900000036</v>
      </c>
      <c r="H1235" s="54" t="n">
        <v>0.0900000036</v>
      </c>
      <c r="I1235" s="54" t="n">
        <v>3.0999999</v>
      </c>
      <c r="J1235" s="54" t="n">
        <v>0</v>
      </c>
      <c r="K1235" s="54" t="n">
        <v>90</v>
      </c>
      <c r="L1235" s="54" t="n">
        <v>0</v>
      </c>
      <c r="M1235" s="54" t="n">
        <v>3.45000005</v>
      </c>
      <c r="N1235" s="54" t="n">
        <v>-0.920000017</v>
      </c>
      <c r="O1235" s="54" t="n">
        <v>3.20000005</v>
      </c>
      <c r="P1235" s="52" t="inlineStr">
        <is>
          <t>Flat</t>
        </is>
      </c>
      <c r="Q1235" s="52" t="inlineStr">
        <is>
          <t>Paint</t>
        </is>
      </c>
      <c r="R1235" s="54" t="n">
        <v>0.55</v>
      </c>
      <c r="S1235" s="54" t="n">
        <v>0.3</v>
      </c>
      <c r="T1235" s="54" t="n">
        <v>0.3</v>
      </c>
      <c r="U1235" s="54" t="n">
        <v>0</v>
      </c>
      <c r="V1235" s="52" t="inlineStr">
        <is>
          <t>No</t>
        </is>
      </c>
      <c r="W1235" s="52" t="inlineStr">
        <is>
          <t>No</t>
        </is>
      </c>
      <c r="X1235" s="52" t="inlineStr">
        <is>
          <t>-</t>
        </is>
      </c>
      <c r="Y1235" s="52" t="inlineStr">
        <is>
          <t>Water pipe</t>
        </is>
      </c>
    </row>
    <row r="1236" outlineLevel="1">
      <c r="A1236" s="52" t="inlineStr">
        <is>
          <t>BNK-322</t>
        </is>
      </c>
      <c r="B1236" s="52" t="inlineStr">
        <is>
          <t>Command Bunker</t>
        </is>
      </c>
      <c r="C1236" s="53" t="inlineStr">
        <is>
          <t>Group</t>
        </is>
      </c>
      <c r="D1236" s="57" t="inlineStr">
        <is>
          <t>Exit shaft</t>
        </is>
      </c>
      <c r="E1236" s="52" t="inlineStr">
        <is>
          <t>BNK-00</t>
        </is>
      </c>
      <c r="F1236" s="52" t="n">
        <v>1</v>
      </c>
      <c r="G1236" s="54" t="n">
        <v>1</v>
      </c>
      <c r="H1236" s="54" t="n">
        <v>1</v>
      </c>
      <c r="I1236" s="54" t="n">
        <v>1</v>
      </c>
      <c r="J1236" s="54" t="n">
        <v>0</v>
      </c>
      <c r="K1236" s="54" t="n">
        <v>0</v>
      </c>
      <c r="L1236" s="54" t="n">
        <v>0</v>
      </c>
      <c r="M1236" s="54" t="n">
        <v>0</v>
      </c>
      <c r="N1236" s="54" t="n">
        <v>0</v>
      </c>
      <c r="O1236" s="54" t="n">
        <v>0</v>
      </c>
      <c r="P1236" s="52" t="inlineStr">
        <is>
          <t>-</t>
        </is>
      </c>
      <c r="Q1236" s="52" t="inlineStr">
        <is>
          <t>Plain</t>
        </is>
      </c>
      <c r="R1236" s="54" t="n">
        <v>0.5</v>
      </c>
      <c r="S1236" s="54" t="n">
        <v>0</v>
      </c>
      <c r="T1236" s="54" t="n">
        <v>0.2</v>
      </c>
      <c r="U1236" s="54" t="n">
        <v>0</v>
      </c>
      <c r="V1236" s="52" t="inlineStr">
        <is>
          <t>No</t>
        </is>
      </c>
      <c r="W1236" s="52" t="inlineStr">
        <is>
          <t>Yes</t>
        </is>
      </c>
      <c r="X1236" s="52" t="inlineStr">
        <is>
          <t>-</t>
        </is>
      </c>
      <c r="Y1236" s="52" t="inlineStr">
        <is>
          <t>Emergency exit: ladder up to the surface hatch</t>
        </is>
      </c>
    </row>
    <row r="1237" outlineLevel="1">
      <c r="A1237" s="52" t="inlineStr">
        <is>
          <t>BNK-323</t>
        </is>
      </c>
      <c r="B1237" s="52" t="inlineStr">
        <is>
          <t>Command Bunker</t>
        </is>
      </c>
      <c r="C1237" s="59" t="inlineStr">
        <is>
          <t>Sphere</t>
        </is>
      </c>
      <c r="D1237" s="60" t="inlineStr">
        <is>
          <t>Shaft lamp</t>
        </is>
      </c>
      <c r="E1237" s="52" t="inlineStr">
        <is>
          <t>BNK-322</t>
        </is>
      </c>
      <c r="F1237" s="52" t="n">
        <v>2</v>
      </c>
      <c r="G1237" s="54" t="n">
        <v>0.140000001</v>
      </c>
      <c r="H1237" s="54" t="n">
        <v>0.140000001</v>
      </c>
      <c r="I1237" s="54" t="n">
        <v>0.140000001</v>
      </c>
      <c r="J1237" s="54" t="n">
        <v>0</v>
      </c>
      <c r="K1237" s="54" t="n">
        <v>0</v>
      </c>
      <c r="L1237" s="54" t="n">
        <v>0</v>
      </c>
      <c r="M1237" s="54" t="n">
        <v>4</v>
      </c>
      <c r="N1237" s="54" t="n">
        <v>-1.10000002</v>
      </c>
      <c r="O1237" s="54" t="n">
        <v>-7.5999999</v>
      </c>
      <c r="P1237" s="52" t="inlineStr">
        <is>
          <t>Flat</t>
        </is>
      </c>
      <c r="Q1237" s="52" t="inlineStr">
        <is>
          <t>Plain</t>
        </is>
      </c>
      <c r="R1237" s="54" t="n">
        <v>0.4</v>
      </c>
      <c r="S1237" s="54" t="n">
        <v>0</v>
      </c>
      <c r="T1237" s="54" t="n">
        <v>0.42</v>
      </c>
      <c r="U1237" s="54" t="n">
        <v>0.9</v>
      </c>
      <c r="V1237" s="52" t="inlineStr">
        <is>
          <t>No</t>
        </is>
      </c>
      <c r="W1237" s="52" t="inlineStr">
        <is>
          <t>No</t>
        </is>
      </c>
      <c r="X1237" s="52" t="inlineStr">
        <is>
          <t>-</t>
        </is>
      </c>
      <c r="Y1237" s="52" t="inlineStr">
        <is>
          <t>Caged lamp</t>
        </is>
      </c>
    </row>
    <row r="1238" outlineLevel="1">
      <c r="A1238" s="52" t="inlineStr">
        <is>
          <t>BNK-324</t>
        </is>
      </c>
      <c r="B1238" s="52" t="inlineStr">
        <is>
          <t>Command Bunker</t>
        </is>
      </c>
      <c r="C1238" s="58" t="inlineStr">
        <is>
          <t>Cylinder</t>
        </is>
      </c>
      <c r="D1238" s="60" t="inlineStr">
        <is>
          <t>Ladder rail</t>
        </is>
      </c>
      <c r="E1238" s="52" t="inlineStr">
        <is>
          <t>BNK-322</t>
        </is>
      </c>
      <c r="F1238" s="52" t="n">
        <v>2</v>
      </c>
      <c r="G1238" s="54" t="n">
        <v>0.0500000007</v>
      </c>
      <c r="H1238" s="54" t="n">
        <v>0.0500000007</v>
      </c>
      <c r="I1238" s="54" t="n">
        <v>3.33281255</v>
      </c>
      <c r="J1238" s="54" t="n">
        <v>90</v>
      </c>
      <c r="K1238" s="54" t="n">
        <v>0</v>
      </c>
      <c r="L1238" s="54" t="n">
        <v>0</v>
      </c>
      <c r="M1238" s="54" t="n">
        <v>4.30000019</v>
      </c>
      <c r="N1238" s="54" t="n">
        <v>-1.73359382</v>
      </c>
      <c r="O1238" s="54" t="n">
        <v>-8.100000380000001</v>
      </c>
      <c r="P1238" s="52" t="inlineStr">
        <is>
          <t>Flat</t>
        </is>
      </c>
      <c r="Q1238" s="52" t="inlineStr">
        <is>
          <t>Metal</t>
        </is>
      </c>
      <c r="R1238" s="54" t="n">
        <v>0.4</v>
      </c>
      <c r="S1238" s="54" t="n">
        <v>0.9</v>
      </c>
      <c r="T1238" s="54" t="n">
        <v>0.28</v>
      </c>
      <c r="U1238" s="54" t="n">
        <v>0</v>
      </c>
      <c r="V1238" s="52" t="inlineStr">
        <is>
          <t>No</t>
        </is>
      </c>
      <c r="W1238" s="52" t="inlineStr">
        <is>
          <t>No</t>
        </is>
      </c>
      <c r="X1238" s="52" t="inlineStr">
        <is>
          <t>-</t>
        </is>
      </c>
      <c r="Y1238" s="52" t="inlineStr">
        <is>
          <t>Ladder side rail</t>
        </is>
      </c>
    </row>
    <row r="1239" outlineLevel="1">
      <c r="A1239" s="52" t="inlineStr">
        <is>
          <t>BNK-325</t>
        </is>
      </c>
      <c r="B1239" s="52" t="inlineStr">
        <is>
          <t>Command Bunker</t>
        </is>
      </c>
      <c r="C1239" s="58" t="inlineStr">
        <is>
          <t>Cylinder</t>
        </is>
      </c>
      <c r="D1239" s="60" t="inlineStr">
        <is>
          <t>Ladder rail</t>
        </is>
      </c>
      <c r="E1239" s="52" t="inlineStr">
        <is>
          <t>BNK-322</t>
        </is>
      </c>
      <c r="F1239" s="52" t="n">
        <v>2</v>
      </c>
      <c r="G1239" s="54" t="n">
        <v>0.0500000007</v>
      </c>
      <c r="H1239" s="54" t="n">
        <v>0.0500000007</v>
      </c>
      <c r="I1239" s="54" t="n">
        <v>3.33281255</v>
      </c>
      <c r="J1239" s="54" t="n">
        <v>90</v>
      </c>
      <c r="K1239" s="54" t="n">
        <v>0</v>
      </c>
      <c r="L1239" s="54" t="n">
        <v>0</v>
      </c>
      <c r="M1239" s="54" t="n">
        <v>4.80000019</v>
      </c>
      <c r="N1239" s="54" t="n">
        <v>-1.73359382</v>
      </c>
      <c r="O1239" s="54" t="n">
        <v>-8.100000380000001</v>
      </c>
      <c r="P1239" s="52" t="inlineStr">
        <is>
          <t>Flat</t>
        </is>
      </c>
      <c r="Q1239" s="52" t="inlineStr">
        <is>
          <t>Metal</t>
        </is>
      </c>
      <c r="R1239" s="54" t="n">
        <v>0.4</v>
      </c>
      <c r="S1239" s="54" t="n">
        <v>0.9</v>
      </c>
      <c r="T1239" s="54" t="n">
        <v>0.28</v>
      </c>
      <c r="U1239" s="54" t="n">
        <v>0</v>
      </c>
      <c r="V1239" s="52" t="inlineStr">
        <is>
          <t>No</t>
        </is>
      </c>
      <c r="W1239" s="52" t="inlineStr">
        <is>
          <t>No</t>
        </is>
      </c>
      <c r="X1239" s="52" t="inlineStr">
        <is>
          <t>-</t>
        </is>
      </c>
      <c r="Y1239" s="52" t="inlineStr">
        <is>
          <t>Ladder side rail</t>
        </is>
      </c>
    </row>
    <row r="1240" outlineLevel="1">
      <c r="A1240" s="52" t="inlineStr">
        <is>
          <t>BNK-326</t>
        </is>
      </c>
      <c r="B1240" s="52" t="inlineStr">
        <is>
          <t>Command Bunker</t>
        </is>
      </c>
      <c r="C1240" s="58" t="inlineStr">
        <is>
          <t>Cylinder</t>
        </is>
      </c>
      <c r="D1240" s="60" t="inlineStr">
        <is>
          <t>Ladder rung</t>
        </is>
      </c>
      <c r="E1240" s="52" t="inlineStr">
        <is>
          <t>BNK-322</t>
        </is>
      </c>
      <c r="F1240" s="52" t="n">
        <v>2</v>
      </c>
      <c r="G1240" s="54" t="n">
        <v>0.0299999993</v>
      </c>
      <c r="H1240" s="54" t="n">
        <v>0.0299999993</v>
      </c>
      <c r="I1240" s="54" t="n">
        <v>0.5</v>
      </c>
      <c r="J1240" s="54" t="n">
        <v>0</v>
      </c>
      <c r="K1240" s="54" t="n">
        <v>90</v>
      </c>
      <c r="L1240" s="54" t="n">
        <v>0</v>
      </c>
      <c r="M1240" s="54" t="n">
        <v>4.55000019</v>
      </c>
      <c r="N1240" s="54" t="n">
        <v>-3.05000019</v>
      </c>
      <c r="O1240" s="54" t="n">
        <v>-8.100000380000001</v>
      </c>
      <c r="P1240" s="52" t="inlineStr">
        <is>
          <t>Flat</t>
        </is>
      </c>
      <c r="Q1240" s="52" t="inlineStr">
        <is>
          <t>Metal</t>
        </is>
      </c>
      <c r="R1240" s="54" t="n">
        <v>0.4</v>
      </c>
      <c r="S1240" s="54" t="n">
        <v>0.9</v>
      </c>
      <c r="T1240" s="54" t="n">
        <v>0.28</v>
      </c>
      <c r="U1240" s="54" t="n">
        <v>0</v>
      </c>
      <c r="V1240" s="52" t="inlineStr">
        <is>
          <t>No</t>
        </is>
      </c>
      <c r="W1240" s="52" t="inlineStr">
        <is>
          <t>No</t>
        </is>
      </c>
      <c r="X1240" s="52" t="inlineStr">
        <is>
          <t>-</t>
        </is>
      </c>
      <c r="Y1240" s="52" t="inlineStr">
        <is>
          <t>Ladder rung</t>
        </is>
      </c>
    </row>
    <row r="1241" outlineLevel="1">
      <c r="A1241" s="52" t="inlineStr">
        <is>
          <t>BNK-327</t>
        </is>
      </c>
      <c r="B1241" s="52" t="inlineStr">
        <is>
          <t>Command Bunker</t>
        </is>
      </c>
      <c r="C1241" s="58" t="inlineStr">
        <is>
          <t>Cylinder</t>
        </is>
      </c>
      <c r="D1241" s="60" t="inlineStr">
        <is>
          <t>Ladder rung</t>
        </is>
      </c>
      <c r="E1241" s="52" t="inlineStr">
        <is>
          <t>BNK-322</t>
        </is>
      </c>
      <c r="F1241" s="52" t="n">
        <v>2</v>
      </c>
      <c r="G1241" s="54" t="n">
        <v>0.0299999993</v>
      </c>
      <c r="H1241" s="54" t="n">
        <v>0.0299999993</v>
      </c>
      <c r="I1241" s="54" t="n">
        <v>0.5</v>
      </c>
      <c r="J1241" s="54" t="n">
        <v>0</v>
      </c>
      <c r="K1241" s="54" t="n">
        <v>90</v>
      </c>
      <c r="L1241" s="54" t="n">
        <v>0</v>
      </c>
      <c r="M1241" s="54" t="n">
        <v>4.55000019</v>
      </c>
      <c r="N1241" s="54" t="n">
        <v>-2.75000024</v>
      </c>
      <c r="O1241" s="54" t="n">
        <v>-8.100000380000001</v>
      </c>
      <c r="P1241" s="52" t="inlineStr">
        <is>
          <t>Flat</t>
        </is>
      </c>
      <c r="Q1241" s="52" t="inlineStr">
        <is>
          <t>Metal</t>
        </is>
      </c>
      <c r="R1241" s="54" t="n">
        <v>0.4</v>
      </c>
      <c r="S1241" s="54" t="n">
        <v>0.9</v>
      </c>
      <c r="T1241" s="54" t="n">
        <v>0.28</v>
      </c>
      <c r="U1241" s="54" t="n">
        <v>0</v>
      </c>
      <c r="V1241" s="52" t="inlineStr">
        <is>
          <t>No</t>
        </is>
      </c>
      <c r="W1241" s="52" t="inlineStr">
        <is>
          <t>No</t>
        </is>
      </c>
      <c r="X1241" s="52" t="inlineStr">
        <is>
          <t>-</t>
        </is>
      </c>
      <c r="Y1241" s="52" t="inlineStr">
        <is>
          <t>Ladder rung</t>
        </is>
      </c>
    </row>
    <row r="1242" outlineLevel="1">
      <c r="A1242" s="52" t="inlineStr">
        <is>
          <t>BNK-328</t>
        </is>
      </c>
      <c r="B1242" s="52" t="inlineStr">
        <is>
          <t>Command Bunker</t>
        </is>
      </c>
      <c r="C1242" s="58" t="inlineStr">
        <is>
          <t>Cylinder</t>
        </is>
      </c>
      <c r="D1242" s="60" t="inlineStr">
        <is>
          <t>Ladder rung</t>
        </is>
      </c>
      <c r="E1242" s="52" t="inlineStr">
        <is>
          <t>BNK-322</t>
        </is>
      </c>
      <c r="F1242" s="52" t="n">
        <v>2</v>
      </c>
      <c r="G1242" s="54" t="n">
        <v>0.0299999993</v>
      </c>
      <c r="H1242" s="54" t="n">
        <v>0.0299999993</v>
      </c>
      <c r="I1242" s="54" t="n">
        <v>0.5</v>
      </c>
      <c r="J1242" s="54" t="n">
        <v>0</v>
      </c>
      <c r="K1242" s="54" t="n">
        <v>90</v>
      </c>
      <c r="L1242" s="54" t="n">
        <v>0</v>
      </c>
      <c r="M1242" s="54" t="n">
        <v>4.55000019</v>
      </c>
      <c r="N1242" s="54" t="n">
        <v>-2.45000029</v>
      </c>
      <c r="O1242" s="54" t="n">
        <v>-8.100000380000001</v>
      </c>
      <c r="P1242" s="52" t="inlineStr">
        <is>
          <t>Flat</t>
        </is>
      </c>
      <c r="Q1242" s="52" t="inlineStr">
        <is>
          <t>Metal</t>
        </is>
      </c>
      <c r="R1242" s="54" t="n">
        <v>0.4</v>
      </c>
      <c r="S1242" s="54" t="n">
        <v>0.9</v>
      </c>
      <c r="T1242" s="54" t="n">
        <v>0.28</v>
      </c>
      <c r="U1242" s="54" t="n">
        <v>0</v>
      </c>
      <c r="V1242" s="52" t="inlineStr">
        <is>
          <t>No</t>
        </is>
      </c>
      <c r="W1242" s="52" t="inlineStr">
        <is>
          <t>No</t>
        </is>
      </c>
      <c r="X1242" s="52" t="inlineStr">
        <is>
          <t>-</t>
        </is>
      </c>
      <c r="Y1242" s="52" t="inlineStr">
        <is>
          <t>Ladder rung</t>
        </is>
      </c>
    </row>
    <row r="1243" outlineLevel="1">
      <c r="A1243" s="52" t="inlineStr">
        <is>
          <t>BNK-329</t>
        </is>
      </c>
      <c r="B1243" s="52" t="inlineStr">
        <is>
          <t>Command Bunker</t>
        </is>
      </c>
      <c r="C1243" s="58" t="inlineStr">
        <is>
          <t>Cylinder</t>
        </is>
      </c>
      <c r="D1243" s="60" t="inlineStr">
        <is>
          <t>Ladder rung</t>
        </is>
      </c>
      <c r="E1243" s="52" t="inlineStr">
        <is>
          <t>BNK-322</t>
        </is>
      </c>
      <c r="F1243" s="52" t="n">
        <v>2</v>
      </c>
      <c r="G1243" s="54" t="n">
        <v>0.0299999993</v>
      </c>
      <c r="H1243" s="54" t="n">
        <v>0.0299999993</v>
      </c>
      <c r="I1243" s="54" t="n">
        <v>0.5</v>
      </c>
      <c r="J1243" s="54" t="n">
        <v>0</v>
      </c>
      <c r="K1243" s="54" t="n">
        <v>90</v>
      </c>
      <c r="L1243" s="54" t="n">
        <v>0</v>
      </c>
      <c r="M1243" s="54" t="n">
        <v>4.55000019</v>
      </c>
      <c r="N1243" s="54" t="n">
        <v>-2.15000033</v>
      </c>
      <c r="O1243" s="54" t="n">
        <v>-8.100000380000001</v>
      </c>
      <c r="P1243" s="52" t="inlineStr">
        <is>
          <t>Flat</t>
        </is>
      </c>
      <c r="Q1243" s="52" t="inlineStr">
        <is>
          <t>Metal</t>
        </is>
      </c>
      <c r="R1243" s="54" t="n">
        <v>0.4</v>
      </c>
      <c r="S1243" s="54" t="n">
        <v>0.9</v>
      </c>
      <c r="T1243" s="54" t="n">
        <v>0.28</v>
      </c>
      <c r="U1243" s="54" t="n">
        <v>0</v>
      </c>
      <c r="V1243" s="52" t="inlineStr">
        <is>
          <t>No</t>
        </is>
      </c>
      <c r="W1243" s="52" t="inlineStr">
        <is>
          <t>No</t>
        </is>
      </c>
      <c r="X1243" s="52" t="inlineStr">
        <is>
          <t>-</t>
        </is>
      </c>
      <c r="Y1243" s="52" t="inlineStr">
        <is>
          <t>Ladder rung</t>
        </is>
      </c>
    </row>
    <row r="1244" outlineLevel="1">
      <c r="A1244" s="52" t="inlineStr">
        <is>
          <t>BNK-330</t>
        </is>
      </c>
      <c r="B1244" s="52" t="inlineStr">
        <is>
          <t>Command Bunker</t>
        </is>
      </c>
      <c r="C1244" s="58" t="inlineStr">
        <is>
          <t>Cylinder</t>
        </is>
      </c>
      <c r="D1244" s="60" t="inlineStr">
        <is>
          <t>Ladder rung</t>
        </is>
      </c>
      <c r="E1244" s="52" t="inlineStr">
        <is>
          <t>BNK-322</t>
        </is>
      </c>
      <c r="F1244" s="52" t="n">
        <v>2</v>
      </c>
      <c r="G1244" s="54" t="n">
        <v>0.0299999993</v>
      </c>
      <c r="H1244" s="54" t="n">
        <v>0.0299999993</v>
      </c>
      <c r="I1244" s="54" t="n">
        <v>0.5</v>
      </c>
      <c r="J1244" s="54" t="n">
        <v>0</v>
      </c>
      <c r="K1244" s="54" t="n">
        <v>90</v>
      </c>
      <c r="L1244" s="54" t="n">
        <v>0</v>
      </c>
      <c r="M1244" s="54" t="n">
        <v>4.55000019</v>
      </c>
      <c r="N1244" s="54" t="n">
        <v>-1.85000038</v>
      </c>
      <c r="O1244" s="54" t="n">
        <v>-8.100000380000001</v>
      </c>
      <c r="P1244" s="52" t="inlineStr">
        <is>
          <t>Flat</t>
        </is>
      </c>
      <c r="Q1244" s="52" t="inlineStr">
        <is>
          <t>Metal</t>
        </is>
      </c>
      <c r="R1244" s="54" t="n">
        <v>0.4</v>
      </c>
      <c r="S1244" s="54" t="n">
        <v>0.9</v>
      </c>
      <c r="T1244" s="54" t="n">
        <v>0.28</v>
      </c>
      <c r="U1244" s="54" t="n">
        <v>0</v>
      </c>
      <c r="V1244" s="52" t="inlineStr">
        <is>
          <t>No</t>
        </is>
      </c>
      <c r="W1244" s="52" t="inlineStr">
        <is>
          <t>No</t>
        </is>
      </c>
      <c r="X1244" s="52" t="inlineStr">
        <is>
          <t>-</t>
        </is>
      </c>
      <c r="Y1244" s="52" t="inlineStr">
        <is>
          <t>Ladder rung</t>
        </is>
      </c>
    </row>
    <row r="1245" outlineLevel="1">
      <c r="A1245" s="52" t="inlineStr">
        <is>
          <t>BNK-331</t>
        </is>
      </c>
      <c r="B1245" s="52" t="inlineStr">
        <is>
          <t>Command Bunker</t>
        </is>
      </c>
      <c r="C1245" s="58" t="inlineStr">
        <is>
          <t>Cylinder</t>
        </is>
      </c>
      <c r="D1245" s="60" t="inlineStr">
        <is>
          <t>Ladder rung</t>
        </is>
      </c>
      <c r="E1245" s="52" t="inlineStr">
        <is>
          <t>BNK-322</t>
        </is>
      </c>
      <c r="F1245" s="52" t="n">
        <v>2</v>
      </c>
      <c r="G1245" s="54" t="n">
        <v>0.0299999993</v>
      </c>
      <c r="H1245" s="54" t="n">
        <v>0.0299999993</v>
      </c>
      <c r="I1245" s="54" t="n">
        <v>0.5</v>
      </c>
      <c r="J1245" s="54" t="n">
        <v>0</v>
      </c>
      <c r="K1245" s="54" t="n">
        <v>90</v>
      </c>
      <c r="L1245" s="54" t="n">
        <v>0</v>
      </c>
      <c r="M1245" s="54" t="n">
        <v>4.55000019</v>
      </c>
      <c r="N1245" s="54" t="n">
        <v>-1.55000043</v>
      </c>
      <c r="O1245" s="54" t="n">
        <v>-8.100000380000001</v>
      </c>
      <c r="P1245" s="52" t="inlineStr">
        <is>
          <t>Flat</t>
        </is>
      </c>
      <c r="Q1245" s="52" t="inlineStr">
        <is>
          <t>Metal</t>
        </is>
      </c>
      <c r="R1245" s="54" t="n">
        <v>0.4</v>
      </c>
      <c r="S1245" s="54" t="n">
        <v>0.9</v>
      </c>
      <c r="T1245" s="54" t="n">
        <v>0.28</v>
      </c>
      <c r="U1245" s="54" t="n">
        <v>0</v>
      </c>
      <c r="V1245" s="52" t="inlineStr">
        <is>
          <t>No</t>
        </is>
      </c>
      <c r="W1245" s="52" t="inlineStr">
        <is>
          <t>No</t>
        </is>
      </c>
      <c r="X1245" s="52" t="inlineStr">
        <is>
          <t>-</t>
        </is>
      </c>
      <c r="Y1245" s="52" t="inlineStr">
        <is>
          <t>Ladder rung</t>
        </is>
      </c>
    </row>
    <row r="1246" outlineLevel="1">
      <c r="A1246" s="52" t="inlineStr">
        <is>
          <t>BNK-332</t>
        </is>
      </c>
      <c r="B1246" s="52" t="inlineStr">
        <is>
          <t>Command Bunker</t>
        </is>
      </c>
      <c r="C1246" s="58" t="inlineStr">
        <is>
          <t>Cylinder</t>
        </is>
      </c>
      <c r="D1246" s="60" t="inlineStr">
        <is>
          <t>Ladder rung</t>
        </is>
      </c>
      <c r="E1246" s="52" t="inlineStr">
        <is>
          <t>BNK-322</t>
        </is>
      </c>
      <c r="F1246" s="52" t="n">
        <v>2</v>
      </c>
      <c r="G1246" s="54" t="n">
        <v>0.0299999993</v>
      </c>
      <c r="H1246" s="54" t="n">
        <v>0.0299999993</v>
      </c>
      <c r="I1246" s="54" t="n">
        <v>0.5</v>
      </c>
      <c r="J1246" s="54" t="n">
        <v>0</v>
      </c>
      <c r="K1246" s="54" t="n">
        <v>90</v>
      </c>
      <c r="L1246" s="54" t="n">
        <v>0</v>
      </c>
      <c r="M1246" s="54" t="n">
        <v>4.55000019</v>
      </c>
      <c r="N1246" s="54" t="n">
        <v>-1.25000048</v>
      </c>
      <c r="O1246" s="54" t="n">
        <v>-8.100000380000001</v>
      </c>
      <c r="P1246" s="52" t="inlineStr">
        <is>
          <t>Flat</t>
        </is>
      </c>
      <c r="Q1246" s="52" t="inlineStr">
        <is>
          <t>Metal</t>
        </is>
      </c>
      <c r="R1246" s="54" t="n">
        <v>0.4</v>
      </c>
      <c r="S1246" s="54" t="n">
        <v>0.9</v>
      </c>
      <c r="T1246" s="54" t="n">
        <v>0.28</v>
      </c>
      <c r="U1246" s="54" t="n">
        <v>0</v>
      </c>
      <c r="V1246" s="52" t="inlineStr">
        <is>
          <t>No</t>
        </is>
      </c>
      <c r="W1246" s="52" t="inlineStr">
        <is>
          <t>No</t>
        </is>
      </c>
      <c r="X1246" s="52" t="inlineStr">
        <is>
          <t>-</t>
        </is>
      </c>
      <c r="Y1246" s="52" t="inlineStr">
        <is>
          <t>Ladder rung</t>
        </is>
      </c>
    </row>
    <row r="1247" outlineLevel="1">
      <c r="A1247" s="52" t="inlineStr">
        <is>
          <t>BNK-333</t>
        </is>
      </c>
      <c r="B1247" s="52" t="inlineStr">
        <is>
          <t>Command Bunker</t>
        </is>
      </c>
      <c r="C1247" s="58" t="inlineStr">
        <is>
          <t>Cylinder</t>
        </is>
      </c>
      <c r="D1247" s="60" t="inlineStr">
        <is>
          <t>Ladder rung</t>
        </is>
      </c>
      <c r="E1247" s="52" t="inlineStr">
        <is>
          <t>BNK-322</t>
        </is>
      </c>
      <c r="F1247" s="52" t="n">
        <v>2</v>
      </c>
      <c r="G1247" s="54" t="n">
        <v>0.0299999993</v>
      </c>
      <c r="H1247" s="54" t="n">
        <v>0.0299999993</v>
      </c>
      <c r="I1247" s="54" t="n">
        <v>0.5</v>
      </c>
      <c r="J1247" s="54" t="n">
        <v>0</v>
      </c>
      <c r="K1247" s="54" t="n">
        <v>90</v>
      </c>
      <c r="L1247" s="54" t="n">
        <v>0</v>
      </c>
      <c r="M1247" s="54" t="n">
        <v>4.55000019</v>
      </c>
      <c r="N1247" s="54" t="n">
        <v>-0.950000465</v>
      </c>
      <c r="O1247" s="54" t="n">
        <v>-8.100000380000001</v>
      </c>
      <c r="P1247" s="52" t="inlineStr">
        <is>
          <t>Flat</t>
        </is>
      </c>
      <c r="Q1247" s="52" t="inlineStr">
        <is>
          <t>Metal</t>
        </is>
      </c>
      <c r="R1247" s="54" t="n">
        <v>0.4</v>
      </c>
      <c r="S1247" s="54" t="n">
        <v>0.9</v>
      </c>
      <c r="T1247" s="54" t="n">
        <v>0.28</v>
      </c>
      <c r="U1247" s="54" t="n">
        <v>0</v>
      </c>
      <c r="V1247" s="52" t="inlineStr">
        <is>
          <t>No</t>
        </is>
      </c>
      <c r="W1247" s="52" t="inlineStr">
        <is>
          <t>No</t>
        </is>
      </c>
      <c r="X1247" s="52" t="inlineStr">
        <is>
          <t>-</t>
        </is>
      </c>
      <c r="Y1247" s="52" t="inlineStr">
        <is>
          <t>Ladder rung</t>
        </is>
      </c>
    </row>
    <row r="1248" outlineLevel="1">
      <c r="A1248" s="52" t="inlineStr">
        <is>
          <t>BNK-334</t>
        </is>
      </c>
      <c r="B1248" s="52" t="inlineStr">
        <is>
          <t>Command Bunker</t>
        </is>
      </c>
      <c r="C1248" s="58" t="inlineStr">
        <is>
          <t>Cylinder</t>
        </is>
      </c>
      <c r="D1248" s="60" t="inlineStr">
        <is>
          <t>Ladder rung</t>
        </is>
      </c>
      <c r="E1248" s="52" t="inlineStr">
        <is>
          <t>BNK-322</t>
        </is>
      </c>
      <c r="F1248" s="52" t="n">
        <v>2</v>
      </c>
      <c r="G1248" s="54" t="n">
        <v>0.0299999993</v>
      </c>
      <c r="H1248" s="54" t="n">
        <v>0.0299999993</v>
      </c>
      <c r="I1248" s="54" t="n">
        <v>0.5</v>
      </c>
      <c r="J1248" s="54" t="n">
        <v>0</v>
      </c>
      <c r="K1248" s="54" t="n">
        <v>90</v>
      </c>
      <c r="L1248" s="54" t="n">
        <v>0</v>
      </c>
      <c r="M1248" s="54" t="n">
        <v>4.55000019</v>
      </c>
      <c r="N1248" s="54" t="n">
        <v>-0.650000453</v>
      </c>
      <c r="O1248" s="54" t="n">
        <v>-8.100000380000001</v>
      </c>
      <c r="P1248" s="52" t="inlineStr">
        <is>
          <t>Flat</t>
        </is>
      </c>
      <c r="Q1248" s="52" t="inlineStr">
        <is>
          <t>Metal</t>
        </is>
      </c>
      <c r="R1248" s="54" t="n">
        <v>0.4</v>
      </c>
      <c r="S1248" s="54" t="n">
        <v>0.9</v>
      </c>
      <c r="T1248" s="54" t="n">
        <v>0.28</v>
      </c>
      <c r="U1248" s="54" t="n">
        <v>0</v>
      </c>
      <c r="V1248" s="52" t="inlineStr">
        <is>
          <t>No</t>
        </is>
      </c>
      <c r="W1248" s="52" t="inlineStr">
        <is>
          <t>No</t>
        </is>
      </c>
      <c r="X1248" s="52" t="inlineStr">
        <is>
          <t>-</t>
        </is>
      </c>
      <c r="Y1248" s="52" t="inlineStr">
        <is>
          <t>Ladder rung</t>
        </is>
      </c>
    </row>
    <row r="1249" outlineLevel="1">
      <c r="A1249" s="52" t="inlineStr">
        <is>
          <t>BNK-335</t>
        </is>
      </c>
      <c r="B1249" s="52" t="inlineStr">
        <is>
          <t>Command Bunker</t>
        </is>
      </c>
      <c r="C1249" s="58" t="inlineStr">
        <is>
          <t>Cylinder</t>
        </is>
      </c>
      <c r="D1249" s="60" t="inlineStr">
        <is>
          <t>Ladder rung</t>
        </is>
      </c>
      <c r="E1249" s="52" t="inlineStr">
        <is>
          <t>BNK-322</t>
        </is>
      </c>
      <c r="F1249" s="52" t="n">
        <v>2</v>
      </c>
      <c r="G1249" s="54" t="n">
        <v>0.0299999993</v>
      </c>
      <c r="H1249" s="54" t="n">
        <v>0.0299999993</v>
      </c>
      <c r="I1249" s="54" t="n">
        <v>0.5</v>
      </c>
      <c r="J1249" s="54" t="n">
        <v>0</v>
      </c>
      <c r="K1249" s="54" t="n">
        <v>90</v>
      </c>
      <c r="L1249" s="54" t="n">
        <v>0</v>
      </c>
      <c r="M1249" s="54" t="n">
        <v>4.55000019</v>
      </c>
      <c r="N1249" s="54" t="n">
        <v>-0.350000441</v>
      </c>
      <c r="O1249" s="54" t="n">
        <v>-8.100000380000001</v>
      </c>
      <c r="P1249" s="52" t="inlineStr">
        <is>
          <t>Flat</t>
        </is>
      </c>
      <c r="Q1249" s="52" t="inlineStr">
        <is>
          <t>Metal</t>
        </is>
      </c>
      <c r="R1249" s="54" t="n">
        <v>0.4</v>
      </c>
      <c r="S1249" s="54" t="n">
        <v>0.9</v>
      </c>
      <c r="T1249" s="54" t="n">
        <v>0.28</v>
      </c>
      <c r="U1249" s="54" t="n">
        <v>0</v>
      </c>
      <c r="V1249" s="52" t="inlineStr">
        <is>
          <t>No</t>
        </is>
      </c>
      <c r="W1249" s="52" t="inlineStr">
        <is>
          <t>No</t>
        </is>
      </c>
      <c r="X1249" s="52" t="inlineStr">
        <is>
          <t>-</t>
        </is>
      </c>
      <c r="Y1249" s="52" t="inlineStr">
        <is>
          <t>Ladder rung</t>
        </is>
      </c>
    </row>
    <row r="1250" outlineLevel="1">
      <c r="A1250" s="52" t="inlineStr">
        <is>
          <t>BNK-336</t>
        </is>
      </c>
      <c r="B1250" s="52" t="inlineStr">
        <is>
          <t>Command Bunker</t>
        </is>
      </c>
      <c r="C1250" s="63" t="inlineStr">
        <is>
          <t>Cube</t>
        </is>
      </c>
      <c r="D1250" s="60" t="inlineStr">
        <is>
          <t>Exit sign</t>
        </is>
      </c>
      <c r="E1250" s="52" t="inlineStr">
        <is>
          <t>BNK-322</t>
        </is>
      </c>
      <c r="F1250" s="52" t="n">
        <v>2</v>
      </c>
      <c r="G1250" s="54" t="n">
        <v>0.5</v>
      </c>
      <c r="H1250" s="54" t="n">
        <v>0.200000048</v>
      </c>
      <c r="I1250" s="54" t="n">
        <v>0.0399999619</v>
      </c>
      <c r="J1250" s="54" t="n">
        <v>0</v>
      </c>
      <c r="K1250" s="54" t="n">
        <v>0</v>
      </c>
      <c r="L1250" s="54" t="n">
        <v>0</v>
      </c>
      <c r="M1250" s="54" t="n">
        <v>4.55000019</v>
      </c>
      <c r="N1250" s="54" t="n">
        <v>-1.00000012</v>
      </c>
      <c r="O1250" s="54" t="n">
        <v>-6.92999983</v>
      </c>
      <c r="P1250" s="52" t="inlineStr">
        <is>
          <t>Flat</t>
        </is>
      </c>
      <c r="Q1250" s="52" t="inlineStr">
        <is>
          <t>Plain</t>
        </is>
      </c>
      <c r="R1250" s="54" t="n">
        <v>0.3</v>
      </c>
      <c r="S1250" s="54" t="n">
        <v>0</v>
      </c>
      <c r="T1250" s="54" t="n">
        <v>0.4</v>
      </c>
      <c r="U1250" s="54" t="n">
        <v>0.9</v>
      </c>
      <c r="V1250" s="52" t="inlineStr">
        <is>
          <t>No</t>
        </is>
      </c>
      <c r="W1250" s="52" t="inlineStr">
        <is>
          <t>No</t>
        </is>
      </c>
      <c r="X1250" s="52" t="inlineStr">
        <is>
          <t>-</t>
        </is>
      </c>
      <c r="Y1250" s="52" t="inlineStr">
        <is>
          <t>Illuminated exit sign</t>
        </is>
      </c>
    </row>
    <row r="1251" outlineLevel="1">
      <c r="A1251" s="52" t="inlineStr">
        <is>
          <t>BNK-337</t>
        </is>
      </c>
      <c r="B1251" s="52" t="inlineStr">
        <is>
          <t>Command Bunker</t>
        </is>
      </c>
      <c r="C1251" s="53" t="inlineStr">
        <is>
          <t>Group</t>
        </is>
      </c>
      <c r="D1251" s="57" t="inlineStr">
        <is>
          <t>Surface installations</t>
        </is>
      </c>
      <c r="E1251" s="52" t="inlineStr">
        <is>
          <t>BNK-00</t>
        </is>
      </c>
      <c r="F1251" s="52" t="n">
        <v>1</v>
      </c>
      <c r="G1251" s="54" t="n">
        <v>1</v>
      </c>
      <c r="H1251" s="54" t="n">
        <v>1</v>
      </c>
      <c r="I1251" s="54" t="n">
        <v>1</v>
      </c>
      <c r="J1251" s="54" t="n">
        <v>0</v>
      </c>
      <c r="K1251" s="54" t="n">
        <v>0</v>
      </c>
      <c r="L1251" s="54" t="n">
        <v>0</v>
      </c>
      <c r="M1251" s="54" t="n">
        <v>0</v>
      </c>
      <c r="N1251" s="54" t="n">
        <v>0</v>
      </c>
      <c r="O1251" s="54" t="n">
        <v>0</v>
      </c>
      <c r="P1251" s="52" t="inlineStr">
        <is>
          <t>-</t>
        </is>
      </c>
      <c r="Q1251" s="52" t="inlineStr">
        <is>
          <t>Plain</t>
        </is>
      </c>
      <c r="R1251" s="54" t="n">
        <v>0.5</v>
      </c>
      <c r="S1251" s="54" t="n">
        <v>0</v>
      </c>
      <c r="T1251" s="54" t="n">
        <v>0.2</v>
      </c>
      <c r="U1251" s="54" t="n">
        <v>0</v>
      </c>
      <c r="V1251" s="52" t="inlineStr">
        <is>
          <t>No</t>
        </is>
      </c>
      <c r="W1251" s="52" t="inlineStr">
        <is>
          <t>Yes</t>
        </is>
      </c>
      <c r="X1251" s="52" t="inlineStr">
        <is>
          <t>-</t>
        </is>
      </c>
      <c r="Y1251" s="52" t="inlineStr">
        <is>
          <t>Vent stacks, beacon mast, masts, hatch and sandbags above the bunker</t>
        </is>
      </c>
    </row>
    <row r="1252" outlineLevel="1">
      <c r="A1252" s="52" t="inlineStr">
        <is>
          <t>BNK-338</t>
        </is>
      </c>
      <c r="B1252" s="52" t="inlineStr">
        <is>
          <t>Command Bunker</t>
        </is>
      </c>
      <c r="C1252" s="63" t="inlineStr">
        <is>
          <t>Cube</t>
        </is>
      </c>
      <c r="D1252" s="60" t="inlineStr">
        <is>
          <t>Vent stack A (exhaust)</t>
        </is>
      </c>
      <c r="E1252" s="52" t="inlineStr">
        <is>
          <t>BNK-337</t>
        </is>
      </c>
      <c r="F1252" s="52" t="n">
        <v>2</v>
      </c>
      <c r="G1252" s="54" t="n">
        <v>0.75</v>
      </c>
      <c r="H1252" s="54" t="n">
        <v>1.20000005</v>
      </c>
      <c r="I1252" s="54" t="n">
        <v>0.75</v>
      </c>
      <c r="J1252" s="54" t="n">
        <v>0</v>
      </c>
      <c r="K1252" s="54" t="n">
        <v>0</v>
      </c>
      <c r="L1252" s="54" t="n">
        <v>0</v>
      </c>
      <c r="M1252" s="54" t="n">
        <v>4.55000019</v>
      </c>
      <c r="N1252" s="54" t="n">
        <v>0.595495939</v>
      </c>
      <c r="O1252" s="54" t="n">
        <v>2.4000001</v>
      </c>
      <c r="P1252" s="52" t="inlineStr">
        <is>
          <t>Flat</t>
        </is>
      </c>
      <c r="Q1252" s="52" t="inlineStr">
        <is>
          <t>Paint</t>
        </is>
      </c>
      <c r="R1252" s="54" t="n">
        <v>0.55</v>
      </c>
      <c r="S1252" s="54" t="n">
        <v>0.4</v>
      </c>
      <c r="T1252" s="54" t="n">
        <v>0.35</v>
      </c>
      <c r="U1252" s="54" t="n">
        <v>0</v>
      </c>
      <c r="V1252" s="52" t="inlineStr">
        <is>
          <t>Yes</t>
        </is>
      </c>
      <c r="W1252" s="52" t="inlineStr">
        <is>
          <t>Yes</t>
        </is>
      </c>
      <c r="X1252" s="52" t="inlineStr">
        <is>
          <t>-</t>
        </is>
      </c>
      <c r="Y1252" s="52" t="inlineStr">
        <is>
          <t>Armoured ventilation stack</t>
        </is>
      </c>
    </row>
    <row r="1253" outlineLevel="1">
      <c r="A1253" s="52" t="inlineStr">
        <is>
          <t>BNK-339</t>
        </is>
      </c>
      <c r="B1253" s="52" t="inlineStr">
        <is>
          <t>Command Bunker</t>
        </is>
      </c>
      <c r="C1253" s="63" t="inlineStr">
        <is>
          <t>Cube</t>
        </is>
      </c>
      <c r="D1253" s="60" t="inlineStr">
        <is>
          <t>Stack louvre</t>
        </is>
      </c>
      <c r="E1253" s="52" t="inlineStr">
        <is>
          <t>BNK-337</t>
        </is>
      </c>
      <c r="F1253" s="52" t="n">
        <v>2</v>
      </c>
      <c r="G1253" s="54" t="n">
        <v>0.779999971</v>
      </c>
      <c r="H1253" s="54" t="n">
        <v>0.0500000007</v>
      </c>
      <c r="I1253" s="54" t="n">
        <v>0.779999971</v>
      </c>
      <c r="J1253" s="54" t="n">
        <v>0</v>
      </c>
      <c r="K1253" s="54" t="n">
        <v>0</v>
      </c>
      <c r="L1253" s="54" t="n">
        <v>0</v>
      </c>
      <c r="M1253" s="54" t="n">
        <v>4.55000019</v>
      </c>
      <c r="N1253" s="54" t="n">
        <v>0.345495939</v>
      </c>
      <c r="O1253" s="54" t="n">
        <v>2.4000001</v>
      </c>
      <c r="P1253" s="52" t="inlineStr">
        <is>
          <t>Flat</t>
        </is>
      </c>
      <c r="Q1253" s="52" t="inlineStr">
        <is>
          <t>Metal</t>
        </is>
      </c>
      <c r="R1253" s="54" t="n">
        <v>0.55</v>
      </c>
      <c r="S1253" s="54" t="n">
        <v>0.8</v>
      </c>
      <c r="T1253" s="54" t="n">
        <v>0.35</v>
      </c>
      <c r="U1253" s="54" t="n">
        <v>0</v>
      </c>
      <c r="V1253" s="52" t="inlineStr">
        <is>
          <t>No</t>
        </is>
      </c>
      <c r="W1253" s="52" t="inlineStr">
        <is>
          <t>Yes</t>
        </is>
      </c>
      <c r="X1253" s="52" t="inlineStr">
        <is>
          <t>-</t>
        </is>
      </c>
      <c r="Y1253" s="52" t="inlineStr">
        <is>
          <t>Louvre band</t>
        </is>
      </c>
    </row>
    <row r="1254" outlineLevel="1">
      <c r="A1254" s="52" t="inlineStr">
        <is>
          <t>BNK-340</t>
        </is>
      </c>
      <c r="B1254" s="52" t="inlineStr">
        <is>
          <t>Command Bunker</t>
        </is>
      </c>
      <c r="C1254" s="63" t="inlineStr">
        <is>
          <t>Cube</t>
        </is>
      </c>
      <c r="D1254" s="60" t="inlineStr">
        <is>
          <t>Stack louvre</t>
        </is>
      </c>
      <c r="E1254" s="52" t="inlineStr">
        <is>
          <t>BNK-337</t>
        </is>
      </c>
      <c r="F1254" s="52" t="n">
        <v>2</v>
      </c>
      <c r="G1254" s="54" t="n">
        <v>0.779999971</v>
      </c>
      <c r="H1254" s="54" t="n">
        <v>0.0500000007</v>
      </c>
      <c r="I1254" s="54" t="n">
        <v>0.779999971</v>
      </c>
      <c r="J1254" s="54" t="n">
        <v>0</v>
      </c>
      <c r="K1254" s="54" t="n">
        <v>0</v>
      </c>
      <c r="L1254" s="54" t="n">
        <v>0</v>
      </c>
      <c r="M1254" s="54" t="n">
        <v>4.55000019</v>
      </c>
      <c r="N1254" s="54" t="n">
        <v>0.595495939</v>
      </c>
      <c r="O1254" s="54" t="n">
        <v>2.4000001</v>
      </c>
      <c r="P1254" s="52" t="inlineStr">
        <is>
          <t>Flat</t>
        </is>
      </c>
      <c r="Q1254" s="52" t="inlineStr">
        <is>
          <t>Metal</t>
        </is>
      </c>
      <c r="R1254" s="54" t="n">
        <v>0.55</v>
      </c>
      <c r="S1254" s="54" t="n">
        <v>0.8</v>
      </c>
      <c r="T1254" s="54" t="n">
        <v>0.35</v>
      </c>
      <c r="U1254" s="54" t="n">
        <v>0</v>
      </c>
      <c r="V1254" s="52" t="inlineStr">
        <is>
          <t>No</t>
        </is>
      </c>
      <c r="W1254" s="52" t="inlineStr">
        <is>
          <t>Yes</t>
        </is>
      </c>
      <c r="X1254" s="52" t="inlineStr">
        <is>
          <t>-</t>
        </is>
      </c>
      <c r="Y1254" s="52" t="inlineStr">
        <is>
          <t>Louvre band</t>
        </is>
      </c>
    </row>
    <row r="1255" outlineLevel="1">
      <c r="A1255" s="52" t="inlineStr">
        <is>
          <t>BNK-341</t>
        </is>
      </c>
      <c r="B1255" s="52" t="inlineStr">
        <is>
          <t>Command Bunker</t>
        </is>
      </c>
      <c r="C1255" s="63" t="inlineStr">
        <is>
          <t>Cube</t>
        </is>
      </c>
      <c r="D1255" s="60" t="inlineStr">
        <is>
          <t>Stack rain cap rim</t>
        </is>
      </c>
      <c r="E1255" s="52" t="inlineStr">
        <is>
          <t>BNK-337</t>
        </is>
      </c>
      <c r="F1255" s="52" t="n">
        <v>2</v>
      </c>
      <c r="G1255" s="54" t="n">
        <v>0.850000024</v>
      </c>
      <c r="H1255" s="54" t="n">
        <v>0.0599999987</v>
      </c>
      <c r="I1255" s="54" t="n">
        <v>0.850000024</v>
      </c>
      <c r="J1255" s="54" t="n">
        <v>0</v>
      </c>
      <c r="K1255" s="54" t="n">
        <v>0</v>
      </c>
      <c r="L1255" s="54" t="n">
        <v>0</v>
      </c>
      <c r="M1255" s="54" t="n">
        <v>4.55000019</v>
      </c>
      <c r="N1255" s="54" t="n">
        <v>1.22549593</v>
      </c>
      <c r="O1255" s="54" t="n">
        <v>2.4000001</v>
      </c>
      <c r="P1255" s="52" t="inlineStr">
        <is>
          <t>Flat</t>
        </is>
      </c>
      <c r="Q1255" s="52" t="inlineStr">
        <is>
          <t>Metal</t>
        </is>
      </c>
      <c r="R1255" s="54" t="n">
        <v>0.55</v>
      </c>
      <c r="S1255" s="54" t="n">
        <v>0.8</v>
      </c>
      <c r="T1255" s="54" t="n">
        <v>0.35</v>
      </c>
      <c r="U1255" s="54" t="n">
        <v>0</v>
      </c>
      <c r="V1255" s="52" t="inlineStr">
        <is>
          <t>No</t>
        </is>
      </c>
      <c r="W1255" s="52" t="inlineStr">
        <is>
          <t>Yes</t>
        </is>
      </c>
      <c r="X1255" s="52" t="inlineStr">
        <is>
          <t>-</t>
        </is>
      </c>
      <c r="Y1255" s="52" t="inlineStr">
        <is>
          <t>Rim</t>
        </is>
      </c>
    </row>
    <row r="1256" outlineLevel="1">
      <c r="A1256" s="52" t="inlineStr">
        <is>
          <t>BNK-342</t>
        </is>
      </c>
      <c r="B1256" s="52" t="inlineStr">
        <is>
          <t>Command Bunker</t>
        </is>
      </c>
      <c r="C1256" s="53" t="inlineStr">
        <is>
          <t>Group</t>
        </is>
      </c>
      <c r="D1256" s="60" t="inlineStr">
        <is>
          <t>Fan A</t>
        </is>
      </c>
      <c r="E1256" s="52" t="inlineStr">
        <is>
          <t>BNK-337</t>
        </is>
      </c>
      <c r="F1256" s="52" t="n">
        <v>2</v>
      </c>
      <c r="G1256" s="54" t="n">
        <v>1</v>
      </c>
      <c r="H1256" s="54" t="n">
        <v>1</v>
      </c>
      <c r="I1256" s="54" t="n">
        <v>1</v>
      </c>
      <c r="J1256" s="54" t="n">
        <v>90</v>
      </c>
      <c r="K1256" s="54" t="n">
        <v>0</v>
      </c>
      <c r="L1256" s="54" t="n">
        <v>0</v>
      </c>
      <c r="M1256" s="54" t="n">
        <v>4.55000019</v>
      </c>
      <c r="N1256" s="54" t="n">
        <v>1.29549587</v>
      </c>
      <c r="O1256" s="54" t="n">
        <v>2.4000001</v>
      </c>
      <c r="P1256" s="52" t="inlineStr">
        <is>
          <t>-</t>
        </is>
      </c>
      <c r="Q1256" s="52" t="inlineStr">
        <is>
          <t>Plain</t>
        </is>
      </c>
      <c r="R1256" s="54" t="n">
        <v>0.5</v>
      </c>
      <c r="S1256" s="54" t="n">
        <v>0</v>
      </c>
      <c r="T1256" s="54" t="n">
        <v>0.2</v>
      </c>
      <c r="U1256" s="54" t="n">
        <v>0</v>
      </c>
      <c r="V1256" s="52" t="inlineStr">
        <is>
          <t>No</t>
        </is>
      </c>
      <c r="W1256" s="52" t="inlineStr">
        <is>
          <t>Yes</t>
        </is>
      </c>
      <c r="X1256" s="52" t="inlineStr">
        <is>
          <t>Fan spins about its axis</t>
        </is>
      </c>
      <c r="Y1256" s="52" t="inlineStr">
        <is>
          <t>Exhaust / intake fan</t>
        </is>
      </c>
    </row>
    <row r="1257" outlineLevel="1">
      <c r="A1257" s="52" t="inlineStr">
        <is>
          <t>BNK-343</t>
        </is>
      </c>
      <c r="B1257" s="52" t="inlineStr">
        <is>
          <t>Command Bunker</t>
        </is>
      </c>
      <c r="C1257" s="58" t="inlineStr">
        <is>
          <t>Cylinder</t>
        </is>
      </c>
      <c r="D1257" s="62" t="inlineStr">
        <is>
          <t>Fan disc</t>
        </is>
      </c>
      <c r="E1257" s="52" t="inlineStr">
        <is>
          <t>BNK-342</t>
        </is>
      </c>
      <c r="F1257" s="52" t="n">
        <v>3</v>
      </c>
      <c r="G1257" s="54" t="n">
        <v>0.600000024</v>
      </c>
      <c r="H1257" s="54" t="n">
        <v>0.600000024</v>
      </c>
      <c r="I1257" s="54" t="n">
        <v>0.0299999993</v>
      </c>
      <c r="J1257" s="54" t="n">
        <v>0</v>
      </c>
      <c r="K1257" s="54" t="n">
        <v>0</v>
      </c>
      <c r="L1257" s="54" t="n">
        <v>0</v>
      </c>
      <c r="M1257" s="54" t="n">
        <v>0</v>
      </c>
      <c r="N1257" s="54" t="n">
        <v>0</v>
      </c>
      <c r="O1257" s="54" t="n">
        <v>0</v>
      </c>
      <c r="P1257" s="52" t="inlineStr">
        <is>
          <t>Flat</t>
        </is>
      </c>
      <c r="Q1257" s="52" t="inlineStr">
        <is>
          <t>Metal</t>
        </is>
      </c>
      <c r="R1257" s="54" t="n">
        <v>0.55</v>
      </c>
      <c r="S1257" s="54" t="n">
        <v>0.8</v>
      </c>
      <c r="T1257" s="54" t="n">
        <v>0.35</v>
      </c>
      <c r="U1257" s="54" t="n">
        <v>0</v>
      </c>
      <c r="V1257" s="52" t="inlineStr">
        <is>
          <t>No</t>
        </is>
      </c>
      <c r="W1257" s="52" t="inlineStr">
        <is>
          <t>Yes</t>
        </is>
      </c>
      <c r="X1257" s="52" t="inlineStr">
        <is>
          <t>-</t>
        </is>
      </c>
      <c r="Y1257" s="52" t="inlineStr">
        <is>
          <t>Fan disc</t>
        </is>
      </c>
    </row>
    <row r="1258" outlineLevel="1">
      <c r="A1258" s="52" t="inlineStr">
        <is>
          <t>BNK-344</t>
        </is>
      </c>
      <c r="B1258" s="52" t="inlineStr">
        <is>
          <t>Command Bunker</t>
        </is>
      </c>
      <c r="C1258" s="63" t="inlineStr">
        <is>
          <t>Cube</t>
        </is>
      </c>
      <c r="D1258" s="62" t="inlineStr">
        <is>
          <t>Fan blade</t>
        </is>
      </c>
      <c r="E1258" s="52" t="inlineStr">
        <is>
          <t>BNK-342</t>
        </is>
      </c>
      <c r="F1258" s="52" t="n">
        <v>3</v>
      </c>
      <c r="G1258" s="54" t="n">
        <v>0.579999983</v>
      </c>
      <c r="H1258" s="54" t="n">
        <v>0.0700000003</v>
      </c>
      <c r="I1258" s="54" t="n">
        <v>0.0199999996</v>
      </c>
      <c r="J1258" s="54" t="n">
        <v>0</v>
      </c>
      <c r="K1258" s="54" t="n">
        <v>0</v>
      </c>
      <c r="L1258" s="54" t="n">
        <v>20</v>
      </c>
      <c r="M1258" s="54" t="n">
        <v>0</v>
      </c>
      <c r="N1258" s="54" t="n">
        <v>0</v>
      </c>
      <c r="O1258" s="54" t="n">
        <v>0.0299999993</v>
      </c>
      <c r="P1258" s="52" t="inlineStr">
        <is>
          <t>Flat</t>
        </is>
      </c>
      <c r="Q1258" s="52" t="inlineStr">
        <is>
          <t>Metal</t>
        </is>
      </c>
      <c r="R1258" s="54" t="n">
        <v>0.4</v>
      </c>
      <c r="S1258" s="54" t="n">
        <v>0.9</v>
      </c>
      <c r="T1258" s="54" t="n">
        <v>0.28</v>
      </c>
      <c r="U1258" s="54" t="n">
        <v>0</v>
      </c>
      <c r="V1258" s="52" t="inlineStr">
        <is>
          <t>No</t>
        </is>
      </c>
      <c r="W1258" s="52" t="inlineStr">
        <is>
          <t>Yes</t>
        </is>
      </c>
      <c r="X1258" s="52" t="inlineStr">
        <is>
          <t>-</t>
        </is>
      </c>
      <c r="Y1258" s="52" t="inlineStr">
        <is>
          <t>Fan blade</t>
        </is>
      </c>
    </row>
    <row r="1259" outlineLevel="1">
      <c r="A1259" s="52" t="inlineStr">
        <is>
          <t>BNK-345</t>
        </is>
      </c>
      <c r="B1259" s="52" t="inlineStr">
        <is>
          <t>Command Bunker</t>
        </is>
      </c>
      <c r="C1259" s="63" t="inlineStr">
        <is>
          <t>Cube</t>
        </is>
      </c>
      <c r="D1259" s="62" t="inlineStr">
        <is>
          <t>Fan blade</t>
        </is>
      </c>
      <c r="E1259" s="52" t="inlineStr">
        <is>
          <t>BNK-342</t>
        </is>
      </c>
      <c r="F1259" s="52" t="n">
        <v>3</v>
      </c>
      <c r="G1259" s="54" t="n">
        <v>0.579999983</v>
      </c>
      <c r="H1259" s="54" t="n">
        <v>0.0700000003</v>
      </c>
      <c r="I1259" s="54" t="n">
        <v>0.0199999996</v>
      </c>
      <c r="J1259" s="54" t="n">
        <v>0</v>
      </c>
      <c r="K1259" s="54" t="n">
        <v>0</v>
      </c>
      <c r="L1259" s="54" t="n">
        <v>110</v>
      </c>
      <c r="M1259" s="54" t="n">
        <v>0</v>
      </c>
      <c r="N1259" s="54" t="n">
        <v>0</v>
      </c>
      <c r="O1259" s="54" t="n">
        <v>0.0299999993</v>
      </c>
      <c r="P1259" s="52" t="inlineStr">
        <is>
          <t>Flat</t>
        </is>
      </c>
      <c r="Q1259" s="52" t="inlineStr">
        <is>
          <t>Metal</t>
        </is>
      </c>
      <c r="R1259" s="54" t="n">
        <v>0.4</v>
      </c>
      <c r="S1259" s="54" t="n">
        <v>0.9</v>
      </c>
      <c r="T1259" s="54" t="n">
        <v>0.28</v>
      </c>
      <c r="U1259" s="54" t="n">
        <v>0</v>
      </c>
      <c r="V1259" s="52" t="inlineStr">
        <is>
          <t>No</t>
        </is>
      </c>
      <c r="W1259" s="52" t="inlineStr">
        <is>
          <t>Yes</t>
        </is>
      </c>
      <c r="X1259" s="52" t="inlineStr">
        <is>
          <t>-</t>
        </is>
      </c>
      <c r="Y1259" s="52" t="inlineStr">
        <is>
          <t>Fan blade</t>
        </is>
      </c>
    </row>
    <row r="1260" outlineLevel="1">
      <c r="A1260" s="52" t="inlineStr">
        <is>
          <t>BNK-346</t>
        </is>
      </c>
      <c r="B1260" s="52" t="inlineStr">
        <is>
          <t>Command Bunker</t>
        </is>
      </c>
      <c r="C1260" s="63" t="inlineStr">
        <is>
          <t>Cube</t>
        </is>
      </c>
      <c r="D1260" s="60" t="inlineStr">
        <is>
          <t>Vent stack B (intake)</t>
        </is>
      </c>
      <c r="E1260" s="52" t="inlineStr">
        <is>
          <t>BNK-337</t>
        </is>
      </c>
      <c r="F1260" s="52" t="n">
        <v>2</v>
      </c>
      <c r="G1260" s="54" t="n">
        <v>0.75</v>
      </c>
      <c r="H1260" s="54" t="n">
        <v>1.20000005</v>
      </c>
      <c r="I1260" s="54" t="n">
        <v>0.75</v>
      </c>
      <c r="J1260" s="54" t="n">
        <v>0</v>
      </c>
      <c r="K1260" s="54" t="n">
        <v>0</v>
      </c>
      <c r="L1260" s="54" t="n">
        <v>0</v>
      </c>
      <c r="M1260" s="54" t="n">
        <v>4.5999999</v>
      </c>
      <c r="N1260" s="54" t="n">
        <v>0.49547115</v>
      </c>
      <c r="O1260" s="54" t="n">
        <v>-0.400000006</v>
      </c>
      <c r="P1260" s="52" t="inlineStr">
        <is>
          <t>Flat</t>
        </is>
      </c>
      <c r="Q1260" s="52" t="inlineStr">
        <is>
          <t>Paint</t>
        </is>
      </c>
      <c r="R1260" s="54" t="n">
        <v>0.55</v>
      </c>
      <c r="S1260" s="54" t="n">
        <v>0.4</v>
      </c>
      <c r="T1260" s="54" t="n">
        <v>0.35</v>
      </c>
      <c r="U1260" s="54" t="n">
        <v>0</v>
      </c>
      <c r="V1260" s="52" t="inlineStr">
        <is>
          <t>Yes</t>
        </is>
      </c>
      <c r="W1260" s="52" t="inlineStr">
        <is>
          <t>Yes</t>
        </is>
      </c>
      <c r="X1260" s="52" t="inlineStr">
        <is>
          <t>-</t>
        </is>
      </c>
      <c r="Y1260" s="52" t="inlineStr">
        <is>
          <t>Armoured ventilation stack</t>
        </is>
      </c>
    </row>
    <row r="1261" outlineLevel="1">
      <c r="A1261" s="52" t="inlineStr">
        <is>
          <t>BNK-347</t>
        </is>
      </c>
      <c r="B1261" s="52" t="inlineStr">
        <is>
          <t>Command Bunker</t>
        </is>
      </c>
      <c r="C1261" s="63" t="inlineStr">
        <is>
          <t>Cube</t>
        </is>
      </c>
      <c r="D1261" s="60" t="inlineStr">
        <is>
          <t>Stack louvre</t>
        </is>
      </c>
      <c r="E1261" s="52" t="inlineStr">
        <is>
          <t>BNK-337</t>
        </is>
      </c>
      <c r="F1261" s="52" t="n">
        <v>2</v>
      </c>
      <c r="G1261" s="54" t="n">
        <v>0.779999971</v>
      </c>
      <c r="H1261" s="54" t="n">
        <v>0.0500000007</v>
      </c>
      <c r="I1261" s="54" t="n">
        <v>0.779999971</v>
      </c>
      <c r="J1261" s="54" t="n">
        <v>0</v>
      </c>
      <c r="K1261" s="54" t="n">
        <v>0</v>
      </c>
      <c r="L1261" s="54" t="n">
        <v>0</v>
      </c>
      <c r="M1261" s="54" t="n">
        <v>4.5999999</v>
      </c>
      <c r="N1261" s="54" t="n">
        <v>0.24547115</v>
      </c>
      <c r="O1261" s="54" t="n">
        <v>-0.400000006</v>
      </c>
      <c r="P1261" s="52" t="inlineStr">
        <is>
          <t>Flat</t>
        </is>
      </c>
      <c r="Q1261" s="52" t="inlineStr">
        <is>
          <t>Metal</t>
        </is>
      </c>
      <c r="R1261" s="54" t="n">
        <v>0.55</v>
      </c>
      <c r="S1261" s="54" t="n">
        <v>0.8</v>
      </c>
      <c r="T1261" s="54" t="n">
        <v>0.35</v>
      </c>
      <c r="U1261" s="54" t="n">
        <v>0</v>
      </c>
      <c r="V1261" s="52" t="inlineStr">
        <is>
          <t>No</t>
        </is>
      </c>
      <c r="W1261" s="52" t="inlineStr">
        <is>
          <t>Yes</t>
        </is>
      </c>
      <c r="X1261" s="52" t="inlineStr">
        <is>
          <t>-</t>
        </is>
      </c>
      <c r="Y1261" s="52" t="inlineStr">
        <is>
          <t>Louvre band</t>
        </is>
      </c>
    </row>
    <row r="1262" outlineLevel="1">
      <c r="A1262" s="52" t="inlineStr">
        <is>
          <t>BNK-348</t>
        </is>
      </c>
      <c r="B1262" s="52" t="inlineStr">
        <is>
          <t>Command Bunker</t>
        </is>
      </c>
      <c r="C1262" s="63" t="inlineStr">
        <is>
          <t>Cube</t>
        </is>
      </c>
      <c r="D1262" s="60" t="inlineStr">
        <is>
          <t>Stack louvre</t>
        </is>
      </c>
      <c r="E1262" s="52" t="inlineStr">
        <is>
          <t>BNK-337</t>
        </is>
      </c>
      <c r="F1262" s="52" t="n">
        <v>2</v>
      </c>
      <c r="G1262" s="54" t="n">
        <v>0.779999971</v>
      </c>
      <c r="H1262" s="54" t="n">
        <v>0.0500000007</v>
      </c>
      <c r="I1262" s="54" t="n">
        <v>0.779999971</v>
      </c>
      <c r="J1262" s="54" t="n">
        <v>0</v>
      </c>
      <c r="K1262" s="54" t="n">
        <v>0</v>
      </c>
      <c r="L1262" s="54" t="n">
        <v>0</v>
      </c>
      <c r="M1262" s="54" t="n">
        <v>4.5999999</v>
      </c>
      <c r="N1262" s="54" t="n">
        <v>0.49547115</v>
      </c>
      <c r="O1262" s="54" t="n">
        <v>-0.400000006</v>
      </c>
      <c r="P1262" s="52" t="inlineStr">
        <is>
          <t>Flat</t>
        </is>
      </c>
      <c r="Q1262" s="52" t="inlineStr">
        <is>
          <t>Metal</t>
        </is>
      </c>
      <c r="R1262" s="54" t="n">
        <v>0.55</v>
      </c>
      <c r="S1262" s="54" t="n">
        <v>0.8</v>
      </c>
      <c r="T1262" s="54" t="n">
        <v>0.35</v>
      </c>
      <c r="U1262" s="54" t="n">
        <v>0</v>
      </c>
      <c r="V1262" s="52" t="inlineStr">
        <is>
          <t>No</t>
        </is>
      </c>
      <c r="W1262" s="52" t="inlineStr">
        <is>
          <t>Yes</t>
        </is>
      </c>
      <c r="X1262" s="52" t="inlineStr">
        <is>
          <t>-</t>
        </is>
      </c>
      <c r="Y1262" s="52" t="inlineStr">
        <is>
          <t>Louvre band</t>
        </is>
      </c>
    </row>
    <row r="1263" outlineLevel="1">
      <c r="A1263" s="52" t="inlineStr">
        <is>
          <t>BNK-349</t>
        </is>
      </c>
      <c r="B1263" s="52" t="inlineStr">
        <is>
          <t>Command Bunker</t>
        </is>
      </c>
      <c r="C1263" s="63" t="inlineStr">
        <is>
          <t>Cube</t>
        </is>
      </c>
      <c r="D1263" s="60" t="inlineStr">
        <is>
          <t>Stack rain cap rim</t>
        </is>
      </c>
      <c r="E1263" s="52" t="inlineStr">
        <is>
          <t>BNK-337</t>
        </is>
      </c>
      <c r="F1263" s="52" t="n">
        <v>2</v>
      </c>
      <c r="G1263" s="54" t="n">
        <v>0.850000024</v>
      </c>
      <c r="H1263" s="54" t="n">
        <v>0.0599999987</v>
      </c>
      <c r="I1263" s="54" t="n">
        <v>0.850000024</v>
      </c>
      <c r="J1263" s="54" t="n">
        <v>0</v>
      </c>
      <c r="K1263" s="54" t="n">
        <v>0</v>
      </c>
      <c r="L1263" s="54" t="n">
        <v>0</v>
      </c>
      <c r="M1263" s="54" t="n">
        <v>4.5999999</v>
      </c>
      <c r="N1263" s="54" t="n">
        <v>1.12547123</v>
      </c>
      <c r="O1263" s="54" t="n">
        <v>-0.400000006</v>
      </c>
      <c r="P1263" s="52" t="inlineStr">
        <is>
          <t>Flat</t>
        </is>
      </c>
      <c r="Q1263" s="52" t="inlineStr">
        <is>
          <t>Metal</t>
        </is>
      </c>
      <c r="R1263" s="54" t="n">
        <v>0.55</v>
      </c>
      <c r="S1263" s="54" t="n">
        <v>0.8</v>
      </c>
      <c r="T1263" s="54" t="n">
        <v>0.35</v>
      </c>
      <c r="U1263" s="54" t="n">
        <v>0</v>
      </c>
      <c r="V1263" s="52" t="inlineStr">
        <is>
          <t>No</t>
        </is>
      </c>
      <c r="W1263" s="52" t="inlineStr">
        <is>
          <t>Yes</t>
        </is>
      </c>
      <c r="X1263" s="52" t="inlineStr">
        <is>
          <t>-</t>
        </is>
      </c>
      <c r="Y1263" s="52" t="inlineStr">
        <is>
          <t>Rim</t>
        </is>
      </c>
    </row>
    <row r="1264" outlineLevel="1">
      <c r="A1264" s="52" t="inlineStr">
        <is>
          <t>BNK-350</t>
        </is>
      </c>
      <c r="B1264" s="52" t="inlineStr">
        <is>
          <t>Command Bunker</t>
        </is>
      </c>
      <c r="C1264" s="53" t="inlineStr">
        <is>
          <t>Group</t>
        </is>
      </c>
      <c r="D1264" s="60" t="inlineStr">
        <is>
          <t>Fan B</t>
        </is>
      </c>
      <c r="E1264" s="52" t="inlineStr">
        <is>
          <t>BNK-337</t>
        </is>
      </c>
      <c r="F1264" s="52" t="n">
        <v>2</v>
      </c>
      <c r="G1264" s="54" t="n">
        <v>1</v>
      </c>
      <c r="H1264" s="54" t="n">
        <v>1</v>
      </c>
      <c r="I1264" s="54" t="n">
        <v>1</v>
      </c>
      <c r="J1264" s="54" t="n">
        <v>90</v>
      </c>
      <c r="K1264" s="54" t="n">
        <v>0</v>
      </c>
      <c r="L1264" s="54" t="n">
        <v>0</v>
      </c>
      <c r="M1264" s="54" t="n">
        <v>4.5999999</v>
      </c>
      <c r="N1264" s="54" t="n">
        <v>1.19547117</v>
      </c>
      <c r="O1264" s="54" t="n">
        <v>-0.400000006</v>
      </c>
      <c r="P1264" s="52" t="inlineStr">
        <is>
          <t>-</t>
        </is>
      </c>
      <c r="Q1264" s="52" t="inlineStr">
        <is>
          <t>Plain</t>
        </is>
      </c>
      <c r="R1264" s="54" t="n">
        <v>0.5</v>
      </c>
      <c r="S1264" s="54" t="n">
        <v>0</v>
      </c>
      <c r="T1264" s="54" t="n">
        <v>0.2</v>
      </c>
      <c r="U1264" s="54" t="n">
        <v>0</v>
      </c>
      <c r="V1264" s="52" t="inlineStr">
        <is>
          <t>No</t>
        </is>
      </c>
      <c r="W1264" s="52" t="inlineStr">
        <is>
          <t>Yes</t>
        </is>
      </c>
      <c r="X1264" s="52" t="inlineStr">
        <is>
          <t>Fan spins about its axis</t>
        </is>
      </c>
      <c r="Y1264" s="52" t="inlineStr">
        <is>
          <t>Exhaust / intake fan</t>
        </is>
      </c>
    </row>
    <row r="1265" outlineLevel="1">
      <c r="A1265" s="52" t="inlineStr">
        <is>
          <t>BNK-351</t>
        </is>
      </c>
      <c r="B1265" s="52" t="inlineStr">
        <is>
          <t>Command Bunker</t>
        </is>
      </c>
      <c r="C1265" s="58" t="inlineStr">
        <is>
          <t>Cylinder</t>
        </is>
      </c>
      <c r="D1265" s="62" t="inlineStr">
        <is>
          <t>Fan disc</t>
        </is>
      </c>
      <c r="E1265" s="52" t="inlineStr">
        <is>
          <t>BNK-350</t>
        </is>
      </c>
      <c r="F1265" s="52" t="n">
        <v>3</v>
      </c>
      <c r="G1265" s="54" t="n">
        <v>0.600000024</v>
      </c>
      <c r="H1265" s="54" t="n">
        <v>0.600000024</v>
      </c>
      <c r="I1265" s="54" t="n">
        <v>0.0299999993</v>
      </c>
      <c r="J1265" s="54" t="n">
        <v>0</v>
      </c>
      <c r="K1265" s="54" t="n">
        <v>0</v>
      </c>
      <c r="L1265" s="54" t="n">
        <v>0</v>
      </c>
      <c r="M1265" s="54" t="n">
        <v>0</v>
      </c>
      <c r="N1265" s="54" t="n">
        <v>0</v>
      </c>
      <c r="O1265" s="54" t="n">
        <v>0</v>
      </c>
      <c r="P1265" s="52" t="inlineStr">
        <is>
          <t>Flat</t>
        </is>
      </c>
      <c r="Q1265" s="52" t="inlineStr">
        <is>
          <t>Metal</t>
        </is>
      </c>
      <c r="R1265" s="54" t="n">
        <v>0.55</v>
      </c>
      <c r="S1265" s="54" t="n">
        <v>0.8</v>
      </c>
      <c r="T1265" s="54" t="n">
        <v>0.35</v>
      </c>
      <c r="U1265" s="54" t="n">
        <v>0</v>
      </c>
      <c r="V1265" s="52" t="inlineStr">
        <is>
          <t>No</t>
        </is>
      </c>
      <c r="W1265" s="52" t="inlineStr">
        <is>
          <t>Yes</t>
        </is>
      </c>
      <c r="X1265" s="52" t="inlineStr">
        <is>
          <t>-</t>
        </is>
      </c>
      <c r="Y1265" s="52" t="inlineStr">
        <is>
          <t>Fan disc</t>
        </is>
      </c>
    </row>
    <row r="1266" outlineLevel="1">
      <c r="A1266" s="52" t="inlineStr">
        <is>
          <t>BNK-352</t>
        </is>
      </c>
      <c r="B1266" s="52" t="inlineStr">
        <is>
          <t>Command Bunker</t>
        </is>
      </c>
      <c r="C1266" s="63" t="inlineStr">
        <is>
          <t>Cube</t>
        </is>
      </c>
      <c r="D1266" s="62" t="inlineStr">
        <is>
          <t>Fan blade</t>
        </is>
      </c>
      <c r="E1266" s="52" t="inlineStr">
        <is>
          <t>BNK-350</t>
        </is>
      </c>
      <c r="F1266" s="52" t="n">
        <v>3</v>
      </c>
      <c r="G1266" s="54" t="n">
        <v>0.579999983</v>
      </c>
      <c r="H1266" s="54" t="n">
        <v>0.0700000003</v>
      </c>
      <c r="I1266" s="54" t="n">
        <v>0.0199999996</v>
      </c>
      <c r="J1266" s="54" t="n">
        <v>0</v>
      </c>
      <c r="K1266" s="54" t="n">
        <v>0</v>
      </c>
      <c r="L1266" s="54" t="n">
        <v>20</v>
      </c>
      <c r="M1266" s="54" t="n">
        <v>0</v>
      </c>
      <c r="N1266" s="54" t="n">
        <v>0</v>
      </c>
      <c r="O1266" s="54" t="n">
        <v>0.0299999993</v>
      </c>
      <c r="P1266" s="52" t="inlineStr">
        <is>
          <t>Flat</t>
        </is>
      </c>
      <c r="Q1266" s="52" t="inlineStr">
        <is>
          <t>Metal</t>
        </is>
      </c>
      <c r="R1266" s="54" t="n">
        <v>0.4</v>
      </c>
      <c r="S1266" s="54" t="n">
        <v>0.9</v>
      </c>
      <c r="T1266" s="54" t="n">
        <v>0.28</v>
      </c>
      <c r="U1266" s="54" t="n">
        <v>0</v>
      </c>
      <c r="V1266" s="52" t="inlineStr">
        <is>
          <t>No</t>
        </is>
      </c>
      <c r="W1266" s="52" t="inlineStr">
        <is>
          <t>Yes</t>
        </is>
      </c>
      <c r="X1266" s="52" t="inlineStr">
        <is>
          <t>-</t>
        </is>
      </c>
      <c r="Y1266" s="52" t="inlineStr">
        <is>
          <t>Fan blade</t>
        </is>
      </c>
    </row>
    <row r="1267" outlineLevel="1">
      <c r="A1267" s="52" t="inlineStr">
        <is>
          <t>BNK-353</t>
        </is>
      </c>
      <c r="B1267" s="52" t="inlineStr">
        <is>
          <t>Command Bunker</t>
        </is>
      </c>
      <c r="C1267" s="63" t="inlineStr">
        <is>
          <t>Cube</t>
        </is>
      </c>
      <c r="D1267" s="62" t="inlineStr">
        <is>
          <t>Fan blade</t>
        </is>
      </c>
      <c r="E1267" s="52" t="inlineStr">
        <is>
          <t>BNK-350</t>
        </is>
      </c>
      <c r="F1267" s="52" t="n">
        <v>3</v>
      </c>
      <c r="G1267" s="54" t="n">
        <v>0.579999983</v>
      </c>
      <c r="H1267" s="54" t="n">
        <v>0.0700000003</v>
      </c>
      <c r="I1267" s="54" t="n">
        <v>0.0199999996</v>
      </c>
      <c r="J1267" s="54" t="n">
        <v>0</v>
      </c>
      <c r="K1267" s="54" t="n">
        <v>0</v>
      </c>
      <c r="L1267" s="54" t="n">
        <v>110</v>
      </c>
      <c r="M1267" s="54" t="n">
        <v>0</v>
      </c>
      <c r="N1267" s="54" t="n">
        <v>0</v>
      </c>
      <c r="O1267" s="54" t="n">
        <v>0.0299999993</v>
      </c>
      <c r="P1267" s="52" t="inlineStr">
        <is>
          <t>Flat</t>
        </is>
      </c>
      <c r="Q1267" s="52" t="inlineStr">
        <is>
          <t>Metal</t>
        </is>
      </c>
      <c r="R1267" s="54" t="n">
        <v>0.4</v>
      </c>
      <c r="S1267" s="54" t="n">
        <v>0.9</v>
      </c>
      <c r="T1267" s="54" t="n">
        <v>0.28</v>
      </c>
      <c r="U1267" s="54" t="n">
        <v>0</v>
      </c>
      <c r="V1267" s="52" t="inlineStr">
        <is>
          <t>No</t>
        </is>
      </c>
      <c r="W1267" s="52" t="inlineStr">
        <is>
          <t>Yes</t>
        </is>
      </c>
      <c r="X1267" s="52" t="inlineStr">
        <is>
          <t>-</t>
        </is>
      </c>
      <c r="Y1267" s="52" t="inlineStr">
        <is>
          <t>Fan blade</t>
        </is>
      </c>
    </row>
    <row r="1268" outlineLevel="1">
      <c r="A1268" s="52" t="inlineStr">
        <is>
          <t>BNK-354</t>
        </is>
      </c>
      <c r="B1268" s="52" t="inlineStr">
        <is>
          <t>Command Bunker</t>
        </is>
      </c>
      <c r="C1268" s="63" t="inlineStr">
        <is>
          <t>Cube</t>
        </is>
      </c>
      <c r="D1268" s="60" t="inlineStr">
        <is>
          <t>Beacon mast base</t>
        </is>
      </c>
      <c r="E1268" s="52" t="inlineStr">
        <is>
          <t>BNK-337</t>
        </is>
      </c>
      <c r="F1268" s="52" t="n">
        <v>2</v>
      </c>
      <c r="G1268" s="54" t="n">
        <v>0.400000006</v>
      </c>
      <c r="H1268" s="54" t="n">
        <v>0.300000012</v>
      </c>
      <c r="I1268" s="54" t="n">
        <v>0.400000006</v>
      </c>
      <c r="J1268" s="54" t="n">
        <v>0</v>
      </c>
      <c r="K1268" s="54" t="n">
        <v>0</v>
      </c>
      <c r="L1268" s="54" t="n">
        <v>0</v>
      </c>
      <c r="M1268" s="54" t="n">
        <v>-3.5999999</v>
      </c>
      <c r="N1268" s="54" t="n">
        <v>0.09860784559999999</v>
      </c>
      <c r="O1268" s="54" t="n">
        <v>1.60000002</v>
      </c>
      <c r="P1268" s="52" t="inlineStr">
        <is>
          <t>Flat</t>
        </is>
      </c>
      <c r="Q1268" s="52" t="inlineStr">
        <is>
          <t>Concrete</t>
        </is>
      </c>
      <c r="R1268" s="54" t="n">
        <v>0.88</v>
      </c>
      <c r="S1268" s="54" t="n">
        <v>0</v>
      </c>
      <c r="T1268" s="54" t="n">
        <v>0.28</v>
      </c>
      <c r="U1268" s="54" t="n">
        <v>0</v>
      </c>
      <c r="V1268" s="52" t="inlineStr">
        <is>
          <t>No</t>
        </is>
      </c>
      <c r="W1268" s="52" t="inlineStr">
        <is>
          <t>Yes</t>
        </is>
      </c>
      <c r="X1268" s="52" t="inlineStr">
        <is>
          <t>-</t>
        </is>
      </c>
      <c r="Y1268" s="52" t="inlineStr">
        <is>
          <t>Concrete footing</t>
        </is>
      </c>
    </row>
    <row r="1269" outlineLevel="1">
      <c r="A1269" s="52" t="inlineStr">
        <is>
          <t>BNK-355</t>
        </is>
      </c>
      <c r="B1269" s="52" t="inlineStr">
        <is>
          <t>Command Bunker</t>
        </is>
      </c>
      <c r="C1269" s="58" t="inlineStr">
        <is>
          <t>Cylinder</t>
        </is>
      </c>
      <c r="D1269" s="60" t="inlineStr">
        <is>
          <t>Beacon mast</t>
        </is>
      </c>
      <c r="E1269" s="52" t="inlineStr">
        <is>
          <t>BNK-337</t>
        </is>
      </c>
      <c r="F1269" s="52" t="n">
        <v>2</v>
      </c>
      <c r="G1269" s="54" t="n">
        <v>0.0900000036</v>
      </c>
      <c r="H1269" s="54" t="n">
        <v>0.0900000036</v>
      </c>
      <c r="I1269" s="54" t="n">
        <v>4</v>
      </c>
      <c r="J1269" s="54" t="n">
        <v>90</v>
      </c>
      <c r="K1269" s="54" t="n">
        <v>0</v>
      </c>
      <c r="L1269" s="54" t="n">
        <v>0</v>
      </c>
      <c r="M1269" s="54" t="n">
        <v>-3.5999999</v>
      </c>
      <c r="N1269" s="54" t="n">
        <v>2.09860778</v>
      </c>
      <c r="O1269" s="54" t="n">
        <v>1.60000002</v>
      </c>
      <c r="P1269" s="52" t="inlineStr">
        <is>
          <t>Flat</t>
        </is>
      </c>
      <c r="Q1269" s="52" t="inlineStr">
        <is>
          <t>Metal</t>
        </is>
      </c>
      <c r="R1269" s="54" t="n">
        <v>0.55</v>
      </c>
      <c r="S1269" s="54" t="n">
        <v>0.8</v>
      </c>
      <c r="T1269" s="54" t="n">
        <v>0.35</v>
      </c>
      <c r="U1269" s="54" t="n">
        <v>0</v>
      </c>
      <c r="V1269" s="52" t="inlineStr">
        <is>
          <t>No</t>
        </is>
      </c>
      <c r="W1269" s="52" t="inlineStr">
        <is>
          <t>Yes</t>
        </is>
      </c>
      <c r="X1269" s="52" t="inlineStr">
        <is>
          <t>-</t>
        </is>
      </c>
      <c r="Y1269" s="52" t="inlineStr">
        <is>
          <t>Steel mast</t>
        </is>
      </c>
    </row>
    <row r="1270" outlineLevel="1">
      <c r="A1270" s="52" t="inlineStr">
        <is>
          <t>BNK-356</t>
        </is>
      </c>
      <c r="B1270" s="52" t="inlineStr">
        <is>
          <t>Command Bunker</t>
        </is>
      </c>
      <c r="C1270" s="58" t="inlineStr">
        <is>
          <t>Cylinder</t>
        </is>
      </c>
      <c r="D1270" s="60" t="inlineStr">
        <is>
          <t>Beacon housing</t>
        </is>
      </c>
      <c r="E1270" s="52" t="inlineStr">
        <is>
          <t>BNK-337</t>
        </is>
      </c>
      <c r="F1270" s="52" t="n">
        <v>2</v>
      </c>
      <c r="G1270" s="54" t="n">
        <v>0.219999999</v>
      </c>
      <c r="H1270" s="54" t="n">
        <v>0.219999999</v>
      </c>
      <c r="I1270" s="54" t="n">
        <v>0.100000001</v>
      </c>
      <c r="J1270" s="54" t="n">
        <v>90</v>
      </c>
      <c r="K1270" s="54" t="n">
        <v>0</v>
      </c>
      <c r="L1270" s="54" t="n">
        <v>0</v>
      </c>
      <c r="M1270" s="54" t="n">
        <v>-3.5999999</v>
      </c>
      <c r="N1270" s="54" t="n">
        <v>4.14860773</v>
      </c>
      <c r="O1270" s="54" t="n">
        <v>1.60000002</v>
      </c>
      <c r="P1270" s="52" t="inlineStr">
        <is>
          <t>Flat</t>
        </is>
      </c>
      <c r="Q1270" s="52" t="inlineStr">
        <is>
          <t>Metal</t>
        </is>
      </c>
      <c r="R1270" s="54" t="n">
        <v>0.55</v>
      </c>
      <c r="S1270" s="54" t="n">
        <v>0.8</v>
      </c>
      <c r="T1270" s="54" t="n">
        <v>0.35</v>
      </c>
      <c r="U1270" s="54" t="n">
        <v>0</v>
      </c>
      <c r="V1270" s="52" t="inlineStr">
        <is>
          <t>No</t>
        </is>
      </c>
      <c r="W1270" s="52" t="inlineStr">
        <is>
          <t>Yes</t>
        </is>
      </c>
      <c r="X1270" s="52" t="inlineStr">
        <is>
          <t>-</t>
        </is>
      </c>
      <c r="Y1270" s="52" t="inlineStr">
        <is>
          <t>Lamp socket</t>
        </is>
      </c>
    </row>
    <row r="1271" outlineLevel="1">
      <c r="A1271" s="52" t="inlineStr">
        <is>
          <t>BNK-357</t>
        </is>
      </c>
      <c r="B1271" s="52" t="inlineStr">
        <is>
          <t>Command Bunker</t>
        </is>
      </c>
      <c r="C1271" s="59" t="inlineStr">
        <is>
          <t>Sphere</t>
        </is>
      </c>
      <c r="D1271" s="60" t="inlineStr">
        <is>
          <t>Beacon bulb</t>
        </is>
      </c>
      <c r="E1271" s="52" t="inlineStr">
        <is>
          <t>BNK-337</t>
        </is>
      </c>
      <c r="F1271" s="52" t="n">
        <v>2</v>
      </c>
      <c r="G1271" s="54" t="n">
        <v>0.200000003</v>
      </c>
      <c r="H1271" s="54" t="n">
        <v>0.200000003</v>
      </c>
      <c r="I1271" s="54" t="n">
        <v>0.200000003</v>
      </c>
      <c r="J1271" s="54" t="n">
        <v>0</v>
      </c>
      <c r="K1271" s="54" t="n">
        <v>0</v>
      </c>
      <c r="L1271" s="54" t="n">
        <v>0</v>
      </c>
      <c r="M1271" s="54" t="n">
        <v>-3.5999999</v>
      </c>
      <c r="N1271" s="54" t="n">
        <v>4.29860783</v>
      </c>
      <c r="O1271" s="54" t="n">
        <v>1.60000002</v>
      </c>
      <c r="P1271" s="52" t="inlineStr">
        <is>
          <t>Flat</t>
        </is>
      </c>
      <c r="Q1271" s="52" t="inlineStr">
        <is>
          <t>Glass</t>
        </is>
      </c>
      <c r="R1271" s="54" t="n">
        <v>0.1</v>
      </c>
      <c r="S1271" s="54" t="n">
        <v>0</v>
      </c>
      <c r="T1271" s="54" t="n">
        <v>0.6</v>
      </c>
      <c r="U1271" s="54" t="n">
        <v>0.675</v>
      </c>
      <c r="V1271" s="52" t="inlineStr">
        <is>
          <t>No</t>
        </is>
      </c>
      <c r="W1271" s="52" t="inlineStr">
        <is>
          <t>Yes</t>
        </is>
      </c>
      <c r="X1271" s="52" t="inlineStr">
        <is>
          <t>Emission pulses at 1 Hz</t>
        </is>
      </c>
      <c r="Y1271" s="52" t="inlineStr">
        <is>
          <t>Point light source L1</t>
        </is>
      </c>
    </row>
    <row r="1272" outlineLevel="1">
      <c r="A1272" s="52" t="inlineStr">
        <is>
          <t>BNK-358</t>
        </is>
      </c>
      <c r="B1272" s="52" t="inlineStr">
        <is>
          <t>Command Bunker</t>
        </is>
      </c>
      <c r="C1272" s="58" t="inlineStr">
        <is>
          <t>Cylinder</t>
        </is>
      </c>
      <c r="D1272" s="60" t="inlineStr">
        <is>
          <t>Periscope tube</t>
        </is>
      </c>
      <c r="E1272" s="52" t="inlineStr">
        <is>
          <t>BNK-337</t>
        </is>
      </c>
      <c r="F1272" s="52" t="n">
        <v>2</v>
      </c>
      <c r="G1272" s="54" t="n">
        <v>0.159999996</v>
      </c>
      <c r="H1272" s="54" t="n">
        <v>0.159999996</v>
      </c>
      <c r="I1272" s="54" t="n">
        <v>0.899999976</v>
      </c>
      <c r="J1272" s="54" t="n">
        <v>90</v>
      </c>
      <c r="K1272" s="54" t="n">
        <v>0</v>
      </c>
      <c r="L1272" s="54" t="n">
        <v>0</v>
      </c>
      <c r="M1272" s="54" t="n">
        <v>0.800000012</v>
      </c>
      <c r="N1272" s="54" t="n">
        <v>0.418849319</v>
      </c>
      <c r="O1272" s="54" t="n">
        <v>-4.5999999</v>
      </c>
      <c r="P1272" s="52" t="inlineStr">
        <is>
          <t>Flat</t>
        </is>
      </c>
      <c r="Q1272" s="52" t="inlineStr">
        <is>
          <t>Metal</t>
        </is>
      </c>
      <c r="R1272" s="54" t="n">
        <v>0.55</v>
      </c>
      <c r="S1272" s="54" t="n">
        <v>0.8</v>
      </c>
      <c r="T1272" s="54" t="n">
        <v>0.35</v>
      </c>
      <c r="U1272" s="54" t="n">
        <v>0</v>
      </c>
      <c r="V1272" s="52" t="inlineStr">
        <is>
          <t>No</t>
        </is>
      </c>
      <c r="W1272" s="52" t="inlineStr">
        <is>
          <t>Yes</t>
        </is>
      </c>
      <c r="X1272" s="52" t="inlineStr">
        <is>
          <t>-</t>
        </is>
      </c>
      <c r="Y1272" s="52" t="inlineStr">
        <is>
          <t>Periscope tube</t>
        </is>
      </c>
    </row>
    <row r="1273" outlineLevel="1">
      <c r="A1273" s="52" t="inlineStr">
        <is>
          <t>BNK-359</t>
        </is>
      </c>
      <c r="B1273" s="52" t="inlineStr">
        <is>
          <t>Command Bunker</t>
        </is>
      </c>
      <c r="C1273" s="63" t="inlineStr">
        <is>
          <t>Cube</t>
        </is>
      </c>
      <c r="D1273" s="60" t="inlineStr">
        <is>
          <t>Periscope head</t>
        </is>
      </c>
      <c r="E1273" s="52" t="inlineStr">
        <is>
          <t>BNK-337</t>
        </is>
      </c>
      <c r="F1273" s="52" t="n">
        <v>2</v>
      </c>
      <c r="G1273" s="54" t="n">
        <v>0.300000012</v>
      </c>
      <c r="H1273" s="54" t="n">
        <v>0.180000007</v>
      </c>
      <c r="I1273" s="54" t="n">
        <v>0.300000012</v>
      </c>
      <c r="J1273" s="54" t="n">
        <v>0</v>
      </c>
      <c r="K1273" s="54" t="n">
        <v>0</v>
      </c>
      <c r="L1273" s="54" t="n">
        <v>0</v>
      </c>
      <c r="M1273" s="54" t="n">
        <v>0.800000012</v>
      </c>
      <c r="N1273" s="54" t="n">
        <v>0.93884933</v>
      </c>
      <c r="O1273" s="54" t="n">
        <v>-4.5999999</v>
      </c>
      <c r="P1273" s="52" t="inlineStr">
        <is>
          <t>Flat</t>
        </is>
      </c>
      <c r="Q1273" s="52" t="inlineStr">
        <is>
          <t>Paint</t>
        </is>
      </c>
      <c r="R1273" s="54" t="n">
        <v>0.5</v>
      </c>
      <c r="S1273" s="54" t="n">
        <v>0.5</v>
      </c>
      <c r="T1273" s="54" t="n">
        <v>0.45</v>
      </c>
      <c r="U1273" s="54" t="n">
        <v>0</v>
      </c>
      <c r="V1273" s="52" t="inlineStr">
        <is>
          <t>No</t>
        </is>
      </c>
      <c r="W1273" s="52" t="inlineStr">
        <is>
          <t>Yes</t>
        </is>
      </c>
      <c r="X1273" s="52" t="inlineStr">
        <is>
          <t>-</t>
        </is>
      </c>
      <c r="Y1273" s="52" t="inlineStr">
        <is>
          <t>Periscope head</t>
        </is>
      </c>
    </row>
    <row r="1274" outlineLevel="1">
      <c r="A1274" s="52" t="inlineStr">
        <is>
          <t>BNK-360</t>
        </is>
      </c>
      <c r="B1274" s="52" t="inlineStr">
        <is>
          <t>Command Bunker</t>
        </is>
      </c>
      <c r="C1274" s="58" t="inlineStr">
        <is>
          <t>Cylinder</t>
        </is>
      </c>
      <c r="D1274" s="60" t="inlineStr">
        <is>
          <t>Periscope lens</t>
        </is>
      </c>
      <c r="E1274" s="52" t="inlineStr">
        <is>
          <t>BNK-337</t>
        </is>
      </c>
      <c r="F1274" s="52" t="n">
        <v>2</v>
      </c>
      <c r="G1274" s="54" t="n">
        <v>0.100000001</v>
      </c>
      <c r="H1274" s="54" t="n">
        <v>0.100000001</v>
      </c>
      <c r="I1274" s="54" t="n">
        <v>0.0399999991</v>
      </c>
      <c r="J1274" s="54" t="n">
        <v>0</v>
      </c>
      <c r="K1274" s="54" t="n">
        <v>0</v>
      </c>
      <c r="L1274" s="54" t="n">
        <v>0</v>
      </c>
      <c r="M1274" s="54" t="n">
        <v>0.800000012</v>
      </c>
      <c r="N1274" s="54" t="n">
        <v>0.93884933</v>
      </c>
      <c r="O1274" s="54" t="n">
        <v>-4.44000006</v>
      </c>
      <c r="P1274" s="52" t="inlineStr">
        <is>
          <t>Flat</t>
        </is>
      </c>
      <c r="Q1274" s="52" t="inlineStr">
        <is>
          <t>Glass</t>
        </is>
      </c>
      <c r="R1274" s="54" t="n">
        <v>0.1</v>
      </c>
      <c r="S1274" s="54" t="n">
        <v>0</v>
      </c>
      <c r="T1274" s="54" t="n">
        <v>0.3</v>
      </c>
      <c r="U1274" s="54" t="n">
        <v>0</v>
      </c>
      <c r="V1274" s="52" t="inlineStr">
        <is>
          <t>No</t>
        </is>
      </c>
      <c r="W1274" s="52" t="inlineStr">
        <is>
          <t>Yes</t>
        </is>
      </c>
      <c r="X1274" s="52" t="inlineStr">
        <is>
          <t>-</t>
        </is>
      </c>
      <c r="Y1274" s="52" t="inlineStr">
        <is>
          <t>Lens</t>
        </is>
      </c>
    </row>
    <row r="1275" outlineLevel="1">
      <c r="A1275" s="52" t="inlineStr">
        <is>
          <t>BNK-361</t>
        </is>
      </c>
      <c r="B1275" s="52" t="inlineStr">
        <is>
          <t>Command Bunker</t>
        </is>
      </c>
      <c r="C1275" s="63" t="inlineStr">
        <is>
          <t>Cube</t>
        </is>
      </c>
      <c r="D1275" s="60" t="inlineStr">
        <is>
          <t>Antenna base</t>
        </is>
      </c>
      <c r="E1275" s="52" t="inlineStr">
        <is>
          <t>BNK-337</t>
        </is>
      </c>
      <c r="F1275" s="52" t="n">
        <v>2</v>
      </c>
      <c r="G1275" s="54" t="n">
        <v>0.400000006</v>
      </c>
      <c r="H1275" s="54" t="n">
        <v>0.25</v>
      </c>
      <c r="I1275" s="54" t="n">
        <v>0.400000006</v>
      </c>
      <c r="J1275" s="54" t="n">
        <v>0</v>
      </c>
      <c r="K1275" s="54" t="n">
        <v>0</v>
      </c>
      <c r="L1275" s="54" t="n">
        <v>0</v>
      </c>
      <c r="M1275" s="54" t="n">
        <v>-4</v>
      </c>
      <c r="N1275" s="54" t="n">
        <v>0.129641011</v>
      </c>
      <c r="O1275" s="54" t="n">
        <v>-6</v>
      </c>
      <c r="P1275" s="52" t="inlineStr">
        <is>
          <t>Flat</t>
        </is>
      </c>
      <c r="Q1275" s="52" t="inlineStr">
        <is>
          <t>Concrete</t>
        </is>
      </c>
      <c r="R1275" s="54" t="n">
        <v>0.88</v>
      </c>
      <c r="S1275" s="54" t="n">
        <v>0</v>
      </c>
      <c r="T1275" s="54" t="n">
        <v>0.28</v>
      </c>
      <c r="U1275" s="54" t="n">
        <v>0</v>
      </c>
      <c r="V1275" s="52" t="inlineStr">
        <is>
          <t>No</t>
        </is>
      </c>
      <c r="W1275" s="52" t="inlineStr">
        <is>
          <t>Yes</t>
        </is>
      </c>
      <c r="X1275" s="52" t="inlineStr">
        <is>
          <t>-</t>
        </is>
      </c>
      <c r="Y1275" s="52" t="inlineStr">
        <is>
          <t>Footing</t>
        </is>
      </c>
    </row>
    <row r="1276" outlineLevel="1">
      <c r="A1276" s="52" t="inlineStr">
        <is>
          <t>BNK-362</t>
        </is>
      </c>
      <c r="B1276" s="52" t="inlineStr">
        <is>
          <t>Command Bunker</t>
        </is>
      </c>
      <c r="C1276" s="58" t="inlineStr">
        <is>
          <t>Cylinder</t>
        </is>
      </c>
      <c r="D1276" s="60" t="inlineStr">
        <is>
          <t>Antenna mast</t>
        </is>
      </c>
      <c r="E1276" s="52" t="inlineStr">
        <is>
          <t>BNK-337</t>
        </is>
      </c>
      <c r="F1276" s="52" t="n">
        <v>2</v>
      </c>
      <c r="G1276" s="54" t="n">
        <v>0.0500000007</v>
      </c>
      <c r="H1276" s="54" t="n">
        <v>0.0500000007</v>
      </c>
      <c r="I1276" s="54" t="n">
        <v>3.20000005</v>
      </c>
      <c r="J1276" s="54" t="n">
        <v>90</v>
      </c>
      <c r="K1276" s="54" t="n">
        <v>0</v>
      </c>
      <c r="L1276" s="54" t="n">
        <v>0</v>
      </c>
      <c r="M1276" s="54" t="n">
        <v>-4</v>
      </c>
      <c r="N1276" s="54" t="n">
        <v>1.77964103</v>
      </c>
      <c r="O1276" s="54" t="n">
        <v>-6</v>
      </c>
      <c r="P1276" s="52" t="inlineStr">
        <is>
          <t>Flat</t>
        </is>
      </c>
      <c r="Q1276" s="52" t="inlineStr">
        <is>
          <t>Metal</t>
        </is>
      </c>
      <c r="R1276" s="54" t="n">
        <v>0.55</v>
      </c>
      <c r="S1276" s="54" t="n">
        <v>0.8</v>
      </c>
      <c r="T1276" s="54" t="n">
        <v>0.35</v>
      </c>
      <c r="U1276" s="54" t="n">
        <v>0</v>
      </c>
      <c r="V1276" s="52" t="inlineStr">
        <is>
          <t>No</t>
        </is>
      </c>
      <c r="W1276" s="52" t="inlineStr">
        <is>
          <t>Yes</t>
        </is>
      </c>
      <c r="X1276" s="52" t="inlineStr">
        <is>
          <t>-</t>
        </is>
      </c>
      <c r="Y1276" s="52" t="inlineStr">
        <is>
          <t>Whip antenna</t>
        </is>
      </c>
    </row>
    <row r="1277" outlineLevel="1">
      <c r="A1277" s="52" t="inlineStr">
        <is>
          <t>BNK-363</t>
        </is>
      </c>
      <c r="B1277" s="52" t="inlineStr">
        <is>
          <t>Command Bunker</t>
        </is>
      </c>
      <c r="C1277" s="59" t="inlineStr">
        <is>
          <t>Sphere</t>
        </is>
      </c>
      <c r="D1277" s="60" t="inlineStr">
        <is>
          <t>Antenna dish</t>
        </is>
      </c>
      <c r="E1277" s="52" t="inlineStr">
        <is>
          <t>BNK-337</t>
        </is>
      </c>
      <c r="F1277" s="52" t="n">
        <v>2</v>
      </c>
      <c r="G1277" s="54" t="n">
        <v>0.699999988</v>
      </c>
      <c r="H1277" s="54" t="n">
        <v>0.699999988</v>
      </c>
      <c r="I1277" s="54" t="n">
        <v>0.119999997</v>
      </c>
      <c r="J1277" s="54" t="n">
        <v>0</v>
      </c>
      <c r="K1277" s="54" t="n">
        <v>0</v>
      </c>
      <c r="L1277" s="54" t="n">
        <v>0</v>
      </c>
      <c r="M1277" s="54" t="n">
        <v>-4</v>
      </c>
      <c r="N1277" s="54" t="n">
        <v>2.67964101</v>
      </c>
      <c r="O1277" s="54" t="n">
        <v>-5.9000001</v>
      </c>
      <c r="P1277" s="52" t="inlineStr">
        <is>
          <t>Flat</t>
        </is>
      </c>
      <c r="Q1277" s="52" t="inlineStr">
        <is>
          <t>Paint</t>
        </is>
      </c>
      <c r="R1277" s="54" t="n">
        <v>0.55</v>
      </c>
      <c r="S1277" s="54" t="n">
        <v>0.4</v>
      </c>
      <c r="T1277" s="54" t="n">
        <v>0.35</v>
      </c>
      <c r="U1277" s="54" t="n">
        <v>0</v>
      </c>
      <c r="V1277" s="52" t="inlineStr">
        <is>
          <t>No</t>
        </is>
      </c>
      <c r="W1277" s="52" t="inlineStr">
        <is>
          <t>Yes</t>
        </is>
      </c>
      <c r="X1277" s="52" t="inlineStr">
        <is>
          <t>-</t>
        </is>
      </c>
      <c r="Y1277" s="52" t="inlineStr">
        <is>
          <t>Satellite dish</t>
        </is>
      </c>
    </row>
    <row r="1278" outlineLevel="1">
      <c r="A1278" s="52" t="inlineStr">
        <is>
          <t>BNK-364</t>
        </is>
      </c>
      <c r="B1278" s="52" t="inlineStr">
        <is>
          <t>Command Bunker</t>
        </is>
      </c>
      <c r="C1278" s="63" t="inlineStr">
        <is>
          <t>Cube</t>
        </is>
      </c>
      <c r="D1278" s="60" t="inlineStr">
        <is>
          <t>Hatch collar</t>
        </is>
      </c>
      <c r="E1278" s="52" t="inlineStr">
        <is>
          <t>BNK-337</t>
        </is>
      </c>
      <c r="F1278" s="52" t="n">
        <v>2</v>
      </c>
      <c r="G1278" s="54" t="n">
        <v>1.79999971</v>
      </c>
      <c r="H1278" s="54" t="n">
        <v>0.300000012</v>
      </c>
      <c r="I1278" s="54" t="n">
        <v>1.79999971</v>
      </c>
      <c r="J1278" s="54" t="n">
        <v>0</v>
      </c>
      <c r="K1278" s="54" t="n">
        <v>0</v>
      </c>
      <c r="L1278" s="54" t="n">
        <v>0</v>
      </c>
      <c r="M1278" s="54" t="n">
        <v>4.55000019</v>
      </c>
      <c r="N1278" s="54" t="n">
        <v>-0.06718751789999999</v>
      </c>
      <c r="O1278" s="54" t="n">
        <v>-7.55000019</v>
      </c>
      <c r="P1278" s="52" t="inlineStr">
        <is>
          <t>Flat</t>
        </is>
      </c>
      <c r="Q1278" s="52" t="inlineStr">
        <is>
          <t>Concrete</t>
        </is>
      </c>
      <c r="R1278" s="54" t="n">
        <v>0.88</v>
      </c>
      <c r="S1278" s="54" t="n">
        <v>0</v>
      </c>
      <c r="T1278" s="54" t="n">
        <v>0.28</v>
      </c>
      <c r="U1278" s="54" t="n">
        <v>0</v>
      </c>
      <c r="V1278" s="52" t="inlineStr">
        <is>
          <t>No</t>
        </is>
      </c>
      <c r="W1278" s="52" t="inlineStr">
        <is>
          <t>Yes</t>
        </is>
      </c>
      <c r="X1278" s="52" t="inlineStr">
        <is>
          <t>-</t>
        </is>
      </c>
      <c r="Y1278" s="52" t="inlineStr">
        <is>
          <t>Concrete collar of the exit shaft</t>
        </is>
      </c>
    </row>
    <row r="1279" outlineLevel="1">
      <c r="A1279" s="52" t="inlineStr">
        <is>
          <t>BNK-365</t>
        </is>
      </c>
      <c r="B1279" s="52" t="inlineStr">
        <is>
          <t>Command Bunker</t>
        </is>
      </c>
      <c r="C1279" s="63" t="inlineStr">
        <is>
          <t>Cube</t>
        </is>
      </c>
      <c r="D1279" s="60" t="inlineStr">
        <is>
          <t>Hatch lid</t>
        </is>
      </c>
      <c r="E1279" s="52" t="inlineStr">
        <is>
          <t>BNK-337</t>
        </is>
      </c>
      <c r="F1279" s="52" t="n">
        <v>2</v>
      </c>
      <c r="G1279" s="54" t="n">
        <v>1.45000005</v>
      </c>
      <c r="H1279" s="54" t="n">
        <v>0.100000001</v>
      </c>
      <c r="I1279" s="54" t="n">
        <v>1.45000005</v>
      </c>
      <c r="J1279" s="54" t="n">
        <v>0</v>
      </c>
      <c r="K1279" s="54" t="n">
        <v>0</v>
      </c>
      <c r="L1279" s="54" t="n">
        <v>0</v>
      </c>
      <c r="M1279" s="54" t="n">
        <v>4.55000019</v>
      </c>
      <c r="N1279" s="54" t="n">
        <v>0.132812485</v>
      </c>
      <c r="O1279" s="54" t="n">
        <v>-7.55000019</v>
      </c>
      <c r="P1279" s="52" t="inlineStr">
        <is>
          <t>Flat</t>
        </is>
      </c>
      <c r="Q1279" s="52" t="inlineStr">
        <is>
          <t>Other</t>
        </is>
      </c>
      <c r="R1279" s="54" t="n">
        <v>0.5</v>
      </c>
      <c r="S1279" s="54" t="n">
        <v>0.8</v>
      </c>
      <c r="T1279" s="54" t="n">
        <v>0.35</v>
      </c>
      <c r="U1279" s="54" t="n">
        <v>0</v>
      </c>
      <c r="V1279" s="52" t="inlineStr">
        <is>
          <t>No</t>
        </is>
      </c>
      <c r="W1279" s="52" t="inlineStr">
        <is>
          <t>Yes</t>
        </is>
      </c>
      <c r="X1279" s="52" t="inlineStr">
        <is>
          <t>-</t>
        </is>
      </c>
      <c r="Y1279" s="52" t="inlineStr">
        <is>
          <t>Steel hatch lid</t>
        </is>
      </c>
    </row>
    <row r="1280" outlineLevel="1">
      <c r="A1280" s="52" t="inlineStr">
        <is>
          <t>BNK-366</t>
        </is>
      </c>
      <c r="B1280" s="52" t="inlineStr">
        <is>
          <t>Command Bunker</t>
        </is>
      </c>
      <c r="C1280" s="58" t="inlineStr">
        <is>
          <t>Cylinder</t>
        </is>
      </c>
      <c r="D1280" s="60" t="inlineStr">
        <is>
          <t>Hatch wheel</t>
        </is>
      </c>
      <c r="E1280" s="52" t="inlineStr">
        <is>
          <t>BNK-337</t>
        </is>
      </c>
      <c r="F1280" s="52" t="n">
        <v>2</v>
      </c>
      <c r="G1280" s="54" t="n">
        <v>0.400000006</v>
      </c>
      <c r="H1280" s="54" t="n">
        <v>0.400000006</v>
      </c>
      <c r="I1280" s="54" t="n">
        <v>0.0399999991</v>
      </c>
      <c r="J1280" s="54" t="n">
        <v>90</v>
      </c>
      <c r="K1280" s="54" t="n">
        <v>0</v>
      </c>
      <c r="L1280" s="54" t="n">
        <v>0</v>
      </c>
      <c r="M1280" s="54" t="n">
        <v>4.55000019</v>
      </c>
      <c r="N1280" s="54" t="n">
        <v>0.222812489</v>
      </c>
      <c r="O1280" s="54" t="n">
        <v>-7.55000019</v>
      </c>
      <c r="P1280" s="52" t="inlineStr">
        <is>
          <t>Flat</t>
        </is>
      </c>
      <c r="Q1280" s="52" t="inlineStr">
        <is>
          <t>Metal</t>
        </is>
      </c>
      <c r="R1280" s="54" t="n">
        <v>0.55</v>
      </c>
      <c r="S1280" s="54" t="n">
        <v>0.8</v>
      </c>
      <c r="T1280" s="54" t="n">
        <v>0.35</v>
      </c>
      <c r="U1280" s="54" t="n">
        <v>0</v>
      </c>
      <c r="V1280" s="52" t="inlineStr">
        <is>
          <t>No</t>
        </is>
      </c>
      <c r="W1280" s="52" t="inlineStr">
        <is>
          <t>Yes</t>
        </is>
      </c>
      <c r="X1280" s="52" t="inlineStr">
        <is>
          <t>-</t>
        </is>
      </c>
      <c r="Y1280" s="52" t="inlineStr">
        <is>
          <t>Hand wheel disc</t>
        </is>
      </c>
    </row>
    <row r="1281" outlineLevel="1">
      <c r="A1281" s="52" t="inlineStr">
        <is>
          <t>BNK-367</t>
        </is>
      </c>
      <c r="B1281" s="52" t="inlineStr">
        <is>
          <t>Command Bunker</t>
        </is>
      </c>
      <c r="C1281" s="63" t="inlineStr">
        <is>
          <t>Cube</t>
        </is>
      </c>
      <c r="D1281" s="60" t="inlineStr">
        <is>
          <t>Hatch wheel spoke</t>
        </is>
      </c>
      <c r="E1281" s="52" t="inlineStr">
        <is>
          <t>BNK-337</t>
        </is>
      </c>
      <c r="F1281" s="52" t="n">
        <v>2</v>
      </c>
      <c r="G1281" s="54" t="n">
        <v>0.439999998</v>
      </c>
      <c r="H1281" s="54" t="n">
        <v>0.0500000007</v>
      </c>
      <c r="I1281" s="54" t="n">
        <v>0.0500000007</v>
      </c>
      <c r="J1281" s="54" t="n">
        <v>0</v>
      </c>
      <c r="K1281" s="54" t="n">
        <v>0</v>
      </c>
      <c r="L1281" s="54" t="n">
        <v>0</v>
      </c>
      <c r="M1281" s="54" t="n">
        <v>4.55000019</v>
      </c>
      <c r="N1281" s="54" t="n">
        <v>0.262812495</v>
      </c>
      <c r="O1281" s="54" t="n">
        <v>-7.55000019</v>
      </c>
      <c r="P1281" s="52" t="inlineStr">
        <is>
          <t>Flat</t>
        </is>
      </c>
      <c r="Q1281" s="52" t="inlineStr">
        <is>
          <t>Metal</t>
        </is>
      </c>
      <c r="R1281" s="54" t="n">
        <v>0.4</v>
      </c>
      <c r="S1281" s="54" t="n">
        <v>0.9</v>
      </c>
      <c r="T1281" s="54" t="n">
        <v>0.28</v>
      </c>
      <c r="U1281" s="54" t="n">
        <v>0</v>
      </c>
      <c r="V1281" s="52" t="inlineStr">
        <is>
          <t>No</t>
        </is>
      </c>
      <c r="W1281" s="52" t="inlineStr">
        <is>
          <t>Yes</t>
        </is>
      </c>
      <c r="X1281" s="52" t="inlineStr">
        <is>
          <t>-</t>
        </is>
      </c>
      <c r="Y1281" s="52" t="inlineStr">
        <is>
          <t>Wheel spoke</t>
        </is>
      </c>
    </row>
    <row r="1282" outlineLevel="1">
      <c r="A1282" s="52" t="inlineStr">
        <is>
          <t>BNK-368</t>
        </is>
      </c>
      <c r="B1282" s="52" t="inlineStr">
        <is>
          <t>Command Bunker</t>
        </is>
      </c>
      <c r="C1282" s="63" t="inlineStr">
        <is>
          <t>Cube</t>
        </is>
      </c>
      <c r="D1282" s="60" t="inlineStr">
        <is>
          <t>Hatch wheel spoke</t>
        </is>
      </c>
      <c r="E1282" s="52" t="inlineStr">
        <is>
          <t>BNK-337</t>
        </is>
      </c>
      <c r="F1282" s="52" t="n">
        <v>2</v>
      </c>
      <c r="G1282" s="54" t="n">
        <v>0.0500000007</v>
      </c>
      <c r="H1282" s="54" t="n">
        <v>0.0500000007</v>
      </c>
      <c r="I1282" s="54" t="n">
        <v>0.439999998</v>
      </c>
      <c r="J1282" s="54" t="n">
        <v>0</v>
      </c>
      <c r="K1282" s="54" t="n">
        <v>0</v>
      </c>
      <c r="L1282" s="54" t="n">
        <v>0</v>
      </c>
      <c r="M1282" s="54" t="n">
        <v>4.55000019</v>
      </c>
      <c r="N1282" s="54" t="n">
        <v>0.262812495</v>
      </c>
      <c r="O1282" s="54" t="n">
        <v>-7.55000019</v>
      </c>
      <c r="P1282" s="52" t="inlineStr">
        <is>
          <t>Flat</t>
        </is>
      </c>
      <c r="Q1282" s="52" t="inlineStr">
        <is>
          <t>Metal</t>
        </is>
      </c>
      <c r="R1282" s="54" t="n">
        <v>0.4</v>
      </c>
      <c r="S1282" s="54" t="n">
        <v>0.9</v>
      </c>
      <c r="T1282" s="54" t="n">
        <v>0.28</v>
      </c>
      <c r="U1282" s="54" t="n">
        <v>0</v>
      </c>
      <c r="V1282" s="52" t="inlineStr">
        <is>
          <t>No</t>
        </is>
      </c>
      <c r="W1282" s="52" t="inlineStr">
        <is>
          <t>Yes</t>
        </is>
      </c>
      <c r="X1282" s="52" t="inlineStr">
        <is>
          <t>-</t>
        </is>
      </c>
      <c r="Y1282" s="52" t="inlineStr">
        <is>
          <t>Wheel spoke</t>
        </is>
      </c>
    </row>
    <row r="1283" outlineLevel="1">
      <c r="A1283" s="52" t="inlineStr">
        <is>
          <t>BNK-369</t>
        </is>
      </c>
      <c r="B1283" s="52" t="inlineStr">
        <is>
          <t>Command Bunker</t>
        </is>
      </c>
      <c r="C1283" s="63" t="inlineStr">
        <is>
          <t>Cube</t>
        </is>
      </c>
      <c r="D1283" s="60" t="inlineStr">
        <is>
          <t>Hatch hinge</t>
        </is>
      </c>
      <c r="E1283" s="52" t="inlineStr">
        <is>
          <t>BNK-337</t>
        </is>
      </c>
      <c r="F1283" s="52" t="n">
        <v>2</v>
      </c>
      <c r="G1283" s="54" t="n">
        <v>1</v>
      </c>
      <c r="H1283" s="54" t="n">
        <v>0.0599999987</v>
      </c>
      <c r="I1283" s="54" t="n">
        <v>0.100000001</v>
      </c>
      <c r="J1283" s="54" t="n">
        <v>0</v>
      </c>
      <c r="K1283" s="54" t="n">
        <v>0</v>
      </c>
      <c r="L1283" s="54" t="n">
        <v>0</v>
      </c>
      <c r="M1283" s="54" t="n">
        <v>4.55000019</v>
      </c>
      <c r="N1283" s="54" t="n">
        <v>0.192812487</v>
      </c>
      <c r="O1283" s="54" t="n">
        <v>-8.30000019</v>
      </c>
      <c r="P1283" s="52" t="inlineStr">
        <is>
          <t>Flat</t>
        </is>
      </c>
      <c r="Q1283" s="52" t="inlineStr">
        <is>
          <t>Metal</t>
        </is>
      </c>
      <c r="R1283" s="54" t="n">
        <v>0.55</v>
      </c>
      <c r="S1283" s="54" t="n">
        <v>0.8</v>
      </c>
      <c r="T1283" s="54" t="n">
        <v>0.35</v>
      </c>
      <c r="U1283" s="54" t="n">
        <v>0</v>
      </c>
      <c r="V1283" s="52" t="inlineStr">
        <is>
          <t>No</t>
        </is>
      </c>
      <c r="W1283" s="52" t="inlineStr">
        <is>
          <t>Yes</t>
        </is>
      </c>
      <c r="X1283" s="52" t="inlineStr">
        <is>
          <t>-</t>
        </is>
      </c>
      <c r="Y1283" s="52" t="inlineStr">
        <is>
          <t>Hinge</t>
        </is>
      </c>
    </row>
    <row r="1284" outlineLevel="1">
      <c r="A1284" s="52" t="inlineStr">
        <is>
          <t>BNK-370</t>
        </is>
      </c>
      <c r="B1284" s="52" t="inlineStr">
        <is>
          <t>Command Bunker</t>
        </is>
      </c>
      <c r="C1284" s="58" t="inlineStr">
        <is>
          <t>Cylinder</t>
        </is>
      </c>
      <c r="D1284" s="60" t="inlineStr">
        <is>
          <t>Sandbag</t>
        </is>
      </c>
      <c r="E1284" s="52" t="inlineStr">
        <is>
          <t>BNK-337</t>
        </is>
      </c>
      <c r="F1284" s="52" t="n">
        <v>2</v>
      </c>
      <c r="G1284" s="54" t="n">
        <v>0.239999995</v>
      </c>
      <c r="H1284" s="54" t="n">
        <v>0.180000007</v>
      </c>
      <c r="I1284" s="54" t="n">
        <v>0.5</v>
      </c>
      <c r="J1284" s="54" t="n">
        <v>0</v>
      </c>
      <c r="K1284" s="54" t="n">
        <v>-127.723953</v>
      </c>
      <c r="L1284" s="54" t="n">
        <v>0</v>
      </c>
      <c r="M1284" s="54" t="n">
        <v>3.36354852</v>
      </c>
      <c r="N1284" s="54" t="n">
        <v>-0.144197941</v>
      </c>
      <c r="O1284" s="54" t="n">
        <v>-8.40660095</v>
      </c>
      <c r="P1284" s="52" t="inlineStr">
        <is>
          <t>Flat</t>
        </is>
      </c>
      <c r="Q1284" s="52" t="inlineStr">
        <is>
          <t>Sand</t>
        </is>
      </c>
      <c r="R1284" s="54" t="n">
        <v>0.95</v>
      </c>
      <c r="S1284" s="54" t="n">
        <v>0</v>
      </c>
      <c r="T1284" s="54" t="n">
        <v>0.27</v>
      </c>
      <c r="U1284" s="54" t="n">
        <v>0</v>
      </c>
      <c r="V1284" s="52" t="inlineStr">
        <is>
          <t>Yes</t>
        </is>
      </c>
      <c r="W1284" s="52" t="inlineStr">
        <is>
          <t>Yes</t>
        </is>
      </c>
      <c r="X1284" s="52" t="inlineStr">
        <is>
          <t>-</t>
        </is>
      </c>
      <c r="Y1284" s="52" t="inlineStr">
        <is>
          <t>Sandbag</t>
        </is>
      </c>
    </row>
    <row r="1285" outlineLevel="1">
      <c r="A1285" s="52" t="inlineStr">
        <is>
          <t>BNK-371</t>
        </is>
      </c>
      <c r="B1285" s="52" t="inlineStr">
        <is>
          <t>Command Bunker</t>
        </is>
      </c>
      <c r="C1285" s="58" t="inlineStr">
        <is>
          <t>Cylinder</t>
        </is>
      </c>
      <c r="D1285" s="60" t="inlineStr">
        <is>
          <t>Sandbag</t>
        </is>
      </c>
      <c r="E1285" s="52" t="inlineStr">
        <is>
          <t>BNK-337</t>
        </is>
      </c>
      <c r="F1285" s="52" t="n">
        <v>2</v>
      </c>
      <c r="G1285" s="54" t="n">
        <v>0.239999995</v>
      </c>
      <c r="H1285" s="54" t="n">
        <v>0.180000007</v>
      </c>
      <c r="I1285" s="54" t="n">
        <v>0.5</v>
      </c>
      <c r="J1285" s="54" t="n">
        <v>0</v>
      </c>
      <c r="K1285" s="54" t="n">
        <v>-149.496338</v>
      </c>
      <c r="L1285" s="54" t="n">
        <v>0</v>
      </c>
      <c r="M1285" s="54" t="n">
        <v>3.78861022</v>
      </c>
      <c r="N1285" s="54" t="n">
        <v>-0.135122895</v>
      </c>
      <c r="O1285" s="54" t="n">
        <v>-8.756236080000001</v>
      </c>
      <c r="P1285" s="52" t="inlineStr">
        <is>
          <t>Flat</t>
        </is>
      </c>
      <c r="Q1285" s="52" t="inlineStr">
        <is>
          <t>Sand</t>
        </is>
      </c>
      <c r="R1285" s="54" t="n">
        <v>0.95</v>
      </c>
      <c r="S1285" s="54" t="n">
        <v>0</v>
      </c>
      <c r="T1285" s="54" t="n">
        <v>0.27</v>
      </c>
      <c r="U1285" s="54" t="n">
        <v>0</v>
      </c>
      <c r="V1285" s="52" t="inlineStr">
        <is>
          <t>Yes</t>
        </is>
      </c>
      <c r="W1285" s="52" t="inlineStr">
        <is>
          <t>Yes</t>
        </is>
      </c>
      <c r="X1285" s="52" t="inlineStr">
        <is>
          <t>-</t>
        </is>
      </c>
      <c r="Y1285" s="52" t="inlineStr">
        <is>
          <t>Sandbag</t>
        </is>
      </c>
    </row>
    <row r="1286" outlineLevel="1">
      <c r="A1286" s="52" t="inlineStr">
        <is>
          <t>BNK-372</t>
        </is>
      </c>
      <c r="B1286" s="52" t="inlineStr">
        <is>
          <t>Command Bunker</t>
        </is>
      </c>
      <c r="C1286" s="58" t="inlineStr">
        <is>
          <t>Cylinder</t>
        </is>
      </c>
      <c r="D1286" s="60" t="inlineStr">
        <is>
          <t>Sandbag</t>
        </is>
      </c>
      <c r="E1286" s="52" t="inlineStr">
        <is>
          <t>BNK-337</t>
        </is>
      </c>
      <c r="F1286" s="52" t="n">
        <v>2</v>
      </c>
      <c r="G1286" s="54" t="n">
        <v>0.239999995</v>
      </c>
      <c r="H1286" s="54" t="n">
        <v>0.180000007</v>
      </c>
      <c r="I1286" s="54" t="n">
        <v>0.5</v>
      </c>
      <c r="J1286" s="54" t="n">
        <v>0</v>
      </c>
      <c r="K1286" s="54" t="n">
        <v>-171.268738</v>
      </c>
      <c r="L1286" s="54" t="n">
        <v>0</v>
      </c>
      <c r="M1286" s="54" t="n">
        <v>4.32230043</v>
      </c>
      <c r="N1286" s="54" t="n">
        <v>-0.153875649</v>
      </c>
      <c r="O1286" s="54" t="n">
        <v>-8.933775900000001</v>
      </c>
      <c r="P1286" s="52" t="inlineStr">
        <is>
          <t>Flat</t>
        </is>
      </c>
      <c r="Q1286" s="52" t="inlineStr">
        <is>
          <t>Sand</t>
        </is>
      </c>
      <c r="R1286" s="54" t="n">
        <v>0.95</v>
      </c>
      <c r="S1286" s="54" t="n">
        <v>0</v>
      </c>
      <c r="T1286" s="54" t="n">
        <v>0.27</v>
      </c>
      <c r="U1286" s="54" t="n">
        <v>0</v>
      </c>
      <c r="V1286" s="52" t="inlineStr">
        <is>
          <t>Yes</t>
        </is>
      </c>
      <c r="W1286" s="52" t="inlineStr">
        <is>
          <t>Yes</t>
        </is>
      </c>
      <c r="X1286" s="52" t="inlineStr">
        <is>
          <t>-</t>
        </is>
      </c>
      <c r="Y1286" s="52" t="inlineStr">
        <is>
          <t>Sandbag</t>
        </is>
      </c>
    </row>
    <row r="1287" outlineLevel="1">
      <c r="A1287" s="52" t="inlineStr">
        <is>
          <t>BNK-373</t>
        </is>
      </c>
      <c r="B1287" s="52" t="inlineStr">
        <is>
          <t>Command Bunker</t>
        </is>
      </c>
      <c r="C1287" s="58" t="inlineStr">
        <is>
          <t>Cylinder</t>
        </is>
      </c>
      <c r="D1287" s="60" t="inlineStr">
        <is>
          <t>Sandbag</t>
        </is>
      </c>
      <c r="E1287" s="52" t="inlineStr">
        <is>
          <t>BNK-337</t>
        </is>
      </c>
      <c r="F1287" s="52" t="n">
        <v>2</v>
      </c>
      <c r="G1287" s="54" t="n">
        <v>0.239999995</v>
      </c>
      <c r="H1287" s="54" t="n">
        <v>0.180000007</v>
      </c>
      <c r="I1287" s="54" t="n">
        <v>0.5</v>
      </c>
      <c r="J1287" s="54" t="n">
        <v>0</v>
      </c>
      <c r="K1287" s="54" t="n">
        <v>-193.041138</v>
      </c>
      <c r="L1287" s="54" t="n">
        <v>0</v>
      </c>
      <c r="M1287" s="54" t="n">
        <v>4.88847637</v>
      </c>
      <c r="N1287" s="54" t="n">
        <v>-0.146487474</v>
      </c>
      <c r="O1287" s="54" t="n">
        <v>-8.913891789999999</v>
      </c>
      <c r="P1287" s="52" t="inlineStr">
        <is>
          <t>Flat</t>
        </is>
      </c>
      <c r="Q1287" s="52" t="inlineStr">
        <is>
          <t>Sand</t>
        </is>
      </c>
      <c r="R1287" s="54" t="n">
        <v>0.95</v>
      </c>
      <c r="S1287" s="54" t="n">
        <v>0</v>
      </c>
      <c r="T1287" s="54" t="n">
        <v>0.27</v>
      </c>
      <c r="U1287" s="54" t="n">
        <v>0</v>
      </c>
      <c r="V1287" s="52" t="inlineStr">
        <is>
          <t>Yes</t>
        </is>
      </c>
      <c r="W1287" s="52" t="inlineStr">
        <is>
          <t>Yes</t>
        </is>
      </c>
      <c r="X1287" s="52" t="inlineStr">
        <is>
          <t>-</t>
        </is>
      </c>
      <c r="Y1287" s="52" t="inlineStr">
        <is>
          <t>Sandbag</t>
        </is>
      </c>
    </row>
    <row r="1288" outlineLevel="1">
      <c r="A1288" s="52" t="inlineStr">
        <is>
          <t>BNK-374</t>
        </is>
      </c>
      <c r="B1288" s="52" t="inlineStr">
        <is>
          <t>Command Bunker</t>
        </is>
      </c>
      <c r="C1288" s="58" t="inlineStr">
        <is>
          <t>Cylinder</t>
        </is>
      </c>
      <c r="D1288" s="60" t="inlineStr">
        <is>
          <t>Sandbag</t>
        </is>
      </c>
      <c r="E1288" s="52" t="inlineStr">
        <is>
          <t>BNK-337</t>
        </is>
      </c>
      <c r="F1288" s="52" t="n">
        <v>2</v>
      </c>
      <c r="G1288" s="54" t="n">
        <v>0.239999995</v>
      </c>
      <c r="H1288" s="54" t="n">
        <v>0.180000007</v>
      </c>
      <c r="I1288" s="54" t="n">
        <v>0.5</v>
      </c>
      <c r="J1288" s="54" t="n">
        <v>0</v>
      </c>
      <c r="K1288" s="54" t="n">
        <v>-214.813538</v>
      </c>
      <c r="L1288" s="54" t="n">
        <v>0</v>
      </c>
      <c r="M1288" s="54" t="n">
        <v>5.40636158</v>
      </c>
      <c r="N1288" s="54" t="n">
        <v>-0.127753645</v>
      </c>
      <c r="O1288" s="54" t="n">
        <v>-8.69941998</v>
      </c>
      <c r="P1288" s="52" t="inlineStr">
        <is>
          <t>Flat</t>
        </is>
      </c>
      <c r="Q1288" s="52" t="inlineStr">
        <is>
          <t>Sand</t>
        </is>
      </c>
      <c r="R1288" s="54" t="n">
        <v>0.95</v>
      </c>
      <c r="S1288" s="54" t="n">
        <v>0</v>
      </c>
      <c r="T1288" s="54" t="n">
        <v>0.27</v>
      </c>
      <c r="U1288" s="54" t="n">
        <v>0</v>
      </c>
      <c r="V1288" s="52" t="inlineStr">
        <is>
          <t>Yes</t>
        </is>
      </c>
      <c r="W1288" s="52" t="inlineStr">
        <is>
          <t>Yes</t>
        </is>
      </c>
      <c r="X1288" s="52" t="inlineStr">
        <is>
          <t>-</t>
        </is>
      </c>
      <c r="Y1288" s="52" t="inlineStr">
        <is>
          <t>Sandbag</t>
        </is>
      </c>
    </row>
    <row r="1289" outlineLevel="1">
      <c r="A1289" s="52" t="inlineStr">
        <is>
          <t>BNK-375</t>
        </is>
      </c>
      <c r="B1289" s="52" t="inlineStr">
        <is>
          <t>Command Bunker</t>
        </is>
      </c>
      <c r="C1289" s="58" t="inlineStr">
        <is>
          <t>Cylinder</t>
        </is>
      </c>
      <c r="D1289" s="60" t="inlineStr">
        <is>
          <t>Sandbag</t>
        </is>
      </c>
      <c r="E1289" s="52" t="inlineStr">
        <is>
          <t>BNK-337</t>
        </is>
      </c>
      <c r="F1289" s="52" t="n">
        <v>2</v>
      </c>
      <c r="G1289" s="54" t="n">
        <v>0.239999995</v>
      </c>
      <c r="H1289" s="54" t="n">
        <v>0.180000007</v>
      </c>
      <c r="I1289" s="54" t="n">
        <v>0.5</v>
      </c>
      <c r="J1289" s="54" t="n">
        <v>0</v>
      </c>
      <c r="K1289" s="54" t="n">
        <v>-236.585938</v>
      </c>
      <c r="L1289" s="54" t="n">
        <v>0</v>
      </c>
      <c r="M1289" s="54" t="n">
        <v>5.80206919</v>
      </c>
      <c r="N1289" s="54" t="n">
        <v>-0.139761627</v>
      </c>
      <c r="O1289" s="54" t="n">
        <v>-8.320960039999999</v>
      </c>
      <c r="P1289" s="52" t="inlineStr">
        <is>
          <t>Flat</t>
        </is>
      </c>
      <c r="Q1289" s="52" t="inlineStr">
        <is>
          <t>Sand</t>
        </is>
      </c>
      <c r="R1289" s="54" t="n">
        <v>0.95</v>
      </c>
      <c r="S1289" s="54" t="n">
        <v>0</v>
      </c>
      <c r="T1289" s="54" t="n">
        <v>0.27</v>
      </c>
      <c r="U1289" s="54" t="n">
        <v>0</v>
      </c>
      <c r="V1289" s="52" t="inlineStr">
        <is>
          <t>Yes</t>
        </is>
      </c>
      <c r="W1289" s="52" t="inlineStr">
        <is>
          <t>Yes</t>
        </is>
      </c>
      <c r="X1289" s="52" t="inlineStr">
        <is>
          <t>-</t>
        </is>
      </c>
      <c r="Y1289" s="52" t="inlineStr">
        <is>
          <t>Sandbag</t>
        </is>
      </c>
    </row>
    <row r="1290" outlineLevel="1">
      <c r="A1290" s="52" t="inlineStr">
        <is>
          <t>BNK-376</t>
        </is>
      </c>
      <c r="B1290" s="52" t="inlineStr">
        <is>
          <t>Command Bunker</t>
        </is>
      </c>
      <c r="C1290" s="58" t="inlineStr">
        <is>
          <t>Cylinder</t>
        </is>
      </c>
      <c r="D1290" s="60" t="inlineStr">
        <is>
          <t>Sandbag</t>
        </is>
      </c>
      <c r="E1290" s="52" t="inlineStr">
        <is>
          <t>BNK-337</t>
        </is>
      </c>
      <c r="F1290" s="52" t="n">
        <v>2</v>
      </c>
      <c r="G1290" s="54" t="n">
        <v>0.239999995</v>
      </c>
      <c r="H1290" s="54" t="n">
        <v>0.180000007</v>
      </c>
      <c r="I1290" s="54" t="n">
        <v>0.5</v>
      </c>
      <c r="J1290" s="54" t="n">
        <v>0</v>
      </c>
      <c r="K1290" s="54" t="n">
        <v>-258.358337</v>
      </c>
      <c r="L1290" s="54" t="n">
        <v>0</v>
      </c>
      <c r="M1290" s="54" t="n">
        <v>6.0191431</v>
      </c>
      <c r="N1290" s="54" t="n">
        <v>-0.184834987</v>
      </c>
      <c r="O1290" s="54" t="n">
        <v>-7.83250666</v>
      </c>
      <c r="P1290" s="52" t="inlineStr">
        <is>
          <t>Flat</t>
        </is>
      </c>
      <c r="Q1290" s="52" t="inlineStr">
        <is>
          <t>Sand</t>
        </is>
      </c>
      <c r="R1290" s="54" t="n">
        <v>0.95</v>
      </c>
      <c r="S1290" s="54" t="n">
        <v>0</v>
      </c>
      <c r="T1290" s="54" t="n">
        <v>0.27</v>
      </c>
      <c r="U1290" s="54" t="n">
        <v>0</v>
      </c>
      <c r="V1290" s="52" t="inlineStr">
        <is>
          <t>Yes</t>
        </is>
      </c>
      <c r="W1290" s="52" t="inlineStr">
        <is>
          <t>Yes</t>
        </is>
      </c>
      <c r="X1290" s="52" t="inlineStr">
        <is>
          <t>-</t>
        </is>
      </c>
      <c r="Y1290" s="52" t="inlineStr">
        <is>
          <t>Sandbag</t>
        </is>
      </c>
    </row>
    <row r="1291" outlineLevel="1">
      <c r="A1291" s="52" t="inlineStr">
        <is>
          <t>BNK-377</t>
        </is>
      </c>
      <c r="B1291" s="52" t="inlineStr">
        <is>
          <t>Command Bunker</t>
        </is>
      </c>
      <c r="C1291" s="58" t="inlineStr">
        <is>
          <t>Cylinder</t>
        </is>
      </c>
      <c r="D1291" s="60" t="inlineStr">
        <is>
          <t>Sandbag</t>
        </is>
      </c>
      <c r="E1291" s="52" t="inlineStr">
        <is>
          <t>BNK-337</t>
        </is>
      </c>
      <c r="F1291" s="52" t="n">
        <v>2</v>
      </c>
      <c r="G1291" s="54" t="n">
        <v>0.239999995</v>
      </c>
      <c r="H1291" s="54" t="n">
        <v>0.180000007</v>
      </c>
      <c r="I1291" s="54" t="n">
        <v>0.5</v>
      </c>
      <c r="J1291" s="54" t="n">
        <v>0</v>
      </c>
      <c r="K1291" s="54" t="n">
        <v>-280.130737</v>
      </c>
      <c r="L1291" s="54" t="n">
        <v>0</v>
      </c>
      <c r="M1291" s="54" t="n">
        <v>6.02661371</v>
      </c>
      <c r="N1291" s="54" t="n">
        <v>-0.186545968</v>
      </c>
      <c r="O1291" s="54" t="n">
        <v>-7.30374718</v>
      </c>
      <c r="P1291" s="52" t="inlineStr">
        <is>
          <t>Flat</t>
        </is>
      </c>
      <c r="Q1291" s="52" t="inlineStr">
        <is>
          <t>Sand</t>
        </is>
      </c>
      <c r="R1291" s="54" t="n">
        <v>0.95</v>
      </c>
      <c r="S1291" s="54" t="n">
        <v>0</v>
      </c>
      <c r="T1291" s="54" t="n">
        <v>0.27</v>
      </c>
      <c r="U1291" s="54" t="n">
        <v>0</v>
      </c>
      <c r="V1291" s="52" t="inlineStr">
        <is>
          <t>Yes</t>
        </is>
      </c>
      <c r="W1291" s="52" t="inlineStr">
        <is>
          <t>Yes</t>
        </is>
      </c>
      <c r="X1291" s="52" t="inlineStr">
        <is>
          <t>-</t>
        </is>
      </c>
      <c r="Y1291" s="52" t="inlineStr">
        <is>
          <t>Sandbag</t>
        </is>
      </c>
    </row>
    <row r="1292" outlineLevel="1">
      <c r="A1292" s="52" t="inlineStr">
        <is>
          <t>BNK-378</t>
        </is>
      </c>
      <c r="B1292" s="52" t="inlineStr">
        <is>
          <t>Command Bunker</t>
        </is>
      </c>
      <c r="C1292" s="58" t="inlineStr">
        <is>
          <t>Cylinder</t>
        </is>
      </c>
      <c r="D1292" s="60" t="inlineStr">
        <is>
          <t>Sandbag</t>
        </is>
      </c>
      <c r="E1292" s="52" t="inlineStr">
        <is>
          <t>BNK-337</t>
        </is>
      </c>
      <c r="F1292" s="52" t="n">
        <v>2</v>
      </c>
      <c r="G1292" s="54" t="n">
        <v>0.239999995</v>
      </c>
      <c r="H1292" s="54" t="n">
        <v>0.180000007</v>
      </c>
      <c r="I1292" s="54" t="n">
        <v>0.5</v>
      </c>
      <c r="J1292" s="54" t="n">
        <v>0</v>
      </c>
      <c r="K1292" s="54" t="n">
        <v>-301.903137</v>
      </c>
      <c r="L1292" s="54" t="n">
        <v>0</v>
      </c>
      <c r="M1292" s="54" t="n">
        <v>5.82341433</v>
      </c>
      <c r="N1292" s="54" t="n">
        <v>-0.147776484</v>
      </c>
      <c r="O1292" s="54" t="n">
        <v>-6.81012154</v>
      </c>
      <c r="P1292" s="52" t="inlineStr">
        <is>
          <t>Flat</t>
        </is>
      </c>
      <c r="Q1292" s="52" t="inlineStr">
        <is>
          <t>Sand</t>
        </is>
      </c>
      <c r="R1292" s="54" t="n">
        <v>0.95</v>
      </c>
      <c r="S1292" s="54" t="n">
        <v>0</v>
      </c>
      <c r="T1292" s="54" t="n">
        <v>0.27</v>
      </c>
      <c r="U1292" s="54" t="n">
        <v>0</v>
      </c>
      <c r="V1292" s="52" t="inlineStr">
        <is>
          <t>Yes</t>
        </is>
      </c>
      <c r="W1292" s="52" t="inlineStr">
        <is>
          <t>Yes</t>
        </is>
      </c>
      <c r="X1292" s="52" t="inlineStr">
        <is>
          <t>-</t>
        </is>
      </c>
      <c r="Y1292" s="52" t="inlineStr">
        <is>
          <t>Sandbag</t>
        </is>
      </c>
    </row>
    <row r="1293">
      <c r="A1293" s="52" t="inlineStr">
        <is>
          <t>UAV-00</t>
        </is>
      </c>
      <c r="B1293" s="52" t="inlineStr">
        <is>
          <t>Autonomous UAV</t>
        </is>
      </c>
      <c r="C1293" s="53" t="inlineStr">
        <is>
          <t>Group</t>
        </is>
      </c>
      <c r="D1293" s="52" t="inlineStr">
        <is>
          <t>Autonomous UAV</t>
        </is>
      </c>
      <c r="E1293" s="52" t="inlineStr">
        <is>
          <t>World</t>
        </is>
      </c>
      <c r="F1293" s="52" t="n">
        <v>0</v>
      </c>
      <c r="G1293" s="54" t="n">
        <v>1</v>
      </c>
      <c r="H1293" s="54" t="n">
        <v>1</v>
      </c>
      <c r="I1293" s="54" t="n">
        <v>1</v>
      </c>
      <c r="J1293" s="54" t="n">
        <v>0</v>
      </c>
      <c r="K1293" s="54" t="n">
        <v>180</v>
      </c>
      <c r="L1293" s="54" t="n">
        <v>0</v>
      </c>
      <c r="M1293" s="54" t="n">
        <v>0</v>
      </c>
      <c r="N1293" s="54" t="n">
        <v>5.5</v>
      </c>
      <c r="O1293" s="54" t="n">
        <v>11</v>
      </c>
      <c r="P1293" s="52" t="inlineStr">
        <is>
          <t>-</t>
        </is>
      </c>
      <c r="Q1293" s="52" t="inlineStr">
        <is>
          <t>Plain</t>
        </is>
      </c>
      <c r="R1293" s="54" t="n">
        <v>0.5</v>
      </c>
      <c r="S1293" s="54" t="n">
        <v>0</v>
      </c>
      <c r="T1293" s="54" t="n">
        <v>0.2</v>
      </c>
      <c r="U1293" s="54" t="n">
        <v>0</v>
      </c>
      <c r="V1293" s="52" t="inlineStr">
        <is>
          <t>No</t>
        </is>
      </c>
      <c r="W1293" s="52" t="inlineStr">
        <is>
          <t>Yes</t>
        </is>
      </c>
      <c r="X1293" s="52" t="inlineStr">
        <is>
          <t>Position/attitude from the pursuit controller</t>
        </is>
      </c>
      <c r="Y1293" s="52" t="inlineStr">
        <is>
          <t>Patrol quadcopter</t>
        </is>
      </c>
    </row>
    <row r="1294" outlineLevel="1">
      <c r="A1294" s="52" t="inlineStr">
        <is>
          <t>UAV-01</t>
        </is>
      </c>
      <c r="B1294" s="52" t="inlineStr">
        <is>
          <t>Autonomous UAV</t>
        </is>
      </c>
      <c r="C1294" s="63" t="inlineStr">
        <is>
          <t>Cube</t>
        </is>
      </c>
      <c r="D1294" s="57" t="inlineStr">
        <is>
          <t>Fuselage</t>
        </is>
      </c>
      <c r="E1294" s="52" t="inlineStr">
        <is>
          <t>UAV-00</t>
        </is>
      </c>
      <c r="F1294" s="52" t="n">
        <v>1</v>
      </c>
      <c r="G1294" s="54" t="n">
        <v>0.159999996</v>
      </c>
      <c r="H1294" s="54" t="n">
        <v>0.0700000003</v>
      </c>
      <c r="I1294" s="54" t="n">
        <v>0.25999999</v>
      </c>
      <c r="J1294" s="54" t="n">
        <v>0</v>
      </c>
      <c r="K1294" s="54" t="n">
        <v>0</v>
      </c>
      <c r="L1294" s="54" t="n">
        <v>0</v>
      </c>
      <c r="M1294" s="54" t="n">
        <v>0</v>
      </c>
      <c r="N1294" s="54" t="n">
        <v>0</v>
      </c>
      <c r="O1294" s="54" t="n">
        <v>0</v>
      </c>
      <c r="P1294" s="52" t="inlineStr">
        <is>
          <t>Phong</t>
        </is>
      </c>
      <c r="Q1294" s="52" t="inlineStr">
        <is>
          <t>Plain</t>
        </is>
      </c>
      <c r="R1294" s="54" t="n">
        <v>0.35</v>
      </c>
      <c r="S1294" s="54" t="n">
        <v>0.1</v>
      </c>
      <c r="T1294" s="54" t="n">
        <v>0.4</v>
      </c>
      <c r="U1294" s="54" t="n">
        <v>0</v>
      </c>
      <c r="V1294" s="52" t="inlineStr">
        <is>
          <t>No</t>
        </is>
      </c>
      <c r="W1294" s="52" t="inlineStr">
        <is>
          <t>Yes</t>
        </is>
      </c>
      <c r="X1294" s="52" t="inlineStr">
        <is>
          <t>-</t>
        </is>
      </c>
      <c r="Y1294" s="52" t="inlineStr">
        <is>
          <t>Frame centre plate</t>
        </is>
      </c>
    </row>
    <row r="1295" outlineLevel="1">
      <c r="A1295" s="52" t="inlineStr">
        <is>
          <t>UAV-02</t>
        </is>
      </c>
      <c r="B1295" s="52" t="inlineStr">
        <is>
          <t>Autonomous UAV</t>
        </is>
      </c>
      <c r="C1295" s="59" t="inlineStr">
        <is>
          <t>Sphere</t>
        </is>
      </c>
      <c r="D1295" s="57" t="inlineStr">
        <is>
          <t>Canopy</t>
        </is>
      </c>
      <c r="E1295" s="52" t="inlineStr">
        <is>
          <t>UAV-00</t>
        </is>
      </c>
      <c r="F1295" s="52" t="n">
        <v>1</v>
      </c>
      <c r="G1295" s="54" t="n">
        <v>0.150000006</v>
      </c>
      <c r="H1295" s="54" t="n">
        <v>0.07999999820000001</v>
      </c>
      <c r="I1295" s="54" t="n">
        <v>0.219999999</v>
      </c>
      <c r="J1295" s="54" t="n">
        <v>0</v>
      </c>
      <c r="K1295" s="54" t="n">
        <v>0</v>
      </c>
      <c r="L1295" s="54" t="n">
        <v>0</v>
      </c>
      <c r="M1295" s="54" t="n">
        <v>0</v>
      </c>
      <c r="N1295" s="54" t="n">
        <v>0.0399999991</v>
      </c>
      <c r="O1295" s="54" t="n">
        <v>0.009999999779999999</v>
      </c>
      <c r="P1295" s="52" t="inlineStr">
        <is>
          <t>Phong</t>
        </is>
      </c>
      <c r="Q1295" s="52" t="inlineStr">
        <is>
          <t>Paint</t>
        </is>
      </c>
      <c r="R1295" s="54" t="n">
        <v>0.3</v>
      </c>
      <c r="S1295" s="54" t="n">
        <v>0.2</v>
      </c>
      <c r="T1295" s="54" t="n">
        <v>0.42</v>
      </c>
      <c r="U1295" s="54" t="n">
        <v>0</v>
      </c>
      <c r="V1295" s="52" t="inlineStr">
        <is>
          <t>No</t>
        </is>
      </c>
      <c r="W1295" s="52" t="inlineStr">
        <is>
          <t>Yes</t>
        </is>
      </c>
      <c r="X1295" s="52" t="inlineStr">
        <is>
          <t>-</t>
        </is>
      </c>
      <c r="Y1295" s="52" t="inlineStr">
        <is>
          <t>Aerodynamic cover</t>
        </is>
      </c>
    </row>
    <row r="1296" outlineLevel="1">
      <c r="A1296" s="52" t="inlineStr">
        <is>
          <t>UAV-03</t>
        </is>
      </c>
      <c r="B1296" s="52" t="inlineStr">
        <is>
          <t>Autonomous UAV</t>
        </is>
      </c>
      <c r="C1296" s="63" t="inlineStr">
        <is>
          <t>Cube</t>
        </is>
      </c>
      <c r="D1296" s="57" t="inlineStr">
        <is>
          <t>Battery</t>
        </is>
      </c>
      <c r="E1296" s="52" t="inlineStr">
        <is>
          <t>UAV-00</t>
        </is>
      </c>
      <c r="F1296" s="52" t="n">
        <v>1</v>
      </c>
      <c r="G1296" s="54" t="n">
        <v>0.100000001</v>
      </c>
      <c r="H1296" s="54" t="n">
        <v>0.0399999991</v>
      </c>
      <c r="I1296" s="54" t="n">
        <v>0.159999996</v>
      </c>
      <c r="J1296" s="54" t="n">
        <v>0</v>
      </c>
      <c r="K1296" s="54" t="n">
        <v>0</v>
      </c>
      <c r="L1296" s="54" t="n">
        <v>0</v>
      </c>
      <c r="M1296" s="54" t="n">
        <v>0</v>
      </c>
      <c r="N1296" s="54" t="n">
        <v>-0.0549999997</v>
      </c>
      <c r="O1296" s="54" t="n">
        <v>-0.0199999996</v>
      </c>
      <c r="P1296" s="52" t="inlineStr">
        <is>
          <t>Phong</t>
        </is>
      </c>
      <c r="Q1296" s="52" t="inlineStr">
        <is>
          <t>Plain</t>
        </is>
      </c>
      <c r="R1296" s="54" t="n">
        <v>0.5</v>
      </c>
      <c r="S1296" s="54" t="n">
        <v>0</v>
      </c>
      <c r="T1296" s="54" t="n">
        <v>0.62</v>
      </c>
      <c r="U1296" s="54" t="n">
        <v>0</v>
      </c>
      <c r="V1296" s="52" t="inlineStr">
        <is>
          <t>No</t>
        </is>
      </c>
      <c r="W1296" s="52" t="inlineStr">
        <is>
          <t>Yes</t>
        </is>
      </c>
      <c r="X1296" s="52" t="inlineStr">
        <is>
          <t>-</t>
        </is>
      </c>
      <c r="Y1296" s="52" t="inlineStr">
        <is>
          <t>LiPo pack</t>
        </is>
      </c>
    </row>
    <row r="1297" outlineLevel="1">
      <c r="A1297" s="52" t="inlineStr">
        <is>
          <t>UAV-04</t>
        </is>
      </c>
      <c r="B1297" s="52" t="inlineStr">
        <is>
          <t>Autonomous UAV</t>
        </is>
      </c>
      <c r="C1297" s="58" t="inlineStr">
        <is>
          <t>Cylinder</t>
        </is>
      </c>
      <c r="D1297" s="57" t="inlineStr">
        <is>
          <t>GPS mast</t>
        </is>
      </c>
      <c r="E1297" s="52" t="inlineStr">
        <is>
          <t>UAV-00</t>
        </is>
      </c>
      <c r="F1297" s="52" t="n">
        <v>1</v>
      </c>
      <c r="G1297" s="54" t="n">
        <v>0.00800000038</v>
      </c>
      <c r="H1297" s="54" t="n">
        <v>0.00800000038</v>
      </c>
      <c r="I1297" s="54" t="n">
        <v>0.0500000007</v>
      </c>
      <c r="J1297" s="54" t="n">
        <v>90</v>
      </c>
      <c r="K1297" s="54" t="n">
        <v>0</v>
      </c>
      <c r="L1297" s="54" t="n">
        <v>0</v>
      </c>
      <c r="M1297" s="54" t="n">
        <v>0</v>
      </c>
      <c r="N1297" s="54" t="n">
        <v>0.0700000003</v>
      </c>
      <c r="O1297" s="54" t="n">
        <v>-0.0700000003</v>
      </c>
      <c r="P1297" s="52" t="inlineStr">
        <is>
          <t>Phong</t>
        </is>
      </c>
      <c r="Q1297" s="52" t="inlineStr">
        <is>
          <t>Plain</t>
        </is>
      </c>
      <c r="R1297" s="54" t="n">
        <v>0.35</v>
      </c>
      <c r="S1297" s="54" t="n">
        <v>0.1</v>
      </c>
      <c r="T1297" s="54" t="n">
        <v>0.4</v>
      </c>
      <c r="U1297" s="54" t="n">
        <v>0</v>
      </c>
      <c r="V1297" s="52" t="inlineStr">
        <is>
          <t>No</t>
        </is>
      </c>
      <c r="W1297" s="52" t="inlineStr">
        <is>
          <t>Yes</t>
        </is>
      </c>
      <c r="X1297" s="52" t="inlineStr">
        <is>
          <t>-</t>
        </is>
      </c>
      <c r="Y1297" s="52" t="inlineStr">
        <is>
          <t>GPS support</t>
        </is>
      </c>
    </row>
    <row r="1298" outlineLevel="1">
      <c r="A1298" s="52" t="inlineStr">
        <is>
          <t>UAV-05</t>
        </is>
      </c>
      <c r="B1298" s="52" t="inlineStr">
        <is>
          <t>Autonomous UAV</t>
        </is>
      </c>
      <c r="C1298" s="58" t="inlineStr">
        <is>
          <t>Cylinder</t>
        </is>
      </c>
      <c r="D1298" s="57" t="inlineStr">
        <is>
          <t>GPS puck</t>
        </is>
      </c>
      <c r="E1298" s="52" t="inlineStr">
        <is>
          <t>UAV-00</t>
        </is>
      </c>
      <c r="F1298" s="52" t="n">
        <v>1</v>
      </c>
      <c r="G1298" s="54" t="n">
        <v>0.0500000007</v>
      </c>
      <c r="H1298" s="54" t="n">
        <v>0.0500000007</v>
      </c>
      <c r="I1298" s="54" t="n">
        <v>0.0120000001</v>
      </c>
      <c r="J1298" s="54" t="n">
        <v>90</v>
      </c>
      <c r="K1298" s="54" t="n">
        <v>0</v>
      </c>
      <c r="L1298" s="54" t="n">
        <v>0</v>
      </c>
      <c r="M1298" s="54" t="n">
        <v>0</v>
      </c>
      <c r="N1298" s="54" t="n">
        <v>0.0979999974</v>
      </c>
      <c r="O1298" s="54" t="n">
        <v>-0.0700000003</v>
      </c>
      <c r="P1298" s="52" t="inlineStr">
        <is>
          <t>Phong</t>
        </is>
      </c>
      <c r="Q1298" s="52" t="inlineStr">
        <is>
          <t>Paint</t>
        </is>
      </c>
      <c r="R1298" s="54" t="n">
        <v>0.3</v>
      </c>
      <c r="S1298" s="54" t="n">
        <v>0.2</v>
      </c>
      <c r="T1298" s="54" t="n">
        <v>0.42</v>
      </c>
      <c r="U1298" s="54" t="n">
        <v>0</v>
      </c>
      <c r="V1298" s="52" t="inlineStr">
        <is>
          <t>No</t>
        </is>
      </c>
      <c r="W1298" s="52" t="inlineStr">
        <is>
          <t>Yes</t>
        </is>
      </c>
      <c r="X1298" s="52" t="inlineStr">
        <is>
          <t>-</t>
        </is>
      </c>
      <c r="Y1298" s="52" t="inlineStr">
        <is>
          <t>GPS receiver</t>
        </is>
      </c>
    </row>
    <row r="1299" outlineLevel="1">
      <c r="A1299" s="52" t="inlineStr">
        <is>
          <t>UAV-06</t>
        </is>
      </c>
      <c r="B1299" s="52" t="inlineStr">
        <is>
          <t>Autonomous UAV</t>
        </is>
      </c>
      <c r="C1299" s="63" t="inlineStr">
        <is>
          <t>Cube</t>
        </is>
      </c>
      <c r="D1299" s="57" t="inlineStr">
        <is>
          <t>Arm Front-left</t>
        </is>
      </c>
      <c r="E1299" s="52" t="inlineStr">
        <is>
          <t>UAV-00</t>
        </is>
      </c>
      <c r="F1299" s="52" t="n">
        <v>1</v>
      </c>
      <c r="G1299" s="54" t="n">
        <v>0.0250000004</v>
      </c>
      <c r="H1299" s="54" t="n">
        <v>0.0179999992</v>
      </c>
      <c r="I1299" s="54" t="n">
        <v>0.219999999</v>
      </c>
      <c r="J1299" s="54" t="n">
        <v>0</v>
      </c>
      <c r="K1299" s="54" t="n">
        <v>45</v>
      </c>
      <c r="L1299" s="54" t="n">
        <v>0</v>
      </c>
      <c r="M1299" s="54" t="n">
        <v>0.106066018</v>
      </c>
      <c r="N1299" s="54" t="n">
        <v>0</v>
      </c>
      <c r="O1299" s="54" t="n">
        <v>0.106066018</v>
      </c>
      <c r="P1299" s="52" t="inlineStr">
        <is>
          <t>Phong</t>
        </is>
      </c>
      <c r="Q1299" s="52" t="inlineStr">
        <is>
          <t>Plain</t>
        </is>
      </c>
      <c r="R1299" s="54" t="n">
        <v>0.35</v>
      </c>
      <c r="S1299" s="54" t="n">
        <v>0.1</v>
      </c>
      <c r="T1299" s="54" t="n">
        <v>0.4</v>
      </c>
      <c r="U1299" s="54" t="n">
        <v>0</v>
      </c>
      <c r="V1299" s="52" t="inlineStr">
        <is>
          <t>No</t>
        </is>
      </c>
      <c r="W1299" s="52" t="inlineStr">
        <is>
          <t>Yes</t>
        </is>
      </c>
      <c r="X1299" s="52" t="inlineStr">
        <is>
          <t>-</t>
        </is>
      </c>
      <c r="Y1299" s="52" t="inlineStr">
        <is>
          <t>Carbon arm</t>
        </is>
      </c>
    </row>
    <row r="1300" outlineLevel="1">
      <c r="A1300" s="52" t="inlineStr">
        <is>
          <t>UAV-07</t>
        </is>
      </c>
      <c r="B1300" s="52" t="inlineStr">
        <is>
          <t>Autonomous UAV</t>
        </is>
      </c>
      <c r="C1300" s="53" t="inlineStr">
        <is>
          <t>Group</t>
        </is>
      </c>
      <c r="D1300" s="57" t="inlineStr">
        <is>
          <t>Motor mount Front-left</t>
        </is>
      </c>
      <c r="E1300" s="52" t="inlineStr">
        <is>
          <t>UAV-00</t>
        </is>
      </c>
      <c r="F1300" s="52" t="n">
        <v>1</v>
      </c>
      <c r="G1300" s="54" t="n">
        <v>1</v>
      </c>
      <c r="H1300" s="54" t="n">
        <v>1</v>
      </c>
      <c r="I1300" s="54" t="n">
        <v>1</v>
      </c>
      <c r="J1300" s="54" t="n">
        <v>0</v>
      </c>
      <c r="K1300" s="54" t="n">
        <v>0</v>
      </c>
      <c r="L1300" s="54" t="n">
        <v>0</v>
      </c>
      <c r="M1300" s="54" t="n">
        <v>0.183847755</v>
      </c>
      <c r="N1300" s="54" t="n">
        <v>0.0120000001</v>
      </c>
      <c r="O1300" s="54" t="n">
        <v>0.183847755</v>
      </c>
      <c r="P1300" s="52" t="inlineStr">
        <is>
          <t>-</t>
        </is>
      </c>
      <c r="Q1300" s="52" t="inlineStr">
        <is>
          <t>Plain</t>
        </is>
      </c>
      <c r="R1300" s="54" t="n">
        <v>0.5</v>
      </c>
      <c r="S1300" s="54" t="n">
        <v>0</v>
      </c>
      <c r="T1300" s="54" t="n">
        <v>0.2</v>
      </c>
      <c r="U1300" s="54" t="n">
        <v>0</v>
      </c>
      <c r="V1300" s="52" t="inlineStr">
        <is>
          <t>No</t>
        </is>
      </c>
      <c r="W1300" s="52" t="inlineStr">
        <is>
          <t>Yes</t>
        </is>
      </c>
      <c r="X1300" s="52" t="inlineStr">
        <is>
          <t>-</t>
        </is>
      </c>
      <c r="Y1300" s="52" t="inlineStr">
        <is>
          <t>Arm tip</t>
        </is>
      </c>
    </row>
    <row r="1301" outlineLevel="1">
      <c r="A1301" s="52" t="inlineStr">
        <is>
          <t>UAV-08</t>
        </is>
      </c>
      <c r="B1301" s="52" t="inlineStr">
        <is>
          <t>Autonomous UAV</t>
        </is>
      </c>
      <c r="C1301" s="58" t="inlineStr">
        <is>
          <t>Cylinder</t>
        </is>
      </c>
      <c r="D1301" s="60" t="inlineStr">
        <is>
          <t>Motor</t>
        </is>
      </c>
      <c r="E1301" s="52" t="inlineStr">
        <is>
          <t>UAV-07</t>
        </is>
      </c>
      <c r="F1301" s="52" t="n">
        <v>2</v>
      </c>
      <c r="G1301" s="54" t="n">
        <v>0.0450000018</v>
      </c>
      <c r="H1301" s="54" t="n">
        <v>0.0450000018</v>
      </c>
      <c r="I1301" s="54" t="n">
        <v>0.0350000001</v>
      </c>
      <c r="J1301" s="54" t="n">
        <v>90</v>
      </c>
      <c r="K1301" s="54" t="n">
        <v>0</v>
      </c>
      <c r="L1301" s="54" t="n">
        <v>0</v>
      </c>
      <c r="M1301" s="54" t="n">
        <v>0</v>
      </c>
      <c r="N1301" s="54" t="n">
        <v>0.0199999996</v>
      </c>
      <c r="O1301" s="54" t="n">
        <v>0</v>
      </c>
      <c r="P1301" s="52" t="inlineStr">
        <is>
          <t>Phong</t>
        </is>
      </c>
      <c r="Q1301" s="52" t="inlineStr">
        <is>
          <t>Metal</t>
        </is>
      </c>
      <c r="R1301" s="54" t="n">
        <v>0.3</v>
      </c>
      <c r="S1301" s="54" t="n">
        <v>0.9</v>
      </c>
      <c r="T1301" s="54" t="n">
        <v>0.86</v>
      </c>
      <c r="U1301" s="54" t="n">
        <v>0</v>
      </c>
      <c r="V1301" s="52" t="inlineStr">
        <is>
          <t>No</t>
        </is>
      </c>
      <c r="W1301" s="52" t="inlineStr">
        <is>
          <t>Yes</t>
        </is>
      </c>
      <c r="X1301" s="52" t="inlineStr">
        <is>
          <t>-</t>
        </is>
      </c>
      <c r="Y1301" s="52" t="inlineStr">
        <is>
          <t>Brushless motor (hot)</t>
        </is>
      </c>
    </row>
    <row r="1302" outlineLevel="1">
      <c r="A1302" s="52" t="inlineStr">
        <is>
          <t>UAV-09</t>
        </is>
      </c>
      <c r="B1302" s="52" t="inlineStr">
        <is>
          <t>Autonomous UAV</t>
        </is>
      </c>
      <c r="C1302" s="53" t="inlineStr">
        <is>
          <t>Group</t>
        </is>
      </c>
      <c r="D1302" s="60" t="inlineStr">
        <is>
          <t>Rotor</t>
        </is>
      </c>
      <c r="E1302" s="52" t="inlineStr">
        <is>
          <t>UAV-07</t>
        </is>
      </c>
      <c r="F1302" s="52" t="n">
        <v>2</v>
      </c>
      <c r="G1302" s="54" t="n">
        <v>1</v>
      </c>
      <c r="H1302" s="54" t="n">
        <v>1</v>
      </c>
      <c r="I1302" s="54" t="n">
        <v>1</v>
      </c>
      <c r="J1302" s="54" t="n">
        <v>0</v>
      </c>
      <c r="K1302" s="54" t="n">
        <v>0</v>
      </c>
      <c r="L1302" s="54" t="n">
        <v>0</v>
      </c>
      <c r="M1302" s="54" t="n">
        <v>0</v>
      </c>
      <c r="N1302" s="54" t="n">
        <v>0.0450000018</v>
      </c>
      <c r="O1302" s="54" t="n">
        <v>0</v>
      </c>
      <c r="P1302" s="52" t="inlineStr">
        <is>
          <t>-</t>
        </is>
      </c>
      <c r="Q1302" s="52" t="inlineStr">
        <is>
          <t>Plain</t>
        </is>
      </c>
      <c r="R1302" s="54" t="n">
        <v>0.5</v>
      </c>
      <c r="S1302" s="54" t="n">
        <v>0</v>
      </c>
      <c r="T1302" s="54" t="n">
        <v>0.2</v>
      </c>
      <c r="U1302" s="54" t="n">
        <v>0</v>
      </c>
      <c r="V1302" s="52" t="inlineStr">
        <is>
          <t>No</t>
        </is>
      </c>
      <c r="W1302" s="52" t="inlineStr">
        <is>
          <t>Yes</t>
        </is>
      </c>
      <c r="X1302" s="52" t="inlineStr">
        <is>
          <t>Yaw spins at ~40 rev/s (alternating direction)</t>
        </is>
      </c>
      <c r="Y1302" s="52" t="inlineStr">
        <is>
          <t>Spinning rotor</t>
        </is>
      </c>
    </row>
    <row r="1303" outlineLevel="1">
      <c r="A1303" s="52" t="inlineStr">
        <is>
          <t>UAV-10</t>
        </is>
      </c>
      <c r="B1303" s="52" t="inlineStr">
        <is>
          <t>Autonomous UAV</t>
        </is>
      </c>
      <c r="C1303" s="59" t="inlineStr">
        <is>
          <t>Sphere</t>
        </is>
      </c>
      <c r="D1303" s="62" t="inlineStr">
        <is>
          <t>Prop hub</t>
        </is>
      </c>
      <c r="E1303" s="52" t="inlineStr">
        <is>
          <t>UAV-09</t>
        </is>
      </c>
      <c r="F1303" s="52" t="n">
        <v>3</v>
      </c>
      <c r="G1303" s="54" t="n">
        <v>0.0250000004</v>
      </c>
      <c r="H1303" s="54" t="n">
        <v>0.0250000004</v>
      </c>
      <c r="I1303" s="54" t="n">
        <v>0.0250000004</v>
      </c>
      <c r="J1303" s="54" t="n">
        <v>0</v>
      </c>
      <c r="K1303" s="54" t="n">
        <v>0</v>
      </c>
      <c r="L1303" s="54" t="n">
        <v>0</v>
      </c>
      <c r="M1303" s="54" t="n">
        <v>0</v>
      </c>
      <c r="N1303" s="54" t="n">
        <v>0</v>
      </c>
      <c r="O1303" s="54" t="n">
        <v>0</v>
      </c>
      <c r="P1303" s="52" t="inlineStr">
        <is>
          <t>Phong</t>
        </is>
      </c>
      <c r="Q1303" s="52" t="inlineStr">
        <is>
          <t>Metal</t>
        </is>
      </c>
      <c r="R1303" s="54" t="n">
        <v>0.3</v>
      </c>
      <c r="S1303" s="54" t="n">
        <v>0.9</v>
      </c>
      <c r="T1303" s="54" t="n">
        <v>0.86</v>
      </c>
      <c r="U1303" s="54" t="n">
        <v>0</v>
      </c>
      <c r="V1303" s="52" t="inlineStr">
        <is>
          <t>No</t>
        </is>
      </c>
      <c r="W1303" s="52" t="inlineStr">
        <is>
          <t>Yes</t>
        </is>
      </c>
      <c r="X1303" s="52" t="inlineStr">
        <is>
          <t>-</t>
        </is>
      </c>
      <c r="Y1303" s="52" t="inlineStr">
        <is>
          <t>Spinner</t>
        </is>
      </c>
    </row>
    <row r="1304" outlineLevel="1">
      <c r="A1304" s="52" t="inlineStr">
        <is>
          <t>UAV-11</t>
        </is>
      </c>
      <c r="B1304" s="52" t="inlineStr">
        <is>
          <t>Autonomous UAV</t>
        </is>
      </c>
      <c r="C1304" s="63" t="inlineStr">
        <is>
          <t>Cube</t>
        </is>
      </c>
      <c r="D1304" s="62" t="inlineStr">
        <is>
          <t>Prop blade</t>
        </is>
      </c>
      <c r="E1304" s="52" t="inlineStr">
        <is>
          <t>UAV-09</t>
        </is>
      </c>
      <c r="F1304" s="52" t="n">
        <v>3</v>
      </c>
      <c r="G1304" s="54" t="n">
        <v>0.200000003</v>
      </c>
      <c r="H1304" s="54" t="n">
        <v>0.00400000019</v>
      </c>
      <c r="I1304" s="54" t="n">
        <v>0.0179999992</v>
      </c>
      <c r="J1304" s="54" t="n">
        <v>0</v>
      </c>
      <c r="K1304" s="54" t="n">
        <v>0</v>
      </c>
      <c r="L1304" s="54" t="n">
        <v>0</v>
      </c>
      <c r="M1304" s="54" t="n">
        <v>0</v>
      </c>
      <c r="N1304" s="54" t="n">
        <v>0</v>
      </c>
      <c r="O1304" s="54" t="n">
        <v>0</v>
      </c>
      <c r="P1304" s="52" t="inlineStr">
        <is>
          <t>Phong</t>
        </is>
      </c>
      <c r="Q1304" s="52" t="inlineStr">
        <is>
          <t>Plain</t>
        </is>
      </c>
      <c r="R1304" s="54" t="n">
        <v>0.4</v>
      </c>
      <c r="S1304" s="54" t="n">
        <v>0</v>
      </c>
      <c r="T1304" s="54" t="n">
        <v>0.3</v>
      </c>
      <c r="U1304" s="54" t="n">
        <v>0</v>
      </c>
      <c r="V1304" s="52" t="inlineStr">
        <is>
          <t>No</t>
        </is>
      </c>
      <c r="W1304" s="52" t="inlineStr">
        <is>
          <t>Yes</t>
        </is>
      </c>
      <c r="X1304" s="52" t="inlineStr">
        <is>
          <t>-</t>
        </is>
      </c>
      <c r="Y1304" s="52" t="inlineStr">
        <is>
          <t>Two-blade propeller</t>
        </is>
      </c>
    </row>
    <row r="1305" outlineLevel="1">
      <c r="A1305" s="52" t="inlineStr">
        <is>
          <t>UAV-12</t>
        </is>
      </c>
      <c r="B1305" s="52" t="inlineStr">
        <is>
          <t>Autonomous UAV</t>
        </is>
      </c>
      <c r="C1305" s="58" t="inlineStr">
        <is>
          <t>Cylinder</t>
        </is>
      </c>
      <c r="D1305" s="60" t="inlineStr">
        <is>
          <t>Rotor blur disc</t>
        </is>
      </c>
      <c r="E1305" s="52" t="inlineStr">
        <is>
          <t>UAV-07</t>
        </is>
      </c>
      <c r="F1305" s="52" t="n">
        <v>2</v>
      </c>
      <c r="G1305" s="54" t="n">
        <v>0.204999998</v>
      </c>
      <c r="H1305" s="54" t="n">
        <v>0.204999998</v>
      </c>
      <c r="I1305" s="54" t="n">
        <v>0.00200000009</v>
      </c>
      <c r="J1305" s="54" t="n">
        <v>90</v>
      </c>
      <c r="K1305" s="54" t="n">
        <v>0</v>
      </c>
      <c r="L1305" s="54" t="n">
        <v>0</v>
      </c>
      <c r="M1305" s="54" t="n">
        <v>0</v>
      </c>
      <c r="N1305" s="54" t="n">
        <v>0.0450000018</v>
      </c>
      <c r="O1305" s="54" t="n">
        <v>0</v>
      </c>
      <c r="P1305" s="52" t="inlineStr">
        <is>
          <t>Phong</t>
        </is>
      </c>
      <c r="Q1305" s="52" t="inlineStr">
        <is>
          <t>Plain</t>
        </is>
      </c>
      <c r="R1305" s="54" t="n">
        <v>0.5</v>
      </c>
      <c r="S1305" s="54" t="n">
        <v>0</v>
      </c>
      <c r="T1305" s="54" t="n">
        <v>0.3</v>
      </c>
      <c r="U1305" s="54" t="n">
        <v>0</v>
      </c>
      <c r="V1305" s="52" t="inlineStr">
        <is>
          <t>No</t>
        </is>
      </c>
      <c r="W1305" s="52" t="inlineStr">
        <is>
          <t>Yes</t>
        </is>
      </c>
      <c r="X1305" s="52" t="inlineStr">
        <is>
          <t>-</t>
        </is>
      </c>
      <c r="Y1305" s="52" t="inlineStr">
        <is>
          <t>Translucent disc swept by the propeller</t>
        </is>
      </c>
    </row>
    <row r="1306" outlineLevel="1">
      <c r="A1306" s="52" t="inlineStr">
        <is>
          <t>UAV-13</t>
        </is>
      </c>
      <c r="B1306" s="52" t="inlineStr">
        <is>
          <t>Autonomous UAV</t>
        </is>
      </c>
      <c r="C1306" s="59" t="inlineStr">
        <is>
          <t>Sphere</t>
        </is>
      </c>
      <c r="D1306" s="60" t="inlineStr">
        <is>
          <t>Nav LED</t>
        </is>
      </c>
      <c r="E1306" s="52" t="inlineStr">
        <is>
          <t>UAV-07</t>
        </is>
      </c>
      <c r="F1306" s="52" t="n">
        <v>2</v>
      </c>
      <c r="G1306" s="54" t="n">
        <v>0.0179999992</v>
      </c>
      <c r="H1306" s="54" t="n">
        <v>0.0179999992</v>
      </c>
      <c r="I1306" s="54" t="n">
        <v>0.0179999992</v>
      </c>
      <c r="J1306" s="54" t="n">
        <v>0</v>
      </c>
      <c r="K1306" s="54" t="n">
        <v>0</v>
      </c>
      <c r="L1306" s="54" t="n">
        <v>0</v>
      </c>
      <c r="M1306" s="54" t="n">
        <v>0</v>
      </c>
      <c r="N1306" s="54" t="n">
        <v>-0.0120000001</v>
      </c>
      <c r="O1306" s="54" t="n">
        <v>0</v>
      </c>
      <c r="P1306" s="52" t="inlineStr">
        <is>
          <t>Phong</t>
        </is>
      </c>
      <c r="Q1306" s="52" t="inlineStr">
        <is>
          <t>Glass</t>
        </is>
      </c>
      <c r="R1306" s="54" t="n">
        <v>0.1</v>
      </c>
      <c r="S1306" s="54" t="n">
        <v>0</v>
      </c>
      <c r="T1306" s="54" t="n">
        <v>0.55</v>
      </c>
      <c r="U1306" s="54" t="n">
        <v>1</v>
      </c>
      <c r="V1306" s="52" t="inlineStr">
        <is>
          <t>No</t>
        </is>
      </c>
      <c r="W1306" s="52" t="inlineStr">
        <is>
          <t>Yes</t>
        </is>
      </c>
      <c r="X1306" s="52" t="inlineStr">
        <is>
          <t>-</t>
        </is>
      </c>
      <c r="Y1306" s="52" t="inlineStr">
        <is>
          <t>Navigation light</t>
        </is>
      </c>
    </row>
    <row r="1307" outlineLevel="1">
      <c r="A1307" s="52" t="inlineStr">
        <is>
          <t>UAV-14</t>
        </is>
      </c>
      <c r="B1307" s="52" t="inlineStr">
        <is>
          <t>Autonomous UAV</t>
        </is>
      </c>
      <c r="C1307" s="63" t="inlineStr">
        <is>
          <t>Cube</t>
        </is>
      </c>
      <c r="D1307" s="57" t="inlineStr">
        <is>
          <t>Arm Front-right</t>
        </is>
      </c>
      <c r="E1307" s="52" t="inlineStr">
        <is>
          <t>UAV-00</t>
        </is>
      </c>
      <c r="F1307" s="52" t="n">
        <v>1</v>
      </c>
      <c r="G1307" s="54" t="n">
        <v>0.0250000004</v>
      </c>
      <c r="H1307" s="54" t="n">
        <v>0.0179999992</v>
      </c>
      <c r="I1307" s="54" t="n">
        <v>0.219999999</v>
      </c>
      <c r="J1307" s="54" t="n">
        <v>0</v>
      </c>
      <c r="K1307" s="54" t="n">
        <v>-45</v>
      </c>
      <c r="L1307" s="54" t="n">
        <v>0</v>
      </c>
      <c r="M1307" s="54" t="n">
        <v>-0.106066018</v>
      </c>
      <c r="N1307" s="54" t="n">
        <v>0</v>
      </c>
      <c r="O1307" s="54" t="n">
        <v>0.106066018</v>
      </c>
      <c r="P1307" s="52" t="inlineStr">
        <is>
          <t>Phong</t>
        </is>
      </c>
      <c r="Q1307" s="52" t="inlineStr">
        <is>
          <t>Plain</t>
        </is>
      </c>
      <c r="R1307" s="54" t="n">
        <v>0.35</v>
      </c>
      <c r="S1307" s="54" t="n">
        <v>0.1</v>
      </c>
      <c r="T1307" s="54" t="n">
        <v>0.4</v>
      </c>
      <c r="U1307" s="54" t="n">
        <v>0</v>
      </c>
      <c r="V1307" s="52" t="inlineStr">
        <is>
          <t>No</t>
        </is>
      </c>
      <c r="W1307" s="52" t="inlineStr">
        <is>
          <t>Yes</t>
        </is>
      </c>
      <c r="X1307" s="52" t="inlineStr">
        <is>
          <t>-</t>
        </is>
      </c>
      <c r="Y1307" s="52" t="inlineStr">
        <is>
          <t>Carbon arm</t>
        </is>
      </c>
    </row>
    <row r="1308" outlineLevel="1">
      <c r="A1308" s="52" t="inlineStr">
        <is>
          <t>UAV-15</t>
        </is>
      </c>
      <c r="B1308" s="52" t="inlineStr">
        <is>
          <t>Autonomous UAV</t>
        </is>
      </c>
      <c r="C1308" s="53" t="inlineStr">
        <is>
          <t>Group</t>
        </is>
      </c>
      <c r="D1308" s="57" t="inlineStr">
        <is>
          <t>Motor mount Front-right</t>
        </is>
      </c>
      <c r="E1308" s="52" t="inlineStr">
        <is>
          <t>UAV-00</t>
        </is>
      </c>
      <c r="F1308" s="52" t="n">
        <v>1</v>
      </c>
      <c r="G1308" s="54" t="n">
        <v>1</v>
      </c>
      <c r="H1308" s="54" t="n">
        <v>1</v>
      </c>
      <c r="I1308" s="54" t="n">
        <v>1</v>
      </c>
      <c r="J1308" s="54" t="n">
        <v>0</v>
      </c>
      <c r="K1308" s="54" t="n">
        <v>0</v>
      </c>
      <c r="L1308" s="54" t="n">
        <v>0</v>
      </c>
      <c r="M1308" s="54" t="n">
        <v>-0.183847755</v>
      </c>
      <c r="N1308" s="54" t="n">
        <v>0.0120000001</v>
      </c>
      <c r="O1308" s="54" t="n">
        <v>0.183847755</v>
      </c>
      <c r="P1308" s="52" t="inlineStr">
        <is>
          <t>-</t>
        </is>
      </c>
      <c r="Q1308" s="52" t="inlineStr">
        <is>
          <t>Plain</t>
        </is>
      </c>
      <c r="R1308" s="54" t="n">
        <v>0.5</v>
      </c>
      <c r="S1308" s="54" t="n">
        <v>0</v>
      </c>
      <c r="T1308" s="54" t="n">
        <v>0.2</v>
      </c>
      <c r="U1308" s="54" t="n">
        <v>0</v>
      </c>
      <c r="V1308" s="52" t="inlineStr">
        <is>
          <t>No</t>
        </is>
      </c>
      <c r="W1308" s="52" t="inlineStr">
        <is>
          <t>Yes</t>
        </is>
      </c>
      <c r="X1308" s="52" t="inlineStr">
        <is>
          <t>-</t>
        </is>
      </c>
      <c r="Y1308" s="52" t="inlineStr">
        <is>
          <t>Arm tip</t>
        </is>
      </c>
    </row>
    <row r="1309" outlineLevel="1">
      <c r="A1309" s="52" t="inlineStr">
        <is>
          <t>UAV-16</t>
        </is>
      </c>
      <c r="B1309" s="52" t="inlineStr">
        <is>
          <t>Autonomous UAV</t>
        </is>
      </c>
      <c r="C1309" s="58" t="inlineStr">
        <is>
          <t>Cylinder</t>
        </is>
      </c>
      <c r="D1309" s="60" t="inlineStr">
        <is>
          <t>Motor</t>
        </is>
      </c>
      <c r="E1309" s="52" t="inlineStr">
        <is>
          <t>UAV-15</t>
        </is>
      </c>
      <c r="F1309" s="52" t="n">
        <v>2</v>
      </c>
      <c r="G1309" s="54" t="n">
        <v>0.0450000018</v>
      </c>
      <c r="H1309" s="54" t="n">
        <v>0.0450000018</v>
      </c>
      <c r="I1309" s="54" t="n">
        <v>0.0350000001</v>
      </c>
      <c r="J1309" s="54" t="n">
        <v>90</v>
      </c>
      <c r="K1309" s="54" t="n">
        <v>0</v>
      </c>
      <c r="L1309" s="54" t="n">
        <v>0</v>
      </c>
      <c r="M1309" s="54" t="n">
        <v>0</v>
      </c>
      <c r="N1309" s="54" t="n">
        <v>0.0199999996</v>
      </c>
      <c r="O1309" s="54" t="n">
        <v>0</v>
      </c>
      <c r="P1309" s="52" t="inlineStr">
        <is>
          <t>Phong</t>
        </is>
      </c>
      <c r="Q1309" s="52" t="inlineStr">
        <is>
          <t>Metal</t>
        </is>
      </c>
      <c r="R1309" s="54" t="n">
        <v>0.3</v>
      </c>
      <c r="S1309" s="54" t="n">
        <v>0.9</v>
      </c>
      <c r="T1309" s="54" t="n">
        <v>0.86</v>
      </c>
      <c r="U1309" s="54" t="n">
        <v>0</v>
      </c>
      <c r="V1309" s="52" t="inlineStr">
        <is>
          <t>No</t>
        </is>
      </c>
      <c r="W1309" s="52" t="inlineStr">
        <is>
          <t>Yes</t>
        </is>
      </c>
      <c r="X1309" s="52" t="inlineStr">
        <is>
          <t>-</t>
        </is>
      </c>
      <c r="Y1309" s="52" t="inlineStr">
        <is>
          <t>Brushless motor (hot)</t>
        </is>
      </c>
    </row>
    <row r="1310" outlineLevel="1">
      <c r="A1310" s="52" t="inlineStr">
        <is>
          <t>UAV-17</t>
        </is>
      </c>
      <c r="B1310" s="52" t="inlineStr">
        <is>
          <t>Autonomous UAV</t>
        </is>
      </c>
      <c r="C1310" s="53" t="inlineStr">
        <is>
          <t>Group</t>
        </is>
      </c>
      <c r="D1310" s="60" t="inlineStr">
        <is>
          <t>Rotor</t>
        </is>
      </c>
      <c r="E1310" s="52" t="inlineStr">
        <is>
          <t>UAV-15</t>
        </is>
      </c>
      <c r="F1310" s="52" t="n">
        <v>2</v>
      </c>
      <c r="G1310" s="54" t="n">
        <v>1</v>
      </c>
      <c r="H1310" s="54" t="n">
        <v>1</v>
      </c>
      <c r="I1310" s="54" t="n">
        <v>1</v>
      </c>
      <c r="J1310" s="54" t="n">
        <v>0</v>
      </c>
      <c r="K1310" s="54" t="n">
        <v>37</v>
      </c>
      <c r="L1310" s="54" t="n">
        <v>0</v>
      </c>
      <c r="M1310" s="54" t="n">
        <v>0</v>
      </c>
      <c r="N1310" s="54" t="n">
        <v>0.0450000018</v>
      </c>
      <c r="O1310" s="54" t="n">
        <v>0</v>
      </c>
      <c r="P1310" s="52" t="inlineStr">
        <is>
          <t>-</t>
        </is>
      </c>
      <c r="Q1310" s="52" t="inlineStr">
        <is>
          <t>Plain</t>
        </is>
      </c>
      <c r="R1310" s="54" t="n">
        <v>0.5</v>
      </c>
      <c r="S1310" s="54" t="n">
        <v>0</v>
      </c>
      <c r="T1310" s="54" t="n">
        <v>0.2</v>
      </c>
      <c r="U1310" s="54" t="n">
        <v>0</v>
      </c>
      <c r="V1310" s="52" t="inlineStr">
        <is>
          <t>No</t>
        </is>
      </c>
      <c r="W1310" s="52" t="inlineStr">
        <is>
          <t>Yes</t>
        </is>
      </c>
      <c r="X1310" s="52" t="inlineStr">
        <is>
          <t>Yaw spins at ~40 rev/s (alternating direction)</t>
        </is>
      </c>
      <c r="Y1310" s="52" t="inlineStr">
        <is>
          <t>Spinning rotor</t>
        </is>
      </c>
    </row>
    <row r="1311" outlineLevel="1">
      <c r="A1311" s="52" t="inlineStr">
        <is>
          <t>UAV-18</t>
        </is>
      </c>
      <c r="B1311" s="52" t="inlineStr">
        <is>
          <t>Autonomous UAV</t>
        </is>
      </c>
      <c r="C1311" s="59" t="inlineStr">
        <is>
          <t>Sphere</t>
        </is>
      </c>
      <c r="D1311" s="62" t="inlineStr">
        <is>
          <t>Prop hub</t>
        </is>
      </c>
      <c r="E1311" s="52" t="inlineStr">
        <is>
          <t>UAV-17</t>
        </is>
      </c>
      <c r="F1311" s="52" t="n">
        <v>3</v>
      </c>
      <c r="G1311" s="54" t="n">
        <v>0.0250000004</v>
      </c>
      <c r="H1311" s="54" t="n">
        <v>0.0250000004</v>
      </c>
      <c r="I1311" s="54" t="n">
        <v>0.0250000004</v>
      </c>
      <c r="J1311" s="54" t="n">
        <v>0</v>
      </c>
      <c r="K1311" s="54" t="n">
        <v>0</v>
      </c>
      <c r="L1311" s="54" t="n">
        <v>0</v>
      </c>
      <c r="M1311" s="54" t="n">
        <v>0</v>
      </c>
      <c r="N1311" s="54" t="n">
        <v>0</v>
      </c>
      <c r="O1311" s="54" t="n">
        <v>0</v>
      </c>
      <c r="P1311" s="52" t="inlineStr">
        <is>
          <t>Phong</t>
        </is>
      </c>
      <c r="Q1311" s="52" t="inlineStr">
        <is>
          <t>Metal</t>
        </is>
      </c>
      <c r="R1311" s="54" t="n">
        <v>0.3</v>
      </c>
      <c r="S1311" s="54" t="n">
        <v>0.9</v>
      </c>
      <c r="T1311" s="54" t="n">
        <v>0.86</v>
      </c>
      <c r="U1311" s="54" t="n">
        <v>0</v>
      </c>
      <c r="V1311" s="52" t="inlineStr">
        <is>
          <t>No</t>
        </is>
      </c>
      <c r="W1311" s="52" t="inlineStr">
        <is>
          <t>Yes</t>
        </is>
      </c>
      <c r="X1311" s="52" t="inlineStr">
        <is>
          <t>-</t>
        </is>
      </c>
      <c r="Y1311" s="52" t="inlineStr">
        <is>
          <t>Spinner</t>
        </is>
      </c>
    </row>
    <row r="1312" outlineLevel="1">
      <c r="A1312" s="52" t="inlineStr">
        <is>
          <t>UAV-19</t>
        </is>
      </c>
      <c r="B1312" s="52" t="inlineStr">
        <is>
          <t>Autonomous UAV</t>
        </is>
      </c>
      <c r="C1312" s="63" t="inlineStr">
        <is>
          <t>Cube</t>
        </is>
      </c>
      <c r="D1312" s="62" t="inlineStr">
        <is>
          <t>Prop blade</t>
        </is>
      </c>
      <c r="E1312" s="52" t="inlineStr">
        <is>
          <t>UAV-17</t>
        </is>
      </c>
      <c r="F1312" s="52" t="n">
        <v>3</v>
      </c>
      <c r="G1312" s="54" t="n">
        <v>0.200000003</v>
      </c>
      <c r="H1312" s="54" t="n">
        <v>0.00400000019</v>
      </c>
      <c r="I1312" s="54" t="n">
        <v>0.0179999992</v>
      </c>
      <c r="J1312" s="54" t="n">
        <v>0</v>
      </c>
      <c r="K1312" s="54" t="n">
        <v>0</v>
      </c>
      <c r="L1312" s="54" t="n">
        <v>0</v>
      </c>
      <c r="M1312" s="54" t="n">
        <v>0</v>
      </c>
      <c r="N1312" s="54" t="n">
        <v>0</v>
      </c>
      <c r="O1312" s="54" t="n">
        <v>0</v>
      </c>
      <c r="P1312" s="52" t="inlineStr">
        <is>
          <t>Phong</t>
        </is>
      </c>
      <c r="Q1312" s="52" t="inlineStr">
        <is>
          <t>Plain</t>
        </is>
      </c>
      <c r="R1312" s="54" t="n">
        <v>0.4</v>
      </c>
      <c r="S1312" s="54" t="n">
        <v>0</v>
      </c>
      <c r="T1312" s="54" t="n">
        <v>0.3</v>
      </c>
      <c r="U1312" s="54" t="n">
        <v>0</v>
      </c>
      <c r="V1312" s="52" t="inlineStr">
        <is>
          <t>No</t>
        </is>
      </c>
      <c r="W1312" s="52" t="inlineStr">
        <is>
          <t>Yes</t>
        </is>
      </c>
      <c r="X1312" s="52" t="inlineStr">
        <is>
          <t>-</t>
        </is>
      </c>
      <c r="Y1312" s="52" t="inlineStr">
        <is>
          <t>Two-blade propeller</t>
        </is>
      </c>
    </row>
    <row r="1313" outlineLevel="1">
      <c r="A1313" s="52" t="inlineStr">
        <is>
          <t>UAV-20</t>
        </is>
      </c>
      <c r="B1313" s="52" t="inlineStr">
        <is>
          <t>Autonomous UAV</t>
        </is>
      </c>
      <c r="C1313" s="58" t="inlineStr">
        <is>
          <t>Cylinder</t>
        </is>
      </c>
      <c r="D1313" s="60" t="inlineStr">
        <is>
          <t>Rotor blur disc</t>
        </is>
      </c>
      <c r="E1313" s="52" t="inlineStr">
        <is>
          <t>UAV-15</t>
        </is>
      </c>
      <c r="F1313" s="52" t="n">
        <v>2</v>
      </c>
      <c r="G1313" s="54" t="n">
        <v>0.204999998</v>
      </c>
      <c r="H1313" s="54" t="n">
        <v>0.204999998</v>
      </c>
      <c r="I1313" s="54" t="n">
        <v>0.00200000009</v>
      </c>
      <c r="J1313" s="54" t="n">
        <v>90</v>
      </c>
      <c r="K1313" s="54" t="n">
        <v>0</v>
      </c>
      <c r="L1313" s="54" t="n">
        <v>0</v>
      </c>
      <c r="M1313" s="54" t="n">
        <v>0</v>
      </c>
      <c r="N1313" s="54" t="n">
        <v>0.0450000018</v>
      </c>
      <c r="O1313" s="54" t="n">
        <v>0</v>
      </c>
      <c r="P1313" s="52" t="inlineStr">
        <is>
          <t>Phong</t>
        </is>
      </c>
      <c r="Q1313" s="52" t="inlineStr">
        <is>
          <t>Plain</t>
        </is>
      </c>
      <c r="R1313" s="54" t="n">
        <v>0.5</v>
      </c>
      <c r="S1313" s="54" t="n">
        <v>0</v>
      </c>
      <c r="T1313" s="54" t="n">
        <v>0.3</v>
      </c>
      <c r="U1313" s="54" t="n">
        <v>0</v>
      </c>
      <c r="V1313" s="52" t="inlineStr">
        <is>
          <t>No</t>
        </is>
      </c>
      <c r="W1313" s="52" t="inlineStr">
        <is>
          <t>Yes</t>
        </is>
      </c>
      <c r="X1313" s="52" t="inlineStr">
        <is>
          <t>-</t>
        </is>
      </c>
      <c r="Y1313" s="52" t="inlineStr">
        <is>
          <t>Translucent disc swept by the propeller</t>
        </is>
      </c>
    </row>
    <row r="1314" outlineLevel="1">
      <c r="A1314" s="52" t="inlineStr">
        <is>
          <t>UAV-21</t>
        </is>
      </c>
      <c r="B1314" s="52" t="inlineStr">
        <is>
          <t>Autonomous UAV</t>
        </is>
      </c>
      <c r="C1314" s="59" t="inlineStr">
        <is>
          <t>Sphere</t>
        </is>
      </c>
      <c r="D1314" s="60" t="inlineStr">
        <is>
          <t>Nav LED</t>
        </is>
      </c>
      <c r="E1314" s="52" t="inlineStr">
        <is>
          <t>UAV-15</t>
        </is>
      </c>
      <c r="F1314" s="52" t="n">
        <v>2</v>
      </c>
      <c r="G1314" s="54" t="n">
        <v>0.0179999992</v>
      </c>
      <c r="H1314" s="54" t="n">
        <v>0.0179999992</v>
      </c>
      <c r="I1314" s="54" t="n">
        <v>0.0179999992</v>
      </c>
      <c r="J1314" s="54" t="n">
        <v>0</v>
      </c>
      <c r="K1314" s="54" t="n">
        <v>0</v>
      </c>
      <c r="L1314" s="54" t="n">
        <v>0</v>
      </c>
      <c r="M1314" s="54" t="n">
        <v>0</v>
      </c>
      <c r="N1314" s="54" t="n">
        <v>-0.0120000001</v>
      </c>
      <c r="O1314" s="54" t="n">
        <v>0</v>
      </c>
      <c r="P1314" s="52" t="inlineStr">
        <is>
          <t>Phong</t>
        </is>
      </c>
      <c r="Q1314" s="52" t="inlineStr">
        <is>
          <t>Glass</t>
        </is>
      </c>
      <c r="R1314" s="54" t="n">
        <v>0.1</v>
      </c>
      <c r="S1314" s="54" t="n">
        <v>0</v>
      </c>
      <c r="T1314" s="54" t="n">
        <v>0.55</v>
      </c>
      <c r="U1314" s="54" t="n">
        <v>1</v>
      </c>
      <c r="V1314" s="52" t="inlineStr">
        <is>
          <t>No</t>
        </is>
      </c>
      <c r="W1314" s="52" t="inlineStr">
        <is>
          <t>Yes</t>
        </is>
      </c>
      <c r="X1314" s="52" t="inlineStr">
        <is>
          <t>-</t>
        </is>
      </c>
      <c r="Y1314" s="52" t="inlineStr">
        <is>
          <t>Navigation light</t>
        </is>
      </c>
    </row>
    <row r="1315" outlineLevel="1">
      <c r="A1315" s="52" t="inlineStr">
        <is>
          <t>UAV-22</t>
        </is>
      </c>
      <c r="B1315" s="52" t="inlineStr">
        <is>
          <t>Autonomous UAV</t>
        </is>
      </c>
      <c r="C1315" s="63" t="inlineStr">
        <is>
          <t>Cube</t>
        </is>
      </c>
      <c r="D1315" s="57" t="inlineStr">
        <is>
          <t>Arm Rear-left</t>
        </is>
      </c>
      <c r="E1315" s="52" t="inlineStr">
        <is>
          <t>UAV-00</t>
        </is>
      </c>
      <c r="F1315" s="52" t="n">
        <v>1</v>
      </c>
      <c r="G1315" s="54" t="n">
        <v>0.0250000004</v>
      </c>
      <c r="H1315" s="54" t="n">
        <v>0.0179999992</v>
      </c>
      <c r="I1315" s="54" t="n">
        <v>0.219999999</v>
      </c>
      <c r="J1315" s="54" t="n">
        <v>0</v>
      </c>
      <c r="K1315" s="54" t="n">
        <v>135</v>
      </c>
      <c r="L1315" s="54" t="n">
        <v>0</v>
      </c>
      <c r="M1315" s="54" t="n">
        <v>0.106066018</v>
      </c>
      <c r="N1315" s="54" t="n">
        <v>0</v>
      </c>
      <c r="O1315" s="54" t="n">
        <v>-0.106066018</v>
      </c>
      <c r="P1315" s="52" t="inlineStr">
        <is>
          <t>Phong</t>
        </is>
      </c>
      <c r="Q1315" s="52" t="inlineStr">
        <is>
          <t>Plain</t>
        </is>
      </c>
      <c r="R1315" s="54" t="n">
        <v>0.35</v>
      </c>
      <c r="S1315" s="54" t="n">
        <v>0.1</v>
      </c>
      <c r="T1315" s="54" t="n">
        <v>0.4</v>
      </c>
      <c r="U1315" s="54" t="n">
        <v>0</v>
      </c>
      <c r="V1315" s="52" t="inlineStr">
        <is>
          <t>No</t>
        </is>
      </c>
      <c r="W1315" s="52" t="inlineStr">
        <is>
          <t>Yes</t>
        </is>
      </c>
      <c r="X1315" s="52" t="inlineStr">
        <is>
          <t>-</t>
        </is>
      </c>
      <c r="Y1315" s="52" t="inlineStr">
        <is>
          <t>Carbon arm</t>
        </is>
      </c>
    </row>
    <row r="1316" outlineLevel="1">
      <c r="A1316" s="52" t="inlineStr">
        <is>
          <t>UAV-23</t>
        </is>
      </c>
      <c r="B1316" s="52" t="inlineStr">
        <is>
          <t>Autonomous UAV</t>
        </is>
      </c>
      <c r="C1316" s="53" t="inlineStr">
        <is>
          <t>Group</t>
        </is>
      </c>
      <c r="D1316" s="57" t="inlineStr">
        <is>
          <t>Motor mount Rear-left</t>
        </is>
      </c>
      <c r="E1316" s="52" t="inlineStr">
        <is>
          <t>UAV-00</t>
        </is>
      </c>
      <c r="F1316" s="52" t="n">
        <v>1</v>
      </c>
      <c r="G1316" s="54" t="n">
        <v>1</v>
      </c>
      <c r="H1316" s="54" t="n">
        <v>1</v>
      </c>
      <c r="I1316" s="54" t="n">
        <v>1</v>
      </c>
      <c r="J1316" s="54" t="n">
        <v>0</v>
      </c>
      <c r="K1316" s="54" t="n">
        <v>0</v>
      </c>
      <c r="L1316" s="54" t="n">
        <v>0</v>
      </c>
      <c r="M1316" s="54" t="n">
        <v>0.183847755</v>
      </c>
      <c r="N1316" s="54" t="n">
        <v>0.0120000001</v>
      </c>
      <c r="O1316" s="54" t="n">
        <v>-0.183847755</v>
      </c>
      <c r="P1316" s="52" t="inlineStr">
        <is>
          <t>-</t>
        </is>
      </c>
      <c r="Q1316" s="52" t="inlineStr">
        <is>
          <t>Plain</t>
        </is>
      </c>
      <c r="R1316" s="54" t="n">
        <v>0.5</v>
      </c>
      <c r="S1316" s="54" t="n">
        <v>0</v>
      </c>
      <c r="T1316" s="54" t="n">
        <v>0.2</v>
      </c>
      <c r="U1316" s="54" t="n">
        <v>0</v>
      </c>
      <c r="V1316" s="52" t="inlineStr">
        <is>
          <t>No</t>
        </is>
      </c>
      <c r="W1316" s="52" t="inlineStr">
        <is>
          <t>Yes</t>
        </is>
      </c>
      <c r="X1316" s="52" t="inlineStr">
        <is>
          <t>-</t>
        </is>
      </c>
      <c r="Y1316" s="52" t="inlineStr">
        <is>
          <t>Arm tip</t>
        </is>
      </c>
    </row>
    <row r="1317" outlineLevel="1">
      <c r="A1317" s="52" t="inlineStr">
        <is>
          <t>UAV-24</t>
        </is>
      </c>
      <c r="B1317" s="52" t="inlineStr">
        <is>
          <t>Autonomous UAV</t>
        </is>
      </c>
      <c r="C1317" s="58" t="inlineStr">
        <is>
          <t>Cylinder</t>
        </is>
      </c>
      <c r="D1317" s="60" t="inlineStr">
        <is>
          <t>Motor</t>
        </is>
      </c>
      <c r="E1317" s="52" t="inlineStr">
        <is>
          <t>UAV-23</t>
        </is>
      </c>
      <c r="F1317" s="52" t="n">
        <v>2</v>
      </c>
      <c r="G1317" s="54" t="n">
        <v>0.0450000018</v>
      </c>
      <c r="H1317" s="54" t="n">
        <v>0.0450000018</v>
      </c>
      <c r="I1317" s="54" t="n">
        <v>0.0350000001</v>
      </c>
      <c r="J1317" s="54" t="n">
        <v>90</v>
      </c>
      <c r="K1317" s="54" t="n">
        <v>0</v>
      </c>
      <c r="L1317" s="54" t="n">
        <v>0</v>
      </c>
      <c r="M1317" s="54" t="n">
        <v>0</v>
      </c>
      <c r="N1317" s="54" t="n">
        <v>0.0199999996</v>
      </c>
      <c r="O1317" s="54" t="n">
        <v>0</v>
      </c>
      <c r="P1317" s="52" t="inlineStr">
        <is>
          <t>Phong</t>
        </is>
      </c>
      <c r="Q1317" s="52" t="inlineStr">
        <is>
          <t>Metal</t>
        </is>
      </c>
      <c r="R1317" s="54" t="n">
        <v>0.3</v>
      </c>
      <c r="S1317" s="54" t="n">
        <v>0.9</v>
      </c>
      <c r="T1317" s="54" t="n">
        <v>0.86</v>
      </c>
      <c r="U1317" s="54" t="n">
        <v>0</v>
      </c>
      <c r="V1317" s="52" t="inlineStr">
        <is>
          <t>No</t>
        </is>
      </c>
      <c r="W1317" s="52" t="inlineStr">
        <is>
          <t>Yes</t>
        </is>
      </c>
      <c r="X1317" s="52" t="inlineStr">
        <is>
          <t>-</t>
        </is>
      </c>
      <c r="Y1317" s="52" t="inlineStr">
        <is>
          <t>Brushless motor (hot)</t>
        </is>
      </c>
    </row>
    <row r="1318" outlineLevel="1">
      <c r="A1318" s="52" t="inlineStr">
        <is>
          <t>UAV-25</t>
        </is>
      </c>
      <c r="B1318" s="52" t="inlineStr">
        <is>
          <t>Autonomous UAV</t>
        </is>
      </c>
      <c r="C1318" s="53" t="inlineStr">
        <is>
          <t>Group</t>
        </is>
      </c>
      <c r="D1318" s="60" t="inlineStr">
        <is>
          <t>Rotor</t>
        </is>
      </c>
      <c r="E1318" s="52" t="inlineStr">
        <is>
          <t>UAV-23</t>
        </is>
      </c>
      <c r="F1318" s="52" t="n">
        <v>2</v>
      </c>
      <c r="G1318" s="54" t="n">
        <v>1</v>
      </c>
      <c r="H1318" s="54" t="n">
        <v>1</v>
      </c>
      <c r="I1318" s="54" t="n">
        <v>1</v>
      </c>
      <c r="J1318" s="54" t="n">
        <v>0</v>
      </c>
      <c r="K1318" s="54" t="n">
        <v>74</v>
      </c>
      <c r="L1318" s="54" t="n">
        <v>0</v>
      </c>
      <c r="M1318" s="54" t="n">
        <v>0</v>
      </c>
      <c r="N1318" s="54" t="n">
        <v>0.0450000018</v>
      </c>
      <c r="O1318" s="54" t="n">
        <v>0</v>
      </c>
      <c r="P1318" s="52" t="inlineStr">
        <is>
          <t>-</t>
        </is>
      </c>
      <c r="Q1318" s="52" t="inlineStr">
        <is>
          <t>Plain</t>
        </is>
      </c>
      <c r="R1318" s="54" t="n">
        <v>0.5</v>
      </c>
      <c r="S1318" s="54" t="n">
        <v>0</v>
      </c>
      <c r="T1318" s="54" t="n">
        <v>0.2</v>
      </c>
      <c r="U1318" s="54" t="n">
        <v>0</v>
      </c>
      <c r="V1318" s="52" t="inlineStr">
        <is>
          <t>No</t>
        </is>
      </c>
      <c r="W1318" s="52" t="inlineStr">
        <is>
          <t>Yes</t>
        </is>
      </c>
      <c r="X1318" s="52" t="inlineStr">
        <is>
          <t>Yaw spins at ~40 rev/s (alternating direction)</t>
        </is>
      </c>
      <c r="Y1318" s="52" t="inlineStr">
        <is>
          <t>Spinning rotor</t>
        </is>
      </c>
    </row>
    <row r="1319" outlineLevel="1">
      <c r="A1319" s="52" t="inlineStr">
        <is>
          <t>UAV-26</t>
        </is>
      </c>
      <c r="B1319" s="52" t="inlineStr">
        <is>
          <t>Autonomous UAV</t>
        </is>
      </c>
      <c r="C1319" s="59" t="inlineStr">
        <is>
          <t>Sphere</t>
        </is>
      </c>
      <c r="D1319" s="62" t="inlineStr">
        <is>
          <t>Prop hub</t>
        </is>
      </c>
      <c r="E1319" s="52" t="inlineStr">
        <is>
          <t>UAV-25</t>
        </is>
      </c>
      <c r="F1319" s="52" t="n">
        <v>3</v>
      </c>
      <c r="G1319" s="54" t="n">
        <v>0.0250000004</v>
      </c>
      <c r="H1319" s="54" t="n">
        <v>0.0250000004</v>
      </c>
      <c r="I1319" s="54" t="n">
        <v>0.0250000004</v>
      </c>
      <c r="J1319" s="54" t="n">
        <v>0</v>
      </c>
      <c r="K1319" s="54" t="n">
        <v>0</v>
      </c>
      <c r="L1319" s="54" t="n">
        <v>0</v>
      </c>
      <c r="M1319" s="54" t="n">
        <v>0</v>
      </c>
      <c r="N1319" s="54" t="n">
        <v>0</v>
      </c>
      <c r="O1319" s="54" t="n">
        <v>0</v>
      </c>
      <c r="P1319" s="52" t="inlineStr">
        <is>
          <t>Phong</t>
        </is>
      </c>
      <c r="Q1319" s="52" t="inlineStr">
        <is>
          <t>Metal</t>
        </is>
      </c>
      <c r="R1319" s="54" t="n">
        <v>0.3</v>
      </c>
      <c r="S1319" s="54" t="n">
        <v>0.9</v>
      </c>
      <c r="T1319" s="54" t="n">
        <v>0.86</v>
      </c>
      <c r="U1319" s="54" t="n">
        <v>0</v>
      </c>
      <c r="V1319" s="52" t="inlineStr">
        <is>
          <t>No</t>
        </is>
      </c>
      <c r="W1319" s="52" t="inlineStr">
        <is>
          <t>Yes</t>
        </is>
      </c>
      <c r="X1319" s="52" t="inlineStr">
        <is>
          <t>-</t>
        </is>
      </c>
      <c r="Y1319" s="52" t="inlineStr">
        <is>
          <t>Spinner</t>
        </is>
      </c>
    </row>
    <row r="1320" outlineLevel="1">
      <c r="A1320" s="52" t="inlineStr">
        <is>
          <t>UAV-27</t>
        </is>
      </c>
      <c r="B1320" s="52" t="inlineStr">
        <is>
          <t>Autonomous UAV</t>
        </is>
      </c>
      <c r="C1320" s="63" t="inlineStr">
        <is>
          <t>Cube</t>
        </is>
      </c>
      <c r="D1320" s="62" t="inlineStr">
        <is>
          <t>Prop blade</t>
        </is>
      </c>
      <c r="E1320" s="52" t="inlineStr">
        <is>
          <t>UAV-25</t>
        </is>
      </c>
      <c r="F1320" s="52" t="n">
        <v>3</v>
      </c>
      <c r="G1320" s="54" t="n">
        <v>0.200000003</v>
      </c>
      <c r="H1320" s="54" t="n">
        <v>0.00400000019</v>
      </c>
      <c r="I1320" s="54" t="n">
        <v>0.0179999992</v>
      </c>
      <c r="J1320" s="54" t="n">
        <v>0</v>
      </c>
      <c r="K1320" s="54" t="n">
        <v>0</v>
      </c>
      <c r="L1320" s="54" t="n">
        <v>0</v>
      </c>
      <c r="M1320" s="54" t="n">
        <v>0</v>
      </c>
      <c r="N1320" s="54" t="n">
        <v>0</v>
      </c>
      <c r="O1320" s="54" t="n">
        <v>0</v>
      </c>
      <c r="P1320" s="52" t="inlineStr">
        <is>
          <t>Phong</t>
        </is>
      </c>
      <c r="Q1320" s="52" t="inlineStr">
        <is>
          <t>Plain</t>
        </is>
      </c>
      <c r="R1320" s="54" t="n">
        <v>0.4</v>
      </c>
      <c r="S1320" s="54" t="n">
        <v>0</v>
      </c>
      <c r="T1320" s="54" t="n">
        <v>0.3</v>
      </c>
      <c r="U1320" s="54" t="n">
        <v>0</v>
      </c>
      <c r="V1320" s="52" t="inlineStr">
        <is>
          <t>No</t>
        </is>
      </c>
      <c r="W1320" s="52" t="inlineStr">
        <is>
          <t>Yes</t>
        </is>
      </c>
      <c r="X1320" s="52" t="inlineStr">
        <is>
          <t>-</t>
        </is>
      </c>
      <c r="Y1320" s="52" t="inlineStr">
        <is>
          <t>Two-blade propeller</t>
        </is>
      </c>
    </row>
    <row r="1321" outlineLevel="1">
      <c r="A1321" s="52" t="inlineStr">
        <is>
          <t>UAV-28</t>
        </is>
      </c>
      <c r="B1321" s="52" t="inlineStr">
        <is>
          <t>Autonomous UAV</t>
        </is>
      </c>
      <c r="C1321" s="58" t="inlineStr">
        <is>
          <t>Cylinder</t>
        </is>
      </c>
      <c r="D1321" s="60" t="inlineStr">
        <is>
          <t>Rotor blur disc</t>
        </is>
      </c>
      <c r="E1321" s="52" t="inlineStr">
        <is>
          <t>UAV-23</t>
        </is>
      </c>
      <c r="F1321" s="52" t="n">
        <v>2</v>
      </c>
      <c r="G1321" s="54" t="n">
        <v>0.204999998</v>
      </c>
      <c r="H1321" s="54" t="n">
        <v>0.204999998</v>
      </c>
      <c r="I1321" s="54" t="n">
        <v>0.00200000009</v>
      </c>
      <c r="J1321" s="54" t="n">
        <v>90</v>
      </c>
      <c r="K1321" s="54" t="n">
        <v>0</v>
      </c>
      <c r="L1321" s="54" t="n">
        <v>0</v>
      </c>
      <c r="M1321" s="54" t="n">
        <v>0</v>
      </c>
      <c r="N1321" s="54" t="n">
        <v>0.0450000018</v>
      </c>
      <c r="O1321" s="54" t="n">
        <v>0</v>
      </c>
      <c r="P1321" s="52" t="inlineStr">
        <is>
          <t>Phong</t>
        </is>
      </c>
      <c r="Q1321" s="52" t="inlineStr">
        <is>
          <t>Plain</t>
        </is>
      </c>
      <c r="R1321" s="54" t="n">
        <v>0.5</v>
      </c>
      <c r="S1321" s="54" t="n">
        <v>0</v>
      </c>
      <c r="T1321" s="54" t="n">
        <v>0.3</v>
      </c>
      <c r="U1321" s="54" t="n">
        <v>0</v>
      </c>
      <c r="V1321" s="52" t="inlineStr">
        <is>
          <t>No</t>
        </is>
      </c>
      <c r="W1321" s="52" t="inlineStr">
        <is>
          <t>Yes</t>
        </is>
      </c>
      <c r="X1321" s="52" t="inlineStr">
        <is>
          <t>-</t>
        </is>
      </c>
      <c r="Y1321" s="52" t="inlineStr">
        <is>
          <t>Translucent disc swept by the propeller</t>
        </is>
      </c>
    </row>
    <row r="1322" outlineLevel="1">
      <c r="A1322" s="52" t="inlineStr">
        <is>
          <t>UAV-29</t>
        </is>
      </c>
      <c r="B1322" s="52" t="inlineStr">
        <is>
          <t>Autonomous UAV</t>
        </is>
      </c>
      <c r="C1322" s="63" t="inlineStr">
        <is>
          <t>Cube</t>
        </is>
      </c>
      <c r="D1322" s="57" t="inlineStr">
        <is>
          <t>Arm Rear-right</t>
        </is>
      </c>
      <c r="E1322" s="52" t="inlineStr">
        <is>
          <t>UAV-00</t>
        </is>
      </c>
      <c r="F1322" s="52" t="n">
        <v>1</v>
      </c>
      <c r="G1322" s="54" t="n">
        <v>0.0250000004</v>
      </c>
      <c r="H1322" s="54" t="n">
        <v>0.0179999992</v>
      </c>
      <c r="I1322" s="54" t="n">
        <v>0.219999999</v>
      </c>
      <c r="J1322" s="54" t="n">
        <v>0</v>
      </c>
      <c r="K1322" s="54" t="n">
        <v>-135</v>
      </c>
      <c r="L1322" s="54" t="n">
        <v>0</v>
      </c>
      <c r="M1322" s="54" t="n">
        <v>-0.106066018</v>
      </c>
      <c r="N1322" s="54" t="n">
        <v>0</v>
      </c>
      <c r="O1322" s="54" t="n">
        <v>-0.106066018</v>
      </c>
      <c r="P1322" s="52" t="inlineStr">
        <is>
          <t>Phong</t>
        </is>
      </c>
      <c r="Q1322" s="52" t="inlineStr">
        <is>
          <t>Plain</t>
        </is>
      </c>
      <c r="R1322" s="54" t="n">
        <v>0.35</v>
      </c>
      <c r="S1322" s="54" t="n">
        <v>0.1</v>
      </c>
      <c r="T1322" s="54" t="n">
        <v>0.4</v>
      </c>
      <c r="U1322" s="54" t="n">
        <v>0</v>
      </c>
      <c r="V1322" s="52" t="inlineStr">
        <is>
          <t>No</t>
        </is>
      </c>
      <c r="W1322" s="52" t="inlineStr">
        <is>
          <t>Yes</t>
        </is>
      </c>
      <c r="X1322" s="52" t="inlineStr">
        <is>
          <t>-</t>
        </is>
      </c>
      <c r="Y1322" s="52" t="inlineStr">
        <is>
          <t>Carbon arm</t>
        </is>
      </c>
    </row>
    <row r="1323" outlineLevel="1">
      <c r="A1323" s="52" t="inlineStr">
        <is>
          <t>UAV-30</t>
        </is>
      </c>
      <c r="B1323" s="52" t="inlineStr">
        <is>
          <t>Autonomous UAV</t>
        </is>
      </c>
      <c r="C1323" s="53" t="inlineStr">
        <is>
          <t>Group</t>
        </is>
      </c>
      <c r="D1323" s="57" t="inlineStr">
        <is>
          <t>Motor mount Rear-right</t>
        </is>
      </c>
      <c r="E1323" s="52" t="inlineStr">
        <is>
          <t>UAV-00</t>
        </is>
      </c>
      <c r="F1323" s="52" t="n">
        <v>1</v>
      </c>
      <c r="G1323" s="54" t="n">
        <v>1</v>
      </c>
      <c r="H1323" s="54" t="n">
        <v>1</v>
      </c>
      <c r="I1323" s="54" t="n">
        <v>1</v>
      </c>
      <c r="J1323" s="54" t="n">
        <v>0</v>
      </c>
      <c r="K1323" s="54" t="n">
        <v>0</v>
      </c>
      <c r="L1323" s="54" t="n">
        <v>0</v>
      </c>
      <c r="M1323" s="54" t="n">
        <v>-0.183847755</v>
      </c>
      <c r="N1323" s="54" t="n">
        <v>0.0120000001</v>
      </c>
      <c r="O1323" s="54" t="n">
        <v>-0.183847755</v>
      </c>
      <c r="P1323" s="52" t="inlineStr">
        <is>
          <t>-</t>
        </is>
      </c>
      <c r="Q1323" s="52" t="inlineStr">
        <is>
          <t>Plain</t>
        </is>
      </c>
      <c r="R1323" s="54" t="n">
        <v>0.5</v>
      </c>
      <c r="S1323" s="54" t="n">
        <v>0</v>
      </c>
      <c r="T1323" s="54" t="n">
        <v>0.2</v>
      </c>
      <c r="U1323" s="54" t="n">
        <v>0</v>
      </c>
      <c r="V1323" s="52" t="inlineStr">
        <is>
          <t>No</t>
        </is>
      </c>
      <c r="W1323" s="52" t="inlineStr">
        <is>
          <t>Yes</t>
        </is>
      </c>
      <c r="X1323" s="52" t="inlineStr">
        <is>
          <t>-</t>
        </is>
      </c>
      <c r="Y1323" s="52" t="inlineStr">
        <is>
          <t>Arm tip</t>
        </is>
      </c>
    </row>
    <row r="1324" outlineLevel="1">
      <c r="A1324" s="52" t="inlineStr">
        <is>
          <t>UAV-31</t>
        </is>
      </c>
      <c r="B1324" s="52" t="inlineStr">
        <is>
          <t>Autonomous UAV</t>
        </is>
      </c>
      <c r="C1324" s="58" t="inlineStr">
        <is>
          <t>Cylinder</t>
        </is>
      </c>
      <c r="D1324" s="60" t="inlineStr">
        <is>
          <t>Motor</t>
        </is>
      </c>
      <c r="E1324" s="52" t="inlineStr">
        <is>
          <t>UAV-30</t>
        </is>
      </c>
      <c r="F1324" s="52" t="n">
        <v>2</v>
      </c>
      <c r="G1324" s="54" t="n">
        <v>0.0450000018</v>
      </c>
      <c r="H1324" s="54" t="n">
        <v>0.0450000018</v>
      </c>
      <c r="I1324" s="54" t="n">
        <v>0.0350000001</v>
      </c>
      <c r="J1324" s="54" t="n">
        <v>90</v>
      </c>
      <c r="K1324" s="54" t="n">
        <v>0</v>
      </c>
      <c r="L1324" s="54" t="n">
        <v>0</v>
      </c>
      <c r="M1324" s="54" t="n">
        <v>0</v>
      </c>
      <c r="N1324" s="54" t="n">
        <v>0.0199999996</v>
      </c>
      <c r="O1324" s="54" t="n">
        <v>0</v>
      </c>
      <c r="P1324" s="52" t="inlineStr">
        <is>
          <t>Phong</t>
        </is>
      </c>
      <c r="Q1324" s="52" t="inlineStr">
        <is>
          <t>Metal</t>
        </is>
      </c>
      <c r="R1324" s="54" t="n">
        <v>0.3</v>
      </c>
      <c r="S1324" s="54" t="n">
        <v>0.9</v>
      </c>
      <c r="T1324" s="54" t="n">
        <v>0.86</v>
      </c>
      <c r="U1324" s="54" t="n">
        <v>0</v>
      </c>
      <c r="V1324" s="52" t="inlineStr">
        <is>
          <t>No</t>
        </is>
      </c>
      <c r="W1324" s="52" t="inlineStr">
        <is>
          <t>Yes</t>
        </is>
      </c>
      <c r="X1324" s="52" t="inlineStr">
        <is>
          <t>-</t>
        </is>
      </c>
      <c r="Y1324" s="52" t="inlineStr">
        <is>
          <t>Brushless motor (hot)</t>
        </is>
      </c>
    </row>
    <row r="1325" outlineLevel="1">
      <c r="A1325" s="52" t="inlineStr">
        <is>
          <t>UAV-32</t>
        </is>
      </c>
      <c r="B1325" s="52" t="inlineStr">
        <is>
          <t>Autonomous UAV</t>
        </is>
      </c>
      <c r="C1325" s="53" t="inlineStr">
        <is>
          <t>Group</t>
        </is>
      </c>
      <c r="D1325" s="60" t="inlineStr">
        <is>
          <t>Rotor</t>
        </is>
      </c>
      <c r="E1325" s="52" t="inlineStr">
        <is>
          <t>UAV-30</t>
        </is>
      </c>
      <c r="F1325" s="52" t="n">
        <v>2</v>
      </c>
      <c r="G1325" s="54" t="n">
        <v>1</v>
      </c>
      <c r="H1325" s="54" t="n">
        <v>1</v>
      </c>
      <c r="I1325" s="54" t="n">
        <v>1</v>
      </c>
      <c r="J1325" s="54" t="n">
        <v>0</v>
      </c>
      <c r="K1325" s="54" t="n">
        <v>111</v>
      </c>
      <c r="L1325" s="54" t="n">
        <v>0</v>
      </c>
      <c r="M1325" s="54" t="n">
        <v>0</v>
      </c>
      <c r="N1325" s="54" t="n">
        <v>0.0450000018</v>
      </c>
      <c r="O1325" s="54" t="n">
        <v>0</v>
      </c>
      <c r="P1325" s="52" t="inlineStr">
        <is>
          <t>-</t>
        </is>
      </c>
      <c r="Q1325" s="52" t="inlineStr">
        <is>
          <t>Plain</t>
        </is>
      </c>
      <c r="R1325" s="54" t="n">
        <v>0.5</v>
      </c>
      <c r="S1325" s="54" t="n">
        <v>0</v>
      </c>
      <c r="T1325" s="54" t="n">
        <v>0.2</v>
      </c>
      <c r="U1325" s="54" t="n">
        <v>0</v>
      </c>
      <c r="V1325" s="52" t="inlineStr">
        <is>
          <t>No</t>
        </is>
      </c>
      <c r="W1325" s="52" t="inlineStr">
        <is>
          <t>Yes</t>
        </is>
      </c>
      <c r="X1325" s="52" t="inlineStr">
        <is>
          <t>Yaw spins at ~40 rev/s (alternating direction)</t>
        </is>
      </c>
      <c r="Y1325" s="52" t="inlineStr">
        <is>
          <t>Spinning rotor</t>
        </is>
      </c>
    </row>
    <row r="1326" outlineLevel="1">
      <c r="A1326" s="52" t="inlineStr">
        <is>
          <t>UAV-33</t>
        </is>
      </c>
      <c r="B1326" s="52" t="inlineStr">
        <is>
          <t>Autonomous UAV</t>
        </is>
      </c>
      <c r="C1326" s="59" t="inlineStr">
        <is>
          <t>Sphere</t>
        </is>
      </c>
      <c r="D1326" s="62" t="inlineStr">
        <is>
          <t>Prop hub</t>
        </is>
      </c>
      <c r="E1326" s="52" t="inlineStr">
        <is>
          <t>UAV-32</t>
        </is>
      </c>
      <c r="F1326" s="52" t="n">
        <v>3</v>
      </c>
      <c r="G1326" s="54" t="n">
        <v>0.0250000004</v>
      </c>
      <c r="H1326" s="54" t="n">
        <v>0.0250000004</v>
      </c>
      <c r="I1326" s="54" t="n">
        <v>0.0250000004</v>
      </c>
      <c r="J1326" s="54" t="n">
        <v>0</v>
      </c>
      <c r="K1326" s="54" t="n">
        <v>0</v>
      </c>
      <c r="L1326" s="54" t="n">
        <v>0</v>
      </c>
      <c r="M1326" s="54" t="n">
        <v>0</v>
      </c>
      <c r="N1326" s="54" t="n">
        <v>0</v>
      </c>
      <c r="O1326" s="54" t="n">
        <v>0</v>
      </c>
      <c r="P1326" s="52" t="inlineStr">
        <is>
          <t>Phong</t>
        </is>
      </c>
      <c r="Q1326" s="52" t="inlineStr">
        <is>
          <t>Metal</t>
        </is>
      </c>
      <c r="R1326" s="54" t="n">
        <v>0.3</v>
      </c>
      <c r="S1326" s="54" t="n">
        <v>0.9</v>
      </c>
      <c r="T1326" s="54" t="n">
        <v>0.86</v>
      </c>
      <c r="U1326" s="54" t="n">
        <v>0</v>
      </c>
      <c r="V1326" s="52" t="inlineStr">
        <is>
          <t>No</t>
        </is>
      </c>
      <c r="W1326" s="52" t="inlineStr">
        <is>
          <t>Yes</t>
        </is>
      </c>
      <c r="X1326" s="52" t="inlineStr">
        <is>
          <t>-</t>
        </is>
      </c>
      <c r="Y1326" s="52" t="inlineStr">
        <is>
          <t>Spinner</t>
        </is>
      </c>
    </row>
    <row r="1327" outlineLevel="1">
      <c r="A1327" s="52" t="inlineStr">
        <is>
          <t>UAV-34</t>
        </is>
      </c>
      <c r="B1327" s="52" t="inlineStr">
        <is>
          <t>Autonomous UAV</t>
        </is>
      </c>
      <c r="C1327" s="63" t="inlineStr">
        <is>
          <t>Cube</t>
        </is>
      </c>
      <c r="D1327" s="62" t="inlineStr">
        <is>
          <t>Prop blade</t>
        </is>
      </c>
      <c r="E1327" s="52" t="inlineStr">
        <is>
          <t>UAV-32</t>
        </is>
      </c>
      <c r="F1327" s="52" t="n">
        <v>3</v>
      </c>
      <c r="G1327" s="54" t="n">
        <v>0.200000003</v>
      </c>
      <c r="H1327" s="54" t="n">
        <v>0.00400000019</v>
      </c>
      <c r="I1327" s="54" t="n">
        <v>0.0179999992</v>
      </c>
      <c r="J1327" s="54" t="n">
        <v>0</v>
      </c>
      <c r="K1327" s="54" t="n">
        <v>0</v>
      </c>
      <c r="L1327" s="54" t="n">
        <v>0</v>
      </c>
      <c r="M1327" s="54" t="n">
        <v>0</v>
      </c>
      <c r="N1327" s="54" t="n">
        <v>0</v>
      </c>
      <c r="O1327" s="54" t="n">
        <v>0</v>
      </c>
      <c r="P1327" s="52" t="inlineStr">
        <is>
          <t>Phong</t>
        </is>
      </c>
      <c r="Q1327" s="52" t="inlineStr">
        <is>
          <t>Plain</t>
        </is>
      </c>
      <c r="R1327" s="54" t="n">
        <v>0.4</v>
      </c>
      <c r="S1327" s="54" t="n">
        <v>0</v>
      </c>
      <c r="T1327" s="54" t="n">
        <v>0.3</v>
      </c>
      <c r="U1327" s="54" t="n">
        <v>0</v>
      </c>
      <c r="V1327" s="52" t="inlineStr">
        <is>
          <t>No</t>
        </is>
      </c>
      <c r="W1327" s="52" t="inlineStr">
        <is>
          <t>Yes</t>
        </is>
      </c>
      <c r="X1327" s="52" t="inlineStr">
        <is>
          <t>-</t>
        </is>
      </c>
      <c r="Y1327" s="52" t="inlineStr">
        <is>
          <t>Two-blade propeller</t>
        </is>
      </c>
    </row>
    <row r="1328" outlineLevel="1">
      <c r="A1328" s="52" t="inlineStr">
        <is>
          <t>UAV-35</t>
        </is>
      </c>
      <c r="B1328" s="52" t="inlineStr">
        <is>
          <t>Autonomous UAV</t>
        </is>
      </c>
      <c r="C1328" s="58" t="inlineStr">
        <is>
          <t>Cylinder</t>
        </is>
      </c>
      <c r="D1328" s="60" t="inlineStr">
        <is>
          <t>Rotor blur disc</t>
        </is>
      </c>
      <c r="E1328" s="52" t="inlineStr">
        <is>
          <t>UAV-30</t>
        </is>
      </c>
      <c r="F1328" s="52" t="n">
        <v>2</v>
      </c>
      <c r="G1328" s="54" t="n">
        <v>0.204999998</v>
      </c>
      <c r="H1328" s="54" t="n">
        <v>0.204999998</v>
      </c>
      <c r="I1328" s="54" t="n">
        <v>0.00200000009</v>
      </c>
      <c r="J1328" s="54" t="n">
        <v>90</v>
      </c>
      <c r="K1328" s="54" t="n">
        <v>0</v>
      </c>
      <c r="L1328" s="54" t="n">
        <v>0</v>
      </c>
      <c r="M1328" s="54" t="n">
        <v>0</v>
      </c>
      <c r="N1328" s="54" t="n">
        <v>0.0450000018</v>
      </c>
      <c r="O1328" s="54" t="n">
        <v>0</v>
      </c>
      <c r="P1328" s="52" t="inlineStr">
        <is>
          <t>Phong</t>
        </is>
      </c>
      <c r="Q1328" s="52" t="inlineStr">
        <is>
          <t>Plain</t>
        </is>
      </c>
      <c r="R1328" s="54" t="n">
        <v>0.5</v>
      </c>
      <c r="S1328" s="54" t="n">
        <v>0</v>
      </c>
      <c r="T1328" s="54" t="n">
        <v>0.3</v>
      </c>
      <c r="U1328" s="54" t="n">
        <v>0</v>
      </c>
      <c r="V1328" s="52" t="inlineStr">
        <is>
          <t>No</t>
        </is>
      </c>
      <c r="W1328" s="52" t="inlineStr">
        <is>
          <t>Yes</t>
        </is>
      </c>
      <c r="X1328" s="52" t="inlineStr">
        <is>
          <t>-</t>
        </is>
      </c>
      <c r="Y1328" s="52" t="inlineStr">
        <is>
          <t>Translucent disc swept by the propeller</t>
        </is>
      </c>
    </row>
    <row r="1329" outlineLevel="1">
      <c r="A1329" s="52" t="inlineStr">
        <is>
          <t>UAV-36</t>
        </is>
      </c>
      <c r="B1329" s="52" t="inlineStr">
        <is>
          <t>Autonomous UAV</t>
        </is>
      </c>
      <c r="C1329" s="59" t="inlineStr">
        <is>
          <t>Sphere</t>
        </is>
      </c>
      <c r="D1329" s="57" t="inlineStr">
        <is>
          <t>Strobe</t>
        </is>
      </c>
      <c r="E1329" s="52" t="inlineStr">
        <is>
          <t>UAV-00</t>
        </is>
      </c>
      <c r="F1329" s="52" t="n">
        <v>1</v>
      </c>
      <c r="G1329" s="54" t="n">
        <v>0.0219999999</v>
      </c>
      <c r="H1329" s="54" t="n">
        <v>0.0160000008</v>
      </c>
      <c r="I1329" s="54" t="n">
        <v>0.0219999999</v>
      </c>
      <c r="J1329" s="54" t="n">
        <v>0</v>
      </c>
      <c r="K1329" s="54" t="n">
        <v>0</v>
      </c>
      <c r="L1329" s="54" t="n">
        <v>0</v>
      </c>
      <c r="M1329" s="54" t="n">
        <v>0</v>
      </c>
      <c r="N1329" s="54" t="n">
        <v>0.0199999996</v>
      </c>
      <c r="O1329" s="54" t="n">
        <v>-0.135000005</v>
      </c>
      <c r="P1329" s="52" t="inlineStr">
        <is>
          <t>Phong</t>
        </is>
      </c>
      <c r="Q1329" s="52" t="inlineStr">
        <is>
          <t>Glass</t>
        </is>
      </c>
      <c r="R1329" s="54" t="n">
        <v>0.1</v>
      </c>
      <c r="S1329" s="54" t="n">
        <v>0</v>
      </c>
      <c r="T1329" s="54" t="n">
        <v>0.5</v>
      </c>
      <c r="U1329" s="54" t="n">
        <v>1.5</v>
      </c>
      <c r="V1329" s="52" t="inlineStr">
        <is>
          <t>No</t>
        </is>
      </c>
      <c r="W1329" s="52" t="inlineStr">
        <is>
          <t>Yes</t>
        </is>
      </c>
      <c r="X1329" s="52" t="inlineStr">
        <is>
          <t>Double flash every second</t>
        </is>
      </c>
      <c r="Y1329" s="52" t="inlineStr">
        <is>
          <t>Anti-collision strobe (practical light)</t>
        </is>
      </c>
    </row>
    <row r="1330" outlineLevel="1">
      <c r="A1330" s="52" t="inlineStr">
        <is>
          <t>UAV-37</t>
        </is>
      </c>
      <c r="B1330" s="52" t="inlineStr">
        <is>
          <t>Autonomous UAV</t>
        </is>
      </c>
      <c r="C1330" s="58" t="inlineStr">
        <is>
          <t>Cylinder</t>
        </is>
      </c>
      <c r="D1330" s="57" t="inlineStr">
        <is>
          <t>Landing strut</t>
        </is>
      </c>
      <c r="E1330" s="52" t="inlineStr">
        <is>
          <t>UAV-00</t>
        </is>
      </c>
      <c r="F1330" s="52" t="n">
        <v>1</v>
      </c>
      <c r="G1330" s="54" t="n">
        <v>0.0120000001</v>
      </c>
      <c r="H1330" s="54" t="n">
        <v>0.0120000001</v>
      </c>
      <c r="I1330" s="54" t="n">
        <v>0.0900000036</v>
      </c>
      <c r="J1330" s="54" t="n">
        <v>90</v>
      </c>
      <c r="K1330" s="54" t="n">
        <v>0</v>
      </c>
      <c r="L1330" s="54" t="n">
        <v>0</v>
      </c>
      <c r="M1330" s="54" t="n">
        <v>-0.0599999987</v>
      </c>
      <c r="N1330" s="54" t="n">
        <v>-0.07999999820000001</v>
      </c>
      <c r="O1330" s="54" t="n">
        <v>-0.0700000003</v>
      </c>
      <c r="P1330" s="52" t="inlineStr">
        <is>
          <t>Phong</t>
        </is>
      </c>
      <c r="Q1330" s="52" t="inlineStr">
        <is>
          <t>Plain</t>
        </is>
      </c>
      <c r="R1330" s="54" t="n">
        <v>0.35</v>
      </c>
      <c r="S1330" s="54" t="n">
        <v>0.1</v>
      </c>
      <c r="T1330" s="54" t="n">
        <v>0.4</v>
      </c>
      <c r="U1330" s="54" t="n">
        <v>0</v>
      </c>
      <c r="V1330" s="52" t="inlineStr">
        <is>
          <t>No</t>
        </is>
      </c>
      <c r="W1330" s="52" t="inlineStr">
        <is>
          <t>Yes</t>
        </is>
      </c>
      <c r="X1330" s="52" t="inlineStr">
        <is>
          <t>-</t>
        </is>
      </c>
      <c r="Y1330" s="52" t="inlineStr">
        <is>
          <t>Strut</t>
        </is>
      </c>
    </row>
    <row r="1331" outlineLevel="1">
      <c r="A1331" s="52" t="inlineStr">
        <is>
          <t>UAV-38</t>
        </is>
      </c>
      <c r="B1331" s="52" t="inlineStr">
        <is>
          <t>Autonomous UAV</t>
        </is>
      </c>
      <c r="C1331" s="58" t="inlineStr">
        <is>
          <t>Cylinder</t>
        </is>
      </c>
      <c r="D1331" s="57" t="inlineStr">
        <is>
          <t>Landing strut</t>
        </is>
      </c>
      <c r="E1331" s="52" t="inlineStr">
        <is>
          <t>UAV-00</t>
        </is>
      </c>
      <c r="F1331" s="52" t="n">
        <v>1</v>
      </c>
      <c r="G1331" s="54" t="n">
        <v>0.0120000001</v>
      </c>
      <c r="H1331" s="54" t="n">
        <v>0.0120000001</v>
      </c>
      <c r="I1331" s="54" t="n">
        <v>0.0900000036</v>
      </c>
      <c r="J1331" s="54" t="n">
        <v>90</v>
      </c>
      <c r="K1331" s="54" t="n">
        <v>0</v>
      </c>
      <c r="L1331" s="54" t="n">
        <v>0</v>
      </c>
      <c r="M1331" s="54" t="n">
        <v>-0.0599999987</v>
      </c>
      <c r="N1331" s="54" t="n">
        <v>-0.07999999820000001</v>
      </c>
      <c r="O1331" s="54" t="n">
        <v>0.0700000003</v>
      </c>
      <c r="P1331" s="52" t="inlineStr">
        <is>
          <t>Phong</t>
        </is>
      </c>
      <c r="Q1331" s="52" t="inlineStr">
        <is>
          <t>Plain</t>
        </is>
      </c>
      <c r="R1331" s="54" t="n">
        <v>0.35</v>
      </c>
      <c r="S1331" s="54" t="n">
        <v>0.1</v>
      </c>
      <c r="T1331" s="54" t="n">
        <v>0.4</v>
      </c>
      <c r="U1331" s="54" t="n">
        <v>0</v>
      </c>
      <c r="V1331" s="52" t="inlineStr">
        <is>
          <t>No</t>
        </is>
      </c>
      <c r="W1331" s="52" t="inlineStr">
        <is>
          <t>Yes</t>
        </is>
      </c>
      <c r="X1331" s="52" t="inlineStr">
        <is>
          <t>-</t>
        </is>
      </c>
      <c r="Y1331" s="52" t="inlineStr">
        <is>
          <t>Strut</t>
        </is>
      </c>
    </row>
    <row r="1332" outlineLevel="1">
      <c r="A1332" s="52" t="inlineStr">
        <is>
          <t>UAV-39</t>
        </is>
      </c>
      <c r="B1332" s="52" t="inlineStr">
        <is>
          <t>Autonomous UAV</t>
        </is>
      </c>
      <c r="C1332" s="58" t="inlineStr">
        <is>
          <t>Cylinder</t>
        </is>
      </c>
      <c r="D1332" s="57" t="inlineStr">
        <is>
          <t>Landing skid</t>
        </is>
      </c>
      <c r="E1332" s="52" t="inlineStr">
        <is>
          <t>UAV-00</t>
        </is>
      </c>
      <c r="F1332" s="52" t="n">
        <v>1</v>
      </c>
      <c r="G1332" s="54" t="n">
        <v>0.0140000004</v>
      </c>
      <c r="H1332" s="54" t="n">
        <v>0.0140000004</v>
      </c>
      <c r="I1332" s="54" t="n">
        <v>0.239999995</v>
      </c>
      <c r="J1332" s="54" t="n">
        <v>0</v>
      </c>
      <c r="K1332" s="54" t="n">
        <v>0</v>
      </c>
      <c r="L1332" s="54" t="n">
        <v>0</v>
      </c>
      <c r="M1332" s="54" t="n">
        <v>-0.0599999987</v>
      </c>
      <c r="N1332" s="54" t="n">
        <v>-0.125</v>
      </c>
      <c r="O1332" s="54" t="n">
        <v>0</v>
      </c>
      <c r="P1332" s="52" t="inlineStr">
        <is>
          <t>Phong</t>
        </is>
      </c>
      <c r="Q1332" s="52" t="inlineStr">
        <is>
          <t>Plain</t>
        </is>
      </c>
      <c r="R1332" s="54" t="n">
        <v>0.35</v>
      </c>
      <c r="S1332" s="54" t="n">
        <v>0.1</v>
      </c>
      <c r="T1332" s="54" t="n">
        <v>0.4</v>
      </c>
      <c r="U1332" s="54" t="n">
        <v>0</v>
      </c>
      <c r="V1332" s="52" t="inlineStr">
        <is>
          <t>No</t>
        </is>
      </c>
      <c r="W1332" s="52" t="inlineStr">
        <is>
          <t>Yes</t>
        </is>
      </c>
      <c r="X1332" s="52" t="inlineStr">
        <is>
          <t>-</t>
        </is>
      </c>
      <c r="Y1332" s="52" t="inlineStr">
        <is>
          <t>Skid tube</t>
        </is>
      </c>
    </row>
    <row r="1333" outlineLevel="1">
      <c r="A1333" s="52" t="inlineStr">
        <is>
          <t>UAV-40</t>
        </is>
      </c>
      <c r="B1333" s="52" t="inlineStr">
        <is>
          <t>Autonomous UAV</t>
        </is>
      </c>
      <c r="C1333" s="58" t="inlineStr">
        <is>
          <t>Cylinder</t>
        </is>
      </c>
      <c r="D1333" s="57" t="inlineStr">
        <is>
          <t>Landing strut</t>
        </is>
      </c>
      <c r="E1333" s="52" t="inlineStr">
        <is>
          <t>UAV-00</t>
        </is>
      </c>
      <c r="F1333" s="52" t="n">
        <v>1</v>
      </c>
      <c r="G1333" s="54" t="n">
        <v>0.0120000001</v>
      </c>
      <c r="H1333" s="54" t="n">
        <v>0.0120000001</v>
      </c>
      <c r="I1333" s="54" t="n">
        <v>0.0900000036</v>
      </c>
      <c r="J1333" s="54" t="n">
        <v>90</v>
      </c>
      <c r="K1333" s="54" t="n">
        <v>0</v>
      </c>
      <c r="L1333" s="54" t="n">
        <v>0</v>
      </c>
      <c r="M1333" s="54" t="n">
        <v>0.0599999987</v>
      </c>
      <c r="N1333" s="54" t="n">
        <v>-0.07999999820000001</v>
      </c>
      <c r="O1333" s="54" t="n">
        <v>-0.0700000003</v>
      </c>
      <c r="P1333" s="52" t="inlineStr">
        <is>
          <t>Phong</t>
        </is>
      </c>
      <c r="Q1333" s="52" t="inlineStr">
        <is>
          <t>Plain</t>
        </is>
      </c>
      <c r="R1333" s="54" t="n">
        <v>0.35</v>
      </c>
      <c r="S1333" s="54" t="n">
        <v>0.1</v>
      </c>
      <c r="T1333" s="54" t="n">
        <v>0.4</v>
      </c>
      <c r="U1333" s="54" t="n">
        <v>0</v>
      </c>
      <c r="V1333" s="52" t="inlineStr">
        <is>
          <t>No</t>
        </is>
      </c>
      <c r="W1333" s="52" t="inlineStr">
        <is>
          <t>Yes</t>
        </is>
      </c>
      <c r="X1333" s="52" t="inlineStr">
        <is>
          <t>-</t>
        </is>
      </c>
      <c r="Y1333" s="52" t="inlineStr">
        <is>
          <t>Strut</t>
        </is>
      </c>
    </row>
    <row r="1334" outlineLevel="1">
      <c r="A1334" s="52" t="inlineStr">
        <is>
          <t>UAV-41</t>
        </is>
      </c>
      <c r="B1334" s="52" t="inlineStr">
        <is>
          <t>Autonomous UAV</t>
        </is>
      </c>
      <c r="C1334" s="58" t="inlineStr">
        <is>
          <t>Cylinder</t>
        </is>
      </c>
      <c r="D1334" s="57" t="inlineStr">
        <is>
          <t>Landing strut</t>
        </is>
      </c>
      <c r="E1334" s="52" t="inlineStr">
        <is>
          <t>UAV-00</t>
        </is>
      </c>
      <c r="F1334" s="52" t="n">
        <v>1</v>
      </c>
      <c r="G1334" s="54" t="n">
        <v>0.0120000001</v>
      </c>
      <c r="H1334" s="54" t="n">
        <v>0.0120000001</v>
      </c>
      <c r="I1334" s="54" t="n">
        <v>0.0900000036</v>
      </c>
      <c r="J1334" s="54" t="n">
        <v>90</v>
      </c>
      <c r="K1334" s="54" t="n">
        <v>0</v>
      </c>
      <c r="L1334" s="54" t="n">
        <v>0</v>
      </c>
      <c r="M1334" s="54" t="n">
        <v>0.0599999987</v>
      </c>
      <c r="N1334" s="54" t="n">
        <v>-0.07999999820000001</v>
      </c>
      <c r="O1334" s="54" t="n">
        <v>0.0700000003</v>
      </c>
      <c r="P1334" s="52" t="inlineStr">
        <is>
          <t>Phong</t>
        </is>
      </c>
      <c r="Q1334" s="52" t="inlineStr">
        <is>
          <t>Plain</t>
        </is>
      </c>
      <c r="R1334" s="54" t="n">
        <v>0.35</v>
      </c>
      <c r="S1334" s="54" t="n">
        <v>0.1</v>
      </c>
      <c r="T1334" s="54" t="n">
        <v>0.4</v>
      </c>
      <c r="U1334" s="54" t="n">
        <v>0</v>
      </c>
      <c r="V1334" s="52" t="inlineStr">
        <is>
          <t>No</t>
        </is>
      </c>
      <c r="W1334" s="52" t="inlineStr">
        <is>
          <t>Yes</t>
        </is>
      </c>
      <c r="X1334" s="52" t="inlineStr">
        <is>
          <t>-</t>
        </is>
      </c>
      <c r="Y1334" s="52" t="inlineStr">
        <is>
          <t>Strut</t>
        </is>
      </c>
    </row>
    <row r="1335" outlineLevel="1">
      <c r="A1335" s="52" t="inlineStr">
        <is>
          <t>UAV-42</t>
        </is>
      </c>
      <c r="B1335" s="52" t="inlineStr">
        <is>
          <t>Autonomous UAV</t>
        </is>
      </c>
      <c r="C1335" s="58" t="inlineStr">
        <is>
          <t>Cylinder</t>
        </is>
      </c>
      <c r="D1335" s="57" t="inlineStr">
        <is>
          <t>Landing skid</t>
        </is>
      </c>
      <c r="E1335" s="52" t="inlineStr">
        <is>
          <t>UAV-00</t>
        </is>
      </c>
      <c r="F1335" s="52" t="n">
        <v>1</v>
      </c>
      <c r="G1335" s="54" t="n">
        <v>0.0140000004</v>
      </c>
      <c r="H1335" s="54" t="n">
        <v>0.0140000004</v>
      </c>
      <c r="I1335" s="54" t="n">
        <v>0.239999995</v>
      </c>
      <c r="J1335" s="54" t="n">
        <v>0</v>
      </c>
      <c r="K1335" s="54" t="n">
        <v>0</v>
      </c>
      <c r="L1335" s="54" t="n">
        <v>0</v>
      </c>
      <c r="M1335" s="54" t="n">
        <v>0.0599999987</v>
      </c>
      <c r="N1335" s="54" t="n">
        <v>-0.125</v>
      </c>
      <c r="O1335" s="54" t="n">
        <v>0</v>
      </c>
      <c r="P1335" s="52" t="inlineStr">
        <is>
          <t>Phong</t>
        </is>
      </c>
      <c r="Q1335" s="52" t="inlineStr">
        <is>
          <t>Plain</t>
        </is>
      </c>
      <c r="R1335" s="54" t="n">
        <v>0.35</v>
      </c>
      <c r="S1335" s="54" t="n">
        <v>0.1</v>
      </c>
      <c r="T1335" s="54" t="n">
        <v>0.4</v>
      </c>
      <c r="U1335" s="54" t="n">
        <v>0</v>
      </c>
      <c r="V1335" s="52" t="inlineStr">
        <is>
          <t>No</t>
        </is>
      </c>
      <c r="W1335" s="52" t="inlineStr">
        <is>
          <t>Yes</t>
        </is>
      </c>
      <c r="X1335" s="52" t="inlineStr">
        <is>
          <t>-</t>
        </is>
      </c>
      <c r="Y1335" s="52" t="inlineStr">
        <is>
          <t>Skid tube</t>
        </is>
      </c>
    </row>
    <row r="1336" outlineLevel="1">
      <c r="A1336" s="52" t="inlineStr">
        <is>
          <t>UAV-43</t>
        </is>
      </c>
      <c r="B1336" s="52" t="inlineStr">
        <is>
          <t>Autonomous UAV</t>
        </is>
      </c>
      <c r="C1336" s="53" t="inlineStr">
        <is>
          <t>Group</t>
        </is>
      </c>
      <c r="D1336" s="57" t="inlineStr">
        <is>
          <t>Gimbal yaw</t>
        </is>
      </c>
      <c r="E1336" s="52" t="inlineStr">
        <is>
          <t>UAV-00</t>
        </is>
      </c>
      <c r="F1336" s="52" t="n">
        <v>1</v>
      </c>
      <c r="G1336" s="54" t="n">
        <v>1</v>
      </c>
      <c r="H1336" s="54" t="n">
        <v>1</v>
      </c>
      <c r="I1336" s="54" t="n">
        <v>1</v>
      </c>
      <c r="J1336" s="54" t="n">
        <v>0</v>
      </c>
      <c r="K1336" s="54" t="n">
        <v>0</v>
      </c>
      <c r="L1336" s="54" t="n">
        <v>0</v>
      </c>
      <c r="M1336" s="54" t="n">
        <v>0</v>
      </c>
      <c r="N1336" s="54" t="n">
        <v>-0.0599999987</v>
      </c>
      <c r="O1336" s="54" t="n">
        <v>0.100000001</v>
      </c>
      <c r="P1336" s="52" t="inlineStr">
        <is>
          <t>-</t>
        </is>
      </c>
      <c r="Q1336" s="52" t="inlineStr">
        <is>
          <t>Plain</t>
        </is>
      </c>
      <c r="R1336" s="54" t="n">
        <v>0.5</v>
      </c>
      <c r="S1336" s="54" t="n">
        <v>0</v>
      </c>
      <c r="T1336" s="54" t="n">
        <v>0.2</v>
      </c>
      <c r="U1336" s="54" t="n">
        <v>0</v>
      </c>
      <c r="V1336" s="52" t="inlineStr">
        <is>
          <t>No</t>
        </is>
      </c>
      <c r="W1336" s="52" t="inlineStr">
        <is>
          <t>Yes</t>
        </is>
      </c>
      <c r="X1336" s="52" t="inlineStr">
        <is>
          <t>Yaw from visual-servo controller</t>
        </is>
      </c>
      <c r="Y1336" s="52" t="inlineStr">
        <is>
          <t>Pan axis</t>
        </is>
      </c>
    </row>
    <row r="1337" outlineLevel="1">
      <c r="A1337" s="52" t="inlineStr">
        <is>
          <t>UAV-44</t>
        </is>
      </c>
      <c r="B1337" s="52" t="inlineStr">
        <is>
          <t>Autonomous UAV</t>
        </is>
      </c>
      <c r="C1337" s="63" t="inlineStr">
        <is>
          <t>Cube</t>
        </is>
      </c>
      <c r="D1337" s="60" t="inlineStr">
        <is>
          <t>Gimbal yoke</t>
        </is>
      </c>
      <c r="E1337" s="52" t="inlineStr">
        <is>
          <t>UAV-43</t>
        </is>
      </c>
      <c r="F1337" s="52" t="n">
        <v>2</v>
      </c>
      <c r="G1337" s="54" t="n">
        <v>0.0700000003</v>
      </c>
      <c r="H1337" s="54" t="n">
        <v>0.0299999993</v>
      </c>
      <c r="I1337" s="54" t="n">
        <v>0.0500000007</v>
      </c>
      <c r="J1337" s="54" t="n">
        <v>0</v>
      </c>
      <c r="K1337" s="54" t="n">
        <v>0</v>
      </c>
      <c r="L1337" s="54" t="n">
        <v>0</v>
      </c>
      <c r="M1337" s="54" t="n">
        <v>0</v>
      </c>
      <c r="N1337" s="54" t="n">
        <v>-0.0149999997</v>
      </c>
      <c r="O1337" s="54" t="n">
        <v>0</v>
      </c>
      <c r="P1337" s="52" t="inlineStr">
        <is>
          <t>Phong</t>
        </is>
      </c>
      <c r="Q1337" s="52" t="inlineStr">
        <is>
          <t>Plain</t>
        </is>
      </c>
      <c r="R1337" s="54" t="n">
        <v>0.35</v>
      </c>
      <c r="S1337" s="54" t="n">
        <v>0.1</v>
      </c>
      <c r="T1337" s="54" t="n">
        <v>0.4</v>
      </c>
      <c r="U1337" s="54" t="n">
        <v>0</v>
      </c>
      <c r="V1337" s="52" t="inlineStr">
        <is>
          <t>No</t>
        </is>
      </c>
      <c r="W1337" s="52" t="inlineStr">
        <is>
          <t>Yes</t>
        </is>
      </c>
      <c r="X1337" s="52" t="inlineStr">
        <is>
          <t>-</t>
        </is>
      </c>
      <c r="Y1337" s="52" t="inlineStr">
        <is>
          <t>Yoke</t>
        </is>
      </c>
    </row>
    <row r="1338" outlineLevel="1">
      <c r="A1338" s="52" t="inlineStr">
        <is>
          <t>UAV-45</t>
        </is>
      </c>
      <c r="B1338" s="52" t="inlineStr">
        <is>
          <t>Autonomous UAV</t>
        </is>
      </c>
      <c r="C1338" s="53" t="inlineStr">
        <is>
          <t>Group</t>
        </is>
      </c>
      <c r="D1338" s="60" t="inlineStr">
        <is>
          <t>Gimbal pitch</t>
        </is>
      </c>
      <c r="E1338" s="52" t="inlineStr">
        <is>
          <t>UAV-43</t>
        </is>
      </c>
      <c r="F1338" s="52" t="n">
        <v>2</v>
      </c>
      <c r="G1338" s="54" t="n">
        <v>1</v>
      </c>
      <c r="H1338" s="54" t="n">
        <v>1</v>
      </c>
      <c r="I1338" s="54" t="n">
        <v>1</v>
      </c>
      <c r="J1338" s="54" t="n">
        <v>50</v>
      </c>
      <c r="K1338" s="54" t="n">
        <v>0</v>
      </c>
      <c r="L1338" s="54" t="n">
        <v>0</v>
      </c>
      <c r="M1338" s="54" t="n">
        <v>0</v>
      </c>
      <c r="N1338" s="54" t="n">
        <v>-0.0500000007</v>
      </c>
      <c r="O1338" s="54" t="n">
        <v>0</v>
      </c>
      <c r="P1338" s="52" t="inlineStr">
        <is>
          <t>-</t>
        </is>
      </c>
      <c r="Q1338" s="52" t="inlineStr">
        <is>
          <t>Plain</t>
        </is>
      </c>
      <c r="R1338" s="54" t="n">
        <v>0.5</v>
      </c>
      <c r="S1338" s="54" t="n">
        <v>0</v>
      </c>
      <c r="T1338" s="54" t="n">
        <v>0.2</v>
      </c>
      <c r="U1338" s="54" t="n">
        <v>0</v>
      </c>
      <c r="V1338" s="52" t="inlineStr">
        <is>
          <t>No</t>
        </is>
      </c>
      <c r="W1338" s="52" t="inlineStr">
        <is>
          <t>Yes</t>
        </is>
      </c>
      <c r="X1338" s="52" t="inlineStr">
        <is>
          <t>Pitch from visual-servo controller</t>
        </is>
      </c>
      <c r="Y1338" s="52" t="inlineStr">
        <is>
          <t>Tilt axis</t>
        </is>
      </c>
    </row>
    <row r="1339" outlineLevel="1">
      <c r="A1339" s="52" t="inlineStr">
        <is>
          <t>UAV-46</t>
        </is>
      </c>
      <c r="B1339" s="52" t="inlineStr">
        <is>
          <t>Autonomous UAV</t>
        </is>
      </c>
      <c r="C1339" s="58" t="inlineStr">
        <is>
          <t>Cylinder</t>
        </is>
      </c>
      <c r="D1339" s="62" t="inlineStr">
        <is>
          <t>Lamp housing</t>
        </is>
      </c>
      <c r="E1339" s="52" t="inlineStr">
        <is>
          <t>UAV-45</t>
        </is>
      </c>
      <c r="F1339" s="52" t="n">
        <v>3</v>
      </c>
      <c r="G1339" s="54" t="n">
        <v>0.0599999987</v>
      </c>
      <c r="H1339" s="54" t="n">
        <v>0.0599999987</v>
      </c>
      <c r="I1339" s="54" t="n">
        <v>0.07999999820000001</v>
      </c>
      <c r="J1339" s="54" t="n">
        <v>0</v>
      </c>
      <c r="K1339" s="54" t="n">
        <v>0</v>
      </c>
      <c r="L1339" s="54" t="n">
        <v>0</v>
      </c>
      <c r="M1339" s="54" t="n">
        <v>0</v>
      </c>
      <c r="N1339" s="54" t="n">
        <v>0</v>
      </c>
      <c r="O1339" s="54" t="n">
        <v>0</v>
      </c>
      <c r="P1339" s="52" t="inlineStr">
        <is>
          <t>Phong</t>
        </is>
      </c>
      <c r="Q1339" s="52" t="inlineStr">
        <is>
          <t>Metal</t>
        </is>
      </c>
      <c r="R1339" s="54" t="n">
        <v>0.35</v>
      </c>
      <c r="S1339" s="54" t="n">
        <v>0.8</v>
      </c>
      <c r="T1339" s="54" t="n">
        <v>0.7</v>
      </c>
      <c r="U1339" s="54" t="n">
        <v>0</v>
      </c>
      <c r="V1339" s="52" t="inlineStr">
        <is>
          <t>No</t>
        </is>
      </c>
      <c r="W1339" s="52" t="inlineStr">
        <is>
          <t>Yes</t>
        </is>
      </c>
      <c r="X1339" s="52" t="inlineStr">
        <is>
          <t>-</t>
        </is>
      </c>
      <c r="Y1339" s="52" t="inlineStr">
        <is>
          <t>Searchlight body</t>
        </is>
      </c>
    </row>
    <row r="1340" outlineLevel="1">
      <c r="A1340" s="52" t="inlineStr">
        <is>
          <t>UAV-47</t>
        </is>
      </c>
      <c r="B1340" s="52" t="inlineStr">
        <is>
          <t>Autonomous UAV</t>
        </is>
      </c>
      <c r="C1340" s="59" t="inlineStr">
        <is>
          <t>Sphere</t>
        </is>
      </c>
      <c r="D1340" s="62" t="inlineStr">
        <is>
          <t>Lens</t>
        </is>
      </c>
      <c r="E1340" s="52" t="inlineStr">
        <is>
          <t>UAV-45</t>
        </is>
      </c>
      <c r="F1340" s="52" t="n">
        <v>3</v>
      </c>
      <c r="G1340" s="54" t="n">
        <v>0.0500000007</v>
      </c>
      <c r="H1340" s="54" t="n">
        <v>0.0500000007</v>
      </c>
      <c r="I1340" s="54" t="n">
        <v>0.0149999997</v>
      </c>
      <c r="J1340" s="54" t="n">
        <v>0</v>
      </c>
      <c r="K1340" s="54" t="n">
        <v>0</v>
      </c>
      <c r="L1340" s="54" t="n">
        <v>0</v>
      </c>
      <c r="M1340" s="54" t="n">
        <v>0</v>
      </c>
      <c r="N1340" s="54" t="n">
        <v>0</v>
      </c>
      <c r="O1340" s="54" t="n">
        <v>0.0450000018</v>
      </c>
      <c r="P1340" s="52" t="inlineStr">
        <is>
          <t>Phong</t>
        </is>
      </c>
      <c r="Q1340" s="52" t="inlineStr">
        <is>
          <t>Glass</t>
        </is>
      </c>
      <c r="R1340" s="54" t="n">
        <v>0.05</v>
      </c>
      <c r="S1340" s="54" t="n">
        <v>0</v>
      </c>
      <c r="T1340" s="54" t="n">
        <v>0.75</v>
      </c>
      <c r="U1340" s="54" t="n">
        <v>1</v>
      </c>
      <c r="V1340" s="52" t="inlineStr">
        <is>
          <t>No</t>
        </is>
      </c>
      <c r="W1340" s="52" t="inlineStr">
        <is>
          <t>Yes</t>
        </is>
      </c>
      <c r="X1340" s="52" t="inlineStr">
        <is>
          <t>-</t>
        </is>
      </c>
      <c r="Y1340" s="52" t="inlineStr">
        <is>
          <t>Spotlight source L2</t>
        </is>
      </c>
    </row>
    <row r="1341" outlineLevel="1">
      <c r="A1341" s="52" t="inlineStr">
        <is>
          <t>UAV-48</t>
        </is>
      </c>
      <c r="B1341" s="52" t="inlineStr">
        <is>
          <t>Autonomous UAV</t>
        </is>
      </c>
      <c r="C1341" s="63" t="inlineStr">
        <is>
          <t>Cube</t>
        </is>
      </c>
      <c r="D1341" s="62" t="inlineStr">
        <is>
          <t>Thermal camera</t>
        </is>
      </c>
      <c r="E1341" s="52" t="inlineStr">
        <is>
          <t>UAV-45</t>
        </is>
      </c>
      <c r="F1341" s="52" t="n">
        <v>3</v>
      </c>
      <c r="G1341" s="54" t="n">
        <v>0.0299999993</v>
      </c>
      <c r="H1341" s="54" t="n">
        <v>0.0250000004</v>
      </c>
      <c r="I1341" s="54" t="n">
        <v>0.0350000001</v>
      </c>
      <c r="J1341" s="54" t="n">
        <v>0</v>
      </c>
      <c r="K1341" s="54" t="n">
        <v>0</v>
      </c>
      <c r="L1341" s="54" t="n">
        <v>0</v>
      </c>
      <c r="M1341" s="54" t="n">
        <v>0</v>
      </c>
      <c r="N1341" s="54" t="n">
        <v>0.0419999994</v>
      </c>
      <c r="O1341" s="54" t="n">
        <v>0</v>
      </c>
      <c r="P1341" s="52" t="inlineStr">
        <is>
          <t>Phong</t>
        </is>
      </c>
      <c r="Q1341" s="52" t="inlineStr">
        <is>
          <t>Plain</t>
        </is>
      </c>
      <c r="R1341" s="54" t="n">
        <v>0.35</v>
      </c>
      <c r="S1341" s="54" t="n">
        <v>0.1</v>
      </c>
      <c r="T1341" s="54" t="n">
        <v>0.4</v>
      </c>
      <c r="U1341" s="54" t="n">
        <v>0</v>
      </c>
      <c r="V1341" s="52" t="inlineStr">
        <is>
          <t>No</t>
        </is>
      </c>
      <c r="W1341" s="52" t="inlineStr">
        <is>
          <t>Yes</t>
        </is>
      </c>
      <c r="X1341" s="52" t="inlineStr">
        <is>
          <t>-</t>
        </is>
      </c>
      <c r="Y1341" s="52" t="inlineStr">
        <is>
          <t>Camera used by the tracker</t>
        </is>
      </c>
    </row>
    <row r="1342" outlineLevel="1">
      <c r="A1342" s="52" t="inlineStr">
        <is>
          <t>UAV-83</t>
        </is>
      </c>
      <c r="B1342" s="52" t="inlineStr">
        <is>
          <t>Autonomous UAV</t>
        </is>
      </c>
      <c r="C1342" s="64" t="inlineStr">
        <is>
          <t>Cylinder (frustum)</t>
        </is>
      </c>
      <c r="D1342" s="62" t="inlineStr">
        <is>
          <t>Light cone</t>
        </is>
      </c>
      <c r="E1342" s="52" t="inlineStr">
        <is>
          <t>UAV-45</t>
        </is>
      </c>
      <c r="F1342" s="52" t="n">
        <v>3</v>
      </c>
      <c r="G1342" s="54" t="n">
        <v>3.56227303</v>
      </c>
      <c r="H1342" s="54" t="n">
        <v>3.56227303</v>
      </c>
      <c r="I1342" s="54" t="n">
        <v>7.14374781</v>
      </c>
      <c r="J1342" s="54" t="n">
        <v>0</v>
      </c>
      <c r="K1342" s="54" t="n">
        <v>0</v>
      </c>
      <c r="L1342" s="54" t="n">
        <v>0</v>
      </c>
      <c r="M1342" s="54" t="n">
        <v>0</v>
      </c>
      <c r="N1342" s="54" t="n">
        <v>0</v>
      </c>
      <c r="O1342" s="54" t="n">
        <v>3.61687398</v>
      </c>
      <c r="P1342" s="52" t="inlineStr">
        <is>
          <t>Additive beam</t>
        </is>
      </c>
      <c r="Q1342" s="52" t="inlineStr">
        <is>
          <t>Plain</t>
        </is>
      </c>
      <c r="R1342" s="54" t="n">
        <v>1</v>
      </c>
      <c r="S1342" s="54" t="n">
        <v>0</v>
      </c>
      <c r="T1342" s="54" t="n">
        <v>0</v>
      </c>
      <c r="U1342" s="54" t="n">
        <v>1</v>
      </c>
      <c r="V1342" s="52" t="inlineStr">
        <is>
          <t>No</t>
        </is>
      </c>
      <c r="W1342" s="52" t="inlineStr">
        <is>
          <t>Yes</t>
        </is>
      </c>
      <c r="X1342" s="52" t="inlineStr">
        <is>
          <t>Length follows distance to the ground</t>
        </is>
      </c>
      <c r="Y1342" s="52" t="inlineStr">
        <is>
          <t>Visible cone of the spotlight</t>
        </is>
      </c>
    </row>
    <row r="1343" outlineLevel="1">
      <c r="A1343" s="52" t="inlineStr">
        <is>
          <t>UAV-49</t>
        </is>
      </c>
      <c r="B1343" s="52" t="inlineStr">
        <is>
          <t>Autonomous UAV</t>
        </is>
      </c>
      <c r="C1343" s="53" t="inlineStr">
        <is>
          <t>Group</t>
        </is>
      </c>
      <c r="D1343" s="57" t="inlineStr">
        <is>
          <t>Launcher rail L</t>
        </is>
      </c>
      <c r="E1343" s="52" t="inlineStr">
        <is>
          <t>UAV-00</t>
        </is>
      </c>
      <c r="F1343" s="52" t="n">
        <v>1</v>
      </c>
      <c r="G1343" s="54" t="n">
        <v>1</v>
      </c>
      <c r="H1343" s="54" t="n">
        <v>1</v>
      </c>
      <c r="I1343" s="54" t="n">
        <v>1</v>
      </c>
      <c r="J1343" s="54" t="n">
        <v>0</v>
      </c>
      <c r="K1343" s="54" t="n">
        <v>0</v>
      </c>
      <c r="L1343" s="54" t="n">
        <v>0</v>
      </c>
      <c r="M1343" s="54" t="n">
        <v>0.104999997</v>
      </c>
      <c r="N1343" s="54" t="n">
        <v>-0.075000003</v>
      </c>
      <c r="O1343" s="54" t="n">
        <v>0</v>
      </c>
      <c r="P1343" s="52" t="inlineStr">
        <is>
          <t>-</t>
        </is>
      </c>
      <c r="Q1343" s="52" t="inlineStr">
        <is>
          <t>Plain</t>
        </is>
      </c>
      <c r="R1343" s="54" t="n">
        <v>0.5</v>
      </c>
      <c r="S1343" s="54" t="n">
        <v>0</v>
      </c>
      <c r="T1343" s="54" t="n">
        <v>0.2</v>
      </c>
      <c r="U1343" s="54" t="n">
        <v>0</v>
      </c>
      <c r="V1343" s="52" t="inlineStr">
        <is>
          <t>No</t>
        </is>
      </c>
      <c r="W1343" s="52" t="inlineStr">
        <is>
          <t>Yes</t>
        </is>
      </c>
      <c r="X1343" s="52" t="inlineStr">
        <is>
          <t>-</t>
        </is>
      </c>
      <c r="Y1343" s="52" t="inlineStr">
        <is>
          <t>Under-body launcher rail</t>
        </is>
      </c>
    </row>
    <row r="1344" outlineLevel="1">
      <c r="A1344" s="52" t="inlineStr">
        <is>
          <t>UAV-50</t>
        </is>
      </c>
      <c r="B1344" s="52" t="inlineStr">
        <is>
          <t>Autonomous UAV</t>
        </is>
      </c>
      <c r="C1344" s="63" t="inlineStr">
        <is>
          <t>Cube</t>
        </is>
      </c>
      <c r="D1344" s="60" t="inlineStr">
        <is>
          <t>Rail</t>
        </is>
      </c>
      <c r="E1344" s="52" t="inlineStr">
        <is>
          <t>UAV-49</t>
        </is>
      </c>
      <c r="F1344" s="52" t="n">
        <v>2</v>
      </c>
      <c r="G1344" s="54" t="n">
        <v>0.0120000001</v>
      </c>
      <c r="H1344" s="54" t="n">
        <v>0.0120000001</v>
      </c>
      <c r="I1344" s="54" t="n">
        <v>0.219999999</v>
      </c>
      <c r="J1344" s="54" t="n">
        <v>0</v>
      </c>
      <c r="K1344" s="54" t="n">
        <v>0</v>
      </c>
      <c r="L1344" s="54" t="n">
        <v>0</v>
      </c>
      <c r="M1344" s="54" t="n">
        <v>0</v>
      </c>
      <c r="N1344" s="54" t="n">
        <v>0.0120000001</v>
      </c>
      <c r="O1344" s="54" t="n">
        <v>0</v>
      </c>
      <c r="P1344" s="52" t="inlineStr">
        <is>
          <t>Phong</t>
        </is>
      </c>
      <c r="Q1344" s="52" t="inlineStr">
        <is>
          <t>Metal</t>
        </is>
      </c>
      <c r="R1344" s="54" t="n">
        <v>0.45</v>
      </c>
      <c r="S1344" s="54" t="n">
        <v>0.7</v>
      </c>
      <c r="T1344" s="54" t="n">
        <v>0.4</v>
      </c>
      <c r="U1344" s="54" t="n">
        <v>0</v>
      </c>
      <c r="V1344" s="52" t="inlineStr">
        <is>
          <t>No</t>
        </is>
      </c>
      <c r="W1344" s="52" t="inlineStr">
        <is>
          <t>Yes</t>
        </is>
      </c>
      <c r="X1344" s="52" t="inlineStr">
        <is>
          <t>-</t>
        </is>
      </c>
      <c r="Y1344" s="52" t="inlineStr">
        <is>
          <t>Launch rail</t>
        </is>
      </c>
    </row>
    <row r="1345" outlineLevel="1">
      <c r="A1345" s="52" t="inlineStr">
        <is>
          <t>UAV-51</t>
        </is>
      </c>
      <c r="B1345" s="52" t="inlineStr">
        <is>
          <t>Autonomous UAV</t>
        </is>
      </c>
      <c r="C1345" s="63" t="inlineStr">
        <is>
          <t>Cube</t>
        </is>
      </c>
      <c r="D1345" s="60" t="inlineStr">
        <is>
          <t>Rail strut</t>
        </is>
      </c>
      <c r="E1345" s="52" t="inlineStr">
        <is>
          <t>UAV-49</t>
        </is>
      </c>
      <c r="F1345" s="52" t="n">
        <v>2</v>
      </c>
      <c r="G1345" s="54" t="n">
        <v>0.00800000038</v>
      </c>
      <c r="H1345" s="54" t="n">
        <v>0.0199999996</v>
      </c>
      <c r="I1345" s="54" t="n">
        <v>0.00800000038</v>
      </c>
      <c r="J1345" s="54" t="n">
        <v>0</v>
      </c>
      <c r="K1345" s="54" t="n">
        <v>0</v>
      </c>
      <c r="L1345" s="54" t="n">
        <v>0</v>
      </c>
      <c r="M1345" s="54" t="n">
        <v>0</v>
      </c>
      <c r="N1345" s="54" t="n">
        <v>0.0250000004</v>
      </c>
      <c r="O1345" s="54" t="n">
        <v>0.0500000007</v>
      </c>
      <c r="P1345" s="52" t="inlineStr">
        <is>
          <t>Phong</t>
        </is>
      </c>
      <c r="Q1345" s="52" t="inlineStr">
        <is>
          <t>Metal</t>
        </is>
      </c>
      <c r="R1345" s="54" t="n">
        <v>0.45</v>
      </c>
      <c r="S1345" s="54" t="n">
        <v>0.7</v>
      </c>
      <c r="T1345" s="54" t="n">
        <v>0.4</v>
      </c>
      <c r="U1345" s="54" t="n">
        <v>0</v>
      </c>
      <c r="V1345" s="52" t="inlineStr">
        <is>
          <t>No</t>
        </is>
      </c>
      <c r="W1345" s="52" t="inlineStr">
        <is>
          <t>Yes</t>
        </is>
      </c>
      <c r="X1345" s="52" t="inlineStr">
        <is>
          <t>-</t>
        </is>
      </c>
      <c r="Y1345" s="52" t="inlineStr">
        <is>
          <t>Strut to the frame</t>
        </is>
      </c>
    </row>
    <row r="1346" outlineLevel="1">
      <c r="A1346" s="52" t="inlineStr">
        <is>
          <t>UAV-52</t>
        </is>
      </c>
      <c r="B1346" s="52" t="inlineStr">
        <is>
          <t>Autonomous UAV</t>
        </is>
      </c>
      <c r="C1346" s="53" t="inlineStr">
        <is>
          <t>Group</t>
        </is>
      </c>
      <c r="D1346" s="60" t="inlineStr">
        <is>
          <t>Round</t>
        </is>
      </c>
      <c r="E1346" s="52" t="inlineStr">
        <is>
          <t>UAV-49</t>
        </is>
      </c>
      <c r="F1346" s="52" t="n">
        <v>2</v>
      </c>
      <c r="G1346" s="54" t="n">
        <v>1</v>
      </c>
      <c r="H1346" s="54" t="n">
        <v>1</v>
      </c>
      <c r="I1346" s="54" t="n">
        <v>1</v>
      </c>
      <c r="J1346" s="54" t="n">
        <v>0</v>
      </c>
      <c r="K1346" s="54" t="n">
        <v>0</v>
      </c>
      <c r="L1346" s="54" t="n">
        <v>0</v>
      </c>
      <c r="M1346" s="54" t="n">
        <v>-0.0219999999</v>
      </c>
      <c r="N1346" s="54" t="n">
        <v>-0.00800000038</v>
      </c>
      <c r="O1346" s="54" t="n">
        <v>0</v>
      </c>
      <c r="P1346" s="52" t="inlineStr">
        <is>
          <t>-</t>
        </is>
      </c>
      <c r="Q1346" s="52" t="inlineStr">
        <is>
          <t>Plain</t>
        </is>
      </c>
      <c r="R1346" s="54" t="n">
        <v>0.5</v>
      </c>
      <c r="S1346" s="54" t="n">
        <v>0</v>
      </c>
      <c r="T1346" s="54" t="n">
        <v>0.2</v>
      </c>
      <c r="U1346" s="54" t="n">
        <v>0</v>
      </c>
      <c r="V1346" s="52" t="inlineStr">
        <is>
          <t>No</t>
        </is>
      </c>
      <c r="W1346" s="52" t="inlineStr">
        <is>
          <t>Yes</t>
        </is>
      </c>
      <c r="X1346" s="52" t="inlineStr">
        <is>
          <t>Hidden at launch, reappears after the reload</t>
        </is>
      </c>
      <c r="Y1346" s="52" t="inlineStr">
        <is>
          <t>One round on the rail</t>
        </is>
      </c>
    </row>
    <row r="1347" outlineLevel="1">
      <c r="A1347" s="52" t="inlineStr">
        <is>
          <t>UAV-53</t>
        </is>
      </c>
      <c r="B1347" s="52" t="inlineStr">
        <is>
          <t>Autonomous UAV</t>
        </is>
      </c>
      <c r="C1347" s="58" t="inlineStr">
        <is>
          <t>Cylinder</t>
        </is>
      </c>
      <c r="D1347" s="62" t="inlineStr">
        <is>
          <t>Round body</t>
        </is>
      </c>
      <c r="E1347" s="52" t="inlineStr">
        <is>
          <t>UAV-52</t>
        </is>
      </c>
      <c r="F1347" s="52" t="n">
        <v>3</v>
      </c>
      <c r="G1347" s="54" t="n">
        <v>0.0219999999</v>
      </c>
      <c r="H1347" s="54" t="n">
        <v>0.0219999999</v>
      </c>
      <c r="I1347" s="54" t="n">
        <v>0.170000002</v>
      </c>
      <c r="J1347" s="54" t="n">
        <v>0</v>
      </c>
      <c r="K1347" s="54" t="n">
        <v>0</v>
      </c>
      <c r="L1347" s="54" t="n">
        <v>0</v>
      </c>
      <c r="M1347" s="54" t="n">
        <v>0</v>
      </c>
      <c r="N1347" s="54" t="n">
        <v>0</v>
      </c>
      <c r="O1347" s="54" t="n">
        <v>0</v>
      </c>
      <c r="P1347" s="52" t="inlineStr">
        <is>
          <t>Phong</t>
        </is>
      </c>
      <c r="Q1347" s="52" t="inlineStr">
        <is>
          <t>Paint</t>
        </is>
      </c>
      <c r="R1347" s="54" t="n">
        <v>0.4</v>
      </c>
      <c r="S1347" s="54" t="n">
        <v>0.1</v>
      </c>
      <c r="T1347" s="54" t="n">
        <v>0.45</v>
      </c>
      <c r="U1347" s="54" t="n">
        <v>0</v>
      </c>
      <c r="V1347" s="52" t="inlineStr">
        <is>
          <t>No</t>
        </is>
      </c>
      <c r="W1347" s="52" t="inlineStr">
        <is>
          <t>Yes</t>
        </is>
      </c>
      <c r="X1347" s="52" t="inlineStr">
        <is>
          <t>-</t>
        </is>
      </c>
      <c r="Y1347" s="52" t="inlineStr">
        <is>
          <t>Airframe tube</t>
        </is>
      </c>
    </row>
    <row r="1348" outlineLevel="1">
      <c r="A1348" s="52" t="inlineStr">
        <is>
          <t>UAV-54</t>
        </is>
      </c>
      <c r="B1348" s="52" t="inlineStr">
        <is>
          <t>Autonomous UAV</t>
        </is>
      </c>
      <c r="C1348" s="61" t="inlineStr">
        <is>
          <t>Cone</t>
        </is>
      </c>
      <c r="D1348" s="62" t="inlineStr">
        <is>
          <t>Round nose</t>
        </is>
      </c>
      <c r="E1348" s="52" t="inlineStr">
        <is>
          <t>UAV-52</t>
        </is>
      </c>
      <c r="F1348" s="52" t="n">
        <v>3</v>
      </c>
      <c r="G1348" s="54" t="n">
        <v>0.0219999999</v>
      </c>
      <c r="H1348" s="54" t="n">
        <v>0.0219999999</v>
      </c>
      <c r="I1348" s="54" t="n">
        <v>0.0399999991</v>
      </c>
      <c r="J1348" s="54" t="n">
        <v>0</v>
      </c>
      <c r="K1348" s="54" t="n">
        <v>0</v>
      </c>
      <c r="L1348" s="54" t="n">
        <v>0</v>
      </c>
      <c r="M1348" s="54" t="n">
        <v>0</v>
      </c>
      <c r="N1348" s="54" t="n">
        <v>0</v>
      </c>
      <c r="O1348" s="54" t="n">
        <v>0.104999997</v>
      </c>
      <c r="P1348" s="52" t="inlineStr">
        <is>
          <t>Phong</t>
        </is>
      </c>
      <c r="Q1348" s="52" t="inlineStr">
        <is>
          <t>Glass</t>
        </is>
      </c>
      <c r="R1348" s="54" t="n">
        <v>0.08</v>
      </c>
      <c r="S1348" s="54" t="n">
        <v>0</v>
      </c>
      <c r="T1348" s="54" t="n">
        <v>0.45</v>
      </c>
      <c r="U1348" s="54" t="n">
        <v>0</v>
      </c>
      <c r="V1348" s="52" t="inlineStr">
        <is>
          <t>No</t>
        </is>
      </c>
      <c r="W1348" s="52" t="inlineStr">
        <is>
          <t>Yes</t>
        </is>
      </c>
      <c r="X1348" s="52" t="inlineStr">
        <is>
          <t>-</t>
        </is>
      </c>
      <c r="Y1348" s="52" t="inlineStr">
        <is>
          <t>Seeker dome</t>
        </is>
      </c>
    </row>
    <row r="1349" outlineLevel="1">
      <c r="A1349" s="52" t="inlineStr">
        <is>
          <t>UAV-55</t>
        </is>
      </c>
      <c r="B1349" s="52" t="inlineStr">
        <is>
          <t>Autonomous UAV</t>
        </is>
      </c>
      <c r="C1349" s="63" t="inlineStr">
        <is>
          <t>Cube</t>
        </is>
      </c>
      <c r="D1349" s="62" t="inlineStr">
        <is>
          <t>Round fin</t>
        </is>
      </c>
      <c r="E1349" s="52" t="inlineStr">
        <is>
          <t>UAV-52</t>
        </is>
      </c>
      <c r="F1349" s="52" t="n">
        <v>3</v>
      </c>
      <c r="G1349" s="54" t="n">
        <v>0.00200000009</v>
      </c>
      <c r="H1349" s="54" t="n">
        <v>0.0299999993</v>
      </c>
      <c r="I1349" s="54" t="n">
        <v>0.0299999993</v>
      </c>
      <c r="J1349" s="54" t="n">
        <v>0</v>
      </c>
      <c r="K1349" s="54" t="n">
        <v>0</v>
      </c>
      <c r="L1349" s="54" t="n">
        <v>45</v>
      </c>
      <c r="M1349" s="54" t="n">
        <v>0</v>
      </c>
      <c r="N1349" s="54" t="n">
        <v>0</v>
      </c>
      <c r="O1349" s="54" t="n">
        <v>-0.0700000003</v>
      </c>
      <c r="P1349" s="52" t="inlineStr">
        <is>
          <t>Phong</t>
        </is>
      </c>
      <c r="Q1349" s="52" t="inlineStr">
        <is>
          <t>Metal</t>
        </is>
      </c>
      <c r="R1349" s="54" t="n">
        <v>0.45</v>
      </c>
      <c r="S1349" s="54" t="n">
        <v>0.7</v>
      </c>
      <c r="T1349" s="54" t="n">
        <v>0.4</v>
      </c>
      <c r="U1349" s="54" t="n">
        <v>0</v>
      </c>
      <c r="V1349" s="52" t="inlineStr">
        <is>
          <t>No</t>
        </is>
      </c>
      <c r="W1349" s="52" t="inlineStr">
        <is>
          <t>Yes</t>
        </is>
      </c>
      <c r="X1349" s="52" t="inlineStr">
        <is>
          <t>-</t>
        </is>
      </c>
      <c r="Y1349" s="52" t="inlineStr">
        <is>
          <t>Tail fin</t>
        </is>
      </c>
    </row>
    <row r="1350" outlineLevel="1">
      <c r="A1350" s="52" t="inlineStr">
        <is>
          <t>UAV-56</t>
        </is>
      </c>
      <c r="B1350" s="52" t="inlineStr">
        <is>
          <t>Autonomous UAV</t>
        </is>
      </c>
      <c r="C1350" s="63" t="inlineStr">
        <is>
          <t>Cube</t>
        </is>
      </c>
      <c r="D1350" s="62" t="inlineStr">
        <is>
          <t>Round fin</t>
        </is>
      </c>
      <c r="E1350" s="52" t="inlineStr">
        <is>
          <t>UAV-52</t>
        </is>
      </c>
      <c r="F1350" s="52" t="n">
        <v>3</v>
      </c>
      <c r="G1350" s="54" t="n">
        <v>0.00200000009</v>
      </c>
      <c r="H1350" s="54" t="n">
        <v>0.0299999993</v>
      </c>
      <c r="I1350" s="54" t="n">
        <v>0.0299999993</v>
      </c>
      <c r="J1350" s="54" t="n">
        <v>0</v>
      </c>
      <c r="K1350" s="54" t="n">
        <v>0</v>
      </c>
      <c r="L1350" s="54" t="n">
        <v>135</v>
      </c>
      <c r="M1350" s="54" t="n">
        <v>0</v>
      </c>
      <c r="N1350" s="54" t="n">
        <v>0</v>
      </c>
      <c r="O1350" s="54" t="n">
        <v>-0.0700000003</v>
      </c>
      <c r="P1350" s="52" t="inlineStr">
        <is>
          <t>Phong</t>
        </is>
      </c>
      <c r="Q1350" s="52" t="inlineStr">
        <is>
          <t>Metal</t>
        </is>
      </c>
      <c r="R1350" s="54" t="n">
        <v>0.45</v>
      </c>
      <c r="S1350" s="54" t="n">
        <v>0.7</v>
      </c>
      <c r="T1350" s="54" t="n">
        <v>0.4</v>
      </c>
      <c r="U1350" s="54" t="n">
        <v>0</v>
      </c>
      <c r="V1350" s="52" t="inlineStr">
        <is>
          <t>No</t>
        </is>
      </c>
      <c r="W1350" s="52" t="inlineStr">
        <is>
          <t>Yes</t>
        </is>
      </c>
      <c r="X1350" s="52" t="inlineStr">
        <is>
          <t>-</t>
        </is>
      </c>
      <c r="Y1350" s="52" t="inlineStr">
        <is>
          <t>Tail fin</t>
        </is>
      </c>
    </row>
    <row r="1351" outlineLevel="1">
      <c r="A1351" s="52" t="inlineStr">
        <is>
          <t>UAV-57</t>
        </is>
      </c>
      <c r="B1351" s="52" t="inlineStr">
        <is>
          <t>Autonomous UAV</t>
        </is>
      </c>
      <c r="C1351" s="63" t="inlineStr">
        <is>
          <t>Cube</t>
        </is>
      </c>
      <c r="D1351" s="62" t="inlineStr">
        <is>
          <t>Round fin</t>
        </is>
      </c>
      <c r="E1351" s="52" t="inlineStr">
        <is>
          <t>UAV-52</t>
        </is>
      </c>
      <c r="F1351" s="52" t="n">
        <v>3</v>
      </c>
      <c r="G1351" s="54" t="n">
        <v>0.00200000009</v>
      </c>
      <c r="H1351" s="54" t="n">
        <v>0.0299999993</v>
      </c>
      <c r="I1351" s="54" t="n">
        <v>0.0299999993</v>
      </c>
      <c r="J1351" s="54" t="n">
        <v>0</v>
      </c>
      <c r="K1351" s="54" t="n">
        <v>0</v>
      </c>
      <c r="L1351" s="54" t="n">
        <v>225</v>
      </c>
      <c r="M1351" s="54" t="n">
        <v>0</v>
      </c>
      <c r="N1351" s="54" t="n">
        <v>0</v>
      </c>
      <c r="O1351" s="54" t="n">
        <v>-0.0700000003</v>
      </c>
      <c r="P1351" s="52" t="inlineStr">
        <is>
          <t>Phong</t>
        </is>
      </c>
      <c r="Q1351" s="52" t="inlineStr">
        <is>
          <t>Metal</t>
        </is>
      </c>
      <c r="R1351" s="54" t="n">
        <v>0.45</v>
      </c>
      <c r="S1351" s="54" t="n">
        <v>0.7</v>
      </c>
      <c r="T1351" s="54" t="n">
        <v>0.4</v>
      </c>
      <c r="U1351" s="54" t="n">
        <v>0</v>
      </c>
      <c r="V1351" s="52" t="inlineStr">
        <is>
          <t>No</t>
        </is>
      </c>
      <c r="W1351" s="52" t="inlineStr">
        <is>
          <t>Yes</t>
        </is>
      </c>
      <c r="X1351" s="52" t="inlineStr">
        <is>
          <t>-</t>
        </is>
      </c>
      <c r="Y1351" s="52" t="inlineStr">
        <is>
          <t>Tail fin</t>
        </is>
      </c>
    </row>
    <row r="1352" outlineLevel="1">
      <c r="A1352" s="52" t="inlineStr">
        <is>
          <t>UAV-58</t>
        </is>
      </c>
      <c r="B1352" s="52" t="inlineStr">
        <is>
          <t>Autonomous UAV</t>
        </is>
      </c>
      <c r="C1352" s="63" t="inlineStr">
        <is>
          <t>Cube</t>
        </is>
      </c>
      <c r="D1352" s="62" t="inlineStr">
        <is>
          <t>Round fin</t>
        </is>
      </c>
      <c r="E1352" s="52" t="inlineStr">
        <is>
          <t>UAV-52</t>
        </is>
      </c>
      <c r="F1352" s="52" t="n">
        <v>3</v>
      </c>
      <c r="G1352" s="54" t="n">
        <v>0.00200000009</v>
      </c>
      <c r="H1352" s="54" t="n">
        <v>0.0299999993</v>
      </c>
      <c r="I1352" s="54" t="n">
        <v>0.0299999993</v>
      </c>
      <c r="J1352" s="54" t="n">
        <v>0</v>
      </c>
      <c r="K1352" s="54" t="n">
        <v>0</v>
      </c>
      <c r="L1352" s="54" t="n">
        <v>315</v>
      </c>
      <c r="M1352" s="54" t="n">
        <v>0</v>
      </c>
      <c r="N1352" s="54" t="n">
        <v>0</v>
      </c>
      <c r="O1352" s="54" t="n">
        <v>-0.0700000003</v>
      </c>
      <c r="P1352" s="52" t="inlineStr">
        <is>
          <t>Phong</t>
        </is>
      </c>
      <c r="Q1352" s="52" t="inlineStr">
        <is>
          <t>Metal</t>
        </is>
      </c>
      <c r="R1352" s="54" t="n">
        <v>0.45</v>
      </c>
      <c r="S1352" s="54" t="n">
        <v>0.7</v>
      </c>
      <c r="T1352" s="54" t="n">
        <v>0.4</v>
      </c>
      <c r="U1352" s="54" t="n">
        <v>0</v>
      </c>
      <c r="V1352" s="52" t="inlineStr">
        <is>
          <t>No</t>
        </is>
      </c>
      <c r="W1352" s="52" t="inlineStr">
        <is>
          <t>Yes</t>
        </is>
      </c>
      <c r="X1352" s="52" t="inlineStr">
        <is>
          <t>-</t>
        </is>
      </c>
      <c r="Y1352" s="52" t="inlineStr">
        <is>
          <t>Tail fin</t>
        </is>
      </c>
    </row>
    <row r="1353" outlineLevel="1">
      <c r="A1353" s="52" t="inlineStr">
        <is>
          <t>UAV-59</t>
        </is>
      </c>
      <c r="B1353" s="52" t="inlineStr">
        <is>
          <t>Autonomous UAV</t>
        </is>
      </c>
      <c r="C1353" s="53" t="inlineStr">
        <is>
          <t>Group</t>
        </is>
      </c>
      <c r="D1353" s="60" t="inlineStr">
        <is>
          <t>Round</t>
        </is>
      </c>
      <c r="E1353" s="52" t="inlineStr">
        <is>
          <t>UAV-49</t>
        </is>
      </c>
      <c r="F1353" s="52" t="n">
        <v>2</v>
      </c>
      <c r="G1353" s="54" t="n">
        <v>1</v>
      </c>
      <c r="H1353" s="54" t="n">
        <v>1</v>
      </c>
      <c r="I1353" s="54" t="n">
        <v>1</v>
      </c>
      <c r="J1353" s="54" t="n">
        <v>0</v>
      </c>
      <c r="K1353" s="54" t="n">
        <v>0</v>
      </c>
      <c r="L1353" s="54" t="n">
        <v>0</v>
      </c>
      <c r="M1353" s="54" t="n">
        <v>0.0219999999</v>
      </c>
      <c r="N1353" s="54" t="n">
        <v>-0.00800000038</v>
      </c>
      <c r="O1353" s="54" t="n">
        <v>0</v>
      </c>
      <c r="P1353" s="52" t="inlineStr">
        <is>
          <t>-</t>
        </is>
      </c>
      <c r="Q1353" s="52" t="inlineStr">
        <is>
          <t>Plain</t>
        </is>
      </c>
      <c r="R1353" s="54" t="n">
        <v>0.5</v>
      </c>
      <c r="S1353" s="54" t="n">
        <v>0</v>
      </c>
      <c r="T1353" s="54" t="n">
        <v>0.2</v>
      </c>
      <c r="U1353" s="54" t="n">
        <v>0</v>
      </c>
      <c r="V1353" s="52" t="inlineStr">
        <is>
          <t>No</t>
        </is>
      </c>
      <c r="W1353" s="52" t="inlineStr">
        <is>
          <t>Yes</t>
        </is>
      </c>
      <c r="X1353" s="52" t="inlineStr">
        <is>
          <t>Hidden at launch, reappears after the reload</t>
        </is>
      </c>
      <c r="Y1353" s="52" t="inlineStr">
        <is>
          <t>One round on the rail</t>
        </is>
      </c>
    </row>
    <row r="1354" outlineLevel="1">
      <c r="A1354" s="52" t="inlineStr">
        <is>
          <t>UAV-60</t>
        </is>
      </c>
      <c r="B1354" s="52" t="inlineStr">
        <is>
          <t>Autonomous UAV</t>
        </is>
      </c>
      <c r="C1354" s="58" t="inlineStr">
        <is>
          <t>Cylinder</t>
        </is>
      </c>
      <c r="D1354" s="62" t="inlineStr">
        <is>
          <t>Round body</t>
        </is>
      </c>
      <c r="E1354" s="52" t="inlineStr">
        <is>
          <t>UAV-59</t>
        </is>
      </c>
      <c r="F1354" s="52" t="n">
        <v>3</v>
      </c>
      <c r="G1354" s="54" t="n">
        <v>0.0219999999</v>
      </c>
      <c r="H1354" s="54" t="n">
        <v>0.0219999999</v>
      </c>
      <c r="I1354" s="54" t="n">
        <v>0.170000002</v>
      </c>
      <c r="J1354" s="54" t="n">
        <v>0</v>
      </c>
      <c r="K1354" s="54" t="n">
        <v>0</v>
      </c>
      <c r="L1354" s="54" t="n">
        <v>0</v>
      </c>
      <c r="M1354" s="54" t="n">
        <v>0</v>
      </c>
      <c r="N1354" s="54" t="n">
        <v>0</v>
      </c>
      <c r="O1354" s="54" t="n">
        <v>0</v>
      </c>
      <c r="P1354" s="52" t="inlineStr">
        <is>
          <t>Phong</t>
        </is>
      </c>
      <c r="Q1354" s="52" t="inlineStr">
        <is>
          <t>Paint</t>
        </is>
      </c>
      <c r="R1354" s="54" t="n">
        <v>0.4</v>
      </c>
      <c r="S1354" s="54" t="n">
        <v>0.1</v>
      </c>
      <c r="T1354" s="54" t="n">
        <v>0.45</v>
      </c>
      <c r="U1354" s="54" t="n">
        <v>0</v>
      </c>
      <c r="V1354" s="52" t="inlineStr">
        <is>
          <t>No</t>
        </is>
      </c>
      <c r="W1354" s="52" t="inlineStr">
        <is>
          <t>Yes</t>
        </is>
      </c>
      <c r="X1354" s="52" t="inlineStr">
        <is>
          <t>-</t>
        </is>
      </c>
      <c r="Y1354" s="52" t="inlineStr">
        <is>
          <t>Airframe tube</t>
        </is>
      </c>
    </row>
    <row r="1355" outlineLevel="1">
      <c r="A1355" s="52" t="inlineStr">
        <is>
          <t>UAV-61</t>
        </is>
      </c>
      <c r="B1355" s="52" t="inlineStr">
        <is>
          <t>Autonomous UAV</t>
        </is>
      </c>
      <c r="C1355" s="61" t="inlineStr">
        <is>
          <t>Cone</t>
        </is>
      </c>
      <c r="D1355" s="62" t="inlineStr">
        <is>
          <t>Round nose</t>
        </is>
      </c>
      <c r="E1355" s="52" t="inlineStr">
        <is>
          <t>UAV-59</t>
        </is>
      </c>
      <c r="F1355" s="52" t="n">
        <v>3</v>
      </c>
      <c r="G1355" s="54" t="n">
        <v>0.0219999999</v>
      </c>
      <c r="H1355" s="54" t="n">
        <v>0.0219999999</v>
      </c>
      <c r="I1355" s="54" t="n">
        <v>0.0399999991</v>
      </c>
      <c r="J1355" s="54" t="n">
        <v>0</v>
      </c>
      <c r="K1355" s="54" t="n">
        <v>0</v>
      </c>
      <c r="L1355" s="54" t="n">
        <v>0</v>
      </c>
      <c r="M1355" s="54" t="n">
        <v>0</v>
      </c>
      <c r="N1355" s="54" t="n">
        <v>0</v>
      </c>
      <c r="O1355" s="54" t="n">
        <v>0.104999997</v>
      </c>
      <c r="P1355" s="52" t="inlineStr">
        <is>
          <t>Phong</t>
        </is>
      </c>
      <c r="Q1355" s="52" t="inlineStr">
        <is>
          <t>Glass</t>
        </is>
      </c>
      <c r="R1355" s="54" t="n">
        <v>0.08</v>
      </c>
      <c r="S1355" s="54" t="n">
        <v>0</v>
      </c>
      <c r="T1355" s="54" t="n">
        <v>0.45</v>
      </c>
      <c r="U1355" s="54" t="n">
        <v>0</v>
      </c>
      <c r="V1355" s="52" t="inlineStr">
        <is>
          <t>No</t>
        </is>
      </c>
      <c r="W1355" s="52" t="inlineStr">
        <is>
          <t>Yes</t>
        </is>
      </c>
      <c r="X1355" s="52" t="inlineStr">
        <is>
          <t>-</t>
        </is>
      </c>
      <c r="Y1355" s="52" t="inlineStr">
        <is>
          <t>Seeker dome</t>
        </is>
      </c>
    </row>
    <row r="1356" outlineLevel="1">
      <c r="A1356" s="52" t="inlineStr">
        <is>
          <t>UAV-62</t>
        </is>
      </c>
      <c r="B1356" s="52" t="inlineStr">
        <is>
          <t>Autonomous UAV</t>
        </is>
      </c>
      <c r="C1356" s="63" t="inlineStr">
        <is>
          <t>Cube</t>
        </is>
      </c>
      <c r="D1356" s="62" t="inlineStr">
        <is>
          <t>Round fin</t>
        </is>
      </c>
      <c r="E1356" s="52" t="inlineStr">
        <is>
          <t>UAV-59</t>
        </is>
      </c>
      <c r="F1356" s="52" t="n">
        <v>3</v>
      </c>
      <c r="G1356" s="54" t="n">
        <v>0.00200000009</v>
      </c>
      <c r="H1356" s="54" t="n">
        <v>0.0299999993</v>
      </c>
      <c r="I1356" s="54" t="n">
        <v>0.0299999993</v>
      </c>
      <c r="J1356" s="54" t="n">
        <v>0</v>
      </c>
      <c r="K1356" s="54" t="n">
        <v>0</v>
      </c>
      <c r="L1356" s="54" t="n">
        <v>45</v>
      </c>
      <c r="M1356" s="54" t="n">
        <v>0</v>
      </c>
      <c r="N1356" s="54" t="n">
        <v>0</v>
      </c>
      <c r="O1356" s="54" t="n">
        <v>-0.0700000003</v>
      </c>
      <c r="P1356" s="52" t="inlineStr">
        <is>
          <t>Phong</t>
        </is>
      </c>
      <c r="Q1356" s="52" t="inlineStr">
        <is>
          <t>Metal</t>
        </is>
      </c>
      <c r="R1356" s="54" t="n">
        <v>0.45</v>
      </c>
      <c r="S1356" s="54" t="n">
        <v>0.7</v>
      </c>
      <c r="T1356" s="54" t="n">
        <v>0.4</v>
      </c>
      <c r="U1356" s="54" t="n">
        <v>0</v>
      </c>
      <c r="V1356" s="52" t="inlineStr">
        <is>
          <t>No</t>
        </is>
      </c>
      <c r="W1356" s="52" t="inlineStr">
        <is>
          <t>Yes</t>
        </is>
      </c>
      <c r="X1356" s="52" t="inlineStr">
        <is>
          <t>-</t>
        </is>
      </c>
      <c r="Y1356" s="52" t="inlineStr">
        <is>
          <t>Tail fin</t>
        </is>
      </c>
    </row>
    <row r="1357" outlineLevel="1">
      <c r="A1357" s="52" t="inlineStr">
        <is>
          <t>UAV-63</t>
        </is>
      </c>
      <c r="B1357" s="52" t="inlineStr">
        <is>
          <t>Autonomous UAV</t>
        </is>
      </c>
      <c r="C1357" s="63" t="inlineStr">
        <is>
          <t>Cube</t>
        </is>
      </c>
      <c r="D1357" s="62" t="inlineStr">
        <is>
          <t>Round fin</t>
        </is>
      </c>
      <c r="E1357" s="52" t="inlineStr">
        <is>
          <t>UAV-59</t>
        </is>
      </c>
      <c r="F1357" s="52" t="n">
        <v>3</v>
      </c>
      <c r="G1357" s="54" t="n">
        <v>0.00200000009</v>
      </c>
      <c r="H1357" s="54" t="n">
        <v>0.0299999993</v>
      </c>
      <c r="I1357" s="54" t="n">
        <v>0.0299999993</v>
      </c>
      <c r="J1357" s="54" t="n">
        <v>0</v>
      </c>
      <c r="K1357" s="54" t="n">
        <v>0</v>
      </c>
      <c r="L1357" s="54" t="n">
        <v>135</v>
      </c>
      <c r="M1357" s="54" t="n">
        <v>0</v>
      </c>
      <c r="N1357" s="54" t="n">
        <v>0</v>
      </c>
      <c r="O1357" s="54" t="n">
        <v>-0.0700000003</v>
      </c>
      <c r="P1357" s="52" t="inlineStr">
        <is>
          <t>Phong</t>
        </is>
      </c>
      <c r="Q1357" s="52" t="inlineStr">
        <is>
          <t>Metal</t>
        </is>
      </c>
      <c r="R1357" s="54" t="n">
        <v>0.45</v>
      </c>
      <c r="S1357" s="54" t="n">
        <v>0.7</v>
      </c>
      <c r="T1357" s="54" t="n">
        <v>0.4</v>
      </c>
      <c r="U1357" s="54" t="n">
        <v>0</v>
      </c>
      <c r="V1357" s="52" t="inlineStr">
        <is>
          <t>No</t>
        </is>
      </c>
      <c r="W1357" s="52" t="inlineStr">
        <is>
          <t>Yes</t>
        </is>
      </c>
      <c r="X1357" s="52" t="inlineStr">
        <is>
          <t>-</t>
        </is>
      </c>
      <c r="Y1357" s="52" t="inlineStr">
        <is>
          <t>Tail fin</t>
        </is>
      </c>
    </row>
    <row r="1358" outlineLevel="1">
      <c r="A1358" s="52" t="inlineStr">
        <is>
          <t>UAV-64</t>
        </is>
      </c>
      <c r="B1358" s="52" t="inlineStr">
        <is>
          <t>Autonomous UAV</t>
        </is>
      </c>
      <c r="C1358" s="63" t="inlineStr">
        <is>
          <t>Cube</t>
        </is>
      </c>
      <c r="D1358" s="62" t="inlineStr">
        <is>
          <t>Round fin</t>
        </is>
      </c>
      <c r="E1358" s="52" t="inlineStr">
        <is>
          <t>UAV-59</t>
        </is>
      </c>
      <c r="F1358" s="52" t="n">
        <v>3</v>
      </c>
      <c r="G1358" s="54" t="n">
        <v>0.00200000009</v>
      </c>
      <c r="H1358" s="54" t="n">
        <v>0.0299999993</v>
      </c>
      <c r="I1358" s="54" t="n">
        <v>0.0299999993</v>
      </c>
      <c r="J1358" s="54" t="n">
        <v>0</v>
      </c>
      <c r="K1358" s="54" t="n">
        <v>0</v>
      </c>
      <c r="L1358" s="54" t="n">
        <v>225</v>
      </c>
      <c r="M1358" s="54" t="n">
        <v>0</v>
      </c>
      <c r="N1358" s="54" t="n">
        <v>0</v>
      </c>
      <c r="O1358" s="54" t="n">
        <v>-0.0700000003</v>
      </c>
      <c r="P1358" s="52" t="inlineStr">
        <is>
          <t>Phong</t>
        </is>
      </c>
      <c r="Q1358" s="52" t="inlineStr">
        <is>
          <t>Metal</t>
        </is>
      </c>
      <c r="R1358" s="54" t="n">
        <v>0.45</v>
      </c>
      <c r="S1358" s="54" t="n">
        <v>0.7</v>
      </c>
      <c r="T1358" s="54" t="n">
        <v>0.4</v>
      </c>
      <c r="U1358" s="54" t="n">
        <v>0</v>
      </c>
      <c r="V1358" s="52" t="inlineStr">
        <is>
          <t>No</t>
        </is>
      </c>
      <c r="W1358" s="52" t="inlineStr">
        <is>
          <t>Yes</t>
        </is>
      </c>
      <c r="X1358" s="52" t="inlineStr">
        <is>
          <t>-</t>
        </is>
      </c>
      <c r="Y1358" s="52" t="inlineStr">
        <is>
          <t>Tail fin</t>
        </is>
      </c>
    </row>
    <row r="1359" outlineLevel="1">
      <c r="A1359" s="52" t="inlineStr">
        <is>
          <t>UAV-65</t>
        </is>
      </c>
      <c r="B1359" s="52" t="inlineStr">
        <is>
          <t>Autonomous UAV</t>
        </is>
      </c>
      <c r="C1359" s="63" t="inlineStr">
        <is>
          <t>Cube</t>
        </is>
      </c>
      <c r="D1359" s="62" t="inlineStr">
        <is>
          <t>Round fin</t>
        </is>
      </c>
      <c r="E1359" s="52" t="inlineStr">
        <is>
          <t>UAV-59</t>
        </is>
      </c>
      <c r="F1359" s="52" t="n">
        <v>3</v>
      </c>
      <c r="G1359" s="54" t="n">
        <v>0.00200000009</v>
      </c>
      <c r="H1359" s="54" t="n">
        <v>0.0299999993</v>
      </c>
      <c r="I1359" s="54" t="n">
        <v>0.0299999993</v>
      </c>
      <c r="J1359" s="54" t="n">
        <v>0</v>
      </c>
      <c r="K1359" s="54" t="n">
        <v>0</v>
      </c>
      <c r="L1359" s="54" t="n">
        <v>315</v>
      </c>
      <c r="M1359" s="54" t="n">
        <v>0</v>
      </c>
      <c r="N1359" s="54" t="n">
        <v>0</v>
      </c>
      <c r="O1359" s="54" t="n">
        <v>-0.0700000003</v>
      </c>
      <c r="P1359" s="52" t="inlineStr">
        <is>
          <t>Phong</t>
        </is>
      </c>
      <c r="Q1359" s="52" t="inlineStr">
        <is>
          <t>Metal</t>
        </is>
      </c>
      <c r="R1359" s="54" t="n">
        <v>0.45</v>
      </c>
      <c r="S1359" s="54" t="n">
        <v>0.7</v>
      </c>
      <c r="T1359" s="54" t="n">
        <v>0.4</v>
      </c>
      <c r="U1359" s="54" t="n">
        <v>0</v>
      </c>
      <c r="V1359" s="52" t="inlineStr">
        <is>
          <t>No</t>
        </is>
      </c>
      <c r="W1359" s="52" t="inlineStr">
        <is>
          <t>Yes</t>
        </is>
      </c>
      <c r="X1359" s="52" t="inlineStr">
        <is>
          <t>-</t>
        </is>
      </c>
      <c r="Y1359" s="52" t="inlineStr">
        <is>
          <t>Tail fin</t>
        </is>
      </c>
    </row>
    <row r="1360" outlineLevel="1">
      <c r="A1360" s="52" t="inlineStr">
        <is>
          <t>UAV-66</t>
        </is>
      </c>
      <c r="B1360" s="52" t="inlineStr">
        <is>
          <t>Autonomous UAV</t>
        </is>
      </c>
      <c r="C1360" s="53" t="inlineStr">
        <is>
          <t>Group</t>
        </is>
      </c>
      <c r="D1360" s="57" t="inlineStr">
        <is>
          <t>Launcher rail R</t>
        </is>
      </c>
      <c r="E1360" s="52" t="inlineStr">
        <is>
          <t>UAV-00</t>
        </is>
      </c>
      <c r="F1360" s="52" t="n">
        <v>1</v>
      </c>
      <c r="G1360" s="54" t="n">
        <v>1</v>
      </c>
      <c r="H1360" s="54" t="n">
        <v>1</v>
      </c>
      <c r="I1360" s="54" t="n">
        <v>1</v>
      </c>
      <c r="J1360" s="54" t="n">
        <v>0</v>
      </c>
      <c r="K1360" s="54" t="n">
        <v>0</v>
      </c>
      <c r="L1360" s="54" t="n">
        <v>0</v>
      </c>
      <c r="M1360" s="54" t="n">
        <v>-0.104999997</v>
      </c>
      <c r="N1360" s="54" t="n">
        <v>-0.075000003</v>
      </c>
      <c r="O1360" s="54" t="n">
        <v>0</v>
      </c>
      <c r="P1360" s="52" t="inlineStr">
        <is>
          <t>-</t>
        </is>
      </c>
      <c r="Q1360" s="52" t="inlineStr">
        <is>
          <t>Plain</t>
        </is>
      </c>
      <c r="R1360" s="54" t="n">
        <v>0.5</v>
      </c>
      <c r="S1360" s="54" t="n">
        <v>0</v>
      </c>
      <c r="T1360" s="54" t="n">
        <v>0.2</v>
      </c>
      <c r="U1360" s="54" t="n">
        <v>0</v>
      </c>
      <c r="V1360" s="52" t="inlineStr">
        <is>
          <t>No</t>
        </is>
      </c>
      <c r="W1360" s="52" t="inlineStr">
        <is>
          <t>Yes</t>
        </is>
      </c>
      <c r="X1360" s="52" t="inlineStr">
        <is>
          <t>-</t>
        </is>
      </c>
      <c r="Y1360" s="52" t="inlineStr">
        <is>
          <t>Under-body launcher rail</t>
        </is>
      </c>
    </row>
    <row r="1361" outlineLevel="1">
      <c r="A1361" s="52" t="inlineStr">
        <is>
          <t>UAV-67</t>
        </is>
      </c>
      <c r="B1361" s="52" t="inlineStr">
        <is>
          <t>Autonomous UAV</t>
        </is>
      </c>
      <c r="C1361" s="63" t="inlineStr">
        <is>
          <t>Cube</t>
        </is>
      </c>
      <c r="D1361" s="60" t="inlineStr">
        <is>
          <t>Rail</t>
        </is>
      </c>
      <c r="E1361" s="52" t="inlineStr">
        <is>
          <t>UAV-66</t>
        </is>
      </c>
      <c r="F1361" s="52" t="n">
        <v>2</v>
      </c>
      <c r="G1361" s="54" t="n">
        <v>0.0120000001</v>
      </c>
      <c r="H1361" s="54" t="n">
        <v>0.0120000001</v>
      </c>
      <c r="I1361" s="54" t="n">
        <v>0.219999999</v>
      </c>
      <c r="J1361" s="54" t="n">
        <v>0</v>
      </c>
      <c r="K1361" s="54" t="n">
        <v>0</v>
      </c>
      <c r="L1361" s="54" t="n">
        <v>0</v>
      </c>
      <c r="M1361" s="54" t="n">
        <v>0</v>
      </c>
      <c r="N1361" s="54" t="n">
        <v>0.0120000001</v>
      </c>
      <c r="O1361" s="54" t="n">
        <v>0</v>
      </c>
      <c r="P1361" s="52" t="inlineStr">
        <is>
          <t>Phong</t>
        </is>
      </c>
      <c r="Q1361" s="52" t="inlineStr">
        <is>
          <t>Metal</t>
        </is>
      </c>
      <c r="R1361" s="54" t="n">
        <v>0.45</v>
      </c>
      <c r="S1361" s="54" t="n">
        <v>0.7</v>
      </c>
      <c r="T1361" s="54" t="n">
        <v>0.4</v>
      </c>
      <c r="U1361" s="54" t="n">
        <v>0</v>
      </c>
      <c r="V1361" s="52" t="inlineStr">
        <is>
          <t>No</t>
        </is>
      </c>
      <c r="W1361" s="52" t="inlineStr">
        <is>
          <t>Yes</t>
        </is>
      </c>
      <c r="X1361" s="52" t="inlineStr">
        <is>
          <t>-</t>
        </is>
      </c>
      <c r="Y1361" s="52" t="inlineStr">
        <is>
          <t>Launch rail</t>
        </is>
      </c>
    </row>
    <row r="1362" outlineLevel="1">
      <c r="A1362" s="52" t="inlineStr">
        <is>
          <t>UAV-68</t>
        </is>
      </c>
      <c r="B1362" s="52" t="inlineStr">
        <is>
          <t>Autonomous UAV</t>
        </is>
      </c>
      <c r="C1362" s="63" t="inlineStr">
        <is>
          <t>Cube</t>
        </is>
      </c>
      <c r="D1362" s="60" t="inlineStr">
        <is>
          <t>Rail strut</t>
        </is>
      </c>
      <c r="E1362" s="52" t="inlineStr">
        <is>
          <t>UAV-66</t>
        </is>
      </c>
      <c r="F1362" s="52" t="n">
        <v>2</v>
      </c>
      <c r="G1362" s="54" t="n">
        <v>0.00800000038</v>
      </c>
      <c r="H1362" s="54" t="n">
        <v>0.0199999996</v>
      </c>
      <c r="I1362" s="54" t="n">
        <v>0.00800000038</v>
      </c>
      <c r="J1362" s="54" t="n">
        <v>0</v>
      </c>
      <c r="K1362" s="54" t="n">
        <v>0</v>
      </c>
      <c r="L1362" s="54" t="n">
        <v>0</v>
      </c>
      <c r="M1362" s="54" t="n">
        <v>0</v>
      </c>
      <c r="N1362" s="54" t="n">
        <v>0.0250000004</v>
      </c>
      <c r="O1362" s="54" t="n">
        <v>0.0500000007</v>
      </c>
      <c r="P1362" s="52" t="inlineStr">
        <is>
          <t>Phong</t>
        </is>
      </c>
      <c r="Q1362" s="52" t="inlineStr">
        <is>
          <t>Metal</t>
        </is>
      </c>
      <c r="R1362" s="54" t="n">
        <v>0.45</v>
      </c>
      <c r="S1362" s="54" t="n">
        <v>0.7</v>
      </c>
      <c r="T1362" s="54" t="n">
        <v>0.4</v>
      </c>
      <c r="U1362" s="54" t="n">
        <v>0</v>
      </c>
      <c r="V1362" s="52" t="inlineStr">
        <is>
          <t>No</t>
        </is>
      </c>
      <c r="W1362" s="52" t="inlineStr">
        <is>
          <t>Yes</t>
        </is>
      </c>
      <c r="X1362" s="52" t="inlineStr">
        <is>
          <t>-</t>
        </is>
      </c>
      <c r="Y1362" s="52" t="inlineStr">
        <is>
          <t>Strut to the frame</t>
        </is>
      </c>
    </row>
    <row r="1363" outlineLevel="1">
      <c r="A1363" s="52" t="inlineStr">
        <is>
          <t>UAV-69</t>
        </is>
      </c>
      <c r="B1363" s="52" t="inlineStr">
        <is>
          <t>Autonomous UAV</t>
        </is>
      </c>
      <c r="C1363" s="53" t="inlineStr">
        <is>
          <t>Group</t>
        </is>
      </c>
      <c r="D1363" s="60" t="inlineStr">
        <is>
          <t>Round</t>
        </is>
      </c>
      <c r="E1363" s="52" t="inlineStr">
        <is>
          <t>UAV-66</t>
        </is>
      </c>
      <c r="F1363" s="52" t="n">
        <v>2</v>
      </c>
      <c r="G1363" s="54" t="n">
        <v>1</v>
      </c>
      <c r="H1363" s="54" t="n">
        <v>1</v>
      </c>
      <c r="I1363" s="54" t="n">
        <v>1</v>
      </c>
      <c r="J1363" s="54" t="n">
        <v>0</v>
      </c>
      <c r="K1363" s="54" t="n">
        <v>0</v>
      </c>
      <c r="L1363" s="54" t="n">
        <v>0</v>
      </c>
      <c r="M1363" s="54" t="n">
        <v>-0.0219999999</v>
      </c>
      <c r="N1363" s="54" t="n">
        <v>-0.00800000038</v>
      </c>
      <c r="O1363" s="54" t="n">
        <v>0</v>
      </c>
      <c r="P1363" s="52" t="inlineStr">
        <is>
          <t>-</t>
        </is>
      </c>
      <c r="Q1363" s="52" t="inlineStr">
        <is>
          <t>Plain</t>
        </is>
      </c>
      <c r="R1363" s="54" t="n">
        <v>0.5</v>
      </c>
      <c r="S1363" s="54" t="n">
        <v>0</v>
      </c>
      <c r="T1363" s="54" t="n">
        <v>0.2</v>
      </c>
      <c r="U1363" s="54" t="n">
        <v>0</v>
      </c>
      <c r="V1363" s="52" t="inlineStr">
        <is>
          <t>No</t>
        </is>
      </c>
      <c r="W1363" s="52" t="inlineStr">
        <is>
          <t>Yes</t>
        </is>
      </c>
      <c r="X1363" s="52" t="inlineStr">
        <is>
          <t>Hidden at launch, reappears after the reload</t>
        </is>
      </c>
      <c r="Y1363" s="52" t="inlineStr">
        <is>
          <t>One round on the rail</t>
        </is>
      </c>
    </row>
    <row r="1364" outlineLevel="1">
      <c r="A1364" s="52" t="inlineStr">
        <is>
          <t>UAV-70</t>
        </is>
      </c>
      <c r="B1364" s="52" t="inlineStr">
        <is>
          <t>Autonomous UAV</t>
        </is>
      </c>
      <c r="C1364" s="58" t="inlineStr">
        <is>
          <t>Cylinder</t>
        </is>
      </c>
      <c r="D1364" s="62" t="inlineStr">
        <is>
          <t>Round body</t>
        </is>
      </c>
      <c r="E1364" s="52" t="inlineStr">
        <is>
          <t>UAV-69</t>
        </is>
      </c>
      <c r="F1364" s="52" t="n">
        <v>3</v>
      </c>
      <c r="G1364" s="54" t="n">
        <v>0.0219999999</v>
      </c>
      <c r="H1364" s="54" t="n">
        <v>0.0219999999</v>
      </c>
      <c r="I1364" s="54" t="n">
        <v>0.170000002</v>
      </c>
      <c r="J1364" s="54" t="n">
        <v>0</v>
      </c>
      <c r="K1364" s="54" t="n">
        <v>0</v>
      </c>
      <c r="L1364" s="54" t="n">
        <v>0</v>
      </c>
      <c r="M1364" s="54" t="n">
        <v>0</v>
      </c>
      <c r="N1364" s="54" t="n">
        <v>0</v>
      </c>
      <c r="O1364" s="54" t="n">
        <v>0</v>
      </c>
      <c r="P1364" s="52" t="inlineStr">
        <is>
          <t>Phong</t>
        </is>
      </c>
      <c r="Q1364" s="52" t="inlineStr">
        <is>
          <t>Paint</t>
        </is>
      </c>
      <c r="R1364" s="54" t="n">
        <v>0.4</v>
      </c>
      <c r="S1364" s="54" t="n">
        <v>0.1</v>
      </c>
      <c r="T1364" s="54" t="n">
        <v>0.45</v>
      </c>
      <c r="U1364" s="54" t="n">
        <v>0</v>
      </c>
      <c r="V1364" s="52" t="inlineStr">
        <is>
          <t>No</t>
        </is>
      </c>
      <c r="W1364" s="52" t="inlineStr">
        <is>
          <t>Yes</t>
        </is>
      </c>
      <c r="X1364" s="52" t="inlineStr">
        <is>
          <t>-</t>
        </is>
      </c>
      <c r="Y1364" s="52" t="inlineStr">
        <is>
          <t>Airframe tube</t>
        </is>
      </c>
    </row>
    <row r="1365" outlineLevel="1">
      <c r="A1365" s="52" t="inlineStr">
        <is>
          <t>UAV-71</t>
        </is>
      </c>
      <c r="B1365" s="52" t="inlineStr">
        <is>
          <t>Autonomous UAV</t>
        </is>
      </c>
      <c r="C1365" s="61" t="inlineStr">
        <is>
          <t>Cone</t>
        </is>
      </c>
      <c r="D1365" s="62" t="inlineStr">
        <is>
          <t>Round nose</t>
        </is>
      </c>
      <c r="E1365" s="52" t="inlineStr">
        <is>
          <t>UAV-69</t>
        </is>
      </c>
      <c r="F1365" s="52" t="n">
        <v>3</v>
      </c>
      <c r="G1365" s="54" t="n">
        <v>0.0219999999</v>
      </c>
      <c r="H1365" s="54" t="n">
        <v>0.0219999999</v>
      </c>
      <c r="I1365" s="54" t="n">
        <v>0.0399999991</v>
      </c>
      <c r="J1365" s="54" t="n">
        <v>0</v>
      </c>
      <c r="K1365" s="54" t="n">
        <v>0</v>
      </c>
      <c r="L1365" s="54" t="n">
        <v>0</v>
      </c>
      <c r="M1365" s="54" t="n">
        <v>0</v>
      </c>
      <c r="N1365" s="54" t="n">
        <v>0</v>
      </c>
      <c r="O1365" s="54" t="n">
        <v>0.104999997</v>
      </c>
      <c r="P1365" s="52" t="inlineStr">
        <is>
          <t>Phong</t>
        </is>
      </c>
      <c r="Q1365" s="52" t="inlineStr">
        <is>
          <t>Glass</t>
        </is>
      </c>
      <c r="R1365" s="54" t="n">
        <v>0.08</v>
      </c>
      <c r="S1365" s="54" t="n">
        <v>0</v>
      </c>
      <c r="T1365" s="54" t="n">
        <v>0.45</v>
      </c>
      <c r="U1365" s="54" t="n">
        <v>0</v>
      </c>
      <c r="V1365" s="52" t="inlineStr">
        <is>
          <t>No</t>
        </is>
      </c>
      <c r="W1365" s="52" t="inlineStr">
        <is>
          <t>Yes</t>
        </is>
      </c>
      <c r="X1365" s="52" t="inlineStr">
        <is>
          <t>-</t>
        </is>
      </c>
      <c r="Y1365" s="52" t="inlineStr">
        <is>
          <t>Seeker dome</t>
        </is>
      </c>
    </row>
    <row r="1366" outlineLevel="1">
      <c r="A1366" s="52" t="inlineStr">
        <is>
          <t>UAV-72</t>
        </is>
      </c>
      <c r="B1366" s="52" t="inlineStr">
        <is>
          <t>Autonomous UAV</t>
        </is>
      </c>
      <c r="C1366" s="63" t="inlineStr">
        <is>
          <t>Cube</t>
        </is>
      </c>
      <c r="D1366" s="62" t="inlineStr">
        <is>
          <t>Round fin</t>
        </is>
      </c>
      <c r="E1366" s="52" t="inlineStr">
        <is>
          <t>UAV-69</t>
        </is>
      </c>
      <c r="F1366" s="52" t="n">
        <v>3</v>
      </c>
      <c r="G1366" s="54" t="n">
        <v>0.00200000009</v>
      </c>
      <c r="H1366" s="54" t="n">
        <v>0.0299999993</v>
      </c>
      <c r="I1366" s="54" t="n">
        <v>0.0299999993</v>
      </c>
      <c r="J1366" s="54" t="n">
        <v>0</v>
      </c>
      <c r="K1366" s="54" t="n">
        <v>0</v>
      </c>
      <c r="L1366" s="54" t="n">
        <v>45</v>
      </c>
      <c r="M1366" s="54" t="n">
        <v>0</v>
      </c>
      <c r="N1366" s="54" t="n">
        <v>0</v>
      </c>
      <c r="O1366" s="54" t="n">
        <v>-0.0700000003</v>
      </c>
      <c r="P1366" s="52" t="inlineStr">
        <is>
          <t>Phong</t>
        </is>
      </c>
      <c r="Q1366" s="52" t="inlineStr">
        <is>
          <t>Metal</t>
        </is>
      </c>
      <c r="R1366" s="54" t="n">
        <v>0.45</v>
      </c>
      <c r="S1366" s="54" t="n">
        <v>0.7</v>
      </c>
      <c r="T1366" s="54" t="n">
        <v>0.4</v>
      </c>
      <c r="U1366" s="54" t="n">
        <v>0</v>
      </c>
      <c r="V1366" s="52" t="inlineStr">
        <is>
          <t>No</t>
        </is>
      </c>
      <c r="W1366" s="52" t="inlineStr">
        <is>
          <t>Yes</t>
        </is>
      </c>
      <c r="X1366" s="52" t="inlineStr">
        <is>
          <t>-</t>
        </is>
      </c>
      <c r="Y1366" s="52" t="inlineStr">
        <is>
          <t>Tail fin</t>
        </is>
      </c>
    </row>
    <row r="1367" outlineLevel="1">
      <c r="A1367" s="52" t="inlineStr">
        <is>
          <t>UAV-73</t>
        </is>
      </c>
      <c r="B1367" s="52" t="inlineStr">
        <is>
          <t>Autonomous UAV</t>
        </is>
      </c>
      <c r="C1367" s="63" t="inlineStr">
        <is>
          <t>Cube</t>
        </is>
      </c>
      <c r="D1367" s="62" t="inlineStr">
        <is>
          <t>Round fin</t>
        </is>
      </c>
      <c r="E1367" s="52" t="inlineStr">
        <is>
          <t>UAV-69</t>
        </is>
      </c>
      <c r="F1367" s="52" t="n">
        <v>3</v>
      </c>
      <c r="G1367" s="54" t="n">
        <v>0.00200000009</v>
      </c>
      <c r="H1367" s="54" t="n">
        <v>0.0299999993</v>
      </c>
      <c r="I1367" s="54" t="n">
        <v>0.0299999993</v>
      </c>
      <c r="J1367" s="54" t="n">
        <v>0</v>
      </c>
      <c r="K1367" s="54" t="n">
        <v>0</v>
      </c>
      <c r="L1367" s="54" t="n">
        <v>135</v>
      </c>
      <c r="M1367" s="54" t="n">
        <v>0</v>
      </c>
      <c r="N1367" s="54" t="n">
        <v>0</v>
      </c>
      <c r="O1367" s="54" t="n">
        <v>-0.0700000003</v>
      </c>
      <c r="P1367" s="52" t="inlineStr">
        <is>
          <t>Phong</t>
        </is>
      </c>
      <c r="Q1367" s="52" t="inlineStr">
        <is>
          <t>Metal</t>
        </is>
      </c>
      <c r="R1367" s="54" t="n">
        <v>0.45</v>
      </c>
      <c r="S1367" s="54" t="n">
        <v>0.7</v>
      </c>
      <c r="T1367" s="54" t="n">
        <v>0.4</v>
      </c>
      <c r="U1367" s="54" t="n">
        <v>0</v>
      </c>
      <c r="V1367" s="52" t="inlineStr">
        <is>
          <t>No</t>
        </is>
      </c>
      <c r="W1367" s="52" t="inlineStr">
        <is>
          <t>Yes</t>
        </is>
      </c>
      <c r="X1367" s="52" t="inlineStr">
        <is>
          <t>-</t>
        </is>
      </c>
      <c r="Y1367" s="52" t="inlineStr">
        <is>
          <t>Tail fin</t>
        </is>
      </c>
    </row>
    <row r="1368" outlineLevel="1">
      <c r="A1368" s="52" t="inlineStr">
        <is>
          <t>UAV-74</t>
        </is>
      </c>
      <c r="B1368" s="52" t="inlineStr">
        <is>
          <t>Autonomous UAV</t>
        </is>
      </c>
      <c r="C1368" s="63" t="inlineStr">
        <is>
          <t>Cube</t>
        </is>
      </c>
      <c r="D1368" s="62" t="inlineStr">
        <is>
          <t>Round fin</t>
        </is>
      </c>
      <c r="E1368" s="52" t="inlineStr">
        <is>
          <t>UAV-69</t>
        </is>
      </c>
      <c r="F1368" s="52" t="n">
        <v>3</v>
      </c>
      <c r="G1368" s="54" t="n">
        <v>0.00200000009</v>
      </c>
      <c r="H1368" s="54" t="n">
        <v>0.0299999993</v>
      </c>
      <c r="I1368" s="54" t="n">
        <v>0.0299999993</v>
      </c>
      <c r="J1368" s="54" t="n">
        <v>0</v>
      </c>
      <c r="K1368" s="54" t="n">
        <v>0</v>
      </c>
      <c r="L1368" s="54" t="n">
        <v>225</v>
      </c>
      <c r="M1368" s="54" t="n">
        <v>0</v>
      </c>
      <c r="N1368" s="54" t="n">
        <v>0</v>
      </c>
      <c r="O1368" s="54" t="n">
        <v>-0.0700000003</v>
      </c>
      <c r="P1368" s="52" t="inlineStr">
        <is>
          <t>Phong</t>
        </is>
      </c>
      <c r="Q1368" s="52" t="inlineStr">
        <is>
          <t>Metal</t>
        </is>
      </c>
      <c r="R1368" s="54" t="n">
        <v>0.45</v>
      </c>
      <c r="S1368" s="54" t="n">
        <v>0.7</v>
      </c>
      <c r="T1368" s="54" t="n">
        <v>0.4</v>
      </c>
      <c r="U1368" s="54" t="n">
        <v>0</v>
      </c>
      <c r="V1368" s="52" t="inlineStr">
        <is>
          <t>No</t>
        </is>
      </c>
      <c r="W1368" s="52" t="inlineStr">
        <is>
          <t>Yes</t>
        </is>
      </c>
      <c r="X1368" s="52" t="inlineStr">
        <is>
          <t>-</t>
        </is>
      </c>
      <c r="Y1368" s="52" t="inlineStr">
        <is>
          <t>Tail fin</t>
        </is>
      </c>
    </row>
    <row r="1369" outlineLevel="1">
      <c r="A1369" s="52" t="inlineStr">
        <is>
          <t>UAV-75</t>
        </is>
      </c>
      <c r="B1369" s="52" t="inlineStr">
        <is>
          <t>Autonomous UAV</t>
        </is>
      </c>
      <c r="C1369" s="63" t="inlineStr">
        <is>
          <t>Cube</t>
        </is>
      </c>
      <c r="D1369" s="62" t="inlineStr">
        <is>
          <t>Round fin</t>
        </is>
      </c>
      <c r="E1369" s="52" t="inlineStr">
        <is>
          <t>UAV-69</t>
        </is>
      </c>
      <c r="F1369" s="52" t="n">
        <v>3</v>
      </c>
      <c r="G1369" s="54" t="n">
        <v>0.00200000009</v>
      </c>
      <c r="H1369" s="54" t="n">
        <v>0.0299999993</v>
      </c>
      <c r="I1369" s="54" t="n">
        <v>0.0299999993</v>
      </c>
      <c r="J1369" s="54" t="n">
        <v>0</v>
      </c>
      <c r="K1369" s="54" t="n">
        <v>0</v>
      </c>
      <c r="L1369" s="54" t="n">
        <v>315</v>
      </c>
      <c r="M1369" s="54" t="n">
        <v>0</v>
      </c>
      <c r="N1369" s="54" t="n">
        <v>0</v>
      </c>
      <c r="O1369" s="54" t="n">
        <v>-0.0700000003</v>
      </c>
      <c r="P1369" s="52" t="inlineStr">
        <is>
          <t>Phong</t>
        </is>
      </c>
      <c r="Q1369" s="52" t="inlineStr">
        <is>
          <t>Metal</t>
        </is>
      </c>
      <c r="R1369" s="54" t="n">
        <v>0.45</v>
      </c>
      <c r="S1369" s="54" t="n">
        <v>0.7</v>
      </c>
      <c r="T1369" s="54" t="n">
        <v>0.4</v>
      </c>
      <c r="U1369" s="54" t="n">
        <v>0</v>
      </c>
      <c r="V1369" s="52" t="inlineStr">
        <is>
          <t>No</t>
        </is>
      </c>
      <c r="W1369" s="52" t="inlineStr">
        <is>
          <t>Yes</t>
        </is>
      </c>
      <c r="X1369" s="52" t="inlineStr">
        <is>
          <t>-</t>
        </is>
      </c>
      <c r="Y1369" s="52" t="inlineStr">
        <is>
          <t>Tail fin</t>
        </is>
      </c>
    </row>
    <row r="1370" outlineLevel="1">
      <c r="A1370" s="52" t="inlineStr">
        <is>
          <t>UAV-76</t>
        </is>
      </c>
      <c r="B1370" s="52" t="inlineStr">
        <is>
          <t>Autonomous UAV</t>
        </is>
      </c>
      <c r="C1370" s="53" t="inlineStr">
        <is>
          <t>Group</t>
        </is>
      </c>
      <c r="D1370" s="60" t="inlineStr">
        <is>
          <t>Round</t>
        </is>
      </c>
      <c r="E1370" s="52" t="inlineStr">
        <is>
          <t>UAV-66</t>
        </is>
      </c>
      <c r="F1370" s="52" t="n">
        <v>2</v>
      </c>
      <c r="G1370" s="54" t="n">
        <v>1</v>
      </c>
      <c r="H1370" s="54" t="n">
        <v>1</v>
      </c>
      <c r="I1370" s="54" t="n">
        <v>1</v>
      </c>
      <c r="J1370" s="54" t="n">
        <v>0</v>
      </c>
      <c r="K1370" s="54" t="n">
        <v>0</v>
      </c>
      <c r="L1370" s="54" t="n">
        <v>0</v>
      </c>
      <c r="M1370" s="54" t="n">
        <v>0.0219999999</v>
      </c>
      <c r="N1370" s="54" t="n">
        <v>-0.00800000038</v>
      </c>
      <c r="O1370" s="54" t="n">
        <v>0</v>
      </c>
      <c r="P1370" s="52" t="inlineStr">
        <is>
          <t>-</t>
        </is>
      </c>
      <c r="Q1370" s="52" t="inlineStr">
        <is>
          <t>Plain</t>
        </is>
      </c>
      <c r="R1370" s="54" t="n">
        <v>0.5</v>
      </c>
      <c r="S1370" s="54" t="n">
        <v>0</v>
      </c>
      <c r="T1370" s="54" t="n">
        <v>0.2</v>
      </c>
      <c r="U1370" s="54" t="n">
        <v>0</v>
      </c>
      <c r="V1370" s="52" t="inlineStr">
        <is>
          <t>No</t>
        </is>
      </c>
      <c r="W1370" s="52" t="inlineStr">
        <is>
          <t>Yes</t>
        </is>
      </c>
      <c r="X1370" s="52" t="inlineStr">
        <is>
          <t>Hidden at launch, reappears after the reload</t>
        </is>
      </c>
      <c r="Y1370" s="52" t="inlineStr">
        <is>
          <t>One round on the rail</t>
        </is>
      </c>
    </row>
    <row r="1371" outlineLevel="1">
      <c r="A1371" s="52" t="inlineStr">
        <is>
          <t>UAV-77</t>
        </is>
      </c>
      <c r="B1371" s="52" t="inlineStr">
        <is>
          <t>Autonomous UAV</t>
        </is>
      </c>
      <c r="C1371" s="58" t="inlineStr">
        <is>
          <t>Cylinder</t>
        </is>
      </c>
      <c r="D1371" s="62" t="inlineStr">
        <is>
          <t>Round body</t>
        </is>
      </c>
      <c r="E1371" s="52" t="inlineStr">
        <is>
          <t>UAV-76</t>
        </is>
      </c>
      <c r="F1371" s="52" t="n">
        <v>3</v>
      </c>
      <c r="G1371" s="54" t="n">
        <v>0.0219999999</v>
      </c>
      <c r="H1371" s="54" t="n">
        <v>0.0219999999</v>
      </c>
      <c r="I1371" s="54" t="n">
        <v>0.170000002</v>
      </c>
      <c r="J1371" s="54" t="n">
        <v>0</v>
      </c>
      <c r="K1371" s="54" t="n">
        <v>0</v>
      </c>
      <c r="L1371" s="54" t="n">
        <v>0</v>
      </c>
      <c r="M1371" s="54" t="n">
        <v>0</v>
      </c>
      <c r="N1371" s="54" t="n">
        <v>0</v>
      </c>
      <c r="O1371" s="54" t="n">
        <v>0</v>
      </c>
      <c r="P1371" s="52" t="inlineStr">
        <is>
          <t>Phong</t>
        </is>
      </c>
      <c r="Q1371" s="52" t="inlineStr">
        <is>
          <t>Paint</t>
        </is>
      </c>
      <c r="R1371" s="54" t="n">
        <v>0.4</v>
      </c>
      <c r="S1371" s="54" t="n">
        <v>0.1</v>
      </c>
      <c r="T1371" s="54" t="n">
        <v>0.45</v>
      </c>
      <c r="U1371" s="54" t="n">
        <v>0</v>
      </c>
      <c r="V1371" s="52" t="inlineStr">
        <is>
          <t>No</t>
        </is>
      </c>
      <c r="W1371" s="52" t="inlineStr">
        <is>
          <t>Yes</t>
        </is>
      </c>
      <c r="X1371" s="52" t="inlineStr">
        <is>
          <t>-</t>
        </is>
      </c>
      <c r="Y1371" s="52" t="inlineStr">
        <is>
          <t>Airframe tube</t>
        </is>
      </c>
    </row>
    <row r="1372" outlineLevel="1">
      <c r="A1372" s="52" t="inlineStr">
        <is>
          <t>UAV-78</t>
        </is>
      </c>
      <c r="B1372" s="52" t="inlineStr">
        <is>
          <t>Autonomous UAV</t>
        </is>
      </c>
      <c r="C1372" s="61" t="inlineStr">
        <is>
          <t>Cone</t>
        </is>
      </c>
      <c r="D1372" s="62" t="inlineStr">
        <is>
          <t>Round nose</t>
        </is>
      </c>
      <c r="E1372" s="52" t="inlineStr">
        <is>
          <t>UAV-76</t>
        </is>
      </c>
      <c r="F1372" s="52" t="n">
        <v>3</v>
      </c>
      <c r="G1372" s="54" t="n">
        <v>0.0219999999</v>
      </c>
      <c r="H1372" s="54" t="n">
        <v>0.0219999999</v>
      </c>
      <c r="I1372" s="54" t="n">
        <v>0.0399999991</v>
      </c>
      <c r="J1372" s="54" t="n">
        <v>0</v>
      </c>
      <c r="K1372" s="54" t="n">
        <v>0</v>
      </c>
      <c r="L1372" s="54" t="n">
        <v>0</v>
      </c>
      <c r="M1372" s="54" t="n">
        <v>0</v>
      </c>
      <c r="N1372" s="54" t="n">
        <v>0</v>
      </c>
      <c r="O1372" s="54" t="n">
        <v>0.104999997</v>
      </c>
      <c r="P1372" s="52" t="inlineStr">
        <is>
          <t>Phong</t>
        </is>
      </c>
      <c r="Q1372" s="52" t="inlineStr">
        <is>
          <t>Glass</t>
        </is>
      </c>
      <c r="R1372" s="54" t="n">
        <v>0.08</v>
      </c>
      <c r="S1372" s="54" t="n">
        <v>0</v>
      </c>
      <c r="T1372" s="54" t="n">
        <v>0.45</v>
      </c>
      <c r="U1372" s="54" t="n">
        <v>0</v>
      </c>
      <c r="V1372" s="52" t="inlineStr">
        <is>
          <t>No</t>
        </is>
      </c>
      <c r="W1372" s="52" t="inlineStr">
        <is>
          <t>Yes</t>
        </is>
      </c>
      <c r="X1372" s="52" t="inlineStr">
        <is>
          <t>-</t>
        </is>
      </c>
      <c r="Y1372" s="52" t="inlineStr">
        <is>
          <t>Seeker dome</t>
        </is>
      </c>
    </row>
    <row r="1373" outlineLevel="1">
      <c r="A1373" s="52" t="inlineStr">
        <is>
          <t>UAV-79</t>
        </is>
      </c>
      <c r="B1373" s="52" t="inlineStr">
        <is>
          <t>Autonomous UAV</t>
        </is>
      </c>
      <c r="C1373" s="63" t="inlineStr">
        <is>
          <t>Cube</t>
        </is>
      </c>
      <c r="D1373" s="62" t="inlineStr">
        <is>
          <t>Round fin</t>
        </is>
      </c>
      <c r="E1373" s="52" t="inlineStr">
        <is>
          <t>UAV-76</t>
        </is>
      </c>
      <c r="F1373" s="52" t="n">
        <v>3</v>
      </c>
      <c r="G1373" s="54" t="n">
        <v>0.00200000009</v>
      </c>
      <c r="H1373" s="54" t="n">
        <v>0.0299999993</v>
      </c>
      <c r="I1373" s="54" t="n">
        <v>0.0299999993</v>
      </c>
      <c r="J1373" s="54" t="n">
        <v>0</v>
      </c>
      <c r="K1373" s="54" t="n">
        <v>0</v>
      </c>
      <c r="L1373" s="54" t="n">
        <v>45</v>
      </c>
      <c r="M1373" s="54" t="n">
        <v>0</v>
      </c>
      <c r="N1373" s="54" t="n">
        <v>0</v>
      </c>
      <c r="O1373" s="54" t="n">
        <v>-0.0700000003</v>
      </c>
      <c r="P1373" s="52" t="inlineStr">
        <is>
          <t>Phong</t>
        </is>
      </c>
      <c r="Q1373" s="52" t="inlineStr">
        <is>
          <t>Metal</t>
        </is>
      </c>
      <c r="R1373" s="54" t="n">
        <v>0.45</v>
      </c>
      <c r="S1373" s="54" t="n">
        <v>0.7</v>
      </c>
      <c r="T1373" s="54" t="n">
        <v>0.4</v>
      </c>
      <c r="U1373" s="54" t="n">
        <v>0</v>
      </c>
      <c r="V1373" s="52" t="inlineStr">
        <is>
          <t>No</t>
        </is>
      </c>
      <c r="W1373" s="52" t="inlineStr">
        <is>
          <t>Yes</t>
        </is>
      </c>
      <c r="X1373" s="52" t="inlineStr">
        <is>
          <t>-</t>
        </is>
      </c>
      <c r="Y1373" s="52" t="inlineStr">
        <is>
          <t>Tail fin</t>
        </is>
      </c>
    </row>
    <row r="1374" outlineLevel="1">
      <c r="A1374" s="52" t="inlineStr">
        <is>
          <t>UAV-80</t>
        </is>
      </c>
      <c r="B1374" s="52" t="inlineStr">
        <is>
          <t>Autonomous UAV</t>
        </is>
      </c>
      <c r="C1374" s="63" t="inlineStr">
        <is>
          <t>Cube</t>
        </is>
      </c>
      <c r="D1374" s="62" t="inlineStr">
        <is>
          <t>Round fin</t>
        </is>
      </c>
      <c r="E1374" s="52" t="inlineStr">
        <is>
          <t>UAV-76</t>
        </is>
      </c>
      <c r="F1374" s="52" t="n">
        <v>3</v>
      </c>
      <c r="G1374" s="54" t="n">
        <v>0.00200000009</v>
      </c>
      <c r="H1374" s="54" t="n">
        <v>0.0299999993</v>
      </c>
      <c r="I1374" s="54" t="n">
        <v>0.0299999993</v>
      </c>
      <c r="J1374" s="54" t="n">
        <v>0</v>
      </c>
      <c r="K1374" s="54" t="n">
        <v>0</v>
      </c>
      <c r="L1374" s="54" t="n">
        <v>135</v>
      </c>
      <c r="M1374" s="54" t="n">
        <v>0</v>
      </c>
      <c r="N1374" s="54" t="n">
        <v>0</v>
      </c>
      <c r="O1374" s="54" t="n">
        <v>-0.0700000003</v>
      </c>
      <c r="P1374" s="52" t="inlineStr">
        <is>
          <t>Phong</t>
        </is>
      </c>
      <c r="Q1374" s="52" t="inlineStr">
        <is>
          <t>Metal</t>
        </is>
      </c>
      <c r="R1374" s="54" t="n">
        <v>0.45</v>
      </c>
      <c r="S1374" s="54" t="n">
        <v>0.7</v>
      </c>
      <c r="T1374" s="54" t="n">
        <v>0.4</v>
      </c>
      <c r="U1374" s="54" t="n">
        <v>0</v>
      </c>
      <c r="V1374" s="52" t="inlineStr">
        <is>
          <t>No</t>
        </is>
      </c>
      <c r="W1374" s="52" t="inlineStr">
        <is>
          <t>Yes</t>
        </is>
      </c>
      <c r="X1374" s="52" t="inlineStr">
        <is>
          <t>-</t>
        </is>
      </c>
      <c r="Y1374" s="52" t="inlineStr">
        <is>
          <t>Tail fin</t>
        </is>
      </c>
    </row>
    <row r="1375" outlineLevel="1">
      <c r="A1375" s="52" t="inlineStr">
        <is>
          <t>UAV-81</t>
        </is>
      </c>
      <c r="B1375" s="52" t="inlineStr">
        <is>
          <t>Autonomous UAV</t>
        </is>
      </c>
      <c r="C1375" s="63" t="inlineStr">
        <is>
          <t>Cube</t>
        </is>
      </c>
      <c r="D1375" s="62" t="inlineStr">
        <is>
          <t>Round fin</t>
        </is>
      </c>
      <c r="E1375" s="52" t="inlineStr">
        <is>
          <t>UAV-76</t>
        </is>
      </c>
      <c r="F1375" s="52" t="n">
        <v>3</v>
      </c>
      <c r="G1375" s="54" t="n">
        <v>0.00200000009</v>
      </c>
      <c r="H1375" s="54" t="n">
        <v>0.0299999993</v>
      </c>
      <c r="I1375" s="54" t="n">
        <v>0.0299999993</v>
      </c>
      <c r="J1375" s="54" t="n">
        <v>0</v>
      </c>
      <c r="K1375" s="54" t="n">
        <v>0</v>
      </c>
      <c r="L1375" s="54" t="n">
        <v>225</v>
      </c>
      <c r="M1375" s="54" t="n">
        <v>0</v>
      </c>
      <c r="N1375" s="54" t="n">
        <v>0</v>
      </c>
      <c r="O1375" s="54" t="n">
        <v>-0.0700000003</v>
      </c>
      <c r="P1375" s="52" t="inlineStr">
        <is>
          <t>Phong</t>
        </is>
      </c>
      <c r="Q1375" s="52" t="inlineStr">
        <is>
          <t>Metal</t>
        </is>
      </c>
      <c r="R1375" s="54" t="n">
        <v>0.45</v>
      </c>
      <c r="S1375" s="54" t="n">
        <v>0.7</v>
      </c>
      <c r="T1375" s="54" t="n">
        <v>0.4</v>
      </c>
      <c r="U1375" s="54" t="n">
        <v>0</v>
      </c>
      <c r="V1375" s="52" t="inlineStr">
        <is>
          <t>No</t>
        </is>
      </c>
      <c r="W1375" s="52" t="inlineStr">
        <is>
          <t>Yes</t>
        </is>
      </c>
      <c r="X1375" s="52" t="inlineStr">
        <is>
          <t>-</t>
        </is>
      </c>
      <c r="Y1375" s="52" t="inlineStr">
        <is>
          <t>Tail fin</t>
        </is>
      </c>
    </row>
    <row r="1376" outlineLevel="1">
      <c r="A1376" s="52" t="inlineStr">
        <is>
          <t>UAV-82</t>
        </is>
      </c>
      <c r="B1376" s="52" t="inlineStr">
        <is>
          <t>Autonomous UAV</t>
        </is>
      </c>
      <c r="C1376" s="63" t="inlineStr">
        <is>
          <t>Cube</t>
        </is>
      </c>
      <c r="D1376" s="62" t="inlineStr">
        <is>
          <t>Round fin</t>
        </is>
      </c>
      <c r="E1376" s="52" t="inlineStr">
        <is>
          <t>UAV-76</t>
        </is>
      </c>
      <c r="F1376" s="52" t="n">
        <v>3</v>
      </c>
      <c r="G1376" s="54" t="n">
        <v>0.00200000009</v>
      </c>
      <c r="H1376" s="54" t="n">
        <v>0.0299999993</v>
      </c>
      <c r="I1376" s="54" t="n">
        <v>0.0299999993</v>
      </c>
      <c r="J1376" s="54" t="n">
        <v>0</v>
      </c>
      <c r="K1376" s="54" t="n">
        <v>0</v>
      </c>
      <c r="L1376" s="54" t="n">
        <v>315</v>
      </c>
      <c r="M1376" s="54" t="n">
        <v>0</v>
      </c>
      <c r="N1376" s="54" t="n">
        <v>0</v>
      </c>
      <c r="O1376" s="54" t="n">
        <v>-0.0700000003</v>
      </c>
      <c r="P1376" s="52" t="inlineStr">
        <is>
          <t>Phong</t>
        </is>
      </c>
      <c r="Q1376" s="52" t="inlineStr">
        <is>
          <t>Metal</t>
        </is>
      </c>
      <c r="R1376" s="54" t="n">
        <v>0.45</v>
      </c>
      <c r="S1376" s="54" t="n">
        <v>0.7</v>
      </c>
      <c r="T1376" s="54" t="n">
        <v>0.4</v>
      </c>
      <c r="U1376" s="54" t="n">
        <v>0</v>
      </c>
      <c r="V1376" s="52" t="inlineStr">
        <is>
          <t>No</t>
        </is>
      </c>
      <c r="W1376" s="52" t="inlineStr">
        <is>
          <t>Yes</t>
        </is>
      </c>
      <c r="X1376" s="52" t="inlineStr">
        <is>
          <t>-</t>
        </is>
      </c>
      <c r="Y1376" s="52" t="inlineStr">
        <is>
          <t>Tail fin</t>
        </is>
      </c>
    </row>
    <row r="1377">
      <c r="A1377" s="52" t="inlineStr">
        <is>
          <t>BASE-00</t>
        </is>
      </c>
      <c r="B1377" s="52" t="inlineStr">
        <is>
          <t>Base</t>
        </is>
      </c>
      <c r="C1377" s="53" t="inlineStr">
        <is>
          <t>Group</t>
        </is>
      </c>
      <c r="D1377" s="52" t="inlineStr">
        <is>
          <t>Military base</t>
        </is>
      </c>
      <c r="E1377" s="52" t="inlineStr">
        <is>
          <t>World</t>
        </is>
      </c>
      <c r="F1377" s="52" t="n">
        <v>0</v>
      </c>
      <c r="G1377" s="54" t="n">
        <v>1</v>
      </c>
      <c r="H1377" s="54" t="n">
        <v>1</v>
      </c>
      <c r="I1377" s="54" t="n">
        <v>1</v>
      </c>
      <c r="J1377" s="54" t="n">
        <v>0</v>
      </c>
      <c r="K1377" s="54" t="n">
        <v>0</v>
      </c>
      <c r="L1377" s="54" t="n">
        <v>0</v>
      </c>
      <c r="M1377" s="54" t="n">
        <v>0</v>
      </c>
      <c r="N1377" s="54" t="n">
        <v>0</v>
      </c>
      <c r="O1377" s="54" t="n">
        <v>0</v>
      </c>
      <c r="P1377" s="52" t="inlineStr">
        <is>
          <t>-</t>
        </is>
      </c>
      <c r="Q1377" s="52" t="inlineStr">
        <is>
          <t>Plain</t>
        </is>
      </c>
      <c r="R1377" s="54" t="n">
        <v>0.5</v>
      </c>
      <c r="S1377" s="54" t="n">
        <v>0</v>
      </c>
      <c r="T1377" s="54" t="n">
        <v>0.2</v>
      </c>
      <c r="U1377" s="54" t="n">
        <v>0</v>
      </c>
      <c r="V1377" s="52" t="inlineStr">
        <is>
          <t>No</t>
        </is>
      </c>
      <c r="W1377" s="52" t="inlineStr">
        <is>
          <t>Yes</t>
        </is>
      </c>
      <c r="X1377" s="52" t="inlineStr">
        <is>
          <t>-</t>
        </is>
      </c>
      <c r="Y1377" s="52" t="inlineStr">
        <is>
          <t>Outer apron of the forward operating base</t>
        </is>
      </c>
    </row>
    <row r="1378" outlineLevel="1">
      <c r="A1378" s="52" t="inlineStr">
        <is>
          <t>BASE-01</t>
        </is>
      </c>
      <c r="B1378" s="52" t="inlineStr">
        <is>
          <t>Base</t>
        </is>
      </c>
      <c r="C1378" s="53" t="inlineStr">
        <is>
          <t>Group</t>
        </is>
      </c>
      <c r="D1378" s="57" t="inlineStr">
        <is>
          <t>HESCO perimeter</t>
        </is>
      </c>
      <c r="E1378" s="52" t="inlineStr">
        <is>
          <t>BASE-00</t>
        </is>
      </c>
      <c r="F1378" s="52" t="n">
        <v>1</v>
      </c>
      <c r="G1378" s="54" t="n">
        <v>1</v>
      </c>
      <c r="H1378" s="54" t="n">
        <v>1</v>
      </c>
      <c r="I1378" s="54" t="n">
        <v>1</v>
      </c>
      <c r="J1378" s="54" t="n">
        <v>0</v>
      </c>
      <c r="K1378" s="54" t="n">
        <v>0</v>
      </c>
      <c r="L1378" s="54" t="n">
        <v>0</v>
      </c>
      <c r="M1378" s="54" t="n">
        <v>0</v>
      </c>
      <c r="N1378" s="54" t="n">
        <v>-0.300000012</v>
      </c>
      <c r="O1378" s="54" t="n">
        <v>0</v>
      </c>
      <c r="P1378" s="52" t="inlineStr">
        <is>
          <t>-</t>
        </is>
      </c>
      <c r="Q1378" s="52" t="inlineStr">
        <is>
          <t>Plain</t>
        </is>
      </c>
      <c r="R1378" s="54" t="n">
        <v>0.5</v>
      </c>
      <c r="S1378" s="54" t="n">
        <v>0</v>
      </c>
      <c r="T1378" s="54" t="n">
        <v>0.2</v>
      </c>
      <c r="U1378" s="54" t="n">
        <v>0</v>
      </c>
      <c r="V1378" s="52" t="inlineStr">
        <is>
          <t>No</t>
        </is>
      </c>
      <c r="W1378" s="52" t="inlineStr">
        <is>
          <t>Yes</t>
        </is>
      </c>
      <c r="X1378" s="52" t="inlineStr">
        <is>
          <t>-</t>
        </is>
      </c>
      <c r="Y1378" s="52" t="inlineStr">
        <is>
          <t>Bastion wall and concertina wire</t>
        </is>
      </c>
    </row>
    <row r="1379" outlineLevel="1">
      <c r="A1379" s="52" t="inlineStr">
        <is>
          <t>BASE-02</t>
        </is>
      </c>
      <c r="B1379" s="52" t="inlineStr">
        <is>
          <t>Base</t>
        </is>
      </c>
      <c r="C1379" s="63" t="inlineStr">
        <is>
          <t>Cube</t>
        </is>
      </c>
      <c r="D1379" s="60" t="inlineStr">
        <is>
          <t>HESCO cell</t>
        </is>
      </c>
      <c r="E1379" s="52" t="inlineStr">
        <is>
          <t>BASE-01</t>
        </is>
      </c>
      <c r="F1379" s="52" t="n">
        <v>2</v>
      </c>
      <c r="G1379" s="54" t="n">
        <v>1.02999997</v>
      </c>
      <c r="H1379" s="54" t="n">
        <v>1.39999998</v>
      </c>
      <c r="I1379" s="54" t="n">
        <v>1.05999994</v>
      </c>
      <c r="J1379" s="54" t="n">
        <v>0</v>
      </c>
      <c r="K1379" s="54" t="n">
        <v>-90.8411179</v>
      </c>
      <c r="L1379" s="54" t="n">
        <v>0</v>
      </c>
      <c r="M1379" s="54" t="n">
        <v>33.9963379</v>
      </c>
      <c r="N1379" s="54" t="n">
        <v>0.699999988</v>
      </c>
      <c r="O1379" s="54" t="n">
        <v>0.499113649</v>
      </c>
      <c r="P1379" s="52" t="inlineStr">
        <is>
          <t>Flat</t>
        </is>
      </c>
      <c r="Q1379" s="52" t="inlineStr">
        <is>
          <t>Other</t>
        </is>
      </c>
      <c r="R1379" s="54" t="n">
        <v>0.92</v>
      </c>
      <c r="S1379" s="54" t="n">
        <v>0</v>
      </c>
      <c r="T1379" s="54" t="n">
        <v>0.22</v>
      </c>
      <c r="U1379" s="54" t="n">
        <v>0</v>
      </c>
      <c r="V1379" s="52" t="inlineStr">
        <is>
          <t>No</t>
        </is>
      </c>
      <c r="W1379" s="52" t="inlineStr">
        <is>
          <t>Yes</t>
        </is>
      </c>
      <c r="X1379" s="52" t="inlineStr">
        <is>
          <t>-</t>
        </is>
      </c>
      <c r="Y1379" s="52" t="inlineStr">
        <is>
          <t>Wire-mesh and geotextile cell filled with sand</t>
        </is>
      </c>
    </row>
    <row r="1380" outlineLevel="1">
      <c r="A1380" s="52" t="inlineStr">
        <is>
          <t>BASE-03</t>
        </is>
      </c>
      <c r="B1380" s="52" t="inlineStr">
        <is>
          <t>Base</t>
        </is>
      </c>
      <c r="C1380" s="63" t="inlineStr">
        <is>
          <t>Cube</t>
        </is>
      </c>
      <c r="D1380" s="60" t="inlineStr">
        <is>
          <t>HESCO cell</t>
        </is>
      </c>
      <c r="E1380" s="52" t="inlineStr">
        <is>
          <t>BASE-01</t>
        </is>
      </c>
      <c r="F1380" s="52" t="n">
        <v>2</v>
      </c>
      <c r="G1380" s="54" t="n">
        <v>1.02999997</v>
      </c>
      <c r="H1380" s="54" t="n">
        <v>1.39999998</v>
      </c>
      <c r="I1380" s="54" t="n">
        <v>1.05999994</v>
      </c>
      <c r="J1380" s="54" t="n">
        <v>0</v>
      </c>
      <c r="K1380" s="54" t="n">
        <v>-92.5233612</v>
      </c>
      <c r="L1380" s="54" t="n">
        <v>0</v>
      </c>
      <c r="M1380" s="54" t="n">
        <v>33.9670334</v>
      </c>
      <c r="N1380" s="54" t="n">
        <v>0.699999988</v>
      </c>
      <c r="O1380" s="54" t="n">
        <v>1.49691069</v>
      </c>
      <c r="P1380" s="52" t="inlineStr">
        <is>
          <t>Flat</t>
        </is>
      </c>
      <c r="Q1380" s="52" t="inlineStr">
        <is>
          <t>Other</t>
        </is>
      </c>
      <c r="R1380" s="54" t="n">
        <v>0.92</v>
      </c>
      <c r="S1380" s="54" t="n">
        <v>0</v>
      </c>
      <c r="T1380" s="54" t="n">
        <v>0.22</v>
      </c>
      <c r="U1380" s="54" t="n">
        <v>0</v>
      </c>
      <c r="V1380" s="52" t="inlineStr">
        <is>
          <t>No</t>
        </is>
      </c>
      <c r="W1380" s="52" t="inlineStr">
        <is>
          <t>Yes</t>
        </is>
      </c>
      <c r="X1380" s="52" t="inlineStr">
        <is>
          <t>-</t>
        </is>
      </c>
      <c r="Y1380" s="52" t="inlineStr">
        <is>
          <t>Wire-mesh and geotextile cell filled with sand</t>
        </is>
      </c>
    </row>
    <row r="1381" outlineLevel="1">
      <c r="A1381" s="52" t="inlineStr">
        <is>
          <t>BASE-04</t>
        </is>
      </c>
      <c r="B1381" s="52" t="inlineStr">
        <is>
          <t>Base</t>
        </is>
      </c>
      <c r="C1381" s="63" t="inlineStr">
        <is>
          <t>Cube</t>
        </is>
      </c>
      <c r="D1381" s="60" t="inlineStr">
        <is>
          <t>HESCO cell</t>
        </is>
      </c>
      <c r="E1381" s="52" t="inlineStr">
        <is>
          <t>BASE-01</t>
        </is>
      </c>
      <c r="F1381" s="52" t="n">
        <v>2</v>
      </c>
      <c r="G1381" s="54" t="n">
        <v>1.02999997</v>
      </c>
      <c r="H1381" s="54" t="n">
        <v>1.39999998</v>
      </c>
      <c r="I1381" s="54" t="n">
        <v>1.05999994</v>
      </c>
      <c r="J1381" s="54" t="n">
        <v>0</v>
      </c>
      <c r="K1381" s="54" t="n">
        <v>-94.2056122</v>
      </c>
      <c r="L1381" s="54" t="n">
        <v>0</v>
      </c>
      <c r="M1381" s="54" t="n">
        <v>33.9084473</v>
      </c>
      <c r="N1381" s="54" t="n">
        <v>0.699999988</v>
      </c>
      <c r="O1381" s="54" t="n">
        <v>2.49341726</v>
      </c>
      <c r="P1381" s="52" t="inlineStr">
        <is>
          <t>Flat</t>
        </is>
      </c>
      <c r="Q1381" s="52" t="inlineStr">
        <is>
          <t>Other</t>
        </is>
      </c>
      <c r="R1381" s="54" t="n">
        <v>0.92</v>
      </c>
      <c r="S1381" s="54" t="n">
        <v>0</v>
      </c>
      <c r="T1381" s="54" t="n">
        <v>0.22</v>
      </c>
      <c r="U1381" s="54" t="n">
        <v>0</v>
      </c>
      <c r="V1381" s="52" t="inlineStr">
        <is>
          <t>No</t>
        </is>
      </c>
      <c r="W1381" s="52" t="inlineStr">
        <is>
          <t>Yes</t>
        </is>
      </c>
      <c r="X1381" s="52" t="inlineStr">
        <is>
          <t>-</t>
        </is>
      </c>
      <c r="Y1381" s="52" t="inlineStr">
        <is>
          <t>Wire-mesh and geotextile cell filled with sand</t>
        </is>
      </c>
    </row>
    <row r="1382" outlineLevel="1">
      <c r="A1382" s="52" t="inlineStr">
        <is>
          <t>BASE-05</t>
        </is>
      </c>
      <c r="B1382" s="52" t="inlineStr">
        <is>
          <t>Base</t>
        </is>
      </c>
      <c r="C1382" s="63" t="inlineStr">
        <is>
          <t>Cube</t>
        </is>
      </c>
      <c r="D1382" s="60" t="inlineStr">
        <is>
          <t>HESCO cell</t>
        </is>
      </c>
      <c r="E1382" s="52" t="inlineStr">
        <is>
          <t>BASE-01</t>
        </is>
      </c>
      <c r="F1382" s="52" t="n">
        <v>2</v>
      </c>
      <c r="G1382" s="54" t="n">
        <v>1.02999997</v>
      </c>
      <c r="H1382" s="54" t="n">
        <v>1.39999998</v>
      </c>
      <c r="I1382" s="54" t="n">
        <v>1.05999994</v>
      </c>
      <c r="J1382" s="54" t="n">
        <v>0</v>
      </c>
      <c r="K1382" s="54" t="n">
        <v>-95.8878479</v>
      </c>
      <c r="L1382" s="54" t="n">
        <v>0</v>
      </c>
      <c r="M1382" s="54" t="n">
        <v>33.8206367</v>
      </c>
      <c r="N1382" s="54" t="n">
        <v>0.699999988</v>
      </c>
      <c r="O1382" s="54" t="n">
        <v>3.48777509</v>
      </c>
      <c r="P1382" s="52" t="inlineStr">
        <is>
          <t>Flat</t>
        </is>
      </c>
      <c r="Q1382" s="52" t="inlineStr">
        <is>
          <t>Other</t>
        </is>
      </c>
      <c r="R1382" s="54" t="n">
        <v>0.92</v>
      </c>
      <c r="S1382" s="54" t="n">
        <v>0</v>
      </c>
      <c r="T1382" s="54" t="n">
        <v>0.22</v>
      </c>
      <c r="U1382" s="54" t="n">
        <v>0</v>
      </c>
      <c r="V1382" s="52" t="inlineStr">
        <is>
          <t>No</t>
        </is>
      </c>
      <c r="W1382" s="52" t="inlineStr">
        <is>
          <t>Yes</t>
        </is>
      </c>
      <c r="X1382" s="52" t="inlineStr">
        <is>
          <t>-</t>
        </is>
      </c>
      <c r="Y1382" s="52" t="inlineStr">
        <is>
          <t>Wire-mesh and geotextile cell filled with sand</t>
        </is>
      </c>
    </row>
    <row r="1383" outlineLevel="1">
      <c r="A1383" s="52" t="inlineStr">
        <is>
          <t>BASE-06</t>
        </is>
      </c>
      <c r="B1383" s="52" t="inlineStr">
        <is>
          <t>Base</t>
        </is>
      </c>
      <c r="C1383" s="63" t="inlineStr">
        <is>
          <t>Cube</t>
        </is>
      </c>
      <c r="D1383" s="60" t="inlineStr">
        <is>
          <t>HESCO cell</t>
        </is>
      </c>
      <c r="E1383" s="52" t="inlineStr">
        <is>
          <t>BASE-01</t>
        </is>
      </c>
      <c r="F1383" s="52" t="n">
        <v>2</v>
      </c>
      <c r="G1383" s="54" t="n">
        <v>1.02999997</v>
      </c>
      <c r="H1383" s="54" t="n">
        <v>1.39999998</v>
      </c>
      <c r="I1383" s="54" t="n">
        <v>1.05999994</v>
      </c>
      <c r="J1383" s="54" t="n">
        <v>0</v>
      </c>
      <c r="K1383" s="54" t="n">
        <v>-97.57009119999999</v>
      </c>
      <c r="L1383" s="54" t="n">
        <v>0</v>
      </c>
      <c r="M1383" s="54" t="n">
        <v>33.7036705</v>
      </c>
      <c r="N1383" s="54" t="n">
        <v>0.699999988</v>
      </c>
      <c r="O1383" s="54" t="n">
        <v>4.4791255</v>
      </c>
      <c r="P1383" s="52" t="inlineStr">
        <is>
          <t>Flat</t>
        </is>
      </c>
      <c r="Q1383" s="52" t="inlineStr">
        <is>
          <t>Other</t>
        </is>
      </c>
      <c r="R1383" s="54" t="n">
        <v>0.92</v>
      </c>
      <c r="S1383" s="54" t="n">
        <v>0</v>
      </c>
      <c r="T1383" s="54" t="n">
        <v>0.22</v>
      </c>
      <c r="U1383" s="54" t="n">
        <v>0</v>
      </c>
      <c r="V1383" s="52" t="inlineStr">
        <is>
          <t>No</t>
        </is>
      </c>
      <c r="W1383" s="52" t="inlineStr">
        <is>
          <t>Yes</t>
        </is>
      </c>
      <c r="X1383" s="52" t="inlineStr">
        <is>
          <t>-</t>
        </is>
      </c>
      <c r="Y1383" s="52" t="inlineStr">
        <is>
          <t>Wire-mesh and geotextile cell filled with sand</t>
        </is>
      </c>
    </row>
    <row r="1384" outlineLevel="1">
      <c r="A1384" s="52" t="inlineStr">
        <is>
          <t>BASE-07</t>
        </is>
      </c>
      <c r="B1384" s="52" t="inlineStr">
        <is>
          <t>Base</t>
        </is>
      </c>
      <c r="C1384" s="63" t="inlineStr">
        <is>
          <t>Cube</t>
        </is>
      </c>
      <c r="D1384" s="60" t="inlineStr">
        <is>
          <t>HESCO cell</t>
        </is>
      </c>
      <c r="E1384" s="52" t="inlineStr">
        <is>
          <t>BASE-01</t>
        </is>
      </c>
      <c r="F1384" s="52" t="n">
        <v>2</v>
      </c>
      <c r="G1384" s="54" t="n">
        <v>1.02999997</v>
      </c>
      <c r="H1384" s="54" t="n">
        <v>1.39999998</v>
      </c>
      <c r="I1384" s="54" t="n">
        <v>1.05999994</v>
      </c>
      <c r="J1384" s="54" t="n">
        <v>0</v>
      </c>
      <c r="K1384" s="54" t="n">
        <v>-99.2523346</v>
      </c>
      <c r="L1384" s="54" t="n">
        <v>0</v>
      </c>
      <c r="M1384" s="54" t="n">
        <v>33.5576515</v>
      </c>
      <c r="N1384" s="54" t="n">
        <v>0.699999988</v>
      </c>
      <c r="O1384" s="54" t="n">
        <v>5.46661615</v>
      </c>
      <c r="P1384" s="52" t="inlineStr">
        <is>
          <t>Flat</t>
        </is>
      </c>
      <c r="Q1384" s="52" t="inlineStr">
        <is>
          <t>Other</t>
        </is>
      </c>
      <c r="R1384" s="54" t="n">
        <v>0.92</v>
      </c>
      <c r="S1384" s="54" t="n">
        <v>0</v>
      </c>
      <c r="T1384" s="54" t="n">
        <v>0.22</v>
      </c>
      <c r="U1384" s="54" t="n">
        <v>0</v>
      </c>
      <c r="V1384" s="52" t="inlineStr">
        <is>
          <t>No</t>
        </is>
      </c>
      <c r="W1384" s="52" t="inlineStr">
        <is>
          <t>Yes</t>
        </is>
      </c>
      <c r="X1384" s="52" t="inlineStr">
        <is>
          <t>-</t>
        </is>
      </c>
      <c r="Y1384" s="52" t="inlineStr">
        <is>
          <t>Wire-mesh and geotextile cell filled with sand</t>
        </is>
      </c>
    </row>
    <row r="1385" outlineLevel="1">
      <c r="A1385" s="52" t="inlineStr">
        <is>
          <t>BASE-08</t>
        </is>
      </c>
      <c r="B1385" s="52" t="inlineStr">
        <is>
          <t>Base</t>
        </is>
      </c>
      <c r="C1385" s="63" t="inlineStr">
        <is>
          <t>Cube</t>
        </is>
      </c>
      <c r="D1385" s="60" t="inlineStr">
        <is>
          <t>HESCO cell</t>
        </is>
      </c>
      <c r="E1385" s="52" t="inlineStr">
        <is>
          <t>BASE-01</t>
        </is>
      </c>
      <c r="F1385" s="52" t="n">
        <v>2</v>
      </c>
      <c r="G1385" s="54" t="n">
        <v>1.02999997</v>
      </c>
      <c r="H1385" s="54" t="n">
        <v>1.39999998</v>
      </c>
      <c r="I1385" s="54" t="n">
        <v>1.05999994</v>
      </c>
      <c r="J1385" s="54" t="n">
        <v>0</v>
      </c>
      <c r="K1385" s="54" t="n">
        <v>-100.934578</v>
      </c>
      <c r="L1385" s="54" t="n">
        <v>0</v>
      </c>
      <c r="M1385" s="54" t="n">
        <v>33.3827095</v>
      </c>
      <c r="N1385" s="54" t="n">
        <v>0.699999988</v>
      </c>
      <c r="O1385" s="54" t="n">
        <v>6.44939327</v>
      </c>
      <c r="P1385" s="52" t="inlineStr">
        <is>
          <t>Flat</t>
        </is>
      </c>
      <c r="Q1385" s="52" t="inlineStr">
        <is>
          <t>Other</t>
        </is>
      </c>
      <c r="R1385" s="54" t="n">
        <v>0.92</v>
      </c>
      <c r="S1385" s="54" t="n">
        <v>0</v>
      </c>
      <c r="T1385" s="54" t="n">
        <v>0.22</v>
      </c>
      <c r="U1385" s="54" t="n">
        <v>0</v>
      </c>
      <c r="V1385" s="52" t="inlineStr">
        <is>
          <t>No</t>
        </is>
      </c>
      <c r="W1385" s="52" t="inlineStr">
        <is>
          <t>Yes</t>
        </is>
      </c>
      <c r="X1385" s="52" t="inlineStr">
        <is>
          <t>-</t>
        </is>
      </c>
      <c r="Y1385" s="52" t="inlineStr">
        <is>
          <t>Wire-mesh and geotextile cell filled with sand</t>
        </is>
      </c>
    </row>
    <row r="1386" outlineLevel="1">
      <c r="A1386" s="52" t="inlineStr">
        <is>
          <t>BASE-09</t>
        </is>
      </c>
      <c r="B1386" s="52" t="inlineStr">
        <is>
          <t>Base</t>
        </is>
      </c>
      <c r="C1386" s="63" t="inlineStr">
        <is>
          <t>Cube</t>
        </is>
      </c>
      <c r="D1386" s="60" t="inlineStr">
        <is>
          <t>HESCO cell</t>
        </is>
      </c>
      <c r="E1386" s="52" t="inlineStr">
        <is>
          <t>BASE-01</t>
        </is>
      </c>
      <c r="F1386" s="52" t="n">
        <v>2</v>
      </c>
      <c r="G1386" s="54" t="n">
        <v>1.02999997</v>
      </c>
      <c r="H1386" s="54" t="n">
        <v>1.39999998</v>
      </c>
      <c r="I1386" s="54" t="n">
        <v>1.05999994</v>
      </c>
      <c r="J1386" s="54" t="n">
        <v>0</v>
      </c>
      <c r="K1386" s="54" t="n">
        <v>-102.616821</v>
      </c>
      <c r="L1386" s="54" t="n">
        <v>0</v>
      </c>
      <c r="M1386" s="54" t="n">
        <v>33.1789894</v>
      </c>
      <c r="N1386" s="54" t="n">
        <v>0.699999988</v>
      </c>
      <c r="O1386" s="54" t="n">
        <v>7.42661238</v>
      </c>
      <c r="P1386" s="52" t="inlineStr">
        <is>
          <t>Flat</t>
        </is>
      </c>
      <c r="Q1386" s="52" t="inlineStr">
        <is>
          <t>Other</t>
        </is>
      </c>
      <c r="R1386" s="54" t="n">
        <v>0.92</v>
      </c>
      <c r="S1386" s="54" t="n">
        <v>0</v>
      </c>
      <c r="T1386" s="54" t="n">
        <v>0.22</v>
      </c>
      <c r="U1386" s="54" t="n">
        <v>0</v>
      </c>
      <c r="V1386" s="52" t="inlineStr">
        <is>
          <t>No</t>
        </is>
      </c>
      <c r="W1386" s="52" t="inlineStr">
        <is>
          <t>Yes</t>
        </is>
      </c>
      <c r="X1386" s="52" t="inlineStr">
        <is>
          <t>-</t>
        </is>
      </c>
      <c r="Y1386" s="52" t="inlineStr">
        <is>
          <t>Wire-mesh and geotextile cell filled with sand</t>
        </is>
      </c>
    </row>
    <row r="1387" outlineLevel="1">
      <c r="A1387" s="52" t="inlineStr">
        <is>
          <t>BASE-10</t>
        </is>
      </c>
      <c r="B1387" s="52" t="inlineStr">
        <is>
          <t>Base</t>
        </is>
      </c>
      <c r="C1387" s="63" t="inlineStr">
        <is>
          <t>Cube</t>
        </is>
      </c>
      <c r="D1387" s="60" t="inlineStr">
        <is>
          <t>HESCO cell</t>
        </is>
      </c>
      <c r="E1387" s="52" t="inlineStr">
        <is>
          <t>BASE-01</t>
        </is>
      </c>
      <c r="F1387" s="52" t="n">
        <v>2</v>
      </c>
      <c r="G1387" s="54" t="n">
        <v>1.02999997</v>
      </c>
      <c r="H1387" s="54" t="n">
        <v>1.39999998</v>
      </c>
      <c r="I1387" s="54" t="n">
        <v>1.05999994</v>
      </c>
      <c r="J1387" s="54" t="n">
        <v>0</v>
      </c>
      <c r="K1387" s="54" t="n">
        <v>-104.299057</v>
      </c>
      <c r="L1387" s="54" t="n">
        <v>0</v>
      </c>
      <c r="M1387" s="54" t="n">
        <v>32.9466705</v>
      </c>
      <c r="N1387" s="54" t="n">
        <v>0.699999988</v>
      </c>
      <c r="O1387" s="54" t="n">
        <v>8.397429470000001</v>
      </c>
      <c r="P1387" s="52" t="inlineStr">
        <is>
          <t>Flat</t>
        </is>
      </c>
      <c r="Q1387" s="52" t="inlineStr">
        <is>
          <t>Other</t>
        </is>
      </c>
      <c r="R1387" s="54" t="n">
        <v>0.92</v>
      </c>
      <c r="S1387" s="54" t="n">
        <v>0</v>
      </c>
      <c r="T1387" s="54" t="n">
        <v>0.22</v>
      </c>
      <c r="U1387" s="54" t="n">
        <v>0</v>
      </c>
      <c r="V1387" s="52" t="inlineStr">
        <is>
          <t>No</t>
        </is>
      </c>
      <c r="W1387" s="52" t="inlineStr">
        <is>
          <t>Yes</t>
        </is>
      </c>
      <c r="X1387" s="52" t="inlineStr">
        <is>
          <t>-</t>
        </is>
      </c>
      <c r="Y1387" s="52" t="inlineStr">
        <is>
          <t>Wire-mesh and geotextile cell filled with sand</t>
        </is>
      </c>
    </row>
    <row r="1388" outlineLevel="1">
      <c r="A1388" s="52" t="inlineStr">
        <is>
          <t>BASE-11</t>
        </is>
      </c>
      <c r="B1388" s="52" t="inlineStr">
        <is>
          <t>Base</t>
        </is>
      </c>
      <c r="C1388" s="63" t="inlineStr">
        <is>
          <t>Cube</t>
        </is>
      </c>
      <c r="D1388" s="60" t="inlineStr">
        <is>
          <t>HESCO cell</t>
        </is>
      </c>
      <c r="E1388" s="52" t="inlineStr">
        <is>
          <t>BASE-01</t>
        </is>
      </c>
      <c r="F1388" s="52" t="n">
        <v>2</v>
      </c>
      <c r="G1388" s="54" t="n">
        <v>1.02999997</v>
      </c>
      <c r="H1388" s="54" t="n">
        <v>1.39999998</v>
      </c>
      <c r="I1388" s="54" t="n">
        <v>1.05999994</v>
      </c>
      <c r="J1388" s="54" t="n">
        <v>0</v>
      </c>
      <c r="K1388" s="54" t="n">
        <v>-105.981308</v>
      </c>
      <c r="L1388" s="54" t="n">
        <v>0</v>
      </c>
      <c r="M1388" s="54" t="n">
        <v>32.685955</v>
      </c>
      <c r="N1388" s="54" t="n">
        <v>0.699999988</v>
      </c>
      <c r="O1388" s="54" t="n">
        <v>9.361007689999999</v>
      </c>
      <c r="P1388" s="52" t="inlineStr">
        <is>
          <t>Flat</t>
        </is>
      </c>
      <c r="Q1388" s="52" t="inlineStr">
        <is>
          <t>Other</t>
        </is>
      </c>
      <c r="R1388" s="54" t="n">
        <v>0.92</v>
      </c>
      <c r="S1388" s="54" t="n">
        <v>0</v>
      </c>
      <c r="T1388" s="54" t="n">
        <v>0.22</v>
      </c>
      <c r="U1388" s="54" t="n">
        <v>0</v>
      </c>
      <c r="V1388" s="52" t="inlineStr">
        <is>
          <t>No</t>
        </is>
      </c>
      <c r="W1388" s="52" t="inlineStr">
        <is>
          <t>Yes</t>
        </is>
      </c>
      <c r="X1388" s="52" t="inlineStr">
        <is>
          <t>-</t>
        </is>
      </c>
      <c r="Y1388" s="52" t="inlineStr">
        <is>
          <t>Wire-mesh and geotextile cell filled with sand</t>
        </is>
      </c>
    </row>
    <row r="1389" outlineLevel="1">
      <c r="A1389" s="52" t="inlineStr">
        <is>
          <t>BASE-12</t>
        </is>
      </c>
      <c r="B1389" s="52" t="inlineStr">
        <is>
          <t>Base</t>
        </is>
      </c>
      <c r="C1389" s="63" t="inlineStr">
        <is>
          <t>Cube</t>
        </is>
      </c>
      <c r="D1389" s="60" t="inlineStr">
        <is>
          <t>HESCO cell</t>
        </is>
      </c>
      <c r="E1389" s="52" t="inlineStr">
        <is>
          <t>BASE-01</t>
        </is>
      </c>
      <c r="F1389" s="52" t="n">
        <v>2</v>
      </c>
      <c r="G1389" s="54" t="n">
        <v>1.02999997</v>
      </c>
      <c r="H1389" s="54" t="n">
        <v>1.39999998</v>
      </c>
      <c r="I1389" s="54" t="n">
        <v>1.05999994</v>
      </c>
      <c r="J1389" s="54" t="n">
        <v>0</v>
      </c>
      <c r="K1389" s="54" t="n">
        <v>-107.663559</v>
      </c>
      <c r="L1389" s="54" t="n">
        <v>0</v>
      </c>
      <c r="M1389" s="54" t="n">
        <v>32.3970604</v>
      </c>
      <c r="N1389" s="54" t="n">
        <v>0.699999988</v>
      </c>
      <c r="O1389" s="54" t="n">
        <v>10.3165169</v>
      </c>
      <c r="P1389" s="52" t="inlineStr">
        <is>
          <t>Flat</t>
        </is>
      </c>
      <c r="Q1389" s="52" t="inlineStr">
        <is>
          <t>Other</t>
        </is>
      </c>
      <c r="R1389" s="54" t="n">
        <v>0.92</v>
      </c>
      <c r="S1389" s="54" t="n">
        <v>0</v>
      </c>
      <c r="T1389" s="54" t="n">
        <v>0.22</v>
      </c>
      <c r="U1389" s="54" t="n">
        <v>0</v>
      </c>
      <c r="V1389" s="52" t="inlineStr">
        <is>
          <t>No</t>
        </is>
      </c>
      <c r="W1389" s="52" t="inlineStr">
        <is>
          <t>Yes</t>
        </is>
      </c>
      <c r="X1389" s="52" t="inlineStr">
        <is>
          <t>-</t>
        </is>
      </c>
      <c r="Y1389" s="52" t="inlineStr">
        <is>
          <t>Wire-mesh and geotextile cell filled with sand</t>
        </is>
      </c>
    </row>
    <row r="1390" outlineLevel="1">
      <c r="A1390" s="52" t="inlineStr">
        <is>
          <t>BASE-13</t>
        </is>
      </c>
      <c r="B1390" s="52" t="inlineStr">
        <is>
          <t>Base</t>
        </is>
      </c>
      <c r="C1390" s="63" t="inlineStr">
        <is>
          <t>Cube</t>
        </is>
      </c>
      <c r="D1390" s="60" t="inlineStr">
        <is>
          <t>HESCO cell</t>
        </is>
      </c>
      <c r="E1390" s="52" t="inlineStr">
        <is>
          <t>BASE-01</t>
        </is>
      </c>
      <c r="F1390" s="52" t="n">
        <v>2</v>
      </c>
      <c r="G1390" s="54" t="n">
        <v>1.02999997</v>
      </c>
      <c r="H1390" s="54" t="n">
        <v>1.39999998</v>
      </c>
      <c r="I1390" s="54" t="n">
        <v>1.05999994</v>
      </c>
      <c r="J1390" s="54" t="n">
        <v>0</v>
      </c>
      <c r="K1390" s="54" t="n">
        <v>-109.345795</v>
      </c>
      <c r="L1390" s="54" t="n">
        <v>0</v>
      </c>
      <c r="M1390" s="54" t="n">
        <v>32.0802383</v>
      </c>
      <c r="N1390" s="54" t="n">
        <v>0.699999988</v>
      </c>
      <c r="O1390" s="54" t="n">
        <v>11.263133</v>
      </c>
      <c r="P1390" s="52" t="inlineStr">
        <is>
          <t>Flat</t>
        </is>
      </c>
      <c r="Q1390" s="52" t="inlineStr">
        <is>
          <t>Other</t>
        </is>
      </c>
      <c r="R1390" s="54" t="n">
        <v>0.92</v>
      </c>
      <c r="S1390" s="54" t="n">
        <v>0</v>
      </c>
      <c r="T1390" s="54" t="n">
        <v>0.22</v>
      </c>
      <c r="U1390" s="54" t="n">
        <v>0</v>
      </c>
      <c r="V1390" s="52" t="inlineStr">
        <is>
          <t>No</t>
        </is>
      </c>
      <c r="W1390" s="52" t="inlineStr">
        <is>
          <t>Yes</t>
        </is>
      </c>
      <c r="X1390" s="52" t="inlineStr">
        <is>
          <t>-</t>
        </is>
      </c>
      <c r="Y1390" s="52" t="inlineStr">
        <is>
          <t>Wire-mesh and geotextile cell filled with sand</t>
        </is>
      </c>
    </row>
    <row r="1391" outlineLevel="1">
      <c r="A1391" s="52" t="inlineStr">
        <is>
          <t>BASE-14</t>
        </is>
      </c>
      <c r="B1391" s="52" t="inlineStr">
        <is>
          <t>Base</t>
        </is>
      </c>
      <c r="C1391" s="63" t="inlineStr">
        <is>
          <t>Cube</t>
        </is>
      </c>
      <c r="D1391" s="60" t="inlineStr">
        <is>
          <t>HESCO cell</t>
        </is>
      </c>
      <c r="E1391" s="52" t="inlineStr">
        <is>
          <t>BASE-01</t>
        </is>
      </c>
      <c r="F1391" s="52" t="n">
        <v>2</v>
      </c>
      <c r="G1391" s="54" t="n">
        <v>1.02999997</v>
      </c>
      <c r="H1391" s="54" t="n">
        <v>1.39999998</v>
      </c>
      <c r="I1391" s="54" t="n">
        <v>1.05999994</v>
      </c>
      <c r="J1391" s="54" t="n">
        <v>0</v>
      </c>
      <c r="K1391" s="54" t="n">
        <v>-111.028038</v>
      </c>
      <c r="L1391" s="54" t="n">
        <v>0</v>
      </c>
      <c r="M1391" s="54" t="n">
        <v>31.7357674</v>
      </c>
      <c r="N1391" s="54" t="n">
        <v>0.699999988</v>
      </c>
      <c r="O1391" s="54" t="n">
        <v>12.2000418</v>
      </c>
      <c r="P1391" s="52" t="inlineStr">
        <is>
          <t>Flat</t>
        </is>
      </c>
      <c r="Q1391" s="52" t="inlineStr">
        <is>
          <t>Other</t>
        </is>
      </c>
      <c r="R1391" s="54" t="n">
        <v>0.92</v>
      </c>
      <c r="S1391" s="54" t="n">
        <v>0</v>
      </c>
      <c r="T1391" s="54" t="n">
        <v>0.22</v>
      </c>
      <c r="U1391" s="54" t="n">
        <v>0</v>
      </c>
      <c r="V1391" s="52" t="inlineStr">
        <is>
          <t>No</t>
        </is>
      </c>
      <c r="W1391" s="52" t="inlineStr">
        <is>
          <t>Yes</t>
        </is>
      </c>
      <c r="X1391" s="52" t="inlineStr">
        <is>
          <t>-</t>
        </is>
      </c>
      <c r="Y1391" s="52" t="inlineStr">
        <is>
          <t>Wire-mesh and geotextile cell filled with sand</t>
        </is>
      </c>
    </row>
    <row r="1392" outlineLevel="1">
      <c r="A1392" s="52" t="inlineStr">
        <is>
          <t>BASE-15</t>
        </is>
      </c>
      <c r="B1392" s="52" t="inlineStr">
        <is>
          <t>Base</t>
        </is>
      </c>
      <c r="C1392" s="63" t="inlineStr">
        <is>
          <t>Cube</t>
        </is>
      </c>
      <c r="D1392" s="60" t="inlineStr">
        <is>
          <t>HESCO cell</t>
        </is>
      </c>
      <c r="E1392" s="52" t="inlineStr">
        <is>
          <t>BASE-01</t>
        </is>
      </c>
      <c r="F1392" s="52" t="n">
        <v>2</v>
      </c>
      <c r="G1392" s="54" t="n">
        <v>1.02999997</v>
      </c>
      <c r="H1392" s="54" t="n">
        <v>1.39999998</v>
      </c>
      <c r="I1392" s="54" t="n">
        <v>1.05999994</v>
      </c>
      <c r="J1392" s="54" t="n">
        <v>0</v>
      </c>
      <c r="K1392" s="54" t="n">
        <v>-112.710274</v>
      </c>
      <c r="L1392" s="54" t="n">
        <v>0</v>
      </c>
      <c r="M1392" s="54" t="n">
        <v>31.3639412</v>
      </c>
      <c r="N1392" s="54" t="n">
        <v>0.699999988</v>
      </c>
      <c r="O1392" s="54" t="n">
        <v>13.1264343</v>
      </c>
      <c r="P1392" s="52" t="inlineStr">
        <is>
          <t>Flat</t>
        </is>
      </c>
      <c r="Q1392" s="52" t="inlineStr">
        <is>
          <t>Other</t>
        </is>
      </c>
      <c r="R1392" s="54" t="n">
        <v>0.92</v>
      </c>
      <c r="S1392" s="54" t="n">
        <v>0</v>
      </c>
      <c r="T1392" s="54" t="n">
        <v>0.22</v>
      </c>
      <c r="U1392" s="54" t="n">
        <v>0</v>
      </c>
      <c r="V1392" s="52" t="inlineStr">
        <is>
          <t>No</t>
        </is>
      </c>
      <c r="W1392" s="52" t="inlineStr">
        <is>
          <t>Yes</t>
        </is>
      </c>
      <c r="X1392" s="52" t="inlineStr">
        <is>
          <t>-</t>
        </is>
      </c>
      <c r="Y1392" s="52" t="inlineStr">
        <is>
          <t>Wire-mesh and geotextile cell filled with sand</t>
        </is>
      </c>
    </row>
    <row r="1393" outlineLevel="1">
      <c r="A1393" s="52" t="inlineStr">
        <is>
          <t>BASE-16</t>
        </is>
      </c>
      <c r="B1393" s="52" t="inlineStr">
        <is>
          <t>Base</t>
        </is>
      </c>
      <c r="C1393" s="63" t="inlineStr">
        <is>
          <t>Cube</t>
        </is>
      </c>
      <c r="D1393" s="60" t="inlineStr">
        <is>
          <t>HESCO cell</t>
        </is>
      </c>
      <c r="E1393" s="52" t="inlineStr">
        <is>
          <t>BASE-01</t>
        </is>
      </c>
      <c r="F1393" s="52" t="n">
        <v>2</v>
      </c>
      <c r="G1393" s="54" t="n">
        <v>1.02999997</v>
      </c>
      <c r="H1393" s="54" t="n">
        <v>1.39999998</v>
      </c>
      <c r="I1393" s="54" t="n">
        <v>1.05999994</v>
      </c>
      <c r="J1393" s="54" t="n">
        <v>0</v>
      </c>
      <c r="K1393" s="54" t="n">
        <v>-114.392517</v>
      </c>
      <c r="L1393" s="54" t="n">
        <v>0</v>
      </c>
      <c r="M1393" s="54" t="n">
        <v>30.9650784</v>
      </c>
      <c r="N1393" s="54" t="n">
        <v>0.699999988</v>
      </c>
      <c r="O1393" s="54" t="n">
        <v>14.0415106</v>
      </c>
      <c r="P1393" s="52" t="inlineStr">
        <is>
          <t>Flat</t>
        </is>
      </c>
      <c r="Q1393" s="52" t="inlineStr">
        <is>
          <t>Other</t>
        </is>
      </c>
      <c r="R1393" s="54" t="n">
        <v>0.92</v>
      </c>
      <c r="S1393" s="54" t="n">
        <v>0</v>
      </c>
      <c r="T1393" s="54" t="n">
        <v>0.22</v>
      </c>
      <c r="U1393" s="54" t="n">
        <v>0</v>
      </c>
      <c r="V1393" s="52" t="inlineStr">
        <is>
          <t>No</t>
        </is>
      </c>
      <c r="W1393" s="52" t="inlineStr">
        <is>
          <t>Yes</t>
        </is>
      </c>
      <c r="X1393" s="52" t="inlineStr">
        <is>
          <t>-</t>
        </is>
      </c>
      <c r="Y1393" s="52" t="inlineStr">
        <is>
          <t>Wire-mesh and geotextile cell filled with sand</t>
        </is>
      </c>
    </row>
    <row r="1394" outlineLevel="1">
      <c r="A1394" s="52" t="inlineStr">
        <is>
          <t>BASE-17</t>
        </is>
      </c>
      <c r="B1394" s="52" t="inlineStr">
        <is>
          <t>Base</t>
        </is>
      </c>
      <c r="C1394" s="63" t="inlineStr">
        <is>
          <t>Cube</t>
        </is>
      </c>
      <c r="D1394" s="60" t="inlineStr">
        <is>
          <t>HESCO cell</t>
        </is>
      </c>
      <c r="E1394" s="52" t="inlineStr">
        <is>
          <t>BASE-01</t>
        </is>
      </c>
      <c r="F1394" s="52" t="n">
        <v>2</v>
      </c>
      <c r="G1394" s="54" t="n">
        <v>1.02999997</v>
      </c>
      <c r="H1394" s="54" t="n">
        <v>1.39999998</v>
      </c>
      <c r="I1394" s="54" t="n">
        <v>1.05999994</v>
      </c>
      <c r="J1394" s="54" t="n">
        <v>0</v>
      </c>
      <c r="K1394" s="54" t="n">
        <v>-116.074753</v>
      </c>
      <c r="L1394" s="54" t="n">
        <v>0</v>
      </c>
      <c r="M1394" s="54" t="n">
        <v>30.5395222</v>
      </c>
      <c r="N1394" s="54" t="n">
        <v>0.699999988</v>
      </c>
      <c r="O1394" s="54" t="n">
        <v>14.9444838</v>
      </c>
      <c r="P1394" s="52" t="inlineStr">
        <is>
          <t>Flat</t>
        </is>
      </c>
      <c r="Q1394" s="52" t="inlineStr">
        <is>
          <t>Other</t>
        </is>
      </c>
      <c r="R1394" s="54" t="n">
        <v>0.92</v>
      </c>
      <c r="S1394" s="54" t="n">
        <v>0</v>
      </c>
      <c r="T1394" s="54" t="n">
        <v>0.22</v>
      </c>
      <c r="U1394" s="54" t="n">
        <v>0</v>
      </c>
      <c r="V1394" s="52" t="inlineStr">
        <is>
          <t>No</t>
        </is>
      </c>
      <c r="W1394" s="52" t="inlineStr">
        <is>
          <t>Yes</t>
        </is>
      </c>
      <c r="X1394" s="52" t="inlineStr">
        <is>
          <t>-</t>
        </is>
      </c>
      <c r="Y1394" s="52" t="inlineStr">
        <is>
          <t>Wire-mesh and geotextile cell filled with sand</t>
        </is>
      </c>
    </row>
    <row r="1395" outlineLevel="1">
      <c r="A1395" s="52" t="inlineStr">
        <is>
          <t>BASE-18</t>
        </is>
      </c>
      <c r="B1395" s="52" t="inlineStr">
        <is>
          <t>Base</t>
        </is>
      </c>
      <c r="C1395" s="63" t="inlineStr">
        <is>
          <t>Cube</t>
        </is>
      </c>
      <c r="D1395" s="60" t="inlineStr">
        <is>
          <t>HESCO cell</t>
        </is>
      </c>
      <c r="E1395" s="52" t="inlineStr">
        <is>
          <t>BASE-01</t>
        </is>
      </c>
      <c r="F1395" s="52" t="n">
        <v>2</v>
      </c>
      <c r="G1395" s="54" t="n">
        <v>1.02999997</v>
      </c>
      <c r="H1395" s="54" t="n">
        <v>1.39999998</v>
      </c>
      <c r="I1395" s="54" t="n">
        <v>1.05999994</v>
      </c>
      <c r="J1395" s="54" t="n">
        <v>0</v>
      </c>
      <c r="K1395" s="54" t="n">
        <v>-117.757004</v>
      </c>
      <c r="L1395" s="54" t="n">
        <v>0</v>
      </c>
      <c r="M1395" s="54" t="n">
        <v>30.0876427</v>
      </c>
      <c r="N1395" s="54" t="n">
        <v>0.699999988</v>
      </c>
      <c r="O1395" s="54" t="n">
        <v>15.8345757</v>
      </c>
      <c r="P1395" s="52" t="inlineStr">
        <is>
          <t>Flat</t>
        </is>
      </c>
      <c r="Q1395" s="52" t="inlineStr">
        <is>
          <t>Other</t>
        </is>
      </c>
      <c r="R1395" s="54" t="n">
        <v>0.92</v>
      </c>
      <c r="S1395" s="54" t="n">
        <v>0</v>
      </c>
      <c r="T1395" s="54" t="n">
        <v>0.22</v>
      </c>
      <c r="U1395" s="54" t="n">
        <v>0</v>
      </c>
      <c r="V1395" s="52" t="inlineStr">
        <is>
          <t>No</t>
        </is>
      </c>
      <c r="W1395" s="52" t="inlineStr">
        <is>
          <t>Yes</t>
        </is>
      </c>
      <c r="X1395" s="52" t="inlineStr">
        <is>
          <t>-</t>
        </is>
      </c>
      <c r="Y1395" s="52" t="inlineStr">
        <is>
          <t>Wire-mesh and geotextile cell filled with sand</t>
        </is>
      </c>
    </row>
    <row r="1396" outlineLevel="1">
      <c r="A1396" s="52" t="inlineStr">
        <is>
          <t>BASE-19</t>
        </is>
      </c>
      <c r="B1396" s="52" t="inlineStr">
        <is>
          <t>Base</t>
        </is>
      </c>
      <c r="C1396" s="63" t="inlineStr">
        <is>
          <t>Cube</t>
        </is>
      </c>
      <c r="D1396" s="60" t="inlineStr">
        <is>
          <t>HESCO cell</t>
        </is>
      </c>
      <c r="E1396" s="52" t="inlineStr">
        <is>
          <t>BASE-01</t>
        </is>
      </c>
      <c r="F1396" s="52" t="n">
        <v>2</v>
      </c>
      <c r="G1396" s="54" t="n">
        <v>1.02999997</v>
      </c>
      <c r="H1396" s="54" t="n">
        <v>1.39999998</v>
      </c>
      <c r="I1396" s="54" t="n">
        <v>1.05999994</v>
      </c>
      <c r="J1396" s="54" t="n">
        <v>0</v>
      </c>
      <c r="K1396" s="54" t="n">
        <v>-119.439255</v>
      </c>
      <c r="L1396" s="54" t="n">
        <v>0</v>
      </c>
      <c r="M1396" s="54" t="n">
        <v>29.609827</v>
      </c>
      <c r="N1396" s="54" t="n">
        <v>0.699999988</v>
      </c>
      <c r="O1396" s="54" t="n">
        <v>16.7110176</v>
      </c>
      <c r="P1396" s="52" t="inlineStr">
        <is>
          <t>Flat</t>
        </is>
      </c>
      <c r="Q1396" s="52" t="inlineStr">
        <is>
          <t>Other</t>
        </is>
      </c>
      <c r="R1396" s="54" t="n">
        <v>0.92</v>
      </c>
      <c r="S1396" s="54" t="n">
        <v>0</v>
      </c>
      <c r="T1396" s="54" t="n">
        <v>0.22</v>
      </c>
      <c r="U1396" s="54" t="n">
        <v>0</v>
      </c>
      <c r="V1396" s="52" t="inlineStr">
        <is>
          <t>No</t>
        </is>
      </c>
      <c r="W1396" s="52" t="inlineStr">
        <is>
          <t>Yes</t>
        </is>
      </c>
      <c r="X1396" s="52" t="inlineStr">
        <is>
          <t>-</t>
        </is>
      </c>
      <c r="Y1396" s="52" t="inlineStr">
        <is>
          <t>Wire-mesh and geotextile cell filled with sand</t>
        </is>
      </c>
    </row>
    <row r="1397" outlineLevel="1">
      <c r="A1397" s="52" t="inlineStr">
        <is>
          <t>BASE-20</t>
        </is>
      </c>
      <c r="B1397" s="52" t="inlineStr">
        <is>
          <t>Base</t>
        </is>
      </c>
      <c r="C1397" s="63" t="inlineStr">
        <is>
          <t>Cube</t>
        </is>
      </c>
      <c r="D1397" s="60" t="inlineStr">
        <is>
          <t>HESCO cell</t>
        </is>
      </c>
      <c r="E1397" s="52" t="inlineStr">
        <is>
          <t>BASE-01</t>
        </is>
      </c>
      <c r="F1397" s="52" t="n">
        <v>2</v>
      </c>
      <c r="G1397" s="54" t="n">
        <v>1.02999997</v>
      </c>
      <c r="H1397" s="54" t="n">
        <v>1.39999998</v>
      </c>
      <c r="I1397" s="54" t="n">
        <v>1.05999994</v>
      </c>
      <c r="J1397" s="54" t="n">
        <v>0</v>
      </c>
      <c r="K1397" s="54" t="n">
        <v>-121.12149</v>
      </c>
      <c r="L1397" s="54" t="n">
        <v>0</v>
      </c>
      <c r="M1397" s="54" t="n">
        <v>29.1064892</v>
      </c>
      <c r="N1397" s="54" t="n">
        <v>0.699999988</v>
      </c>
      <c r="O1397" s="54" t="n">
        <v>17.5730553</v>
      </c>
      <c r="P1397" s="52" t="inlineStr">
        <is>
          <t>Flat</t>
        </is>
      </c>
      <c r="Q1397" s="52" t="inlineStr">
        <is>
          <t>Other</t>
        </is>
      </c>
      <c r="R1397" s="54" t="n">
        <v>0.92</v>
      </c>
      <c r="S1397" s="54" t="n">
        <v>0</v>
      </c>
      <c r="T1397" s="54" t="n">
        <v>0.22</v>
      </c>
      <c r="U1397" s="54" t="n">
        <v>0</v>
      </c>
      <c r="V1397" s="52" t="inlineStr">
        <is>
          <t>No</t>
        </is>
      </c>
      <c r="W1397" s="52" t="inlineStr">
        <is>
          <t>Yes</t>
        </is>
      </c>
      <c r="X1397" s="52" t="inlineStr">
        <is>
          <t>-</t>
        </is>
      </c>
      <c r="Y1397" s="52" t="inlineStr">
        <is>
          <t>Wire-mesh and geotextile cell filled with sand</t>
        </is>
      </c>
    </row>
    <row r="1398" outlineLevel="1">
      <c r="A1398" s="52" t="inlineStr">
        <is>
          <t>BASE-21</t>
        </is>
      </c>
      <c r="B1398" s="52" t="inlineStr">
        <is>
          <t>Base</t>
        </is>
      </c>
      <c r="C1398" s="63" t="inlineStr">
        <is>
          <t>Cube</t>
        </is>
      </c>
      <c r="D1398" s="60" t="inlineStr">
        <is>
          <t>HESCO cell</t>
        </is>
      </c>
      <c r="E1398" s="52" t="inlineStr">
        <is>
          <t>BASE-01</t>
        </is>
      </c>
      <c r="F1398" s="52" t="n">
        <v>2</v>
      </c>
      <c r="G1398" s="54" t="n">
        <v>1.02999997</v>
      </c>
      <c r="H1398" s="54" t="n">
        <v>1.39999998</v>
      </c>
      <c r="I1398" s="54" t="n">
        <v>1.05999994</v>
      </c>
      <c r="J1398" s="54" t="n">
        <v>0</v>
      </c>
      <c r="K1398" s="54" t="n">
        <v>-122.803734</v>
      </c>
      <c r="L1398" s="54" t="n">
        <v>0</v>
      </c>
      <c r="M1398" s="54" t="n">
        <v>28.5780621</v>
      </c>
      <c r="N1398" s="54" t="n">
        <v>0.699999988</v>
      </c>
      <c r="O1398" s="54" t="n">
        <v>18.4199448</v>
      </c>
      <c r="P1398" s="52" t="inlineStr">
        <is>
          <t>Flat</t>
        </is>
      </c>
      <c r="Q1398" s="52" t="inlineStr">
        <is>
          <t>Other</t>
        </is>
      </c>
      <c r="R1398" s="54" t="n">
        <v>0.92</v>
      </c>
      <c r="S1398" s="54" t="n">
        <v>0</v>
      </c>
      <c r="T1398" s="54" t="n">
        <v>0.22</v>
      </c>
      <c r="U1398" s="54" t="n">
        <v>0</v>
      </c>
      <c r="V1398" s="52" t="inlineStr">
        <is>
          <t>No</t>
        </is>
      </c>
      <c r="W1398" s="52" t="inlineStr">
        <is>
          <t>Yes</t>
        </is>
      </c>
      <c r="X1398" s="52" t="inlineStr">
        <is>
          <t>-</t>
        </is>
      </c>
      <c r="Y1398" s="52" t="inlineStr">
        <is>
          <t>Wire-mesh and geotextile cell filled with sand</t>
        </is>
      </c>
    </row>
    <row r="1399" outlineLevel="1">
      <c r="A1399" s="52" t="inlineStr">
        <is>
          <t>BASE-22</t>
        </is>
      </c>
      <c r="B1399" s="52" t="inlineStr">
        <is>
          <t>Base</t>
        </is>
      </c>
      <c r="C1399" s="63" t="inlineStr">
        <is>
          <t>Cube</t>
        </is>
      </c>
      <c r="D1399" s="60" t="inlineStr">
        <is>
          <t>HESCO cell</t>
        </is>
      </c>
      <c r="E1399" s="52" t="inlineStr">
        <is>
          <t>BASE-01</t>
        </is>
      </c>
      <c r="F1399" s="52" t="n">
        <v>2</v>
      </c>
      <c r="G1399" s="54" t="n">
        <v>1.02999997</v>
      </c>
      <c r="H1399" s="54" t="n">
        <v>1.39999998</v>
      </c>
      <c r="I1399" s="54" t="n">
        <v>1.05999994</v>
      </c>
      <c r="J1399" s="54" t="n">
        <v>0</v>
      </c>
      <c r="K1399" s="54" t="n">
        <v>-124.48597</v>
      </c>
      <c r="L1399" s="54" t="n">
        <v>0</v>
      </c>
      <c r="M1399" s="54" t="n">
        <v>28.0250015</v>
      </c>
      <c r="N1399" s="54" t="n">
        <v>0.699999988</v>
      </c>
      <c r="O1399" s="54" t="n">
        <v>19.2509537</v>
      </c>
      <c r="P1399" s="52" t="inlineStr">
        <is>
          <t>Flat</t>
        </is>
      </c>
      <c r="Q1399" s="52" t="inlineStr">
        <is>
          <t>Other</t>
        </is>
      </c>
      <c r="R1399" s="54" t="n">
        <v>0.92</v>
      </c>
      <c r="S1399" s="54" t="n">
        <v>0</v>
      </c>
      <c r="T1399" s="54" t="n">
        <v>0.22</v>
      </c>
      <c r="U1399" s="54" t="n">
        <v>0</v>
      </c>
      <c r="V1399" s="52" t="inlineStr">
        <is>
          <t>No</t>
        </is>
      </c>
      <c r="W1399" s="52" t="inlineStr">
        <is>
          <t>Yes</t>
        </is>
      </c>
      <c r="X1399" s="52" t="inlineStr">
        <is>
          <t>-</t>
        </is>
      </c>
      <c r="Y1399" s="52" t="inlineStr">
        <is>
          <t>Wire-mesh and geotextile cell filled with sand</t>
        </is>
      </c>
    </row>
    <row r="1400" outlineLevel="1">
      <c r="A1400" s="52" t="inlineStr">
        <is>
          <t>BASE-23</t>
        </is>
      </c>
      <c r="B1400" s="52" t="inlineStr">
        <is>
          <t>Base</t>
        </is>
      </c>
      <c r="C1400" s="63" t="inlineStr">
        <is>
          <t>Cube</t>
        </is>
      </c>
      <c r="D1400" s="60" t="inlineStr">
        <is>
          <t>HESCO cell</t>
        </is>
      </c>
      <c r="E1400" s="52" t="inlineStr">
        <is>
          <t>BASE-01</t>
        </is>
      </c>
      <c r="F1400" s="52" t="n">
        <v>2</v>
      </c>
      <c r="G1400" s="54" t="n">
        <v>1.02999997</v>
      </c>
      <c r="H1400" s="54" t="n">
        <v>1.39999998</v>
      </c>
      <c r="I1400" s="54" t="n">
        <v>1.05999994</v>
      </c>
      <c r="J1400" s="54" t="n">
        <v>0</v>
      </c>
      <c r="K1400" s="54" t="n">
        <v>-126.168221</v>
      </c>
      <c r="L1400" s="54" t="n">
        <v>0</v>
      </c>
      <c r="M1400" s="54" t="n">
        <v>27.4477844</v>
      </c>
      <c r="N1400" s="54" t="n">
        <v>0.699999988</v>
      </c>
      <c r="O1400" s="54" t="n">
        <v>20.0653744</v>
      </c>
      <c r="P1400" s="52" t="inlineStr">
        <is>
          <t>Flat</t>
        </is>
      </c>
      <c r="Q1400" s="52" t="inlineStr">
        <is>
          <t>Other</t>
        </is>
      </c>
      <c r="R1400" s="54" t="n">
        <v>0.92</v>
      </c>
      <c r="S1400" s="54" t="n">
        <v>0</v>
      </c>
      <c r="T1400" s="54" t="n">
        <v>0.22</v>
      </c>
      <c r="U1400" s="54" t="n">
        <v>0</v>
      </c>
      <c r="V1400" s="52" t="inlineStr">
        <is>
          <t>No</t>
        </is>
      </c>
      <c r="W1400" s="52" t="inlineStr">
        <is>
          <t>Yes</t>
        </is>
      </c>
      <c r="X1400" s="52" t="inlineStr">
        <is>
          <t>-</t>
        </is>
      </c>
      <c r="Y1400" s="52" t="inlineStr">
        <is>
          <t>Wire-mesh and geotextile cell filled with sand</t>
        </is>
      </c>
    </row>
    <row r="1401" outlineLevel="1">
      <c r="A1401" s="52" t="inlineStr">
        <is>
          <t>BASE-24</t>
        </is>
      </c>
      <c r="B1401" s="52" t="inlineStr">
        <is>
          <t>Base</t>
        </is>
      </c>
      <c r="C1401" s="63" t="inlineStr">
        <is>
          <t>Cube</t>
        </is>
      </c>
      <c r="D1401" s="60" t="inlineStr">
        <is>
          <t>HESCO cell</t>
        </is>
      </c>
      <c r="E1401" s="52" t="inlineStr">
        <is>
          <t>BASE-01</t>
        </is>
      </c>
      <c r="F1401" s="52" t="n">
        <v>2</v>
      </c>
      <c r="G1401" s="54" t="n">
        <v>1.02999997</v>
      </c>
      <c r="H1401" s="54" t="n">
        <v>1.39999998</v>
      </c>
      <c r="I1401" s="54" t="n">
        <v>1.05999994</v>
      </c>
      <c r="J1401" s="54" t="n">
        <v>0</v>
      </c>
      <c r="K1401" s="54" t="n">
        <v>-127.850471</v>
      </c>
      <c r="L1401" s="54" t="n">
        <v>0</v>
      </c>
      <c r="M1401" s="54" t="n">
        <v>26.8469028</v>
      </c>
      <c r="N1401" s="54" t="n">
        <v>0.699999988</v>
      </c>
      <c r="O1401" s="54" t="n">
        <v>20.8624954</v>
      </c>
      <c r="P1401" s="52" t="inlineStr">
        <is>
          <t>Flat</t>
        </is>
      </c>
      <c r="Q1401" s="52" t="inlineStr">
        <is>
          <t>Other</t>
        </is>
      </c>
      <c r="R1401" s="54" t="n">
        <v>0.92</v>
      </c>
      <c r="S1401" s="54" t="n">
        <v>0</v>
      </c>
      <c r="T1401" s="54" t="n">
        <v>0.22</v>
      </c>
      <c r="U1401" s="54" t="n">
        <v>0</v>
      </c>
      <c r="V1401" s="52" t="inlineStr">
        <is>
          <t>No</t>
        </is>
      </c>
      <c r="W1401" s="52" t="inlineStr">
        <is>
          <t>Yes</t>
        </is>
      </c>
      <c r="X1401" s="52" t="inlineStr">
        <is>
          <t>-</t>
        </is>
      </c>
      <c r="Y1401" s="52" t="inlineStr">
        <is>
          <t>Wire-mesh and geotextile cell filled with sand</t>
        </is>
      </c>
    </row>
    <row r="1402" outlineLevel="1">
      <c r="A1402" s="52" t="inlineStr">
        <is>
          <t>BASE-25</t>
        </is>
      </c>
      <c r="B1402" s="52" t="inlineStr">
        <is>
          <t>Base</t>
        </is>
      </c>
      <c r="C1402" s="63" t="inlineStr">
        <is>
          <t>Cube</t>
        </is>
      </c>
      <c r="D1402" s="60" t="inlineStr">
        <is>
          <t>HESCO cell</t>
        </is>
      </c>
      <c r="E1402" s="52" t="inlineStr">
        <is>
          <t>BASE-01</t>
        </is>
      </c>
      <c r="F1402" s="52" t="n">
        <v>2</v>
      </c>
      <c r="G1402" s="54" t="n">
        <v>1.02999997</v>
      </c>
      <c r="H1402" s="54" t="n">
        <v>1.39999998</v>
      </c>
      <c r="I1402" s="54" t="n">
        <v>1.05999994</v>
      </c>
      <c r="J1402" s="54" t="n">
        <v>0</v>
      </c>
      <c r="K1402" s="54" t="n">
        <v>-129.5327</v>
      </c>
      <c r="L1402" s="54" t="n">
        <v>0</v>
      </c>
      <c r="M1402" s="54" t="n">
        <v>26.2228851</v>
      </c>
      <c r="N1402" s="54" t="n">
        <v>0.699999988</v>
      </c>
      <c r="O1402" s="54" t="n">
        <v>21.641634</v>
      </c>
      <c r="P1402" s="52" t="inlineStr">
        <is>
          <t>Flat</t>
        </is>
      </c>
      <c r="Q1402" s="52" t="inlineStr">
        <is>
          <t>Other</t>
        </is>
      </c>
      <c r="R1402" s="54" t="n">
        <v>0.92</v>
      </c>
      <c r="S1402" s="54" t="n">
        <v>0</v>
      </c>
      <c r="T1402" s="54" t="n">
        <v>0.22</v>
      </c>
      <c r="U1402" s="54" t="n">
        <v>0</v>
      </c>
      <c r="V1402" s="52" t="inlineStr">
        <is>
          <t>No</t>
        </is>
      </c>
      <c r="W1402" s="52" t="inlineStr">
        <is>
          <t>Yes</t>
        </is>
      </c>
      <c r="X1402" s="52" t="inlineStr">
        <is>
          <t>-</t>
        </is>
      </c>
      <c r="Y1402" s="52" t="inlineStr">
        <is>
          <t>Wire-mesh and geotextile cell filled with sand</t>
        </is>
      </c>
    </row>
    <row r="1403" outlineLevel="1">
      <c r="A1403" s="52" t="inlineStr">
        <is>
          <t>BASE-26</t>
        </is>
      </c>
      <c r="B1403" s="52" t="inlineStr">
        <is>
          <t>Base</t>
        </is>
      </c>
      <c r="C1403" s="63" t="inlineStr">
        <is>
          <t>Cube</t>
        </is>
      </c>
      <c r="D1403" s="60" t="inlineStr">
        <is>
          <t>HESCO cell</t>
        </is>
      </c>
      <c r="E1403" s="52" t="inlineStr">
        <is>
          <t>BASE-01</t>
        </is>
      </c>
      <c r="F1403" s="52" t="n">
        <v>2</v>
      </c>
      <c r="G1403" s="54" t="n">
        <v>1.02999997</v>
      </c>
      <c r="H1403" s="54" t="n">
        <v>1.39999998</v>
      </c>
      <c r="I1403" s="54" t="n">
        <v>1.05999994</v>
      </c>
      <c r="J1403" s="54" t="n">
        <v>0</v>
      </c>
      <c r="K1403" s="54" t="n">
        <v>-131.214951</v>
      </c>
      <c r="L1403" s="54" t="n">
        <v>0</v>
      </c>
      <c r="M1403" s="54" t="n">
        <v>25.5762596</v>
      </c>
      <c r="N1403" s="54" t="n">
        <v>0.699999988</v>
      </c>
      <c r="O1403" s="54" t="n">
        <v>22.4021187</v>
      </c>
      <c r="P1403" s="52" t="inlineStr">
        <is>
          <t>Flat</t>
        </is>
      </c>
      <c r="Q1403" s="52" t="inlineStr">
        <is>
          <t>Other</t>
        </is>
      </c>
      <c r="R1403" s="54" t="n">
        <v>0.92</v>
      </c>
      <c r="S1403" s="54" t="n">
        <v>0</v>
      </c>
      <c r="T1403" s="54" t="n">
        <v>0.22</v>
      </c>
      <c r="U1403" s="54" t="n">
        <v>0</v>
      </c>
      <c r="V1403" s="52" t="inlineStr">
        <is>
          <t>No</t>
        </is>
      </c>
      <c r="W1403" s="52" t="inlineStr">
        <is>
          <t>Yes</t>
        </is>
      </c>
      <c r="X1403" s="52" t="inlineStr">
        <is>
          <t>-</t>
        </is>
      </c>
      <c r="Y1403" s="52" t="inlineStr">
        <is>
          <t>Wire-mesh and geotextile cell filled with sand</t>
        </is>
      </c>
    </row>
    <row r="1404" outlineLevel="1">
      <c r="A1404" s="52" t="inlineStr">
        <is>
          <t>BASE-27</t>
        </is>
      </c>
      <c r="B1404" s="52" t="inlineStr">
        <is>
          <t>Base</t>
        </is>
      </c>
      <c r="C1404" s="63" t="inlineStr">
        <is>
          <t>Cube</t>
        </is>
      </c>
      <c r="D1404" s="60" t="inlineStr">
        <is>
          <t>HESCO cell</t>
        </is>
      </c>
      <c r="E1404" s="52" t="inlineStr">
        <is>
          <t>BASE-01</t>
        </is>
      </c>
      <c r="F1404" s="52" t="n">
        <v>2</v>
      </c>
      <c r="G1404" s="54" t="n">
        <v>1.02999997</v>
      </c>
      <c r="H1404" s="54" t="n">
        <v>1.39999998</v>
      </c>
      <c r="I1404" s="54" t="n">
        <v>1.05999994</v>
      </c>
      <c r="J1404" s="54" t="n">
        <v>0</v>
      </c>
      <c r="K1404" s="54" t="n">
        <v>-132.897202</v>
      </c>
      <c r="L1404" s="54" t="n">
        <v>0</v>
      </c>
      <c r="M1404" s="54" t="n">
        <v>24.9075909</v>
      </c>
      <c r="N1404" s="54" t="n">
        <v>0.699999988</v>
      </c>
      <c r="O1404" s="54" t="n">
        <v>23.1432915</v>
      </c>
      <c r="P1404" s="52" t="inlineStr">
        <is>
          <t>Flat</t>
        </is>
      </c>
      <c r="Q1404" s="52" t="inlineStr">
        <is>
          <t>Other</t>
        </is>
      </c>
      <c r="R1404" s="54" t="n">
        <v>0.92</v>
      </c>
      <c r="S1404" s="54" t="n">
        <v>0</v>
      </c>
      <c r="T1404" s="54" t="n">
        <v>0.22</v>
      </c>
      <c r="U1404" s="54" t="n">
        <v>0</v>
      </c>
      <c r="V1404" s="52" t="inlineStr">
        <is>
          <t>No</t>
        </is>
      </c>
      <c r="W1404" s="52" t="inlineStr">
        <is>
          <t>Yes</t>
        </is>
      </c>
      <c r="X1404" s="52" t="inlineStr">
        <is>
          <t>-</t>
        </is>
      </c>
      <c r="Y1404" s="52" t="inlineStr">
        <is>
          <t>Wire-mesh and geotextile cell filled with sand</t>
        </is>
      </c>
    </row>
    <row r="1405" outlineLevel="1">
      <c r="A1405" s="52" t="inlineStr">
        <is>
          <t>BASE-28</t>
        </is>
      </c>
      <c r="B1405" s="52" t="inlineStr">
        <is>
          <t>Base</t>
        </is>
      </c>
      <c r="C1405" s="63" t="inlineStr">
        <is>
          <t>Cube</t>
        </is>
      </c>
      <c r="D1405" s="60" t="inlineStr">
        <is>
          <t>HESCO cell</t>
        </is>
      </c>
      <c r="E1405" s="52" t="inlineStr">
        <is>
          <t>BASE-01</t>
        </is>
      </c>
      <c r="F1405" s="52" t="n">
        <v>2</v>
      </c>
      <c r="G1405" s="54" t="n">
        <v>1.02999997</v>
      </c>
      <c r="H1405" s="54" t="n">
        <v>1.39999998</v>
      </c>
      <c r="I1405" s="54" t="n">
        <v>1.05999994</v>
      </c>
      <c r="J1405" s="54" t="n">
        <v>0</v>
      </c>
      <c r="K1405" s="54" t="n">
        <v>-134.579437</v>
      </c>
      <c r="L1405" s="54" t="n">
        <v>0</v>
      </c>
      <c r="M1405" s="54" t="n">
        <v>24.2174511</v>
      </c>
      <c r="N1405" s="54" t="n">
        <v>0.699999988</v>
      </c>
      <c r="O1405" s="54" t="n">
        <v>23.8645153</v>
      </c>
      <c r="P1405" s="52" t="inlineStr">
        <is>
          <t>Flat</t>
        </is>
      </c>
      <c r="Q1405" s="52" t="inlineStr">
        <is>
          <t>Other</t>
        </is>
      </c>
      <c r="R1405" s="54" t="n">
        <v>0.92</v>
      </c>
      <c r="S1405" s="54" t="n">
        <v>0</v>
      </c>
      <c r="T1405" s="54" t="n">
        <v>0.22</v>
      </c>
      <c r="U1405" s="54" t="n">
        <v>0</v>
      </c>
      <c r="V1405" s="52" t="inlineStr">
        <is>
          <t>No</t>
        </is>
      </c>
      <c r="W1405" s="52" t="inlineStr">
        <is>
          <t>Yes</t>
        </is>
      </c>
      <c r="X1405" s="52" t="inlineStr">
        <is>
          <t>-</t>
        </is>
      </c>
      <c r="Y1405" s="52" t="inlineStr">
        <is>
          <t>Wire-mesh and geotextile cell filled with sand</t>
        </is>
      </c>
    </row>
    <row r="1406" outlineLevel="1">
      <c r="A1406" s="52" t="inlineStr">
        <is>
          <t>BASE-29</t>
        </is>
      </c>
      <c r="B1406" s="52" t="inlineStr">
        <is>
          <t>Base</t>
        </is>
      </c>
      <c r="C1406" s="63" t="inlineStr">
        <is>
          <t>Cube</t>
        </is>
      </c>
      <c r="D1406" s="60" t="inlineStr">
        <is>
          <t>HESCO cell</t>
        </is>
      </c>
      <c r="E1406" s="52" t="inlineStr">
        <is>
          <t>BASE-01</t>
        </is>
      </c>
      <c r="F1406" s="52" t="n">
        <v>2</v>
      </c>
      <c r="G1406" s="54" t="n">
        <v>1.02999997</v>
      </c>
      <c r="H1406" s="54" t="n">
        <v>1.39999998</v>
      </c>
      <c r="I1406" s="54" t="n">
        <v>1.05999994</v>
      </c>
      <c r="J1406" s="54" t="n">
        <v>0</v>
      </c>
      <c r="K1406" s="54" t="n">
        <v>-136.261673</v>
      </c>
      <c r="L1406" s="54" t="n">
        <v>0</v>
      </c>
      <c r="M1406" s="54" t="n">
        <v>23.5064354</v>
      </c>
      <c r="N1406" s="54" t="n">
        <v>0.699999988</v>
      </c>
      <c r="O1406" s="54" t="n">
        <v>24.5651684</v>
      </c>
      <c r="P1406" s="52" t="inlineStr">
        <is>
          <t>Flat</t>
        </is>
      </c>
      <c r="Q1406" s="52" t="inlineStr">
        <is>
          <t>Other</t>
        </is>
      </c>
      <c r="R1406" s="54" t="n">
        <v>0.92</v>
      </c>
      <c r="S1406" s="54" t="n">
        <v>0</v>
      </c>
      <c r="T1406" s="54" t="n">
        <v>0.22</v>
      </c>
      <c r="U1406" s="54" t="n">
        <v>0</v>
      </c>
      <c r="V1406" s="52" t="inlineStr">
        <is>
          <t>No</t>
        </is>
      </c>
      <c r="W1406" s="52" t="inlineStr">
        <is>
          <t>Yes</t>
        </is>
      </c>
      <c r="X1406" s="52" t="inlineStr">
        <is>
          <t>-</t>
        </is>
      </c>
      <c r="Y1406" s="52" t="inlineStr">
        <is>
          <t>Wire-mesh and geotextile cell filled with sand</t>
        </is>
      </c>
    </row>
    <row r="1407" outlineLevel="1">
      <c r="A1407" s="52" t="inlineStr">
        <is>
          <t>BASE-30</t>
        </is>
      </c>
      <c r="B1407" s="52" t="inlineStr">
        <is>
          <t>Base</t>
        </is>
      </c>
      <c r="C1407" s="63" t="inlineStr">
        <is>
          <t>Cube</t>
        </is>
      </c>
      <c r="D1407" s="60" t="inlineStr">
        <is>
          <t>HESCO cell</t>
        </is>
      </c>
      <c r="E1407" s="52" t="inlineStr">
        <is>
          <t>BASE-01</t>
        </is>
      </c>
      <c r="F1407" s="52" t="n">
        <v>2</v>
      </c>
      <c r="G1407" s="54" t="n">
        <v>1.02999997</v>
      </c>
      <c r="H1407" s="54" t="n">
        <v>1.39999998</v>
      </c>
      <c r="I1407" s="54" t="n">
        <v>1.05999994</v>
      </c>
      <c r="J1407" s="54" t="n">
        <v>0</v>
      </c>
      <c r="K1407" s="54" t="n">
        <v>-137.943924</v>
      </c>
      <c r="L1407" s="54" t="n">
        <v>0</v>
      </c>
      <c r="M1407" s="54" t="n">
        <v>22.7751598</v>
      </c>
      <c r="N1407" s="54" t="n">
        <v>0.699999988</v>
      </c>
      <c r="O1407" s="54" t="n">
        <v>25.2446461</v>
      </c>
      <c r="P1407" s="52" t="inlineStr">
        <is>
          <t>Flat</t>
        </is>
      </c>
      <c r="Q1407" s="52" t="inlineStr">
        <is>
          <t>Other</t>
        </is>
      </c>
      <c r="R1407" s="54" t="n">
        <v>0.92</v>
      </c>
      <c r="S1407" s="54" t="n">
        <v>0</v>
      </c>
      <c r="T1407" s="54" t="n">
        <v>0.22</v>
      </c>
      <c r="U1407" s="54" t="n">
        <v>0</v>
      </c>
      <c r="V1407" s="52" t="inlineStr">
        <is>
          <t>No</t>
        </is>
      </c>
      <c r="W1407" s="52" t="inlineStr">
        <is>
          <t>Yes</t>
        </is>
      </c>
      <c r="X1407" s="52" t="inlineStr">
        <is>
          <t>-</t>
        </is>
      </c>
      <c r="Y1407" s="52" t="inlineStr">
        <is>
          <t>Wire-mesh and geotextile cell filled with sand</t>
        </is>
      </c>
    </row>
    <row r="1408" outlineLevel="1">
      <c r="A1408" s="52" t="inlineStr">
        <is>
          <t>BASE-31</t>
        </is>
      </c>
      <c r="B1408" s="52" t="inlineStr">
        <is>
          <t>Base</t>
        </is>
      </c>
      <c r="C1408" s="63" t="inlineStr">
        <is>
          <t>Cube</t>
        </is>
      </c>
      <c r="D1408" s="60" t="inlineStr">
        <is>
          <t>HESCO cell</t>
        </is>
      </c>
      <c r="E1408" s="52" t="inlineStr">
        <is>
          <t>BASE-01</t>
        </is>
      </c>
      <c r="F1408" s="52" t="n">
        <v>2</v>
      </c>
      <c r="G1408" s="54" t="n">
        <v>1.02999997</v>
      </c>
      <c r="H1408" s="54" t="n">
        <v>1.39999998</v>
      </c>
      <c r="I1408" s="54" t="n">
        <v>1.05999994</v>
      </c>
      <c r="J1408" s="54" t="n">
        <v>0</v>
      </c>
      <c r="K1408" s="54" t="n">
        <v>-139.626175</v>
      </c>
      <c r="L1408" s="54" t="n">
        <v>0</v>
      </c>
      <c r="M1408" s="54" t="n">
        <v>22.0242481</v>
      </c>
      <c r="N1408" s="54" t="n">
        <v>0.699999988</v>
      </c>
      <c r="O1408" s="54" t="n">
        <v>25.9023647</v>
      </c>
      <c r="P1408" s="52" t="inlineStr">
        <is>
          <t>Flat</t>
        </is>
      </c>
      <c r="Q1408" s="52" t="inlineStr">
        <is>
          <t>Other</t>
        </is>
      </c>
      <c r="R1408" s="54" t="n">
        <v>0.92</v>
      </c>
      <c r="S1408" s="54" t="n">
        <v>0</v>
      </c>
      <c r="T1408" s="54" t="n">
        <v>0.22</v>
      </c>
      <c r="U1408" s="54" t="n">
        <v>0</v>
      </c>
      <c r="V1408" s="52" t="inlineStr">
        <is>
          <t>No</t>
        </is>
      </c>
      <c r="W1408" s="52" t="inlineStr">
        <is>
          <t>Yes</t>
        </is>
      </c>
      <c r="X1408" s="52" t="inlineStr">
        <is>
          <t>-</t>
        </is>
      </c>
      <c r="Y1408" s="52" t="inlineStr">
        <is>
          <t>Wire-mesh and geotextile cell filled with sand</t>
        </is>
      </c>
    </row>
    <row r="1409" outlineLevel="1">
      <c r="A1409" s="52" t="inlineStr">
        <is>
          <t>BASE-32</t>
        </is>
      </c>
      <c r="B1409" s="52" t="inlineStr">
        <is>
          <t>Base</t>
        </is>
      </c>
      <c r="C1409" s="63" t="inlineStr">
        <is>
          <t>Cube</t>
        </is>
      </c>
      <c r="D1409" s="60" t="inlineStr">
        <is>
          <t>HESCO cell</t>
        </is>
      </c>
      <c r="E1409" s="52" t="inlineStr">
        <is>
          <t>BASE-01</t>
        </is>
      </c>
      <c r="F1409" s="52" t="n">
        <v>2</v>
      </c>
      <c r="G1409" s="54" t="n">
        <v>1.02999997</v>
      </c>
      <c r="H1409" s="54" t="n">
        <v>1.39999998</v>
      </c>
      <c r="I1409" s="54" t="n">
        <v>1.05999994</v>
      </c>
      <c r="J1409" s="54" t="n">
        <v>0</v>
      </c>
      <c r="K1409" s="54" t="n">
        <v>-141.308411</v>
      </c>
      <c r="L1409" s="54" t="n">
        <v>0</v>
      </c>
      <c r="M1409" s="54" t="n">
        <v>21.2543526</v>
      </c>
      <c r="N1409" s="54" t="n">
        <v>0.699999988</v>
      </c>
      <c r="O1409" s="54" t="n">
        <v>26.537756</v>
      </c>
      <c r="P1409" s="52" t="inlineStr">
        <is>
          <t>Flat</t>
        </is>
      </c>
      <c r="Q1409" s="52" t="inlineStr">
        <is>
          <t>Other</t>
        </is>
      </c>
      <c r="R1409" s="54" t="n">
        <v>0.92</v>
      </c>
      <c r="S1409" s="54" t="n">
        <v>0</v>
      </c>
      <c r="T1409" s="54" t="n">
        <v>0.22</v>
      </c>
      <c r="U1409" s="54" t="n">
        <v>0</v>
      </c>
      <c r="V1409" s="52" t="inlineStr">
        <is>
          <t>No</t>
        </is>
      </c>
      <c r="W1409" s="52" t="inlineStr">
        <is>
          <t>Yes</t>
        </is>
      </c>
      <c r="X1409" s="52" t="inlineStr">
        <is>
          <t>-</t>
        </is>
      </c>
      <c r="Y1409" s="52" t="inlineStr">
        <is>
          <t>Wire-mesh and geotextile cell filled with sand</t>
        </is>
      </c>
    </row>
    <row r="1410" outlineLevel="1">
      <c r="A1410" s="52" t="inlineStr">
        <is>
          <t>BASE-33</t>
        </is>
      </c>
      <c r="B1410" s="52" t="inlineStr">
        <is>
          <t>Base</t>
        </is>
      </c>
      <c r="C1410" s="63" t="inlineStr">
        <is>
          <t>Cube</t>
        </is>
      </c>
      <c r="D1410" s="60" t="inlineStr">
        <is>
          <t>HESCO cell</t>
        </is>
      </c>
      <c r="E1410" s="52" t="inlineStr">
        <is>
          <t>BASE-01</t>
        </is>
      </c>
      <c r="F1410" s="52" t="n">
        <v>2</v>
      </c>
      <c r="G1410" s="54" t="n">
        <v>1.02999997</v>
      </c>
      <c r="H1410" s="54" t="n">
        <v>1.39999998</v>
      </c>
      <c r="I1410" s="54" t="n">
        <v>1.05999994</v>
      </c>
      <c r="J1410" s="54" t="n">
        <v>0</v>
      </c>
      <c r="K1410" s="54" t="n">
        <v>-142.990646</v>
      </c>
      <c r="L1410" s="54" t="n">
        <v>0</v>
      </c>
      <c r="M1410" s="54" t="n">
        <v>20.4661369</v>
      </c>
      <c r="N1410" s="54" t="n">
        <v>0.699999988</v>
      </c>
      <c r="O1410" s="54" t="n">
        <v>27.1502705</v>
      </c>
      <c r="P1410" s="52" t="inlineStr">
        <is>
          <t>Flat</t>
        </is>
      </c>
      <c r="Q1410" s="52" t="inlineStr">
        <is>
          <t>Other</t>
        </is>
      </c>
      <c r="R1410" s="54" t="n">
        <v>0.92</v>
      </c>
      <c r="S1410" s="54" t="n">
        <v>0</v>
      </c>
      <c r="T1410" s="54" t="n">
        <v>0.22</v>
      </c>
      <c r="U1410" s="54" t="n">
        <v>0</v>
      </c>
      <c r="V1410" s="52" t="inlineStr">
        <is>
          <t>No</t>
        </is>
      </c>
      <c r="W1410" s="52" t="inlineStr">
        <is>
          <t>Yes</t>
        </is>
      </c>
      <c r="X1410" s="52" t="inlineStr">
        <is>
          <t>-</t>
        </is>
      </c>
      <c r="Y1410" s="52" t="inlineStr">
        <is>
          <t>Wire-mesh and geotextile cell filled with sand</t>
        </is>
      </c>
    </row>
    <row r="1411" outlineLevel="1">
      <c r="A1411" s="52" t="inlineStr">
        <is>
          <t>BASE-34</t>
        </is>
      </c>
      <c r="B1411" s="52" t="inlineStr">
        <is>
          <t>Base</t>
        </is>
      </c>
      <c r="C1411" s="63" t="inlineStr">
        <is>
          <t>Cube</t>
        </is>
      </c>
      <c r="D1411" s="60" t="inlineStr">
        <is>
          <t>HESCO cell</t>
        </is>
      </c>
      <c r="E1411" s="52" t="inlineStr">
        <is>
          <t>BASE-01</t>
        </is>
      </c>
      <c r="F1411" s="52" t="n">
        <v>2</v>
      </c>
      <c r="G1411" s="54" t="n">
        <v>1.02999997</v>
      </c>
      <c r="H1411" s="54" t="n">
        <v>1.39999998</v>
      </c>
      <c r="I1411" s="54" t="n">
        <v>1.05999994</v>
      </c>
      <c r="J1411" s="54" t="n">
        <v>0</v>
      </c>
      <c r="K1411" s="54" t="n">
        <v>-144.672897</v>
      </c>
      <c r="L1411" s="54" t="n">
        <v>0</v>
      </c>
      <c r="M1411" s="54" t="n">
        <v>19.6602821</v>
      </c>
      <c r="N1411" s="54" t="n">
        <v>0.699999988</v>
      </c>
      <c r="O1411" s="54" t="n">
        <v>27.7393818</v>
      </c>
      <c r="P1411" s="52" t="inlineStr">
        <is>
          <t>Flat</t>
        </is>
      </c>
      <c r="Q1411" s="52" t="inlineStr">
        <is>
          <t>Other</t>
        </is>
      </c>
      <c r="R1411" s="54" t="n">
        <v>0.92</v>
      </c>
      <c r="S1411" s="54" t="n">
        <v>0</v>
      </c>
      <c r="T1411" s="54" t="n">
        <v>0.22</v>
      </c>
      <c r="U1411" s="54" t="n">
        <v>0</v>
      </c>
      <c r="V1411" s="52" t="inlineStr">
        <is>
          <t>No</t>
        </is>
      </c>
      <c r="W1411" s="52" t="inlineStr">
        <is>
          <t>Yes</t>
        </is>
      </c>
      <c r="X1411" s="52" t="inlineStr">
        <is>
          <t>-</t>
        </is>
      </c>
      <c r="Y1411" s="52" t="inlineStr">
        <is>
          <t>Wire-mesh and geotextile cell filled with sand</t>
        </is>
      </c>
    </row>
    <row r="1412" outlineLevel="1">
      <c r="A1412" s="52" t="inlineStr">
        <is>
          <t>BASE-35</t>
        </is>
      </c>
      <c r="B1412" s="52" t="inlineStr">
        <is>
          <t>Base</t>
        </is>
      </c>
      <c r="C1412" s="63" t="inlineStr">
        <is>
          <t>Cube</t>
        </is>
      </c>
      <c r="D1412" s="60" t="inlineStr">
        <is>
          <t>HESCO cell (upper)</t>
        </is>
      </c>
      <c r="E1412" s="52" t="inlineStr">
        <is>
          <t>BASE-01</t>
        </is>
      </c>
      <c r="F1412" s="52" t="n">
        <v>2</v>
      </c>
      <c r="G1412" s="54" t="n">
        <v>1.02999997</v>
      </c>
      <c r="H1412" s="54" t="n">
        <v>1.39999998</v>
      </c>
      <c r="I1412" s="54" t="n">
        <v>1.05999994</v>
      </c>
      <c r="J1412" s="54" t="n">
        <v>0</v>
      </c>
      <c r="K1412" s="54" t="n">
        <v>-144.672897</v>
      </c>
      <c r="L1412" s="54" t="n">
        <v>0</v>
      </c>
      <c r="M1412" s="54" t="n">
        <v>19.6602821</v>
      </c>
      <c r="N1412" s="54" t="n">
        <v>2.0999999</v>
      </c>
      <c r="O1412" s="54" t="n">
        <v>27.7393818</v>
      </c>
      <c r="P1412" s="52" t="inlineStr">
        <is>
          <t>Flat</t>
        </is>
      </c>
      <c r="Q1412" s="52" t="inlineStr">
        <is>
          <t>Other</t>
        </is>
      </c>
      <c r="R1412" s="54" t="n">
        <v>0.92</v>
      </c>
      <c r="S1412" s="54" t="n">
        <v>0</v>
      </c>
      <c r="T1412" s="54" t="n">
        <v>0.22</v>
      </c>
      <c r="U1412" s="54" t="n">
        <v>0</v>
      </c>
      <c r="V1412" s="52" t="inlineStr">
        <is>
          <t>No</t>
        </is>
      </c>
      <c r="W1412" s="52" t="inlineStr">
        <is>
          <t>Yes</t>
        </is>
      </c>
      <c r="X1412" s="52" t="inlineStr">
        <is>
          <t>-</t>
        </is>
      </c>
      <c r="Y1412" s="52" t="inlineStr">
        <is>
          <t>Wire-mesh and geotextile cell filled with sand</t>
        </is>
      </c>
    </row>
    <row r="1413" outlineLevel="1">
      <c r="A1413" s="52" t="inlineStr">
        <is>
          <t>BASE-36</t>
        </is>
      </c>
      <c r="B1413" s="52" t="inlineStr">
        <is>
          <t>Base</t>
        </is>
      </c>
      <c r="C1413" s="63" t="inlineStr">
        <is>
          <t>Cube</t>
        </is>
      </c>
      <c r="D1413" s="60" t="inlineStr">
        <is>
          <t>HESCO cell</t>
        </is>
      </c>
      <c r="E1413" s="52" t="inlineStr">
        <is>
          <t>BASE-01</t>
        </is>
      </c>
      <c r="F1413" s="52" t="n">
        <v>2</v>
      </c>
      <c r="G1413" s="54" t="n">
        <v>1.02999997</v>
      </c>
      <c r="H1413" s="54" t="n">
        <v>1.39999998</v>
      </c>
      <c r="I1413" s="54" t="n">
        <v>1.05999994</v>
      </c>
      <c r="J1413" s="54" t="n">
        <v>0</v>
      </c>
      <c r="K1413" s="54" t="n">
        <v>-146.355133</v>
      </c>
      <c r="L1413" s="54" t="n">
        <v>0</v>
      </c>
      <c r="M1413" s="54" t="n">
        <v>18.8374805</v>
      </c>
      <c r="N1413" s="54" t="n">
        <v>0.699999988</v>
      </c>
      <c r="O1413" s="54" t="n">
        <v>28.3045826</v>
      </c>
      <c r="P1413" s="52" t="inlineStr">
        <is>
          <t>Flat</t>
        </is>
      </c>
      <c r="Q1413" s="52" t="inlineStr">
        <is>
          <t>Other</t>
        </is>
      </c>
      <c r="R1413" s="54" t="n">
        <v>0.92</v>
      </c>
      <c r="S1413" s="54" t="n">
        <v>0</v>
      </c>
      <c r="T1413" s="54" t="n">
        <v>0.22</v>
      </c>
      <c r="U1413" s="54" t="n">
        <v>0</v>
      </c>
      <c r="V1413" s="52" t="inlineStr">
        <is>
          <t>No</t>
        </is>
      </c>
      <c r="W1413" s="52" t="inlineStr">
        <is>
          <t>Yes</t>
        </is>
      </c>
      <c r="X1413" s="52" t="inlineStr">
        <is>
          <t>-</t>
        </is>
      </c>
      <c r="Y1413" s="52" t="inlineStr">
        <is>
          <t>Wire-mesh and geotextile cell filled with sand</t>
        </is>
      </c>
    </row>
    <row r="1414" outlineLevel="1">
      <c r="A1414" s="52" t="inlineStr">
        <is>
          <t>BASE-37</t>
        </is>
      </c>
      <c r="B1414" s="52" t="inlineStr">
        <is>
          <t>Base</t>
        </is>
      </c>
      <c r="C1414" s="63" t="inlineStr">
        <is>
          <t>Cube</t>
        </is>
      </c>
      <c r="D1414" s="60" t="inlineStr">
        <is>
          <t>HESCO cell (upper)</t>
        </is>
      </c>
      <c r="E1414" s="52" t="inlineStr">
        <is>
          <t>BASE-01</t>
        </is>
      </c>
      <c r="F1414" s="52" t="n">
        <v>2</v>
      </c>
      <c r="G1414" s="54" t="n">
        <v>1.02999997</v>
      </c>
      <c r="H1414" s="54" t="n">
        <v>1.39999998</v>
      </c>
      <c r="I1414" s="54" t="n">
        <v>1.05999994</v>
      </c>
      <c r="J1414" s="54" t="n">
        <v>0</v>
      </c>
      <c r="K1414" s="54" t="n">
        <v>-146.355133</v>
      </c>
      <c r="L1414" s="54" t="n">
        <v>0</v>
      </c>
      <c r="M1414" s="54" t="n">
        <v>18.8374805</v>
      </c>
      <c r="N1414" s="54" t="n">
        <v>2.0999999</v>
      </c>
      <c r="O1414" s="54" t="n">
        <v>28.3045826</v>
      </c>
      <c r="P1414" s="52" t="inlineStr">
        <is>
          <t>Flat</t>
        </is>
      </c>
      <c r="Q1414" s="52" t="inlineStr">
        <is>
          <t>Other</t>
        </is>
      </c>
      <c r="R1414" s="54" t="n">
        <v>0.92</v>
      </c>
      <c r="S1414" s="54" t="n">
        <v>0</v>
      </c>
      <c r="T1414" s="54" t="n">
        <v>0.22</v>
      </c>
      <c r="U1414" s="54" t="n">
        <v>0</v>
      </c>
      <c r="V1414" s="52" t="inlineStr">
        <is>
          <t>No</t>
        </is>
      </c>
      <c r="W1414" s="52" t="inlineStr">
        <is>
          <t>Yes</t>
        </is>
      </c>
      <c r="X1414" s="52" t="inlineStr">
        <is>
          <t>-</t>
        </is>
      </c>
      <c r="Y1414" s="52" t="inlineStr">
        <is>
          <t>Wire-mesh and geotextile cell filled with sand</t>
        </is>
      </c>
    </row>
    <row r="1415" outlineLevel="1">
      <c r="A1415" s="52" t="inlineStr">
        <is>
          <t>BASE-38</t>
        </is>
      </c>
      <c r="B1415" s="52" t="inlineStr">
        <is>
          <t>Base</t>
        </is>
      </c>
      <c r="C1415" s="63" t="inlineStr">
        <is>
          <t>Cube</t>
        </is>
      </c>
      <c r="D1415" s="60" t="inlineStr">
        <is>
          <t>HESCO cell</t>
        </is>
      </c>
      <c r="E1415" s="52" t="inlineStr">
        <is>
          <t>BASE-01</t>
        </is>
      </c>
      <c r="F1415" s="52" t="n">
        <v>2</v>
      </c>
      <c r="G1415" s="54" t="n">
        <v>1.02999997</v>
      </c>
      <c r="H1415" s="54" t="n">
        <v>1.39999998</v>
      </c>
      <c r="I1415" s="54" t="n">
        <v>1.05999994</v>
      </c>
      <c r="J1415" s="54" t="n">
        <v>0</v>
      </c>
      <c r="K1415" s="54" t="n">
        <v>-148.037384</v>
      </c>
      <c r="L1415" s="54" t="n">
        <v>0</v>
      </c>
      <c r="M1415" s="54" t="n">
        <v>17.9984379</v>
      </c>
      <c r="N1415" s="54" t="n">
        <v>0.699999988</v>
      </c>
      <c r="O1415" s="54" t="n">
        <v>28.8453827</v>
      </c>
      <c r="P1415" s="52" t="inlineStr">
        <is>
          <t>Flat</t>
        </is>
      </c>
      <c r="Q1415" s="52" t="inlineStr">
        <is>
          <t>Other</t>
        </is>
      </c>
      <c r="R1415" s="54" t="n">
        <v>0.92</v>
      </c>
      <c r="S1415" s="54" t="n">
        <v>0</v>
      </c>
      <c r="T1415" s="54" t="n">
        <v>0.22</v>
      </c>
      <c r="U1415" s="54" t="n">
        <v>0</v>
      </c>
      <c r="V1415" s="52" t="inlineStr">
        <is>
          <t>No</t>
        </is>
      </c>
      <c r="W1415" s="52" t="inlineStr">
        <is>
          <t>Yes</t>
        </is>
      </c>
      <c r="X1415" s="52" t="inlineStr">
        <is>
          <t>-</t>
        </is>
      </c>
      <c r="Y1415" s="52" t="inlineStr">
        <is>
          <t>Wire-mesh and geotextile cell filled with sand</t>
        </is>
      </c>
    </row>
    <row r="1416" outlineLevel="1">
      <c r="A1416" s="52" t="inlineStr">
        <is>
          <t>BASE-39</t>
        </is>
      </c>
      <c r="B1416" s="52" t="inlineStr">
        <is>
          <t>Base</t>
        </is>
      </c>
      <c r="C1416" s="63" t="inlineStr">
        <is>
          <t>Cube</t>
        </is>
      </c>
      <c r="D1416" s="60" t="inlineStr">
        <is>
          <t>HESCO cell (upper)</t>
        </is>
      </c>
      <c r="E1416" s="52" t="inlineStr">
        <is>
          <t>BASE-01</t>
        </is>
      </c>
      <c r="F1416" s="52" t="n">
        <v>2</v>
      </c>
      <c r="G1416" s="54" t="n">
        <v>1.02999997</v>
      </c>
      <c r="H1416" s="54" t="n">
        <v>1.39999998</v>
      </c>
      <c r="I1416" s="54" t="n">
        <v>1.05999994</v>
      </c>
      <c r="J1416" s="54" t="n">
        <v>0</v>
      </c>
      <c r="K1416" s="54" t="n">
        <v>-148.037384</v>
      </c>
      <c r="L1416" s="54" t="n">
        <v>0</v>
      </c>
      <c r="M1416" s="54" t="n">
        <v>17.9984379</v>
      </c>
      <c r="N1416" s="54" t="n">
        <v>2.0999999</v>
      </c>
      <c r="O1416" s="54" t="n">
        <v>28.8453827</v>
      </c>
      <c r="P1416" s="52" t="inlineStr">
        <is>
          <t>Flat</t>
        </is>
      </c>
      <c r="Q1416" s="52" t="inlineStr">
        <is>
          <t>Other</t>
        </is>
      </c>
      <c r="R1416" s="54" t="n">
        <v>0.92</v>
      </c>
      <c r="S1416" s="54" t="n">
        <v>0</v>
      </c>
      <c r="T1416" s="54" t="n">
        <v>0.22</v>
      </c>
      <c r="U1416" s="54" t="n">
        <v>0</v>
      </c>
      <c r="V1416" s="52" t="inlineStr">
        <is>
          <t>No</t>
        </is>
      </c>
      <c r="W1416" s="52" t="inlineStr">
        <is>
          <t>Yes</t>
        </is>
      </c>
      <c r="X1416" s="52" t="inlineStr">
        <is>
          <t>-</t>
        </is>
      </c>
      <c r="Y1416" s="52" t="inlineStr">
        <is>
          <t>Wire-mesh and geotextile cell filled with sand</t>
        </is>
      </c>
    </row>
    <row r="1417" outlineLevel="1">
      <c r="A1417" s="52" t="inlineStr">
        <is>
          <t>BASE-40</t>
        </is>
      </c>
      <c r="B1417" s="52" t="inlineStr">
        <is>
          <t>Base</t>
        </is>
      </c>
      <c r="C1417" s="63" t="inlineStr">
        <is>
          <t>Cube</t>
        </is>
      </c>
      <c r="D1417" s="60" t="inlineStr">
        <is>
          <t>HESCO cell</t>
        </is>
      </c>
      <c r="E1417" s="52" t="inlineStr">
        <is>
          <t>BASE-01</t>
        </is>
      </c>
      <c r="F1417" s="52" t="n">
        <v>2</v>
      </c>
      <c r="G1417" s="54" t="n">
        <v>1.02999997</v>
      </c>
      <c r="H1417" s="54" t="n">
        <v>1.39999998</v>
      </c>
      <c r="I1417" s="54" t="n">
        <v>1.05999994</v>
      </c>
      <c r="J1417" s="54" t="n">
        <v>0</v>
      </c>
      <c r="K1417" s="54" t="n">
        <v>-149.71962</v>
      </c>
      <c r="L1417" s="54" t="n">
        <v>0</v>
      </c>
      <c r="M1417" s="54" t="n">
        <v>17.1438808</v>
      </c>
      <c r="N1417" s="54" t="n">
        <v>0.699999988</v>
      </c>
      <c r="O1417" s="54" t="n">
        <v>29.3613243</v>
      </c>
      <c r="P1417" s="52" t="inlineStr">
        <is>
          <t>Flat</t>
        </is>
      </c>
      <c r="Q1417" s="52" t="inlineStr">
        <is>
          <t>Other</t>
        </is>
      </c>
      <c r="R1417" s="54" t="n">
        <v>0.92</v>
      </c>
      <c r="S1417" s="54" t="n">
        <v>0</v>
      </c>
      <c r="T1417" s="54" t="n">
        <v>0.22</v>
      </c>
      <c r="U1417" s="54" t="n">
        <v>0</v>
      </c>
      <c r="V1417" s="52" t="inlineStr">
        <is>
          <t>No</t>
        </is>
      </c>
      <c r="W1417" s="52" t="inlineStr">
        <is>
          <t>Yes</t>
        </is>
      </c>
      <c r="X1417" s="52" t="inlineStr">
        <is>
          <t>-</t>
        </is>
      </c>
      <c r="Y1417" s="52" t="inlineStr">
        <is>
          <t>Wire-mesh and geotextile cell filled with sand</t>
        </is>
      </c>
    </row>
    <row r="1418" outlineLevel="1">
      <c r="A1418" s="52" t="inlineStr">
        <is>
          <t>BASE-41</t>
        </is>
      </c>
      <c r="B1418" s="52" t="inlineStr">
        <is>
          <t>Base</t>
        </is>
      </c>
      <c r="C1418" s="63" t="inlineStr">
        <is>
          <t>Cube</t>
        </is>
      </c>
      <c r="D1418" s="60" t="inlineStr">
        <is>
          <t>HESCO cell (upper)</t>
        </is>
      </c>
      <c r="E1418" s="52" t="inlineStr">
        <is>
          <t>BASE-01</t>
        </is>
      </c>
      <c r="F1418" s="52" t="n">
        <v>2</v>
      </c>
      <c r="G1418" s="54" t="n">
        <v>1.02999997</v>
      </c>
      <c r="H1418" s="54" t="n">
        <v>1.39999998</v>
      </c>
      <c r="I1418" s="54" t="n">
        <v>1.05999994</v>
      </c>
      <c r="J1418" s="54" t="n">
        <v>0</v>
      </c>
      <c r="K1418" s="54" t="n">
        <v>-149.71962</v>
      </c>
      <c r="L1418" s="54" t="n">
        <v>0</v>
      </c>
      <c r="M1418" s="54" t="n">
        <v>17.1438808</v>
      </c>
      <c r="N1418" s="54" t="n">
        <v>2.0999999</v>
      </c>
      <c r="O1418" s="54" t="n">
        <v>29.3613243</v>
      </c>
      <c r="P1418" s="52" t="inlineStr">
        <is>
          <t>Flat</t>
        </is>
      </c>
      <c r="Q1418" s="52" t="inlineStr">
        <is>
          <t>Other</t>
        </is>
      </c>
      <c r="R1418" s="54" t="n">
        <v>0.92</v>
      </c>
      <c r="S1418" s="54" t="n">
        <v>0</v>
      </c>
      <c r="T1418" s="54" t="n">
        <v>0.22</v>
      </c>
      <c r="U1418" s="54" t="n">
        <v>0</v>
      </c>
      <c r="V1418" s="52" t="inlineStr">
        <is>
          <t>No</t>
        </is>
      </c>
      <c r="W1418" s="52" t="inlineStr">
        <is>
          <t>Yes</t>
        </is>
      </c>
      <c r="X1418" s="52" t="inlineStr">
        <is>
          <t>-</t>
        </is>
      </c>
      <c r="Y1418" s="52" t="inlineStr">
        <is>
          <t>Wire-mesh and geotextile cell filled with sand</t>
        </is>
      </c>
    </row>
    <row r="1419" outlineLevel="1">
      <c r="A1419" s="52" t="inlineStr">
        <is>
          <t>BASE-42</t>
        </is>
      </c>
      <c r="B1419" s="52" t="inlineStr">
        <is>
          <t>Base</t>
        </is>
      </c>
      <c r="C1419" s="63" t="inlineStr">
        <is>
          <t>Cube</t>
        </is>
      </c>
      <c r="D1419" s="60" t="inlineStr">
        <is>
          <t>HESCO cell</t>
        </is>
      </c>
      <c r="E1419" s="52" t="inlineStr">
        <is>
          <t>BASE-01</t>
        </is>
      </c>
      <c r="F1419" s="52" t="n">
        <v>2</v>
      </c>
      <c r="G1419" s="54" t="n">
        <v>1.02999997</v>
      </c>
      <c r="H1419" s="54" t="n">
        <v>1.39999998</v>
      </c>
      <c r="I1419" s="54" t="n">
        <v>1.05999994</v>
      </c>
      <c r="J1419" s="54" t="n">
        <v>0</v>
      </c>
      <c r="K1419" s="54" t="n">
        <v>-151.401871</v>
      </c>
      <c r="L1419" s="54" t="n">
        <v>0</v>
      </c>
      <c r="M1419" s="54" t="n">
        <v>16.2745476</v>
      </c>
      <c r="N1419" s="54" t="n">
        <v>0.699999988</v>
      </c>
      <c r="O1419" s="54" t="n">
        <v>29.8519516</v>
      </c>
      <c r="P1419" s="52" t="inlineStr">
        <is>
          <t>Flat</t>
        </is>
      </c>
      <c r="Q1419" s="52" t="inlineStr">
        <is>
          <t>Other</t>
        </is>
      </c>
      <c r="R1419" s="54" t="n">
        <v>0.92</v>
      </c>
      <c r="S1419" s="54" t="n">
        <v>0</v>
      </c>
      <c r="T1419" s="54" t="n">
        <v>0.22</v>
      </c>
      <c r="U1419" s="54" t="n">
        <v>0</v>
      </c>
      <c r="V1419" s="52" t="inlineStr">
        <is>
          <t>No</t>
        </is>
      </c>
      <c r="W1419" s="52" t="inlineStr">
        <is>
          <t>Yes</t>
        </is>
      </c>
      <c r="X1419" s="52" t="inlineStr">
        <is>
          <t>-</t>
        </is>
      </c>
      <c r="Y1419" s="52" t="inlineStr">
        <is>
          <t>Wire-mesh and geotextile cell filled with sand</t>
        </is>
      </c>
    </row>
    <row r="1420" outlineLevel="1">
      <c r="A1420" s="52" t="inlineStr">
        <is>
          <t>BASE-43</t>
        </is>
      </c>
      <c r="B1420" s="52" t="inlineStr">
        <is>
          <t>Base</t>
        </is>
      </c>
      <c r="C1420" s="63" t="inlineStr">
        <is>
          <t>Cube</t>
        </is>
      </c>
      <c r="D1420" s="60" t="inlineStr">
        <is>
          <t>HESCO cell (upper)</t>
        </is>
      </c>
      <c r="E1420" s="52" t="inlineStr">
        <is>
          <t>BASE-01</t>
        </is>
      </c>
      <c r="F1420" s="52" t="n">
        <v>2</v>
      </c>
      <c r="G1420" s="54" t="n">
        <v>1.02999997</v>
      </c>
      <c r="H1420" s="54" t="n">
        <v>1.39999998</v>
      </c>
      <c r="I1420" s="54" t="n">
        <v>1.05999994</v>
      </c>
      <c r="J1420" s="54" t="n">
        <v>0</v>
      </c>
      <c r="K1420" s="54" t="n">
        <v>-151.401871</v>
      </c>
      <c r="L1420" s="54" t="n">
        <v>0</v>
      </c>
      <c r="M1420" s="54" t="n">
        <v>16.2745476</v>
      </c>
      <c r="N1420" s="54" t="n">
        <v>2.0999999</v>
      </c>
      <c r="O1420" s="54" t="n">
        <v>29.8519516</v>
      </c>
      <c r="P1420" s="52" t="inlineStr">
        <is>
          <t>Flat</t>
        </is>
      </c>
      <c r="Q1420" s="52" t="inlineStr">
        <is>
          <t>Other</t>
        </is>
      </c>
      <c r="R1420" s="54" t="n">
        <v>0.92</v>
      </c>
      <c r="S1420" s="54" t="n">
        <v>0</v>
      </c>
      <c r="T1420" s="54" t="n">
        <v>0.22</v>
      </c>
      <c r="U1420" s="54" t="n">
        <v>0</v>
      </c>
      <c r="V1420" s="52" t="inlineStr">
        <is>
          <t>No</t>
        </is>
      </c>
      <c r="W1420" s="52" t="inlineStr">
        <is>
          <t>Yes</t>
        </is>
      </c>
      <c r="X1420" s="52" t="inlineStr">
        <is>
          <t>-</t>
        </is>
      </c>
      <c r="Y1420" s="52" t="inlineStr">
        <is>
          <t>Wire-mesh and geotextile cell filled with sand</t>
        </is>
      </c>
    </row>
    <row r="1421" outlineLevel="1">
      <c r="A1421" s="52" t="inlineStr">
        <is>
          <t>BASE-44</t>
        </is>
      </c>
      <c r="B1421" s="52" t="inlineStr">
        <is>
          <t>Base</t>
        </is>
      </c>
      <c r="C1421" s="63" t="inlineStr">
        <is>
          <t>Cube</t>
        </is>
      </c>
      <c r="D1421" s="60" t="inlineStr">
        <is>
          <t>HESCO cell</t>
        </is>
      </c>
      <c r="E1421" s="52" t="inlineStr">
        <is>
          <t>BASE-01</t>
        </is>
      </c>
      <c r="F1421" s="52" t="n">
        <v>2</v>
      </c>
      <c r="G1421" s="54" t="n">
        <v>1.02999997</v>
      </c>
      <c r="H1421" s="54" t="n">
        <v>1.39999998</v>
      </c>
      <c r="I1421" s="54" t="n">
        <v>1.05999994</v>
      </c>
      <c r="J1421" s="54" t="n">
        <v>0</v>
      </c>
      <c r="K1421" s="54" t="n">
        <v>-153.084106</v>
      </c>
      <c r="L1421" s="54" t="n">
        <v>0</v>
      </c>
      <c r="M1421" s="54" t="n">
        <v>15.3911877</v>
      </c>
      <c r="N1421" s="54" t="n">
        <v>0.699999988</v>
      </c>
      <c r="O1421" s="54" t="n">
        <v>30.3168488</v>
      </c>
      <c r="P1421" s="52" t="inlineStr">
        <is>
          <t>Flat</t>
        </is>
      </c>
      <c r="Q1421" s="52" t="inlineStr">
        <is>
          <t>Other</t>
        </is>
      </c>
      <c r="R1421" s="54" t="n">
        <v>0.92</v>
      </c>
      <c r="S1421" s="54" t="n">
        <v>0</v>
      </c>
      <c r="T1421" s="54" t="n">
        <v>0.22</v>
      </c>
      <c r="U1421" s="54" t="n">
        <v>0</v>
      </c>
      <c r="V1421" s="52" t="inlineStr">
        <is>
          <t>No</t>
        </is>
      </c>
      <c r="W1421" s="52" t="inlineStr">
        <is>
          <t>Yes</t>
        </is>
      </c>
      <c r="X1421" s="52" t="inlineStr">
        <is>
          <t>-</t>
        </is>
      </c>
      <c r="Y1421" s="52" t="inlineStr">
        <is>
          <t>Wire-mesh and geotextile cell filled with sand</t>
        </is>
      </c>
    </row>
    <row r="1422" outlineLevel="1">
      <c r="A1422" s="52" t="inlineStr">
        <is>
          <t>BASE-45</t>
        </is>
      </c>
      <c r="B1422" s="52" t="inlineStr">
        <is>
          <t>Base</t>
        </is>
      </c>
      <c r="C1422" s="63" t="inlineStr">
        <is>
          <t>Cube</t>
        </is>
      </c>
      <c r="D1422" s="60" t="inlineStr">
        <is>
          <t>HESCO cell (upper)</t>
        </is>
      </c>
      <c r="E1422" s="52" t="inlineStr">
        <is>
          <t>BASE-01</t>
        </is>
      </c>
      <c r="F1422" s="52" t="n">
        <v>2</v>
      </c>
      <c r="G1422" s="54" t="n">
        <v>1.02999997</v>
      </c>
      <c r="H1422" s="54" t="n">
        <v>1.39999998</v>
      </c>
      <c r="I1422" s="54" t="n">
        <v>1.05999994</v>
      </c>
      <c r="J1422" s="54" t="n">
        <v>0</v>
      </c>
      <c r="K1422" s="54" t="n">
        <v>-153.084106</v>
      </c>
      <c r="L1422" s="54" t="n">
        <v>0</v>
      </c>
      <c r="M1422" s="54" t="n">
        <v>15.3911877</v>
      </c>
      <c r="N1422" s="54" t="n">
        <v>2.0999999</v>
      </c>
      <c r="O1422" s="54" t="n">
        <v>30.3168488</v>
      </c>
      <c r="P1422" s="52" t="inlineStr">
        <is>
          <t>Flat</t>
        </is>
      </c>
      <c r="Q1422" s="52" t="inlineStr">
        <is>
          <t>Other</t>
        </is>
      </c>
      <c r="R1422" s="54" t="n">
        <v>0.92</v>
      </c>
      <c r="S1422" s="54" t="n">
        <v>0</v>
      </c>
      <c r="T1422" s="54" t="n">
        <v>0.22</v>
      </c>
      <c r="U1422" s="54" t="n">
        <v>0</v>
      </c>
      <c r="V1422" s="52" t="inlineStr">
        <is>
          <t>No</t>
        </is>
      </c>
      <c r="W1422" s="52" t="inlineStr">
        <is>
          <t>Yes</t>
        </is>
      </c>
      <c r="X1422" s="52" t="inlineStr">
        <is>
          <t>-</t>
        </is>
      </c>
      <c r="Y1422" s="52" t="inlineStr">
        <is>
          <t>Wire-mesh and geotextile cell filled with sand</t>
        </is>
      </c>
    </row>
    <row r="1423" outlineLevel="1">
      <c r="A1423" s="52" t="inlineStr">
        <is>
          <t>BASE-46</t>
        </is>
      </c>
      <c r="B1423" s="52" t="inlineStr">
        <is>
          <t>Base</t>
        </is>
      </c>
      <c r="C1423" s="63" t="inlineStr">
        <is>
          <t>Cube</t>
        </is>
      </c>
      <c r="D1423" s="60" t="inlineStr">
        <is>
          <t>HESCO cell</t>
        </is>
      </c>
      <c r="E1423" s="52" t="inlineStr">
        <is>
          <t>BASE-01</t>
        </is>
      </c>
      <c r="F1423" s="52" t="n">
        <v>2</v>
      </c>
      <c r="G1423" s="54" t="n">
        <v>1.02999997</v>
      </c>
      <c r="H1423" s="54" t="n">
        <v>1.39999998</v>
      </c>
      <c r="I1423" s="54" t="n">
        <v>1.05999994</v>
      </c>
      <c r="J1423" s="54" t="n">
        <v>0</v>
      </c>
      <c r="K1423" s="54" t="n">
        <v>-154.766342</v>
      </c>
      <c r="L1423" s="54" t="n">
        <v>0</v>
      </c>
      <c r="M1423" s="54" t="n">
        <v>14.4945593</v>
      </c>
      <c r="N1423" s="54" t="n">
        <v>0.699999988</v>
      </c>
      <c r="O1423" s="54" t="n">
        <v>30.7556133</v>
      </c>
      <c r="P1423" s="52" t="inlineStr">
        <is>
          <t>Flat</t>
        </is>
      </c>
      <c r="Q1423" s="52" t="inlineStr">
        <is>
          <t>Other</t>
        </is>
      </c>
      <c r="R1423" s="54" t="n">
        <v>0.92</v>
      </c>
      <c r="S1423" s="54" t="n">
        <v>0</v>
      </c>
      <c r="T1423" s="54" t="n">
        <v>0.22</v>
      </c>
      <c r="U1423" s="54" t="n">
        <v>0</v>
      </c>
      <c r="V1423" s="52" t="inlineStr">
        <is>
          <t>No</t>
        </is>
      </c>
      <c r="W1423" s="52" t="inlineStr">
        <is>
          <t>Yes</t>
        </is>
      </c>
      <c r="X1423" s="52" t="inlineStr">
        <is>
          <t>-</t>
        </is>
      </c>
      <c r="Y1423" s="52" t="inlineStr">
        <is>
          <t>Wire-mesh and geotextile cell filled with sand</t>
        </is>
      </c>
    </row>
    <row r="1424" outlineLevel="1">
      <c r="A1424" s="52" t="inlineStr">
        <is>
          <t>BASE-47</t>
        </is>
      </c>
      <c r="B1424" s="52" t="inlineStr">
        <is>
          <t>Base</t>
        </is>
      </c>
      <c r="C1424" s="63" t="inlineStr">
        <is>
          <t>Cube</t>
        </is>
      </c>
      <c r="D1424" s="60" t="inlineStr">
        <is>
          <t>HESCO cell (upper)</t>
        </is>
      </c>
      <c r="E1424" s="52" t="inlineStr">
        <is>
          <t>BASE-01</t>
        </is>
      </c>
      <c r="F1424" s="52" t="n">
        <v>2</v>
      </c>
      <c r="G1424" s="54" t="n">
        <v>1.02999997</v>
      </c>
      <c r="H1424" s="54" t="n">
        <v>1.39999998</v>
      </c>
      <c r="I1424" s="54" t="n">
        <v>1.05999994</v>
      </c>
      <c r="J1424" s="54" t="n">
        <v>0</v>
      </c>
      <c r="K1424" s="54" t="n">
        <v>-154.766342</v>
      </c>
      <c r="L1424" s="54" t="n">
        <v>0</v>
      </c>
      <c r="M1424" s="54" t="n">
        <v>14.4945593</v>
      </c>
      <c r="N1424" s="54" t="n">
        <v>2.0999999</v>
      </c>
      <c r="O1424" s="54" t="n">
        <v>30.7556133</v>
      </c>
      <c r="P1424" s="52" t="inlineStr">
        <is>
          <t>Flat</t>
        </is>
      </c>
      <c r="Q1424" s="52" t="inlineStr">
        <is>
          <t>Other</t>
        </is>
      </c>
      <c r="R1424" s="54" t="n">
        <v>0.92</v>
      </c>
      <c r="S1424" s="54" t="n">
        <v>0</v>
      </c>
      <c r="T1424" s="54" t="n">
        <v>0.22</v>
      </c>
      <c r="U1424" s="54" t="n">
        <v>0</v>
      </c>
      <c r="V1424" s="52" t="inlineStr">
        <is>
          <t>No</t>
        </is>
      </c>
      <c r="W1424" s="52" t="inlineStr">
        <is>
          <t>Yes</t>
        </is>
      </c>
      <c r="X1424" s="52" t="inlineStr">
        <is>
          <t>-</t>
        </is>
      </c>
      <c r="Y1424" s="52" t="inlineStr">
        <is>
          <t>Wire-mesh and geotextile cell filled with sand</t>
        </is>
      </c>
    </row>
    <row r="1425" outlineLevel="1">
      <c r="A1425" s="52" t="inlineStr">
        <is>
          <t>BASE-48</t>
        </is>
      </c>
      <c r="B1425" s="52" t="inlineStr">
        <is>
          <t>Base</t>
        </is>
      </c>
      <c r="C1425" s="63" t="inlineStr">
        <is>
          <t>Cube</t>
        </is>
      </c>
      <c r="D1425" s="60" t="inlineStr">
        <is>
          <t>HESCO cell</t>
        </is>
      </c>
      <c r="E1425" s="52" t="inlineStr">
        <is>
          <t>BASE-01</t>
        </is>
      </c>
      <c r="F1425" s="52" t="n">
        <v>2</v>
      </c>
      <c r="G1425" s="54" t="n">
        <v>1.02999997</v>
      </c>
      <c r="H1425" s="54" t="n">
        <v>1.39999998</v>
      </c>
      <c r="I1425" s="54" t="n">
        <v>1.05999994</v>
      </c>
      <c r="J1425" s="54" t="n">
        <v>0</v>
      </c>
      <c r="K1425" s="54" t="n">
        <v>-156.448593</v>
      </c>
      <c r="L1425" s="54" t="n">
        <v>0</v>
      </c>
      <c r="M1425" s="54" t="n">
        <v>13.585433</v>
      </c>
      <c r="N1425" s="54" t="n">
        <v>0.699999988</v>
      </c>
      <c r="O1425" s="54" t="n">
        <v>31.1678677</v>
      </c>
      <c r="P1425" s="52" t="inlineStr">
        <is>
          <t>Flat</t>
        </is>
      </c>
      <c r="Q1425" s="52" t="inlineStr">
        <is>
          <t>Other</t>
        </is>
      </c>
      <c r="R1425" s="54" t="n">
        <v>0.92</v>
      </c>
      <c r="S1425" s="54" t="n">
        <v>0</v>
      </c>
      <c r="T1425" s="54" t="n">
        <v>0.22</v>
      </c>
      <c r="U1425" s="54" t="n">
        <v>0</v>
      </c>
      <c r="V1425" s="52" t="inlineStr">
        <is>
          <t>No</t>
        </is>
      </c>
      <c r="W1425" s="52" t="inlineStr">
        <is>
          <t>Yes</t>
        </is>
      </c>
      <c r="X1425" s="52" t="inlineStr">
        <is>
          <t>-</t>
        </is>
      </c>
      <c r="Y1425" s="52" t="inlineStr">
        <is>
          <t>Wire-mesh and geotextile cell filled with sand</t>
        </is>
      </c>
    </row>
    <row r="1426" outlineLevel="1">
      <c r="A1426" s="52" t="inlineStr">
        <is>
          <t>BASE-49</t>
        </is>
      </c>
      <c r="B1426" s="52" t="inlineStr">
        <is>
          <t>Base</t>
        </is>
      </c>
      <c r="C1426" s="63" t="inlineStr">
        <is>
          <t>Cube</t>
        </is>
      </c>
      <c r="D1426" s="60" t="inlineStr">
        <is>
          <t>HESCO cell (upper)</t>
        </is>
      </c>
      <c r="E1426" s="52" t="inlineStr">
        <is>
          <t>BASE-01</t>
        </is>
      </c>
      <c r="F1426" s="52" t="n">
        <v>2</v>
      </c>
      <c r="G1426" s="54" t="n">
        <v>1.02999997</v>
      </c>
      <c r="H1426" s="54" t="n">
        <v>1.39999998</v>
      </c>
      <c r="I1426" s="54" t="n">
        <v>1.05999994</v>
      </c>
      <c r="J1426" s="54" t="n">
        <v>0</v>
      </c>
      <c r="K1426" s="54" t="n">
        <v>-156.448593</v>
      </c>
      <c r="L1426" s="54" t="n">
        <v>0</v>
      </c>
      <c r="M1426" s="54" t="n">
        <v>13.585433</v>
      </c>
      <c r="N1426" s="54" t="n">
        <v>2.0999999</v>
      </c>
      <c r="O1426" s="54" t="n">
        <v>31.1678677</v>
      </c>
      <c r="P1426" s="52" t="inlineStr">
        <is>
          <t>Flat</t>
        </is>
      </c>
      <c r="Q1426" s="52" t="inlineStr">
        <is>
          <t>Other</t>
        </is>
      </c>
      <c r="R1426" s="54" t="n">
        <v>0.92</v>
      </c>
      <c r="S1426" s="54" t="n">
        <v>0</v>
      </c>
      <c r="T1426" s="54" t="n">
        <v>0.22</v>
      </c>
      <c r="U1426" s="54" t="n">
        <v>0</v>
      </c>
      <c r="V1426" s="52" t="inlineStr">
        <is>
          <t>No</t>
        </is>
      </c>
      <c r="W1426" s="52" t="inlineStr">
        <is>
          <t>Yes</t>
        </is>
      </c>
      <c r="X1426" s="52" t="inlineStr">
        <is>
          <t>-</t>
        </is>
      </c>
      <c r="Y1426" s="52" t="inlineStr">
        <is>
          <t>Wire-mesh and geotextile cell filled with sand</t>
        </is>
      </c>
    </row>
    <row r="1427" outlineLevel="1">
      <c r="A1427" s="52" t="inlineStr">
        <is>
          <t>BASE-50</t>
        </is>
      </c>
      <c r="B1427" s="52" t="inlineStr">
        <is>
          <t>Base</t>
        </is>
      </c>
      <c r="C1427" s="63" t="inlineStr">
        <is>
          <t>Cube</t>
        </is>
      </c>
      <c r="D1427" s="60" t="inlineStr">
        <is>
          <t>HESCO cell</t>
        </is>
      </c>
      <c r="E1427" s="52" t="inlineStr">
        <is>
          <t>BASE-01</t>
        </is>
      </c>
      <c r="F1427" s="52" t="n">
        <v>2</v>
      </c>
      <c r="G1427" s="54" t="n">
        <v>1.02999997</v>
      </c>
      <c r="H1427" s="54" t="n">
        <v>1.39999998</v>
      </c>
      <c r="I1427" s="54" t="n">
        <v>1.05999994</v>
      </c>
      <c r="J1427" s="54" t="n">
        <v>0</v>
      </c>
      <c r="K1427" s="54" t="n">
        <v>-158.130844</v>
      </c>
      <c r="L1427" s="54" t="n">
        <v>0</v>
      </c>
      <c r="M1427" s="54" t="n">
        <v>12.6646004</v>
      </c>
      <c r="N1427" s="54" t="n">
        <v>0.699999988</v>
      </c>
      <c r="O1427" s="54" t="n">
        <v>31.5532551</v>
      </c>
      <c r="P1427" s="52" t="inlineStr">
        <is>
          <t>Flat</t>
        </is>
      </c>
      <c r="Q1427" s="52" t="inlineStr">
        <is>
          <t>Other</t>
        </is>
      </c>
      <c r="R1427" s="54" t="n">
        <v>0.92</v>
      </c>
      <c r="S1427" s="54" t="n">
        <v>0</v>
      </c>
      <c r="T1427" s="54" t="n">
        <v>0.22</v>
      </c>
      <c r="U1427" s="54" t="n">
        <v>0</v>
      </c>
      <c r="V1427" s="52" t="inlineStr">
        <is>
          <t>No</t>
        </is>
      </c>
      <c r="W1427" s="52" t="inlineStr">
        <is>
          <t>Yes</t>
        </is>
      </c>
      <c r="X1427" s="52" t="inlineStr">
        <is>
          <t>-</t>
        </is>
      </c>
      <c r="Y1427" s="52" t="inlineStr">
        <is>
          <t>Wire-mesh and geotextile cell filled with sand</t>
        </is>
      </c>
    </row>
    <row r="1428" outlineLevel="1">
      <c r="A1428" s="52" t="inlineStr">
        <is>
          <t>BASE-51</t>
        </is>
      </c>
      <c r="B1428" s="52" t="inlineStr">
        <is>
          <t>Base</t>
        </is>
      </c>
      <c r="C1428" s="63" t="inlineStr">
        <is>
          <t>Cube</t>
        </is>
      </c>
      <c r="D1428" s="60" t="inlineStr">
        <is>
          <t>HESCO cell</t>
        </is>
      </c>
      <c r="E1428" s="52" t="inlineStr">
        <is>
          <t>BASE-01</t>
        </is>
      </c>
      <c r="F1428" s="52" t="n">
        <v>2</v>
      </c>
      <c r="G1428" s="54" t="n">
        <v>1.02999997</v>
      </c>
      <c r="H1428" s="54" t="n">
        <v>1.39999998</v>
      </c>
      <c r="I1428" s="54" t="n">
        <v>1.05999994</v>
      </c>
      <c r="J1428" s="54" t="n">
        <v>0</v>
      </c>
      <c r="K1428" s="54" t="n">
        <v>-159.81308</v>
      </c>
      <c r="L1428" s="54" t="n">
        <v>0</v>
      </c>
      <c r="M1428" s="54" t="n">
        <v>11.732851</v>
      </c>
      <c r="N1428" s="54" t="n">
        <v>0.699999988</v>
      </c>
      <c r="O1428" s="54" t="n">
        <v>31.9114437</v>
      </c>
      <c r="P1428" s="52" t="inlineStr">
        <is>
          <t>Flat</t>
        </is>
      </c>
      <c r="Q1428" s="52" t="inlineStr">
        <is>
          <t>Other</t>
        </is>
      </c>
      <c r="R1428" s="54" t="n">
        <v>0.92</v>
      </c>
      <c r="S1428" s="54" t="n">
        <v>0</v>
      </c>
      <c r="T1428" s="54" t="n">
        <v>0.22</v>
      </c>
      <c r="U1428" s="54" t="n">
        <v>0</v>
      </c>
      <c r="V1428" s="52" t="inlineStr">
        <is>
          <t>No</t>
        </is>
      </c>
      <c r="W1428" s="52" t="inlineStr">
        <is>
          <t>Yes</t>
        </is>
      </c>
      <c r="X1428" s="52" t="inlineStr">
        <is>
          <t>-</t>
        </is>
      </c>
      <c r="Y1428" s="52" t="inlineStr">
        <is>
          <t>Wire-mesh and geotextile cell filled with sand</t>
        </is>
      </c>
    </row>
    <row r="1429" outlineLevel="1">
      <c r="A1429" s="52" t="inlineStr">
        <is>
          <t>BASE-52</t>
        </is>
      </c>
      <c r="B1429" s="52" t="inlineStr">
        <is>
          <t>Base</t>
        </is>
      </c>
      <c r="C1429" s="63" t="inlineStr">
        <is>
          <t>Cube</t>
        </is>
      </c>
      <c r="D1429" s="60" t="inlineStr">
        <is>
          <t>HESCO cell</t>
        </is>
      </c>
      <c r="E1429" s="52" t="inlineStr">
        <is>
          <t>BASE-01</t>
        </is>
      </c>
      <c r="F1429" s="52" t="n">
        <v>2</v>
      </c>
      <c r="G1429" s="54" t="n">
        <v>1.02999997</v>
      </c>
      <c r="H1429" s="54" t="n">
        <v>1.39999998</v>
      </c>
      <c r="I1429" s="54" t="n">
        <v>1.05999994</v>
      </c>
      <c r="J1429" s="54" t="n">
        <v>0</v>
      </c>
      <c r="K1429" s="54" t="n">
        <v>-161.495331</v>
      </c>
      <c r="L1429" s="54" t="n">
        <v>0</v>
      </c>
      <c r="M1429" s="54" t="n">
        <v>10.790988</v>
      </c>
      <c r="N1429" s="54" t="n">
        <v>0.699999988</v>
      </c>
      <c r="O1429" s="54" t="n">
        <v>32.2421227</v>
      </c>
      <c r="P1429" s="52" t="inlineStr">
        <is>
          <t>Flat</t>
        </is>
      </c>
      <c r="Q1429" s="52" t="inlineStr">
        <is>
          <t>Other</t>
        </is>
      </c>
      <c r="R1429" s="54" t="n">
        <v>0.92</v>
      </c>
      <c r="S1429" s="54" t="n">
        <v>0</v>
      </c>
      <c r="T1429" s="54" t="n">
        <v>0.22</v>
      </c>
      <c r="U1429" s="54" t="n">
        <v>0</v>
      </c>
      <c r="V1429" s="52" t="inlineStr">
        <is>
          <t>No</t>
        </is>
      </c>
      <c r="W1429" s="52" t="inlineStr">
        <is>
          <t>Yes</t>
        </is>
      </c>
      <c r="X1429" s="52" t="inlineStr">
        <is>
          <t>-</t>
        </is>
      </c>
      <c r="Y1429" s="52" t="inlineStr">
        <is>
          <t>Wire-mesh and geotextile cell filled with sand</t>
        </is>
      </c>
    </row>
    <row r="1430" outlineLevel="1">
      <c r="A1430" s="52" t="inlineStr">
        <is>
          <t>BASE-53</t>
        </is>
      </c>
      <c r="B1430" s="52" t="inlineStr">
        <is>
          <t>Base</t>
        </is>
      </c>
      <c r="C1430" s="63" t="inlineStr">
        <is>
          <t>Cube</t>
        </is>
      </c>
      <c r="D1430" s="60" t="inlineStr">
        <is>
          <t>HESCO cell</t>
        </is>
      </c>
      <c r="E1430" s="52" t="inlineStr">
        <is>
          <t>BASE-01</t>
        </is>
      </c>
      <c r="F1430" s="52" t="n">
        <v>2</v>
      </c>
      <c r="G1430" s="54" t="n">
        <v>1.02999997</v>
      </c>
      <c r="H1430" s="54" t="n">
        <v>1.39999998</v>
      </c>
      <c r="I1430" s="54" t="n">
        <v>1.05999994</v>
      </c>
      <c r="J1430" s="54" t="n">
        <v>0</v>
      </c>
      <c r="K1430" s="54" t="n">
        <v>-163.177567</v>
      </c>
      <c r="L1430" s="54" t="n">
        <v>0</v>
      </c>
      <c r="M1430" s="54" t="n">
        <v>9.839819909999999</v>
      </c>
      <c r="N1430" s="54" t="n">
        <v>0.699999988</v>
      </c>
      <c r="O1430" s="54" t="n">
        <v>32.5450134</v>
      </c>
      <c r="P1430" s="52" t="inlineStr">
        <is>
          <t>Flat</t>
        </is>
      </c>
      <c r="Q1430" s="52" t="inlineStr">
        <is>
          <t>Other</t>
        </is>
      </c>
      <c r="R1430" s="54" t="n">
        <v>0.92</v>
      </c>
      <c r="S1430" s="54" t="n">
        <v>0</v>
      </c>
      <c r="T1430" s="54" t="n">
        <v>0.22</v>
      </c>
      <c r="U1430" s="54" t="n">
        <v>0</v>
      </c>
      <c r="V1430" s="52" t="inlineStr">
        <is>
          <t>No</t>
        </is>
      </c>
      <c r="W1430" s="52" t="inlineStr">
        <is>
          <t>Yes</t>
        </is>
      </c>
      <c r="X1430" s="52" t="inlineStr">
        <is>
          <t>-</t>
        </is>
      </c>
      <c r="Y1430" s="52" t="inlineStr">
        <is>
          <t>Wire-mesh and geotextile cell filled with sand</t>
        </is>
      </c>
    </row>
    <row r="1431" outlineLevel="1">
      <c r="A1431" s="52" t="inlineStr">
        <is>
          <t>BASE-54</t>
        </is>
      </c>
      <c r="B1431" s="52" t="inlineStr">
        <is>
          <t>Base</t>
        </is>
      </c>
      <c r="C1431" s="63" t="inlineStr">
        <is>
          <t>Cube</t>
        </is>
      </c>
      <c r="D1431" s="60" t="inlineStr">
        <is>
          <t>HESCO cell</t>
        </is>
      </c>
      <c r="E1431" s="52" t="inlineStr">
        <is>
          <t>BASE-01</t>
        </is>
      </c>
      <c r="F1431" s="52" t="n">
        <v>2</v>
      </c>
      <c r="G1431" s="54" t="n">
        <v>1.02999997</v>
      </c>
      <c r="H1431" s="54" t="n">
        <v>1.39999998</v>
      </c>
      <c r="I1431" s="54" t="n">
        <v>1.05999994</v>
      </c>
      <c r="J1431" s="54" t="n">
        <v>0</v>
      </c>
      <c r="K1431" s="54" t="n">
        <v>-164.859802</v>
      </c>
      <c r="L1431" s="54" t="n">
        <v>0</v>
      </c>
      <c r="M1431" s="54" t="n">
        <v>8.88017273</v>
      </c>
      <c r="N1431" s="54" t="n">
        <v>0.699999988</v>
      </c>
      <c r="O1431" s="54" t="n">
        <v>32.8198509</v>
      </c>
      <c r="P1431" s="52" t="inlineStr">
        <is>
          <t>Flat</t>
        </is>
      </c>
      <c r="Q1431" s="52" t="inlineStr">
        <is>
          <t>Other</t>
        </is>
      </c>
      <c r="R1431" s="54" t="n">
        <v>0.92</v>
      </c>
      <c r="S1431" s="54" t="n">
        <v>0</v>
      </c>
      <c r="T1431" s="54" t="n">
        <v>0.22</v>
      </c>
      <c r="U1431" s="54" t="n">
        <v>0</v>
      </c>
      <c r="V1431" s="52" t="inlineStr">
        <is>
          <t>No</t>
        </is>
      </c>
      <c r="W1431" s="52" t="inlineStr">
        <is>
          <t>Yes</t>
        </is>
      </c>
      <c r="X1431" s="52" t="inlineStr">
        <is>
          <t>-</t>
        </is>
      </c>
      <c r="Y1431" s="52" t="inlineStr">
        <is>
          <t>Wire-mesh and geotextile cell filled with sand</t>
        </is>
      </c>
    </row>
    <row r="1432" outlineLevel="1">
      <c r="A1432" s="52" t="inlineStr">
        <is>
          <t>BASE-55</t>
        </is>
      </c>
      <c r="B1432" s="52" t="inlineStr">
        <is>
          <t>Base</t>
        </is>
      </c>
      <c r="C1432" s="63" t="inlineStr">
        <is>
          <t>Cube</t>
        </is>
      </c>
      <c r="D1432" s="60" t="inlineStr">
        <is>
          <t>HESCO cell</t>
        </is>
      </c>
      <c r="E1432" s="52" t="inlineStr">
        <is>
          <t>BASE-01</t>
        </is>
      </c>
      <c r="F1432" s="52" t="n">
        <v>2</v>
      </c>
      <c r="G1432" s="54" t="n">
        <v>1.02999997</v>
      </c>
      <c r="H1432" s="54" t="n">
        <v>1.39999998</v>
      </c>
      <c r="I1432" s="54" t="n">
        <v>1.05999994</v>
      </c>
      <c r="J1432" s="54" t="n">
        <v>0</v>
      </c>
      <c r="K1432" s="54" t="n">
        <v>-166.542068</v>
      </c>
      <c r="L1432" s="54" t="n">
        <v>0</v>
      </c>
      <c r="M1432" s="54" t="n">
        <v>7.91287279</v>
      </c>
      <c r="N1432" s="54" t="n">
        <v>0.699999988</v>
      </c>
      <c r="O1432" s="54" t="n">
        <v>33.0663948</v>
      </c>
      <c r="P1432" s="52" t="inlineStr">
        <is>
          <t>Flat</t>
        </is>
      </c>
      <c r="Q1432" s="52" t="inlineStr">
        <is>
          <t>Other</t>
        </is>
      </c>
      <c r="R1432" s="54" t="n">
        <v>0.92</v>
      </c>
      <c r="S1432" s="54" t="n">
        <v>0</v>
      </c>
      <c r="T1432" s="54" t="n">
        <v>0.22</v>
      </c>
      <c r="U1432" s="54" t="n">
        <v>0</v>
      </c>
      <c r="V1432" s="52" t="inlineStr">
        <is>
          <t>No</t>
        </is>
      </c>
      <c r="W1432" s="52" t="inlineStr">
        <is>
          <t>Yes</t>
        </is>
      </c>
      <c r="X1432" s="52" t="inlineStr">
        <is>
          <t>-</t>
        </is>
      </c>
      <c r="Y1432" s="52" t="inlineStr">
        <is>
          <t>Wire-mesh and geotextile cell filled with sand</t>
        </is>
      </c>
    </row>
    <row r="1433" outlineLevel="1">
      <c r="A1433" s="52" t="inlineStr">
        <is>
          <t>BASE-56</t>
        </is>
      </c>
      <c r="B1433" s="52" t="inlineStr">
        <is>
          <t>Base</t>
        </is>
      </c>
      <c r="C1433" s="63" t="inlineStr">
        <is>
          <t>Cube</t>
        </is>
      </c>
      <c r="D1433" s="60" t="inlineStr">
        <is>
          <t>HESCO cell (upper)</t>
        </is>
      </c>
      <c r="E1433" s="52" t="inlineStr">
        <is>
          <t>BASE-01</t>
        </is>
      </c>
      <c r="F1433" s="52" t="n">
        <v>2</v>
      </c>
      <c r="G1433" s="54" t="n">
        <v>1.02999997</v>
      </c>
      <c r="H1433" s="54" t="n">
        <v>1.39999998</v>
      </c>
      <c r="I1433" s="54" t="n">
        <v>1.05999994</v>
      </c>
      <c r="J1433" s="54" t="n">
        <v>0</v>
      </c>
      <c r="K1433" s="54" t="n">
        <v>-166.542068</v>
      </c>
      <c r="L1433" s="54" t="n">
        <v>0</v>
      </c>
      <c r="M1433" s="54" t="n">
        <v>7.91287279</v>
      </c>
      <c r="N1433" s="54" t="n">
        <v>2.0999999</v>
      </c>
      <c r="O1433" s="54" t="n">
        <v>33.0663948</v>
      </c>
      <c r="P1433" s="52" t="inlineStr">
        <is>
          <t>Flat</t>
        </is>
      </c>
      <c r="Q1433" s="52" t="inlineStr">
        <is>
          <t>Other</t>
        </is>
      </c>
      <c r="R1433" s="54" t="n">
        <v>0.92</v>
      </c>
      <c r="S1433" s="54" t="n">
        <v>0</v>
      </c>
      <c r="T1433" s="54" t="n">
        <v>0.22</v>
      </c>
      <c r="U1433" s="54" t="n">
        <v>0</v>
      </c>
      <c r="V1433" s="52" t="inlineStr">
        <is>
          <t>No</t>
        </is>
      </c>
      <c r="W1433" s="52" t="inlineStr">
        <is>
          <t>Yes</t>
        </is>
      </c>
      <c r="X1433" s="52" t="inlineStr">
        <is>
          <t>-</t>
        </is>
      </c>
      <c r="Y1433" s="52" t="inlineStr">
        <is>
          <t>Wire-mesh and geotextile cell filled with sand</t>
        </is>
      </c>
    </row>
    <row r="1434" outlineLevel="1">
      <c r="A1434" s="52" t="inlineStr">
        <is>
          <t>BASE-57</t>
        </is>
      </c>
      <c r="B1434" s="52" t="inlineStr">
        <is>
          <t>Base</t>
        </is>
      </c>
      <c r="C1434" s="63" t="inlineStr">
        <is>
          <t>Cube</t>
        </is>
      </c>
      <c r="D1434" s="60" t="inlineStr">
        <is>
          <t>HESCO cell</t>
        </is>
      </c>
      <c r="E1434" s="52" t="inlineStr">
        <is>
          <t>BASE-01</t>
        </is>
      </c>
      <c r="F1434" s="52" t="n">
        <v>2</v>
      </c>
      <c r="G1434" s="54" t="n">
        <v>1.02999997</v>
      </c>
      <c r="H1434" s="54" t="n">
        <v>1.39999998</v>
      </c>
      <c r="I1434" s="54" t="n">
        <v>1.05999994</v>
      </c>
      <c r="J1434" s="54" t="n">
        <v>0</v>
      </c>
      <c r="K1434" s="54" t="n">
        <v>-168.224289</v>
      </c>
      <c r="L1434" s="54" t="n">
        <v>0</v>
      </c>
      <c r="M1434" s="54" t="n">
        <v>6.93875074</v>
      </c>
      <c r="N1434" s="54" t="n">
        <v>0.699999988</v>
      </c>
      <c r="O1434" s="54" t="n">
        <v>33.2844353</v>
      </c>
      <c r="P1434" s="52" t="inlineStr">
        <is>
          <t>Flat</t>
        </is>
      </c>
      <c r="Q1434" s="52" t="inlineStr">
        <is>
          <t>Other</t>
        </is>
      </c>
      <c r="R1434" s="54" t="n">
        <v>0.92</v>
      </c>
      <c r="S1434" s="54" t="n">
        <v>0</v>
      </c>
      <c r="T1434" s="54" t="n">
        <v>0.22</v>
      </c>
      <c r="U1434" s="54" t="n">
        <v>0</v>
      </c>
      <c r="V1434" s="52" t="inlineStr">
        <is>
          <t>No</t>
        </is>
      </c>
      <c r="W1434" s="52" t="inlineStr">
        <is>
          <t>Yes</t>
        </is>
      </c>
      <c r="X1434" s="52" t="inlineStr">
        <is>
          <t>-</t>
        </is>
      </c>
      <c r="Y1434" s="52" t="inlineStr">
        <is>
          <t>Wire-mesh and geotextile cell filled with sand</t>
        </is>
      </c>
    </row>
    <row r="1435" outlineLevel="1">
      <c r="A1435" s="52" t="inlineStr">
        <is>
          <t>BASE-58</t>
        </is>
      </c>
      <c r="B1435" s="52" t="inlineStr">
        <is>
          <t>Base</t>
        </is>
      </c>
      <c r="C1435" s="63" t="inlineStr">
        <is>
          <t>Cube</t>
        </is>
      </c>
      <c r="D1435" s="60" t="inlineStr">
        <is>
          <t>HESCO cell (upper)</t>
        </is>
      </c>
      <c r="E1435" s="52" t="inlineStr">
        <is>
          <t>BASE-01</t>
        </is>
      </c>
      <c r="F1435" s="52" t="n">
        <v>2</v>
      </c>
      <c r="G1435" s="54" t="n">
        <v>1.02999997</v>
      </c>
      <c r="H1435" s="54" t="n">
        <v>1.39999998</v>
      </c>
      <c r="I1435" s="54" t="n">
        <v>1.05999994</v>
      </c>
      <c r="J1435" s="54" t="n">
        <v>0</v>
      </c>
      <c r="K1435" s="54" t="n">
        <v>-168.224289</v>
      </c>
      <c r="L1435" s="54" t="n">
        <v>0</v>
      </c>
      <c r="M1435" s="54" t="n">
        <v>6.93875074</v>
      </c>
      <c r="N1435" s="54" t="n">
        <v>2.0999999</v>
      </c>
      <c r="O1435" s="54" t="n">
        <v>33.2844353</v>
      </c>
      <c r="P1435" s="52" t="inlineStr">
        <is>
          <t>Flat</t>
        </is>
      </c>
      <c r="Q1435" s="52" t="inlineStr">
        <is>
          <t>Other</t>
        </is>
      </c>
      <c r="R1435" s="54" t="n">
        <v>0.92</v>
      </c>
      <c r="S1435" s="54" t="n">
        <v>0</v>
      </c>
      <c r="T1435" s="54" t="n">
        <v>0.22</v>
      </c>
      <c r="U1435" s="54" t="n">
        <v>0</v>
      </c>
      <c r="V1435" s="52" t="inlineStr">
        <is>
          <t>No</t>
        </is>
      </c>
      <c r="W1435" s="52" t="inlineStr">
        <is>
          <t>Yes</t>
        </is>
      </c>
      <c r="X1435" s="52" t="inlineStr">
        <is>
          <t>-</t>
        </is>
      </c>
      <c r="Y1435" s="52" t="inlineStr">
        <is>
          <t>Wire-mesh and geotextile cell filled with sand</t>
        </is>
      </c>
    </row>
    <row r="1436" outlineLevel="1">
      <c r="A1436" s="52" t="inlineStr">
        <is>
          <t>BASE-59</t>
        </is>
      </c>
      <c r="B1436" s="52" t="inlineStr">
        <is>
          <t>Base</t>
        </is>
      </c>
      <c r="C1436" s="63" t="inlineStr">
        <is>
          <t>Cube</t>
        </is>
      </c>
      <c r="D1436" s="60" t="inlineStr">
        <is>
          <t>HESCO cell</t>
        </is>
      </c>
      <c r="E1436" s="52" t="inlineStr">
        <is>
          <t>BASE-01</t>
        </is>
      </c>
      <c r="F1436" s="52" t="n">
        <v>2</v>
      </c>
      <c r="G1436" s="54" t="n">
        <v>1.02999997</v>
      </c>
      <c r="H1436" s="54" t="n">
        <v>1.39999998</v>
      </c>
      <c r="I1436" s="54" t="n">
        <v>1.05999994</v>
      </c>
      <c r="J1436" s="54" t="n">
        <v>0</v>
      </c>
      <c r="K1436" s="54" t="n">
        <v>-169.90654</v>
      </c>
      <c r="L1436" s="54" t="n">
        <v>0</v>
      </c>
      <c r="M1436" s="54" t="n">
        <v>5.95864391</v>
      </c>
      <c r="N1436" s="54" t="n">
        <v>0.699999988</v>
      </c>
      <c r="O1436" s="54" t="n">
        <v>33.4737892</v>
      </c>
      <c r="P1436" s="52" t="inlineStr">
        <is>
          <t>Flat</t>
        </is>
      </c>
      <c r="Q1436" s="52" t="inlineStr">
        <is>
          <t>Other</t>
        </is>
      </c>
      <c r="R1436" s="54" t="n">
        <v>0.92</v>
      </c>
      <c r="S1436" s="54" t="n">
        <v>0</v>
      </c>
      <c r="T1436" s="54" t="n">
        <v>0.22</v>
      </c>
      <c r="U1436" s="54" t="n">
        <v>0</v>
      </c>
      <c r="V1436" s="52" t="inlineStr">
        <is>
          <t>No</t>
        </is>
      </c>
      <c r="W1436" s="52" t="inlineStr">
        <is>
          <t>Yes</t>
        </is>
      </c>
      <c r="X1436" s="52" t="inlineStr">
        <is>
          <t>-</t>
        </is>
      </c>
      <c r="Y1436" s="52" t="inlineStr">
        <is>
          <t>Wire-mesh and geotextile cell filled with sand</t>
        </is>
      </c>
    </row>
    <row r="1437" outlineLevel="1">
      <c r="A1437" s="52" t="inlineStr">
        <is>
          <t>BASE-60</t>
        </is>
      </c>
      <c r="B1437" s="52" t="inlineStr">
        <is>
          <t>Base</t>
        </is>
      </c>
      <c r="C1437" s="63" t="inlineStr">
        <is>
          <t>Cube</t>
        </is>
      </c>
      <c r="D1437" s="60" t="inlineStr">
        <is>
          <t>HESCO cell (upper)</t>
        </is>
      </c>
      <c r="E1437" s="52" t="inlineStr">
        <is>
          <t>BASE-01</t>
        </is>
      </c>
      <c r="F1437" s="52" t="n">
        <v>2</v>
      </c>
      <c r="G1437" s="54" t="n">
        <v>1.02999997</v>
      </c>
      <c r="H1437" s="54" t="n">
        <v>1.39999998</v>
      </c>
      <c r="I1437" s="54" t="n">
        <v>1.05999994</v>
      </c>
      <c r="J1437" s="54" t="n">
        <v>0</v>
      </c>
      <c r="K1437" s="54" t="n">
        <v>-169.90654</v>
      </c>
      <c r="L1437" s="54" t="n">
        <v>0</v>
      </c>
      <c r="M1437" s="54" t="n">
        <v>5.95864391</v>
      </c>
      <c r="N1437" s="54" t="n">
        <v>2.0999999</v>
      </c>
      <c r="O1437" s="54" t="n">
        <v>33.4737892</v>
      </c>
      <c r="P1437" s="52" t="inlineStr">
        <is>
          <t>Flat</t>
        </is>
      </c>
      <c r="Q1437" s="52" t="inlineStr">
        <is>
          <t>Other</t>
        </is>
      </c>
      <c r="R1437" s="54" t="n">
        <v>0.92</v>
      </c>
      <c r="S1437" s="54" t="n">
        <v>0</v>
      </c>
      <c r="T1437" s="54" t="n">
        <v>0.22</v>
      </c>
      <c r="U1437" s="54" t="n">
        <v>0</v>
      </c>
      <c r="V1437" s="52" t="inlineStr">
        <is>
          <t>No</t>
        </is>
      </c>
      <c r="W1437" s="52" t="inlineStr">
        <is>
          <t>Yes</t>
        </is>
      </c>
      <c r="X1437" s="52" t="inlineStr">
        <is>
          <t>-</t>
        </is>
      </c>
      <c r="Y1437" s="52" t="inlineStr">
        <is>
          <t>Wire-mesh and geotextile cell filled with sand</t>
        </is>
      </c>
    </row>
    <row r="1438" outlineLevel="1">
      <c r="A1438" s="52" t="inlineStr">
        <is>
          <t>BASE-61</t>
        </is>
      </c>
      <c r="B1438" s="52" t="inlineStr">
        <is>
          <t>Base</t>
        </is>
      </c>
      <c r="C1438" s="63" t="inlineStr">
        <is>
          <t>Cube</t>
        </is>
      </c>
      <c r="D1438" s="60" t="inlineStr">
        <is>
          <t>HESCO cell</t>
        </is>
      </c>
      <c r="E1438" s="52" t="inlineStr">
        <is>
          <t>BASE-01</t>
        </is>
      </c>
      <c r="F1438" s="52" t="n">
        <v>2</v>
      </c>
      <c r="G1438" s="54" t="n">
        <v>1.02999997</v>
      </c>
      <c r="H1438" s="54" t="n">
        <v>1.39999998</v>
      </c>
      <c r="I1438" s="54" t="n">
        <v>1.05999994</v>
      </c>
      <c r="J1438" s="54" t="n">
        <v>0</v>
      </c>
      <c r="K1438" s="54" t="n">
        <v>-171.588776</v>
      </c>
      <c r="L1438" s="54" t="n">
        <v>0</v>
      </c>
      <c r="M1438" s="54" t="n">
        <v>4.97340488</v>
      </c>
      <c r="N1438" s="54" t="n">
        <v>0.699999988</v>
      </c>
      <c r="O1438" s="54" t="n">
        <v>33.6342888</v>
      </c>
      <c r="P1438" s="52" t="inlineStr">
        <is>
          <t>Flat</t>
        </is>
      </c>
      <c r="Q1438" s="52" t="inlineStr">
        <is>
          <t>Other</t>
        </is>
      </c>
      <c r="R1438" s="54" t="n">
        <v>0.92</v>
      </c>
      <c r="S1438" s="54" t="n">
        <v>0</v>
      </c>
      <c r="T1438" s="54" t="n">
        <v>0.22</v>
      </c>
      <c r="U1438" s="54" t="n">
        <v>0</v>
      </c>
      <c r="V1438" s="52" t="inlineStr">
        <is>
          <t>No</t>
        </is>
      </c>
      <c r="W1438" s="52" t="inlineStr">
        <is>
          <t>Yes</t>
        </is>
      </c>
      <c r="X1438" s="52" t="inlineStr">
        <is>
          <t>-</t>
        </is>
      </c>
      <c r="Y1438" s="52" t="inlineStr">
        <is>
          <t>Wire-mesh and geotextile cell filled with sand</t>
        </is>
      </c>
    </row>
    <row r="1439" outlineLevel="1">
      <c r="A1439" s="52" t="inlineStr">
        <is>
          <t>BASE-62</t>
        </is>
      </c>
      <c r="B1439" s="52" t="inlineStr">
        <is>
          <t>Base</t>
        </is>
      </c>
      <c r="C1439" s="63" t="inlineStr">
        <is>
          <t>Cube</t>
        </is>
      </c>
      <c r="D1439" s="60" t="inlineStr">
        <is>
          <t>HESCO cell (upper)</t>
        </is>
      </c>
      <c r="E1439" s="52" t="inlineStr">
        <is>
          <t>BASE-01</t>
        </is>
      </c>
      <c r="F1439" s="52" t="n">
        <v>2</v>
      </c>
      <c r="G1439" s="54" t="n">
        <v>1.02999997</v>
      </c>
      <c r="H1439" s="54" t="n">
        <v>1.39999998</v>
      </c>
      <c r="I1439" s="54" t="n">
        <v>1.05999994</v>
      </c>
      <c r="J1439" s="54" t="n">
        <v>0</v>
      </c>
      <c r="K1439" s="54" t="n">
        <v>-171.588776</v>
      </c>
      <c r="L1439" s="54" t="n">
        <v>0</v>
      </c>
      <c r="M1439" s="54" t="n">
        <v>4.97340488</v>
      </c>
      <c r="N1439" s="54" t="n">
        <v>2.0999999</v>
      </c>
      <c r="O1439" s="54" t="n">
        <v>33.6342888</v>
      </c>
      <c r="P1439" s="52" t="inlineStr">
        <is>
          <t>Flat</t>
        </is>
      </c>
      <c r="Q1439" s="52" t="inlineStr">
        <is>
          <t>Other</t>
        </is>
      </c>
      <c r="R1439" s="54" t="n">
        <v>0.92</v>
      </c>
      <c r="S1439" s="54" t="n">
        <v>0</v>
      </c>
      <c r="T1439" s="54" t="n">
        <v>0.22</v>
      </c>
      <c r="U1439" s="54" t="n">
        <v>0</v>
      </c>
      <c r="V1439" s="52" t="inlineStr">
        <is>
          <t>No</t>
        </is>
      </c>
      <c r="W1439" s="52" t="inlineStr">
        <is>
          <t>Yes</t>
        </is>
      </c>
      <c r="X1439" s="52" t="inlineStr">
        <is>
          <t>-</t>
        </is>
      </c>
      <c r="Y1439" s="52" t="inlineStr">
        <is>
          <t>Wire-mesh and geotextile cell filled with sand</t>
        </is>
      </c>
    </row>
    <row r="1440" outlineLevel="1">
      <c r="A1440" s="52" t="inlineStr">
        <is>
          <t>BASE-63</t>
        </is>
      </c>
      <c r="B1440" s="52" t="inlineStr">
        <is>
          <t>Base</t>
        </is>
      </c>
      <c r="C1440" s="63" t="inlineStr">
        <is>
          <t>Cube</t>
        </is>
      </c>
      <c r="D1440" s="60" t="inlineStr">
        <is>
          <t>HESCO cell</t>
        </is>
      </c>
      <c r="E1440" s="52" t="inlineStr">
        <is>
          <t>BASE-01</t>
        </is>
      </c>
      <c r="F1440" s="52" t="n">
        <v>2</v>
      </c>
      <c r="G1440" s="54" t="n">
        <v>1.02999997</v>
      </c>
      <c r="H1440" s="54" t="n">
        <v>1.39999998</v>
      </c>
      <c r="I1440" s="54" t="n">
        <v>1.05999994</v>
      </c>
      <c r="J1440" s="54" t="n">
        <v>0</v>
      </c>
      <c r="K1440" s="54" t="n">
        <v>169.906525</v>
      </c>
      <c r="L1440" s="54" t="n">
        <v>0</v>
      </c>
      <c r="M1440" s="54" t="n">
        <v>-5.95865059</v>
      </c>
      <c r="N1440" s="54" t="n">
        <v>0.699999988</v>
      </c>
      <c r="O1440" s="54" t="n">
        <v>33.4737892</v>
      </c>
      <c r="P1440" s="52" t="inlineStr">
        <is>
          <t>Flat</t>
        </is>
      </c>
      <c r="Q1440" s="52" t="inlineStr">
        <is>
          <t>Other</t>
        </is>
      </c>
      <c r="R1440" s="54" t="n">
        <v>0.92</v>
      </c>
      <c r="S1440" s="54" t="n">
        <v>0</v>
      </c>
      <c r="T1440" s="54" t="n">
        <v>0.22</v>
      </c>
      <c r="U1440" s="54" t="n">
        <v>0</v>
      </c>
      <c r="V1440" s="52" t="inlineStr">
        <is>
          <t>No</t>
        </is>
      </c>
      <c r="W1440" s="52" t="inlineStr">
        <is>
          <t>Yes</t>
        </is>
      </c>
      <c r="X1440" s="52" t="inlineStr">
        <is>
          <t>-</t>
        </is>
      </c>
      <c r="Y1440" s="52" t="inlineStr">
        <is>
          <t>Wire-mesh and geotextile cell filled with sand</t>
        </is>
      </c>
    </row>
    <row r="1441" outlineLevel="1">
      <c r="A1441" s="52" t="inlineStr">
        <is>
          <t>BASE-64</t>
        </is>
      </c>
      <c r="B1441" s="52" t="inlineStr">
        <is>
          <t>Base</t>
        </is>
      </c>
      <c r="C1441" s="63" t="inlineStr">
        <is>
          <t>Cube</t>
        </is>
      </c>
      <c r="D1441" s="60" t="inlineStr">
        <is>
          <t>HESCO cell (upper)</t>
        </is>
      </c>
      <c r="E1441" s="52" t="inlineStr">
        <is>
          <t>BASE-01</t>
        </is>
      </c>
      <c r="F1441" s="52" t="n">
        <v>2</v>
      </c>
      <c r="G1441" s="54" t="n">
        <v>1.02999997</v>
      </c>
      <c r="H1441" s="54" t="n">
        <v>1.39999998</v>
      </c>
      <c r="I1441" s="54" t="n">
        <v>1.05999994</v>
      </c>
      <c r="J1441" s="54" t="n">
        <v>0</v>
      </c>
      <c r="K1441" s="54" t="n">
        <v>169.906525</v>
      </c>
      <c r="L1441" s="54" t="n">
        <v>0</v>
      </c>
      <c r="M1441" s="54" t="n">
        <v>-5.95865059</v>
      </c>
      <c r="N1441" s="54" t="n">
        <v>2.0999999</v>
      </c>
      <c r="O1441" s="54" t="n">
        <v>33.4737892</v>
      </c>
      <c r="P1441" s="52" t="inlineStr">
        <is>
          <t>Flat</t>
        </is>
      </c>
      <c r="Q1441" s="52" t="inlineStr">
        <is>
          <t>Other</t>
        </is>
      </c>
      <c r="R1441" s="54" t="n">
        <v>0.92</v>
      </c>
      <c r="S1441" s="54" t="n">
        <v>0</v>
      </c>
      <c r="T1441" s="54" t="n">
        <v>0.22</v>
      </c>
      <c r="U1441" s="54" t="n">
        <v>0</v>
      </c>
      <c r="V1441" s="52" t="inlineStr">
        <is>
          <t>No</t>
        </is>
      </c>
      <c r="W1441" s="52" t="inlineStr">
        <is>
          <t>Yes</t>
        </is>
      </c>
      <c r="X1441" s="52" t="inlineStr">
        <is>
          <t>-</t>
        </is>
      </c>
      <c r="Y1441" s="52" t="inlineStr">
        <is>
          <t>Wire-mesh and geotextile cell filled with sand</t>
        </is>
      </c>
    </row>
    <row r="1442" outlineLevel="1">
      <c r="A1442" s="52" t="inlineStr">
        <is>
          <t>BASE-65</t>
        </is>
      </c>
      <c r="B1442" s="52" t="inlineStr">
        <is>
          <t>Base</t>
        </is>
      </c>
      <c r="C1442" s="63" t="inlineStr">
        <is>
          <t>Cube</t>
        </is>
      </c>
      <c r="D1442" s="60" t="inlineStr">
        <is>
          <t>HESCO cell</t>
        </is>
      </c>
      <c r="E1442" s="52" t="inlineStr">
        <is>
          <t>BASE-01</t>
        </is>
      </c>
      <c r="F1442" s="52" t="n">
        <v>2</v>
      </c>
      <c r="G1442" s="54" t="n">
        <v>1.02999997</v>
      </c>
      <c r="H1442" s="54" t="n">
        <v>1.39999998</v>
      </c>
      <c r="I1442" s="54" t="n">
        <v>1.05999994</v>
      </c>
      <c r="J1442" s="54" t="n">
        <v>0</v>
      </c>
      <c r="K1442" s="54" t="n">
        <v>168.224289</v>
      </c>
      <c r="L1442" s="54" t="n">
        <v>0</v>
      </c>
      <c r="M1442" s="54" t="n">
        <v>-6.9387536</v>
      </c>
      <c r="N1442" s="54" t="n">
        <v>0.699999988</v>
      </c>
      <c r="O1442" s="54" t="n">
        <v>33.2844353</v>
      </c>
      <c r="P1442" s="52" t="inlineStr">
        <is>
          <t>Flat</t>
        </is>
      </c>
      <c r="Q1442" s="52" t="inlineStr">
        <is>
          <t>Other</t>
        </is>
      </c>
      <c r="R1442" s="54" t="n">
        <v>0.92</v>
      </c>
      <c r="S1442" s="54" t="n">
        <v>0</v>
      </c>
      <c r="T1442" s="54" t="n">
        <v>0.22</v>
      </c>
      <c r="U1442" s="54" t="n">
        <v>0</v>
      </c>
      <c r="V1442" s="52" t="inlineStr">
        <is>
          <t>No</t>
        </is>
      </c>
      <c r="W1442" s="52" t="inlineStr">
        <is>
          <t>Yes</t>
        </is>
      </c>
      <c r="X1442" s="52" t="inlineStr">
        <is>
          <t>-</t>
        </is>
      </c>
      <c r="Y1442" s="52" t="inlineStr">
        <is>
          <t>Wire-mesh and geotextile cell filled with sand</t>
        </is>
      </c>
    </row>
    <row r="1443" outlineLevel="1">
      <c r="A1443" s="52" t="inlineStr">
        <is>
          <t>BASE-66</t>
        </is>
      </c>
      <c r="B1443" s="52" t="inlineStr">
        <is>
          <t>Base</t>
        </is>
      </c>
      <c r="C1443" s="63" t="inlineStr">
        <is>
          <t>Cube</t>
        </is>
      </c>
      <c r="D1443" s="60" t="inlineStr">
        <is>
          <t>HESCO cell (upper)</t>
        </is>
      </c>
      <c r="E1443" s="52" t="inlineStr">
        <is>
          <t>BASE-01</t>
        </is>
      </c>
      <c r="F1443" s="52" t="n">
        <v>2</v>
      </c>
      <c r="G1443" s="54" t="n">
        <v>1.02999997</v>
      </c>
      <c r="H1443" s="54" t="n">
        <v>1.39999998</v>
      </c>
      <c r="I1443" s="54" t="n">
        <v>1.05999994</v>
      </c>
      <c r="J1443" s="54" t="n">
        <v>0</v>
      </c>
      <c r="K1443" s="54" t="n">
        <v>168.224289</v>
      </c>
      <c r="L1443" s="54" t="n">
        <v>0</v>
      </c>
      <c r="M1443" s="54" t="n">
        <v>-6.9387536</v>
      </c>
      <c r="N1443" s="54" t="n">
        <v>2.0999999</v>
      </c>
      <c r="O1443" s="54" t="n">
        <v>33.2844353</v>
      </c>
      <c r="P1443" s="52" t="inlineStr">
        <is>
          <t>Flat</t>
        </is>
      </c>
      <c r="Q1443" s="52" t="inlineStr">
        <is>
          <t>Other</t>
        </is>
      </c>
      <c r="R1443" s="54" t="n">
        <v>0.92</v>
      </c>
      <c r="S1443" s="54" t="n">
        <v>0</v>
      </c>
      <c r="T1443" s="54" t="n">
        <v>0.22</v>
      </c>
      <c r="U1443" s="54" t="n">
        <v>0</v>
      </c>
      <c r="V1443" s="52" t="inlineStr">
        <is>
          <t>No</t>
        </is>
      </c>
      <c r="W1443" s="52" t="inlineStr">
        <is>
          <t>Yes</t>
        </is>
      </c>
      <c r="X1443" s="52" t="inlineStr">
        <is>
          <t>-</t>
        </is>
      </c>
      <c r="Y1443" s="52" t="inlineStr">
        <is>
          <t>Wire-mesh and geotextile cell filled with sand</t>
        </is>
      </c>
    </row>
    <row r="1444" outlineLevel="1">
      <c r="A1444" s="52" t="inlineStr">
        <is>
          <t>BASE-67</t>
        </is>
      </c>
      <c r="B1444" s="52" t="inlineStr">
        <is>
          <t>Base</t>
        </is>
      </c>
      <c r="C1444" s="63" t="inlineStr">
        <is>
          <t>Cube</t>
        </is>
      </c>
      <c r="D1444" s="60" t="inlineStr">
        <is>
          <t>HESCO cell</t>
        </is>
      </c>
      <c r="E1444" s="52" t="inlineStr">
        <is>
          <t>BASE-01</t>
        </is>
      </c>
      <c r="F1444" s="52" t="n">
        <v>2</v>
      </c>
      <c r="G1444" s="54" t="n">
        <v>1.02999997</v>
      </c>
      <c r="H1444" s="54" t="n">
        <v>1.39999998</v>
      </c>
      <c r="I1444" s="54" t="n">
        <v>1.05999994</v>
      </c>
      <c r="J1444" s="54" t="n">
        <v>0</v>
      </c>
      <c r="K1444" s="54" t="n">
        <v>166.542068</v>
      </c>
      <c r="L1444" s="54" t="n">
        <v>0</v>
      </c>
      <c r="M1444" s="54" t="n">
        <v>-7.91287184</v>
      </c>
      <c r="N1444" s="54" t="n">
        <v>0.699999988</v>
      </c>
      <c r="O1444" s="54" t="n">
        <v>33.0663948</v>
      </c>
      <c r="P1444" s="52" t="inlineStr">
        <is>
          <t>Flat</t>
        </is>
      </c>
      <c r="Q1444" s="52" t="inlineStr">
        <is>
          <t>Other</t>
        </is>
      </c>
      <c r="R1444" s="54" t="n">
        <v>0.92</v>
      </c>
      <c r="S1444" s="54" t="n">
        <v>0</v>
      </c>
      <c r="T1444" s="54" t="n">
        <v>0.22</v>
      </c>
      <c r="U1444" s="54" t="n">
        <v>0</v>
      </c>
      <c r="V1444" s="52" t="inlineStr">
        <is>
          <t>No</t>
        </is>
      </c>
      <c r="W1444" s="52" t="inlineStr">
        <is>
          <t>Yes</t>
        </is>
      </c>
      <c r="X1444" s="52" t="inlineStr">
        <is>
          <t>-</t>
        </is>
      </c>
      <c r="Y1444" s="52" t="inlineStr">
        <is>
          <t>Wire-mesh and geotextile cell filled with sand</t>
        </is>
      </c>
    </row>
    <row r="1445" outlineLevel="1">
      <c r="A1445" s="52" t="inlineStr">
        <is>
          <t>BASE-68</t>
        </is>
      </c>
      <c r="B1445" s="52" t="inlineStr">
        <is>
          <t>Base</t>
        </is>
      </c>
      <c r="C1445" s="63" t="inlineStr">
        <is>
          <t>Cube</t>
        </is>
      </c>
      <c r="D1445" s="60" t="inlineStr">
        <is>
          <t>HESCO cell (upper)</t>
        </is>
      </c>
      <c r="E1445" s="52" t="inlineStr">
        <is>
          <t>BASE-01</t>
        </is>
      </c>
      <c r="F1445" s="52" t="n">
        <v>2</v>
      </c>
      <c r="G1445" s="54" t="n">
        <v>1.02999997</v>
      </c>
      <c r="H1445" s="54" t="n">
        <v>1.39999998</v>
      </c>
      <c r="I1445" s="54" t="n">
        <v>1.05999994</v>
      </c>
      <c r="J1445" s="54" t="n">
        <v>0</v>
      </c>
      <c r="K1445" s="54" t="n">
        <v>166.542068</v>
      </c>
      <c r="L1445" s="54" t="n">
        <v>0</v>
      </c>
      <c r="M1445" s="54" t="n">
        <v>-7.91287184</v>
      </c>
      <c r="N1445" s="54" t="n">
        <v>2.0999999</v>
      </c>
      <c r="O1445" s="54" t="n">
        <v>33.0663948</v>
      </c>
      <c r="P1445" s="52" t="inlineStr">
        <is>
          <t>Flat</t>
        </is>
      </c>
      <c r="Q1445" s="52" t="inlineStr">
        <is>
          <t>Other</t>
        </is>
      </c>
      <c r="R1445" s="54" t="n">
        <v>0.92</v>
      </c>
      <c r="S1445" s="54" t="n">
        <v>0</v>
      </c>
      <c r="T1445" s="54" t="n">
        <v>0.22</v>
      </c>
      <c r="U1445" s="54" t="n">
        <v>0</v>
      </c>
      <c r="V1445" s="52" t="inlineStr">
        <is>
          <t>No</t>
        </is>
      </c>
      <c r="W1445" s="52" t="inlineStr">
        <is>
          <t>Yes</t>
        </is>
      </c>
      <c r="X1445" s="52" t="inlineStr">
        <is>
          <t>-</t>
        </is>
      </c>
      <c r="Y1445" s="52" t="inlineStr">
        <is>
          <t>Wire-mesh and geotextile cell filled with sand</t>
        </is>
      </c>
    </row>
    <row r="1446" outlineLevel="1">
      <c r="A1446" s="52" t="inlineStr">
        <is>
          <t>BASE-69</t>
        </is>
      </c>
      <c r="B1446" s="52" t="inlineStr">
        <is>
          <t>Base</t>
        </is>
      </c>
      <c r="C1446" s="63" t="inlineStr">
        <is>
          <t>Cube</t>
        </is>
      </c>
      <c r="D1446" s="60" t="inlineStr">
        <is>
          <t>HESCO cell</t>
        </is>
      </c>
      <c r="E1446" s="52" t="inlineStr">
        <is>
          <t>BASE-01</t>
        </is>
      </c>
      <c r="F1446" s="52" t="n">
        <v>2</v>
      </c>
      <c r="G1446" s="54" t="n">
        <v>1.02999997</v>
      </c>
      <c r="H1446" s="54" t="n">
        <v>1.39999998</v>
      </c>
      <c r="I1446" s="54" t="n">
        <v>1.05999994</v>
      </c>
      <c r="J1446" s="54" t="n">
        <v>0</v>
      </c>
      <c r="K1446" s="54" t="n">
        <v>164.859802</v>
      </c>
      <c r="L1446" s="54" t="n">
        <v>0</v>
      </c>
      <c r="M1446" s="54" t="n">
        <v>-8.880176540000001</v>
      </c>
      <c r="N1446" s="54" t="n">
        <v>0.699999988</v>
      </c>
      <c r="O1446" s="54" t="n">
        <v>32.8198471</v>
      </c>
      <c r="P1446" s="52" t="inlineStr">
        <is>
          <t>Flat</t>
        </is>
      </c>
      <c r="Q1446" s="52" t="inlineStr">
        <is>
          <t>Other</t>
        </is>
      </c>
      <c r="R1446" s="54" t="n">
        <v>0.92</v>
      </c>
      <c r="S1446" s="54" t="n">
        <v>0</v>
      </c>
      <c r="T1446" s="54" t="n">
        <v>0.22</v>
      </c>
      <c r="U1446" s="54" t="n">
        <v>0</v>
      </c>
      <c r="V1446" s="52" t="inlineStr">
        <is>
          <t>No</t>
        </is>
      </c>
      <c r="W1446" s="52" t="inlineStr">
        <is>
          <t>Yes</t>
        </is>
      </c>
      <c r="X1446" s="52" t="inlineStr">
        <is>
          <t>-</t>
        </is>
      </c>
      <c r="Y1446" s="52" t="inlineStr">
        <is>
          <t>Wire-mesh and geotextile cell filled with sand</t>
        </is>
      </c>
    </row>
    <row r="1447" outlineLevel="1">
      <c r="A1447" s="52" t="inlineStr">
        <is>
          <t>BASE-70</t>
        </is>
      </c>
      <c r="B1447" s="52" t="inlineStr">
        <is>
          <t>Base</t>
        </is>
      </c>
      <c r="C1447" s="63" t="inlineStr">
        <is>
          <t>Cube</t>
        </is>
      </c>
      <c r="D1447" s="60" t="inlineStr">
        <is>
          <t>HESCO cell (upper)</t>
        </is>
      </c>
      <c r="E1447" s="52" t="inlineStr">
        <is>
          <t>BASE-01</t>
        </is>
      </c>
      <c r="F1447" s="52" t="n">
        <v>2</v>
      </c>
      <c r="G1447" s="54" t="n">
        <v>1.02999997</v>
      </c>
      <c r="H1447" s="54" t="n">
        <v>1.39999998</v>
      </c>
      <c r="I1447" s="54" t="n">
        <v>1.05999994</v>
      </c>
      <c r="J1447" s="54" t="n">
        <v>0</v>
      </c>
      <c r="K1447" s="54" t="n">
        <v>164.859802</v>
      </c>
      <c r="L1447" s="54" t="n">
        <v>0</v>
      </c>
      <c r="M1447" s="54" t="n">
        <v>-8.880176540000001</v>
      </c>
      <c r="N1447" s="54" t="n">
        <v>2.0999999</v>
      </c>
      <c r="O1447" s="54" t="n">
        <v>32.8198471</v>
      </c>
      <c r="P1447" s="52" t="inlineStr">
        <is>
          <t>Flat</t>
        </is>
      </c>
      <c r="Q1447" s="52" t="inlineStr">
        <is>
          <t>Other</t>
        </is>
      </c>
      <c r="R1447" s="54" t="n">
        <v>0.92</v>
      </c>
      <c r="S1447" s="54" t="n">
        <v>0</v>
      </c>
      <c r="T1447" s="54" t="n">
        <v>0.22</v>
      </c>
      <c r="U1447" s="54" t="n">
        <v>0</v>
      </c>
      <c r="V1447" s="52" t="inlineStr">
        <is>
          <t>No</t>
        </is>
      </c>
      <c r="W1447" s="52" t="inlineStr">
        <is>
          <t>Yes</t>
        </is>
      </c>
      <c r="X1447" s="52" t="inlineStr">
        <is>
          <t>-</t>
        </is>
      </c>
      <c r="Y1447" s="52" t="inlineStr">
        <is>
          <t>Wire-mesh and geotextile cell filled with sand</t>
        </is>
      </c>
    </row>
    <row r="1448" outlineLevel="1">
      <c r="A1448" s="52" t="inlineStr">
        <is>
          <t>BASE-71</t>
        </is>
      </c>
      <c r="B1448" s="52" t="inlineStr">
        <is>
          <t>Base</t>
        </is>
      </c>
      <c r="C1448" s="63" t="inlineStr">
        <is>
          <t>Cube</t>
        </is>
      </c>
      <c r="D1448" s="60" t="inlineStr">
        <is>
          <t>HESCO cell</t>
        </is>
      </c>
      <c r="E1448" s="52" t="inlineStr">
        <is>
          <t>BASE-01</t>
        </is>
      </c>
      <c r="F1448" s="52" t="n">
        <v>2</v>
      </c>
      <c r="G1448" s="54" t="n">
        <v>1.02999997</v>
      </c>
      <c r="H1448" s="54" t="n">
        <v>1.39999998</v>
      </c>
      <c r="I1448" s="54" t="n">
        <v>1.05999994</v>
      </c>
      <c r="J1448" s="54" t="n">
        <v>0</v>
      </c>
      <c r="K1448" s="54" t="n">
        <v>163.177567</v>
      </c>
      <c r="L1448" s="54" t="n">
        <v>0</v>
      </c>
      <c r="M1448" s="54" t="n">
        <v>-9.83982372</v>
      </c>
      <c r="N1448" s="54" t="n">
        <v>0.699999988</v>
      </c>
      <c r="O1448" s="54" t="n">
        <v>32.5450134</v>
      </c>
      <c r="P1448" s="52" t="inlineStr">
        <is>
          <t>Flat</t>
        </is>
      </c>
      <c r="Q1448" s="52" t="inlineStr">
        <is>
          <t>Other</t>
        </is>
      </c>
      <c r="R1448" s="54" t="n">
        <v>0.92</v>
      </c>
      <c r="S1448" s="54" t="n">
        <v>0</v>
      </c>
      <c r="T1448" s="54" t="n">
        <v>0.22</v>
      </c>
      <c r="U1448" s="54" t="n">
        <v>0</v>
      </c>
      <c r="V1448" s="52" t="inlineStr">
        <is>
          <t>No</t>
        </is>
      </c>
      <c r="W1448" s="52" t="inlineStr">
        <is>
          <t>Yes</t>
        </is>
      </c>
      <c r="X1448" s="52" t="inlineStr">
        <is>
          <t>-</t>
        </is>
      </c>
      <c r="Y1448" s="52" t="inlineStr">
        <is>
          <t>Wire-mesh and geotextile cell filled with sand</t>
        </is>
      </c>
    </row>
    <row r="1449" outlineLevel="1">
      <c r="A1449" s="52" t="inlineStr">
        <is>
          <t>BASE-72</t>
        </is>
      </c>
      <c r="B1449" s="52" t="inlineStr">
        <is>
          <t>Base</t>
        </is>
      </c>
      <c r="C1449" s="63" t="inlineStr">
        <is>
          <t>Cube</t>
        </is>
      </c>
      <c r="D1449" s="60" t="inlineStr">
        <is>
          <t>HESCO cell</t>
        </is>
      </c>
      <c r="E1449" s="52" t="inlineStr">
        <is>
          <t>BASE-01</t>
        </is>
      </c>
      <c r="F1449" s="52" t="n">
        <v>2</v>
      </c>
      <c r="G1449" s="54" t="n">
        <v>1.02999997</v>
      </c>
      <c r="H1449" s="54" t="n">
        <v>1.39999998</v>
      </c>
      <c r="I1449" s="54" t="n">
        <v>1.05999994</v>
      </c>
      <c r="J1449" s="54" t="n">
        <v>0</v>
      </c>
      <c r="K1449" s="54" t="n">
        <v>161.495316</v>
      </c>
      <c r="L1449" s="54" t="n">
        <v>0</v>
      </c>
      <c r="M1449" s="54" t="n">
        <v>-10.7909908</v>
      </c>
      <c r="N1449" s="54" t="n">
        <v>0.699999988</v>
      </c>
      <c r="O1449" s="54" t="n">
        <v>32.2421227</v>
      </c>
      <c r="P1449" s="52" t="inlineStr">
        <is>
          <t>Flat</t>
        </is>
      </c>
      <c r="Q1449" s="52" t="inlineStr">
        <is>
          <t>Other</t>
        </is>
      </c>
      <c r="R1449" s="54" t="n">
        <v>0.92</v>
      </c>
      <c r="S1449" s="54" t="n">
        <v>0</v>
      </c>
      <c r="T1449" s="54" t="n">
        <v>0.22</v>
      </c>
      <c r="U1449" s="54" t="n">
        <v>0</v>
      </c>
      <c r="V1449" s="52" t="inlineStr">
        <is>
          <t>No</t>
        </is>
      </c>
      <c r="W1449" s="52" t="inlineStr">
        <is>
          <t>Yes</t>
        </is>
      </c>
      <c r="X1449" s="52" t="inlineStr">
        <is>
          <t>-</t>
        </is>
      </c>
      <c r="Y1449" s="52" t="inlineStr">
        <is>
          <t>Wire-mesh and geotextile cell filled with sand</t>
        </is>
      </c>
    </row>
    <row r="1450" outlineLevel="1">
      <c r="A1450" s="52" t="inlineStr">
        <is>
          <t>BASE-73</t>
        </is>
      </c>
      <c r="B1450" s="52" t="inlineStr">
        <is>
          <t>Base</t>
        </is>
      </c>
      <c r="C1450" s="63" t="inlineStr">
        <is>
          <t>Cube</t>
        </is>
      </c>
      <c r="D1450" s="60" t="inlineStr">
        <is>
          <t>HESCO cell</t>
        </is>
      </c>
      <c r="E1450" s="52" t="inlineStr">
        <is>
          <t>BASE-01</t>
        </is>
      </c>
      <c r="F1450" s="52" t="n">
        <v>2</v>
      </c>
      <c r="G1450" s="54" t="n">
        <v>1.02999997</v>
      </c>
      <c r="H1450" s="54" t="n">
        <v>1.39999998</v>
      </c>
      <c r="I1450" s="54" t="n">
        <v>1.05999994</v>
      </c>
      <c r="J1450" s="54" t="n">
        <v>0</v>
      </c>
      <c r="K1450" s="54" t="n">
        <v>159.81308</v>
      </c>
      <c r="L1450" s="54" t="n">
        <v>0</v>
      </c>
      <c r="M1450" s="54" t="n">
        <v>-11.7328548</v>
      </c>
      <c r="N1450" s="54" t="n">
        <v>0.699999988</v>
      </c>
      <c r="O1450" s="54" t="n">
        <v>31.9114418</v>
      </c>
      <c r="P1450" s="52" t="inlineStr">
        <is>
          <t>Flat</t>
        </is>
      </c>
      <c r="Q1450" s="52" t="inlineStr">
        <is>
          <t>Other</t>
        </is>
      </c>
      <c r="R1450" s="54" t="n">
        <v>0.92</v>
      </c>
      <c r="S1450" s="54" t="n">
        <v>0</v>
      </c>
      <c r="T1450" s="54" t="n">
        <v>0.22</v>
      </c>
      <c r="U1450" s="54" t="n">
        <v>0</v>
      </c>
      <c r="V1450" s="52" t="inlineStr">
        <is>
          <t>No</t>
        </is>
      </c>
      <c r="W1450" s="52" t="inlineStr">
        <is>
          <t>Yes</t>
        </is>
      </c>
      <c r="X1450" s="52" t="inlineStr">
        <is>
          <t>-</t>
        </is>
      </c>
      <c r="Y1450" s="52" t="inlineStr">
        <is>
          <t>Wire-mesh and geotextile cell filled with sand</t>
        </is>
      </c>
    </row>
    <row r="1451" outlineLevel="1">
      <c r="A1451" s="52" t="inlineStr">
        <is>
          <t>BASE-74</t>
        </is>
      </c>
      <c r="B1451" s="52" t="inlineStr">
        <is>
          <t>Base</t>
        </is>
      </c>
      <c r="C1451" s="63" t="inlineStr">
        <is>
          <t>Cube</t>
        </is>
      </c>
      <c r="D1451" s="60" t="inlineStr">
        <is>
          <t>HESCO cell</t>
        </is>
      </c>
      <c r="E1451" s="52" t="inlineStr">
        <is>
          <t>BASE-01</t>
        </is>
      </c>
      <c r="F1451" s="52" t="n">
        <v>2</v>
      </c>
      <c r="G1451" s="54" t="n">
        <v>1.02999997</v>
      </c>
      <c r="H1451" s="54" t="n">
        <v>1.39999998</v>
      </c>
      <c r="I1451" s="54" t="n">
        <v>1.05999994</v>
      </c>
      <c r="J1451" s="54" t="n">
        <v>0</v>
      </c>
      <c r="K1451" s="54" t="n">
        <v>158.130829</v>
      </c>
      <c r="L1451" s="54" t="n">
        <v>0</v>
      </c>
      <c r="M1451" s="54" t="n">
        <v>-12.664607</v>
      </c>
      <c r="N1451" s="54" t="n">
        <v>0.699999988</v>
      </c>
      <c r="O1451" s="54" t="n">
        <v>31.5532513</v>
      </c>
      <c r="P1451" s="52" t="inlineStr">
        <is>
          <t>Flat</t>
        </is>
      </c>
      <c r="Q1451" s="52" t="inlineStr">
        <is>
          <t>Other</t>
        </is>
      </c>
      <c r="R1451" s="54" t="n">
        <v>0.92</v>
      </c>
      <c r="S1451" s="54" t="n">
        <v>0</v>
      </c>
      <c r="T1451" s="54" t="n">
        <v>0.22</v>
      </c>
      <c r="U1451" s="54" t="n">
        <v>0</v>
      </c>
      <c r="V1451" s="52" t="inlineStr">
        <is>
          <t>No</t>
        </is>
      </c>
      <c r="W1451" s="52" t="inlineStr">
        <is>
          <t>Yes</t>
        </is>
      </c>
      <c r="X1451" s="52" t="inlineStr">
        <is>
          <t>-</t>
        </is>
      </c>
      <c r="Y1451" s="52" t="inlineStr">
        <is>
          <t>Wire-mesh and geotextile cell filled with sand</t>
        </is>
      </c>
    </row>
    <row r="1452" outlineLevel="1">
      <c r="A1452" s="52" t="inlineStr">
        <is>
          <t>BASE-75</t>
        </is>
      </c>
      <c r="B1452" s="52" t="inlineStr">
        <is>
          <t>Base</t>
        </is>
      </c>
      <c r="C1452" s="63" t="inlineStr">
        <is>
          <t>Cube</t>
        </is>
      </c>
      <c r="D1452" s="60" t="inlineStr">
        <is>
          <t>HESCO cell</t>
        </is>
      </c>
      <c r="E1452" s="52" t="inlineStr">
        <is>
          <t>BASE-01</t>
        </is>
      </c>
      <c r="F1452" s="52" t="n">
        <v>2</v>
      </c>
      <c r="G1452" s="54" t="n">
        <v>1.02999997</v>
      </c>
      <c r="H1452" s="54" t="n">
        <v>1.39999998</v>
      </c>
      <c r="I1452" s="54" t="n">
        <v>1.05999994</v>
      </c>
      <c r="J1452" s="54" t="n">
        <v>0</v>
      </c>
      <c r="K1452" s="54" t="n">
        <v>156.448593</v>
      </c>
      <c r="L1452" s="54" t="n">
        <v>0</v>
      </c>
      <c r="M1452" s="54" t="n">
        <v>-13.5854359</v>
      </c>
      <c r="N1452" s="54" t="n">
        <v>0.699999988</v>
      </c>
      <c r="O1452" s="54" t="n">
        <v>31.1678677</v>
      </c>
      <c r="P1452" s="52" t="inlineStr">
        <is>
          <t>Flat</t>
        </is>
      </c>
      <c r="Q1452" s="52" t="inlineStr">
        <is>
          <t>Other</t>
        </is>
      </c>
      <c r="R1452" s="54" t="n">
        <v>0.92</v>
      </c>
      <c r="S1452" s="54" t="n">
        <v>0</v>
      </c>
      <c r="T1452" s="54" t="n">
        <v>0.22</v>
      </c>
      <c r="U1452" s="54" t="n">
        <v>0</v>
      </c>
      <c r="V1452" s="52" t="inlineStr">
        <is>
          <t>No</t>
        </is>
      </c>
      <c r="W1452" s="52" t="inlineStr">
        <is>
          <t>Yes</t>
        </is>
      </c>
      <c r="X1452" s="52" t="inlineStr">
        <is>
          <t>-</t>
        </is>
      </c>
      <c r="Y1452" s="52" t="inlineStr">
        <is>
          <t>Wire-mesh and geotextile cell filled with sand</t>
        </is>
      </c>
    </row>
    <row r="1453" outlineLevel="1">
      <c r="A1453" s="52" t="inlineStr">
        <is>
          <t>BASE-76</t>
        </is>
      </c>
      <c r="B1453" s="52" t="inlineStr">
        <is>
          <t>Base</t>
        </is>
      </c>
      <c r="C1453" s="63" t="inlineStr">
        <is>
          <t>Cube</t>
        </is>
      </c>
      <c r="D1453" s="60" t="inlineStr">
        <is>
          <t>HESCO cell</t>
        </is>
      </c>
      <c r="E1453" s="52" t="inlineStr">
        <is>
          <t>BASE-01</t>
        </is>
      </c>
      <c r="F1453" s="52" t="n">
        <v>2</v>
      </c>
      <c r="G1453" s="54" t="n">
        <v>1.02999997</v>
      </c>
      <c r="H1453" s="54" t="n">
        <v>1.39999998</v>
      </c>
      <c r="I1453" s="54" t="n">
        <v>1.05999994</v>
      </c>
      <c r="J1453" s="54" t="n">
        <v>0</v>
      </c>
      <c r="K1453" s="54" t="n">
        <v>154.766342</v>
      </c>
      <c r="L1453" s="54" t="n">
        <v>0</v>
      </c>
      <c r="M1453" s="54" t="n">
        <v>-14.4945621</v>
      </c>
      <c r="N1453" s="54" t="n">
        <v>0.699999988</v>
      </c>
      <c r="O1453" s="54" t="n">
        <v>30.7556133</v>
      </c>
      <c r="P1453" s="52" t="inlineStr">
        <is>
          <t>Flat</t>
        </is>
      </c>
      <c r="Q1453" s="52" t="inlineStr">
        <is>
          <t>Other</t>
        </is>
      </c>
      <c r="R1453" s="54" t="n">
        <v>0.92</v>
      </c>
      <c r="S1453" s="54" t="n">
        <v>0</v>
      </c>
      <c r="T1453" s="54" t="n">
        <v>0.22</v>
      </c>
      <c r="U1453" s="54" t="n">
        <v>0</v>
      </c>
      <c r="V1453" s="52" t="inlineStr">
        <is>
          <t>No</t>
        </is>
      </c>
      <c r="W1453" s="52" t="inlineStr">
        <is>
          <t>Yes</t>
        </is>
      </c>
      <c r="X1453" s="52" t="inlineStr">
        <is>
          <t>-</t>
        </is>
      </c>
      <c r="Y1453" s="52" t="inlineStr">
        <is>
          <t>Wire-mesh and geotextile cell filled with sand</t>
        </is>
      </c>
    </row>
    <row r="1454" outlineLevel="1">
      <c r="A1454" s="52" t="inlineStr">
        <is>
          <t>BASE-77</t>
        </is>
      </c>
      <c r="B1454" s="52" t="inlineStr">
        <is>
          <t>Base</t>
        </is>
      </c>
      <c r="C1454" s="63" t="inlineStr">
        <is>
          <t>Cube</t>
        </is>
      </c>
      <c r="D1454" s="60" t="inlineStr">
        <is>
          <t>HESCO cell</t>
        </is>
      </c>
      <c r="E1454" s="52" t="inlineStr">
        <is>
          <t>BASE-01</t>
        </is>
      </c>
      <c r="F1454" s="52" t="n">
        <v>2</v>
      </c>
      <c r="G1454" s="54" t="n">
        <v>1.02999997</v>
      </c>
      <c r="H1454" s="54" t="n">
        <v>1.39999998</v>
      </c>
      <c r="I1454" s="54" t="n">
        <v>1.05999994</v>
      </c>
      <c r="J1454" s="54" t="n">
        <v>0</v>
      </c>
      <c r="K1454" s="54" t="n">
        <v>153.084106</v>
      </c>
      <c r="L1454" s="54" t="n">
        <v>0</v>
      </c>
      <c r="M1454" s="54" t="n">
        <v>-15.3911867</v>
      </c>
      <c r="N1454" s="54" t="n">
        <v>0.699999988</v>
      </c>
      <c r="O1454" s="54" t="n">
        <v>30.3168507</v>
      </c>
      <c r="P1454" s="52" t="inlineStr">
        <is>
          <t>Flat</t>
        </is>
      </c>
      <c r="Q1454" s="52" t="inlineStr">
        <is>
          <t>Other</t>
        </is>
      </c>
      <c r="R1454" s="54" t="n">
        <v>0.92</v>
      </c>
      <c r="S1454" s="54" t="n">
        <v>0</v>
      </c>
      <c r="T1454" s="54" t="n">
        <v>0.22</v>
      </c>
      <c r="U1454" s="54" t="n">
        <v>0</v>
      </c>
      <c r="V1454" s="52" t="inlineStr">
        <is>
          <t>No</t>
        </is>
      </c>
      <c r="W1454" s="52" t="inlineStr">
        <is>
          <t>Yes</t>
        </is>
      </c>
      <c r="X1454" s="52" t="inlineStr">
        <is>
          <t>-</t>
        </is>
      </c>
      <c r="Y1454" s="52" t="inlineStr">
        <is>
          <t>Wire-mesh and geotextile cell filled with sand</t>
        </is>
      </c>
    </row>
    <row r="1455" outlineLevel="1">
      <c r="A1455" s="52" t="inlineStr">
        <is>
          <t>BASE-78</t>
        </is>
      </c>
      <c r="B1455" s="52" t="inlineStr">
        <is>
          <t>Base</t>
        </is>
      </c>
      <c r="C1455" s="63" t="inlineStr">
        <is>
          <t>Cube</t>
        </is>
      </c>
      <c r="D1455" s="60" t="inlineStr">
        <is>
          <t>HESCO cell</t>
        </is>
      </c>
      <c r="E1455" s="52" t="inlineStr">
        <is>
          <t>BASE-01</t>
        </is>
      </c>
      <c r="F1455" s="52" t="n">
        <v>2</v>
      </c>
      <c r="G1455" s="54" t="n">
        <v>1.02999997</v>
      </c>
      <c r="H1455" s="54" t="n">
        <v>1.39999998</v>
      </c>
      <c r="I1455" s="54" t="n">
        <v>1.05999994</v>
      </c>
      <c r="J1455" s="54" t="n">
        <v>0</v>
      </c>
      <c r="K1455" s="54" t="n">
        <v>151.401871</v>
      </c>
      <c r="L1455" s="54" t="n">
        <v>0</v>
      </c>
      <c r="M1455" s="54" t="n">
        <v>-16.2745514</v>
      </c>
      <c r="N1455" s="54" t="n">
        <v>0.699999988</v>
      </c>
      <c r="O1455" s="54" t="n">
        <v>29.8519516</v>
      </c>
      <c r="P1455" s="52" t="inlineStr">
        <is>
          <t>Flat</t>
        </is>
      </c>
      <c r="Q1455" s="52" t="inlineStr">
        <is>
          <t>Other</t>
        </is>
      </c>
      <c r="R1455" s="54" t="n">
        <v>0.92</v>
      </c>
      <c r="S1455" s="54" t="n">
        <v>0</v>
      </c>
      <c r="T1455" s="54" t="n">
        <v>0.22</v>
      </c>
      <c r="U1455" s="54" t="n">
        <v>0</v>
      </c>
      <c r="V1455" s="52" t="inlineStr">
        <is>
          <t>No</t>
        </is>
      </c>
      <c r="W1455" s="52" t="inlineStr">
        <is>
          <t>Yes</t>
        </is>
      </c>
      <c r="X1455" s="52" t="inlineStr">
        <is>
          <t>-</t>
        </is>
      </c>
      <c r="Y1455" s="52" t="inlineStr">
        <is>
          <t>Wire-mesh and geotextile cell filled with sand</t>
        </is>
      </c>
    </row>
    <row r="1456" outlineLevel="1">
      <c r="A1456" s="52" t="inlineStr">
        <is>
          <t>BASE-79</t>
        </is>
      </c>
      <c r="B1456" s="52" t="inlineStr">
        <is>
          <t>Base</t>
        </is>
      </c>
      <c r="C1456" s="63" t="inlineStr">
        <is>
          <t>Cube</t>
        </is>
      </c>
      <c r="D1456" s="60" t="inlineStr">
        <is>
          <t>HESCO cell</t>
        </is>
      </c>
      <c r="E1456" s="52" t="inlineStr">
        <is>
          <t>BASE-01</t>
        </is>
      </c>
      <c r="F1456" s="52" t="n">
        <v>2</v>
      </c>
      <c r="G1456" s="54" t="n">
        <v>1.02999997</v>
      </c>
      <c r="H1456" s="54" t="n">
        <v>1.39999998</v>
      </c>
      <c r="I1456" s="54" t="n">
        <v>1.05999994</v>
      </c>
      <c r="J1456" s="54" t="n">
        <v>0</v>
      </c>
      <c r="K1456" s="54" t="n">
        <v>149.71962</v>
      </c>
      <c r="L1456" s="54" t="n">
        <v>0</v>
      </c>
      <c r="M1456" s="54" t="n">
        <v>-17.1438885</v>
      </c>
      <c r="N1456" s="54" t="n">
        <v>0.699999988</v>
      </c>
      <c r="O1456" s="54" t="n">
        <v>29.3613205</v>
      </c>
      <c r="P1456" s="52" t="inlineStr">
        <is>
          <t>Flat</t>
        </is>
      </c>
      <c r="Q1456" s="52" t="inlineStr">
        <is>
          <t>Other</t>
        </is>
      </c>
      <c r="R1456" s="54" t="n">
        <v>0.92</v>
      </c>
      <c r="S1456" s="54" t="n">
        <v>0</v>
      </c>
      <c r="T1456" s="54" t="n">
        <v>0.22</v>
      </c>
      <c r="U1456" s="54" t="n">
        <v>0</v>
      </c>
      <c r="V1456" s="52" t="inlineStr">
        <is>
          <t>No</t>
        </is>
      </c>
      <c r="W1456" s="52" t="inlineStr">
        <is>
          <t>Yes</t>
        </is>
      </c>
      <c r="X1456" s="52" t="inlineStr">
        <is>
          <t>-</t>
        </is>
      </c>
      <c r="Y1456" s="52" t="inlineStr">
        <is>
          <t>Wire-mesh and geotextile cell filled with sand</t>
        </is>
      </c>
    </row>
    <row r="1457" outlineLevel="1">
      <c r="A1457" s="52" t="inlineStr">
        <is>
          <t>BASE-80</t>
        </is>
      </c>
      <c r="B1457" s="52" t="inlineStr">
        <is>
          <t>Base</t>
        </is>
      </c>
      <c r="C1457" s="63" t="inlineStr">
        <is>
          <t>Cube</t>
        </is>
      </c>
      <c r="D1457" s="60" t="inlineStr">
        <is>
          <t>HESCO cell</t>
        </is>
      </c>
      <c r="E1457" s="52" t="inlineStr">
        <is>
          <t>BASE-01</t>
        </is>
      </c>
      <c r="F1457" s="52" t="n">
        <v>2</v>
      </c>
      <c r="G1457" s="54" t="n">
        <v>1.02999997</v>
      </c>
      <c r="H1457" s="54" t="n">
        <v>1.39999998</v>
      </c>
      <c r="I1457" s="54" t="n">
        <v>1.05999994</v>
      </c>
      <c r="J1457" s="54" t="n">
        <v>0</v>
      </c>
      <c r="K1457" s="54" t="n">
        <v>148.037384</v>
      </c>
      <c r="L1457" s="54" t="n">
        <v>0</v>
      </c>
      <c r="M1457" s="54" t="n">
        <v>-17.9984379</v>
      </c>
      <c r="N1457" s="54" t="n">
        <v>0.699999988</v>
      </c>
      <c r="O1457" s="54" t="n">
        <v>28.8453846</v>
      </c>
      <c r="P1457" s="52" t="inlineStr">
        <is>
          <t>Flat</t>
        </is>
      </c>
      <c r="Q1457" s="52" t="inlineStr">
        <is>
          <t>Other</t>
        </is>
      </c>
      <c r="R1457" s="54" t="n">
        <v>0.92</v>
      </c>
      <c r="S1457" s="54" t="n">
        <v>0</v>
      </c>
      <c r="T1457" s="54" t="n">
        <v>0.22</v>
      </c>
      <c r="U1457" s="54" t="n">
        <v>0</v>
      </c>
      <c r="V1457" s="52" t="inlineStr">
        <is>
          <t>No</t>
        </is>
      </c>
      <c r="W1457" s="52" t="inlineStr">
        <is>
          <t>Yes</t>
        </is>
      </c>
      <c r="X1457" s="52" t="inlineStr">
        <is>
          <t>-</t>
        </is>
      </c>
      <c r="Y1457" s="52" t="inlineStr">
        <is>
          <t>Wire-mesh and geotextile cell filled with sand</t>
        </is>
      </c>
    </row>
    <row r="1458" outlineLevel="1">
      <c r="A1458" s="52" t="inlineStr">
        <is>
          <t>BASE-81</t>
        </is>
      </c>
      <c r="B1458" s="52" t="inlineStr">
        <is>
          <t>Base</t>
        </is>
      </c>
      <c r="C1458" s="63" t="inlineStr">
        <is>
          <t>Cube</t>
        </is>
      </c>
      <c r="D1458" s="60" t="inlineStr">
        <is>
          <t>HESCO cell</t>
        </is>
      </c>
      <c r="E1458" s="52" t="inlineStr">
        <is>
          <t>BASE-01</t>
        </is>
      </c>
      <c r="F1458" s="52" t="n">
        <v>2</v>
      </c>
      <c r="G1458" s="54" t="n">
        <v>1.02999997</v>
      </c>
      <c r="H1458" s="54" t="n">
        <v>1.39999998</v>
      </c>
      <c r="I1458" s="54" t="n">
        <v>1.05999994</v>
      </c>
      <c r="J1458" s="54" t="n">
        <v>0</v>
      </c>
      <c r="K1458" s="54" t="n">
        <v>146.355133</v>
      </c>
      <c r="L1458" s="54" t="n">
        <v>0</v>
      </c>
      <c r="M1458" s="54" t="n">
        <v>-18.8374825</v>
      </c>
      <c r="N1458" s="54" t="n">
        <v>0.699999988</v>
      </c>
      <c r="O1458" s="54" t="n">
        <v>28.3045807</v>
      </c>
      <c r="P1458" s="52" t="inlineStr">
        <is>
          <t>Flat</t>
        </is>
      </c>
      <c r="Q1458" s="52" t="inlineStr">
        <is>
          <t>Other</t>
        </is>
      </c>
      <c r="R1458" s="54" t="n">
        <v>0.92</v>
      </c>
      <c r="S1458" s="54" t="n">
        <v>0</v>
      </c>
      <c r="T1458" s="54" t="n">
        <v>0.22</v>
      </c>
      <c r="U1458" s="54" t="n">
        <v>0</v>
      </c>
      <c r="V1458" s="52" t="inlineStr">
        <is>
          <t>No</t>
        </is>
      </c>
      <c r="W1458" s="52" t="inlineStr">
        <is>
          <t>Yes</t>
        </is>
      </c>
      <c r="X1458" s="52" t="inlineStr">
        <is>
          <t>-</t>
        </is>
      </c>
      <c r="Y1458" s="52" t="inlineStr">
        <is>
          <t>Wire-mesh and geotextile cell filled with sand</t>
        </is>
      </c>
    </row>
    <row r="1459" outlineLevel="1">
      <c r="A1459" s="52" t="inlineStr">
        <is>
          <t>BASE-82</t>
        </is>
      </c>
      <c r="B1459" s="52" t="inlineStr">
        <is>
          <t>Base</t>
        </is>
      </c>
      <c r="C1459" s="63" t="inlineStr">
        <is>
          <t>Cube</t>
        </is>
      </c>
      <c r="D1459" s="60" t="inlineStr">
        <is>
          <t>HESCO cell</t>
        </is>
      </c>
      <c r="E1459" s="52" t="inlineStr">
        <is>
          <t>BASE-01</t>
        </is>
      </c>
      <c r="F1459" s="52" t="n">
        <v>2</v>
      </c>
      <c r="G1459" s="54" t="n">
        <v>1.02999997</v>
      </c>
      <c r="H1459" s="54" t="n">
        <v>1.39999998</v>
      </c>
      <c r="I1459" s="54" t="n">
        <v>1.05999994</v>
      </c>
      <c r="J1459" s="54" t="n">
        <v>0</v>
      </c>
      <c r="K1459" s="54" t="n">
        <v>144.672897</v>
      </c>
      <c r="L1459" s="54" t="n">
        <v>0</v>
      </c>
      <c r="M1459" s="54" t="n">
        <v>-19.6602802</v>
      </c>
      <c r="N1459" s="54" t="n">
        <v>0.699999988</v>
      </c>
      <c r="O1459" s="54" t="n">
        <v>27.7393837</v>
      </c>
      <c r="P1459" s="52" t="inlineStr">
        <is>
          <t>Flat</t>
        </is>
      </c>
      <c r="Q1459" s="52" t="inlineStr">
        <is>
          <t>Other</t>
        </is>
      </c>
      <c r="R1459" s="54" t="n">
        <v>0.92</v>
      </c>
      <c r="S1459" s="54" t="n">
        <v>0</v>
      </c>
      <c r="T1459" s="54" t="n">
        <v>0.22</v>
      </c>
      <c r="U1459" s="54" t="n">
        <v>0</v>
      </c>
      <c r="V1459" s="52" t="inlineStr">
        <is>
          <t>No</t>
        </is>
      </c>
      <c r="W1459" s="52" t="inlineStr">
        <is>
          <t>Yes</t>
        </is>
      </c>
      <c r="X1459" s="52" t="inlineStr">
        <is>
          <t>-</t>
        </is>
      </c>
      <c r="Y1459" s="52" t="inlineStr">
        <is>
          <t>Wire-mesh and geotextile cell filled with sand</t>
        </is>
      </c>
    </row>
    <row r="1460" outlineLevel="1">
      <c r="A1460" s="52" t="inlineStr">
        <is>
          <t>BASE-83</t>
        </is>
      </c>
      <c r="B1460" s="52" t="inlineStr">
        <is>
          <t>Base</t>
        </is>
      </c>
      <c r="C1460" s="63" t="inlineStr">
        <is>
          <t>Cube</t>
        </is>
      </c>
      <c r="D1460" s="60" t="inlineStr">
        <is>
          <t>HESCO cell (upper)</t>
        </is>
      </c>
      <c r="E1460" s="52" t="inlineStr">
        <is>
          <t>BASE-01</t>
        </is>
      </c>
      <c r="F1460" s="52" t="n">
        <v>2</v>
      </c>
      <c r="G1460" s="54" t="n">
        <v>1.02999997</v>
      </c>
      <c r="H1460" s="54" t="n">
        <v>1.39999998</v>
      </c>
      <c r="I1460" s="54" t="n">
        <v>1.05999994</v>
      </c>
      <c r="J1460" s="54" t="n">
        <v>0</v>
      </c>
      <c r="K1460" s="54" t="n">
        <v>144.672897</v>
      </c>
      <c r="L1460" s="54" t="n">
        <v>0</v>
      </c>
      <c r="M1460" s="54" t="n">
        <v>-19.6602802</v>
      </c>
      <c r="N1460" s="54" t="n">
        <v>2.0999999</v>
      </c>
      <c r="O1460" s="54" t="n">
        <v>27.7393837</v>
      </c>
      <c r="P1460" s="52" t="inlineStr">
        <is>
          <t>Flat</t>
        </is>
      </c>
      <c r="Q1460" s="52" t="inlineStr">
        <is>
          <t>Other</t>
        </is>
      </c>
      <c r="R1460" s="54" t="n">
        <v>0.92</v>
      </c>
      <c r="S1460" s="54" t="n">
        <v>0</v>
      </c>
      <c r="T1460" s="54" t="n">
        <v>0.22</v>
      </c>
      <c r="U1460" s="54" t="n">
        <v>0</v>
      </c>
      <c r="V1460" s="52" t="inlineStr">
        <is>
          <t>No</t>
        </is>
      </c>
      <c r="W1460" s="52" t="inlineStr">
        <is>
          <t>Yes</t>
        </is>
      </c>
      <c r="X1460" s="52" t="inlineStr">
        <is>
          <t>-</t>
        </is>
      </c>
      <c r="Y1460" s="52" t="inlineStr">
        <is>
          <t>Wire-mesh and geotextile cell filled with sand</t>
        </is>
      </c>
    </row>
    <row r="1461" outlineLevel="1">
      <c r="A1461" s="52" t="inlineStr">
        <is>
          <t>BASE-84</t>
        </is>
      </c>
      <c r="B1461" s="52" t="inlineStr">
        <is>
          <t>Base</t>
        </is>
      </c>
      <c r="C1461" s="63" t="inlineStr">
        <is>
          <t>Cube</t>
        </is>
      </c>
      <c r="D1461" s="60" t="inlineStr">
        <is>
          <t>HESCO cell</t>
        </is>
      </c>
      <c r="E1461" s="52" t="inlineStr">
        <is>
          <t>BASE-01</t>
        </is>
      </c>
      <c r="F1461" s="52" t="n">
        <v>2</v>
      </c>
      <c r="G1461" s="54" t="n">
        <v>1.02999997</v>
      </c>
      <c r="H1461" s="54" t="n">
        <v>1.39999998</v>
      </c>
      <c r="I1461" s="54" t="n">
        <v>1.05999994</v>
      </c>
      <c r="J1461" s="54" t="n">
        <v>0</v>
      </c>
      <c r="K1461" s="54" t="n">
        <v>142.990646</v>
      </c>
      <c r="L1461" s="54" t="n">
        <v>0</v>
      </c>
      <c r="M1461" s="54" t="n">
        <v>-20.4661407</v>
      </c>
      <c r="N1461" s="54" t="n">
        <v>0.699999988</v>
      </c>
      <c r="O1461" s="54" t="n">
        <v>27.1502686</v>
      </c>
      <c r="P1461" s="52" t="inlineStr">
        <is>
          <t>Flat</t>
        </is>
      </c>
      <c r="Q1461" s="52" t="inlineStr">
        <is>
          <t>Other</t>
        </is>
      </c>
      <c r="R1461" s="54" t="n">
        <v>0.92</v>
      </c>
      <c r="S1461" s="54" t="n">
        <v>0</v>
      </c>
      <c r="T1461" s="54" t="n">
        <v>0.22</v>
      </c>
      <c r="U1461" s="54" t="n">
        <v>0</v>
      </c>
      <c r="V1461" s="52" t="inlineStr">
        <is>
          <t>No</t>
        </is>
      </c>
      <c r="W1461" s="52" t="inlineStr">
        <is>
          <t>Yes</t>
        </is>
      </c>
      <c r="X1461" s="52" t="inlineStr">
        <is>
          <t>-</t>
        </is>
      </c>
      <c r="Y1461" s="52" t="inlineStr">
        <is>
          <t>Wire-mesh and geotextile cell filled with sand</t>
        </is>
      </c>
    </row>
    <row r="1462" outlineLevel="1">
      <c r="A1462" s="52" t="inlineStr">
        <is>
          <t>BASE-85</t>
        </is>
      </c>
      <c r="B1462" s="52" t="inlineStr">
        <is>
          <t>Base</t>
        </is>
      </c>
      <c r="C1462" s="63" t="inlineStr">
        <is>
          <t>Cube</t>
        </is>
      </c>
      <c r="D1462" s="60" t="inlineStr">
        <is>
          <t>HESCO cell (upper)</t>
        </is>
      </c>
      <c r="E1462" s="52" t="inlineStr">
        <is>
          <t>BASE-01</t>
        </is>
      </c>
      <c r="F1462" s="52" t="n">
        <v>2</v>
      </c>
      <c r="G1462" s="54" t="n">
        <v>1.02999997</v>
      </c>
      <c r="H1462" s="54" t="n">
        <v>1.39999998</v>
      </c>
      <c r="I1462" s="54" t="n">
        <v>1.05999994</v>
      </c>
      <c r="J1462" s="54" t="n">
        <v>0</v>
      </c>
      <c r="K1462" s="54" t="n">
        <v>142.990646</v>
      </c>
      <c r="L1462" s="54" t="n">
        <v>0</v>
      </c>
      <c r="M1462" s="54" t="n">
        <v>-20.4661407</v>
      </c>
      <c r="N1462" s="54" t="n">
        <v>2.0999999</v>
      </c>
      <c r="O1462" s="54" t="n">
        <v>27.1502686</v>
      </c>
      <c r="P1462" s="52" t="inlineStr">
        <is>
          <t>Flat</t>
        </is>
      </c>
      <c r="Q1462" s="52" t="inlineStr">
        <is>
          <t>Other</t>
        </is>
      </c>
      <c r="R1462" s="54" t="n">
        <v>0.92</v>
      </c>
      <c r="S1462" s="54" t="n">
        <v>0</v>
      </c>
      <c r="T1462" s="54" t="n">
        <v>0.22</v>
      </c>
      <c r="U1462" s="54" t="n">
        <v>0</v>
      </c>
      <c r="V1462" s="52" t="inlineStr">
        <is>
          <t>No</t>
        </is>
      </c>
      <c r="W1462" s="52" t="inlineStr">
        <is>
          <t>Yes</t>
        </is>
      </c>
      <c r="X1462" s="52" t="inlineStr">
        <is>
          <t>-</t>
        </is>
      </c>
      <c r="Y1462" s="52" t="inlineStr">
        <is>
          <t>Wire-mesh and geotextile cell filled with sand</t>
        </is>
      </c>
    </row>
    <row r="1463" outlineLevel="1">
      <c r="A1463" s="52" t="inlineStr">
        <is>
          <t>BASE-86</t>
        </is>
      </c>
      <c r="B1463" s="52" t="inlineStr">
        <is>
          <t>Base</t>
        </is>
      </c>
      <c r="C1463" s="63" t="inlineStr">
        <is>
          <t>Cube</t>
        </is>
      </c>
      <c r="D1463" s="60" t="inlineStr">
        <is>
          <t>HESCO cell</t>
        </is>
      </c>
      <c r="E1463" s="52" t="inlineStr">
        <is>
          <t>BASE-01</t>
        </is>
      </c>
      <c r="F1463" s="52" t="n">
        <v>2</v>
      </c>
      <c r="G1463" s="54" t="n">
        <v>1.02999997</v>
      </c>
      <c r="H1463" s="54" t="n">
        <v>1.39999998</v>
      </c>
      <c r="I1463" s="54" t="n">
        <v>1.05999994</v>
      </c>
      <c r="J1463" s="54" t="n">
        <v>0</v>
      </c>
      <c r="K1463" s="54" t="n">
        <v>141.308395</v>
      </c>
      <c r="L1463" s="54" t="n">
        <v>0</v>
      </c>
      <c r="M1463" s="54" t="n">
        <v>-21.2543583</v>
      </c>
      <c r="N1463" s="54" t="n">
        <v>0.699999988</v>
      </c>
      <c r="O1463" s="54" t="n">
        <v>26.5377522</v>
      </c>
      <c r="P1463" s="52" t="inlineStr">
        <is>
          <t>Flat</t>
        </is>
      </c>
      <c r="Q1463" s="52" t="inlineStr">
        <is>
          <t>Other</t>
        </is>
      </c>
      <c r="R1463" s="54" t="n">
        <v>0.92</v>
      </c>
      <c r="S1463" s="54" t="n">
        <v>0</v>
      </c>
      <c r="T1463" s="54" t="n">
        <v>0.22</v>
      </c>
      <c r="U1463" s="54" t="n">
        <v>0</v>
      </c>
      <c r="V1463" s="52" t="inlineStr">
        <is>
          <t>No</t>
        </is>
      </c>
      <c r="W1463" s="52" t="inlineStr">
        <is>
          <t>Yes</t>
        </is>
      </c>
      <c r="X1463" s="52" t="inlineStr">
        <is>
          <t>-</t>
        </is>
      </c>
      <c r="Y1463" s="52" t="inlineStr">
        <is>
          <t>Wire-mesh and geotextile cell filled with sand</t>
        </is>
      </c>
    </row>
    <row r="1464" outlineLevel="1">
      <c r="A1464" s="52" t="inlineStr">
        <is>
          <t>BASE-87</t>
        </is>
      </c>
      <c r="B1464" s="52" t="inlineStr">
        <is>
          <t>Base</t>
        </is>
      </c>
      <c r="C1464" s="63" t="inlineStr">
        <is>
          <t>Cube</t>
        </is>
      </c>
      <c r="D1464" s="60" t="inlineStr">
        <is>
          <t>HESCO cell (upper)</t>
        </is>
      </c>
      <c r="E1464" s="52" t="inlineStr">
        <is>
          <t>BASE-01</t>
        </is>
      </c>
      <c r="F1464" s="52" t="n">
        <v>2</v>
      </c>
      <c r="G1464" s="54" t="n">
        <v>1.02999997</v>
      </c>
      <c r="H1464" s="54" t="n">
        <v>1.39999998</v>
      </c>
      <c r="I1464" s="54" t="n">
        <v>1.05999994</v>
      </c>
      <c r="J1464" s="54" t="n">
        <v>0</v>
      </c>
      <c r="K1464" s="54" t="n">
        <v>141.308395</v>
      </c>
      <c r="L1464" s="54" t="n">
        <v>0</v>
      </c>
      <c r="M1464" s="54" t="n">
        <v>-21.2543583</v>
      </c>
      <c r="N1464" s="54" t="n">
        <v>2.0999999</v>
      </c>
      <c r="O1464" s="54" t="n">
        <v>26.5377522</v>
      </c>
      <c r="P1464" s="52" t="inlineStr">
        <is>
          <t>Flat</t>
        </is>
      </c>
      <c r="Q1464" s="52" t="inlineStr">
        <is>
          <t>Other</t>
        </is>
      </c>
      <c r="R1464" s="54" t="n">
        <v>0.92</v>
      </c>
      <c r="S1464" s="54" t="n">
        <v>0</v>
      </c>
      <c r="T1464" s="54" t="n">
        <v>0.22</v>
      </c>
      <c r="U1464" s="54" t="n">
        <v>0</v>
      </c>
      <c r="V1464" s="52" t="inlineStr">
        <is>
          <t>No</t>
        </is>
      </c>
      <c r="W1464" s="52" t="inlineStr">
        <is>
          <t>Yes</t>
        </is>
      </c>
      <c r="X1464" s="52" t="inlineStr">
        <is>
          <t>-</t>
        </is>
      </c>
      <c r="Y1464" s="52" t="inlineStr">
        <is>
          <t>Wire-mesh and geotextile cell filled with sand</t>
        </is>
      </c>
    </row>
    <row r="1465" outlineLevel="1">
      <c r="A1465" s="52" t="inlineStr">
        <is>
          <t>BASE-88</t>
        </is>
      </c>
      <c r="B1465" s="52" t="inlineStr">
        <is>
          <t>Base</t>
        </is>
      </c>
      <c r="C1465" s="63" t="inlineStr">
        <is>
          <t>Cube</t>
        </is>
      </c>
      <c r="D1465" s="60" t="inlineStr">
        <is>
          <t>HESCO cell</t>
        </is>
      </c>
      <c r="E1465" s="52" t="inlineStr">
        <is>
          <t>BASE-01</t>
        </is>
      </c>
      <c r="F1465" s="52" t="n">
        <v>2</v>
      </c>
      <c r="G1465" s="54" t="n">
        <v>1.02999997</v>
      </c>
      <c r="H1465" s="54" t="n">
        <v>1.39999998</v>
      </c>
      <c r="I1465" s="54" t="n">
        <v>1.05999994</v>
      </c>
      <c r="J1465" s="54" t="n">
        <v>0</v>
      </c>
      <c r="K1465" s="54" t="n">
        <v>139.626175</v>
      </c>
      <c r="L1465" s="54" t="n">
        <v>0</v>
      </c>
      <c r="M1465" s="54" t="n">
        <v>-22.0242481</v>
      </c>
      <c r="N1465" s="54" t="n">
        <v>0.699999988</v>
      </c>
      <c r="O1465" s="54" t="n">
        <v>25.9023647</v>
      </c>
      <c r="P1465" s="52" t="inlineStr">
        <is>
          <t>Flat</t>
        </is>
      </c>
      <c r="Q1465" s="52" t="inlineStr">
        <is>
          <t>Other</t>
        </is>
      </c>
      <c r="R1465" s="54" t="n">
        <v>0.92</v>
      </c>
      <c r="S1465" s="54" t="n">
        <v>0</v>
      </c>
      <c r="T1465" s="54" t="n">
        <v>0.22</v>
      </c>
      <c r="U1465" s="54" t="n">
        <v>0</v>
      </c>
      <c r="V1465" s="52" t="inlineStr">
        <is>
          <t>No</t>
        </is>
      </c>
      <c r="W1465" s="52" t="inlineStr">
        <is>
          <t>Yes</t>
        </is>
      </c>
      <c r="X1465" s="52" t="inlineStr">
        <is>
          <t>-</t>
        </is>
      </c>
      <c r="Y1465" s="52" t="inlineStr">
        <is>
          <t>Wire-mesh and geotextile cell filled with sand</t>
        </is>
      </c>
    </row>
    <row r="1466" outlineLevel="1">
      <c r="A1466" s="52" t="inlineStr">
        <is>
          <t>BASE-89</t>
        </is>
      </c>
      <c r="B1466" s="52" t="inlineStr">
        <is>
          <t>Base</t>
        </is>
      </c>
      <c r="C1466" s="63" t="inlineStr">
        <is>
          <t>Cube</t>
        </is>
      </c>
      <c r="D1466" s="60" t="inlineStr">
        <is>
          <t>HESCO cell (upper)</t>
        </is>
      </c>
      <c r="E1466" s="52" t="inlineStr">
        <is>
          <t>BASE-01</t>
        </is>
      </c>
      <c r="F1466" s="52" t="n">
        <v>2</v>
      </c>
      <c r="G1466" s="54" t="n">
        <v>1.02999997</v>
      </c>
      <c r="H1466" s="54" t="n">
        <v>1.39999998</v>
      </c>
      <c r="I1466" s="54" t="n">
        <v>1.05999994</v>
      </c>
      <c r="J1466" s="54" t="n">
        <v>0</v>
      </c>
      <c r="K1466" s="54" t="n">
        <v>139.626175</v>
      </c>
      <c r="L1466" s="54" t="n">
        <v>0</v>
      </c>
      <c r="M1466" s="54" t="n">
        <v>-22.0242481</v>
      </c>
      <c r="N1466" s="54" t="n">
        <v>2.0999999</v>
      </c>
      <c r="O1466" s="54" t="n">
        <v>25.9023647</v>
      </c>
      <c r="P1466" s="52" t="inlineStr">
        <is>
          <t>Flat</t>
        </is>
      </c>
      <c r="Q1466" s="52" t="inlineStr">
        <is>
          <t>Other</t>
        </is>
      </c>
      <c r="R1466" s="54" t="n">
        <v>0.92</v>
      </c>
      <c r="S1466" s="54" t="n">
        <v>0</v>
      </c>
      <c r="T1466" s="54" t="n">
        <v>0.22</v>
      </c>
      <c r="U1466" s="54" t="n">
        <v>0</v>
      </c>
      <c r="V1466" s="52" t="inlineStr">
        <is>
          <t>No</t>
        </is>
      </c>
      <c r="W1466" s="52" t="inlineStr">
        <is>
          <t>Yes</t>
        </is>
      </c>
      <c r="X1466" s="52" t="inlineStr">
        <is>
          <t>-</t>
        </is>
      </c>
      <c r="Y1466" s="52" t="inlineStr">
        <is>
          <t>Wire-mesh and geotextile cell filled with sand</t>
        </is>
      </c>
    </row>
    <row r="1467" outlineLevel="1">
      <c r="A1467" s="52" t="inlineStr">
        <is>
          <t>BASE-90</t>
        </is>
      </c>
      <c r="B1467" s="52" t="inlineStr">
        <is>
          <t>Base</t>
        </is>
      </c>
      <c r="C1467" s="63" t="inlineStr">
        <is>
          <t>Cube</t>
        </is>
      </c>
      <c r="D1467" s="60" t="inlineStr">
        <is>
          <t>HESCO cell</t>
        </is>
      </c>
      <c r="E1467" s="52" t="inlineStr">
        <is>
          <t>BASE-01</t>
        </is>
      </c>
      <c r="F1467" s="52" t="n">
        <v>2</v>
      </c>
      <c r="G1467" s="54" t="n">
        <v>1.02999997</v>
      </c>
      <c r="H1467" s="54" t="n">
        <v>1.39999998</v>
      </c>
      <c r="I1467" s="54" t="n">
        <v>1.05999994</v>
      </c>
      <c r="J1467" s="54" t="n">
        <v>0</v>
      </c>
      <c r="K1467" s="54" t="n">
        <v>137.943924</v>
      </c>
      <c r="L1467" s="54" t="n">
        <v>0</v>
      </c>
      <c r="M1467" s="54" t="n">
        <v>-22.7751617</v>
      </c>
      <c r="N1467" s="54" t="n">
        <v>0.699999988</v>
      </c>
      <c r="O1467" s="54" t="n">
        <v>25.2446442</v>
      </c>
      <c r="P1467" s="52" t="inlineStr">
        <is>
          <t>Flat</t>
        </is>
      </c>
      <c r="Q1467" s="52" t="inlineStr">
        <is>
          <t>Other</t>
        </is>
      </c>
      <c r="R1467" s="54" t="n">
        <v>0.92</v>
      </c>
      <c r="S1467" s="54" t="n">
        <v>0</v>
      </c>
      <c r="T1467" s="54" t="n">
        <v>0.22</v>
      </c>
      <c r="U1467" s="54" t="n">
        <v>0</v>
      </c>
      <c r="V1467" s="52" t="inlineStr">
        <is>
          <t>No</t>
        </is>
      </c>
      <c r="W1467" s="52" t="inlineStr">
        <is>
          <t>Yes</t>
        </is>
      </c>
      <c r="X1467" s="52" t="inlineStr">
        <is>
          <t>-</t>
        </is>
      </c>
      <c r="Y1467" s="52" t="inlineStr">
        <is>
          <t>Wire-mesh and geotextile cell filled with sand</t>
        </is>
      </c>
    </row>
    <row r="1468" outlineLevel="1">
      <c r="A1468" s="52" t="inlineStr">
        <is>
          <t>BASE-91</t>
        </is>
      </c>
      <c r="B1468" s="52" t="inlineStr">
        <is>
          <t>Base</t>
        </is>
      </c>
      <c r="C1468" s="63" t="inlineStr">
        <is>
          <t>Cube</t>
        </is>
      </c>
      <c r="D1468" s="60" t="inlineStr">
        <is>
          <t>HESCO cell (upper)</t>
        </is>
      </c>
      <c r="E1468" s="52" t="inlineStr">
        <is>
          <t>BASE-01</t>
        </is>
      </c>
      <c r="F1468" s="52" t="n">
        <v>2</v>
      </c>
      <c r="G1468" s="54" t="n">
        <v>1.02999997</v>
      </c>
      <c r="H1468" s="54" t="n">
        <v>1.39999998</v>
      </c>
      <c r="I1468" s="54" t="n">
        <v>1.05999994</v>
      </c>
      <c r="J1468" s="54" t="n">
        <v>0</v>
      </c>
      <c r="K1468" s="54" t="n">
        <v>137.943924</v>
      </c>
      <c r="L1468" s="54" t="n">
        <v>0</v>
      </c>
      <c r="M1468" s="54" t="n">
        <v>-22.7751617</v>
      </c>
      <c r="N1468" s="54" t="n">
        <v>2.0999999</v>
      </c>
      <c r="O1468" s="54" t="n">
        <v>25.2446442</v>
      </c>
      <c r="P1468" s="52" t="inlineStr">
        <is>
          <t>Flat</t>
        </is>
      </c>
      <c r="Q1468" s="52" t="inlineStr">
        <is>
          <t>Other</t>
        </is>
      </c>
      <c r="R1468" s="54" t="n">
        <v>0.92</v>
      </c>
      <c r="S1468" s="54" t="n">
        <v>0</v>
      </c>
      <c r="T1468" s="54" t="n">
        <v>0.22</v>
      </c>
      <c r="U1468" s="54" t="n">
        <v>0</v>
      </c>
      <c r="V1468" s="52" t="inlineStr">
        <is>
          <t>No</t>
        </is>
      </c>
      <c r="W1468" s="52" t="inlineStr">
        <is>
          <t>Yes</t>
        </is>
      </c>
      <c r="X1468" s="52" t="inlineStr">
        <is>
          <t>-</t>
        </is>
      </c>
      <c r="Y1468" s="52" t="inlineStr">
        <is>
          <t>Wire-mesh and geotextile cell filled with sand</t>
        </is>
      </c>
    </row>
    <row r="1469" outlineLevel="1">
      <c r="A1469" s="52" t="inlineStr">
        <is>
          <t>BASE-92</t>
        </is>
      </c>
      <c r="B1469" s="52" t="inlineStr">
        <is>
          <t>Base</t>
        </is>
      </c>
      <c r="C1469" s="63" t="inlineStr">
        <is>
          <t>Cube</t>
        </is>
      </c>
      <c r="D1469" s="60" t="inlineStr">
        <is>
          <t>HESCO cell</t>
        </is>
      </c>
      <c r="E1469" s="52" t="inlineStr">
        <is>
          <t>BASE-01</t>
        </is>
      </c>
      <c r="F1469" s="52" t="n">
        <v>2</v>
      </c>
      <c r="G1469" s="54" t="n">
        <v>1.02999997</v>
      </c>
      <c r="H1469" s="54" t="n">
        <v>1.39999998</v>
      </c>
      <c r="I1469" s="54" t="n">
        <v>1.05999994</v>
      </c>
      <c r="J1469" s="54" t="n">
        <v>0</v>
      </c>
      <c r="K1469" s="54" t="n">
        <v>136.261673</v>
      </c>
      <c r="L1469" s="54" t="n">
        <v>0</v>
      </c>
      <c r="M1469" s="54" t="n">
        <v>-23.5064411</v>
      </c>
      <c r="N1469" s="54" t="n">
        <v>0.699999988</v>
      </c>
      <c r="O1469" s="54" t="n">
        <v>24.5651627</v>
      </c>
      <c r="P1469" s="52" t="inlineStr">
        <is>
          <t>Flat</t>
        </is>
      </c>
      <c r="Q1469" s="52" t="inlineStr">
        <is>
          <t>Other</t>
        </is>
      </c>
      <c r="R1469" s="54" t="n">
        <v>0.92</v>
      </c>
      <c r="S1469" s="54" t="n">
        <v>0</v>
      </c>
      <c r="T1469" s="54" t="n">
        <v>0.22</v>
      </c>
      <c r="U1469" s="54" t="n">
        <v>0</v>
      </c>
      <c r="V1469" s="52" t="inlineStr">
        <is>
          <t>No</t>
        </is>
      </c>
      <c r="W1469" s="52" t="inlineStr">
        <is>
          <t>Yes</t>
        </is>
      </c>
      <c r="X1469" s="52" t="inlineStr">
        <is>
          <t>-</t>
        </is>
      </c>
      <c r="Y1469" s="52" t="inlineStr">
        <is>
          <t>Wire-mesh and geotextile cell filled with sand</t>
        </is>
      </c>
    </row>
    <row r="1470" outlineLevel="1">
      <c r="A1470" s="52" t="inlineStr">
        <is>
          <t>BASE-93</t>
        </is>
      </c>
      <c r="B1470" s="52" t="inlineStr">
        <is>
          <t>Base</t>
        </is>
      </c>
      <c r="C1470" s="63" t="inlineStr">
        <is>
          <t>Cube</t>
        </is>
      </c>
      <c r="D1470" s="60" t="inlineStr">
        <is>
          <t>HESCO cell (upper)</t>
        </is>
      </c>
      <c r="E1470" s="52" t="inlineStr">
        <is>
          <t>BASE-01</t>
        </is>
      </c>
      <c r="F1470" s="52" t="n">
        <v>2</v>
      </c>
      <c r="G1470" s="54" t="n">
        <v>1.02999997</v>
      </c>
      <c r="H1470" s="54" t="n">
        <v>1.39999998</v>
      </c>
      <c r="I1470" s="54" t="n">
        <v>1.05999994</v>
      </c>
      <c r="J1470" s="54" t="n">
        <v>0</v>
      </c>
      <c r="K1470" s="54" t="n">
        <v>136.261673</v>
      </c>
      <c r="L1470" s="54" t="n">
        <v>0</v>
      </c>
      <c r="M1470" s="54" t="n">
        <v>-23.5064411</v>
      </c>
      <c r="N1470" s="54" t="n">
        <v>2.0999999</v>
      </c>
      <c r="O1470" s="54" t="n">
        <v>24.5651627</v>
      </c>
      <c r="P1470" s="52" t="inlineStr">
        <is>
          <t>Flat</t>
        </is>
      </c>
      <c r="Q1470" s="52" t="inlineStr">
        <is>
          <t>Other</t>
        </is>
      </c>
      <c r="R1470" s="54" t="n">
        <v>0.92</v>
      </c>
      <c r="S1470" s="54" t="n">
        <v>0</v>
      </c>
      <c r="T1470" s="54" t="n">
        <v>0.22</v>
      </c>
      <c r="U1470" s="54" t="n">
        <v>0</v>
      </c>
      <c r="V1470" s="52" t="inlineStr">
        <is>
          <t>No</t>
        </is>
      </c>
      <c r="W1470" s="52" t="inlineStr">
        <is>
          <t>Yes</t>
        </is>
      </c>
      <c r="X1470" s="52" t="inlineStr">
        <is>
          <t>-</t>
        </is>
      </c>
      <c r="Y1470" s="52" t="inlineStr">
        <is>
          <t>Wire-mesh and geotextile cell filled with sand</t>
        </is>
      </c>
    </row>
    <row r="1471" outlineLevel="1">
      <c r="A1471" s="52" t="inlineStr">
        <is>
          <t>BASE-94</t>
        </is>
      </c>
      <c r="B1471" s="52" t="inlineStr">
        <is>
          <t>Base</t>
        </is>
      </c>
      <c r="C1471" s="63" t="inlineStr">
        <is>
          <t>Cube</t>
        </is>
      </c>
      <c r="D1471" s="60" t="inlineStr">
        <is>
          <t>HESCO cell</t>
        </is>
      </c>
      <c r="E1471" s="52" t="inlineStr">
        <is>
          <t>BASE-01</t>
        </is>
      </c>
      <c r="F1471" s="52" t="n">
        <v>2</v>
      </c>
      <c r="G1471" s="54" t="n">
        <v>1.02999997</v>
      </c>
      <c r="H1471" s="54" t="n">
        <v>1.39999998</v>
      </c>
      <c r="I1471" s="54" t="n">
        <v>1.05999994</v>
      </c>
      <c r="J1471" s="54" t="n">
        <v>0</v>
      </c>
      <c r="K1471" s="54" t="n">
        <v>134.579437</v>
      </c>
      <c r="L1471" s="54" t="n">
        <v>0</v>
      </c>
      <c r="M1471" s="54" t="n">
        <v>-24.217453</v>
      </c>
      <c r="N1471" s="54" t="n">
        <v>0.699999988</v>
      </c>
      <c r="O1471" s="54" t="n">
        <v>23.8645153</v>
      </c>
      <c r="P1471" s="52" t="inlineStr">
        <is>
          <t>Flat</t>
        </is>
      </c>
      <c r="Q1471" s="52" t="inlineStr">
        <is>
          <t>Other</t>
        </is>
      </c>
      <c r="R1471" s="54" t="n">
        <v>0.92</v>
      </c>
      <c r="S1471" s="54" t="n">
        <v>0</v>
      </c>
      <c r="T1471" s="54" t="n">
        <v>0.22</v>
      </c>
      <c r="U1471" s="54" t="n">
        <v>0</v>
      </c>
      <c r="V1471" s="52" t="inlineStr">
        <is>
          <t>No</t>
        </is>
      </c>
      <c r="W1471" s="52" t="inlineStr">
        <is>
          <t>Yes</t>
        </is>
      </c>
      <c r="X1471" s="52" t="inlineStr">
        <is>
          <t>-</t>
        </is>
      </c>
      <c r="Y1471" s="52" t="inlineStr">
        <is>
          <t>Wire-mesh and geotextile cell filled with sand</t>
        </is>
      </c>
    </row>
    <row r="1472" outlineLevel="1">
      <c r="A1472" s="52" t="inlineStr">
        <is>
          <t>BASE-95</t>
        </is>
      </c>
      <c r="B1472" s="52" t="inlineStr">
        <is>
          <t>Base</t>
        </is>
      </c>
      <c r="C1472" s="63" t="inlineStr">
        <is>
          <t>Cube</t>
        </is>
      </c>
      <c r="D1472" s="60" t="inlineStr">
        <is>
          <t>HESCO cell (upper)</t>
        </is>
      </c>
      <c r="E1472" s="52" t="inlineStr">
        <is>
          <t>BASE-01</t>
        </is>
      </c>
      <c r="F1472" s="52" t="n">
        <v>2</v>
      </c>
      <c r="G1472" s="54" t="n">
        <v>1.02999997</v>
      </c>
      <c r="H1472" s="54" t="n">
        <v>1.39999998</v>
      </c>
      <c r="I1472" s="54" t="n">
        <v>1.05999994</v>
      </c>
      <c r="J1472" s="54" t="n">
        <v>0</v>
      </c>
      <c r="K1472" s="54" t="n">
        <v>134.579437</v>
      </c>
      <c r="L1472" s="54" t="n">
        <v>0</v>
      </c>
      <c r="M1472" s="54" t="n">
        <v>-24.217453</v>
      </c>
      <c r="N1472" s="54" t="n">
        <v>2.0999999</v>
      </c>
      <c r="O1472" s="54" t="n">
        <v>23.8645153</v>
      </c>
      <c r="P1472" s="52" t="inlineStr">
        <is>
          <t>Flat</t>
        </is>
      </c>
      <c r="Q1472" s="52" t="inlineStr">
        <is>
          <t>Other</t>
        </is>
      </c>
      <c r="R1472" s="54" t="n">
        <v>0.92</v>
      </c>
      <c r="S1472" s="54" t="n">
        <v>0</v>
      </c>
      <c r="T1472" s="54" t="n">
        <v>0.22</v>
      </c>
      <c r="U1472" s="54" t="n">
        <v>0</v>
      </c>
      <c r="V1472" s="52" t="inlineStr">
        <is>
          <t>No</t>
        </is>
      </c>
      <c r="W1472" s="52" t="inlineStr">
        <is>
          <t>Yes</t>
        </is>
      </c>
      <c r="X1472" s="52" t="inlineStr">
        <is>
          <t>-</t>
        </is>
      </c>
      <c r="Y1472" s="52" t="inlineStr">
        <is>
          <t>Wire-mesh and geotextile cell filled with sand</t>
        </is>
      </c>
    </row>
    <row r="1473" outlineLevel="1">
      <c r="A1473" s="52" t="inlineStr">
        <is>
          <t>BASE-96</t>
        </is>
      </c>
      <c r="B1473" s="52" t="inlineStr">
        <is>
          <t>Base</t>
        </is>
      </c>
      <c r="C1473" s="63" t="inlineStr">
        <is>
          <t>Cube</t>
        </is>
      </c>
      <c r="D1473" s="60" t="inlineStr">
        <is>
          <t>HESCO cell</t>
        </is>
      </c>
      <c r="E1473" s="52" t="inlineStr">
        <is>
          <t>BASE-01</t>
        </is>
      </c>
      <c r="F1473" s="52" t="n">
        <v>2</v>
      </c>
      <c r="G1473" s="54" t="n">
        <v>1.02999997</v>
      </c>
      <c r="H1473" s="54" t="n">
        <v>1.39999998</v>
      </c>
      <c r="I1473" s="54" t="n">
        <v>1.05999994</v>
      </c>
      <c r="J1473" s="54" t="n">
        <v>0</v>
      </c>
      <c r="K1473" s="54" t="n">
        <v>132.897202</v>
      </c>
      <c r="L1473" s="54" t="n">
        <v>0</v>
      </c>
      <c r="M1473" s="54" t="n">
        <v>-24.907589</v>
      </c>
      <c r="N1473" s="54" t="n">
        <v>0.699999988</v>
      </c>
      <c r="O1473" s="54" t="n">
        <v>23.1432934</v>
      </c>
      <c r="P1473" s="52" t="inlineStr">
        <is>
          <t>Flat</t>
        </is>
      </c>
      <c r="Q1473" s="52" t="inlineStr">
        <is>
          <t>Other</t>
        </is>
      </c>
      <c r="R1473" s="54" t="n">
        <v>0.92</v>
      </c>
      <c r="S1473" s="54" t="n">
        <v>0</v>
      </c>
      <c r="T1473" s="54" t="n">
        <v>0.22</v>
      </c>
      <c r="U1473" s="54" t="n">
        <v>0</v>
      </c>
      <c r="V1473" s="52" t="inlineStr">
        <is>
          <t>No</t>
        </is>
      </c>
      <c r="W1473" s="52" t="inlineStr">
        <is>
          <t>Yes</t>
        </is>
      </c>
      <c r="X1473" s="52" t="inlineStr">
        <is>
          <t>-</t>
        </is>
      </c>
      <c r="Y1473" s="52" t="inlineStr">
        <is>
          <t>Wire-mesh and geotextile cell filled with sand</t>
        </is>
      </c>
    </row>
    <row r="1474" outlineLevel="1">
      <c r="A1474" s="52" t="inlineStr">
        <is>
          <t>BASE-97</t>
        </is>
      </c>
      <c r="B1474" s="52" t="inlineStr">
        <is>
          <t>Base</t>
        </is>
      </c>
      <c r="C1474" s="63" t="inlineStr">
        <is>
          <t>Cube</t>
        </is>
      </c>
      <c r="D1474" s="60" t="inlineStr">
        <is>
          <t>HESCO cell (upper)</t>
        </is>
      </c>
      <c r="E1474" s="52" t="inlineStr">
        <is>
          <t>BASE-01</t>
        </is>
      </c>
      <c r="F1474" s="52" t="n">
        <v>2</v>
      </c>
      <c r="G1474" s="54" t="n">
        <v>1.02999997</v>
      </c>
      <c r="H1474" s="54" t="n">
        <v>1.39999998</v>
      </c>
      <c r="I1474" s="54" t="n">
        <v>1.05999994</v>
      </c>
      <c r="J1474" s="54" t="n">
        <v>0</v>
      </c>
      <c r="K1474" s="54" t="n">
        <v>132.897202</v>
      </c>
      <c r="L1474" s="54" t="n">
        <v>0</v>
      </c>
      <c r="M1474" s="54" t="n">
        <v>-24.907589</v>
      </c>
      <c r="N1474" s="54" t="n">
        <v>2.0999999</v>
      </c>
      <c r="O1474" s="54" t="n">
        <v>23.1432934</v>
      </c>
      <c r="P1474" s="52" t="inlineStr">
        <is>
          <t>Flat</t>
        </is>
      </c>
      <c r="Q1474" s="52" t="inlineStr">
        <is>
          <t>Other</t>
        </is>
      </c>
      <c r="R1474" s="54" t="n">
        <v>0.92</v>
      </c>
      <c r="S1474" s="54" t="n">
        <v>0</v>
      </c>
      <c r="T1474" s="54" t="n">
        <v>0.22</v>
      </c>
      <c r="U1474" s="54" t="n">
        <v>0</v>
      </c>
      <c r="V1474" s="52" t="inlineStr">
        <is>
          <t>No</t>
        </is>
      </c>
      <c r="W1474" s="52" t="inlineStr">
        <is>
          <t>Yes</t>
        </is>
      </c>
      <c r="X1474" s="52" t="inlineStr">
        <is>
          <t>-</t>
        </is>
      </c>
      <c r="Y1474" s="52" t="inlineStr">
        <is>
          <t>Wire-mesh and geotextile cell filled with sand</t>
        </is>
      </c>
    </row>
    <row r="1475" outlineLevel="1">
      <c r="A1475" s="52" t="inlineStr">
        <is>
          <t>BASE-98</t>
        </is>
      </c>
      <c r="B1475" s="52" t="inlineStr">
        <is>
          <t>Base</t>
        </is>
      </c>
      <c r="C1475" s="63" t="inlineStr">
        <is>
          <t>Cube</t>
        </is>
      </c>
      <c r="D1475" s="60" t="inlineStr">
        <is>
          <t>HESCO cell</t>
        </is>
      </c>
      <c r="E1475" s="52" t="inlineStr">
        <is>
          <t>BASE-01</t>
        </is>
      </c>
      <c r="F1475" s="52" t="n">
        <v>2</v>
      </c>
      <c r="G1475" s="54" t="n">
        <v>1.02999997</v>
      </c>
      <c r="H1475" s="54" t="n">
        <v>1.39999998</v>
      </c>
      <c r="I1475" s="54" t="n">
        <v>1.05999994</v>
      </c>
      <c r="J1475" s="54" t="n">
        <v>0</v>
      </c>
      <c r="K1475" s="54" t="n">
        <v>131.214951</v>
      </c>
      <c r="L1475" s="54" t="n">
        <v>0</v>
      </c>
      <c r="M1475" s="54" t="n">
        <v>-25.5762615</v>
      </c>
      <c r="N1475" s="54" t="n">
        <v>0.699999988</v>
      </c>
      <c r="O1475" s="54" t="n">
        <v>22.4021187</v>
      </c>
      <c r="P1475" s="52" t="inlineStr">
        <is>
          <t>Flat</t>
        </is>
      </c>
      <c r="Q1475" s="52" t="inlineStr">
        <is>
          <t>Other</t>
        </is>
      </c>
      <c r="R1475" s="54" t="n">
        <v>0.92</v>
      </c>
      <c r="S1475" s="54" t="n">
        <v>0</v>
      </c>
      <c r="T1475" s="54" t="n">
        <v>0.22</v>
      </c>
      <c r="U1475" s="54" t="n">
        <v>0</v>
      </c>
      <c r="V1475" s="52" t="inlineStr">
        <is>
          <t>No</t>
        </is>
      </c>
      <c r="W1475" s="52" t="inlineStr">
        <is>
          <t>Yes</t>
        </is>
      </c>
      <c r="X1475" s="52" t="inlineStr">
        <is>
          <t>-</t>
        </is>
      </c>
      <c r="Y1475" s="52" t="inlineStr">
        <is>
          <t>Wire-mesh and geotextile cell filled with sand</t>
        </is>
      </c>
    </row>
    <row r="1476" outlineLevel="1">
      <c r="A1476" s="52" t="inlineStr">
        <is>
          <t>BASE-99</t>
        </is>
      </c>
      <c r="B1476" s="52" t="inlineStr">
        <is>
          <t>Base</t>
        </is>
      </c>
      <c r="C1476" s="63" t="inlineStr">
        <is>
          <t>Cube</t>
        </is>
      </c>
      <c r="D1476" s="60" t="inlineStr">
        <is>
          <t>HESCO cell</t>
        </is>
      </c>
      <c r="E1476" s="52" t="inlineStr">
        <is>
          <t>BASE-01</t>
        </is>
      </c>
      <c r="F1476" s="52" t="n">
        <v>2</v>
      </c>
      <c r="G1476" s="54" t="n">
        <v>1.02999997</v>
      </c>
      <c r="H1476" s="54" t="n">
        <v>1.39999998</v>
      </c>
      <c r="I1476" s="54" t="n">
        <v>1.05999994</v>
      </c>
      <c r="J1476" s="54" t="n">
        <v>0</v>
      </c>
      <c r="K1476" s="54" t="n">
        <v>129.5327</v>
      </c>
      <c r="L1476" s="54" t="n">
        <v>0</v>
      </c>
      <c r="M1476" s="54" t="n">
        <v>-26.2228851</v>
      </c>
      <c r="N1476" s="54" t="n">
        <v>0.699999988</v>
      </c>
      <c r="O1476" s="54" t="n">
        <v>21.6416321</v>
      </c>
      <c r="P1476" s="52" t="inlineStr">
        <is>
          <t>Flat</t>
        </is>
      </c>
      <c r="Q1476" s="52" t="inlineStr">
        <is>
          <t>Other</t>
        </is>
      </c>
      <c r="R1476" s="54" t="n">
        <v>0.92</v>
      </c>
      <c r="S1476" s="54" t="n">
        <v>0</v>
      </c>
      <c r="T1476" s="54" t="n">
        <v>0.22</v>
      </c>
      <c r="U1476" s="54" t="n">
        <v>0</v>
      </c>
      <c r="V1476" s="52" t="inlineStr">
        <is>
          <t>No</t>
        </is>
      </c>
      <c r="W1476" s="52" t="inlineStr">
        <is>
          <t>Yes</t>
        </is>
      </c>
      <c r="X1476" s="52" t="inlineStr">
        <is>
          <t>-</t>
        </is>
      </c>
      <c r="Y1476" s="52" t="inlineStr">
        <is>
          <t>Wire-mesh and geotextile cell filled with sand</t>
        </is>
      </c>
    </row>
    <row r="1477" outlineLevel="1">
      <c r="A1477" s="52" t="inlineStr">
        <is>
          <t>BASE-100</t>
        </is>
      </c>
      <c r="B1477" s="52" t="inlineStr">
        <is>
          <t>Base</t>
        </is>
      </c>
      <c r="C1477" s="63" t="inlineStr">
        <is>
          <t>Cube</t>
        </is>
      </c>
      <c r="D1477" s="60" t="inlineStr">
        <is>
          <t>HESCO cell</t>
        </is>
      </c>
      <c r="E1477" s="52" t="inlineStr">
        <is>
          <t>BASE-01</t>
        </is>
      </c>
      <c r="F1477" s="52" t="n">
        <v>2</v>
      </c>
      <c r="G1477" s="54" t="n">
        <v>1.02999997</v>
      </c>
      <c r="H1477" s="54" t="n">
        <v>1.39999998</v>
      </c>
      <c r="I1477" s="54" t="n">
        <v>1.05999994</v>
      </c>
      <c r="J1477" s="54" t="n">
        <v>0</v>
      </c>
      <c r="K1477" s="54" t="n">
        <v>127.850449</v>
      </c>
      <c r="L1477" s="54" t="n">
        <v>0</v>
      </c>
      <c r="M1477" s="54" t="n">
        <v>-26.8469067</v>
      </c>
      <c r="N1477" s="54" t="n">
        <v>0.699999988</v>
      </c>
      <c r="O1477" s="54" t="n">
        <v>20.8624916</v>
      </c>
      <c r="P1477" s="52" t="inlineStr">
        <is>
          <t>Flat</t>
        </is>
      </c>
      <c r="Q1477" s="52" t="inlineStr">
        <is>
          <t>Other</t>
        </is>
      </c>
      <c r="R1477" s="54" t="n">
        <v>0.92</v>
      </c>
      <c r="S1477" s="54" t="n">
        <v>0</v>
      </c>
      <c r="T1477" s="54" t="n">
        <v>0.22</v>
      </c>
      <c r="U1477" s="54" t="n">
        <v>0</v>
      </c>
      <c r="V1477" s="52" t="inlineStr">
        <is>
          <t>No</t>
        </is>
      </c>
      <c r="W1477" s="52" t="inlineStr">
        <is>
          <t>Yes</t>
        </is>
      </c>
      <c r="X1477" s="52" t="inlineStr">
        <is>
          <t>-</t>
        </is>
      </c>
      <c r="Y1477" s="52" t="inlineStr">
        <is>
          <t>Wire-mesh and geotextile cell filled with sand</t>
        </is>
      </c>
    </row>
    <row r="1478" outlineLevel="1">
      <c r="A1478" s="52" t="inlineStr">
        <is>
          <t>BASE-101</t>
        </is>
      </c>
      <c r="B1478" s="52" t="inlineStr">
        <is>
          <t>Base</t>
        </is>
      </c>
      <c r="C1478" s="63" t="inlineStr">
        <is>
          <t>Cube</t>
        </is>
      </c>
      <c r="D1478" s="60" t="inlineStr">
        <is>
          <t>HESCO cell</t>
        </is>
      </c>
      <c r="E1478" s="52" t="inlineStr">
        <is>
          <t>BASE-01</t>
        </is>
      </c>
      <c r="F1478" s="52" t="n">
        <v>2</v>
      </c>
      <c r="G1478" s="54" t="n">
        <v>1.02999997</v>
      </c>
      <c r="H1478" s="54" t="n">
        <v>1.39999998</v>
      </c>
      <c r="I1478" s="54" t="n">
        <v>1.05999994</v>
      </c>
      <c r="J1478" s="54" t="n">
        <v>0</v>
      </c>
      <c r="K1478" s="54" t="n">
        <v>126.168221</v>
      </c>
      <c r="L1478" s="54" t="n">
        <v>0</v>
      </c>
      <c r="M1478" s="54" t="n">
        <v>-27.4477844</v>
      </c>
      <c r="N1478" s="54" t="n">
        <v>0.699999988</v>
      </c>
      <c r="O1478" s="54" t="n">
        <v>20.0653744</v>
      </c>
      <c r="P1478" s="52" t="inlineStr">
        <is>
          <t>Flat</t>
        </is>
      </c>
      <c r="Q1478" s="52" t="inlineStr">
        <is>
          <t>Other</t>
        </is>
      </c>
      <c r="R1478" s="54" t="n">
        <v>0.92</v>
      </c>
      <c r="S1478" s="54" t="n">
        <v>0</v>
      </c>
      <c r="T1478" s="54" t="n">
        <v>0.22</v>
      </c>
      <c r="U1478" s="54" t="n">
        <v>0</v>
      </c>
      <c r="V1478" s="52" t="inlineStr">
        <is>
          <t>No</t>
        </is>
      </c>
      <c r="W1478" s="52" t="inlineStr">
        <is>
          <t>Yes</t>
        </is>
      </c>
      <c r="X1478" s="52" t="inlineStr">
        <is>
          <t>-</t>
        </is>
      </c>
      <c r="Y1478" s="52" t="inlineStr">
        <is>
          <t>Wire-mesh and geotextile cell filled with sand</t>
        </is>
      </c>
    </row>
    <row r="1479" outlineLevel="1">
      <c r="A1479" s="52" t="inlineStr">
        <is>
          <t>BASE-102</t>
        </is>
      </c>
      <c r="B1479" s="52" t="inlineStr">
        <is>
          <t>Base</t>
        </is>
      </c>
      <c r="C1479" s="63" t="inlineStr">
        <is>
          <t>Cube</t>
        </is>
      </c>
      <c r="D1479" s="60" t="inlineStr">
        <is>
          <t>HESCO cell</t>
        </is>
      </c>
      <c r="E1479" s="52" t="inlineStr">
        <is>
          <t>BASE-01</t>
        </is>
      </c>
      <c r="F1479" s="52" t="n">
        <v>2</v>
      </c>
      <c r="G1479" s="54" t="n">
        <v>1.02999997</v>
      </c>
      <c r="H1479" s="54" t="n">
        <v>1.39999998</v>
      </c>
      <c r="I1479" s="54" t="n">
        <v>1.05999994</v>
      </c>
      <c r="J1479" s="54" t="n">
        <v>0</v>
      </c>
      <c r="K1479" s="54" t="n">
        <v>124.48597</v>
      </c>
      <c r="L1479" s="54" t="n">
        <v>0</v>
      </c>
      <c r="M1479" s="54" t="n">
        <v>-28.0250034</v>
      </c>
      <c r="N1479" s="54" t="n">
        <v>0.699999988</v>
      </c>
      <c r="O1479" s="54" t="n">
        <v>19.2509518</v>
      </c>
      <c r="P1479" s="52" t="inlineStr">
        <is>
          <t>Flat</t>
        </is>
      </c>
      <c r="Q1479" s="52" t="inlineStr">
        <is>
          <t>Other</t>
        </is>
      </c>
      <c r="R1479" s="54" t="n">
        <v>0.92</v>
      </c>
      <c r="S1479" s="54" t="n">
        <v>0</v>
      </c>
      <c r="T1479" s="54" t="n">
        <v>0.22</v>
      </c>
      <c r="U1479" s="54" t="n">
        <v>0</v>
      </c>
      <c r="V1479" s="52" t="inlineStr">
        <is>
          <t>No</t>
        </is>
      </c>
      <c r="W1479" s="52" t="inlineStr">
        <is>
          <t>Yes</t>
        </is>
      </c>
      <c r="X1479" s="52" t="inlineStr">
        <is>
          <t>-</t>
        </is>
      </c>
      <c r="Y1479" s="52" t="inlineStr">
        <is>
          <t>Wire-mesh and geotextile cell filled with sand</t>
        </is>
      </c>
    </row>
    <row r="1480" outlineLevel="1">
      <c r="A1480" s="52" t="inlineStr">
        <is>
          <t>BASE-103</t>
        </is>
      </c>
      <c r="B1480" s="52" t="inlineStr">
        <is>
          <t>Base</t>
        </is>
      </c>
      <c r="C1480" s="63" t="inlineStr">
        <is>
          <t>Cube</t>
        </is>
      </c>
      <c r="D1480" s="60" t="inlineStr">
        <is>
          <t>HESCO cell</t>
        </is>
      </c>
      <c r="E1480" s="52" t="inlineStr">
        <is>
          <t>BASE-01</t>
        </is>
      </c>
      <c r="F1480" s="52" t="n">
        <v>2</v>
      </c>
      <c r="G1480" s="54" t="n">
        <v>1.02999997</v>
      </c>
      <c r="H1480" s="54" t="n">
        <v>1.39999998</v>
      </c>
      <c r="I1480" s="54" t="n">
        <v>1.05999994</v>
      </c>
      <c r="J1480" s="54" t="n">
        <v>0</v>
      </c>
      <c r="K1480" s="54" t="n">
        <v>122.803726</v>
      </c>
      <c r="L1480" s="54" t="n">
        <v>0</v>
      </c>
      <c r="M1480" s="54" t="n">
        <v>-28.5780659</v>
      </c>
      <c r="N1480" s="54" t="n">
        <v>0.699999988</v>
      </c>
      <c r="O1480" s="54" t="n">
        <v>18.419939</v>
      </c>
      <c r="P1480" s="52" t="inlineStr">
        <is>
          <t>Flat</t>
        </is>
      </c>
      <c r="Q1480" s="52" t="inlineStr">
        <is>
          <t>Other</t>
        </is>
      </c>
      <c r="R1480" s="54" t="n">
        <v>0.92</v>
      </c>
      <c r="S1480" s="54" t="n">
        <v>0</v>
      </c>
      <c r="T1480" s="54" t="n">
        <v>0.22</v>
      </c>
      <c r="U1480" s="54" t="n">
        <v>0</v>
      </c>
      <c r="V1480" s="52" t="inlineStr">
        <is>
          <t>No</t>
        </is>
      </c>
      <c r="W1480" s="52" t="inlineStr">
        <is>
          <t>Yes</t>
        </is>
      </c>
      <c r="X1480" s="52" t="inlineStr">
        <is>
          <t>-</t>
        </is>
      </c>
      <c r="Y1480" s="52" t="inlineStr">
        <is>
          <t>Wire-mesh and geotextile cell filled with sand</t>
        </is>
      </c>
    </row>
    <row r="1481" outlineLevel="1">
      <c r="A1481" s="52" t="inlineStr">
        <is>
          <t>BASE-104</t>
        </is>
      </c>
      <c r="B1481" s="52" t="inlineStr">
        <is>
          <t>Base</t>
        </is>
      </c>
      <c r="C1481" s="63" t="inlineStr">
        <is>
          <t>Cube</t>
        </is>
      </c>
      <c r="D1481" s="60" t="inlineStr">
        <is>
          <t>HESCO cell</t>
        </is>
      </c>
      <c r="E1481" s="52" t="inlineStr">
        <is>
          <t>BASE-01</t>
        </is>
      </c>
      <c r="F1481" s="52" t="n">
        <v>2</v>
      </c>
      <c r="G1481" s="54" t="n">
        <v>1.02999997</v>
      </c>
      <c r="H1481" s="54" t="n">
        <v>1.39999998</v>
      </c>
      <c r="I1481" s="54" t="n">
        <v>1.05999994</v>
      </c>
      <c r="J1481" s="54" t="n">
        <v>0</v>
      </c>
      <c r="K1481" s="54" t="n">
        <v>121.12149</v>
      </c>
      <c r="L1481" s="54" t="n">
        <v>0</v>
      </c>
      <c r="M1481" s="54" t="n">
        <v>-29.1064911</v>
      </c>
      <c r="N1481" s="54" t="n">
        <v>0.699999988</v>
      </c>
      <c r="O1481" s="54" t="n">
        <v>17.5730515</v>
      </c>
      <c r="P1481" s="52" t="inlineStr">
        <is>
          <t>Flat</t>
        </is>
      </c>
      <c r="Q1481" s="52" t="inlineStr">
        <is>
          <t>Other</t>
        </is>
      </c>
      <c r="R1481" s="54" t="n">
        <v>0.92</v>
      </c>
      <c r="S1481" s="54" t="n">
        <v>0</v>
      </c>
      <c r="T1481" s="54" t="n">
        <v>0.22</v>
      </c>
      <c r="U1481" s="54" t="n">
        <v>0</v>
      </c>
      <c r="V1481" s="52" t="inlineStr">
        <is>
          <t>No</t>
        </is>
      </c>
      <c r="W1481" s="52" t="inlineStr">
        <is>
          <t>Yes</t>
        </is>
      </c>
      <c r="X1481" s="52" t="inlineStr">
        <is>
          <t>-</t>
        </is>
      </c>
      <c r="Y1481" s="52" t="inlineStr">
        <is>
          <t>Wire-mesh and geotextile cell filled with sand</t>
        </is>
      </c>
    </row>
    <row r="1482" outlineLevel="1">
      <c r="A1482" s="52" t="inlineStr">
        <is>
          <t>BASE-105</t>
        </is>
      </c>
      <c r="B1482" s="52" t="inlineStr">
        <is>
          <t>Base</t>
        </is>
      </c>
      <c r="C1482" s="63" t="inlineStr">
        <is>
          <t>Cube</t>
        </is>
      </c>
      <c r="D1482" s="60" t="inlineStr">
        <is>
          <t>HESCO cell</t>
        </is>
      </c>
      <c r="E1482" s="52" t="inlineStr">
        <is>
          <t>BASE-01</t>
        </is>
      </c>
      <c r="F1482" s="52" t="n">
        <v>2</v>
      </c>
      <c r="G1482" s="54" t="n">
        <v>1.02999997</v>
      </c>
      <c r="H1482" s="54" t="n">
        <v>1.39999998</v>
      </c>
      <c r="I1482" s="54" t="n">
        <v>1.05999994</v>
      </c>
      <c r="J1482" s="54" t="n">
        <v>0</v>
      </c>
      <c r="K1482" s="54" t="n">
        <v>119.439247</v>
      </c>
      <c r="L1482" s="54" t="n">
        <v>0</v>
      </c>
      <c r="M1482" s="54" t="n">
        <v>-29.6098309</v>
      </c>
      <c r="N1482" s="54" t="n">
        <v>0.699999988</v>
      </c>
      <c r="O1482" s="54" t="n">
        <v>16.7110138</v>
      </c>
      <c r="P1482" s="52" t="inlineStr">
        <is>
          <t>Flat</t>
        </is>
      </c>
      <c r="Q1482" s="52" t="inlineStr">
        <is>
          <t>Other</t>
        </is>
      </c>
      <c r="R1482" s="54" t="n">
        <v>0.92</v>
      </c>
      <c r="S1482" s="54" t="n">
        <v>0</v>
      </c>
      <c r="T1482" s="54" t="n">
        <v>0.22</v>
      </c>
      <c r="U1482" s="54" t="n">
        <v>0</v>
      </c>
      <c r="V1482" s="52" t="inlineStr">
        <is>
          <t>No</t>
        </is>
      </c>
      <c r="W1482" s="52" t="inlineStr">
        <is>
          <t>Yes</t>
        </is>
      </c>
      <c r="X1482" s="52" t="inlineStr">
        <is>
          <t>-</t>
        </is>
      </c>
      <c r="Y1482" s="52" t="inlineStr">
        <is>
          <t>Wire-mesh and geotextile cell filled with sand</t>
        </is>
      </c>
    </row>
    <row r="1483" outlineLevel="1">
      <c r="A1483" s="52" t="inlineStr">
        <is>
          <t>BASE-106</t>
        </is>
      </c>
      <c r="B1483" s="52" t="inlineStr">
        <is>
          <t>Base</t>
        </is>
      </c>
      <c r="C1483" s="63" t="inlineStr">
        <is>
          <t>Cube</t>
        </is>
      </c>
      <c r="D1483" s="60" t="inlineStr">
        <is>
          <t>HESCO cell</t>
        </is>
      </c>
      <c r="E1483" s="52" t="inlineStr">
        <is>
          <t>BASE-01</t>
        </is>
      </c>
      <c r="F1483" s="52" t="n">
        <v>2</v>
      </c>
      <c r="G1483" s="54" t="n">
        <v>1.02999997</v>
      </c>
      <c r="H1483" s="54" t="n">
        <v>1.39999998</v>
      </c>
      <c r="I1483" s="54" t="n">
        <v>1.05999994</v>
      </c>
      <c r="J1483" s="54" t="n">
        <v>0</v>
      </c>
      <c r="K1483" s="54" t="n">
        <v>117.756996</v>
      </c>
      <c r="L1483" s="54" t="n">
        <v>0</v>
      </c>
      <c r="M1483" s="54" t="n">
        <v>-30.0876465</v>
      </c>
      <c r="N1483" s="54" t="n">
        <v>0.699999988</v>
      </c>
      <c r="O1483" s="54" t="n">
        <v>15.8345671</v>
      </c>
      <c r="P1483" s="52" t="inlineStr">
        <is>
          <t>Flat</t>
        </is>
      </c>
      <c r="Q1483" s="52" t="inlineStr">
        <is>
          <t>Other</t>
        </is>
      </c>
      <c r="R1483" s="54" t="n">
        <v>0.92</v>
      </c>
      <c r="S1483" s="54" t="n">
        <v>0</v>
      </c>
      <c r="T1483" s="54" t="n">
        <v>0.22</v>
      </c>
      <c r="U1483" s="54" t="n">
        <v>0</v>
      </c>
      <c r="V1483" s="52" t="inlineStr">
        <is>
          <t>No</t>
        </is>
      </c>
      <c r="W1483" s="52" t="inlineStr">
        <is>
          <t>Yes</t>
        </is>
      </c>
      <c r="X1483" s="52" t="inlineStr">
        <is>
          <t>-</t>
        </is>
      </c>
      <c r="Y1483" s="52" t="inlineStr">
        <is>
          <t>Wire-mesh and geotextile cell filled with sand</t>
        </is>
      </c>
    </row>
    <row r="1484" outlineLevel="1">
      <c r="A1484" s="52" t="inlineStr">
        <is>
          <t>BASE-107</t>
        </is>
      </c>
      <c r="B1484" s="52" t="inlineStr">
        <is>
          <t>Base</t>
        </is>
      </c>
      <c r="C1484" s="63" t="inlineStr">
        <is>
          <t>Cube</t>
        </is>
      </c>
      <c r="D1484" s="60" t="inlineStr">
        <is>
          <t>HESCO cell</t>
        </is>
      </c>
      <c r="E1484" s="52" t="inlineStr">
        <is>
          <t>BASE-01</t>
        </is>
      </c>
      <c r="F1484" s="52" t="n">
        <v>2</v>
      </c>
      <c r="G1484" s="54" t="n">
        <v>1.02999997</v>
      </c>
      <c r="H1484" s="54" t="n">
        <v>1.39999998</v>
      </c>
      <c r="I1484" s="54" t="n">
        <v>1.05999994</v>
      </c>
      <c r="J1484" s="54" t="n">
        <v>0</v>
      </c>
      <c r="K1484" s="54" t="n">
        <v>116.074753</v>
      </c>
      <c r="L1484" s="54" t="n">
        <v>0</v>
      </c>
      <c r="M1484" s="54" t="n">
        <v>-30.5395222</v>
      </c>
      <c r="N1484" s="54" t="n">
        <v>0.699999988</v>
      </c>
      <c r="O1484" s="54" t="n">
        <v>14.9444809</v>
      </c>
      <c r="P1484" s="52" t="inlineStr">
        <is>
          <t>Flat</t>
        </is>
      </c>
      <c r="Q1484" s="52" t="inlineStr">
        <is>
          <t>Other</t>
        </is>
      </c>
      <c r="R1484" s="54" t="n">
        <v>0.92</v>
      </c>
      <c r="S1484" s="54" t="n">
        <v>0</v>
      </c>
      <c r="T1484" s="54" t="n">
        <v>0.22</v>
      </c>
      <c r="U1484" s="54" t="n">
        <v>0</v>
      </c>
      <c r="V1484" s="52" t="inlineStr">
        <is>
          <t>No</t>
        </is>
      </c>
      <c r="W1484" s="52" t="inlineStr">
        <is>
          <t>Yes</t>
        </is>
      </c>
      <c r="X1484" s="52" t="inlineStr">
        <is>
          <t>-</t>
        </is>
      </c>
      <c r="Y1484" s="52" t="inlineStr">
        <is>
          <t>Wire-mesh and geotextile cell filled with sand</t>
        </is>
      </c>
    </row>
    <row r="1485" outlineLevel="1">
      <c r="A1485" s="52" t="inlineStr">
        <is>
          <t>BASE-108</t>
        </is>
      </c>
      <c r="B1485" s="52" t="inlineStr">
        <is>
          <t>Base</t>
        </is>
      </c>
      <c r="C1485" s="63" t="inlineStr">
        <is>
          <t>Cube</t>
        </is>
      </c>
      <c r="D1485" s="60" t="inlineStr">
        <is>
          <t>HESCO cell</t>
        </is>
      </c>
      <c r="E1485" s="52" t="inlineStr">
        <is>
          <t>BASE-01</t>
        </is>
      </c>
      <c r="F1485" s="52" t="n">
        <v>2</v>
      </c>
      <c r="G1485" s="54" t="n">
        <v>1.02999997</v>
      </c>
      <c r="H1485" s="54" t="n">
        <v>1.39999998</v>
      </c>
      <c r="I1485" s="54" t="n">
        <v>1.05999994</v>
      </c>
      <c r="J1485" s="54" t="n">
        <v>0</v>
      </c>
      <c r="K1485" s="54" t="n">
        <v>114.392525</v>
      </c>
      <c r="L1485" s="54" t="n">
        <v>0</v>
      </c>
      <c r="M1485" s="54" t="n">
        <v>-30.9650764</v>
      </c>
      <c r="N1485" s="54" t="n">
        <v>0.699999988</v>
      </c>
      <c r="O1485" s="54" t="n">
        <v>14.0415125</v>
      </c>
      <c r="P1485" s="52" t="inlineStr">
        <is>
          <t>Flat</t>
        </is>
      </c>
      <c r="Q1485" s="52" t="inlineStr">
        <is>
          <t>Other</t>
        </is>
      </c>
      <c r="R1485" s="54" t="n">
        <v>0.92</v>
      </c>
      <c r="S1485" s="54" t="n">
        <v>0</v>
      </c>
      <c r="T1485" s="54" t="n">
        <v>0.22</v>
      </c>
      <c r="U1485" s="54" t="n">
        <v>0</v>
      </c>
      <c r="V1485" s="52" t="inlineStr">
        <is>
          <t>No</t>
        </is>
      </c>
      <c r="W1485" s="52" t="inlineStr">
        <is>
          <t>Yes</t>
        </is>
      </c>
      <c r="X1485" s="52" t="inlineStr">
        <is>
          <t>-</t>
        </is>
      </c>
      <c r="Y1485" s="52" t="inlineStr">
        <is>
          <t>Wire-mesh and geotextile cell filled with sand</t>
        </is>
      </c>
    </row>
    <row r="1486" outlineLevel="1">
      <c r="A1486" s="52" t="inlineStr">
        <is>
          <t>BASE-109</t>
        </is>
      </c>
      <c r="B1486" s="52" t="inlineStr">
        <is>
          <t>Base</t>
        </is>
      </c>
      <c r="C1486" s="63" t="inlineStr">
        <is>
          <t>Cube</t>
        </is>
      </c>
      <c r="D1486" s="60" t="inlineStr">
        <is>
          <t>HESCO cell</t>
        </is>
      </c>
      <c r="E1486" s="52" t="inlineStr">
        <is>
          <t>BASE-01</t>
        </is>
      </c>
      <c r="F1486" s="52" t="n">
        <v>2</v>
      </c>
      <c r="G1486" s="54" t="n">
        <v>1.02999997</v>
      </c>
      <c r="H1486" s="54" t="n">
        <v>1.39999998</v>
      </c>
      <c r="I1486" s="54" t="n">
        <v>1.05999994</v>
      </c>
      <c r="J1486" s="54" t="n">
        <v>0</v>
      </c>
      <c r="K1486" s="54" t="n">
        <v>112.710274</v>
      </c>
      <c r="L1486" s="54" t="n">
        <v>0</v>
      </c>
      <c r="M1486" s="54" t="n">
        <v>-31.3639412</v>
      </c>
      <c r="N1486" s="54" t="n">
        <v>0.699999988</v>
      </c>
      <c r="O1486" s="54" t="n">
        <v>13.1264324</v>
      </c>
      <c r="P1486" s="52" t="inlineStr">
        <is>
          <t>Flat</t>
        </is>
      </c>
      <c r="Q1486" s="52" t="inlineStr">
        <is>
          <t>Other</t>
        </is>
      </c>
      <c r="R1486" s="54" t="n">
        <v>0.92</v>
      </c>
      <c r="S1486" s="54" t="n">
        <v>0</v>
      </c>
      <c r="T1486" s="54" t="n">
        <v>0.22</v>
      </c>
      <c r="U1486" s="54" t="n">
        <v>0</v>
      </c>
      <c r="V1486" s="52" t="inlineStr">
        <is>
          <t>No</t>
        </is>
      </c>
      <c r="W1486" s="52" t="inlineStr">
        <is>
          <t>Yes</t>
        </is>
      </c>
      <c r="X1486" s="52" t="inlineStr">
        <is>
          <t>-</t>
        </is>
      </c>
      <c r="Y1486" s="52" t="inlineStr">
        <is>
          <t>Wire-mesh and geotextile cell filled with sand</t>
        </is>
      </c>
    </row>
    <row r="1487" outlineLevel="1">
      <c r="A1487" s="52" t="inlineStr">
        <is>
          <t>BASE-110</t>
        </is>
      </c>
      <c r="B1487" s="52" t="inlineStr">
        <is>
          <t>Base</t>
        </is>
      </c>
      <c r="C1487" s="63" t="inlineStr">
        <is>
          <t>Cube</t>
        </is>
      </c>
      <c r="D1487" s="60" t="inlineStr">
        <is>
          <t>HESCO cell</t>
        </is>
      </c>
      <c r="E1487" s="52" t="inlineStr">
        <is>
          <t>BASE-01</t>
        </is>
      </c>
      <c r="F1487" s="52" t="n">
        <v>2</v>
      </c>
      <c r="G1487" s="54" t="n">
        <v>1.02999997</v>
      </c>
      <c r="H1487" s="54" t="n">
        <v>1.39999998</v>
      </c>
      <c r="I1487" s="54" t="n">
        <v>1.05999994</v>
      </c>
      <c r="J1487" s="54" t="n">
        <v>0</v>
      </c>
      <c r="K1487" s="54" t="n">
        <v>111.028023</v>
      </c>
      <c r="L1487" s="54" t="n">
        <v>0</v>
      </c>
      <c r="M1487" s="54" t="n">
        <v>-31.7357693</v>
      </c>
      <c r="N1487" s="54" t="n">
        <v>0.699999988</v>
      </c>
      <c r="O1487" s="54" t="n">
        <v>12.200038</v>
      </c>
      <c r="P1487" s="52" t="inlineStr">
        <is>
          <t>Flat</t>
        </is>
      </c>
      <c r="Q1487" s="52" t="inlineStr">
        <is>
          <t>Other</t>
        </is>
      </c>
      <c r="R1487" s="54" t="n">
        <v>0.92</v>
      </c>
      <c r="S1487" s="54" t="n">
        <v>0</v>
      </c>
      <c r="T1487" s="54" t="n">
        <v>0.22</v>
      </c>
      <c r="U1487" s="54" t="n">
        <v>0</v>
      </c>
      <c r="V1487" s="52" t="inlineStr">
        <is>
          <t>No</t>
        </is>
      </c>
      <c r="W1487" s="52" t="inlineStr">
        <is>
          <t>Yes</t>
        </is>
      </c>
      <c r="X1487" s="52" t="inlineStr">
        <is>
          <t>-</t>
        </is>
      </c>
      <c r="Y1487" s="52" t="inlineStr">
        <is>
          <t>Wire-mesh and geotextile cell filled with sand</t>
        </is>
      </c>
    </row>
    <row r="1488" outlineLevel="1">
      <c r="A1488" s="52" t="inlineStr">
        <is>
          <t>BASE-111</t>
        </is>
      </c>
      <c r="B1488" s="52" t="inlineStr">
        <is>
          <t>Base</t>
        </is>
      </c>
      <c r="C1488" s="63" t="inlineStr">
        <is>
          <t>Cube</t>
        </is>
      </c>
      <c r="D1488" s="60" t="inlineStr">
        <is>
          <t>HESCO cell</t>
        </is>
      </c>
      <c r="E1488" s="52" t="inlineStr">
        <is>
          <t>BASE-01</t>
        </is>
      </c>
      <c r="F1488" s="52" t="n">
        <v>2</v>
      </c>
      <c r="G1488" s="54" t="n">
        <v>1.02999997</v>
      </c>
      <c r="H1488" s="54" t="n">
        <v>1.39999998</v>
      </c>
      <c r="I1488" s="54" t="n">
        <v>1.05999994</v>
      </c>
      <c r="J1488" s="54" t="n">
        <v>0</v>
      </c>
      <c r="K1488" s="54" t="n">
        <v>109.345795</v>
      </c>
      <c r="L1488" s="54" t="n">
        <v>0</v>
      </c>
      <c r="M1488" s="54" t="n">
        <v>-32.0802383</v>
      </c>
      <c r="N1488" s="54" t="n">
        <v>0.699999988</v>
      </c>
      <c r="O1488" s="54" t="n">
        <v>11.263134</v>
      </c>
      <c r="P1488" s="52" t="inlineStr">
        <is>
          <t>Flat</t>
        </is>
      </c>
      <c r="Q1488" s="52" t="inlineStr">
        <is>
          <t>Other</t>
        </is>
      </c>
      <c r="R1488" s="54" t="n">
        <v>0.92</v>
      </c>
      <c r="S1488" s="54" t="n">
        <v>0</v>
      </c>
      <c r="T1488" s="54" t="n">
        <v>0.22</v>
      </c>
      <c r="U1488" s="54" t="n">
        <v>0</v>
      </c>
      <c r="V1488" s="52" t="inlineStr">
        <is>
          <t>No</t>
        </is>
      </c>
      <c r="W1488" s="52" t="inlineStr">
        <is>
          <t>Yes</t>
        </is>
      </c>
      <c r="X1488" s="52" t="inlineStr">
        <is>
          <t>-</t>
        </is>
      </c>
      <c r="Y1488" s="52" t="inlineStr">
        <is>
          <t>Wire-mesh and geotextile cell filled with sand</t>
        </is>
      </c>
    </row>
    <row r="1489" outlineLevel="1">
      <c r="A1489" s="52" t="inlineStr">
        <is>
          <t>BASE-112</t>
        </is>
      </c>
      <c r="B1489" s="52" t="inlineStr">
        <is>
          <t>Base</t>
        </is>
      </c>
      <c r="C1489" s="63" t="inlineStr">
        <is>
          <t>Cube</t>
        </is>
      </c>
      <c r="D1489" s="60" t="inlineStr">
        <is>
          <t>HESCO cell</t>
        </is>
      </c>
      <c r="E1489" s="52" t="inlineStr">
        <is>
          <t>BASE-01</t>
        </is>
      </c>
      <c r="F1489" s="52" t="n">
        <v>2</v>
      </c>
      <c r="G1489" s="54" t="n">
        <v>1.02999997</v>
      </c>
      <c r="H1489" s="54" t="n">
        <v>1.39999998</v>
      </c>
      <c r="I1489" s="54" t="n">
        <v>1.05999994</v>
      </c>
      <c r="J1489" s="54" t="n">
        <v>0</v>
      </c>
      <c r="K1489" s="54" t="n">
        <v>107.663544</v>
      </c>
      <c r="L1489" s="54" t="n">
        <v>0</v>
      </c>
      <c r="M1489" s="54" t="n">
        <v>-32.3970604</v>
      </c>
      <c r="N1489" s="54" t="n">
        <v>0.699999988</v>
      </c>
      <c r="O1489" s="54" t="n">
        <v>10.316514</v>
      </c>
      <c r="P1489" s="52" t="inlineStr">
        <is>
          <t>Flat</t>
        </is>
      </c>
      <c r="Q1489" s="52" t="inlineStr">
        <is>
          <t>Other</t>
        </is>
      </c>
      <c r="R1489" s="54" t="n">
        <v>0.92</v>
      </c>
      <c r="S1489" s="54" t="n">
        <v>0</v>
      </c>
      <c r="T1489" s="54" t="n">
        <v>0.22</v>
      </c>
      <c r="U1489" s="54" t="n">
        <v>0</v>
      </c>
      <c r="V1489" s="52" t="inlineStr">
        <is>
          <t>No</t>
        </is>
      </c>
      <c r="W1489" s="52" t="inlineStr">
        <is>
          <t>Yes</t>
        </is>
      </c>
      <c r="X1489" s="52" t="inlineStr">
        <is>
          <t>-</t>
        </is>
      </c>
      <c r="Y1489" s="52" t="inlineStr">
        <is>
          <t>Wire-mesh and geotextile cell filled with sand</t>
        </is>
      </c>
    </row>
    <row r="1490" outlineLevel="1">
      <c r="A1490" s="52" t="inlineStr">
        <is>
          <t>BASE-113</t>
        </is>
      </c>
      <c r="B1490" s="52" t="inlineStr">
        <is>
          <t>Base</t>
        </is>
      </c>
      <c r="C1490" s="63" t="inlineStr">
        <is>
          <t>Cube</t>
        </is>
      </c>
      <c r="D1490" s="60" t="inlineStr">
        <is>
          <t>HESCO cell</t>
        </is>
      </c>
      <c r="E1490" s="52" t="inlineStr">
        <is>
          <t>BASE-01</t>
        </is>
      </c>
      <c r="F1490" s="52" t="n">
        <v>2</v>
      </c>
      <c r="G1490" s="54" t="n">
        <v>1.02999997</v>
      </c>
      <c r="H1490" s="54" t="n">
        <v>1.39999998</v>
      </c>
      <c r="I1490" s="54" t="n">
        <v>1.05999994</v>
      </c>
      <c r="J1490" s="54" t="n">
        <v>0</v>
      </c>
      <c r="K1490" s="54" t="n">
        <v>105.9813</v>
      </c>
      <c r="L1490" s="54" t="n">
        <v>0</v>
      </c>
      <c r="M1490" s="54" t="n">
        <v>-32.685955</v>
      </c>
      <c r="N1490" s="54" t="n">
        <v>0.699999988</v>
      </c>
      <c r="O1490" s="54" t="n">
        <v>9.36100197</v>
      </c>
      <c r="P1490" s="52" t="inlineStr">
        <is>
          <t>Flat</t>
        </is>
      </c>
      <c r="Q1490" s="52" t="inlineStr">
        <is>
          <t>Other</t>
        </is>
      </c>
      <c r="R1490" s="54" t="n">
        <v>0.92</v>
      </c>
      <c r="S1490" s="54" t="n">
        <v>0</v>
      </c>
      <c r="T1490" s="54" t="n">
        <v>0.22</v>
      </c>
      <c r="U1490" s="54" t="n">
        <v>0</v>
      </c>
      <c r="V1490" s="52" t="inlineStr">
        <is>
          <t>No</t>
        </is>
      </c>
      <c r="W1490" s="52" t="inlineStr">
        <is>
          <t>Yes</t>
        </is>
      </c>
      <c r="X1490" s="52" t="inlineStr">
        <is>
          <t>-</t>
        </is>
      </c>
      <c r="Y1490" s="52" t="inlineStr">
        <is>
          <t>Wire-mesh and geotextile cell filled with sand</t>
        </is>
      </c>
    </row>
    <row r="1491" outlineLevel="1">
      <c r="A1491" s="52" t="inlineStr">
        <is>
          <t>BASE-114</t>
        </is>
      </c>
      <c r="B1491" s="52" t="inlineStr">
        <is>
          <t>Base</t>
        </is>
      </c>
      <c r="C1491" s="63" t="inlineStr">
        <is>
          <t>Cube</t>
        </is>
      </c>
      <c r="D1491" s="60" t="inlineStr">
        <is>
          <t>HESCO cell</t>
        </is>
      </c>
      <c r="E1491" s="52" t="inlineStr">
        <is>
          <t>BASE-01</t>
        </is>
      </c>
      <c r="F1491" s="52" t="n">
        <v>2</v>
      </c>
      <c r="G1491" s="54" t="n">
        <v>1.02999997</v>
      </c>
      <c r="H1491" s="54" t="n">
        <v>1.39999998</v>
      </c>
      <c r="I1491" s="54" t="n">
        <v>1.05999994</v>
      </c>
      <c r="J1491" s="54" t="n">
        <v>0</v>
      </c>
      <c r="K1491" s="54" t="n">
        <v>104.299049</v>
      </c>
      <c r="L1491" s="54" t="n">
        <v>0</v>
      </c>
      <c r="M1491" s="54" t="n">
        <v>-32.9466743</v>
      </c>
      <c r="N1491" s="54" t="n">
        <v>0.699999988</v>
      </c>
      <c r="O1491" s="54" t="n">
        <v>8.39742088</v>
      </c>
      <c r="P1491" s="52" t="inlineStr">
        <is>
          <t>Flat</t>
        </is>
      </c>
      <c r="Q1491" s="52" t="inlineStr">
        <is>
          <t>Other</t>
        </is>
      </c>
      <c r="R1491" s="54" t="n">
        <v>0.92</v>
      </c>
      <c r="S1491" s="54" t="n">
        <v>0</v>
      </c>
      <c r="T1491" s="54" t="n">
        <v>0.22</v>
      </c>
      <c r="U1491" s="54" t="n">
        <v>0</v>
      </c>
      <c r="V1491" s="52" t="inlineStr">
        <is>
          <t>No</t>
        </is>
      </c>
      <c r="W1491" s="52" t="inlineStr">
        <is>
          <t>Yes</t>
        </is>
      </c>
      <c r="X1491" s="52" t="inlineStr">
        <is>
          <t>-</t>
        </is>
      </c>
      <c r="Y1491" s="52" t="inlineStr">
        <is>
          <t>Wire-mesh and geotextile cell filled with sand</t>
        </is>
      </c>
    </row>
    <row r="1492" outlineLevel="1">
      <c r="A1492" s="52" t="inlineStr">
        <is>
          <t>BASE-115</t>
        </is>
      </c>
      <c r="B1492" s="52" t="inlineStr">
        <is>
          <t>Base</t>
        </is>
      </c>
      <c r="C1492" s="63" t="inlineStr">
        <is>
          <t>Cube</t>
        </is>
      </c>
      <c r="D1492" s="60" t="inlineStr">
        <is>
          <t>HESCO cell</t>
        </is>
      </c>
      <c r="E1492" s="52" t="inlineStr">
        <is>
          <t>BASE-01</t>
        </is>
      </c>
      <c r="F1492" s="52" t="n">
        <v>2</v>
      </c>
      <c r="G1492" s="54" t="n">
        <v>1.02999997</v>
      </c>
      <c r="H1492" s="54" t="n">
        <v>1.39999998</v>
      </c>
      <c r="I1492" s="54" t="n">
        <v>1.05999994</v>
      </c>
      <c r="J1492" s="54" t="n">
        <v>0</v>
      </c>
      <c r="K1492" s="54" t="n">
        <v>102.616821</v>
      </c>
      <c r="L1492" s="54" t="n">
        <v>0</v>
      </c>
      <c r="M1492" s="54" t="n">
        <v>-33.1789894</v>
      </c>
      <c r="N1492" s="54" t="n">
        <v>0.699999988</v>
      </c>
      <c r="O1492" s="54" t="n">
        <v>7.42660809</v>
      </c>
      <c r="P1492" s="52" t="inlineStr">
        <is>
          <t>Flat</t>
        </is>
      </c>
      <c r="Q1492" s="52" t="inlineStr">
        <is>
          <t>Other</t>
        </is>
      </c>
      <c r="R1492" s="54" t="n">
        <v>0.92</v>
      </c>
      <c r="S1492" s="54" t="n">
        <v>0</v>
      </c>
      <c r="T1492" s="54" t="n">
        <v>0.22</v>
      </c>
      <c r="U1492" s="54" t="n">
        <v>0</v>
      </c>
      <c r="V1492" s="52" t="inlineStr">
        <is>
          <t>No</t>
        </is>
      </c>
      <c r="W1492" s="52" t="inlineStr">
        <is>
          <t>Yes</t>
        </is>
      </c>
      <c r="X1492" s="52" t="inlineStr">
        <is>
          <t>-</t>
        </is>
      </c>
      <c r="Y1492" s="52" t="inlineStr">
        <is>
          <t>Wire-mesh and geotextile cell filled with sand</t>
        </is>
      </c>
    </row>
    <row r="1493" outlineLevel="1">
      <c r="A1493" s="52" t="inlineStr">
        <is>
          <t>BASE-116</t>
        </is>
      </c>
      <c r="B1493" s="52" t="inlineStr">
        <is>
          <t>Base</t>
        </is>
      </c>
      <c r="C1493" s="63" t="inlineStr">
        <is>
          <t>Cube</t>
        </is>
      </c>
      <c r="D1493" s="60" t="inlineStr">
        <is>
          <t>HESCO cell</t>
        </is>
      </c>
      <c r="E1493" s="52" t="inlineStr">
        <is>
          <t>BASE-01</t>
        </is>
      </c>
      <c r="F1493" s="52" t="n">
        <v>2</v>
      </c>
      <c r="G1493" s="54" t="n">
        <v>1.02999997</v>
      </c>
      <c r="H1493" s="54" t="n">
        <v>1.39999998</v>
      </c>
      <c r="I1493" s="54" t="n">
        <v>1.05999994</v>
      </c>
      <c r="J1493" s="54" t="n">
        <v>0</v>
      </c>
      <c r="K1493" s="54" t="n">
        <v>100.93457</v>
      </c>
      <c r="L1493" s="54" t="n">
        <v>0</v>
      </c>
      <c r="M1493" s="54" t="n">
        <v>-33.3827095</v>
      </c>
      <c r="N1493" s="54" t="n">
        <v>0.699999988</v>
      </c>
      <c r="O1493" s="54" t="n">
        <v>6.4493866</v>
      </c>
      <c r="P1493" s="52" t="inlineStr">
        <is>
          <t>Flat</t>
        </is>
      </c>
      <c r="Q1493" s="52" t="inlineStr">
        <is>
          <t>Other</t>
        </is>
      </c>
      <c r="R1493" s="54" t="n">
        <v>0.92</v>
      </c>
      <c r="S1493" s="54" t="n">
        <v>0</v>
      </c>
      <c r="T1493" s="54" t="n">
        <v>0.22</v>
      </c>
      <c r="U1493" s="54" t="n">
        <v>0</v>
      </c>
      <c r="V1493" s="52" t="inlineStr">
        <is>
          <t>No</t>
        </is>
      </c>
      <c r="W1493" s="52" t="inlineStr">
        <is>
          <t>Yes</t>
        </is>
      </c>
      <c r="X1493" s="52" t="inlineStr">
        <is>
          <t>-</t>
        </is>
      </c>
      <c r="Y1493" s="52" t="inlineStr">
        <is>
          <t>Wire-mesh and geotextile cell filled with sand</t>
        </is>
      </c>
    </row>
    <row r="1494" outlineLevel="1">
      <c r="A1494" s="52" t="inlineStr">
        <is>
          <t>BASE-117</t>
        </is>
      </c>
      <c r="B1494" s="52" t="inlineStr">
        <is>
          <t>Base</t>
        </is>
      </c>
      <c r="C1494" s="63" t="inlineStr">
        <is>
          <t>Cube</t>
        </is>
      </c>
      <c r="D1494" s="60" t="inlineStr">
        <is>
          <t>HESCO cell</t>
        </is>
      </c>
      <c r="E1494" s="52" t="inlineStr">
        <is>
          <t>BASE-01</t>
        </is>
      </c>
      <c r="F1494" s="52" t="n">
        <v>2</v>
      </c>
      <c r="G1494" s="54" t="n">
        <v>1.02999997</v>
      </c>
      <c r="H1494" s="54" t="n">
        <v>1.39999998</v>
      </c>
      <c r="I1494" s="54" t="n">
        <v>1.05999994</v>
      </c>
      <c r="J1494" s="54" t="n">
        <v>0</v>
      </c>
      <c r="K1494" s="54" t="n">
        <v>99.2523193</v>
      </c>
      <c r="L1494" s="54" t="n">
        <v>0</v>
      </c>
      <c r="M1494" s="54" t="n">
        <v>-33.5576553</v>
      </c>
      <c r="N1494" s="54" t="n">
        <v>0.699999988</v>
      </c>
      <c r="O1494" s="54" t="n">
        <v>5.46660566</v>
      </c>
      <c r="P1494" s="52" t="inlineStr">
        <is>
          <t>Flat</t>
        </is>
      </c>
      <c r="Q1494" s="52" t="inlineStr">
        <is>
          <t>Other</t>
        </is>
      </c>
      <c r="R1494" s="54" t="n">
        <v>0.92</v>
      </c>
      <c r="S1494" s="54" t="n">
        <v>0</v>
      </c>
      <c r="T1494" s="54" t="n">
        <v>0.22</v>
      </c>
      <c r="U1494" s="54" t="n">
        <v>0</v>
      </c>
      <c r="V1494" s="52" t="inlineStr">
        <is>
          <t>No</t>
        </is>
      </c>
      <c r="W1494" s="52" t="inlineStr">
        <is>
          <t>Yes</t>
        </is>
      </c>
      <c r="X1494" s="52" t="inlineStr">
        <is>
          <t>-</t>
        </is>
      </c>
      <c r="Y1494" s="52" t="inlineStr">
        <is>
          <t>Wire-mesh and geotextile cell filled with sand</t>
        </is>
      </c>
    </row>
    <row r="1495" outlineLevel="1">
      <c r="A1495" s="52" t="inlineStr">
        <is>
          <t>BASE-118</t>
        </is>
      </c>
      <c r="B1495" s="52" t="inlineStr">
        <is>
          <t>Base</t>
        </is>
      </c>
      <c r="C1495" s="63" t="inlineStr">
        <is>
          <t>Cube</t>
        </is>
      </c>
      <c r="D1495" s="60" t="inlineStr">
        <is>
          <t>HESCO cell</t>
        </is>
      </c>
      <c r="E1495" s="52" t="inlineStr">
        <is>
          <t>BASE-01</t>
        </is>
      </c>
      <c r="F1495" s="52" t="n">
        <v>2</v>
      </c>
      <c r="G1495" s="54" t="n">
        <v>1.02999997</v>
      </c>
      <c r="H1495" s="54" t="n">
        <v>1.39999998</v>
      </c>
      <c r="I1495" s="54" t="n">
        <v>1.05999994</v>
      </c>
      <c r="J1495" s="54" t="n">
        <v>0</v>
      </c>
      <c r="K1495" s="54" t="n">
        <v>97.5700989</v>
      </c>
      <c r="L1495" s="54" t="n">
        <v>0</v>
      </c>
      <c r="M1495" s="54" t="n">
        <v>-33.7036705</v>
      </c>
      <c r="N1495" s="54" t="n">
        <v>0.699999988</v>
      </c>
      <c r="O1495" s="54" t="n">
        <v>4.47912884</v>
      </c>
      <c r="P1495" s="52" t="inlineStr">
        <is>
          <t>Flat</t>
        </is>
      </c>
      <c r="Q1495" s="52" t="inlineStr">
        <is>
          <t>Other</t>
        </is>
      </c>
      <c r="R1495" s="54" t="n">
        <v>0.92</v>
      </c>
      <c r="S1495" s="54" t="n">
        <v>0</v>
      </c>
      <c r="T1495" s="54" t="n">
        <v>0.22</v>
      </c>
      <c r="U1495" s="54" t="n">
        <v>0</v>
      </c>
      <c r="V1495" s="52" t="inlineStr">
        <is>
          <t>No</t>
        </is>
      </c>
      <c r="W1495" s="52" t="inlineStr">
        <is>
          <t>Yes</t>
        </is>
      </c>
      <c r="X1495" s="52" t="inlineStr">
        <is>
          <t>-</t>
        </is>
      </c>
      <c r="Y1495" s="52" t="inlineStr">
        <is>
          <t>Wire-mesh and geotextile cell filled with sand</t>
        </is>
      </c>
    </row>
    <row r="1496" outlineLevel="1">
      <c r="A1496" s="52" t="inlineStr">
        <is>
          <t>BASE-119</t>
        </is>
      </c>
      <c r="B1496" s="52" t="inlineStr">
        <is>
          <t>Base</t>
        </is>
      </c>
      <c r="C1496" s="63" t="inlineStr">
        <is>
          <t>Cube</t>
        </is>
      </c>
      <c r="D1496" s="60" t="inlineStr">
        <is>
          <t>HESCO cell</t>
        </is>
      </c>
      <c r="E1496" s="52" t="inlineStr">
        <is>
          <t>BASE-01</t>
        </is>
      </c>
      <c r="F1496" s="52" t="n">
        <v>2</v>
      </c>
      <c r="G1496" s="54" t="n">
        <v>1.02999997</v>
      </c>
      <c r="H1496" s="54" t="n">
        <v>1.39999998</v>
      </c>
      <c r="I1496" s="54" t="n">
        <v>1.05999994</v>
      </c>
      <c r="J1496" s="54" t="n">
        <v>0</v>
      </c>
      <c r="K1496" s="54" t="n">
        <v>95.8878479</v>
      </c>
      <c r="L1496" s="54" t="n">
        <v>0</v>
      </c>
      <c r="M1496" s="54" t="n">
        <v>-33.8206367</v>
      </c>
      <c r="N1496" s="54" t="n">
        <v>0.699999988</v>
      </c>
      <c r="O1496" s="54" t="n">
        <v>3.48777461</v>
      </c>
      <c r="P1496" s="52" t="inlineStr">
        <is>
          <t>Flat</t>
        </is>
      </c>
      <c r="Q1496" s="52" t="inlineStr">
        <is>
          <t>Other</t>
        </is>
      </c>
      <c r="R1496" s="54" t="n">
        <v>0.92</v>
      </c>
      <c r="S1496" s="54" t="n">
        <v>0</v>
      </c>
      <c r="T1496" s="54" t="n">
        <v>0.22</v>
      </c>
      <c r="U1496" s="54" t="n">
        <v>0</v>
      </c>
      <c r="V1496" s="52" t="inlineStr">
        <is>
          <t>No</t>
        </is>
      </c>
      <c r="W1496" s="52" t="inlineStr">
        <is>
          <t>Yes</t>
        </is>
      </c>
      <c r="X1496" s="52" t="inlineStr">
        <is>
          <t>-</t>
        </is>
      </c>
      <c r="Y1496" s="52" t="inlineStr">
        <is>
          <t>Wire-mesh and geotextile cell filled with sand</t>
        </is>
      </c>
    </row>
    <row r="1497" outlineLevel="1">
      <c r="A1497" s="52" t="inlineStr">
        <is>
          <t>BASE-120</t>
        </is>
      </c>
      <c r="B1497" s="52" t="inlineStr">
        <is>
          <t>Base</t>
        </is>
      </c>
      <c r="C1497" s="63" t="inlineStr">
        <is>
          <t>Cube</t>
        </is>
      </c>
      <c r="D1497" s="60" t="inlineStr">
        <is>
          <t>HESCO cell</t>
        </is>
      </c>
      <c r="E1497" s="52" t="inlineStr">
        <is>
          <t>BASE-01</t>
        </is>
      </c>
      <c r="F1497" s="52" t="n">
        <v>2</v>
      </c>
      <c r="G1497" s="54" t="n">
        <v>1.02999997</v>
      </c>
      <c r="H1497" s="54" t="n">
        <v>1.39999998</v>
      </c>
      <c r="I1497" s="54" t="n">
        <v>1.05999994</v>
      </c>
      <c r="J1497" s="54" t="n">
        <v>0</v>
      </c>
      <c r="K1497" s="54" t="n">
        <v>94.2055969</v>
      </c>
      <c r="L1497" s="54" t="n">
        <v>0</v>
      </c>
      <c r="M1497" s="54" t="n">
        <v>-33.9084473</v>
      </c>
      <c r="N1497" s="54" t="n">
        <v>0.699999988</v>
      </c>
      <c r="O1497" s="54" t="n">
        <v>2.49341393</v>
      </c>
      <c r="P1497" s="52" t="inlineStr">
        <is>
          <t>Flat</t>
        </is>
      </c>
      <c r="Q1497" s="52" t="inlineStr">
        <is>
          <t>Other</t>
        </is>
      </c>
      <c r="R1497" s="54" t="n">
        <v>0.92</v>
      </c>
      <c r="S1497" s="54" t="n">
        <v>0</v>
      </c>
      <c r="T1497" s="54" t="n">
        <v>0.22</v>
      </c>
      <c r="U1497" s="54" t="n">
        <v>0</v>
      </c>
      <c r="V1497" s="52" t="inlineStr">
        <is>
          <t>No</t>
        </is>
      </c>
      <c r="W1497" s="52" t="inlineStr">
        <is>
          <t>Yes</t>
        </is>
      </c>
      <c r="X1497" s="52" t="inlineStr">
        <is>
          <t>-</t>
        </is>
      </c>
      <c r="Y1497" s="52" t="inlineStr">
        <is>
          <t>Wire-mesh and geotextile cell filled with sand</t>
        </is>
      </c>
    </row>
    <row r="1498" outlineLevel="1">
      <c r="A1498" s="52" t="inlineStr">
        <is>
          <t>BASE-121</t>
        </is>
      </c>
      <c r="B1498" s="52" t="inlineStr">
        <is>
          <t>Base</t>
        </is>
      </c>
      <c r="C1498" s="63" t="inlineStr">
        <is>
          <t>Cube</t>
        </is>
      </c>
      <c r="D1498" s="60" t="inlineStr">
        <is>
          <t>HESCO cell</t>
        </is>
      </c>
      <c r="E1498" s="52" t="inlineStr">
        <is>
          <t>BASE-01</t>
        </is>
      </c>
      <c r="F1498" s="52" t="n">
        <v>2</v>
      </c>
      <c r="G1498" s="54" t="n">
        <v>1.02999997</v>
      </c>
      <c r="H1498" s="54" t="n">
        <v>1.39999998</v>
      </c>
      <c r="I1498" s="54" t="n">
        <v>1.05999994</v>
      </c>
      <c r="J1498" s="54" t="n">
        <v>0</v>
      </c>
      <c r="K1498" s="54" t="n">
        <v>92.52335359999999</v>
      </c>
      <c r="L1498" s="54" t="n">
        <v>0</v>
      </c>
      <c r="M1498" s="54" t="n">
        <v>-33.9670334</v>
      </c>
      <c r="N1498" s="54" t="n">
        <v>0.699999988</v>
      </c>
      <c r="O1498" s="54" t="n">
        <v>1.49690425</v>
      </c>
      <c r="P1498" s="52" t="inlineStr">
        <is>
          <t>Flat</t>
        </is>
      </c>
      <c r="Q1498" s="52" t="inlineStr">
        <is>
          <t>Other</t>
        </is>
      </c>
      <c r="R1498" s="54" t="n">
        <v>0.92</v>
      </c>
      <c r="S1498" s="54" t="n">
        <v>0</v>
      </c>
      <c r="T1498" s="54" t="n">
        <v>0.22</v>
      </c>
      <c r="U1498" s="54" t="n">
        <v>0</v>
      </c>
      <c r="V1498" s="52" t="inlineStr">
        <is>
          <t>No</t>
        </is>
      </c>
      <c r="W1498" s="52" t="inlineStr">
        <is>
          <t>Yes</t>
        </is>
      </c>
      <c r="X1498" s="52" t="inlineStr">
        <is>
          <t>-</t>
        </is>
      </c>
      <c r="Y1498" s="52" t="inlineStr">
        <is>
          <t>Wire-mesh and geotextile cell filled with sand</t>
        </is>
      </c>
    </row>
    <row r="1499" outlineLevel="1">
      <c r="A1499" s="52" t="inlineStr">
        <is>
          <t>BASE-122</t>
        </is>
      </c>
      <c r="B1499" s="52" t="inlineStr">
        <is>
          <t>Base</t>
        </is>
      </c>
      <c r="C1499" s="63" t="inlineStr">
        <is>
          <t>Cube</t>
        </is>
      </c>
      <c r="D1499" s="60" t="inlineStr">
        <is>
          <t>HESCO cell</t>
        </is>
      </c>
      <c r="E1499" s="52" t="inlineStr">
        <is>
          <t>BASE-01</t>
        </is>
      </c>
      <c r="F1499" s="52" t="n">
        <v>2</v>
      </c>
      <c r="G1499" s="54" t="n">
        <v>1.02999997</v>
      </c>
      <c r="H1499" s="54" t="n">
        <v>1.39999998</v>
      </c>
      <c r="I1499" s="54" t="n">
        <v>1.05999994</v>
      </c>
      <c r="J1499" s="54" t="n">
        <v>0</v>
      </c>
      <c r="K1499" s="54" t="n">
        <v>90.8411179</v>
      </c>
      <c r="L1499" s="54" t="n">
        <v>0</v>
      </c>
      <c r="M1499" s="54" t="n">
        <v>-33.9963379</v>
      </c>
      <c r="N1499" s="54" t="n">
        <v>0.699999988</v>
      </c>
      <c r="O1499" s="54" t="n">
        <v>0.499112219</v>
      </c>
      <c r="P1499" s="52" t="inlineStr">
        <is>
          <t>Flat</t>
        </is>
      </c>
      <c r="Q1499" s="52" t="inlineStr">
        <is>
          <t>Other</t>
        </is>
      </c>
      <c r="R1499" s="54" t="n">
        <v>0.92</v>
      </c>
      <c r="S1499" s="54" t="n">
        <v>0</v>
      </c>
      <c r="T1499" s="54" t="n">
        <v>0.22</v>
      </c>
      <c r="U1499" s="54" t="n">
        <v>0</v>
      </c>
      <c r="V1499" s="52" t="inlineStr">
        <is>
          <t>No</t>
        </is>
      </c>
      <c r="W1499" s="52" t="inlineStr">
        <is>
          <t>Yes</t>
        </is>
      </c>
      <c r="X1499" s="52" t="inlineStr">
        <is>
          <t>-</t>
        </is>
      </c>
      <c r="Y1499" s="52" t="inlineStr">
        <is>
          <t>Wire-mesh and geotextile cell filled with sand</t>
        </is>
      </c>
    </row>
    <row r="1500" outlineLevel="1">
      <c r="A1500" s="52" t="inlineStr">
        <is>
          <t>BASE-123</t>
        </is>
      </c>
      <c r="B1500" s="52" t="inlineStr">
        <is>
          <t>Base</t>
        </is>
      </c>
      <c r="C1500" s="63" t="inlineStr">
        <is>
          <t>Cube</t>
        </is>
      </c>
      <c r="D1500" s="60" t="inlineStr">
        <is>
          <t>HESCO cell</t>
        </is>
      </c>
      <c r="E1500" s="52" t="inlineStr">
        <is>
          <t>BASE-01</t>
        </is>
      </c>
      <c r="F1500" s="52" t="n">
        <v>2</v>
      </c>
      <c r="G1500" s="54" t="n">
        <v>1.02999997</v>
      </c>
      <c r="H1500" s="54" t="n">
        <v>1.39999998</v>
      </c>
      <c r="I1500" s="54" t="n">
        <v>1.05999994</v>
      </c>
      <c r="J1500" s="54" t="n">
        <v>0</v>
      </c>
      <c r="K1500" s="54" t="n">
        <v>89.15886690000001</v>
      </c>
      <c r="L1500" s="54" t="n">
        <v>0</v>
      </c>
      <c r="M1500" s="54" t="n">
        <v>-33.9963379</v>
      </c>
      <c r="N1500" s="54" t="n">
        <v>0.699999988</v>
      </c>
      <c r="O1500" s="54" t="n">
        <v>-0.499118149</v>
      </c>
      <c r="P1500" s="52" t="inlineStr">
        <is>
          <t>Flat</t>
        </is>
      </c>
      <c r="Q1500" s="52" t="inlineStr">
        <is>
          <t>Other</t>
        </is>
      </c>
      <c r="R1500" s="54" t="n">
        <v>0.92</v>
      </c>
      <c r="S1500" s="54" t="n">
        <v>0</v>
      </c>
      <c r="T1500" s="54" t="n">
        <v>0.22</v>
      </c>
      <c r="U1500" s="54" t="n">
        <v>0</v>
      </c>
      <c r="V1500" s="52" t="inlineStr">
        <is>
          <t>No</t>
        </is>
      </c>
      <c r="W1500" s="52" t="inlineStr">
        <is>
          <t>Yes</t>
        </is>
      </c>
      <c r="X1500" s="52" t="inlineStr">
        <is>
          <t>-</t>
        </is>
      </c>
      <c r="Y1500" s="52" t="inlineStr">
        <is>
          <t>Wire-mesh and geotextile cell filled with sand</t>
        </is>
      </c>
    </row>
    <row r="1501" outlineLevel="1">
      <c r="A1501" s="52" t="inlineStr">
        <is>
          <t>BASE-124</t>
        </is>
      </c>
      <c r="B1501" s="52" t="inlineStr">
        <is>
          <t>Base</t>
        </is>
      </c>
      <c r="C1501" s="63" t="inlineStr">
        <is>
          <t>Cube</t>
        </is>
      </c>
      <c r="D1501" s="60" t="inlineStr">
        <is>
          <t>HESCO cell</t>
        </is>
      </c>
      <c r="E1501" s="52" t="inlineStr">
        <is>
          <t>BASE-01</t>
        </is>
      </c>
      <c r="F1501" s="52" t="n">
        <v>2</v>
      </c>
      <c r="G1501" s="54" t="n">
        <v>1.02999997</v>
      </c>
      <c r="H1501" s="54" t="n">
        <v>1.39999998</v>
      </c>
      <c r="I1501" s="54" t="n">
        <v>1.05999994</v>
      </c>
      <c r="J1501" s="54" t="n">
        <v>0</v>
      </c>
      <c r="K1501" s="54" t="n">
        <v>87.4766235</v>
      </c>
      <c r="L1501" s="54" t="n">
        <v>0</v>
      </c>
      <c r="M1501" s="54" t="n">
        <v>-33.9670334</v>
      </c>
      <c r="N1501" s="54" t="n">
        <v>0.699999988</v>
      </c>
      <c r="O1501" s="54" t="n">
        <v>-1.49691832</v>
      </c>
      <c r="P1501" s="52" t="inlineStr">
        <is>
          <t>Flat</t>
        </is>
      </c>
      <c r="Q1501" s="52" t="inlineStr">
        <is>
          <t>Other</t>
        </is>
      </c>
      <c r="R1501" s="54" t="n">
        <v>0.92</v>
      </c>
      <c r="S1501" s="54" t="n">
        <v>0</v>
      </c>
      <c r="T1501" s="54" t="n">
        <v>0.22</v>
      </c>
      <c r="U1501" s="54" t="n">
        <v>0</v>
      </c>
      <c r="V1501" s="52" t="inlineStr">
        <is>
          <t>No</t>
        </is>
      </c>
      <c r="W1501" s="52" t="inlineStr">
        <is>
          <t>Yes</t>
        </is>
      </c>
      <c r="X1501" s="52" t="inlineStr">
        <is>
          <t>-</t>
        </is>
      </c>
      <c r="Y1501" s="52" t="inlineStr">
        <is>
          <t>Wire-mesh and geotextile cell filled with sand</t>
        </is>
      </c>
    </row>
    <row r="1502" outlineLevel="1">
      <c r="A1502" s="52" t="inlineStr">
        <is>
          <t>BASE-125</t>
        </is>
      </c>
      <c r="B1502" s="52" t="inlineStr">
        <is>
          <t>Base</t>
        </is>
      </c>
      <c r="C1502" s="63" t="inlineStr">
        <is>
          <t>Cube</t>
        </is>
      </c>
      <c r="D1502" s="60" t="inlineStr">
        <is>
          <t>HESCO cell</t>
        </is>
      </c>
      <c r="E1502" s="52" t="inlineStr">
        <is>
          <t>BASE-01</t>
        </is>
      </c>
      <c r="F1502" s="52" t="n">
        <v>2</v>
      </c>
      <c r="G1502" s="54" t="n">
        <v>1.02999997</v>
      </c>
      <c r="H1502" s="54" t="n">
        <v>1.39999998</v>
      </c>
      <c r="I1502" s="54" t="n">
        <v>1.05999994</v>
      </c>
      <c r="J1502" s="54" t="n">
        <v>0</v>
      </c>
      <c r="K1502" s="54" t="n">
        <v>85.79438020000001</v>
      </c>
      <c r="L1502" s="54" t="n">
        <v>0</v>
      </c>
      <c r="M1502" s="54" t="n">
        <v>-33.9084473</v>
      </c>
      <c r="N1502" s="54" t="n">
        <v>0.699999988</v>
      </c>
      <c r="O1502" s="54" t="n">
        <v>-2.49341989</v>
      </c>
      <c r="P1502" s="52" t="inlineStr">
        <is>
          <t>Flat</t>
        </is>
      </c>
      <c r="Q1502" s="52" t="inlineStr">
        <is>
          <t>Other</t>
        </is>
      </c>
      <c r="R1502" s="54" t="n">
        <v>0.92</v>
      </c>
      <c r="S1502" s="54" t="n">
        <v>0</v>
      </c>
      <c r="T1502" s="54" t="n">
        <v>0.22</v>
      </c>
      <c r="U1502" s="54" t="n">
        <v>0</v>
      </c>
      <c r="V1502" s="52" t="inlineStr">
        <is>
          <t>No</t>
        </is>
      </c>
      <c r="W1502" s="52" t="inlineStr">
        <is>
          <t>Yes</t>
        </is>
      </c>
      <c r="X1502" s="52" t="inlineStr">
        <is>
          <t>-</t>
        </is>
      </c>
      <c r="Y1502" s="52" t="inlineStr">
        <is>
          <t>Wire-mesh and geotextile cell filled with sand</t>
        </is>
      </c>
    </row>
    <row r="1503" outlineLevel="1">
      <c r="A1503" s="52" t="inlineStr">
        <is>
          <t>BASE-126</t>
        </is>
      </c>
      <c r="B1503" s="52" t="inlineStr">
        <is>
          <t>Base</t>
        </is>
      </c>
      <c r="C1503" s="63" t="inlineStr">
        <is>
          <t>Cube</t>
        </is>
      </c>
      <c r="D1503" s="60" t="inlineStr">
        <is>
          <t>HESCO cell</t>
        </is>
      </c>
      <c r="E1503" s="52" t="inlineStr">
        <is>
          <t>BASE-01</t>
        </is>
      </c>
      <c r="F1503" s="52" t="n">
        <v>2</v>
      </c>
      <c r="G1503" s="54" t="n">
        <v>1.02999997</v>
      </c>
      <c r="H1503" s="54" t="n">
        <v>1.39999998</v>
      </c>
      <c r="I1503" s="54" t="n">
        <v>1.05999994</v>
      </c>
      <c r="J1503" s="54" t="n">
        <v>0</v>
      </c>
      <c r="K1503" s="54" t="n">
        <v>84.1121445</v>
      </c>
      <c r="L1503" s="54" t="n">
        <v>0</v>
      </c>
      <c r="M1503" s="54" t="n">
        <v>-33.8206367</v>
      </c>
      <c r="N1503" s="54" t="n">
        <v>0.699999988</v>
      </c>
      <c r="O1503" s="54" t="n">
        <v>-3.48778033</v>
      </c>
      <c r="P1503" s="52" t="inlineStr">
        <is>
          <t>Flat</t>
        </is>
      </c>
      <c r="Q1503" s="52" t="inlineStr">
        <is>
          <t>Other</t>
        </is>
      </c>
      <c r="R1503" s="54" t="n">
        <v>0.92</v>
      </c>
      <c r="S1503" s="54" t="n">
        <v>0</v>
      </c>
      <c r="T1503" s="54" t="n">
        <v>0.22</v>
      </c>
      <c r="U1503" s="54" t="n">
        <v>0</v>
      </c>
      <c r="V1503" s="52" t="inlineStr">
        <is>
          <t>No</t>
        </is>
      </c>
      <c r="W1503" s="52" t="inlineStr">
        <is>
          <t>Yes</t>
        </is>
      </c>
      <c r="X1503" s="52" t="inlineStr">
        <is>
          <t>-</t>
        </is>
      </c>
      <c r="Y1503" s="52" t="inlineStr">
        <is>
          <t>Wire-mesh and geotextile cell filled with sand</t>
        </is>
      </c>
    </row>
    <row r="1504" outlineLevel="1">
      <c r="A1504" s="52" t="inlineStr">
        <is>
          <t>BASE-127</t>
        </is>
      </c>
      <c r="B1504" s="52" t="inlineStr">
        <is>
          <t>Base</t>
        </is>
      </c>
      <c r="C1504" s="63" t="inlineStr">
        <is>
          <t>Cube</t>
        </is>
      </c>
      <c r="D1504" s="60" t="inlineStr">
        <is>
          <t>HESCO cell</t>
        </is>
      </c>
      <c r="E1504" s="52" t="inlineStr">
        <is>
          <t>BASE-01</t>
        </is>
      </c>
      <c r="F1504" s="52" t="n">
        <v>2</v>
      </c>
      <c r="G1504" s="54" t="n">
        <v>1.02999997</v>
      </c>
      <c r="H1504" s="54" t="n">
        <v>1.39999998</v>
      </c>
      <c r="I1504" s="54" t="n">
        <v>1.05999994</v>
      </c>
      <c r="J1504" s="54" t="n">
        <v>0</v>
      </c>
      <c r="K1504" s="54" t="n">
        <v>82.42989350000001</v>
      </c>
      <c r="L1504" s="54" t="n">
        <v>0</v>
      </c>
      <c r="M1504" s="54" t="n">
        <v>-33.7036705</v>
      </c>
      <c r="N1504" s="54" t="n">
        <v>0.699999988</v>
      </c>
      <c r="O1504" s="54" t="n">
        <v>-4.47913456</v>
      </c>
      <c r="P1504" s="52" t="inlineStr">
        <is>
          <t>Flat</t>
        </is>
      </c>
      <c r="Q1504" s="52" t="inlineStr">
        <is>
          <t>Other</t>
        </is>
      </c>
      <c r="R1504" s="54" t="n">
        <v>0.92</v>
      </c>
      <c r="S1504" s="54" t="n">
        <v>0</v>
      </c>
      <c r="T1504" s="54" t="n">
        <v>0.22</v>
      </c>
      <c r="U1504" s="54" t="n">
        <v>0</v>
      </c>
      <c r="V1504" s="52" t="inlineStr">
        <is>
          <t>No</t>
        </is>
      </c>
      <c r="W1504" s="52" t="inlineStr">
        <is>
          <t>Yes</t>
        </is>
      </c>
      <c r="X1504" s="52" t="inlineStr">
        <is>
          <t>-</t>
        </is>
      </c>
      <c r="Y1504" s="52" t="inlineStr">
        <is>
          <t>Wire-mesh and geotextile cell filled with sand</t>
        </is>
      </c>
    </row>
    <row r="1505" outlineLevel="1">
      <c r="A1505" s="52" t="inlineStr">
        <is>
          <t>BASE-128</t>
        </is>
      </c>
      <c r="B1505" s="52" t="inlineStr">
        <is>
          <t>Base</t>
        </is>
      </c>
      <c r="C1505" s="63" t="inlineStr">
        <is>
          <t>Cube</t>
        </is>
      </c>
      <c r="D1505" s="60" t="inlineStr">
        <is>
          <t>HESCO cell</t>
        </is>
      </c>
      <c r="E1505" s="52" t="inlineStr">
        <is>
          <t>BASE-01</t>
        </is>
      </c>
      <c r="F1505" s="52" t="n">
        <v>2</v>
      </c>
      <c r="G1505" s="54" t="n">
        <v>1.02999997</v>
      </c>
      <c r="H1505" s="54" t="n">
        <v>1.39999998</v>
      </c>
      <c r="I1505" s="54" t="n">
        <v>1.05999994</v>
      </c>
      <c r="J1505" s="54" t="n">
        <v>0</v>
      </c>
      <c r="K1505" s="54" t="n">
        <v>80.7476654</v>
      </c>
      <c r="L1505" s="54" t="n">
        <v>0</v>
      </c>
      <c r="M1505" s="54" t="n">
        <v>-33.5576553</v>
      </c>
      <c r="N1505" s="54" t="n">
        <v>0.699999988</v>
      </c>
      <c r="O1505" s="54" t="n">
        <v>-5.46661186</v>
      </c>
      <c r="P1505" s="52" t="inlineStr">
        <is>
          <t>Flat</t>
        </is>
      </c>
      <c r="Q1505" s="52" t="inlineStr">
        <is>
          <t>Other</t>
        </is>
      </c>
      <c r="R1505" s="54" t="n">
        <v>0.92</v>
      </c>
      <c r="S1505" s="54" t="n">
        <v>0</v>
      </c>
      <c r="T1505" s="54" t="n">
        <v>0.22</v>
      </c>
      <c r="U1505" s="54" t="n">
        <v>0</v>
      </c>
      <c r="V1505" s="52" t="inlineStr">
        <is>
          <t>No</t>
        </is>
      </c>
      <c r="W1505" s="52" t="inlineStr">
        <is>
          <t>Yes</t>
        </is>
      </c>
      <c r="X1505" s="52" t="inlineStr">
        <is>
          <t>-</t>
        </is>
      </c>
      <c r="Y1505" s="52" t="inlineStr">
        <is>
          <t>Wire-mesh and geotextile cell filled with sand</t>
        </is>
      </c>
    </row>
    <row r="1506" outlineLevel="1">
      <c r="A1506" s="52" t="inlineStr">
        <is>
          <t>BASE-129</t>
        </is>
      </c>
      <c r="B1506" s="52" t="inlineStr">
        <is>
          <t>Base</t>
        </is>
      </c>
      <c r="C1506" s="63" t="inlineStr">
        <is>
          <t>Cube</t>
        </is>
      </c>
      <c r="D1506" s="60" t="inlineStr">
        <is>
          <t>HESCO cell</t>
        </is>
      </c>
      <c r="E1506" s="52" t="inlineStr">
        <is>
          <t>BASE-01</t>
        </is>
      </c>
      <c r="F1506" s="52" t="n">
        <v>2</v>
      </c>
      <c r="G1506" s="54" t="n">
        <v>1.02999997</v>
      </c>
      <c r="H1506" s="54" t="n">
        <v>1.39999998</v>
      </c>
      <c r="I1506" s="54" t="n">
        <v>1.05999994</v>
      </c>
      <c r="J1506" s="54" t="n">
        <v>0</v>
      </c>
      <c r="K1506" s="54" t="n">
        <v>79.06542210000001</v>
      </c>
      <c r="L1506" s="54" t="n">
        <v>0</v>
      </c>
      <c r="M1506" s="54" t="n">
        <v>-33.3827095</v>
      </c>
      <c r="N1506" s="54" t="n">
        <v>0.699999988</v>
      </c>
      <c r="O1506" s="54" t="n">
        <v>-6.44939232</v>
      </c>
      <c r="P1506" s="52" t="inlineStr">
        <is>
          <t>Flat</t>
        </is>
      </c>
      <c r="Q1506" s="52" t="inlineStr">
        <is>
          <t>Other</t>
        </is>
      </c>
      <c r="R1506" s="54" t="n">
        <v>0.92</v>
      </c>
      <c r="S1506" s="54" t="n">
        <v>0</v>
      </c>
      <c r="T1506" s="54" t="n">
        <v>0.22</v>
      </c>
      <c r="U1506" s="54" t="n">
        <v>0</v>
      </c>
      <c r="V1506" s="52" t="inlineStr">
        <is>
          <t>No</t>
        </is>
      </c>
      <c r="W1506" s="52" t="inlineStr">
        <is>
          <t>Yes</t>
        </is>
      </c>
      <c r="X1506" s="52" t="inlineStr">
        <is>
          <t>-</t>
        </is>
      </c>
      <c r="Y1506" s="52" t="inlineStr">
        <is>
          <t>Wire-mesh and geotextile cell filled with sand</t>
        </is>
      </c>
    </row>
    <row r="1507" outlineLevel="1">
      <c r="A1507" s="52" t="inlineStr">
        <is>
          <t>BASE-130</t>
        </is>
      </c>
      <c r="B1507" s="52" t="inlineStr">
        <is>
          <t>Base</t>
        </is>
      </c>
      <c r="C1507" s="63" t="inlineStr">
        <is>
          <t>Cube</t>
        </is>
      </c>
      <c r="D1507" s="60" t="inlineStr">
        <is>
          <t>HESCO cell</t>
        </is>
      </c>
      <c r="E1507" s="52" t="inlineStr">
        <is>
          <t>BASE-01</t>
        </is>
      </c>
      <c r="F1507" s="52" t="n">
        <v>2</v>
      </c>
      <c r="G1507" s="54" t="n">
        <v>1.02999997</v>
      </c>
      <c r="H1507" s="54" t="n">
        <v>1.39999998</v>
      </c>
      <c r="I1507" s="54" t="n">
        <v>1.05999994</v>
      </c>
      <c r="J1507" s="54" t="n">
        <v>0</v>
      </c>
      <c r="K1507" s="54" t="n">
        <v>77.3831711</v>
      </c>
      <c r="L1507" s="54" t="n">
        <v>0</v>
      </c>
      <c r="M1507" s="54" t="n">
        <v>-33.1789894</v>
      </c>
      <c r="N1507" s="54" t="n">
        <v>0.699999988</v>
      </c>
      <c r="O1507" s="54" t="n">
        <v>-7.42661428</v>
      </c>
      <c r="P1507" s="52" t="inlineStr">
        <is>
          <t>Flat</t>
        </is>
      </c>
      <c r="Q1507" s="52" t="inlineStr">
        <is>
          <t>Other</t>
        </is>
      </c>
      <c r="R1507" s="54" t="n">
        <v>0.92</v>
      </c>
      <c r="S1507" s="54" t="n">
        <v>0</v>
      </c>
      <c r="T1507" s="54" t="n">
        <v>0.22</v>
      </c>
      <c r="U1507" s="54" t="n">
        <v>0</v>
      </c>
      <c r="V1507" s="52" t="inlineStr">
        <is>
          <t>No</t>
        </is>
      </c>
      <c r="W1507" s="52" t="inlineStr">
        <is>
          <t>Yes</t>
        </is>
      </c>
      <c r="X1507" s="52" t="inlineStr">
        <is>
          <t>-</t>
        </is>
      </c>
      <c r="Y1507" s="52" t="inlineStr">
        <is>
          <t>Wire-mesh and geotextile cell filled with sand</t>
        </is>
      </c>
    </row>
    <row r="1508" outlineLevel="1">
      <c r="A1508" s="52" t="inlineStr">
        <is>
          <t>BASE-131</t>
        </is>
      </c>
      <c r="B1508" s="52" t="inlineStr">
        <is>
          <t>Base</t>
        </is>
      </c>
      <c r="C1508" s="63" t="inlineStr">
        <is>
          <t>Cube</t>
        </is>
      </c>
      <c r="D1508" s="60" t="inlineStr">
        <is>
          <t>HESCO cell</t>
        </is>
      </c>
      <c r="E1508" s="52" t="inlineStr">
        <is>
          <t>BASE-01</t>
        </is>
      </c>
      <c r="F1508" s="52" t="n">
        <v>2</v>
      </c>
      <c r="G1508" s="54" t="n">
        <v>1.02999997</v>
      </c>
      <c r="H1508" s="54" t="n">
        <v>1.39999998</v>
      </c>
      <c r="I1508" s="54" t="n">
        <v>1.05999994</v>
      </c>
      <c r="J1508" s="54" t="n">
        <v>0</v>
      </c>
      <c r="K1508" s="54" t="n">
        <v>75.7009201</v>
      </c>
      <c r="L1508" s="54" t="n">
        <v>0</v>
      </c>
      <c r="M1508" s="54" t="n">
        <v>-32.9466705</v>
      </c>
      <c r="N1508" s="54" t="n">
        <v>0.699999988</v>
      </c>
      <c r="O1508" s="54" t="n">
        <v>-8.39743423</v>
      </c>
      <c r="P1508" s="52" t="inlineStr">
        <is>
          <t>Flat</t>
        </is>
      </c>
      <c r="Q1508" s="52" t="inlineStr">
        <is>
          <t>Other</t>
        </is>
      </c>
      <c r="R1508" s="54" t="n">
        <v>0.92</v>
      </c>
      <c r="S1508" s="54" t="n">
        <v>0</v>
      </c>
      <c r="T1508" s="54" t="n">
        <v>0.22</v>
      </c>
      <c r="U1508" s="54" t="n">
        <v>0</v>
      </c>
      <c r="V1508" s="52" t="inlineStr">
        <is>
          <t>No</t>
        </is>
      </c>
      <c r="W1508" s="52" t="inlineStr">
        <is>
          <t>Yes</t>
        </is>
      </c>
      <c r="X1508" s="52" t="inlineStr">
        <is>
          <t>-</t>
        </is>
      </c>
      <c r="Y1508" s="52" t="inlineStr">
        <is>
          <t>Wire-mesh and geotextile cell filled with sand</t>
        </is>
      </c>
    </row>
    <row r="1509" outlineLevel="1">
      <c r="A1509" s="52" t="inlineStr">
        <is>
          <t>BASE-132</t>
        </is>
      </c>
      <c r="B1509" s="52" t="inlineStr">
        <is>
          <t>Base</t>
        </is>
      </c>
      <c r="C1509" s="63" t="inlineStr">
        <is>
          <t>Cube</t>
        </is>
      </c>
      <c r="D1509" s="60" t="inlineStr">
        <is>
          <t>HESCO cell</t>
        </is>
      </c>
      <c r="E1509" s="52" t="inlineStr">
        <is>
          <t>BASE-01</t>
        </is>
      </c>
      <c r="F1509" s="52" t="n">
        <v>2</v>
      </c>
      <c r="G1509" s="54" t="n">
        <v>1.02999997</v>
      </c>
      <c r="H1509" s="54" t="n">
        <v>1.39999998</v>
      </c>
      <c r="I1509" s="54" t="n">
        <v>1.05999994</v>
      </c>
      <c r="J1509" s="54" t="n">
        <v>0</v>
      </c>
      <c r="K1509" s="54" t="n">
        <v>74.018692</v>
      </c>
      <c r="L1509" s="54" t="n">
        <v>0</v>
      </c>
      <c r="M1509" s="54" t="n">
        <v>-32.685955</v>
      </c>
      <c r="N1509" s="54" t="n">
        <v>0.699999988</v>
      </c>
      <c r="O1509" s="54" t="n">
        <v>-9.361007689999999</v>
      </c>
      <c r="P1509" s="52" t="inlineStr">
        <is>
          <t>Flat</t>
        </is>
      </c>
      <c r="Q1509" s="52" t="inlineStr">
        <is>
          <t>Other</t>
        </is>
      </c>
      <c r="R1509" s="54" t="n">
        <v>0.92</v>
      </c>
      <c r="S1509" s="54" t="n">
        <v>0</v>
      </c>
      <c r="T1509" s="54" t="n">
        <v>0.22</v>
      </c>
      <c r="U1509" s="54" t="n">
        <v>0</v>
      </c>
      <c r="V1509" s="52" t="inlineStr">
        <is>
          <t>No</t>
        </is>
      </c>
      <c r="W1509" s="52" t="inlineStr">
        <is>
          <t>Yes</t>
        </is>
      </c>
      <c r="X1509" s="52" t="inlineStr">
        <is>
          <t>-</t>
        </is>
      </c>
      <c r="Y1509" s="52" t="inlineStr">
        <is>
          <t>Wire-mesh and geotextile cell filled with sand</t>
        </is>
      </c>
    </row>
    <row r="1510" outlineLevel="1">
      <c r="A1510" s="52" t="inlineStr">
        <is>
          <t>BASE-133</t>
        </is>
      </c>
      <c r="B1510" s="52" t="inlineStr">
        <is>
          <t>Base</t>
        </is>
      </c>
      <c r="C1510" s="63" t="inlineStr">
        <is>
          <t>Cube</t>
        </is>
      </c>
      <c r="D1510" s="60" t="inlineStr">
        <is>
          <t>HESCO cell</t>
        </is>
      </c>
      <c r="E1510" s="52" t="inlineStr">
        <is>
          <t>BASE-01</t>
        </is>
      </c>
      <c r="F1510" s="52" t="n">
        <v>2</v>
      </c>
      <c r="G1510" s="54" t="n">
        <v>1.02999997</v>
      </c>
      <c r="H1510" s="54" t="n">
        <v>1.39999998</v>
      </c>
      <c r="I1510" s="54" t="n">
        <v>1.05999994</v>
      </c>
      <c r="J1510" s="54" t="n">
        <v>0</v>
      </c>
      <c r="K1510" s="54" t="n">
        <v>72.33644099999999</v>
      </c>
      <c r="L1510" s="54" t="n">
        <v>0</v>
      </c>
      <c r="M1510" s="54" t="n">
        <v>-32.3970604</v>
      </c>
      <c r="N1510" s="54" t="n">
        <v>0.699999988</v>
      </c>
      <c r="O1510" s="54" t="n">
        <v>-10.3165207</v>
      </c>
      <c r="P1510" s="52" t="inlineStr">
        <is>
          <t>Flat</t>
        </is>
      </c>
      <c r="Q1510" s="52" t="inlineStr">
        <is>
          <t>Other</t>
        </is>
      </c>
      <c r="R1510" s="54" t="n">
        <v>0.92</v>
      </c>
      <c r="S1510" s="54" t="n">
        <v>0</v>
      </c>
      <c r="T1510" s="54" t="n">
        <v>0.22</v>
      </c>
      <c r="U1510" s="54" t="n">
        <v>0</v>
      </c>
      <c r="V1510" s="52" t="inlineStr">
        <is>
          <t>No</t>
        </is>
      </c>
      <c r="W1510" s="52" t="inlineStr">
        <is>
          <t>Yes</t>
        </is>
      </c>
      <c r="X1510" s="52" t="inlineStr">
        <is>
          <t>-</t>
        </is>
      </c>
      <c r="Y1510" s="52" t="inlineStr">
        <is>
          <t>Wire-mesh and geotextile cell filled with sand</t>
        </is>
      </c>
    </row>
    <row r="1511" outlineLevel="1">
      <c r="A1511" s="52" t="inlineStr">
        <is>
          <t>BASE-134</t>
        </is>
      </c>
      <c r="B1511" s="52" t="inlineStr">
        <is>
          <t>Base</t>
        </is>
      </c>
      <c r="C1511" s="63" t="inlineStr">
        <is>
          <t>Cube</t>
        </is>
      </c>
      <c r="D1511" s="60" t="inlineStr">
        <is>
          <t>HESCO cell</t>
        </is>
      </c>
      <c r="E1511" s="52" t="inlineStr">
        <is>
          <t>BASE-01</t>
        </is>
      </c>
      <c r="F1511" s="52" t="n">
        <v>2</v>
      </c>
      <c r="G1511" s="54" t="n">
        <v>1.02999997</v>
      </c>
      <c r="H1511" s="54" t="n">
        <v>1.39999998</v>
      </c>
      <c r="I1511" s="54" t="n">
        <v>1.05999994</v>
      </c>
      <c r="J1511" s="54" t="n">
        <v>0</v>
      </c>
      <c r="K1511" s="54" t="n">
        <v>70.6541977</v>
      </c>
      <c r="L1511" s="54" t="n">
        <v>0</v>
      </c>
      <c r="M1511" s="54" t="n">
        <v>-32.0802383</v>
      </c>
      <c r="N1511" s="54" t="n">
        <v>0.699999988</v>
      </c>
      <c r="O1511" s="54" t="n">
        <v>-11.2631397</v>
      </c>
      <c r="P1511" s="52" t="inlineStr">
        <is>
          <t>Flat</t>
        </is>
      </c>
      <c r="Q1511" s="52" t="inlineStr">
        <is>
          <t>Other</t>
        </is>
      </c>
      <c r="R1511" s="54" t="n">
        <v>0.92</v>
      </c>
      <c r="S1511" s="54" t="n">
        <v>0</v>
      </c>
      <c r="T1511" s="54" t="n">
        <v>0.22</v>
      </c>
      <c r="U1511" s="54" t="n">
        <v>0</v>
      </c>
      <c r="V1511" s="52" t="inlineStr">
        <is>
          <t>No</t>
        </is>
      </c>
      <c r="W1511" s="52" t="inlineStr">
        <is>
          <t>Yes</t>
        </is>
      </c>
      <c r="X1511" s="52" t="inlineStr">
        <is>
          <t>-</t>
        </is>
      </c>
      <c r="Y1511" s="52" t="inlineStr">
        <is>
          <t>Wire-mesh and geotextile cell filled with sand</t>
        </is>
      </c>
    </row>
    <row r="1512" outlineLevel="1">
      <c r="A1512" s="52" t="inlineStr">
        <is>
          <t>BASE-135</t>
        </is>
      </c>
      <c r="B1512" s="52" t="inlineStr">
        <is>
          <t>Base</t>
        </is>
      </c>
      <c r="C1512" s="63" t="inlineStr">
        <is>
          <t>Cube</t>
        </is>
      </c>
      <c r="D1512" s="60" t="inlineStr">
        <is>
          <t>HESCO cell</t>
        </is>
      </c>
      <c r="E1512" s="52" t="inlineStr">
        <is>
          <t>BASE-01</t>
        </is>
      </c>
      <c r="F1512" s="52" t="n">
        <v>2</v>
      </c>
      <c r="G1512" s="54" t="n">
        <v>1.02999997</v>
      </c>
      <c r="H1512" s="54" t="n">
        <v>1.39999998</v>
      </c>
      <c r="I1512" s="54" t="n">
        <v>1.05999994</v>
      </c>
      <c r="J1512" s="54" t="n">
        <v>0</v>
      </c>
      <c r="K1512" s="54" t="n">
        <v>68.971962</v>
      </c>
      <c r="L1512" s="54" t="n">
        <v>0</v>
      </c>
      <c r="M1512" s="54" t="n">
        <v>-31.7357674</v>
      </c>
      <c r="N1512" s="54" t="n">
        <v>0.699999988</v>
      </c>
      <c r="O1512" s="54" t="n">
        <v>-12.2000427</v>
      </c>
      <c r="P1512" s="52" t="inlineStr">
        <is>
          <t>Flat</t>
        </is>
      </c>
      <c r="Q1512" s="52" t="inlineStr">
        <is>
          <t>Other</t>
        </is>
      </c>
      <c r="R1512" s="54" t="n">
        <v>0.92</v>
      </c>
      <c r="S1512" s="54" t="n">
        <v>0</v>
      </c>
      <c r="T1512" s="54" t="n">
        <v>0.22</v>
      </c>
      <c r="U1512" s="54" t="n">
        <v>0</v>
      </c>
      <c r="V1512" s="52" t="inlineStr">
        <is>
          <t>No</t>
        </is>
      </c>
      <c r="W1512" s="52" t="inlineStr">
        <is>
          <t>Yes</t>
        </is>
      </c>
      <c r="X1512" s="52" t="inlineStr">
        <is>
          <t>-</t>
        </is>
      </c>
      <c r="Y1512" s="52" t="inlineStr">
        <is>
          <t>Wire-mesh and geotextile cell filled with sand</t>
        </is>
      </c>
    </row>
    <row r="1513" outlineLevel="1">
      <c r="A1513" s="52" t="inlineStr">
        <is>
          <t>BASE-136</t>
        </is>
      </c>
      <c r="B1513" s="52" t="inlineStr">
        <is>
          <t>Base</t>
        </is>
      </c>
      <c r="C1513" s="63" t="inlineStr">
        <is>
          <t>Cube</t>
        </is>
      </c>
      <c r="D1513" s="60" t="inlineStr">
        <is>
          <t>HESCO cell</t>
        </is>
      </c>
      <c r="E1513" s="52" t="inlineStr">
        <is>
          <t>BASE-01</t>
        </is>
      </c>
      <c r="F1513" s="52" t="n">
        <v>2</v>
      </c>
      <c r="G1513" s="54" t="n">
        <v>1.02999997</v>
      </c>
      <c r="H1513" s="54" t="n">
        <v>1.39999998</v>
      </c>
      <c r="I1513" s="54" t="n">
        <v>1.05999994</v>
      </c>
      <c r="J1513" s="54" t="n">
        <v>0</v>
      </c>
      <c r="K1513" s="54" t="n">
        <v>67.289711</v>
      </c>
      <c r="L1513" s="54" t="n">
        <v>0</v>
      </c>
      <c r="M1513" s="54" t="n">
        <v>-31.3639393</v>
      </c>
      <c r="N1513" s="54" t="n">
        <v>0.699999988</v>
      </c>
      <c r="O1513" s="54" t="n">
        <v>-13.1264372</v>
      </c>
      <c r="P1513" s="52" t="inlineStr">
        <is>
          <t>Flat</t>
        </is>
      </c>
      <c r="Q1513" s="52" t="inlineStr">
        <is>
          <t>Other</t>
        </is>
      </c>
      <c r="R1513" s="54" t="n">
        <v>0.92</v>
      </c>
      <c r="S1513" s="54" t="n">
        <v>0</v>
      </c>
      <c r="T1513" s="54" t="n">
        <v>0.22</v>
      </c>
      <c r="U1513" s="54" t="n">
        <v>0</v>
      </c>
      <c r="V1513" s="52" t="inlineStr">
        <is>
          <t>No</t>
        </is>
      </c>
      <c r="W1513" s="52" t="inlineStr">
        <is>
          <t>Yes</t>
        </is>
      </c>
      <c r="X1513" s="52" t="inlineStr">
        <is>
          <t>-</t>
        </is>
      </c>
      <c r="Y1513" s="52" t="inlineStr">
        <is>
          <t>Wire-mesh and geotextile cell filled with sand</t>
        </is>
      </c>
    </row>
    <row r="1514" outlineLevel="1">
      <c r="A1514" s="52" t="inlineStr">
        <is>
          <t>BASE-137</t>
        </is>
      </c>
      <c r="B1514" s="52" t="inlineStr">
        <is>
          <t>Base</t>
        </is>
      </c>
      <c r="C1514" s="63" t="inlineStr">
        <is>
          <t>Cube</t>
        </is>
      </c>
      <c r="D1514" s="60" t="inlineStr">
        <is>
          <t>HESCO cell</t>
        </is>
      </c>
      <c r="E1514" s="52" t="inlineStr">
        <is>
          <t>BASE-01</t>
        </is>
      </c>
      <c r="F1514" s="52" t="n">
        <v>2</v>
      </c>
      <c r="G1514" s="54" t="n">
        <v>1.02999997</v>
      </c>
      <c r="H1514" s="54" t="n">
        <v>1.39999998</v>
      </c>
      <c r="I1514" s="54" t="n">
        <v>1.05999994</v>
      </c>
      <c r="J1514" s="54" t="n">
        <v>0</v>
      </c>
      <c r="K1514" s="54" t="n">
        <v>65.60746</v>
      </c>
      <c r="L1514" s="54" t="n">
        <v>0</v>
      </c>
      <c r="M1514" s="54" t="n">
        <v>-30.9650726</v>
      </c>
      <c r="N1514" s="54" t="n">
        <v>0.699999988</v>
      </c>
      <c r="O1514" s="54" t="n">
        <v>-14.0415173</v>
      </c>
      <c r="P1514" s="52" t="inlineStr">
        <is>
          <t>Flat</t>
        </is>
      </c>
      <c r="Q1514" s="52" t="inlineStr">
        <is>
          <t>Other</t>
        </is>
      </c>
      <c r="R1514" s="54" t="n">
        <v>0.92</v>
      </c>
      <c r="S1514" s="54" t="n">
        <v>0</v>
      </c>
      <c r="T1514" s="54" t="n">
        <v>0.22</v>
      </c>
      <c r="U1514" s="54" t="n">
        <v>0</v>
      </c>
      <c r="V1514" s="52" t="inlineStr">
        <is>
          <t>No</t>
        </is>
      </c>
      <c r="W1514" s="52" t="inlineStr">
        <is>
          <t>Yes</t>
        </is>
      </c>
      <c r="X1514" s="52" t="inlineStr">
        <is>
          <t>-</t>
        </is>
      </c>
      <c r="Y1514" s="52" t="inlineStr">
        <is>
          <t>Wire-mesh and geotextile cell filled with sand</t>
        </is>
      </c>
    </row>
    <row r="1515" outlineLevel="1">
      <c r="A1515" s="52" t="inlineStr">
        <is>
          <t>BASE-138</t>
        </is>
      </c>
      <c r="B1515" s="52" t="inlineStr">
        <is>
          <t>Base</t>
        </is>
      </c>
      <c r="C1515" s="63" t="inlineStr">
        <is>
          <t>Cube</t>
        </is>
      </c>
      <c r="D1515" s="60" t="inlineStr">
        <is>
          <t>HESCO cell</t>
        </is>
      </c>
      <c r="E1515" s="52" t="inlineStr">
        <is>
          <t>BASE-01</t>
        </is>
      </c>
      <c r="F1515" s="52" t="n">
        <v>2</v>
      </c>
      <c r="G1515" s="54" t="n">
        <v>1.02999997</v>
      </c>
      <c r="H1515" s="54" t="n">
        <v>1.39999998</v>
      </c>
      <c r="I1515" s="54" t="n">
        <v>1.05999994</v>
      </c>
      <c r="J1515" s="54" t="n">
        <v>0</v>
      </c>
      <c r="K1515" s="54" t="n">
        <v>63.9252167</v>
      </c>
      <c r="L1515" s="54" t="n">
        <v>0</v>
      </c>
      <c r="M1515" s="54" t="n">
        <v>-30.5395164</v>
      </c>
      <c r="N1515" s="54" t="n">
        <v>0.699999988</v>
      </c>
      <c r="O1515" s="54" t="n">
        <v>-14.9444923</v>
      </c>
      <c r="P1515" s="52" t="inlineStr">
        <is>
          <t>Flat</t>
        </is>
      </c>
      <c r="Q1515" s="52" t="inlineStr">
        <is>
          <t>Other</t>
        </is>
      </c>
      <c r="R1515" s="54" t="n">
        <v>0.92</v>
      </c>
      <c r="S1515" s="54" t="n">
        <v>0</v>
      </c>
      <c r="T1515" s="54" t="n">
        <v>0.22</v>
      </c>
      <c r="U1515" s="54" t="n">
        <v>0</v>
      </c>
      <c r="V1515" s="52" t="inlineStr">
        <is>
          <t>No</t>
        </is>
      </c>
      <c r="W1515" s="52" t="inlineStr">
        <is>
          <t>Yes</t>
        </is>
      </c>
      <c r="X1515" s="52" t="inlineStr">
        <is>
          <t>-</t>
        </is>
      </c>
      <c r="Y1515" s="52" t="inlineStr">
        <is>
          <t>Wire-mesh and geotextile cell filled with sand</t>
        </is>
      </c>
    </row>
    <row r="1516" outlineLevel="1">
      <c r="A1516" s="52" t="inlineStr">
        <is>
          <t>BASE-139</t>
        </is>
      </c>
      <c r="B1516" s="52" t="inlineStr">
        <is>
          <t>Base</t>
        </is>
      </c>
      <c r="C1516" s="63" t="inlineStr">
        <is>
          <t>Cube</t>
        </is>
      </c>
      <c r="D1516" s="60" t="inlineStr">
        <is>
          <t>HESCO cell</t>
        </is>
      </c>
      <c r="E1516" s="52" t="inlineStr">
        <is>
          <t>BASE-01</t>
        </is>
      </c>
      <c r="F1516" s="52" t="n">
        <v>2</v>
      </c>
      <c r="G1516" s="54" t="n">
        <v>1.02999997</v>
      </c>
      <c r="H1516" s="54" t="n">
        <v>1.39999998</v>
      </c>
      <c r="I1516" s="54" t="n">
        <v>1.05999994</v>
      </c>
      <c r="J1516" s="54" t="n">
        <v>0</v>
      </c>
      <c r="K1516" s="54" t="n">
        <v>62.2429924</v>
      </c>
      <c r="L1516" s="54" t="n">
        <v>0</v>
      </c>
      <c r="M1516" s="54" t="n">
        <v>-30.0876427</v>
      </c>
      <c r="N1516" s="54" t="n">
        <v>0.699999988</v>
      </c>
      <c r="O1516" s="54" t="n">
        <v>-15.8345728</v>
      </c>
      <c r="P1516" s="52" t="inlineStr">
        <is>
          <t>Flat</t>
        </is>
      </c>
      <c r="Q1516" s="52" t="inlineStr">
        <is>
          <t>Other</t>
        </is>
      </c>
      <c r="R1516" s="54" t="n">
        <v>0.92</v>
      </c>
      <c r="S1516" s="54" t="n">
        <v>0</v>
      </c>
      <c r="T1516" s="54" t="n">
        <v>0.22</v>
      </c>
      <c r="U1516" s="54" t="n">
        <v>0</v>
      </c>
      <c r="V1516" s="52" t="inlineStr">
        <is>
          <t>No</t>
        </is>
      </c>
      <c r="W1516" s="52" t="inlineStr">
        <is>
          <t>Yes</t>
        </is>
      </c>
      <c r="X1516" s="52" t="inlineStr">
        <is>
          <t>-</t>
        </is>
      </c>
      <c r="Y1516" s="52" t="inlineStr">
        <is>
          <t>Wire-mesh and geotextile cell filled with sand</t>
        </is>
      </c>
    </row>
    <row r="1517" outlineLevel="1">
      <c r="A1517" s="52" t="inlineStr">
        <is>
          <t>BASE-140</t>
        </is>
      </c>
      <c r="B1517" s="52" t="inlineStr">
        <is>
          <t>Base</t>
        </is>
      </c>
      <c r="C1517" s="63" t="inlineStr">
        <is>
          <t>Cube</t>
        </is>
      </c>
      <c r="D1517" s="60" t="inlineStr">
        <is>
          <t>HESCO cell</t>
        </is>
      </c>
      <c r="E1517" s="52" t="inlineStr">
        <is>
          <t>BASE-01</t>
        </is>
      </c>
      <c r="F1517" s="52" t="n">
        <v>2</v>
      </c>
      <c r="G1517" s="54" t="n">
        <v>1.02999997</v>
      </c>
      <c r="H1517" s="54" t="n">
        <v>1.39999998</v>
      </c>
      <c r="I1517" s="54" t="n">
        <v>1.05999994</v>
      </c>
      <c r="J1517" s="54" t="n">
        <v>0</v>
      </c>
      <c r="K1517" s="54" t="n">
        <v>60.5607452</v>
      </c>
      <c r="L1517" s="54" t="n">
        <v>0</v>
      </c>
      <c r="M1517" s="54" t="n">
        <v>-29.609827</v>
      </c>
      <c r="N1517" s="54" t="n">
        <v>0.699999988</v>
      </c>
      <c r="O1517" s="54" t="n">
        <v>-16.7110176</v>
      </c>
      <c r="P1517" s="52" t="inlineStr">
        <is>
          <t>Flat</t>
        </is>
      </c>
      <c r="Q1517" s="52" t="inlineStr">
        <is>
          <t>Other</t>
        </is>
      </c>
      <c r="R1517" s="54" t="n">
        <v>0.92</v>
      </c>
      <c r="S1517" s="54" t="n">
        <v>0</v>
      </c>
      <c r="T1517" s="54" t="n">
        <v>0.22</v>
      </c>
      <c r="U1517" s="54" t="n">
        <v>0</v>
      </c>
      <c r="V1517" s="52" t="inlineStr">
        <is>
          <t>No</t>
        </is>
      </c>
      <c r="W1517" s="52" t="inlineStr">
        <is>
          <t>Yes</t>
        </is>
      </c>
      <c r="X1517" s="52" t="inlineStr">
        <is>
          <t>-</t>
        </is>
      </c>
      <c r="Y1517" s="52" t="inlineStr">
        <is>
          <t>Wire-mesh and geotextile cell filled with sand</t>
        </is>
      </c>
    </row>
    <row r="1518" outlineLevel="1">
      <c r="A1518" s="52" t="inlineStr">
        <is>
          <t>BASE-141</t>
        </is>
      </c>
      <c r="B1518" s="52" t="inlineStr">
        <is>
          <t>Base</t>
        </is>
      </c>
      <c r="C1518" s="63" t="inlineStr">
        <is>
          <t>Cube</t>
        </is>
      </c>
      <c r="D1518" s="60" t="inlineStr">
        <is>
          <t>HESCO cell</t>
        </is>
      </c>
      <c r="E1518" s="52" t="inlineStr">
        <is>
          <t>BASE-01</t>
        </is>
      </c>
      <c r="F1518" s="52" t="n">
        <v>2</v>
      </c>
      <c r="G1518" s="54" t="n">
        <v>1.02999997</v>
      </c>
      <c r="H1518" s="54" t="n">
        <v>1.39999998</v>
      </c>
      <c r="I1518" s="54" t="n">
        <v>1.05999994</v>
      </c>
      <c r="J1518" s="54" t="n">
        <v>0</v>
      </c>
      <c r="K1518" s="54" t="n">
        <v>58.8784981</v>
      </c>
      <c r="L1518" s="54" t="n">
        <v>0</v>
      </c>
      <c r="M1518" s="54" t="n">
        <v>-29.1064892</v>
      </c>
      <c r="N1518" s="54" t="n">
        <v>0.699999988</v>
      </c>
      <c r="O1518" s="54" t="n">
        <v>-17.5730572</v>
      </c>
      <c r="P1518" s="52" t="inlineStr">
        <is>
          <t>Flat</t>
        </is>
      </c>
      <c r="Q1518" s="52" t="inlineStr">
        <is>
          <t>Other</t>
        </is>
      </c>
      <c r="R1518" s="54" t="n">
        <v>0.92</v>
      </c>
      <c r="S1518" s="54" t="n">
        <v>0</v>
      </c>
      <c r="T1518" s="54" t="n">
        <v>0.22</v>
      </c>
      <c r="U1518" s="54" t="n">
        <v>0</v>
      </c>
      <c r="V1518" s="52" t="inlineStr">
        <is>
          <t>No</t>
        </is>
      </c>
      <c r="W1518" s="52" t="inlineStr">
        <is>
          <t>Yes</t>
        </is>
      </c>
      <c r="X1518" s="52" t="inlineStr">
        <is>
          <t>-</t>
        </is>
      </c>
      <c r="Y1518" s="52" t="inlineStr">
        <is>
          <t>Wire-mesh and geotextile cell filled with sand</t>
        </is>
      </c>
    </row>
    <row r="1519" outlineLevel="1">
      <c r="A1519" s="52" t="inlineStr">
        <is>
          <t>BASE-142</t>
        </is>
      </c>
      <c r="B1519" s="52" t="inlineStr">
        <is>
          <t>Base</t>
        </is>
      </c>
      <c r="C1519" s="63" t="inlineStr">
        <is>
          <t>Cube</t>
        </is>
      </c>
      <c r="D1519" s="60" t="inlineStr">
        <is>
          <t>HESCO cell</t>
        </is>
      </c>
      <c r="E1519" s="52" t="inlineStr">
        <is>
          <t>BASE-01</t>
        </is>
      </c>
      <c r="F1519" s="52" t="n">
        <v>2</v>
      </c>
      <c r="G1519" s="54" t="n">
        <v>1.02999997</v>
      </c>
      <c r="H1519" s="54" t="n">
        <v>1.39999998</v>
      </c>
      <c r="I1519" s="54" t="n">
        <v>1.05999994</v>
      </c>
      <c r="J1519" s="54" t="n">
        <v>0</v>
      </c>
      <c r="K1519" s="54" t="n">
        <v>57.1962624</v>
      </c>
      <c r="L1519" s="54" t="n">
        <v>0</v>
      </c>
      <c r="M1519" s="54" t="n">
        <v>-28.578064</v>
      </c>
      <c r="N1519" s="54" t="n">
        <v>0.699999988</v>
      </c>
      <c r="O1519" s="54" t="n">
        <v>-18.4199429</v>
      </c>
      <c r="P1519" s="52" t="inlineStr">
        <is>
          <t>Flat</t>
        </is>
      </c>
      <c r="Q1519" s="52" t="inlineStr">
        <is>
          <t>Other</t>
        </is>
      </c>
      <c r="R1519" s="54" t="n">
        <v>0.92</v>
      </c>
      <c r="S1519" s="54" t="n">
        <v>0</v>
      </c>
      <c r="T1519" s="54" t="n">
        <v>0.22</v>
      </c>
      <c r="U1519" s="54" t="n">
        <v>0</v>
      </c>
      <c r="V1519" s="52" t="inlineStr">
        <is>
          <t>No</t>
        </is>
      </c>
      <c r="W1519" s="52" t="inlineStr">
        <is>
          <t>Yes</t>
        </is>
      </c>
      <c r="X1519" s="52" t="inlineStr">
        <is>
          <t>-</t>
        </is>
      </c>
      <c r="Y1519" s="52" t="inlineStr">
        <is>
          <t>Wire-mesh and geotextile cell filled with sand</t>
        </is>
      </c>
    </row>
    <row r="1520" outlineLevel="1">
      <c r="A1520" s="52" t="inlineStr">
        <is>
          <t>BASE-143</t>
        </is>
      </c>
      <c r="B1520" s="52" t="inlineStr">
        <is>
          <t>Base</t>
        </is>
      </c>
      <c r="C1520" s="63" t="inlineStr">
        <is>
          <t>Cube</t>
        </is>
      </c>
      <c r="D1520" s="60" t="inlineStr">
        <is>
          <t>HESCO cell</t>
        </is>
      </c>
      <c r="E1520" s="52" t="inlineStr">
        <is>
          <t>BASE-01</t>
        </is>
      </c>
      <c r="F1520" s="52" t="n">
        <v>2</v>
      </c>
      <c r="G1520" s="54" t="n">
        <v>1.02999997</v>
      </c>
      <c r="H1520" s="54" t="n">
        <v>1.39999998</v>
      </c>
      <c r="I1520" s="54" t="n">
        <v>1.05999994</v>
      </c>
      <c r="J1520" s="54" t="n">
        <v>0</v>
      </c>
      <c r="K1520" s="54" t="n">
        <v>55.5140114</v>
      </c>
      <c r="L1520" s="54" t="n">
        <v>0</v>
      </c>
      <c r="M1520" s="54" t="n">
        <v>-28.0249996</v>
      </c>
      <c r="N1520" s="54" t="n">
        <v>0.699999988</v>
      </c>
      <c r="O1520" s="54" t="n">
        <v>-19.2509575</v>
      </c>
      <c r="P1520" s="52" t="inlineStr">
        <is>
          <t>Flat</t>
        </is>
      </c>
      <c r="Q1520" s="52" t="inlineStr">
        <is>
          <t>Other</t>
        </is>
      </c>
      <c r="R1520" s="54" t="n">
        <v>0.92</v>
      </c>
      <c r="S1520" s="54" t="n">
        <v>0</v>
      </c>
      <c r="T1520" s="54" t="n">
        <v>0.22</v>
      </c>
      <c r="U1520" s="54" t="n">
        <v>0</v>
      </c>
      <c r="V1520" s="52" t="inlineStr">
        <is>
          <t>No</t>
        </is>
      </c>
      <c r="W1520" s="52" t="inlineStr">
        <is>
          <t>Yes</t>
        </is>
      </c>
      <c r="X1520" s="52" t="inlineStr">
        <is>
          <t>-</t>
        </is>
      </c>
      <c r="Y1520" s="52" t="inlineStr">
        <is>
          <t>Wire-mesh and geotextile cell filled with sand</t>
        </is>
      </c>
    </row>
    <row r="1521" outlineLevel="1">
      <c r="A1521" s="52" t="inlineStr">
        <is>
          <t>BASE-144</t>
        </is>
      </c>
      <c r="B1521" s="52" t="inlineStr">
        <is>
          <t>Base</t>
        </is>
      </c>
      <c r="C1521" s="63" t="inlineStr">
        <is>
          <t>Cube</t>
        </is>
      </c>
      <c r="D1521" s="60" t="inlineStr">
        <is>
          <t>HESCO cell</t>
        </is>
      </c>
      <c r="E1521" s="52" t="inlineStr">
        <is>
          <t>BASE-01</t>
        </is>
      </c>
      <c r="F1521" s="52" t="n">
        <v>2</v>
      </c>
      <c r="G1521" s="54" t="n">
        <v>1.02999997</v>
      </c>
      <c r="H1521" s="54" t="n">
        <v>1.39999998</v>
      </c>
      <c r="I1521" s="54" t="n">
        <v>1.05999994</v>
      </c>
      <c r="J1521" s="54" t="n">
        <v>0</v>
      </c>
      <c r="K1521" s="54" t="n">
        <v>53.8317642</v>
      </c>
      <c r="L1521" s="54" t="n">
        <v>0</v>
      </c>
      <c r="M1521" s="54" t="n">
        <v>-27.4477787</v>
      </c>
      <c r="N1521" s="54" t="n">
        <v>0.699999988</v>
      </c>
      <c r="O1521" s="54" t="n">
        <v>-20.0653782</v>
      </c>
      <c r="P1521" s="52" t="inlineStr">
        <is>
          <t>Flat</t>
        </is>
      </c>
      <c r="Q1521" s="52" t="inlineStr">
        <is>
          <t>Other</t>
        </is>
      </c>
      <c r="R1521" s="54" t="n">
        <v>0.92</v>
      </c>
      <c r="S1521" s="54" t="n">
        <v>0</v>
      </c>
      <c r="T1521" s="54" t="n">
        <v>0.22</v>
      </c>
      <c r="U1521" s="54" t="n">
        <v>0</v>
      </c>
      <c r="V1521" s="52" t="inlineStr">
        <is>
          <t>No</t>
        </is>
      </c>
      <c r="W1521" s="52" t="inlineStr">
        <is>
          <t>Yes</t>
        </is>
      </c>
      <c r="X1521" s="52" t="inlineStr">
        <is>
          <t>-</t>
        </is>
      </c>
      <c r="Y1521" s="52" t="inlineStr">
        <is>
          <t>Wire-mesh and geotextile cell filled with sand</t>
        </is>
      </c>
    </row>
    <row r="1522" outlineLevel="1">
      <c r="A1522" s="52" t="inlineStr">
        <is>
          <t>BASE-145</t>
        </is>
      </c>
      <c r="B1522" s="52" t="inlineStr">
        <is>
          <t>Base</t>
        </is>
      </c>
      <c r="C1522" s="63" t="inlineStr">
        <is>
          <t>Cube</t>
        </is>
      </c>
      <c r="D1522" s="60" t="inlineStr">
        <is>
          <t>HESCO cell</t>
        </is>
      </c>
      <c r="E1522" s="52" t="inlineStr">
        <is>
          <t>BASE-01</t>
        </is>
      </c>
      <c r="F1522" s="52" t="n">
        <v>2</v>
      </c>
      <c r="G1522" s="54" t="n">
        <v>1.02999997</v>
      </c>
      <c r="H1522" s="54" t="n">
        <v>1.39999998</v>
      </c>
      <c r="I1522" s="54" t="n">
        <v>1.05999994</v>
      </c>
      <c r="J1522" s="54" t="n">
        <v>0</v>
      </c>
      <c r="K1522" s="54" t="n">
        <v>52.1495171</v>
      </c>
      <c r="L1522" s="54" t="n">
        <v>0</v>
      </c>
      <c r="M1522" s="54" t="n">
        <v>-26.846899</v>
      </c>
      <c r="N1522" s="54" t="n">
        <v>0.699999988</v>
      </c>
      <c r="O1522" s="54" t="n">
        <v>-20.8625011</v>
      </c>
      <c r="P1522" s="52" t="inlineStr">
        <is>
          <t>Flat</t>
        </is>
      </c>
      <c r="Q1522" s="52" t="inlineStr">
        <is>
          <t>Other</t>
        </is>
      </c>
      <c r="R1522" s="54" t="n">
        <v>0.92</v>
      </c>
      <c r="S1522" s="54" t="n">
        <v>0</v>
      </c>
      <c r="T1522" s="54" t="n">
        <v>0.22</v>
      </c>
      <c r="U1522" s="54" t="n">
        <v>0</v>
      </c>
      <c r="V1522" s="52" t="inlineStr">
        <is>
          <t>No</t>
        </is>
      </c>
      <c r="W1522" s="52" t="inlineStr">
        <is>
          <t>Yes</t>
        </is>
      </c>
      <c r="X1522" s="52" t="inlineStr">
        <is>
          <t>-</t>
        </is>
      </c>
      <c r="Y1522" s="52" t="inlineStr">
        <is>
          <t>Wire-mesh and geotextile cell filled with sand</t>
        </is>
      </c>
    </row>
    <row r="1523" outlineLevel="1">
      <c r="A1523" s="52" t="inlineStr">
        <is>
          <t>BASE-146</t>
        </is>
      </c>
      <c r="B1523" s="52" t="inlineStr">
        <is>
          <t>Base</t>
        </is>
      </c>
      <c r="C1523" s="63" t="inlineStr">
        <is>
          <t>Cube</t>
        </is>
      </c>
      <c r="D1523" s="60" t="inlineStr">
        <is>
          <t>HESCO cell</t>
        </is>
      </c>
      <c r="E1523" s="52" t="inlineStr">
        <is>
          <t>BASE-01</t>
        </is>
      </c>
      <c r="F1523" s="52" t="n">
        <v>2</v>
      </c>
      <c r="G1523" s="54" t="n">
        <v>1.02999997</v>
      </c>
      <c r="H1523" s="54" t="n">
        <v>1.39999998</v>
      </c>
      <c r="I1523" s="54" t="n">
        <v>1.05999994</v>
      </c>
      <c r="J1523" s="54" t="n">
        <v>0</v>
      </c>
      <c r="K1523" s="54" t="n">
        <v>50.4672852</v>
      </c>
      <c r="L1523" s="54" t="n">
        <v>0</v>
      </c>
      <c r="M1523" s="54" t="n">
        <v>-26.2228832</v>
      </c>
      <c r="N1523" s="54" t="n">
        <v>0.699999988</v>
      </c>
      <c r="O1523" s="54" t="n">
        <v>-21.6416359</v>
      </c>
      <c r="P1523" s="52" t="inlineStr">
        <is>
          <t>Flat</t>
        </is>
      </c>
      <c r="Q1523" s="52" t="inlineStr">
        <is>
          <t>Other</t>
        </is>
      </c>
      <c r="R1523" s="54" t="n">
        <v>0.92</v>
      </c>
      <c r="S1523" s="54" t="n">
        <v>0</v>
      </c>
      <c r="T1523" s="54" t="n">
        <v>0.22</v>
      </c>
      <c r="U1523" s="54" t="n">
        <v>0</v>
      </c>
      <c r="V1523" s="52" t="inlineStr">
        <is>
          <t>No</t>
        </is>
      </c>
      <c r="W1523" s="52" t="inlineStr">
        <is>
          <t>Yes</t>
        </is>
      </c>
      <c r="X1523" s="52" t="inlineStr">
        <is>
          <t>-</t>
        </is>
      </c>
      <c r="Y1523" s="52" t="inlineStr">
        <is>
          <t>Wire-mesh and geotextile cell filled with sand</t>
        </is>
      </c>
    </row>
    <row r="1524" outlineLevel="1">
      <c r="A1524" s="52" t="inlineStr">
        <is>
          <t>BASE-147</t>
        </is>
      </c>
      <c r="B1524" s="52" t="inlineStr">
        <is>
          <t>Base</t>
        </is>
      </c>
      <c r="C1524" s="63" t="inlineStr">
        <is>
          <t>Cube</t>
        </is>
      </c>
      <c r="D1524" s="60" t="inlineStr">
        <is>
          <t>HESCO cell</t>
        </is>
      </c>
      <c r="E1524" s="52" t="inlineStr">
        <is>
          <t>BASE-01</t>
        </is>
      </c>
      <c r="F1524" s="52" t="n">
        <v>2</v>
      </c>
      <c r="G1524" s="54" t="n">
        <v>1.02999997</v>
      </c>
      <c r="H1524" s="54" t="n">
        <v>1.39999998</v>
      </c>
      <c r="I1524" s="54" t="n">
        <v>1.05999994</v>
      </c>
      <c r="J1524" s="54" t="n">
        <v>0</v>
      </c>
      <c r="K1524" s="54" t="n">
        <v>48.7850342</v>
      </c>
      <c r="L1524" s="54" t="n">
        <v>0</v>
      </c>
      <c r="M1524" s="54" t="n">
        <v>-25.5762577</v>
      </c>
      <c r="N1524" s="54" t="n">
        <v>0.699999988</v>
      </c>
      <c r="O1524" s="54" t="n">
        <v>-22.4021225</v>
      </c>
      <c r="P1524" s="52" t="inlineStr">
        <is>
          <t>Flat</t>
        </is>
      </c>
      <c r="Q1524" s="52" t="inlineStr">
        <is>
          <t>Other</t>
        </is>
      </c>
      <c r="R1524" s="54" t="n">
        <v>0.92</v>
      </c>
      <c r="S1524" s="54" t="n">
        <v>0</v>
      </c>
      <c r="T1524" s="54" t="n">
        <v>0.22</v>
      </c>
      <c r="U1524" s="54" t="n">
        <v>0</v>
      </c>
      <c r="V1524" s="52" t="inlineStr">
        <is>
          <t>No</t>
        </is>
      </c>
      <c r="W1524" s="52" t="inlineStr">
        <is>
          <t>Yes</t>
        </is>
      </c>
      <c r="X1524" s="52" t="inlineStr">
        <is>
          <t>-</t>
        </is>
      </c>
      <c r="Y1524" s="52" t="inlineStr">
        <is>
          <t>Wire-mesh and geotextile cell filled with sand</t>
        </is>
      </c>
    </row>
    <row r="1525" outlineLevel="1">
      <c r="A1525" s="52" t="inlineStr">
        <is>
          <t>BASE-148</t>
        </is>
      </c>
      <c r="B1525" s="52" t="inlineStr">
        <is>
          <t>Base</t>
        </is>
      </c>
      <c r="C1525" s="63" t="inlineStr">
        <is>
          <t>Cube</t>
        </is>
      </c>
      <c r="D1525" s="60" t="inlineStr">
        <is>
          <t>HESCO cell</t>
        </is>
      </c>
      <c r="E1525" s="52" t="inlineStr">
        <is>
          <t>BASE-01</t>
        </is>
      </c>
      <c r="F1525" s="52" t="n">
        <v>2</v>
      </c>
      <c r="G1525" s="54" t="n">
        <v>1.02999997</v>
      </c>
      <c r="H1525" s="54" t="n">
        <v>1.39999998</v>
      </c>
      <c r="I1525" s="54" t="n">
        <v>1.05999994</v>
      </c>
      <c r="J1525" s="54" t="n">
        <v>0</v>
      </c>
      <c r="K1525" s="54" t="n">
        <v>47.102787</v>
      </c>
      <c r="L1525" s="54" t="n">
        <v>0</v>
      </c>
      <c r="M1525" s="54" t="n">
        <v>-24.9075851</v>
      </c>
      <c r="N1525" s="54" t="n">
        <v>0.699999988</v>
      </c>
      <c r="O1525" s="54" t="n">
        <v>-23.1432972</v>
      </c>
      <c r="P1525" s="52" t="inlineStr">
        <is>
          <t>Flat</t>
        </is>
      </c>
      <c r="Q1525" s="52" t="inlineStr">
        <is>
          <t>Other</t>
        </is>
      </c>
      <c r="R1525" s="54" t="n">
        <v>0.92</v>
      </c>
      <c r="S1525" s="54" t="n">
        <v>0</v>
      </c>
      <c r="T1525" s="54" t="n">
        <v>0.22</v>
      </c>
      <c r="U1525" s="54" t="n">
        <v>0</v>
      </c>
      <c r="V1525" s="52" t="inlineStr">
        <is>
          <t>No</t>
        </is>
      </c>
      <c r="W1525" s="52" t="inlineStr">
        <is>
          <t>Yes</t>
        </is>
      </c>
      <c r="X1525" s="52" t="inlineStr">
        <is>
          <t>-</t>
        </is>
      </c>
      <c r="Y1525" s="52" t="inlineStr">
        <is>
          <t>Wire-mesh and geotextile cell filled with sand</t>
        </is>
      </c>
    </row>
    <row r="1526" outlineLevel="1">
      <c r="A1526" s="52" t="inlineStr">
        <is>
          <t>BASE-149</t>
        </is>
      </c>
      <c r="B1526" s="52" t="inlineStr">
        <is>
          <t>Base</t>
        </is>
      </c>
      <c r="C1526" s="63" t="inlineStr">
        <is>
          <t>Cube</t>
        </is>
      </c>
      <c r="D1526" s="60" t="inlineStr">
        <is>
          <t>HESCO cell</t>
        </is>
      </c>
      <c r="E1526" s="52" t="inlineStr">
        <is>
          <t>BASE-01</t>
        </is>
      </c>
      <c r="F1526" s="52" t="n">
        <v>2</v>
      </c>
      <c r="G1526" s="54" t="n">
        <v>1.02999997</v>
      </c>
      <c r="H1526" s="54" t="n">
        <v>1.39999998</v>
      </c>
      <c r="I1526" s="54" t="n">
        <v>1.05999994</v>
      </c>
      <c r="J1526" s="54" t="n">
        <v>0</v>
      </c>
      <c r="K1526" s="54" t="n">
        <v>45.4205589</v>
      </c>
      <c r="L1526" s="54" t="n">
        <v>0</v>
      </c>
      <c r="M1526" s="54" t="n">
        <v>-24.217453</v>
      </c>
      <c r="N1526" s="54" t="n">
        <v>0.699999988</v>
      </c>
      <c r="O1526" s="54" t="n">
        <v>-23.8645134</v>
      </c>
      <c r="P1526" s="52" t="inlineStr">
        <is>
          <t>Flat</t>
        </is>
      </c>
      <c r="Q1526" s="52" t="inlineStr">
        <is>
          <t>Other</t>
        </is>
      </c>
      <c r="R1526" s="54" t="n">
        <v>0.92</v>
      </c>
      <c r="S1526" s="54" t="n">
        <v>0</v>
      </c>
      <c r="T1526" s="54" t="n">
        <v>0.22</v>
      </c>
      <c r="U1526" s="54" t="n">
        <v>0</v>
      </c>
      <c r="V1526" s="52" t="inlineStr">
        <is>
          <t>No</t>
        </is>
      </c>
      <c r="W1526" s="52" t="inlineStr">
        <is>
          <t>Yes</t>
        </is>
      </c>
      <c r="X1526" s="52" t="inlineStr">
        <is>
          <t>-</t>
        </is>
      </c>
      <c r="Y1526" s="52" t="inlineStr">
        <is>
          <t>Wire-mesh and geotextile cell filled with sand</t>
        </is>
      </c>
    </row>
    <row r="1527" outlineLevel="1">
      <c r="A1527" s="52" t="inlineStr">
        <is>
          <t>BASE-150</t>
        </is>
      </c>
      <c r="B1527" s="52" t="inlineStr">
        <is>
          <t>Base</t>
        </is>
      </c>
      <c r="C1527" s="63" t="inlineStr">
        <is>
          <t>Cube</t>
        </is>
      </c>
      <c r="D1527" s="60" t="inlineStr">
        <is>
          <t>HESCO cell</t>
        </is>
      </c>
      <c r="E1527" s="52" t="inlineStr">
        <is>
          <t>BASE-01</t>
        </is>
      </c>
      <c r="F1527" s="52" t="n">
        <v>2</v>
      </c>
      <c r="G1527" s="54" t="n">
        <v>1.02999997</v>
      </c>
      <c r="H1527" s="54" t="n">
        <v>1.39999998</v>
      </c>
      <c r="I1527" s="54" t="n">
        <v>1.05999994</v>
      </c>
      <c r="J1527" s="54" t="n">
        <v>0</v>
      </c>
      <c r="K1527" s="54" t="n">
        <v>43.7383156</v>
      </c>
      <c r="L1527" s="54" t="n">
        <v>0</v>
      </c>
      <c r="M1527" s="54" t="n">
        <v>-23.5064373</v>
      </c>
      <c r="N1527" s="54" t="n">
        <v>0.699999988</v>
      </c>
      <c r="O1527" s="54" t="n">
        <v>-24.5651665</v>
      </c>
      <c r="P1527" s="52" t="inlineStr">
        <is>
          <t>Flat</t>
        </is>
      </c>
      <c r="Q1527" s="52" t="inlineStr">
        <is>
          <t>Other</t>
        </is>
      </c>
      <c r="R1527" s="54" t="n">
        <v>0.92</v>
      </c>
      <c r="S1527" s="54" t="n">
        <v>0</v>
      </c>
      <c r="T1527" s="54" t="n">
        <v>0.22</v>
      </c>
      <c r="U1527" s="54" t="n">
        <v>0</v>
      </c>
      <c r="V1527" s="52" t="inlineStr">
        <is>
          <t>No</t>
        </is>
      </c>
      <c r="W1527" s="52" t="inlineStr">
        <is>
          <t>Yes</t>
        </is>
      </c>
      <c r="X1527" s="52" t="inlineStr">
        <is>
          <t>-</t>
        </is>
      </c>
      <c r="Y1527" s="52" t="inlineStr">
        <is>
          <t>Wire-mesh and geotextile cell filled with sand</t>
        </is>
      </c>
    </row>
    <row r="1528" outlineLevel="1">
      <c r="A1528" s="52" t="inlineStr">
        <is>
          <t>BASE-151</t>
        </is>
      </c>
      <c r="B1528" s="52" t="inlineStr">
        <is>
          <t>Base</t>
        </is>
      </c>
      <c r="C1528" s="63" t="inlineStr">
        <is>
          <t>Cube</t>
        </is>
      </c>
      <c r="D1528" s="60" t="inlineStr">
        <is>
          <t>HESCO cell</t>
        </is>
      </c>
      <c r="E1528" s="52" t="inlineStr">
        <is>
          <t>BASE-01</t>
        </is>
      </c>
      <c r="F1528" s="52" t="n">
        <v>2</v>
      </c>
      <c r="G1528" s="54" t="n">
        <v>1.02999997</v>
      </c>
      <c r="H1528" s="54" t="n">
        <v>1.39999998</v>
      </c>
      <c r="I1528" s="54" t="n">
        <v>1.05999994</v>
      </c>
      <c r="J1528" s="54" t="n">
        <v>0</v>
      </c>
      <c r="K1528" s="54" t="n">
        <v>42.0560722</v>
      </c>
      <c r="L1528" s="54" t="n">
        <v>0</v>
      </c>
      <c r="M1528" s="54" t="n">
        <v>-22.7751541</v>
      </c>
      <c r="N1528" s="54" t="n">
        <v>0.699999988</v>
      </c>
      <c r="O1528" s="54" t="n">
        <v>-25.244648</v>
      </c>
      <c r="P1528" s="52" t="inlineStr">
        <is>
          <t>Flat</t>
        </is>
      </c>
      <c r="Q1528" s="52" t="inlineStr">
        <is>
          <t>Other</t>
        </is>
      </c>
      <c r="R1528" s="54" t="n">
        <v>0.92</v>
      </c>
      <c r="S1528" s="54" t="n">
        <v>0</v>
      </c>
      <c r="T1528" s="54" t="n">
        <v>0.22</v>
      </c>
      <c r="U1528" s="54" t="n">
        <v>0</v>
      </c>
      <c r="V1528" s="52" t="inlineStr">
        <is>
          <t>No</t>
        </is>
      </c>
      <c r="W1528" s="52" t="inlineStr">
        <is>
          <t>Yes</t>
        </is>
      </c>
      <c r="X1528" s="52" t="inlineStr">
        <is>
          <t>-</t>
        </is>
      </c>
      <c r="Y1528" s="52" t="inlineStr">
        <is>
          <t>Wire-mesh and geotextile cell filled with sand</t>
        </is>
      </c>
    </row>
    <row r="1529" outlineLevel="1">
      <c r="A1529" s="52" t="inlineStr">
        <is>
          <t>BASE-152</t>
        </is>
      </c>
      <c r="B1529" s="52" t="inlineStr">
        <is>
          <t>Base</t>
        </is>
      </c>
      <c r="C1529" s="63" t="inlineStr">
        <is>
          <t>Cube</t>
        </is>
      </c>
      <c r="D1529" s="60" t="inlineStr">
        <is>
          <t>HESCO cell</t>
        </is>
      </c>
      <c r="E1529" s="52" t="inlineStr">
        <is>
          <t>BASE-01</t>
        </is>
      </c>
      <c r="F1529" s="52" t="n">
        <v>2</v>
      </c>
      <c r="G1529" s="54" t="n">
        <v>1.02999997</v>
      </c>
      <c r="H1529" s="54" t="n">
        <v>1.39999998</v>
      </c>
      <c r="I1529" s="54" t="n">
        <v>1.05999994</v>
      </c>
      <c r="J1529" s="54" t="n">
        <v>0</v>
      </c>
      <c r="K1529" s="54" t="n">
        <v>40.3738213</v>
      </c>
      <c r="L1529" s="54" t="n">
        <v>0</v>
      </c>
      <c r="M1529" s="54" t="n">
        <v>-22.0242443</v>
      </c>
      <c r="N1529" s="54" t="n">
        <v>0.699999988</v>
      </c>
      <c r="O1529" s="54" t="n">
        <v>-25.9023685</v>
      </c>
      <c r="P1529" s="52" t="inlineStr">
        <is>
          <t>Flat</t>
        </is>
      </c>
      <c r="Q1529" s="52" t="inlineStr">
        <is>
          <t>Other</t>
        </is>
      </c>
      <c r="R1529" s="54" t="n">
        <v>0.92</v>
      </c>
      <c r="S1529" s="54" t="n">
        <v>0</v>
      </c>
      <c r="T1529" s="54" t="n">
        <v>0.22</v>
      </c>
      <c r="U1529" s="54" t="n">
        <v>0</v>
      </c>
      <c r="V1529" s="52" t="inlineStr">
        <is>
          <t>No</t>
        </is>
      </c>
      <c r="W1529" s="52" t="inlineStr">
        <is>
          <t>Yes</t>
        </is>
      </c>
      <c r="X1529" s="52" t="inlineStr">
        <is>
          <t>-</t>
        </is>
      </c>
      <c r="Y1529" s="52" t="inlineStr">
        <is>
          <t>Wire-mesh and geotextile cell filled with sand</t>
        </is>
      </c>
    </row>
    <row r="1530" outlineLevel="1">
      <c r="A1530" s="52" t="inlineStr">
        <is>
          <t>BASE-153</t>
        </is>
      </c>
      <c r="B1530" s="52" t="inlineStr">
        <is>
          <t>Base</t>
        </is>
      </c>
      <c r="C1530" s="63" t="inlineStr">
        <is>
          <t>Cube</t>
        </is>
      </c>
      <c r="D1530" s="60" t="inlineStr">
        <is>
          <t>HESCO cell</t>
        </is>
      </c>
      <c r="E1530" s="52" t="inlineStr">
        <is>
          <t>BASE-01</t>
        </is>
      </c>
      <c r="F1530" s="52" t="n">
        <v>2</v>
      </c>
      <c r="G1530" s="54" t="n">
        <v>1.02999997</v>
      </c>
      <c r="H1530" s="54" t="n">
        <v>1.39999998</v>
      </c>
      <c r="I1530" s="54" t="n">
        <v>1.05999994</v>
      </c>
      <c r="J1530" s="54" t="n">
        <v>0</v>
      </c>
      <c r="K1530" s="54" t="n">
        <v>38.6915703</v>
      </c>
      <c r="L1530" s="54" t="n">
        <v>0</v>
      </c>
      <c r="M1530" s="54" t="n">
        <v>-21.2543468</v>
      </c>
      <c r="N1530" s="54" t="n">
        <v>0.699999988</v>
      </c>
      <c r="O1530" s="54" t="n">
        <v>-26.5377598</v>
      </c>
      <c r="P1530" s="52" t="inlineStr">
        <is>
          <t>Flat</t>
        </is>
      </c>
      <c r="Q1530" s="52" t="inlineStr">
        <is>
          <t>Other</t>
        </is>
      </c>
      <c r="R1530" s="54" t="n">
        <v>0.92</v>
      </c>
      <c r="S1530" s="54" t="n">
        <v>0</v>
      </c>
      <c r="T1530" s="54" t="n">
        <v>0.22</v>
      </c>
      <c r="U1530" s="54" t="n">
        <v>0</v>
      </c>
      <c r="V1530" s="52" t="inlineStr">
        <is>
          <t>No</t>
        </is>
      </c>
      <c r="W1530" s="52" t="inlineStr">
        <is>
          <t>Yes</t>
        </is>
      </c>
      <c r="X1530" s="52" t="inlineStr">
        <is>
          <t>-</t>
        </is>
      </c>
      <c r="Y1530" s="52" t="inlineStr">
        <is>
          <t>Wire-mesh and geotextile cell filled with sand</t>
        </is>
      </c>
    </row>
    <row r="1531" outlineLevel="1">
      <c r="A1531" s="52" t="inlineStr">
        <is>
          <t>BASE-154</t>
        </is>
      </c>
      <c r="B1531" s="52" t="inlineStr">
        <is>
          <t>Base</t>
        </is>
      </c>
      <c r="C1531" s="63" t="inlineStr">
        <is>
          <t>Cube</t>
        </is>
      </c>
      <c r="D1531" s="60" t="inlineStr">
        <is>
          <t>HESCO cell</t>
        </is>
      </c>
      <c r="E1531" s="52" t="inlineStr">
        <is>
          <t>BASE-01</t>
        </is>
      </c>
      <c r="F1531" s="52" t="n">
        <v>2</v>
      </c>
      <c r="G1531" s="54" t="n">
        <v>1.02999997</v>
      </c>
      <c r="H1531" s="54" t="n">
        <v>1.39999998</v>
      </c>
      <c r="I1531" s="54" t="n">
        <v>1.05999994</v>
      </c>
      <c r="J1531" s="54" t="n">
        <v>0</v>
      </c>
      <c r="K1531" s="54" t="n">
        <v>37.0093498</v>
      </c>
      <c r="L1531" s="54" t="n">
        <v>0</v>
      </c>
      <c r="M1531" s="54" t="n">
        <v>-20.4661446</v>
      </c>
      <c r="N1531" s="54" t="n">
        <v>0.699999988</v>
      </c>
      <c r="O1531" s="54" t="n">
        <v>-27.1502666</v>
      </c>
      <c r="P1531" s="52" t="inlineStr">
        <is>
          <t>Flat</t>
        </is>
      </c>
      <c r="Q1531" s="52" t="inlineStr">
        <is>
          <t>Other</t>
        </is>
      </c>
      <c r="R1531" s="54" t="n">
        <v>0.92</v>
      </c>
      <c r="S1531" s="54" t="n">
        <v>0</v>
      </c>
      <c r="T1531" s="54" t="n">
        <v>0.22</v>
      </c>
      <c r="U1531" s="54" t="n">
        <v>0</v>
      </c>
      <c r="V1531" s="52" t="inlineStr">
        <is>
          <t>No</t>
        </is>
      </c>
      <c r="W1531" s="52" t="inlineStr">
        <is>
          <t>Yes</t>
        </is>
      </c>
      <c r="X1531" s="52" t="inlineStr">
        <is>
          <t>-</t>
        </is>
      </c>
      <c r="Y1531" s="52" t="inlineStr">
        <is>
          <t>Wire-mesh and geotextile cell filled with sand</t>
        </is>
      </c>
    </row>
    <row r="1532" outlineLevel="1">
      <c r="A1532" s="52" t="inlineStr">
        <is>
          <t>BASE-155</t>
        </is>
      </c>
      <c r="B1532" s="52" t="inlineStr">
        <is>
          <t>Base</t>
        </is>
      </c>
      <c r="C1532" s="63" t="inlineStr">
        <is>
          <t>Cube</t>
        </is>
      </c>
      <c r="D1532" s="60" t="inlineStr">
        <is>
          <t>HESCO cell</t>
        </is>
      </c>
      <c r="E1532" s="52" t="inlineStr">
        <is>
          <t>BASE-01</t>
        </is>
      </c>
      <c r="F1532" s="52" t="n">
        <v>2</v>
      </c>
      <c r="G1532" s="54" t="n">
        <v>1.02999997</v>
      </c>
      <c r="H1532" s="54" t="n">
        <v>1.39999998</v>
      </c>
      <c r="I1532" s="54" t="n">
        <v>1.05999994</v>
      </c>
      <c r="J1532" s="54" t="n">
        <v>0</v>
      </c>
      <c r="K1532" s="54" t="n">
        <v>35.3271027</v>
      </c>
      <c r="L1532" s="54" t="n">
        <v>0</v>
      </c>
      <c r="M1532" s="54" t="n">
        <v>-19.6602821</v>
      </c>
      <c r="N1532" s="54" t="n">
        <v>0.699999988</v>
      </c>
      <c r="O1532" s="54" t="n">
        <v>-27.7393818</v>
      </c>
      <c r="P1532" s="52" t="inlineStr">
        <is>
          <t>Flat</t>
        </is>
      </c>
      <c r="Q1532" s="52" t="inlineStr">
        <is>
          <t>Other</t>
        </is>
      </c>
      <c r="R1532" s="54" t="n">
        <v>0.92</v>
      </c>
      <c r="S1532" s="54" t="n">
        <v>0</v>
      </c>
      <c r="T1532" s="54" t="n">
        <v>0.22</v>
      </c>
      <c r="U1532" s="54" t="n">
        <v>0</v>
      </c>
      <c r="V1532" s="52" t="inlineStr">
        <is>
          <t>No</t>
        </is>
      </c>
      <c r="W1532" s="52" t="inlineStr">
        <is>
          <t>Yes</t>
        </is>
      </c>
      <c r="X1532" s="52" t="inlineStr">
        <is>
          <t>-</t>
        </is>
      </c>
      <c r="Y1532" s="52" t="inlineStr">
        <is>
          <t>Wire-mesh and geotextile cell filled with sand</t>
        </is>
      </c>
    </row>
    <row r="1533" outlineLevel="1">
      <c r="A1533" s="52" t="inlineStr">
        <is>
          <t>BASE-156</t>
        </is>
      </c>
      <c r="B1533" s="52" t="inlineStr">
        <is>
          <t>Base</t>
        </is>
      </c>
      <c r="C1533" s="63" t="inlineStr">
        <is>
          <t>Cube</t>
        </is>
      </c>
      <c r="D1533" s="60" t="inlineStr">
        <is>
          <t>HESCO cell</t>
        </is>
      </c>
      <c r="E1533" s="52" t="inlineStr">
        <is>
          <t>BASE-01</t>
        </is>
      </c>
      <c r="F1533" s="52" t="n">
        <v>2</v>
      </c>
      <c r="G1533" s="54" t="n">
        <v>1.02999997</v>
      </c>
      <c r="H1533" s="54" t="n">
        <v>1.39999998</v>
      </c>
      <c r="I1533" s="54" t="n">
        <v>1.05999994</v>
      </c>
      <c r="J1533" s="54" t="n">
        <v>0</v>
      </c>
      <c r="K1533" s="54" t="n">
        <v>33.6448555</v>
      </c>
      <c r="L1533" s="54" t="n">
        <v>0</v>
      </c>
      <c r="M1533" s="54" t="n">
        <v>-18.8374786</v>
      </c>
      <c r="N1533" s="54" t="n">
        <v>0.699999988</v>
      </c>
      <c r="O1533" s="54" t="n">
        <v>-28.3045845</v>
      </c>
      <c r="P1533" s="52" t="inlineStr">
        <is>
          <t>Flat</t>
        </is>
      </c>
      <c r="Q1533" s="52" t="inlineStr">
        <is>
          <t>Other</t>
        </is>
      </c>
      <c r="R1533" s="54" t="n">
        <v>0.92</v>
      </c>
      <c r="S1533" s="54" t="n">
        <v>0</v>
      </c>
      <c r="T1533" s="54" t="n">
        <v>0.22</v>
      </c>
      <c r="U1533" s="54" t="n">
        <v>0</v>
      </c>
      <c r="V1533" s="52" t="inlineStr">
        <is>
          <t>No</t>
        </is>
      </c>
      <c r="W1533" s="52" t="inlineStr">
        <is>
          <t>Yes</t>
        </is>
      </c>
      <c r="X1533" s="52" t="inlineStr">
        <is>
          <t>-</t>
        </is>
      </c>
      <c r="Y1533" s="52" t="inlineStr">
        <is>
          <t>Wire-mesh and geotextile cell filled with sand</t>
        </is>
      </c>
    </row>
    <row r="1534" outlineLevel="1">
      <c r="A1534" s="52" t="inlineStr">
        <is>
          <t>BASE-157</t>
        </is>
      </c>
      <c r="B1534" s="52" t="inlineStr">
        <is>
          <t>Base</t>
        </is>
      </c>
      <c r="C1534" s="63" t="inlineStr">
        <is>
          <t>Cube</t>
        </is>
      </c>
      <c r="D1534" s="60" t="inlineStr">
        <is>
          <t>HESCO cell</t>
        </is>
      </c>
      <c r="E1534" s="52" t="inlineStr">
        <is>
          <t>BASE-01</t>
        </is>
      </c>
      <c r="F1534" s="52" t="n">
        <v>2</v>
      </c>
      <c r="G1534" s="54" t="n">
        <v>1.02999997</v>
      </c>
      <c r="H1534" s="54" t="n">
        <v>1.39999998</v>
      </c>
      <c r="I1534" s="54" t="n">
        <v>1.05999994</v>
      </c>
      <c r="J1534" s="54" t="n">
        <v>0</v>
      </c>
      <c r="K1534" s="54" t="n">
        <v>31.9626083</v>
      </c>
      <c r="L1534" s="54" t="n">
        <v>0</v>
      </c>
      <c r="M1534" s="54" t="n">
        <v>-17.9984341</v>
      </c>
      <c r="N1534" s="54" t="n">
        <v>0.699999988</v>
      </c>
      <c r="O1534" s="54" t="n">
        <v>-28.8453865</v>
      </c>
      <c r="P1534" s="52" t="inlineStr">
        <is>
          <t>Flat</t>
        </is>
      </c>
      <c r="Q1534" s="52" t="inlineStr">
        <is>
          <t>Other</t>
        </is>
      </c>
      <c r="R1534" s="54" t="n">
        <v>0.92</v>
      </c>
      <c r="S1534" s="54" t="n">
        <v>0</v>
      </c>
      <c r="T1534" s="54" t="n">
        <v>0.22</v>
      </c>
      <c r="U1534" s="54" t="n">
        <v>0</v>
      </c>
      <c r="V1534" s="52" t="inlineStr">
        <is>
          <t>No</t>
        </is>
      </c>
      <c r="W1534" s="52" t="inlineStr">
        <is>
          <t>Yes</t>
        </is>
      </c>
      <c r="X1534" s="52" t="inlineStr">
        <is>
          <t>-</t>
        </is>
      </c>
      <c r="Y1534" s="52" t="inlineStr">
        <is>
          <t>Wire-mesh and geotextile cell filled with sand</t>
        </is>
      </c>
    </row>
    <row r="1535" outlineLevel="1">
      <c r="A1535" s="52" t="inlineStr">
        <is>
          <t>BASE-158</t>
        </is>
      </c>
      <c r="B1535" s="52" t="inlineStr">
        <is>
          <t>Base</t>
        </is>
      </c>
      <c r="C1535" s="63" t="inlineStr">
        <is>
          <t>Cube</t>
        </is>
      </c>
      <c r="D1535" s="60" t="inlineStr">
        <is>
          <t>HESCO cell</t>
        </is>
      </c>
      <c r="E1535" s="52" t="inlineStr">
        <is>
          <t>BASE-01</t>
        </is>
      </c>
      <c r="F1535" s="52" t="n">
        <v>2</v>
      </c>
      <c r="G1535" s="54" t="n">
        <v>1.02999997</v>
      </c>
      <c r="H1535" s="54" t="n">
        <v>1.39999998</v>
      </c>
      <c r="I1535" s="54" t="n">
        <v>1.05999994</v>
      </c>
      <c r="J1535" s="54" t="n">
        <v>0</v>
      </c>
      <c r="K1535" s="54" t="n">
        <v>30.2803593</v>
      </c>
      <c r="L1535" s="54" t="n">
        <v>0</v>
      </c>
      <c r="M1535" s="54" t="n">
        <v>-17.1438751</v>
      </c>
      <c r="N1535" s="54" t="n">
        <v>0.699999988</v>
      </c>
      <c r="O1535" s="54" t="n">
        <v>-29.3613262</v>
      </c>
      <c r="P1535" s="52" t="inlineStr">
        <is>
          <t>Flat</t>
        </is>
      </c>
      <c r="Q1535" s="52" t="inlineStr">
        <is>
          <t>Other</t>
        </is>
      </c>
      <c r="R1535" s="54" t="n">
        <v>0.92</v>
      </c>
      <c r="S1535" s="54" t="n">
        <v>0</v>
      </c>
      <c r="T1535" s="54" t="n">
        <v>0.22</v>
      </c>
      <c r="U1535" s="54" t="n">
        <v>0</v>
      </c>
      <c r="V1535" s="52" t="inlineStr">
        <is>
          <t>No</t>
        </is>
      </c>
      <c r="W1535" s="52" t="inlineStr">
        <is>
          <t>Yes</t>
        </is>
      </c>
      <c r="X1535" s="52" t="inlineStr">
        <is>
          <t>-</t>
        </is>
      </c>
      <c r="Y1535" s="52" t="inlineStr">
        <is>
          <t>Wire-mesh and geotextile cell filled with sand</t>
        </is>
      </c>
    </row>
    <row r="1536" outlineLevel="1">
      <c r="A1536" s="52" t="inlineStr">
        <is>
          <t>BASE-159</t>
        </is>
      </c>
      <c r="B1536" s="52" t="inlineStr">
        <is>
          <t>Base</t>
        </is>
      </c>
      <c r="C1536" s="63" t="inlineStr">
        <is>
          <t>Cube</t>
        </is>
      </c>
      <c r="D1536" s="60" t="inlineStr">
        <is>
          <t>HESCO cell (upper)</t>
        </is>
      </c>
      <c r="E1536" s="52" t="inlineStr">
        <is>
          <t>BASE-01</t>
        </is>
      </c>
      <c r="F1536" s="52" t="n">
        <v>2</v>
      </c>
      <c r="G1536" s="54" t="n">
        <v>1.02999997</v>
      </c>
      <c r="H1536" s="54" t="n">
        <v>1.39999998</v>
      </c>
      <c r="I1536" s="54" t="n">
        <v>1.05999994</v>
      </c>
      <c r="J1536" s="54" t="n">
        <v>0</v>
      </c>
      <c r="K1536" s="54" t="n">
        <v>30.2803593</v>
      </c>
      <c r="L1536" s="54" t="n">
        <v>0</v>
      </c>
      <c r="M1536" s="54" t="n">
        <v>-17.1438751</v>
      </c>
      <c r="N1536" s="54" t="n">
        <v>2.0999999</v>
      </c>
      <c r="O1536" s="54" t="n">
        <v>-29.3613262</v>
      </c>
      <c r="P1536" s="52" t="inlineStr">
        <is>
          <t>Flat</t>
        </is>
      </c>
      <c r="Q1536" s="52" t="inlineStr">
        <is>
          <t>Other</t>
        </is>
      </c>
      <c r="R1536" s="54" t="n">
        <v>0.92</v>
      </c>
      <c r="S1536" s="54" t="n">
        <v>0</v>
      </c>
      <c r="T1536" s="54" t="n">
        <v>0.22</v>
      </c>
      <c r="U1536" s="54" t="n">
        <v>0</v>
      </c>
      <c r="V1536" s="52" t="inlineStr">
        <is>
          <t>No</t>
        </is>
      </c>
      <c r="W1536" s="52" t="inlineStr">
        <is>
          <t>Yes</t>
        </is>
      </c>
      <c r="X1536" s="52" t="inlineStr">
        <is>
          <t>-</t>
        </is>
      </c>
      <c r="Y1536" s="52" t="inlineStr">
        <is>
          <t>Wire-mesh and geotextile cell filled with sand</t>
        </is>
      </c>
    </row>
    <row r="1537" outlineLevel="1">
      <c r="A1537" s="52" t="inlineStr">
        <is>
          <t>BASE-160</t>
        </is>
      </c>
      <c r="B1537" s="52" t="inlineStr">
        <is>
          <t>Base</t>
        </is>
      </c>
      <c r="C1537" s="63" t="inlineStr">
        <is>
          <t>Cube</t>
        </is>
      </c>
      <c r="D1537" s="60" t="inlineStr">
        <is>
          <t>HESCO cell</t>
        </is>
      </c>
      <c r="E1537" s="52" t="inlineStr">
        <is>
          <t>BASE-01</t>
        </is>
      </c>
      <c r="F1537" s="52" t="n">
        <v>2</v>
      </c>
      <c r="G1537" s="54" t="n">
        <v>1.02999997</v>
      </c>
      <c r="H1537" s="54" t="n">
        <v>1.39999998</v>
      </c>
      <c r="I1537" s="54" t="n">
        <v>1.05999994</v>
      </c>
      <c r="J1537" s="54" t="n">
        <v>0</v>
      </c>
      <c r="K1537" s="54" t="n">
        <v>28.5981102</v>
      </c>
      <c r="L1537" s="54" t="n">
        <v>0</v>
      </c>
      <c r="M1537" s="54" t="n">
        <v>-16.274538</v>
      </c>
      <c r="N1537" s="54" t="n">
        <v>0.699999988</v>
      </c>
      <c r="O1537" s="54" t="n">
        <v>-29.8519573</v>
      </c>
      <c r="P1537" s="52" t="inlineStr">
        <is>
          <t>Flat</t>
        </is>
      </c>
      <c r="Q1537" s="52" t="inlineStr">
        <is>
          <t>Other</t>
        </is>
      </c>
      <c r="R1537" s="54" t="n">
        <v>0.92</v>
      </c>
      <c r="S1537" s="54" t="n">
        <v>0</v>
      </c>
      <c r="T1537" s="54" t="n">
        <v>0.22</v>
      </c>
      <c r="U1537" s="54" t="n">
        <v>0</v>
      </c>
      <c r="V1537" s="52" t="inlineStr">
        <is>
          <t>No</t>
        </is>
      </c>
      <c r="W1537" s="52" t="inlineStr">
        <is>
          <t>Yes</t>
        </is>
      </c>
      <c r="X1537" s="52" t="inlineStr">
        <is>
          <t>-</t>
        </is>
      </c>
      <c r="Y1537" s="52" t="inlineStr">
        <is>
          <t>Wire-mesh and geotextile cell filled with sand</t>
        </is>
      </c>
    </row>
    <row r="1538" outlineLevel="1">
      <c r="A1538" s="52" t="inlineStr">
        <is>
          <t>BASE-161</t>
        </is>
      </c>
      <c r="B1538" s="52" t="inlineStr">
        <is>
          <t>Base</t>
        </is>
      </c>
      <c r="C1538" s="63" t="inlineStr">
        <is>
          <t>Cube</t>
        </is>
      </c>
      <c r="D1538" s="60" t="inlineStr">
        <is>
          <t>HESCO cell (upper)</t>
        </is>
      </c>
      <c r="E1538" s="52" t="inlineStr">
        <is>
          <t>BASE-01</t>
        </is>
      </c>
      <c r="F1538" s="52" t="n">
        <v>2</v>
      </c>
      <c r="G1538" s="54" t="n">
        <v>1.02999997</v>
      </c>
      <c r="H1538" s="54" t="n">
        <v>1.39999998</v>
      </c>
      <c r="I1538" s="54" t="n">
        <v>1.05999994</v>
      </c>
      <c r="J1538" s="54" t="n">
        <v>0</v>
      </c>
      <c r="K1538" s="54" t="n">
        <v>28.5981102</v>
      </c>
      <c r="L1538" s="54" t="n">
        <v>0</v>
      </c>
      <c r="M1538" s="54" t="n">
        <v>-16.274538</v>
      </c>
      <c r="N1538" s="54" t="n">
        <v>2.0999999</v>
      </c>
      <c r="O1538" s="54" t="n">
        <v>-29.8519573</v>
      </c>
      <c r="P1538" s="52" t="inlineStr">
        <is>
          <t>Flat</t>
        </is>
      </c>
      <c r="Q1538" s="52" t="inlineStr">
        <is>
          <t>Other</t>
        </is>
      </c>
      <c r="R1538" s="54" t="n">
        <v>0.92</v>
      </c>
      <c r="S1538" s="54" t="n">
        <v>0</v>
      </c>
      <c r="T1538" s="54" t="n">
        <v>0.22</v>
      </c>
      <c r="U1538" s="54" t="n">
        <v>0</v>
      </c>
      <c r="V1538" s="52" t="inlineStr">
        <is>
          <t>No</t>
        </is>
      </c>
      <c r="W1538" s="52" t="inlineStr">
        <is>
          <t>Yes</t>
        </is>
      </c>
      <c r="X1538" s="52" t="inlineStr">
        <is>
          <t>-</t>
        </is>
      </c>
      <c r="Y1538" s="52" t="inlineStr">
        <is>
          <t>Wire-mesh and geotextile cell filled with sand</t>
        </is>
      </c>
    </row>
    <row r="1539" outlineLevel="1">
      <c r="A1539" s="52" t="inlineStr">
        <is>
          <t>BASE-162</t>
        </is>
      </c>
      <c r="B1539" s="52" t="inlineStr">
        <is>
          <t>Base</t>
        </is>
      </c>
      <c r="C1539" s="63" t="inlineStr">
        <is>
          <t>Cube</t>
        </is>
      </c>
      <c r="D1539" s="60" t="inlineStr">
        <is>
          <t>HESCO cell</t>
        </is>
      </c>
      <c r="E1539" s="52" t="inlineStr">
        <is>
          <t>BASE-01</t>
        </is>
      </c>
      <c r="F1539" s="52" t="n">
        <v>2</v>
      </c>
      <c r="G1539" s="54" t="n">
        <v>1.02999997</v>
      </c>
      <c r="H1539" s="54" t="n">
        <v>1.39999998</v>
      </c>
      <c r="I1539" s="54" t="n">
        <v>1.05999994</v>
      </c>
      <c r="J1539" s="54" t="n">
        <v>0</v>
      </c>
      <c r="K1539" s="54" t="n">
        <v>26.9158897</v>
      </c>
      <c r="L1539" s="54" t="n">
        <v>0</v>
      </c>
      <c r="M1539" s="54" t="n">
        <v>-15.3911886</v>
      </c>
      <c r="N1539" s="54" t="n">
        <v>0.699999988</v>
      </c>
      <c r="O1539" s="54" t="n">
        <v>-30.3168488</v>
      </c>
      <c r="P1539" s="52" t="inlineStr">
        <is>
          <t>Flat</t>
        </is>
      </c>
      <c r="Q1539" s="52" t="inlineStr">
        <is>
          <t>Other</t>
        </is>
      </c>
      <c r="R1539" s="54" t="n">
        <v>0.92</v>
      </c>
      <c r="S1539" s="54" t="n">
        <v>0</v>
      </c>
      <c r="T1539" s="54" t="n">
        <v>0.22</v>
      </c>
      <c r="U1539" s="54" t="n">
        <v>0</v>
      </c>
      <c r="V1539" s="52" t="inlineStr">
        <is>
          <t>No</t>
        </is>
      </c>
      <c r="W1539" s="52" t="inlineStr">
        <is>
          <t>Yes</t>
        </is>
      </c>
      <c r="X1539" s="52" t="inlineStr">
        <is>
          <t>-</t>
        </is>
      </c>
      <c r="Y1539" s="52" t="inlineStr">
        <is>
          <t>Wire-mesh and geotextile cell filled with sand</t>
        </is>
      </c>
    </row>
    <row r="1540" outlineLevel="1">
      <c r="A1540" s="52" t="inlineStr">
        <is>
          <t>BASE-163</t>
        </is>
      </c>
      <c r="B1540" s="52" t="inlineStr">
        <is>
          <t>Base</t>
        </is>
      </c>
      <c r="C1540" s="63" t="inlineStr">
        <is>
          <t>Cube</t>
        </is>
      </c>
      <c r="D1540" s="60" t="inlineStr">
        <is>
          <t>HESCO cell (upper)</t>
        </is>
      </c>
      <c r="E1540" s="52" t="inlineStr">
        <is>
          <t>BASE-01</t>
        </is>
      </c>
      <c r="F1540" s="52" t="n">
        <v>2</v>
      </c>
      <c r="G1540" s="54" t="n">
        <v>1.02999997</v>
      </c>
      <c r="H1540" s="54" t="n">
        <v>1.39999998</v>
      </c>
      <c r="I1540" s="54" t="n">
        <v>1.05999994</v>
      </c>
      <c r="J1540" s="54" t="n">
        <v>0</v>
      </c>
      <c r="K1540" s="54" t="n">
        <v>26.9158897</v>
      </c>
      <c r="L1540" s="54" t="n">
        <v>0</v>
      </c>
      <c r="M1540" s="54" t="n">
        <v>-15.3911886</v>
      </c>
      <c r="N1540" s="54" t="n">
        <v>2.0999999</v>
      </c>
      <c r="O1540" s="54" t="n">
        <v>-30.3168488</v>
      </c>
      <c r="P1540" s="52" t="inlineStr">
        <is>
          <t>Flat</t>
        </is>
      </c>
      <c r="Q1540" s="52" t="inlineStr">
        <is>
          <t>Other</t>
        </is>
      </c>
      <c r="R1540" s="54" t="n">
        <v>0.92</v>
      </c>
      <c r="S1540" s="54" t="n">
        <v>0</v>
      </c>
      <c r="T1540" s="54" t="n">
        <v>0.22</v>
      </c>
      <c r="U1540" s="54" t="n">
        <v>0</v>
      </c>
      <c r="V1540" s="52" t="inlineStr">
        <is>
          <t>No</t>
        </is>
      </c>
      <c r="W1540" s="52" t="inlineStr">
        <is>
          <t>Yes</t>
        </is>
      </c>
      <c r="X1540" s="52" t="inlineStr">
        <is>
          <t>-</t>
        </is>
      </c>
      <c r="Y1540" s="52" t="inlineStr">
        <is>
          <t>Wire-mesh and geotextile cell filled with sand</t>
        </is>
      </c>
    </row>
    <row r="1541" outlineLevel="1">
      <c r="A1541" s="52" t="inlineStr">
        <is>
          <t>BASE-164</t>
        </is>
      </c>
      <c r="B1541" s="52" t="inlineStr">
        <is>
          <t>Base</t>
        </is>
      </c>
      <c r="C1541" s="63" t="inlineStr">
        <is>
          <t>Cube</t>
        </is>
      </c>
      <c r="D1541" s="60" t="inlineStr">
        <is>
          <t>HESCO cell</t>
        </is>
      </c>
      <c r="E1541" s="52" t="inlineStr">
        <is>
          <t>BASE-01</t>
        </is>
      </c>
      <c r="F1541" s="52" t="n">
        <v>2</v>
      </c>
      <c r="G1541" s="54" t="n">
        <v>1.02999997</v>
      </c>
      <c r="H1541" s="54" t="n">
        <v>1.39999998</v>
      </c>
      <c r="I1541" s="54" t="n">
        <v>1.05999994</v>
      </c>
      <c r="J1541" s="54" t="n">
        <v>0</v>
      </c>
      <c r="K1541" s="54" t="n">
        <v>25.2336388</v>
      </c>
      <c r="L1541" s="54" t="n">
        <v>0</v>
      </c>
      <c r="M1541" s="54" t="n">
        <v>-14.4945564</v>
      </c>
      <c r="N1541" s="54" t="n">
        <v>0.699999988</v>
      </c>
      <c r="O1541" s="54" t="n">
        <v>-30.7556152</v>
      </c>
      <c r="P1541" s="52" t="inlineStr">
        <is>
          <t>Flat</t>
        </is>
      </c>
      <c r="Q1541" s="52" t="inlineStr">
        <is>
          <t>Other</t>
        </is>
      </c>
      <c r="R1541" s="54" t="n">
        <v>0.92</v>
      </c>
      <c r="S1541" s="54" t="n">
        <v>0</v>
      </c>
      <c r="T1541" s="54" t="n">
        <v>0.22</v>
      </c>
      <c r="U1541" s="54" t="n">
        <v>0</v>
      </c>
      <c r="V1541" s="52" t="inlineStr">
        <is>
          <t>No</t>
        </is>
      </c>
      <c r="W1541" s="52" t="inlineStr">
        <is>
          <t>Yes</t>
        </is>
      </c>
      <c r="X1541" s="52" t="inlineStr">
        <is>
          <t>-</t>
        </is>
      </c>
      <c r="Y1541" s="52" t="inlineStr">
        <is>
          <t>Wire-mesh and geotextile cell filled with sand</t>
        </is>
      </c>
    </row>
    <row r="1542" outlineLevel="1">
      <c r="A1542" s="52" t="inlineStr">
        <is>
          <t>BASE-165</t>
        </is>
      </c>
      <c r="B1542" s="52" t="inlineStr">
        <is>
          <t>Base</t>
        </is>
      </c>
      <c r="C1542" s="63" t="inlineStr">
        <is>
          <t>Cube</t>
        </is>
      </c>
      <c r="D1542" s="60" t="inlineStr">
        <is>
          <t>HESCO cell (upper)</t>
        </is>
      </c>
      <c r="E1542" s="52" t="inlineStr">
        <is>
          <t>BASE-01</t>
        </is>
      </c>
      <c r="F1542" s="52" t="n">
        <v>2</v>
      </c>
      <c r="G1542" s="54" t="n">
        <v>1.02999997</v>
      </c>
      <c r="H1542" s="54" t="n">
        <v>1.39999998</v>
      </c>
      <c r="I1542" s="54" t="n">
        <v>1.05999994</v>
      </c>
      <c r="J1542" s="54" t="n">
        <v>0</v>
      </c>
      <c r="K1542" s="54" t="n">
        <v>25.2336388</v>
      </c>
      <c r="L1542" s="54" t="n">
        <v>0</v>
      </c>
      <c r="M1542" s="54" t="n">
        <v>-14.4945564</v>
      </c>
      <c r="N1542" s="54" t="n">
        <v>2.0999999</v>
      </c>
      <c r="O1542" s="54" t="n">
        <v>-30.7556152</v>
      </c>
      <c r="P1542" s="52" t="inlineStr">
        <is>
          <t>Flat</t>
        </is>
      </c>
      <c r="Q1542" s="52" t="inlineStr">
        <is>
          <t>Other</t>
        </is>
      </c>
      <c r="R1542" s="54" t="n">
        <v>0.92</v>
      </c>
      <c r="S1542" s="54" t="n">
        <v>0</v>
      </c>
      <c r="T1542" s="54" t="n">
        <v>0.22</v>
      </c>
      <c r="U1542" s="54" t="n">
        <v>0</v>
      </c>
      <c r="V1542" s="52" t="inlineStr">
        <is>
          <t>No</t>
        </is>
      </c>
      <c r="W1542" s="52" t="inlineStr">
        <is>
          <t>Yes</t>
        </is>
      </c>
      <c r="X1542" s="52" t="inlineStr">
        <is>
          <t>-</t>
        </is>
      </c>
      <c r="Y1542" s="52" t="inlineStr">
        <is>
          <t>Wire-mesh and geotextile cell filled with sand</t>
        </is>
      </c>
    </row>
    <row r="1543" outlineLevel="1">
      <c r="A1543" s="52" t="inlineStr">
        <is>
          <t>BASE-166</t>
        </is>
      </c>
      <c r="B1543" s="52" t="inlineStr">
        <is>
          <t>Base</t>
        </is>
      </c>
      <c r="C1543" s="63" t="inlineStr">
        <is>
          <t>Cube</t>
        </is>
      </c>
      <c r="D1543" s="60" t="inlineStr">
        <is>
          <t>HESCO cell</t>
        </is>
      </c>
      <c r="E1543" s="52" t="inlineStr">
        <is>
          <t>BASE-01</t>
        </is>
      </c>
      <c r="F1543" s="52" t="n">
        <v>2</v>
      </c>
      <c r="G1543" s="54" t="n">
        <v>1.02999997</v>
      </c>
      <c r="H1543" s="54" t="n">
        <v>1.39999998</v>
      </c>
      <c r="I1543" s="54" t="n">
        <v>1.05999994</v>
      </c>
      <c r="J1543" s="54" t="n">
        <v>0</v>
      </c>
      <c r="K1543" s="54" t="n">
        <v>23.5513935</v>
      </c>
      <c r="L1543" s="54" t="n">
        <v>0</v>
      </c>
      <c r="M1543" s="54" t="n">
        <v>-13.5854301</v>
      </c>
      <c r="N1543" s="54" t="n">
        <v>0.699999988</v>
      </c>
      <c r="O1543" s="54" t="n">
        <v>-31.1678696</v>
      </c>
      <c r="P1543" s="52" t="inlineStr">
        <is>
          <t>Flat</t>
        </is>
      </c>
      <c r="Q1543" s="52" t="inlineStr">
        <is>
          <t>Other</t>
        </is>
      </c>
      <c r="R1543" s="54" t="n">
        <v>0.92</v>
      </c>
      <c r="S1543" s="54" t="n">
        <v>0</v>
      </c>
      <c r="T1543" s="54" t="n">
        <v>0.22</v>
      </c>
      <c r="U1543" s="54" t="n">
        <v>0</v>
      </c>
      <c r="V1543" s="52" t="inlineStr">
        <is>
          <t>No</t>
        </is>
      </c>
      <c r="W1543" s="52" t="inlineStr">
        <is>
          <t>Yes</t>
        </is>
      </c>
      <c r="X1543" s="52" t="inlineStr">
        <is>
          <t>-</t>
        </is>
      </c>
      <c r="Y1543" s="52" t="inlineStr">
        <is>
          <t>Wire-mesh and geotextile cell filled with sand</t>
        </is>
      </c>
    </row>
    <row r="1544" outlineLevel="1">
      <c r="A1544" s="52" t="inlineStr">
        <is>
          <t>BASE-167</t>
        </is>
      </c>
      <c r="B1544" s="52" t="inlineStr">
        <is>
          <t>Base</t>
        </is>
      </c>
      <c r="C1544" s="63" t="inlineStr">
        <is>
          <t>Cube</t>
        </is>
      </c>
      <c r="D1544" s="60" t="inlineStr">
        <is>
          <t>HESCO cell (upper)</t>
        </is>
      </c>
      <c r="E1544" s="52" t="inlineStr">
        <is>
          <t>BASE-01</t>
        </is>
      </c>
      <c r="F1544" s="52" t="n">
        <v>2</v>
      </c>
      <c r="G1544" s="54" t="n">
        <v>1.02999997</v>
      </c>
      <c r="H1544" s="54" t="n">
        <v>1.39999998</v>
      </c>
      <c r="I1544" s="54" t="n">
        <v>1.05999994</v>
      </c>
      <c r="J1544" s="54" t="n">
        <v>0</v>
      </c>
      <c r="K1544" s="54" t="n">
        <v>23.5513935</v>
      </c>
      <c r="L1544" s="54" t="n">
        <v>0</v>
      </c>
      <c r="M1544" s="54" t="n">
        <v>-13.5854301</v>
      </c>
      <c r="N1544" s="54" t="n">
        <v>2.0999999</v>
      </c>
      <c r="O1544" s="54" t="n">
        <v>-31.1678696</v>
      </c>
      <c r="P1544" s="52" t="inlineStr">
        <is>
          <t>Flat</t>
        </is>
      </c>
      <c r="Q1544" s="52" t="inlineStr">
        <is>
          <t>Other</t>
        </is>
      </c>
      <c r="R1544" s="54" t="n">
        <v>0.92</v>
      </c>
      <c r="S1544" s="54" t="n">
        <v>0</v>
      </c>
      <c r="T1544" s="54" t="n">
        <v>0.22</v>
      </c>
      <c r="U1544" s="54" t="n">
        <v>0</v>
      </c>
      <c r="V1544" s="52" t="inlineStr">
        <is>
          <t>No</t>
        </is>
      </c>
      <c r="W1544" s="52" t="inlineStr">
        <is>
          <t>Yes</t>
        </is>
      </c>
      <c r="X1544" s="52" t="inlineStr">
        <is>
          <t>-</t>
        </is>
      </c>
      <c r="Y1544" s="52" t="inlineStr">
        <is>
          <t>Wire-mesh and geotextile cell filled with sand</t>
        </is>
      </c>
    </row>
    <row r="1545" outlineLevel="1">
      <c r="A1545" s="52" t="inlineStr">
        <is>
          <t>BASE-168</t>
        </is>
      </c>
      <c r="B1545" s="52" t="inlineStr">
        <is>
          <t>Base</t>
        </is>
      </c>
      <c r="C1545" s="63" t="inlineStr">
        <is>
          <t>Cube</t>
        </is>
      </c>
      <c r="D1545" s="60" t="inlineStr">
        <is>
          <t>HESCO cell</t>
        </is>
      </c>
      <c r="E1545" s="52" t="inlineStr">
        <is>
          <t>BASE-01</t>
        </is>
      </c>
      <c r="F1545" s="52" t="n">
        <v>2</v>
      </c>
      <c r="G1545" s="54" t="n">
        <v>1.02999997</v>
      </c>
      <c r="H1545" s="54" t="n">
        <v>1.39999998</v>
      </c>
      <c r="I1545" s="54" t="n">
        <v>1.05999994</v>
      </c>
      <c r="J1545" s="54" t="n">
        <v>0</v>
      </c>
      <c r="K1545" s="54" t="n">
        <v>21.8691463</v>
      </c>
      <c r="L1545" s="54" t="n">
        <v>0</v>
      </c>
      <c r="M1545" s="54" t="n">
        <v>-12.6645947</v>
      </c>
      <c r="N1545" s="54" t="n">
        <v>0.699999988</v>
      </c>
      <c r="O1545" s="54" t="n">
        <v>-31.553257</v>
      </c>
      <c r="P1545" s="52" t="inlineStr">
        <is>
          <t>Flat</t>
        </is>
      </c>
      <c r="Q1545" s="52" t="inlineStr">
        <is>
          <t>Other</t>
        </is>
      </c>
      <c r="R1545" s="54" t="n">
        <v>0.92</v>
      </c>
      <c r="S1545" s="54" t="n">
        <v>0</v>
      </c>
      <c r="T1545" s="54" t="n">
        <v>0.22</v>
      </c>
      <c r="U1545" s="54" t="n">
        <v>0</v>
      </c>
      <c r="V1545" s="52" t="inlineStr">
        <is>
          <t>No</t>
        </is>
      </c>
      <c r="W1545" s="52" t="inlineStr">
        <is>
          <t>Yes</t>
        </is>
      </c>
      <c r="X1545" s="52" t="inlineStr">
        <is>
          <t>-</t>
        </is>
      </c>
      <c r="Y1545" s="52" t="inlineStr">
        <is>
          <t>Wire-mesh and geotextile cell filled with sand</t>
        </is>
      </c>
    </row>
    <row r="1546" outlineLevel="1">
      <c r="A1546" s="52" t="inlineStr">
        <is>
          <t>BASE-169</t>
        </is>
      </c>
      <c r="B1546" s="52" t="inlineStr">
        <is>
          <t>Base</t>
        </is>
      </c>
      <c r="C1546" s="63" t="inlineStr">
        <is>
          <t>Cube</t>
        </is>
      </c>
      <c r="D1546" s="60" t="inlineStr">
        <is>
          <t>HESCO cell (upper)</t>
        </is>
      </c>
      <c r="E1546" s="52" t="inlineStr">
        <is>
          <t>BASE-01</t>
        </is>
      </c>
      <c r="F1546" s="52" t="n">
        <v>2</v>
      </c>
      <c r="G1546" s="54" t="n">
        <v>1.02999997</v>
      </c>
      <c r="H1546" s="54" t="n">
        <v>1.39999998</v>
      </c>
      <c r="I1546" s="54" t="n">
        <v>1.05999994</v>
      </c>
      <c r="J1546" s="54" t="n">
        <v>0</v>
      </c>
      <c r="K1546" s="54" t="n">
        <v>21.8691463</v>
      </c>
      <c r="L1546" s="54" t="n">
        <v>0</v>
      </c>
      <c r="M1546" s="54" t="n">
        <v>-12.6645947</v>
      </c>
      <c r="N1546" s="54" t="n">
        <v>2.0999999</v>
      </c>
      <c r="O1546" s="54" t="n">
        <v>-31.553257</v>
      </c>
      <c r="P1546" s="52" t="inlineStr">
        <is>
          <t>Flat</t>
        </is>
      </c>
      <c r="Q1546" s="52" t="inlineStr">
        <is>
          <t>Other</t>
        </is>
      </c>
      <c r="R1546" s="54" t="n">
        <v>0.92</v>
      </c>
      <c r="S1546" s="54" t="n">
        <v>0</v>
      </c>
      <c r="T1546" s="54" t="n">
        <v>0.22</v>
      </c>
      <c r="U1546" s="54" t="n">
        <v>0</v>
      </c>
      <c r="V1546" s="52" t="inlineStr">
        <is>
          <t>No</t>
        </is>
      </c>
      <c r="W1546" s="52" t="inlineStr">
        <is>
          <t>Yes</t>
        </is>
      </c>
      <c r="X1546" s="52" t="inlineStr">
        <is>
          <t>-</t>
        </is>
      </c>
      <c r="Y1546" s="52" t="inlineStr">
        <is>
          <t>Wire-mesh and geotextile cell filled with sand</t>
        </is>
      </c>
    </row>
    <row r="1547" outlineLevel="1">
      <c r="A1547" s="52" t="inlineStr">
        <is>
          <t>BASE-170</t>
        </is>
      </c>
      <c r="B1547" s="52" t="inlineStr">
        <is>
          <t>Base</t>
        </is>
      </c>
      <c r="C1547" s="63" t="inlineStr">
        <is>
          <t>Cube</t>
        </is>
      </c>
      <c r="D1547" s="60" t="inlineStr">
        <is>
          <t>HESCO cell</t>
        </is>
      </c>
      <c r="E1547" s="52" t="inlineStr">
        <is>
          <t>BASE-01</t>
        </is>
      </c>
      <c r="F1547" s="52" t="n">
        <v>2</v>
      </c>
      <c r="G1547" s="54" t="n">
        <v>1.02999997</v>
      </c>
      <c r="H1547" s="54" t="n">
        <v>1.39999998</v>
      </c>
      <c r="I1547" s="54" t="n">
        <v>1.05999994</v>
      </c>
      <c r="J1547" s="54" t="n">
        <v>0</v>
      </c>
      <c r="K1547" s="54" t="n">
        <v>20.1868954</v>
      </c>
      <c r="L1547" s="54" t="n">
        <v>0</v>
      </c>
      <c r="M1547" s="54" t="n">
        <v>-11.7328415</v>
      </c>
      <c r="N1547" s="54" t="n">
        <v>0.699999988</v>
      </c>
      <c r="O1547" s="54" t="n">
        <v>-31.9114475</v>
      </c>
      <c r="P1547" s="52" t="inlineStr">
        <is>
          <t>Flat</t>
        </is>
      </c>
      <c r="Q1547" s="52" t="inlineStr">
        <is>
          <t>Other</t>
        </is>
      </c>
      <c r="R1547" s="54" t="n">
        <v>0.92</v>
      </c>
      <c r="S1547" s="54" t="n">
        <v>0</v>
      </c>
      <c r="T1547" s="54" t="n">
        <v>0.22</v>
      </c>
      <c r="U1547" s="54" t="n">
        <v>0</v>
      </c>
      <c r="V1547" s="52" t="inlineStr">
        <is>
          <t>No</t>
        </is>
      </c>
      <c r="W1547" s="52" t="inlineStr">
        <is>
          <t>Yes</t>
        </is>
      </c>
      <c r="X1547" s="52" t="inlineStr">
        <is>
          <t>-</t>
        </is>
      </c>
      <c r="Y1547" s="52" t="inlineStr">
        <is>
          <t>Wire-mesh and geotextile cell filled with sand</t>
        </is>
      </c>
    </row>
    <row r="1548" outlineLevel="1">
      <c r="A1548" s="52" t="inlineStr">
        <is>
          <t>BASE-171</t>
        </is>
      </c>
      <c r="B1548" s="52" t="inlineStr">
        <is>
          <t>Base</t>
        </is>
      </c>
      <c r="C1548" s="63" t="inlineStr">
        <is>
          <t>Cube</t>
        </is>
      </c>
      <c r="D1548" s="60" t="inlineStr">
        <is>
          <t>HESCO cell (upper)</t>
        </is>
      </c>
      <c r="E1548" s="52" t="inlineStr">
        <is>
          <t>BASE-01</t>
        </is>
      </c>
      <c r="F1548" s="52" t="n">
        <v>2</v>
      </c>
      <c r="G1548" s="54" t="n">
        <v>1.02999997</v>
      </c>
      <c r="H1548" s="54" t="n">
        <v>1.39999998</v>
      </c>
      <c r="I1548" s="54" t="n">
        <v>1.05999994</v>
      </c>
      <c r="J1548" s="54" t="n">
        <v>0</v>
      </c>
      <c r="K1548" s="54" t="n">
        <v>20.1868954</v>
      </c>
      <c r="L1548" s="54" t="n">
        <v>0</v>
      </c>
      <c r="M1548" s="54" t="n">
        <v>-11.7328415</v>
      </c>
      <c r="N1548" s="54" t="n">
        <v>2.0999999</v>
      </c>
      <c r="O1548" s="54" t="n">
        <v>-31.9114475</v>
      </c>
      <c r="P1548" s="52" t="inlineStr">
        <is>
          <t>Flat</t>
        </is>
      </c>
      <c r="Q1548" s="52" t="inlineStr">
        <is>
          <t>Other</t>
        </is>
      </c>
      <c r="R1548" s="54" t="n">
        <v>0.92</v>
      </c>
      <c r="S1548" s="54" t="n">
        <v>0</v>
      </c>
      <c r="T1548" s="54" t="n">
        <v>0.22</v>
      </c>
      <c r="U1548" s="54" t="n">
        <v>0</v>
      </c>
      <c r="V1548" s="52" t="inlineStr">
        <is>
          <t>No</t>
        </is>
      </c>
      <c r="W1548" s="52" t="inlineStr">
        <is>
          <t>Yes</t>
        </is>
      </c>
      <c r="X1548" s="52" t="inlineStr">
        <is>
          <t>-</t>
        </is>
      </c>
      <c r="Y1548" s="52" t="inlineStr">
        <is>
          <t>Wire-mesh and geotextile cell filled with sand</t>
        </is>
      </c>
    </row>
    <row r="1549" outlineLevel="1">
      <c r="A1549" s="52" t="inlineStr">
        <is>
          <t>BASE-172</t>
        </is>
      </c>
      <c r="B1549" s="52" t="inlineStr">
        <is>
          <t>Base</t>
        </is>
      </c>
      <c r="C1549" s="63" t="inlineStr">
        <is>
          <t>Cube</t>
        </is>
      </c>
      <c r="D1549" s="60" t="inlineStr">
        <is>
          <t>HESCO cell</t>
        </is>
      </c>
      <c r="E1549" s="52" t="inlineStr">
        <is>
          <t>BASE-01</t>
        </is>
      </c>
      <c r="F1549" s="52" t="n">
        <v>2</v>
      </c>
      <c r="G1549" s="54" t="n">
        <v>1.02999997</v>
      </c>
      <c r="H1549" s="54" t="n">
        <v>1.39999998</v>
      </c>
      <c r="I1549" s="54" t="n">
        <v>1.05999994</v>
      </c>
      <c r="J1549" s="54" t="n">
        <v>0</v>
      </c>
      <c r="K1549" s="54" t="n">
        <v>18.5046749</v>
      </c>
      <c r="L1549" s="54" t="n">
        <v>0</v>
      </c>
      <c r="M1549" s="54" t="n">
        <v>-10.7909889</v>
      </c>
      <c r="N1549" s="54" t="n">
        <v>0.699999988</v>
      </c>
      <c r="O1549" s="54" t="n">
        <v>-32.2421227</v>
      </c>
      <c r="P1549" s="52" t="inlineStr">
        <is>
          <t>Flat</t>
        </is>
      </c>
      <c r="Q1549" s="52" t="inlineStr">
        <is>
          <t>Other</t>
        </is>
      </c>
      <c r="R1549" s="54" t="n">
        <v>0.92</v>
      </c>
      <c r="S1549" s="54" t="n">
        <v>0</v>
      </c>
      <c r="T1549" s="54" t="n">
        <v>0.22</v>
      </c>
      <c r="U1549" s="54" t="n">
        <v>0</v>
      </c>
      <c r="V1549" s="52" t="inlineStr">
        <is>
          <t>No</t>
        </is>
      </c>
      <c r="W1549" s="52" t="inlineStr">
        <is>
          <t>Yes</t>
        </is>
      </c>
      <c r="X1549" s="52" t="inlineStr">
        <is>
          <t>-</t>
        </is>
      </c>
      <c r="Y1549" s="52" t="inlineStr">
        <is>
          <t>Wire-mesh and geotextile cell filled with sand</t>
        </is>
      </c>
    </row>
    <row r="1550" outlineLevel="1">
      <c r="A1550" s="52" t="inlineStr">
        <is>
          <t>BASE-173</t>
        </is>
      </c>
      <c r="B1550" s="52" t="inlineStr">
        <is>
          <t>Base</t>
        </is>
      </c>
      <c r="C1550" s="63" t="inlineStr">
        <is>
          <t>Cube</t>
        </is>
      </c>
      <c r="D1550" s="60" t="inlineStr">
        <is>
          <t>HESCO cell (upper)</t>
        </is>
      </c>
      <c r="E1550" s="52" t="inlineStr">
        <is>
          <t>BASE-01</t>
        </is>
      </c>
      <c r="F1550" s="52" t="n">
        <v>2</v>
      </c>
      <c r="G1550" s="54" t="n">
        <v>1.02999997</v>
      </c>
      <c r="H1550" s="54" t="n">
        <v>1.39999998</v>
      </c>
      <c r="I1550" s="54" t="n">
        <v>1.05999994</v>
      </c>
      <c r="J1550" s="54" t="n">
        <v>0</v>
      </c>
      <c r="K1550" s="54" t="n">
        <v>18.5046749</v>
      </c>
      <c r="L1550" s="54" t="n">
        <v>0</v>
      </c>
      <c r="M1550" s="54" t="n">
        <v>-10.7909889</v>
      </c>
      <c r="N1550" s="54" t="n">
        <v>2.0999999</v>
      </c>
      <c r="O1550" s="54" t="n">
        <v>-32.2421227</v>
      </c>
      <c r="P1550" s="52" t="inlineStr">
        <is>
          <t>Flat</t>
        </is>
      </c>
      <c r="Q1550" s="52" t="inlineStr">
        <is>
          <t>Other</t>
        </is>
      </c>
      <c r="R1550" s="54" t="n">
        <v>0.92</v>
      </c>
      <c r="S1550" s="54" t="n">
        <v>0</v>
      </c>
      <c r="T1550" s="54" t="n">
        <v>0.22</v>
      </c>
      <c r="U1550" s="54" t="n">
        <v>0</v>
      </c>
      <c r="V1550" s="52" t="inlineStr">
        <is>
          <t>No</t>
        </is>
      </c>
      <c r="W1550" s="52" t="inlineStr">
        <is>
          <t>Yes</t>
        </is>
      </c>
      <c r="X1550" s="52" t="inlineStr">
        <is>
          <t>-</t>
        </is>
      </c>
      <c r="Y1550" s="52" t="inlineStr">
        <is>
          <t>Wire-mesh and geotextile cell filled with sand</t>
        </is>
      </c>
    </row>
    <row r="1551" outlineLevel="1">
      <c r="A1551" s="52" t="inlineStr">
        <is>
          <t>BASE-174</t>
        </is>
      </c>
      <c r="B1551" s="52" t="inlineStr">
        <is>
          <t>Base</t>
        </is>
      </c>
      <c r="C1551" s="63" t="inlineStr">
        <is>
          <t>Cube</t>
        </is>
      </c>
      <c r="D1551" s="60" t="inlineStr">
        <is>
          <t>HESCO cell</t>
        </is>
      </c>
      <c r="E1551" s="52" t="inlineStr">
        <is>
          <t>BASE-01</t>
        </is>
      </c>
      <c r="F1551" s="52" t="n">
        <v>2</v>
      </c>
      <c r="G1551" s="54" t="n">
        <v>1.02999997</v>
      </c>
      <c r="H1551" s="54" t="n">
        <v>1.39999998</v>
      </c>
      <c r="I1551" s="54" t="n">
        <v>1.05999994</v>
      </c>
      <c r="J1551" s="54" t="n">
        <v>0</v>
      </c>
      <c r="K1551" s="54" t="n">
        <v>16.8224277</v>
      </c>
      <c r="L1551" s="54" t="n">
        <v>0</v>
      </c>
      <c r="M1551" s="54" t="n">
        <v>-9.83982086</v>
      </c>
      <c r="N1551" s="54" t="n">
        <v>0.699999988</v>
      </c>
      <c r="O1551" s="54" t="n">
        <v>-32.5450134</v>
      </c>
      <c r="P1551" s="52" t="inlineStr">
        <is>
          <t>Flat</t>
        </is>
      </c>
      <c r="Q1551" s="52" t="inlineStr">
        <is>
          <t>Other</t>
        </is>
      </c>
      <c r="R1551" s="54" t="n">
        <v>0.92</v>
      </c>
      <c r="S1551" s="54" t="n">
        <v>0</v>
      </c>
      <c r="T1551" s="54" t="n">
        <v>0.22</v>
      </c>
      <c r="U1551" s="54" t="n">
        <v>0</v>
      </c>
      <c r="V1551" s="52" t="inlineStr">
        <is>
          <t>No</t>
        </is>
      </c>
      <c r="W1551" s="52" t="inlineStr">
        <is>
          <t>Yes</t>
        </is>
      </c>
      <c r="X1551" s="52" t="inlineStr">
        <is>
          <t>-</t>
        </is>
      </c>
      <c r="Y1551" s="52" t="inlineStr">
        <is>
          <t>Wire-mesh and geotextile cell filled with sand</t>
        </is>
      </c>
    </row>
    <row r="1552" outlineLevel="1">
      <c r="A1552" s="52" t="inlineStr">
        <is>
          <t>BASE-175</t>
        </is>
      </c>
      <c r="B1552" s="52" t="inlineStr">
        <is>
          <t>Base</t>
        </is>
      </c>
      <c r="C1552" s="63" t="inlineStr">
        <is>
          <t>Cube</t>
        </is>
      </c>
      <c r="D1552" s="60" t="inlineStr">
        <is>
          <t>HESCO cell</t>
        </is>
      </c>
      <c r="E1552" s="52" t="inlineStr">
        <is>
          <t>BASE-01</t>
        </is>
      </c>
      <c r="F1552" s="52" t="n">
        <v>2</v>
      </c>
      <c r="G1552" s="54" t="n">
        <v>1.02999997</v>
      </c>
      <c r="H1552" s="54" t="n">
        <v>1.39999998</v>
      </c>
      <c r="I1552" s="54" t="n">
        <v>1.05999994</v>
      </c>
      <c r="J1552" s="54" t="n">
        <v>0</v>
      </c>
      <c r="K1552" s="54" t="n">
        <v>15.1401796</v>
      </c>
      <c r="L1552" s="54" t="n">
        <v>0</v>
      </c>
      <c r="M1552" s="54" t="n">
        <v>-8.88017082</v>
      </c>
      <c r="N1552" s="54" t="n">
        <v>0.699999988</v>
      </c>
      <c r="O1552" s="54" t="n">
        <v>-32.8198509</v>
      </c>
      <c r="P1552" s="52" t="inlineStr">
        <is>
          <t>Flat</t>
        </is>
      </c>
      <c r="Q1552" s="52" t="inlineStr">
        <is>
          <t>Other</t>
        </is>
      </c>
      <c r="R1552" s="54" t="n">
        <v>0.92</v>
      </c>
      <c r="S1552" s="54" t="n">
        <v>0</v>
      </c>
      <c r="T1552" s="54" t="n">
        <v>0.22</v>
      </c>
      <c r="U1552" s="54" t="n">
        <v>0</v>
      </c>
      <c r="V1552" s="52" t="inlineStr">
        <is>
          <t>No</t>
        </is>
      </c>
      <c r="W1552" s="52" t="inlineStr">
        <is>
          <t>Yes</t>
        </is>
      </c>
      <c r="X1552" s="52" t="inlineStr">
        <is>
          <t>-</t>
        </is>
      </c>
      <c r="Y1552" s="52" t="inlineStr">
        <is>
          <t>Wire-mesh and geotextile cell filled with sand</t>
        </is>
      </c>
    </row>
    <row r="1553" outlineLevel="1">
      <c r="A1553" s="52" t="inlineStr">
        <is>
          <t>BASE-176</t>
        </is>
      </c>
      <c r="B1553" s="52" t="inlineStr">
        <is>
          <t>Base</t>
        </is>
      </c>
      <c r="C1553" s="63" t="inlineStr">
        <is>
          <t>Cube</t>
        </is>
      </c>
      <c r="D1553" s="60" t="inlineStr">
        <is>
          <t>HESCO cell</t>
        </is>
      </c>
      <c r="E1553" s="52" t="inlineStr">
        <is>
          <t>BASE-01</t>
        </is>
      </c>
      <c r="F1553" s="52" t="n">
        <v>2</v>
      </c>
      <c r="G1553" s="54" t="n">
        <v>1.02999997</v>
      </c>
      <c r="H1553" s="54" t="n">
        <v>1.39999998</v>
      </c>
      <c r="I1553" s="54" t="n">
        <v>1.05999994</v>
      </c>
      <c r="J1553" s="54" t="n">
        <v>0</v>
      </c>
      <c r="K1553" s="54" t="n">
        <v>13.4579296</v>
      </c>
      <c r="L1553" s="54" t="n">
        <v>0</v>
      </c>
      <c r="M1553" s="54" t="n">
        <v>-7.91286564</v>
      </c>
      <c r="N1553" s="54" t="n">
        <v>0.699999988</v>
      </c>
      <c r="O1553" s="54" t="n">
        <v>-33.0663986</v>
      </c>
      <c r="P1553" s="52" t="inlineStr">
        <is>
          <t>Flat</t>
        </is>
      </c>
      <c r="Q1553" s="52" t="inlineStr">
        <is>
          <t>Other</t>
        </is>
      </c>
      <c r="R1553" s="54" t="n">
        <v>0.92</v>
      </c>
      <c r="S1553" s="54" t="n">
        <v>0</v>
      </c>
      <c r="T1553" s="54" t="n">
        <v>0.22</v>
      </c>
      <c r="U1553" s="54" t="n">
        <v>0</v>
      </c>
      <c r="V1553" s="52" t="inlineStr">
        <is>
          <t>No</t>
        </is>
      </c>
      <c r="W1553" s="52" t="inlineStr">
        <is>
          <t>Yes</t>
        </is>
      </c>
      <c r="X1553" s="52" t="inlineStr">
        <is>
          <t>-</t>
        </is>
      </c>
      <c r="Y1553" s="52" t="inlineStr">
        <is>
          <t>Wire-mesh and geotextile cell filled with sand</t>
        </is>
      </c>
    </row>
    <row r="1554" outlineLevel="1">
      <c r="A1554" s="52" t="inlineStr">
        <is>
          <t>BASE-177</t>
        </is>
      </c>
      <c r="B1554" s="52" t="inlineStr">
        <is>
          <t>Base</t>
        </is>
      </c>
      <c r="C1554" s="63" t="inlineStr">
        <is>
          <t>Cube</t>
        </is>
      </c>
      <c r="D1554" s="60" t="inlineStr">
        <is>
          <t>HESCO cell</t>
        </is>
      </c>
      <c r="E1554" s="52" t="inlineStr">
        <is>
          <t>BASE-01</t>
        </is>
      </c>
      <c r="F1554" s="52" t="n">
        <v>2</v>
      </c>
      <c r="G1554" s="54" t="n">
        <v>1.02999997</v>
      </c>
      <c r="H1554" s="54" t="n">
        <v>1.39999998</v>
      </c>
      <c r="I1554" s="54" t="n">
        <v>1.05999994</v>
      </c>
      <c r="J1554" s="54" t="n">
        <v>0</v>
      </c>
      <c r="K1554" s="54" t="n">
        <v>11.7756815</v>
      </c>
      <c r="L1554" s="54" t="n">
        <v>0</v>
      </c>
      <c r="M1554" s="54" t="n">
        <v>-6.93873978</v>
      </c>
      <c r="N1554" s="54" t="n">
        <v>0.699999988</v>
      </c>
      <c r="O1554" s="54" t="n">
        <v>-33.2844391</v>
      </c>
      <c r="P1554" s="52" t="inlineStr">
        <is>
          <t>Flat</t>
        </is>
      </c>
      <c r="Q1554" s="52" t="inlineStr">
        <is>
          <t>Other</t>
        </is>
      </c>
      <c r="R1554" s="54" t="n">
        <v>0.92</v>
      </c>
      <c r="S1554" s="54" t="n">
        <v>0</v>
      </c>
      <c r="T1554" s="54" t="n">
        <v>0.22</v>
      </c>
      <c r="U1554" s="54" t="n">
        <v>0</v>
      </c>
      <c r="V1554" s="52" t="inlineStr">
        <is>
          <t>No</t>
        </is>
      </c>
      <c r="W1554" s="52" t="inlineStr">
        <is>
          <t>Yes</t>
        </is>
      </c>
      <c r="X1554" s="52" t="inlineStr">
        <is>
          <t>-</t>
        </is>
      </c>
      <c r="Y1554" s="52" t="inlineStr">
        <is>
          <t>Wire-mesh and geotextile cell filled with sand</t>
        </is>
      </c>
    </row>
    <row r="1555" outlineLevel="1">
      <c r="A1555" s="52" t="inlineStr">
        <is>
          <t>BASE-178</t>
        </is>
      </c>
      <c r="B1555" s="52" t="inlineStr">
        <is>
          <t>Base</t>
        </is>
      </c>
      <c r="C1555" s="63" t="inlineStr">
        <is>
          <t>Cube</t>
        </is>
      </c>
      <c r="D1555" s="60" t="inlineStr">
        <is>
          <t>HESCO cell</t>
        </is>
      </c>
      <c r="E1555" s="52" t="inlineStr">
        <is>
          <t>BASE-01</t>
        </is>
      </c>
      <c r="F1555" s="52" t="n">
        <v>2</v>
      </c>
      <c r="G1555" s="54" t="n">
        <v>1.02999997</v>
      </c>
      <c r="H1555" s="54" t="n">
        <v>1.39999998</v>
      </c>
      <c r="I1555" s="54" t="n">
        <v>1.05999994</v>
      </c>
      <c r="J1555" s="54" t="n">
        <v>0</v>
      </c>
      <c r="K1555" s="54" t="n">
        <v>10.093461</v>
      </c>
      <c r="L1555" s="54" t="n">
        <v>0</v>
      </c>
      <c r="M1555" s="54" t="n">
        <v>-5.95864868</v>
      </c>
      <c r="N1555" s="54" t="n">
        <v>0.699999988</v>
      </c>
      <c r="O1555" s="54" t="n">
        <v>-33.4737892</v>
      </c>
      <c r="P1555" s="52" t="inlineStr">
        <is>
          <t>Flat</t>
        </is>
      </c>
      <c r="Q1555" s="52" t="inlineStr">
        <is>
          <t>Other</t>
        </is>
      </c>
      <c r="R1555" s="54" t="n">
        <v>0.92</v>
      </c>
      <c r="S1555" s="54" t="n">
        <v>0</v>
      </c>
      <c r="T1555" s="54" t="n">
        <v>0.22</v>
      </c>
      <c r="U1555" s="54" t="n">
        <v>0</v>
      </c>
      <c r="V1555" s="52" t="inlineStr">
        <is>
          <t>No</t>
        </is>
      </c>
      <c r="W1555" s="52" t="inlineStr">
        <is>
          <t>Yes</t>
        </is>
      </c>
      <c r="X1555" s="52" t="inlineStr">
        <is>
          <t>-</t>
        </is>
      </c>
      <c r="Y1555" s="52" t="inlineStr">
        <is>
          <t>Wire-mesh and geotextile cell filled with sand</t>
        </is>
      </c>
    </row>
    <row r="1556" outlineLevel="1">
      <c r="A1556" s="52" t="inlineStr">
        <is>
          <t>BASE-179</t>
        </is>
      </c>
      <c r="B1556" s="52" t="inlineStr">
        <is>
          <t>Base</t>
        </is>
      </c>
      <c r="C1556" s="63" t="inlineStr">
        <is>
          <t>Cube</t>
        </is>
      </c>
      <c r="D1556" s="60" t="inlineStr">
        <is>
          <t>HESCO cell</t>
        </is>
      </c>
      <c r="E1556" s="52" t="inlineStr">
        <is>
          <t>BASE-01</t>
        </is>
      </c>
      <c r="F1556" s="52" t="n">
        <v>2</v>
      </c>
      <c r="G1556" s="54" t="n">
        <v>1.02999997</v>
      </c>
      <c r="H1556" s="54" t="n">
        <v>1.39999998</v>
      </c>
      <c r="I1556" s="54" t="n">
        <v>1.05999994</v>
      </c>
      <c r="J1556" s="54" t="n">
        <v>0</v>
      </c>
      <c r="K1556" s="54" t="n">
        <v>8.411212920000001</v>
      </c>
      <c r="L1556" s="54" t="n">
        <v>0</v>
      </c>
      <c r="M1556" s="54" t="n">
        <v>-4.97340584</v>
      </c>
      <c r="N1556" s="54" t="n">
        <v>0.699999988</v>
      </c>
      <c r="O1556" s="54" t="n">
        <v>-33.6342888</v>
      </c>
      <c r="P1556" s="52" t="inlineStr">
        <is>
          <t>Flat</t>
        </is>
      </c>
      <c r="Q1556" s="52" t="inlineStr">
        <is>
          <t>Other</t>
        </is>
      </c>
      <c r="R1556" s="54" t="n">
        <v>0.92</v>
      </c>
      <c r="S1556" s="54" t="n">
        <v>0</v>
      </c>
      <c r="T1556" s="54" t="n">
        <v>0.22</v>
      </c>
      <c r="U1556" s="54" t="n">
        <v>0</v>
      </c>
      <c r="V1556" s="52" t="inlineStr">
        <is>
          <t>No</t>
        </is>
      </c>
      <c r="W1556" s="52" t="inlineStr">
        <is>
          <t>Yes</t>
        </is>
      </c>
      <c r="X1556" s="52" t="inlineStr">
        <is>
          <t>-</t>
        </is>
      </c>
      <c r="Y1556" s="52" t="inlineStr">
        <is>
          <t>Wire-mesh and geotextile cell filled with sand</t>
        </is>
      </c>
    </row>
    <row r="1557" outlineLevel="1">
      <c r="A1557" s="52" t="inlineStr">
        <is>
          <t>BASE-180</t>
        </is>
      </c>
      <c r="B1557" s="52" t="inlineStr">
        <is>
          <t>Base</t>
        </is>
      </c>
      <c r="C1557" s="63" t="inlineStr">
        <is>
          <t>Cube</t>
        </is>
      </c>
      <c r="D1557" s="60" t="inlineStr">
        <is>
          <t>HESCO cell</t>
        </is>
      </c>
      <c r="E1557" s="52" t="inlineStr">
        <is>
          <t>BASE-01</t>
        </is>
      </c>
      <c r="F1557" s="52" t="n">
        <v>2</v>
      </c>
      <c r="G1557" s="54" t="n">
        <v>1.02999997</v>
      </c>
      <c r="H1557" s="54" t="n">
        <v>1.39999998</v>
      </c>
      <c r="I1557" s="54" t="n">
        <v>1.05999994</v>
      </c>
      <c r="J1557" s="54" t="n">
        <v>0</v>
      </c>
      <c r="K1557" s="54" t="n">
        <v>6.72896481</v>
      </c>
      <c r="L1557" s="54" t="n">
        <v>0</v>
      </c>
      <c r="M1557" s="54" t="n">
        <v>-3.98387551</v>
      </c>
      <c r="N1557" s="54" t="n">
        <v>0.699999988</v>
      </c>
      <c r="O1557" s="54" t="n">
        <v>-33.7657928</v>
      </c>
      <c r="P1557" s="52" t="inlineStr">
        <is>
          <t>Flat</t>
        </is>
      </c>
      <c r="Q1557" s="52" t="inlineStr">
        <is>
          <t>Other</t>
        </is>
      </c>
      <c r="R1557" s="54" t="n">
        <v>0.92</v>
      </c>
      <c r="S1557" s="54" t="n">
        <v>0</v>
      </c>
      <c r="T1557" s="54" t="n">
        <v>0.22</v>
      </c>
      <c r="U1557" s="54" t="n">
        <v>0</v>
      </c>
      <c r="V1557" s="52" t="inlineStr">
        <is>
          <t>No</t>
        </is>
      </c>
      <c r="W1557" s="52" t="inlineStr">
        <is>
          <t>Yes</t>
        </is>
      </c>
      <c r="X1557" s="52" t="inlineStr">
        <is>
          <t>-</t>
        </is>
      </c>
      <c r="Y1557" s="52" t="inlineStr">
        <is>
          <t>Wire-mesh and geotextile cell filled with sand</t>
        </is>
      </c>
    </row>
    <row r="1558" outlineLevel="1">
      <c r="A1558" s="52" t="inlineStr">
        <is>
          <t>BASE-181</t>
        </is>
      </c>
      <c r="B1558" s="52" t="inlineStr">
        <is>
          <t>Base</t>
        </is>
      </c>
      <c r="C1558" s="63" t="inlineStr">
        <is>
          <t>Cube</t>
        </is>
      </c>
      <c r="D1558" s="60" t="inlineStr">
        <is>
          <t>HESCO cell</t>
        </is>
      </c>
      <c r="E1558" s="52" t="inlineStr">
        <is>
          <t>BASE-01</t>
        </is>
      </c>
      <c r="F1558" s="52" t="n">
        <v>2</v>
      </c>
      <c r="G1558" s="54" t="n">
        <v>1.02999997</v>
      </c>
      <c r="H1558" s="54" t="n">
        <v>1.39999998</v>
      </c>
      <c r="I1558" s="54" t="n">
        <v>1.05999994</v>
      </c>
      <c r="J1558" s="54" t="n">
        <v>0</v>
      </c>
      <c r="K1558" s="54" t="n">
        <v>5.04671717</v>
      </c>
      <c r="L1558" s="54" t="n">
        <v>0</v>
      </c>
      <c r="M1558" s="54" t="n">
        <v>-2.99091125</v>
      </c>
      <c r="N1558" s="54" t="n">
        <v>0.699999988</v>
      </c>
      <c r="O1558" s="54" t="n">
        <v>-33.8681946</v>
      </c>
      <c r="P1558" s="52" t="inlineStr">
        <is>
          <t>Flat</t>
        </is>
      </c>
      <c r="Q1558" s="52" t="inlineStr">
        <is>
          <t>Other</t>
        </is>
      </c>
      <c r="R1558" s="54" t="n">
        <v>0.92</v>
      </c>
      <c r="S1558" s="54" t="n">
        <v>0</v>
      </c>
      <c r="T1558" s="54" t="n">
        <v>0.22</v>
      </c>
      <c r="U1558" s="54" t="n">
        <v>0</v>
      </c>
      <c r="V1558" s="52" t="inlineStr">
        <is>
          <t>No</t>
        </is>
      </c>
      <c r="W1558" s="52" t="inlineStr">
        <is>
          <t>Yes</t>
        </is>
      </c>
      <c r="X1558" s="52" t="inlineStr">
        <is>
          <t>-</t>
        </is>
      </c>
      <c r="Y1558" s="52" t="inlineStr">
        <is>
          <t>Wire-mesh and geotextile cell filled with sand</t>
        </is>
      </c>
    </row>
    <row r="1559" outlineLevel="1">
      <c r="A1559" s="52" t="inlineStr">
        <is>
          <t>BASE-182</t>
        </is>
      </c>
      <c r="B1559" s="52" t="inlineStr">
        <is>
          <t>Base</t>
        </is>
      </c>
      <c r="C1559" s="63" t="inlineStr">
        <is>
          <t>Cube</t>
        </is>
      </c>
      <c r="D1559" s="60" t="inlineStr">
        <is>
          <t>HESCO cell</t>
        </is>
      </c>
      <c r="E1559" s="52" t="inlineStr">
        <is>
          <t>BASE-01</t>
        </is>
      </c>
      <c r="F1559" s="52" t="n">
        <v>2</v>
      </c>
      <c r="G1559" s="54" t="n">
        <v>1.02999997</v>
      </c>
      <c r="H1559" s="54" t="n">
        <v>1.39999998</v>
      </c>
      <c r="I1559" s="54" t="n">
        <v>1.05999994</v>
      </c>
      <c r="J1559" s="54" t="n">
        <v>0</v>
      </c>
      <c r="K1559" s="54" t="n">
        <v>3.36446857</v>
      </c>
      <c r="L1559" s="54" t="n">
        <v>0</v>
      </c>
      <c r="M1559" s="54" t="n">
        <v>-1.99536872</v>
      </c>
      <c r="N1559" s="54" t="n">
        <v>0.699999988</v>
      </c>
      <c r="O1559" s="54" t="n">
        <v>-33.9413986</v>
      </c>
      <c r="P1559" s="52" t="inlineStr">
        <is>
          <t>Flat</t>
        </is>
      </c>
      <c r="Q1559" s="52" t="inlineStr">
        <is>
          <t>Other</t>
        </is>
      </c>
      <c r="R1559" s="54" t="n">
        <v>0.92</v>
      </c>
      <c r="S1559" s="54" t="n">
        <v>0</v>
      </c>
      <c r="T1559" s="54" t="n">
        <v>0.22</v>
      </c>
      <c r="U1559" s="54" t="n">
        <v>0</v>
      </c>
      <c r="V1559" s="52" t="inlineStr">
        <is>
          <t>No</t>
        </is>
      </c>
      <c r="W1559" s="52" t="inlineStr">
        <is>
          <t>Yes</t>
        </is>
      </c>
      <c r="X1559" s="52" t="inlineStr">
        <is>
          <t>-</t>
        </is>
      </c>
      <c r="Y1559" s="52" t="inlineStr">
        <is>
          <t>Wire-mesh and geotextile cell filled with sand</t>
        </is>
      </c>
    </row>
    <row r="1560" outlineLevel="1">
      <c r="A1560" s="52" t="inlineStr">
        <is>
          <t>BASE-183</t>
        </is>
      </c>
      <c r="B1560" s="52" t="inlineStr">
        <is>
          <t>Base</t>
        </is>
      </c>
      <c r="C1560" s="63" t="inlineStr">
        <is>
          <t>Cube</t>
        </is>
      </c>
      <c r="D1560" s="60" t="inlineStr">
        <is>
          <t>HESCO cell</t>
        </is>
      </c>
      <c r="E1560" s="52" t="inlineStr">
        <is>
          <t>BASE-01</t>
        </is>
      </c>
      <c r="F1560" s="52" t="n">
        <v>2</v>
      </c>
      <c r="G1560" s="54" t="n">
        <v>1.02999997</v>
      </c>
      <c r="H1560" s="54" t="n">
        <v>1.39999998</v>
      </c>
      <c r="I1560" s="54" t="n">
        <v>1.05999994</v>
      </c>
      <c r="J1560" s="54" t="n">
        <v>0</v>
      </c>
      <c r="K1560" s="54" t="n">
        <v>1.68222034</v>
      </c>
      <c r="L1560" s="54" t="n">
        <v>0</v>
      </c>
      <c r="M1560" s="54" t="n">
        <v>-0.998106182</v>
      </c>
      <c r="N1560" s="54" t="n">
        <v>0.699999988</v>
      </c>
      <c r="O1560" s="54" t="n">
        <v>-33.9853477</v>
      </c>
      <c r="P1560" s="52" t="inlineStr">
        <is>
          <t>Flat</t>
        </is>
      </c>
      <c r="Q1560" s="52" t="inlineStr">
        <is>
          <t>Other</t>
        </is>
      </c>
      <c r="R1560" s="54" t="n">
        <v>0.92</v>
      </c>
      <c r="S1560" s="54" t="n">
        <v>0</v>
      </c>
      <c r="T1560" s="54" t="n">
        <v>0.22</v>
      </c>
      <c r="U1560" s="54" t="n">
        <v>0</v>
      </c>
      <c r="V1560" s="52" t="inlineStr">
        <is>
          <t>No</t>
        </is>
      </c>
      <c r="W1560" s="52" t="inlineStr">
        <is>
          <t>Yes</t>
        </is>
      </c>
      <c r="X1560" s="52" t="inlineStr">
        <is>
          <t>-</t>
        </is>
      </c>
      <c r="Y1560" s="52" t="inlineStr">
        <is>
          <t>Wire-mesh and geotextile cell filled with sand</t>
        </is>
      </c>
    </row>
    <row r="1561" outlineLevel="1">
      <c r="A1561" s="52" t="inlineStr">
        <is>
          <t>BASE-184</t>
        </is>
      </c>
      <c r="B1561" s="52" t="inlineStr">
        <is>
          <t>Base</t>
        </is>
      </c>
      <c r="C1561" s="63" t="inlineStr">
        <is>
          <t>Cube</t>
        </is>
      </c>
      <c r="D1561" s="60" t="inlineStr">
        <is>
          <t>HESCO cell</t>
        </is>
      </c>
      <c r="E1561" s="52" t="inlineStr">
        <is>
          <t>BASE-01</t>
        </is>
      </c>
      <c r="F1561" s="52" t="n">
        <v>2</v>
      </c>
      <c r="G1561" s="54" t="n">
        <v>1.02999997</v>
      </c>
      <c r="H1561" s="54" t="n">
        <v>1.39999998</v>
      </c>
      <c r="I1561" s="54" t="n">
        <v>1.05999994</v>
      </c>
      <c r="J1561" s="54" t="n">
        <v>0</v>
      </c>
      <c r="K1561" s="54" t="n">
        <v>-6.83245275e-07</v>
      </c>
      <c r="L1561" s="54" t="n">
        <v>0</v>
      </c>
      <c r="M1561" s="54" t="n">
        <v>4.05445945e-07</v>
      </c>
      <c r="N1561" s="54" t="n">
        <v>0.699999988</v>
      </c>
      <c r="O1561" s="54" t="n">
        <v>-34</v>
      </c>
      <c r="P1561" s="52" t="inlineStr">
        <is>
          <t>Flat</t>
        </is>
      </c>
      <c r="Q1561" s="52" t="inlineStr">
        <is>
          <t>Other</t>
        </is>
      </c>
      <c r="R1561" s="54" t="n">
        <v>0.92</v>
      </c>
      <c r="S1561" s="54" t="n">
        <v>0</v>
      </c>
      <c r="T1561" s="54" t="n">
        <v>0.22</v>
      </c>
      <c r="U1561" s="54" t="n">
        <v>0</v>
      </c>
      <c r="V1561" s="52" t="inlineStr">
        <is>
          <t>No</t>
        </is>
      </c>
      <c r="W1561" s="52" t="inlineStr">
        <is>
          <t>Yes</t>
        </is>
      </c>
      <c r="X1561" s="52" t="inlineStr">
        <is>
          <t>-</t>
        </is>
      </c>
      <c r="Y1561" s="52" t="inlineStr">
        <is>
          <t>Wire-mesh and geotextile cell filled with sand</t>
        </is>
      </c>
    </row>
    <row r="1562" outlineLevel="1">
      <c r="A1562" s="52" t="inlineStr">
        <is>
          <t>BASE-185</t>
        </is>
      </c>
      <c r="B1562" s="52" t="inlineStr">
        <is>
          <t>Base</t>
        </is>
      </c>
      <c r="C1562" s="63" t="inlineStr">
        <is>
          <t>Cube</t>
        </is>
      </c>
      <c r="D1562" s="60" t="inlineStr">
        <is>
          <t>HESCO cell</t>
        </is>
      </c>
      <c r="E1562" s="52" t="inlineStr">
        <is>
          <t>BASE-01</t>
        </is>
      </c>
      <c r="F1562" s="52" t="n">
        <v>2</v>
      </c>
      <c r="G1562" s="54" t="n">
        <v>1.02999997</v>
      </c>
      <c r="H1562" s="54" t="n">
        <v>1.39999998</v>
      </c>
      <c r="I1562" s="54" t="n">
        <v>1.05999994</v>
      </c>
      <c r="J1562" s="54" t="n">
        <v>0</v>
      </c>
      <c r="K1562" s="54" t="n">
        <v>-1.68224895</v>
      </c>
      <c r="L1562" s="54" t="n">
        <v>0</v>
      </c>
      <c r="M1562" s="54" t="n">
        <v>0.9981232289999999</v>
      </c>
      <c r="N1562" s="54" t="n">
        <v>0.699999988</v>
      </c>
      <c r="O1562" s="54" t="n">
        <v>-33.9853477</v>
      </c>
      <c r="P1562" s="52" t="inlineStr">
        <is>
          <t>Flat</t>
        </is>
      </c>
      <c r="Q1562" s="52" t="inlineStr">
        <is>
          <t>Other</t>
        </is>
      </c>
      <c r="R1562" s="54" t="n">
        <v>0.92</v>
      </c>
      <c r="S1562" s="54" t="n">
        <v>0</v>
      </c>
      <c r="T1562" s="54" t="n">
        <v>0.22</v>
      </c>
      <c r="U1562" s="54" t="n">
        <v>0</v>
      </c>
      <c r="V1562" s="52" t="inlineStr">
        <is>
          <t>No</t>
        </is>
      </c>
      <c r="W1562" s="52" t="inlineStr">
        <is>
          <t>Yes</t>
        </is>
      </c>
      <c r="X1562" s="52" t="inlineStr">
        <is>
          <t>-</t>
        </is>
      </c>
      <c r="Y1562" s="52" t="inlineStr">
        <is>
          <t>Wire-mesh and geotextile cell filled with sand</t>
        </is>
      </c>
    </row>
    <row r="1563" outlineLevel="1">
      <c r="A1563" s="52" t="inlineStr">
        <is>
          <t>BASE-186</t>
        </is>
      </c>
      <c r="B1563" s="52" t="inlineStr">
        <is>
          <t>Base</t>
        </is>
      </c>
      <c r="C1563" s="63" t="inlineStr">
        <is>
          <t>Cube</t>
        </is>
      </c>
      <c r="D1563" s="60" t="inlineStr">
        <is>
          <t>HESCO cell</t>
        </is>
      </c>
      <c r="E1563" s="52" t="inlineStr">
        <is>
          <t>BASE-01</t>
        </is>
      </c>
      <c r="F1563" s="52" t="n">
        <v>2</v>
      </c>
      <c r="G1563" s="54" t="n">
        <v>1.02999997</v>
      </c>
      <c r="H1563" s="54" t="n">
        <v>1.39999998</v>
      </c>
      <c r="I1563" s="54" t="n">
        <v>1.05999994</v>
      </c>
      <c r="J1563" s="54" t="n">
        <v>0</v>
      </c>
      <c r="K1563" s="54" t="n">
        <v>-3.36449695</v>
      </c>
      <c r="L1563" s="54" t="n">
        <v>0</v>
      </c>
      <c r="M1563" s="54" t="n">
        <v>1.99538565</v>
      </c>
      <c r="N1563" s="54" t="n">
        <v>0.699999988</v>
      </c>
      <c r="O1563" s="54" t="n">
        <v>-33.9413986</v>
      </c>
      <c r="P1563" s="52" t="inlineStr">
        <is>
          <t>Flat</t>
        </is>
      </c>
      <c r="Q1563" s="52" t="inlineStr">
        <is>
          <t>Other</t>
        </is>
      </c>
      <c r="R1563" s="54" t="n">
        <v>0.92</v>
      </c>
      <c r="S1563" s="54" t="n">
        <v>0</v>
      </c>
      <c r="T1563" s="54" t="n">
        <v>0.22</v>
      </c>
      <c r="U1563" s="54" t="n">
        <v>0</v>
      </c>
      <c r="V1563" s="52" t="inlineStr">
        <is>
          <t>No</t>
        </is>
      </c>
      <c r="W1563" s="52" t="inlineStr">
        <is>
          <t>Yes</t>
        </is>
      </c>
      <c r="X1563" s="52" t="inlineStr">
        <is>
          <t>-</t>
        </is>
      </c>
      <c r="Y1563" s="52" t="inlineStr">
        <is>
          <t>Wire-mesh and geotextile cell filled with sand</t>
        </is>
      </c>
    </row>
    <row r="1564" outlineLevel="1">
      <c r="A1564" s="52" t="inlineStr">
        <is>
          <t>BASE-187</t>
        </is>
      </c>
      <c r="B1564" s="52" t="inlineStr">
        <is>
          <t>Base</t>
        </is>
      </c>
      <c r="C1564" s="63" t="inlineStr">
        <is>
          <t>Cube</t>
        </is>
      </c>
      <c r="D1564" s="60" t="inlineStr">
        <is>
          <t>HESCO cell</t>
        </is>
      </c>
      <c r="E1564" s="52" t="inlineStr">
        <is>
          <t>BASE-01</t>
        </is>
      </c>
      <c r="F1564" s="52" t="n">
        <v>2</v>
      </c>
      <c r="G1564" s="54" t="n">
        <v>1.02999997</v>
      </c>
      <c r="H1564" s="54" t="n">
        <v>1.39999998</v>
      </c>
      <c r="I1564" s="54" t="n">
        <v>1.05999994</v>
      </c>
      <c r="J1564" s="54" t="n">
        <v>0</v>
      </c>
      <c r="K1564" s="54" t="n">
        <v>-5.04671812</v>
      </c>
      <c r="L1564" s="54" t="n">
        <v>0</v>
      </c>
      <c r="M1564" s="54" t="n">
        <v>2.99091196</v>
      </c>
      <c r="N1564" s="54" t="n">
        <v>0.699999988</v>
      </c>
      <c r="O1564" s="54" t="n">
        <v>-33.8681946</v>
      </c>
      <c r="P1564" s="52" t="inlineStr">
        <is>
          <t>Flat</t>
        </is>
      </c>
      <c r="Q1564" s="52" t="inlineStr">
        <is>
          <t>Other</t>
        </is>
      </c>
      <c r="R1564" s="54" t="n">
        <v>0.92</v>
      </c>
      <c r="S1564" s="54" t="n">
        <v>0</v>
      </c>
      <c r="T1564" s="54" t="n">
        <v>0.22</v>
      </c>
      <c r="U1564" s="54" t="n">
        <v>0</v>
      </c>
      <c r="V1564" s="52" t="inlineStr">
        <is>
          <t>No</t>
        </is>
      </c>
      <c r="W1564" s="52" t="inlineStr">
        <is>
          <t>Yes</t>
        </is>
      </c>
      <c r="X1564" s="52" t="inlineStr">
        <is>
          <t>-</t>
        </is>
      </c>
      <c r="Y1564" s="52" t="inlineStr">
        <is>
          <t>Wire-mesh and geotextile cell filled with sand</t>
        </is>
      </c>
    </row>
    <row r="1565" outlineLevel="1">
      <c r="A1565" s="52" t="inlineStr">
        <is>
          <t>BASE-188</t>
        </is>
      </c>
      <c r="B1565" s="52" t="inlineStr">
        <is>
          <t>Base</t>
        </is>
      </c>
      <c r="C1565" s="63" t="inlineStr">
        <is>
          <t>Cube</t>
        </is>
      </c>
      <c r="D1565" s="60" t="inlineStr">
        <is>
          <t>HESCO cell</t>
        </is>
      </c>
      <c r="E1565" s="52" t="inlineStr">
        <is>
          <t>BASE-01</t>
        </is>
      </c>
      <c r="F1565" s="52" t="n">
        <v>2</v>
      </c>
      <c r="G1565" s="54" t="n">
        <v>1.02999997</v>
      </c>
      <c r="H1565" s="54" t="n">
        <v>1.39999998</v>
      </c>
      <c r="I1565" s="54" t="n">
        <v>1.05999994</v>
      </c>
      <c r="J1565" s="54" t="n">
        <v>0</v>
      </c>
      <c r="K1565" s="54" t="n">
        <v>-6.72896624</v>
      </c>
      <c r="L1565" s="54" t="n">
        <v>0</v>
      </c>
      <c r="M1565" s="54" t="n">
        <v>3.98387623</v>
      </c>
      <c r="N1565" s="54" t="n">
        <v>0.699999988</v>
      </c>
      <c r="O1565" s="54" t="n">
        <v>-33.7657928</v>
      </c>
      <c r="P1565" s="52" t="inlineStr">
        <is>
          <t>Flat</t>
        </is>
      </c>
      <c r="Q1565" s="52" t="inlineStr">
        <is>
          <t>Other</t>
        </is>
      </c>
      <c r="R1565" s="54" t="n">
        <v>0.92</v>
      </c>
      <c r="S1565" s="54" t="n">
        <v>0</v>
      </c>
      <c r="T1565" s="54" t="n">
        <v>0.22</v>
      </c>
      <c r="U1565" s="54" t="n">
        <v>0</v>
      </c>
      <c r="V1565" s="52" t="inlineStr">
        <is>
          <t>No</t>
        </is>
      </c>
      <c r="W1565" s="52" t="inlineStr">
        <is>
          <t>Yes</t>
        </is>
      </c>
      <c r="X1565" s="52" t="inlineStr">
        <is>
          <t>-</t>
        </is>
      </c>
      <c r="Y1565" s="52" t="inlineStr">
        <is>
          <t>Wire-mesh and geotextile cell filled with sand</t>
        </is>
      </c>
    </row>
    <row r="1566" outlineLevel="1">
      <c r="A1566" s="52" t="inlineStr">
        <is>
          <t>BASE-189</t>
        </is>
      </c>
      <c r="B1566" s="52" t="inlineStr">
        <is>
          <t>Base</t>
        </is>
      </c>
      <c r="C1566" s="63" t="inlineStr">
        <is>
          <t>Cube</t>
        </is>
      </c>
      <c r="D1566" s="60" t="inlineStr">
        <is>
          <t>HESCO cell</t>
        </is>
      </c>
      <c r="E1566" s="52" t="inlineStr">
        <is>
          <t>BASE-01</t>
        </is>
      </c>
      <c r="F1566" s="52" t="n">
        <v>2</v>
      </c>
      <c r="G1566" s="54" t="n">
        <v>1.02999997</v>
      </c>
      <c r="H1566" s="54" t="n">
        <v>1.39999998</v>
      </c>
      <c r="I1566" s="54" t="n">
        <v>1.05999994</v>
      </c>
      <c r="J1566" s="54" t="n">
        <v>0</v>
      </c>
      <c r="K1566" s="54" t="n">
        <v>-8.411213869999999</v>
      </c>
      <c r="L1566" s="54" t="n">
        <v>0</v>
      </c>
      <c r="M1566" s="54" t="n">
        <v>4.97340631</v>
      </c>
      <c r="N1566" s="54" t="n">
        <v>0.699999988</v>
      </c>
      <c r="O1566" s="54" t="n">
        <v>-33.6342888</v>
      </c>
      <c r="P1566" s="52" t="inlineStr">
        <is>
          <t>Flat</t>
        </is>
      </c>
      <c r="Q1566" s="52" t="inlineStr">
        <is>
          <t>Other</t>
        </is>
      </c>
      <c r="R1566" s="54" t="n">
        <v>0.92</v>
      </c>
      <c r="S1566" s="54" t="n">
        <v>0</v>
      </c>
      <c r="T1566" s="54" t="n">
        <v>0.22</v>
      </c>
      <c r="U1566" s="54" t="n">
        <v>0</v>
      </c>
      <c r="V1566" s="52" t="inlineStr">
        <is>
          <t>No</t>
        </is>
      </c>
      <c r="W1566" s="52" t="inlineStr">
        <is>
          <t>Yes</t>
        </is>
      </c>
      <c r="X1566" s="52" t="inlineStr">
        <is>
          <t>-</t>
        </is>
      </c>
      <c r="Y1566" s="52" t="inlineStr">
        <is>
          <t>Wire-mesh and geotextile cell filled with sand</t>
        </is>
      </c>
    </row>
    <row r="1567" outlineLevel="1">
      <c r="A1567" s="52" t="inlineStr">
        <is>
          <t>BASE-190</t>
        </is>
      </c>
      <c r="B1567" s="52" t="inlineStr">
        <is>
          <t>Base</t>
        </is>
      </c>
      <c r="C1567" s="63" t="inlineStr">
        <is>
          <t>Cube</t>
        </is>
      </c>
      <c r="D1567" s="60" t="inlineStr">
        <is>
          <t>HESCO cell</t>
        </is>
      </c>
      <c r="E1567" s="52" t="inlineStr">
        <is>
          <t>BASE-01</t>
        </is>
      </c>
      <c r="F1567" s="52" t="n">
        <v>2</v>
      </c>
      <c r="G1567" s="54" t="n">
        <v>1.02999997</v>
      </c>
      <c r="H1567" s="54" t="n">
        <v>1.39999998</v>
      </c>
      <c r="I1567" s="54" t="n">
        <v>1.05999994</v>
      </c>
      <c r="J1567" s="54" t="n">
        <v>0</v>
      </c>
      <c r="K1567" s="54" t="n">
        <v>-10.0934629</v>
      </c>
      <c r="L1567" s="54" t="n">
        <v>0</v>
      </c>
      <c r="M1567" s="54" t="n">
        <v>5.95864964</v>
      </c>
      <c r="N1567" s="54" t="n">
        <v>0.699999988</v>
      </c>
      <c r="O1567" s="54" t="n">
        <v>-33.4737892</v>
      </c>
      <c r="P1567" s="52" t="inlineStr">
        <is>
          <t>Flat</t>
        </is>
      </c>
      <c r="Q1567" s="52" t="inlineStr">
        <is>
          <t>Other</t>
        </is>
      </c>
      <c r="R1567" s="54" t="n">
        <v>0.92</v>
      </c>
      <c r="S1567" s="54" t="n">
        <v>0</v>
      </c>
      <c r="T1567" s="54" t="n">
        <v>0.22</v>
      </c>
      <c r="U1567" s="54" t="n">
        <v>0</v>
      </c>
      <c r="V1567" s="52" t="inlineStr">
        <is>
          <t>No</t>
        </is>
      </c>
      <c r="W1567" s="52" t="inlineStr">
        <is>
          <t>Yes</t>
        </is>
      </c>
      <c r="X1567" s="52" t="inlineStr">
        <is>
          <t>-</t>
        </is>
      </c>
      <c r="Y1567" s="52" t="inlineStr">
        <is>
          <t>Wire-mesh and geotextile cell filled with sand</t>
        </is>
      </c>
    </row>
    <row r="1568" outlineLevel="1">
      <c r="A1568" s="52" t="inlineStr">
        <is>
          <t>BASE-191</t>
        </is>
      </c>
      <c r="B1568" s="52" t="inlineStr">
        <is>
          <t>Base</t>
        </is>
      </c>
      <c r="C1568" s="63" t="inlineStr">
        <is>
          <t>Cube</t>
        </is>
      </c>
      <c r="D1568" s="60" t="inlineStr">
        <is>
          <t>HESCO cell</t>
        </is>
      </c>
      <c r="E1568" s="52" t="inlineStr">
        <is>
          <t>BASE-01</t>
        </is>
      </c>
      <c r="F1568" s="52" t="n">
        <v>2</v>
      </c>
      <c r="G1568" s="54" t="n">
        <v>1.02999997</v>
      </c>
      <c r="H1568" s="54" t="n">
        <v>1.39999998</v>
      </c>
      <c r="I1568" s="54" t="n">
        <v>1.05999994</v>
      </c>
      <c r="J1568" s="54" t="n">
        <v>0</v>
      </c>
      <c r="K1568" s="54" t="n">
        <v>-11.7757101</v>
      </c>
      <c r="L1568" s="54" t="n">
        <v>0</v>
      </c>
      <c r="M1568" s="54" t="n">
        <v>6.93875647</v>
      </c>
      <c r="N1568" s="54" t="n">
        <v>0.699999988</v>
      </c>
      <c r="O1568" s="54" t="n">
        <v>-33.2844353</v>
      </c>
      <c r="P1568" s="52" t="inlineStr">
        <is>
          <t>Flat</t>
        </is>
      </c>
      <c r="Q1568" s="52" t="inlineStr">
        <is>
          <t>Other</t>
        </is>
      </c>
      <c r="R1568" s="54" t="n">
        <v>0.92</v>
      </c>
      <c r="S1568" s="54" t="n">
        <v>0</v>
      </c>
      <c r="T1568" s="54" t="n">
        <v>0.22</v>
      </c>
      <c r="U1568" s="54" t="n">
        <v>0</v>
      </c>
      <c r="V1568" s="52" t="inlineStr">
        <is>
          <t>No</t>
        </is>
      </c>
      <c r="W1568" s="52" t="inlineStr">
        <is>
          <t>Yes</t>
        </is>
      </c>
      <c r="X1568" s="52" t="inlineStr">
        <is>
          <t>-</t>
        </is>
      </c>
      <c r="Y1568" s="52" t="inlineStr">
        <is>
          <t>Wire-mesh and geotextile cell filled with sand</t>
        </is>
      </c>
    </row>
    <row r="1569" outlineLevel="1">
      <c r="A1569" s="52" t="inlineStr">
        <is>
          <t>BASE-192</t>
        </is>
      </c>
      <c r="B1569" s="52" t="inlineStr">
        <is>
          <t>Base</t>
        </is>
      </c>
      <c r="C1569" s="63" t="inlineStr">
        <is>
          <t>Cube</t>
        </is>
      </c>
      <c r="D1569" s="60" t="inlineStr">
        <is>
          <t>HESCO cell</t>
        </is>
      </c>
      <c r="E1569" s="52" t="inlineStr">
        <is>
          <t>BASE-01</t>
        </is>
      </c>
      <c r="F1569" s="52" t="n">
        <v>2</v>
      </c>
      <c r="G1569" s="54" t="n">
        <v>1.02999997</v>
      </c>
      <c r="H1569" s="54" t="n">
        <v>1.39999998</v>
      </c>
      <c r="I1569" s="54" t="n">
        <v>1.05999994</v>
      </c>
      <c r="J1569" s="54" t="n">
        <v>0</v>
      </c>
      <c r="K1569" s="54" t="n">
        <v>-13.4579592</v>
      </c>
      <c r="L1569" s="54" t="n">
        <v>0</v>
      </c>
      <c r="M1569" s="54" t="n">
        <v>7.91288233</v>
      </c>
      <c r="N1569" s="54" t="n">
        <v>0.699999988</v>
      </c>
      <c r="O1569" s="54" t="n">
        <v>-33.0663948</v>
      </c>
      <c r="P1569" s="52" t="inlineStr">
        <is>
          <t>Flat</t>
        </is>
      </c>
      <c r="Q1569" s="52" t="inlineStr">
        <is>
          <t>Other</t>
        </is>
      </c>
      <c r="R1569" s="54" t="n">
        <v>0.92</v>
      </c>
      <c r="S1569" s="54" t="n">
        <v>0</v>
      </c>
      <c r="T1569" s="54" t="n">
        <v>0.22</v>
      </c>
      <c r="U1569" s="54" t="n">
        <v>0</v>
      </c>
      <c r="V1569" s="52" t="inlineStr">
        <is>
          <t>No</t>
        </is>
      </c>
      <c r="W1569" s="52" t="inlineStr">
        <is>
          <t>Yes</t>
        </is>
      </c>
      <c r="X1569" s="52" t="inlineStr">
        <is>
          <t>-</t>
        </is>
      </c>
      <c r="Y1569" s="52" t="inlineStr">
        <is>
          <t>Wire-mesh and geotextile cell filled with sand</t>
        </is>
      </c>
    </row>
    <row r="1570" outlineLevel="1">
      <c r="A1570" s="52" t="inlineStr">
        <is>
          <t>BASE-193</t>
        </is>
      </c>
      <c r="B1570" s="52" t="inlineStr">
        <is>
          <t>Base</t>
        </is>
      </c>
      <c r="C1570" s="63" t="inlineStr">
        <is>
          <t>Cube</t>
        </is>
      </c>
      <c r="D1570" s="60" t="inlineStr">
        <is>
          <t>HESCO cell</t>
        </is>
      </c>
      <c r="E1570" s="52" t="inlineStr">
        <is>
          <t>BASE-01</t>
        </is>
      </c>
      <c r="F1570" s="52" t="n">
        <v>2</v>
      </c>
      <c r="G1570" s="54" t="n">
        <v>1.02999997</v>
      </c>
      <c r="H1570" s="54" t="n">
        <v>1.39999998</v>
      </c>
      <c r="I1570" s="54" t="n">
        <v>1.05999994</v>
      </c>
      <c r="J1570" s="54" t="n">
        <v>0</v>
      </c>
      <c r="K1570" s="54" t="n">
        <v>-15.1402082</v>
      </c>
      <c r="L1570" s="54" t="n">
        <v>0</v>
      </c>
      <c r="M1570" s="54" t="n">
        <v>8.88018703</v>
      </c>
      <c r="N1570" s="54" t="n">
        <v>0.699999988</v>
      </c>
      <c r="O1570" s="54" t="n">
        <v>-32.8198471</v>
      </c>
      <c r="P1570" s="52" t="inlineStr">
        <is>
          <t>Flat</t>
        </is>
      </c>
      <c r="Q1570" s="52" t="inlineStr">
        <is>
          <t>Other</t>
        </is>
      </c>
      <c r="R1570" s="54" t="n">
        <v>0.92</v>
      </c>
      <c r="S1570" s="54" t="n">
        <v>0</v>
      </c>
      <c r="T1570" s="54" t="n">
        <v>0.22</v>
      </c>
      <c r="U1570" s="54" t="n">
        <v>0</v>
      </c>
      <c r="V1570" s="52" t="inlineStr">
        <is>
          <t>No</t>
        </is>
      </c>
      <c r="W1570" s="52" t="inlineStr">
        <is>
          <t>Yes</t>
        </is>
      </c>
      <c r="X1570" s="52" t="inlineStr">
        <is>
          <t>-</t>
        </is>
      </c>
      <c r="Y1570" s="52" t="inlineStr">
        <is>
          <t>Wire-mesh and geotextile cell filled with sand</t>
        </is>
      </c>
    </row>
    <row r="1571" outlineLevel="1">
      <c r="A1571" s="52" t="inlineStr">
        <is>
          <t>BASE-194</t>
        </is>
      </c>
      <c r="B1571" s="52" t="inlineStr">
        <is>
          <t>Base</t>
        </is>
      </c>
      <c r="C1571" s="63" t="inlineStr">
        <is>
          <t>Cube</t>
        </is>
      </c>
      <c r="D1571" s="60" t="inlineStr">
        <is>
          <t>HESCO cell</t>
        </is>
      </c>
      <c r="E1571" s="52" t="inlineStr">
        <is>
          <t>BASE-01</t>
        </is>
      </c>
      <c r="F1571" s="52" t="n">
        <v>2</v>
      </c>
      <c r="G1571" s="54" t="n">
        <v>1.02999997</v>
      </c>
      <c r="H1571" s="54" t="n">
        <v>1.39999998</v>
      </c>
      <c r="I1571" s="54" t="n">
        <v>1.05999994</v>
      </c>
      <c r="J1571" s="54" t="n">
        <v>0</v>
      </c>
      <c r="K1571" s="54" t="n">
        <v>-16.8224297</v>
      </c>
      <c r="L1571" s="54" t="n">
        <v>0</v>
      </c>
      <c r="M1571" s="54" t="n">
        <v>9.83982277</v>
      </c>
      <c r="N1571" s="54" t="n">
        <v>0.699999988</v>
      </c>
      <c r="O1571" s="54" t="n">
        <v>-32.5450134</v>
      </c>
      <c r="P1571" s="52" t="inlineStr">
        <is>
          <t>Flat</t>
        </is>
      </c>
      <c r="Q1571" s="52" t="inlineStr">
        <is>
          <t>Other</t>
        </is>
      </c>
      <c r="R1571" s="54" t="n">
        <v>0.92</v>
      </c>
      <c r="S1571" s="54" t="n">
        <v>0</v>
      </c>
      <c r="T1571" s="54" t="n">
        <v>0.22</v>
      </c>
      <c r="U1571" s="54" t="n">
        <v>0</v>
      </c>
      <c r="V1571" s="52" t="inlineStr">
        <is>
          <t>No</t>
        </is>
      </c>
      <c r="W1571" s="52" t="inlineStr">
        <is>
          <t>Yes</t>
        </is>
      </c>
      <c r="X1571" s="52" t="inlineStr">
        <is>
          <t>-</t>
        </is>
      </c>
      <c r="Y1571" s="52" t="inlineStr">
        <is>
          <t>Wire-mesh and geotextile cell filled with sand</t>
        </is>
      </c>
    </row>
    <row r="1572" outlineLevel="1">
      <c r="A1572" s="52" t="inlineStr">
        <is>
          <t>BASE-195</t>
        </is>
      </c>
      <c r="B1572" s="52" t="inlineStr">
        <is>
          <t>Base</t>
        </is>
      </c>
      <c r="C1572" s="63" t="inlineStr">
        <is>
          <t>Cube</t>
        </is>
      </c>
      <c r="D1572" s="60" t="inlineStr">
        <is>
          <t>HESCO cell</t>
        </is>
      </c>
      <c r="E1572" s="52" t="inlineStr">
        <is>
          <t>BASE-01</t>
        </is>
      </c>
      <c r="F1572" s="52" t="n">
        <v>2</v>
      </c>
      <c r="G1572" s="54" t="n">
        <v>1.02999997</v>
      </c>
      <c r="H1572" s="54" t="n">
        <v>1.39999998</v>
      </c>
      <c r="I1572" s="54" t="n">
        <v>1.05999994</v>
      </c>
      <c r="J1572" s="54" t="n">
        <v>0</v>
      </c>
      <c r="K1572" s="54" t="n">
        <v>-18.5046768</v>
      </c>
      <c r="L1572" s="54" t="n">
        <v>0</v>
      </c>
      <c r="M1572" s="54" t="n">
        <v>10.7909899</v>
      </c>
      <c r="N1572" s="54" t="n">
        <v>0.699999988</v>
      </c>
      <c r="O1572" s="54" t="n">
        <v>-32.2421227</v>
      </c>
      <c r="P1572" s="52" t="inlineStr">
        <is>
          <t>Flat</t>
        </is>
      </c>
      <c r="Q1572" s="52" t="inlineStr">
        <is>
          <t>Other</t>
        </is>
      </c>
      <c r="R1572" s="54" t="n">
        <v>0.92</v>
      </c>
      <c r="S1572" s="54" t="n">
        <v>0</v>
      </c>
      <c r="T1572" s="54" t="n">
        <v>0.22</v>
      </c>
      <c r="U1572" s="54" t="n">
        <v>0</v>
      </c>
      <c r="V1572" s="52" t="inlineStr">
        <is>
          <t>No</t>
        </is>
      </c>
      <c r="W1572" s="52" t="inlineStr">
        <is>
          <t>Yes</t>
        </is>
      </c>
      <c r="X1572" s="52" t="inlineStr">
        <is>
          <t>-</t>
        </is>
      </c>
      <c r="Y1572" s="52" t="inlineStr">
        <is>
          <t>Wire-mesh and geotextile cell filled with sand</t>
        </is>
      </c>
    </row>
    <row r="1573" outlineLevel="1">
      <c r="A1573" s="52" t="inlineStr">
        <is>
          <t>BASE-196</t>
        </is>
      </c>
      <c r="B1573" s="52" t="inlineStr">
        <is>
          <t>Base</t>
        </is>
      </c>
      <c r="C1573" s="63" t="inlineStr">
        <is>
          <t>Cube</t>
        </is>
      </c>
      <c r="D1573" s="60" t="inlineStr">
        <is>
          <t>HESCO cell</t>
        </is>
      </c>
      <c r="E1573" s="52" t="inlineStr">
        <is>
          <t>BASE-01</t>
        </is>
      </c>
      <c r="F1573" s="52" t="n">
        <v>2</v>
      </c>
      <c r="G1573" s="54" t="n">
        <v>1.02999997</v>
      </c>
      <c r="H1573" s="54" t="n">
        <v>1.39999998</v>
      </c>
      <c r="I1573" s="54" t="n">
        <v>1.05999994</v>
      </c>
      <c r="J1573" s="54" t="n">
        <v>0</v>
      </c>
      <c r="K1573" s="54" t="n">
        <v>-20.1869259</v>
      </c>
      <c r="L1573" s="54" t="n">
        <v>0</v>
      </c>
      <c r="M1573" s="54" t="n">
        <v>11.7328577</v>
      </c>
      <c r="N1573" s="54" t="n">
        <v>0.699999988</v>
      </c>
      <c r="O1573" s="54" t="n">
        <v>-31.9114418</v>
      </c>
      <c r="P1573" s="52" t="inlineStr">
        <is>
          <t>Flat</t>
        </is>
      </c>
      <c r="Q1573" s="52" t="inlineStr">
        <is>
          <t>Other</t>
        </is>
      </c>
      <c r="R1573" s="54" t="n">
        <v>0.92</v>
      </c>
      <c r="S1573" s="54" t="n">
        <v>0</v>
      </c>
      <c r="T1573" s="54" t="n">
        <v>0.22</v>
      </c>
      <c r="U1573" s="54" t="n">
        <v>0</v>
      </c>
      <c r="V1573" s="52" t="inlineStr">
        <is>
          <t>No</t>
        </is>
      </c>
      <c r="W1573" s="52" t="inlineStr">
        <is>
          <t>Yes</t>
        </is>
      </c>
      <c r="X1573" s="52" t="inlineStr">
        <is>
          <t>-</t>
        </is>
      </c>
      <c r="Y1573" s="52" t="inlineStr">
        <is>
          <t>Wire-mesh and geotextile cell filled with sand</t>
        </is>
      </c>
    </row>
    <row r="1574" outlineLevel="1">
      <c r="A1574" s="52" t="inlineStr">
        <is>
          <t>BASE-197</t>
        </is>
      </c>
      <c r="B1574" s="52" t="inlineStr">
        <is>
          <t>Base</t>
        </is>
      </c>
      <c r="C1574" s="63" t="inlineStr">
        <is>
          <t>Cube</t>
        </is>
      </c>
      <c r="D1574" s="60" t="inlineStr">
        <is>
          <t>HESCO cell</t>
        </is>
      </c>
      <c r="E1574" s="52" t="inlineStr">
        <is>
          <t>BASE-01</t>
        </is>
      </c>
      <c r="F1574" s="52" t="n">
        <v>2</v>
      </c>
      <c r="G1574" s="54" t="n">
        <v>1.02999997</v>
      </c>
      <c r="H1574" s="54" t="n">
        <v>1.39999998</v>
      </c>
      <c r="I1574" s="54" t="n">
        <v>1.05999994</v>
      </c>
      <c r="J1574" s="54" t="n">
        <v>0</v>
      </c>
      <c r="K1574" s="54" t="n">
        <v>-21.869173</v>
      </c>
      <c r="L1574" s="54" t="n">
        <v>0</v>
      </c>
      <c r="M1574" s="54" t="n">
        <v>12.6646099</v>
      </c>
      <c r="N1574" s="54" t="n">
        <v>0.699999988</v>
      </c>
      <c r="O1574" s="54" t="n">
        <v>-31.5532513</v>
      </c>
      <c r="P1574" s="52" t="inlineStr">
        <is>
          <t>Flat</t>
        </is>
      </c>
      <c r="Q1574" s="52" t="inlineStr">
        <is>
          <t>Other</t>
        </is>
      </c>
      <c r="R1574" s="54" t="n">
        <v>0.92</v>
      </c>
      <c r="S1574" s="54" t="n">
        <v>0</v>
      </c>
      <c r="T1574" s="54" t="n">
        <v>0.22</v>
      </c>
      <c r="U1574" s="54" t="n">
        <v>0</v>
      </c>
      <c r="V1574" s="52" t="inlineStr">
        <is>
          <t>No</t>
        </is>
      </c>
      <c r="W1574" s="52" t="inlineStr">
        <is>
          <t>Yes</t>
        </is>
      </c>
      <c r="X1574" s="52" t="inlineStr">
        <is>
          <t>-</t>
        </is>
      </c>
      <c r="Y1574" s="52" t="inlineStr">
        <is>
          <t>Wire-mesh and geotextile cell filled with sand</t>
        </is>
      </c>
    </row>
    <row r="1575" outlineLevel="1">
      <c r="A1575" s="52" t="inlineStr">
        <is>
          <t>BASE-198</t>
        </is>
      </c>
      <c r="B1575" s="52" t="inlineStr">
        <is>
          <t>Base</t>
        </is>
      </c>
      <c r="C1575" s="63" t="inlineStr">
        <is>
          <t>Cube</t>
        </is>
      </c>
      <c r="D1575" s="60" t="inlineStr">
        <is>
          <t>HESCO cell</t>
        </is>
      </c>
      <c r="E1575" s="52" t="inlineStr">
        <is>
          <t>BASE-01</t>
        </is>
      </c>
      <c r="F1575" s="52" t="n">
        <v>2</v>
      </c>
      <c r="G1575" s="54" t="n">
        <v>1.02999997</v>
      </c>
      <c r="H1575" s="54" t="n">
        <v>1.39999998</v>
      </c>
      <c r="I1575" s="54" t="n">
        <v>1.05999994</v>
      </c>
      <c r="J1575" s="54" t="n">
        <v>0</v>
      </c>
      <c r="K1575" s="54" t="n">
        <v>-23.5514202</v>
      </c>
      <c r="L1575" s="54" t="n">
        <v>0</v>
      </c>
      <c r="M1575" s="54" t="n">
        <v>13.5854464</v>
      </c>
      <c r="N1575" s="54" t="n">
        <v>0.699999988</v>
      </c>
      <c r="O1575" s="54" t="n">
        <v>-31.1678638</v>
      </c>
      <c r="P1575" s="52" t="inlineStr">
        <is>
          <t>Flat</t>
        </is>
      </c>
      <c r="Q1575" s="52" t="inlineStr">
        <is>
          <t>Other</t>
        </is>
      </c>
      <c r="R1575" s="54" t="n">
        <v>0.92</v>
      </c>
      <c r="S1575" s="54" t="n">
        <v>0</v>
      </c>
      <c r="T1575" s="54" t="n">
        <v>0.22</v>
      </c>
      <c r="U1575" s="54" t="n">
        <v>0</v>
      </c>
      <c r="V1575" s="52" t="inlineStr">
        <is>
          <t>No</t>
        </is>
      </c>
      <c r="W1575" s="52" t="inlineStr">
        <is>
          <t>Yes</t>
        </is>
      </c>
      <c r="X1575" s="52" t="inlineStr">
        <is>
          <t>-</t>
        </is>
      </c>
      <c r="Y1575" s="52" t="inlineStr">
        <is>
          <t>Wire-mesh and geotextile cell filled with sand</t>
        </is>
      </c>
    </row>
    <row r="1576" outlineLevel="1">
      <c r="A1576" s="52" t="inlineStr">
        <is>
          <t>BASE-199</t>
        </is>
      </c>
      <c r="B1576" s="52" t="inlineStr">
        <is>
          <t>Base</t>
        </is>
      </c>
      <c r="C1576" s="63" t="inlineStr">
        <is>
          <t>Cube</t>
        </is>
      </c>
      <c r="D1576" s="60" t="inlineStr">
        <is>
          <t>HESCO cell</t>
        </is>
      </c>
      <c r="E1576" s="52" t="inlineStr">
        <is>
          <t>BASE-01</t>
        </is>
      </c>
      <c r="F1576" s="52" t="n">
        <v>2</v>
      </c>
      <c r="G1576" s="54" t="n">
        <v>1.02999997</v>
      </c>
      <c r="H1576" s="54" t="n">
        <v>1.39999998</v>
      </c>
      <c r="I1576" s="54" t="n">
        <v>1.05999994</v>
      </c>
      <c r="J1576" s="54" t="n">
        <v>0</v>
      </c>
      <c r="K1576" s="54" t="n">
        <v>-25.2336712</v>
      </c>
      <c r="L1576" s="54" t="n">
        <v>0</v>
      </c>
      <c r="M1576" s="54" t="n">
        <v>14.4945726</v>
      </c>
      <c r="N1576" s="54" t="n">
        <v>0.699999988</v>
      </c>
      <c r="O1576" s="54" t="n">
        <v>-30.7556057</v>
      </c>
      <c r="P1576" s="52" t="inlineStr">
        <is>
          <t>Flat</t>
        </is>
      </c>
      <c r="Q1576" s="52" t="inlineStr">
        <is>
          <t>Other</t>
        </is>
      </c>
      <c r="R1576" s="54" t="n">
        <v>0.92</v>
      </c>
      <c r="S1576" s="54" t="n">
        <v>0</v>
      </c>
      <c r="T1576" s="54" t="n">
        <v>0.22</v>
      </c>
      <c r="U1576" s="54" t="n">
        <v>0</v>
      </c>
      <c r="V1576" s="52" t="inlineStr">
        <is>
          <t>No</t>
        </is>
      </c>
      <c r="W1576" s="52" t="inlineStr">
        <is>
          <t>Yes</t>
        </is>
      </c>
      <c r="X1576" s="52" t="inlineStr">
        <is>
          <t>-</t>
        </is>
      </c>
      <c r="Y1576" s="52" t="inlineStr">
        <is>
          <t>Wire-mesh and geotextile cell filled with sand</t>
        </is>
      </c>
    </row>
    <row r="1577" outlineLevel="1">
      <c r="A1577" s="52" t="inlineStr">
        <is>
          <t>BASE-200</t>
        </is>
      </c>
      <c r="B1577" s="52" t="inlineStr">
        <is>
          <t>Base</t>
        </is>
      </c>
      <c r="C1577" s="63" t="inlineStr">
        <is>
          <t>Cube</t>
        </is>
      </c>
      <c r="D1577" s="60" t="inlineStr">
        <is>
          <t>HESCO cell</t>
        </is>
      </c>
      <c r="E1577" s="52" t="inlineStr">
        <is>
          <t>BASE-01</t>
        </is>
      </c>
      <c r="F1577" s="52" t="n">
        <v>2</v>
      </c>
      <c r="G1577" s="54" t="n">
        <v>1.02999997</v>
      </c>
      <c r="H1577" s="54" t="n">
        <v>1.39999998</v>
      </c>
      <c r="I1577" s="54" t="n">
        <v>1.05999994</v>
      </c>
      <c r="J1577" s="54" t="n">
        <v>0</v>
      </c>
      <c r="K1577" s="54" t="n">
        <v>-26.9158897</v>
      </c>
      <c r="L1577" s="54" t="n">
        <v>0</v>
      </c>
      <c r="M1577" s="54" t="n">
        <v>15.3911886</v>
      </c>
      <c r="N1577" s="54" t="n">
        <v>0.699999988</v>
      </c>
      <c r="O1577" s="54" t="n">
        <v>-30.3168488</v>
      </c>
      <c r="P1577" s="52" t="inlineStr">
        <is>
          <t>Flat</t>
        </is>
      </c>
      <c r="Q1577" s="52" t="inlineStr">
        <is>
          <t>Other</t>
        </is>
      </c>
      <c r="R1577" s="54" t="n">
        <v>0.92</v>
      </c>
      <c r="S1577" s="54" t="n">
        <v>0</v>
      </c>
      <c r="T1577" s="54" t="n">
        <v>0.22</v>
      </c>
      <c r="U1577" s="54" t="n">
        <v>0</v>
      </c>
      <c r="V1577" s="52" t="inlineStr">
        <is>
          <t>No</t>
        </is>
      </c>
      <c r="W1577" s="52" t="inlineStr">
        <is>
          <t>Yes</t>
        </is>
      </c>
      <c r="X1577" s="52" t="inlineStr">
        <is>
          <t>-</t>
        </is>
      </c>
      <c r="Y1577" s="52" t="inlineStr">
        <is>
          <t>Wire-mesh and geotextile cell filled with sand</t>
        </is>
      </c>
    </row>
    <row r="1578" outlineLevel="1">
      <c r="A1578" s="52" t="inlineStr">
        <is>
          <t>BASE-201</t>
        </is>
      </c>
      <c r="B1578" s="52" t="inlineStr">
        <is>
          <t>Base</t>
        </is>
      </c>
      <c r="C1578" s="63" t="inlineStr">
        <is>
          <t>Cube</t>
        </is>
      </c>
      <c r="D1578" s="60" t="inlineStr">
        <is>
          <t>HESCO cell</t>
        </is>
      </c>
      <c r="E1578" s="52" t="inlineStr">
        <is>
          <t>BASE-01</t>
        </is>
      </c>
      <c r="F1578" s="52" t="n">
        <v>2</v>
      </c>
      <c r="G1578" s="54" t="n">
        <v>1.02999997</v>
      </c>
      <c r="H1578" s="54" t="n">
        <v>1.39999998</v>
      </c>
      <c r="I1578" s="54" t="n">
        <v>1.05999994</v>
      </c>
      <c r="J1578" s="54" t="n">
        <v>0</v>
      </c>
      <c r="K1578" s="54" t="n">
        <v>-28.5981388</v>
      </c>
      <c r="L1578" s="54" t="n">
        <v>0</v>
      </c>
      <c r="M1578" s="54" t="n">
        <v>16.2745533</v>
      </c>
      <c r="N1578" s="54" t="n">
        <v>0.699999988</v>
      </c>
      <c r="O1578" s="54" t="n">
        <v>-29.8519497</v>
      </c>
      <c r="P1578" s="52" t="inlineStr">
        <is>
          <t>Flat</t>
        </is>
      </c>
      <c r="Q1578" s="52" t="inlineStr">
        <is>
          <t>Other</t>
        </is>
      </c>
      <c r="R1578" s="54" t="n">
        <v>0.92</v>
      </c>
      <c r="S1578" s="54" t="n">
        <v>0</v>
      </c>
      <c r="T1578" s="54" t="n">
        <v>0.22</v>
      </c>
      <c r="U1578" s="54" t="n">
        <v>0</v>
      </c>
      <c r="V1578" s="52" t="inlineStr">
        <is>
          <t>No</t>
        </is>
      </c>
      <c r="W1578" s="52" t="inlineStr">
        <is>
          <t>Yes</t>
        </is>
      </c>
      <c r="X1578" s="52" t="inlineStr">
        <is>
          <t>-</t>
        </is>
      </c>
      <c r="Y1578" s="52" t="inlineStr">
        <is>
          <t>Wire-mesh and geotextile cell filled with sand</t>
        </is>
      </c>
    </row>
    <row r="1579" outlineLevel="1">
      <c r="A1579" s="52" t="inlineStr">
        <is>
          <t>BASE-202</t>
        </is>
      </c>
      <c r="B1579" s="52" t="inlineStr">
        <is>
          <t>Base</t>
        </is>
      </c>
      <c r="C1579" s="63" t="inlineStr">
        <is>
          <t>Cube</t>
        </is>
      </c>
      <c r="D1579" s="60" t="inlineStr">
        <is>
          <t>HESCO cell</t>
        </is>
      </c>
      <c r="E1579" s="52" t="inlineStr">
        <is>
          <t>BASE-01</t>
        </is>
      </c>
      <c r="F1579" s="52" t="n">
        <v>2</v>
      </c>
      <c r="G1579" s="54" t="n">
        <v>1.02999997</v>
      </c>
      <c r="H1579" s="54" t="n">
        <v>1.39999998</v>
      </c>
      <c r="I1579" s="54" t="n">
        <v>1.05999994</v>
      </c>
      <c r="J1579" s="54" t="n">
        <v>0</v>
      </c>
      <c r="K1579" s="54" t="n">
        <v>-30.280386</v>
      </c>
      <c r="L1579" s="54" t="n">
        <v>0</v>
      </c>
      <c r="M1579" s="54" t="n">
        <v>17.1438904</v>
      </c>
      <c r="N1579" s="54" t="n">
        <v>0.699999988</v>
      </c>
      <c r="O1579" s="54" t="n">
        <v>-29.3613186</v>
      </c>
      <c r="P1579" s="52" t="inlineStr">
        <is>
          <t>Flat</t>
        </is>
      </c>
      <c r="Q1579" s="52" t="inlineStr">
        <is>
          <t>Other</t>
        </is>
      </c>
      <c r="R1579" s="54" t="n">
        <v>0.92</v>
      </c>
      <c r="S1579" s="54" t="n">
        <v>0</v>
      </c>
      <c r="T1579" s="54" t="n">
        <v>0.22</v>
      </c>
      <c r="U1579" s="54" t="n">
        <v>0</v>
      </c>
      <c r="V1579" s="52" t="inlineStr">
        <is>
          <t>No</t>
        </is>
      </c>
      <c r="W1579" s="52" t="inlineStr">
        <is>
          <t>Yes</t>
        </is>
      </c>
      <c r="X1579" s="52" t="inlineStr">
        <is>
          <t>-</t>
        </is>
      </c>
      <c r="Y1579" s="52" t="inlineStr">
        <is>
          <t>Wire-mesh and geotextile cell filled with sand</t>
        </is>
      </c>
    </row>
    <row r="1580" outlineLevel="1">
      <c r="A1580" s="52" t="inlineStr">
        <is>
          <t>BASE-203</t>
        </is>
      </c>
      <c r="B1580" s="52" t="inlineStr">
        <is>
          <t>Base</t>
        </is>
      </c>
      <c r="C1580" s="63" t="inlineStr">
        <is>
          <t>Cube</t>
        </is>
      </c>
      <c r="D1580" s="60" t="inlineStr">
        <is>
          <t>HESCO cell</t>
        </is>
      </c>
      <c r="E1580" s="52" t="inlineStr">
        <is>
          <t>BASE-01</t>
        </is>
      </c>
      <c r="F1580" s="52" t="n">
        <v>2</v>
      </c>
      <c r="G1580" s="54" t="n">
        <v>1.02999997</v>
      </c>
      <c r="H1580" s="54" t="n">
        <v>1.39999998</v>
      </c>
      <c r="I1580" s="54" t="n">
        <v>1.05999994</v>
      </c>
      <c r="J1580" s="54" t="n">
        <v>0</v>
      </c>
      <c r="K1580" s="54" t="n">
        <v>-31.962635</v>
      </c>
      <c r="L1580" s="54" t="n">
        <v>0</v>
      </c>
      <c r="M1580" s="54" t="n">
        <v>17.9984493</v>
      </c>
      <c r="N1580" s="54" t="n">
        <v>0.699999988</v>
      </c>
      <c r="O1580" s="54" t="n">
        <v>-28.8453789</v>
      </c>
      <c r="P1580" s="52" t="inlineStr">
        <is>
          <t>Flat</t>
        </is>
      </c>
      <c r="Q1580" s="52" t="inlineStr">
        <is>
          <t>Other</t>
        </is>
      </c>
      <c r="R1580" s="54" t="n">
        <v>0.92</v>
      </c>
      <c r="S1580" s="54" t="n">
        <v>0</v>
      </c>
      <c r="T1580" s="54" t="n">
        <v>0.22</v>
      </c>
      <c r="U1580" s="54" t="n">
        <v>0</v>
      </c>
      <c r="V1580" s="52" t="inlineStr">
        <is>
          <t>No</t>
        </is>
      </c>
      <c r="W1580" s="52" t="inlineStr">
        <is>
          <t>Yes</t>
        </is>
      </c>
      <c r="X1580" s="52" t="inlineStr">
        <is>
          <t>-</t>
        </is>
      </c>
      <c r="Y1580" s="52" t="inlineStr">
        <is>
          <t>Wire-mesh and geotextile cell filled with sand</t>
        </is>
      </c>
    </row>
    <row r="1581" outlineLevel="1">
      <c r="A1581" s="52" t="inlineStr">
        <is>
          <t>BASE-204</t>
        </is>
      </c>
      <c r="B1581" s="52" t="inlineStr">
        <is>
          <t>Base</t>
        </is>
      </c>
      <c r="C1581" s="63" t="inlineStr">
        <is>
          <t>Cube</t>
        </is>
      </c>
      <c r="D1581" s="60" t="inlineStr">
        <is>
          <t>HESCO cell</t>
        </is>
      </c>
      <c r="E1581" s="52" t="inlineStr">
        <is>
          <t>BASE-01</t>
        </is>
      </c>
      <c r="F1581" s="52" t="n">
        <v>2</v>
      </c>
      <c r="G1581" s="54" t="n">
        <v>1.02999997</v>
      </c>
      <c r="H1581" s="54" t="n">
        <v>1.39999998</v>
      </c>
      <c r="I1581" s="54" t="n">
        <v>1.05999994</v>
      </c>
      <c r="J1581" s="54" t="n">
        <v>0</v>
      </c>
      <c r="K1581" s="54" t="n">
        <v>-33.644886</v>
      </c>
      <c r="L1581" s="54" t="n">
        <v>0</v>
      </c>
      <c r="M1581" s="54" t="n">
        <v>18.837492</v>
      </c>
      <c r="N1581" s="54" t="n">
        <v>0.699999988</v>
      </c>
      <c r="O1581" s="54" t="n">
        <v>-28.3045731</v>
      </c>
      <c r="P1581" s="52" t="inlineStr">
        <is>
          <t>Flat</t>
        </is>
      </c>
      <c r="Q1581" s="52" t="inlineStr">
        <is>
          <t>Other</t>
        </is>
      </c>
      <c r="R1581" s="54" t="n">
        <v>0.92</v>
      </c>
      <c r="S1581" s="54" t="n">
        <v>0</v>
      </c>
      <c r="T1581" s="54" t="n">
        <v>0.22</v>
      </c>
      <c r="U1581" s="54" t="n">
        <v>0</v>
      </c>
      <c r="V1581" s="52" t="inlineStr">
        <is>
          <t>No</t>
        </is>
      </c>
      <c r="W1581" s="52" t="inlineStr">
        <is>
          <t>Yes</t>
        </is>
      </c>
      <c r="X1581" s="52" t="inlineStr">
        <is>
          <t>-</t>
        </is>
      </c>
      <c r="Y1581" s="52" t="inlineStr">
        <is>
          <t>Wire-mesh and geotextile cell filled with sand</t>
        </is>
      </c>
    </row>
    <row r="1582" outlineLevel="1">
      <c r="A1582" s="52" t="inlineStr">
        <is>
          <t>BASE-205</t>
        </is>
      </c>
      <c r="B1582" s="52" t="inlineStr">
        <is>
          <t>Base</t>
        </is>
      </c>
      <c r="C1582" s="63" t="inlineStr">
        <is>
          <t>Cube</t>
        </is>
      </c>
      <c r="D1582" s="60" t="inlineStr">
        <is>
          <t>HESCO cell</t>
        </is>
      </c>
      <c r="E1582" s="52" t="inlineStr">
        <is>
          <t>BASE-01</t>
        </is>
      </c>
      <c r="F1582" s="52" t="n">
        <v>2</v>
      </c>
      <c r="G1582" s="54" t="n">
        <v>1.02999997</v>
      </c>
      <c r="H1582" s="54" t="n">
        <v>1.39999998</v>
      </c>
      <c r="I1582" s="54" t="n">
        <v>1.05999994</v>
      </c>
      <c r="J1582" s="54" t="n">
        <v>0</v>
      </c>
      <c r="K1582" s="54" t="n">
        <v>-35.3271332</v>
      </c>
      <c r="L1582" s="54" t="n">
        <v>0</v>
      </c>
      <c r="M1582" s="54" t="n">
        <v>19.6602974</v>
      </c>
      <c r="N1582" s="54" t="n">
        <v>0.699999988</v>
      </c>
      <c r="O1582" s="54" t="n">
        <v>-27.7393703</v>
      </c>
      <c r="P1582" s="52" t="inlineStr">
        <is>
          <t>Flat</t>
        </is>
      </c>
      <c r="Q1582" s="52" t="inlineStr">
        <is>
          <t>Other</t>
        </is>
      </c>
      <c r="R1582" s="54" t="n">
        <v>0.92</v>
      </c>
      <c r="S1582" s="54" t="n">
        <v>0</v>
      </c>
      <c r="T1582" s="54" t="n">
        <v>0.22</v>
      </c>
      <c r="U1582" s="54" t="n">
        <v>0</v>
      </c>
      <c r="V1582" s="52" t="inlineStr">
        <is>
          <t>No</t>
        </is>
      </c>
      <c r="W1582" s="52" t="inlineStr">
        <is>
          <t>Yes</t>
        </is>
      </c>
      <c r="X1582" s="52" t="inlineStr">
        <is>
          <t>-</t>
        </is>
      </c>
      <c r="Y1582" s="52" t="inlineStr">
        <is>
          <t>Wire-mesh and geotextile cell filled with sand</t>
        </is>
      </c>
    </row>
    <row r="1583" outlineLevel="1">
      <c r="A1583" s="52" t="inlineStr">
        <is>
          <t>BASE-206</t>
        </is>
      </c>
      <c r="B1583" s="52" t="inlineStr">
        <is>
          <t>Base</t>
        </is>
      </c>
      <c r="C1583" s="63" t="inlineStr">
        <is>
          <t>Cube</t>
        </is>
      </c>
      <c r="D1583" s="60" t="inlineStr">
        <is>
          <t>HESCO cell</t>
        </is>
      </c>
      <c r="E1583" s="52" t="inlineStr">
        <is>
          <t>BASE-01</t>
        </is>
      </c>
      <c r="F1583" s="52" t="n">
        <v>2</v>
      </c>
      <c r="G1583" s="54" t="n">
        <v>1.02999997</v>
      </c>
      <c r="H1583" s="54" t="n">
        <v>1.39999998</v>
      </c>
      <c r="I1583" s="54" t="n">
        <v>1.05999994</v>
      </c>
      <c r="J1583" s="54" t="n">
        <v>0</v>
      </c>
      <c r="K1583" s="54" t="n">
        <v>-37.0093498</v>
      </c>
      <c r="L1583" s="54" t="n">
        <v>0</v>
      </c>
      <c r="M1583" s="54" t="n">
        <v>20.4661446</v>
      </c>
      <c r="N1583" s="54" t="n">
        <v>0.699999988</v>
      </c>
      <c r="O1583" s="54" t="n">
        <v>-27.1502666</v>
      </c>
      <c r="P1583" s="52" t="inlineStr">
        <is>
          <t>Flat</t>
        </is>
      </c>
      <c r="Q1583" s="52" t="inlineStr">
        <is>
          <t>Other</t>
        </is>
      </c>
      <c r="R1583" s="54" t="n">
        <v>0.92</v>
      </c>
      <c r="S1583" s="54" t="n">
        <v>0</v>
      </c>
      <c r="T1583" s="54" t="n">
        <v>0.22</v>
      </c>
      <c r="U1583" s="54" t="n">
        <v>0</v>
      </c>
      <c r="V1583" s="52" t="inlineStr">
        <is>
          <t>No</t>
        </is>
      </c>
      <c r="W1583" s="52" t="inlineStr">
        <is>
          <t>Yes</t>
        </is>
      </c>
      <c r="X1583" s="52" t="inlineStr">
        <is>
          <t>-</t>
        </is>
      </c>
      <c r="Y1583" s="52" t="inlineStr">
        <is>
          <t>Wire-mesh and geotextile cell filled with sand</t>
        </is>
      </c>
    </row>
    <row r="1584" outlineLevel="1">
      <c r="A1584" s="52" t="inlineStr">
        <is>
          <t>BASE-207</t>
        </is>
      </c>
      <c r="B1584" s="52" t="inlineStr">
        <is>
          <t>Base</t>
        </is>
      </c>
      <c r="C1584" s="63" t="inlineStr">
        <is>
          <t>Cube</t>
        </is>
      </c>
      <c r="D1584" s="60" t="inlineStr">
        <is>
          <t>HESCO cell</t>
        </is>
      </c>
      <c r="E1584" s="52" t="inlineStr">
        <is>
          <t>BASE-01</t>
        </is>
      </c>
      <c r="F1584" s="52" t="n">
        <v>2</v>
      </c>
      <c r="G1584" s="54" t="n">
        <v>1.02999997</v>
      </c>
      <c r="H1584" s="54" t="n">
        <v>1.39999998</v>
      </c>
      <c r="I1584" s="54" t="n">
        <v>1.05999994</v>
      </c>
      <c r="J1584" s="54" t="n">
        <v>0</v>
      </c>
      <c r="K1584" s="54" t="n">
        <v>-38.6915779</v>
      </c>
      <c r="L1584" s="54" t="n">
        <v>0</v>
      </c>
      <c r="M1584" s="54" t="n">
        <v>21.2543488</v>
      </c>
      <c r="N1584" s="54" t="n">
        <v>0.699999988</v>
      </c>
      <c r="O1584" s="54" t="n">
        <v>-26.5377598</v>
      </c>
      <c r="P1584" s="52" t="inlineStr">
        <is>
          <t>Flat</t>
        </is>
      </c>
      <c r="Q1584" s="52" t="inlineStr">
        <is>
          <t>Other</t>
        </is>
      </c>
      <c r="R1584" s="54" t="n">
        <v>0.92</v>
      </c>
      <c r="S1584" s="54" t="n">
        <v>0</v>
      </c>
      <c r="T1584" s="54" t="n">
        <v>0.22</v>
      </c>
      <c r="U1584" s="54" t="n">
        <v>0</v>
      </c>
      <c r="V1584" s="52" t="inlineStr">
        <is>
          <t>No</t>
        </is>
      </c>
      <c r="W1584" s="52" t="inlineStr">
        <is>
          <t>Yes</t>
        </is>
      </c>
      <c r="X1584" s="52" t="inlineStr">
        <is>
          <t>-</t>
        </is>
      </c>
      <c r="Y1584" s="52" t="inlineStr">
        <is>
          <t>Wire-mesh and geotextile cell filled with sand</t>
        </is>
      </c>
    </row>
    <row r="1585" outlineLevel="1">
      <c r="A1585" s="52" t="inlineStr">
        <is>
          <t>BASE-208</t>
        </is>
      </c>
      <c r="B1585" s="52" t="inlineStr">
        <is>
          <t>Base</t>
        </is>
      </c>
      <c r="C1585" s="63" t="inlineStr">
        <is>
          <t>Cube</t>
        </is>
      </c>
      <c r="D1585" s="60" t="inlineStr">
        <is>
          <t>HESCO cell</t>
        </is>
      </c>
      <c r="E1585" s="52" t="inlineStr">
        <is>
          <t>BASE-01</t>
        </is>
      </c>
      <c r="F1585" s="52" t="n">
        <v>2</v>
      </c>
      <c r="G1585" s="54" t="n">
        <v>1.02999997</v>
      </c>
      <c r="H1585" s="54" t="n">
        <v>1.39999998</v>
      </c>
      <c r="I1585" s="54" t="n">
        <v>1.05999994</v>
      </c>
      <c r="J1585" s="54" t="n">
        <v>0</v>
      </c>
      <c r="K1585" s="54" t="n">
        <v>-40.3738213</v>
      </c>
      <c r="L1585" s="54" t="n">
        <v>0</v>
      </c>
      <c r="M1585" s="54" t="n">
        <v>22.0242443</v>
      </c>
      <c r="N1585" s="54" t="n">
        <v>0.699999988</v>
      </c>
      <c r="O1585" s="54" t="n">
        <v>-25.9023666</v>
      </c>
      <c r="P1585" s="52" t="inlineStr">
        <is>
          <t>Flat</t>
        </is>
      </c>
      <c r="Q1585" s="52" t="inlineStr">
        <is>
          <t>Other</t>
        </is>
      </c>
      <c r="R1585" s="54" t="n">
        <v>0.92</v>
      </c>
      <c r="S1585" s="54" t="n">
        <v>0</v>
      </c>
      <c r="T1585" s="54" t="n">
        <v>0.22</v>
      </c>
      <c r="U1585" s="54" t="n">
        <v>0</v>
      </c>
      <c r="V1585" s="52" t="inlineStr">
        <is>
          <t>No</t>
        </is>
      </c>
      <c r="W1585" s="52" t="inlineStr">
        <is>
          <t>Yes</t>
        </is>
      </c>
      <c r="X1585" s="52" t="inlineStr">
        <is>
          <t>-</t>
        </is>
      </c>
      <c r="Y1585" s="52" t="inlineStr">
        <is>
          <t>Wire-mesh and geotextile cell filled with sand</t>
        </is>
      </c>
    </row>
    <row r="1586" outlineLevel="1">
      <c r="A1586" s="52" t="inlineStr">
        <is>
          <t>BASE-209</t>
        </is>
      </c>
      <c r="B1586" s="52" t="inlineStr">
        <is>
          <t>Base</t>
        </is>
      </c>
      <c r="C1586" s="63" t="inlineStr">
        <is>
          <t>Cube</t>
        </is>
      </c>
      <c r="D1586" s="60" t="inlineStr">
        <is>
          <t>HESCO cell</t>
        </is>
      </c>
      <c r="E1586" s="52" t="inlineStr">
        <is>
          <t>BASE-01</t>
        </is>
      </c>
      <c r="F1586" s="52" t="n">
        <v>2</v>
      </c>
      <c r="G1586" s="54" t="n">
        <v>1.02999997</v>
      </c>
      <c r="H1586" s="54" t="n">
        <v>1.39999998</v>
      </c>
      <c r="I1586" s="54" t="n">
        <v>1.05999994</v>
      </c>
      <c r="J1586" s="54" t="n">
        <v>0</v>
      </c>
      <c r="K1586" s="54" t="n">
        <v>-42.0560722</v>
      </c>
      <c r="L1586" s="54" t="n">
        <v>0</v>
      </c>
      <c r="M1586" s="54" t="n">
        <v>22.7751579</v>
      </c>
      <c r="N1586" s="54" t="n">
        <v>0.699999988</v>
      </c>
      <c r="O1586" s="54" t="n">
        <v>-25.244648</v>
      </c>
      <c r="P1586" s="52" t="inlineStr">
        <is>
          <t>Flat</t>
        </is>
      </c>
      <c r="Q1586" s="52" t="inlineStr">
        <is>
          <t>Other</t>
        </is>
      </c>
      <c r="R1586" s="54" t="n">
        <v>0.92</v>
      </c>
      <c r="S1586" s="54" t="n">
        <v>0</v>
      </c>
      <c r="T1586" s="54" t="n">
        <v>0.22</v>
      </c>
      <c r="U1586" s="54" t="n">
        <v>0</v>
      </c>
      <c r="V1586" s="52" t="inlineStr">
        <is>
          <t>No</t>
        </is>
      </c>
      <c r="W1586" s="52" t="inlineStr">
        <is>
          <t>Yes</t>
        </is>
      </c>
      <c r="X1586" s="52" t="inlineStr">
        <is>
          <t>-</t>
        </is>
      </c>
      <c r="Y1586" s="52" t="inlineStr">
        <is>
          <t>Wire-mesh and geotextile cell filled with sand</t>
        </is>
      </c>
    </row>
    <row r="1587" outlineLevel="1">
      <c r="A1587" s="52" t="inlineStr">
        <is>
          <t>BASE-210</t>
        </is>
      </c>
      <c r="B1587" s="52" t="inlineStr">
        <is>
          <t>Base</t>
        </is>
      </c>
      <c r="C1587" s="63" t="inlineStr">
        <is>
          <t>Cube</t>
        </is>
      </c>
      <c r="D1587" s="60" t="inlineStr">
        <is>
          <t>HESCO cell</t>
        </is>
      </c>
      <c r="E1587" s="52" t="inlineStr">
        <is>
          <t>BASE-01</t>
        </is>
      </c>
      <c r="F1587" s="52" t="n">
        <v>2</v>
      </c>
      <c r="G1587" s="54" t="n">
        <v>1.02999997</v>
      </c>
      <c r="H1587" s="54" t="n">
        <v>1.39999998</v>
      </c>
      <c r="I1587" s="54" t="n">
        <v>1.05999994</v>
      </c>
      <c r="J1587" s="54" t="n">
        <v>0</v>
      </c>
      <c r="K1587" s="54" t="n">
        <v>-43.7383156</v>
      </c>
      <c r="L1587" s="54" t="n">
        <v>0</v>
      </c>
      <c r="M1587" s="54" t="n">
        <v>23.5064373</v>
      </c>
      <c r="N1587" s="54" t="n">
        <v>0.699999988</v>
      </c>
      <c r="O1587" s="54" t="n">
        <v>-24.5651665</v>
      </c>
      <c r="P1587" s="52" t="inlineStr">
        <is>
          <t>Flat</t>
        </is>
      </c>
      <c r="Q1587" s="52" t="inlineStr">
        <is>
          <t>Other</t>
        </is>
      </c>
      <c r="R1587" s="54" t="n">
        <v>0.92</v>
      </c>
      <c r="S1587" s="54" t="n">
        <v>0</v>
      </c>
      <c r="T1587" s="54" t="n">
        <v>0.22</v>
      </c>
      <c r="U1587" s="54" t="n">
        <v>0</v>
      </c>
      <c r="V1587" s="52" t="inlineStr">
        <is>
          <t>No</t>
        </is>
      </c>
      <c r="W1587" s="52" t="inlineStr">
        <is>
          <t>Yes</t>
        </is>
      </c>
      <c r="X1587" s="52" t="inlineStr">
        <is>
          <t>-</t>
        </is>
      </c>
      <c r="Y1587" s="52" t="inlineStr">
        <is>
          <t>Wire-mesh and geotextile cell filled with sand</t>
        </is>
      </c>
    </row>
    <row r="1588" outlineLevel="1">
      <c r="A1588" s="52" t="inlineStr">
        <is>
          <t>BASE-211</t>
        </is>
      </c>
      <c r="B1588" s="52" t="inlineStr">
        <is>
          <t>Base</t>
        </is>
      </c>
      <c r="C1588" s="63" t="inlineStr">
        <is>
          <t>Cube</t>
        </is>
      </c>
      <c r="D1588" s="60" t="inlineStr">
        <is>
          <t>HESCO cell</t>
        </is>
      </c>
      <c r="E1588" s="52" t="inlineStr">
        <is>
          <t>BASE-01</t>
        </is>
      </c>
      <c r="F1588" s="52" t="n">
        <v>2</v>
      </c>
      <c r="G1588" s="54" t="n">
        <v>1.02999997</v>
      </c>
      <c r="H1588" s="54" t="n">
        <v>1.39999998</v>
      </c>
      <c r="I1588" s="54" t="n">
        <v>1.05999994</v>
      </c>
      <c r="J1588" s="54" t="n">
        <v>0</v>
      </c>
      <c r="K1588" s="54" t="n">
        <v>-45.4205704</v>
      </c>
      <c r="L1588" s="54" t="n">
        <v>0</v>
      </c>
      <c r="M1588" s="54" t="n">
        <v>24.2174549</v>
      </c>
      <c r="N1588" s="54" t="n">
        <v>0.699999988</v>
      </c>
      <c r="O1588" s="54" t="n">
        <v>-23.8645115</v>
      </c>
      <c r="P1588" s="52" t="inlineStr">
        <is>
          <t>Flat</t>
        </is>
      </c>
      <c r="Q1588" s="52" t="inlineStr">
        <is>
          <t>Other</t>
        </is>
      </c>
      <c r="R1588" s="54" t="n">
        <v>0.92</v>
      </c>
      <c r="S1588" s="54" t="n">
        <v>0</v>
      </c>
      <c r="T1588" s="54" t="n">
        <v>0.22</v>
      </c>
      <c r="U1588" s="54" t="n">
        <v>0</v>
      </c>
      <c r="V1588" s="52" t="inlineStr">
        <is>
          <t>No</t>
        </is>
      </c>
      <c r="W1588" s="52" t="inlineStr">
        <is>
          <t>Yes</t>
        </is>
      </c>
      <c r="X1588" s="52" t="inlineStr">
        <is>
          <t>-</t>
        </is>
      </c>
      <c r="Y1588" s="52" t="inlineStr">
        <is>
          <t>Wire-mesh and geotextile cell filled with sand</t>
        </is>
      </c>
    </row>
    <row r="1589" outlineLevel="1">
      <c r="A1589" s="52" t="inlineStr">
        <is>
          <t>BASE-212</t>
        </is>
      </c>
      <c r="B1589" s="52" t="inlineStr">
        <is>
          <t>Base</t>
        </is>
      </c>
      <c r="C1589" s="63" t="inlineStr">
        <is>
          <t>Cube</t>
        </is>
      </c>
      <c r="D1589" s="60" t="inlineStr">
        <is>
          <t>HESCO cell</t>
        </is>
      </c>
      <c r="E1589" s="52" t="inlineStr">
        <is>
          <t>BASE-01</t>
        </is>
      </c>
      <c r="F1589" s="52" t="n">
        <v>2</v>
      </c>
      <c r="G1589" s="54" t="n">
        <v>1.02999997</v>
      </c>
      <c r="H1589" s="54" t="n">
        <v>1.39999998</v>
      </c>
      <c r="I1589" s="54" t="n">
        <v>1.05999994</v>
      </c>
      <c r="J1589" s="54" t="n">
        <v>0</v>
      </c>
      <c r="K1589" s="54" t="n">
        <v>-47.1028137</v>
      </c>
      <c r="L1589" s="54" t="n">
        <v>0</v>
      </c>
      <c r="M1589" s="54" t="n">
        <v>24.9075966</v>
      </c>
      <c r="N1589" s="54" t="n">
        <v>0.699999988</v>
      </c>
      <c r="O1589" s="54" t="n">
        <v>-23.1432858</v>
      </c>
      <c r="P1589" s="52" t="inlineStr">
        <is>
          <t>Flat</t>
        </is>
      </c>
      <c r="Q1589" s="52" t="inlineStr">
        <is>
          <t>Other</t>
        </is>
      </c>
      <c r="R1589" s="54" t="n">
        <v>0.92</v>
      </c>
      <c r="S1589" s="54" t="n">
        <v>0</v>
      </c>
      <c r="T1589" s="54" t="n">
        <v>0.22</v>
      </c>
      <c r="U1589" s="54" t="n">
        <v>0</v>
      </c>
      <c r="V1589" s="52" t="inlineStr">
        <is>
          <t>No</t>
        </is>
      </c>
      <c r="W1589" s="52" t="inlineStr">
        <is>
          <t>Yes</t>
        </is>
      </c>
      <c r="X1589" s="52" t="inlineStr">
        <is>
          <t>-</t>
        </is>
      </c>
      <c r="Y1589" s="52" t="inlineStr">
        <is>
          <t>Wire-mesh and geotextile cell filled with sand</t>
        </is>
      </c>
    </row>
    <row r="1590" outlineLevel="1">
      <c r="A1590" s="52" t="inlineStr">
        <is>
          <t>BASE-213</t>
        </is>
      </c>
      <c r="B1590" s="52" t="inlineStr">
        <is>
          <t>Base</t>
        </is>
      </c>
      <c r="C1590" s="63" t="inlineStr">
        <is>
          <t>Cube</t>
        </is>
      </c>
      <c r="D1590" s="60" t="inlineStr">
        <is>
          <t>HESCO cell</t>
        </is>
      </c>
      <c r="E1590" s="52" t="inlineStr">
        <is>
          <t>BASE-01</t>
        </is>
      </c>
      <c r="F1590" s="52" t="n">
        <v>2</v>
      </c>
      <c r="G1590" s="54" t="n">
        <v>1.02999997</v>
      </c>
      <c r="H1590" s="54" t="n">
        <v>1.39999998</v>
      </c>
      <c r="I1590" s="54" t="n">
        <v>1.05999994</v>
      </c>
      <c r="J1590" s="54" t="n">
        <v>0</v>
      </c>
      <c r="K1590" s="54" t="n">
        <v>-48.7850647</v>
      </c>
      <c r="L1590" s="54" t="n">
        <v>0</v>
      </c>
      <c r="M1590" s="54" t="n">
        <v>25.5762672</v>
      </c>
      <c r="N1590" s="54" t="n">
        <v>0.699999988</v>
      </c>
      <c r="O1590" s="54" t="n">
        <v>-22.4021111</v>
      </c>
      <c r="P1590" s="52" t="inlineStr">
        <is>
          <t>Flat</t>
        </is>
      </c>
      <c r="Q1590" s="52" t="inlineStr">
        <is>
          <t>Other</t>
        </is>
      </c>
      <c r="R1590" s="54" t="n">
        <v>0.92</v>
      </c>
      <c r="S1590" s="54" t="n">
        <v>0</v>
      </c>
      <c r="T1590" s="54" t="n">
        <v>0.22</v>
      </c>
      <c r="U1590" s="54" t="n">
        <v>0</v>
      </c>
      <c r="V1590" s="52" t="inlineStr">
        <is>
          <t>No</t>
        </is>
      </c>
      <c r="W1590" s="52" t="inlineStr">
        <is>
          <t>Yes</t>
        </is>
      </c>
      <c r="X1590" s="52" t="inlineStr">
        <is>
          <t>-</t>
        </is>
      </c>
      <c r="Y1590" s="52" t="inlineStr">
        <is>
          <t>Wire-mesh and geotextile cell filled with sand</t>
        </is>
      </c>
    </row>
    <row r="1591" outlineLevel="1">
      <c r="A1591" s="52" t="inlineStr">
        <is>
          <t>BASE-214</t>
        </is>
      </c>
      <c r="B1591" s="52" t="inlineStr">
        <is>
          <t>Base</t>
        </is>
      </c>
      <c r="C1591" s="63" t="inlineStr">
        <is>
          <t>Cube</t>
        </is>
      </c>
      <c r="D1591" s="60" t="inlineStr">
        <is>
          <t>HESCO cell</t>
        </is>
      </c>
      <c r="E1591" s="52" t="inlineStr">
        <is>
          <t>BASE-01</t>
        </is>
      </c>
      <c r="F1591" s="52" t="n">
        <v>2</v>
      </c>
      <c r="G1591" s="54" t="n">
        <v>1.02999997</v>
      </c>
      <c r="H1591" s="54" t="n">
        <v>1.39999998</v>
      </c>
      <c r="I1591" s="54" t="n">
        <v>1.05999994</v>
      </c>
      <c r="J1591" s="54" t="n">
        <v>0</v>
      </c>
      <c r="K1591" s="54" t="n">
        <v>-50.4672852</v>
      </c>
      <c r="L1591" s="54" t="n">
        <v>0</v>
      </c>
      <c r="M1591" s="54" t="n">
        <v>26.2228832</v>
      </c>
      <c r="N1591" s="54" t="n">
        <v>0.699999988</v>
      </c>
      <c r="O1591" s="54" t="n">
        <v>-21.6416359</v>
      </c>
      <c r="P1591" s="52" t="inlineStr">
        <is>
          <t>Flat</t>
        </is>
      </c>
      <c r="Q1591" s="52" t="inlineStr">
        <is>
          <t>Other</t>
        </is>
      </c>
      <c r="R1591" s="54" t="n">
        <v>0.92</v>
      </c>
      <c r="S1591" s="54" t="n">
        <v>0</v>
      </c>
      <c r="T1591" s="54" t="n">
        <v>0.22</v>
      </c>
      <c r="U1591" s="54" t="n">
        <v>0</v>
      </c>
      <c r="V1591" s="52" t="inlineStr">
        <is>
          <t>No</t>
        </is>
      </c>
      <c r="W1591" s="52" t="inlineStr">
        <is>
          <t>Yes</t>
        </is>
      </c>
      <c r="X1591" s="52" t="inlineStr">
        <is>
          <t>-</t>
        </is>
      </c>
      <c r="Y1591" s="52" t="inlineStr">
        <is>
          <t>Wire-mesh and geotextile cell filled with sand</t>
        </is>
      </c>
    </row>
    <row r="1592" outlineLevel="1">
      <c r="A1592" s="52" t="inlineStr">
        <is>
          <t>BASE-215</t>
        </is>
      </c>
      <c r="B1592" s="52" t="inlineStr">
        <is>
          <t>Base</t>
        </is>
      </c>
      <c r="C1592" s="63" t="inlineStr">
        <is>
          <t>Cube</t>
        </is>
      </c>
      <c r="D1592" s="60" t="inlineStr">
        <is>
          <t>HESCO cell</t>
        </is>
      </c>
      <c r="E1592" s="52" t="inlineStr">
        <is>
          <t>BASE-01</t>
        </is>
      </c>
      <c r="F1592" s="52" t="n">
        <v>2</v>
      </c>
      <c r="G1592" s="54" t="n">
        <v>1.02999997</v>
      </c>
      <c r="H1592" s="54" t="n">
        <v>1.39999998</v>
      </c>
      <c r="I1592" s="54" t="n">
        <v>1.05999994</v>
      </c>
      <c r="J1592" s="54" t="n">
        <v>0</v>
      </c>
      <c r="K1592" s="54" t="n">
        <v>-52.1495285</v>
      </c>
      <c r="L1592" s="54" t="n">
        <v>0</v>
      </c>
      <c r="M1592" s="54" t="n">
        <v>26.8469048</v>
      </c>
      <c r="N1592" s="54" t="n">
        <v>0.699999988</v>
      </c>
      <c r="O1592" s="54" t="n">
        <v>-20.8624954</v>
      </c>
      <c r="P1592" s="52" t="inlineStr">
        <is>
          <t>Flat</t>
        </is>
      </c>
      <c r="Q1592" s="52" t="inlineStr">
        <is>
          <t>Other</t>
        </is>
      </c>
      <c r="R1592" s="54" t="n">
        <v>0.92</v>
      </c>
      <c r="S1592" s="54" t="n">
        <v>0</v>
      </c>
      <c r="T1592" s="54" t="n">
        <v>0.22</v>
      </c>
      <c r="U1592" s="54" t="n">
        <v>0</v>
      </c>
      <c r="V1592" s="52" t="inlineStr">
        <is>
          <t>No</t>
        </is>
      </c>
      <c r="W1592" s="52" t="inlineStr">
        <is>
          <t>Yes</t>
        </is>
      </c>
      <c r="X1592" s="52" t="inlineStr">
        <is>
          <t>-</t>
        </is>
      </c>
      <c r="Y1592" s="52" t="inlineStr">
        <is>
          <t>Wire-mesh and geotextile cell filled with sand</t>
        </is>
      </c>
    </row>
    <row r="1593" outlineLevel="1">
      <c r="A1593" s="52" t="inlineStr">
        <is>
          <t>BASE-216</t>
        </is>
      </c>
      <c r="B1593" s="52" t="inlineStr">
        <is>
          <t>Base</t>
        </is>
      </c>
      <c r="C1593" s="63" t="inlineStr">
        <is>
          <t>Cube</t>
        </is>
      </c>
      <c r="D1593" s="60" t="inlineStr">
        <is>
          <t>HESCO cell</t>
        </is>
      </c>
      <c r="E1593" s="52" t="inlineStr">
        <is>
          <t>BASE-01</t>
        </is>
      </c>
      <c r="F1593" s="52" t="n">
        <v>2</v>
      </c>
      <c r="G1593" s="54" t="n">
        <v>1.02999997</v>
      </c>
      <c r="H1593" s="54" t="n">
        <v>1.39999998</v>
      </c>
      <c r="I1593" s="54" t="n">
        <v>1.05999994</v>
      </c>
      <c r="J1593" s="54" t="n">
        <v>0</v>
      </c>
      <c r="K1593" s="54" t="n">
        <v>-53.8317795</v>
      </c>
      <c r="L1593" s="54" t="n">
        <v>0</v>
      </c>
      <c r="M1593" s="54" t="n">
        <v>27.4477863</v>
      </c>
      <c r="N1593" s="54" t="n">
        <v>0.699999988</v>
      </c>
      <c r="O1593" s="54" t="n">
        <v>-20.0653725</v>
      </c>
      <c r="P1593" s="52" t="inlineStr">
        <is>
          <t>Flat</t>
        </is>
      </c>
      <c r="Q1593" s="52" t="inlineStr">
        <is>
          <t>Other</t>
        </is>
      </c>
      <c r="R1593" s="54" t="n">
        <v>0.92</v>
      </c>
      <c r="S1593" s="54" t="n">
        <v>0</v>
      </c>
      <c r="T1593" s="54" t="n">
        <v>0.22</v>
      </c>
      <c r="U1593" s="54" t="n">
        <v>0</v>
      </c>
      <c r="V1593" s="52" t="inlineStr">
        <is>
          <t>No</t>
        </is>
      </c>
      <c r="W1593" s="52" t="inlineStr">
        <is>
          <t>Yes</t>
        </is>
      </c>
      <c r="X1593" s="52" t="inlineStr">
        <is>
          <t>-</t>
        </is>
      </c>
      <c r="Y1593" s="52" t="inlineStr">
        <is>
          <t>Wire-mesh and geotextile cell filled with sand</t>
        </is>
      </c>
    </row>
    <row r="1594" outlineLevel="1">
      <c r="A1594" s="52" t="inlineStr">
        <is>
          <t>BASE-217</t>
        </is>
      </c>
      <c r="B1594" s="52" t="inlineStr">
        <is>
          <t>Base</t>
        </is>
      </c>
      <c r="C1594" s="63" t="inlineStr">
        <is>
          <t>Cube</t>
        </is>
      </c>
      <c r="D1594" s="60" t="inlineStr">
        <is>
          <t>HESCO cell</t>
        </is>
      </c>
      <c r="E1594" s="52" t="inlineStr">
        <is>
          <t>BASE-01</t>
        </is>
      </c>
      <c r="F1594" s="52" t="n">
        <v>2</v>
      </c>
      <c r="G1594" s="54" t="n">
        <v>1.02999997</v>
      </c>
      <c r="H1594" s="54" t="n">
        <v>1.39999998</v>
      </c>
      <c r="I1594" s="54" t="n">
        <v>1.05999994</v>
      </c>
      <c r="J1594" s="54" t="n">
        <v>0</v>
      </c>
      <c r="K1594" s="54" t="n">
        <v>-55.5140266</v>
      </c>
      <c r="L1594" s="54" t="n">
        <v>0</v>
      </c>
      <c r="M1594" s="54" t="n">
        <v>28.0250053</v>
      </c>
      <c r="N1594" s="54" t="n">
        <v>0.699999988</v>
      </c>
      <c r="O1594" s="54" t="n">
        <v>-19.2509499</v>
      </c>
      <c r="P1594" s="52" t="inlineStr">
        <is>
          <t>Flat</t>
        </is>
      </c>
      <c r="Q1594" s="52" t="inlineStr">
        <is>
          <t>Other</t>
        </is>
      </c>
      <c r="R1594" s="54" t="n">
        <v>0.92</v>
      </c>
      <c r="S1594" s="54" t="n">
        <v>0</v>
      </c>
      <c r="T1594" s="54" t="n">
        <v>0.22</v>
      </c>
      <c r="U1594" s="54" t="n">
        <v>0</v>
      </c>
      <c r="V1594" s="52" t="inlineStr">
        <is>
          <t>No</t>
        </is>
      </c>
      <c r="W1594" s="52" t="inlineStr">
        <is>
          <t>Yes</t>
        </is>
      </c>
      <c r="X1594" s="52" t="inlineStr">
        <is>
          <t>-</t>
        </is>
      </c>
      <c r="Y1594" s="52" t="inlineStr">
        <is>
          <t>Wire-mesh and geotextile cell filled with sand</t>
        </is>
      </c>
    </row>
    <row r="1595" outlineLevel="1">
      <c r="A1595" s="52" t="inlineStr">
        <is>
          <t>BASE-218</t>
        </is>
      </c>
      <c r="B1595" s="52" t="inlineStr">
        <is>
          <t>Base</t>
        </is>
      </c>
      <c r="C1595" s="63" t="inlineStr">
        <is>
          <t>Cube</t>
        </is>
      </c>
      <c r="D1595" s="60" t="inlineStr">
        <is>
          <t>HESCO cell</t>
        </is>
      </c>
      <c r="E1595" s="52" t="inlineStr">
        <is>
          <t>BASE-01</t>
        </is>
      </c>
      <c r="F1595" s="52" t="n">
        <v>2</v>
      </c>
      <c r="G1595" s="54" t="n">
        <v>1.02999997</v>
      </c>
      <c r="H1595" s="54" t="n">
        <v>1.39999998</v>
      </c>
      <c r="I1595" s="54" t="n">
        <v>1.05999994</v>
      </c>
      <c r="J1595" s="54" t="n">
        <v>0</v>
      </c>
      <c r="K1595" s="54" t="n">
        <v>-57.1962776</v>
      </c>
      <c r="L1595" s="54" t="n">
        <v>0</v>
      </c>
      <c r="M1595" s="54" t="n">
        <v>28.5780678</v>
      </c>
      <c r="N1595" s="54" t="n">
        <v>0.699999988</v>
      </c>
      <c r="O1595" s="54" t="n">
        <v>-18.4199371</v>
      </c>
      <c r="P1595" s="52" t="inlineStr">
        <is>
          <t>Flat</t>
        </is>
      </c>
      <c r="Q1595" s="52" t="inlineStr">
        <is>
          <t>Other</t>
        </is>
      </c>
      <c r="R1595" s="54" t="n">
        <v>0.92</v>
      </c>
      <c r="S1595" s="54" t="n">
        <v>0</v>
      </c>
      <c r="T1595" s="54" t="n">
        <v>0.22</v>
      </c>
      <c r="U1595" s="54" t="n">
        <v>0</v>
      </c>
      <c r="V1595" s="52" t="inlineStr">
        <is>
          <t>No</t>
        </is>
      </c>
      <c r="W1595" s="52" t="inlineStr">
        <is>
          <t>Yes</t>
        </is>
      </c>
      <c r="X1595" s="52" t="inlineStr">
        <is>
          <t>-</t>
        </is>
      </c>
      <c r="Y1595" s="52" t="inlineStr">
        <is>
          <t>Wire-mesh and geotextile cell filled with sand</t>
        </is>
      </c>
    </row>
    <row r="1596" outlineLevel="1">
      <c r="A1596" s="52" t="inlineStr">
        <is>
          <t>BASE-219</t>
        </is>
      </c>
      <c r="B1596" s="52" t="inlineStr">
        <is>
          <t>Base</t>
        </is>
      </c>
      <c r="C1596" s="63" t="inlineStr">
        <is>
          <t>Cube</t>
        </is>
      </c>
      <c r="D1596" s="60" t="inlineStr">
        <is>
          <t>HESCO cell</t>
        </is>
      </c>
      <c r="E1596" s="52" t="inlineStr">
        <is>
          <t>BASE-01</t>
        </is>
      </c>
      <c r="F1596" s="52" t="n">
        <v>2</v>
      </c>
      <c r="G1596" s="54" t="n">
        <v>1.02999997</v>
      </c>
      <c r="H1596" s="54" t="n">
        <v>1.39999998</v>
      </c>
      <c r="I1596" s="54" t="n">
        <v>1.05999994</v>
      </c>
      <c r="J1596" s="54" t="n">
        <v>0</v>
      </c>
      <c r="K1596" s="54" t="n">
        <v>-58.8785248</v>
      </c>
      <c r="L1596" s="54" t="n">
        <v>0</v>
      </c>
      <c r="M1596" s="54" t="n">
        <v>29.1064968</v>
      </c>
      <c r="N1596" s="54" t="n">
        <v>0.699999988</v>
      </c>
      <c r="O1596" s="54" t="n">
        <v>-17.5730438</v>
      </c>
      <c r="P1596" s="52" t="inlineStr">
        <is>
          <t>Flat</t>
        </is>
      </c>
      <c r="Q1596" s="52" t="inlineStr">
        <is>
          <t>Other</t>
        </is>
      </c>
      <c r="R1596" s="54" t="n">
        <v>0.92</v>
      </c>
      <c r="S1596" s="54" t="n">
        <v>0</v>
      </c>
      <c r="T1596" s="54" t="n">
        <v>0.22</v>
      </c>
      <c r="U1596" s="54" t="n">
        <v>0</v>
      </c>
      <c r="V1596" s="52" t="inlineStr">
        <is>
          <t>No</t>
        </is>
      </c>
      <c r="W1596" s="52" t="inlineStr">
        <is>
          <t>Yes</t>
        </is>
      </c>
      <c r="X1596" s="52" t="inlineStr">
        <is>
          <t>-</t>
        </is>
      </c>
      <c r="Y1596" s="52" t="inlineStr">
        <is>
          <t>Wire-mesh and geotextile cell filled with sand</t>
        </is>
      </c>
    </row>
    <row r="1597" outlineLevel="1">
      <c r="A1597" s="52" t="inlineStr">
        <is>
          <t>BASE-220</t>
        </is>
      </c>
      <c r="B1597" s="52" t="inlineStr">
        <is>
          <t>Base</t>
        </is>
      </c>
      <c r="C1597" s="63" t="inlineStr">
        <is>
          <t>Cube</t>
        </is>
      </c>
      <c r="D1597" s="60" t="inlineStr">
        <is>
          <t>HESCO cell</t>
        </is>
      </c>
      <c r="E1597" s="52" t="inlineStr">
        <is>
          <t>BASE-01</t>
        </is>
      </c>
      <c r="F1597" s="52" t="n">
        <v>2</v>
      </c>
      <c r="G1597" s="54" t="n">
        <v>1.02999997</v>
      </c>
      <c r="H1597" s="54" t="n">
        <v>1.39999998</v>
      </c>
      <c r="I1597" s="54" t="n">
        <v>1.05999994</v>
      </c>
      <c r="J1597" s="54" t="n">
        <v>0</v>
      </c>
      <c r="K1597" s="54" t="n">
        <v>-60.5607719</v>
      </c>
      <c r="L1597" s="54" t="n">
        <v>0</v>
      </c>
      <c r="M1597" s="54" t="n">
        <v>29.6098347</v>
      </c>
      <c r="N1597" s="54" t="n">
        <v>0.699999988</v>
      </c>
      <c r="O1597" s="54" t="n">
        <v>-16.7110023</v>
      </c>
      <c r="P1597" s="52" t="inlineStr">
        <is>
          <t>Flat</t>
        </is>
      </c>
      <c r="Q1597" s="52" t="inlineStr">
        <is>
          <t>Other</t>
        </is>
      </c>
      <c r="R1597" s="54" t="n">
        <v>0.92</v>
      </c>
      <c r="S1597" s="54" t="n">
        <v>0</v>
      </c>
      <c r="T1597" s="54" t="n">
        <v>0.22</v>
      </c>
      <c r="U1597" s="54" t="n">
        <v>0</v>
      </c>
      <c r="V1597" s="52" t="inlineStr">
        <is>
          <t>No</t>
        </is>
      </c>
      <c r="W1597" s="52" t="inlineStr">
        <is>
          <t>Yes</t>
        </is>
      </c>
      <c r="X1597" s="52" t="inlineStr">
        <is>
          <t>-</t>
        </is>
      </c>
      <c r="Y1597" s="52" t="inlineStr">
        <is>
          <t>Wire-mesh and geotextile cell filled with sand</t>
        </is>
      </c>
    </row>
    <row r="1598" outlineLevel="1">
      <c r="A1598" s="52" t="inlineStr">
        <is>
          <t>BASE-221</t>
        </is>
      </c>
      <c r="B1598" s="52" t="inlineStr">
        <is>
          <t>Base</t>
        </is>
      </c>
      <c r="C1598" s="63" t="inlineStr">
        <is>
          <t>Cube</t>
        </is>
      </c>
      <c r="D1598" s="60" t="inlineStr">
        <is>
          <t>HESCO cell</t>
        </is>
      </c>
      <c r="E1598" s="52" t="inlineStr">
        <is>
          <t>BASE-01</t>
        </is>
      </c>
      <c r="F1598" s="52" t="n">
        <v>2</v>
      </c>
      <c r="G1598" s="54" t="n">
        <v>1.02999997</v>
      </c>
      <c r="H1598" s="54" t="n">
        <v>1.39999998</v>
      </c>
      <c r="I1598" s="54" t="n">
        <v>1.05999994</v>
      </c>
      <c r="J1598" s="54" t="n">
        <v>0</v>
      </c>
      <c r="K1598" s="54" t="n">
        <v>-62.2429924</v>
      </c>
      <c r="L1598" s="54" t="n">
        <v>0</v>
      </c>
      <c r="M1598" s="54" t="n">
        <v>30.0876446</v>
      </c>
      <c r="N1598" s="54" t="n">
        <v>0.699999988</v>
      </c>
      <c r="O1598" s="54" t="n">
        <v>-15.8345718</v>
      </c>
      <c r="P1598" s="52" t="inlineStr">
        <is>
          <t>Flat</t>
        </is>
      </c>
      <c r="Q1598" s="52" t="inlineStr">
        <is>
          <t>Other</t>
        </is>
      </c>
      <c r="R1598" s="54" t="n">
        <v>0.92</v>
      </c>
      <c r="S1598" s="54" t="n">
        <v>0</v>
      </c>
      <c r="T1598" s="54" t="n">
        <v>0.22</v>
      </c>
      <c r="U1598" s="54" t="n">
        <v>0</v>
      </c>
      <c r="V1598" s="52" t="inlineStr">
        <is>
          <t>No</t>
        </is>
      </c>
      <c r="W1598" s="52" t="inlineStr">
        <is>
          <t>Yes</t>
        </is>
      </c>
      <c r="X1598" s="52" t="inlineStr">
        <is>
          <t>-</t>
        </is>
      </c>
      <c r="Y1598" s="52" t="inlineStr">
        <is>
          <t>Wire-mesh and geotextile cell filled with sand</t>
        </is>
      </c>
    </row>
    <row r="1599" outlineLevel="1">
      <c r="A1599" s="52" t="inlineStr">
        <is>
          <t>BASE-222</t>
        </is>
      </c>
      <c r="B1599" s="52" t="inlineStr">
        <is>
          <t>Base</t>
        </is>
      </c>
      <c r="C1599" s="63" t="inlineStr">
        <is>
          <t>Cube</t>
        </is>
      </c>
      <c r="D1599" s="60" t="inlineStr">
        <is>
          <t>HESCO cell</t>
        </is>
      </c>
      <c r="E1599" s="52" t="inlineStr">
        <is>
          <t>BASE-01</t>
        </is>
      </c>
      <c r="F1599" s="52" t="n">
        <v>2</v>
      </c>
      <c r="G1599" s="54" t="n">
        <v>1.02999997</v>
      </c>
      <c r="H1599" s="54" t="n">
        <v>1.39999998</v>
      </c>
      <c r="I1599" s="54" t="n">
        <v>1.05999994</v>
      </c>
      <c r="J1599" s="54" t="n">
        <v>0</v>
      </c>
      <c r="K1599" s="54" t="n">
        <v>-63.9252396</v>
      </c>
      <c r="L1599" s="54" t="n">
        <v>0</v>
      </c>
      <c r="M1599" s="54" t="n">
        <v>30.5395241</v>
      </c>
      <c r="N1599" s="54" t="n">
        <v>0.699999988</v>
      </c>
      <c r="O1599" s="54" t="n">
        <v>-14.9444771</v>
      </c>
      <c r="P1599" s="52" t="inlineStr">
        <is>
          <t>Flat</t>
        </is>
      </c>
      <c r="Q1599" s="52" t="inlineStr">
        <is>
          <t>Other</t>
        </is>
      </c>
      <c r="R1599" s="54" t="n">
        <v>0.92</v>
      </c>
      <c r="S1599" s="54" t="n">
        <v>0</v>
      </c>
      <c r="T1599" s="54" t="n">
        <v>0.22</v>
      </c>
      <c r="U1599" s="54" t="n">
        <v>0</v>
      </c>
      <c r="V1599" s="52" t="inlineStr">
        <is>
          <t>No</t>
        </is>
      </c>
      <c r="W1599" s="52" t="inlineStr">
        <is>
          <t>Yes</t>
        </is>
      </c>
      <c r="X1599" s="52" t="inlineStr">
        <is>
          <t>-</t>
        </is>
      </c>
      <c r="Y1599" s="52" t="inlineStr">
        <is>
          <t>Wire-mesh and geotextile cell filled with sand</t>
        </is>
      </c>
    </row>
    <row r="1600" outlineLevel="1">
      <c r="A1600" s="52" t="inlineStr">
        <is>
          <t>BASE-223</t>
        </is>
      </c>
      <c r="B1600" s="52" t="inlineStr">
        <is>
          <t>Base</t>
        </is>
      </c>
      <c r="C1600" s="63" t="inlineStr">
        <is>
          <t>Cube</t>
        </is>
      </c>
      <c r="D1600" s="60" t="inlineStr">
        <is>
          <t>HESCO cell</t>
        </is>
      </c>
      <c r="E1600" s="52" t="inlineStr">
        <is>
          <t>BASE-01</t>
        </is>
      </c>
      <c r="F1600" s="52" t="n">
        <v>2</v>
      </c>
      <c r="G1600" s="54" t="n">
        <v>1.02999997</v>
      </c>
      <c r="H1600" s="54" t="n">
        <v>1.39999998</v>
      </c>
      <c r="I1600" s="54" t="n">
        <v>1.05999994</v>
      </c>
      <c r="J1600" s="54" t="n">
        <v>0</v>
      </c>
      <c r="K1600" s="54" t="n">
        <v>-65.6074905</v>
      </c>
      <c r="L1600" s="54" t="n">
        <v>0</v>
      </c>
      <c r="M1600" s="54" t="n">
        <v>30.9650822</v>
      </c>
      <c r="N1600" s="54" t="n">
        <v>0.699999988</v>
      </c>
      <c r="O1600" s="54" t="n">
        <v>-14.041502</v>
      </c>
      <c r="P1600" s="52" t="inlineStr">
        <is>
          <t>Flat</t>
        </is>
      </c>
      <c r="Q1600" s="52" t="inlineStr">
        <is>
          <t>Other</t>
        </is>
      </c>
      <c r="R1600" s="54" t="n">
        <v>0.92</v>
      </c>
      <c r="S1600" s="54" t="n">
        <v>0</v>
      </c>
      <c r="T1600" s="54" t="n">
        <v>0.22</v>
      </c>
      <c r="U1600" s="54" t="n">
        <v>0</v>
      </c>
      <c r="V1600" s="52" t="inlineStr">
        <is>
          <t>No</t>
        </is>
      </c>
      <c r="W1600" s="52" t="inlineStr">
        <is>
          <t>Yes</t>
        </is>
      </c>
      <c r="X1600" s="52" t="inlineStr">
        <is>
          <t>-</t>
        </is>
      </c>
      <c r="Y1600" s="52" t="inlineStr">
        <is>
          <t>Wire-mesh and geotextile cell filled with sand</t>
        </is>
      </c>
    </row>
    <row r="1601" outlineLevel="1">
      <c r="A1601" s="52" t="inlineStr">
        <is>
          <t>BASE-224</t>
        </is>
      </c>
      <c r="B1601" s="52" t="inlineStr">
        <is>
          <t>Base</t>
        </is>
      </c>
      <c r="C1601" s="63" t="inlineStr">
        <is>
          <t>Cube</t>
        </is>
      </c>
      <c r="D1601" s="60" t="inlineStr">
        <is>
          <t>HESCO cell (upper)</t>
        </is>
      </c>
      <c r="E1601" s="52" t="inlineStr">
        <is>
          <t>BASE-01</t>
        </is>
      </c>
      <c r="F1601" s="52" t="n">
        <v>2</v>
      </c>
      <c r="G1601" s="54" t="n">
        <v>1.02999997</v>
      </c>
      <c r="H1601" s="54" t="n">
        <v>1.39999998</v>
      </c>
      <c r="I1601" s="54" t="n">
        <v>1.05999994</v>
      </c>
      <c r="J1601" s="54" t="n">
        <v>0</v>
      </c>
      <c r="K1601" s="54" t="n">
        <v>-65.6074905</v>
      </c>
      <c r="L1601" s="54" t="n">
        <v>0</v>
      </c>
      <c r="M1601" s="54" t="n">
        <v>30.9650822</v>
      </c>
      <c r="N1601" s="54" t="n">
        <v>2.0999999</v>
      </c>
      <c r="O1601" s="54" t="n">
        <v>-14.041502</v>
      </c>
      <c r="P1601" s="52" t="inlineStr">
        <is>
          <t>Flat</t>
        </is>
      </c>
      <c r="Q1601" s="52" t="inlineStr">
        <is>
          <t>Other</t>
        </is>
      </c>
      <c r="R1601" s="54" t="n">
        <v>0.92</v>
      </c>
      <c r="S1601" s="54" t="n">
        <v>0</v>
      </c>
      <c r="T1601" s="54" t="n">
        <v>0.22</v>
      </c>
      <c r="U1601" s="54" t="n">
        <v>0</v>
      </c>
      <c r="V1601" s="52" t="inlineStr">
        <is>
          <t>No</t>
        </is>
      </c>
      <c r="W1601" s="52" t="inlineStr">
        <is>
          <t>Yes</t>
        </is>
      </c>
      <c r="X1601" s="52" t="inlineStr">
        <is>
          <t>-</t>
        </is>
      </c>
      <c r="Y1601" s="52" t="inlineStr">
        <is>
          <t>Wire-mesh and geotextile cell filled with sand</t>
        </is>
      </c>
    </row>
    <row r="1602" outlineLevel="1">
      <c r="A1602" s="52" t="inlineStr">
        <is>
          <t>BASE-225</t>
        </is>
      </c>
      <c r="B1602" s="52" t="inlineStr">
        <is>
          <t>Base</t>
        </is>
      </c>
      <c r="C1602" s="63" t="inlineStr">
        <is>
          <t>Cube</t>
        </is>
      </c>
      <c r="D1602" s="60" t="inlineStr">
        <is>
          <t>HESCO cell</t>
        </is>
      </c>
      <c r="E1602" s="52" t="inlineStr">
        <is>
          <t>BASE-01</t>
        </is>
      </c>
      <c r="F1602" s="52" t="n">
        <v>2</v>
      </c>
      <c r="G1602" s="54" t="n">
        <v>1.02999997</v>
      </c>
      <c r="H1602" s="54" t="n">
        <v>1.39999998</v>
      </c>
      <c r="I1602" s="54" t="n">
        <v>1.05999994</v>
      </c>
      <c r="J1602" s="54" t="n">
        <v>0</v>
      </c>
      <c r="K1602" s="54" t="n">
        <v>-67.28974150000001</v>
      </c>
      <c r="L1602" s="54" t="n">
        <v>0</v>
      </c>
      <c r="M1602" s="54" t="n">
        <v>31.363945</v>
      </c>
      <c r="N1602" s="54" t="n">
        <v>0.699999988</v>
      </c>
      <c r="O1602" s="54" t="n">
        <v>-13.1264219</v>
      </c>
      <c r="P1602" s="52" t="inlineStr">
        <is>
          <t>Flat</t>
        </is>
      </c>
      <c r="Q1602" s="52" t="inlineStr">
        <is>
          <t>Other</t>
        </is>
      </c>
      <c r="R1602" s="54" t="n">
        <v>0.92</v>
      </c>
      <c r="S1602" s="54" t="n">
        <v>0</v>
      </c>
      <c r="T1602" s="54" t="n">
        <v>0.22</v>
      </c>
      <c r="U1602" s="54" t="n">
        <v>0</v>
      </c>
      <c r="V1602" s="52" t="inlineStr">
        <is>
          <t>No</t>
        </is>
      </c>
      <c r="W1602" s="52" t="inlineStr">
        <is>
          <t>Yes</t>
        </is>
      </c>
      <c r="X1602" s="52" t="inlineStr">
        <is>
          <t>-</t>
        </is>
      </c>
      <c r="Y1602" s="52" t="inlineStr">
        <is>
          <t>Wire-mesh and geotextile cell filled with sand</t>
        </is>
      </c>
    </row>
    <row r="1603" outlineLevel="1">
      <c r="A1603" s="52" t="inlineStr">
        <is>
          <t>BASE-226</t>
        </is>
      </c>
      <c r="B1603" s="52" t="inlineStr">
        <is>
          <t>Base</t>
        </is>
      </c>
      <c r="C1603" s="63" t="inlineStr">
        <is>
          <t>Cube</t>
        </is>
      </c>
      <c r="D1603" s="60" t="inlineStr">
        <is>
          <t>HESCO cell (upper)</t>
        </is>
      </c>
      <c r="E1603" s="52" t="inlineStr">
        <is>
          <t>BASE-01</t>
        </is>
      </c>
      <c r="F1603" s="52" t="n">
        <v>2</v>
      </c>
      <c r="G1603" s="54" t="n">
        <v>1.02999997</v>
      </c>
      <c r="H1603" s="54" t="n">
        <v>1.39999998</v>
      </c>
      <c r="I1603" s="54" t="n">
        <v>1.05999994</v>
      </c>
      <c r="J1603" s="54" t="n">
        <v>0</v>
      </c>
      <c r="K1603" s="54" t="n">
        <v>-67.28974150000001</v>
      </c>
      <c r="L1603" s="54" t="n">
        <v>0</v>
      </c>
      <c r="M1603" s="54" t="n">
        <v>31.363945</v>
      </c>
      <c r="N1603" s="54" t="n">
        <v>2.0999999</v>
      </c>
      <c r="O1603" s="54" t="n">
        <v>-13.1264219</v>
      </c>
      <c r="P1603" s="52" t="inlineStr">
        <is>
          <t>Flat</t>
        </is>
      </c>
      <c r="Q1603" s="52" t="inlineStr">
        <is>
          <t>Other</t>
        </is>
      </c>
      <c r="R1603" s="54" t="n">
        <v>0.92</v>
      </c>
      <c r="S1603" s="54" t="n">
        <v>0</v>
      </c>
      <c r="T1603" s="54" t="n">
        <v>0.22</v>
      </c>
      <c r="U1603" s="54" t="n">
        <v>0</v>
      </c>
      <c r="V1603" s="52" t="inlineStr">
        <is>
          <t>No</t>
        </is>
      </c>
      <c r="W1603" s="52" t="inlineStr">
        <is>
          <t>Yes</t>
        </is>
      </c>
      <c r="X1603" s="52" t="inlineStr">
        <is>
          <t>-</t>
        </is>
      </c>
      <c r="Y1603" s="52" t="inlineStr">
        <is>
          <t>Wire-mesh and geotextile cell filled with sand</t>
        </is>
      </c>
    </row>
    <row r="1604" outlineLevel="1">
      <c r="A1604" s="52" t="inlineStr">
        <is>
          <t>BASE-227</t>
        </is>
      </c>
      <c r="B1604" s="52" t="inlineStr">
        <is>
          <t>Base</t>
        </is>
      </c>
      <c r="C1604" s="63" t="inlineStr">
        <is>
          <t>Cube</t>
        </is>
      </c>
      <c r="D1604" s="60" t="inlineStr">
        <is>
          <t>HESCO cell</t>
        </is>
      </c>
      <c r="E1604" s="52" t="inlineStr">
        <is>
          <t>BASE-01</t>
        </is>
      </c>
      <c r="F1604" s="52" t="n">
        <v>2</v>
      </c>
      <c r="G1604" s="54" t="n">
        <v>1.02999997</v>
      </c>
      <c r="H1604" s="54" t="n">
        <v>1.39999998</v>
      </c>
      <c r="I1604" s="54" t="n">
        <v>1.05999994</v>
      </c>
      <c r="J1604" s="54" t="n">
        <v>0</v>
      </c>
      <c r="K1604" s="54" t="n">
        <v>-68.9719849</v>
      </c>
      <c r="L1604" s="54" t="n">
        <v>0</v>
      </c>
      <c r="M1604" s="54" t="n">
        <v>31.7357731</v>
      </c>
      <c r="N1604" s="54" t="n">
        <v>0.699999988</v>
      </c>
      <c r="O1604" s="54" t="n">
        <v>-12.2000265</v>
      </c>
      <c r="P1604" s="52" t="inlineStr">
        <is>
          <t>Flat</t>
        </is>
      </c>
      <c r="Q1604" s="52" t="inlineStr">
        <is>
          <t>Other</t>
        </is>
      </c>
      <c r="R1604" s="54" t="n">
        <v>0.92</v>
      </c>
      <c r="S1604" s="54" t="n">
        <v>0</v>
      </c>
      <c r="T1604" s="54" t="n">
        <v>0.22</v>
      </c>
      <c r="U1604" s="54" t="n">
        <v>0</v>
      </c>
      <c r="V1604" s="52" t="inlineStr">
        <is>
          <t>No</t>
        </is>
      </c>
      <c r="W1604" s="52" t="inlineStr">
        <is>
          <t>Yes</t>
        </is>
      </c>
      <c r="X1604" s="52" t="inlineStr">
        <is>
          <t>-</t>
        </is>
      </c>
      <c r="Y1604" s="52" t="inlineStr">
        <is>
          <t>Wire-mesh and geotextile cell filled with sand</t>
        </is>
      </c>
    </row>
    <row r="1605" outlineLevel="1">
      <c r="A1605" s="52" t="inlineStr">
        <is>
          <t>BASE-228</t>
        </is>
      </c>
      <c r="B1605" s="52" t="inlineStr">
        <is>
          <t>Base</t>
        </is>
      </c>
      <c r="C1605" s="63" t="inlineStr">
        <is>
          <t>Cube</t>
        </is>
      </c>
      <c r="D1605" s="60" t="inlineStr">
        <is>
          <t>HESCO cell (upper)</t>
        </is>
      </c>
      <c r="E1605" s="52" t="inlineStr">
        <is>
          <t>BASE-01</t>
        </is>
      </c>
      <c r="F1605" s="52" t="n">
        <v>2</v>
      </c>
      <c r="G1605" s="54" t="n">
        <v>1.02999997</v>
      </c>
      <c r="H1605" s="54" t="n">
        <v>1.39999998</v>
      </c>
      <c r="I1605" s="54" t="n">
        <v>1.05999994</v>
      </c>
      <c r="J1605" s="54" t="n">
        <v>0</v>
      </c>
      <c r="K1605" s="54" t="n">
        <v>-68.9719849</v>
      </c>
      <c r="L1605" s="54" t="n">
        <v>0</v>
      </c>
      <c r="M1605" s="54" t="n">
        <v>31.7357731</v>
      </c>
      <c r="N1605" s="54" t="n">
        <v>2.0999999</v>
      </c>
      <c r="O1605" s="54" t="n">
        <v>-12.2000265</v>
      </c>
      <c r="P1605" s="52" t="inlineStr">
        <is>
          <t>Flat</t>
        </is>
      </c>
      <c r="Q1605" s="52" t="inlineStr">
        <is>
          <t>Other</t>
        </is>
      </c>
      <c r="R1605" s="54" t="n">
        <v>0.92</v>
      </c>
      <c r="S1605" s="54" t="n">
        <v>0</v>
      </c>
      <c r="T1605" s="54" t="n">
        <v>0.22</v>
      </c>
      <c r="U1605" s="54" t="n">
        <v>0</v>
      </c>
      <c r="V1605" s="52" t="inlineStr">
        <is>
          <t>No</t>
        </is>
      </c>
      <c r="W1605" s="52" t="inlineStr">
        <is>
          <t>Yes</t>
        </is>
      </c>
      <c r="X1605" s="52" t="inlineStr">
        <is>
          <t>-</t>
        </is>
      </c>
      <c r="Y1605" s="52" t="inlineStr">
        <is>
          <t>Wire-mesh and geotextile cell filled with sand</t>
        </is>
      </c>
    </row>
    <row r="1606" outlineLevel="1">
      <c r="A1606" s="52" t="inlineStr">
        <is>
          <t>BASE-229</t>
        </is>
      </c>
      <c r="B1606" s="52" t="inlineStr">
        <is>
          <t>Base</t>
        </is>
      </c>
      <c r="C1606" s="63" t="inlineStr">
        <is>
          <t>Cube</t>
        </is>
      </c>
      <c r="D1606" s="60" t="inlineStr">
        <is>
          <t>HESCO cell</t>
        </is>
      </c>
      <c r="E1606" s="52" t="inlineStr">
        <is>
          <t>BASE-01</t>
        </is>
      </c>
      <c r="F1606" s="52" t="n">
        <v>2</v>
      </c>
      <c r="G1606" s="54" t="n">
        <v>1.02999997</v>
      </c>
      <c r="H1606" s="54" t="n">
        <v>1.39999998</v>
      </c>
      <c r="I1606" s="54" t="n">
        <v>1.05999994</v>
      </c>
      <c r="J1606" s="54" t="n">
        <v>0</v>
      </c>
      <c r="K1606" s="54" t="n">
        <v>-70.6542358</v>
      </c>
      <c r="L1606" s="54" t="n">
        <v>0</v>
      </c>
      <c r="M1606" s="54" t="n">
        <v>32.080246</v>
      </c>
      <c r="N1606" s="54" t="n">
        <v>0.699999988</v>
      </c>
      <c r="O1606" s="54" t="n">
        <v>-11.2631168</v>
      </c>
      <c r="P1606" s="52" t="inlineStr">
        <is>
          <t>Flat</t>
        </is>
      </c>
      <c r="Q1606" s="52" t="inlineStr">
        <is>
          <t>Other</t>
        </is>
      </c>
      <c r="R1606" s="54" t="n">
        <v>0.92</v>
      </c>
      <c r="S1606" s="54" t="n">
        <v>0</v>
      </c>
      <c r="T1606" s="54" t="n">
        <v>0.22</v>
      </c>
      <c r="U1606" s="54" t="n">
        <v>0</v>
      </c>
      <c r="V1606" s="52" t="inlineStr">
        <is>
          <t>No</t>
        </is>
      </c>
      <c r="W1606" s="52" t="inlineStr">
        <is>
          <t>Yes</t>
        </is>
      </c>
      <c r="X1606" s="52" t="inlineStr">
        <is>
          <t>-</t>
        </is>
      </c>
      <c r="Y1606" s="52" t="inlineStr">
        <is>
          <t>Wire-mesh and geotextile cell filled with sand</t>
        </is>
      </c>
    </row>
    <row r="1607" outlineLevel="1">
      <c r="A1607" s="52" t="inlineStr">
        <is>
          <t>BASE-230</t>
        </is>
      </c>
      <c r="B1607" s="52" t="inlineStr">
        <is>
          <t>Base</t>
        </is>
      </c>
      <c r="C1607" s="63" t="inlineStr">
        <is>
          <t>Cube</t>
        </is>
      </c>
      <c r="D1607" s="60" t="inlineStr">
        <is>
          <t>HESCO cell (upper)</t>
        </is>
      </c>
      <c r="E1607" s="52" t="inlineStr">
        <is>
          <t>BASE-01</t>
        </is>
      </c>
      <c r="F1607" s="52" t="n">
        <v>2</v>
      </c>
      <c r="G1607" s="54" t="n">
        <v>1.02999997</v>
      </c>
      <c r="H1607" s="54" t="n">
        <v>1.39999998</v>
      </c>
      <c r="I1607" s="54" t="n">
        <v>1.05999994</v>
      </c>
      <c r="J1607" s="54" t="n">
        <v>0</v>
      </c>
      <c r="K1607" s="54" t="n">
        <v>-70.6542358</v>
      </c>
      <c r="L1607" s="54" t="n">
        <v>0</v>
      </c>
      <c r="M1607" s="54" t="n">
        <v>32.080246</v>
      </c>
      <c r="N1607" s="54" t="n">
        <v>2.0999999</v>
      </c>
      <c r="O1607" s="54" t="n">
        <v>-11.2631168</v>
      </c>
      <c r="P1607" s="52" t="inlineStr">
        <is>
          <t>Flat</t>
        </is>
      </c>
      <c r="Q1607" s="52" t="inlineStr">
        <is>
          <t>Other</t>
        </is>
      </c>
      <c r="R1607" s="54" t="n">
        <v>0.92</v>
      </c>
      <c r="S1607" s="54" t="n">
        <v>0</v>
      </c>
      <c r="T1607" s="54" t="n">
        <v>0.22</v>
      </c>
      <c r="U1607" s="54" t="n">
        <v>0</v>
      </c>
      <c r="V1607" s="52" t="inlineStr">
        <is>
          <t>No</t>
        </is>
      </c>
      <c r="W1607" s="52" t="inlineStr">
        <is>
          <t>Yes</t>
        </is>
      </c>
      <c r="X1607" s="52" t="inlineStr">
        <is>
          <t>-</t>
        </is>
      </c>
      <c r="Y1607" s="52" t="inlineStr">
        <is>
          <t>Wire-mesh and geotextile cell filled with sand</t>
        </is>
      </c>
    </row>
    <row r="1608" outlineLevel="1">
      <c r="A1608" s="52" t="inlineStr">
        <is>
          <t>BASE-231</t>
        </is>
      </c>
      <c r="B1608" s="52" t="inlineStr">
        <is>
          <t>Base</t>
        </is>
      </c>
      <c r="C1608" s="63" t="inlineStr">
        <is>
          <t>Cube</t>
        </is>
      </c>
      <c r="D1608" s="60" t="inlineStr">
        <is>
          <t>HESCO cell</t>
        </is>
      </c>
      <c r="E1608" s="52" t="inlineStr">
        <is>
          <t>BASE-01</t>
        </is>
      </c>
      <c r="F1608" s="52" t="n">
        <v>2</v>
      </c>
      <c r="G1608" s="54" t="n">
        <v>1.02999997</v>
      </c>
      <c r="H1608" s="54" t="n">
        <v>1.39999998</v>
      </c>
      <c r="I1608" s="54" t="n">
        <v>1.05999994</v>
      </c>
      <c r="J1608" s="54" t="n">
        <v>0</v>
      </c>
      <c r="K1608" s="54" t="n">
        <v>-72.3364868</v>
      </c>
      <c r="L1608" s="54" t="n">
        <v>0</v>
      </c>
      <c r="M1608" s="54" t="n">
        <v>32.3970642</v>
      </c>
      <c r="N1608" s="54" t="n">
        <v>0.699999988</v>
      </c>
      <c r="O1608" s="54" t="n">
        <v>-10.3164959</v>
      </c>
      <c r="P1608" s="52" t="inlineStr">
        <is>
          <t>Flat</t>
        </is>
      </c>
      <c r="Q1608" s="52" t="inlineStr">
        <is>
          <t>Other</t>
        </is>
      </c>
      <c r="R1608" s="54" t="n">
        <v>0.92</v>
      </c>
      <c r="S1608" s="54" t="n">
        <v>0</v>
      </c>
      <c r="T1608" s="54" t="n">
        <v>0.22</v>
      </c>
      <c r="U1608" s="54" t="n">
        <v>0</v>
      </c>
      <c r="V1608" s="52" t="inlineStr">
        <is>
          <t>No</t>
        </is>
      </c>
      <c r="W1608" s="52" t="inlineStr">
        <is>
          <t>Yes</t>
        </is>
      </c>
      <c r="X1608" s="52" t="inlineStr">
        <is>
          <t>-</t>
        </is>
      </c>
      <c r="Y1608" s="52" t="inlineStr">
        <is>
          <t>Wire-mesh and geotextile cell filled with sand</t>
        </is>
      </c>
    </row>
    <row r="1609" outlineLevel="1">
      <c r="A1609" s="52" t="inlineStr">
        <is>
          <t>BASE-232</t>
        </is>
      </c>
      <c r="B1609" s="52" t="inlineStr">
        <is>
          <t>Base</t>
        </is>
      </c>
      <c r="C1609" s="63" t="inlineStr">
        <is>
          <t>Cube</t>
        </is>
      </c>
      <c r="D1609" s="60" t="inlineStr">
        <is>
          <t>HESCO cell (upper)</t>
        </is>
      </c>
      <c r="E1609" s="52" t="inlineStr">
        <is>
          <t>BASE-01</t>
        </is>
      </c>
      <c r="F1609" s="52" t="n">
        <v>2</v>
      </c>
      <c r="G1609" s="54" t="n">
        <v>1.02999997</v>
      </c>
      <c r="H1609" s="54" t="n">
        <v>1.39999998</v>
      </c>
      <c r="I1609" s="54" t="n">
        <v>1.05999994</v>
      </c>
      <c r="J1609" s="54" t="n">
        <v>0</v>
      </c>
      <c r="K1609" s="54" t="n">
        <v>-72.3364868</v>
      </c>
      <c r="L1609" s="54" t="n">
        <v>0</v>
      </c>
      <c r="M1609" s="54" t="n">
        <v>32.3970642</v>
      </c>
      <c r="N1609" s="54" t="n">
        <v>2.0999999</v>
      </c>
      <c r="O1609" s="54" t="n">
        <v>-10.3164959</v>
      </c>
      <c r="P1609" s="52" t="inlineStr">
        <is>
          <t>Flat</t>
        </is>
      </c>
      <c r="Q1609" s="52" t="inlineStr">
        <is>
          <t>Other</t>
        </is>
      </c>
      <c r="R1609" s="54" t="n">
        <v>0.92</v>
      </c>
      <c r="S1609" s="54" t="n">
        <v>0</v>
      </c>
      <c r="T1609" s="54" t="n">
        <v>0.22</v>
      </c>
      <c r="U1609" s="54" t="n">
        <v>0</v>
      </c>
      <c r="V1609" s="52" t="inlineStr">
        <is>
          <t>No</t>
        </is>
      </c>
      <c r="W1609" s="52" t="inlineStr">
        <is>
          <t>Yes</t>
        </is>
      </c>
      <c r="X1609" s="52" t="inlineStr">
        <is>
          <t>-</t>
        </is>
      </c>
      <c r="Y1609" s="52" t="inlineStr">
        <is>
          <t>Wire-mesh and geotextile cell filled with sand</t>
        </is>
      </c>
    </row>
    <row r="1610" outlineLevel="1">
      <c r="A1610" s="52" t="inlineStr">
        <is>
          <t>BASE-233</t>
        </is>
      </c>
      <c r="B1610" s="52" t="inlineStr">
        <is>
          <t>Base</t>
        </is>
      </c>
      <c r="C1610" s="63" t="inlineStr">
        <is>
          <t>Cube</t>
        </is>
      </c>
      <c r="D1610" s="60" t="inlineStr">
        <is>
          <t>HESCO cell</t>
        </is>
      </c>
      <c r="E1610" s="52" t="inlineStr">
        <is>
          <t>BASE-01</t>
        </is>
      </c>
      <c r="F1610" s="52" t="n">
        <v>2</v>
      </c>
      <c r="G1610" s="54" t="n">
        <v>1.02999997</v>
      </c>
      <c r="H1610" s="54" t="n">
        <v>1.39999998</v>
      </c>
      <c r="I1610" s="54" t="n">
        <v>1.05999994</v>
      </c>
      <c r="J1610" s="54" t="n">
        <v>0</v>
      </c>
      <c r="K1610" s="54" t="n">
        <v>-74.01867679999999</v>
      </c>
      <c r="L1610" s="54" t="n">
        <v>0</v>
      </c>
      <c r="M1610" s="54" t="n">
        <v>32.6859512</v>
      </c>
      <c r="N1610" s="54" t="n">
        <v>0.699999988</v>
      </c>
      <c r="O1610" s="54" t="n">
        <v>-9.361014369999999</v>
      </c>
      <c r="P1610" s="52" t="inlineStr">
        <is>
          <t>Flat</t>
        </is>
      </c>
      <c r="Q1610" s="52" t="inlineStr">
        <is>
          <t>Other</t>
        </is>
      </c>
      <c r="R1610" s="54" t="n">
        <v>0.92</v>
      </c>
      <c r="S1610" s="54" t="n">
        <v>0</v>
      </c>
      <c r="T1610" s="54" t="n">
        <v>0.22</v>
      </c>
      <c r="U1610" s="54" t="n">
        <v>0</v>
      </c>
      <c r="V1610" s="52" t="inlineStr">
        <is>
          <t>No</t>
        </is>
      </c>
      <c r="W1610" s="52" t="inlineStr">
        <is>
          <t>Yes</t>
        </is>
      </c>
      <c r="X1610" s="52" t="inlineStr">
        <is>
          <t>-</t>
        </is>
      </c>
      <c r="Y1610" s="52" t="inlineStr">
        <is>
          <t>Wire-mesh and geotextile cell filled with sand</t>
        </is>
      </c>
    </row>
    <row r="1611" outlineLevel="1">
      <c r="A1611" s="52" t="inlineStr">
        <is>
          <t>BASE-234</t>
        </is>
      </c>
      <c r="B1611" s="52" t="inlineStr">
        <is>
          <t>Base</t>
        </is>
      </c>
      <c r="C1611" s="63" t="inlineStr">
        <is>
          <t>Cube</t>
        </is>
      </c>
      <c r="D1611" s="60" t="inlineStr">
        <is>
          <t>HESCO cell (upper)</t>
        </is>
      </c>
      <c r="E1611" s="52" t="inlineStr">
        <is>
          <t>BASE-01</t>
        </is>
      </c>
      <c r="F1611" s="52" t="n">
        <v>2</v>
      </c>
      <c r="G1611" s="54" t="n">
        <v>1.02999997</v>
      </c>
      <c r="H1611" s="54" t="n">
        <v>1.39999998</v>
      </c>
      <c r="I1611" s="54" t="n">
        <v>1.05999994</v>
      </c>
      <c r="J1611" s="54" t="n">
        <v>0</v>
      </c>
      <c r="K1611" s="54" t="n">
        <v>-74.01867679999999</v>
      </c>
      <c r="L1611" s="54" t="n">
        <v>0</v>
      </c>
      <c r="M1611" s="54" t="n">
        <v>32.6859512</v>
      </c>
      <c r="N1611" s="54" t="n">
        <v>2.0999999</v>
      </c>
      <c r="O1611" s="54" t="n">
        <v>-9.361014369999999</v>
      </c>
      <c r="P1611" s="52" t="inlineStr">
        <is>
          <t>Flat</t>
        </is>
      </c>
      <c r="Q1611" s="52" t="inlineStr">
        <is>
          <t>Other</t>
        </is>
      </c>
      <c r="R1611" s="54" t="n">
        <v>0.92</v>
      </c>
      <c r="S1611" s="54" t="n">
        <v>0</v>
      </c>
      <c r="T1611" s="54" t="n">
        <v>0.22</v>
      </c>
      <c r="U1611" s="54" t="n">
        <v>0</v>
      </c>
      <c r="V1611" s="52" t="inlineStr">
        <is>
          <t>No</t>
        </is>
      </c>
      <c r="W1611" s="52" t="inlineStr">
        <is>
          <t>Yes</t>
        </is>
      </c>
      <c r="X1611" s="52" t="inlineStr">
        <is>
          <t>-</t>
        </is>
      </c>
      <c r="Y1611" s="52" t="inlineStr">
        <is>
          <t>Wire-mesh and geotextile cell filled with sand</t>
        </is>
      </c>
    </row>
    <row r="1612" outlineLevel="1">
      <c r="A1612" s="52" t="inlineStr">
        <is>
          <t>BASE-235</t>
        </is>
      </c>
      <c r="B1612" s="52" t="inlineStr">
        <is>
          <t>Base</t>
        </is>
      </c>
      <c r="C1612" s="63" t="inlineStr">
        <is>
          <t>Cube</t>
        </is>
      </c>
      <c r="D1612" s="60" t="inlineStr">
        <is>
          <t>HESCO cell</t>
        </is>
      </c>
      <c r="E1612" s="52" t="inlineStr">
        <is>
          <t>BASE-01</t>
        </is>
      </c>
      <c r="F1612" s="52" t="n">
        <v>2</v>
      </c>
      <c r="G1612" s="54" t="n">
        <v>1.02999997</v>
      </c>
      <c r="H1612" s="54" t="n">
        <v>1.39999998</v>
      </c>
      <c r="I1612" s="54" t="n">
        <v>1.05999994</v>
      </c>
      <c r="J1612" s="54" t="n">
        <v>0</v>
      </c>
      <c r="K1612" s="54" t="n">
        <v>-75.7009201</v>
      </c>
      <c r="L1612" s="54" t="n">
        <v>0</v>
      </c>
      <c r="M1612" s="54" t="n">
        <v>32.9466705</v>
      </c>
      <c r="N1612" s="54" t="n">
        <v>0.699999988</v>
      </c>
      <c r="O1612" s="54" t="n">
        <v>-8.39743328</v>
      </c>
      <c r="P1612" s="52" t="inlineStr">
        <is>
          <t>Flat</t>
        </is>
      </c>
      <c r="Q1612" s="52" t="inlineStr">
        <is>
          <t>Other</t>
        </is>
      </c>
      <c r="R1612" s="54" t="n">
        <v>0.92</v>
      </c>
      <c r="S1612" s="54" t="n">
        <v>0</v>
      </c>
      <c r="T1612" s="54" t="n">
        <v>0.22</v>
      </c>
      <c r="U1612" s="54" t="n">
        <v>0</v>
      </c>
      <c r="V1612" s="52" t="inlineStr">
        <is>
          <t>No</t>
        </is>
      </c>
      <c r="W1612" s="52" t="inlineStr">
        <is>
          <t>Yes</t>
        </is>
      </c>
      <c r="X1612" s="52" t="inlineStr">
        <is>
          <t>-</t>
        </is>
      </c>
      <c r="Y1612" s="52" t="inlineStr">
        <is>
          <t>Wire-mesh and geotextile cell filled with sand</t>
        </is>
      </c>
    </row>
    <row r="1613" outlineLevel="1">
      <c r="A1613" s="52" t="inlineStr">
        <is>
          <t>BASE-236</t>
        </is>
      </c>
      <c r="B1613" s="52" t="inlineStr">
        <is>
          <t>Base</t>
        </is>
      </c>
      <c r="C1613" s="63" t="inlineStr">
        <is>
          <t>Cube</t>
        </is>
      </c>
      <c r="D1613" s="60" t="inlineStr">
        <is>
          <t>HESCO cell (upper)</t>
        </is>
      </c>
      <c r="E1613" s="52" t="inlineStr">
        <is>
          <t>BASE-01</t>
        </is>
      </c>
      <c r="F1613" s="52" t="n">
        <v>2</v>
      </c>
      <c r="G1613" s="54" t="n">
        <v>1.02999997</v>
      </c>
      <c r="H1613" s="54" t="n">
        <v>1.39999998</v>
      </c>
      <c r="I1613" s="54" t="n">
        <v>1.05999994</v>
      </c>
      <c r="J1613" s="54" t="n">
        <v>0</v>
      </c>
      <c r="K1613" s="54" t="n">
        <v>-75.7009201</v>
      </c>
      <c r="L1613" s="54" t="n">
        <v>0</v>
      </c>
      <c r="M1613" s="54" t="n">
        <v>32.9466705</v>
      </c>
      <c r="N1613" s="54" t="n">
        <v>2.0999999</v>
      </c>
      <c r="O1613" s="54" t="n">
        <v>-8.39743328</v>
      </c>
      <c r="P1613" s="52" t="inlineStr">
        <is>
          <t>Flat</t>
        </is>
      </c>
      <c r="Q1613" s="52" t="inlineStr">
        <is>
          <t>Other</t>
        </is>
      </c>
      <c r="R1613" s="54" t="n">
        <v>0.92</v>
      </c>
      <c r="S1613" s="54" t="n">
        <v>0</v>
      </c>
      <c r="T1613" s="54" t="n">
        <v>0.22</v>
      </c>
      <c r="U1613" s="54" t="n">
        <v>0</v>
      </c>
      <c r="V1613" s="52" t="inlineStr">
        <is>
          <t>No</t>
        </is>
      </c>
      <c r="W1613" s="52" t="inlineStr">
        <is>
          <t>Yes</t>
        </is>
      </c>
      <c r="X1613" s="52" t="inlineStr">
        <is>
          <t>-</t>
        </is>
      </c>
      <c r="Y1613" s="52" t="inlineStr">
        <is>
          <t>Wire-mesh and geotextile cell filled with sand</t>
        </is>
      </c>
    </row>
    <row r="1614" outlineLevel="1">
      <c r="A1614" s="52" t="inlineStr">
        <is>
          <t>BASE-237</t>
        </is>
      </c>
      <c r="B1614" s="52" t="inlineStr">
        <is>
          <t>Base</t>
        </is>
      </c>
      <c r="C1614" s="63" t="inlineStr">
        <is>
          <t>Cube</t>
        </is>
      </c>
      <c r="D1614" s="60" t="inlineStr">
        <is>
          <t>HESCO cell</t>
        </is>
      </c>
      <c r="E1614" s="52" t="inlineStr">
        <is>
          <t>BASE-01</t>
        </is>
      </c>
      <c r="F1614" s="52" t="n">
        <v>2</v>
      </c>
      <c r="G1614" s="54" t="n">
        <v>1.02999997</v>
      </c>
      <c r="H1614" s="54" t="n">
        <v>1.39999998</v>
      </c>
      <c r="I1614" s="54" t="n">
        <v>1.05999994</v>
      </c>
      <c r="J1614" s="54" t="n">
        <v>0</v>
      </c>
      <c r="K1614" s="54" t="n">
        <v>-77.3831711</v>
      </c>
      <c r="L1614" s="54" t="n">
        <v>0</v>
      </c>
      <c r="M1614" s="54" t="n">
        <v>33.1789894</v>
      </c>
      <c r="N1614" s="54" t="n">
        <v>0.699999988</v>
      </c>
      <c r="O1614" s="54" t="n">
        <v>-7.42661333</v>
      </c>
      <c r="P1614" s="52" t="inlineStr">
        <is>
          <t>Flat</t>
        </is>
      </c>
      <c r="Q1614" s="52" t="inlineStr">
        <is>
          <t>Other</t>
        </is>
      </c>
      <c r="R1614" s="54" t="n">
        <v>0.92</v>
      </c>
      <c r="S1614" s="54" t="n">
        <v>0</v>
      </c>
      <c r="T1614" s="54" t="n">
        <v>0.22</v>
      </c>
      <c r="U1614" s="54" t="n">
        <v>0</v>
      </c>
      <c r="V1614" s="52" t="inlineStr">
        <is>
          <t>No</t>
        </is>
      </c>
      <c r="W1614" s="52" t="inlineStr">
        <is>
          <t>Yes</t>
        </is>
      </c>
      <c r="X1614" s="52" t="inlineStr">
        <is>
          <t>-</t>
        </is>
      </c>
      <c r="Y1614" s="52" t="inlineStr">
        <is>
          <t>Wire-mesh and geotextile cell filled with sand</t>
        </is>
      </c>
    </row>
    <row r="1615" outlineLevel="1">
      <c r="A1615" s="52" t="inlineStr">
        <is>
          <t>BASE-238</t>
        </is>
      </c>
      <c r="B1615" s="52" t="inlineStr">
        <is>
          <t>Base</t>
        </is>
      </c>
      <c r="C1615" s="63" t="inlineStr">
        <is>
          <t>Cube</t>
        </is>
      </c>
      <c r="D1615" s="60" t="inlineStr">
        <is>
          <t>HESCO cell (upper)</t>
        </is>
      </c>
      <c r="E1615" s="52" t="inlineStr">
        <is>
          <t>BASE-01</t>
        </is>
      </c>
      <c r="F1615" s="52" t="n">
        <v>2</v>
      </c>
      <c r="G1615" s="54" t="n">
        <v>1.02999997</v>
      </c>
      <c r="H1615" s="54" t="n">
        <v>1.39999998</v>
      </c>
      <c r="I1615" s="54" t="n">
        <v>1.05999994</v>
      </c>
      <c r="J1615" s="54" t="n">
        <v>0</v>
      </c>
      <c r="K1615" s="54" t="n">
        <v>-77.3831711</v>
      </c>
      <c r="L1615" s="54" t="n">
        <v>0</v>
      </c>
      <c r="M1615" s="54" t="n">
        <v>33.1789894</v>
      </c>
      <c r="N1615" s="54" t="n">
        <v>2.0999999</v>
      </c>
      <c r="O1615" s="54" t="n">
        <v>-7.42661333</v>
      </c>
      <c r="P1615" s="52" t="inlineStr">
        <is>
          <t>Flat</t>
        </is>
      </c>
      <c r="Q1615" s="52" t="inlineStr">
        <is>
          <t>Other</t>
        </is>
      </c>
      <c r="R1615" s="54" t="n">
        <v>0.92</v>
      </c>
      <c r="S1615" s="54" t="n">
        <v>0</v>
      </c>
      <c r="T1615" s="54" t="n">
        <v>0.22</v>
      </c>
      <c r="U1615" s="54" t="n">
        <v>0</v>
      </c>
      <c r="V1615" s="52" t="inlineStr">
        <is>
          <t>No</t>
        </is>
      </c>
      <c r="W1615" s="52" t="inlineStr">
        <is>
          <t>Yes</t>
        </is>
      </c>
      <c r="X1615" s="52" t="inlineStr">
        <is>
          <t>-</t>
        </is>
      </c>
      <c r="Y1615" s="52" t="inlineStr">
        <is>
          <t>Wire-mesh and geotextile cell filled with sand</t>
        </is>
      </c>
    </row>
    <row r="1616" outlineLevel="1">
      <c r="A1616" s="52" t="inlineStr">
        <is>
          <t>BASE-239</t>
        </is>
      </c>
      <c r="B1616" s="52" t="inlineStr">
        <is>
          <t>Base</t>
        </is>
      </c>
      <c r="C1616" s="63" t="inlineStr">
        <is>
          <t>Cube</t>
        </is>
      </c>
      <c r="D1616" s="60" t="inlineStr">
        <is>
          <t>HESCO cell</t>
        </is>
      </c>
      <c r="E1616" s="52" t="inlineStr">
        <is>
          <t>BASE-01</t>
        </is>
      </c>
      <c r="F1616" s="52" t="n">
        <v>2</v>
      </c>
      <c r="G1616" s="54" t="n">
        <v>1.02999997</v>
      </c>
      <c r="H1616" s="54" t="n">
        <v>1.39999998</v>
      </c>
      <c r="I1616" s="54" t="n">
        <v>1.05999994</v>
      </c>
      <c r="J1616" s="54" t="n">
        <v>0</v>
      </c>
      <c r="K1616" s="54" t="n">
        <v>-79.06542210000001</v>
      </c>
      <c r="L1616" s="54" t="n">
        <v>0</v>
      </c>
      <c r="M1616" s="54" t="n">
        <v>33.3827095</v>
      </c>
      <c r="N1616" s="54" t="n">
        <v>0.699999988</v>
      </c>
      <c r="O1616" s="54" t="n">
        <v>-6.44939184</v>
      </c>
      <c r="P1616" s="52" t="inlineStr">
        <is>
          <t>Flat</t>
        </is>
      </c>
      <c r="Q1616" s="52" t="inlineStr">
        <is>
          <t>Other</t>
        </is>
      </c>
      <c r="R1616" s="54" t="n">
        <v>0.92</v>
      </c>
      <c r="S1616" s="54" t="n">
        <v>0</v>
      </c>
      <c r="T1616" s="54" t="n">
        <v>0.22</v>
      </c>
      <c r="U1616" s="54" t="n">
        <v>0</v>
      </c>
      <c r="V1616" s="52" t="inlineStr">
        <is>
          <t>No</t>
        </is>
      </c>
      <c r="W1616" s="52" t="inlineStr">
        <is>
          <t>Yes</t>
        </is>
      </c>
      <c r="X1616" s="52" t="inlineStr">
        <is>
          <t>-</t>
        </is>
      </c>
      <c r="Y1616" s="52" t="inlineStr">
        <is>
          <t>Wire-mesh and geotextile cell filled with sand</t>
        </is>
      </c>
    </row>
    <row r="1617" outlineLevel="1">
      <c r="A1617" s="52" t="inlineStr">
        <is>
          <t>BASE-240</t>
        </is>
      </c>
      <c r="B1617" s="52" t="inlineStr">
        <is>
          <t>Base</t>
        </is>
      </c>
      <c r="C1617" s="63" t="inlineStr">
        <is>
          <t>Cube</t>
        </is>
      </c>
      <c r="D1617" s="60" t="inlineStr">
        <is>
          <t>HESCO cell</t>
        </is>
      </c>
      <c r="E1617" s="52" t="inlineStr">
        <is>
          <t>BASE-01</t>
        </is>
      </c>
      <c r="F1617" s="52" t="n">
        <v>2</v>
      </c>
      <c r="G1617" s="54" t="n">
        <v>1.02999997</v>
      </c>
      <c r="H1617" s="54" t="n">
        <v>1.39999998</v>
      </c>
      <c r="I1617" s="54" t="n">
        <v>1.05999994</v>
      </c>
      <c r="J1617" s="54" t="n">
        <v>0</v>
      </c>
      <c r="K1617" s="54" t="n">
        <v>-80.7476654</v>
      </c>
      <c r="L1617" s="54" t="n">
        <v>0</v>
      </c>
      <c r="M1617" s="54" t="n">
        <v>33.5576553</v>
      </c>
      <c r="N1617" s="54" t="n">
        <v>0.699999988</v>
      </c>
      <c r="O1617" s="54" t="n">
        <v>-5.46661043</v>
      </c>
      <c r="P1617" s="52" t="inlineStr">
        <is>
          <t>Flat</t>
        </is>
      </c>
      <c r="Q1617" s="52" t="inlineStr">
        <is>
          <t>Other</t>
        </is>
      </c>
      <c r="R1617" s="54" t="n">
        <v>0.92</v>
      </c>
      <c r="S1617" s="54" t="n">
        <v>0</v>
      </c>
      <c r="T1617" s="54" t="n">
        <v>0.22</v>
      </c>
      <c r="U1617" s="54" t="n">
        <v>0</v>
      </c>
      <c r="V1617" s="52" t="inlineStr">
        <is>
          <t>No</t>
        </is>
      </c>
      <c r="W1617" s="52" t="inlineStr">
        <is>
          <t>Yes</t>
        </is>
      </c>
      <c r="X1617" s="52" t="inlineStr">
        <is>
          <t>-</t>
        </is>
      </c>
      <c r="Y1617" s="52" t="inlineStr">
        <is>
          <t>Wire-mesh and geotextile cell filled with sand</t>
        </is>
      </c>
    </row>
    <row r="1618" outlineLevel="1">
      <c r="A1618" s="52" t="inlineStr">
        <is>
          <t>BASE-241</t>
        </is>
      </c>
      <c r="B1618" s="52" t="inlineStr">
        <is>
          <t>Base</t>
        </is>
      </c>
      <c r="C1618" s="63" t="inlineStr">
        <is>
          <t>Cube</t>
        </is>
      </c>
      <c r="D1618" s="60" t="inlineStr">
        <is>
          <t>HESCO cell</t>
        </is>
      </c>
      <c r="E1618" s="52" t="inlineStr">
        <is>
          <t>BASE-01</t>
        </is>
      </c>
      <c r="F1618" s="52" t="n">
        <v>2</v>
      </c>
      <c r="G1618" s="54" t="n">
        <v>1.02999997</v>
      </c>
      <c r="H1618" s="54" t="n">
        <v>1.39999998</v>
      </c>
      <c r="I1618" s="54" t="n">
        <v>1.05999994</v>
      </c>
      <c r="J1618" s="54" t="n">
        <v>0</v>
      </c>
      <c r="K1618" s="54" t="n">
        <v>-82.429924</v>
      </c>
      <c r="L1618" s="54" t="n">
        <v>0</v>
      </c>
      <c r="M1618" s="54" t="n">
        <v>33.7036743</v>
      </c>
      <c r="N1618" s="54" t="n">
        <v>0.699999988</v>
      </c>
      <c r="O1618" s="54" t="n">
        <v>-4.47911739</v>
      </c>
      <c r="P1618" s="52" t="inlineStr">
        <is>
          <t>Flat</t>
        </is>
      </c>
      <c r="Q1618" s="52" t="inlineStr">
        <is>
          <t>Other</t>
        </is>
      </c>
      <c r="R1618" s="54" t="n">
        <v>0.92</v>
      </c>
      <c r="S1618" s="54" t="n">
        <v>0</v>
      </c>
      <c r="T1618" s="54" t="n">
        <v>0.22</v>
      </c>
      <c r="U1618" s="54" t="n">
        <v>0</v>
      </c>
      <c r="V1618" s="52" t="inlineStr">
        <is>
          <t>No</t>
        </is>
      </c>
      <c r="W1618" s="52" t="inlineStr">
        <is>
          <t>Yes</t>
        </is>
      </c>
      <c r="X1618" s="52" t="inlineStr">
        <is>
          <t>-</t>
        </is>
      </c>
      <c r="Y1618" s="52" t="inlineStr">
        <is>
          <t>Wire-mesh and geotextile cell filled with sand</t>
        </is>
      </c>
    </row>
    <row r="1619" outlineLevel="1">
      <c r="A1619" s="52" t="inlineStr">
        <is>
          <t>BASE-242</t>
        </is>
      </c>
      <c r="B1619" s="52" t="inlineStr">
        <is>
          <t>Base</t>
        </is>
      </c>
      <c r="C1619" s="63" t="inlineStr">
        <is>
          <t>Cube</t>
        </is>
      </c>
      <c r="D1619" s="60" t="inlineStr">
        <is>
          <t>HESCO cell</t>
        </is>
      </c>
      <c r="E1619" s="52" t="inlineStr">
        <is>
          <t>BASE-01</t>
        </is>
      </c>
      <c r="F1619" s="52" t="n">
        <v>2</v>
      </c>
      <c r="G1619" s="54" t="n">
        <v>1.02999997</v>
      </c>
      <c r="H1619" s="54" t="n">
        <v>1.39999998</v>
      </c>
      <c r="I1619" s="54" t="n">
        <v>1.05999994</v>
      </c>
      <c r="J1619" s="54" t="n">
        <v>0</v>
      </c>
      <c r="K1619" s="54" t="n">
        <v>-84.11215970000001</v>
      </c>
      <c r="L1619" s="54" t="n">
        <v>0</v>
      </c>
      <c r="M1619" s="54" t="n">
        <v>33.8206367</v>
      </c>
      <c r="N1619" s="54" t="n">
        <v>0.699999988</v>
      </c>
      <c r="O1619" s="54" t="n">
        <v>-3.4877634</v>
      </c>
      <c r="P1619" s="52" t="inlineStr">
        <is>
          <t>Flat</t>
        </is>
      </c>
      <c r="Q1619" s="52" t="inlineStr">
        <is>
          <t>Other</t>
        </is>
      </c>
      <c r="R1619" s="54" t="n">
        <v>0.92</v>
      </c>
      <c r="S1619" s="54" t="n">
        <v>0</v>
      </c>
      <c r="T1619" s="54" t="n">
        <v>0.22</v>
      </c>
      <c r="U1619" s="54" t="n">
        <v>0</v>
      </c>
      <c r="V1619" s="52" t="inlineStr">
        <is>
          <t>No</t>
        </is>
      </c>
      <c r="W1619" s="52" t="inlineStr">
        <is>
          <t>Yes</t>
        </is>
      </c>
      <c r="X1619" s="52" t="inlineStr">
        <is>
          <t>-</t>
        </is>
      </c>
      <c r="Y1619" s="52" t="inlineStr">
        <is>
          <t>Wire-mesh and geotextile cell filled with sand</t>
        </is>
      </c>
    </row>
    <row r="1620" outlineLevel="1">
      <c r="A1620" s="52" t="inlineStr">
        <is>
          <t>BASE-243</t>
        </is>
      </c>
      <c r="B1620" s="52" t="inlineStr">
        <is>
          <t>Base</t>
        </is>
      </c>
      <c r="C1620" s="63" t="inlineStr">
        <is>
          <t>Cube</t>
        </is>
      </c>
      <c r="D1620" s="60" t="inlineStr">
        <is>
          <t>HESCO cell</t>
        </is>
      </c>
      <c r="E1620" s="52" t="inlineStr">
        <is>
          <t>BASE-01</t>
        </is>
      </c>
      <c r="F1620" s="52" t="n">
        <v>2</v>
      </c>
      <c r="G1620" s="54" t="n">
        <v>1.02999997</v>
      </c>
      <c r="H1620" s="54" t="n">
        <v>1.39999998</v>
      </c>
      <c r="I1620" s="54" t="n">
        <v>1.05999994</v>
      </c>
      <c r="J1620" s="54" t="n">
        <v>0</v>
      </c>
      <c r="K1620" s="54" t="n">
        <v>-85.79438020000001</v>
      </c>
      <c r="L1620" s="54" t="n">
        <v>0</v>
      </c>
      <c r="M1620" s="54" t="n">
        <v>33.9084473</v>
      </c>
      <c r="N1620" s="54" t="n">
        <v>0.699999988</v>
      </c>
      <c r="O1620" s="54" t="n">
        <v>-2.49341917</v>
      </c>
      <c r="P1620" s="52" t="inlineStr">
        <is>
          <t>Flat</t>
        </is>
      </c>
      <c r="Q1620" s="52" t="inlineStr">
        <is>
          <t>Other</t>
        </is>
      </c>
      <c r="R1620" s="54" t="n">
        <v>0.92</v>
      </c>
      <c r="S1620" s="54" t="n">
        <v>0</v>
      </c>
      <c r="T1620" s="54" t="n">
        <v>0.22</v>
      </c>
      <c r="U1620" s="54" t="n">
        <v>0</v>
      </c>
      <c r="V1620" s="52" t="inlineStr">
        <is>
          <t>No</t>
        </is>
      </c>
      <c r="W1620" s="52" t="inlineStr">
        <is>
          <t>Yes</t>
        </is>
      </c>
      <c r="X1620" s="52" t="inlineStr">
        <is>
          <t>-</t>
        </is>
      </c>
      <c r="Y1620" s="52" t="inlineStr">
        <is>
          <t>Wire-mesh and geotextile cell filled with sand</t>
        </is>
      </c>
    </row>
    <row r="1621" outlineLevel="1">
      <c r="A1621" s="52" t="inlineStr">
        <is>
          <t>BASE-244</t>
        </is>
      </c>
      <c r="B1621" s="52" t="inlineStr">
        <is>
          <t>Base</t>
        </is>
      </c>
      <c r="C1621" s="63" t="inlineStr">
        <is>
          <t>Cube</t>
        </is>
      </c>
      <c r="D1621" s="60" t="inlineStr">
        <is>
          <t>HESCO cell</t>
        </is>
      </c>
      <c r="E1621" s="52" t="inlineStr">
        <is>
          <t>BASE-01</t>
        </is>
      </c>
      <c r="F1621" s="52" t="n">
        <v>2</v>
      </c>
      <c r="G1621" s="54" t="n">
        <v>1.02999997</v>
      </c>
      <c r="H1621" s="54" t="n">
        <v>1.39999998</v>
      </c>
      <c r="I1621" s="54" t="n">
        <v>1.05999994</v>
      </c>
      <c r="J1621" s="54" t="n">
        <v>0</v>
      </c>
      <c r="K1621" s="54" t="n">
        <v>-87.4766312</v>
      </c>
      <c r="L1621" s="54" t="n">
        <v>0</v>
      </c>
      <c r="M1621" s="54" t="n">
        <v>33.9670334</v>
      </c>
      <c r="N1621" s="54" t="n">
        <v>0.699999988</v>
      </c>
      <c r="O1621" s="54" t="n">
        <v>-1.49690938</v>
      </c>
      <c r="P1621" s="52" t="inlineStr">
        <is>
          <t>Flat</t>
        </is>
      </c>
      <c r="Q1621" s="52" t="inlineStr">
        <is>
          <t>Other</t>
        </is>
      </c>
      <c r="R1621" s="54" t="n">
        <v>0.92</v>
      </c>
      <c r="S1621" s="54" t="n">
        <v>0</v>
      </c>
      <c r="T1621" s="54" t="n">
        <v>0.22</v>
      </c>
      <c r="U1621" s="54" t="n">
        <v>0</v>
      </c>
      <c r="V1621" s="52" t="inlineStr">
        <is>
          <t>No</t>
        </is>
      </c>
      <c r="W1621" s="52" t="inlineStr">
        <is>
          <t>Yes</t>
        </is>
      </c>
      <c r="X1621" s="52" t="inlineStr">
        <is>
          <t>-</t>
        </is>
      </c>
      <c r="Y1621" s="52" t="inlineStr">
        <is>
          <t>Wire-mesh and geotextile cell filled with sand</t>
        </is>
      </c>
    </row>
    <row r="1622" outlineLevel="1">
      <c r="A1622" s="52" t="inlineStr">
        <is>
          <t>BASE-245</t>
        </is>
      </c>
      <c r="B1622" s="52" t="inlineStr">
        <is>
          <t>Base</t>
        </is>
      </c>
      <c r="C1622" s="63" t="inlineStr">
        <is>
          <t>Cube</t>
        </is>
      </c>
      <c r="D1622" s="60" t="inlineStr">
        <is>
          <t>HESCO cell</t>
        </is>
      </c>
      <c r="E1622" s="52" t="inlineStr">
        <is>
          <t>BASE-01</t>
        </is>
      </c>
      <c r="F1622" s="52" t="n">
        <v>2</v>
      </c>
      <c r="G1622" s="54" t="n">
        <v>1.02999997</v>
      </c>
      <c r="H1622" s="54" t="n">
        <v>1.39999998</v>
      </c>
      <c r="I1622" s="54" t="n">
        <v>1.05999994</v>
      </c>
      <c r="J1622" s="54" t="n">
        <v>0</v>
      </c>
      <c r="K1622" s="54" t="n">
        <v>-89.1588821</v>
      </c>
      <c r="L1622" s="54" t="n">
        <v>0</v>
      </c>
      <c r="M1622" s="54" t="n">
        <v>33.9963379</v>
      </c>
      <c r="N1622" s="54" t="n">
        <v>0.699999988</v>
      </c>
      <c r="O1622" s="54" t="n">
        <v>-0.499109238</v>
      </c>
      <c r="P1622" s="52" t="inlineStr">
        <is>
          <t>Flat</t>
        </is>
      </c>
      <c r="Q1622" s="52" t="inlineStr">
        <is>
          <t>Other</t>
        </is>
      </c>
      <c r="R1622" s="54" t="n">
        <v>0.92</v>
      </c>
      <c r="S1622" s="54" t="n">
        <v>0</v>
      </c>
      <c r="T1622" s="54" t="n">
        <v>0.22</v>
      </c>
      <c r="U1622" s="54" t="n">
        <v>0</v>
      </c>
      <c r="V1622" s="52" t="inlineStr">
        <is>
          <t>No</t>
        </is>
      </c>
      <c r="W1622" s="52" t="inlineStr">
        <is>
          <t>Yes</t>
        </is>
      </c>
      <c r="X1622" s="52" t="inlineStr">
        <is>
          <t>-</t>
        </is>
      </c>
      <c r="Y1622" s="52" t="inlineStr">
        <is>
          <t>Wire-mesh and geotextile cell filled with sand</t>
        </is>
      </c>
    </row>
    <row r="1623" outlineLevel="1">
      <c r="A1623" s="52" t="inlineStr">
        <is>
          <t>BASE-246</t>
        </is>
      </c>
      <c r="B1623" s="52" t="inlineStr">
        <is>
          <t>Base</t>
        </is>
      </c>
      <c r="C1623" s="53" t="inlineStr">
        <is>
          <t>Group</t>
        </is>
      </c>
      <c r="D1623" s="57" t="inlineStr">
        <is>
          <t>Concertina wire</t>
        </is>
      </c>
      <c r="E1623" s="52" t="inlineStr">
        <is>
          <t>BASE-00</t>
        </is>
      </c>
      <c r="F1623" s="52" t="n">
        <v>1</v>
      </c>
      <c r="G1623" s="54" t="n">
        <v>1</v>
      </c>
      <c r="H1623" s="54" t="n">
        <v>1</v>
      </c>
      <c r="I1623" s="54" t="n">
        <v>1</v>
      </c>
      <c r="J1623" s="54" t="n">
        <v>0</v>
      </c>
      <c r="K1623" s="54" t="n">
        <v>0</v>
      </c>
      <c r="L1623" s="54" t="n">
        <v>0</v>
      </c>
      <c r="M1623" s="54" t="n">
        <v>0</v>
      </c>
      <c r="N1623" s="54" t="n">
        <v>-0.300000012</v>
      </c>
      <c r="O1623" s="54" t="n">
        <v>0</v>
      </c>
      <c r="P1623" s="52" t="inlineStr">
        <is>
          <t>-</t>
        </is>
      </c>
      <c r="Q1623" s="52" t="inlineStr">
        <is>
          <t>Plain</t>
        </is>
      </c>
      <c r="R1623" s="54" t="n">
        <v>0.5</v>
      </c>
      <c r="S1623" s="54" t="n">
        <v>0</v>
      </c>
      <c r="T1623" s="54" t="n">
        <v>0.2</v>
      </c>
      <c r="U1623" s="54" t="n">
        <v>0</v>
      </c>
      <c r="V1623" s="52" t="inlineStr">
        <is>
          <t>No</t>
        </is>
      </c>
      <c r="W1623" s="52" t="inlineStr">
        <is>
          <t>Yes</t>
        </is>
      </c>
      <c r="X1623" s="52" t="inlineStr">
        <is>
          <t>-</t>
        </is>
      </c>
      <c r="Y1623" s="52" t="inlineStr">
        <is>
          <t>Coils of razor wire on the wall</t>
        </is>
      </c>
    </row>
    <row r="1624" outlineLevel="1">
      <c r="A1624" s="52" t="inlineStr">
        <is>
          <t>BASE-247</t>
        </is>
      </c>
      <c r="B1624" s="52" t="inlineStr">
        <is>
          <t>Base</t>
        </is>
      </c>
      <c r="C1624" s="58" t="inlineStr">
        <is>
          <t>Cylinder</t>
        </is>
      </c>
      <c r="D1624" s="60" t="inlineStr">
        <is>
          <t>Wire coil turn</t>
        </is>
      </c>
      <c r="E1624" s="52" t="inlineStr">
        <is>
          <t>BASE-246</t>
        </is>
      </c>
      <c r="F1624" s="52" t="n">
        <v>2</v>
      </c>
      <c r="G1624" s="54" t="n">
        <v>0.0350000001</v>
      </c>
      <c r="H1624" s="54" t="n">
        <v>0.0350000001</v>
      </c>
      <c r="I1624" s="54" t="n">
        <v>0.404967785</v>
      </c>
      <c r="J1624" s="54" t="n">
        <v>-54.3538513</v>
      </c>
      <c r="K1624" s="54" t="n">
        <v>-54.4563675</v>
      </c>
      <c r="L1624" s="54" t="n">
        <v>0</v>
      </c>
      <c r="M1624" s="54" t="n">
        <v>34.2864456</v>
      </c>
      <c r="N1624" s="54" t="n">
        <v>1.96454477</v>
      </c>
      <c r="O1624" s="54" t="n">
        <v>0.153335124</v>
      </c>
      <c r="P1624" s="52" t="inlineStr">
        <is>
          <t>Flat</t>
        </is>
      </c>
      <c r="Q1624" s="52" t="inlineStr">
        <is>
          <t>Metal</t>
        </is>
      </c>
      <c r="R1624" s="54" t="n">
        <v>0.45</v>
      </c>
      <c r="S1624" s="54" t="n">
        <v>0.35</v>
      </c>
      <c r="T1624" s="54" t="n">
        <v>0.15</v>
      </c>
      <c r="U1624" s="54" t="n">
        <v>0</v>
      </c>
      <c r="V1624" s="52" t="inlineStr">
        <is>
          <t>No</t>
        </is>
      </c>
      <c r="W1624" s="52" t="inlineStr">
        <is>
          <t>No</t>
        </is>
      </c>
      <c r="X1624" s="52" t="inlineStr">
        <is>
          <t>-</t>
        </is>
      </c>
      <c r="Y1624" s="52" t="inlineStr">
        <is>
          <t>One turn of a concertina coil</t>
        </is>
      </c>
    </row>
    <row r="1625" outlineLevel="1">
      <c r="A1625" s="52" t="inlineStr">
        <is>
          <t>BASE-248</t>
        </is>
      </c>
      <c r="B1625" s="52" t="inlineStr">
        <is>
          <t>Base</t>
        </is>
      </c>
      <c r="C1625" s="58" t="inlineStr">
        <is>
          <t>Cylinder</t>
        </is>
      </c>
      <c r="D1625" s="60" t="inlineStr">
        <is>
          <t>Wire coil turn</t>
        </is>
      </c>
      <c r="E1625" s="52" t="inlineStr">
        <is>
          <t>BASE-246</t>
        </is>
      </c>
      <c r="F1625" s="52" t="n">
        <v>2</v>
      </c>
      <c r="G1625" s="54" t="n">
        <v>0.0350000001</v>
      </c>
      <c r="H1625" s="54" t="n">
        <v>0.0350000001</v>
      </c>
      <c r="I1625" s="54" t="n">
        <v>0.40497008</v>
      </c>
      <c r="J1625" s="54" t="n">
        <v>0</v>
      </c>
      <c r="K1625" s="54" t="n">
        <v>-70.6163177</v>
      </c>
      <c r="L1625" s="54" t="n">
        <v>0</v>
      </c>
      <c r="M1625" s="54" t="n">
        <v>33.9994202</v>
      </c>
      <c r="N1625" s="54" t="n">
        <v>2.12908959</v>
      </c>
      <c r="O1625" s="54" t="n">
        <v>0.289136291</v>
      </c>
      <c r="P1625" s="52" t="inlineStr">
        <is>
          <t>Flat</t>
        </is>
      </c>
      <c r="Q1625" s="52" t="inlineStr">
        <is>
          <t>Metal</t>
        </is>
      </c>
      <c r="R1625" s="54" t="n">
        <v>0.45</v>
      </c>
      <c r="S1625" s="54" t="n">
        <v>0.35</v>
      </c>
      <c r="T1625" s="54" t="n">
        <v>0.15</v>
      </c>
      <c r="U1625" s="54" t="n">
        <v>0</v>
      </c>
      <c r="V1625" s="52" t="inlineStr">
        <is>
          <t>No</t>
        </is>
      </c>
      <c r="W1625" s="52" t="inlineStr">
        <is>
          <t>No</t>
        </is>
      </c>
      <c r="X1625" s="52" t="inlineStr">
        <is>
          <t>-</t>
        </is>
      </c>
      <c r="Y1625" s="52" t="inlineStr">
        <is>
          <t>One turn of a concertina coil</t>
        </is>
      </c>
    </row>
    <row r="1626" outlineLevel="1">
      <c r="A1626" s="52" t="inlineStr">
        <is>
          <t>BASE-249</t>
        </is>
      </c>
      <c r="B1626" s="52" t="inlineStr">
        <is>
          <t>Base</t>
        </is>
      </c>
      <c r="C1626" s="58" t="inlineStr">
        <is>
          <t>Cylinder</t>
        </is>
      </c>
      <c r="D1626" s="60" t="inlineStr">
        <is>
          <t>Wire coil turn</t>
        </is>
      </c>
      <c r="E1626" s="52" t="inlineStr">
        <is>
          <t>BASE-246</t>
        </is>
      </c>
      <c r="F1626" s="52" t="n">
        <v>2</v>
      </c>
      <c r="G1626" s="54" t="n">
        <v>0.0350000001</v>
      </c>
      <c r="H1626" s="54" t="n">
        <v>0.0350000001</v>
      </c>
      <c r="I1626" s="54" t="n">
        <v>0.404969573</v>
      </c>
      <c r="J1626" s="54" t="n">
        <v>54.3535004</v>
      </c>
      <c r="K1626" s="54" t="n">
        <v>-54.4569092</v>
      </c>
      <c r="L1626" s="54" t="n">
        <v>0</v>
      </c>
      <c r="M1626" s="54" t="n">
        <v>33.7123947</v>
      </c>
      <c r="N1626" s="54" t="n">
        <v>1.96454477</v>
      </c>
      <c r="O1626" s="54" t="n">
        <v>0.424937427</v>
      </c>
      <c r="P1626" s="52" t="inlineStr">
        <is>
          <t>Flat</t>
        </is>
      </c>
      <c r="Q1626" s="52" t="inlineStr">
        <is>
          <t>Metal</t>
        </is>
      </c>
      <c r="R1626" s="54" t="n">
        <v>0.45</v>
      </c>
      <c r="S1626" s="54" t="n">
        <v>0.35</v>
      </c>
      <c r="T1626" s="54" t="n">
        <v>0.15</v>
      </c>
      <c r="U1626" s="54" t="n">
        <v>0</v>
      </c>
      <c r="V1626" s="52" t="inlineStr">
        <is>
          <t>No</t>
        </is>
      </c>
      <c r="W1626" s="52" t="inlineStr">
        <is>
          <t>No</t>
        </is>
      </c>
      <c r="X1626" s="52" t="inlineStr">
        <is>
          <t>-</t>
        </is>
      </c>
      <c r="Y1626" s="52" t="inlineStr">
        <is>
          <t>One turn of a concertina coil</t>
        </is>
      </c>
    </row>
    <row r="1627" outlineLevel="1">
      <c r="A1627" s="52" t="inlineStr">
        <is>
          <t>BASE-250</t>
        </is>
      </c>
      <c r="B1627" s="52" t="inlineStr">
        <is>
          <t>Base</t>
        </is>
      </c>
      <c r="C1627" s="58" t="inlineStr">
        <is>
          <t>Cylinder</t>
        </is>
      </c>
      <c r="D1627" s="60" t="inlineStr">
        <is>
          <t>Wire coil turn</t>
        </is>
      </c>
      <c r="E1627" s="52" t="inlineStr">
        <is>
          <t>BASE-246</t>
        </is>
      </c>
      <c r="F1627" s="52" t="n">
        <v>2</v>
      </c>
      <c r="G1627" s="54" t="n">
        <v>0.0350000001</v>
      </c>
      <c r="H1627" s="54" t="n">
        <v>0.0350000001</v>
      </c>
      <c r="I1627" s="54" t="n">
        <v>0.404968709</v>
      </c>
      <c r="J1627" s="54" t="n">
        <v>54.3536758</v>
      </c>
      <c r="K1627" s="54" t="n">
        <v>52.7743912</v>
      </c>
      <c r="L1627" s="54" t="n">
        <v>0</v>
      </c>
      <c r="M1627" s="54" t="n">
        <v>33.7103424</v>
      </c>
      <c r="N1627" s="54" t="n">
        <v>1.63545513</v>
      </c>
      <c r="O1627" s="54" t="n">
        <v>0.5649223330000001</v>
      </c>
      <c r="P1627" s="52" t="inlineStr">
        <is>
          <t>Flat</t>
        </is>
      </c>
      <c r="Q1627" s="52" t="inlineStr">
        <is>
          <t>Metal</t>
        </is>
      </c>
      <c r="R1627" s="54" t="n">
        <v>0.45</v>
      </c>
      <c r="S1627" s="54" t="n">
        <v>0.35</v>
      </c>
      <c r="T1627" s="54" t="n">
        <v>0.15</v>
      </c>
      <c r="U1627" s="54" t="n">
        <v>0</v>
      </c>
      <c r="V1627" s="52" t="inlineStr">
        <is>
          <t>No</t>
        </is>
      </c>
      <c r="W1627" s="52" t="inlineStr">
        <is>
          <t>No</t>
        </is>
      </c>
      <c r="X1627" s="52" t="inlineStr">
        <is>
          <t>-</t>
        </is>
      </c>
      <c r="Y1627" s="52" t="inlineStr">
        <is>
          <t>One turn of a concertina coil</t>
        </is>
      </c>
    </row>
    <row r="1628" outlineLevel="1">
      <c r="A1628" s="52" t="inlineStr">
        <is>
          <t>BASE-251</t>
        </is>
      </c>
      <c r="B1628" s="52" t="inlineStr">
        <is>
          <t>Base</t>
        </is>
      </c>
      <c r="C1628" s="58" t="inlineStr">
        <is>
          <t>Cylinder</t>
        </is>
      </c>
      <c r="D1628" s="60" t="inlineStr">
        <is>
          <t>Wire coil turn</t>
        </is>
      </c>
      <c r="E1628" s="52" t="inlineStr">
        <is>
          <t>BASE-246</t>
        </is>
      </c>
      <c r="F1628" s="52" t="n">
        <v>2</v>
      </c>
      <c r="G1628" s="54" t="n">
        <v>0.0350000001</v>
      </c>
      <c r="H1628" s="54" t="n">
        <v>0.0350000001</v>
      </c>
      <c r="I1628" s="54" t="n">
        <v>0.404968321</v>
      </c>
      <c r="J1628" s="54" t="n">
        <v>0</v>
      </c>
      <c r="K1628" s="54" t="n">
        <v>68.93396</v>
      </c>
      <c r="L1628" s="54" t="n">
        <v>0</v>
      </c>
      <c r="M1628" s="54" t="n">
        <v>33.9932556</v>
      </c>
      <c r="N1628" s="54" t="n">
        <v>1.47091031</v>
      </c>
      <c r="O1628" s="54" t="n">
        <v>0.709091067</v>
      </c>
      <c r="P1628" s="52" t="inlineStr">
        <is>
          <t>Flat</t>
        </is>
      </c>
      <c r="Q1628" s="52" t="inlineStr">
        <is>
          <t>Metal</t>
        </is>
      </c>
      <c r="R1628" s="54" t="n">
        <v>0.45</v>
      </c>
      <c r="S1628" s="54" t="n">
        <v>0.35</v>
      </c>
      <c r="T1628" s="54" t="n">
        <v>0.15</v>
      </c>
      <c r="U1628" s="54" t="n">
        <v>0</v>
      </c>
      <c r="V1628" s="52" t="inlineStr">
        <is>
          <t>No</t>
        </is>
      </c>
      <c r="W1628" s="52" t="inlineStr">
        <is>
          <t>No</t>
        </is>
      </c>
      <c r="X1628" s="52" t="inlineStr">
        <is>
          <t>-</t>
        </is>
      </c>
      <c r="Y1628" s="52" t="inlineStr">
        <is>
          <t>One turn of a concertina coil</t>
        </is>
      </c>
    </row>
    <row r="1629" outlineLevel="1">
      <c r="A1629" s="52" t="inlineStr">
        <is>
          <t>BASE-252</t>
        </is>
      </c>
      <c r="B1629" s="52" t="inlineStr">
        <is>
          <t>Base</t>
        </is>
      </c>
      <c r="C1629" s="58" t="inlineStr">
        <is>
          <t>Cylinder</t>
        </is>
      </c>
      <c r="D1629" s="60" t="inlineStr">
        <is>
          <t>Wire coil turn</t>
        </is>
      </c>
      <c r="E1629" s="52" t="inlineStr">
        <is>
          <t>BASE-246</t>
        </is>
      </c>
      <c r="F1629" s="52" t="n">
        <v>2</v>
      </c>
      <c r="G1629" s="54" t="n">
        <v>0.0350000001</v>
      </c>
      <c r="H1629" s="54" t="n">
        <v>0.0350000001</v>
      </c>
      <c r="I1629" s="54" t="n">
        <v>0.404970556</v>
      </c>
      <c r="J1629" s="54" t="n">
        <v>-54.3533363</v>
      </c>
      <c r="K1629" s="54" t="n">
        <v>52.7749596</v>
      </c>
      <c r="L1629" s="54" t="n">
        <v>0</v>
      </c>
      <c r="M1629" s="54" t="n">
        <v>34.2761688</v>
      </c>
      <c r="N1629" s="54" t="n">
        <v>1.63545513</v>
      </c>
      <c r="O1629" s="54" t="n">
        <v>0.853259683</v>
      </c>
      <c r="P1629" s="52" t="inlineStr">
        <is>
          <t>Flat</t>
        </is>
      </c>
      <c r="Q1629" s="52" t="inlineStr">
        <is>
          <t>Metal</t>
        </is>
      </c>
      <c r="R1629" s="54" t="n">
        <v>0.45</v>
      </c>
      <c r="S1629" s="54" t="n">
        <v>0.35</v>
      </c>
      <c r="T1629" s="54" t="n">
        <v>0.15</v>
      </c>
      <c r="U1629" s="54" t="n">
        <v>0</v>
      </c>
      <c r="V1629" s="52" t="inlineStr">
        <is>
          <t>No</t>
        </is>
      </c>
      <c r="W1629" s="52" t="inlineStr">
        <is>
          <t>No</t>
        </is>
      </c>
      <c r="X1629" s="52" t="inlineStr">
        <is>
          <t>-</t>
        </is>
      </c>
      <c r="Y1629" s="52" t="inlineStr">
        <is>
          <t>One turn of a concertina coil</t>
        </is>
      </c>
    </row>
    <row r="1630" outlineLevel="1">
      <c r="A1630" s="52" t="inlineStr">
        <is>
          <t>BASE-253</t>
        </is>
      </c>
      <c r="B1630" s="52" t="inlineStr">
        <is>
          <t>Base</t>
        </is>
      </c>
      <c r="C1630" s="58" t="inlineStr">
        <is>
          <t>Cylinder</t>
        </is>
      </c>
      <c r="D1630" s="60" t="inlineStr">
        <is>
          <t>Wire coil turn</t>
        </is>
      </c>
      <c r="E1630" s="52" t="inlineStr">
        <is>
          <t>BASE-246</t>
        </is>
      </c>
      <c r="F1630" s="52" t="n">
        <v>2</v>
      </c>
      <c r="G1630" s="54" t="n">
        <v>0.0350000001</v>
      </c>
      <c r="H1630" s="54" t="n">
        <v>0.0350000001</v>
      </c>
      <c r="I1630" s="54" t="n">
        <v>0.404970884</v>
      </c>
      <c r="J1630" s="54" t="n">
        <v>-54.3532372</v>
      </c>
      <c r="K1630" s="54" t="n">
        <v>-61.1861229</v>
      </c>
      <c r="L1630" s="54" t="n">
        <v>0</v>
      </c>
      <c r="M1630" s="54" t="n">
        <v>34.0322952</v>
      </c>
      <c r="N1630" s="54" t="n">
        <v>1.96454477</v>
      </c>
      <c r="O1630" s="54" t="n">
        <v>4.1697216</v>
      </c>
      <c r="P1630" s="52" t="inlineStr">
        <is>
          <t>Flat</t>
        </is>
      </c>
      <c r="Q1630" s="52" t="inlineStr">
        <is>
          <t>Metal</t>
        </is>
      </c>
      <c r="R1630" s="54" t="n">
        <v>0.45</v>
      </c>
      <c r="S1630" s="54" t="n">
        <v>0.35</v>
      </c>
      <c r="T1630" s="54" t="n">
        <v>0.15</v>
      </c>
      <c r="U1630" s="54" t="n">
        <v>0</v>
      </c>
      <c r="V1630" s="52" t="inlineStr">
        <is>
          <t>No</t>
        </is>
      </c>
      <c r="W1630" s="52" t="inlineStr">
        <is>
          <t>No</t>
        </is>
      </c>
      <c r="X1630" s="52" t="inlineStr">
        <is>
          <t>-</t>
        </is>
      </c>
      <c r="Y1630" s="52" t="inlineStr">
        <is>
          <t>One turn of a concertina coil</t>
        </is>
      </c>
    </row>
    <row r="1631" outlineLevel="1">
      <c r="A1631" s="52" t="inlineStr">
        <is>
          <t>BASE-254</t>
        </is>
      </c>
      <c r="B1631" s="52" t="inlineStr">
        <is>
          <t>Base</t>
        </is>
      </c>
      <c r="C1631" s="58" t="inlineStr">
        <is>
          <t>Cylinder</t>
        </is>
      </c>
      <c r="D1631" s="60" t="inlineStr">
        <is>
          <t>Wire coil turn</t>
        </is>
      </c>
      <c r="E1631" s="52" t="inlineStr">
        <is>
          <t>BASE-246</t>
        </is>
      </c>
      <c r="F1631" s="52" t="n">
        <v>2</v>
      </c>
      <c r="G1631" s="54" t="n">
        <v>0.0350000001</v>
      </c>
      <c r="H1631" s="54" t="n">
        <v>0.0350000001</v>
      </c>
      <c r="I1631" s="54" t="n">
        <v>0.404967755</v>
      </c>
      <c r="J1631" s="54" t="n">
        <v>0</v>
      </c>
      <c r="K1631" s="54" t="n">
        <v>-77.3452072</v>
      </c>
      <c r="L1631" s="54" t="n">
        <v>0</v>
      </c>
      <c r="M1631" s="54" t="n">
        <v>33.7313385</v>
      </c>
      <c r="N1631" s="54" t="n">
        <v>2.12908959</v>
      </c>
      <c r="O1631" s="54" t="n">
        <v>4.27095604</v>
      </c>
      <c r="P1631" s="52" t="inlineStr">
        <is>
          <t>Flat</t>
        </is>
      </c>
      <c r="Q1631" s="52" t="inlineStr">
        <is>
          <t>Metal</t>
        </is>
      </c>
      <c r="R1631" s="54" t="n">
        <v>0.45</v>
      </c>
      <c r="S1631" s="54" t="n">
        <v>0.35</v>
      </c>
      <c r="T1631" s="54" t="n">
        <v>0.15</v>
      </c>
      <c r="U1631" s="54" t="n">
        <v>0</v>
      </c>
      <c r="V1631" s="52" t="inlineStr">
        <is>
          <t>No</t>
        </is>
      </c>
      <c r="W1631" s="52" t="inlineStr">
        <is>
          <t>No</t>
        </is>
      </c>
      <c r="X1631" s="52" t="inlineStr">
        <is>
          <t>-</t>
        </is>
      </c>
      <c r="Y1631" s="52" t="inlineStr">
        <is>
          <t>One turn of a concertina coil</t>
        </is>
      </c>
    </row>
    <row r="1632" outlineLevel="1">
      <c r="A1632" s="52" t="inlineStr">
        <is>
          <t>BASE-255</t>
        </is>
      </c>
      <c r="B1632" s="52" t="inlineStr">
        <is>
          <t>Base</t>
        </is>
      </c>
      <c r="C1632" s="58" t="inlineStr">
        <is>
          <t>Cylinder</t>
        </is>
      </c>
      <c r="D1632" s="60" t="inlineStr">
        <is>
          <t>Wire coil turn</t>
        </is>
      </c>
      <c r="E1632" s="52" t="inlineStr">
        <is>
          <t>BASE-246</t>
        </is>
      </c>
      <c r="F1632" s="52" t="n">
        <v>2</v>
      </c>
      <c r="G1632" s="54" t="n">
        <v>0.0350000001</v>
      </c>
      <c r="H1632" s="54" t="n">
        <v>0.0350000001</v>
      </c>
      <c r="I1632" s="54" t="n">
        <v>0.404970884</v>
      </c>
      <c r="J1632" s="54" t="n">
        <v>54.3532372</v>
      </c>
      <c r="K1632" s="54" t="n">
        <v>-61.1861229</v>
      </c>
      <c r="L1632" s="54" t="n">
        <v>0</v>
      </c>
      <c r="M1632" s="54" t="n">
        <v>33.4303741</v>
      </c>
      <c r="N1632" s="54" t="n">
        <v>1.96454477</v>
      </c>
      <c r="O1632" s="54" t="n">
        <v>4.37219</v>
      </c>
      <c r="P1632" s="52" t="inlineStr">
        <is>
          <t>Flat</t>
        </is>
      </c>
      <c r="Q1632" s="52" t="inlineStr">
        <is>
          <t>Metal</t>
        </is>
      </c>
      <c r="R1632" s="54" t="n">
        <v>0.45</v>
      </c>
      <c r="S1632" s="54" t="n">
        <v>0.35</v>
      </c>
      <c r="T1632" s="54" t="n">
        <v>0.15</v>
      </c>
      <c r="U1632" s="54" t="n">
        <v>0</v>
      </c>
      <c r="V1632" s="52" t="inlineStr">
        <is>
          <t>No</t>
        </is>
      </c>
      <c r="W1632" s="52" t="inlineStr">
        <is>
          <t>No</t>
        </is>
      </c>
      <c r="X1632" s="52" t="inlineStr">
        <is>
          <t>-</t>
        </is>
      </c>
      <c r="Y1632" s="52" t="inlineStr">
        <is>
          <t>One turn of a concertina coil</t>
        </is>
      </c>
    </row>
    <row r="1633" outlineLevel="1">
      <c r="A1633" s="52" t="inlineStr">
        <is>
          <t>BASE-256</t>
        </is>
      </c>
      <c r="B1633" s="52" t="inlineStr">
        <is>
          <t>Base</t>
        </is>
      </c>
      <c r="C1633" s="58" t="inlineStr">
        <is>
          <t>Cylinder</t>
        </is>
      </c>
      <c r="D1633" s="60" t="inlineStr">
        <is>
          <t>Wire coil turn</t>
        </is>
      </c>
      <c r="E1633" s="52" t="inlineStr">
        <is>
          <t>BASE-246</t>
        </is>
      </c>
      <c r="F1633" s="52" t="n">
        <v>2</v>
      </c>
      <c r="G1633" s="54" t="n">
        <v>0.0350000001</v>
      </c>
      <c r="H1633" s="54" t="n">
        <v>0.0350000001</v>
      </c>
      <c r="I1633" s="54" t="n">
        <v>0.404969871</v>
      </c>
      <c r="J1633" s="54" t="n">
        <v>54.3534431</v>
      </c>
      <c r="K1633" s="54" t="n">
        <v>46.0460052</v>
      </c>
      <c r="L1633" s="54" t="n">
        <v>0</v>
      </c>
      <c r="M1633" s="54" t="n">
        <v>33.4119339</v>
      </c>
      <c r="N1633" s="54" t="n">
        <v>1.63545513</v>
      </c>
      <c r="O1633" s="54" t="n">
        <v>4.51096964</v>
      </c>
      <c r="P1633" s="52" t="inlineStr">
        <is>
          <t>Flat</t>
        </is>
      </c>
      <c r="Q1633" s="52" t="inlineStr">
        <is>
          <t>Metal</t>
        </is>
      </c>
      <c r="R1633" s="54" t="n">
        <v>0.45</v>
      </c>
      <c r="S1633" s="54" t="n">
        <v>0.35</v>
      </c>
      <c r="T1633" s="54" t="n">
        <v>0.15</v>
      </c>
      <c r="U1633" s="54" t="n">
        <v>0</v>
      </c>
      <c r="V1633" s="52" t="inlineStr">
        <is>
          <t>No</t>
        </is>
      </c>
      <c r="W1633" s="52" t="inlineStr">
        <is>
          <t>No</t>
        </is>
      </c>
      <c r="X1633" s="52" t="inlineStr">
        <is>
          <t>-</t>
        </is>
      </c>
      <c r="Y1633" s="52" t="inlineStr">
        <is>
          <t>One turn of a concertina coil</t>
        </is>
      </c>
    </row>
    <row r="1634" outlineLevel="1">
      <c r="A1634" s="52" t="inlineStr">
        <is>
          <t>BASE-257</t>
        </is>
      </c>
      <c r="B1634" s="52" t="inlineStr">
        <is>
          <t>Base</t>
        </is>
      </c>
      <c r="C1634" s="58" t="inlineStr">
        <is>
          <t>Cylinder</t>
        </is>
      </c>
      <c r="D1634" s="60" t="inlineStr">
        <is>
          <t>Wire coil turn</t>
        </is>
      </c>
      <c r="E1634" s="52" t="inlineStr">
        <is>
          <t>BASE-246</t>
        </is>
      </c>
      <c r="F1634" s="52" t="n">
        <v>2</v>
      </c>
      <c r="G1634" s="54" t="n">
        <v>0.0350000001</v>
      </c>
      <c r="H1634" s="54" t="n">
        <v>0.0350000001</v>
      </c>
      <c r="I1634" s="54" t="n">
        <v>0.404967159</v>
      </c>
      <c r="J1634" s="54" t="n">
        <v>0</v>
      </c>
      <c r="K1634" s="54" t="n">
        <v>62.2047844</v>
      </c>
      <c r="L1634" s="54" t="n">
        <v>0</v>
      </c>
      <c r="M1634" s="54" t="n">
        <v>33.6760025</v>
      </c>
      <c r="N1634" s="54" t="n">
        <v>1.47091031</v>
      </c>
      <c r="O1634" s="54" t="n">
        <v>4.68729496</v>
      </c>
      <c r="P1634" s="52" t="inlineStr">
        <is>
          <t>Flat</t>
        </is>
      </c>
      <c r="Q1634" s="52" t="inlineStr">
        <is>
          <t>Metal</t>
        </is>
      </c>
      <c r="R1634" s="54" t="n">
        <v>0.45</v>
      </c>
      <c r="S1634" s="54" t="n">
        <v>0.35</v>
      </c>
      <c r="T1634" s="54" t="n">
        <v>0.15</v>
      </c>
      <c r="U1634" s="54" t="n">
        <v>0</v>
      </c>
      <c r="V1634" s="52" t="inlineStr">
        <is>
          <t>No</t>
        </is>
      </c>
      <c r="W1634" s="52" t="inlineStr">
        <is>
          <t>No</t>
        </is>
      </c>
      <c r="X1634" s="52" t="inlineStr">
        <is>
          <t>-</t>
        </is>
      </c>
      <c r="Y1634" s="52" t="inlineStr">
        <is>
          <t>One turn of a concertina coil</t>
        </is>
      </c>
    </row>
    <row r="1635" outlineLevel="1">
      <c r="A1635" s="52" t="inlineStr">
        <is>
          <t>BASE-258</t>
        </is>
      </c>
      <c r="B1635" s="52" t="inlineStr">
        <is>
          <t>Base</t>
        </is>
      </c>
      <c r="C1635" s="58" t="inlineStr">
        <is>
          <t>Cylinder</t>
        </is>
      </c>
      <c r="D1635" s="60" t="inlineStr">
        <is>
          <t>Wire coil turn</t>
        </is>
      </c>
      <c r="E1635" s="52" t="inlineStr">
        <is>
          <t>BASE-246</t>
        </is>
      </c>
      <c r="F1635" s="52" t="n">
        <v>2</v>
      </c>
      <c r="G1635" s="54" t="n">
        <v>0.0350000001</v>
      </c>
      <c r="H1635" s="54" t="n">
        <v>0.0350000001</v>
      </c>
      <c r="I1635" s="54" t="n">
        <v>0.40496996</v>
      </c>
      <c r="J1635" s="54" t="n">
        <v>-54.3534508</v>
      </c>
      <c r="K1635" s="54" t="n">
        <v>46.0460052</v>
      </c>
      <c r="L1635" s="54" t="n">
        <v>0</v>
      </c>
      <c r="M1635" s="54" t="n">
        <v>33.9400787</v>
      </c>
      <c r="N1635" s="54" t="n">
        <v>1.63545513</v>
      </c>
      <c r="O1635" s="54" t="n">
        <v>4.86362076</v>
      </c>
      <c r="P1635" s="52" t="inlineStr">
        <is>
          <t>Flat</t>
        </is>
      </c>
      <c r="Q1635" s="52" t="inlineStr">
        <is>
          <t>Metal</t>
        </is>
      </c>
      <c r="R1635" s="54" t="n">
        <v>0.45</v>
      </c>
      <c r="S1635" s="54" t="n">
        <v>0.35</v>
      </c>
      <c r="T1635" s="54" t="n">
        <v>0.15</v>
      </c>
      <c r="U1635" s="54" t="n">
        <v>0</v>
      </c>
      <c r="V1635" s="52" t="inlineStr">
        <is>
          <t>No</t>
        </is>
      </c>
      <c r="W1635" s="52" t="inlineStr">
        <is>
          <t>No</t>
        </is>
      </c>
      <c r="X1635" s="52" t="inlineStr">
        <is>
          <t>-</t>
        </is>
      </c>
      <c r="Y1635" s="52" t="inlineStr">
        <is>
          <t>One turn of a concertina coil</t>
        </is>
      </c>
    </row>
    <row r="1636" outlineLevel="1">
      <c r="A1636" s="52" t="inlineStr">
        <is>
          <t>BASE-259</t>
        </is>
      </c>
      <c r="B1636" s="52" t="inlineStr">
        <is>
          <t>Base</t>
        </is>
      </c>
      <c r="C1636" s="58" t="inlineStr">
        <is>
          <t>Cylinder</t>
        </is>
      </c>
      <c r="D1636" s="60" t="inlineStr">
        <is>
          <t>Razor strand</t>
        </is>
      </c>
      <c r="E1636" s="52" t="inlineStr">
        <is>
          <t>BASE-246</t>
        </is>
      </c>
      <c r="F1636" s="52" t="n">
        <v>2</v>
      </c>
      <c r="G1636" s="54" t="n">
        <v>0.0299999993</v>
      </c>
      <c r="H1636" s="54" t="n">
        <v>0.0299999993</v>
      </c>
      <c r="I1636" s="54" t="n">
        <v>3.99075794</v>
      </c>
      <c r="J1636" s="54" t="n">
        <v>0</v>
      </c>
      <c r="K1636" s="54" t="n">
        <v>-4.20563555</v>
      </c>
      <c r="L1636" s="54" t="n">
        <v>0</v>
      </c>
      <c r="M1636" s="54" t="n">
        <v>33.8500061</v>
      </c>
      <c r="N1636" s="54" t="n">
        <v>2.0999999</v>
      </c>
      <c r="O1636" s="54" t="n">
        <v>2.48911953</v>
      </c>
      <c r="P1636" s="52" t="inlineStr">
        <is>
          <t>Flat</t>
        </is>
      </c>
      <c r="Q1636" s="52" t="inlineStr">
        <is>
          <t>Metal</t>
        </is>
      </c>
      <c r="R1636" s="54" t="n">
        <v>0.45</v>
      </c>
      <c r="S1636" s="54" t="n">
        <v>0.35</v>
      </c>
      <c r="T1636" s="54" t="n">
        <v>0.15</v>
      </c>
      <c r="U1636" s="54" t="n">
        <v>0</v>
      </c>
      <c r="V1636" s="52" t="inlineStr">
        <is>
          <t>No</t>
        </is>
      </c>
      <c r="W1636" s="52" t="inlineStr">
        <is>
          <t>No</t>
        </is>
      </c>
      <c r="X1636" s="52" t="inlineStr">
        <is>
          <t>-</t>
        </is>
      </c>
      <c r="Y1636" s="52" t="inlineStr">
        <is>
          <t>Strand tying neighbouring coils</t>
        </is>
      </c>
    </row>
    <row r="1637" outlineLevel="1">
      <c r="A1637" s="52" t="inlineStr">
        <is>
          <t>BASE-260</t>
        </is>
      </c>
      <c r="B1637" s="52" t="inlineStr">
        <is>
          <t>Base</t>
        </is>
      </c>
      <c r="C1637" s="58" t="inlineStr">
        <is>
          <t>Cylinder</t>
        </is>
      </c>
      <c r="D1637" s="60" t="inlineStr">
        <is>
          <t>Wire coil turn</t>
        </is>
      </c>
      <c r="E1637" s="52" t="inlineStr">
        <is>
          <t>BASE-246</t>
        </is>
      </c>
      <c r="F1637" s="52" t="n">
        <v>2</v>
      </c>
      <c r="G1637" s="54" t="n">
        <v>0.0350000001</v>
      </c>
      <c r="H1637" s="54" t="n">
        <v>0.0350000001</v>
      </c>
      <c r="I1637" s="54" t="n">
        <v>0.404969782</v>
      </c>
      <c r="J1637" s="54" t="n">
        <v>-54.3534622</v>
      </c>
      <c r="K1637" s="54" t="n">
        <v>-67.91492460000001</v>
      </c>
      <c r="L1637" s="54" t="n">
        <v>0</v>
      </c>
      <c r="M1637" s="54" t="n">
        <v>33.309288</v>
      </c>
      <c r="N1637" s="54" t="n">
        <v>1.96454477</v>
      </c>
      <c r="O1637" s="54" t="n">
        <v>8.128663059999999</v>
      </c>
      <c r="P1637" s="52" t="inlineStr">
        <is>
          <t>Flat</t>
        </is>
      </c>
      <c r="Q1637" s="52" t="inlineStr">
        <is>
          <t>Metal</t>
        </is>
      </c>
      <c r="R1637" s="54" t="n">
        <v>0.45</v>
      </c>
      <c r="S1637" s="54" t="n">
        <v>0.35</v>
      </c>
      <c r="T1637" s="54" t="n">
        <v>0.15</v>
      </c>
      <c r="U1637" s="54" t="n">
        <v>0</v>
      </c>
      <c r="V1637" s="52" t="inlineStr">
        <is>
          <t>No</t>
        </is>
      </c>
      <c r="W1637" s="52" t="inlineStr">
        <is>
          <t>No</t>
        </is>
      </c>
      <c r="X1637" s="52" t="inlineStr">
        <is>
          <t>-</t>
        </is>
      </c>
      <c r="Y1637" s="52" t="inlineStr">
        <is>
          <t>One turn of a concertina coil</t>
        </is>
      </c>
    </row>
    <row r="1638" outlineLevel="1">
      <c r="A1638" s="52" t="inlineStr">
        <is>
          <t>BASE-261</t>
        </is>
      </c>
      <c r="B1638" s="52" t="inlineStr">
        <is>
          <t>Base</t>
        </is>
      </c>
      <c r="C1638" s="58" t="inlineStr">
        <is>
          <t>Cylinder</t>
        </is>
      </c>
      <c r="D1638" s="60" t="inlineStr">
        <is>
          <t>Wire coil turn</t>
        </is>
      </c>
      <c r="E1638" s="52" t="inlineStr">
        <is>
          <t>BASE-246</t>
        </is>
      </c>
      <c r="F1638" s="52" t="n">
        <v>2</v>
      </c>
      <c r="G1638" s="54" t="n">
        <v>0.0350000001</v>
      </c>
      <c r="H1638" s="54" t="n">
        <v>0.0350000001</v>
      </c>
      <c r="I1638" s="54" t="n">
        <v>0.404969275</v>
      </c>
      <c r="J1638" s="54" t="n">
        <v>0</v>
      </c>
      <c r="K1638" s="54" t="n">
        <v>-84.0742188</v>
      </c>
      <c r="L1638" s="54" t="n">
        <v>0</v>
      </c>
      <c r="M1638" s="54" t="n">
        <v>32.9985352</v>
      </c>
      <c r="N1638" s="54" t="n">
        <v>2.12908959</v>
      </c>
      <c r="O1638" s="54" t="n">
        <v>8.19393539</v>
      </c>
      <c r="P1638" s="52" t="inlineStr">
        <is>
          <t>Flat</t>
        </is>
      </c>
      <c r="Q1638" s="52" t="inlineStr">
        <is>
          <t>Metal</t>
        </is>
      </c>
      <c r="R1638" s="54" t="n">
        <v>0.45</v>
      </c>
      <c r="S1638" s="54" t="n">
        <v>0.35</v>
      </c>
      <c r="T1638" s="54" t="n">
        <v>0.15</v>
      </c>
      <c r="U1638" s="54" t="n">
        <v>0</v>
      </c>
      <c r="V1638" s="52" t="inlineStr">
        <is>
          <t>No</t>
        </is>
      </c>
      <c r="W1638" s="52" t="inlineStr">
        <is>
          <t>No</t>
        </is>
      </c>
      <c r="X1638" s="52" t="inlineStr">
        <is>
          <t>-</t>
        </is>
      </c>
      <c r="Y1638" s="52" t="inlineStr">
        <is>
          <t>One turn of a concertina coil</t>
        </is>
      </c>
    </row>
    <row r="1639" outlineLevel="1">
      <c r="A1639" s="52" t="inlineStr">
        <is>
          <t>BASE-262</t>
        </is>
      </c>
      <c r="B1639" s="52" t="inlineStr">
        <is>
          <t>Base</t>
        </is>
      </c>
      <c r="C1639" s="58" t="inlineStr">
        <is>
          <t>Cylinder</t>
        </is>
      </c>
      <c r="D1639" s="60" t="inlineStr">
        <is>
          <t>Wire coil turn</t>
        </is>
      </c>
      <c r="E1639" s="52" t="inlineStr">
        <is>
          <t>BASE-246</t>
        </is>
      </c>
      <c r="F1639" s="52" t="n">
        <v>2</v>
      </c>
      <c r="G1639" s="54" t="n">
        <v>0.0350000001</v>
      </c>
      <c r="H1639" s="54" t="n">
        <v>0.0350000001</v>
      </c>
      <c r="I1639" s="54" t="n">
        <v>0.404969782</v>
      </c>
      <c r="J1639" s="54" t="n">
        <v>54.3534622</v>
      </c>
      <c r="K1639" s="54" t="n">
        <v>-67.91492460000001</v>
      </c>
      <c r="L1639" s="54" t="n">
        <v>0</v>
      </c>
      <c r="M1639" s="54" t="n">
        <v>32.6877899</v>
      </c>
      <c r="N1639" s="54" t="n">
        <v>1.96454477</v>
      </c>
      <c r="O1639" s="54" t="n">
        <v>8.25920773</v>
      </c>
      <c r="P1639" s="52" t="inlineStr">
        <is>
          <t>Flat</t>
        </is>
      </c>
      <c r="Q1639" s="52" t="inlineStr">
        <is>
          <t>Metal</t>
        </is>
      </c>
      <c r="R1639" s="54" t="n">
        <v>0.45</v>
      </c>
      <c r="S1639" s="54" t="n">
        <v>0.35</v>
      </c>
      <c r="T1639" s="54" t="n">
        <v>0.15</v>
      </c>
      <c r="U1639" s="54" t="n">
        <v>0</v>
      </c>
      <c r="V1639" s="52" t="inlineStr">
        <is>
          <t>No</t>
        </is>
      </c>
      <c r="W1639" s="52" t="inlineStr">
        <is>
          <t>No</t>
        </is>
      </c>
      <c r="X1639" s="52" t="inlineStr">
        <is>
          <t>-</t>
        </is>
      </c>
      <c r="Y1639" s="52" t="inlineStr">
        <is>
          <t>One turn of a concertina coil</t>
        </is>
      </c>
    </row>
    <row r="1640" outlineLevel="1">
      <c r="A1640" s="52" t="inlineStr">
        <is>
          <t>BASE-263</t>
        </is>
      </c>
      <c r="B1640" s="52" t="inlineStr">
        <is>
          <t>Base</t>
        </is>
      </c>
      <c r="C1640" s="58" t="inlineStr">
        <is>
          <t>Cylinder</t>
        </is>
      </c>
      <c r="D1640" s="60" t="inlineStr">
        <is>
          <t>Wire coil turn</t>
        </is>
      </c>
      <c r="E1640" s="52" t="inlineStr">
        <is>
          <t>BASE-246</t>
        </is>
      </c>
      <c r="F1640" s="52" t="n">
        <v>2</v>
      </c>
      <c r="G1640" s="54" t="n">
        <v>0.0350000001</v>
      </c>
      <c r="H1640" s="54" t="n">
        <v>0.0350000001</v>
      </c>
      <c r="I1640" s="54" t="n">
        <v>0.404970974</v>
      </c>
      <c r="J1640" s="54" t="n">
        <v>54.3532295</v>
      </c>
      <c r="K1640" s="54" t="n">
        <v>39.3171654</v>
      </c>
      <c r="L1640" s="54" t="n">
        <v>0</v>
      </c>
      <c r="M1640" s="54" t="n">
        <v>32.6532135</v>
      </c>
      <c r="N1640" s="54" t="n">
        <v>1.63545513</v>
      </c>
      <c r="O1640" s="54" t="n">
        <v>8.39487076</v>
      </c>
      <c r="P1640" s="52" t="inlineStr">
        <is>
          <t>Flat</t>
        </is>
      </c>
      <c r="Q1640" s="52" t="inlineStr">
        <is>
          <t>Metal</t>
        </is>
      </c>
      <c r="R1640" s="54" t="n">
        <v>0.45</v>
      </c>
      <c r="S1640" s="54" t="n">
        <v>0.35</v>
      </c>
      <c r="T1640" s="54" t="n">
        <v>0.15</v>
      </c>
      <c r="U1640" s="54" t="n">
        <v>0</v>
      </c>
      <c r="V1640" s="52" t="inlineStr">
        <is>
          <t>No</t>
        </is>
      </c>
      <c r="W1640" s="52" t="inlineStr">
        <is>
          <t>No</t>
        </is>
      </c>
      <c r="X1640" s="52" t="inlineStr">
        <is>
          <t>-</t>
        </is>
      </c>
      <c r="Y1640" s="52" t="inlineStr">
        <is>
          <t>One turn of a concertina coil</t>
        </is>
      </c>
    </row>
    <row r="1641" outlineLevel="1">
      <c r="A1641" s="52" t="inlineStr">
        <is>
          <t>BASE-264</t>
        </is>
      </c>
      <c r="B1641" s="52" t="inlineStr">
        <is>
          <t>Base</t>
        </is>
      </c>
      <c r="C1641" s="58" t="inlineStr">
        <is>
          <t>Cylinder</t>
        </is>
      </c>
      <c r="D1641" s="60" t="inlineStr">
        <is>
          <t>Wire coil turn</t>
        </is>
      </c>
      <c r="E1641" s="52" t="inlineStr">
        <is>
          <t>BASE-246</t>
        </is>
      </c>
      <c r="F1641" s="52" t="n">
        <v>2</v>
      </c>
      <c r="G1641" s="54" t="n">
        <v>0.0350000001</v>
      </c>
      <c r="H1641" s="54" t="n">
        <v>0.0350000001</v>
      </c>
      <c r="I1641" s="54" t="n">
        <v>0.404964298</v>
      </c>
      <c r="J1641" s="54" t="n">
        <v>0</v>
      </c>
      <c r="K1641" s="54" t="n">
        <v>55.4758263</v>
      </c>
      <c r="L1641" s="54" t="n">
        <v>0</v>
      </c>
      <c r="M1641" s="54" t="n">
        <v>32.8948059</v>
      </c>
      <c r="N1641" s="54" t="n">
        <v>1.47091031</v>
      </c>
      <c r="O1641" s="54" t="n">
        <v>8.60092354</v>
      </c>
      <c r="P1641" s="52" t="inlineStr">
        <is>
          <t>Flat</t>
        </is>
      </c>
      <c r="Q1641" s="52" t="inlineStr">
        <is>
          <t>Metal</t>
        </is>
      </c>
      <c r="R1641" s="54" t="n">
        <v>0.45</v>
      </c>
      <c r="S1641" s="54" t="n">
        <v>0.35</v>
      </c>
      <c r="T1641" s="54" t="n">
        <v>0.15</v>
      </c>
      <c r="U1641" s="54" t="n">
        <v>0</v>
      </c>
      <c r="V1641" s="52" t="inlineStr">
        <is>
          <t>No</t>
        </is>
      </c>
      <c r="W1641" s="52" t="inlineStr">
        <is>
          <t>No</t>
        </is>
      </c>
      <c r="X1641" s="52" t="inlineStr">
        <is>
          <t>-</t>
        </is>
      </c>
      <c r="Y1641" s="52" t="inlineStr">
        <is>
          <t>One turn of a concertina coil</t>
        </is>
      </c>
    </row>
    <row r="1642" outlineLevel="1">
      <c r="A1642" s="52" t="inlineStr">
        <is>
          <t>BASE-265</t>
        </is>
      </c>
      <c r="B1642" s="52" t="inlineStr">
        <is>
          <t>Base</t>
        </is>
      </c>
      <c r="C1642" s="58" t="inlineStr">
        <is>
          <t>Cylinder</t>
        </is>
      </c>
      <c r="D1642" s="60" t="inlineStr">
        <is>
          <t>Wire coil turn</t>
        </is>
      </c>
      <c r="E1642" s="52" t="inlineStr">
        <is>
          <t>BASE-246</t>
        </is>
      </c>
      <c r="F1642" s="52" t="n">
        <v>2</v>
      </c>
      <c r="G1642" s="54" t="n">
        <v>0.0350000001</v>
      </c>
      <c r="H1642" s="54" t="n">
        <v>0.0350000001</v>
      </c>
      <c r="I1642" s="54" t="n">
        <v>0.404971063</v>
      </c>
      <c r="J1642" s="54" t="n">
        <v>-54.3532372</v>
      </c>
      <c r="K1642" s="54" t="n">
        <v>39.3171654</v>
      </c>
      <c r="L1642" s="54" t="n">
        <v>0</v>
      </c>
      <c r="M1642" s="54" t="n">
        <v>33.1363983</v>
      </c>
      <c r="N1642" s="54" t="n">
        <v>1.63545513</v>
      </c>
      <c r="O1642" s="54" t="n">
        <v>8.80697632</v>
      </c>
      <c r="P1642" s="52" t="inlineStr">
        <is>
          <t>Flat</t>
        </is>
      </c>
      <c r="Q1642" s="52" t="inlineStr">
        <is>
          <t>Metal</t>
        </is>
      </c>
      <c r="R1642" s="54" t="n">
        <v>0.45</v>
      </c>
      <c r="S1642" s="54" t="n">
        <v>0.35</v>
      </c>
      <c r="T1642" s="54" t="n">
        <v>0.15</v>
      </c>
      <c r="U1642" s="54" t="n">
        <v>0</v>
      </c>
      <c r="V1642" s="52" t="inlineStr">
        <is>
          <t>No</t>
        </is>
      </c>
      <c r="W1642" s="52" t="inlineStr">
        <is>
          <t>No</t>
        </is>
      </c>
      <c r="X1642" s="52" t="inlineStr">
        <is>
          <t>-</t>
        </is>
      </c>
      <c r="Y1642" s="52" t="inlineStr">
        <is>
          <t>One turn of a concertina coil</t>
        </is>
      </c>
    </row>
    <row r="1643" outlineLevel="1">
      <c r="A1643" s="52" t="inlineStr">
        <is>
          <t>BASE-266</t>
        </is>
      </c>
      <c r="B1643" s="52" t="inlineStr">
        <is>
          <t>Base</t>
        </is>
      </c>
      <c r="C1643" s="58" t="inlineStr">
        <is>
          <t>Cylinder</t>
        </is>
      </c>
      <c r="D1643" s="60" t="inlineStr">
        <is>
          <t>Razor strand</t>
        </is>
      </c>
      <c r="E1643" s="52" t="inlineStr">
        <is>
          <t>BASE-246</t>
        </is>
      </c>
      <c r="F1643" s="52" t="n">
        <v>2</v>
      </c>
      <c r="G1643" s="54" t="n">
        <v>0.0299999993</v>
      </c>
      <c r="H1643" s="54" t="n">
        <v>0.0299999993</v>
      </c>
      <c r="I1643" s="54" t="n">
        <v>3.99075866</v>
      </c>
      <c r="J1643" s="54" t="n">
        <v>0</v>
      </c>
      <c r="K1643" s="54" t="n">
        <v>-10.9345913</v>
      </c>
      <c r="L1643" s="54" t="n">
        <v>0</v>
      </c>
      <c r="M1643" s="54" t="n">
        <v>33.3251724</v>
      </c>
      <c r="N1643" s="54" t="n">
        <v>2.0999999</v>
      </c>
      <c r="O1643" s="54" t="n">
        <v>6.43827724</v>
      </c>
      <c r="P1643" s="52" t="inlineStr">
        <is>
          <t>Flat</t>
        </is>
      </c>
      <c r="Q1643" s="52" t="inlineStr">
        <is>
          <t>Metal</t>
        </is>
      </c>
      <c r="R1643" s="54" t="n">
        <v>0.45</v>
      </c>
      <c r="S1643" s="54" t="n">
        <v>0.35</v>
      </c>
      <c r="T1643" s="54" t="n">
        <v>0.15</v>
      </c>
      <c r="U1643" s="54" t="n">
        <v>0</v>
      </c>
      <c r="V1643" s="52" t="inlineStr">
        <is>
          <t>No</t>
        </is>
      </c>
      <c r="W1643" s="52" t="inlineStr">
        <is>
          <t>No</t>
        </is>
      </c>
      <c r="X1643" s="52" t="inlineStr">
        <is>
          <t>-</t>
        </is>
      </c>
      <c r="Y1643" s="52" t="inlineStr">
        <is>
          <t>Strand tying neighbouring coils</t>
        </is>
      </c>
    </row>
    <row r="1644" outlineLevel="1">
      <c r="A1644" s="52" t="inlineStr">
        <is>
          <t>BASE-267</t>
        </is>
      </c>
      <c r="B1644" s="52" t="inlineStr">
        <is>
          <t>Base</t>
        </is>
      </c>
      <c r="C1644" s="58" t="inlineStr">
        <is>
          <t>Cylinder</t>
        </is>
      </c>
      <c r="D1644" s="60" t="inlineStr">
        <is>
          <t>Wire coil turn</t>
        </is>
      </c>
      <c r="E1644" s="52" t="inlineStr">
        <is>
          <t>BASE-246</t>
        </is>
      </c>
      <c r="F1644" s="52" t="n">
        <v>2</v>
      </c>
      <c r="G1644" s="54" t="n">
        <v>0.0350000001</v>
      </c>
      <c r="H1644" s="54" t="n">
        <v>0.0350000001</v>
      </c>
      <c r="I1644" s="54" t="n">
        <v>0.404970348</v>
      </c>
      <c r="J1644" s="54" t="n">
        <v>-54.353344</v>
      </c>
      <c r="K1644" s="54" t="n">
        <v>-74.6440582</v>
      </c>
      <c r="L1644" s="54" t="n">
        <v>0</v>
      </c>
      <c r="M1644" s="54" t="n">
        <v>32.1273766</v>
      </c>
      <c r="N1644" s="54" t="n">
        <v>1.96454477</v>
      </c>
      <c r="O1644" s="54" t="n">
        <v>11.9756145</v>
      </c>
      <c r="P1644" s="52" t="inlineStr">
        <is>
          <t>Flat</t>
        </is>
      </c>
      <c r="Q1644" s="52" t="inlineStr">
        <is>
          <t>Metal</t>
        </is>
      </c>
      <c r="R1644" s="54" t="n">
        <v>0.45</v>
      </c>
      <c r="S1644" s="54" t="n">
        <v>0.35</v>
      </c>
      <c r="T1644" s="54" t="n">
        <v>0.15</v>
      </c>
      <c r="U1644" s="54" t="n">
        <v>0</v>
      </c>
      <c r="V1644" s="52" t="inlineStr">
        <is>
          <t>No</t>
        </is>
      </c>
      <c r="W1644" s="52" t="inlineStr">
        <is>
          <t>No</t>
        </is>
      </c>
      <c r="X1644" s="52" t="inlineStr">
        <is>
          <t>-</t>
        </is>
      </c>
      <c r="Y1644" s="52" t="inlineStr">
        <is>
          <t>One turn of a concertina coil</t>
        </is>
      </c>
    </row>
    <row r="1645" outlineLevel="1">
      <c r="A1645" s="52" t="inlineStr">
        <is>
          <t>BASE-268</t>
        </is>
      </c>
      <c r="B1645" s="52" t="inlineStr">
        <is>
          <t>Base</t>
        </is>
      </c>
      <c r="C1645" s="58" t="inlineStr">
        <is>
          <t>Cylinder</t>
        </is>
      </c>
      <c r="D1645" s="60" t="inlineStr">
        <is>
          <t>Wire coil turn</t>
        </is>
      </c>
      <c r="E1645" s="52" t="inlineStr">
        <is>
          <t>BASE-246</t>
        </is>
      </c>
      <c r="F1645" s="52" t="n">
        <v>2</v>
      </c>
      <c r="G1645" s="54" t="n">
        <v>0.0350000001</v>
      </c>
      <c r="H1645" s="54" t="n">
        <v>0.0350000001</v>
      </c>
      <c r="I1645" s="54" t="n">
        <v>0.404967993</v>
      </c>
      <c r="J1645" s="54" t="n">
        <v>0</v>
      </c>
      <c r="K1645" s="54" t="n">
        <v>-90.80297090000001</v>
      </c>
      <c r="L1645" s="54" t="n">
        <v>0</v>
      </c>
      <c r="M1645" s="54" t="n">
        <v>31.8111191</v>
      </c>
      <c r="N1645" s="54" t="n">
        <v>2.12908959</v>
      </c>
      <c r="O1645" s="54" t="n">
        <v>12.0040264</v>
      </c>
      <c r="P1645" s="52" t="inlineStr">
        <is>
          <t>Flat</t>
        </is>
      </c>
      <c r="Q1645" s="52" t="inlineStr">
        <is>
          <t>Metal</t>
        </is>
      </c>
      <c r="R1645" s="54" t="n">
        <v>0.45</v>
      </c>
      <c r="S1645" s="54" t="n">
        <v>0.35</v>
      </c>
      <c r="T1645" s="54" t="n">
        <v>0.15</v>
      </c>
      <c r="U1645" s="54" t="n">
        <v>0</v>
      </c>
      <c r="V1645" s="52" t="inlineStr">
        <is>
          <t>No</t>
        </is>
      </c>
      <c r="W1645" s="52" t="inlineStr">
        <is>
          <t>No</t>
        </is>
      </c>
      <c r="X1645" s="52" t="inlineStr">
        <is>
          <t>-</t>
        </is>
      </c>
      <c r="Y1645" s="52" t="inlineStr">
        <is>
          <t>One turn of a concertina coil</t>
        </is>
      </c>
    </row>
    <row r="1646" outlineLevel="1">
      <c r="A1646" s="52" t="inlineStr">
        <is>
          <t>BASE-269</t>
        </is>
      </c>
      <c r="B1646" s="52" t="inlineStr">
        <is>
          <t>Base</t>
        </is>
      </c>
      <c r="C1646" s="58" t="inlineStr">
        <is>
          <t>Cylinder</t>
        </is>
      </c>
      <c r="D1646" s="60" t="inlineStr">
        <is>
          <t>Wire coil turn</t>
        </is>
      </c>
      <c r="E1646" s="52" t="inlineStr">
        <is>
          <t>BASE-246</t>
        </is>
      </c>
      <c r="F1646" s="52" t="n">
        <v>2</v>
      </c>
      <c r="G1646" s="54" t="n">
        <v>0.0350000001</v>
      </c>
      <c r="H1646" s="54" t="n">
        <v>0.0350000001</v>
      </c>
      <c r="I1646" s="54" t="n">
        <v>0.404969275</v>
      </c>
      <c r="J1646" s="54" t="n">
        <v>54.3535576</v>
      </c>
      <c r="K1646" s="54" t="n">
        <v>-74.6439362</v>
      </c>
      <c r="L1646" s="54" t="n">
        <v>0</v>
      </c>
      <c r="M1646" s="54" t="n">
        <v>31.4948654</v>
      </c>
      <c r="N1646" s="54" t="n">
        <v>1.96454477</v>
      </c>
      <c r="O1646" s="54" t="n">
        <v>12.0324383</v>
      </c>
      <c r="P1646" s="52" t="inlineStr">
        <is>
          <t>Flat</t>
        </is>
      </c>
      <c r="Q1646" s="52" t="inlineStr">
        <is>
          <t>Metal</t>
        </is>
      </c>
      <c r="R1646" s="54" t="n">
        <v>0.45</v>
      </c>
      <c r="S1646" s="54" t="n">
        <v>0.35</v>
      </c>
      <c r="T1646" s="54" t="n">
        <v>0.15</v>
      </c>
      <c r="U1646" s="54" t="n">
        <v>0</v>
      </c>
      <c r="V1646" s="52" t="inlineStr">
        <is>
          <t>No</t>
        </is>
      </c>
      <c r="W1646" s="52" t="inlineStr">
        <is>
          <t>No</t>
        </is>
      </c>
      <c r="X1646" s="52" t="inlineStr">
        <is>
          <t>-</t>
        </is>
      </c>
      <c r="Y1646" s="52" t="inlineStr">
        <is>
          <t>One turn of a concertina coil</t>
        </is>
      </c>
    </row>
    <row r="1647" outlineLevel="1">
      <c r="A1647" s="52" t="inlineStr">
        <is>
          <t>BASE-270</t>
        </is>
      </c>
      <c r="B1647" s="52" t="inlineStr">
        <is>
          <t>Base</t>
        </is>
      </c>
      <c r="C1647" s="58" t="inlineStr">
        <is>
          <t>Cylinder</t>
        </is>
      </c>
      <c r="D1647" s="60" t="inlineStr">
        <is>
          <t>Wire coil turn</t>
        </is>
      </c>
      <c r="E1647" s="52" t="inlineStr">
        <is>
          <t>BASE-246</t>
        </is>
      </c>
      <c r="F1647" s="52" t="n">
        <v>2</v>
      </c>
      <c r="G1647" s="54" t="n">
        <v>0.0350000001</v>
      </c>
      <c r="H1647" s="54" t="n">
        <v>0.0350000001</v>
      </c>
      <c r="I1647" s="54" t="n">
        <v>0.404969156</v>
      </c>
      <c r="J1647" s="54" t="n">
        <v>54.3535843</v>
      </c>
      <c r="K1647" s="54" t="n">
        <v>32.5875893</v>
      </c>
      <c r="L1647" s="54" t="n">
        <v>0</v>
      </c>
      <c r="M1647" s="54" t="n">
        <v>31.4446297</v>
      </c>
      <c r="N1647" s="54" t="n">
        <v>1.63545513</v>
      </c>
      <c r="O1647" s="54" t="n">
        <v>12.1631145</v>
      </c>
      <c r="P1647" s="52" t="inlineStr">
        <is>
          <t>Flat</t>
        </is>
      </c>
      <c r="Q1647" s="52" t="inlineStr">
        <is>
          <t>Metal</t>
        </is>
      </c>
      <c r="R1647" s="54" t="n">
        <v>0.45</v>
      </c>
      <c r="S1647" s="54" t="n">
        <v>0.35</v>
      </c>
      <c r="T1647" s="54" t="n">
        <v>0.15</v>
      </c>
      <c r="U1647" s="54" t="n">
        <v>0</v>
      </c>
      <c r="V1647" s="52" t="inlineStr">
        <is>
          <t>No</t>
        </is>
      </c>
      <c r="W1647" s="52" t="inlineStr">
        <is>
          <t>No</t>
        </is>
      </c>
      <c r="X1647" s="52" t="inlineStr">
        <is>
          <t>-</t>
        </is>
      </c>
      <c r="Y1647" s="52" t="inlineStr">
        <is>
          <t>One turn of a concertina coil</t>
        </is>
      </c>
    </row>
    <row r="1648" outlineLevel="1">
      <c r="A1648" s="52" t="inlineStr">
        <is>
          <t>BASE-271</t>
        </is>
      </c>
      <c r="B1648" s="52" t="inlineStr">
        <is>
          <t>Base</t>
        </is>
      </c>
      <c r="C1648" s="58" t="inlineStr">
        <is>
          <t>Cylinder</t>
        </is>
      </c>
      <c r="D1648" s="60" t="inlineStr">
        <is>
          <t>Wire coil turn</t>
        </is>
      </c>
      <c r="E1648" s="52" t="inlineStr">
        <is>
          <t>BASE-246</t>
        </is>
      </c>
      <c r="F1648" s="52" t="n">
        <v>2</v>
      </c>
      <c r="G1648" s="54" t="n">
        <v>0.0350000001</v>
      </c>
      <c r="H1648" s="54" t="n">
        <v>0.0350000001</v>
      </c>
      <c r="I1648" s="54" t="n">
        <v>0.404969692</v>
      </c>
      <c r="J1648" s="54" t="n">
        <v>0</v>
      </c>
      <c r="K1648" s="54" t="n">
        <v>48.7470589</v>
      </c>
      <c r="L1648" s="54" t="n">
        <v>0</v>
      </c>
      <c r="M1648" s="54" t="n">
        <v>31.6604137</v>
      </c>
      <c r="N1648" s="54" t="n">
        <v>1.47091031</v>
      </c>
      <c r="O1648" s="54" t="n">
        <v>12.3960571</v>
      </c>
      <c r="P1648" s="52" t="inlineStr">
        <is>
          <t>Flat</t>
        </is>
      </c>
      <c r="Q1648" s="52" t="inlineStr">
        <is>
          <t>Metal</t>
        </is>
      </c>
      <c r="R1648" s="54" t="n">
        <v>0.45</v>
      </c>
      <c r="S1648" s="54" t="n">
        <v>0.35</v>
      </c>
      <c r="T1648" s="54" t="n">
        <v>0.15</v>
      </c>
      <c r="U1648" s="54" t="n">
        <v>0</v>
      </c>
      <c r="V1648" s="52" t="inlineStr">
        <is>
          <t>No</t>
        </is>
      </c>
      <c r="W1648" s="52" t="inlineStr">
        <is>
          <t>No</t>
        </is>
      </c>
      <c r="X1648" s="52" t="inlineStr">
        <is>
          <t>-</t>
        </is>
      </c>
      <c r="Y1648" s="52" t="inlineStr">
        <is>
          <t>One turn of a concertina coil</t>
        </is>
      </c>
    </row>
    <row r="1649" outlineLevel="1">
      <c r="A1649" s="52" t="inlineStr">
        <is>
          <t>BASE-272</t>
        </is>
      </c>
      <c r="B1649" s="52" t="inlineStr">
        <is>
          <t>Base</t>
        </is>
      </c>
      <c r="C1649" s="58" t="inlineStr">
        <is>
          <t>Cylinder</t>
        </is>
      </c>
      <c r="D1649" s="60" t="inlineStr">
        <is>
          <t>Wire coil turn</t>
        </is>
      </c>
      <c r="E1649" s="52" t="inlineStr">
        <is>
          <t>BASE-246</t>
        </is>
      </c>
      <c r="F1649" s="52" t="n">
        <v>2</v>
      </c>
      <c r="G1649" s="54" t="n">
        <v>0.0350000001</v>
      </c>
      <c r="H1649" s="54" t="n">
        <v>0.0350000001</v>
      </c>
      <c r="I1649" s="54" t="n">
        <v>0.404968768</v>
      </c>
      <c r="J1649" s="54" t="n">
        <v>-54.3536835</v>
      </c>
      <c r="K1649" s="54" t="n">
        <v>32.5877113</v>
      </c>
      <c r="L1649" s="54" t="n">
        <v>0</v>
      </c>
      <c r="M1649" s="54" t="n">
        <v>31.8761978</v>
      </c>
      <c r="N1649" s="54" t="n">
        <v>1.63545513</v>
      </c>
      <c r="O1649" s="54" t="n">
        <v>12.6289988</v>
      </c>
      <c r="P1649" s="52" t="inlineStr">
        <is>
          <t>Flat</t>
        </is>
      </c>
      <c r="Q1649" s="52" t="inlineStr">
        <is>
          <t>Metal</t>
        </is>
      </c>
      <c r="R1649" s="54" t="n">
        <v>0.45</v>
      </c>
      <c r="S1649" s="54" t="n">
        <v>0.35</v>
      </c>
      <c r="T1649" s="54" t="n">
        <v>0.15</v>
      </c>
      <c r="U1649" s="54" t="n">
        <v>0</v>
      </c>
      <c r="V1649" s="52" t="inlineStr">
        <is>
          <t>No</t>
        </is>
      </c>
      <c r="W1649" s="52" t="inlineStr">
        <is>
          <t>No</t>
        </is>
      </c>
      <c r="X1649" s="52" t="inlineStr">
        <is>
          <t>-</t>
        </is>
      </c>
      <c r="Y1649" s="52" t="inlineStr">
        <is>
          <t>One turn of a concertina coil</t>
        </is>
      </c>
    </row>
    <row r="1650" outlineLevel="1">
      <c r="A1650" s="52" t="inlineStr">
        <is>
          <t>BASE-273</t>
        </is>
      </c>
      <c r="B1650" s="52" t="inlineStr">
        <is>
          <t>Base</t>
        </is>
      </c>
      <c r="C1650" s="58" t="inlineStr">
        <is>
          <t>Cylinder</t>
        </is>
      </c>
      <c r="D1650" s="60" t="inlineStr">
        <is>
          <t>Razor strand</t>
        </is>
      </c>
      <c r="E1650" s="52" t="inlineStr">
        <is>
          <t>BASE-246</t>
        </is>
      </c>
      <c r="F1650" s="52" t="n">
        <v>2</v>
      </c>
      <c r="G1650" s="54" t="n">
        <v>0.0299999993</v>
      </c>
      <c r="H1650" s="54" t="n">
        <v>0.0299999993</v>
      </c>
      <c r="I1650" s="54" t="n">
        <v>3.9907577</v>
      </c>
      <c r="J1650" s="54" t="n">
        <v>0</v>
      </c>
      <c r="K1650" s="54" t="n">
        <v>-17.6635456</v>
      </c>
      <c r="L1650" s="54" t="n">
        <v>0</v>
      </c>
      <c r="M1650" s="54" t="n">
        <v>32.341217</v>
      </c>
      <c r="N1650" s="54" t="n">
        <v>2.0999999</v>
      </c>
      <c r="O1650" s="54" t="n">
        <v>10.2987356</v>
      </c>
      <c r="P1650" s="52" t="inlineStr">
        <is>
          <t>Flat</t>
        </is>
      </c>
      <c r="Q1650" s="52" t="inlineStr">
        <is>
          <t>Metal</t>
        </is>
      </c>
      <c r="R1650" s="54" t="n">
        <v>0.45</v>
      </c>
      <c r="S1650" s="54" t="n">
        <v>0.35</v>
      </c>
      <c r="T1650" s="54" t="n">
        <v>0.15</v>
      </c>
      <c r="U1650" s="54" t="n">
        <v>0</v>
      </c>
      <c r="V1650" s="52" t="inlineStr">
        <is>
          <t>No</t>
        </is>
      </c>
      <c r="W1650" s="52" t="inlineStr">
        <is>
          <t>No</t>
        </is>
      </c>
      <c r="X1650" s="52" t="inlineStr">
        <is>
          <t>-</t>
        </is>
      </c>
      <c r="Y1650" s="52" t="inlineStr">
        <is>
          <t>Strand tying neighbouring coils</t>
        </is>
      </c>
    </row>
    <row r="1651" outlineLevel="1">
      <c r="A1651" s="52" t="inlineStr">
        <is>
          <t>BASE-274</t>
        </is>
      </c>
      <c r="B1651" s="52" t="inlineStr">
        <is>
          <t>Base</t>
        </is>
      </c>
      <c r="C1651" s="58" t="inlineStr">
        <is>
          <t>Cylinder</t>
        </is>
      </c>
      <c r="D1651" s="60" t="inlineStr">
        <is>
          <t>Wire coil turn</t>
        </is>
      </c>
      <c r="E1651" s="52" t="inlineStr">
        <is>
          <t>BASE-246</t>
        </is>
      </c>
      <c r="F1651" s="52" t="n">
        <v>2</v>
      </c>
      <c r="G1651" s="54" t="n">
        <v>0.0350000001</v>
      </c>
      <c r="H1651" s="54" t="n">
        <v>0.0350000001</v>
      </c>
      <c r="I1651" s="54" t="n">
        <v>0.404969811</v>
      </c>
      <c r="J1651" s="54" t="n">
        <v>-54.3534508</v>
      </c>
      <c r="K1651" s="54" t="n">
        <v>-81.3728638</v>
      </c>
      <c r="L1651" s="54" t="n">
        <v>0</v>
      </c>
      <c r="M1651" s="54" t="n">
        <v>30.5028496</v>
      </c>
      <c r="N1651" s="54" t="n">
        <v>1.96454477</v>
      </c>
      <c r="O1651" s="54" t="n">
        <v>15.6575813</v>
      </c>
      <c r="P1651" s="52" t="inlineStr">
        <is>
          <t>Flat</t>
        </is>
      </c>
      <c r="Q1651" s="52" t="inlineStr">
        <is>
          <t>Metal</t>
        </is>
      </c>
      <c r="R1651" s="54" t="n">
        <v>0.45</v>
      </c>
      <c r="S1651" s="54" t="n">
        <v>0.35</v>
      </c>
      <c r="T1651" s="54" t="n">
        <v>0.15</v>
      </c>
      <c r="U1651" s="54" t="n">
        <v>0</v>
      </c>
      <c r="V1651" s="52" t="inlineStr">
        <is>
          <t>No</t>
        </is>
      </c>
      <c r="W1651" s="52" t="inlineStr">
        <is>
          <t>No</t>
        </is>
      </c>
      <c r="X1651" s="52" t="inlineStr">
        <is>
          <t>-</t>
        </is>
      </c>
      <c r="Y1651" s="52" t="inlineStr">
        <is>
          <t>One turn of a concertina coil</t>
        </is>
      </c>
    </row>
    <row r="1652" outlineLevel="1">
      <c r="A1652" s="52" t="inlineStr">
        <is>
          <t>BASE-275</t>
        </is>
      </c>
      <c r="B1652" s="52" t="inlineStr">
        <is>
          <t>Base</t>
        </is>
      </c>
      <c r="C1652" s="58" t="inlineStr">
        <is>
          <t>Cylinder</t>
        </is>
      </c>
      <c r="D1652" s="60" t="inlineStr">
        <is>
          <t>Wire coil turn</t>
        </is>
      </c>
      <c r="E1652" s="52" t="inlineStr">
        <is>
          <t>BASE-246</t>
        </is>
      </c>
      <c r="F1652" s="52" t="n">
        <v>2</v>
      </c>
      <c r="G1652" s="54" t="n">
        <v>0.0350000001</v>
      </c>
      <c r="H1652" s="54" t="n">
        <v>0.0350000001</v>
      </c>
      <c r="I1652" s="54" t="n">
        <v>0.404968292</v>
      </c>
      <c r="J1652" s="54" t="n">
        <v>0</v>
      </c>
      <c r="K1652" s="54" t="n">
        <v>-97.5321655</v>
      </c>
      <c r="L1652" s="54" t="n">
        <v>0</v>
      </c>
      <c r="M1652" s="54" t="n">
        <v>30.1854439</v>
      </c>
      <c r="N1652" s="54" t="n">
        <v>2.12908959</v>
      </c>
      <c r="O1652" s="54" t="n">
        <v>15.6487408</v>
      </c>
      <c r="P1652" s="52" t="inlineStr">
        <is>
          <t>Flat</t>
        </is>
      </c>
      <c r="Q1652" s="52" t="inlineStr">
        <is>
          <t>Metal</t>
        </is>
      </c>
      <c r="R1652" s="54" t="n">
        <v>0.45</v>
      </c>
      <c r="S1652" s="54" t="n">
        <v>0.35</v>
      </c>
      <c r="T1652" s="54" t="n">
        <v>0.15</v>
      </c>
      <c r="U1652" s="54" t="n">
        <v>0</v>
      </c>
      <c r="V1652" s="52" t="inlineStr">
        <is>
          <t>No</t>
        </is>
      </c>
      <c r="W1652" s="52" t="inlineStr">
        <is>
          <t>No</t>
        </is>
      </c>
      <c r="X1652" s="52" t="inlineStr">
        <is>
          <t>-</t>
        </is>
      </c>
      <c r="Y1652" s="52" t="inlineStr">
        <is>
          <t>One turn of a concertina coil</t>
        </is>
      </c>
    </row>
    <row r="1653" outlineLevel="1">
      <c r="A1653" s="52" t="inlineStr">
        <is>
          <t>BASE-276</t>
        </is>
      </c>
      <c r="B1653" s="52" t="inlineStr">
        <is>
          <t>Base</t>
        </is>
      </c>
      <c r="C1653" s="58" t="inlineStr">
        <is>
          <t>Cylinder</t>
        </is>
      </c>
      <c r="D1653" s="60" t="inlineStr">
        <is>
          <t>Wire coil turn</t>
        </is>
      </c>
      <c r="E1653" s="52" t="inlineStr">
        <is>
          <t>BASE-246</t>
        </is>
      </c>
      <c r="F1653" s="52" t="n">
        <v>2</v>
      </c>
      <c r="G1653" s="54" t="n">
        <v>0.0350000001</v>
      </c>
      <c r="H1653" s="54" t="n">
        <v>0.0350000001</v>
      </c>
      <c r="I1653" s="54" t="n">
        <v>0.404968798</v>
      </c>
      <c r="J1653" s="54" t="n">
        <v>54.3536568</v>
      </c>
      <c r="K1653" s="54" t="n">
        <v>-81.3725586</v>
      </c>
      <c r="L1653" s="54" t="n">
        <v>0</v>
      </c>
      <c r="M1653" s="54" t="n">
        <v>29.8680382</v>
      </c>
      <c r="N1653" s="54" t="n">
        <v>1.96454477</v>
      </c>
      <c r="O1653" s="54" t="n">
        <v>15.6399002</v>
      </c>
      <c r="P1653" s="52" t="inlineStr">
        <is>
          <t>Flat</t>
        </is>
      </c>
      <c r="Q1653" s="52" t="inlineStr">
        <is>
          <t>Metal</t>
        </is>
      </c>
      <c r="R1653" s="54" t="n">
        <v>0.45</v>
      </c>
      <c r="S1653" s="54" t="n">
        <v>0.35</v>
      </c>
      <c r="T1653" s="54" t="n">
        <v>0.15</v>
      </c>
      <c r="U1653" s="54" t="n">
        <v>0</v>
      </c>
      <c r="V1653" s="52" t="inlineStr">
        <is>
          <t>No</t>
        </is>
      </c>
      <c r="W1653" s="52" t="inlineStr">
        <is>
          <t>No</t>
        </is>
      </c>
      <c r="X1653" s="52" t="inlineStr">
        <is>
          <t>-</t>
        </is>
      </c>
      <c r="Y1653" s="52" t="inlineStr">
        <is>
          <t>One turn of a concertina coil</t>
        </is>
      </c>
    </row>
    <row r="1654" outlineLevel="1">
      <c r="A1654" s="52" t="inlineStr">
        <is>
          <t>BASE-277</t>
        </is>
      </c>
      <c r="B1654" s="52" t="inlineStr">
        <is>
          <t>Base</t>
        </is>
      </c>
      <c r="C1654" s="58" t="inlineStr">
        <is>
          <t>Cylinder</t>
        </is>
      </c>
      <c r="D1654" s="60" t="inlineStr">
        <is>
          <t>Wire coil turn</t>
        </is>
      </c>
      <c r="E1654" s="52" t="inlineStr">
        <is>
          <t>BASE-246</t>
        </is>
      </c>
      <c r="F1654" s="52" t="n">
        <v>2</v>
      </c>
      <c r="G1654" s="54" t="n">
        <v>0.0350000001</v>
      </c>
      <c r="H1654" s="54" t="n">
        <v>0.0350000001</v>
      </c>
      <c r="I1654" s="54" t="n">
        <v>0.404968619</v>
      </c>
      <c r="J1654" s="54" t="n">
        <v>54.3536911</v>
      </c>
      <c r="K1654" s="54" t="n">
        <v>25.8587818</v>
      </c>
      <c r="L1654" s="54" t="n">
        <v>0</v>
      </c>
      <c r="M1654" s="54" t="n">
        <v>29.8028374</v>
      </c>
      <c r="N1654" s="54" t="n">
        <v>1.63545513</v>
      </c>
      <c r="O1654" s="54" t="n">
        <v>15.7637901</v>
      </c>
      <c r="P1654" s="52" t="inlineStr">
        <is>
          <t>Flat</t>
        </is>
      </c>
      <c r="Q1654" s="52" t="inlineStr">
        <is>
          <t>Metal</t>
        </is>
      </c>
      <c r="R1654" s="54" t="n">
        <v>0.45</v>
      </c>
      <c r="S1654" s="54" t="n">
        <v>0.35</v>
      </c>
      <c r="T1654" s="54" t="n">
        <v>0.15</v>
      </c>
      <c r="U1654" s="54" t="n">
        <v>0</v>
      </c>
      <c r="V1654" s="52" t="inlineStr">
        <is>
          <t>No</t>
        </is>
      </c>
      <c r="W1654" s="52" t="inlineStr">
        <is>
          <t>No</t>
        </is>
      </c>
      <c r="X1654" s="52" t="inlineStr">
        <is>
          <t>-</t>
        </is>
      </c>
      <c r="Y1654" s="52" t="inlineStr">
        <is>
          <t>One turn of a concertina coil</t>
        </is>
      </c>
    </row>
    <row r="1655" outlineLevel="1">
      <c r="A1655" s="52" t="inlineStr">
        <is>
          <t>BASE-278</t>
        </is>
      </c>
      <c r="B1655" s="52" t="inlineStr">
        <is>
          <t>Base</t>
        </is>
      </c>
      <c r="C1655" s="58" t="inlineStr">
        <is>
          <t>Cylinder</t>
        </is>
      </c>
      <c r="D1655" s="60" t="inlineStr">
        <is>
          <t>Wire coil turn</t>
        </is>
      </c>
      <c r="E1655" s="52" t="inlineStr">
        <is>
          <t>BASE-246</t>
        </is>
      </c>
      <c r="F1655" s="52" t="n">
        <v>2</v>
      </c>
      <c r="G1655" s="54" t="n">
        <v>0.0350000001</v>
      </c>
      <c r="H1655" s="54" t="n">
        <v>0.0350000001</v>
      </c>
      <c r="I1655" s="54" t="n">
        <v>0.404969245</v>
      </c>
      <c r="J1655" s="54" t="n">
        <v>0</v>
      </c>
      <c r="K1655" s="54" t="n">
        <v>42.0180969</v>
      </c>
      <c r="L1655" s="54" t="n">
        <v>0</v>
      </c>
      <c r="M1655" s="54" t="n">
        <v>29.9898415</v>
      </c>
      <c r="N1655" s="54" t="n">
        <v>1.47091031</v>
      </c>
      <c r="O1655" s="54" t="n">
        <v>16.0204105</v>
      </c>
      <c r="P1655" s="52" t="inlineStr">
        <is>
          <t>Flat</t>
        </is>
      </c>
      <c r="Q1655" s="52" t="inlineStr">
        <is>
          <t>Metal</t>
        </is>
      </c>
      <c r="R1655" s="54" t="n">
        <v>0.45</v>
      </c>
      <c r="S1655" s="54" t="n">
        <v>0.35</v>
      </c>
      <c r="T1655" s="54" t="n">
        <v>0.15</v>
      </c>
      <c r="U1655" s="54" t="n">
        <v>0</v>
      </c>
      <c r="V1655" s="52" t="inlineStr">
        <is>
          <t>No</t>
        </is>
      </c>
      <c r="W1655" s="52" t="inlineStr">
        <is>
          <t>No</t>
        </is>
      </c>
      <c r="X1655" s="52" t="inlineStr">
        <is>
          <t>-</t>
        </is>
      </c>
      <c r="Y1655" s="52" t="inlineStr">
        <is>
          <t>One turn of a concertina coil</t>
        </is>
      </c>
    </row>
    <row r="1656" outlineLevel="1">
      <c r="A1656" s="52" t="inlineStr">
        <is>
          <t>BASE-279</t>
        </is>
      </c>
      <c r="B1656" s="52" t="inlineStr">
        <is>
          <t>Base</t>
        </is>
      </c>
      <c r="C1656" s="58" t="inlineStr">
        <is>
          <t>Cylinder</t>
        </is>
      </c>
      <c r="D1656" s="60" t="inlineStr">
        <is>
          <t>Wire coil turn</t>
        </is>
      </c>
      <c r="E1656" s="52" t="inlineStr">
        <is>
          <t>BASE-246</t>
        </is>
      </c>
      <c r="F1656" s="52" t="n">
        <v>2</v>
      </c>
      <c r="G1656" s="54" t="n">
        <v>0.0350000001</v>
      </c>
      <c r="H1656" s="54" t="n">
        <v>0.0350000001</v>
      </c>
      <c r="I1656" s="54" t="n">
        <v>0.404969722</v>
      </c>
      <c r="J1656" s="54" t="n">
        <v>-54.3534966</v>
      </c>
      <c r="K1656" s="54" t="n">
        <v>25.8580608</v>
      </c>
      <c r="L1656" s="54" t="n">
        <v>0</v>
      </c>
      <c r="M1656" s="54" t="n">
        <v>30.1768456</v>
      </c>
      <c r="N1656" s="54" t="n">
        <v>1.63545513</v>
      </c>
      <c r="O1656" s="54" t="n">
        <v>16.2770329</v>
      </c>
      <c r="P1656" s="52" t="inlineStr">
        <is>
          <t>Flat</t>
        </is>
      </c>
      <c r="Q1656" s="52" t="inlineStr">
        <is>
          <t>Metal</t>
        </is>
      </c>
      <c r="R1656" s="54" t="n">
        <v>0.45</v>
      </c>
      <c r="S1656" s="54" t="n">
        <v>0.35</v>
      </c>
      <c r="T1656" s="54" t="n">
        <v>0.15</v>
      </c>
      <c r="U1656" s="54" t="n">
        <v>0</v>
      </c>
      <c r="V1656" s="52" t="inlineStr">
        <is>
          <t>No</t>
        </is>
      </c>
      <c r="W1656" s="52" t="inlineStr">
        <is>
          <t>No</t>
        </is>
      </c>
      <c r="X1656" s="52" t="inlineStr">
        <is>
          <t>-</t>
        </is>
      </c>
      <c r="Y1656" s="52" t="inlineStr">
        <is>
          <t>One turn of a concertina coil</t>
        </is>
      </c>
    </row>
    <row r="1657" outlineLevel="1">
      <c r="A1657" s="52" t="inlineStr">
        <is>
          <t>BASE-280</t>
        </is>
      </c>
      <c r="B1657" s="52" t="inlineStr">
        <is>
          <t>Base</t>
        </is>
      </c>
      <c r="C1657" s="58" t="inlineStr">
        <is>
          <t>Cylinder</t>
        </is>
      </c>
      <c r="D1657" s="60" t="inlineStr">
        <is>
          <t>Razor strand</t>
        </is>
      </c>
      <c r="E1657" s="52" t="inlineStr">
        <is>
          <t>BASE-246</t>
        </is>
      </c>
      <c r="F1657" s="52" t="n">
        <v>2</v>
      </c>
      <c r="G1657" s="54" t="n">
        <v>0.0299999993</v>
      </c>
      <c r="H1657" s="54" t="n">
        <v>0.0299999993</v>
      </c>
      <c r="I1657" s="54" t="n">
        <v>3.99075818</v>
      </c>
      <c r="J1657" s="54" t="n">
        <v>0</v>
      </c>
      <c r="K1657" s="54" t="n">
        <v>-24.3925076</v>
      </c>
      <c r="L1657" s="54" t="n">
        <v>0</v>
      </c>
      <c r="M1657" s="54" t="n">
        <v>30.911705</v>
      </c>
      <c r="N1657" s="54" t="n">
        <v>2.0999999</v>
      </c>
      <c r="O1657" s="54" t="n">
        <v>14.0173092</v>
      </c>
      <c r="P1657" s="52" t="inlineStr">
        <is>
          <t>Flat</t>
        </is>
      </c>
      <c r="Q1657" s="52" t="inlineStr">
        <is>
          <t>Metal</t>
        </is>
      </c>
      <c r="R1657" s="54" t="n">
        <v>0.45</v>
      </c>
      <c r="S1657" s="54" t="n">
        <v>0.35</v>
      </c>
      <c r="T1657" s="54" t="n">
        <v>0.15</v>
      </c>
      <c r="U1657" s="54" t="n">
        <v>0</v>
      </c>
      <c r="V1657" s="52" t="inlineStr">
        <is>
          <t>No</t>
        </is>
      </c>
      <c r="W1657" s="52" t="inlineStr">
        <is>
          <t>No</t>
        </is>
      </c>
      <c r="X1657" s="52" t="inlineStr">
        <is>
          <t>-</t>
        </is>
      </c>
      <c r="Y1657" s="52" t="inlineStr">
        <is>
          <t>Strand tying neighbouring coils</t>
        </is>
      </c>
    </row>
    <row r="1658" outlineLevel="1">
      <c r="A1658" s="52" t="inlineStr">
        <is>
          <t>BASE-281</t>
        </is>
      </c>
      <c r="B1658" s="52" t="inlineStr">
        <is>
          <t>Base</t>
        </is>
      </c>
      <c r="C1658" s="58" t="inlineStr">
        <is>
          <t>Cylinder</t>
        </is>
      </c>
      <c r="D1658" s="60" t="inlineStr">
        <is>
          <t>Wire coil turn</t>
        </is>
      </c>
      <c r="E1658" s="52" t="inlineStr">
        <is>
          <t>BASE-246</t>
        </is>
      </c>
      <c r="F1658" s="52" t="n">
        <v>2</v>
      </c>
      <c r="G1658" s="54" t="n">
        <v>0.0350000001</v>
      </c>
      <c r="H1658" s="54" t="n">
        <v>0.0350000001</v>
      </c>
      <c r="I1658" s="54" t="n">
        <v>0.404969633</v>
      </c>
      <c r="J1658" s="54" t="n">
        <v>-54.3534851</v>
      </c>
      <c r="K1658" s="54" t="n">
        <v>-88.1020889</v>
      </c>
      <c r="L1658" s="54" t="n">
        <v>0</v>
      </c>
      <c r="M1658" s="54" t="n">
        <v>28.4580879</v>
      </c>
      <c r="N1658" s="54" t="n">
        <v>1.96454477</v>
      </c>
      <c r="O1658" s="54" t="n">
        <v>19.1238289</v>
      </c>
      <c r="P1658" s="52" t="inlineStr">
        <is>
          <t>Flat</t>
        </is>
      </c>
      <c r="Q1658" s="52" t="inlineStr">
        <is>
          <t>Metal</t>
        </is>
      </c>
      <c r="R1658" s="54" t="n">
        <v>0.45</v>
      </c>
      <c r="S1658" s="54" t="n">
        <v>0.35</v>
      </c>
      <c r="T1658" s="54" t="n">
        <v>0.15</v>
      </c>
      <c r="U1658" s="54" t="n">
        <v>0</v>
      </c>
      <c r="V1658" s="52" t="inlineStr">
        <is>
          <t>No</t>
        </is>
      </c>
      <c r="W1658" s="52" t="inlineStr">
        <is>
          <t>No</t>
        </is>
      </c>
      <c r="X1658" s="52" t="inlineStr">
        <is>
          <t>-</t>
        </is>
      </c>
      <c r="Y1658" s="52" t="inlineStr">
        <is>
          <t>One turn of a concertina coil</t>
        </is>
      </c>
    </row>
    <row r="1659" outlineLevel="1">
      <c r="A1659" s="52" t="inlineStr">
        <is>
          <t>BASE-282</t>
        </is>
      </c>
      <c r="B1659" s="52" t="inlineStr">
        <is>
          <t>Base</t>
        </is>
      </c>
      <c r="C1659" s="58" t="inlineStr">
        <is>
          <t>Cylinder</t>
        </is>
      </c>
      <c r="D1659" s="60" t="inlineStr">
        <is>
          <t>Wire coil turn</t>
        </is>
      </c>
      <c r="E1659" s="52" t="inlineStr">
        <is>
          <t>BASE-246</t>
        </is>
      </c>
      <c r="F1659" s="52" t="n">
        <v>2</v>
      </c>
      <c r="G1659" s="54" t="n">
        <v>0.0350000001</v>
      </c>
      <c r="H1659" s="54" t="n">
        <v>0.0350000001</v>
      </c>
      <c r="I1659" s="54" t="n">
        <v>0.404967755</v>
      </c>
      <c r="J1659" s="54" t="n">
        <v>0</v>
      </c>
      <c r="K1659" s="54" t="n">
        <v>-104.260803</v>
      </c>
      <c r="L1659" s="54" t="n">
        <v>0</v>
      </c>
      <c r="M1659" s="54" t="n">
        <v>28.1439056</v>
      </c>
      <c r="N1659" s="54" t="n">
        <v>2.12908959</v>
      </c>
      <c r="O1659" s="54" t="n">
        <v>19.077858</v>
      </c>
      <c r="P1659" s="52" t="inlineStr">
        <is>
          <t>Flat</t>
        </is>
      </c>
      <c r="Q1659" s="52" t="inlineStr">
        <is>
          <t>Metal</t>
        </is>
      </c>
      <c r="R1659" s="54" t="n">
        <v>0.45</v>
      </c>
      <c r="S1659" s="54" t="n">
        <v>0.35</v>
      </c>
      <c r="T1659" s="54" t="n">
        <v>0.15</v>
      </c>
      <c r="U1659" s="54" t="n">
        <v>0</v>
      </c>
      <c r="V1659" s="52" t="inlineStr">
        <is>
          <t>No</t>
        </is>
      </c>
      <c r="W1659" s="52" t="inlineStr">
        <is>
          <t>No</t>
        </is>
      </c>
      <c r="X1659" s="52" t="inlineStr">
        <is>
          <t>-</t>
        </is>
      </c>
      <c r="Y1659" s="52" t="inlineStr">
        <is>
          <t>One turn of a concertina coil</t>
        </is>
      </c>
    </row>
    <row r="1660" outlineLevel="1">
      <c r="A1660" s="52" t="inlineStr">
        <is>
          <t>BASE-283</t>
        </is>
      </c>
      <c r="B1660" s="52" t="inlineStr">
        <is>
          <t>Base</t>
        </is>
      </c>
      <c r="C1660" s="58" t="inlineStr">
        <is>
          <t>Cylinder</t>
        </is>
      </c>
      <c r="D1660" s="60" t="inlineStr">
        <is>
          <t>Wire coil turn</t>
        </is>
      </c>
      <c r="E1660" s="52" t="inlineStr">
        <is>
          <t>BASE-246</t>
        </is>
      </c>
      <c r="F1660" s="52" t="n">
        <v>2</v>
      </c>
      <c r="G1660" s="54" t="n">
        <v>0.0350000001</v>
      </c>
      <c r="H1660" s="54" t="n">
        <v>0.0350000001</v>
      </c>
      <c r="I1660" s="54" t="n">
        <v>0.404969633</v>
      </c>
      <c r="J1660" s="54" t="n">
        <v>54.3534851</v>
      </c>
      <c r="K1660" s="54" t="n">
        <v>-88.1020889</v>
      </c>
      <c r="L1660" s="54" t="n">
        <v>0</v>
      </c>
      <c r="M1660" s="54" t="n">
        <v>27.8297195</v>
      </c>
      <c r="N1660" s="54" t="n">
        <v>1.96454477</v>
      </c>
      <c r="O1660" s="54" t="n">
        <v>19.0318871</v>
      </c>
      <c r="P1660" s="52" t="inlineStr">
        <is>
          <t>Flat</t>
        </is>
      </c>
      <c r="Q1660" s="52" t="inlineStr">
        <is>
          <t>Metal</t>
        </is>
      </c>
      <c r="R1660" s="54" t="n">
        <v>0.45</v>
      </c>
      <c r="S1660" s="54" t="n">
        <v>0.35</v>
      </c>
      <c r="T1660" s="54" t="n">
        <v>0.15</v>
      </c>
      <c r="U1660" s="54" t="n">
        <v>0</v>
      </c>
      <c r="V1660" s="52" t="inlineStr">
        <is>
          <t>No</t>
        </is>
      </c>
      <c r="W1660" s="52" t="inlineStr">
        <is>
          <t>No</t>
        </is>
      </c>
      <c r="X1660" s="52" t="inlineStr">
        <is>
          <t>-</t>
        </is>
      </c>
      <c r="Y1660" s="52" t="inlineStr">
        <is>
          <t>One turn of a concertina coil</t>
        </is>
      </c>
    </row>
    <row r="1661" outlineLevel="1">
      <c r="A1661" s="52" t="inlineStr">
        <is>
          <t>BASE-284</t>
        </is>
      </c>
      <c r="B1661" s="52" t="inlineStr">
        <is>
          <t>Base</t>
        </is>
      </c>
      <c r="C1661" s="58" t="inlineStr">
        <is>
          <t>Cylinder</t>
        </is>
      </c>
      <c r="D1661" s="60" t="inlineStr">
        <is>
          <t>Wire coil turn</t>
        </is>
      </c>
      <c r="E1661" s="52" t="inlineStr">
        <is>
          <t>BASE-246</t>
        </is>
      </c>
      <c r="F1661" s="52" t="n">
        <v>2</v>
      </c>
      <c r="G1661" s="54" t="n">
        <v>0.0350000001</v>
      </c>
      <c r="H1661" s="54" t="n">
        <v>0.0350000001</v>
      </c>
      <c r="I1661" s="54" t="n">
        <v>0.404969424</v>
      </c>
      <c r="J1661" s="54" t="n">
        <v>54.3535309</v>
      </c>
      <c r="K1661" s="54" t="n">
        <v>19.1294727</v>
      </c>
      <c r="L1661" s="54" t="n">
        <v>0</v>
      </c>
      <c r="M1661" s="54" t="n">
        <v>27.7504501</v>
      </c>
      <c r="N1661" s="54" t="n">
        <v>1.63545513</v>
      </c>
      <c r="O1661" s="54" t="n">
        <v>19.1472836</v>
      </c>
      <c r="P1661" s="52" t="inlineStr">
        <is>
          <t>Flat</t>
        </is>
      </c>
      <c r="Q1661" s="52" t="inlineStr">
        <is>
          <t>Metal</t>
        </is>
      </c>
      <c r="R1661" s="54" t="n">
        <v>0.45</v>
      </c>
      <c r="S1661" s="54" t="n">
        <v>0.35</v>
      </c>
      <c r="T1661" s="54" t="n">
        <v>0.15</v>
      </c>
      <c r="U1661" s="54" t="n">
        <v>0</v>
      </c>
      <c r="V1661" s="52" t="inlineStr">
        <is>
          <t>No</t>
        </is>
      </c>
      <c r="W1661" s="52" t="inlineStr">
        <is>
          <t>No</t>
        </is>
      </c>
      <c r="X1661" s="52" t="inlineStr">
        <is>
          <t>-</t>
        </is>
      </c>
      <c r="Y1661" s="52" t="inlineStr">
        <is>
          <t>One turn of a concertina coil</t>
        </is>
      </c>
    </row>
    <row r="1662" outlineLevel="1">
      <c r="A1662" s="52" t="inlineStr">
        <is>
          <t>BASE-285</t>
        </is>
      </c>
      <c r="B1662" s="52" t="inlineStr">
        <is>
          <t>Base</t>
        </is>
      </c>
      <c r="C1662" s="58" t="inlineStr">
        <is>
          <t>Cylinder</t>
        </is>
      </c>
      <c r="D1662" s="60" t="inlineStr">
        <is>
          <t>Wire coil turn</t>
        </is>
      </c>
      <c r="E1662" s="52" t="inlineStr">
        <is>
          <t>BASE-246</t>
        </is>
      </c>
      <c r="F1662" s="52" t="n">
        <v>2</v>
      </c>
      <c r="G1662" s="54" t="n">
        <v>0.0350000001</v>
      </c>
      <c r="H1662" s="54" t="n">
        <v>0.0350000001</v>
      </c>
      <c r="I1662" s="54" t="n">
        <v>0.404970139</v>
      </c>
      <c r="J1662" s="54" t="n">
        <v>0</v>
      </c>
      <c r="K1662" s="54" t="n">
        <v>35.2893181</v>
      </c>
      <c r="L1662" s="54" t="n">
        <v>0</v>
      </c>
      <c r="M1662" s="54" t="n">
        <v>27.9060974</v>
      </c>
      <c r="N1662" s="54" t="n">
        <v>1.47091031</v>
      </c>
      <c r="O1662" s="54" t="n">
        <v>19.4240494</v>
      </c>
      <c r="P1662" s="52" t="inlineStr">
        <is>
          <t>Flat</t>
        </is>
      </c>
      <c r="Q1662" s="52" t="inlineStr">
        <is>
          <t>Metal</t>
        </is>
      </c>
      <c r="R1662" s="54" t="n">
        <v>0.45</v>
      </c>
      <c r="S1662" s="54" t="n">
        <v>0.35</v>
      </c>
      <c r="T1662" s="54" t="n">
        <v>0.15</v>
      </c>
      <c r="U1662" s="54" t="n">
        <v>0</v>
      </c>
      <c r="V1662" s="52" t="inlineStr">
        <is>
          <t>No</t>
        </is>
      </c>
      <c r="W1662" s="52" t="inlineStr">
        <is>
          <t>No</t>
        </is>
      </c>
      <c r="X1662" s="52" t="inlineStr">
        <is>
          <t>-</t>
        </is>
      </c>
      <c r="Y1662" s="52" t="inlineStr">
        <is>
          <t>One turn of a concertina coil</t>
        </is>
      </c>
    </row>
    <row r="1663" outlineLevel="1">
      <c r="A1663" s="52" t="inlineStr">
        <is>
          <t>BASE-286</t>
        </is>
      </c>
      <c r="B1663" s="52" t="inlineStr">
        <is>
          <t>Base</t>
        </is>
      </c>
      <c r="C1663" s="58" t="inlineStr">
        <is>
          <t>Cylinder</t>
        </is>
      </c>
      <c r="D1663" s="60" t="inlineStr">
        <is>
          <t>Wire coil turn</t>
        </is>
      </c>
      <c r="E1663" s="52" t="inlineStr">
        <is>
          <t>BASE-246</t>
        </is>
      </c>
      <c r="F1663" s="52" t="n">
        <v>2</v>
      </c>
      <c r="G1663" s="54" t="n">
        <v>0.0350000001</v>
      </c>
      <c r="H1663" s="54" t="n">
        <v>0.0350000001</v>
      </c>
      <c r="I1663" s="54" t="n">
        <v>0.404969513</v>
      </c>
      <c r="J1663" s="54" t="n">
        <v>-54.3535385</v>
      </c>
      <c r="K1663" s="54" t="n">
        <v>19.1294727</v>
      </c>
      <c r="L1663" s="54" t="n">
        <v>0</v>
      </c>
      <c r="M1663" s="54" t="n">
        <v>28.0617447</v>
      </c>
      <c r="N1663" s="54" t="n">
        <v>1.63545513</v>
      </c>
      <c r="O1663" s="54" t="n">
        <v>19.7008152</v>
      </c>
      <c r="P1663" s="52" t="inlineStr">
        <is>
          <t>Flat</t>
        </is>
      </c>
      <c r="Q1663" s="52" t="inlineStr">
        <is>
          <t>Metal</t>
        </is>
      </c>
      <c r="R1663" s="54" t="n">
        <v>0.45</v>
      </c>
      <c r="S1663" s="54" t="n">
        <v>0.35</v>
      </c>
      <c r="T1663" s="54" t="n">
        <v>0.15</v>
      </c>
      <c r="U1663" s="54" t="n">
        <v>0</v>
      </c>
      <c r="V1663" s="52" t="inlineStr">
        <is>
          <t>No</t>
        </is>
      </c>
      <c r="W1663" s="52" t="inlineStr">
        <is>
          <t>No</t>
        </is>
      </c>
      <c r="X1663" s="52" t="inlineStr">
        <is>
          <t>-</t>
        </is>
      </c>
      <c r="Y1663" s="52" t="inlineStr">
        <is>
          <t>One turn of a concertina coil</t>
        </is>
      </c>
    </row>
    <row r="1664" outlineLevel="1">
      <c r="A1664" s="52" t="inlineStr">
        <is>
          <t>BASE-287</t>
        </is>
      </c>
      <c r="B1664" s="52" t="inlineStr">
        <is>
          <t>Base</t>
        </is>
      </c>
      <c r="C1664" s="58" t="inlineStr">
        <is>
          <t>Cylinder</t>
        </is>
      </c>
      <c r="D1664" s="60" t="inlineStr">
        <is>
          <t>Razor strand</t>
        </is>
      </c>
      <c r="E1664" s="52" t="inlineStr">
        <is>
          <t>BASE-246</t>
        </is>
      </c>
      <c r="F1664" s="52" t="n">
        <v>2</v>
      </c>
      <c r="G1664" s="54" t="n">
        <v>0.0299999993</v>
      </c>
      <c r="H1664" s="54" t="n">
        <v>0.0299999993</v>
      </c>
      <c r="I1664" s="54" t="n">
        <v>3.99075532</v>
      </c>
      <c r="J1664" s="54" t="n">
        <v>0</v>
      </c>
      <c r="K1664" s="54" t="n">
        <v>-31.1215134</v>
      </c>
      <c r="L1664" s="54" t="n">
        <v>0</v>
      </c>
      <c r="M1664" s="54" t="n">
        <v>29.0563221</v>
      </c>
      <c r="N1664" s="54" t="n">
        <v>2.0999999</v>
      </c>
      <c r="O1664" s="54" t="n">
        <v>17.5427647</v>
      </c>
      <c r="P1664" s="52" t="inlineStr">
        <is>
          <t>Flat</t>
        </is>
      </c>
      <c r="Q1664" s="52" t="inlineStr">
        <is>
          <t>Metal</t>
        </is>
      </c>
      <c r="R1664" s="54" t="n">
        <v>0.45</v>
      </c>
      <c r="S1664" s="54" t="n">
        <v>0.35</v>
      </c>
      <c r="T1664" s="54" t="n">
        <v>0.15</v>
      </c>
      <c r="U1664" s="54" t="n">
        <v>0</v>
      </c>
      <c r="V1664" s="52" t="inlineStr">
        <is>
          <t>No</t>
        </is>
      </c>
      <c r="W1664" s="52" t="inlineStr">
        <is>
          <t>No</t>
        </is>
      </c>
      <c r="X1664" s="52" t="inlineStr">
        <is>
          <t>-</t>
        </is>
      </c>
      <c r="Y1664" s="52" t="inlineStr">
        <is>
          <t>Strand tying neighbouring coils</t>
        </is>
      </c>
    </row>
    <row r="1665" outlineLevel="1">
      <c r="A1665" s="52" t="inlineStr">
        <is>
          <t>BASE-288</t>
        </is>
      </c>
      <c r="B1665" s="52" t="inlineStr">
        <is>
          <t>Base</t>
        </is>
      </c>
      <c r="C1665" s="58" t="inlineStr">
        <is>
          <t>Cylinder</t>
        </is>
      </c>
      <c r="D1665" s="60" t="inlineStr">
        <is>
          <t>Wire coil turn</t>
        </is>
      </c>
      <c r="E1665" s="52" t="inlineStr">
        <is>
          <t>BASE-246</t>
        </is>
      </c>
      <c r="F1665" s="52" t="n">
        <v>2</v>
      </c>
      <c r="G1665" s="54" t="n">
        <v>0.0350000001</v>
      </c>
      <c r="H1665" s="54" t="n">
        <v>0.0350000001</v>
      </c>
      <c r="I1665" s="54" t="n">
        <v>0.404969156</v>
      </c>
      <c r="J1665" s="54" t="n">
        <v>-54.3535843</v>
      </c>
      <c r="K1665" s="54" t="n">
        <v>-94.83020019999999</v>
      </c>
      <c r="L1665" s="54" t="n">
        <v>0</v>
      </c>
      <c r="M1665" s="54" t="n">
        <v>26.0212593</v>
      </c>
      <c r="N1665" s="54" t="n">
        <v>1.96454477</v>
      </c>
      <c r="O1665" s="54" t="n">
        <v>22.3266144</v>
      </c>
      <c r="P1665" s="52" t="inlineStr">
        <is>
          <t>Flat</t>
        </is>
      </c>
      <c r="Q1665" s="52" t="inlineStr">
        <is>
          <t>Metal</t>
        </is>
      </c>
      <c r="R1665" s="54" t="n">
        <v>0.45</v>
      </c>
      <c r="S1665" s="54" t="n">
        <v>0.35</v>
      </c>
      <c r="T1665" s="54" t="n">
        <v>0.15</v>
      </c>
      <c r="U1665" s="54" t="n">
        <v>0</v>
      </c>
      <c r="V1665" s="52" t="inlineStr">
        <is>
          <t>No</t>
        </is>
      </c>
      <c r="W1665" s="52" t="inlineStr">
        <is>
          <t>No</t>
        </is>
      </c>
      <c r="X1665" s="52" t="inlineStr">
        <is>
          <t>-</t>
        </is>
      </c>
      <c r="Y1665" s="52" t="inlineStr">
        <is>
          <t>One turn of a concertina coil</t>
        </is>
      </c>
    </row>
    <row r="1666" outlineLevel="1">
      <c r="A1666" s="52" t="inlineStr">
        <is>
          <t>BASE-289</t>
        </is>
      </c>
      <c r="B1666" s="52" t="inlineStr">
        <is>
          <t>Base</t>
        </is>
      </c>
      <c r="C1666" s="58" t="inlineStr">
        <is>
          <t>Cylinder</t>
        </is>
      </c>
      <c r="D1666" s="60" t="inlineStr">
        <is>
          <t>Wire coil turn</t>
        </is>
      </c>
      <c r="E1666" s="52" t="inlineStr">
        <is>
          <t>BASE-246</t>
        </is>
      </c>
      <c r="F1666" s="52" t="n">
        <v>2</v>
      </c>
      <c r="G1666" s="54" t="n">
        <v>0.0350000001</v>
      </c>
      <c r="H1666" s="54" t="n">
        <v>0.0350000001</v>
      </c>
      <c r="I1666" s="54" t="n">
        <v>0.404968768</v>
      </c>
      <c r="J1666" s="54" t="n">
        <v>0</v>
      </c>
      <c r="K1666" s="54" t="n">
        <v>-110.990242</v>
      </c>
      <c r="L1666" s="54" t="n">
        <v>0</v>
      </c>
      <c r="M1666" s="54" t="n">
        <v>25.7146263</v>
      </c>
      <c r="N1666" s="54" t="n">
        <v>2.12908959</v>
      </c>
      <c r="O1666" s="54" t="n">
        <v>22.2441483</v>
      </c>
      <c r="P1666" s="52" t="inlineStr">
        <is>
          <t>Flat</t>
        </is>
      </c>
      <c r="Q1666" s="52" t="inlineStr">
        <is>
          <t>Metal</t>
        </is>
      </c>
      <c r="R1666" s="54" t="n">
        <v>0.45</v>
      </c>
      <c r="S1666" s="54" t="n">
        <v>0.35</v>
      </c>
      <c r="T1666" s="54" t="n">
        <v>0.15</v>
      </c>
      <c r="U1666" s="54" t="n">
        <v>0</v>
      </c>
      <c r="V1666" s="52" t="inlineStr">
        <is>
          <t>No</t>
        </is>
      </c>
      <c r="W1666" s="52" t="inlineStr">
        <is>
          <t>No</t>
        </is>
      </c>
      <c r="X1666" s="52" t="inlineStr">
        <is>
          <t>-</t>
        </is>
      </c>
      <c r="Y1666" s="52" t="inlineStr">
        <is>
          <t>One turn of a concertina coil</t>
        </is>
      </c>
    </row>
    <row r="1667" outlineLevel="1">
      <c r="A1667" s="52" t="inlineStr">
        <is>
          <t>BASE-290</t>
        </is>
      </c>
      <c r="B1667" s="52" t="inlineStr">
        <is>
          <t>Base</t>
        </is>
      </c>
      <c r="C1667" s="58" t="inlineStr">
        <is>
          <t>Cylinder</t>
        </is>
      </c>
      <c r="D1667" s="60" t="inlineStr">
        <is>
          <t>Wire coil turn</t>
        </is>
      </c>
      <c r="E1667" s="52" t="inlineStr">
        <is>
          <t>BASE-246</t>
        </is>
      </c>
      <c r="F1667" s="52" t="n">
        <v>2</v>
      </c>
      <c r="G1667" s="54" t="n">
        <v>0.0350000001</v>
      </c>
      <c r="H1667" s="54" t="n">
        <v>0.0350000001</v>
      </c>
      <c r="I1667" s="54" t="n">
        <v>0.404969156</v>
      </c>
      <c r="J1667" s="54" t="n">
        <v>54.3535843</v>
      </c>
      <c r="K1667" s="54" t="n">
        <v>-94.83020019999999</v>
      </c>
      <c r="L1667" s="54" t="n">
        <v>0</v>
      </c>
      <c r="M1667" s="54" t="n">
        <v>25.4079933</v>
      </c>
      <c r="N1667" s="54" t="n">
        <v>1.96454477</v>
      </c>
      <c r="O1667" s="54" t="n">
        <v>22.1616783</v>
      </c>
      <c r="P1667" s="52" t="inlineStr">
        <is>
          <t>Flat</t>
        </is>
      </c>
      <c r="Q1667" s="52" t="inlineStr">
        <is>
          <t>Metal</t>
        </is>
      </c>
      <c r="R1667" s="54" t="n">
        <v>0.45</v>
      </c>
      <c r="S1667" s="54" t="n">
        <v>0.35</v>
      </c>
      <c r="T1667" s="54" t="n">
        <v>0.15</v>
      </c>
      <c r="U1667" s="54" t="n">
        <v>0</v>
      </c>
      <c r="V1667" s="52" t="inlineStr">
        <is>
          <t>No</t>
        </is>
      </c>
      <c r="W1667" s="52" t="inlineStr">
        <is>
          <t>No</t>
        </is>
      </c>
      <c r="X1667" s="52" t="inlineStr">
        <is>
          <t>-</t>
        </is>
      </c>
      <c r="Y1667" s="52" t="inlineStr">
        <is>
          <t>One turn of a concertina coil</t>
        </is>
      </c>
    </row>
    <row r="1668" outlineLevel="1">
      <c r="A1668" s="52" t="inlineStr">
        <is>
          <t>BASE-291</t>
        </is>
      </c>
      <c r="B1668" s="52" t="inlineStr">
        <is>
          <t>Base</t>
        </is>
      </c>
      <c r="C1668" s="58" t="inlineStr">
        <is>
          <t>Cylinder</t>
        </is>
      </c>
      <c r="D1668" s="60" t="inlineStr">
        <is>
          <t>Wire coil turn</t>
        </is>
      </c>
      <c r="E1668" s="52" t="inlineStr">
        <is>
          <t>BASE-246</t>
        </is>
      </c>
      <c r="F1668" s="52" t="n">
        <v>2</v>
      </c>
      <c r="G1668" s="54" t="n">
        <v>0.0350000001</v>
      </c>
      <c r="H1668" s="54" t="n">
        <v>0.0350000001</v>
      </c>
      <c r="I1668" s="54" t="n">
        <v>0.404968709</v>
      </c>
      <c r="J1668" s="54" t="n">
        <v>54.3536682</v>
      </c>
      <c r="K1668" s="54" t="n">
        <v>12.401186</v>
      </c>
      <c r="L1668" s="54" t="n">
        <v>0</v>
      </c>
      <c r="M1668" s="54" t="n">
        <v>25.3157501</v>
      </c>
      <c r="N1668" s="54" t="n">
        <v>1.63545513</v>
      </c>
      <c r="O1668" s="54" t="n">
        <v>22.2669945</v>
      </c>
      <c r="P1668" s="52" t="inlineStr">
        <is>
          <t>Flat</t>
        </is>
      </c>
      <c r="Q1668" s="52" t="inlineStr">
        <is>
          <t>Metal</t>
        </is>
      </c>
      <c r="R1668" s="54" t="n">
        <v>0.45</v>
      </c>
      <c r="S1668" s="54" t="n">
        <v>0.35</v>
      </c>
      <c r="T1668" s="54" t="n">
        <v>0.15</v>
      </c>
      <c r="U1668" s="54" t="n">
        <v>0</v>
      </c>
      <c r="V1668" s="52" t="inlineStr">
        <is>
          <t>No</t>
        </is>
      </c>
      <c r="W1668" s="52" t="inlineStr">
        <is>
          <t>No</t>
        </is>
      </c>
      <c r="X1668" s="52" t="inlineStr">
        <is>
          <t>-</t>
        </is>
      </c>
      <c r="Y1668" s="52" t="inlineStr">
        <is>
          <t>One turn of a concertina coil</t>
        </is>
      </c>
    </row>
    <row r="1669" outlineLevel="1">
      <c r="A1669" s="52" t="inlineStr">
        <is>
          <t>BASE-292</t>
        </is>
      </c>
      <c r="B1669" s="52" t="inlineStr">
        <is>
          <t>Base</t>
        </is>
      </c>
      <c r="C1669" s="58" t="inlineStr">
        <is>
          <t>Cylinder</t>
        </is>
      </c>
      <c r="D1669" s="60" t="inlineStr">
        <is>
          <t>Wire coil turn</t>
        </is>
      </c>
      <c r="E1669" s="52" t="inlineStr">
        <is>
          <t>BASE-246</t>
        </is>
      </c>
      <c r="F1669" s="52" t="n">
        <v>2</v>
      </c>
      <c r="G1669" s="54" t="n">
        <v>0.0350000001</v>
      </c>
      <c r="H1669" s="54" t="n">
        <v>0.0350000001</v>
      </c>
      <c r="I1669" s="54" t="n">
        <v>0.404969811</v>
      </c>
      <c r="J1669" s="54" t="n">
        <v>0</v>
      </c>
      <c r="K1669" s="54" t="n">
        <v>28.5599766</v>
      </c>
      <c r="L1669" s="54" t="n">
        <v>0</v>
      </c>
      <c r="M1669" s="54" t="n">
        <v>25.4378948</v>
      </c>
      <c r="N1669" s="54" t="n">
        <v>1.47091031</v>
      </c>
      <c r="O1669" s="54" t="n">
        <v>22.5600891</v>
      </c>
      <c r="P1669" s="52" t="inlineStr">
        <is>
          <t>Flat</t>
        </is>
      </c>
      <c r="Q1669" s="52" t="inlineStr">
        <is>
          <t>Metal</t>
        </is>
      </c>
      <c r="R1669" s="54" t="n">
        <v>0.45</v>
      </c>
      <c r="S1669" s="54" t="n">
        <v>0.35</v>
      </c>
      <c r="T1669" s="54" t="n">
        <v>0.15</v>
      </c>
      <c r="U1669" s="54" t="n">
        <v>0</v>
      </c>
      <c r="V1669" s="52" t="inlineStr">
        <is>
          <t>No</t>
        </is>
      </c>
      <c r="W1669" s="52" t="inlineStr">
        <is>
          <t>No</t>
        </is>
      </c>
      <c r="X1669" s="52" t="inlineStr">
        <is>
          <t>-</t>
        </is>
      </c>
      <c r="Y1669" s="52" t="inlineStr">
        <is>
          <t>One turn of a concertina coil</t>
        </is>
      </c>
    </row>
    <row r="1670" outlineLevel="1">
      <c r="A1670" s="52" t="inlineStr">
        <is>
          <t>BASE-293</t>
        </is>
      </c>
      <c r="B1670" s="52" t="inlineStr">
        <is>
          <t>Base</t>
        </is>
      </c>
      <c r="C1670" s="58" t="inlineStr">
        <is>
          <t>Cylinder</t>
        </is>
      </c>
      <c r="D1670" s="60" t="inlineStr">
        <is>
          <t>Wire coil turn</t>
        </is>
      </c>
      <c r="E1670" s="52" t="inlineStr">
        <is>
          <t>BASE-246</t>
        </is>
      </c>
      <c r="F1670" s="52" t="n">
        <v>2</v>
      </c>
      <c r="G1670" s="54" t="n">
        <v>0.0350000001</v>
      </c>
      <c r="H1670" s="54" t="n">
        <v>0.0350000001</v>
      </c>
      <c r="I1670" s="54" t="n">
        <v>0.40496856</v>
      </c>
      <c r="J1670" s="54" t="n">
        <v>-54.3537292</v>
      </c>
      <c r="K1670" s="54" t="n">
        <v>12.4007349</v>
      </c>
      <c r="L1670" s="54" t="n">
        <v>0</v>
      </c>
      <c r="M1670" s="54" t="n">
        <v>25.5600395</v>
      </c>
      <c r="N1670" s="54" t="n">
        <v>1.63545513</v>
      </c>
      <c r="O1670" s="54" t="n">
        <v>22.8531876</v>
      </c>
      <c r="P1670" s="52" t="inlineStr">
        <is>
          <t>Flat</t>
        </is>
      </c>
      <c r="Q1670" s="52" t="inlineStr">
        <is>
          <t>Metal</t>
        </is>
      </c>
      <c r="R1670" s="54" t="n">
        <v>0.45</v>
      </c>
      <c r="S1670" s="54" t="n">
        <v>0.35</v>
      </c>
      <c r="T1670" s="54" t="n">
        <v>0.15</v>
      </c>
      <c r="U1670" s="54" t="n">
        <v>0</v>
      </c>
      <c r="V1670" s="52" t="inlineStr">
        <is>
          <t>No</t>
        </is>
      </c>
      <c r="W1670" s="52" t="inlineStr">
        <is>
          <t>No</t>
        </is>
      </c>
      <c r="X1670" s="52" t="inlineStr">
        <is>
          <t>-</t>
        </is>
      </c>
      <c r="Y1670" s="52" t="inlineStr">
        <is>
          <t>One turn of a concertina coil</t>
        </is>
      </c>
    </row>
    <row r="1671" outlineLevel="1">
      <c r="A1671" s="52" t="inlineStr">
        <is>
          <t>BASE-294</t>
        </is>
      </c>
      <c r="B1671" s="52" t="inlineStr">
        <is>
          <t>Base</t>
        </is>
      </c>
      <c r="C1671" s="58" t="inlineStr">
        <is>
          <t>Cylinder</t>
        </is>
      </c>
      <c r="D1671" s="60" t="inlineStr">
        <is>
          <t>Razor strand</t>
        </is>
      </c>
      <c r="E1671" s="52" t="inlineStr">
        <is>
          <t>BASE-246</t>
        </is>
      </c>
      <c r="F1671" s="52" t="n">
        <v>2</v>
      </c>
      <c r="G1671" s="54" t="n">
        <v>0.0299999993</v>
      </c>
      <c r="H1671" s="54" t="n">
        <v>0.0299999993</v>
      </c>
      <c r="I1671" s="54" t="n">
        <v>3.99076152</v>
      </c>
      <c r="J1671" s="54" t="n">
        <v>0</v>
      </c>
      <c r="K1671" s="54" t="n">
        <v>-37.8504562</v>
      </c>
      <c r="L1671" s="54" t="n">
        <v>0</v>
      </c>
      <c r="M1671" s="54" t="n">
        <v>26.8006306</v>
      </c>
      <c r="N1671" s="54" t="n">
        <v>2.0999999</v>
      </c>
      <c r="O1671" s="54" t="n">
        <v>20.8265362</v>
      </c>
      <c r="P1671" s="52" t="inlineStr">
        <is>
          <t>Flat</t>
        </is>
      </c>
      <c r="Q1671" s="52" t="inlineStr">
        <is>
          <t>Metal</t>
        </is>
      </c>
      <c r="R1671" s="54" t="n">
        <v>0.45</v>
      </c>
      <c r="S1671" s="54" t="n">
        <v>0.35</v>
      </c>
      <c r="T1671" s="54" t="n">
        <v>0.15</v>
      </c>
      <c r="U1671" s="54" t="n">
        <v>0</v>
      </c>
      <c r="V1671" s="52" t="inlineStr">
        <is>
          <t>No</t>
        </is>
      </c>
      <c r="W1671" s="52" t="inlineStr">
        <is>
          <t>No</t>
        </is>
      </c>
      <c r="X1671" s="52" t="inlineStr">
        <is>
          <t>-</t>
        </is>
      </c>
      <c r="Y1671" s="52" t="inlineStr">
        <is>
          <t>Strand tying neighbouring coils</t>
        </is>
      </c>
    </row>
    <row r="1672" outlineLevel="1">
      <c r="A1672" s="52" t="inlineStr">
        <is>
          <t>BASE-295</t>
        </is>
      </c>
      <c r="B1672" s="52" t="inlineStr">
        <is>
          <t>Base</t>
        </is>
      </c>
      <c r="C1672" s="58" t="inlineStr">
        <is>
          <t>Cylinder</t>
        </is>
      </c>
      <c r="D1672" s="60" t="inlineStr">
        <is>
          <t>Wire coil turn</t>
        </is>
      </c>
      <c r="E1672" s="52" t="inlineStr">
        <is>
          <t>BASE-246</t>
        </is>
      </c>
      <c r="F1672" s="52" t="n">
        <v>2</v>
      </c>
      <c r="G1672" s="54" t="n">
        <v>0.0350000001</v>
      </c>
      <c r="H1672" s="54" t="n">
        <v>0.0350000001</v>
      </c>
      <c r="I1672" s="54" t="n">
        <v>0.404968619</v>
      </c>
      <c r="J1672" s="54" t="n">
        <v>-54.3536911</v>
      </c>
      <c r="K1672" s="54" t="n">
        <v>-101.560028</v>
      </c>
      <c r="L1672" s="54" t="n">
        <v>0</v>
      </c>
      <c r="M1672" s="54" t="n">
        <v>23.2259407</v>
      </c>
      <c r="N1672" s="54" t="n">
        <v>1.96454477</v>
      </c>
      <c r="O1672" s="54" t="n">
        <v>25.2218056</v>
      </c>
      <c r="P1672" s="52" t="inlineStr">
        <is>
          <t>Flat</t>
        </is>
      </c>
      <c r="Q1672" s="52" t="inlineStr">
        <is>
          <t>Metal</t>
        </is>
      </c>
      <c r="R1672" s="54" t="n">
        <v>0.45</v>
      </c>
      <c r="S1672" s="54" t="n">
        <v>0.35</v>
      </c>
      <c r="T1672" s="54" t="n">
        <v>0.15</v>
      </c>
      <c r="U1672" s="54" t="n">
        <v>0</v>
      </c>
      <c r="V1672" s="52" t="inlineStr">
        <is>
          <t>No</t>
        </is>
      </c>
      <c r="W1672" s="52" t="inlineStr">
        <is>
          <t>No</t>
        </is>
      </c>
      <c r="X1672" s="52" t="inlineStr">
        <is>
          <t>-</t>
        </is>
      </c>
      <c r="Y1672" s="52" t="inlineStr">
        <is>
          <t>One turn of a concertina coil</t>
        </is>
      </c>
    </row>
    <row r="1673" outlineLevel="1">
      <c r="A1673" s="52" t="inlineStr">
        <is>
          <t>BASE-296</t>
        </is>
      </c>
      <c r="B1673" s="52" t="inlineStr">
        <is>
          <t>Base</t>
        </is>
      </c>
      <c r="C1673" s="58" t="inlineStr">
        <is>
          <t>Cylinder</t>
        </is>
      </c>
      <c r="D1673" s="60" t="inlineStr">
        <is>
          <t>Wire coil turn</t>
        </is>
      </c>
      <c r="E1673" s="52" t="inlineStr">
        <is>
          <t>BASE-246</t>
        </is>
      </c>
      <c r="F1673" s="52" t="n">
        <v>2</v>
      </c>
      <c r="G1673" s="54" t="n">
        <v>0.0350000001</v>
      </c>
      <c r="H1673" s="54" t="n">
        <v>0.0350000001</v>
      </c>
      <c r="I1673" s="54" t="n">
        <v>0.404970258</v>
      </c>
      <c r="J1673" s="54" t="n">
        <v>0</v>
      </c>
      <c r="K1673" s="54" t="n">
        <v>-117.718971</v>
      </c>
      <c r="L1673" s="54" t="n">
        <v>0</v>
      </c>
      <c r="M1673" s="54" t="n">
        <v>22.9310837</v>
      </c>
      <c r="N1673" s="54" t="n">
        <v>2.12908959</v>
      </c>
      <c r="O1673" s="54" t="n">
        <v>25.1039753</v>
      </c>
      <c r="P1673" s="52" t="inlineStr">
        <is>
          <t>Flat</t>
        </is>
      </c>
      <c r="Q1673" s="52" t="inlineStr">
        <is>
          <t>Metal</t>
        </is>
      </c>
      <c r="R1673" s="54" t="n">
        <v>0.45</v>
      </c>
      <c r="S1673" s="54" t="n">
        <v>0.35</v>
      </c>
      <c r="T1673" s="54" t="n">
        <v>0.15</v>
      </c>
      <c r="U1673" s="54" t="n">
        <v>0</v>
      </c>
      <c r="V1673" s="52" t="inlineStr">
        <is>
          <t>No</t>
        </is>
      </c>
      <c r="W1673" s="52" t="inlineStr">
        <is>
          <t>No</t>
        </is>
      </c>
      <c r="X1673" s="52" t="inlineStr">
        <is>
          <t>-</t>
        </is>
      </c>
      <c r="Y1673" s="52" t="inlineStr">
        <is>
          <t>One turn of a concertina coil</t>
        </is>
      </c>
    </row>
    <row r="1674" outlineLevel="1">
      <c r="A1674" s="52" t="inlineStr">
        <is>
          <t>BASE-297</t>
        </is>
      </c>
      <c r="B1674" s="52" t="inlineStr">
        <is>
          <t>Base</t>
        </is>
      </c>
      <c r="C1674" s="58" t="inlineStr">
        <is>
          <t>Cylinder</t>
        </is>
      </c>
      <c r="D1674" s="60" t="inlineStr">
        <is>
          <t>Wire coil turn</t>
        </is>
      </c>
      <c r="E1674" s="52" t="inlineStr">
        <is>
          <t>BASE-246</t>
        </is>
      </c>
      <c r="F1674" s="52" t="n">
        <v>2</v>
      </c>
      <c r="G1674" s="54" t="n">
        <v>0.0350000001</v>
      </c>
      <c r="H1674" s="54" t="n">
        <v>0.0350000001</v>
      </c>
      <c r="I1674" s="54" t="n">
        <v>0.404968381</v>
      </c>
      <c r="J1674" s="54" t="n">
        <v>54.3537331</v>
      </c>
      <c r="K1674" s="54" t="n">
        <v>-101.55957</v>
      </c>
      <c r="L1674" s="54" t="n">
        <v>0</v>
      </c>
      <c r="M1674" s="54" t="n">
        <v>22.6362247</v>
      </c>
      <c r="N1674" s="54" t="n">
        <v>1.96454477</v>
      </c>
      <c r="O1674" s="54" t="n">
        <v>24.986145</v>
      </c>
      <c r="P1674" s="52" t="inlineStr">
        <is>
          <t>Flat</t>
        </is>
      </c>
      <c r="Q1674" s="52" t="inlineStr">
        <is>
          <t>Metal</t>
        </is>
      </c>
      <c r="R1674" s="54" t="n">
        <v>0.45</v>
      </c>
      <c r="S1674" s="54" t="n">
        <v>0.35</v>
      </c>
      <c r="T1674" s="54" t="n">
        <v>0.15</v>
      </c>
      <c r="U1674" s="54" t="n">
        <v>0</v>
      </c>
      <c r="V1674" s="52" t="inlineStr">
        <is>
          <t>No</t>
        </is>
      </c>
      <c r="W1674" s="52" t="inlineStr">
        <is>
          <t>No</t>
        </is>
      </c>
      <c r="X1674" s="52" t="inlineStr">
        <is>
          <t>-</t>
        </is>
      </c>
      <c r="Y1674" s="52" t="inlineStr">
        <is>
          <t>One turn of a concertina coil</t>
        </is>
      </c>
    </row>
    <row r="1675" outlineLevel="1">
      <c r="A1675" s="52" t="inlineStr">
        <is>
          <t>BASE-298</t>
        </is>
      </c>
      <c r="B1675" s="52" t="inlineStr">
        <is>
          <t>Base</t>
        </is>
      </c>
      <c r="C1675" s="58" t="inlineStr">
        <is>
          <t>Cylinder</t>
        </is>
      </c>
      <c r="D1675" s="60" t="inlineStr">
        <is>
          <t>Wire coil turn</t>
        </is>
      </c>
      <c r="E1675" s="52" t="inlineStr">
        <is>
          <t>BASE-246</t>
        </is>
      </c>
      <c r="F1675" s="52" t="n">
        <v>2</v>
      </c>
      <c r="G1675" s="54" t="n">
        <v>0.0350000001</v>
      </c>
      <c r="H1675" s="54" t="n">
        <v>0.0350000001</v>
      </c>
      <c r="I1675" s="54" t="n">
        <v>0.404969424</v>
      </c>
      <c r="J1675" s="54" t="n">
        <v>54.3535309</v>
      </c>
      <c r="K1675" s="54" t="n">
        <v>5.67138338</v>
      </c>
      <c r="L1675" s="54" t="n">
        <v>0</v>
      </c>
      <c r="M1675" s="54" t="n">
        <v>22.5322762</v>
      </c>
      <c r="N1675" s="54" t="n">
        <v>1.63545513</v>
      </c>
      <c r="O1675" s="54" t="n">
        <v>25.0799255</v>
      </c>
      <c r="P1675" s="52" t="inlineStr">
        <is>
          <t>Flat</t>
        </is>
      </c>
      <c r="Q1675" s="52" t="inlineStr">
        <is>
          <t>Metal</t>
        </is>
      </c>
      <c r="R1675" s="54" t="n">
        <v>0.45</v>
      </c>
      <c r="S1675" s="54" t="n">
        <v>0.35</v>
      </c>
      <c r="T1675" s="54" t="n">
        <v>0.15</v>
      </c>
      <c r="U1675" s="54" t="n">
        <v>0</v>
      </c>
      <c r="V1675" s="52" t="inlineStr">
        <is>
          <t>No</t>
        </is>
      </c>
      <c r="W1675" s="52" t="inlineStr">
        <is>
          <t>No</t>
        </is>
      </c>
      <c r="X1675" s="52" t="inlineStr">
        <is>
          <t>-</t>
        </is>
      </c>
      <c r="Y1675" s="52" t="inlineStr">
        <is>
          <t>One turn of a concertina coil</t>
        </is>
      </c>
    </row>
    <row r="1676" outlineLevel="1">
      <c r="A1676" s="52" t="inlineStr">
        <is>
          <t>BASE-299</t>
        </is>
      </c>
      <c r="B1676" s="52" t="inlineStr">
        <is>
          <t>Base</t>
        </is>
      </c>
      <c r="C1676" s="58" t="inlineStr">
        <is>
          <t>Cylinder</t>
        </is>
      </c>
      <c r="D1676" s="60" t="inlineStr">
        <is>
          <t>Wire coil turn</t>
        </is>
      </c>
      <c r="E1676" s="52" t="inlineStr">
        <is>
          <t>BASE-246</t>
        </is>
      </c>
      <c r="F1676" s="52" t="n">
        <v>2</v>
      </c>
      <c r="G1676" s="54" t="n">
        <v>0.0350000001</v>
      </c>
      <c r="H1676" s="54" t="n">
        <v>0.0350000001</v>
      </c>
      <c r="I1676" s="54" t="n">
        <v>0.404970378</v>
      </c>
      <c r="J1676" s="54" t="n">
        <v>0</v>
      </c>
      <c r="K1676" s="54" t="n">
        <v>21.8313236</v>
      </c>
      <c r="L1676" s="54" t="n">
        <v>0</v>
      </c>
      <c r="M1676" s="54" t="n">
        <v>22.619236</v>
      </c>
      <c r="N1676" s="54" t="n">
        <v>1.47091031</v>
      </c>
      <c r="O1676" s="54" t="n">
        <v>25.3853168</v>
      </c>
      <c r="P1676" s="52" t="inlineStr">
        <is>
          <t>Flat</t>
        </is>
      </c>
      <c r="Q1676" s="52" t="inlineStr">
        <is>
          <t>Metal</t>
        </is>
      </c>
      <c r="R1676" s="54" t="n">
        <v>0.45</v>
      </c>
      <c r="S1676" s="54" t="n">
        <v>0.35</v>
      </c>
      <c r="T1676" s="54" t="n">
        <v>0.15</v>
      </c>
      <c r="U1676" s="54" t="n">
        <v>0</v>
      </c>
      <c r="V1676" s="52" t="inlineStr">
        <is>
          <t>No</t>
        </is>
      </c>
      <c r="W1676" s="52" t="inlineStr">
        <is>
          <t>No</t>
        </is>
      </c>
      <c r="X1676" s="52" t="inlineStr">
        <is>
          <t>-</t>
        </is>
      </c>
      <c r="Y1676" s="52" t="inlineStr">
        <is>
          <t>One turn of a concertina coil</t>
        </is>
      </c>
    </row>
    <row r="1677" outlineLevel="1">
      <c r="A1677" s="52" t="inlineStr">
        <is>
          <t>BASE-300</t>
        </is>
      </c>
      <c r="B1677" s="52" t="inlineStr">
        <is>
          <t>Base</t>
        </is>
      </c>
      <c r="C1677" s="58" t="inlineStr">
        <is>
          <t>Cylinder</t>
        </is>
      </c>
      <c r="D1677" s="60" t="inlineStr">
        <is>
          <t>Wire coil turn</t>
        </is>
      </c>
      <c r="E1677" s="52" t="inlineStr">
        <is>
          <t>BASE-246</t>
        </is>
      </c>
      <c r="F1677" s="52" t="n">
        <v>2</v>
      </c>
      <c r="G1677" s="54" t="n">
        <v>0.0350000001</v>
      </c>
      <c r="H1677" s="54" t="n">
        <v>0.0350000001</v>
      </c>
      <c r="I1677" s="54" t="n">
        <v>0.404968411</v>
      </c>
      <c r="J1677" s="54" t="n">
        <v>-54.353756</v>
      </c>
      <c r="K1677" s="54" t="n">
        <v>5.67142868</v>
      </c>
      <c r="L1677" s="54" t="n">
        <v>0</v>
      </c>
      <c r="M1677" s="54" t="n">
        <v>22.7061977</v>
      </c>
      <c r="N1677" s="54" t="n">
        <v>1.63545513</v>
      </c>
      <c r="O1677" s="54" t="n">
        <v>25.6907063</v>
      </c>
      <c r="P1677" s="52" t="inlineStr">
        <is>
          <t>Flat</t>
        </is>
      </c>
      <c r="Q1677" s="52" t="inlineStr">
        <is>
          <t>Metal</t>
        </is>
      </c>
      <c r="R1677" s="54" t="n">
        <v>0.45</v>
      </c>
      <c r="S1677" s="54" t="n">
        <v>0.35</v>
      </c>
      <c r="T1677" s="54" t="n">
        <v>0.15</v>
      </c>
      <c r="U1677" s="54" t="n">
        <v>0</v>
      </c>
      <c r="V1677" s="52" t="inlineStr">
        <is>
          <t>No</t>
        </is>
      </c>
      <c r="W1677" s="52" t="inlineStr">
        <is>
          <t>No</t>
        </is>
      </c>
      <c r="X1677" s="52" t="inlineStr">
        <is>
          <t>-</t>
        </is>
      </c>
      <c r="Y1677" s="52" t="inlineStr">
        <is>
          <t>One turn of a concertina coil</t>
        </is>
      </c>
    </row>
    <row r="1678" outlineLevel="1">
      <c r="A1678" s="52" t="inlineStr">
        <is>
          <t>BASE-301</t>
        </is>
      </c>
      <c r="B1678" s="52" t="inlineStr">
        <is>
          <t>Base</t>
        </is>
      </c>
      <c r="C1678" s="58" t="inlineStr">
        <is>
          <t>Cylinder</t>
        </is>
      </c>
      <c r="D1678" s="60" t="inlineStr">
        <is>
          <t>Razor strand</t>
        </is>
      </c>
      <c r="E1678" s="52" t="inlineStr">
        <is>
          <t>BASE-246</t>
        </is>
      </c>
      <c r="F1678" s="52" t="n">
        <v>2</v>
      </c>
      <c r="G1678" s="54" t="n">
        <v>0.0299999993</v>
      </c>
      <c r="H1678" s="54" t="n">
        <v>0.0299999993</v>
      </c>
      <c r="I1678" s="54" t="n">
        <v>3.9907546</v>
      </c>
      <c r="J1678" s="54" t="n">
        <v>0</v>
      </c>
      <c r="K1678" s="54" t="n">
        <v>-44.579422</v>
      </c>
      <c r="L1678" s="54" t="n">
        <v>0</v>
      </c>
      <c r="M1678" s="54" t="n">
        <v>24.1757088</v>
      </c>
      <c r="N1678" s="54" t="n">
        <v>2.0999999</v>
      </c>
      <c r="O1678" s="54" t="n">
        <v>23.8233833</v>
      </c>
      <c r="P1678" s="52" t="inlineStr">
        <is>
          <t>Flat</t>
        </is>
      </c>
      <c r="Q1678" s="52" t="inlineStr">
        <is>
          <t>Metal</t>
        </is>
      </c>
      <c r="R1678" s="54" t="n">
        <v>0.45</v>
      </c>
      <c r="S1678" s="54" t="n">
        <v>0.35</v>
      </c>
      <c r="T1678" s="54" t="n">
        <v>0.15</v>
      </c>
      <c r="U1678" s="54" t="n">
        <v>0</v>
      </c>
      <c r="V1678" s="52" t="inlineStr">
        <is>
          <t>No</t>
        </is>
      </c>
      <c r="W1678" s="52" t="inlineStr">
        <is>
          <t>No</t>
        </is>
      </c>
      <c r="X1678" s="52" t="inlineStr">
        <is>
          <t>-</t>
        </is>
      </c>
      <c r="Y1678" s="52" t="inlineStr">
        <is>
          <t>Strand tying neighbouring coils</t>
        </is>
      </c>
    </row>
    <row r="1679" outlineLevel="1">
      <c r="A1679" s="52" t="inlineStr">
        <is>
          <t>BASE-302</t>
        </is>
      </c>
      <c r="B1679" s="52" t="inlineStr">
        <is>
          <t>Base</t>
        </is>
      </c>
      <c r="C1679" s="58" t="inlineStr">
        <is>
          <t>Cylinder</t>
        </is>
      </c>
      <c r="D1679" s="60" t="inlineStr">
        <is>
          <t>Wire coil turn</t>
        </is>
      </c>
      <c r="E1679" s="52" t="inlineStr">
        <is>
          <t>BASE-246</t>
        </is>
      </c>
      <c r="F1679" s="52" t="n">
        <v>2</v>
      </c>
      <c r="G1679" s="54" t="n">
        <v>0.0350000001</v>
      </c>
      <c r="H1679" s="54" t="n">
        <v>0.0350000001</v>
      </c>
      <c r="I1679" s="54" t="n">
        <v>0.404968917</v>
      </c>
      <c r="J1679" s="54" t="n">
        <v>-54.3536301</v>
      </c>
      <c r="K1679" s="54" t="n">
        <v>-108.288666</v>
      </c>
      <c r="L1679" s="54" t="n">
        <v>0</v>
      </c>
      <c r="M1679" s="54" t="n">
        <v>20.1106339</v>
      </c>
      <c r="N1679" s="54" t="n">
        <v>3.36454487</v>
      </c>
      <c r="O1679" s="54" t="n">
        <v>27.769516</v>
      </c>
      <c r="P1679" s="52" t="inlineStr">
        <is>
          <t>Flat</t>
        </is>
      </c>
      <c r="Q1679" s="52" t="inlineStr">
        <is>
          <t>Metal</t>
        </is>
      </c>
      <c r="R1679" s="54" t="n">
        <v>0.45</v>
      </c>
      <c r="S1679" s="54" t="n">
        <v>0.35</v>
      </c>
      <c r="T1679" s="54" t="n">
        <v>0.15</v>
      </c>
      <c r="U1679" s="54" t="n">
        <v>0</v>
      </c>
      <c r="V1679" s="52" t="inlineStr">
        <is>
          <t>No</t>
        </is>
      </c>
      <c r="W1679" s="52" t="inlineStr">
        <is>
          <t>No</t>
        </is>
      </c>
      <c r="X1679" s="52" t="inlineStr">
        <is>
          <t>-</t>
        </is>
      </c>
      <c r="Y1679" s="52" t="inlineStr">
        <is>
          <t>One turn of a concertina coil</t>
        </is>
      </c>
    </row>
    <row r="1680" outlineLevel="1">
      <c r="A1680" s="52" t="inlineStr">
        <is>
          <t>BASE-303</t>
        </is>
      </c>
      <c r="B1680" s="52" t="inlineStr">
        <is>
          <t>Base</t>
        </is>
      </c>
      <c r="C1680" s="58" t="inlineStr">
        <is>
          <t>Cylinder</t>
        </is>
      </c>
      <c r="D1680" s="60" t="inlineStr">
        <is>
          <t>Wire coil turn</t>
        </is>
      </c>
      <c r="E1680" s="52" t="inlineStr">
        <is>
          <t>BASE-246</t>
        </is>
      </c>
      <c r="F1680" s="52" t="n">
        <v>2</v>
      </c>
      <c r="G1680" s="54" t="n">
        <v>0.0350000001</v>
      </c>
      <c r="H1680" s="54" t="n">
        <v>0.0350000001</v>
      </c>
      <c r="I1680" s="54" t="n">
        <v>0.404968411</v>
      </c>
      <c r="J1680" s="54" t="n">
        <v>0</v>
      </c>
      <c r="K1680" s="54" t="n">
        <v>-124.447807</v>
      </c>
      <c r="L1680" s="54" t="n">
        <v>0</v>
      </c>
      <c r="M1680" s="54" t="n">
        <v>19.8316135</v>
      </c>
      <c r="N1680" s="54" t="n">
        <v>3.52908969</v>
      </c>
      <c r="O1680" s="54" t="n">
        <v>27.6179504</v>
      </c>
      <c r="P1680" s="52" t="inlineStr">
        <is>
          <t>Flat</t>
        </is>
      </c>
      <c r="Q1680" s="52" t="inlineStr">
        <is>
          <t>Metal</t>
        </is>
      </c>
      <c r="R1680" s="54" t="n">
        <v>0.45</v>
      </c>
      <c r="S1680" s="54" t="n">
        <v>0.35</v>
      </c>
      <c r="T1680" s="54" t="n">
        <v>0.15</v>
      </c>
      <c r="U1680" s="54" t="n">
        <v>0</v>
      </c>
      <c r="V1680" s="52" t="inlineStr">
        <is>
          <t>No</t>
        </is>
      </c>
      <c r="W1680" s="52" t="inlineStr">
        <is>
          <t>No</t>
        </is>
      </c>
      <c r="X1680" s="52" t="inlineStr">
        <is>
          <t>-</t>
        </is>
      </c>
      <c r="Y1680" s="52" t="inlineStr">
        <is>
          <t>One turn of a concertina coil</t>
        </is>
      </c>
    </row>
    <row r="1681" outlineLevel="1">
      <c r="A1681" s="52" t="inlineStr">
        <is>
          <t>BASE-304</t>
        </is>
      </c>
      <c r="B1681" s="52" t="inlineStr">
        <is>
          <t>Base</t>
        </is>
      </c>
      <c r="C1681" s="58" t="inlineStr">
        <is>
          <t>Cylinder</t>
        </is>
      </c>
      <c r="D1681" s="60" t="inlineStr">
        <is>
          <t>Wire coil turn</t>
        </is>
      </c>
      <c r="E1681" s="52" t="inlineStr">
        <is>
          <t>BASE-246</t>
        </is>
      </c>
      <c r="F1681" s="52" t="n">
        <v>2</v>
      </c>
      <c r="G1681" s="54" t="n">
        <v>0.0350000001</v>
      </c>
      <c r="H1681" s="54" t="n">
        <v>0.0350000001</v>
      </c>
      <c r="I1681" s="54" t="n">
        <v>0.404968917</v>
      </c>
      <c r="J1681" s="54" t="n">
        <v>54.3536301</v>
      </c>
      <c r="K1681" s="54" t="n">
        <v>-108.288666</v>
      </c>
      <c r="L1681" s="54" t="n">
        <v>0</v>
      </c>
      <c r="M1681" s="54" t="n">
        <v>19.5525932</v>
      </c>
      <c r="N1681" s="54" t="n">
        <v>3.36454487</v>
      </c>
      <c r="O1681" s="54" t="n">
        <v>27.4663849</v>
      </c>
      <c r="P1681" s="52" t="inlineStr">
        <is>
          <t>Flat</t>
        </is>
      </c>
      <c r="Q1681" s="52" t="inlineStr">
        <is>
          <t>Metal</t>
        </is>
      </c>
      <c r="R1681" s="54" t="n">
        <v>0.45</v>
      </c>
      <c r="S1681" s="54" t="n">
        <v>0.35</v>
      </c>
      <c r="T1681" s="54" t="n">
        <v>0.15</v>
      </c>
      <c r="U1681" s="54" t="n">
        <v>0</v>
      </c>
      <c r="V1681" s="52" t="inlineStr">
        <is>
          <t>No</t>
        </is>
      </c>
      <c r="W1681" s="52" t="inlineStr">
        <is>
          <t>No</t>
        </is>
      </c>
      <c r="X1681" s="52" t="inlineStr">
        <is>
          <t>-</t>
        </is>
      </c>
      <c r="Y1681" s="52" t="inlineStr">
        <is>
          <t>One turn of a concertina coil</t>
        </is>
      </c>
    </row>
    <row r="1682" outlineLevel="1">
      <c r="A1682" s="52" t="inlineStr">
        <is>
          <t>BASE-305</t>
        </is>
      </c>
      <c r="B1682" s="52" t="inlineStr">
        <is>
          <t>Base</t>
        </is>
      </c>
      <c r="C1682" s="58" t="inlineStr">
        <is>
          <t>Cylinder</t>
        </is>
      </c>
      <c r="D1682" s="60" t="inlineStr">
        <is>
          <t>Wire coil turn</t>
        </is>
      </c>
      <c r="E1682" s="52" t="inlineStr">
        <is>
          <t>BASE-246</t>
        </is>
      </c>
      <c r="F1682" s="52" t="n">
        <v>2</v>
      </c>
      <c r="G1682" s="54" t="n">
        <v>0.0350000001</v>
      </c>
      <c r="H1682" s="54" t="n">
        <v>0.0350000001</v>
      </c>
      <c r="I1682" s="54" t="n">
        <v>0.404968768</v>
      </c>
      <c r="J1682" s="54" t="n">
        <v>54.3536606</v>
      </c>
      <c r="K1682" s="54" t="n">
        <v>-1.05766237</v>
      </c>
      <c r="L1682" s="54" t="n">
        <v>0</v>
      </c>
      <c r="M1682" s="54" t="n">
        <v>19.4383717</v>
      </c>
      <c r="N1682" s="54" t="n">
        <v>3.03545523</v>
      </c>
      <c r="O1682" s="54" t="n">
        <v>27.5473366</v>
      </c>
      <c r="P1682" s="52" t="inlineStr">
        <is>
          <t>Flat</t>
        </is>
      </c>
      <c r="Q1682" s="52" t="inlineStr">
        <is>
          <t>Metal</t>
        </is>
      </c>
      <c r="R1682" s="54" t="n">
        <v>0.45</v>
      </c>
      <c r="S1682" s="54" t="n">
        <v>0.35</v>
      </c>
      <c r="T1682" s="54" t="n">
        <v>0.15</v>
      </c>
      <c r="U1682" s="54" t="n">
        <v>0</v>
      </c>
      <c r="V1682" s="52" t="inlineStr">
        <is>
          <t>No</t>
        </is>
      </c>
      <c r="W1682" s="52" t="inlineStr">
        <is>
          <t>No</t>
        </is>
      </c>
      <c r="X1682" s="52" t="inlineStr">
        <is>
          <t>-</t>
        </is>
      </c>
      <c r="Y1682" s="52" t="inlineStr">
        <is>
          <t>One turn of a concertina coil</t>
        </is>
      </c>
    </row>
    <row r="1683" outlineLevel="1">
      <c r="A1683" s="52" t="inlineStr">
        <is>
          <t>BASE-306</t>
        </is>
      </c>
      <c r="B1683" s="52" t="inlineStr">
        <is>
          <t>Base</t>
        </is>
      </c>
      <c r="C1683" s="58" t="inlineStr">
        <is>
          <t>Cylinder</t>
        </is>
      </c>
      <c r="D1683" s="60" t="inlineStr">
        <is>
          <t>Wire coil turn</t>
        </is>
      </c>
      <c r="E1683" s="52" t="inlineStr">
        <is>
          <t>BASE-246</t>
        </is>
      </c>
      <c r="F1683" s="52" t="n">
        <v>2</v>
      </c>
      <c r="G1683" s="54" t="n">
        <v>0.0350000001</v>
      </c>
      <c r="H1683" s="54" t="n">
        <v>0.0350000001</v>
      </c>
      <c r="I1683" s="54" t="n">
        <v>0.404970974</v>
      </c>
      <c r="J1683" s="54" t="n">
        <v>0</v>
      </c>
      <c r="K1683" s="54" t="n">
        <v>15.102603</v>
      </c>
      <c r="L1683" s="54" t="n">
        <v>0</v>
      </c>
      <c r="M1683" s="54" t="n">
        <v>19.4889507</v>
      </c>
      <c r="N1683" s="54" t="n">
        <v>2.87091041</v>
      </c>
      <c r="O1683" s="54" t="n">
        <v>27.8608131</v>
      </c>
      <c r="P1683" s="52" t="inlineStr">
        <is>
          <t>Flat</t>
        </is>
      </c>
      <c r="Q1683" s="52" t="inlineStr">
        <is>
          <t>Metal</t>
        </is>
      </c>
      <c r="R1683" s="54" t="n">
        <v>0.45</v>
      </c>
      <c r="S1683" s="54" t="n">
        <v>0.35</v>
      </c>
      <c r="T1683" s="54" t="n">
        <v>0.15</v>
      </c>
      <c r="U1683" s="54" t="n">
        <v>0</v>
      </c>
      <c r="V1683" s="52" t="inlineStr">
        <is>
          <t>No</t>
        </is>
      </c>
      <c r="W1683" s="52" t="inlineStr">
        <is>
          <t>No</t>
        </is>
      </c>
      <c r="X1683" s="52" t="inlineStr">
        <is>
          <t>-</t>
        </is>
      </c>
      <c r="Y1683" s="52" t="inlineStr">
        <is>
          <t>One turn of a concertina coil</t>
        </is>
      </c>
    </row>
    <row r="1684" outlineLevel="1">
      <c r="A1684" s="52" t="inlineStr">
        <is>
          <t>BASE-307</t>
        </is>
      </c>
      <c r="B1684" s="52" t="inlineStr">
        <is>
          <t>Base</t>
        </is>
      </c>
      <c r="C1684" s="58" t="inlineStr">
        <is>
          <t>Cylinder</t>
        </is>
      </c>
      <c r="D1684" s="60" t="inlineStr">
        <is>
          <t>Wire coil turn</t>
        </is>
      </c>
      <c r="E1684" s="52" t="inlineStr">
        <is>
          <t>BASE-246</t>
        </is>
      </c>
      <c r="F1684" s="52" t="n">
        <v>2</v>
      </c>
      <c r="G1684" s="54" t="n">
        <v>0.0350000001</v>
      </c>
      <c r="H1684" s="54" t="n">
        <v>0.0350000001</v>
      </c>
      <c r="I1684" s="54" t="n">
        <v>0.404968768</v>
      </c>
      <c r="J1684" s="54" t="n">
        <v>-54.3536606</v>
      </c>
      <c r="K1684" s="54" t="n">
        <v>-1.05766237</v>
      </c>
      <c r="L1684" s="54" t="n">
        <v>0</v>
      </c>
      <c r="M1684" s="54" t="n">
        <v>19.5395298</v>
      </c>
      <c r="N1684" s="54" t="n">
        <v>3.03545523</v>
      </c>
      <c r="O1684" s="54" t="n">
        <v>28.1742897</v>
      </c>
      <c r="P1684" s="52" t="inlineStr">
        <is>
          <t>Flat</t>
        </is>
      </c>
      <c r="Q1684" s="52" t="inlineStr">
        <is>
          <t>Metal</t>
        </is>
      </c>
      <c r="R1684" s="54" t="n">
        <v>0.45</v>
      </c>
      <c r="S1684" s="54" t="n">
        <v>0.35</v>
      </c>
      <c r="T1684" s="54" t="n">
        <v>0.15</v>
      </c>
      <c r="U1684" s="54" t="n">
        <v>0</v>
      </c>
      <c r="V1684" s="52" t="inlineStr">
        <is>
          <t>No</t>
        </is>
      </c>
      <c r="W1684" s="52" t="inlineStr">
        <is>
          <t>No</t>
        </is>
      </c>
      <c r="X1684" s="52" t="inlineStr">
        <is>
          <t>-</t>
        </is>
      </c>
      <c r="Y1684" s="52" t="inlineStr">
        <is>
          <t>One turn of a concertina coil</t>
        </is>
      </c>
    </row>
    <row r="1685" outlineLevel="1">
      <c r="A1685" s="52" t="inlineStr">
        <is>
          <t>BASE-308</t>
        </is>
      </c>
      <c r="B1685" s="52" t="inlineStr">
        <is>
          <t>Base</t>
        </is>
      </c>
      <c r="C1685" s="58" t="inlineStr">
        <is>
          <t>Cylinder</t>
        </is>
      </c>
      <c r="D1685" s="60" t="inlineStr">
        <is>
          <t>Razor strand</t>
        </is>
      </c>
      <c r="E1685" s="52" t="inlineStr">
        <is>
          <t>BASE-246</t>
        </is>
      </c>
      <c r="F1685" s="52" t="n">
        <v>2</v>
      </c>
      <c r="G1685" s="54" t="n">
        <v>0.0299999993</v>
      </c>
      <c r="H1685" s="54" t="n">
        <v>0.0299999993</v>
      </c>
      <c r="I1685" s="54" t="n">
        <v>4.22920418</v>
      </c>
      <c r="J1685" s="54" t="n">
        <v>-19.331398</v>
      </c>
      <c r="K1685" s="54" t="n">
        <v>-51.3084221</v>
      </c>
      <c r="L1685" s="54" t="n">
        <v>0</v>
      </c>
      <c r="M1685" s="54" t="n">
        <v>21.21772</v>
      </c>
      <c r="N1685" s="54" t="n">
        <v>2.79999995</v>
      </c>
      <c r="O1685" s="54" t="n">
        <v>26.4920139</v>
      </c>
      <c r="P1685" s="52" t="inlineStr">
        <is>
          <t>Flat</t>
        </is>
      </c>
      <c r="Q1685" s="52" t="inlineStr">
        <is>
          <t>Metal</t>
        </is>
      </c>
      <c r="R1685" s="54" t="n">
        <v>0.45</v>
      </c>
      <c r="S1685" s="54" t="n">
        <v>0.35</v>
      </c>
      <c r="T1685" s="54" t="n">
        <v>0.15</v>
      </c>
      <c r="U1685" s="54" t="n">
        <v>0</v>
      </c>
      <c r="V1685" s="52" t="inlineStr">
        <is>
          <t>No</t>
        </is>
      </c>
      <c r="W1685" s="52" t="inlineStr">
        <is>
          <t>No</t>
        </is>
      </c>
      <c r="X1685" s="52" t="inlineStr">
        <is>
          <t>-</t>
        </is>
      </c>
      <c r="Y1685" s="52" t="inlineStr">
        <is>
          <t>Strand tying neighbouring coils</t>
        </is>
      </c>
    </row>
    <row r="1686" outlineLevel="1">
      <c r="A1686" s="52" t="inlineStr">
        <is>
          <t>BASE-309</t>
        </is>
      </c>
      <c r="B1686" s="52" t="inlineStr">
        <is>
          <t>Base</t>
        </is>
      </c>
      <c r="C1686" s="58" t="inlineStr">
        <is>
          <t>Cylinder</t>
        </is>
      </c>
      <c r="D1686" s="60" t="inlineStr">
        <is>
          <t>Wire coil turn</t>
        </is>
      </c>
      <c r="E1686" s="52" t="inlineStr">
        <is>
          <t>BASE-246</t>
        </is>
      </c>
      <c r="F1686" s="52" t="n">
        <v>2</v>
      </c>
      <c r="G1686" s="54" t="n">
        <v>0.0350000001</v>
      </c>
      <c r="H1686" s="54" t="n">
        <v>0.0350000001</v>
      </c>
      <c r="I1686" s="54" t="n">
        <v>0.40496859</v>
      </c>
      <c r="J1686" s="54" t="n">
        <v>-54.3536949</v>
      </c>
      <c r="K1686" s="54" t="n">
        <v>-115.017334</v>
      </c>
      <c r="L1686" s="54" t="n">
        <v>0</v>
      </c>
      <c r="M1686" s="54" t="n">
        <v>16.7182655</v>
      </c>
      <c r="N1686" s="54" t="n">
        <v>3.36454487</v>
      </c>
      <c r="O1686" s="54" t="n">
        <v>29.9346504</v>
      </c>
      <c r="P1686" s="52" t="inlineStr">
        <is>
          <t>Flat</t>
        </is>
      </c>
      <c r="Q1686" s="52" t="inlineStr">
        <is>
          <t>Metal</t>
        </is>
      </c>
      <c r="R1686" s="54" t="n">
        <v>0.45</v>
      </c>
      <c r="S1686" s="54" t="n">
        <v>0.35</v>
      </c>
      <c r="T1686" s="54" t="n">
        <v>0.15</v>
      </c>
      <c r="U1686" s="54" t="n">
        <v>0</v>
      </c>
      <c r="V1686" s="52" t="inlineStr">
        <is>
          <t>No</t>
        </is>
      </c>
      <c r="W1686" s="52" t="inlineStr">
        <is>
          <t>No</t>
        </is>
      </c>
      <c r="X1686" s="52" t="inlineStr">
        <is>
          <t>-</t>
        </is>
      </c>
      <c r="Y1686" s="52" t="inlineStr">
        <is>
          <t>One turn of a concertina coil</t>
        </is>
      </c>
    </row>
    <row r="1687" outlineLevel="1">
      <c r="A1687" s="52" t="inlineStr">
        <is>
          <t>BASE-310</t>
        </is>
      </c>
      <c r="B1687" s="52" t="inlineStr">
        <is>
          <t>Base</t>
        </is>
      </c>
      <c r="C1687" s="58" t="inlineStr">
        <is>
          <t>Cylinder</t>
        </is>
      </c>
      <c r="D1687" s="60" t="inlineStr">
        <is>
          <t>Wire coil turn</t>
        </is>
      </c>
      <c r="E1687" s="52" t="inlineStr">
        <is>
          <t>BASE-246</t>
        </is>
      </c>
      <c r="F1687" s="52" t="n">
        <v>2</v>
      </c>
      <c r="G1687" s="54" t="n">
        <v>0.0350000001</v>
      </c>
      <c r="H1687" s="54" t="n">
        <v>0.0350000001</v>
      </c>
      <c r="I1687" s="54" t="n">
        <v>0.404971391</v>
      </c>
      <c r="J1687" s="54" t="n">
        <v>0</v>
      </c>
      <c r="K1687" s="54" t="n">
        <v>-131.177032</v>
      </c>
      <c r="L1687" s="54" t="n">
        <v>0</v>
      </c>
      <c r="M1687" s="54" t="n">
        <v>16.4589272</v>
      </c>
      <c r="N1687" s="54" t="n">
        <v>3.52908969</v>
      </c>
      <c r="O1687" s="54" t="n">
        <v>29.7514324</v>
      </c>
      <c r="P1687" s="52" t="inlineStr">
        <is>
          <t>Flat</t>
        </is>
      </c>
      <c r="Q1687" s="52" t="inlineStr">
        <is>
          <t>Metal</t>
        </is>
      </c>
      <c r="R1687" s="54" t="n">
        <v>0.45</v>
      </c>
      <c r="S1687" s="54" t="n">
        <v>0.35</v>
      </c>
      <c r="T1687" s="54" t="n">
        <v>0.15</v>
      </c>
      <c r="U1687" s="54" t="n">
        <v>0</v>
      </c>
      <c r="V1687" s="52" t="inlineStr">
        <is>
          <t>No</t>
        </is>
      </c>
      <c r="W1687" s="52" t="inlineStr">
        <is>
          <t>No</t>
        </is>
      </c>
      <c r="X1687" s="52" t="inlineStr">
        <is>
          <t>-</t>
        </is>
      </c>
      <c r="Y1687" s="52" t="inlineStr">
        <is>
          <t>One turn of a concertina coil</t>
        </is>
      </c>
    </row>
    <row r="1688" outlineLevel="1">
      <c r="A1688" s="52" t="inlineStr">
        <is>
          <t>BASE-311</t>
        </is>
      </c>
      <c r="B1688" s="52" t="inlineStr">
        <is>
          <t>Base</t>
        </is>
      </c>
      <c r="C1688" s="58" t="inlineStr">
        <is>
          <t>Cylinder</t>
        </is>
      </c>
      <c r="D1688" s="60" t="inlineStr">
        <is>
          <t>Wire coil turn</t>
        </is>
      </c>
      <c r="E1688" s="52" t="inlineStr">
        <is>
          <t>BASE-246</t>
        </is>
      </c>
      <c r="F1688" s="52" t="n">
        <v>2</v>
      </c>
      <c r="G1688" s="54" t="n">
        <v>0.0350000001</v>
      </c>
      <c r="H1688" s="54" t="n">
        <v>0.0350000001</v>
      </c>
      <c r="I1688" s="54" t="n">
        <v>0.40496859</v>
      </c>
      <c r="J1688" s="54" t="n">
        <v>54.3536949</v>
      </c>
      <c r="K1688" s="54" t="n">
        <v>-115.017334</v>
      </c>
      <c r="L1688" s="54" t="n">
        <v>0</v>
      </c>
      <c r="M1688" s="54" t="n">
        <v>16.1995888</v>
      </c>
      <c r="N1688" s="54" t="n">
        <v>3.36454487</v>
      </c>
      <c r="O1688" s="54" t="n">
        <v>29.5682144</v>
      </c>
      <c r="P1688" s="52" t="inlineStr">
        <is>
          <t>Flat</t>
        </is>
      </c>
      <c r="Q1688" s="52" t="inlineStr">
        <is>
          <t>Metal</t>
        </is>
      </c>
      <c r="R1688" s="54" t="n">
        <v>0.45</v>
      </c>
      <c r="S1688" s="54" t="n">
        <v>0.35</v>
      </c>
      <c r="T1688" s="54" t="n">
        <v>0.15</v>
      </c>
      <c r="U1688" s="54" t="n">
        <v>0</v>
      </c>
      <c r="V1688" s="52" t="inlineStr">
        <is>
          <t>No</t>
        </is>
      </c>
      <c r="W1688" s="52" t="inlineStr">
        <is>
          <t>No</t>
        </is>
      </c>
      <c r="X1688" s="52" t="inlineStr">
        <is>
          <t>-</t>
        </is>
      </c>
      <c r="Y1688" s="52" t="inlineStr">
        <is>
          <t>One turn of a concertina coil</t>
        </is>
      </c>
    </row>
    <row r="1689" outlineLevel="1">
      <c r="A1689" s="52" t="inlineStr">
        <is>
          <t>BASE-312</t>
        </is>
      </c>
      <c r="B1689" s="52" t="inlineStr">
        <is>
          <t>Base</t>
        </is>
      </c>
      <c r="C1689" s="58" t="inlineStr">
        <is>
          <t>Cylinder</t>
        </is>
      </c>
      <c r="D1689" s="60" t="inlineStr">
        <is>
          <t>Wire coil turn</t>
        </is>
      </c>
      <c r="E1689" s="52" t="inlineStr">
        <is>
          <t>BASE-246</t>
        </is>
      </c>
      <c r="F1689" s="52" t="n">
        <v>2</v>
      </c>
      <c r="G1689" s="54" t="n">
        <v>0.0350000001</v>
      </c>
      <c r="H1689" s="54" t="n">
        <v>0.0350000001</v>
      </c>
      <c r="I1689" s="54" t="n">
        <v>0.404968381</v>
      </c>
      <c r="J1689" s="54" t="n">
        <v>54.3537331</v>
      </c>
      <c r="K1689" s="54" t="n">
        <v>-7.78604126</v>
      </c>
      <c r="L1689" s="54" t="n">
        <v>0</v>
      </c>
      <c r="M1689" s="54" t="n">
        <v>16.0766678</v>
      </c>
      <c r="N1689" s="54" t="n">
        <v>3.03545523</v>
      </c>
      <c r="O1689" s="54" t="n">
        <v>29.6352272</v>
      </c>
      <c r="P1689" s="52" t="inlineStr">
        <is>
          <t>Flat</t>
        </is>
      </c>
      <c r="Q1689" s="52" t="inlineStr">
        <is>
          <t>Metal</t>
        </is>
      </c>
      <c r="R1689" s="54" t="n">
        <v>0.45</v>
      </c>
      <c r="S1689" s="54" t="n">
        <v>0.35</v>
      </c>
      <c r="T1689" s="54" t="n">
        <v>0.15</v>
      </c>
      <c r="U1689" s="54" t="n">
        <v>0</v>
      </c>
      <c r="V1689" s="52" t="inlineStr">
        <is>
          <t>No</t>
        </is>
      </c>
      <c r="W1689" s="52" t="inlineStr">
        <is>
          <t>No</t>
        </is>
      </c>
      <c r="X1689" s="52" t="inlineStr">
        <is>
          <t>-</t>
        </is>
      </c>
      <c r="Y1689" s="52" t="inlineStr">
        <is>
          <t>One turn of a concertina coil</t>
        </is>
      </c>
    </row>
    <row r="1690" outlineLevel="1">
      <c r="A1690" s="52" t="inlineStr">
        <is>
          <t>BASE-313</t>
        </is>
      </c>
      <c r="B1690" s="52" t="inlineStr">
        <is>
          <t>Base</t>
        </is>
      </c>
      <c r="C1690" s="58" t="inlineStr">
        <is>
          <t>Cylinder</t>
        </is>
      </c>
      <c r="D1690" s="60" t="inlineStr">
        <is>
          <t>Wire coil turn</t>
        </is>
      </c>
      <c r="E1690" s="52" t="inlineStr">
        <is>
          <t>BASE-246</t>
        </is>
      </c>
      <c r="F1690" s="52" t="n">
        <v>2</v>
      </c>
      <c r="G1690" s="54" t="n">
        <v>0.0350000001</v>
      </c>
      <c r="H1690" s="54" t="n">
        <v>0.0350000001</v>
      </c>
      <c r="I1690" s="54" t="n">
        <v>0.404970527</v>
      </c>
      <c r="J1690" s="54" t="n">
        <v>0</v>
      </c>
      <c r="K1690" s="54" t="n">
        <v>8.37312603</v>
      </c>
      <c r="L1690" s="54" t="n">
        <v>0</v>
      </c>
      <c r="M1690" s="54" t="n">
        <v>16.090168</v>
      </c>
      <c r="N1690" s="54" t="n">
        <v>2.87091041</v>
      </c>
      <c r="O1690" s="54" t="n">
        <v>29.9524708</v>
      </c>
      <c r="P1690" s="52" t="inlineStr">
        <is>
          <t>Flat</t>
        </is>
      </c>
      <c r="Q1690" s="52" t="inlineStr">
        <is>
          <t>Metal</t>
        </is>
      </c>
      <c r="R1690" s="54" t="n">
        <v>0.45</v>
      </c>
      <c r="S1690" s="54" t="n">
        <v>0.35</v>
      </c>
      <c r="T1690" s="54" t="n">
        <v>0.15</v>
      </c>
      <c r="U1690" s="54" t="n">
        <v>0</v>
      </c>
      <c r="V1690" s="52" t="inlineStr">
        <is>
          <t>No</t>
        </is>
      </c>
      <c r="W1690" s="52" t="inlineStr">
        <is>
          <t>No</t>
        </is>
      </c>
      <c r="X1690" s="52" t="inlineStr">
        <is>
          <t>-</t>
        </is>
      </c>
      <c r="Y1690" s="52" t="inlineStr">
        <is>
          <t>One turn of a concertina coil</t>
        </is>
      </c>
    </row>
    <row r="1691" outlineLevel="1">
      <c r="A1691" s="52" t="inlineStr">
        <is>
          <t>BASE-314</t>
        </is>
      </c>
      <c r="B1691" s="52" t="inlineStr">
        <is>
          <t>Base</t>
        </is>
      </c>
      <c r="C1691" s="58" t="inlineStr">
        <is>
          <t>Cylinder</t>
        </is>
      </c>
      <c r="D1691" s="60" t="inlineStr">
        <is>
          <t>Wire coil turn</t>
        </is>
      </c>
      <c r="E1691" s="52" t="inlineStr">
        <is>
          <t>BASE-246</t>
        </is>
      </c>
      <c r="F1691" s="52" t="n">
        <v>2</v>
      </c>
      <c r="G1691" s="54" t="n">
        <v>0.0350000001</v>
      </c>
      <c r="H1691" s="54" t="n">
        <v>0.0350000001</v>
      </c>
      <c r="I1691" s="54" t="n">
        <v>0.404968381</v>
      </c>
      <c r="J1691" s="54" t="n">
        <v>-54.3537331</v>
      </c>
      <c r="K1691" s="54" t="n">
        <v>-7.78604126</v>
      </c>
      <c r="L1691" s="54" t="n">
        <v>0</v>
      </c>
      <c r="M1691" s="54" t="n">
        <v>16.1036682</v>
      </c>
      <c r="N1691" s="54" t="n">
        <v>3.03545523</v>
      </c>
      <c r="O1691" s="54" t="n">
        <v>30.2697144</v>
      </c>
      <c r="P1691" s="52" t="inlineStr">
        <is>
          <t>Flat</t>
        </is>
      </c>
      <c r="Q1691" s="52" t="inlineStr">
        <is>
          <t>Metal</t>
        </is>
      </c>
      <c r="R1691" s="54" t="n">
        <v>0.45</v>
      </c>
      <c r="S1691" s="54" t="n">
        <v>0.35</v>
      </c>
      <c r="T1691" s="54" t="n">
        <v>0.15</v>
      </c>
      <c r="U1691" s="54" t="n">
        <v>0</v>
      </c>
      <c r="V1691" s="52" t="inlineStr">
        <is>
          <t>No</t>
        </is>
      </c>
      <c r="W1691" s="52" t="inlineStr">
        <is>
          <t>No</t>
        </is>
      </c>
      <c r="X1691" s="52" t="inlineStr">
        <is>
          <t>-</t>
        </is>
      </c>
      <c r="Y1691" s="52" t="inlineStr">
        <is>
          <t>One turn of a concertina coil</t>
        </is>
      </c>
    </row>
    <row r="1692" outlineLevel="1">
      <c r="A1692" s="52" t="inlineStr">
        <is>
          <t>BASE-315</t>
        </is>
      </c>
      <c r="B1692" s="52" t="inlineStr">
        <is>
          <t>Base</t>
        </is>
      </c>
      <c r="C1692" s="58" t="inlineStr">
        <is>
          <t>Cylinder</t>
        </is>
      </c>
      <c r="D1692" s="60" t="inlineStr">
        <is>
          <t>Razor strand</t>
        </is>
      </c>
      <c r="E1692" s="52" t="inlineStr">
        <is>
          <t>BASE-246</t>
        </is>
      </c>
      <c r="F1692" s="52" t="n">
        <v>2</v>
      </c>
      <c r="G1692" s="54" t="n">
        <v>0.0299999993</v>
      </c>
      <c r="H1692" s="54" t="n">
        <v>0.0299999993</v>
      </c>
      <c r="I1692" s="54" t="n">
        <v>3.99075818</v>
      </c>
      <c r="J1692" s="54" t="n">
        <v>0</v>
      </c>
      <c r="K1692" s="54" t="n">
        <v>-58.0374031</v>
      </c>
      <c r="L1692" s="54" t="n">
        <v>0</v>
      </c>
      <c r="M1692" s="54" t="n">
        <v>17.9674149</v>
      </c>
      <c r="N1692" s="54" t="n">
        <v>3.5</v>
      </c>
      <c r="O1692" s="54" t="n">
        <v>28.7956657</v>
      </c>
      <c r="P1692" s="52" t="inlineStr">
        <is>
          <t>Flat</t>
        </is>
      </c>
      <c r="Q1692" s="52" t="inlineStr">
        <is>
          <t>Metal</t>
        </is>
      </c>
      <c r="R1692" s="54" t="n">
        <v>0.45</v>
      </c>
      <c r="S1692" s="54" t="n">
        <v>0.35</v>
      </c>
      <c r="T1692" s="54" t="n">
        <v>0.15</v>
      </c>
      <c r="U1692" s="54" t="n">
        <v>0</v>
      </c>
      <c r="V1692" s="52" t="inlineStr">
        <is>
          <t>No</t>
        </is>
      </c>
      <c r="W1692" s="52" t="inlineStr">
        <is>
          <t>No</t>
        </is>
      </c>
      <c r="X1692" s="52" t="inlineStr">
        <is>
          <t>-</t>
        </is>
      </c>
      <c r="Y1692" s="52" t="inlineStr">
        <is>
          <t>Strand tying neighbouring coils</t>
        </is>
      </c>
    </row>
    <row r="1693" outlineLevel="1">
      <c r="A1693" s="52" t="inlineStr">
        <is>
          <t>BASE-316</t>
        </is>
      </c>
      <c r="B1693" s="52" t="inlineStr">
        <is>
          <t>Base</t>
        </is>
      </c>
      <c r="C1693" s="58" t="inlineStr">
        <is>
          <t>Cylinder</t>
        </is>
      </c>
      <c r="D1693" s="60" t="inlineStr">
        <is>
          <t>Wire coil turn</t>
        </is>
      </c>
      <c r="E1693" s="52" t="inlineStr">
        <is>
          <t>BASE-246</t>
        </is>
      </c>
      <c r="F1693" s="52" t="n">
        <v>2</v>
      </c>
      <c r="G1693" s="54" t="n">
        <v>0.0350000001</v>
      </c>
      <c r="H1693" s="54" t="n">
        <v>0.0350000001</v>
      </c>
      <c r="I1693" s="54" t="n">
        <v>0.404969007</v>
      </c>
      <c r="J1693" s="54" t="n">
        <v>-54.353611</v>
      </c>
      <c r="K1693" s="54" t="n">
        <v>-121.746864</v>
      </c>
      <c r="L1693" s="54" t="n">
        <v>0</v>
      </c>
      <c r="M1693" s="54" t="n">
        <v>13.0955725</v>
      </c>
      <c r="N1693" s="54" t="n">
        <v>1.96454477</v>
      </c>
      <c r="O1693" s="54" t="n">
        <v>31.6873741</v>
      </c>
      <c r="P1693" s="52" t="inlineStr">
        <is>
          <t>Flat</t>
        </is>
      </c>
      <c r="Q1693" s="52" t="inlineStr">
        <is>
          <t>Metal</t>
        </is>
      </c>
      <c r="R1693" s="54" t="n">
        <v>0.45</v>
      </c>
      <c r="S1693" s="54" t="n">
        <v>0.35</v>
      </c>
      <c r="T1693" s="54" t="n">
        <v>0.15</v>
      </c>
      <c r="U1693" s="54" t="n">
        <v>0</v>
      </c>
      <c r="V1693" s="52" t="inlineStr">
        <is>
          <t>No</t>
        </is>
      </c>
      <c r="W1693" s="52" t="inlineStr">
        <is>
          <t>No</t>
        </is>
      </c>
      <c r="X1693" s="52" t="inlineStr">
        <is>
          <t>-</t>
        </is>
      </c>
      <c r="Y1693" s="52" t="inlineStr">
        <is>
          <t>One turn of a concertina coil</t>
        </is>
      </c>
    </row>
    <row r="1694" outlineLevel="1">
      <c r="A1694" s="52" t="inlineStr">
        <is>
          <t>BASE-317</t>
        </is>
      </c>
      <c r="B1694" s="52" t="inlineStr">
        <is>
          <t>Base</t>
        </is>
      </c>
      <c r="C1694" s="58" t="inlineStr">
        <is>
          <t>Cylinder</t>
        </is>
      </c>
      <c r="D1694" s="60" t="inlineStr">
        <is>
          <t>Wire coil turn</t>
        </is>
      </c>
      <c r="E1694" s="52" t="inlineStr">
        <is>
          <t>BASE-246</t>
        </is>
      </c>
      <c r="F1694" s="52" t="n">
        <v>2</v>
      </c>
      <c r="G1694" s="54" t="n">
        <v>0.0350000001</v>
      </c>
      <c r="H1694" s="54" t="n">
        <v>0.0350000001</v>
      </c>
      <c r="I1694" s="54" t="n">
        <v>0.404969275</v>
      </c>
      <c r="J1694" s="54" t="n">
        <v>0</v>
      </c>
      <c r="K1694" s="54" t="n">
        <v>-137.905746</v>
      </c>
      <c r="L1694" s="54" t="n">
        <v>0</v>
      </c>
      <c r="M1694" s="54" t="n">
        <v>12.8594875</v>
      </c>
      <c r="N1694" s="54" t="n">
        <v>2.12908959</v>
      </c>
      <c r="O1694" s="54" t="n">
        <v>31.4750328</v>
      </c>
      <c r="P1694" s="52" t="inlineStr">
        <is>
          <t>Flat</t>
        </is>
      </c>
      <c r="Q1694" s="52" t="inlineStr">
        <is>
          <t>Metal</t>
        </is>
      </c>
      <c r="R1694" s="54" t="n">
        <v>0.45</v>
      </c>
      <c r="S1694" s="54" t="n">
        <v>0.35</v>
      </c>
      <c r="T1694" s="54" t="n">
        <v>0.15</v>
      </c>
      <c r="U1694" s="54" t="n">
        <v>0</v>
      </c>
      <c r="V1694" s="52" t="inlineStr">
        <is>
          <t>No</t>
        </is>
      </c>
      <c r="W1694" s="52" t="inlineStr">
        <is>
          <t>No</t>
        </is>
      </c>
      <c r="X1694" s="52" t="inlineStr">
        <is>
          <t>-</t>
        </is>
      </c>
      <c r="Y1694" s="52" t="inlineStr">
        <is>
          <t>One turn of a concertina coil</t>
        </is>
      </c>
    </row>
    <row r="1695" outlineLevel="1">
      <c r="A1695" s="52" t="inlineStr">
        <is>
          <t>BASE-318</t>
        </is>
      </c>
      <c r="B1695" s="52" t="inlineStr">
        <is>
          <t>Base</t>
        </is>
      </c>
      <c r="C1695" s="58" t="inlineStr">
        <is>
          <t>Cylinder</t>
        </is>
      </c>
      <c r="D1695" s="60" t="inlineStr">
        <is>
          <t>Wire coil turn</t>
        </is>
      </c>
      <c r="E1695" s="52" t="inlineStr">
        <is>
          <t>BASE-246</t>
        </is>
      </c>
      <c r="F1695" s="52" t="n">
        <v>2</v>
      </c>
      <c r="G1695" s="54" t="n">
        <v>0.0350000001</v>
      </c>
      <c r="H1695" s="54" t="n">
        <v>0.0350000001</v>
      </c>
      <c r="I1695" s="54" t="n">
        <v>0.404968411</v>
      </c>
      <c r="J1695" s="54" t="n">
        <v>54.3537292</v>
      </c>
      <c r="K1695" s="54" t="n">
        <v>-121.746468</v>
      </c>
      <c r="L1695" s="54" t="n">
        <v>0</v>
      </c>
      <c r="M1695" s="54" t="n">
        <v>12.6234035</v>
      </c>
      <c r="N1695" s="54" t="n">
        <v>1.96454477</v>
      </c>
      <c r="O1695" s="54" t="n">
        <v>31.2626915</v>
      </c>
      <c r="P1695" s="52" t="inlineStr">
        <is>
          <t>Flat</t>
        </is>
      </c>
      <c r="Q1695" s="52" t="inlineStr">
        <is>
          <t>Metal</t>
        </is>
      </c>
      <c r="R1695" s="54" t="n">
        <v>0.45</v>
      </c>
      <c r="S1695" s="54" t="n">
        <v>0.35</v>
      </c>
      <c r="T1695" s="54" t="n">
        <v>0.15</v>
      </c>
      <c r="U1695" s="54" t="n">
        <v>0</v>
      </c>
      <c r="V1695" s="52" t="inlineStr">
        <is>
          <t>No</t>
        </is>
      </c>
      <c r="W1695" s="52" t="inlineStr">
        <is>
          <t>No</t>
        </is>
      </c>
      <c r="X1695" s="52" t="inlineStr">
        <is>
          <t>-</t>
        </is>
      </c>
      <c r="Y1695" s="52" t="inlineStr">
        <is>
          <t>One turn of a concertina coil</t>
        </is>
      </c>
    </row>
    <row r="1696" outlineLevel="1">
      <c r="A1696" s="52" t="inlineStr">
        <is>
          <t>BASE-319</t>
        </is>
      </c>
      <c r="B1696" s="52" t="inlineStr">
        <is>
          <t>Base</t>
        </is>
      </c>
      <c r="C1696" s="58" t="inlineStr">
        <is>
          <t>Cylinder</t>
        </is>
      </c>
      <c r="D1696" s="60" t="inlineStr">
        <is>
          <t>Wire coil turn</t>
        </is>
      </c>
      <c r="E1696" s="52" t="inlineStr">
        <is>
          <t>BASE-246</t>
        </is>
      </c>
      <c r="F1696" s="52" t="n">
        <v>2</v>
      </c>
      <c r="G1696" s="54" t="n">
        <v>0.0350000001</v>
      </c>
      <c r="H1696" s="54" t="n">
        <v>0.0350000001</v>
      </c>
      <c r="I1696" s="54" t="n">
        <v>0.404969275</v>
      </c>
      <c r="J1696" s="54" t="n">
        <v>54.3535614</v>
      </c>
      <c r="K1696" s="54" t="n">
        <v>-14.5152311</v>
      </c>
      <c r="L1696" s="54" t="n">
        <v>0</v>
      </c>
      <c r="M1696" s="54" t="n">
        <v>12.4934788</v>
      </c>
      <c r="N1696" s="54" t="n">
        <v>1.63545513</v>
      </c>
      <c r="O1696" s="54" t="n">
        <v>31.3148384</v>
      </c>
      <c r="P1696" s="52" t="inlineStr">
        <is>
          <t>Flat</t>
        </is>
      </c>
      <c r="Q1696" s="52" t="inlineStr">
        <is>
          <t>Metal</t>
        </is>
      </c>
      <c r="R1696" s="54" t="n">
        <v>0.45</v>
      </c>
      <c r="S1696" s="54" t="n">
        <v>0.35</v>
      </c>
      <c r="T1696" s="54" t="n">
        <v>0.15</v>
      </c>
      <c r="U1696" s="54" t="n">
        <v>0</v>
      </c>
      <c r="V1696" s="52" t="inlineStr">
        <is>
          <t>No</t>
        </is>
      </c>
      <c r="W1696" s="52" t="inlineStr">
        <is>
          <t>No</t>
        </is>
      </c>
      <c r="X1696" s="52" t="inlineStr">
        <is>
          <t>-</t>
        </is>
      </c>
      <c r="Y1696" s="52" t="inlineStr">
        <is>
          <t>One turn of a concertina coil</t>
        </is>
      </c>
    </row>
    <row r="1697" outlineLevel="1">
      <c r="A1697" s="52" t="inlineStr">
        <is>
          <t>BASE-320</t>
        </is>
      </c>
      <c r="B1697" s="52" t="inlineStr">
        <is>
          <t>Base</t>
        </is>
      </c>
      <c r="C1697" s="58" t="inlineStr">
        <is>
          <t>Cylinder</t>
        </is>
      </c>
      <c r="D1697" s="60" t="inlineStr">
        <is>
          <t>Wire coil turn</t>
        </is>
      </c>
      <c r="E1697" s="52" t="inlineStr">
        <is>
          <t>BASE-246</t>
        </is>
      </c>
      <c r="F1697" s="52" t="n">
        <v>2</v>
      </c>
      <c r="G1697" s="54" t="n">
        <v>0.0350000001</v>
      </c>
      <c r="H1697" s="54" t="n">
        <v>0.0350000001</v>
      </c>
      <c r="I1697" s="54" t="n">
        <v>0.404969096</v>
      </c>
      <c r="J1697" s="54" t="n">
        <v>0</v>
      </c>
      <c r="K1697" s="54" t="n">
        <v>1.6443187</v>
      </c>
      <c r="L1697" s="54" t="n">
        <v>0</v>
      </c>
      <c r="M1697" s="54" t="n">
        <v>12.4697132</v>
      </c>
      <c r="N1697" s="54" t="n">
        <v>1.47091031</v>
      </c>
      <c r="O1697" s="54" t="n">
        <v>31.6314774</v>
      </c>
      <c r="P1697" s="52" t="inlineStr">
        <is>
          <t>Flat</t>
        </is>
      </c>
      <c r="Q1697" s="52" t="inlineStr">
        <is>
          <t>Metal</t>
        </is>
      </c>
      <c r="R1697" s="54" t="n">
        <v>0.45</v>
      </c>
      <c r="S1697" s="54" t="n">
        <v>0.35</v>
      </c>
      <c r="T1697" s="54" t="n">
        <v>0.15</v>
      </c>
      <c r="U1697" s="54" t="n">
        <v>0</v>
      </c>
      <c r="V1697" s="52" t="inlineStr">
        <is>
          <t>No</t>
        </is>
      </c>
      <c r="W1697" s="52" t="inlineStr">
        <is>
          <t>No</t>
        </is>
      </c>
      <c r="X1697" s="52" t="inlineStr">
        <is>
          <t>-</t>
        </is>
      </c>
      <c r="Y1697" s="52" t="inlineStr">
        <is>
          <t>One turn of a concertina coil</t>
        </is>
      </c>
    </row>
    <row r="1698" outlineLevel="1">
      <c r="A1698" s="52" t="inlineStr">
        <is>
          <t>BASE-321</t>
        </is>
      </c>
      <c r="B1698" s="52" t="inlineStr">
        <is>
          <t>Base</t>
        </is>
      </c>
      <c r="C1698" s="58" t="inlineStr">
        <is>
          <t>Cylinder</t>
        </is>
      </c>
      <c r="D1698" s="60" t="inlineStr">
        <is>
          <t>Wire coil turn</t>
        </is>
      </c>
      <c r="E1698" s="52" t="inlineStr">
        <is>
          <t>BASE-246</t>
        </is>
      </c>
      <c r="F1698" s="52" t="n">
        <v>2</v>
      </c>
      <c r="G1698" s="54" t="n">
        <v>0.0350000001</v>
      </c>
      <c r="H1698" s="54" t="n">
        <v>0.0350000001</v>
      </c>
      <c r="I1698" s="54" t="n">
        <v>0.404969364</v>
      </c>
      <c r="J1698" s="54" t="n">
        <v>-54.3535728</v>
      </c>
      <c r="K1698" s="54" t="n">
        <v>-14.5152311</v>
      </c>
      <c r="L1698" s="54" t="n">
        <v>0</v>
      </c>
      <c r="M1698" s="54" t="n">
        <v>12.4459467</v>
      </c>
      <c r="N1698" s="54" t="n">
        <v>1.63545513</v>
      </c>
      <c r="O1698" s="54" t="n">
        <v>31.9481163</v>
      </c>
      <c r="P1698" s="52" t="inlineStr">
        <is>
          <t>Flat</t>
        </is>
      </c>
      <c r="Q1698" s="52" t="inlineStr">
        <is>
          <t>Metal</t>
        </is>
      </c>
      <c r="R1698" s="54" t="n">
        <v>0.45</v>
      </c>
      <c r="S1698" s="54" t="n">
        <v>0.35</v>
      </c>
      <c r="T1698" s="54" t="n">
        <v>0.15</v>
      </c>
      <c r="U1698" s="54" t="n">
        <v>0</v>
      </c>
      <c r="V1698" s="52" t="inlineStr">
        <is>
          <t>No</t>
        </is>
      </c>
      <c r="W1698" s="52" t="inlineStr">
        <is>
          <t>No</t>
        </is>
      </c>
      <c r="X1698" s="52" t="inlineStr">
        <is>
          <t>-</t>
        </is>
      </c>
      <c r="Y1698" s="52" t="inlineStr">
        <is>
          <t>One turn of a concertina coil</t>
        </is>
      </c>
    </row>
    <row r="1699" outlineLevel="1">
      <c r="A1699" s="52" t="inlineStr">
        <is>
          <t>BASE-322</t>
        </is>
      </c>
      <c r="B1699" s="52" t="inlineStr">
        <is>
          <t>Base</t>
        </is>
      </c>
      <c r="C1699" s="58" t="inlineStr">
        <is>
          <t>Cylinder</t>
        </is>
      </c>
      <c r="D1699" s="60" t="inlineStr">
        <is>
          <t>Razor strand</t>
        </is>
      </c>
      <c r="E1699" s="52" t="inlineStr">
        <is>
          <t>BASE-246</t>
        </is>
      </c>
      <c r="F1699" s="52" t="n">
        <v>2</v>
      </c>
      <c r="G1699" s="54" t="n">
        <v>0.0299999993</v>
      </c>
      <c r="H1699" s="54" t="n">
        <v>0.0299999993</v>
      </c>
      <c r="I1699" s="54" t="n">
        <v>4.22920227</v>
      </c>
      <c r="J1699" s="54" t="n">
        <v>19.3314075</v>
      </c>
      <c r="K1699" s="54" t="n">
        <v>-64.7663345</v>
      </c>
      <c r="L1699" s="54" t="n">
        <v>0</v>
      </c>
      <c r="M1699" s="54" t="n">
        <v>14.469574</v>
      </c>
      <c r="N1699" s="54" t="n">
        <v>2.79999995</v>
      </c>
      <c r="O1699" s="54" t="n">
        <v>30.7026024</v>
      </c>
      <c r="P1699" s="52" t="inlineStr">
        <is>
          <t>Flat</t>
        </is>
      </c>
      <c r="Q1699" s="52" t="inlineStr">
        <is>
          <t>Metal</t>
        </is>
      </c>
      <c r="R1699" s="54" t="n">
        <v>0.45</v>
      </c>
      <c r="S1699" s="54" t="n">
        <v>0.35</v>
      </c>
      <c r="T1699" s="54" t="n">
        <v>0.15</v>
      </c>
      <c r="U1699" s="54" t="n">
        <v>0</v>
      </c>
      <c r="V1699" s="52" t="inlineStr">
        <is>
          <t>No</t>
        </is>
      </c>
      <c r="W1699" s="52" t="inlineStr">
        <is>
          <t>No</t>
        </is>
      </c>
      <c r="X1699" s="52" t="inlineStr">
        <is>
          <t>-</t>
        </is>
      </c>
      <c r="Y1699" s="52" t="inlineStr">
        <is>
          <t>Strand tying neighbouring coils</t>
        </is>
      </c>
    </row>
    <row r="1700" outlineLevel="1">
      <c r="A1700" s="52" t="inlineStr">
        <is>
          <t>BASE-323</t>
        </is>
      </c>
      <c r="B1700" s="52" t="inlineStr">
        <is>
          <t>Base</t>
        </is>
      </c>
      <c r="C1700" s="58" t="inlineStr">
        <is>
          <t>Cylinder</t>
        </is>
      </c>
      <c r="D1700" s="60" t="inlineStr">
        <is>
          <t>Wire coil turn</t>
        </is>
      </c>
      <c r="E1700" s="52" t="inlineStr">
        <is>
          <t>BASE-246</t>
        </is>
      </c>
      <c r="F1700" s="52" t="n">
        <v>2</v>
      </c>
      <c r="G1700" s="54" t="n">
        <v>0.0350000001</v>
      </c>
      <c r="H1700" s="54" t="n">
        <v>0.0350000001</v>
      </c>
      <c r="I1700" s="54" t="n">
        <v>0.404968858</v>
      </c>
      <c r="J1700" s="54" t="n">
        <v>-54.3536415</v>
      </c>
      <c r="K1700" s="54" t="n">
        <v>-128.475403</v>
      </c>
      <c r="L1700" s="54" t="n">
        <v>0</v>
      </c>
      <c r="M1700" s="54" t="n">
        <v>9.292460439999999</v>
      </c>
      <c r="N1700" s="54" t="n">
        <v>1.96454477</v>
      </c>
      <c r="O1700" s="54" t="n">
        <v>33.0035477</v>
      </c>
      <c r="P1700" s="52" t="inlineStr">
        <is>
          <t>Flat</t>
        </is>
      </c>
      <c r="Q1700" s="52" t="inlineStr">
        <is>
          <t>Metal</t>
        </is>
      </c>
      <c r="R1700" s="54" t="n">
        <v>0.45</v>
      </c>
      <c r="S1700" s="54" t="n">
        <v>0.35</v>
      </c>
      <c r="T1700" s="54" t="n">
        <v>0.15</v>
      </c>
      <c r="U1700" s="54" t="n">
        <v>0</v>
      </c>
      <c r="V1700" s="52" t="inlineStr">
        <is>
          <t>No</t>
        </is>
      </c>
      <c r="W1700" s="52" t="inlineStr">
        <is>
          <t>No</t>
        </is>
      </c>
      <c r="X1700" s="52" t="inlineStr">
        <is>
          <t>-</t>
        </is>
      </c>
      <c r="Y1700" s="52" t="inlineStr">
        <is>
          <t>One turn of a concertina coil</t>
        </is>
      </c>
    </row>
    <row r="1701" outlineLevel="1">
      <c r="A1701" s="52" t="inlineStr">
        <is>
          <t>BASE-324</t>
        </is>
      </c>
      <c r="B1701" s="52" t="inlineStr">
        <is>
          <t>Base</t>
        </is>
      </c>
      <c r="C1701" s="58" t="inlineStr">
        <is>
          <t>Cylinder</t>
        </is>
      </c>
      <c r="D1701" s="60" t="inlineStr">
        <is>
          <t>Wire coil turn</t>
        </is>
      </c>
      <c r="E1701" s="52" t="inlineStr">
        <is>
          <t>BASE-246</t>
        </is>
      </c>
      <c r="F1701" s="52" t="n">
        <v>2</v>
      </c>
      <c r="G1701" s="54" t="n">
        <v>0.0350000001</v>
      </c>
      <c r="H1701" s="54" t="n">
        <v>0.0350000001</v>
      </c>
      <c r="I1701" s="54" t="n">
        <v>0.40497005</v>
      </c>
      <c r="J1701" s="54" t="n">
        <v>0</v>
      </c>
      <c r="K1701" s="54" t="n">
        <v>-144.635086</v>
      </c>
      <c r="L1701" s="54" t="n">
        <v>0</v>
      </c>
      <c r="M1701" s="54" t="n">
        <v>9.08288383</v>
      </c>
      <c r="N1701" s="54" t="n">
        <v>2.12908959</v>
      </c>
      <c r="O1701" s="54" t="n">
        <v>32.7650032</v>
      </c>
      <c r="P1701" s="52" t="inlineStr">
        <is>
          <t>Flat</t>
        </is>
      </c>
      <c r="Q1701" s="52" t="inlineStr">
        <is>
          <t>Metal</t>
        </is>
      </c>
      <c r="R1701" s="54" t="n">
        <v>0.45</v>
      </c>
      <c r="S1701" s="54" t="n">
        <v>0.35</v>
      </c>
      <c r="T1701" s="54" t="n">
        <v>0.15</v>
      </c>
      <c r="U1701" s="54" t="n">
        <v>0</v>
      </c>
      <c r="V1701" s="52" t="inlineStr">
        <is>
          <t>No</t>
        </is>
      </c>
      <c r="W1701" s="52" t="inlineStr">
        <is>
          <t>No</t>
        </is>
      </c>
      <c r="X1701" s="52" t="inlineStr">
        <is>
          <t>-</t>
        </is>
      </c>
      <c r="Y1701" s="52" t="inlineStr">
        <is>
          <t>One turn of a concertina coil</t>
        </is>
      </c>
    </row>
    <row r="1702" outlineLevel="1">
      <c r="A1702" s="52" t="inlineStr">
        <is>
          <t>BASE-325</t>
        </is>
      </c>
      <c r="B1702" s="52" t="inlineStr">
        <is>
          <t>Base</t>
        </is>
      </c>
      <c r="C1702" s="58" t="inlineStr">
        <is>
          <t>Cylinder</t>
        </is>
      </c>
      <c r="D1702" s="60" t="inlineStr">
        <is>
          <t>Wire coil turn</t>
        </is>
      </c>
      <c r="E1702" s="52" t="inlineStr">
        <is>
          <t>BASE-246</t>
        </is>
      </c>
      <c r="F1702" s="52" t="n">
        <v>2</v>
      </c>
      <c r="G1702" s="54" t="n">
        <v>0.0350000001</v>
      </c>
      <c r="H1702" s="54" t="n">
        <v>0.0350000001</v>
      </c>
      <c r="I1702" s="54" t="n">
        <v>0.404968858</v>
      </c>
      <c r="J1702" s="54" t="n">
        <v>54.3536415</v>
      </c>
      <c r="K1702" s="54" t="n">
        <v>-128.475403</v>
      </c>
      <c r="L1702" s="54" t="n">
        <v>0</v>
      </c>
      <c r="M1702" s="54" t="n">
        <v>8.87330627</v>
      </c>
      <c r="N1702" s="54" t="n">
        <v>1.96454477</v>
      </c>
      <c r="O1702" s="54" t="n">
        <v>32.5264587</v>
      </c>
      <c r="P1702" s="52" t="inlineStr">
        <is>
          <t>Flat</t>
        </is>
      </c>
      <c r="Q1702" s="52" t="inlineStr">
        <is>
          <t>Metal</t>
        </is>
      </c>
      <c r="R1702" s="54" t="n">
        <v>0.45</v>
      </c>
      <c r="S1702" s="54" t="n">
        <v>0.35</v>
      </c>
      <c r="T1702" s="54" t="n">
        <v>0.15</v>
      </c>
      <c r="U1702" s="54" t="n">
        <v>0</v>
      </c>
      <c r="V1702" s="52" t="inlineStr">
        <is>
          <t>No</t>
        </is>
      </c>
      <c r="W1702" s="52" t="inlineStr">
        <is>
          <t>No</t>
        </is>
      </c>
      <c r="X1702" s="52" t="inlineStr">
        <is>
          <t>-</t>
        </is>
      </c>
      <c r="Y1702" s="52" t="inlineStr">
        <is>
          <t>One turn of a concertina coil</t>
        </is>
      </c>
    </row>
    <row r="1703" outlineLevel="1">
      <c r="A1703" s="52" t="inlineStr">
        <is>
          <t>BASE-326</t>
        </is>
      </c>
      <c r="B1703" s="52" t="inlineStr">
        <is>
          <t>Base</t>
        </is>
      </c>
      <c r="C1703" s="58" t="inlineStr">
        <is>
          <t>Cylinder</t>
        </is>
      </c>
      <c r="D1703" s="60" t="inlineStr">
        <is>
          <t>Wire coil turn</t>
        </is>
      </c>
      <c r="E1703" s="52" t="inlineStr">
        <is>
          <t>BASE-246</t>
        </is>
      </c>
      <c r="F1703" s="52" t="n">
        <v>2</v>
      </c>
      <c r="G1703" s="54" t="n">
        <v>0.0350000001</v>
      </c>
      <c r="H1703" s="54" t="n">
        <v>0.0350000001</v>
      </c>
      <c r="I1703" s="54" t="n">
        <v>0.404967159</v>
      </c>
      <c r="J1703" s="54" t="n">
        <v>54.3539772</v>
      </c>
      <c r="K1703" s="54" t="n">
        <v>-21.2444611</v>
      </c>
      <c r="L1703" s="54" t="n">
        <v>0</v>
      </c>
      <c r="M1703" s="54" t="n">
        <v>8.738165860000001</v>
      </c>
      <c r="N1703" s="54" t="n">
        <v>1.63545513</v>
      </c>
      <c r="O1703" s="54" t="n">
        <v>32.5630264</v>
      </c>
      <c r="P1703" s="52" t="inlineStr">
        <is>
          <t>Flat</t>
        </is>
      </c>
      <c r="Q1703" s="52" t="inlineStr">
        <is>
          <t>Metal</t>
        </is>
      </c>
      <c r="R1703" s="54" t="n">
        <v>0.45</v>
      </c>
      <c r="S1703" s="54" t="n">
        <v>0.35</v>
      </c>
      <c r="T1703" s="54" t="n">
        <v>0.15</v>
      </c>
      <c r="U1703" s="54" t="n">
        <v>0</v>
      </c>
      <c r="V1703" s="52" t="inlineStr">
        <is>
          <t>No</t>
        </is>
      </c>
      <c r="W1703" s="52" t="inlineStr">
        <is>
          <t>No</t>
        </is>
      </c>
      <c r="X1703" s="52" t="inlineStr">
        <is>
          <t>-</t>
        </is>
      </c>
      <c r="Y1703" s="52" t="inlineStr">
        <is>
          <t>One turn of a concertina coil</t>
        </is>
      </c>
    </row>
    <row r="1704" outlineLevel="1">
      <c r="A1704" s="52" t="inlineStr">
        <is>
          <t>BASE-327</t>
        </is>
      </c>
      <c r="B1704" s="52" t="inlineStr">
        <is>
          <t>Base</t>
        </is>
      </c>
      <c r="C1704" s="58" t="inlineStr">
        <is>
          <t>Cylinder</t>
        </is>
      </c>
      <c r="D1704" s="60" t="inlineStr">
        <is>
          <t>Wire coil turn</t>
        </is>
      </c>
      <c r="E1704" s="52" t="inlineStr">
        <is>
          <t>BASE-246</t>
        </is>
      </c>
      <c r="F1704" s="52" t="n">
        <v>2</v>
      </c>
      <c r="G1704" s="54" t="n">
        <v>0.0350000001</v>
      </c>
      <c r="H1704" s="54" t="n">
        <v>0.0350000001</v>
      </c>
      <c r="I1704" s="54" t="n">
        <v>0.404974967</v>
      </c>
      <c r="J1704" s="54" t="n">
        <v>0</v>
      </c>
      <c r="K1704" s="54" t="n">
        <v>-5.08459854</v>
      </c>
      <c r="L1704" s="54" t="n">
        <v>0</v>
      </c>
      <c r="M1704" s="54" t="n">
        <v>8.677461620000001</v>
      </c>
      <c r="N1704" s="54" t="n">
        <v>1.47091031</v>
      </c>
      <c r="O1704" s="54" t="n">
        <v>32.8746986</v>
      </c>
      <c r="P1704" s="52" t="inlineStr">
        <is>
          <t>Flat</t>
        </is>
      </c>
      <c r="Q1704" s="52" t="inlineStr">
        <is>
          <t>Metal</t>
        </is>
      </c>
      <c r="R1704" s="54" t="n">
        <v>0.45</v>
      </c>
      <c r="S1704" s="54" t="n">
        <v>0.35</v>
      </c>
      <c r="T1704" s="54" t="n">
        <v>0.15</v>
      </c>
      <c r="U1704" s="54" t="n">
        <v>0</v>
      </c>
      <c r="V1704" s="52" t="inlineStr">
        <is>
          <t>No</t>
        </is>
      </c>
      <c r="W1704" s="52" t="inlineStr">
        <is>
          <t>No</t>
        </is>
      </c>
      <c r="X1704" s="52" t="inlineStr">
        <is>
          <t>-</t>
        </is>
      </c>
      <c r="Y1704" s="52" t="inlineStr">
        <is>
          <t>One turn of a concertina coil</t>
        </is>
      </c>
    </row>
    <row r="1705" outlineLevel="1">
      <c r="A1705" s="52" t="inlineStr">
        <is>
          <t>BASE-328</t>
        </is>
      </c>
      <c r="B1705" s="52" t="inlineStr">
        <is>
          <t>Base</t>
        </is>
      </c>
      <c r="C1705" s="58" t="inlineStr">
        <is>
          <t>Cylinder</t>
        </is>
      </c>
      <c r="D1705" s="60" t="inlineStr">
        <is>
          <t>Wire coil turn</t>
        </is>
      </c>
      <c r="E1705" s="52" t="inlineStr">
        <is>
          <t>BASE-246</t>
        </is>
      </c>
      <c r="F1705" s="52" t="n">
        <v>2</v>
      </c>
      <c r="G1705" s="54" t="n">
        <v>0.0350000001</v>
      </c>
      <c r="H1705" s="54" t="n">
        <v>0.0350000001</v>
      </c>
      <c r="I1705" s="54" t="n">
        <v>0.404967278</v>
      </c>
      <c r="J1705" s="54" t="n">
        <v>-54.353981</v>
      </c>
      <c r="K1705" s="54" t="n">
        <v>-21.2444611</v>
      </c>
      <c r="L1705" s="54" t="n">
        <v>0</v>
      </c>
      <c r="M1705" s="54" t="n">
        <v>8.61675835</v>
      </c>
      <c r="N1705" s="54" t="n">
        <v>1.63545513</v>
      </c>
      <c r="O1705" s="54" t="n">
        <v>33.1863708</v>
      </c>
      <c r="P1705" s="52" t="inlineStr">
        <is>
          <t>Flat</t>
        </is>
      </c>
      <c r="Q1705" s="52" t="inlineStr">
        <is>
          <t>Metal</t>
        </is>
      </c>
      <c r="R1705" s="54" t="n">
        <v>0.45</v>
      </c>
      <c r="S1705" s="54" t="n">
        <v>0.35</v>
      </c>
      <c r="T1705" s="54" t="n">
        <v>0.15</v>
      </c>
      <c r="U1705" s="54" t="n">
        <v>0</v>
      </c>
      <c r="V1705" s="52" t="inlineStr">
        <is>
          <t>No</t>
        </is>
      </c>
      <c r="W1705" s="52" t="inlineStr">
        <is>
          <t>No</t>
        </is>
      </c>
      <c r="X1705" s="52" t="inlineStr">
        <is>
          <t>-</t>
        </is>
      </c>
      <c r="Y1705" s="52" t="inlineStr">
        <is>
          <t>One turn of a concertina coil</t>
        </is>
      </c>
    </row>
    <row r="1706" outlineLevel="1">
      <c r="A1706" s="52" t="inlineStr">
        <is>
          <t>BASE-329</t>
        </is>
      </c>
      <c r="B1706" s="52" t="inlineStr">
        <is>
          <t>Base</t>
        </is>
      </c>
      <c r="C1706" s="58" t="inlineStr">
        <is>
          <t>Cylinder</t>
        </is>
      </c>
      <c r="D1706" s="60" t="inlineStr">
        <is>
          <t>Razor strand</t>
        </is>
      </c>
      <c r="E1706" s="52" t="inlineStr">
        <is>
          <t>BASE-246</t>
        </is>
      </c>
      <c r="F1706" s="52" t="n">
        <v>2</v>
      </c>
      <c r="G1706" s="54" t="n">
        <v>0.0299999993</v>
      </c>
      <c r="H1706" s="54" t="n">
        <v>0.0299999993</v>
      </c>
      <c r="I1706" s="54" t="n">
        <v>3.99075913</v>
      </c>
      <c r="J1706" s="54" t="n">
        <v>0</v>
      </c>
      <c r="K1706" s="54" t="n">
        <v>-71.4953079</v>
      </c>
      <c r="L1706" s="54" t="n">
        <v>0</v>
      </c>
      <c r="M1706" s="54" t="n">
        <v>10.7723866</v>
      </c>
      <c r="N1706" s="54" t="n">
        <v>2.0999999</v>
      </c>
      <c r="O1706" s="54" t="n">
        <v>32.186554</v>
      </c>
      <c r="P1706" s="52" t="inlineStr">
        <is>
          <t>Flat</t>
        </is>
      </c>
      <c r="Q1706" s="52" t="inlineStr">
        <is>
          <t>Metal</t>
        </is>
      </c>
      <c r="R1706" s="54" t="n">
        <v>0.45</v>
      </c>
      <c r="S1706" s="54" t="n">
        <v>0.35</v>
      </c>
      <c r="T1706" s="54" t="n">
        <v>0.15</v>
      </c>
      <c r="U1706" s="54" t="n">
        <v>0</v>
      </c>
      <c r="V1706" s="52" t="inlineStr">
        <is>
          <t>No</t>
        </is>
      </c>
      <c r="W1706" s="52" t="inlineStr">
        <is>
          <t>No</t>
        </is>
      </c>
      <c r="X1706" s="52" t="inlineStr">
        <is>
          <t>-</t>
        </is>
      </c>
      <c r="Y1706" s="52" t="inlineStr">
        <is>
          <t>Strand tying neighbouring coils</t>
        </is>
      </c>
    </row>
    <row r="1707" outlineLevel="1">
      <c r="A1707" s="52" t="inlineStr">
        <is>
          <t>BASE-330</t>
        </is>
      </c>
      <c r="B1707" s="52" t="inlineStr">
        <is>
          <t>Base</t>
        </is>
      </c>
      <c r="C1707" s="58" t="inlineStr">
        <is>
          <t>Cylinder</t>
        </is>
      </c>
      <c r="D1707" s="60" t="inlineStr">
        <is>
          <t>Wire coil turn</t>
        </is>
      </c>
      <c r="E1707" s="52" t="inlineStr">
        <is>
          <t>BASE-246</t>
        </is>
      </c>
      <c r="F1707" s="52" t="n">
        <v>2</v>
      </c>
      <c r="G1707" s="54" t="n">
        <v>0.0350000001</v>
      </c>
      <c r="H1707" s="54" t="n">
        <v>0.0350000001</v>
      </c>
      <c r="I1707" s="54" t="n">
        <v>0.404968858</v>
      </c>
      <c r="J1707" s="54" t="n">
        <v>-54.3536415</v>
      </c>
      <c r="K1707" s="54" t="n">
        <v>-135.204224</v>
      </c>
      <c r="L1707" s="54" t="n">
        <v>0</v>
      </c>
      <c r="M1707" s="54" t="n">
        <v>5.36132908</v>
      </c>
      <c r="N1707" s="54" t="n">
        <v>3.36454487</v>
      </c>
      <c r="O1707" s="54" t="n">
        <v>33.8650284</v>
      </c>
      <c r="P1707" s="52" t="inlineStr">
        <is>
          <t>Flat</t>
        </is>
      </c>
      <c r="Q1707" s="52" t="inlineStr">
        <is>
          <t>Metal</t>
        </is>
      </c>
      <c r="R1707" s="54" t="n">
        <v>0.45</v>
      </c>
      <c r="S1707" s="54" t="n">
        <v>0.35</v>
      </c>
      <c r="T1707" s="54" t="n">
        <v>0.15</v>
      </c>
      <c r="U1707" s="54" t="n">
        <v>0</v>
      </c>
      <c r="V1707" s="52" t="inlineStr">
        <is>
          <t>No</t>
        </is>
      </c>
      <c r="W1707" s="52" t="inlineStr">
        <is>
          <t>No</t>
        </is>
      </c>
      <c r="X1707" s="52" t="inlineStr">
        <is>
          <t>-</t>
        </is>
      </c>
      <c r="Y1707" s="52" t="inlineStr">
        <is>
          <t>One turn of a concertina coil</t>
        </is>
      </c>
    </row>
    <row r="1708" outlineLevel="1">
      <c r="A1708" s="52" t="inlineStr">
        <is>
          <t>BASE-331</t>
        </is>
      </c>
      <c r="B1708" s="52" t="inlineStr">
        <is>
          <t>Base</t>
        </is>
      </c>
      <c r="C1708" s="58" t="inlineStr">
        <is>
          <t>Cylinder</t>
        </is>
      </c>
      <c r="D1708" s="60" t="inlineStr">
        <is>
          <t>Wire coil turn</t>
        </is>
      </c>
      <c r="E1708" s="52" t="inlineStr">
        <is>
          <t>BASE-246</t>
        </is>
      </c>
      <c r="F1708" s="52" t="n">
        <v>2</v>
      </c>
      <c r="G1708" s="54" t="n">
        <v>0.0350000001</v>
      </c>
      <c r="H1708" s="54" t="n">
        <v>0.0350000001</v>
      </c>
      <c r="I1708" s="54" t="n">
        <v>0.404969454</v>
      </c>
      <c r="J1708" s="54" t="n">
        <v>0</v>
      </c>
      <c r="K1708" s="54" t="n">
        <v>-151.363998</v>
      </c>
      <c r="L1708" s="54" t="n">
        <v>0</v>
      </c>
      <c r="M1708" s="54" t="n">
        <v>5.18114567</v>
      </c>
      <c r="N1708" s="54" t="n">
        <v>3.52908969</v>
      </c>
      <c r="O1708" s="54" t="n">
        <v>33.603569</v>
      </c>
      <c r="P1708" s="52" t="inlineStr">
        <is>
          <t>Flat</t>
        </is>
      </c>
      <c r="Q1708" s="52" t="inlineStr">
        <is>
          <t>Metal</t>
        </is>
      </c>
      <c r="R1708" s="54" t="n">
        <v>0.45</v>
      </c>
      <c r="S1708" s="54" t="n">
        <v>0.35</v>
      </c>
      <c r="T1708" s="54" t="n">
        <v>0.15</v>
      </c>
      <c r="U1708" s="54" t="n">
        <v>0</v>
      </c>
      <c r="V1708" s="52" t="inlineStr">
        <is>
          <t>No</t>
        </is>
      </c>
      <c r="W1708" s="52" t="inlineStr">
        <is>
          <t>No</t>
        </is>
      </c>
      <c r="X1708" s="52" t="inlineStr">
        <is>
          <t>-</t>
        </is>
      </c>
      <c r="Y1708" s="52" t="inlineStr">
        <is>
          <t>One turn of a concertina coil</t>
        </is>
      </c>
    </row>
    <row r="1709" outlineLevel="1">
      <c r="A1709" s="52" t="inlineStr">
        <is>
          <t>BASE-332</t>
        </is>
      </c>
      <c r="B1709" s="52" t="inlineStr">
        <is>
          <t>Base</t>
        </is>
      </c>
      <c r="C1709" s="58" t="inlineStr">
        <is>
          <t>Cylinder</t>
        </is>
      </c>
      <c r="D1709" s="60" t="inlineStr">
        <is>
          <t>Wire coil turn</t>
        </is>
      </c>
      <c r="E1709" s="52" t="inlineStr">
        <is>
          <t>BASE-246</t>
        </is>
      </c>
      <c r="F1709" s="52" t="n">
        <v>2</v>
      </c>
      <c r="G1709" s="54" t="n">
        <v>0.0350000001</v>
      </c>
      <c r="H1709" s="54" t="n">
        <v>0.0350000001</v>
      </c>
      <c r="I1709" s="54" t="n">
        <v>0.404968649</v>
      </c>
      <c r="J1709" s="54" t="n">
        <v>54.3536797</v>
      </c>
      <c r="K1709" s="54" t="n">
        <v>-135.204315</v>
      </c>
      <c r="L1709" s="54" t="n">
        <v>0</v>
      </c>
      <c r="M1709" s="54" t="n">
        <v>5.00096321</v>
      </c>
      <c r="N1709" s="54" t="n">
        <v>3.36454487</v>
      </c>
      <c r="O1709" s="54" t="n">
        <v>33.3421173</v>
      </c>
      <c r="P1709" s="52" t="inlineStr">
        <is>
          <t>Flat</t>
        </is>
      </c>
      <c r="Q1709" s="52" t="inlineStr">
        <is>
          <t>Metal</t>
        </is>
      </c>
      <c r="R1709" s="54" t="n">
        <v>0.45</v>
      </c>
      <c r="S1709" s="54" t="n">
        <v>0.35</v>
      </c>
      <c r="T1709" s="54" t="n">
        <v>0.15</v>
      </c>
      <c r="U1709" s="54" t="n">
        <v>0</v>
      </c>
      <c r="V1709" s="52" t="inlineStr">
        <is>
          <t>No</t>
        </is>
      </c>
      <c r="W1709" s="52" t="inlineStr">
        <is>
          <t>No</t>
        </is>
      </c>
      <c r="X1709" s="52" t="inlineStr">
        <is>
          <t>-</t>
        </is>
      </c>
      <c r="Y1709" s="52" t="inlineStr">
        <is>
          <t>One turn of a concertina coil</t>
        </is>
      </c>
    </row>
    <row r="1710" outlineLevel="1">
      <c r="A1710" s="52" t="inlineStr">
        <is>
          <t>BASE-333</t>
        </is>
      </c>
      <c r="B1710" s="52" t="inlineStr">
        <is>
          <t>Base</t>
        </is>
      </c>
      <c r="C1710" s="58" t="inlineStr">
        <is>
          <t>Cylinder</t>
        </is>
      </c>
      <c r="D1710" s="60" t="inlineStr">
        <is>
          <t>Wire coil turn</t>
        </is>
      </c>
      <c r="E1710" s="52" t="inlineStr">
        <is>
          <t>BASE-246</t>
        </is>
      </c>
      <c r="F1710" s="52" t="n">
        <v>2</v>
      </c>
      <c r="G1710" s="54" t="n">
        <v>0.0350000001</v>
      </c>
      <c r="H1710" s="54" t="n">
        <v>0.0350000001</v>
      </c>
      <c r="I1710" s="54" t="n">
        <v>0.404967159</v>
      </c>
      <c r="J1710" s="54" t="n">
        <v>54.3539772</v>
      </c>
      <c r="K1710" s="54" t="n">
        <v>-27.9735699</v>
      </c>
      <c r="L1710" s="54" t="n">
        <v>0</v>
      </c>
      <c r="M1710" s="54" t="n">
        <v>4.8624692</v>
      </c>
      <c r="N1710" s="54" t="n">
        <v>3.03545523</v>
      </c>
      <c r="O1710" s="54" t="n">
        <v>33.3625946</v>
      </c>
      <c r="P1710" s="52" t="inlineStr">
        <is>
          <t>Flat</t>
        </is>
      </c>
      <c r="Q1710" s="52" t="inlineStr">
        <is>
          <t>Metal</t>
        </is>
      </c>
      <c r="R1710" s="54" t="n">
        <v>0.45</v>
      </c>
      <c r="S1710" s="54" t="n">
        <v>0.35</v>
      </c>
      <c r="T1710" s="54" t="n">
        <v>0.15</v>
      </c>
      <c r="U1710" s="54" t="n">
        <v>0</v>
      </c>
      <c r="V1710" s="52" t="inlineStr">
        <is>
          <t>No</t>
        </is>
      </c>
      <c r="W1710" s="52" t="inlineStr">
        <is>
          <t>No</t>
        </is>
      </c>
      <c r="X1710" s="52" t="inlineStr">
        <is>
          <t>-</t>
        </is>
      </c>
      <c r="Y1710" s="52" t="inlineStr">
        <is>
          <t>One turn of a concertina coil</t>
        </is>
      </c>
    </row>
    <row r="1711" outlineLevel="1">
      <c r="A1711" s="52" t="inlineStr">
        <is>
          <t>BASE-334</t>
        </is>
      </c>
      <c r="B1711" s="52" t="inlineStr">
        <is>
          <t>Base</t>
        </is>
      </c>
      <c r="C1711" s="58" t="inlineStr">
        <is>
          <t>Cylinder</t>
        </is>
      </c>
      <c r="D1711" s="60" t="inlineStr">
        <is>
          <t>Wire coil turn</t>
        </is>
      </c>
      <c r="E1711" s="52" t="inlineStr">
        <is>
          <t>BASE-246</t>
        </is>
      </c>
      <c r="F1711" s="52" t="n">
        <v>2</v>
      </c>
      <c r="G1711" s="54" t="n">
        <v>0.0350000001</v>
      </c>
      <c r="H1711" s="54" t="n">
        <v>0.0350000001</v>
      </c>
      <c r="I1711" s="54" t="n">
        <v>0.404974431</v>
      </c>
      <c r="J1711" s="54" t="n">
        <v>0</v>
      </c>
      <c r="K1711" s="54" t="n">
        <v>-11.8135738</v>
      </c>
      <c r="L1711" s="54" t="n">
        <v>0</v>
      </c>
      <c r="M1711" s="54" t="n">
        <v>4.76566362</v>
      </c>
      <c r="N1711" s="54" t="n">
        <v>2.87091041</v>
      </c>
      <c r="O1711" s="54" t="n">
        <v>33.6650085</v>
      </c>
      <c r="P1711" s="52" t="inlineStr">
        <is>
          <t>Flat</t>
        </is>
      </c>
      <c r="Q1711" s="52" t="inlineStr">
        <is>
          <t>Metal</t>
        </is>
      </c>
      <c r="R1711" s="54" t="n">
        <v>0.45</v>
      </c>
      <c r="S1711" s="54" t="n">
        <v>0.35</v>
      </c>
      <c r="T1711" s="54" t="n">
        <v>0.15</v>
      </c>
      <c r="U1711" s="54" t="n">
        <v>0</v>
      </c>
      <c r="V1711" s="52" t="inlineStr">
        <is>
          <t>No</t>
        </is>
      </c>
      <c r="W1711" s="52" t="inlineStr">
        <is>
          <t>No</t>
        </is>
      </c>
      <c r="X1711" s="52" t="inlineStr">
        <is>
          <t>-</t>
        </is>
      </c>
      <c r="Y1711" s="52" t="inlineStr">
        <is>
          <t>One turn of a concertina coil</t>
        </is>
      </c>
    </row>
    <row r="1712" outlineLevel="1">
      <c r="A1712" s="52" t="inlineStr">
        <is>
          <t>BASE-335</t>
        </is>
      </c>
      <c r="B1712" s="52" t="inlineStr">
        <is>
          <t>Base</t>
        </is>
      </c>
      <c r="C1712" s="58" t="inlineStr">
        <is>
          <t>Cylinder</t>
        </is>
      </c>
      <c r="D1712" s="60" t="inlineStr">
        <is>
          <t>Wire coil turn</t>
        </is>
      </c>
      <c r="E1712" s="52" t="inlineStr">
        <is>
          <t>BASE-246</t>
        </is>
      </c>
      <c r="F1712" s="52" t="n">
        <v>2</v>
      </c>
      <c r="G1712" s="54" t="n">
        <v>0.0350000001</v>
      </c>
      <c r="H1712" s="54" t="n">
        <v>0.0350000001</v>
      </c>
      <c r="I1712" s="54" t="n">
        <v>0.404967159</v>
      </c>
      <c r="J1712" s="54" t="n">
        <v>-54.3539772</v>
      </c>
      <c r="K1712" s="54" t="n">
        <v>-27.9735699</v>
      </c>
      <c r="L1712" s="54" t="n">
        <v>0</v>
      </c>
      <c r="M1712" s="54" t="n">
        <v>4.66885805</v>
      </c>
      <c r="N1712" s="54" t="n">
        <v>3.03545523</v>
      </c>
      <c r="O1712" s="54" t="n">
        <v>33.9674225</v>
      </c>
      <c r="P1712" s="52" t="inlineStr">
        <is>
          <t>Flat</t>
        </is>
      </c>
      <c r="Q1712" s="52" t="inlineStr">
        <is>
          <t>Metal</t>
        </is>
      </c>
      <c r="R1712" s="54" t="n">
        <v>0.45</v>
      </c>
      <c r="S1712" s="54" t="n">
        <v>0.35</v>
      </c>
      <c r="T1712" s="54" t="n">
        <v>0.15</v>
      </c>
      <c r="U1712" s="54" t="n">
        <v>0</v>
      </c>
      <c r="V1712" s="52" t="inlineStr">
        <is>
          <t>No</t>
        </is>
      </c>
      <c r="W1712" s="52" t="inlineStr">
        <is>
          <t>No</t>
        </is>
      </c>
      <c r="X1712" s="52" t="inlineStr">
        <is>
          <t>-</t>
        </is>
      </c>
      <c r="Y1712" s="52" t="inlineStr">
        <is>
          <t>One turn of a concertina coil</t>
        </is>
      </c>
    </row>
    <row r="1713" outlineLevel="1">
      <c r="A1713" s="52" t="inlineStr">
        <is>
          <t>BASE-336</t>
        </is>
      </c>
      <c r="B1713" s="52" t="inlineStr">
        <is>
          <t>Base</t>
        </is>
      </c>
      <c r="C1713" s="58" t="inlineStr">
        <is>
          <t>Cylinder</t>
        </is>
      </c>
      <c r="D1713" s="60" t="inlineStr">
        <is>
          <t>Razor strand</t>
        </is>
      </c>
      <c r="E1713" s="52" t="inlineStr">
        <is>
          <t>BASE-246</t>
        </is>
      </c>
      <c r="F1713" s="52" t="n">
        <v>2</v>
      </c>
      <c r="G1713" s="54" t="n">
        <v>0.0299999993</v>
      </c>
      <c r="H1713" s="54" t="n">
        <v>0.0299999993</v>
      </c>
      <c r="I1713" s="54" t="n">
        <v>4.22920132</v>
      </c>
      <c r="J1713" s="54" t="n">
        <v>-19.3314114</v>
      </c>
      <c r="K1713" s="54" t="n">
        <v>-78.2242889</v>
      </c>
      <c r="L1713" s="54" t="n">
        <v>0</v>
      </c>
      <c r="M1713" s="54" t="n">
        <v>6.92678881</v>
      </c>
      <c r="N1713" s="54" t="n">
        <v>2.79999995</v>
      </c>
      <c r="O1713" s="54" t="n">
        <v>33.2270699</v>
      </c>
      <c r="P1713" s="52" t="inlineStr">
        <is>
          <t>Flat</t>
        </is>
      </c>
      <c r="Q1713" s="52" t="inlineStr">
        <is>
          <t>Metal</t>
        </is>
      </c>
      <c r="R1713" s="54" t="n">
        <v>0.45</v>
      </c>
      <c r="S1713" s="54" t="n">
        <v>0.35</v>
      </c>
      <c r="T1713" s="54" t="n">
        <v>0.15</v>
      </c>
      <c r="U1713" s="54" t="n">
        <v>0</v>
      </c>
      <c r="V1713" s="52" t="inlineStr">
        <is>
          <t>No</t>
        </is>
      </c>
      <c r="W1713" s="52" t="inlineStr">
        <is>
          <t>No</t>
        </is>
      </c>
      <c r="X1713" s="52" t="inlineStr">
        <is>
          <t>-</t>
        </is>
      </c>
      <c r="Y1713" s="52" t="inlineStr">
        <is>
          <t>Strand tying neighbouring coils</t>
        </is>
      </c>
    </row>
    <row r="1714" outlineLevel="1">
      <c r="A1714" s="52" t="inlineStr">
        <is>
          <t>BASE-337</t>
        </is>
      </c>
      <c r="B1714" s="52" t="inlineStr">
        <is>
          <t>Base</t>
        </is>
      </c>
      <c r="C1714" s="58" t="inlineStr">
        <is>
          <t>Cylinder</t>
        </is>
      </c>
      <c r="D1714" s="60" t="inlineStr">
        <is>
          <t>Wire coil turn</t>
        </is>
      </c>
      <c r="E1714" s="52" t="inlineStr">
        <is>
          <t>BASE-246</t>
        </is>
      </c>
      <c r="F1714" s="52" t="n">
        <v>2</v>
      </c>
      <c r="G1714" s="54" t="n">
        <v>0.0350000001</v>
      </c>
      <c r="H1714" s="54" t="n">
        <v>0.0350000001</v>
      </c>
      <c r="I1714" s="54" t="n">
        <v>0.404967248</v>
      </c>
      <c r="J1714" s="54" t="n">
        <v>-54.3539619</v>
      </c>
      <c r="K1714" s="54" t="n">
        <v>-155.391022</v>
      </c>
      <c r="L1714" s="54" t="n">
        <v>0</v>
      </c>
      <c r="M1714" s="54" t="n">
        <v>-6.65428305</v>
      </c>
      <c r="N1714" s="54" t="n">
        <v>3.36454487</v>
      </c>
      <c r="O1714" s="54" t="n">
        <v>33.6348648</v>
      </c>
      <c r="P1714" s="52" t="inlineStr">
        <is>
          <t>Flat</t>
        </is>
      </c>
      <c r="Q1714" s="52" t="inlineStr">
        <is>
          <t>Metal</t>
        </is>
      </c>
      <c r="R1714" s="54" t="n">
        <v>0.45</v>
      </c>
      <c r="S1714" s="54" t="n">
        <v>0.35</v>
      </c>
      <c r="T1714" s="54" t="n">
        <v>0.15</v>
      </c>
      <c r="U1714" s="54" t="n">
        <v>0</v>
      </c>
      <c r="V1714" s="52" t="inlineStr">
        <is>
          <t>No</t>
        </is>
      </c>
      <c r="W1714" s="52" t="inlineStr">
        <is>
          <t>No</t>
        </is>
      </c>
      <c r="X1714" s="52" t="inlineStr">
        <is>
          <t>-</t>
        </is>
      </c>
      <c r="Y1714" s="52" t="inlineStr">
        <is>
          <t>One turn of a concertina coil</t>
        </is>
      </c>
    </row>
    <row r="1715" outlineLevel="1">
      <c r="A1715" s="52" t="inlineStr">
        <is>
          <t>BASE-338</t>
        </is>
      </c>
      <c r="B1715" s="52" t="inlineStr">
        <is>
          <t>Base</t>
        </is>
      </c>
      <c r="C1715" s="58" t="inlineStr">
        <is>
          <t>Cylinder</t>
        </is>
      </c>
      <c r="D1715" s="60" t="inlineStr">
        <is>
          <t>Wire coil turn</t>
        </is>
      </c>
      <c r="E1715" s="52" t="inlineStr">
        <is>
          <t>BASE-246</t>
        </is>
      </c>
      <c r="F1715" s="52" t="n">
        <v>2</v>
      </c>
      <c r="G1715" s="54" t="n">
        <v>0.0350000001</v>
      </c>
      <c r="H1715" s="54" t="n">
        <v>0.0350000001</v>
      </c>
      <c r="I1715" s="54" t="n">
        <v>0.404968977</v>
      </c>
      <c r="J1715" s="54" t="n">
        <v>0</v>
      </c>
      <c r="K1715" s="54" t="n">
        <v>-171.550858</v>
      </c>
      <c r="L1715" s="54" t="n">
        <v>0</v>
      </c>
      <c r="M1715" s="54" t="n">
        <v>-6.73317337</v>
      </c>
      <c r="N1715" s="54" t="n">
        <v>3.52908969</v>
      </c>
      <c r="O1715" s="54" t="n">
        <v>33.3272934</v>
      </c>
      <c r="P1715" s="52" t="inlineStr">
        <is>
          <t>Flat</t>
        </is>
      </c>
      <c r="Q1715" s="52" t="inlineStr">
        <is>
          <t>Metal</t>
        </is>
      </c>
      <c r="R1715" s="54" t="n">
        <v>0.45</v>
      </c>
      <c r="S1715" s="54" t="n">
        <v>0.35</v>
      </c>
      <c r="T1715" s="54" t="n">
        <v>0.15</v>
      </c>
      <c r="U1715" s="54" t="n">
        <v>0</v>
      </c>
      <c r="V1715" s="52" t="inlineStr">
        <is>
          <t>No</t>
        </is>
      </c>
      <c r="W1715" s="52" t="inlineStr">
        <is>
          <t>No</t>
        </is>
      </c>
      <c r="X1715" s="52" t="inlineStr">
        <is>
          <t>-</t>
        </is>
      </c>
      <c r="Y1715" s="52" t="inlineStr">
        <is>
          <t>One turn of a concertina coil</t>
        </is>
      </c>
    </row>
    <row r="1716" outlineLevel="1">
      <c r="A1716" s="52" t="inlineStr">
        <is>
          <t>BASE-339</t>
        </is>
      </c>
      <c r="B1716" s="52" t="inlineStr">
        <is>
          <t>Base</t>
        </is>
      </c>
      <c r="C1716" s="58" t="inlineStr">
        <is>
          <t>Cylinder</t>
        </is>
      </c>
      <c r="D1716" s="60" t="inlineStr">
        <is>
          <t>Wire coil turn</t>
        </is>
      </c>
      <c r="E1716" s="52" t="inlineStr">
        <is>
          <t>BASE-246</t>
        </is>
      </c>
      <c r="F1716" s="52" t="n">
        <v>2</v>
      </c>
      <c r="G1716" s="54" t="n">
        <v>0.0350000001</v>
      </c>
      <c r="H1716" s="54" t="n">
        <v>0.0350000001</v>
      </c>
      <c r="I1716" s="54" t="n">
        <v>0.404969245</v>
      </c>
      <c r="J1716" s="54" t="n">
        <v>54.3535614</v>
      </c>
      <c r="K1716" s="54" t="n">
        <v>-155.391403</v>
      </c>
      <c r="L1716" s="54" t="n">
        <v>0</v>
      </c>
      <c r="M1716" s="54" t="n">
        <v>-6.81206369</v>
      </c>
      <c r="N1716" s="54" t="n">
        <v>3.36454487</v>
      </c>
      <c r="O1716" s="54" t="n">
        <v>33.019722</v>
      </c>
      <c r="P1716" s="52" t="inlineStr">
        <is>
          <t>Flat</t>
        </is>
      </c>
      <c r="Q1716" s="52" t="inlineStr">
        <is>
          <t>Metal</t>
        </is>
      </c>
      <c r="R1716" s="54" t="n">
        <v>0.45</v>
      </c>
      <c r="S1716" s="54" t="n">
        <v>0.35</v>
      </c>
      <c r="T1716" s="54" t="n">
        <v>0.15</v>
      </c>
      <c r="U1716" s="54" t="n">
        <v>0</v>
      </c>
      <c r="V1716" s="52" t="inlineStr">
        <is>
          <t>No</t>
        </is>
      </c>
      <c r="W1716" s="52" t="inlineStr">
        <is>
          <t>No</t>
        </is>
      </c>
      <c r="X1716" s="52" t="inlineStr">
        <is>
          <t>-</t>
        </is>
      </c>
      <c r="Y1716" s="52" t="inlineStr">
        <is>
          <t>One turn of a concertina coil</t>
        </is>
      </c>
    </row>
    <row r="1717" outlineLevel="1">
      <c r="A1717" s="52" t="inlineStr">
        <is>
          <t>BASE-340</t>
        </is>
      </c>
      <c r="B1717" s="52" t="inlineStr">
        <is>
          <t>Base</t>
        </is>
      </c>
      <c r="C1717" s="58" t="inlineStr">
        <is>
          <t>Cylinder</t>
        </is>
      </c>
      <c r="D1717" s="60" t="inlineStr">
        <is>
          <t>Wire coil turn</t>
        </is>
      </c>
      <c r="E1717" s="52" t="inlineStr">
        <is>
          <t>BASE-246</t>
        </is>
      </c>
      <c r="F1717" s="52" t="n">
        <v>2</v>
      </c>
      <c r="G1717" s="54" t="n">
        <v>0.0350000001</v>
      </c>
      <c r="H1717" s="54" t="n">
        <v>0.0350000001</v>
      </c>
      <c r="I1717" s="54" t="n">
        <v>0.404968649</v>
      </c>
      <c r="J1717" s="54" t="n">
        <v>54.3536797</v>
      </c>
      <c r="K1717" s="54" t="n">
        <v>-48.1602669</v>
      </c>
      <c r="L1717" s="54" t="n">
        <v>0</v>
      </c>
      <c r="M1717" s="54" t="n">
        <v>-6.94911718</v>
      </c>
      <c r="N1717" s="54" t="n">
        <v>3.03545523</v>
      </c>
      <c r="O1717" s="54" t="n">
        <v>32.9911499</v>
      </c>
      <c r="P1717" s="52" t="inlineStr">
        <is>
          <t>Flat</t>
        </is>
      </c>
      <c r="Q1717" s="52" t="inlineStr">
        <is>
          <t>Metal</t>
        </is>
      </c>
      <c r="R1717" s="54" t="n">
        <v>0.45</v>
      </c>
      <c r="S1717" s="54" t="n">
        <v>0.35</v>
      </c>
      <c r="T1717" s="54" t="n">
        <v>0.15</v>
      </c>
      <c r="U1717" s="54" t="n">
        <v>0</v>
      </c>
      <c r="V1717" s="52" t="inlineStr">
        <is>
          <t>No</t>
        </is>
      </c>
      <c r="W1717" s="52" t="inlineStr">
        <is>
          <t>No</t>
        </is>
      </c>
      <c r="X1717" s="52" t="inlineStr">
        <is>
          <t>-</t>
        </is>
      </c>
      <c r="Y1717" s="52" t="inlineStr">
        <is>
          <t>One turn of a concertina coil</t>
        </is>
      </c>
    </row>
    <row r="1718" outlineLevel="1">
      <c r="A1718" s="52" t="inlineStr">
        <is>
          <t>BASE-341</t>
        </is>
      </c>
      <c r="B1718" s="52" t="inlineStr">
        <is>
          <t>Base</t>
        </is>
      </c>
      <c r="C1718" s="58" t="inlineStr">
        <is>
          <t>Cylinder</t>
        </is>
      </c>
      <c r="D1718" s="60" t="inlineStr">
        <is>
          <t>Wire coil turn</t>
        </is>
      </c>
      <c r="E1718" s="52" t="inlineStr">
        <is>
          <t>BASE-246</t>
        </is>
      </c>
      <c r="F1718" s="52" t="n">
        <v>2</v>
      </c>
      <c r="G1718" s="54" t="n">
        <v>0.0350000001</v>
      </c>
      <c r="H1718" s="54" t="n">
        <v>0.0350000001</v>
      </c>
      <c r="I1718" s="54" t="n">
        <v>0.404967785</v>
      </c>
      <c r="J1718" s="54" t="n">
        <v>0</v>
      </c>
      <c r="K1718" s="54" t="n">
        <v>-32.0006905</v>
      </c>
      <c r="L1718" s="54" t="n">
        <v>0</v>
      </c>
      <c r="M1718" s="54" t="n">
        <v>-7.14433384</v>
      </c>
      <c r="N1718" s="54" t="n">
        <v>2.87091041</v>
      </c>
      <c r="O1718" s="54" t="n">
        <v>33.2415771</v>
      </c>
      <c r="P1718" s="52" t="inlineStr">
        <is>
          <t>Flat</t>
        </is>
      </c>
      <c r="Q1718" s="52" t="inlineStr">
        <is>
          <t>Metal</t>
        </is>
      </c>
      <c r="R1718" s="54" t="n">
        <v>0.45</v>
      </c>
      <c r="S1718" s="54" t="n">
        <v>0.35</v>
      </c>
      <c r="T1718" s="54" t="n">
        <v>0.15</v>
      </c>
      <c r="U1718" s="54" t="n">
        <v>0</v>
      </c>
      <c r="V1718" s="52" t="inlineStr">
        <is>
          <t>No</t>
        </is>
      </c>
      <c r="W1718" s="52" t="inlineStr">
        <is>
          <t>No</t>
        </is>
      </c>
      <c r="X1718" s="52" t="inlineStr">
        <is>
          <t>-</t>
        </is>
      </c>
      <c r="Y1718" s="52" t="inlineStr">
        <is>
          <t>One turn of a concertina coil</t>
        </is>
      </c>
    </row>
    <row r="1719" outlineLevel="1">
      <c r="A1719" s="52" t="inlineStr">
        <is>
          <t>BASE-342</t>
        </is>
      </c>
      <c r="B1719" s="52" t="inlineStr">
        <is>
          <t>Base</t>
        </is>
      </c>
      <c r="C1719" s="58" t="inlineStr">
        <is>
          <t>Cylinder</t>
        </is>
      </c>
      <c r="D1719" s="60" t="inlineStr">
        <is>
          <t>Wire coil turn</t>
        </is>
      </c>
      <c r="E1719" s="52" t="inlineStr">
        <is>
          <t>BASE-246</t>
        </is>
      </c>
      <c r="F1719" s="52" t="n">
        <v>2</v>
      </c>
      <c r="G1719" s="54" t="n">
        <v>0.0350000001</v>
      </c>
      <c r="H1719" s="54" t="n">
        <v>0.0350000001</v>
      </c>
      <c r="I1719" s="54" t="n">
        <v>0.404970348</v>
      </c>
      <c r="J1719" s="54" t="n">
        <v>-54.353344</v>
      </c>
      <c r="K1719" s="54" t="n">
        <v>-48.1596527</v>
      </c>
      <c r="L1719" s="54" t="n">
        <v>0</v>
      </c>
      <c r="M1719" s="54" t="n">
        <v>-7.33955097</v>
      </c>
      <c r="N1719" s="54" t="n">
        <v>3.03545523</v>
      </c>
      <c r="O1719" s="54" t="n">
        <v>33.4920082</v>
      </c>
      <c r="P1719" s="52" t="inlineStr">
        <is>
          <t>Flat</t>
        </is>
      </c>
      <c r="Q1719" s="52" t="inlineStr">
        <is>
          <t>Metal</t>
        </is>
      </c>
      <c r="R1719" s="54" t="n">
        <v>0.45</v>
      </c>
      <c r="S1719" s="54" t="n">
        <v>0.35</v>
      </c>
      <c r="T1719" s="54" t="n">
        <v>0.15</v>
      </c>
      <c r="U1719" s="54" t="n">
        <v>0</v>
      </c>
      <c r="V1719" s="52" t="inlineStr">
        <is>
          <t>No</t>
        </is>
      </c>
      <c r="W1719" s="52" t="inlineStr">
        <is>
          <t>No</t>
        </is>
      </c>
      <c r="X1719" s="52" t="inlineStr">
        <is>
          <t>-</t>
        </is>
      </c>
      <c r="Y1719" s="52" t="inlineStr">
        <is>
          <t>One turn of a concertina coil</t>
        </is>
      </c>
    </row>
    <row r="1720" outlineLevel="1">
      <c r="A1720" s="52" t="inlineStr">
        <is>
          <t>BASE-343</t>
        </is>
      </c>
      <c r="B1720" s="52" t="inlineStr">
        <is>
          <t>Base</t>
        </is>
      </c>
      <c r="C1720" s="58" t="inlineStr">
        <is>
          <t>Cylinder</t>
        </is>
      </c>
      <c r="D1720" s="60" t="inlineStr">
        <is>
          <t>Wire coil turn</t>
        </is>
      </c>
      <c r="E1720" s="52" t="inlineStr">
        <is>
          <t>BASE-246</t>
        </is>
      </c>
      <c r="F1720" s="52" t="n">
        <v>2</v>
      </c>
      <c r="G1720" s="54" t="n">
        <v>0.0350000001</v>
      </c>
      <c r="H1720" s="54" t="n">
        <v>0.0350000001</v>
      </c>
      <c r="I1720" s="54" t="n">
        <v>0.404968768</v>
      </c>
      <c r="J1720" s="54" t="n">
        <v>-54.3536606</v>
      </c>
      <c r="K1720" s="54" t="n">
        <v>-162.120255</v>
      </c>
      <c r="L1720" s="54" t="n">
        <v>0</v>
      </c>
      <c r="M1720" s="54" t="n">
        <v>-10.5495415</v>
      </c>
      <c r="N1720" s="54" t="n">
        <v>1.96454477</v>
      </c>
      <c r="O1720" s="54" t="n">
        <v>32.6234703</v>
      </c>
      <c r="P1720" s="52" t="inlineStr">
        <is>
          <t>Flat</t>
        </is>
      </c>
      <c r="Q1720" s="52" t="inlineStr">
        <is>
          <t>Metal</t>
        </is>
      </c>
      <c r="R1720" s="54" t="n">
        <v>0.45</v>
      </c>
      <c r="S1720" s="54" t="n">
        <v>0.35</v>
      </c>
      <c r="T1720" s="54" t="n">
        <v>0.15</v>
      </c>
      <c r="U1720" s="54" t="n">
        <v>0</v>
      </c>
      <c r="V1720" s="52" t="inlineStr">
        <is>
          <t>No</t>
        </is>
      </c>
      <c r="W1720" s="52" t="inlineStr">
        <is>
          <t>No</t>
        </is>
      </c>
      <c r="X1720" s="52" t="inlineStr">
        <is>
          <t>-</t>
        </is>
      </c>
      <c r="Y1720" s="52" t="inlineStr">
        <is>
          <t>One turn of a concertina coil</t>
        </is>
      </c>
    </row>
    <row r="1721" outlineLevel="1">
      <c r="A1721" s="52" t="inlineStr">
        <is>
          <t>BASE-344</t>
        </is>
      </c>
      <c r="B1721" s="52" t="inlineStr">
        <is>
          <t>Base</t>
        </is>
      </c>
      <c r="C1721" s="58" t="inlineStr">
        <is>
          <t>Cylinder</t>
        </is>
      </c>
      <c r="D1721" s="60" t="inlineStr">
        <is>
          <t>Wire coil turn</t>
        </is>
      </c>
      <c r="E1721" s="52" t="inlineStr">
        <is>
          <t>BASE-246</t>
        </is>
      </c>
      <c r="F1721" s="52" t="n">
        <v>2</v>
      </c>
      <c r="G1721" s="54" t="n">
        <v>0.0350000001</v>
      </c>
      <c r="H1721" s="54" t="n">
        <v>0.0350000001</v>
      </c>
      <c r="I1721" s="54" t="n">
        <v>0.404967636</v>
      </c>
      <c r="J1721" s="54" t="n">
        <v>0</v>
      </c>
      <c r="K1721" s="54" t="n">
        <v>-178.279938</v>
      </c>
      <c r="L1721" s="54" t="n">
        <v>0</v>
      </c>
      <c r="M1721" s="54" t="n">
        <v>-10.5918484</v>
      </c>
      <c r="N1721" s="54" t="n">
        <v>2.12908959</v>
      </c>
      <c r="O1721" s="54" t="n">
        <v>32.308773</v>
      </c>
      <c r="P1721" s="52" t="inlineStr">
        <is>
          <t>Flat</t>
        </is>
      </c>
      <c r="Q1721" s="52" t="inlineStr">
        <is>
          <t>Metal</t>
        </is>
      </c>
      <c r="R1721" s="54" t="n">
        <v>0.45</v>
      </c>
      <c r="S1721" s="54" t="n">
        <v>0.35</v>
      </c>
      <c r="T1721" s="54" t="n">
        <v>0.15</v>
      </c>
      <c r="U1721" s="54" t="n">
        <v>0</v>
      </c>
      <c r="V1721" s="52" t="inlineStr">
        <is>
          <t>No</t>
        </is>
      </c>
      <c r="W1721" s="52" t="inlineStr">
        <is>
          <t>No</t>
        </is>
      </c>
      <c r="X1721" s="52" t="inlineStr">
        <is>
          <t>-</t>
        </is>
      </c>
      <c r="Y1721" s="52" t="inlineStr">
        <is>
          <t>One turn of a concertina coil</t>
        </is>
      </c>
    </row>
    <row r="1722" outlineLevel="1">
      <c r="A1722" s="52" t="inlineStr">
        <is>
          <t>BASE-345</t>
        </is>
      </c>
      <c r="B1722" s="52" t="inlineStr">
        <is>
          <t>Base</t>
        </is>
      </c>
      <c r="C1722" s="58" t="inlineStr">
        <is>
          <t>Cylinder</t>
        </is>
      </c>
      <c r="D1722" s="60" t="inlineStr">
        <is>
          <t>Wire coil turn</t>
        </is>
      </c>
      <c r="E1722" s="52" t="inlineStr">
        <is>
          <t>BASE-246</t>
        </is>
      </c>
      <c r="F1722" s="52" t="n">
        <v>2</v>
      </c>
      <c r="G1722" s="54" t="n">
        <v>0.0350000001</v>
      </c>
      <c r="H1722" s="54" t="n">
        <v>0.0350000001</v>
      </c>
      <c r="I1722" s="54" t="n">
        <v>0.404969841</v>
      </c>
      <c r="J1722" s="54" t="n">
        <v>54.3534508</v>
      </c>
      <c r="K1722" s="54" t="n">
        <v>-162.120392</v>
      </c>
      <c r="L1722" s="54" t="n">
        <v>0</v>
      </c>
      <c r="M1722" s="54" t="n">
        <v>-10.6341553</v>
      </c>
      <c r="N1722" s="54" t="n">
        <v>1.96454477</v>
      </c>
      <c r="O1722" s="54" t="n">
        <v>31.9940758</v>
      </c>
      <c r="P1722" s="52" t="inlineStr">
        <is>
          <t>Flat</t>
        </is>
      </c>
      <c r="Q1722" s="52" t="inlineStr">
        <is>
          <t>Metal</t>
        </is>
      </c>
      <c r="R1722" s="54" t="n">
        <v>0.45</v>
      </c>
      <c r="S1722" s="54" t="n">
        <v>0.35</v>
      </c>
      <c r="T1722" s="54" t="n">
        <v>0.15</v>
      </c>
      <c r="U1722" s="54" t="n">
        <v>0</v>
      </c>
      <c r="V1722" s="52" t="inlineStr">
        <is>
          <t>No</t>
        </is>
      </c>
      <c r="W1722" s="52" t="inlineStr">
        <is>
          <t>No</t>
        </is>
      </c>
      <c r="X1722" s="52" t="inlineStr">
        <is>
          <t>-</t>
        </is>
      </c>
      <c r="Y1722" s="52" t="inlineStr">
        <is>
          <t>One turn of a concertina coil</t>
        </is>
      </c>
    </row>
    <row r="1723" outlineLevel="1">
      <c r="A1723" s="52" t="inlineStr">
        <is>
          <t>BASE-346</t>
        </is>
      </c>
      <c r="B1723" s="52" t="inlineStr">
        <is>
          <t>Base</t>
        </is>
      </c>
      <c r="C1723" s="58" t="inlineStr">
        <is>
          <t>Cylinder</t>
        </is>
      </c>
      <c r="D1723" s="60" t="inlineStr">
        <is>
          <t>Wire coil turn</t>
        </is>
      </c>
      <c r="E1723" s="52" t="inlineStr">
        <is>
          <t>BASE-246</t>
        </is>
      </c>
      <c r="F1723" s="52" t="n">
        <v>2</v>
      </c>
      <c r="G1723" s="54" t="n">
        <v>0.0350000001</v>
      </c>
      <c r="H1723" s="54" t="n">
        <v>0.0350000001</v>
      </c>
      <c r="I1723" s="54" t="n">
        <v>0.404969662</v>
      </c>
      <c r="J1723" s="54" t="n">
        <v>54.3534813</v>
      </c>
      <c r="K1723" s="54" t="n">
        <v>-54.8888855</v>
      </c>
      <c r="L1723" s="54" t="n">
        <v>0</v>
      </c>
      <c r="M1723" s="54" t="n">
        <v>-10.7669182</v>
      </c>
      <c r="N1723" s="54" t="n">
        <v>1.63545513</v>
      </c>
      <c r="O1723" s="54" t="n">
        <v>31.9496422</v>
      </c>
      <c r="P1723" s="52" t="inlineStr">
        <is>
          <t>Flat</t>
        </is>
      </c>
      <c r="Q1723" s="52" t="inlineStr">
        <is>
          <t>Metal</t>
        </is>
      </c>
      <c r="R1723" s="54" t="n">
        <v>0.45</v>
      </c>
      <c r="S1723" s="54" t="n">
        <v>0.35</v>
      </c>
      <c r="T1723" s="54" t="n">
        <v>0.15</v>
      </c>
      <c r="U1723" s="54" t="n">
        <v>0</v>
      </c>
      <c r="V1723" s="52" t="inlineStr">
        <is>
          <t>No</t>
        </is>
      </c>
      <c r="W1723" s="52" t="inlineStr">
        <is>
          <t>No</t>
        </is>
      </c>
      <c r="X1723" s="52" t="inlineStr">
        <is>
          <t>-</t>
        </is>
      </c>
      <c r="Y1723" s="52" t="inlineStr">
        <is>
          <t>One turn of a concertina coil</t>
        </is>
      </c>
    </row>
    <row r="1724" outlineLevel="1">
      <c r="A1724" s="52" t="inlineStr">
        <is>
          <t>BASE-347</t>
        </is>
      </c>
      <c r="B1724" s="52" t="inlineStr">
        <is>
          <t>Base</t>
        </is>
      </c>
      <c r="C1724" s="58" t="inlineStr">
        <is>
          <t>Cylinder</t>
        </is>
      </c>
      <c r="D1724" s="60" t="inlineStr">
        <is>
          <t>Wire coil turn</t>
        </is>
      </c>
      <c r="E1724" s="52" t="inlineStr">
        <is>
          <t>BASE-246</t>
        </is>
      </c>
      <c r="F1724" s="52" t="n">
        <v>2</v>
      </c>
      <c r="G1724" s="54" t="n">
        <v>0.0350000001</v>
      </c>
      <c r="H1724" s="54" t="n">
        <v>0.0350000001</v>
      </c>
      <c r="I1724" s="54" t="n">
        <v>0.404967546</v>
      </c>
      <c r="J1724" s="54" t="n">
        <v>0</v>
      </c>
      <c r="K1724" s="54" t="n">
        <v>-38.729641</v>
      </c>
      <c r="L1724" s="54" t="n">
        <v>0</v>
      </c>
      <c r="M1724" s="54" t="n">
        <v>-10.9901333</v>
      </c>
      <c r="N1724" s="54" t="n">
        <v>1.47091031</v>
      </c>
      <c r="O1724" s="54" t="n">
        <v>32.1754723</v>
      </c>
      <c r="P1724" s="52" t="inlineStr">
        <is>
          <t>Flat</t>
        </is>
      </c>
      <c r="Q1724" s="52" t="inlineStr">
        <is>
          <t>Metal</t>
        </is>
      </c>
      <c r="R1724" s="54" t="n">
        <v>0.45</v>
      </c>
      <c r="S1724" s="54" t="n">
        <v>0.35</v>
      </c>
      <c r="T1724" s="54" t="n">
        <v>0.15</v>
      </c>
      <c r="U1724" s="54" t="n">
        <v>0</v>
      </c>
      <c r="V1724" s="52" t="inlineStr">
        <is>
          <t>No</t>
        </is>
      </c>
      <c r="W1724" s="52" t="inlineStr">
        <is>
          <t>No</t>
        </is>
      </c>
      <c r="X1724" s="52" t="inlineStr">
        <is>
          <t>-</t>
        </is>
      </c>
      <c r="Y1724" s="52" t="inlineStr">
        <is>
          <t>One turn of a concertina coil</t>
        </is>
      </c>
    </row>
    <row r="1725" outlineLevel="1">
      <c r="A1725" s="52" t="inlineStr">
        <is>
          <t>BASE-348</t>
        </is>
      </c>
      <c r="B1725" s="52" t="inlineStr">
        <is>
          <t>Base</t>
        </is>
      </c>
      <c r="C1725" s="58" t="inlineStr">
        <is>
          <t>Cylinder</t>
        </is>
      </c>
      <c r="D1725" s="60" t="inlineStr">
        <is>
          <t>Wire coil turn</t>
        </is>
      </c>
      <c r="E1725" s="52" t="inlineStr">
        <is>
          <t>BASE-246</t>
        </is>
      </c>
      <c r="F1725" s="52" t="n">
        <v>2</v>
      </c>
      <c r="G1725" s="54" t="n">
        <v>0.0350000001</v>
      </c>
      <c r="H1725" s="54" t="n">
        <v>0.0350000001</v>
      </c>
      <c r="I1725" s="54" t="n">
        <v>0.404969126</v>
      </c>
      <c r="J1725" s="54" t="n">
        <v>-54.3536224</v>
      </c>
      <c r="K1725" s="54" t="n">
        <v>-54.8892632</v>
      </c>
      <c r="L1725" s="54" t="n">
        <v>0</v>
      </c>
      <c r="M1725" s="54" t="n">
        <v>-11.2133484</v>
      </c>
      <c r="N1725" s="54" t="n">
        <v>1.63545513</v>
      </c>
      <c r="O1725" s="54" t="n">
        <v>32.4013023</v>
      </c>
      <c r="P1725" s="52" t="inlineStr">
        <is>
          <t>Flat</t>
        </is>
      </c>
      <c r="Q1725" s="52" t="inlineStr">
        <is>
          <t>Metal</t>
        </is>
      </c>
      <c r="R1725" s="54" t="n">
        <v>0.45</v>
      </c>
      <c r="S1725" s="54" t="n">
        <v>0.35</v>
      </c>
      <c r="T1725" s="54" t="n">
        <v>0.15</v>
      </c>
      <c r="U1725" s="54" t="n">
        <v>0</v>
      </c>
      <c r="V1725" s="52" t="inlineStr">
        <is>
          <t>No</t>
        </is>
      </c>
      <c r="W1725" s="52" t="inlineStr">
        <is>
          <t>No</t>
        </is>
      </c>
      <c r="X1725" s="52" t="inlineStr">
        <is>
          <t>-</t>
        </is>
      </c>
      <c r="Y1725" s="52" t="inlineStr">
        <is>
          <t>One turn of a concertina coil</t>
        </is>
      </c>
    </row>
    <row r="1726" outlineLevel="1">
      <c r="A1726" s="52" t="inlineStr">
        <is>
          <t>BASE-349</t>
        </is>
      </c>
      <c r="B1726" s="52" t="inlineStr">
        <is>
          <t>Base</t>
        </is>
      </c>
      <c r="C1726" s="58" t="inlineStr">
        <is>
          <t>Cylinder</t>
        </is>
      </c>
      <c r="D1726" s="60" t="inlineStr">
        <is>
          <t>Razor strand</t>
        </is>
      </c>
      <c r="E1726" s="52" t="inlineStr">
        <is>
          <t>BASE-246</t>
        </is>
      </c>
      <c r="F1726" s="52" t="n">
        <v>2</v>
      </c>
      <c r="G1726" s="54" t="n">
        <v>0.0299999993</v>
      </c>
      <c r="H1726" s="54" t="n">
        <v>0.0299999993</v>
      </c>
      <c r="I1726" s="54" t="n">
        <v>4.22920179</v>
      </c>
      <c r="J1726" s="54" t="n">
        <v>19.3314095</v>
      </c>
      <c r="K1726" s="54" t="n">
        <v>-105.14019</v>
      </c>
      <c r="L1726" s="54" t="n">
        <v>0</v>
      </c>
      <c r="M1726" s="54" t="n">
        <v>-8.86487198</v>
      </c>
      <c r="N1726" s="54" t="n">
        <v>2.79999995</v>
      </c>
      <c r="O1726" s="54" t="n">
        <v>32.763279</v>
      </c>
      <c r="P1726" s="52" t="inlineStr">
        <is>
          <t>Flat</t>
        </is>
      </c>
      <c r="Q1726" s="52" t="inlineStr">
        <is>
          <t>Metal</t>
        </is>
      </c>
      <c r="R1726" s="54" t="n">
        <v>0.45</v>
      </c>
      <c r="S1726" s="54" t="n">
        <v>0.35</v>
      </c>
      <c r="T1726" s="54" t="n">
        <v>0.15</v>
      </c>
      <c r="U1726" s="54" t="n">
        <v>0</v>
      </c>
      <c r="V1726" s="52" t="inlineStr">
        <is>
          <t>No</t>
        </is>
      </c>
      <c r="W1726" s="52" t="inlineStr">
        <is>
          <t>No</t>
        </is>
      </c>
      <c r="X1726" s="52" t="inlineStr">
        <is>
          <t>-</t>
        </is>
      </c>
      <c r="Y1726" s="52" t="inlineStr">
        <is>
          <t>Strand tying neighbouring coils</t>
        </is>
      </c>
    </row>
    <row r="1727" outlineLevel="1">
      <c r="A1727" s="52" t="inlineStr">
        <is>
          <t>BASE-350</t>
        </is>
      </c>
      <c r="B1727" s="52" t="inlineStr">
        <is>
          <t>Base</t>
        </is>
      </c>
      <c r="C1727" s="58" t="inlineStr">
        <is>
          <t>Cylinder</t>
        </is>
      </c>
      <c r="D1727" s="60" t="inlineStr">
        <is>
          <t>Wire coil turn</t>
        </is>
      </c>
      <c r="E1727" s="52" t="inlineStr">
        <is>
          <t>BASE-246</t>
        </is>
      </c>
      <c r="F1727" s="52" t="n">
        <v>2</v>
      </c>
      <c r="G1727" s="54" t="n">
        <v>0.0350000001</v>
      </c>
      <c r="H1727" s="54" t="n">
        <v>0.0350000001</v>
      </c>
      <c r="I1727" s="54" t="n">
        <v>0.40496859</v>
      </c>
      <c r="J1727" s="54" t="n">
        <v>-54.3536949</v>
      </c>
      <c r="K1727" s="54" t="n">
        <v>-168.849213</v>
      </c>
      <c r="L1727" s="54" t="n">
        <v>0</v>
      </c>
      <c r="M1727" s="54" t="n">
        <v>-14.2994595</v>
      </c>
      <c r="N1727" s="54" t="n">
        <v>1.96454477</v>
      </c>
      <c r="O1727" s="54" t="n">
        <v>31.1626263</v>
      </c>
      <c r="P1727" s="52" t="inlineStr">
        <is>
          <t>Flat</t>
        </is>
      </c>
      <c r="Q1727" s="52" t="inlineStr">
        <is>
          <t>Metal</t>
        </is>
      </c>
      <c r="R1727" s="54" t="n">
        <v>0.45</v>
      </c>
      <c r="S1727" s="54" t="n">
        <v>0.35</v>
      </c>
      <c r="T1727" s="54" t="n">
        <v>0.15</v>
      </c>
      <c r="U1727" s="54" t="n">
        <v>0</v>
      </c>
      <c r="V1727" s="52" t="inlineStr">
        <is>
          <t>No</t>
        </is>
      </c>
      <c r="W1727" s="52" t="inlineStr">
        <is>
          <t>No</t>
        </is>
      </c>
      <c r="X1727" s="52" t="inlineStr">
        <is>
          <t>-</t>
        </is>
      </c>
      <c r="Y1727" s="52" t="inlineStr">
        <is>
          <t>One turn of a concertina coil</t>
        </is>
      </c>
    </row>
    <row r="1728" outlineLevel="1">
      <c r="A1728" s="52" t="inlineStr">
        <is>
          <t>BASE-351</t>
        </is>
      </c>
      <c r="B1728" s="52" t="inlineStr">
        <is>
          <t>Base</t>
        </is>
      </c>
      <c r="C1728" s="58" t="inlineStr">
        <is>
          <t>Cylinder</t>
        </is>
      </c>
      <c r="D1728" s="60" t="inlineStr">
        <is>
          <t>Wire coil turn</t>
        </is>
      </c>
      <c r="E1728" s="52" t="inlineStr">
        <is>
          <t>BASE-246</t>
        </is>
      </c>
      <c r="F1728" s="52" t="n">
        <v>2</v>
      </c>
      <c r="G1728" s="54" t="n">
        <v>0.0350000001</v>
      </c>
      <c r="H1728" s="54" t="n">
        <v>0.0350000001</v>
      </c>
      <c r="I1728" s="54" t="n">
        <v>0.404969752</v>
      </c>
      <c r="J1728" s="54" t="n">
        <v>0</v>
      </c>
      <c r="K1728" s="54" t="n">
        <v>174.99118</v>
      </c>
      <c r="L1728" s="54" t="n">
        <v>0</v>
      </c>
      <c r="M1728" s="54" t="n">
        <v>-14.3046017</v>
      </c>
      <c r="N1728" s="54" t="n">
        <v>2.12908959</v>
      </c>
      <c r="O1728" s="54" t="n">
        <v>30.8451385</v>
      </c>
      <c r="P1728" s="52" t="inlineStr">
        <is>
          <t>Flat</t>
        </is>
      </c>
      <c r="Q1728" s="52" t="inlineStr">
        <is>
          <t>Metal</t>
        </is>
      </c>
      <c r="R1728" s="54" t="n">
        <v>0.45</v>
      </c>
      <c r="S1728" s="54" t="n">
        <v>0.35</v>
      </c>
      <c r="T1728" s="54" t="n">
        <v>0.15</v>
      </c>
      <c r="U1728" s="54" t="n">
        <v>0</v>
      </c>
      <c r="V1728" s="52" t="inlineStr">
        <is>
          <t>No</t>
        </is>
      </c>
      <c r="W1728" s="52" t="inlineStr">
        <is>
          <t>No</t>
        </is>
      </c>
      <c r="X1728" s="52" t="inlineStr">
        <is>
          <t>-</t>
        </is>
      </c>
      <c r="Y1728" s="52" t="inlineStr">
        <is>
          <t>One turn of a concertina coil</t>
        </is>
      </c>
    </row>
    <row r="1729" outlineLevel="1">
      <c r="A1729" s="52" t="inlineStr">
        <is>
          <t>BASE-352</t>
        </is>
      </c>
      <c r="B1729" s="52" t="inlineStr">
        <is>
          <t>Base</t>
        </is>
      </c>
      <c r="C1729" s="58" t="inlineStr">
        <is>
          <t>Cylinder</t>
        </is>
      </c>
      <c r="D1729" s="60" t="inlineStr">
        <is>
          <t>Wire coil turn</t>
        </is>
      </c>
      <c r="E1729" s="52" t="inlineStr">
        <is>
          <t>BASE-246</t>
        </is>
      </c>
      <c r="F1729" s="52" t="n">
        <v>2</v>
      </c>
      <c r="G1729" s="54" t="n">
        <v>0.0350000001</v>
      </c>
      <c r="H1729" s="54" t="n">
        <v>0.0350000001</v>
      </c>
      <c r="I1729" s="54" t="n">
        <v>0.40496859</v>
      </c>
      <c r="J1729" s="54" t="n">
        <v>54.3536949</v>
      </c>
      <c r="K1729" s="54" t="n">
        <v>-168.849213</v>
      </c>
      <c r="L1729" s="54" t="n">
        <v>0</v>
      </c>
      <c r="M1729" s="54" t="n">
        <v>-14.3097439</v>
      </c>
      <c r="N1729" s="54" t="n">
        <v>1.96454477</v>
      </c>
      <c r="O1729" s="54" t="n">
        <v>30.5276508</v>
      </c>
      <c r="P1729" s="52" t="inlineStr">
        <is>
          <t>Flat</t>
        </is>
      </c>
      <c r="Q1729" s="52" t="inlineStr">
        <is>
          <t>Metal</t>
        </is>
      </c>
      <c r="R1729" s="54" t="n">
        <v>0.45</v>
      </c>
      <c r="S1729" s="54" t="n">
        <v>0.35</v>
      </c>
      <c r="T1729" s="54" t="n">
        <v>0.15</v>
      </c>
      <c r="U1729" s="54" t="n">
        <v>0</v>
      </c>
      <c r="V1729" s="52" t="inlineStr">
        <is>
          <t>No</t>
        </is>
      </c>
      <c r="W1729" s="52" t="inlineStr">
        <is>
          <t>No</t>
        </is>
      </c>
      <c r="X1729" s="52" t="inlineStr">
        <is>
          <t>-</t>
        </is>
      </c>
      <c r="Y1729" s="52" t="inlineStr">
        <is>
          <t>One turn of a concertina coil</t>
        </is>
      </c>
    </row>
    <row r="1730" outlineLevel="1">
      <c r="A1730" s="52" t="inlineStr">
        <is>
          <t>BASE-353</t>
        </is>
      </c>
      <c r="B1730" s="52" t="inlineStr">
        <is>
          <t>Base</t>
        </is>
      </c>
      <c r="C1730" s="58" t="inlineStr">
        <is>
          <t>Cylinder</t>
        </is>
      </c>
      <c r="D1730" s="60" t="inlineStr">
        <is>
          <t>Wire coil turn</t>
        </is>
      </c>
      <c r="E1730" s="52" t="inlineStr">
        <is>
          <t>BASE-246</t>
        </is>
      </c>
      <c r="F1730" s="52" t="n">
        <v>2</v>
      </c>
      <c r="G1730" s="54" t="n">
        <v>0.0350000001</v>
      </c>
      <c r="H1730" s="54" t="n">
        <v>0.0350000001</v>
      </c>
      <c r="I1730" s="54" t="n">
        <v>0.404968679</v>
      </c>
      <c r="J1730" s="54" t="n">
        <v>54.3536758</v>
      </c>
      <c r="K1730" s="54" t="n">
        <v>-61.6178093</v>
      </c>
      <c r="L1730" s="54" t="n">
        <v>0</v>
      </c>
      <c r="M1730" s="54" t="n">
        <v>-14.4363842</v>
      </c>
      <c r="N1730" s="54" t="n">
        <v>1.63545513</v>
      </c>
      <c r="O1730" s="54" t="n">
        <v>30.467968</v>
      </c>
      <c r="P1730" s="52" t="inlineStr">
        <is>
          <t>Flat</t>
        </is>
      </c>
      <c r="Q1730" s="52" t="inlineStr">
        <is>
          <t>Metal</t>
        </is>
      </c>
      <c r="R1730" s="54" t="n">
        <v>0.45</v>
      </c>
      <c r="S1730" s="54" t="n">
        <v>0.35</v>
      </c>
      <c r="T1730" s="54" t="n">
        <v>0.15</v>
      </c>
      <c r="U1730" s="54" t="n">
        <v>0</v>
      </c>
      <c r="V1730" s="52" t="inlineStr">
        <is>
          <t>No</t>
        </is>
      </c>
      <c r="W1730" s="52" t="inlineStr">
        <is>
          <t>No</t>
        </is>
      </c>
      <c r="X1730" s="52" t="inlineStr">
        <is>
          <t>-</t>
        </is>
      </c>
      <c r="Y1730" s="52" t="inlineStr">
        <is>
          <t>One turn of a concertina coil</t>
        </is>
      </c>
    </row>
    <row r="1731" outlineLevel="1">
      <c r="A1731" s="52" t="inlineStr">
        <is>
          <t>BASE-354</t>
        </is>
      </c>
      <c r="B1731" s="52" t="inlineStr">
        <is>
          <t>Base</t>
        </is>
      </c>
      <c r="C1731" s="58" t="inlineStr">
        <is>
          <t>Cylinder</t>
        </is>
      </c>
      <c r="D1731" s="60" t="inlineStr">
        <is>
          <t>Wire coil turn</t>
        </is>
      </c>
      <c r="E1731" s="52" t="inlineStr">
        <is>
          <t>BASE-246</t>
        </is>
      </c>
      <c r="F1731" s="52" t="n">
        <v>2</v>
      </c>
      <c r="G1731" s="54" t="n">
        <v>0.0350000001</v>
      </c>
      <c r="H1731" s="54" t="n">
        <v>0.0350000001</v>
      </c>
      <c r="I1731" s="54" t="n">
        <v>0.404968679</v>
      </c>
      <c r="J1731" s="54" t="n">
        <v>0</v>
      </c>
      <c r="K1731" s="54" t="n">
        <v>-45.4588242</v>
      </c>
      <c r="L1731" s="54" t="n">
        <v>0</v>
      </c>
      <c r="M1731" s="54" t="n">
        <v>-14.6845226</v>
      </c>
      <c r="N1731" s="54" t="n">
        <v>1.47091031</v>
      </c>
      <c r="O1731" s="54" t="n">
        <v>30.6660881</v>
      </c>
      <c r="P1731" s="52" t="inlineStr">
        <is>
          <t>Flat</t>
        </is>
      </c>
      <c r="Q1731" s="52" t="inlineStr">
        <is>
          <t>Metal</t>
        </is>
      </c>
      <c r="R1731" s="54" t="n">
        <v>0.45</v>
      </c>
      <c r="S1731" s="54" t="n">
        <v>0.35</v>
      </c>
      <c r="T1731" s="54" t="n">
        <v>0.15</v>
      </c>
      <c r="U1731" s="54" t="n">
        <v>0</v>
      </c>
      <c r="V1731" s="52" t="inlineStr">
        <is>
          <t>No</t>
        </is>
      </c>
      <c r="W1731" s="52" t="inlineStr">
        <is>
          <t>No</t>
        </is>
      </c>
      <c r="X1731" s="52" t="inlineStr">
        <is>
          <t>-</t>
        </is>
      </c>
      <c r="Y1731" s="52" t="inlineStr">
        <is>
          <t>One turn of a concertina coil</t>
        </is>
      </c>
    </row>
    <row r="1732" outlineLevel="1">
      <c r="A1732" s="52" t="inlineStr">
        <is>
          <t>BASE-355</t>
        </is>
      </c>
      <c r="B1732" s="52" t="inlineStr">
        <is>
          <t>Base</t>
        </is>
      </c>
      <c r="C1732" s="58" t="inlineStr">
        <is>
          <t>Cylinder</t>
        </is>
      </c>
      <c r="D1732" s="60" t="inlineStr">
        <is>
          <t>Wire coil turn</t>
        </is>
      </c>
      <c r="E1732" s="52" t="inlineStr">
        <is>
          <t>BASE-246</t>
        </is>
      </c>
      <c r="F1732" s="52" t="n">
        <v>2</v>
      </c>
      <c r="G1732" s="54" t="n">
        <v>0.0350000001</v>
      </c>
      <c r="H1732" s="54" t="n">
        <v>0.0350000001</v>
      </c>
      <c r="I1732" s="54" t="n">
        <v>0.404968768</v>
      </c>
      <c r="J1732" s="54" t="n">
        <v>-54.3536835</v>
      </c>
      <c r="K1732" s="54" t="n">
        <v>-61.6178093</v>
      </c>
      <c r="L1732" s="54" t="n">
        <v>0</v>
      </c>
      <c r="M1732" s="54" t="n">
        <v>-14.932663</v>
      </c>
      <c r="N1732" s="54" t="n">
        <v>1.63545513</v>
      </c>
      <c r="O1732" s="54" t="n">
        <v>30.8642082</v>
      </c>
      <c r="P1732" s="52" t="inlineStr">
        <is>
          <t>Flat</t>
        </is>
      </c>
      <c r="Q1732" s="52" t="inlineStr">
        <is>
          <t>Metal</t>
        </is>
      </c>
      <c r="R1732" s="54" t="n">
        <v>0.45</v>
      </c>
      <c r="S1732" s="54" t="n">
        <v>0.35</v>
      </c>
      <c r="T1732" s="54" t="n">
        <v>0.15</v>
      </c>
      <c r="U1732" s="54" t="n">
        <v>0</v>
      </c>
      <c r="V1732" s="52" t="inlineStr">
        <is>
          <t>No</t>
        </is>
      </c>
      <c r="W1732" s="52" t="inlineStr">
        <is>
          <t>No</t>
        </is>
      </c>
      <c r="X1732" s="52" t="inlineStr">
        <is>
          <t>-</t>
        </is>
      </c>
      <c r="Y1732" s="52" t="inlineStr">
        <is>
          <t>One turn of a concertina coil</t>
        </is>
      </c>
    </row>
    <row r="1733" outlineLevel="1">
      <c r="A1733" s="52" t="inlineStr">
        <is>
          <t>BASE-356</t>
        </is>
      </c>
      <c r="B1733" s="52" t="inlineStr">
        <is>
          <t>Base</t>
        </is>
      </c>
      <c r="C1733" s="58" t="inlineStr">
        <is>
          <t>Cylinder</t>
        </is>
      </c>
      <c r="D1733" s="60" t="inlineStr">
        <is>
          <t>Razor strand</t>
        </is>
      </c>
      <c r="E1733" s="52" t="inlineStr">
        <is>
          <t>BASE-246</t>
        </is>
      </c>
      <c r="F1733" s="52" t="n">
        <v>2</v>
      </c>
      <c r="G1733" s="54" t="n">
        <v>0.0299999993</v>
      </c>
      <c r="H1733" s="54" t="n">
        <v>0.0299999993</v>
      </c>
      <c r="I1733" s="54" t="n">
        <v>3.99075818</v>
      </c>
      <c r="J1733" s="54" t="n">
        <v>0</v>
      </c>
      <c r="K1733" s="54" t="n">
        <v>-111.869133</v>
      </c>
      <c r="L1733" s="54" t="n">
        <v>0</v>
      </c>
      <c r="M1733" s="54" t="n">
        <v>-12.6427765</v>
      </c>
      <c r="N1733" s="54" t="n">
        <v>2.0999999</v>
      </c>
      <c r="O1733" s="54" t="n">
        <v>31.498867</v>
      </c>
      <c r="P1733" s="52" t="inlineStr">
        <is>
          <t>Flat</t>
        </is>
      </c>
      <c r="Q1733" s="52" t="inlineStr">
        <is>
          <t>Metal</t>
        </is>
      </c>
      <c r="R1733" s="54" t="n">
        <v>0.45</v>
      </c>
      <c r="S1733" s="54" t="n">
        <v>0.35</v>
      </c>
      <c r="T1733" s="54" t="n">
        <v>0.15</v>
      </c>
      <c r="U1733" s="54" t="n">
        <v>0</v>
      </c>
      <c r="V1733" s="52" t="inlineStr">
        <is>
          <t>No</t>
        </is>
      </c>
      <c r="W1733" s="52" t="inlineStr">
        <is>
          <t>No</t>
        </is>
      </c>
      <c r="X1733" s="52" t="inlineStr">
        <is>
          <t>-</t>
        </is>
      </c>
      <c r="Y1733" s="52" t="inlineStr">
        <is>
          <t>Strand tying neighbouring coils</t>
        </is>
      </c>
    </row>
    <row r="1734" outlineLevel="1">
      <c r="A1734" s="52" t="inlineStr">
        <is>
          <t>BASE-357</t>
        </is>
      </c>
      <c r="B1734" s="52" t="inlineStr">
        <is>
          <t>Base</t>
        </is>
      </c>
      <c r="C1734" s="58" t="inlineStr">
        <is>
          <t>Cylinder</t>
        </is>
      </c>
      <c r="D1734" s="60" t="inlineStr">
        <is>
          <t>Wire coil turn</t>
        </is>
      </c>
      <c r="E1734" s="52" t="inlineStr">
        <is>
          <t>BASE-246</t>
        </is>
      </c>
      <c r="F1734" s="52" t="n">
        <v>2</v>
      </c>
      <c r="G1734" s="54" t="n">
        <v>0.0350000001</v>
      </c>
      <c r="H1734" s="54" t="n">
        <v>0.0350000001</v>
      </c>
      <c r="I1734" s="54" t="n">
        <v>0.404970109</v>
      </c>
      <c r="J1734" s="54" t="n">
        <v>-54.3533897</v>
      </c>
      <c r="K1734" s="54" t="n">
        <v>-175.578186</v>
      </c>
      <c r="L1734" s="54" t="n">
        <v>0</v>
      </c>
      <c r="M1734" s="54" t="n">
        <v>-17.8523693</v>
      </c>
      <c r="N1734" s="54" t="n">
        <v>1.96454477</v>
      </c>
      <c r="O1734" s="54" t="n">
        <v>29.2724533</v>
      </c>
      <c r="P1734" s="52" t="inlineStr">
        <is>
          <t>Flat</t>
        </is>
      </c>
      <c r="Q1734" s="52" t="inlineStr">
        <is>
          <t>Metal</t>
        </is>
      </c>
      <c r="R1734" s="54" t="n">
        <v>0.45</v>
      </c>
      <c r="S1734" s="54" t="n">
        <v>0.35</v>
      </c>
      <c r="T1734" s="54" t="n">
        <v>0.15</v>
      </c>
      <c r="U1734" s="54" t="n">
        <v>0</v>
      </c>
      <c r="V1734" s="52" t="inlineStr">
        <is>
          <t>No</t>
        </is>
      </c>
      <c r="W1734" s="52" t="inlineStr">
        <is>
          <t>No</t>
        </is>
      </c>
      <c r="X1734" s="52" t="inlineStr">
        <is>
          <t>-</t>
        </is>
      </c>
      <c r="Y1734" s="52" t="inlineStr">
        <is>
          <t>One turn of a concertina coil</t>
        </is>
      </c>
    </row>
    <row r="1735" outlineLevel="1">
      <c r="A1735" s="52" t="inlineStr">
        <is>
          <t>BASE-358</t>
        </is>
      </c>
      <c r="B1735" s="52" t="inlineStr">
        <is>
          <t>Base</t>
        </is>
      </c>
      <c r="C1735" s="58" t="inlineStr">
        <is>
          <t>Cylinder</t>
        </is>
      </c>
      <c r="D1735" s="60" t="inlineStr">
        <is>
          <t>Wire coil turn</t>
        </is>
      </c>
      <c r="E1735" s="52" t="inlineStr">
        <is>
          <t>BASE-246</t>
        </is>
      </c>
      <c r="F1735" s="52" t="n">
        <v>2</v>
      </c>
      <c r="G1735" s="54" t="n">
        <v>0.0350000001</v>
      </c>
      <c r="H1735" s="54" t="n">
        <v>0.0350000001</v>
      </c>
      <c r="I1735" s="54" t="n">
        <v>0.404968023</v>
      </c>
      <c r="J1735" s="54" t="n">
        <v>0</v>
      </c>
      <c r="K1735" s="54" t="n">
        <v>168.262161</v>
      </c>
      <c r="L1735" s="54" t="n">
        <v>0</v>
      </c>
      <c r="M1735" s="54" t="n">
        <v>-17.8202744</v>
      </c>
      <c r="N1735" s="54" t="n">
        <v>2.12908959</v>
      </c>
      <c r="O1735" s="54" t="n">
        <v>28.9565506</v>
      </c>
      <c r="P1735" s="52" t="inlineStr">
        <is>
          <t>Flat</t>
        </is>
      </c>
      <c r="Q1735" s="52" t="inlineStr">
        <is>
          <t>Metal</t>
        </is>
      </c>
      <c r="R1735" s="54" t="n">
        <v>0.45</v>
      </c>
      <c r="S1735" s="54" t="n">
        <v>0.35</v>
      </c>
      <c r="T1735" s="54" t="n">
        <v>0.15</v>
      </c>
      <c r="U1735" s="54" t="n">
        <v>0</v>
      </c>
      <c r="V1735" s="52" t="inlineStr">
        <is>
          <t>No</t>
        </is>
      </c>
      <c r="W1735" s="52" t="inlineStr">
        <is>
          <t>No</t>
        </is>
      </c>
      <c r="X1735" s="52" t="inlineStr">
        <is>
          <t>-</t>
        </is>
      </c>
      <c r="Y1735" s="52" t="inlineStr">
        <is>
          <t>One turn of a concertina coil</t>
        </is>
      </c>
    </row>
    <row r="1736" outlineLevel="1">
      <c r="A1736" s="52" t="inlineStr">
        <is>
          <t>BASE-359</t>
        </is>
      </c>
      <c r="B1736" s="52" t="inlineStr">
        <is>
          <t>Base</t>
        </is>
      </c>
      <c r="C1736" s="58" t="inlineStr">
        <is>
          <t>Cylinder</t>
        </is>
      </c>
      <c r="D1736" s="60" t="inlineStr">
        <is>
          <t>Wire coil turn</t>
        </is>
      </c>
      <c r="E1736" s="52" t="inlineStr">
        <is>
          <t>BASE-246</t>
        </is>
      </c>
      <c r="F1736" s="52" t="n">
        <v>2</v>
      </c>
      <c r="G1736" s="54" t="n">
        <v>0.0350000001</v>
      </c>
      <c r="H1736" s="54" t="n">
        <v>0.0350000001</v>
      </c>
      <c r="I1736" s="54" t="n">
        <v>0.404969007</v>
      </c>
      <c r="J1736" s="54" t="n">
        <v>54.3536072</v>
      </c>
      <c r="K1736" s="54" t="n">
        <v>-175.578125</v>
      </c>
      <c r="L1736" s="54" t="n">
        <v>0</v>
      </c>
      <c r="M1736" s="54" t="n">
        <v>-17.7881813</v>
      </c>
      <c r="N1736" s="54" t="n">
        <v>1.96454477</v>
      </c>
      <c r="O1736" s="54" t="n">
        <v>28.6406479</v>
      </c>
      <c r="P1736" s="52" t="inlineStr">
        <is>
          <t>Flat</t>
        </is>
      </c>
      <c r="Q1736" s="52" t="inlineStr">
        <is>
          <t>Metal</t>
        </is>
      </c>
      <c r="R1736" s="54" t="n">
        <v>0.45</v>
      </c>
      <c r="S1736" s="54" t="n">
        <v>0.35</v>
      </c>
      <c r="T1736" s="54" t="n">
        <v>0.15</v>
      </c>
      <c r="U1736" s="54" t="n">
        <v>0</v>
      </c>
      <c r="V1736" s="52" t="inlineStr">
        <is>
          <t>No</t>
        </is>
      </c>
      <c r="W1736" s="52" t="inlineStr">
        <is>
          <t>No</t>
        </is>
      </c>
      <c r="X1736" s="52" t="inlineStr">
        <is>
          <t>-</t>
        </is>
      </c>
      <c r="Y1736" s="52" t="inlineStr">
        <is>
          <t>One turn of a concertina coil</t>
        </is>
      </c>
    </row>
    <row r="1737" outlineLevel="1">
      <c r="A1737" s="52" t="inlineStr">
        <is>
          <t>BASE-360</t>
        </is>
      </c>
      <c r="B1737" s="52" t="inlineStr">
        <is>
          <t>Base</t>
        </is>
      </c>
      <c r="C1737" s="58" t="inlineStr">
        <is>
          <t>Cylinder</t>
        </is>
      </c>
      <c r="D1737" s="60" t="inlineStr">
        <is>
          <t>Wire coil turn</t>
        </is>
      </c>
      <c r="E1737" s="52" t="inlineStr">
        <is>
          <t>BASE-246</t>
        </is>
      </c>
      <c r="F1737" s="52" t="n">
        <v>2</v>
      </c>
      <c r="G1737" s="54" t="n">
        <v>0.0350000001</v>
      </c>
      <c r="H1737" s="54" t="n">
        <v>0.0350000001</v>
      </c>
      <c r="I1737" s="54" t="n">
        <v>0.404968143</v>
      </c>
      <c r="J1737" s="54" t="n">
        <v>54.3537827</v>
      </c>
      <c r="K1737" s="54" t="n">
        <v>-68.3467407</v>
      </c>
      <c r="L1737" s="54" t="n">
        <v>0</v>
      </c>
      <c r="M1737" s="54" t="n">
        <v>-17.9069557</v>
      </c>
      <c r="N1737" s="54" t="n">
        <v>1.63545513</v>
      </c>
      <c r="O1737" s="54" t="n">
        <v>28.5665359</v>
      </c>
      <c r="P1737" s="52" t="inlineStr">
        <is>
          <t>Flat</t>
        </is>
      </c>
      <c r="Q1737" s="52" t="inlineStr">
        <is>
          <t>Metal</t>
        </is>
      </c>
      <c r="R1737" s="54" t="n">
        <v>0.45</v>
      </c>
      <c r="S1737" s="54" t="n">
        <v>0.35</v>
      </c>
      <c r="T1737" s="54" t="n">
        <v>0.15</v>
      </c>
      <c r="U1737" s="54" t="n">
        <v>0</v>
      </c>
      <c r="V1737" s="52" t="inlineStr">
        <is>
          <t>No</t>
        </is>
      </c>
      <c r="W1737" s="52" t="inlineStr">
        <is>
          <t>No</t>
        </is>
      </c>
      <c r="X1737" s="52" t="inlineStr">
        <is>
          <t>-</t>
        </is>
      </c>
      <c r="Y1737" s="52" t="inlineStr">
        <is>
          <t>One turn of a concertina coil</t>
        </is>
      </c>
    </row>
    <row r="1738" outlineLevel="1">
      <c r="A1738" s="52" t="inlineStr">
        <is>
          <t>BASE-361</t>
        </is>
      </c>
      <c r="B1738" s="52" t="inlineStr">
        <is>
          <t>Base</t>
        </is>
      </c>
      <c r="C1738" s="58" t="inlineStr">
        <is>
          <t>Cylinder</t>
        </is>
      </c>
      <c r="D1738" s="60" t="inlineStr">
        <is>
          <t>Wire coil turn</t>
        </is>
      </c>
      <c r="E1738" s="52" t="inlineStr">
        <is>
          <t>BASE-246</t>
        </is>
      </c>
      <c r="F1738" s="52" t="n">
        <v>2</v>
      </c>
      <c r="G1738" s="54" t="n">
        <v>0.0350000001</v>
      </c>
      <c r="H1738" s="54" t="n">
        <v>0.0350000001</v>
      </c>
      <c r="I1738" s="54" t="n">
        <v>0.404971927</v>
      </c>
      <c r="J1738" s="54" t="n">
        <v>0</v>
      </c>
      <c r="K1738" s="54" t="n">
        <v>-52.1875687</v>
      </c>
      <c r="L1738" s="54" t="n">
        <v>0</v>
      </c>
      <c r="M1738" s="54" t="n">
        <v>-18.1766014</v>
      </c>
      <c r="N1738" s="54" t="n">
        <v>1.47091031</v>
      </c>
      <c r="O1738" s="54" t="n">
        <v>28.7342186</v>
      </c>
      <c r="P1738" s="52" t="inlineStr">
        <is>
          <t>Flat</t>
        </is>
      </c>
      <c r="Q1738" s="52" t="inlineStr">
        <is>
          <t>Metal</t>
        </is>
      </c>
      <c r="R1738" s="54" t="n">
        <v>0.45</v>
      </c>
      <c r="S1738" s="54" t="n">
        <v>0.35</v>
      </c>
      <c r="T1738" s="54" t="n">
        <v>0.15</v>
      </c>
      <c r="U1738" s="54" t="n">
        <v>0</v>
      </c>
      <c r="V1738" s="52" t="inlineStr">
        <is>
          <t>No</t>
        </is>
      </c>
      <c r="W1738" s="52" t="inlineStr">
        <is>
          <t>No</t>
        </is>
      </c>
      <c r="X1738" s="52" t="inlineStr">
        <is>
          <t>-</t>
        </is>
      </c>
      <c r="Y1738" s="52" t="inlineStr">
        <is>
          <t>One turn of a concertina coil</t>
        </is>
      </c>
    </row>
    <row r="1739" outlineLevel="1">
      <c r="A1739" s="52" t="inlineStr">
        <is>
          <t>BASE-362</t>
        </is>
      </c>
      <c r="B1739" s="52" t="inlineStr">
        <is>
          <t>Base</t>
        </is>
      </c>
      <c r="C1739" s="58" t="inlineStr">
        <is>
          <t>Cylinder</t>
        </is>
      </c>
      <c r="D1739" s="60" t="inlineStr">
        <is>
          <t>Wire coil turn</t>
        </is>
      </c>
      <c r="E1739" s="52" t="inlineStr">
        <is>
          <t>BASE-246</t>
        </is>
      </c>
      <c r="F1739" s="52" t="n">
        <v>2</v>
      </c>
      <c r="G1739" s="54" t="n">
        <v>0.0350000001</v>
      </c>
      <c r="H1739" s="54" t="n">
        <v>0.0350000001</v>
      </c>
      <c r="I1739" s="54" t="n">
        <v>0.404967844</v>
      </c>
      <c r="J1739" s="54" t="n">
        <v>-54.3538742</v>
      </c>
      <c r="K1739" s="54" t="n">
        <v>-68.3471756</v>
      </c>
      <c r="L1739" s="54" t="n">
        <v>0</v>
      </c>
      <c r="M1739" s="54" t="n">
        <v>-18.4462452</v>
      </c>
      <c r="N1739" s="54" t="n">
        <v>1.63545513</v>
      </c>
      <c r="O1739" s="54" t="n">
        <v>28.9018993</v>
      </c>
      <c r="P1739" s="52" t="inlineStr">
        <is>
          <t>Flat</t>
        </is>
      </c>
      <c r="Q1739" s="52" t="inlineStr">
        <is>
          <t>Metal</t>
        </is>
      </c>
      <c r="R1739" s="54" t="n">
        <v>0.45</v>
      </c>
      <c r="S1739" s="54" t="n">
        <v>0.35</v>
      </c>
      <c r="T1739" s="54" t="n">
        <v>0.15</v>
      </c>
      <c r="U1739" s="54" t="n">
        <v>0</v>
      </c>
      <c r="V1739" s="52" t="inlineStr">
        <is>
          <t>No</t>
        </is>
      </c>
      <c r="W1739" s="52" t="inlineStr">
        <is>
          <t>No</t>
        </is>
      </c>
      <c r="X1739" s="52" t="inlineStr">
        <is>
          <t>-</t>
        </is>
      </c>
      <c r="Y1739" s="52" t="inlineStr">
        <is>
          <t>One turn of a concertina coil</t>
        </is>
      </c>
    </row>
    <row r="1740" outlineLevel="1">
      <c r="A1740" s="52" t="inlineStr">
        <is>
          <t>BASE-363</t>
        </is>
      </c>
      <c r="B1740" s="52" t="inlineStr">
        <is>
          <t>Base</t>
        </is>
      </c>
      <c r="C1740" s="58" t="inlineStr">
        <is>
          <t>Cylinder</t>
        </is>
      </c>
      <c r="D1740" s="60" t="inlineStr">
        <is>
          <t>Razor strand</t>
        </is>
      </c>
      <c r="E1740" s="52" t="inlineStr">
        <is>
          <t>BASE-246</t>
        </is>
      </c>
      <c r="F1740" s="52" t="n">
        <v>2</v>
      </c>
      <c r="G1740" s="54" t="n">
        <v>0.0299999993</v>
      </c>
      <c r="H1740" s="54" t="n">
        <v>0.0299999993</v>
      </c>
      <c r="I1740" s="54" t="n">
        <v>3.99075413</v>
      </c>
      <c r="J1740" s="54" t="n">
        <v>0</v>
      </c>
      <c r="K1740" s="54" t="n">
        <v>-118.59816</v>
      </c>
      <c r="L1740" s="54" t="n">
        <v>0</v>
      </c>
      <c r="M1740" s="54" t="n">
        <v>-16.2465</v>
      </c>
      <c r="N1740" s="54" t="n">
        <v>2.0999999</v>
      </c>
      <c r="O1740" s="54" t="n">
        <v>29.800499</v>
      </c>
      <c r="P1740" s="52" t="inlineStr">
        <is>
          <t>Flat</t>
        </is>
      </c>
      <c r="Q1740" s="52" t="inlineStr">
        <is>
          <t>Metal</t>
        </is>
      </c>
      <c r="R1740" s="54" t="n">
        <v>0.45</v>
      </c>
      <c r="S1740" s="54" t="n">
        <v>0.35</v>
      </c>
      <c r="T1740" s="54" t="n">
        <v>0.15</v>
      </c>
      <c r="U1740" s="54" t="n">
        <v>0</v>
      </c>
      <c r="V1740" s="52" t="inlineStr">
        <is>
          <t>No</t>
        </is>
      </c>
      <c r="W1740" s="52" t="inlineStr">
        <is>
          <t>No</t>
        </is>
      </c>
      <c r="X1740" s="52" t="inlineStr">
        <is>
          <t>-</t>
        </is>
      </c>
      <c r="Y1740" s="52" t="inlineStr">
        <is>
          <t>Strand tying neighbouring coils</t>
        </is>
      </c>
    </row>
    <row r="1741" outlineLevel="1">
      <c r="A1741" s="52" t="inlineStr">
        <is>
          <t>BASE-364</t>
        </is>
      </c>
      <c r="B1741" s="52" t="inlineStr">
        <is>
          <t>Base</t>
        </is>
      </c>
      <c r="C1741" s="58" t="inlineStr">
        <is>
          <t>Cylinder</t>
        </is>
      </c>
      <c r="D1741" s="60" t="inlineStr">
        <is>
          <t>Wire coil turn</t>
        </is>
      </c>
      <c r="E1741" s="52" t="inlineStr">
        <is>
          <t>BASE-246</t>
        </is>
      </c>
      <c r="F1741" s="52" t="n">
        <v>2</v>
      </c>
      <c r="G1741" s="54" t="n">
        <v>0.0350000001</v>
      </c>
      <c r="H1741" s="54" t="n">
        <v>0.0350000001</v>
      </c>
      <c r="I1741" s="54" t="n">
        <v>0.404970109</v>
      </c>
      <c r="J1741" s="54" t="n">
        <v>-54.3533936</v>
      </c>
      <c r="K1741" s="54" t="n">
        <v>177.692947</v>
      </c>
      <c r="L1741" s="54" t="n">
        <v>0</v>
      </c>
      <c r="M1741" s="54" t="n">
        <v>-21.1593361</v>
      </c>
      <c r="N1741" s="54" t="n">
        <v>3.36454487</v>
      </c>
      <c r="O1741" s="54" t="n">
        <v>26.9789963</v>
      </c>
      <c r="P1741" s="52" t="inlineStr">
        <is>
          <t>Flat</t>
        </is>
      </c>
      <c r="Q1741" s="52" t="inlineStr">
        <is>
          <t>Metal</t>
        </is>
      </c>
      <c r="R1741" s="54" t="n">
        <v>0.45</v>
      </c>
      <c r="S1741" s="54" t="n">
        <v>0.35</v>
      </c>
      <c r="T1741" s="54" t="n">
        <v>0.15</v>
      </c>
      <c r="U1741" s="54" t="n">
        <v>0</v>
      </c>
      <c r="V1741" s="52" t="inlineStr">
        <is>
          <t>No</t>
        </is>
      </c>
      <c r="W1741" s="52" t="inlineStr">
        <is>
          <t>No</t>
        </is>
      </c>
      <c r="X1741" s="52" t="inlineStr">
        <is>
          <t>-</t>
        </is>
      </c>
      <c r="Y1741" s="52" t="inlineStr">
        <is>
          <t>One turn of a concertina coil</t>
        </is>
      </c>
    </row>
    <row r="1742" outlineLevel="1">
      <c r="A1742" s="52" t="inlineStr">
        <is>
          <t>BASE-365</t>
        </is>
      </c>
      <c r="B1742" s="52" t="inlineStr">
        <is>
          <t>Base</t>
        </is>
      </c>
      <c r="C1742" s="58" t="inlineStr">
        <is>
          <t>Cylinder</t>
        </is>
      </c>
      <c r="D1742" s="60" t="inlineStr">
        <is>
          <t>Wire coil turn</t>
        </is>
      </c>
      <c r="E1742" s="52" t="inlineStr">
        <is>
          <t>BASE-246</t>
        </is>
      </c>
      <c r="F1742" s="52" t="n">
        <v>2</v>
      </c>
      <c r="G1742" s="54" t="n">
        <v>0.0350000001</v>
      </c>
      <c r="H1742" s="54" t="n">
        <v>0.0350000001</v>
      </c>
      <c r="I1742" s="54" t="n">
        <v>0.404966652</v>
      </c>
      <c r="J1742" s="54" t="n">
        <v>0</v>
      </c>
      <c r="K1742" s="54" t="n">
        <v>161.532959</v>
      </c>
      <c r="L1742" s="54" t="n">
        <v>0</v>
      </c>
      <c r="M1742" s="54" t="n">
        <v>-21.0904484</v>
      </c>
      <c r="N1742" s="54" t="n">
        <v>3.52908969</v>
      </c>
      <c r="O1742" s="54" t="n">
        <v>26.6690292</v>
      </c>
      <c r="P1742" s="52" t="inlineStr">
        <is>
          <t>Flat</t>
        </is>
      </c>
      <c r="Q1742" s="52" t="inlineStr">
        <is>
          <t>Metal</t>
        </is>
      </c>
      <c r="R1742" s="54" t="n">
        <v>0.45</v>
      </c>
      <c r="S1742" s="54" t="n">
        <v>0.35</v>
      </c>
      <c r="T1742" s="54" t="n">
        <v>0.15</v>
      </c>
      <c r="U1742" s="54" t="n">
        <v>0</v>
      </c>
      <c r="V1742" s="52" t="inlineStr">
        <is>
          <t>No</t>
        </is>
      </c>
      <c r="W1742" s="52" t="inlineStr">
        <is>
          <t>No</t>
        </is>
      </c>
      <c r="X1742" s="52" t="inlineStr">
        <is>
          <t>-</t>
        </is>
      </c>
      <c r="Y1742" s="52" t="inlineStr">
        <is>
          <t>One turn of a concertina coil</t>
        </is>
      </c>
    </row>
    <row r="1743" outlineLevel="1">
      <c r="A1743" s="52" t="inlineStr">
        <is>
          <t>BASE-366</t>
        </is>
      </c>
      <c r="B1743" s="52" t="inlineStr">
        <is>
          <t>Base</t>
        </is>
      </c>
      <c r="C1743" s="58" t="inlineStr">
        <is>
          <t>Cylinder</t>
        </is>
      </c>
      <c r="D1743" s="60" t="inlineStr">
        <is>
          <t>Wire coil turn</t>
        </is>
      </c>
      <c r="E1743" s="52" t="inlineStr">
        <is>
          <t>BASE-246</t>
        </is>
      </c>
      <c r="F1743" s="52" t="n">
        <v>2</v>
      </c>
      <c r="G1743" s="54" t="n">
        <v>0.0350000001</v>
      </c>
      <c r="H1743" s="54" t="n">
        <v>0.0350000001</v>
      </c>
      <c r="I1743" s="54" t="n">
        <v>0.404970109</v>
      </c>
      <c r="J1743" s="54" t="n">
        <v>54.3533936</v>
      </c>
      <c r="K1743" s="54" t="n">
        <v>177.692947</v>
      </c>
      <c r="L1743" s="54" t="n">
        <v>0</v>
      </c>
      <c r="M1743" s="54" t="n">
        <v>-21.0215607</v>
      </c>
      <c r="N1743" s="54" t="n">
        <v>3.36454487</v>
      </c>
      <c r="O1743" s="54" t="n">
        <v>26.3590622</v>
      </c>
      <c r="P1743" s="52" t="inlineStr">
        <is>
          <t>Flat</t>
        </is>
      </c>
      <c r="Q1743" s="52" t="inlineStr">
        <is>
          <t>Metal</t>
        </is>
      </c>
      <c r="R1743" s="54" t="n">
        <v>0.45</v>
      </c>
      <c r="S1743" s="54" t="n">
        <v>0.35</v>
      </c>
      <c r="T1743" s="54" t="n">
        <v>0.15</v>
      </c>
      <c r="U1743" s="54" t="n">
        <v>0</v>
      </c>
      <c r="V1743" s="52" t="inlineStr">
        <is>
          <t>No</t>
        </is>
      </c>
      <c r="W1743" s="52" t="inlineStr">
        <is>
          <t>No</t>
        </is>
      </c>
      <c r="X1743" s="52" t="inlineStr">
        <is>
          <t>-</t>
        </is>
      </c>
      <c r="Y1743" s="52" t="inlineStr">
        <is>
          <t>One turn of a concertina coil</t>
        </is>
      </c>
    </row>
    <row r="1744" outlineLevel="1">
      <c r="A1744" s="52" t="inlineStr">
        <is>
          <t>BASE-367</t>
        </is>
      </c>
      <c r="B1744" s="52" t="inlineStr">
        <is>
          <t>Base</t>
        </is>
      </c>
      <c r="C1744" s="58" t="inlineStr">
        <is>
          <t>Cylinder</t>
        </is>
      </c>
      <c r="D1744" s="60" t="inlineStr">
        <is>
          <t>Wire coil turn</t>
        </is>
      </c>
      <c r="E1744" s="52" t="inlineStr">
        <is>
          <t>BASE-246</t>
        </is>
      </c>
      <c r="F1744" s="52" t="n">
        <v>2</v>
      </c>
      <c r="G1744" s="54" t="n">
        <v>0.0350000001</v>
      </c>
      <c r="H1744" s="54" t="n">
        <v>0.0350000001</v>
      </c>
      <c r="I1744" s="54" t="n">
        <v>0.404969662</v>
      </c>
      <c r="J1744" s="54" t="n">
        <v>54.3534851</v>
      </c>
      <c r="K1744" s="54" t="n">
        <v>-75.075943</v>
      </c>
      <c r="L1744" s="54" t="n">
        <v>0</v>
      </c>
      <c r="M1744" s="54" t="n">
        <v>-21.1308327</v>
      </c>
      <c r="N1744" s="54" t="n">
        <v>3.03545523</v>
      </c>
      <c r="O1744" s="54" t="n">
        <v>26.2715454</v>
      </c>
      <c r="P1744" s="52" t="inlineStr">
        <is>
          <t>Flat</t>
        </is>
      </c>
      <c r="Q1744" s="52" t="inlineStr">
        <is>
          <t>Metal</t>
        </is>
      </c>
      <c r="R1744" s="54" t="n">
        <v>0.45</v>
      </c>
      <c r="S1744" s="54" t="n">
        <v>0.35</v>
      </c>
      <c r="T1744" s="54" t="n">
        <v>0.15</v>
      </c>
      <c r="U1744" s="54" t="n">
        <v>0</v>
      </c>
      <c r="V1744" s="52" t="inlineStr">
        <is>
          <t>No</t>
        </is>
      </c>
      <c r="W1744" s="52" t="inlineStr">
        <is>
          <t>No</t>
        </is>
      </c>
      <c r="X1744" s="52" t="inlineStr">
        <is>
          <t>-</t>
        </is>
      </c>
      <c r="Y1744" s="52" t="inlineStr">
        <is>
          <t>One turn of a concertina coil</t>
        </is>
      </c>
    </row>
    <row r="1745" outlineLevel="1">
      <c r="A1745" s="52" t="inlineStr">
        <is>
          <t>BASE-368</t>
        </is>
      </c>
      <c r="B1745" s="52" t="inlineStr">
        <is>
          <t>Base</t>
        </is>
      </c>
      <c r="C1745" s="58" t="inlineStr">
        <is>
          <t>Cylinder</t>
        </is>
      </c>
      <c r="D1745" s="60" t="inlineStr">
        <is>
          <t>Wire coil turn</t>
        </is>
      </c>
      <c r="E1745" s="52" t="inlineStr">
        <is>
          <t>BASE-246</t>
        </is>
      </c>
      <c r="F1745" s="52" t="n">
        <v>2</v>
      </c>
      <c r="G1745" s="54" t="n">
        <v>0.0350000001</v>
      </c>
      <c r="H1745" s="54" t="n">
        <v>0.0350000001</v>
      </c>
      <c r="I1745" s="54" t="n">
        <v>0.404968917</v>
      </c>
      <c r="J1745" s="54" t="n">
        <v>0</v>
      </c>
      <c r="K1745" s="54" t="n">
        <v>-58.9162407</v>
      </c>
      <c r="L1745" s="54" t="n">
        <v>0</v>
      </c>
      <c r="M1745" s="54" t="n">
        <v>-21.4182682</v>
      </c>
      <c r="N1745" s="54" t="n">
        <v>2.87091041</v>
      </c>
      <c r="O1745" s="54" t="n">
        <v>26.4064751</v>
      </c>
      <c r="P1745" s="52" t="inlineStr">
        <is>
          <t>Flat</t>
        </is>
      </c>
      <c r="Q1745" s="52" t="inlineStr">
        <is>
          <t>Metal</t>
        </is>
      </c>
      <c r="R1745" s="54" t="n">
        <v>0.45</v>
      </c>
      <c r="S1745" s="54" t="n">
        <v>0.35</v>
      </c>
      <c r="T1745" s="54" t="n">
        <v>0.15</v>
      </c>
      <c r="U1745" s="54" t="n">
        <v>0</v>
      </c>
      <c r="V1745" s="52" t="inlineStr">
        <is>
          <t>No</t>
        </is>
      </c>
      <c r="W1745" s="52" t="inlineStr">
        <is>
          <t>No</t>
        </is>
      </c>
      <c r="X1745" s="52" t="inlineStr">
        <is>
          <t>-</t>
        </is>
      </c>
      <c r="Y1745" s="52" t="inlineStr">
        <is>
          <t>One turn of a concertina coil</t>
        </is>
      </c>
    </row>
    <row r="1746" outlineLevel="1">
      <c r="A1746" s="52" t="inlineStr">
        <is>
          <t>BASE-369</t>
        </is>
      </c>
      <c r="B1746" s="52" t="inlineStr">
        <is>
          <t>Base</t>
        </is>
      </c>
      <c r="C1746" s="58" t="inlineStr">
        <is>
          <t>Cylinder</t>
        </is>
      </c>
      <c r="D1746" s="60" t="inlineStr">
        <is>
          <t>Wire coil turn</t>
        </is>
      </c>
      <c r="E1746" s="52" t="inlineStr">
        <is>
          <t>BASE-246</t>
        </is>
      </c>
      <c r="F1746" s="52" t="n">
        <v>2</v>
      </c>
      <c r="G1746" s="54" t="n">
        <v>0.0350000001</v>
      </c>
      <c r="H1746" s="54" t="n">
        <v>0.0350000001</v>
      </c>
      <c r="I1746" s="54" t="n">
        <v>0.404969394</v>
      </c>
      <c r="J1746" s="54" t="n">
        <v>-54.3535385</v>
      </c>
      <c r="K1746" s="54" t="n">
        <v>-75.0763931</v>
      </c>
      <c r="L1746" s="54" t="n">
        <v>0</v>
      </c>
      <c r="M1746" s="54" t="n">
        <v>-21.7057037</v>
      </c>
      <c r="N1746" s="54" t="n">
        <v>3.03545523</v>
      </c>
      <c r="O1746" s="54" t="n">
        <v>26.5414066</v>
      </c>
      <c r="P1746" s="52" t="inlineStr">
        <is>
          <t>Flat</t>
        </is>
      </c>
      <c r="Q1746" s="52" t="inlineStr">
        <is>
          <t>Metal</t>
        </is>
      </c>
      <c r="R1746" s="54" t="n">
        <v>0.45</v>
      </c>
      <c r="S1746" s="54" t="n">
        <v>0.35</v>
      </c>
      <c r="T1746" s="54" t="n">
        <v>0.15</v>
      </c>
      <c r="U1746" s="54" t="n">
        <v>0</v>
      </c>
      <c r="V1746" s="52" t="inlineStr">
        <is>
          <t>No</t>
        </is>
      </c>
      <c r="W1746" s="52" t="inlineStr">
        <is>
          <t>No</t>
        </is>
      </c>
      <c r="X1746" s="52" t="inlineStr">
        <is>
          <t>-</t>
        </is>
      </c>
      <c r="Y1746" s="52" t="inlineStr">
        <is>
          <t>One turn of a concertina coil</t>
        </is>
      </c>
    </row>
    <row r="1747" outlineLevel="1">
      <c r="A1747" s="52" t="inlineStr">
        <is>
          <t>BASE-370</t>
        </is>
      </c>
      <c r="B1747" s="52" t="inlineStr">
        <is>
          <t>Base</t>
        </is>
      </c>
      <c r="C1747" s="58" t="inlineStr">
        <is>
          <t>Cylinder</t>
        </is>
      </c>
      <c r="D1747" s="60" t="inlineStr">
        <is>
          <t>Razor strand</t>
        </is>
      </c>
      <c r="E1747" s="52" t="inlineStr">
        <is>
          <t>BASE-246</t>
        </is>
      </c>
      <c r="F1747" s="52" t="n">
        <v>2</v>
      </c>
      <c r="G1747" s="54" t="n">
        <v>0.0299999993</v>
      </c>
      <c r="H1747" s="54" t="n">
        <v>0.0299999993</v>
      </c>
      <c r="I1747" s="54" t="n">
        <v>4.22920609</v>
      </c>
      <c r="J1747" s="54" t="n">
        <v>-19.3313904</v>
      </c>
      <c r="K1747" s="54" t="n">
        <v>-125.327095</v>
      </c>
      <c r="L1747" s="54" t="n">
        <v>0</v>
      </c>
      <c r="M1747" s="54" t="n">
        <v>-19.6263981</v>
      </c>
      <c r="N1747" s="54" t="n">
        <v>2.79999995</v>
      </c>
      <c r="O1747" s="54" t="n">
        <v>27.6915684</v>
      </c>
      <c r="P1747" s="52" t="inlineStr">
        <is>
          <t>Flat</t>
        </is>
      </c>
      <c r="Q1747" s="52" t="inlineStr">
        <is>
          <t>Metal</t>
        </is>
      </c>
      <c r="R1747" s="54" t="n">
        <v>0.45</v>
      </c>
      <c r="S1747" s="54" t="n">
        <v>0.35</v>
      </c>
      <c r="T1747" s="54" t="n">
        <v>0.15</v>
      </c>
      <c r="U1747" s="54" t="n">
        <v>0</v>
      </c>
      <c r="V1747" s="52" t="inlineStr">
        <is>
          <t>No</t>
        </is>
      </c>
      <c r="W1747" s="52" t="inlineStr">
        <is>
          <t>No</t>
        </is>
      </c>
      <c r="X1747" s="52" t="inlineStr">
        <is>
          <t>-</t>
        </is>
      </c>
      <c r="Y1747" s="52" t="inlineStr">
        <is>
          <t>Strand tying neighbouring coils</t>
        </is>
      </c>
    </row>
    <row r="1748" outlineLevel="1">
      <c r="A1748" s="52" t="inlineStr">
        <is>
          <t>BASE-371</t>
        </is>
      </c>
      <c r="B1748" s="52" t="inlineStr">
        <is>
          <t>Base</t>
        </is>
      </c>
      <c r="C1748" s="58" t="inlineStr">
        <is>
          <t>Cylinder</t>
        </is>
      </c>
      <c r="D1748" s="60" t="inlineStr">
        <is>
          <t>Wire coil turn</t>
        </is>
      </c>
      <c r="E1748" s="52" t="inlineStr">
        <is>
          <t>BASE-246</t>
        </is>
      </c>
      <c r="F1748" s="52" t="n">
        <v>2</v>
      </c>
      <c r="G1748" s="54" t="n">
        <v>0.0350000001</v>
      </c>
      <c r="H1748" s="54" t="n">
        <v>0.0350000001</v>
      </c>
      <c r="I1748" s="54" t="n">
        <v>0.404969424</v>
      </c>
      <c r="J1748" s="54" t="n">
        <v>-54.3535309</v>
      </c>
      <c r="K1748" s="54" t="n">
        <v>170.963745</v>
      </c>
      <c r="L1748" s="54" t="n">
        <v>0</v>
      </c>
      <c r="M1748" s="54" t="n">
        <v>-24.1747875</v>
      </c>
      <c r="N1748" s="54" t="n">
        <v>3.36454487</v>
      </c>
      <c r="O1748" s="54" t="n">
        <v>24.3138542</v>
      </c>
      <c r="P1748" s="52" t="inlineStr">
        <is>
          <t>Flat</t>
        </is>
      </c>
      <c r="Q1748" s="52" t="inlineStr">
        <is>
          <t>Metal</t>
        </is>
      </c>
      <c r="R1748" s="54" t="n">
        <v>0.45</v>
      </c>
      <c r="S1748" s="54" t="n">
        <v>0.35</v>
      </c>
      <c r="T1748" s="54" t="n">
        <v>0.15</v>
      </c>
      <c r="U1748" s="54" t="n">
        <v>0</v>
      </c>
      <c r="V1748" s="52" t="inlineStr">
        <is>
          <t>No</t>
        </is>
      </c>
      <c r="W1748" s="52" t="inlineStr">
        <is>
          <t>No</t>
        </is>
      </c>
      <c r="X1748" s="52" t="inlineStr">
        <is>
          <t>-</t>
        </is>
      </c>
      <c r="Y1748" s="52" t="inlineStr">
        <is>
          <t>One turn of a concertina coil</t>
        </is>
      </c>
    </row>
    <row r="1749" outlineLevel="1">
      <c r="A1749" s="52" t="inlineStr">
        <is>
          <t>BASE-372</t>
        </is>
      </c>
      <c r="B1749" s="52" t="inlineStr">
        <is>
          <t>Base</t>
        </is>
      </c>
      <c r="C1749" s="58" t="inlineStr">
        <is>
          <t>Cylinder</t>
        </is>
      </c>
      <c r="D1749" s="60" t="inlineStr">
        <is>
          <t>Wire coil turn</t>
        </is>
      </c>
      <c r="E1749" s="52" t="inlineStr">
        <is>
          <t>BASE-246</t>
        </is>
      </c>
      <c r="F1749" s="52" t="n">
        <v>2</v>
      </c>
      <c r="G1749" s="54" t="n">
        <v>0.0350000001</v>
      </c>
      <c r="H1749" s="54" t="n">
        <v>0.0350000001</v>
      </c>
      <c r="I1749" s="54" t="n">
        <v>0.404967993</v>
      </c>
      <c r="J1749" s="54" t="n">
        <v>0</v>
      </c>
      <c r="K1749" s="54" t="n">
        <v>154.804596</v>
      </c>
      <c r="L1749" s="54" t="n">
        <v>0</v>
      </c>
      <c r="M1749" s="54" t="n">
        <v>-24.070055</v>
      </c>
      <c r="N1749" s="54" t="n">
        <v>3.52908969</v>
      </c>
      <c r="O1749" s="54" t="n">
        <v>24.0140934</v>
      </c>
      <c r="P1749" s="52" t="inlineStr">
        <is>
          <t>Flat</t>
        </is>
      </c>
      <c r="Q1749" s="52" t="inlineStr">
        <is>
          <t>Metal</t>
        </is>
      </c>
      <c r="R1749" s="54" t="n">
        <v>0.45</v>
      </c>
      <c r="S1749" s="54" t="n">
        <v>0.35</v>
      </c>
      <c r="T1749" s="54" t="n">
        <v>0.15</v>
      </c>
      <c r="U1749" s="54" t="n">
        <v>0</v>
      </c>
      <c r="V1749" s="52" t="inlineStr">
        <is>
          <t>No</t>
        </is>
      </c>
      <c r="W1749" s="52" t="inlineStr">
        <is>
          <t>No</t>
        </is>
      </c>
      <c r="X1749" s="52" t="inlineStr">
        <is>
          <t>-</t>
        </is>
      </c>
      <c r="Y1749" s="52" t="inlineStr">
        <is>
          <t>One turn of a concertina coil</t>
        </is>
      </c>
    </row>
    <row r="1750" outlineLevel="1">
      <c r="A1750" s="52" t="inlineStr">
        <is>
          <t>BASE-373</t>
        </is>
      </c>
      <c r="B1750" s="52" t="inlineStr">
        <is>
          <t>Base</t>
        </is>
      </c>
      <c r="C1750" s="58" t="inlineStr">
        <is>
          <t>Cylinder</t>
        </is>
      </c>
      <c r="D1750" s="60" t="inlineStr">
        <is>
          <t>Wire coil turn</t>
        </is>
      </c>
      <c r="E1750" s="52" t="inlineStr">
        <is>
          <t>BASE-246</t>
        </is>
      </c>
      <c r="F1750" s="52" t="n">
        <v>2</v>
      </c>
      <c r="G1750" s="54" t="n">
        <v>0.0350000001</v>
      </c>
      <c r="H1750" s="54" t="n">
        <v>0.0350000001</v>
      </c>
      <c r="I1750" s="54" t="n">
        <v>0.404969603</v>
      </c>
      <c r="J1750" s="54" t="n">
        <v>54.3534966</v>
      </c>
      <c r="K1750" s="54" t="n">
        <v>170.963287</v>
      </c>
      <c r="L1750" s="54" t="n">
        <v>0</v>
      </c>
      <c r="M1750" s="54" t="n">
        <v>-23.9653206</v>
      </c>
      <c r="N1750" s="54" t="n">
        <v>3.36454487</v>
      </c>
      <c r="O1750" s="54" t="n">
        <v>23.7143326</v>
      </c>
      <c r="P1750" s="52" t="inlineStr">
        <is>
          <t>Flat</t>
        </is>
      </c>
      <c r="Q1750" s="52" t="inlineStr">
        <is>
          <t>Metal</t>
        </is>
      </c>
      <c r="R1750" s="54" t="n">
        <v>0.45</v>
      </c>
      <c r="S1750" s="54" t="n">
        <v>0.35</v>
      </c>
      <c r="T1750" s="54" t="n">
        <v>0.15</v>
      </c>
      <c r="U1750" s="54" t="n">
        <v>0</v>
      </c>
      <c r="V1750" s="52" t="inlineStr">
        <is>
          <t>No</t>
        </is>
      </c>
      <c r="W1750" s="52" t="inlineStr">
        <is>
          <t>No</t>
        </is>
      </c>
      <c r="X1750" s="52" t="inlineStr">
        <is>
          <t>-</t>
        </is>
      </c>
      <c r="Y1750" s="52" t="inlineStr">
        <is>
          <t>One turn of a concertina coil</t>
        </is>
      </c>
    </row>
    <row r="1751" outlineLevel="1">
      <c r="A1751" s="52" t="inlineStr">
        <is>
          <t>BASE-374</t>
        </is>
      </c>
      <c r="B1751" s="52" t="inlineStr">
        <is>
          <t>Base</t>
        </is>
      </c>
      <c r="C1751" s="58" t="inlineStr">
        <is>
          <t>Cylinder</t>
        </is>
      </c>
      <c r="D1751" s="60" t="inlineStr">
        <is>
          <t>Wire coil turn</t>
        </is>
      </c>
      <c r="E1751" s="52" t="inlineStr">
        <is>
          <t>BASE-246</t>
        </is>
      </c>
      <c r="F1751" s="52" t="n">
        <v>2</v>
      </c>
      <c r="G1751" s="54" t="n">
        <v>0.0350000001</v>
      </c>
      <c r="H1751" s="54" t="n">
        <v>0.0350000001</v>
      </c>
      <c r="I1751" s="54" t="n">
        <v>0.404970556</v>
      </c>
      <c r="J1751" s="54" t="n">
        <v>54.3533096</v>
      </c>
      <c r="K1751" s="54" t="n">
        <v>-81.8044739</v>
      </c>
      <c r="L1751" s="54" t="n">
        <v>0</v>
      </c>
      <c r="M1751" s="54" t="n">
        <v>-24.0635872</v>
      </c>
      <c r="N1751" s="54" t="n">
        <v>3.03545523</v>
      </c>
      <c r="O1751" s="54" t="n">
        <v>23.6146164</v>
      </c>
      <c r="P1751" s="52" t="inlineStr">
        <is>
          <t>Flat</t>
        </is>
      </c>
      <c r="Q1751" s="52" t="inlineStr">
        <is>
          <t>Metal</t>
        </is>
      </c>
      <c r="R1751" s="54" t="n">
        <v>0.45</v>
      </c>
      <c r="S1751" s="54" t="n">
        <v>0.35</v>
      </c>
      <c r="T1751" s="54" t="n">
        <v>0.15</v>
      </c>
      <c r="U1751" s="54" t="n">
        <v>0</v>
      </c>
      <c r="V1751" s="52" t="inlineStr">
        <is>
          <t>No</t>
        </is>
      </c>
      <c r="W1751" s="52" t="inlineStr">
        <is>
          <t>No</t>
        </is>
      </c>
      <c r="X1751" s="52" t="inlineStr">
        <is>
          <t>-</t>
        </is>
      </c>
      <c r="Y1751" s="52" t="inlineStr">
        <is>
          <t>One turn of a concertina coil</t>
        </is>
      </c>
    </row>
    <row r="1752" outlineLevel="1">
      <c r="A1752" s="52" t="inlineStr">
        <is>
          <t>BASE-375</t>
        </is>
      </c>
      <c r="B1752" s="52" t="inlineStr">
        <is>
          <t>Base</t>
        </is>
      </c>
      <c r="C1752" s="58" t="inlineStr">
        <is>
          <t>Cylinder</t>
        </is>
      </c>
      <c r="D1752" s="60" t="inlineStr">
        <is>
          <t>Wire coil turn</t>
        </is>
      </c>
      <c r="E1752" s="52" t="inlineStr">
        <is>
          <t>BASE-246</t>
        </is>
      </c>
      <c r="F1752" s="52" t="n">
        <v>2</v>
      </c>
      <c r="G1752" s="54" t="n">
        <v>0.0350000001</v>
      </c>
      <c r="H1752" s="54" t="n">
        <v>0.0350000001</v>
      </c>
      <c r="I1752" s="54" t="n">
        <v>0.404966027</v>
      </c>
      <c r="J1752" s="54" t="n">
        <v>0</v>
      </c>
      <c r="K1752" s="54" t="n">
        <v>-65.64558409999999</v>
      </c>
      <c r="L1752" s="54" t="n">
        <v>0</v>
      </c>
      <c r="M1752" s="54" t="n">
        <v>-24.3648529</v>
      </c>
      <c r="N1752" s="54" t="n">
        <v>2.87091041</v>
      </c>
      <c r="O1752" s="54" t="n">
        <v>23.7149372</v>
      </c>
      <c r="P1752" s="52" t="inlineStr">
        <is>
          <t>Flat</t>
        </is>
      </c>
      <c r="Q1752" s="52" t="inlineStr">
        <is>
          <t>Metal</t>
        </is>
      </c>
      <c r="R1752" s="54" t="n">
        <v>0.45</v>
      </c>
      <c r="S1752" s="54" t="n">
        <v>0.35</v>
      </c>
      <c r="T1752" s="54" t="n">
        <v>0.15</v>
      </c>
      <c r="U1752" s="54" t="n">
        <v>0</v>
      </c>
      <c r="V1752" s="52" t="inlineStr">
        <is>
          <t>No</t>
        </is>
      </c>
      <c r="W1752" s="52" t="inlineStr">
        <is>
          <t>No</t>
        </is>
      </c>
      <c r="X1752" s="52" t="inlineStr">
        <is>
          <t>-</t>
        </is>
      </c>
      <c r="Y1752" s="52" t="inlineStr">
        <is>
          <t>One turn of a concertina coil</t>
        </is>
      </c>
    </row>
    <row r="1753" outlineLevel="1">
      <c r="A1753" s="52" t="inlineStr">
        <is>
          <t>BASE-376</t>
        </is>
      </c>
      <c r="B1753" s="52" t="inlineStr">
        <is>
          <t>Base</t>
        </is>
      </c>
      <c r="C1753" s="58" t="inlineStr">
        <is>
          <t>Cylinder</t>
        </is>
      </c>
      <c r="D1753" s="60" t="inlineStr">
        <is>
          <t>Wire coil turn</t>
        </is>
      </c>
      <c r="E1753" s="52" t="inlineStr">
        <is>
          <t>BASE-246</t>
        </is>
      </c>
      <c r="F1753" s="52" t="n">
        <v>2</v>
      </c>
      <c r="G1753" s="54" t="n">
        <v>0.0350000001</v>
      </c>
      <c r="H1753" s="54" t="n">
        <v>0.0350000001</v>
      </c>
      <c r="I1753" s="54" t="n">
        <v>0.404970556</v>
      </c>
      <c r="J1753" s="54" t="n">
        <v>-54.3533096</v>
      </c>
      <c r="K1753" s="54" t="n">
        <v>-81.8044739</v>
      </c>
      <c r="L1753" s="54" t="n">
        <v>0</v>
      </c>
      <c r="M1753" s="54" t="n">
        <v>-24.6661167</v>
      </c>
      <c r="N1753" s="54" t="n">
        <v>3.03545523</v>
      </c>
      <c r="O1753" s="54" t="n">
        <v>23.815258</v>
      </c>
      <c r="P1753" s="52" t="inlineStr">
        <is>
          <t>Flat</t>
        </is>
      </c>
      <c r="Q1753" s="52" t="inlineStr">
        <is>
          <t>Metal</t>
        </is>
      </c>
      <c r="R1753" s="54" t="n">
        <v>0.45</v>
      </c>
      <c r="S1753" s="54" t="n">
        <v>0.35</v>
      </c>
      <c r="T1753" s="54" t="n">
        <v>0.15</v>
      </c>
      <c r="U1753" s="54" t="n">
        <v>0</v>
      </c>
      <c r="V1753" s="52" t="inlineStr">
        <is>
          <t>No</t>
        </is>
      </c>
      <c r="W1753" s="52" t="inlineStr">
        <is>
          <t>No</t>
        </is>
      </c>
      <c r="X1753" s="52" t="inlineStr">
        <is>
          <t>-</t>
        </is>
      </c>
      <c r="Y1753" s="52" t="inlineStr">
        <is>
          <t>One turn of a concertina coil</t>
        </is>
      </c>
    </row>
    <row r="1754" outlineLevel="1">
      <c r="A1754" s="52" t="inlineStr">
        <is>
          <t>BASE-377</t>
        </is>
      </c>
      <c r="B1754" s="52" t="inlineStr">
        <is>
          <t>Base</t>
        </is>
      </c>
      <c r="C1754" s="58" t="inlineStr">
        <is>
          <t>Cylinder</t>
        </is>
      </c>
      <c r="D1754" s="60" t="inlineStr">
        <is>
          <t>Razor strand</t>
        </is>
      </c>
      <c r="E1754" s="52" t="inlineStr">
        <is>
          <t>BASE-246</t>
        </is>
      </c>
      <c r="F1754" s="52" t="n">
        <v>2</v>
      </c>
      <c r="G1754" s="54" t="n">
        <v>0.0299999993</v>
      </c>
      <c r="H1754" s="54" t="n">
        <v>0.0299999993</v>
      </c>
      <c r="I1754" s="54" t="n">
        <v>3.99075508</v>
      </c>
      <c r="J1754" s="54" t="n">
        <v>0</v>
      </c>
      <c r="K1754" s="54" t="n">
        <v>-132.056061</v>
      </c>
      <c r="L1754" s="54" t="n">
        <v>0</v>
      </c>
      <c r="M1754" s="54" t="n">
        <v>-22.7359047</v>
      </c>
      <c r="N1754" s="54" t="n">
        <v>3.5</v>
      </c>
      <c r="O1754" s="54" t="n">
        <v>25.2011337</v>
      </c>
      <c r="P1754" s="52" t="inlineStr">
        <is>
          <t>Flat</t>
        </is>
      </c>
      <c r="Q1754" s="52" t="inlineStr">
        <is>
          <t>Metal</t>
        </is>
      </c>
      <c r="R1754" s="54" t="n">
        <v>0.45</v>
      </c>
      <c r="S1754" s="54" t="n">
        <v>0.35</v>
      </c>
      <c r="T1754" s="54" t="n">
        <v>0.15</v>
      </c>
      <c r="U1754" s="54" t="n">
        <v>0</v>
      </c>
      <c r="V1754" s="52" t="inlineStr">
        <is>
          <t>No</t>
        </is>
      </c>
      <c r="W1754" s="52" t="inlineStr">
        <is>
          <t>No</t>
        </is>
      </c>
      <c r="X1754" s="52" t="inlineStr">
        <is>
          <t>-</t>
        </is>
      </c>
      <c r="Y1754" s="52" t="inlineStr">
        <is>
          <t>Strand tying neighbouring coils</t>
        </is>
      </c>
    </row>
    <row r="1755" outlineLevel="1">
      <c r="A1755" s="52" t="inlineStr">
        <is>
          <t>BASE-378</t>
        </is>
      </c>
      <c r="B1755" s="52" t="inlineStr">
        <is>
          <t>Base</t>
        </is>
      </c>
      <c r="C1755" s="58" t="inlineStr">
        <is>
          <t>Cylinder</t>
        </is>
      </c>
      <c r="D1755" s="60" t="inlineStr">
        <is>
          <t>Wire coil turn</t>
        </is>
      </c>
      <c r="E1755" s="52" t="inlineStr">
        <is>
          <t>BASE-246</t>
        </is>
      </c>
      <c r="F1755" s="52" t="n">
        <v>2</v>
      </c>
      <c r="G1755" s="54" t="n">
        <v>0.0350000001</v>
      </c>
      <c r="H1755" s="54" t="n">
        <v>0.0350000001</v>
      </c>
      <c r="I1755" s="54" t="n">
        <v>0.404969394</v>
      </c>
      <c r="J1755" s="54" t="n">
        <v>-54.3535347</v>
      </c>
      <c r="K1755" s="54" t="n">
        <v>164.234665</v>
      </c>
      <c r="L1755" s="54" t="n">
        <v>0</v>
      </c>
      <c r="M1755" s="54" t="n">
        <v>-26.8571854</v>
      </c>
      <c r="N1755" s="54" t="n">
        <v>1.96454477</v>
      </c>
      <c r="O1755" s="54" t="n">
        <v>21.3137341</v>
      </c>
      <c r="P1755" s="52" t="inlineStr">
        <is>
          <t>Flat</t>
        </is>
      </c>
      <c r="Q1755" s="52" t="inlineStr">
        <is>
          <t>Metal</t>
        </is>
      </c>
      <c r="R1755" s="54" t="n">
        <v>0.45</v>
      </c>
      <c r="S1755" s="54" t="n">
        <v>0.35</v>
      </c>
      <c r="T1755" s="54" t="n">
        <v>0.15</v>
      </c>
      <c r="U1755" s="54" t="n">
        <v>0</v>
      </c>
      <c r="V1755" s="52" t="inlineStr">
        <is>
          <t>No</t>
        </is>
      </c>
      <c r="W1755" s="52" t="inlineStr">
        <is>
          <t>No</t>
        </is>
      </c>
      <c r="X1755" s="52" t="inlineStr">
        <is>
          <t>-</t>
        </is>
      </c>
      <c r="Y1755" s="52" t="inlineStr">
        <is>
          <t>One turn of a concertina coil</t>
        </is>
      </c>
    </row>
    <row r="1756" outlineLevel="1">
      <c r="A1756" s="52" t="inlineStr">
        <is>
          <t>BASE-379</t>
        </is>
      </c>
      <c r="B1756" s="52" t="inlineStr">
        <is>
          <t>Base</t>
        </is>
      </c>
      <c r="C1756" s="58" t="inlineStr">
        <is>
          <t>Cylinder</t>
        </is>
      </c>
      <c r="D1756" s="60" t="inlineStr">
        <is>
          <t>Wire coil turn</t>
        </is>
      </c>
      <c r="E1756" s="52" t="inlineStr">
        <is>
          <t>BASE-246</t>
        </is>
      </c>
      <c r="F1756" s="52" t="n">
        <v>2</v>
      </c>
      <c r="G1756" s="54" t="n">
        <v>0.0350000001</v>
      </c>
      <c r="H1756" s="54" t="n">
        <v>0.0350000001</v>
      </c>
      <c r="I1756" s="54" t="n">
        <v>0.404969692</v>
      </c>
      <c r="J1756" s="54" t="n">
        <v>0</v>
      </c>
      <c r="K1756" s="54" t="n">
        <v>148.075333</v>
      </c>
      <c r="L1756" s="54" t="n">
        <v>0</v>
      </c>
      <c r="M1756" s="54" t="n">
        <v>-26.71805</v>
      </c>
      <c r="N1756" s="54" t="n">
        <v>2.12908959</v>
      </c>
      <c r="O1756" s="54" t="n">
        <v>21.0283108</v>
      </c>
      <c r="P1756" s="52" t="inlineStr">
        <is>
          <t>Flat</t>
        </is>
      </c>
      <c r="Q1756" s="52" t="inlineStr">
        <is>
          <t>Metal</t>
        </is>
      </c>
      <c r="R1756" s="54" t="n">
        <v>0.45</v>
      </c>
      <c r="S1756" s="54" t="n">
        <v>0.35</v>
      </c>
      <c r="T1756" s="54" t="n">
        <v>0.15</v>
      </c>
      <c r="U1756" s="54" t="n">
        <v>0</v>
      </c>
      <c r="V1756" s="52" t="inlineStr">
        <is>
          <t>No</t>
        </is>
      </c>
      <c r="W1756" s="52" t="inlineStr">
        <is>
          <t>No</t>
        </is>
      </c>
      <c r="X1756" s="52" t="inlineStr">
        <is>
          <t>-</t>
        </is>
      </c>
      <c r="Y1756" s="52" t="inlineStr">
        <is>
          <t>One turn of a concertina coil</t>
        </is>
      </c>
    </row>
    <row r="1757" outlineLevel="1">
      <c r="A1757" s="52" t="inlineStr">
        <is>
          <t>BASE-380</t>
        </is>
      </c>
      <c r="B1757" s="52" t="inlineStr">
        <is>
          <t>Base</t>
        </is>
      </c>
      <c r="C1757" s="58" t="inlineStr">
        <is>
          <t>Cylinder</t>
        </is>
      </c>
      <c r="D1757" s="60" t="inlineStr">
        <is>
          <t>Wire coil turn</t>
        </is>
      </c>
      <c r="E1757" s="52" t="inlineStr">
        <is>
          <t>BASE-246</t>
        </is>
      </c>
      <c r="F1757" s="52" t="n">
        <v>2</v>
      </c>
      <c r="G1757" s="54" t="n">
        <v>0.0350000001</v>
      </c>
      <c r="H1757" s="54" t="n">
        <v>0.0350000001</v>
      </c>
      <c r="I1757" s="54" t="n">
        <v>0.404969394</v>
      </c>
      <c r="J1757" s="54" t="n">
        <v>54.3535347</v>
      </c>
      <c r="K1757" s="54" t="n">
        <v>164.234665</v>
      </c>
      <c r="L1757" s="54" t="n">
        <v>0</v>
      </c>
      <c r="M1757" s="54" t="n">
        <v>-26.5789146</v>
      </c>
      <c r="N1757" s="54" t="n">
        <v>1.96454477</v>
      </c>
      <c r="O1757" s="54" t="n">
        <v>20.7428875</v>
      </c>
      <c r="P1757" s="52" t="inlineStr">
        <is>
          <t>Flat</t>
        </is>
      </c>
      <c r="Q1757" s="52" t="inlineStr">
        <is>
          <t>Metal</t>
        </is>
      </c>
      <c r="R1757" s="54" t="n">
        <v>0.45</v>
      </c>
      <c r="S1757" s="54" t="n">
        <v>0.35</v>
      </c>
      <c r="T1757" s="54" t="n">
        <v>0.15</v>
      </c>
      <c r="U1757" s="54" t="n">
        <v>0</v>
      </c>
      <c r="V1757" s="52" t="inlineStr">
        <is>
          <t>No</t>
        </is>
      </c>
      <c r="W1757" s="52" t="inlineStr">
        <is>
          <t>No</t>
        </is>
      </c>
      <c r="X1757" s="52" t="inlineStr">
        <is>
          <t>-</t>
        </is>
      </c>
      <c r="Y1757" s="52" t="inlineStr">
        <is>
          <t>One turn of a concertina coil</t>
        </is>
      </c>
    </row>
    <row r="1758" outlineLevel="1">
      <c r="A1758" s="52" t="inlineStr">
        <is>
          <t>BASE-381</t>
        </is>
      </c>
      <c r="B1758" s="52" t="inlineStr">
        <is>
          <t>Base</t>
        </is>
      </c>
      <c r="C1758" s="58" t="inlineStr">
        <is>
          <t>Cylinder</t>
        </is>
      </c>
      <c r="D1758" s="60" t="inlineStr">
        <is>
          <t>Wire coil turn</t>
        </is>
      </c>
      <c r="E1758" s="52" t="inlineStr">
        <is>
          <t>BASE-246</t>
        </is>
      </c>
      <c r="F1758" s="52" t="n">
        <v>2</v>
      </c>
      <c r="G1758" s="54" t="n">
        <v>0.0350000001</v>
      </c>
      <c r="H1758" s="54" t="n">
        <v>0.0350000001</v>
      </c>
      <c r="I1758" s="54" t="n">
        <v>0.404970348</v>
      </c>
      <c r="J1758" s="54" t="n">
        <v>54.353344</v>
      </c>
      <c r="K1758" s="54" t="n">
        <v>-88.53385160000001</v>
      </c>
      <c r="L1758" s="54" t="n">
        <v>0</v>
      </c>
      <c r="M1758" s="54" t="n">
        <v>-26.6648178</v>
      </c>
      <c r="N1758" s="54" t="n">
        <v>1.63545513</v>
      </c>
      <c r="O1758" s="54" t="n">
        <v>20.6323414</v>
      </c>
      <c r="P1758" s="52" t="inlineStr">
        <is>
          <t>Flat</t>
        </is>
      </c>
      <c r="Q1758" s="52" t="inlineStr">
        <is>
          <t>Metal</t>
        </is>
      </c>
      <c r="R1758" s="54" t="n">
        <v>0.45</v>
      </c>
      <c r="S1758" s="54" t="n">
        <v>0.35</v>
      </c>
      <c r="T1758" s="54" t="n">
        <v>0.15</v>
      </c>
      <c r="U1758" s="54" t="n">
        <v>0</v>
      </c>
      <c r="V1758" s="52" t="inlineStr">
        <is>
          <t>No</t>
        </is>
      </c>
      <c r="W1758" s="52" t="inlineStr">
        <is>
          <t>No</t>
        </is>
      </c>
      <c r="X1758" s="52" t="inlineStr">
        <is>
          <t>-</t>
        </is>
      </c>
      <c r="Y1758" s="52" t="inlineStr">
        <is>
          <t>One turn of a concertina coil</t>
        </is>
      </c>
    </row>
    <row r="1759" outlineLevel="1">
      <c r="A1759" s="52" t="inlineStr">
        <is>
          <t>BASE-382</t>
        </is>
      </c>
      <c r="B1759" s="52" t="inlineStr">
        <is>
          <t>Base</t>
        </is>
      </c>
      <c r="C1759" s="58" t="inlineStr">
        <is>
          <t>Cylinder</t>
        </is>
      </c>
      <c r="D1759" s="60" t="inlineStr">
        <is>
          <t>Wire coil turn</t>
        </is>
      </c>
      <c r="E1759" s="52" t="inlineStr">
        <is>
          <t>BASE-246</t>
        </is>
      </c>
      <c r="F1759" s="52" t="n">
        <v>2</v>
      </c>
      <c r="G1759" s="54" t="n">
        <v>0.0350000001</v>
      </c>
      <c r="H1759" s="54" t="n">
        <v>0.0350000001</v>
      </c>
      <c r="I1759" s="54" t="n">
        <v>0.404967159</v>
      </c>
      <c r="J1759" s="54" t="n">
        <v>0</v>
      </c>
      <c r="K1759" s="54" t="n">
        <v>-72.3742294</v>
      </c>
      <c r="L1759" s="54" t="n">
        <v>0</v>
      </c>
      <c r="M1759" s="54" t="n">
        <v>-26.9757633</v>
      </c>
      <c r="N1759" s="54" t="n">
        <v>1.47091031</v>
      </c>
      <c r="O1759" s="54" t="n">
        <v>20.6966724</v>
      </c>
      <c r="P1759" s="52" t="inlineStr">
        <is>
          <t>Flat</t>
        </is>
      </c>
      <c r="Q1759" s="52" t="inlineStr">
        <is>
          <t>Metal</t>
        </is>
      </c>
      <c r="R1759" s="54" t="n">
        <v>0.45</v>
      </c>
      <c r="S1759" s="54" t="n">
        <v>0.35</v>
      </c>
      <c r="T1759" s="54" t="n">
        <v>0.15</v>
      </c>
      <c r="U1759" s="54" t="n">
        <v>0</v>
      </c>
      <c r="V1759" s="52" t="inlineStr">
        <is>
          <t>No</t>
        </is>
      </c>
      <c r="W1759" s="52" t="inlineStr">
        <is>
          <t>No</t>
        </is>
      </c>
      <c r="X1759" s="52" t="inlineStr">
        <is>
          <t>-</t>
        </is>
      </c>
      <c r="Y1759" s="52" t="inlineStr">
        <is>
          <t>One turn of a concertina coil</t>
        </is>
      </c>
    </row>
    <row r="1760" outlineLevel="1">
      <c r="A1760" s="52" t="inlineStr">
        <is>
          <t>BASE-383</t>
        </is>
      </c>
      <c r="B1760" s="52" t="inlineStr">
        <is>
          <t>Base</t>
        </is>
      </c>
      <c r="C1760" s="58" t="inlineStr">
        <is>
          <t>Cylinder</t>
        </is>
      </c>
      <c r="D1760" s="60" t="inlineStr">
        <is>
          <t>Wire coil turn</t>
        </is>
      </c>
      <c r="E1760" s="52" t="inlineStr">
        <is>
          <t>BASE-246</t>
        </is>
      </c>
      <c r="F1760" s="52" t="n">
        <v>2</v>
      </c>
      <c r="G1760" s="54" t="n">
        <v>0.0350000001</v>
      </c>
      <c r="H1760" s="54" t="n">
        <v>0.0350000001</v>
      </c>
      <c r="I1760" s="54" t="n">
        <v>0.404970437</v>
      </c>
      <c r="J1760" s="54" t="n">
        <v>-54.3533554</v>
      </c>
      <c r="K1760" s="54" t="n">
        <v>-88.53385160000001</v>
      </c>
      <c r="L1760" s="54" t="n">
        <v>0</v>
      </c>
      <c r="M1760" s="54" t="n">
        <v>-27.2867088</v>
      </c>
      <c r="N1760" s="54" t="n">
        <v>1.63545513</v>
      </c>
      <c r="O1760" s="54" t="n">
        <v>20.7610035</v>
      </c>
      <c r="P1760" s="52" t="inlineStr">
        <is>
          <t>Flat</t>
        </is>
      </c>
      <c r="Q1760" s="52" t="inlineStr">
        <is>
          <t>Metal</t>
        </is>
      </c>
      <c r="R1760" s="54" t="n">
        <v>0.45</v>
      </c>
      <c r="S1760" s="54" t="n">
        <v>0.35</v>
      </c>
      <c r="T1760" s="54" t="n">
        <v>0.15</v>
      </c>
      <c r="U1760" s="54" t="n">
        <v>0</v>
      </c>
      <c r="V1760" s="52" t="inlineStr">
        <is>
          <t>No</t>
        </is>
      </c>
      <c r="W1760" s="52" t="inlineStr">
        <is>
          <t>No</t>
        </is>
      </c>
      <c r="X1760" s="52" t="inlineStr">
        <is>
          <t>-</t>
        </is>
      </c>
      <c r="Y1760" s="52" t="inlineStr">
        <is>
          <t>One turn of a concertina coil</t>
        </is>
      </c>
    </row>
    <row r="1761" outlineLevel="1">
      <c r="A1761" s="52" t="inlineStr">
        <is>
          <t>BASE-384</t>
        </is>
      </c>
      <c r="B1761" s="52" t="inlineStr">
        <is>
          <t>Base</t>
        </is>
      </c>
      <c r="C1761" s="58" t="inlineStr">
        <is>
          <t>Cylinder</t>
        </is>
      </c>
      <c r="D1761" s="60" t="inlineStr">
        <is>
          <t>Razor strand</t>
        </is>
      </c>
      <c r="E1761" s="52" t="inlineStr">
        <is>
          <t>BASE-246</t>
        </is>
      </c>
      <c r="F1761" s="52" t="n">
        <v>2</v>
      </c>
      <c r="G1761" s="54" t="n">
        <v>0.0299999993</v>
      </c>
      <c r="H1761" s="54" t="n">
        <v>0.0299999993</v>
      </c>
      <c r="I1761" s="54" t="n">
        <v>4.22920465</v>
      </c>
      <c r="J1761" s="54" t="n">
        <v>19.3313961</v>
      </c>
      <c r="K1761" s="54" t="n">
        <v>-138.78508</v>
      </c>
      <c r="L1761" s="54" t="n">
        <v>0</v>
      </c>
      <c r="M1761" s="54" t="n">
        <v>-25.5321808</v>
      </c>
      <c r="N1761" s="54" t="n">
        <v>2.79999995</v>
      </c>
      <c r="O1761" s="54" t="n">
        <v>22.3635025</v>
      </c>
      <c r="P1761" s="52" t="inlineStr">
        <is>
          <t>Flat</t>
        </is>
      </c>
      <c r="Q1761" s="52" t="inlineStr">
        <is>
          <t>Metal</t>
        </is>
      </c>
      <c r="R1761" s="54" t="n">
        <v>0.45</v>
      </c>
      <c r="S1761" s="54" t="n">
        <v>0.35</v>
      </c>
      <c r="T1761" s="54" t="n">
        <v>0.15</v>
      </c>
      <c r="U1761" s="54" t="n">
        <v>0</v>
      </c>
      <c r="V1761" s="52" t="inlineStr">
        <is>
          <t>No</t>
        </is>
      </c>
      <c r="W1761" s="52" t="inlineStr">
        <is>
          <t>No</t>
        </is>
      </c>
      <c r="X1761" s="52" t="inlineStr">
        <is>
          <t>-</t>
        </is>
      </c>
      <c r="Y1761" s="52" t="inlineStr">
        <is>
          <t>Strand tying neighbouring coils</t>
        </is>
      </c>
    </row>
    <row r="1762" outlineLevel="1">
      <c r="A1762" s="52" t="inlineStr">
        <is>
          <t>BASE-385</t>
        </is>
      </c>
      <c r="B1762" s="52" t="inlineStr">
        <is>
          <t>Base</t>
        </is>
      </c>
      <c r="C1762" s="58" t="inlineStr">
        <is>
          <t>Cylinder</t>
        </is>
      </c>
      <c r="D1762" s="60" t="inlineStr">
        <is>
          <t>Wire coil turn</t>
        </is>
      </c>
      <c r="E1762" s="52" t="inlineStr">
        <is>
          <t>BASE-246</t>
        </is>
      </c>
      <c r="F1762" s="52" t="n">
        <v>2</v>
      </c>
      <c r="G1762" s="54" t="n">
        <v>0.0350000001</v>
      </c>
      <c r="H1762" s="54" t="n">
        <v>0.0350000001</v>
      </c>
      <c r="I1762" s="54" t="n">
        <v>0.404970109</v>
      </c>
      <c r="J1762" s="54" t="n">
        <v>-54.3533936</v>
      </c>
      <c r="K1762" s="54" t="n">
        <v>157.505615</v>
      </c>
      <c r="L1762" s="54" t="n">
        <v>0</v>
      </c>
      <c r="M1762" s="54" t="n">
        <v>-29.1695709</v>
      </c>
      <c r="N1762" s="54" t="n">
        <v>1.96454477</v>
      </c>
      <c r="O1762" s="54" t="n">
        <v>18.0199814</v>
      </c>
      <c r="P1762" s="52" t="inlineStr">
        <is>
          <t>Flat</t>
        </is>
      </c>
      <c r="Q1762" s="52" t="inlineStr">
        <is>
          <t>Metal</t>
        </is>
      </c>
      <c r="R1762" s="54" t="n">
        <v>0.45</v>
      </c>
      <c r="S1762" s="54" t="n">
        <v>0.35</v>
      </c>
      <c r="T1762" s="54" t="n">
        <v>0.15</v>
      </c>
      <c r="U1762" s="54" t="n">
        <v>0</v>
      </c>
      <c r="V1762" s="52" t="inlineStr">
        <is>
          <t>No</t>
        </is>
      </c>
      <c r="W1762" s="52" t="inlineStr">
        <is>
          <t>No</t>
        </is>
      </c>
      <c r="X1762" s="52" t="inlineStr">
        <is>
          <t>-</t>
        </is>
      </c>
      <c r="Y1762" s="52" t="inlineStr">
        <is>
          <t>One turn of a concertina coil</t>
        </is>
      </c>
    </row>
    <row r="1763" outlineLevel="1">
      <c r="A1763" s="52" t="inlineStr">
        <is>
          <t>BASE-386</t>
        </is>
      </c>
      <c r="B1763" s="52" t="inlineStr">
        <is>
          <t>Base</t>
        </is>
      </c>
      <c r="C1763" s="58" t="inlineStr">
        <is>
          <t>Cylinder</t>
        </is>
      </c>
      <c r="D1763" s="60" t="inlineStr">
        <is>
          <t>Wire coil turn</t>
        </is>
      </c>
      <c r="E1763" s="52" t="inlineStr">
        <is>
          <t>BASE-246</t>
        </is>
      </c>
      <c r="F1763" s="52" t="n">
        <v>2</v>
      </c>
      <c r="G1763" s="54" t="n">
        <v>0.0350000001</v>
      </c>
      <c r="H1763" s="54" t="n">
        <v>0.0350000001</v>
      </c>
      <c r="I1763" s="54" t="n">
        <v>0.404967278</v>
      </c>
      <c r="J1763" s="54" t="n">
        <v>0</v>
      </c>
      <c r="K1763" s="54" t="n">
        <v>141.34639</v>
      </c>
      <c r="L1763" s="54" t="n">
        <v>0</v>
      </c>
      <c r="M1763" s="54" t="n">
        <v>-28.9979515</v>
      </c>
      <c r="N1763" s="54" t="n">
        <v>2.12908959</v>
      </c>
      <c r="O1763" s="54" t="n">
        <v>17.7528267</v>
      </c>
      <c r="P1763" s="52" t="inlineStr">
        <is>
          <t>Flat</t>
        </is>
      </c>
      <c r="Q1763" s="52" t="inlineStr">
        <is>
          <t>Metal</t>
        </is>
      </c>
      <c r="R1763" s="54" t="n">
        <v>0.45</v>
      </c>
      <c r="S1763" s="54" t="n">
        <v>0.35</v>
      </c>
      <c r="T1763" s="54" t="n">
        <v>0.15</v>
      </c>
      <c r="U1763" s="54" t="n">
        <v>0</v>
      </c>
      <c r="V1763" s="52" t="inlineStr">
        <is>
          <t>No</t>
        </is>
      </c>
      <c r="W1763" s="52" t="inlineStr">
        <is>
          <t>No</t>
        </is>
      </c>
      <c r="X1763" s="52" t="inlineStr">
        <is>
          <t>-</t>
        </is>
      </c>
      <c r="Y1763" s="52" t="inlineStr">
        <is>
          <t>One turn of a concertina coil</t>
        </is>
      </c>
    </row>
    <row r="1764" outlineLevel="1">
      <c r="A1764" s="52" t="inlineStr">
        <is>
          <t>BASE-387</t>
        </is>
      </c>
      <c r="B1764" s="52" t="inlineStr">
        <is>
          <t>Base</t>
        </is>
      </c>
      <c r="C1764" s="58" t="inlineStr">
        <is>
          <t>Cylinder</t>
        </is>
      </c>
      <c r="D1764" s="60" t="inlineStr">
        <is>
          <t>Wire coil turn</t>
        </is>
      </c>
      <c r="E1764" s="52" t="inlineStr">
        <is>
          <t>BASE-246</t>
        </is>
      </c>
      <c r="F1764" s="52" t="n">
        <v>2</v>
      </c>
      <c r="G1764" s="54" t="n">
        <v>0.0350000001</v>
      </c>
      <c r="H1764" s="54" t="n">
        <v>0.0350000001</v>
      </c>
      <c r="I1764" s="54" t="n">
        <v>0.404969692</v>
      </c>
      <c r="J1764" s="54" t="n">
        <v>54.3534813</v>
      </c>
      <c r="K1764" s="54" t="n">
        <v>157.506042</v>
      </c>
      <c r="L1764" s="54" t="n">
        <v>0</v>
      </c>
      <c r="M1764" s="54" t="n">
        <v>-28.8263302</v>
      </c>
      <c r="N1764" s="54" t="n">
        <v>1.96454477</v>
      </c>
      <c r="O1764" s="54" t="n">
        <v>17.485672</v>
      </c>
      <c r="P1764" s="52" t="inlineStr">
        <is>
          <t>Flat</t>
        </is>
      </c>
      <c r="Q1764" s="52" t="inlineStr">
        <is>
          <t>Metal</t>
        </is>
      </c>
      <c r="R1764" s="54" t="n">
        <v>0.45</v>
      </c>
      <c r="S1764" s="54" t="n">
        <v>0.35</v>
      </c>
      <c r="T1764" s="54" t="n">
        <v>0.15</v>
      </c>
      <c r="U1764" s="54" t="n">
        <v>0</v>
      </c>
      <c r="V1764" s="52" t="inlineStr">
        <is>
          <t>No</t>
        </is>
      </c>
      <c r="W1764" s="52" t="inlineStr">
        <is>
          <t>No</t>
        </is>
      </c>
      <c r="X1764" s="52" t="inlineStr">
        <is>
          <t>-</t>
        </is>
      </c>
      <c r="Y1764" s="52" t="inlineStr">
        <is>
          <t>One turn of a concertina coil</t>
        </is>
      </c>
    </row>
    <row r="1765" outlineLevel="1">
      <c r="A1765" s="52" t="inlineStr">
        <is>
          <t>BASE-388</t>
        </is>
      </c>
      <c r="B1765" s="52" t="inlineStr">
        <is>
          <t>Base</t>
        </is>
      </c>
      <c r="C1765" s="58" t="inlineStr">
        <is>
          <t>Cylinder</t>
        </is>
      </c>
      <c r="D1765" s="60" t="inlineStr">
        <is>
          <t>Wire coil turn</t>
        </is>
      </c>
      <c r="E1765" s="52" t="inlineStr">
        <is>
          <t>BASE-246</t>
        </is>
      </c>
      <c r="F1765" s="52" t="n">
        <v>2</v>
      </c>
      <c r="G1765" s="54" t="n">
        <v>0.0350000001</v>
      </c>
      <c r="H1765" s="54" t="n">
        <v>0.0350000001</v>
      </c>
      <c r="I1765" s="54" t="n">
        <v>0.404969275</v>
      </c>
      <c r="J1765" s="54" t="n">
        <v>54.3535538</v>
      </c>
      <c r="K1765" s="54" t="n">
        <v>-95.2625046</v>
      </c>
      <c r="L1765" s="54" t="n">
        <v>0</v>
      </c>
      <c r="M1765" s="54" t="n">
        <v>-28.8986893</v>
      </c>
      <c r="N1765" s="54" t="n">
        <v>1.63545513</v>
      </c>
      <c r="O1765" s="54" t="n">
        <v>17.3658218</v>
      </c>
      <c r="P1765" s="52" t="inlineStr">
        <is>
          <t>Flat</t>
        </is>
      </c>
      <c r="Q1765" s="52" t="inlineStr">
        <is>
          <t>Metal</t>
        </is>
      </c>
      <c r="R1765" s="54" t="n">
        <v>0.45</v>
      </c>
      <c r="S1765" s="54" t="n">
        <v>0.35</v>
      </c>
      <c r="T1765" s="54" t="n">
        <v>0.15</v>
      </c>
      <c r="U1765" s="54" t="n">
        <v>0</v>
      </c>
      <c r="V1765" s="52" t="inlineStr">
        <is>
          <t>No</t>
        </is>
      </c>
      <c r="W1765" s="52" t="inlineStr">
        <is>
          <t>No</t>
        </is>
      </c>
      <c r="X1765" s="52" t="inlineStr">
        <is>
          <t>-</t>
        </is>
      </c>
      <c r="Y1765" s="52" t="inlineStr">
        <is>
          <t>One turn of a concertina coil</t>
        </is>
      </c>
    </row>
    <row r="1766" outlineLevel="1">
      <c r="A1766" s="52" t="inlineStr">
        <is>
          <t>BASE-389</t>
        </is>
      </c>
      <c r="B1766" s="52" t="inlineStr">
        <is>
          <t>Base</t>
        </is>
      </c>
      <c r="C1766" s="58" t="inlineStr">
        <is>
          <t>Cylinder</t>
        </is>
      </c>
      <c r="D1766" s="60" t="inlineStr">
        <is>
          <t>Wire coil turn</t>
        </is>
      </c>
      <c r="E1766" s="52" t="inlineStr">
        <is>
          <t>BASE-246</t>
        </is>
      </c>
      <c r="F1766" s="52" t="n">
        <v>2</v>
      </c>
      <c r="G1766" s="54" t="n">
        <v>0.0350000001</v>
      </c>
      <c r="H1766" s="54" t="n">
        <v>0.0350000001</v>
      </c>
      <c r="I1766" s="54" t="n">
        <v>0.404970288</v>
      </c>
      <c r="J1766" s="54" t="n">
        <v>0</v>
      </c>
      <c r="K1766" s="54" t="n">
        <v>-79.1035538</v>
      </c>
      <c r="L1766" s="54" t="n">
        <v>0</v>
      </c>
      <c r="M1766" s="54" t="n">
        <v>-29.2150307</v>
      </c>
      <c r="N1766" s="54" t="n">
        <v>1.47091031</v>
      </c>
      <c r="O1766" s="54" t="n">
        <v>17.3932762</v>
      </c>
      <c r="P1766" s="52" t="inlineStr">
        <is>
          <t>Flat</t>
        </is>
      </c>
      <c r="Q1766" s="52" t="inlineStr">
        <is>
          <t>Metal</t>
        </is>
      </c>
      <c r="R1766" s="54" t="n">
        <v>0.45</v>
      </c>
      <c r="S1766" s="54" t="n">
        <v>0.35</v>
      </c>
      <c r="T1766" s="54" t="n">
        <v>0.15</v>
      </c>
      <c r="U1766" s="54" t="n">
        <v>0</v>
      </c>
      <c r="V1766" s="52" t="inlineStr">
        <is>
          <t>No</t>
        </is>
      </c>
      <c r="W1766" s="52" t="inlineStr">
        <is>
          <t>No</t>
        </is>
      </c>
      <c r="X1766" s="52" t="inlineStr">
        <is>
          <t>-</t>
        </is>
      </c>
      <c r="Y1766" s="52" t="inlineStr">
        <is>
          <t>One turn of a concertina coil</t>
        </is>
      </c>
    </row>
    <row r="1767" outlineLevel="1">
      <c r="A1767" s="52" t="inlineStr">
        <is>
          <t>BASE-390</t>
        </is>
      </c>
      <c r="B1767" s="52" t="inlineStr">
        <is>
          <t>Base</t>
        </is>
      </c>
      <c r="C1767" s="58" t="inlineStr">
        <is>
          <t>Cylinder</t>
        </is>
      </c>
      <c r="D1767" s="60" t="inlineStr">
        <is>
          <t>Wire coil turn</t>
        </is>
      </c>
      <c r="E1767" s="52" t="inlineStr">
        <is>
          <t>BASE-246</t>
        </is>
      </c>
      <c r="F1767" s="52" t="n">
        <v>2</v>
      </c>
      <c r="G1767" s="54" t="n">
        <v>0.0350000001</v>
      </c>
      <c r="H1767" s="54" t="n">
        <v>0.0350000001</v>
      </c>
      <c r="I1767" s="54" t="n">
        <v>0.404968262</v>
      </c>
      <c r="J1767" s="54" t="n">
        <v>-54.3537827</v>
      </c>
      <c r="K1767" s="54" t="n">
        <v>-95.262558</v>
      </c>
      <c r="L1767" s="54" t="n">
        <v>0</v>
      </c>
      <c r="M1767" s="54" t="n">
        <v>-29.5313721</v>
      </c>
      <c r="N1767" s="54" t="n">
        <v>1.63545513</v>
      </c>
      <c r="O1767" s="54" t="n">
        <v>17.4207306</v>
      </c>
      <c r="P1767" s="52" t="inlineStr">
        <is>
          <t>Flat</t>
        </is>
      </c>
      <c r="Q1767" s="52" t="inlineStr">
        <is>
          <t>Metal</t>
        </is>
      </c>
      <c r="R1767" s="54" t="n">
        <v>0.45</v>
      </c>
      <c r="S1767" s="54" t="n">
        <v>0.35</v>
      </c>
      <c r="T1767" s="54" t="n">
        <v>0.15</v>
      </c>
      <c r="U1767" s="54" t="n">
        <v>0</v>
      </c>
      <c r="V1767" s="52" t="inlineStr">
        <is>
          <t>No</t>
        </is>
      </c>
      <c r="W1767" s="52" t="inlineStr">
        <is>
          <t>No</t>
        </is>
      </c>
      <c r="X1767" s="52" t="inlineStr">
        <is>
          <t>-</t>
        </is>
      </c>
      <c r="Y1767" s="52" t="inlineStr">
        <is>
          <t>One turn of a concertina coil</t>
        </is>
      </c>
    </row>
    <row r="1768" outlineLevel="1">
      <c r="A1768" s="52" t="inlineStr">
        <is>
          <t>BASE-391</t>
        </is>
      </c>
      <c r="B1768" s="52" t="inlineStr">
        <is>
          <t>Base</t>
        </is>
      </c>
      <c r="C1768" s="58" t="inlineStr">
        <is>
          <t>Cylinder</t>
        </is>
      </c>
      <c r="D1768" s="60" t="inlineStr">
        <is>
          <t>Razor strand</t>
        </is>
      </c>
      <c r="E1768" s="52" t="inlineStr">
        <is>
          <t>BASE-246</t>
        </is>
      </c>
      <c r="F1768" s="52" t="n">
        <v>2</v>
      </c>
      <c r="G1768" s="54" t="n">
        <v>0.0299999993</v>
      </c>
      <c r="H1768" s="54" t="n">
        <v>0.0299999993</v>
      </c>
      <c r="I1768" s="54" t="n">
        <v>3.99075675</v>
      </c>
      <c r="J1768" s="54" t="n">
        <v>0</v>
      </c>
      <c r="K1768" s="54" t="n">
        <v>-145.514023</v>
      </c>
      <c r="L1768" s="54" t="n">
        <v>0</v>
      </c>
      <c r="M1768" s="54" t="n">
        <v>-27.9766998</v>
      </c>
      <c r="N1768" s="54" t="n">
        <v>2.0999999</v>
      </c>
      <c r="O1768" s="54" t="n">
        <v>19.2177715</v>
      </c>
      <c r="P1768" s="52" t="inlineStr">
        <is>
          <t>Flat</t>
        </is>
      </c>
      <c r="Q1768" s="52" t="inlineStr">
        <is>
          <t>Metal</t>
        </is>
      </c>
      <c r="R1768" s="54" t="n">
        <v>0.45</v>
      </c>
      <c r="S1768" s="54" t="n">
        <v>0.35</v>
      </c>
      <c r="T1768" s="54" t="n">
        <v>0.15</v>
      </c>
      <c r="U1768" s="54" t="n">
        <v>0</v>
      </c>
      <c r="V1768" s="52" t="inlineStr">
        <is>
          <t>No</t>
        </is>
      </c>
      <c r="W1768" s="52" t="inlineStr">
        <is>
          <t>No</t>
        </is>
      </c>
      <c r="X1768" s="52" t="inlineStr">
        <is>
          <t>-</t>
        </is>
      </c>
      <c r="Y1768" s="52" t="inlineStr">
        <is>
          <t>Strand tying neighbouring coils</t>
        </is>
      </c>
    </row>
    <row r="1769" outlineLevel="1">
      <c r="A1769" s="52" t="inlineStr">
        <is>
          <t>BASE-392</t>
        </is>
      </c>
      <c r="B1769" s="52" t="inlineStr">
        <is>
          <t>Base</t>
        </is>
      </c>
      <c r="C1769" s="58" t="inlineStr">
        <is>
          <t>Cylinder</t>
        </is>
      </c>
      <c r="D1769" s="60" t="inlineStr">
        <is>
          <t>Wire coil turn</t>
        </is>
      </c>
      <c r="E1769" s="52" t="inlineStr">
        <is>
          <t>BASE-246</t>
        </is>
      </c>
      <c r="F1769" s="52" t="n">
        <v>2</v>
      </c>
      <c r="G1769" s="54" t="n">
        <v>0.0350000001</v>
      </c>
      <c r="H1769" s="54" t="n">
        <v>0.0350000001</v>
      </c>
      <c r="I1769" s="54" t="n">
        <v>0.404969484</v>
      </c>
      <c r="J1769" s="54" t="n">
        <v>-54.3535194</v>
      </c>
      <c r="K1769" s="54" t="n">
        <v>150.776733</v>
      </c>
      <c r="L1769" s="54" t="n">
        <v>0</v>
      </c>
      <c r="M1769" s="54" t="n">
        <v>-31.0800915</v>
      </c>
      <c r="N1769" s="54" t="n">
        <v>1.96454477</v>
      </c>
      <c r="O1769" s="54" t="n">
        <v>14.477972</v>
      </c>
      <c r="P1769" s="52" t="inlineStr">
        <is>
          <t>Flat</t>
        </is>
      </c>
      <c r="Q1769" s="52" t="inlineStr">
        <is>
          <t>Metal</t>
        </is>
      </c>
      <c r="R1769" s="54" t="n">
        <v>0.45</v>
      </c>
      <c r="S1769" s="54" t="n">
        <v>0.35</v>
      </c>
      <c r="T1769" s="54" t="n">
        <v>0.15</v>
      </c>
      <c r="U1769" s="54" t="n">
        <v>0</v>
      </c>
      <c r="V1769" s="52" t="inlineStr">
        <is>
          <t>No</t>
        </is>
      </c>
      <c r="W1769" s="52" t="inlineStr">
        <is>
          <t>No</t>
        </is>
      </c>
      <c r="X1769" s="52" t="inlineStr">
        <is>
          <t>-</t>
        </is>
      </c>
      <c r="Y1769" s="52" t="inlineStr">
        <is>
          <t>One turn of a concertina coil</t>
        </is>
      </c>
    </row>
    <row r="1770" outlineLevel="1">
      <c r="A1770" s="52" t="inlineStr">
        <is>
          <t>BASE-393</t>
        </is>
      </c>
      <c r="B1770" s="52" t="inlineStr">
        <is>
          <t>Base</t>
        </is>
      </c>
      <c r="C1770" s="58" t="inlineStr">
        <is>
          <t>Cylinder</t>
        </is>
      </c>
      <c r="D1770" s="60" t="inlineStr">
        <is>
          <t>Wire coil turn</t>
        </is>
      </c>
      <c r="E1770" s="52" t="inlineStr">
        <is>
          <t>BASE-246</t>
        </is>
      </c>
      <c r="F1770" s="52" t="n">
        <v>2</v>
      </c>
      <c r="G1770" s="54" t="n">
        <v>0.0350000001</v>
      </c>
      <c r="H1770" s="54" t="n">
        <v>0.0350000001</v>
      </c>
      <c r="I1770" s="54" t="n">
        <v>0.404968768</v>
      </c>
      <c r="J1770" s="54" t="n">
        <v>0</v>
      </c>
      <c r="K1770" s="54" t="n">
        <v>134.617508</v>
      </c>
      <c r="L1770" s="54" t="n">
        <v>0</v>
      </c>
      <c r="M1770" s="54" t="n">
        <v>-30.8783493</v>
      </c>
      <c r="N1770" s="54" t="n">
        <v>2.12908959</v>
      </c>
      <c r="O1770" s="54" t="n">
        <v>14.2327671</v>
      </c>
      <c r="P1770" s="52" t="inlineStr">
        <is>
          <t>Flat</t>
        </is>
      </c>
      <c r="Q1770" s="52" t="inlineStr">
        <is>
          <t>Metal</t>
        </is>
      </c>
      <c r="R1770" s="54" t="n">
        <v>0.45</v>
      </c>
      <c r="S1770" s="54" t="n">
        <v>0.35</v>
      </c>
      <c r="T1770" s="54" t="n">
        <v>0.15</v>
      </c>
      <c r="U1770" s="54" t="n">
        <v>0</v>
      </c>
      <c r="V1770" s="52" t="inlineStr">
        <is>
          <t>No</t>
        </is>
      </c>
      <c r="W1770" s="52" t="inlineStr">
        <is>
          <t>No</t>
        </is>
      </c>
      <c r="X1770" s="52" t="inlineStr">
        <is>
          <t>-</t>
        </is>
      </c>
      <c r="Y1770" s="52" t="inlineStr">
        <is>
          <t>One turn of a concertina coil</t>
        </is>
      </c>
    </row>
    <row r="1771" outlineLevel="1">
      <c r="A1771" s="52" t="inlineStr">
        <is>
          <t>BASE-394</t>
        </is>
      </c>
      <c r="B1771" s="52" t="inlineStr">
        <is>
          <t>Base</t>
        </is>
      </c>
      <c r="C1771" s="58" t="inlineStr">
        <is>
          <t>Cylinder</t>
        </is>
      </c>
      <c r="D1771" s="60" t="inlineStr">
        <is>
          <t>Wire coil turn</t>
        </is>
      </c>
      <c r="E1771" s="52" t="inlineStr">
        <is>
          <t>BASE-246</t>
        </is>
      </c>
      <c r="F1771" s="52" t="n">
        <v>2</v>
      </c>
      <c r="G1771" s="54" t="n">
        <v>0.0350000001</v>
      </c>
      <c r="H1771" s="54" t="n">
        <v>0.0350000001</v>
      </c>
      <c r="I1771" s="54" t="n">
        <v>0.404969484</v>
      </c>
      <c r="J1771" s="54" t="n">
        <v>54.3535194</v>
      </c>
      <c r="K1771" s="54" t="n">
        <v>150.776733</v>
      </c>
      <c r="L1771" s="54" t="n">
        <v>0</v>
      </c>
      <c r="M1771" s="54" t="n">
        <v>-30.6766071</v>
      </c>
      <c r="N1771" s="54" t="n">
        <v>1.96454477</v>
      </c>
      <c r="O1771" s="54" t="n">
        <v>13.9875631</v>
      </c>
      <c r="P1771" s="52" t="inlineStr">
        <is>
          <t>Flat</t>
        </is>
      </c>
      <c r="Q1771" s="52" t="inlineStr">
        <is>
          <t>Metal</t>
        </is>
      </c>
      <c r="R1771" s="54" t="n">
        <v>0.45</v>
      </c>
      <c r="S1771" s="54" t="n">
        <v>0.35</v>
      </c>
      <c r="T1771" s="54" t="n">
        <v>0.15</v>
      </c>
      <c r="U1771" s="54" t="n">
        <v>0</v>
      </c>
      <c r="V1771" s="52" t="inlineStr">
        <is>
          <t>No</t>
        </is>
      </c>
      <c r="W1771" s="52" t="inlineStr">
        <is>
          <t>No</t>
        </is>
      </c>
      <c r="X1771" s="52" t="inlineStr">
        <is>
          <t>-</t>
        </is>
      </c>
      <c r="Y1771" s="52" t="inlineStr">
        <is>
          <t>One turn of a concertina coil</t>
        </is>
      </c>
    </row>
    <row r="1772" outlineLevel="1">
      <c r="A1772" s="52" t="inlineStr">
        <is>
          <t>BASE-395</t>
        </is>
      </c>
      <c r="B1772" s="52" t="inlineStr">
        <is>
          <t>Base</t>
        </is>
      </c>
      <c r="C1772" s="58" t="inlineStr">
        <is>
          <t>Cylinder</t>
        </is>
      </c>
      <c r="D1772" s="60" t="inlineStr">
        <is>
          <t>Wire coil turn</t>
        </is>
      </c>
      <c r="E1772" s="52" t="inlineStr">
        <is>
          <t>BASE-246</t>
        </is>
      </c>
      <c r="F1772" s="52" t="n">
        <v>2</v>
      </c>
      <c r="G1772" s="54" t="n">
        <v>0.0350000001</v>
      </c>
      <c r="H1772" s="54" t="n">
        <v>0.0350000001</v>
      </c>
      <c r="I1772" s="54" t="n">
        <v>0.404968977</v>
      </c>
      <c r="J1772" s="54" t="n">
        <v>54.3536224</v>
      </c>
      <c r="K1772" s="54" t="n">
        <v>-101.991844</v>
      </c>
      <c r="L1772" s="54" t="n">
        <v>0</v>
      </c>
      <c r="M1772" s="54" t="n">
        <v>-30.7344246</v>
      </c>
      <c r="N1772" s="54" t="n">
        <v>1.63545513</v>
      </c>
      <c r="O1772" s="54" t="n">
        <v>13.8600597</v>
      </c>
      <c r="P1772" s="52" t="inlineStr">
        <is>
          <t>Flat</t>
        </is>
      </c>
      <c r="Q1772" s="52" t="inlineStr">
        <is>
          <t>Metal</t>
        </is>
      </c>
      <c r="R1772" s="54" t="n">
        <v>0.45</v>
      </c>
      <c r="S1772" s="54" t="n">
        <v>0.35</v>
      </c>
      <c r="T1772" s="54" t="n">
        <v>0.15</v>
      </c>
      <c r="U1772" s="54" t="n">
        <v>0</v>
      </c>
      <c r="V1772" s="52" t="inlineStr">
        <is>
          <t>No</t>
        </is>
      </c>
      <c r="W1772" s="52" t="inlineStr">
        <is>
          <t>No</t>
        </is>
      </c>
      <c r="X1772" s="52" t="inlineStr">
        <is>
          <t>-</t>
        </is>
      </c>
      <c r="Y1772" s="52" t="inlineStr">
        <is>
          <t>One turn of a concertina coil</t>
        </is>
      </c>
    </row>
    <row r="1773" outlineLevel="1">
      <c r="A1773" s="52" t="inlineStr">
        <is>
          <t>BASE-396</t>
        </is>
      </c>
      <c r="B1773" s="52" t="inlineStr">
        <is>
          <t>Base</t>
        </is>
      </c>
      <c r="C1773" s="58" t="inlineStr">
        <is>
          <t>Cylinder</t>
        </is>
      </c>
      <c r="D1773" s="60" t="inlineStr">
        <is>
          <t>Wire coil turn</t>
        </is>
      </c>
      <c r="E1773" s="52" t="inlineStr">
        <is>
          <t>BASE-246</t>
        </is>
      </c>
      <c r="F1773" s="52" t="n">
        <v>2</v>
      </c>
      <c r="G1773" s="54" t="n">
        <v>0.0350000001</v>
      </c>
      <c r="H1773" s="54" t="n">
        <v>0.0350000001</v>
      </c>
      <c r="I1773" s="54" t="n">
        <v>0.404971033</v>
      </c>
      <c r="J1773" s="54" t="n">
        <v>0</v>
      </c>
      <c r="K1773" s="54" t="n">
        <v>-85.8323441</v>
      </c>
      <c r="L1773" s="54" t="n">
        <v>0</v>
      </c>
      <c r="M1773" s="54" t="n">
        <v>-31.0518036</v>
      </c>
      <c r="N1773" s="54" t="n">
        <v>1.47091031</v>
      </c>
      <c r="O1773" s="54" t="n">
        <v>13.8502579</v>
      </c>
      <c r="P1773" s="52" t="inlineStr">
        <is>
          <t>Flat</t>
        </is>
      </c>
      <c r="Q1773" s="52" t="inlineStr">
        <is>
          <t>Metal</t>
        </is>
      </c>
      <c r="R1773" s="54" t="n">
        <v>0.45</v>
      </c>
      <c r="S1773" s="54" t="n">
        <v>0.35</v>
      </c>
      <c r="T1773" s="54" t="n">
        <v>0.15</v>
      </c>
      <c r="U1773" s="54" t="n">
        <v>0</v>
      </c>
      <c r="V1773" s="52" t="inlineStr">
        <is>
          <t>No</t>
        </is>
      </c>
      <c r="W1773" s="52" t="inlineStr">
        <is>
          <t>No</t>
        </is>
      </c>
      <c r="X1773" s="52" t="inlineStr">
        <is>
          <t>-</t>
        </is>
      </c>
      <c r="Y1773" s="52" t="inlineStr">
        <is>
          <t>One turn of a concertina coil</t>
        </is>
      </c>
    </row>
    <row r="1774" outlineLevel="1">
      <c r="A1774" s="52" t="inlineStr">
        <is>
          <t>BASE-397</t>
        </is>
      </c>
      <c r="B1774" s="52" t="inlineStr">
        <is>
          <t>Base</t>
        </is>
      </c>
      <c r="C1774" s="58" t="inlineStr">
        <is>
          <t>Cylinder</t>
        </is>
      </c>
      <c r="D1774" s="60" t="inlineStr">
        <is>
          <t>Wire coil turn</t>
        </is>
      </c>
      <c r="E1774" s="52" t="inlineStr">
        <is>
          <t>BASE-246</t>
        </is>
      </c>
      <c r="F1774" s="52" t="n">
        <v>2</v>
      </c>
      <c r="G1774" s="54" t="n">
        <v>0.0350000001</v>
      </c>
      <c r="H1774" s="54" t="n">
        <v>0.0350000001</v>
      </c>
      <c r="I1774" s="54" t="n">
        <v>0.404969066</v>
      </c>
      <c r="J1774" s="54" t="n">
        <v>-54.3536301</v>
      </c>
      <c r="K1774" s="54" t="n">
        <v>-101.991844</v>
      </c>
      <c r="L1774" s="54" t="n">
        <v>0</v>
      </c>
      <c r="M1774" s="54" t="n">
        <v>-31.3691826</v>
      </c>
      <c r="N1774" s="54" t="n">
        <v>1.63545513</v>
      </c>
      <c r="O1774" s="54" t="n">
        <v>13.8404551</v>
      </c>
      <c r="P1774" s="52" t="inlineStr">
        <is>
          <t>Flat</t>
        </is>
      </c>
      <c r="Q1774" s="52" t="inlineStr">
        <is>
          <t>Metal</t>
        </is>
      </c>
      <c r="R1774" s="54" t="n">
        <v>0.45</v>
      </c>
      <c r="S1774" s="54" t="n">
        <v>0.35</v>
      </c>
      <c r="T1774" s="54" t="n">
        <v>0.15</v>
      </c>
      <c r="U1774" s="54" t="n">
        <v>0</v>
      </c>
      <c r="V1774" s="52" t="inlineStr">
        <is>
          <t>No</t>
        </is>
      </c>
      <c r="W1774" s="52" t="inlineStr">
        <is>
          <t>No</t>
        </is>
      </c>
      <c r="X1774" s="52" t="inlineStr">
        <is>
          <t>-</t>
        </is>
      </c>
      <c r="Y1774" s="52" t="inlineStr">
        <is>
          <t>One turn of a concertina coil</t>
        </is>
      </c>
    </row>
    <row r="1775" outlineLevel="1">
      <c r="A1775" s="52" t="inlineStr">
        <is>
          <t>BASE-398</t>
        </is>
      </c>
      <c r="B1775" s="52" t="inlineStr">
        <is>
          <t>Base</t>
        </is>
      </c>
      <c r="C1775" s="58" t="inlineStr">
        <is>
          <t>Cylinder</t>
        </is>
      </c>
      <c r="D1775" s="60" t="inlineStr">
        <is>
          <t>Razor strand</t>
        </is>
      </c>
      <c r="E1775" s="52" t="inlineStr">
        <is>
          <t>BASE-246</t>
        </is>
      </c>
      <c r="F1775" s="52" t="n">
        <v>2</v>
      </c>
      <c r="G1775" s="54" t="n">
        <v>0.0299999993</v>
      </c>
      <c r="H1775" s="54" t="n">
        <v>0.0299999993</v>
      </c>
      <c r="I1775" s="54" t="n">
        <v>3.9907527</v>
      </c>
      <c r="J1775" s="54" t="n">
        <v>0</v>
      </c>
      <c r="K1775" s="54" t="n">
        <v>-152.242981</v>
      </c>
      <c r="L1775" s="54" t="n">
        <v>0</v>
      </c>
      <c r="M1775" s="54" t="n">
        <v>-30.0357838</v>
      </c>
      <c r="N1775" s="54" t="n">
        <v>2.0999999</v>
      </c>
      <c r="O1775" s="54" t="n">
        <v>15.8072815</v>
      </c>
      <c r="P1775" s="52" t="inlineStr">
        <is>
          <t>Flat</t>
        </is>
      </c>
      <c r="Q1775" s="52" t="inlineStr">
        <is>
          <t>Metal</t>
        </is>
      </c>
      <c r="R1775" s="54" t="n">
        <v>0.45</v>
      </c>
      <c r="S1775" s="54" t="n">
        <v>0.35</v>
      </c>
      <c r="T1775" s="54" t="n">
        <v>0.15</v>
      </c>
      <c r="U1775" s="54" t="n">
        <v>0</v>
      </c>
      <c r="V1775" s="52" t="inlineStr">
        <is>
          <t>No</t>
        </is>
      </c>
      <c r="W1775" s="52" t="inlineStr">
        <is>
          <t>No</t>
        </is>
      </c>
      <c r="X1775" s="52" t="inlineStr">
        <is>
          <t>-</t>
        </is>
      </c>
      <c r="Y1775" s="52" t="inlineStr">
        <is>
          <t>Strand tying neighbouring coils</t>
        </is>
      </c>
    </row>
    <row r="1776" outlineLevel="1">
      <c r="A1776" s="52" t="inlineStr">
        <is>
          <t>BASE-399</t>
        </is>
      </c>
      <c r="B1776" s="52" t="inlineStr">
        <is>
          <t>Base</t>
        </is>
      </c>
      <c r="C1776" s="58" t="inlineStr">
        <is>
          <t>Cylinder</t>
        </is>
      </c>
      <c r="D1776" s="60" t="inlineStr">
        <is>
          <t>Wire coil turn</t>
        </is>
      </c>
      <c r="E1776" s="52" t="inlineStr">
        <is>
          <t>BASE-246</t>
        </is>
      </c>
      <c r="F1776" s="52" t="n">
        <v>2</v>
      </c>
      <c r="G1776" s="54" t="n">
        <v>0.0350000001</v>
      </c>
      <c r="H1776" s="54" t="n">
        <v>0.0350000001</v>
      </c>
      <c r="I1776" s="54" t="n">
        <v>0.404969841</v>
      </c>
      <c r="J1776" s="54" t="n">
        <v>-54.353447</v>
      </c>
      <c r="K1776" s="54" t="n">
        <v>144.047394</v>
      </c>
      <c r="L1776" s="54" t="n">
        <v>0</v>
      </c>
      <c r="M1776" s="54" t="n">
        <v>-32.5624237</v>
      </c>
      <c r="N1776" s="54" t="n">
        <v>1.96454477</v>
      </c>
      <c r="O1776" s="54" t="n">
        <v>10.7364902</v>
      </c>
      <c r="P1776" s="52" t="inlineStr">
        <is>
          <t>Flat</t>
        </is>
      </c>
      <c r="Q1776" s="52" t="inlineStr">
        <is>
          <t>Metal</t>
        </is>
      </c>
      <c r="R1776" s="54" t="n">
        <v>0.45</v>
      </c>
      <c r="S1776" s="54" t="n">
        <v>0.35</v>
      </c>
      <c r="T1776" s="54" t="n">
        <v>0.15</v>
      </c>
      <c r="U1776" s="54" t="n">
        <v>0</v>
      </c>
      <c r="V1776" s="52" t="inlineStr">
        <is>
          <t>No</t>
        </is>
      </c>
      <c r="W1776" s="52" t="inlineStr">
        <is>
          <t>No</t>
        </is>
      </c>
      <c r="X1776" s="52" t="inlineStr">
        <is>
          <t>-</t>
        </is>
      </c>
      <c r="Y1776" s="52" t="inlineStr">
        <is>
          <t>One turn of a concertina coil</t>
        </is>
      </c>
    </row>
    <row r="1777" outlineLevel="1">
      <c r="A1777" s="52" t="inlineStr">
        <is>
          <t>BASE-400</t>
        </is>
      </c>
      <c r="B1777" s="52" t="inlineStr">
        <is>
          <t>Base</t>
        </is>
      </c>
      <c r="C1777" s="58" t="inlineStr">
        <is>
          <t>Cylinder</t>
        </is>
      </c>
      <c r="D1777" s="60" t="inlineStr">
        <is>
          <t>Wire coil turn</t>
        </is>
      </c>
      <c r="E1777" s="52" t="inlineStr">
        <is>
          <t>BASE-246</t>
        </is>
      </c>
      <c r="F1777" s="52" t="n">
        <v>2</v>
      </c>
      <c r="G1777" s="54" t="n">
        <v>0.0350000001</v>
      </c>
      <c r="H1777" s="54" t="n">
        <v>0.0350000001</v>
      </c>
      <c r="I1777" s="54" t="n">
        <v>0.404967606</v>
      </c>
      <c r="J1777" s="54" t="n">
        <v>0</v>
      </c>
      <c r="K1777" s="54" t="n">
        <v>127.888596</v>
      </c>
      <c r="L1777" s="54" t="n">
        <v>0</v>
      </c>
      <c r="M1777" s="54" t="n">
        <v>-32.3333397</v>
      </c>
      <c r="N1777" s="54" t="n">
        <v>2.12908959</v>
      </c>
      <c r="O1777" s="54" t="n">
        <v>10.516613</v>
      </c>
      <c r="P1777" s="52" t="inlineStr">
        <is>
          <t>Flat</t>
        </is>
      </c>
      <c r="Q1777" s="52" t="inlineStr">
        <is>
          <t>Metal</t>
        </is>
      </c>
      <c r="R1777" s="54" t="n">
        <v>0.45</v>
      </c>
      <c r="S1777" s="54" t="n">
        <v>0.35</v>
      </c>
      <c r="T1777" s="54" t="n">
        <v>0.15</v>
      </c>
      <c r="U1777" s="54" t="n">
        <v>0</v>
      </c>
      <c r="V1777" s="52" t="inlineStr">
        <is>
          <t>No</t>
        </is>
      </c>
      <c r="W1777" s="52" t="inlineStr">
        <is>
          <t>No</t>
        </is>
      </c>
      <c r="X1777" s="52" t="inlineStr">
        <is>
          <t>-</t>
        </is>
      </c>
      <c r="Y1777" s="52" t="inlineStr">
        <is>
          <t>One turn of a concertina coil</t>
        </is>
      </c>
    </row>
    <row r="1778" outlineLevel="1">
      <c r="A1778" s="52" t="inlineStr">
        <is>
          <t>BASE-401</t>
        </is>
      </c>
      <c r="B1778" s="52" t="inlineStr">
        <is>
          <t>Base</t>
        </is>
      </c>
      <c r="C1778" s="58" t="inlineStr">
        <is>
          <t>Cylinder</t>
        </is>
      </c>
      <c r="D1778" s="60" t="inlineStr">
        <is>
          <t>Wire coil turn</t>
        </is>
      </c>
      <c r="E1778" s="52" t="inlineStr">
        <is>
          <t>BASE-246</t>
        </is>
      </c>
      <c r="F1778" s="52" t="n">
        <v>2</v>
      </c>
      <c r="G1778" s="54" t="n">
        <v>0.0350000001</v>
      </c>
      <c r="H1778" s="54" t="n">
        <v>0.0350000001</v>
      </c>
      <c r="I1778" s="54" t="n">
        <v>0.40496853</v>
      </c>
      <c r="J1778" s="54" t="n">
        <v>54.3537025</v>
      </c>
      <c r="K1778" s="54" t="n">
        <v>144.048126</v>
      </c>
      <c r="L1778" s="54" t="n">
        <v>0</v>
      </c>
      <c r="M1778" s="54" t="n">
        <v>-32.1042557</v>
      </c>
      <c r="N1778" s="54" t="n">
        <v>1.96454477</v>
      </c>
      <c r="O1778" s="54" t="n">
        <v>10.2967377</v>
      </c>
      <c r="P1778" s="52" t="inlineStr">
        <is>
          <t>Flat</t>
        </is>
      </c>
      <c r="Q1778" s="52" t="inlineStr">
        <is>
          <t>Metal</t>
        </is>
      </c>
      <c r="R1778" s="54" t="n">
        <v>0.45</v>
      </c>
      <c r="S1778" s="54" t="n">
        <v>0.35</v>
      </c>
      <c r="T1778" s="54" t="n">
        <v>0.15</v>
      </c>
      <c r="U1778" s="54" t="n">
        <v>0</v>
      </c>
      <c r="V1778" s="52" t="inlineStr">
        <is>
          <t>No</t>
        </is>
      </c>
      <c r="W1778" s="52" t="inlineStr">
        <is>
          <t>No</t>
        </is>
      </c>
      <c r="X1778" s="52" t="inlineStr">
        <is>
          <t>-</t>
        </is>
      </c>
      <c r="Y1778" s="52" t="inlineStr">
        <is>
          <t>One turn of a concertina coil</t>
        </is>
      </c>
    </row>
    <row r="1779" outlineLevel="1">
      <c r="A1779" s="52" t="inlineStr">
        <is>
          <t>BASE-402</t>
        </is>
      </c>
      <c r="B1779" s="52" t="inlineStr">
        <is>
          <t>Base</t>
        </is>
      </c>
      <c r="C1779" s="58" t="inlineStr">
        <is>
          <t>Cylinder</t>
        </is>
      </c>
      <c r="D1779" s="60" t="inlineStr">
        <is>
          <t>Wire coil turn</t>
        </is>
      </c>
      <c r="E1779" s="52" t="inlineStr">
        <is>
          <t>BASE-246</t>
        </is>
      </c>
      <c r="F1779" s="52" t="n">
        <v>2</v>
      </c>
      <c r="G1779" s="54" t="n">
        <v>0.0350000001</v>
      </c>
      <c r="H1779" s="54" t="n">
        <v>0.0350000001</v>
      </c>
      <c r="I1779" s="54" t="n">
        <v>0.404969305</v>
      </c>
      <c r="J1779" s="54" t="n">
        <v>54.3535538</v>
      </c>
      <c r="K1779" s="54" t="n">
        <v>-108.721001</v>
      </c>
      <c r="L1779" s="54" t="n">
        <v>0</v>
      </c>
      <c r="M1779" s="54" t="n">
        <v>-32.1467361</v>
      </c>
      <c r="N1779" s="54" t="n">
        <v>1.63545513</v>
      </c>
      <c r="O1779" s="54" t="n">
        <v>10.1633377</v>
      </c>
      <c r="P1779" s="52" t="inlineStr">
        <is>
          <t>Flat</t>
        </is>
      </c>
      <c r="Q1779" s="52" t="inlineStr">
        <is>
          <t>Metal</t>
        </is>
      </c>
      <c r="R1779" s="54" t="n">
        <v>0.45</v>
      </c>
      <c r="S1779" s="54" t="n">
        <v>0.35</v>
      </c>
      <c r="T1779" s="54" t="n">
        <v>0.15</v>
      </c>
      <c r="U1779" s="54" t="n">
        <v>0</v>
      </c>
      <c r="V1779" s="52" t="inlineStr">
        <is>
          <t>No</t>
        </is>
      </c>
      <c r="W1779" s="52" t="inlineStr">
        <is>
          <t>No</t>
        </is>
      </c>
      <c r="X1779" s="52" t="inlineStr">
        <is>
          <t>-</t>
        </is>
      </c>
      <c r="Y1779" s="52" t="inlineStr">
        <is>
          <t>One turn of a concertina coil</t>
        </is>
      </c>
    </row>
    <row r="1780" outlineLevel="1">
      <c r="A1780" s="52" t="inlineStr">
        <is>
          <t>BASE-403</t>
        </is>
      </c>
      <c r="B1780" s="52" t="inlineStr">
        <is>
          <t>Base</t>
        </is>
      </c>
      <c r="C1780" s="58" t="inlineStr">
        <is>
          <t>Cylinder</t>
        </is>
      </c>
      <c r="D1780" s="60" t="inlineStr">
        <is>
          <t>Wire coil turn</t>
        </is>
      </c>
      <c r="E1780" s="52" t="inlineStr">
        <is>
          <t>BASE-246</t>
        </is>
      </c>
      <c r="F1780" s="52" t="n">
        <v>2</v>
      </c>
      <c r="G1780" s="54" t="n">
        <v>0.0350000001</v>
      </c>
      <c r="H1780" s="54" t="n">
        <v>0.0350000001</v>
      </c>
      <c r="I1780" s="54" t="n">
        <v>0.404968411</v>
      </c>
      <c r="J1780" s="54" t="n">
        <v>0</v>
      </c>
      <c r="K1780" s="54" t="n">
        <v>-92.5611115</v>
      </c>
      <c r="L1780" s="54" t="n">
        <v>0</v>
      </c>
      <c r="M1780" s="54" t="n">
        <v>-32.4607811</v>
      </c>
      <c r="N1780" s="54" t="n">
        <v>1.47091031</v>
      </c>
      <c r="O1780" s="54" t="n">
        <v>10.116415</v>
      </c>
      <c r="P1780" s="52" t="inlineStr">
        <is>
          <t>Flat</t>
        </is>
      </c>
      <c r="Q1780" s="52" t="inlineStr">
        <is>
          <t>Metal</t>
        </is>
      </c>
      <c r="R1780" s="54" t="n">
        <v>0.45</v>
      </c>
      <c r="S1780" s="54" t="n">
        <v>0.35</v>
      </c>
      <c r="T1780" s="54" t="n">
        <v>0.15</v>
      </c>
      <c r="U1780" s="54" t="n">
        <v>0</v>
      </c>
      <c r="V1780" s="52" t="inlineStr">
        <is>
          <t>No</t>
        </is>
      </c>
      <c r="W1780" s="52" t="inlineStr">
        <is>
          <t>No</t>
        </is>
      </c>
      <c r="X1780" s="52" t="inlineStr">
        <is>
          <t>-</t>
        </is>
      </c>
      <c r="Y1780" s="52" t="inlineStr">
        <is>
          <t>One turn of a concertina coil</t>
        </is>
      </c>
    </row>
    <row r="1781" outlineLevel="1">
      <c r="A1781" s="52" t="inlineStr">
        <is>
          <t>BASE-404</t>
        </is>
      </c>
      <c r="B1781" s="52" t="inlineStr">
        <is>
          <t>Base</t>
        </is>
      </c>
      <c r="C1781" s="58" t="inlineStr">
        <is>
          <t>Cylinder</t>
        </is>
      </c>
      <c r="D1781" s="60" t="inlineStr">
        <is>
          <t>Wire coil turn</t>
        </is>
      </c>
      <c r="E1781" s="52" t="inlineStr">
        <is>
          <t>BASE-246</t>
        </is>
      </c>
      <c r="F1781" s="52" t="n">
        <v>2</v>
      </c>
      <c r="G1781" s="54" t="n">
        <v>0.0350000001</v>
      </c>
      <c r="H1781" s="54" t="n">
        <v>0.0350000001</v>
      </c>
      <c r="I1781" s="54" t="n">
        <v>0.404967278</v>
      </c>
      <c r="J1781" s="54" t="n">
        <v>-54.3539772</v>
      </c>
      <c r="K1781" s="54" t="n">
        <v>-108.721291</v>
      </c>
      <c r="L1781" s="54" t="n">
        <v>0</v>
      </c>
      <c r="M1781" s="54" t="n">
        <v>-32.7748222</v>
      </c>
      <c r="N1781" s="54" t="n">
        <v>1.63545513</v>
      </c>
      <c r="O1781" s="54" t="n">
        <v>10.0694923</v>
      </c>
      <c r="P1781" s="52" t="inlineStr">
        <is>
          <t>Flat</t>
        </is>
      </c>
      <c r="Q1781" s="52" t="inlineStr">
        <is>
          <t>Metal</t>
        </is>
      </c>
      <c r="R1781" s="54" t="n">
        <v>0.45</v>
      </c>
      <c r="S1781" s="54" t="n">
        <v>0.35</v>
      </c>
      <c r="T1781" s="54" t="n">
        <v>0.15</v>
      </c>
      <c r="U1781" s="54" t="n">
        <v>0</v>
      </c>
      <c r="V1781" s="52" t="inlineStr">
        <is>
          <t>No</t>
        </is>
      </c>
      <c r="W1781" s="52" t="inlineStr">
        <is>
          <t>No</t>
        </is>
      </c>
      <c r="X1781" s="52" t="inlineStr">
        <is>
          <t>-</t>
        </is>
      </c>
      <c r="Y1781" s="52" t="inlineStr">
        <is>
          <t>One turn of a concertina coil</t>
        </is>
      </c>
    </row>
    <row r="1782" outlineLevel="1">
      <c r="A1782" s="52" t="inlineStr">
        <is>
          <t>BASE-405</t>
        </is>
      </c>
      <c r="B1782" s="52" t="inlineStr">
        <is>
          <t>Base</t>
        </is>
      </c>
      <c r="C1782" s="58" t="inlineStr">
        <is>
          <t>Cylinder</t>
        </is>
      </c>
      <c r="D1782" s="60" t="inlineStr">
        <is>
          <t>Razor strand</t>
        </is>
      </c>
      <c r="E1782" s="52" t="inlineStr">
        <is>
          <t>BASE-246</t>
        </is>
      </c>
      <c r="F1782" s="52" t="n">
        <v>2</v>
      </c>
      <c r="G1782" s="54" t="n">
        <v>0.0299999993</v>
      </c>
      <c r="H1782" s="54" t="n">
        <v>0.0299999993</v>
      </c>
      <c r="I1782" s="54" t="n">
        <v>3.99076319</v>
      </c>
      <c r="J1782" s="54" t="n">
        <v>0</v>
      </c>
      <c r="K1782" s="54" t="n">
        <v>-158.97197</v>
      </c>
      <c r="L1782" s="54" t="n">
        <v>0</v>
      </c>
      <c r="M1782" s="54" t="n">
        <v>-31.6810684</v>
      </c>
      <c r="N1782" s="54" t="n">
        <v>2.0999999</v>
      </c>
      <c r="O1782" s="54" t="n">
        <v>12.1790133</v>
      </c>
      <c r="P1782" s="52" t="inlineStr">
        <is>
          <t>Flat</t>
        </is>
      </c>
      <c r="Q1782" s="52" t="inlineStr">
        <is>
          <t>Metal</t>
        </is>
      </c>
      <c r="R1782" s="54" t="n">
        <v>0.45</v>
      </c>
      <c r="S1782" s="54" t="n">
        <v>0.35</v>
      </c>
      <c r="T1782" s="54" t="n">
        <v>0.15</v>
      </c>
      <c r="U1782" s="54" t="n">
        <v>0</v>
      </c>
      <c r="V1782" s="52" t="inlineStr">
        <is>
          <t>No</t>
        </is>
      </c>
      <c r="W1782" s="52" t="inlineStr">
        <is>
          <t>No</t>
        </is>
      </c>
      <c r="X1782" s="52" t="inlineStr">
        <is>
          <t>-</t>
        </is>
      </c>
      <c r="Y1782" s="52" t="inlineStr">
        <is>
          <t>Strand tying neighbouring coils</t>
        </is>
      </c>
    </row>
    <row r="1783" outlineLevel="1">
      <c r="A1783" s="52" t="inlineStr">
        <is>
          <t>BASE-406</t>
        </is>
      </c>
      <c r="B1783" s="52" t="inlineStr">
        <is>
          <t>Base</t>
        </is>
      </c>
      <c r="C1783" s="58" t="inlineStr">
        <is>
          <t>Cylinder</t>
        </is>
      </c>
      <c r="D1783" s="60" t="inlineStr">
        <is>
          <t>Wire coil turn</t>
        </is>
      </c>
      <c r="E1783" s="52" t="inlineStr">
        <is>
          <t>BASE-246</t>
        </is>
      </c>
      <c r="F1783" s="52" t="n">
        <v>2</v>
      </c>
      <c r="G1783" s="54" t="n">
        <v>0.0350000001</v>
      </c>
      <c r="H1783" s="54" t="n">
        <v>0.0350000001</v>
      </c>
      <c r="I1783" s="54" t="n">
        <v>0.404968441</v>
      </c>
      <c r="J1783" s="54" t="n">
        <v>-54.3537216</v>
      </c>
      <c r="K1783" s="54" t="n">
        <v>137.31929</v>
      </c>
      <c r="L1783" s="54" t="n">
        <v>0</v>
      </c>
      <c r="M1783" s="54" t="n">
        <v>-33.5961456</v>
      </c>
      <c r="N1783" s="54" t="n">
        <v>1.96454477</v>
      </c>
      <c r="O1783" s="54" t="n">
        <v>6.84709311</v>
      </c>
      <c r="P1783" s="52" t="inlineStr">
        <is>
          <t>Flat</t>
        </is>
      </c>
      <c r="Q1783" s="52" t="inlineStr">
        <is>
          <t>Metal</t>
        </is>
      </c>
      <c r="R1783" s="54" t="n">
        <v>0.45</v>
      </c>
      <c r="S1783" s="54" t="n">
        <v>0.35</v>
      </c>
      <c r="T1783" s="54" t="n">
        <v>0.15</v>
      </c>
      <c r="U1783" s="54" t="n">
        <v>0</v>
      </c>
      <c r="V1783" s="52" t="inlineStr">
        <is>
          <t>No</t>
        </is>
      </c>
      <c r="W1783" s="52" t="inlineStr">
        <is>
          <t>No</t>
        </is>
      </c>
      <c r="X1783" s="52" t="inlineStr">
        <is>
          <t>-</t>
        </is>
      </c>
      <c r="Y1783" s="52" t="inlineStr">
        <is>
          <t>One turn of a concertina coil</t>
        </is>
      </c>
    </row>
    <row r="1784" outlineLevel="1">
      <c r="A1784" s="52" t="inlineStr">
        <is>
          <t>BASE-407</t>
        </is>
      </c>
      <c r="B1784" s="52" t="inlineStr">
        <is>
          <t>Base</t>
        </is>
      </c>
      <c r="C1784" s="58" t="inlineStr">
        <is>
          <t>Cylinder</t>
        </is>
      </c>
      <c r="D1784" s="60" t="inlineStr">
        <is>
          <t>Wire coil turn</t>
        </is>
      </c>
      <c r="E1784" s="52" t="inlineStr">
        <is>
          <t>BASE-246</t>
        </is>
      </c>
      <c r="F1784" s="52" t="n">
        <v>2</v>
      </c>
      <c r="G1784" s="54" t="n">
        <v>0.0350000001</v>
      </c>
      <c r="H1784" s="54" t="n">
        <v>0.0350000001</v>
      </c>
      <c r="I1784" s="54" t="n">
        <v>0.404970378</v>
      </c>
      <c r="J1784" s="54" t="n">
        <v>0</v>
      </c>
      <c r="K1784" s="54" t="n">
        <v>121.159294</v>
      </c>
      <c r="L1784" s="54" t="n">
        <v>0</v>
      </c>
      <c r="M1784" s="54" t="n">
        <v>-33.3428726</v>
      </c>
      <c r="N1784" s="54" t="n">
        <v>2.12908959</v>
      </c>
      <c r="O1784" s="54" t="n">
        <v>6.65557384</v>
      </c>
      <c r="P1784" s="52" t="inlineStr">
        <is>
          <t>Flat</t>
        </is>
      </c>
      <c r="Q1784" s="52" t="inlineStr">
        <is>
          <t>Metal</t>
        </is>
      </c>
      <c r="R1784" s="54" t="n">
        <v>0.45</v>
      </c>
      <c r="S1784" s="54" t="n">
        <v>0.35</v>
      </c>
      <c r="T1784" s="54" t="n">
        <v>0.15</v>
      </c>
      <c r="U1784" s="54" t="n">
        <v>0</v>
      </c>
      <c r="V1784" s="52" t="inlineStr">
        <is>
          <t>No</t>
        </is>
      </c>
      <c r="W1784" s="52" t="inlineStr">
        <is>
          <t>No</t>
        </is>
      </c>
      <c r="X1784" s="52" t="inlineStr">
        <is>
          <t>-</t>
        </is>
      </c>
      <c r="Y1784" s="52" t="inlineStr">
        <is>
          <t>One turn of a concertina coil</t>
        </is>
      </c>
    </row>
    <row r="1785" outlineLevel="1">
      <c r="A1785" s="52" t="inlineStr">
        <is>
          <t>BASE-408</t>
        </is>
      </c>
      <c r="B1785" s="52" t="inlineStr">
        <is>
          <t>Base</t>
        </is>
      </c>
      <c r="C1785" s="58" t="inlineStr">
        <is>
          <t>Cylinder</t>
        </is>
      </c>
      <c r="D1785" s="60" t="inlineStr">
        <is>
          <t>Wire coil turn</t>
        </is>
      </c>
      <c r="E1785" s="52" t="inlineStr">
        <is>
          <t>BASE-246</t>
        </is>
      </c>
      <c r="F1785" s="52" t="n">
        <v>2</v>
      </c>
      <c r="G1785" s="54" t="n">
        <v>0.0350000001</v>
      </c>
      <c r="H1785" s="54" t="n">
        <v>0.0350000001</v>
      </c>
      <c r="I1785" s="54" t="n">
        <v>0.404968441</v>
      </c>
      <c r="J1785" s="54" t="n">
        <v>54.3537216</v>
      </c>
      <c r="K1785" s="54" t="n">
        <v>137.31929</v>
      </c>
      <c r="L1785" s="54" t="n">
        <v>0</v>
      </c>
      <c r="M1785" s="54" t="n">
        <v>-33.0896072</v>
      </c>
      <c r="N1785" s="54" t="n">
        <v>1.96454477</v>
      </c>
      <c r="O1785" s="54" t="n">
        <v>6.46405458</v>
      </c>
      <c r="P1785" s="52" t="inlineStr">
        <is>
          <t>Flat</t>
        </is>
      </c>
      <c r="Q1785" s="52" t="inlineStr">
        <is>
          <t>Metal</t>
        </is>
      </c>
      <c r="R1785" s="54" t="n">
        <v>0.45</v>
      </c>
      <c r="S1785" s="54" t="n">
        <v>0.35</v>
      </c>
      <c r="T1785" s="54" t="n">
        <v>0.15</v>
      </c>
      <c r="U1785" s="54" t="n">
        <v>0</v>
      </c>
      <c r="V1785" s="52" t="inlineStr">
        <is>
          <t>No</t>
        </is>
      </c>
      <c r="W1785" s="52" t="inlineStr">
        <is>
          <t>No</t>
        </is>
      </c>
      <c r="X1785" s="52" t="inlineStr">
        <is>
          <t>-</t>
        </is>
      </c>
      <c r="Y1785" s="52" t="inlineStr">
        <is>
          <t>One turn of a concertina coil</t>
        </is>
      </c>
    </row>
    <row r="1786" outlineLevel="1">
      <c r="A1786" s="52" t="inlineStr">
        <is>
          <t>BASE-409</t>
        </is>
      </c>
      <c r="B1786" s="52" t="inlineStr">
        <is>
          <t>Base</t>
        </is>
      </c>
      <c r="C1786" s="58" t="inlineStr">
        <is>
          <t>Cylinder</t>
        </is>
      </c>
      <c r="D1786" s="60" t="inlineStr">
        <is>
          <t>Wire coil turn</t>
        </is>
      </c>
      <c r="E1786" s="52" t="inlineStr">
        <is>
          <t>BASE-246</t>
        </is>
      </c>
      <c r="F1786" s="52" t="n">
        <v>2</v>
      </c>
      <c r="G1786" s="54" t="n">
        <v>0.0350000001</v>
      </c>
      <c r="H1786" s="54" t="n">
        <v>0.0350000001</v>
      </c>
      <c r="I1786" s="54" t="n">
        <v>0.404969811</v>
      </c>
      <c r="J1786" s="54" t="n">
        <v>54.3534508</v>
      </c>
      <c r="K1786" s="54" t="n">
        <v>-115.449646</v>
      </c>
      <c r="L1786" s="54" t="n">
        <v>0</v>
      </c>
      <c r="M1786" s="54" t="n">
        <v>-33.1161652</v>
      </c>
      <c r="N1786" s="54" t="n">
        <v>1.63545513</v>
      </c>
      <c r="O1786" s="54" t="n">
        <v>6.32659626</v>
      </c>
      <c r="P1786" s="52" t="inlineStr">
        <is>
          <t>Flat</t>
        </is>
      </c>
      <c r="Q1786" s="52" t="inlineStr">
        <is>
          <t>Metal</t>
        </is>
      </c>
      <c r="R1786" s="54" t="n">
        <v>0.45</v>
      </c>
      <c r="S1786" s="54" t="n">
        <v>0.35</v>
      </c>
      <c r="T1786" s="54" t="n">
        <v>0.15</v>
      </c>
      <c r="U1786" s="54" t="n">
        <v>0</v>
      </c>
      <c r="V1786" s="52" t="inlineStr">
        <is>
          <t>No</t>
        </is>
      </c>
      <c r="W1786" s="52" t="inlineStr">
        <is>
          <t>No</t>
        </is>
      </c>
      <c r="X1786" s="52" t="inlineStr">
        <is>
          <t>-</t>
        </is>
      </c>
      <c r="Y1786" s="52" t="inlineStr">
        <is>
          <t>One turn of a concertina coil</t>
        </is>
      </c>
    </row>
    <row r="1787" outlineLevel="1">
      <c r="A1787" s="52" t="inlineStr">
        <is>
          <t>BASE-410</t>
        </is>
      </c>
      <c r="B1787" s="52" t="inlineStr">
        <is>
          <t>Base</t>
        </is>
      </c>
      <c r="C1787" s="58" t="inlineStr">
        <is>
          <t>Cylinder</t>
        </is>
      </c>
      <c r="D1787" s="60" t="inlineStr">
        <is>
          <t>Wire coil turn</t>
        </is>
      </c>
      <c r="E1787" s="52" t="inlineStr">
        <is>
          <t>BASE-246</t>
        </is>
      </c>
      <c r="F1787" s="52" t="n">
        <v>2</v>
      </c>
      <c r="G1787" s="54" t="n">
        <v>0.0350000001</v>
      </c>
      <c r="H1787" s="54" t="n">
        <v>0.0350000001</v>
      </c>
      <c r="I1787" s="54" t="n">
        <v>0.404966354</v>
      </c>
      <c r="J1787" s="54" t="n">
        <v>0</v>
      </c>
      <c r="K1787" s="54" t="n">
        <v>-99.2903366</v>
      </c>
      <c r="L1787" s="54" t="n">
        <v>0</v>
      </c>
      <c r="M1787" s="54" t="n">
        <v>-33.4225464</v>
      </c>
      <c r="N1787" s="54" t="n">
        <v>1.47091031</v>
      </c>
      <c r="O1787" s="54" t="n">
        <v>6.24319935</v>
      </c>
      <c r="P1787" s="52" t="inlineStr">
        <is>
          <t>Flat</t>
        </is>
      </c>
      <c r="Q1787" s="52" t="inlineStr">
        <is>
          <t>Metal</t>
        </is>
      </c>
      <c r="R1787" s="54" t="n">
        <v>0.45</v>
      </c>
      <c r="S1787" s="54" t="n">
        <v>0.35</v>
      </c>
      <c r="T1787" s="54" t="n">
        <v>0.15</v>
      </c>
      <c r="U1787" s="54" t="n">
        <v>0</v>
      </c>
      <c r="V1787" s="52" t="inlineStr">
        <is>
          <t>No</t>
        </is>
      </c>
      <c r="W1787" s="52" t="inlineStr">
        <is>
          <t>No</t>
        </is>
      </c>
      <c r="X1787" s="52" t="inlineStr">
        <is>
          <t>-</t>
        </is>
      </c>
      <c r="Y1787" s="52" t="inlineStr">
        <is>
          <t>One turn of a concertina coil</t>
        </is>
      </c>
    </row>
    <row r="1788" outlineLevel="1">
      <c r="A1788" s="52" t="inlineStr">
        <is>
          <t>BASE-411</t>
        </is>
      </c>
      <c r="B1788" s="52" t="inlineStr">
        <is>
          <t>Base</t>
        </is>
      </c>
      <c r="C1788" s="58" t="inlineStr">
        <is>
          <t>Cylinder</t>
        </is>
      </c>
      <c r="D1788" s="60" t="inlineStr">
        <is>
          <t>Wire coil turn</t>
        </is>
      </c>
      <c r="E1788" s="52" t="inlineStr">
        <is>
          <t>BASE-246</t>
        </is>
      </c>
      <c r="F1788" s="52" t="n">
        <v>2</v>
      </c>
      <c r="G1788" s="54" t="n">
        <v>0.0350000001</v>
      </c>
      <c r="H1788" s="54" t="n">
        <v>0.0350000001</v>
      </c>
      <c r="I1788" s="54" t="n">
        <v>0.404969811</v>
      </c>
      <c r="J1788" s="54" t="n">
        <v>-54.3534813</v>
      </c>
      <c r="K1788" s="54" t="n">
        <v>-115.449539</v>
      </c>
      <c r="L1788" s="54" t="n">
        <v>0</v>
      </c>
      <c r="M1788" s="54" t="n">
        <v>-33.7289276</v>
      </c>
      <c r="N1788" s="54" t="n">
        <v>1.63545513</v>
      </c>
      <c r="O1788" s="54" t="n">
        <v>6.15980244</v>
      </c>
      <c r="P1788" s="52" t="inlineStr">
        <is>
          <t>Flat</t>
        </is>
      </c>
      <c r="Q1788" s="52" t="inlineStr">
        <is>
          <t>Metal</t>
        </is>
      </c>
      <c r="R1788" s="54" t="n">
        <v>0.45</v>
      </c>
      <c r="S1788" s="54" t="n">
        <v>0.35</v>
      </c>
      <c r="T1788" s="54" t="n">
        <v>0.15</v>
      </c>
      <c r="U1788" s="54" t="n">
        <v>0</v>
      </c>
      <c r="V1788" s="52" t="inlineStr">
        <is>
          <t>No</t>
        </is>
      </c>
      <c r="W1788" s="52" t="inlineStr">
        <is>
          <t>No</t>
        </is>
      </c>
      <c r="X1788" s="52" t="inlineStr">
        <is>
          <t>-</t>
        </is>
      </c>
      <c r="Y1788" s="52" t="inlineStr">
        <is>
          <t>One turn of a concertina coil</t>
        </is>
      </c>
    </row>
    <row r="1789" outlineLevel="1">
      <c r="A1789" s="52" t="inlineStr">
        <is>
          <t>BASE-412</t>
        </is>
      </c>
      <c r="B1789" s="52" t="inlineStr">
        <is>
          <t>Base</t>
        </is>
      </c>
      <c r="C1789" s="58" t="inlineStr">
        <is>
          <t>Cylinder</t>
        </is>
      </c>
      <c r="D1789" s="60" t="inlineStr">
        <is>
          <t>Razor strand</t>
        </is>
      </c>
      <c r="E1789" s="52" t="inlineStr">
        <is>
          <t>BASE-246</t>
        </is>
      </c>
      <c r="F1789" s="52" t="n">
        <v>2</v>
      </c>
      <c r="G1789" s="54" t="n">
        <v>0.0299999993</v>
      </c>
      <c r="H1789" s="54" t="n">
        <v>0.0299999993</v>
      </c>
      <c r="I1789" s="54" t="n">
        <v>3.99076176</v>
      </c>
      <c r="J1789" s="54" t="n">
        <v>0</v>
      </c>
      <c r="K1789" s="54" t="n">
        <v>-165.700958</v>
      </c>
      <c r="L1789" s="54" t="n">
        <v>0</v>
      </c>
      <c r="M1789" s="54" t="n">
        <v>-32.8898849</v>
      </c>
      <c r="N1789" s="54" t="n">
        <v>2.0999999</v>
      </c>
      <c r="O1789" s="54" t="n">
        <v>8.382949829999999</v>
      </c>
      <c r="P1789" s="52" t="inlineStr">
        <is>
          <t>Flat</t>
        </is>
      </c>
      <c r="Q1789" s="52" t="inlineStr">
        <is>
          <t>Metal</t>
        </is>
      </c>
      <c r="R1789" s="54" t="n">
        <v>0.45</v>
      </c>
      <c r="S1789" s="54" t="n">
        <v>0.35</v>
      </c>
      <c r="T1789" s="54" t="n">
        <v>0.15</v>
      </c>
      <c r="U1789" s="54" t="n">
        <v>0</v>
      </c>
      <c r="V1789" s="52" t="inlineStr">
        <is>
          <t>No</t>
        </is>
      </c>
      <c r="W1789" s="52" t="inlineStr">
        <is>
          <t>No</t>
        </is>
      </c>
      <c r="X1789" s="52" t="inlineStr">
        <is>
          <t>-</t>
        </is>
      </c>
      <c r="Y1789" s="52" t="inlineStr">
        <is>
          <t>Strand tying neighbouring coils</t>
        </is>
      </c>
    </row>
    <row r="1790" outlineLevel="1">
      <c r="A1790" s="52" t="inlineStr">
        <is>
          <t>BASE-413</t>
        </is>
      </c>
      <c r="B1790" s="52" t="inlineStr">
        <is>
          <t>Base</t>
        </is>
      </c>
      <c r="C1790" s="58" t="inlineStr">
        <is>
          <t>Cylinder</t>
        </is>
      </c>
      <c r="D1790" s="60" t="inlineStr">
        <is>
          <t>Wire coil turn</t>
        </is>
      </c>
      <c r="E1790" s="52" t="inlineStr">
        <is>
          <t>BASE-246</t>
        </is>
      </c>
      <c r="F1790" s="52" t="n">
        <v>2</v>
      </c>
      <c r="G1790" s="54" t="n">
        <v>0.0350000001</v>
      </c>
      <c r="H1790" s="54" t="n">
        <v>0.0350000001</v>
      </c>
      <c r="I1790" s="54" t="n">
        <v>0.404969364</v>
      </c>
      <c r="J1790" s="54" t="n">
        <v>-54.3535385</v>
      </c>
      <c r="K1790" s="54" t="n">
        <v>130.589798</v>
      </c>
      <c r="L1790" s="54" t="n">
        <v>0</v>
      </c>
      <c r="M1790" s="54" t="n">
        <v>-34.1670113</v>
      </c>
      <c r="N1790" s="54" t="n">
        <v>1.96454477</v>
      </c>
      <c r="O1790" s="54" t="n">
        <v>2.86337233</v>
      </c>
      <c r="P1790" s="52" t="inlineStr">
        <is>
          <t>Flat</t>
        </is>
      </c>
      <c r="Q1790" s="52" t="inlineStr">
        <is>
          <t>Metal</t>
        </is>
      </c>
      <c r="R1790" s="54" t="n">
        <v>0.45</v>
      </c>
      <c r="S1790" s="54" t="n">
        <v>0.35</v>
      </c>
      <c r="T1790" s="54" t="n">
        <v>0.15</v>
      </c>
      <c r="U1790" s="54" t="n">
        <v>0</v>
      </c>
      <c r="V1790" s="52" t="inlineStr">
        <is>
          <t>No</t>
        </is>
      </c>
      <c r="W1790" s="52" t="inlineStr">
        <is>
          <t>No</t>
        </is>
      </c>
      <c r="X1790" s="52" t="inlineStr">
        <is>
          <t>-</t>
        </is>
      </c>
      <c r="Y1790" s="52" t="inlineStr">
        <is>
          <t>One turn of a concertina coil</t>
        </is>
      </c>
    </row>
    <row r="1791" outlineLevel="1">
      <c r="A1791" s="52" t="inlineStr">
        <is>
          <t>BASE-414</t>
        </is>
      </c>
      <c r="B1791" s="52" t="inlineStr">
        <is>
          <t>Base</t>
        </is>
      </c>
      <c r="C1791" s="58" t="inlineStr">
        <is>
          <t>Cylinder</t>
        </is>
      </c>
      <c r="D1791" s="60" t="inlineStr">
        <is>
          <t>Wire coil turn</t>
        </is>
      </c>
      <c r="E1791" s="52" t="inlineStr">
        <is>
          <t>BASE-246</t>
        </is>
      </c>
      <c r="F1791" s="52" t="n">
        <v>2</v>
      </c>
      <c r="G1791" s="54" t="n">
        <v>0.0350000001</v>
      </c>
      <c r="H1791" s="54" t="n">
        <v>0.0350000001</v>
      </c>
      <c r="I1791" s="54" t="n">
        <v>0.404965639</v>
      </c>
      <c r="J1791" s="54" t="n">
        <v>0</v>
      </c>
      <c r="K1791" s="54" t="n">
        <v>114.43074</v>
      </c>
      <c r="L1791" s="54" t="n">
        <v>0</v>
      </c>
      <c r="M1791" s="54" t="n">
        <v>-33.8930473</v>
      </c>
      <c r="N1791" s="54" t="n">
        <v>2.12908959</v>
      </c>
      <c r="O1791" s="54" t="n">
        <v>2.70284843</v>
      </c>
      <c r="P1791" s="52" t="inlineStr">
        <is>
          <t>Flat</t>
        </is>
      </c>
      <c r="Q1791" s="52" t="inlineStr">
        <is>
          <t>Metal</t>
        </is>
      </c>
      <c r="R1791" s="54" t="n">
        <v>0.45</v>
      </c>
      <c r="S1791" s="54" t="n">
        <v>0.35</v>
      </c>
      <c r="T1791" s="54" t="n">
        <v>0.15</v>
      </c>
      <c r="U1791" s="54" t="n">
        <v>0</v>
      </c>
      <c r="V1791" s="52" t="inlineStr">
        <is>
          <t>No</t>
        </is>
      </c>
      <c r="W1791" s="52" t="inlineStr">
        <is>
          <t>No</t>
        </is>
      </c>
      <c r="X1791" s="52" t="inlineStr">
        <is>
          <t>-</t>
        </is>
      </c>
      <c r="Y1791" s="52" t="inlineStr">
        <is>
          <t>One turn of a concertina coil</t>
        </is>
      </c>
    </row>
    <row r="1792" outlineLevel="1">
      <c r="A1792" s="52" t="inlineStr">
        <is>
          <t>BASE-415</t>
        </is>
      </c>
      <c r="B1792" s="52" t="inlineStr">
        <is>
          <t>Base</t>
        </is>
      </c>
      <c r="C1792" s="58" t="inlineStr">
        <is>
          <t>Cylinder</t>
        </is>
      </c>
      <c r="D1792" s="60" t="inlineStr">
        <is>
          <t>Wire coil turn</t>
        </is>
      </c>
      <c r="E1792" s="52" t="inlineStr">
        <is>
          <t>BASE-246</t>
        </is>
      </c>
      <c r="F1792" s="52" t="n">
        <v>2</v>
      </c>
      <c r="G1792" s="54" t="n">
        <v>0.0350000001</v>
      </c>
      <c r="H1792" s="54" t="n">
        <v>0.0350000001</v>
      </c>
      <c r="I1792" s="54" t="n">
        <v>0.404969364</v>
      </c>
      <c r="J1792" s="54" t="n">
        <v>54.3535385</v>
      </c>
      <c r="K1792" s="54" t="n">
        <v>130.589798</v>
      </c>
      <c r="L1792" s="54" t="n">
        <v>0</v>
      </c>
      <c r="M1792" s="54" t="n">
        <v>-33.6190834</v>
      </c>
      <c r="N1792" s="54" t="n">
        <v>1.96454477</v>
      </c>
      <c r="O1792" s="54" t="n">
        <v>2.54232454</v>
      </c>
      <c r="P1792" s="52" t="inlineStr">
        <is>
          <t>Flat</t>
        </is>
      </c>
      <c r="Q1792" s="52" t="inlineStr">
        <is>
          <t>Metal</t>
        </is>
      </c>
      <c r="R1792" s="54" t="n">
        <v>0.45</v>
      </c>
      <c r="S1792" s="54" t="n">
        <v>0.35</v>
      </c>
      <c r="T1792" s="54" t="n">
        <v>0.15</v>
      </c>
      <c r="U1792" s="54" t="n">
        <v>0</v>
      </c>
      <c r="V1792" s="52" t="inlineStr">
        <is>
          <t>No</t>
        </is>
      </c>
      <c r="W1792" s="52" t="inlineStr">
        <is>
          <t>No</t>
        </is>
      </c>
      <c r="X1792" s="52" t="inlineStr">
        <is>
          <t>-</t>
        </is>
      </c>
      <c r="Y1792" s="52" t="inlineStr">
        <is>
          <t>One turn of a concertina coil</t>
        </is>
      </c>
    </row>
    <row r="1793" outlineLevel="1">
      <c r="A1793" s="52" t="inlineStr">
        <is>
          <t>BASE-416</t>
        </is>
      </c>
      <c r="B1793" s="52" t="inlineStr">
        <is>
          <t>Base</t>
        </is>
      </c>
      <c r="C1793" s="58" t="inlineStr">
        <is>
          <t>Cylinder</t>
        </is>
      </c>
      <c r="D1793" s="60" t="inlineStr">
        <is>
          <t>Wire coil turn</t>
        </is>
      </c>
      <c r="E1793" s="52" t="inlineStr">
        <is>
          <t>BASE-246</t>
        </is>
      </c>
      <c r="F1793" s="52" t="n">
        <v>2</v>
      </c>
      <c r="G1793" s="54" t="n">
        <v>0.0350000001</v>
      </c>
      <c r="H1793" s="54" t="n">
        <v>0.0350000001</v>
      </c>
      <c r="I1793" s="54" t="n">
        <v>0.404967874</v>
      </c>
      <c r="J1793" s="54" t="n">
        <v>54.3538399</v>
      </c>
      <c r="K1793" s="54" t="n">
        <v>-122.179092</v>
      </c>
      <c r="L1793" s="54" t="n">
        <v>0</v>
      </c>
      <c r="M1793" s="54" t="n">
        <v>-33.6293488</v>
      </c>
      <c r="N1793" s="54" t="n">
        <v>1.63545513</v>
      </c>
      <c r="O1793" s="54" t="n">
        <v>2.40270185</v>
      </c>
      <c r="P1793" s="52" t="inlineStr">
        <is>
          <t>Flat</t>
        </is>
      </c>
      <c r="Q1793" s="52" t="inlineStr">
        <is>
          <t>Metal</t>
        </is>
      </c>
      <c r="R1793" s="54" t="n">
        <v>0.45</v>
      </c>
      <c r="S1793" s="54" t="n">
        <v>0.35</v>
      </c>
      <c r="T1793" s="54" t="n">
        <v>0.15</v>
      </c>
      <c r="U1793" s="54" t="n">
        <v>0</v>
      </c>
      <c r="V1793" s="52" t="inlineStr">
        <is>
          <t>No</t>
        </is>
      </c>
      <c r="W1793" s="52" t="inlineStr">
        <is>
          <t>No</t>
        </is>
      </c>
      <c r="X1793" s="52" t="inlineStr">
        <is>
          <t>-</t>
        </is>
      </c>
      <c r="Y1793" s="52" t="inlineStr">
        <is>
          <t>One turn of a concertina coil</t>
        </is>
      </c>
    </row>
    <row r="1794" outlineLevel="1">
      <c r="A1794" s="52" t="inlineStr">
        <is>
          <t>BASE-417</t>
        </is>
      </c>
      <c r="B1794" s="52" t="inlineStr">
        <is>
          <t>Base</t>
        </is>
      </c>
      <c r="C1794" s="58" t="inlineStr">
        <is>
          <t>Cylinder</t>
        </is>
      </c>
      <c r="D1794" s="60" t="inlineStr">
        <is>
          <t>Wire coil turn</t>
        </is>
      </c>
      <c r="E1794" s="52" t="inlineStr">
        <is>
          <t>BASE-246</t>
        </is>
      </c>
      <c r="F1794" s="52" t="n">
        <v>2</v>
      </c>
      <c r="G1794" s="54" t="n">
        <v>0.0350000001</v>
      </c>
      <c r="H1794" s="54" t="n">
        <v>0.0350000001</v>
      </c>
      <c r="I1794" s="54" t="n">
        <v>0.404969394</v>
      </c>
      <c r="J1794" s="54" t="n">
        <v>0</v>
      </c>
      <c r="K1794" s="54" t="n">
        <v>-106.019234</v>
      </c>
      <c r="L1794" s="54" t="n">
        <v>0</v>
      </c>
      <c r="M1794" s="54" t="n">
        <v>-33.9238472</v>
      </c>
      <c r="N1794" s="54" t="n">
        <v>1.47091031</v>
      </c>
      <c r="O1794" s="54" t="n">
        <v>2.28397942</v>
      </c>
      <c r="P1794" s="52" t="inlineStr">
        <is>
          <t>Flat</t>
        </is>
      </c>
      <c r="Q1794" s="52" t="inlineStr">
        <is>
          <t>Metal</t>
        </is>
      </c>
      <c r="R1794" s="54" t="n">
        <v>0.45</v>
      </c>
      <c r="S1794" s="54" t="n">
        <v>0.35</v>
      </c>
      <c r="T1794" s="54" t="n">
        <v>0.15</v>
      </c>
      <c r="U1794" s="54" t="n">
        <v>0</v>
      </c>
      <c r="V1794" s="52" t="inlineStr">
        <is>
          <t>No</t>
        </is>
      </c>
      <c r="W1794" s="52" t="inlineStr">
        <is>
          <t>No</t>
        </is>
      </c>
      <c r="X1794" s="52" t="inlineStr">
        <is>
          <t>-</t>
        </is>
      </c>
      <c r="Y1794" s="52" t="inlineStr">
        <is>
          <t>One turn of a concertina coil</t>
        </is>
      </c>
    </row>
    <row r="1795" outlineLevel="1">
      <c r="A1795" s="52" t="inlineStr">
        <is>
          <t>BASE-418</t>
        </is>
      </c>
      <c r="B1795" s="52" t="inlineStr">
        <is>
          <t>Base</t>
        </is>
      </c>
      <c r="C1795" s="58" t="inlineStr">
        <is>
          <t>Cylinder</t>
        </is>
      </c>
      <c r="D1795" s="60" t="inlineStr">
        <is>
          <t>Wire coil turn</t>
        </is>
      </c>
      <c r="E1795" s="52" t="inlineStr">
        <is>
          <t>BASE-246</t>
        </is>
      </c>
      <c r="F1795" s="52" t="n">
        <v>2</v>
      </c>
      <c r="G1795" s="54" t="n">
        <v>0.0350000001</v>
      </c>
      <c r="H1795" s="54" t="n">
        <v>0.0350000001</v>
      </c>
      <c r="I1795" s="54" t="n">
        <v>0.404967964</v>
      </c>
      <c r="J1795" s="54" t="n">
        <v>-54.3538513</v>
      </c>
      <c r="K1795" s="54" t="n">
        <v>-122.179092</v>
      </c>
      <c r="L1795" s="54" t="n">
        <v>0</v>
      </c>
      <c r="M1795" s="54" t="n">
        <v>-34.2183456</v>
      </c>
      <c r="N1795" s="54" t="n">
        <v>1.63545513</v>
      </c>
      <c r="O1795" s="54" t="n">
        <v>2.16525698</v>
      </c>
      <c r="P1795" s="52" t="inlineStr">
        <is>
          <t>Flat</t>
        </is>
      </c>
      <c r="Q1795" s="52" t="inlineStr">
        <is>
          <t>Metal</t>
        </is>
      </c>
      <c r="R1795" s="54" t="n">
        <v>0.45</v>
      </c>
      <c r="S1795" s="54" t="n">
        <v>0.35</v>
      </c>
      <c r="T1795" s="54" t="n">
        <v>0.15</v>
      </c>
      <c r="U1795" s="54" t="n">
        <v>0</v>
      </c>
      <c r="V1795" s="52" t="inlineStr">
        <is>
          <t>No</t>
        </is>
      </c>
      <c r="W1795" s="52" t="inlineStr">
        <is>
          <t>No</t>
        </is>
      </c>
      <c r="X1795" s="52" t="inlineStr">
        <is>
          <t>-</t>
        </is>
      </c>
      <c r="Y1795" s="52" t="inlineStr">
        <is>
          <t>One turn of a concertina coil</t>
        </is>
      </c>
    </row>
    <row r="1796" outlineLevel="1">
      <c r="A1796" s="52" t="inlineStr">
        <is>
          <t>BASE-419</t>
        </is>
      </c>
      <c r="B1796" s="52" t="inlineStr">
        <is>
          <t>Base</t>
        </is>
      </c>
      <c r="C1796" s="58" t="inlineStr">
        <is>
          <t>Cylinder</t>
        </is>
      </c>
      <c r="D1796" s="60" t="inlineStr">
        <is>
          <t>Razor strand</t>
        </is>
      </c>
      <c r="E1796" s="52" t="inlineStr">
        <is>
          <t>BASE-246</t>
        </is>
      </c>
      <c r="F1796" s="52" t="n">
        <v>2</v>
      </c>
      <c r="G1796" s="54" t="n">
        <v>0.0299999993</v>
      </c>
      <c r="H1796" s="54" t="n">
        <v>0.0299999993</v>
      </c>
      <c r="I1796" s="54" t="n">
        <v>3.99075437</v>
      </c>
      <c r="J1796" s="54" t="n">
        <v>0</v>
      </c>
      <c r="K1796" s="54" t="n">
        <v>-172.429901</v>
      </c>
      <c r="L1796" s="54" t="n">
        <v>0</v>
      </c>
      <c r="M1796" s="54" t="n">
        <v>-33.6455765</v>
      </c>
      <c r="N1796" s="54" t="n">
        <v>2.0999999</v>
      </c>
      <c r="O1796" s="54" t="n">
        <v>4.47140026</v>
      </c>
      <c r="P1796" s="52" t="inlineStr">
        <is>
          <t>Flat</t>
        </is>
      </c>
      <c r="Q1796" s="52" t="inlineStr">
        <is>
          <t>Metal</t>
        </is>
      </c>
      <c r="R1796" s="54" t="n">
        <v>0.45</v>
      </c>
      <c r="S1796" s="54" t="n">
        <v>0.35</v>
      </c>
      <c r="T1796" s="54" t="n">
        <v>0.15</v>
      </c>
      <c r="U1796" s="54" t="n">
        <v>0</v>
      </c>
      <c r="V1796" s="52" t="inlineStr">
        <is>
          <t>No</t>
        </is>
      </c>
      <c r="W1796" s="52" t="inlineStr">
        <is>
          <t>No</t>
        </is>
      </c>
      <c r="X1796" s="52" t="inlineStr">
        <is>
          <t>-</t>
        </is>
      </c>
      <c r="Y1796" s="52" t="inlineStr">
        <is>
          <t>Strand tying neighbouring coils</t>
        </is>
      </c>
    </row>
    <row r="1797" outlineLevel="1">
      <c r="A1797" s="52" t="inlineStr">
        <is>
          <t>BASE-420</t>
        </is>
      </c>
      <c r="B1797" s="52" t="inlineStr">
        <is>
          <t>Base</t>
        </is>
      </c>
      <c r="C1797" s="58" t="inlineStr">
        <is>
          <t>Cylinder</t>
        </is>
      </c>
      <c r="D1797" s="60" t="inlineStr">
        <is>
          <t>Wire coil turn</t>
        </is>
      </c>
      <c r="E1797" s="52" t="inlineStr">
        <is>
          <t>BASE-246</t>
        </is>
      </c>
      <c r="F1797" s="52" t="n">
        <v>2</v>
      </c>
      <c r="G1797" s="54" t="n">
        <v>0.0350000001</v>
      </c>
      <c r="H1797" s="54" t="n">
        <v>0.0350000001</v>
      </c>
      <c r="I1797" s="54" t="n">
        <v>0.404967517</v>
      </c>
      <c r="J1797" s="54" t="n">
        <v>-54.3539085</v>
      </c>
      <c r="K1797" s="54" t="n">
        <v>123.861404</v>
      </c>
      <c r="L1797" s="54" t="n">
        <v>0</v>
      </c>
      <c r="M1797" s="54" t="n">
        <v>-34.2671661</v>
      </c>
      <c r="N1797" s="54" t="n">
        <v>1.96454477</v>
      </c>
      <c r="O1797" s="54" t="n">
        <v>-1.15980542</v>
      </c>
      <c r="P1797" s="52" t="inlineStr">
        <is>
          <t>Flat</t>
        </is>
      </c>
      <c r="Q1797" s="52" t="inlineStr">
        <is>
          <t>Metal</t>
        </is>
      </c>
      <c r="R1797" s="54" t="n">
        <v>0.45</v>
      </c>
      <c r="S1797" s="54" t="n">
        <v>0.35</v>
      </c>
      <c r="T1797" s="54" t="n">
        <v>0.15</v>
      </c>
      <c r="U1797" s="54" t="n">
        <v>0</v>
      </c>
      <c r="V1797" s="52" t="inlineStr">
        <is>
          <t>No</t>
        </is>
      </c>
      <c r="W1797" s="52" t="inlineStr">
        <is>
          <t>No</t>
        </is>
      </c>
      <c r="X1797" s="52" t="inlineStr">
        <is>
          <t>-</t>
        </is>
      </c>
      <c r="Y1797" s="52" t="inlineStr">
        <is>
          <t>One turn of a concertina coil</t>
        </is>
      </c>
    </row>
    <row r="1798" outlineLevel="1">
      <c r="A1798" s="52" t="inlineStr">
        <is>
          <t>BASE-421</t>
        </is>
      </c>
      <c r="B1798" s="52" t="inlineStr">
        <is>
          <t>Base</t>
        </is>
      </c>
      <c r="C1798" s="58" t="inlineStr">
        <is>
          <t>Cylinder</t>
        </is>
      </c>
      <c r="D1798" s="60" t="inlineStr">
        <is>
          <t>Wire coil turn</t>
        </is>
      </c>
      <c r="E1798" s="52" t="inlineStr">
        <is>
          <t>BASE-246</t>
        </is>
      </c>
      <c r="F1798" s="52" t="n">
        <v>2</v>
      </c>
      <c r="G1798" s="54" t="n">
        <v>0.0350000001</v>
      </c>
      <c r="H1798" s="54" t="n">
        <v>0.0350000001</v>
      </c>
      <c r="I1798" s="54" t="n">
        <v>0.404969424</v>
      </c>
      <c r="J1798" s="54" t="n">
        <v>0</v>
      </c>
      <c r="K1798" s="54" t="n">
        <v>107.701469</v>
      </c>
      <c r="L1798" s="54" t="n">
        <v>0</v>
      </c>
      <c r="M1798" s="54" t="n">
        <v>-33.9762802</v>
      </c>
      <c r="N1798" s="54" t="n">
        <v>2.12908959</v>
      </c>
      <c r="O1798" s="54" t="n">
        <v>-1.28712201</v>
      </c>
      <c r="P1798" s="52" t="inlineStr">
        <is>
          <t>Flat</t>
        </is>
      </c>
      <c r="Q1798" s="52" t="inlineStr">
        <is>
          <t>Metal</t>
        </is>
      </c>
      <c r="R1798" s="54" t="n">
        <v>0.45</v>
      </c>
      <c r="S1798" s="54" t="n">
        <v>0.35</v>
      </c>
      <c r="T1798" s="54" t="n">
        <v>0.15</v>
      </c>
      <c r="U1798" s="54" t="n">
        <v>0</v>
      </c>
      <c r="V1798" s="52" t="inlineStr">
        <is>
          <t>No</t>
        </is>
      </c>
      <c r="W1798" s="52" t="inlineStr">
        <is>
          <t>No</t>
        </is>
      </c>
      <c r="X1798" s="52" t="inlineStr">
        <is>
          <t>-</t>
        </is>
      </c>
      <c r="Y1798" s="52" t="inlineStr">
        <is>
          <t>One turn of a concertina coil</t>
        </is>
      </c>
    </row>
    <row r="1799" outlineLevel="1">
      <c r="A1799" s="52" t="inlineStr">
        <is>
          <t>BASE-422</t>
        </is>
      </c>
      <c r="B1799" s="52" t="inlineStr">
        <is>
          <t>Base</t>
        </is>
      </c>
      <c r="C1799" s="58" t="inlineStr">
        <is>
          <t>Cylinder</t>
        </is>
      </c>
      <c r="D1799" s="60" t="inlineStr">
        <is>
          <t>Wire coil turn</t>
        </is>
      </c>
      <c r="E1799" s="52" t="inlineStr">
        <is>
          <t>BASE-246</t>
        </is>
      </c>
      <c r="F1799" s="52" t="n">
        <v>2</v>
      </c>
      <c r="G1799" s="54" t="n">
        <v>0.0350000001</v>
      </c>
      <c r="H1799" s="54" t="n">
        <v>0.0350000001</v>
      </c>
      <c r="I1799" s="54" t="n">
        <v>0.404969364</v>
      </c>
      <c r="J1799" s="54" t="n">
        <v>54.3535385</v>
      </c>
      <c r="K1799" s="54" t="n">
        <v>123.860886</v>
      </c>
      <c r="L1799" s="54" t="n">
        <v>0</v>
      </c>
      <c r="M1799" s="54" t="n">
        <v>-33.6853943</v>
      </c>
      <c r="N1799" s="54" t="n">
        <v>1.96454477</v>
      </c>
      <c r="O1799" s="54" t="n">
        <v>-1.41443849</v>
      </c>
      <c r="P1799" s="52" t="inlineStr">
        <is>
          <t>Flat</t>
        </is>
      </c>
      <c r="Q1799" s="52" t="inlineStr">
        <is>
          <t>Metal</t>
        </is>
      </c>
      <c r="R1799" s="54" t="n">
        <v>0.45</v>
      </c>
      <c r="S1799" s="54" t="n">
        <v>0.35</v>
      </c>
      <c r="T1799" s="54" t="n">
        <v>0.15</v>
      </c>
      <c r="U1799" s="54" t="n">
        <v>0</v>
      </c>
      <c r="V1799" s="52" t="inlineStr">
        <is>
          <t>No</t>
        </is>
      </c>
      <c r="W1799" s="52" t="inlineStr">
        <is>
          <t>No</t>
        </is>
      </c>
      <c r="X1799" s="52" t="inlineStr">
        <is>
          <t>-</t>
        </is>
      </c>
      <c r="Y1799" s="52" t="inlineStr">
        <is>
          <t>One turn of a concertina coil</t>
        </is>
      </c>
    </row>
    <row r="1800" outlineLevel="1">
      <c r="A1800" s="52" t="inlineStr">
        <is>
          <t>BASE-423</t>
        </is>
      </c>
      <c r="B1800" s="52" t="inlineStr">
        <is>
          <t>Base</t>
        </is>
      </c>
      <c r="C1800" s="58" t="inlineStr">
        <is>
          <t>Cylinder</t>
        </is>
      </c>
      <c r="D1800" s="60" t="inlineStr">
        <is>
          <t>Wire coil turn</t>
        </is>
      </c>
      <c r="E1800" s="52" t="inlineStr">
        <is>
          <t>BASE-246</t>
        </is>
      </c>
      <c r="F1800" s="52" t="n">
        <v>2</v>
      </c>
      <c r="G1800" s="54" t="n">
        <v>0.0350000001</v>
      </c>
      <c r="H1800" s="54" t="n">
        <v>0.0350000001</v>
      </c>
      <c r="I1800" s="54" t="n">
        <v>0.404968709</v>
      </c>
      <c r="J1800" s="54" t="n">
        <v>54.3536682</v>
      </c>
      <c r="K1800" s="54" t="n">
        <v>-128.907898</v>
      </c>
      <c r="L1800" s="54" t="n">
        <v>0</v>
      </c>
      <c r="M1800" s="54" t="n">
        <v>-33.6792297</v>
      </c>
      <c r="N1800" s="54" t="n">
        <v>1.63545513</v>
      </c>
      <c r="O1800" s="54" t="n">
        <v>-1.55430269</v>
      </c>
      <c r="P1800" s="52" t="inlineStr">
        <is>
          <t>Flat</t>
        </is>
      </c>
      <c r="Q1800" s="52" t="inlineStr">
        <is>
          <t>Metal</t>
        </is>
      </c>
      <c r="R1800" s="54" t="n">
        <v>0.45</v>
      </c>
      <c r="S1800" s="54" t="n">
        <v>0.35</v>
      </c>
      <c r="T1800" s="54" t="n">
        <v>0.15</v>
      </c>
      <c r="U1800" s="54" t="n">
        <v>0</v>
      </c>
      <c r="V1800" s="52" t="inlineStr">
        <is>
          <t>No</t>
        </is>
      </c>
      <c r="W1800" s="52" t="inlineStr">
        <is>
          <t>No</t>
        </is>
      </c>
      <c r="X1800" s="52" t="inlineStr">
        <is>
          <t>-</t>
        </is>
      </c>
      <c r="Y1800" s="52" t="inlineStr">
        <is>
          <t>One turn of a concertina coil</t>
        </is>
      </c>
    </row>
    <row r="1801" outlineLevel="1">
      <c r="A1801" s="52" t="inlineStr">
        <is>
          <t>BASE-424</t>
        </is>
      </c>
      <c r="B1801" s="52" t="inlineStr">
        <is>
          <t>Base</t>
        </is>
      </c>
      <c r="C1801" s="58" t="inlineStr">
        <is>
          <t>Cylinder</t>
        </is>
      </c>
      <c r="D1801" s="60" t="inlineStr">
        <is>
          <t>Wire coil turn</t>
        </is>
      </c>
      <c r="E1801" s="52" t="inlineStr">
        <is>
          <t>BASE-246</t>
        </is>
      </c>
      <c r="F1801" s="52" t="n">
        <v>2</v>
      </c>
      <c r="G1801" s="54" t="n">
        <v>0.0350000001</v>
      </c>
      <c r="H1801" s="54" t="n">
        <v>0.0350000001</v>
      </c>
      <c r="I1801" s="54" t="n">
        <v>0.404967993</v>
      </c>
      <c r="J1801" s="54" t="n">
        <v>0</v>
      </c>
      <c r="K1801" s="54" t="n">
        <v>-112.748299</v>
      </c>
      <c r="L1801" s="54" t="n">
        <v>0</v>
      </c>
      <c r="M1801" s="54" t="n">
        <v>-33.9577866</v>
      </c>
      <c r="N1801" s="54" t="n">
        <v>1.47091031</v>
      </c>
      <c r="O1801" s="54" t="n">
        <v>-1.70671475</v>
      </c>
      <c r="P1801" s="52" t="inlineStr">
        <is>
          <t>Flat</t>
        </is>
      </c>
      <c r="Q1801" s="52" t="inlineStr">
        <is>
          <t>Metal</t>
        </is>
      </c>
      <c r="R1801" s="54" t="n">
        <v>0.45</v>
      </c>
      <c r="S1801" s="54" t="n">
        <v>0.35</v>
      </c>
      <c r="T1801" s="54" t="n">
        <v>0.15</v>
      </c>
      <c r="U1801" s="54" t="n">
        <v>0</v>
      </c>
      <c r="V1801" s="52" t="inlineStr">
        <is>
          <t>No</t>
        </is>
      </c>
      <c r="W1801" s="52" t="inlineStr">
        <is>
          <t>No</t>
        </is>
      </c>
      <c r="X1801" s="52" t="inlineStr">
        <is>
          <t>-</t>
        </is>
      </c>
      <c r="Y1801" s="52" t="inlineStr">
        <is>
          <t>One turn of a concertina coil</t>
        </is>
      </c>
    </row>
    <row r="1802" outlineLevel="1">
      <c r="A1802" s="52" t="inlineStr">
        <is>
          <t>BASE-425</t>
        </is>
      </c>
      <c r="B1802" s="52" t="inlineStr">
        <is>
          <t>Base</t>
        </is>
      </c>
      <c r="C1802" s="58" t="inlineStr">
        <is>
          <t>Cylinder</t>
        </is>
      </c>
      <c r="D1802" s="60" t="inlineStr">
        <is>
          <t>Wire coil turn</t>
        </is>
      </c>
      <c r="E1802" s="52" t="inlineStr">
        <is>
          <t>BASE-246</t>
        </is>
      </c>
      <c r="F1802" s="52" t="n">
        <v>2</v>
      </c>
      <c r="G1802" s="54" t="n">
        <v>0.0350000001</v>
      </c>
      <c r="H1802" s="54" t="n">
        <v>0.0350000001</v>
      </c>
      <c r="I1802" s="54" t="n">
        <v>0.404970497</v>
      </c>
      <c r="J1802" s="54" t="n">
        <v>-54.3533478</v>
      </c>
      <c r="K1802" s="54" t="n">
        <v>-128.907288</v>
      </c>
      <c r="L1802" s="54" t="n">
        <v>0</v>
      </c>
      <c r="M1802" s="54" t="n">
        <v>-34.2363472</v>
      </c>
      <c r="N1802" s="54" t="n">
        <v>1.63545513</v>
      </c>
      <c r="O1802" s="54" t="n">
        <v>-1.85912669</v>
      </c>
      <c r="P1802" s="52" t="inlineStr">
        <is>
          <t>Flat</t>
        </is>
      </c>
      <c r="Q1802" s="52" t="inlineStr">
        <is>
          <t>Metal</t>
        </is>
      </c>
      <c r="R1802" s="54" t="n">
        <v>0.45</v>
      </c>
      <c r="S1802" s="54" t="n">
        <v>0.35</v>
      </c>
      <c r="T1802" s="54" t="n">
        <v>0.15</v>
      </c>
      <c r="U1802" s="54" t="n">
        <v>0</v>
      </c>
      <c r="V1802" s="52" t="inlineStr">
        <is>
          <t>No</t>
        </is>
      </c>
      <c r="W1802" s="52" t="inlineStr">
        <is>
          <t>No</t>
        </is>
      </c>
      <c r="X1802" s="52" t="inlineStr">
        <is>
          <t>-</t>
        </is>
      </c>
      <c r="Y1802" s="52" t="inlineStr">
        <is>
          <t>One turn of a concertina coil</t>
        </is>
      </c>
    </row>
    <row r="1803" outlineLevel="1">
      <c r="A1803" s="52" t="inlineStr">
        <is>
          <t>BASE-426</t>
        </is>
      </c>
      <c r="B1803" s="52" t="inlineStr">
        <is>
          <t>Base</t>
        </is>
      </c>
      <c r="C1803" s="58" t="inlineStr">
        <is>
          <t>Cylinder</t>
        </is>
      </c>
      <c r="D1803" s="60" t="inlineStr">
        <is>
          <t>Razor strand</t>
        </is>
      </c>
      <c r="E1803" s="52" t="inlineStr">
        <is>
          <t>BASE-246</t>
        </is>
      </c>
      <c r="F1803" s="52" t="n">
        <v>2</v>
      </c>
      <c r="G1803" s="54" t="n">
        <v>0.0299999993</v>
      </c>
      <c r="H1803" s="54" t="n">
        <v>0.0299999993</v>
      </c>
      <c r="I1803" s="54" t="n">
        <v>3.99076223</v>
      </c>
      <c r="J1803" s="54" t="n">
        <v>0</v>
      </c>
      <c r="K1803" s="54" t="n">
        <v>-179.158844</v>
      </c>
      <c r="L1803" s="54" t="n">
        <v>0</v>
      </c>
      <c r="M1803" s="54" t="n">
        <v>-33.9377403</v>
      </c>
      <c r="N1803" s="54" t="n">
        <v>2.0999999</v>
      </c>
      <c r="O1803" s="54" t="n">
        <v>0.498247802</v>
      </c>
      <c r="P1803" s="52" t="inlineStr">
        <is>
          <t>Flat</t>
        </is>
      </c>
      <c r="Q1803" s="52" t="inlineStr">
        <is>
          <t>Metal</t>
        </is>
      </c>
      <c r="R1803" s="54" t="n">
        <v>0.45</v>
      </c>
      <c r="S1803" s="54" t="n">
        <v>0.35</v>
      </c>
      <c r="T1803" s="54" t="n">
        <v>0.15</v>
      </c>
      <c r="U1803" s="54" t="n">
        <v>0</v>
      </c>
      <c r="V1803" s="52" t="inlineStr">
        <is>
          <t>No</t>
        </is>
      </c>
      <c r="W1803" s="52" t="inlineStr">
        <is>
          <t>No</t>
        </is>
      </c>
      <c r="X1803" s="52" t="inlineStr">
        <is>
          <t>-</t>
        </is>
      </c>
      <c r="Y1803" s="52" t="inlineStr">
        <is>
          <t>Strand tying neighbouring coils</t>
        </is>
      </c>
    </row>
    <row r="1804" outlineLevel="1">
      <c r="A1804" s="52" t="inlineStr">
        <is>
          <t>BASE-427</t>
        </is>
      </c>
      <c r="B1804" s="52" t="inlineStr">
        <is>
          <t>Base</t>
        </is>
      </c>
      <c r="C1804" s="58" t="inlineStr">
        <is>
          <t>Cylinder</t>
        </is>
      </c>
      <c r="D1804" s="60" t="inlineStr">
        <is>
          <t>Wire coil turn</t>
        </is>
      </c>
      <c r="E1804" s="52" t="inlineStr">
        <is>
          <t>BASE-246</t>
        </is>
      </c>
      <c r="F1804" s="52" t="n">
        <v>2</v>
      </c>
      <c r="G1804" s="54" t="n">
        <v>0.0350000001</v>
      </c>
      <c r="H1804" s="54" t="n">
        <v>0.0350000001</v>
      </c>
      <c r="I1804" s="54" t="n">
        <v>0.404970735</v>
      </c>
      <c r="J1804" s="54" t="n">
        <v>-54.3532677</v>
      </c>
      <c r="K1804" s="54" t="n">
        <v>117.131523</v>
      </c>
      <c r="L1804" s="54" t="n">
        <v>0</v>
      </c>
      <c r="M1804" s="54" t="n">
        <v>-33.8952179</v>
      </c>
      <c r="N1804" s="54" t="n">
        <v>1.96454477</v>
      </c>
      <c r="O1804" s="54" t="n">
        <v>-5.16698837</v>
      </c>
      <c r="P1804" s="52" t="inlineStr">
        <is>
          <t>Flat</t>
        </is>
      </c>
      <c r="Q1804" s="52" t="inlineStr">
        <is>
          <t>Metal</t>
        </is>
      </c>
      <c r="R1804" s="54" t="n">
        <v>0.45</v>
      </c>
      <c r="S1804" s="54" t="n">
        <v>0.35</v>
      </c>
      <c r="T1804" s="54" t="n">
        <v>0.15</v>
      </c>
      <c r="U1804" s="54" t="n">
        <v>0</v>
      </c>
      <c r="V1804" s="52" t="inlineStr">
        <is>
          <t>No</t>
        </is>
      </c>
      <c r="W1804" s="52" t="inlineStr">
        <is>
          <t>No</t>
        </is>
      </c>
      <c r="X1804" s="52" t="inlineStr">
        <is>
          <t>-</t>
        </is>
      </c>
      <c r="Y1804" s="52" t="inlineStr">
        <is>
          <t>One turn of a concertina coil</t>
        </is>
      </c>
    </row>
    <row r="1805" outlineLevel="1">
      <c r="A1805" s="52" t="inlineStr">
        <is>
          <t>BASE-428</t>
        </is>
      </c>
      <c r="B1805" s="52" t="inlineStr">
        <is>
          <t>Base</t>
        </is>
      </c>
      <c r="C1805" s="58" t="inlineStr">
        <is>
          <t>Cylinder</t>
        </is>
      </c>
      <c r="D1805" s="60" t="inlineStr">
        <is>
          <t>Wire coil turn</t>
        </is>
      </c>
      <c r="E1805" s="52" t="inlineStr">
        <is>
          <t>BASE-246</t>
        </is>
      </c>
      <c r="F1805" s="52" t="n">
        <v>2</v>
      </c>
      <c r="G1805" s="54" t="n">
        <v>0.0350000001</v>
      </c>
      <c r="H1805" s="54" t="n">
        <v>0.0350000001</v>
      </c>
      <c r="I1805" s="54" t="n">
        <v>0.404963762</v>
      </c>
      <c r="J1805" s="54" t="n">
        <v>0</v>
      </c>
      <c r="K1805" s="54" t="n">
        <v>100.972755</v>
      </c>
      <c r="L1805" s="54" t="n">
        <v>0</v>
      </c>
      <c r="M1805" s="54" t="n">
        <v>-33.5914192</v>
      </c>
      <c r="N1805" s="54" t="n">
        <v>2.12908959</v>
      </c>
      <c r="O1805" s="54" t="n">
        <v>-5.2593441</v>
      </c>
      <c r="P1805" s="52" t="inlineStr">
        <is>
          <t>Flat</t>
        </is>
      </c>
      <c r="Q1805" s="52" t="inlineStr">
        <is>
          <t>Metal</t>
        </is>
      </c>
      <c r="R1805" s="54" t="n">
        <v>0.45</v>
      </c>
      <c r="S1805" s="54" t="n">
        <v>0.35</v>
      </c>
      <c r="T1805" s="54" t="n">
        <v>0.15</v>
      </c>
      <c r="U1805" s="54" t="n">
        <v>0</v>
      </c>
      <c r="V1805" s="52" t="inlineStr">
        <is>
          <t>No</t>
        </is>
      </c>
      <c r="W1805" s="52" t="inlineStr">
        <is>
          <t>No</t>
        </is>
      </c>
      <c r="X1805" s="52" t="inlineStr">
        <is>
          <t>-</t>
        </is>
      </c>
      <c r="Y1805" s="52" t="inlineStr">
        <is>
          <t>One turn of a concertina coil</t>
        </is>
      </c>
    </row>
    <row r="1806" outlineLevel="1">
      <c r="A1806" s="52" t="inlineStr">
        <is>
          <t>BASE-429</t>
        </is>
      </c>
      <c r="B1806" s="52" t="inlineStr">
        <is>
          <t>Base</t>
        </is>
      </c>
      <c r="C1806" s="58" t="inlineStr">
        <is>
          <t>Cylinder</t>
        </is>
      </c>
      <c r="D1806" s="60" t="inlineStr">
        <is>
          <t>Wire coil turn</t>
        </is>
      </c>
      <c r="E1806" s="52" t="inlineStr">
        <is>
          <t>BASE-246</t>
        </is>
      </c>
      <c r="F1806" s="52" t="n">
        <v>2</v>
      </c>
      <c r="G1806" s="54" t="n">
        <v>0.0350000001</v>
      </c>
      <c r="H1806" s="54" t="n">
        <v>0.0350000001</v>
      </c>
      <c r="I1806" s="54" t="n">
        <v>0.404970735</v>
      </c>
      <c r="J1806" s="54" t="n">
        <v>54.3532677</v>
      </c>
      <c r="K1806" s="54" t="n">
        <v>117.131523</v>
      </c>
      <c r="L1806" s="54" t="n">
        <v>0</v>
      </c>
      <c r="M1806" s="54" t="n">
        <v>-33.2876205</v>
      </c>
      <c r="N1806" s="54" t="n">
        <v>1.96454477</v>
      </c>
      <c r="O1806" s="54" t="n">
        <v>-5.35169983</v>
      </c>
      <c r="P1806" s="52" t="inlineStr">
        <is>
          <t>Flat</t>
        </is>
      </c>
      <c r="Q1806" s="52" t="inlineStr">
        <is>
          <t>Metal</t>
        </is>
      </c>
      <c r="R1806" s="54" t="n">
        <v>0.45</v>
      </c>
      <c r="S1806" s="54" t="n">
        <v>0.35</v>
      </c>
      <c r="T1806" s="54" t="n">
        <v>0.15</v>
      </c>
      <c r="U1806" s="54" t="n">
        <v>0</v>
      </c>
      <c r="V1806" s="52" t="inlineStr">
        <is>
          <t>No</t>
        </is>
      </c>
      <c r="W1806" s="52" t="inlineStr">
        <is>
          <t>No</t>
        </is>
      </c>
      <c r="X1806" s="52" t="inlineStr">
        <is>
          <t>-</t>
        </is>
      </c>
      <c r="Y1806" s="52" t="inlineStr">
        <is>
          <t>One turn of a concertina coil</t>
        </is>
      </c>
    </row>
    <row r="1807" outlineLevel="1">
      <c r="A1807" s="52" t="inlineStr">
        <is>
          <t>BASE-430</t>
        </is>
      </c>
      <c r="B1807" s="52" t="inlineStr">
        <is>
          <t>Base</t>
        </is>
      </c>
      <c r="C1807" s="58" t="inlineStr">
        <is>
          <t>Cylinder</t>
        </is>
      </c>
      <c r="D1807" s="60" t="inlineStr">
        <is>
          <t>Wire coil turn</t>
        </is>
      </c>
      <c r="E1807" s="52" t="inlineStr">
        <is>
          <t>BASE-246</t>
        </is>
      </c>
      <c r="F1807" s="52" t="n">
        <v>2</v>
      </c>
      <c r="G1807" s="54" t="n">
        <v>0.0350000001</v>
      </c>
      <c r="H1807" s="54" t="n">
        <v>0.0350000001</v>
      </c>
      <c r="I1807" s="54" t="n">
        <v>0.40496999</v>
      </c>
      <c r="J1807" s="54" t="n">
        <v>54.3534164</v>
      </c>
      <c r="K1807" s="54" t="n">
        <v>-135.63652</v>
      </c>
      <c r="L1807" s="54" t="n">
        <v>0</v>
      </c>
      <c r="M1807" s="54" t="n">
        <v>-33.2651062</v>
      </c>
      <c r="N1807" s="54" t="n">
        <v>1.63545513</v>
      </c>
      <c r="O1807" s="54" t="n">
        <v>-5.48987818</v>
      </c>
      <c r="P1807" s="52" t="inlineStr">
        <is>
          <t>Flat</t>
        </is>
      </c>
      <c r="Q1807" s="52" t="inlineStr">
        <is>
          <t>Metal</t>
        </is>
      </c>
      <c r="R1807" s="54" t="n">
        <v>0.45</v>
      </c>
      <c r="S1807" s="54" t="n">
        <v>0.35</v>
      </c>
      <c r="T1807" s="54" t="n">
        <v>0.15</v>
      </c>
      <c r="U1807" s="54" t="n">
        <v>0</v>
      </c>
      <c r="V1807" s="52" t="inlineStr">
        <is>
          <t>No</t>
        </is>
      </c>
      <c r="W1807" s="52" t="inlineStr">
        <is>
          <t>No</t>
        </is>
      </c>
      <c r="X1807" s="52" t="inlineStr">
        <is>
          <t>-</t>
        </is>
      </c>
      <c r="Y1807" s="52" t="inlineStr">
        <is>
          <t>One turn of a concertina coil</t>
        </is>
      </c>
    </row>
    <row r="1808" outlineLevel="1">
      <c r="A1808" s="52" t="inlineStr">
        <is>
          <t>BASE-431</t>
        </is>
      </c>
      <c r="B1808" s="52" t="inlineStr">
        <is>
          <t>Base</t>
        </is>
      </c>
      <c r="C1808" s="58" t="inlineStr">
        <is>
          <t>Cylinder</t>
        </is>
      </c>
      <c r="D1808" s="60" t="inlineStr">
        <is>
          <t>Wire coil turn</t>
        </is>
      </c>
      <c r="E1808" s="52" t="inlineStr">
        <is>
          <t>BASE-246</t>
        </is>
      </c>
      <c r="F1808" s="52" t="n">
        <v>2</v>
      </c>
      <c r="G1808" s="54" t="n">
        <v>0.0350000001</v>
      </c>
      <c r="H1808" s="54" t="n">
        <v>0.0350000001</v>
      </c>
      <c r="I1808" s="54" t="n">
        <v>0.404965669</v>
      </c>
      <c r="J1808" s="54" t="n">
        <v>0</v>
      </c>
      <c r="K1808" s="54" t="n">
        <v>-119.477379</v>
      </c>
      <c r="L1808" s="54" t="n">
        <v>0</v>
      </c>
      <c r="M1808" s="54" t="n">
        <v>-33.5238876</v>
      </c>
      <c r="N1808" s="54" t="n">
        <v>1.47091031</v>
      </c>
      <c r="O1808" s="54" t="n">
        <v>-5.67387962</v>
      </c>
      <c r="P1808" s="52" t="inlineStr">
        <is>
          <t>Flat</t>
        </is>
      </c>
      <c r="Q1808" s="52" t="inlineStr">
        <is>
          <t>Metal</t>
        </is>
      </c>
      <c r="R1808" s="54" t="n">
        <v>0.45</v>
      </c>
      <c r="S1808" s="54" t="n">
        <v>0.35</v>
      </c>
      <c r="T1808" s="54" t="n">
        <v>0.15</v>
      </c>
      <c r="U1808" s="54" t="n">
        <v>0</v>
      </c>
      <c r="V1808" s="52" t="inlineStr">
        <is>
          <t>No</t>
        </is>
      </c>
      <c r="W1808" s="52" t="inlineStr">
        <is>
          <t>No</t>
        </is>
      </c>
      <c r="X1808" s="52" t="inlineStr">
        <is>
          <t>-</t>
        </is>
      </c>
      <c r="Y1808" s="52" t="inlineStr">
        <is>
          <t>One turn of a concertina coil</t>
        </is>
      </c>
    </row>
    <row r="1809" outlineLevel="1">
      <c r="A1809" s="52" t="inlineStr">
        <is>
          <t>BASE-432</t>
        </is>
      </c>
      <c r="B1809" s="52" t="inlineStr">
        <is>
          <t>Base</t>
        </is>
      </c>
      <c r="C1809" s="58" t="inlineStr">
        <is>
          <t>Cylinder</t>
        </is>
      </c>
      <c r="D1809" s="60" t="inlineStr">
        <is>
          <t>Wire coil turn</t>
        </is>
      </c>
      <c r="E1809" s="52" t="inlineStr">
        <is>
          <t>BASE-246</t>
        </is>
      </c>
      <c r="F1809" s="52" t="n">
        <v>2</v>
      </c>
      <c r="G1809" s="54" t="n">
        <v>0.0350000001</v>
      </c>
      <c r="H1809" s="54" t="n">
        <v>0.0350000001</v>
      </c>
      <c r="I1809" s="54" t="n">
        <v>0.404971629</v>
      </c>
      <c r="J1809" s="54" t="n">
        <v>-54.3531265</v>
      </c>
      <c r="K1809" s="54" t="n">
        <v>-135.635864</v>
      </c>
      <c r="L1809" s="54" t="n">
        <v>0</v>
      </c>
      <c r="M1809" s="54" t="n">
        <v>-33.7826729</v>
      </c>
      <c r="N1809" s="54" t="n">
        <v>1.63545513</v>
      </c>
      <c r="O1809" s="54" t="n">
        <v>-5.85788155</v>
      </c>
      <c r="P1809" s="52" t="inlineStr">
        <is>
          <t>Flat</t>
        </is>
      </c>
      <c r="Q1809" s="52" t="inlineStr">
        <is>
          <t>Metal</t>
        </is>
      </c>
      <c r="R1809" s="54" t="n">
        <v>0.45</v>
      </c>
      <c r="S1809" s="54" t="n">
        <v>0.35</v>
      </c>
      <c r="T1809" s="54" t="n">
        <v>0.15</v>
      </c>
      <c r="U1809" s="54" t="n">
        <v>0</v>
      </c>
      <c r="V1809" s="52" t="inlineStr">
        <is>
          <t>No</t>
        </is>
      </c>
      <c r="W1809" s="52" t="inlineStr">
        <is>
          <t>No</t>
        </is>
      </c>
      <c r="X1809" s="52" t="inlineStr">
        <is>
          <t>-</t>
        </is>
      </c>
      <c r="Y1809" s="52" t="inlineStr">
        <is>
          <t>One turn of a concertina coil</t>
        </is>
      </c>
    </row>
    <row r="1810" outlineLevel="1">
      <c r="A1810" s="52" t="inlineStr">
        <is>
          <t>BASE-433</t>
        </is>
      </c>
      <c r="B1810" s="52" t="inlineStr">
        <is>
          <t>Base</t>
        </is>
      </c>
      <c r="C1810" s="58" t="inlineStr">
        <is>
          <t>Cylinder</t>
        </is>
      </c>
      <c r="D1810" s="60" t="inlineStr">
        <is>
          <t>Razor strand</t>
        </is>
      </c>
      <c r="E1810" s="52" t="inlineStr">
        <is>
          <t>BASE-246</t>
        </is>
      </c>
      <c r="F1810" s="52" t="n">
        <v>2</v>
      </c>
      <c r="G1810" s="54" t="n">
        <v>0.0299999993</v>
      </c>
      <c r="H1810" s="54" t="n">
        <v>0.0299999993</v>
      </c>
      <c r="I1810" s="54" t="n">
        <v>3.9907465</v>
      </c>
      <c r="J1810" s="54" t="n">
        <v>0</v>
      </c>
      <c r="K1810" s="54" t="n">
        <v>174.112122</v>
      </c>
      <c r="L1810" s="54" t="n">
        <v>0</v>
      </c>
      <c r="M1810" s="54" t="n">
        <v>-33.7623444</v>
      </c>
      <c r="N1810" s="54" t="n">
        <v>2.0999999</v>
      </c>
      <c r="O1810" s="54" t="n">
        <v>-3.48176503</v>
      </c>
      <c r="P1810" s="52" t="inlineStr">
        <is>
          <t>Flat</t>
        </is>
      </c>
      <c r="Q1810" s="52" t="inlineStr">
        <is>
          <t>Metal</t>
        </is>
      </c>
      <c r="R1810" s="54" t="n">
        <v>0.45</v>
      </c>
      <c r="S1810" s="54" t="n">
        <v>0.35</v>
      </c>
      <c r="T1810" s="54" t="n">
        <v>0.15</v>
      </c>
      <c r="U1810" s="54" t="n">
        <v>0</v>
      </c>
      <c r="V1810" s="52" t="inlineStr">
        <is>
          <t>No</t>
        </is>
      </c>
      <c r="W1810" s="52" t="inlineStr">
        <is>
          <t>No</t>
        </is>
      </c>
      <c r="X1810" s="52" t="inlineStr">
        <is>
          <t>-</t>
        </is>
      </c>
      <c r="Y1810" s="52" t="inlineStr">
        <is>
          <t>Strand tying neighbouring coils</t>
        </is>
      </c>
    </row>
    <row r="1811" outlineLevel="1">
      <c r="A1811" s="52" t="inlineStr">
        <is>
          <t>BASE-434</t>
        </is>
      </c>
      <c r="B1811" s="52" t="inlineStr">
        <is>
          <t>Base</t>
        </is>
      </c>
      <c r="C1811" s="58" t="inlineStr">
        <is>
          <t>Cylinder</t>
        </is>
      </c>
      <c r="D1811" s="60" t="inlineStr">
        <is>
          <t>Wire coil turn</t>
        </is>
      </c>
      <c r="E1811" s="52" t="inlineStr">
        <is>
          <t>BASE-246</t>
        </is>
      </c>
      <c r="F1811" s="52" t="n">
        <v>2</v>
      </c>
      <c r="G1811" s="54" t="n">
        <v>0.0350000001</v>
      </c>
      <c r="H1811" s="54" t="n">
        <v>0.0350000001</v>
      </c>
      <c r="I1811" s="54" t="n">
        <v>0.404969633</v>
      </c>
      <c r="J1811" s="54" t="n">
        <v>-54.3534889</v>
      </c>
      <c r="K1811" s="54" t="n">
        <v>110.403099</v>
      </c>
      <c r="L1811" s="54" t="n">
        <v>0</v>
      </c>
      <c r="M1811" s="54" t="n">
        <v>-33.0563049</v>
      </c>
      <c r="N1811" s="54" t="n">
        <v>1.96454477</v>
      </c>
      <c r="O1811" s="54" t="n">
        <v>-9.103002549999999</v>
      </c>
      <c r="P1811" s="52" t="inlineStr">
        <is>
          <t>Flat</t>
        </is>
      </c>
      <c r="Q1811" s="52" t="inlineStr">
        <is>
          <t>Metal</t>
        </is>
      </c>
      <c r="R1811" s="54" t="n">
        <v>0.45</v>
      </c>
      <c r="S1811" s="54" t="n">
        <v>0.35</v>
      </c>
      <c r="T1811" s="54" t="n">
        <v>0.15</v>
      </c>
      <c r="U1811" s="54" t="n">
        <v>0</v>
      </c>
      <c r="V1811" s="52" t="inlineStr">
        <is>
          <t>No</t>
        </is>
      </c>
      <c r="W1811" s="52" t="inlineStr">
        <is>
          <t>No</t>
        </is>
      </c>
      <c r="X1811" s="52" t="inlineStr">
        <is>
          <t>-</t>
        </is>
      </c>
      <c r="Y1811" s="52" t="inlineStr">
        <is>
          <t>One turn of a concertina coil</t>
        </is>
      </c>
    </row>
    <row r="1812" outlineLevel="1">
      <c r="A1812" s="52" t="inlineStr">
        <is>
          <t>BASE-435</t>
        </is>
      </c>
      <c r="B1812" s="52" t="inlineStr">
        <is>
          <t>Base</t>
        </is>
      </c>
      <c r="C1812" s="58" t="inlineStr">
        <is>
          <t>Cylinder</t>
        </is>
      </c>
      <c r="D1812" s="60" t="inlineStr">
        <is>
          <t>Wire coil turn</t>
        </is>
      </c>
      <c r="E1812" s="52" t="inlineStr">
        <is>
          <t>BASE-246</t>
        </is>
      </c>
      <c r="F1812" s="52" t="n">
        <v>2</v>
      </c>
      <c r="G1812" s="54" t="n">
        <v>0.0350000001</v>
      </c>
      <c r="H1812" s="54" t="n">
        <v>0.0350000001</v>
      </c>
      <c r="I1812" s="54" t="n">
        <v>0.404968351</v>
      </c>
      <c r="J1812" s="54" t="n">
        <v>0</v>
      </c>
      <c r="K1812" s="54" t="n">
        <v>94.2434464</v>
      </c>
      <c r="L1812" s="54" t="n">
        <v>0</v>
      </c>
      <c r="M1812" s="54" t="n">
        <v>-32.7437744</v>
      </c>
      <c r="N1812" s="54" t="n">
        <v>2.12908959</v>
      </c>
      <c r="O1812" s="54" t="n">
        <v>-9.159124370000001</v>
      </c>
      <c r="P1812" s="52" t="inlineStr">
        <is>
          <t>Flat</t>
        </is>
      </c>
      <c r="Q1812" s="52" t="inlineStr">
        <is>
          <t>Metal</t>
        </is>
      </c>
      <c r="R1812" s="54" t="n">
        <v>0.45</v>
      </c>
      <c r="S1812" s="54" t="n">
        <v>0.35</v>
      </c>
      <c r="T1812" s="54" t="n">
        <v>0.15</v>
      </c>
      <c r="U1812" s="54" t="n">
        <v>0</v>
      </c>
      <c r="V1812" s="52" t="inlineStr">
        <is>
          <t>No</t>
        </is>
      </c>
      <c r="W1812" s="52" t="inlineStr">
        <is>
          <t>No</t>
        </is>
      </c>
      <c r="X1812" s="52" t="inlineStr">
        <is>
          <t>-</t>
        </is>
      </c>
      <c r="Y1812" s="52" t="inlineStr">
        <is>
          <t>One turn of a concertina coil</t>
        </is>
      </c>
    </row>
    <row r="1813" outlineLevel="1">
      <c r="A1813" s="52" t="inlineStr">
        <is>
          <t>BASE-436</t>
        </is>
      </c>
      <c r="B1813" s="52" t="inlineStr">
        <is>
          <t>Base</t>
        </is>
      </c>
      <c r="C1813" s="58" t="inlineStr">
        <is>
          <t>Cylinder</t>
        </is>
      </c>
      <c r="D1813" s="60" t="inlineStr">
        <is>
          <t>Wire coil turn</t>
        </is>
      </c>
      <c r="E1813" s="52" t="inlineStr">
        <is>
          <t>BASE-246</t>
        </is>
      </c>
      <c r="F1813" s="52" t="n">
        <v>2</v>
      </c>
      <c r="G1813" s="54" t="n">
        <v>0.0350000001</v>
      </c>
      <c r="H1813" s="54" t="n">
        <v>0.0350000001</v>
      </c>
      <c r="I1813" s="54" t="n">
        <v>0.404969633</v>
      </c>
      <c r="J1813" s="54" t="n">
        <v>54.3534889</v>
      </c>
      <c r="K1813" s="54" t="n">
        <v>110.403099</v>
      </c>
      <c r="L1813" s="54" t="n">
        <v>0</v>
      </c>
      <c r="M1813" s="54" t="n">
        <v>-32.4312439</v>
      </c>
      <c r="N1813" s="54" t="n">
        <v>1.96454477</v>
      </c>
      <c r="O1813" s="54" t="n">
        <v>-9.215246199999999</v>
      </c>
      <c r="P1813" s="52" t="inlineStr">
        <is>
          <t>Flat</t>
        </is>
      </c>
      <c r="Q1813" s="52" t="inlineStr">
        <is>
          <t>Metal</t>
        </is>
      </c>
      <c r="R1813" s="54" t="n">
        <v>0.45</v>
      </c>
      <c r="S1813" s="54" t="n">
        <v>0.35</v>
      </c>
      <c r="T1813" s="54" t="n">
        <v>0.15</v>
      </c>
      <c r="U1813" s="54" t="n">
        <v>0</v>
      </c>
      <c r="V1813" s="52" t="inlineStr">
        <is>
          <t>No</t>
        </is>
      </c>
      <c r="W1813" s="52" t="inlineStr">
        <is>
          <t>No</t>
        </is>
      </c>
      <c r="X1813" s="52" t="inlineStr">
        <is>
          <t>-</t>
        </is>
      </c>
      <c r="Y1813" s="52" t="inlineStr">
        <is>
          <t>One turn of a concertina coil</t>
        </is>
      </c>
    </row>
    <row r="1814" outlineLevel="1">
      <c r="A1814" s="52" t="inlineStr">
        <is>
          <t>BASE-437</t>
        </is>
      </c>
      <c r="B1814" s="52" t="inlineStr">
        <is>
          <t>Base</t>
        </is>
      </c>
      <c r="C1814" s="58" t="inlineStr">
        <is>
          <t>Cylinder</t>
        </is>
      </c>
      <c r="D1814" s="60" t="inlineStr">
        <is>
          <t>Wire coil turn</t>
        </is>
      </c>
      <c r="E1814" s="52" t="inlineStr">
        <is>
          <t>BASE-246</t>
        </is>
      </c>
      <c r="F1814" s="52" t="n">
        <v>2</v>
      </c>
      <c r="G1814" s="54" t="n">
        <v>0.0350000001</v>
      </c>
      <c r="H1814" s="54" t="n">
        <v>0.0350000001</v>
      </c>
      <c r="I1814" s="54" t="n">
        <v>0.404970258</v>
      </c>
      <c r="J1814" s="54" t="n">
        <v>54.353363</v>
      </c>
      <c r="K1814" s="54" t="n">
        <v>-142.364807</v>
      </c>
      <c r="L1814" s="54" t="n">
        <v>0</v>
      </c>
      <c r="M1814" s="54" t="n">
        <v>-32.3927002</v>
      </c>
      <c r="N1814" s="54" t="n">
        <v>1.63545513</v>
      </c>
      <c r="O1814" s="54" t="n">
        <v>-9.34983444</v>
      </c>
      <c r="P1814" s="52" t="inlineStr">
        <is>
          <t>Flat</t>
        </is>
      </c>
      <c r="Q1814" s="52" t="inlineStr">
        <is>
          <t>Metal</t>
        </is>
      </c>
      <c r="R1814" s="54" t="n">
        <v>0.45</v>
      </c>
      <c r="S1814" s="54" t="n">
        <v>0.35</v>
      </c>
      <c r="T1814" s="54" t="n">
        <v>0.15</v>
      </c>
      <c r="U1814" s="54" t="n">
        <v>0</v>
      </c>
      <c r="V1814" s="52" t="inlineStr">
        <is>
          <t>No</t>
        </is>
      </c>
      <c r="W1814" s="52" t="inlineStr">
        <is>
          <t>No</t>
        </is>
      </c>
      <c r="X1814" s="52" t="inlineStr">
        <is>
          <t>-</t>
        </is>
      </c>
      <c r="Y1814" s="52" t="inlineStr">
        <is>
          <t>One turn of a concertina coil</t>
        </is>
      </c>
    </row>
    <row r="1815" outlineLevel="1">
      <c r="A1815" s="52" t="inlineStr">
        <is>
          <t>BASE-438</t>
        </is>
      </c>
      <c r="B1815" s="52" t="inlineStr">
        <is>
          <t>Base</t>
        </is>
      </c>
      <c r="C1815" s="58" t="inlineStr">
        <is>
          <t>Cylinder</t>
        </is>
      </c>
      <c r="D1815" s="60" t="inlineStr">
        <is>
          <t>Wire coil turn</t>
        </is>
      </c>
      <c r="E1815" s="52" t="inlineStr">
        <is>
          <t>BASE-246</t>
        </is>
      </c>
      <c r="F1815" s="52" t="n">
        <v>2</v>
      </c>
      <c r="G1815" s="54" t="n">
        <v>0.0350000001</v>
      </c>
      <c r="H1815" s="54" t="n">
        <v>0.0350000001</v>
      </c>
      <c r="I1815" s="54" t="n">
        <v>0.40496543</v>
      </c>
      <c r="J1815" s="54" t="n">
        <v>0</v>
      </c>
      <c r="K1815" s="54" t="n">
        <v>-126.206673</v>
      </c>
      <c r="L1815" s="54" t="n">
        <v>0</v>
      </c>
      <c r="M1815" s="54" t="n">
        <v>-32.6281357</v>
      </c>
      <c r="N1815" s="54" t="n">
        <v>1.47091031</v>
      </c>
      <c r="O1815" s="54" t="n">
        <v>-9.56289101</v>
      </c>
      <c r="P1815" s="52" t="inlineStr">
        <is>
          <t>Flat</t>
        </is>
      </c>
      <c r="Q1815" s="52" t="inlineStr">
        <is>
          <t>Metal</t>
        </is>
      </c>
      <c r="R1815" s="54" t="n">
        <v>0.45</v>
      </c>
      <c r="S1815" s="54" t="n">
        <v>0.35</v>
      </c>
      <c r="T1815" s="54" t="n">
        <v>0.15</v>
      </c>
      <c r="U1815" s="54" t="n">
        <v>0</v>
      </c>
      <c r="V1815" s="52" t="inlineStr">
        <is>
          <t>No</t>
        </is>
      </c>
      <c r="W1815" s="52" t="inlineStr">
        <is>
          <t>No</t>
        </is>
      </c>
      <c r="X1815" s="52" t="inlineStr">
        <is>
          <t>-</t>
        </is>
      </c>
      <c r="Y1815" s="52" t="inlineStr">
        <is>
          <t>One turn of a concertina coil</t>
        </is>
      </c>
    </row>
    <row r="1816" outlineLevel="1">
      <c r="A1816" s="52" t="inlineStr">
        <is>
          <t>BASE-439</t>
        </is>
      </c>
      <c r="B1816" s="52" t="inlineStr">
        <is>
          <t>Base</t>
        </is>
      </c>
      <c r="C1816" s="58" t="inlineStr">
        <is>
          <t>Cylinder</t>
        </is>
      </c>
      <c r="D1816" s="60" t="inlineStr">
        <is>
          <t>Wire coil turn</t>
        </is>
      </c>
      <c r="E1816" s="52" t="inlineStr">
        <is>
          <t>BASE-246</t>
        </is>
      </c>
      <c r="F1816" s="52" t="n">
        <v>2</v>
      </c>
      <c r="G1816" s="54" t="n">
        <v>0.0350000001</v>
      </c>
      <c r="H1816" s="54" t="n">
        <v>0.0350000001</v>
      </c>
      <c r="I1816" s="54" t="n">
        <v>0.404970348</v>
      </c>
      <c r="J1816" s="54" t="n">
        <v>-54.3533745</v>
      </c>
      <c r="K1816" s="54" t="n">
        <v>-142.364807</v>
      </c>
      <c r="L1816" s="54" t="n">
        <v>0</v>
      </c>
      <c r="M1816" s="54" t="n">
        <v>-32.8635788</v>
      </c>
      <c r="N1816" s="54" t="n">
        <v>1.63545513</v>
      </c>
      <c r="O1816" s="54" t="n">
        <v>-9.77594757</v>
      </c>
      <c r="P1816" s="52" t="inlineStr">
        <is>
          <t>Flat</t>
        </is>
      </c>
      <c r="Q1816" s="52" t="inlineStr">
        <is>
          <t>Metal</t>
        </is>
      </c>
      <c r="R1816" s="54" t="n">
        <v>0.45</v>
      </c>
      <c r="S1816" s="54" t="n">
        <v>0.35</v>
      </c>
      <c r="T1816" s="54" t="n">
        <v>0.15</v>
      </c>
      <c r="U1816" s="54" t="n">
        <v>0</v>
      </c>
      <c r="V1816" s="52" t="inlineStr">
        <is>
          <t>No</t>
        </is>
      </c>
      <c r="W1816" s="52" t="inlineStr">
        <is>
          <t>No</t>
        </is>
      </c>
      <c r="X1816" s="52" t="inlineStr">
        <is>
          <t>-</t>
        </is>
      </c>
      <c r="Y1816" s="52" t="inlineStr">
        <is>
          <t>One turn of a concertina coil</t>
        </is>
      </c>
    </row>
    <row r="1817" outlineLevel="1">
      <c r="A1817" s="52" t="inlineStr">
        <is>
          <t>BASE-440</t>
        </is>
      </c>
      <c r="B1817" s="52" t="inlineStr">
        <is>
          <t>Base</t>
        </is>
      </c>
      <c r="C1817" s="58" t="inlineStr">
        <is>
          <t>Cylinder</t>
        </is>
      </c>
      <c r="D1817" s="60" t="inlineStr">
        <is>
          <t>Razor strand</t>
        </is>
      </c>
      <c r="E1817" s="52" t="inlineStr">
        <is>
          <t>BASE-246</t>
        </is>
      </c>
      <c r="F1817" s="52" t="n">
        <v>2</v>
      </c>
      <c r="G1817" s="54" t="n">
        <v>0.0299999993</v>
      </c>
      <c r="H1817" s="54" t="n">
        <v>0.0299999993</v>
      </c>
      <c r="I1817" s="54" t="n">
        <v>3.99076176</v>
      </c>
      <c r="J1817" s="54" t="n">
        <v>0</v>
      </c>
      <c r="K1817" s="54" t="n">
        <v>167.383209</v>
      </c>
      <c r="L1817" s="54" t="n">
        <v>0</v>
      </c>
      <c r="M1817" s="54" t="n">
        <v>-33.1218033</v>
      </c>
      <c r="N1817" s="54" t="n">
        <v>2.0999999</v>
      </c>
      <c r="O1817" s="54" t="n">
        <v>-7.41380978</v>
      </c>
      <c r="P1817" s="52" t="inlineStr">
        <is>
          <t>Flat</t>
        </is>
      </c>
      <c r="Q1817" s="52" t="inlineStr">
        <is>
          <t>Metal</t>
        </is>
      </c>
      <c r="R1817" s="54" t="n">
        <v>0.45</v>
      </c>
      <c r="S1817" s="54" t="n">
        <v>0.35</v>
      </c>
      <c r="T1817" s="54" t="n">
        <v>0.15</v>
      </c>
      <c r="U1817" s="54" t="n">
        <v>0</v>
      </c>
      <c r="V1817" s="52" t="inlineStr">
        <is>
          <t>No</t>
        </is>
      </c>
      <c r="W1817" s="52" t="inlineStr">
        <is>
          <t>No</t>
        </is>
      </c>
      <c r="X1817" s="52" t="inlineStr">
        <is>
          <t>-</t>
        </is>
      </c>
      <c r="Y1817" s="52" t="inlineStr">
        <is>
          <t>Strand tying neighbouring coils</t>
        </is>
      </c>
    </row>
    <row r="1818" outlineLevel="1">
      <c r="A1818" s="52" t="inlineStr">
        <is>
          <t>BASE-441</t>
        </is>
      </c>
      <c r="B1818" s="52" t="inlineStr">
        <is>
          <t>Base</t>
        </is>
      </c>
      <c r="C1818" s="58" t="inlineStr">
        <is>
          <t>Cylinder</t>
        </is>
      </c>
      <c r="D1818" s="60" t="inlineStr">
        <is>
          <t>Wire coil turn</t>
        </is>
      </c>
      <c r="E1818" s="52" t="inlineStr">
        <is>
          <t>BASE-246</t>
        </is>
      </c>
      <c r="F1818" s="52" t="n">
        <v>2</v>
      </c>
      <c r="G1818" s="54" t="n">
        <v>0.0350000001</v>
      </c>
      <c r="H1818" s="54" t="n">
        <v>0.0350000001</v>
      </c>
      <c r="I1818" s="54" t="n">
        <v>0.404968828</v>
      </c>
      <c r="J1818" s="54" t="n">
        <v>-54.3536453</v>
      </c>
      <c r="K1818" s="54" t="n">
        <v>103.674057</v>
      </c>
      <c r="L1818" s="54" t="n">
        <v>0</v>
      </c>
      <c r="M1818" s="54" t="n">
        <v>-31.7619667</v>
      </c>
      <c r="N1818" s="54" t="n">
        <v>1.96454477</v>
      </c>
      <c r="O1818" s="54" t="n">
        <v>-12.9136038</v>
      </c>
      <c r="P1818" s="52" t="inlineStr">
        <is>
          <t>Flat</t>
        </is>
      </c>
      <c r="Q1818" s="52" t="inlineStr">
        <is>
          <t>Metal</t>
        </is>
      </c>
      <c r="R1818" s="54" t="n">
        <v>0.45</v>
      </c>
      <c r="S1818" s="54" t="n">
        <v>0.35</v>
      </c>
      <c r="T1818" s="54" t="n">
        <v>0.15</v>
      </c>
      <c r="U1818" s="54" t="n">
        <v>0</v>
      </c>
      <c r="V1818" s="52" t="inlineStr">
        <is>
          <t>No</t>
        </is>
      </c>
      <c r="W1818" s="52" t="inlineStr">
        <is>
          <t>No</t>
        </is>
      </c>
      <c r="X1818" s="52" t="inlineStr">
        <is>
          <t>-</t>
        </is>
      </c>
      <c r="Y1818" s="52" t="inlineStr">
        <is>
          <t>One turn of a concertina coil</t>
        </is>
      </c>
    </row>
    <row r="1819" outlineLevel="1">
      <c r="A1819" s="52" t="inlineStr">
        <is>
          <t>BASE-442</t>
        </is>
      </c>
      <c r="B1819" s="52" t="inlineStr">
        <is>
          <t>Base</t>
        </is>
      </c>
      <c r="C1819" s="58" t="inlineStr">
        <is>
          <t>Cylinder</t>
        </is>
      </c>
      <c r="D1819" s="60" t="inlineStr">
        <is>
          <t>Wire coil turn</t>
        </is>
      </c>
      <c r="E1819" s="52" t="inlineStr">
        <is>
          <t>BASE-246</t>
        </is>
      </c>
      <c r="F1819" s="52" t="n">
        <v>2</v>
      </c>
      <c r="G1819" s="54" t="n">
        <v>0.0350000001</v>
      </c>
      <c r="H1819" s="54" t="n">
        <v>0.0350000001</v>
      </c>
      <c r="I1819" s="54" t="n">
        <v>0.404967785</v>
      </c>
      <c r="J1819" s="54" t="n">
        <v>0</v>
      </c>
      <c r="K1819" s="54" t="n">
        <v>87.5145187</v>
      </c>
      <c r="L1819" s="54" t="n">
        <v>0</v>
      </c>
      <c r="M1819" s="54" t="n">
        <v>-31.445015</v>
      </c>
      <c r="N1819" s="54" t="n">
        <v>2.12908959</v>
      </c>
      <c r="O1819" s="54" t="n">
        <v>-12.9327183</v>
      </c>
      <c r="P1819" s="52" t="inlineStr">
        <is>
          <t>Flat</t>
        </is>
      </c>
      <c r="Q1819" s="52" t="inlineStr">
        <is>
          <t>Metal</t>
        </is>
      </c>
      <c r="R1819" s="54" t="n">
        <v>0.45</v>
      </c>
      <c r="S1819" s="54" t="n">
        <v>0.35</v>
      </c>
      <c r="T1819" s="54" t="n">
        <v>0.15</v>
      </c>
      <c r="U1819" s="54" t="n">
        <v>0</v>
      </c>
      <c r="V1819" s="52" t="inlineStr">
        <is>
          <t>No</t>
        </is>
      </c>
      <c r="W1819" s="52" t="inlineStr">
        <is>
          <t>No</t>
        </is>
      </c>
      <c r="X1819" s="52" t="inlineStr">
        <is>
          <t>-</t>
        </is>
      </c>
      <c r="Y1819" s="52" t="inlineStr">
        <is>
          <t>One turn of a concertina coil</t>
        </is>
      </c>
    </row>
    <row r="1820" outlineLevel="1">
      <c r="A1820" s="52" t="inlineStr">
        <is>
          <t>BASE-443</t>
        </is>
      </c>
      <c r="B1820" s="52" t="inlineStr">
        <is>
          <t>Base</t>
        </is>
      </c>
      <c r="C1820" s="58" t="inlineStr">
        <is>
          <t>Cylinder</t>
        </is>
      </c>
      <c r="D1820" s="60" t="inlineStr">
        <is>
          <t>Wire coil turn</t>
        </is>
      </c>
      <c r="E1820" s="52" t="inlineStr">
        <is>
          <t>BASE-246</t>
        </is>
      </c>
      <c r="F1820" s="52" t="n">
        <v>2</v>
      </c>
      <c r="G1820" s="54" t="n">
        <v>0.0350000001</v>
      </c>
      <c r="H1820" s="54" t="n">
        <v>0.0350000001</v>
      </c>
      <c r="I1820" s="54" t="n">
        <v>0.404969901</v>
      </c>
      <c r="J1820" s="54" t="n">
        <v>54.3534355</v>
      </c>
      <c r="K1820" s="54" t="n">
        <v>103.673943</v>
      </c>
      <c r="L1820" s="54" t="n">
        <v>0</v>
      </c>
      <c r="M1820" s="54" t="n">
        <v>-31.1280613</v>
      </c>
      <c r="N1820" s="54" t="n">
        <v>1.96454477</v>
      </c>
      <c r="O1820" s="54" t="n">
        <v>-12.9518337</v>
      </c>
      <c r="P1820" s="52" t="inlineStr">
        <is>
          <t>Flat</t>
        </is>
      </c>
      <c r="Q1820" s="52" t="inlineStr">
        <is>
          <t>Metal</t>
        </is>
      </c>
      <c r="R1820" s="54" t="n">
        <v>0.45</v>
      </c>
      <c r="S1820" s="54" t="n">
        <v>0.35</v>
      </c>
      <c r="T1820" s="54" t="n">
        <v>0.15</v>
      </c>
      <c r="U1820" s="54" t="n">
        <v>0</v>
      </c>
      <c r="V1820" s="52" t="inlineStr">
        <is>
          <t>No</t>
        </is>
      </c>
      <c r="W1820" s="52" t="inlineStr">
        <is>
          <t>No</t>
        </is>
      </c>
      <c r="X1820" s="52" t="inlineStr">
        <is>
          <t>-</t>
        </is>
      </c>
      <c r="Y1820" s="52" t="inlineStr">
        <is>
          <t>One turn of a concertina coil</t>
        </is>
      </c>
    </row>
    <row r="1821" outlineLevel="1">
      <c r="A1821" s="52" t="inlineStr">
        <is>
          <t>BASE-444</t>
        </is>
      </c>
      <c r="B1821" s="52" t="inlineStr">
        <is>
          <t>Base</t>
        </is>
      </c>
      <c r="C1821" s="58" t="inlineStr">
        <is>
          <t>Cylinder</t>
        </is>
      </c>
      <c r="D1821" s="60" t="inlineStr">
        <is>
          <t>Wire coil turn</t>
        </is>
      </c>
      <c r="E1821" s="52" t="inlineStr">
        <is>
          <t>BASE-246</t>
        </is>
      </c>
      <c r="F1821" s="52" t="n">
        <v>2</v>
      </c>
      <c r="G1821" s="54" t="n">
        <v>0.0350000001</v>
      </c>
      <c r="H1821" s="54" t="n">
        <v>0.0350000001</v>
      </c>
      <c r="I1821" s="54" t="n">
        <v>0.404969394</v>
      </c>
      <c r="J1821" s="54" t="n">
        <v>54.3535385</v>
      </c>
      <c r="K1821" s="54" t="n">
        <v>-149.094528</v>
      </c>
      <c r="L1821" s="54" t="n">
        <v>0</v>
      </c>
      <c r="M1821" s="54" t="n">
        <v>-31.0740108</v>
      </c>
      <c r="N1821" s="54" t="n">
        <v>1.63545513</v>
      </c>
      <c r="O1821" s="54" t="n">
        <v>-13.0809793</v>
      </c>
      <c r="P1821" s="52" t="inlineStr">
        <is>
          <t>Flat</t>
        </is>
      </c>
      <c r="Q1821" s="52" t="inlineStr">
        <is>
          <t>Metal</t>
        </is>
      </c>
      <c r="R1821" s="54" t="n">
        <v>0.45</v>
      </c>
      <c r="S1821" s="54" t="n">
        <v>0.35</v>
      </c>
      <c r="T1821" s="54" t="n">
        <v>0.15</v>
      </c>
      <c r="U1821" s="54" t="n">
        <v>0</v>
      </c>
      <c r="V1821" s="52" t="inlineStr">
        <is>
          <t>No</t>
        </is>
      </c>
      <c r="W1821" s="52" t="inlineStr">
        <is>
          <t>No</t>
        </is>
      </c>
      <c r="X1821" s="52" t="inlineStr">
        <is>
          <t>-</t>
        </is>
      </c>
      <c r="Y1821" s="52" t="inlineStr">
        <is>
          <t>One turn of a concertina coil</t>
        </is>
      </c>
    </row>
    <row r="1822" outlineLevel="1">
      <c r="A1822" s="52" t="inlineStr">
        <is>
          <t>BASE-445</t>
        </is>
      </c>
      <c r="B1822" s="52" t="inlineStr">
        <is>
          <t>Base</t>
        </is>
      </c>
      <c r="C1822" s="58" t="inlineStr">
        <is>
          <t>Cylinder</t>
        </is>
      </c>
      <c r="D1822" s="60" t="inlineStr">
        <is>
          <t>Wire coil turn</t>
        </is>
      </c>
      <c r="E1822" s="52" t="inlineStr">
        <is>
          <t>BASE-246</t>
        </is>
      </c>
      <c r="F1822" s="52" t="n">
        <v>2</v>
      </c>
      <c r="G1822" s="54" t="n">
        <v>0.0350000001</v>
      </c>
      <c r="H1822" s="54" t="n">
        <v>0.0350000001</v>
      </c>
      <c r="I1822" s="54" t="n">
        <v>0.404969126</v>
      </c>
      <c r="J1822" s="54" t="n">
        <v>0</v>
      </c>
      <c r="K1822" s="54" t="n">
        <v>-132.935196</v>
      </c>
      <c r="L1822" s="54" t="n">
        <v>0</v>
      </c>
      <c r="M1822" s="54" t="n">
        <v>-31.2828636</v>
      </c>
      <c r="N1822" s="54" t="n">
        <v>1.47091031</v>
      </c>
      <c r="O1822" s="54" t="n">
        <v>-13.3201561</v>
      </c>
      <c r="P1822" s="52" t="inlineStr">
        <is>
          <t>Flat</t>
        </is>
      </c>
      <c r="Q1822" s="52" t="inlineStr">
        <is>
          <t>Metal</t>
        </is>
      </c>
      <c r="R1822" s="54" t="n">
        <v>0.45</v>
      </c>
      <c r="S1822" s="54" t="n">
        <v>0.35</v>
      </c>
      <c r="T1822" s="54" t="n">
        <v>0.15</v>
      </c>
      <c r="U1822" s="54" t="n">
        <v>0</v>
      </c>
      <c r="V1822" s="52" t="inlineStr">
        <is>
          <t>No</t>
        </is>
      </c>
      <c r="W1822" s="52" t="inlineStr">
        <is>
          <t>No</t>
        </is>
      </c>
      <c r="X1822" s="52" t="inlineStr">
        <is>
          <t>-</t>
        </is>
      </c>
      <c r="Y1822" s="52" t="inlineStr">
        <is>
          <t>One turn of a concertina coil</t>
        </is>
      </c>
    </row>
    <row r="1823" outlineLevel="1">
      <c r="A1823" s="52" t="inlineStr">
        <is>
          <t>BASE-446</t>
        </is>
      </c>
      <c r="B1823" s="52" t="inlineStr">
        <is>
          <t>Base</t>
        </is>
      </c>
      <c r="C1823" s="58" t="inlineStr">
        <is>
          <t>Cylinder</t>
        </is>
      </c>
      <c r="D1823" s="60" t="inlineStr">
        <is>
          <t>Wire coil turn</t>
        </is>
      </c>
      <c r="E1823" s="52" t="inlineStr">
        <is>
          <t>BASE-246</t>
        </is>
      </c>
      <c r="F1823" s="52" t="n">
        <v>2</v>
      </c>
      <c r="G1823" s="54" t="n">
        <v>0.0350000001</v>
      </c>
      <c r="H1823" s="54" t="n">
        <v>0.0350000001</v>
      </c>
      <c r="I1823" s="54" t="n">
        <v>0.404969484</v>
      </c>
      <c r="J1823" s="54" t="n">
        <v>-54.35355</v>
      </c>
      <c r="K1823" s="54" t="n">
        <v>-149.094528</v>
      </c>
      <c r="L1823" s="54" t="n">
        <v>0</v>
      </c>
      <c r="M1823" s="54" t="n">
        <v>-31.4917183</v>
      </c>
      <c r="N1823" s="54" t="n">
        <v>1.63545513</v>
      </c>
      <c r="O1823" s="54" t="n">
        <v>-13.5593319</v>
      </c>
      <c r="P1823" s="52" t="inlineStr">
        <is>
          <t>Flat</t>
        </is>
      </c>
      <c r="Q1823" s="52" t="inlineStr">
        <is>
          <t>Metal</t>
        </is>
      </c>
      <c r="R1823" s="54" t="n">
        <v>0.45</v>
      </c>
      <c r="S1823" s="54" t="n">
        <v>0.35</v>
      </c>
      <c r="T1823" s="54" t="n">
        <v>0.15</v>
      </c>
      <c r="U1823" s="54" t="n">
        <v>0</v>
      </c>
      <c r="V1823" s="52" t="inlineStr">
        <is>
          <t>No</t>
        </is>
      </c>
      <c r="W1823" s="52" t="inlineStr">
        <is>
          <t>No</t>
        </is>
      </c>
      <c r="X1823" s="52" t="inlineStr">
        <is>
          <t>-</t>
        </is>
      </c>
      <c r="Y1823" s="52" t="inlineStr">
        <is>
          <t>One turn of a concertina coil</t>
        </is>
      </c>
    </row>
    <row r="1824" outlineLevel="1">
      <c r="A1824" s="52" t="inlineStr">
        <is>
          <t>BASE-447</t>
        </is>
      </c>
      <c r="B1824" s="52" t="inlineStr">
        <is>
          <t>Base</t>
        </is>
      </c>
      <c r="C1824" s="58" t="inlineStr">
        <is>
          <t>Cylinder</t>
        </is>
      </c>
      <c r="D1824" s="60" t="inlineStr">
        <is>
          <t>Razor strand</t>
        </is>
      </c>
      <c r="E1824" s="52" t="inlineStr">
        <is>
          <t>BASE-246</t>
        </is>
      </c>
      <c r="F1824" s="52" t="n">
        <v>2</v>
      </c>
      <c r="G1824" s="54" t="n">
        <v>0.0299999993</v>
      </c>
      <c r="H1824" s="54" t="n">
        <v>0.0299999993</v>
      </c>
      <c r="I1824" s="54" t="n">
        <v>3.99076247</v>
      </c>
      <c r="J1824" s="54" t="n">
        <v>0</v>
      </c>
      <c r="K1824" s="54" t="n">
        <v>160.65419</v>
      </c>
      <c r="L1824" s="54" t="n">
        <v>0</v>
      </c>
      <c r="M1824" s="54" t="n">
        <v>-32.0249481</v>
      </c>
      <c r="N1824" s="54" t="n">
        <v>2.0999999</v>
      </c>
      <c r="O1824" s="54" t="n">
        <v>-11.2437229</v>
      </c>
      <c r="P1824" s="52" t="inlineStr">
        <is>
          <t>Flat</t>
        </is>
      </c>
      <c r="Q1824" s="52" t="inlineStr">
        <is>
          <t>Metal</t>
        </is>
      </c>
      <c r="R1824" s="54" t="n">
        <v>0.45</v>
      </c>
      <c r="S1824" s="54" t="n">
        <v>0.35</v>
      </c>
      <c r="T1824" s="54" t="n">
        <v>0.15</v>
      </c>
      <c r="U1824" s="54" t="n">
        <v>0</v>
      </c>
      <c r="V1824" s="52" t="inlineStr">
        <is>
          <t>No</t>
        </is>
      </c>
      <c r="W1824" s="52" t="inlineStr">
        <is>
          <t>No</t>
        </is>
      </c>
      <c r="X1824" s="52" t="inlineStr">
        <is>
          <t>-</t>
        </is>
      </c>
      <c r="Y1824" s="52" t="inlineStr">
        <is>
          <t>Strand tying neighbouring coils</t>
        </is>
      </c>
    </row>
    <row r="1825" outlineLevel="1">
      <c r="A1825" s="52" t="inlineStr">
        <is>
          <t>BASE-448</t>
        </is>
      </c>
      <c r="B1825" s="52" t="inlineStr">
        <is>
          <t>Base</t>
        </is>
      </c>
      <c r="C1825" s="58" t="inlineStr">
        <is>
          <t>Cylinder</t>
        </is>
      </c>
      <c r="D1825" s="60" t="inlineStr">
        <is>
          <t>Wire coil turn</t>
        </is>
      </c>
      <c r="E1825" s="52" t="inlineStr">
        <is>
          <t>BASE-246</t>
        </is>
      </c>
      <c r="F1825" s="52" t="n">
        <v>2</v>
      </c>
      <c r="G1825" s="54" t="n">
        <v>0.0350000001</v>
      </c>
      <c r="H1825" s="54" t="n">
        <v>0.0350000001</v>
      </c>
      <c r="I1825" s="54" t="n">
        <v>0.404968709</v>
      </c>
      <c r="J1825" s="54" t="n">
        <v>-54.3536644</v>
      </c>
      <c r="K1825" s="54" t="n">
        <v>96.94559479999999</v>
      </c>
      <c r="L1825" s="54" t="n">
        <v>0</v>
      </c>
      <c r="M1825" s="54" t="n">
        <v>-30.0300522</v>
      </c>
      <c r="N1825" s="54" t="n">
        <v>1.96454477</v>
      </c>
      <c r="O1825" s="54" t="n">
        <v>-16.5462875</v>
      </c>
      <c r="P1825" s="52" t="inlineStr">
        <is>
          <t>Flat</t>
        </is>
      </c>
      <c r="Q1825" s="52" t="inlineStr">
        <is>
          <t>Metal</t>
        </is>
      </c>
      <c r="R1825" s="54" t="n">
        <v>0.45</v>
      </c>
      <c r="S1825" s="54" t="n">
        <v>0.35</v>
      </c>
      <c r="T1825" s="54" t="n">
        <v>0.15</v>
      </c>
      <c r="U1825" s="54" t="n">
        <v>0</v>
      </c>
      <c r="V1825" s="52" t="inlineStr">
        <is>
          <t>No</t>
        </is>
      </c>
      <c r="W1825" s="52" t="inlineStr">
        <is>
          <t>No</t>
        </is>
      </c>
      <c r="X1825" s="52" t="inlineStr">
        <is>
          <t>-</t>
        </is>
      </c>
      <c r="Y1825" s="52" t="inlineStr">
        <is>
          <t>One turn of a concertina coil</t>
        </is>
      </c>
    </row>
    <row r="1826" outlineLevel="1">
      <c r="A1826" s="52" t="inlineStr">
        <is>
          <t>BASE-449</t>
        </is>
      </c>
      <c r="B1826" s="52" t="inlineStr">
        <is>
          <t>Base</t>
        </is>
      </c>
      <c r="C1826" s="58" t="inlineStr">
        <is>
          <t>Cylinder</t>
        </is>
      </c>
      <c r="D1826" s="60" t="inlineStr">
        <is>
          <t>Wire coil turn</t>
        </is>
      </c>
      <c r="E1826" s="52" t="inlineStr">
        <is>
          <t>BASE-246</t>
        </is>
      </c>
      <c r="F1826" s="52" t="n">
        <v>2</v>
      </c>
      <c r="G1826" s="54" t="n">
        <v>0.0350000001</v>
      </c>
      <c r="H1826" s="54" t="n">
        <v>0.0350000001</v>
      </c>
      <c r="I1826" s="54" t="n">
        <v>0.404970139</v>
      </c>
      <c r="J1826" s="54" t="n">
        <v>0</v>
      </c>
      <c r="K1826" s="54" t="n">
        <v>80.7852707</v>
      </c>
      <c r="L1826" s="54" t="n">
        <v>0</v>
      </c>
      <c r="M1826" s="54" t="n">
        <v>-29.7130432</v>
      </c>
      <c r="N1826" s="54" t="n">
        <v>2.12908959</v>
      </c>
      <c r="O1826" s="54" t="n">
        <v>-16.5281334</v>
      </c>
      <c r="P1826" s="52" t="inlineStr">
        <is>
          <t>Flat</t>
        </is>
      </c>
      <c r="Q1826" s="52" t="inlineStr">
        <is>
          <t>Metal</t>
        </is>
      </c>
      <c r="R1826" s="54" t="n">
        <v>0.45</v>
      </c>
      <c r="S1826" s="54" t="n">
        <v>0.35</v>
      </c>
      <c r="T1826" s="54" t="n">
        <v>0.15</v>
      </c>
      <c r="U1826" s="54" t="n">
        <v>0</v>
      </c>
      <c r="V1826" s="52" t="inlineStr">
        <is>
          <t>No</t>
        </is>
      </c>
      <c r="W1826" s="52" t="inlineStr">
        <is>
          <t>No</t>
        </is>
      </c>
      <c r="X1826" s="52" t="inlineStr">
        <is>
          <t>-</t>
        </is>
      </c>
      <c r="Y1826" s="52" t="inlineStr">
        <is>
          <t>One turn of a concertina coil</t>
        </is>
      </c>
    </row>
    <row r="1827" outlineLevel="1">
      <c r="A1827" s="52" t="inlineStr">
        <is>
          <t>BASE-450</t>
        </is>
      </c>
      <c r="B1827" s="52" t="inlineStr">
        <is>
          <t>Base</t>
        </is>
      </c>
      <c r="C1827" s="58" t="inlineStr">
        <is>
          <t>Cylinder</t>
        </is>
      </c>
      <c r="D1827" s="60" t="inlineStr">
        <is>
          <t>Wire coil turn</t>
        </is>
      </c>
      <c r="E1827" s="52" t="inlineStr">
        <is>
          <t>BASE-246</t>
        </is>
      </c>
      <c r="F1827" s="52" t="n">
        <v>2</v>
      </c>
      <c r="G1827" s="54" t="n">
        <v>0.0350000001</v>
      </c>
      <c r="H1827" s="54" t="n">
        <v>0.0350000001</v>
      </c>
      <c r="I1827" s="54" t="n">
        <v>0.404968709</v>
      </c>
      <c r="J1827" s="54" t="n">
        <v>54.3536644</v>
      </c>
      <c r="K1827" s="54" t="n">
        <v>96.94559479999999</v>
      </c>
      <c r="L1827" s="54" t="n">
        <v>0</v>
      </c>
      <c r="M1827" s="54" t="n">
        <v>-29.3960323</v>
      </c>
      <c r="N1827" s="54" t="n">
        <v>1.96454477</v>
      </c>
      <c r="O1827" s="54" t="n">
        <v>-16.5099792</v>
      </c>
      <c r="P1827" s="52" t="inlineStr">
        <is>
          <t>Flat</t>
        </is>
      </c>
      <c r="Q1827" s="52" t="inlineStr">
        <is>
          <t>Metal</t>
        </is>
      </c>
      <c r="R1827" s="54" t="n">
        <v>0.45</v>
      </c>
      <c r="S1827" s="54" t="n">
        <v>0.35</v>
      </c>
      <c r="T1827" s="54" t="n">
        <v>0.15</v>
      </c>
      <c r="U1827" s="54" t="n">
        <v>0</v>
      </c>
      <c r="V1827" s="52" t="inlineStr">
        <is>
          <t>No</t>
        </is>
      </c>
      <c r="W1827" s="52" t="inlineStr">
        <is>
          <t>No</t>
        </is>
      </c>
      <c r="X1827" s="52" t="inlineStr">
        <is>
          <t>-</t>
        </is>
      </c>
      <c r="Y1827" s="52" t="inlineStr">
        <is>
          <t>One turn of a concertina coil</t>
        </is>
      </c>
    </row>
    <row r="1828" outlineLevel="1">
      <c r="A1828" s="52" t="inlineStr">
        <is>
          <t>BASE-451</t>
        </is>
      </c>
      <c r="B1828" s="52" t="inlineStr">
        <is>
          <t>Base</t>
        </is>
      </c>
      <c r="C1828" s="58" t="inlineStr">
        <is>
          <t>Cylinder</t>
        </is>
      </c>
      <c r="D1828" s="60" t="inlineStr">
        <is>
          <t>Wire coil turn</t>
        </is>
      </c>
      <c r="E1828" s="52" t="inlineStr">
        <is>
          <t>BASE-246</t>
        </is>
      </c>
      <c r="F1828" s="52" t="n">
        <v>2</v>
      </c>
      <c r="G1828" s="54" t="n">
        <v>0.0350000001</v>
      </c>
      <c r="H1828" s="54" t="n">
        <v>0.0350000001</v>
      </c>
      <c r="I1828" s="54" t="n">
        <v>0.404968798</v>
      </c>
      <c r="J1828" s="54" t="n">
        <v>54.3536491</v>
      </c>
      <c r="K1828" s="54" t="n">
        <v>-155.823502</v>
      </c>
      <c r="L1828" s="54" t="n">
        <v>0</v>
      </c>
      <c r="M1828" s="54" t="n">
        <v>-29.3272228</v>
      </c>
      <c r="N1828" s="54" t="n">
        <v>1.63545513</v>
      </c>
      <c r="O1828" s="54" t="n">
        <v>-16.6319008</v>
      </c>
      <c r="P1828" s="52" t="inlineStr">
        <is>
          <t>Flat</t>
        </is>
      </c>
      <c r="Q1828" s="52" t="inlineStr">
        <is>
          <t>Metal</t>
        </is>
      </c>
      <c r="R1828" s="54" t="n">
        <v>0.45</v>
      </c>
      <c r="S1828" s="54" t="n">
        <v>0.35</v>
      </c>
      <c r="T1828" s="54" t="n">
        <v>0.15</v>
      </c>
      <c r="U1828" s="54" t="n">
        <v>0</v>
      </c>
      <c r="V1828" s="52" t="inlineStr">
        <is>
          <t>No</t>
        </is>
      </c>
      <c r="W1828" s="52" t="inlineStr">
        <is>
          <t>No</t>
        </is>
      </c>
      <c r="X1828" s="52" t="inlineStr">
        <is>
          <t>-</t>
        </is>
      </c>
      <c r="Y1828" s="52" t="inlineStr">
        <is>
          <t>One turn of a concertina coil</t>
        </is>
      </c>
    </row>
    <row r="1829" outlineLevel="1">
      <c r="A1829" s="52" t="inlineStr">
        <is>
          <t>BASE-452</t>
        </is>
      </c>
      <c r="B1829" s="52" t="inlineStr">
        <is>
          <t>Base</t>
        </is>
      </c>
      <c r="C1829" s="58" t="inlineStr">
        <is>
          <t>Cylinder</t>
        </is>
      </c>
      <c r="D1829" s="60" t="inlineStr">
        <is>
          <t>Wire coil turn</t>
        </is>
      </c>
      <c r="E1829" s="52" t="inlineStr">
        <is>
          <t>BASE-246</t>
        </is>
      </c>
      <c r="F1829" s="52" t="n">
        <v>2</v>
      </c>
      <c r="G1829" s="54" t="n">
        <v>0.0350000001</v>
      </c>
      <c r="H1829" s="54" t="n">
        <v>0.0350000001</v>
      </c>
      <c r="I1829" s="54" t="n">
        <v>0.404967725</v>
      </c>
      <c r="J1829" s="54" t="n">
        <v>0</v>
      </c>
      <c r="K1829" s="54" t="n">
        <v>-139.664337</v>
      </c>
      <c r="L1829" s="54" t="n">
        <v>0</v>
      </c>
      <c r="M1829" s="54" t="n">
        <v>-29.5066109</v>
      </c>
      <c r="N1829" s="54" t="n">
        <v>1.47091031</v>
      </c>
      <c r="O1829" s="54" t="n">
        <v>-16.8939018</v>
      </c>
      <c r="P1829" s="52" t="inlineStr">
        <is>
          <t>Flat</t>
        </is>
      </c>
      <c r="Q1829" s="52" t="inlineStr">
        <is>
          <t>Metal</t>
        </is>
      </c>
      <c r="R1829" s="54" t="n">
        <v>0.45</v>
      </c>
      <c r="S1829" s="54" t="n">
        <v>0.35</v>
      </c>
      <c r="T1829" s="54" t="n">
        <v>0.15</v>
      </c>
      <c r="U1829" s="54" t="n">
        <v>0</v>
      </c>
      <c r="V1829" s="52" t="inlineStr">
        <is>
          <t>No</t>
        </is>
      </c>
      <c r="W1829" s="52" t="inlineStr">
        <is>
          <t>No</t>
        </is>
      </c>
      <c r="X1829" s="52" t="inlineStr">
        <is>
          <t>-</t>
        </is>
      </c>
      <c r="Y1829" s="52" t="inlineStr">
        <is>
          <t>One turn of a concertina coil</t>
        </is>
      </c>
    </row>
    <row r="1830" outlineLevel="1">
      <c r="A1830" s="52" t="inlineStr">
        <is>
          <t>BASE-453</t>
        </is>
      </c>
      <c r="B1830" s="52" t="inlineStr">
        <is>
          <t>Base</t>
        </is>
      </c>
      <c r="C1830" s="58" t="inlineStr">
        <is>
          <t>Cylinder</t>
        </is>
      </c>
      <c r="D1830" s="60" t="inlineStr">
        <is>
          <t>Wire coil turn</t>
        </is>
      </c>
      <c r="E1830" s="52" t="inlineStr">
        <is>
          <t>BASE-246</t>
        </is>
      </c>
      <c r="F1830" s="52" t="n">
        <v>2</v>
      </c>
      <c r="G1830" s="54" t="n">
        <v>0.0350000001</v>
      </c>
      <c r="H1830" s="54" t="n">
        <v>0.0350000001</v>
      </c>
      <c r="I1830" s="54" t="n">
        <v>0.404968888</v>
      </c>
      <c r="J1830" s="54" t="n">
        <v>-54.3536606</v>
      </c>
      <c r="K1830" s="54" t="n">
        <v>-155.823502</v>
      </c>
      <c r="L1830" s="54" t="n">
        <v>0</v>
      </c>
      <c r="M1830" s="54" t="n">
        <v>-29.6860008</v>
      </c>
      <c r="N1830" s="54" t="n">
        <v>1.63545513</v>
      </c>
      <c r="O1830" s="54" t="n">
        <v>-17.1559029</v>
      </c>
      <c r="P1830" s="52" t="inlineStr">
        <is>
          <t>Flat</t>
        </is>
      </c>
      <c r="Q1830" s="52" t="inlineStr">
        <is>
          <t>Metal</t>
        </is>
      </c>
      <c r="R1830" s="54" t="n">
        <v>0.45</v>
      </c>
      <c r="S1830" s="54" t="n">
        <v>0.35</v>
      </c>
      <c r="T1830" s="54" t="n">
        <v>0.15</v>
      </c>
      <c r="U1830" s="54" t="n">
        <v>0</v>
      </c>
      <c r="V1830" s="52" t="inlineStr">
        <is>
          <t>No</t>
        </is>
      </c>
      <c r="W1830" s="52" t="inlineStr">
        <is>
          <t>No</t>
        </is>
      </c>
      <c r="X1830" s="52" t="inlineStr">
        <is>
          <t>-</t>
        </is>
      </c>
      <c r="Y1830" s="52" t="inlineStr">
        <is>
          <t>One turn of a concertina coil</t>
        </is>
      </c>
    </row>
    <row r="1831" outlineLevel="1">
      <c r="A1831" s="52" t="inlineStr">
        <is>
          <t>BASE-454</t>
        </is>
      </c>
      <c r="B1831" s="52" t="inlineStr">
        <is>
          <t>Base</t>
        </is>
      </c>
      <c r="C1831" s="58" t="inlineStr">
        <is>
          <t>Cylinder</t>
        </is>
      </c>
      <c r="D1831" s="60" t="inlineStr">
        <is>
          <t>Razor strand</t>
        </is>
      </c>
      <c r="E1831" s="52" t="inlineStr">
        <is>
          <t>BASE-246</t>
        </is>
      </c>
      <c r="F1831" s="52" t="n">
        <v>2</v>
      </c>
      <c r="G1831" s="54" t="n">
        <v>0.0299999993</v>
      </c>
      <c r="H1831" s="54" t="n">
        <v>0.0299999993</v>
      </c>
      <c r="I1831" s="54" t="n">
        <v>3.99075508</v>
      </c>
      <c r="J1831" s="54" t="n">
        <v>0</v>
      </c>
      <c r="K1831" s="54" t="n">
        <v>153.925201</v>
      </c>
      <c r="L1831" s="54" t="n">
        <v>0</v>
      </c>
      <c r="M1831" s="54" t="n">
        <v>-30.4868832</v>
      </c>
      <c r="N1831" s="54" t="n">
        <v>2.0999999</v>
      </c>
      <c r="O1831" s="54" t="n">
        <v>-14.9187279</v>
      </c>
      <c r="P1831" s="52" t="inlineStr">
        <is>
          <t>Flat</t>
        </is>
      </c>
      <c r="Q1831" s="52" t="inlineStr">
        <is>
          <t>Metal</t>
        </is>
      </c>
      <c r="R1831" s="54" t="n">
        <v>0.45</v>
      </c>
      <c r="S1831" s="54" t="n">
        <v>0.35</v>
      </c>
      <c r="T1831" s="54" t="n">
        <v>0.15</v>
      </c>
      <c r="U1831" s="54" t="n">
        <v>0</v>
      </c>
      <c r="V1831" s="52" t="inlineStr">
        <is>
          <t>No</t>
        </is>
      </c>
      <c r="W1831" s="52" t="inlineStr">
        <is>
          <t>No</t>
        </is>
      </c>
      <c r="X1831" s="52" t="inlineStr">
        <is>
          <t>-</t>
        </is>
      </c>
      <c r="Y1831" s="52" t="inlineStr">
        <is>
          <t>Strand tying neighbouring coils</t>
        </is>
      </c>
    </row>
    <row r="1832" outlineLevel="1">
      <c r="A1832" s="52" t="inlineStr">
        <is>
          <t>BASE-455</t>
        </is>
      </c>
      <c r="B1832" s="52" t="inlineStr">
        <is>
          <t>Base</t>
        </is>
      </c>
      <c r="C1832" s="58" t="inlineStr">
        <is>
          <t>Cylinder</t>
        </is>
      </c>
      <c r="D1832" s="60" t="inlineStr">
        <is>
          <t>Wire coil turn</t>
        </is>
      </c>
      <c r="E1832" s="52" t="inlineStr">
        <is>
          <t>BASE-246</t>
        </is>
      </c>
      <c r="F1832" s="52" t="n">
        <v>2</v>
      </c>
      <c r="G1832" s="54" t="n">
        <v>0.0350000001</v>
      </c>
      <c r="H1832" s="54" t="n">
        <v>0.0350000001</v>
      </c>
      <c r="I1832" s="54" t="n">
        <v>0.404967427</v>
      </c>
      <c r="J1832" s="54" t="n">
        <v>-54.3539238</v>
      </c>
      <c r="K1832" s="54" t="n">
        <v>90.2162476</v>
      </c>
      <c r="L1832" s="54" t="n">
        <v>0</v>
      </c>
      <c r="M1832" s="54" t="n">
        <v>-27.8844109</v>
      </c>
      <c r="N1832" s="54" t="n">
        <v>1.96454477</v>
      </c>
      <c r="O1832" s="54" t="n">
        <v>-19.9510231</v>
      </c>
      <c r="P1832" s="52" t="inlineStr">
        <is>
          <t>Flat</t>
        </is>
      </c>
      <c r="Q1832" s="52" t="inlineStr">
        <is>
          <t>Metal</t>
        </is>
      </c>
      <c r="R1832" s="54" t="n">
        <v>0.45</v>
      </c>
      <c r="S1832" s="54" t="n">
        <v>0.35</v>
      </c>
      <c r="T1832" s="54" t="n">
        <v>0.15</v>
      </c>
      <c r="U1832" s="54" t="n">
        <v>0</v>
      </c>
      <c r="V1832" s="52" t="inlineStr">
        <is>
          <t>No</t>
        </is>
      </c>
      <c r="W1832" s="52" t="inlineStr">
        <is>
          <t>No</t>
        </is>
      </c>
      <c r="X1832" s="52" t="inlineStr">
        <is>
          <t>-</t>
        </is>
      </c>
      <c r="Y1832" s="52" t="inlineStr">
        <is>
          <t>One turn of a concertina coil</t>
        </is>
      </c>
    </row>
    <row r="1833" outlineLevel="1">
      <c r="A1833" s="52" t="inlineStr">
        <is>
          <t>BASE-456</t>
        </is>
      </c>
      <c r="B1833" s="52" t="inlineStr">
        <is>
          <t>Base</t>
        </is>
      </c>
      <c r="C1833" s="58" t="inlineStr">
        <is>
          <t>Cylinder</t>
        </is>
      </c>
      <c r="D1833" s="60" t="inlineStr">
        <is>
          <t>Wire coil turn</t>
        </is>
      </c>
      <c r="E1833" s="52" t="inlineStr">
        <is>
          <t>BASE-246</t>
        </is>
      </c>
      <c r="F1833" s="52" t="n">
        <v>2</v>
      </c>
      <c r="G1833" s="54" t="n">
        <v>0.0350000001</v>
      </c>
      <c r="H1833" s="54" t="n">
        <v>0.0350000001</v>
      </c>
      <c r="I1833" s="54" t="n">
        <v>0.404970109</v>
      </c>
      <c r="J1833" s="54" t="n">
        <v>0</v>
      </c>
      <c r="K1833" s="54" t="n">
        <v>74.0568619</v>
      </c>
      <c r="L1833" s="54" t="n">
        <v>0</v>
      </c>
      <c r="M1833" s="54" t="n">
        <v>-27.5717125</v>
      </c>
      <c r="N1833" s="54" t="n">
        <v>2.12908959</v>
      </c>
      <c r="O1833" s="54" t="n">
        <v>-19.8958473</v>
      </c>
      <c r="P1833" s="52" t="inlineStr">
        <is>
          <t>Flat</t>
        </is>
      </c>
      <c r="Q1833" s="52" t="inlineStr">
        <is>
          <t>Metal</t>
        </is>
      </c>
      <c r="R1833" s="54" t="n">
        <v>0.45</v>
      </c>
      <c r="S1833" s="54" t="n">
        <v>0.35</v>
      </c>
      <c r="T1833" s="54" t="n">
        <v>0.15</v>
      </c>
      <c r="U1833" s="54" t="n">
        <v>0</v>
      </c>
      <c r="V1833" s="52" t="inlineStr">
        <is>
          <t>No</t>
        </is>
      </c>
      <c r="W1833" s="52" t="inlineStr">
        <is>
          <t>No</t>
        </is>
      </c>
      <c r="X1833" s="52" t="inlineStr">
        <is>
          <t>-</t>
        </is>
      </c>
      <c r="Y1833" s="52" t="inlineStr">
        <is>
          <t>One turn of a concertina coil</t>
        </is>
      </c>
    </row>
    <row r="1834" outlineLevel="1">
      <c r="A1834" s="52" t="inlineStr">
        <is>
          <t>BASE-457</t>
        </is>
      </c>
      <c r="B1834" s="52" t="inlineStr">
        <is>
          <t>Base</t>
        </is>
      </c>
      <c r="C1834" s="58" t="inlineStr">
        <is>
          <t>Cylinder</t>
        </is>
      </c>
      <c r="D1834" s="60" t="inlineStr">
        <is>
          <t>Wire coil turn</t>
        </is>
      </c>
      <c r="E1834" s="52" t="inlineStr">
        <is>
          <t>BASE-246</t>
        </is>
      </c>
      <c r="F1834" s="52" t="n">
        <v>2</v>
      </c>
      <c r="G1834" s="54" t="n">
        <v>0.0350000001</v>
      </c>
      <c r="H1834" s="54" t="n">
        <v>0.0350000001</v>
      </c>
      <c r="I1834" s="54" t="n">
        <v>0.40496853</v>
      </c>
      <c r="J1834" s="54" t="n">
        <v>54.3537025</v>
      </c>
      <c r="K1834" s="54" t="n">
        <v>90.21577449999999</v>
      </c>
      <c r="L1834" s="54" t="n">
        <v>0</v>
      </c>
      <c r="M1834" s="54" t="n">
        <v>-27.2590141</v>
      </c>
      <c r="N1834" s="54" t="n">
        <v>1.96454477</v>
      </c>
      <c r="O1834" s="54" t="n">
        <v>-19.8406734</v>
      </c>
      <c r="P1834" s="52" t="inlineStr">
        <is>
          <t>Flat</t>
        </is>
      </c>
      <c r="Q1834" s="52" t="inlineStr">
        <is>
          <t>Metal</t>
        </is>
      </c>
      <c r="R1834" s="54" t="n">
        <v>0.45</v>
      </c>
      <c r="S1834" s="54" t="n">
        <v>0.35</v>
      </c>
      <c r="T1834" s="54" t="n">
        <v>0.15</v>
      </c>
      <c r="U1834" s="54" t="n">
        <v>0</v>
      </c>
      <c r="V1834" s="52" t="inlineStr">
        <is>
          <t>No</t>
        </is>
      </c>
      <c r="W1834" s="52" t="inlineStr">
        <is>
          <t>No</t>
        </is>
      </c>
      <c r="X1834" s="52" t="inlineStr">
        <is>
          <t>-</t>
        </is>
      </c>
      <c r="Y1834" s="52" t="inlineStr">
        <is>
          <t>One turn of a concertina coil</t>
        </is>
      </c>
    </row>
    <row r="1835" outlineLevel="1">
      <c r="A1835" s="52" t="inlineStr">
        <is>
          <t>BASE-458</t>
        </is>
      </c>
      <c r="B1835" s="52" t="inlineStr">
        <is>
          <t>Base</t>
        </is>
      </c>
      <c r="C1835" s="58" t="inlineStr">
        <is>
          <t>Cylinder</t>
        </is>
      </c>
      <c r="D1835" s="60" t="inlineStr">
        <is>
          <t>Wire coil turn</t>
        </is>
      </c>
      <c r="E1835" s="52" t="inlineStr">
        <is>
          <t>BASE-246</t>
        </is>
      </c>
      <c r="F1835" s="52" t="n">
        <v>2</v>
      </c>
      <c r="G1835" s="54" t="n">
        <v>0.0350000001</v>
      </c>
      <c r="H1835" s="54" t="n">
        <v>0.0350000001</v>
      </c>
      <c r="I1835" s="54" t="n">
        <v>0.404969245</v>
      </c>
      <c r="J1835" s="54" t="n">
        <v>54.353569</v>
      </c>
      <c r="K1835" s="54" t="n">
        <v>-162.553055</v>
      </c>
      <c r="L1835" s="54" t="n">
        <v>0</v>
      </c>
      <c r="M1835" s="54" t="n">
        <v>-27.1763916</v>
      </c>
      <c r="N1835" s="54" t="n">
        <v>1.63545513</v>
      </c>
      <c r="O1835" s="54" t="n">
        <v>-19.9536934</v>
      </c>
      <c r="P1835" s="52" t="inlineStr">
        <is>
          <t>Flat</t>
        </is>
      </c>
      <c r="Q1835" s="52" t="inlineStr">
        <is>
          <t>Metal</t>
        </is>
      </c>
      <c r="R1835" s="54" t="n">
        <v>0.45</v>
      </c>
      <c r="S1835" s="54" t="n">
        <v>0.35</v>
      </c>
      <c r="T1835" s="54" t="n">
        <v>0.15</v>
      </c>
      <c r="U1835" s="54" t="n">
        <v>0</v>
      </c>
      <c r="V1835" s="52" t="inlineStr">
        <is>
          <t>No</t>
        </is>
      </c>
      <c r="W1835" s="52" t="inlineStr">
        <is>
          <t>No</t>
        </is>
      </c>
      <c r="X1835" s="52" t="inlineStr">
        <is>
          <t>-</t>
        </is>
      </c>
      <c r="Y1835" s="52" t="inlineStr">
        <is>
          <t>One turn of a concertina coil</t>
        </is>
      </c>
    </row>
    <row r="1836" outlineLevel="1">
      <c r="A1836" s="52" t="inlineStr">
        <is>
          <t>BASE-459</t>
        </is>
      </c>
      <c r="B1836" s="52" t="inlineStr">
        <is>
          <t>Base</t>
        </is>
      </c>
      <c r="C1836" s="58" t="inlineStr">
        <is>
          <t>Cylinder</t>
        </is>
      </c>
      <c r="D1836" s="60" t="inlineStr">
        <is>
          <t>Wire coil turn</t>
        </is>
      </c>
      <c r="E1836" s="52" t="inlineStr">
        <is>
          <t>BASE-246</t>
        </is>
      </c>
      <c r="F1836" s="52" t="n">
        <v>2</v>
      </c>
      <c r="G1836" s="54" t="n">
        <v>0.0350000001</v>
      </c>
      <c r="H1836" s="54" t="n">
        <v>0.0350000001</v>
      </c>
      <c r="I1836" s="54" t="n">
        <v>0.404967815</v>
      </c>
      <c r="J1836" s="54" t="n">
        <v>0</v>
      </c>
      <c r="K1836" s="54" t="n">
        <v>-146.392853</v>
      </c>
      <c r="L1836" s="54" t="n">
        <v>0</v>
      </c>
      <c r="M1836" s="54" t="n">
        <v>-27.3238449</v>
      </c>
      <c r="N1836" s="54" t="n">
        <v>1.47091031</v>
      </c>
      <c r="O1836" s="54" t="n">
        <v>-20.2349091</v>
      </c>
      <c r="P1836" s="52" t="inlineStr">
        <is>
          <t>Flat</t>
        </is>
      </c>
      <c r="Q1836" s="52" t="inlineStr">
        <is>
          <t>Metal</t>
        </is>
      </c>
      <c r="R1836" s="54" t="n">
        <v>0.45</v>
      </c>
      <c r="S1836" s="54" t="n">
        <v>0.35</v>
      </c>
      <c r="T1836" s="54" t="n">
        <v>0.15</v>
      </c>
      <c r="U1836" s="54" t="n">
        <v>0</v>
      </c>
      <c r="V1836" s="52" t="inlineStr">
        <is>
          <t>No</t>
        </is>
      </c>
      <c r="W1836" s="52" t="inlineStr">
        <is>
          <t>No</t>
        </is>
      </c>
      <c r="X1836" s="52" t="inlineStr">
        <is>
          <t>-</t>
        </is>
      </c>
      <c r="Y1836" s="52" t="inlineStr">
        <is>
          <t>One turn of a concertina coil</t>
        </is>
      </c>
    </row>
    <row r="1837" outlineLevel="1">
      <c r="A1837" s="52" t="inlineStr">
        <is>
          <t>BASE-460</t>
        </is>
      </c>
      <c r="B1837" s="52" t="inlineStr">
        <is>
          <t>Base</t>
        </is>
      </c>
      <c r="C1837" s="58" t="inlineStr">
        <is>
          <t>Cylinder</t>
        </is>
      </c>
      <c r="D1837" s="60" t="inlineStr">
        <is>
          <t>Wire coil turn</t>
        </is>
      </c>
      <c r="E1837" s="52" t="inlineStr">
        <is>
          <t>BASE-246</t>
        </is>
      </c>
      <c r="F1837" s="52" t="n">
        <v>2</v>
      </c>
      <c r="G1837" s="54" t="n">
        <v>0.0350000001</v>
      </c>
      <c r="H1837" s="54" t="n">
        <v>0.0350000001</v>
      </c>
      <c r="I1837" s="54" t="n">
        <v>0.404970706</v>
      </c>
      <c r="J1837" s="54" t="n">
        <v>-54.3533058</v>
      </c>
      <c r="K1837" s="54" t="n">
        <v>-162.55275</v>
      </c>
      <c r="L1837" s="54" t="n">
        <v>0</v>
      </c>
      <c r="M1837" s="54" t="n">
        <v>-27.4713001</v>
      </c>
      <c r="N1837" s="54" t="n">
        <v>1.63545513</v>
      </c>
      <c r="O1837" s="54" t="n">
        <v>-20.5161247</v>
      </c>
      <c r="P1837" s="52" t="inlineStr">
        <is>
          <t>Flat</t>
        </is>
      </c>
      <c r="Q1837" s="52" t="inlineStr">
        <is>
          <t>Metal</t>
        </is>
      </c>
      <c r="R1837" s="54" t="n">
        <v>0.45</v>
      </c>
      <c r="S1837" s="54" t="n">
        <v>0.35</v>
      </c>
      <c r="T1837" s="54" t="n">
        <v>0.15</v>
      </c>
      <c r="U1837" s="54" t="n">
        <v>0</v>
      </c>
      <c r="V1837" s="52" t="inlineStr">
        <is>
          <t>No</t>
        </is>
      </c>
      <c r="W1837" s="52" t="inlineStr">
        <is>
          <t>No</t>
        </is>
      </c>
      <c r="X1837" s="52" t="inlineStr">
        <is>
          <t>-</t>
        </is>
      </c>
      <c r="Y1837" s="52" t="inlineStr">
        <is>
          <t>One turn of a concertina coil</t>
        </is>
      </c>
    </row>
    <row r="1838" outlineLevel="1">
      <c r="A1838" s="52" t="inlineStr">
        <is>
          <t>BASE-461</t>
        </is>
      </c>
      <c r="B1838" s="52" t="inlineStr">
        <is>
          <t>Base</t>
        </is>
      </c>
      <c r="C1838" s="58" t="inlineStr">
        <is>
          <t>Cylinder</t>
        </is>
      </c>
      <c r="D1838" s="60" t="inlineStr">
        <is>
          <t>Razor strand</t>
        </is>
      </c>
      <c r="E1838" s="52" t="inlineStr">
        <is>
          <t>BASE-246</t>
        </is>
      </c>
      <c r="F1838" s="52" t="n">
        <v>2</v>
      </c>
      <c r="G1838" s="54" t="n">
        <v>0.0299999993</v>
      </c>
      <c r="H1838" s="54" t="n">
        <v>0.0299999993</v>
      </c>
      <c r="I1838" s="54" t="n">
        <v>3.99076295</v>
      </c>
      <c r="J1838" s="54" t="n">
        <v>0</v>
      </c>
      <c r="K1838" s="54" t="n">
        <v>147.196259</v>
      </c>
      <c r="L1838" s="54" t="n">
        <v>0</v>
      </c>
      <c r="M1838" s="54" t="n">
        <v>-28.5288029</v>
      </c>
      <c r="N1838" s="54" t="n">
        <v>2.0999999</v>
      </c>
      <c r="O1838" s="54" t="n">
        <v>-18.3881989</v>
      </c>
      <c r="P1838" s="52" t="inlineStr">
        <is>
          <t>Flat</t>
        </is>
      </c>
      <c r="Q1838" s="52" t="inlineStr">
        <is>
          <t>Metal</t>
        </is>
      </c>
      <c r="R1838" s="54" t="n">
        <v>0.45</v>
      </c>
      <c r="S1838" s="54" t="n">
        <v>0.35</v>
      </c>
      <c r="T1838" s="54" t="n">
        <v>0.15</v>
      </c>
      <c r="U1838" s="54" t="n">
        <v>0</v>
      </c>
      <c r="V1838" s="52" t="inlineStr">
        <is>
          <t>No</t>
        </is>
      </c>
      <c r="W1838" s="52" t="inlineStr">
        <is>
          <t>No</t>
        </is>
      </c>
      <c r="X1838" s="52" t="inlineStr">
        <is>
          <t>-</t>
        </is>
      </c>
      <c r="Y1838" s="52" t="inlineStr">
        <is>
          <t>Strand tying neighbouring coils</t>
        </is>
      </c>
    </row>
    <row r="1839" outlineLevel="1">
      <c r="A1839" s="52" t="inlineStr">
        <is>
          <t>BASE-462</t>
        </is>
      </c>
      <c r="B1839" s="52" t="inlineStr">
        <is>
          <t>Base</t>
        </is>
      </c>
      <c r="C1839" s="58" t="inlineStr">
        <is>
          <t>Cylinder</t>
        </is>
      </c>
      <c r="D1839" s="60" t="inlineStr">
        <is>
          <t>Wire coil turn</t>
        </is>
      </c>
      <c r="E1839" s="52" t="inlineStr">
        <is>
          <t>BASE-246</t>
        </is>
      </c>
      <c r="F1839" s="52" t="n">
        <v>2</v>
      </c>
      <c r="G1839" s="54" t="n">
        <v>0.0350000001</v>
      </c>
      <c r="H1839" s="54" t="n">
        <v>0.0350000001</v>
      </c>
      <c r="I1839" s="54" t="n">
        <v>0.404970497</v>
      </c>
      <c r="J1839" s="54" t="n">
        <v>-54.3533173</v>
      </c>
      <c r="K1839" s="54" t="n">
        <v>83.4867249</v>
      </c>
      <c r="L1839" s="54" t="n">
        <v>0</v>
      </c>
      <c r="M1839" s="54" t="n">
        <v>-25.3546104</v>
      </c>
      <c r="N1839" s="54" t="n">
        <v>1.96454477</v>
      </c>
      <c r="O1839" s="54" t="n">
        <v>-23.0808907</v>
      </c>
      <c r="P1839" s="52" t="inlineStr">
        <is>
          <t>Flat</t>
        </is>
      </c>
      <c r="Q1839" s="52" t="inlineStr">
        <is>
          <t>Metal</t>
        </is>
      </c>
      <c r="R1839" s="54" t="n">
        <v>0.45</v>
      </c>
      <c r="S1839" s="54" t="n">
        <v>0.35</v>
      </c>
      <c r="T1839" s="54" t="n">
        <v>0.15</v>
      </c>
      <c r="U1839" s="54" t="n">
        <v>0</v>
      </c>
      <c r="V1839" s="52" t="inlineStr">
        <is>
          <t>No</t>
        </is>
      </c>
      <c r="W1839" s="52" t="inlineStr">
        <is>
          <t>No</t>
        </is>
      </c>
      <c r="X1839" s="52" t="inlineStr">
        <is>
          <t>-</t>
        </is>
      </c>
      <c r="Y1839" s="52" t="inlineStr">
        <is>
          <t>One turn of a concertina coil</t>
        </is>
      </c>
    </row>
    <row r="1840" outlineLevel="1">
      <c r="A1840" s="52" t="inlineStr">
        <is>
          <t>BASE-463</t>
        </is>
      </c>
      <c r="B1840" s="52" t="inlineStr">
        <is>
          <t>Base</t>
        </is>
      </c>
      <c r="C1840" s="58" t="inlineStr">
        <is>
          <t>Cylinder</t>
        </is>
      </c>
      <c r="D1840" s="60" t="inlineStr">
        <is>
          <t>Wire coil turn</t>
        </is>
      </c>
      <c r="E1840" s="52" t="inlineStr">
        <is>
          <t>BASE-246</t>
        </is>
      </c>
      <c r="F1840" s="52" t="n">
        <v>2</v>
      </c>
      <c r="G1840" s="54" t="n">
        <v>0.0350000001</v>
      </c>
      <c r="H1840" s="54" t="n">
        <v>0.0350000001</v>
      </c>
      <c r="I1840" s="54" t="n">
        <v>0.404966086</v>
      </c>
      <c r="J1840" s="54" t="n">
        <v>0</v>
      </c>
      <c r="K1840" s="54" t="n">
        <v>67.3278198</v>
      </c>
      <c r="L1840" s="54" t="n">
        <v>0</v>
      </c>
      <c r="M1840" s="54" t="n">
        <v>-25.0505295</v>
      </c>
      <c r="N1840" s="54" t="n">
        <v>2.12908959</v>
      </c>
      <c r="O1840" s="54" t="n">
        <v>-22.9894562</v>
      </c>
      <c r="P1840" s="52" t="inlineStr">
        <is>
          <t>Flat</t>
        </is>
      </c>
      <c r="Q1840" s="52" t="inlineStr">
        <is>
          <t>Metal</t>
        </is>
      </c>
      <c r="R1840" s="54" t="n">
        <v>0.45</v>
      </c>
      <c r="S1840" s="54" t="n">
        <v>0.35</v>
      </c>
      <c r="T1840" s="54" t="n">
        <v>0.15</v>
      </c>
      <c r="U1840" s="54" t="n">
        <v>0</v>
      </c>
      <c r="V1840" s="52" t="inlineStr">
        <is>
          <t>No</t>
        </is>
      </c>
      <c r="W1840" s="52" t="inlineStr">
        <is>
          <t>No</t>
        </is>
      </c>
      <c r="X1840" s="52" t="inlineStr">
        <is>
          <t>-</t>
        </is>
      </c>
      <c r="Y1840" s="52" t="inlineStr">
        <is>
          <t>One turn of a concertina coil</t>
        </is>
      </c>
    </row>
    <row r="1841" outlineLevel="1">
      <c r="A1841" s="52" t="inlineStr">
        <is>
          <t>BASE-464</t>
        </is>
      </c>
      <c r="B1841" s="52" t="inlineStr">
        <is>
          <t>Base</t>
        </is>
      </c>
      <c r="C1841" s="58" t="inlineStr">
        <is>
          <t>Cylinder</t>
        </is>
      </c>
      <c r="D1841" s="60" t="inlineStr">
        <is>
          <t>Wire coil turn</t>
        </is>
      </c>
      <c r="E1841" s="52" t="inlineStr">
        <is>
          <t>BASE-246</t>
        </is>
      </c>
      <c r="F1841" s="52" t="n">
        <v>2</v>
      </c>
      <c r="G1841" s="54" t="n">
        <v>0.0350000001</v>
      </c>
      <c r="H1841" s="54" t="n">
        <v>0.0350000001</v>
      </c>
      <c r="I1841" s="54" t="n">
        <v>0.404970497</v>
      </c>
      <c r="J1841" s="54" t="n">
        <v>54.3533173</v>
      </c>
      <c r="K1841" s="54" t="n">
        <v>83.4867249</v>
      </c>
      <c r="L1841" s="54" t="n">
        <v>0</v>
      </c>
      <c r="M1841" s="54" t="n">
        <v>-24.7464485</v>
      </c>
      <c r="N1841" s="54" t="n">
        <v>1.96454477</v>
      </c>
      <c r="O1841" s="54" t="n">
        <v>-22.8980217</v>
      </c>
      <c r="P1841" s="52" t="inlineStr">
        <is>
          <t>Flat</t>
        </is>
      </c>
      <c r="Q1841" s="52" t="inlineStr">
        <is>
          <t>Metal</t>
        </is>
      </c>
      <c r="R1841" s="54" t="n">
        <v>0.45</v>
      </c>
      <c r="S1841" s="54" t="n">
        <v>0.35</v>
      </c>
      <c r="T1841" s="54" t="n">
        <v>0.15</v>
      </c>
      <c r="U1841" s="54" t="n">
        <v>0</v>
      </c>
      <c r="V1841" s="52" t="inlineStr">
        <is>
          <t>No</t>
        </is>
      </c>
      <c r="W1841" s="52" t="inlineStr">
        <is>
          <t>No</t>
        </is>
      </c>
      <c r="X1841" s="52" t="inlineStr">
        <is>
          <t>-</t>
        </is>
      </c>
      <c r="Y1841" s="52" t="inlineStr">
        <is>
          <t>One turn of a concertina coil</t>
        </is>
      </c>
    </row>
    <row r="1842" outlineLevel="1">
      <c r="A1842" s="52" t="inlineStr">
        <is>
          <t>BASE-465</t>
        </is>
      </c>
      <c r="B1842" s="52" t="inlineStr">
        <is>
          <t>Base</t>
        </is>
      </c>
      <c r="C1842" s="58" t="inlineStr">
        <is>
          <t>Cylinder</t>
        </is>
      </c>
      <c r="D1842" s="60" t="inlineStr">
        <is>
          <t>Wire coil turn</t>
        </is>
      </c>
      <c r="E1842" s="52" t="inlineStr">
        <is>
          <t>BASE-246</t>
        </is>
      </c>
      <c r="F1842" s="52" t="n">
        <v>2</v>
      </c>
      <c r="G1842" s="54" t="n">
        <v>0.0350000001</v>
      </c>
      <c r="H1842" s="54" t="n">
        <v>0.0350000001</v>
      </c>
      <c r="I1842" s="54" t="n">
        <v>0.404969633</v>
      </c>
      <c r="J1842" s="54" t="n">
        <v>54.3534966</v>
      </c>
      <c r="K1842" s="54" t="n">
        <v>-169.281525</v>
      </c>
      <c r="L1842" s="54" t="n">
        <v>0</v>
      </c>
      <c r="M1842" s="54" t="n">
        <v>-24.6511536</v>
      </c>
      <c r="N1842" s="54" t="n">
        <v>1.63545513</v>
      </c>
      <c r="O1842" s="54" t="n">
        <v>-23.0005817</v>
      </c>
      <c r="P1842" s="52" t="inlineStr">
        <is>
          <t>Flat</t>
        </is>
      </c>
      <c r="Q1842" s="52" t="inlineStr">
        <is>
          <t>Metal</t>
        </is>
      </c>
      <c r="R1842" s="54" t="n">
        <v>0.45</v>
      </c>
      <c r="S1842" s="54" t="n">
        <v>0.35</v>
      </c>
      <c r="T1842" s="54" t="n">
        <v>0.15</v>
      </c>
      <c r="U1842" s="54" t="n">
        <v>0</v>
      </c>
      <c r="V1842" s="52" t="inlineStr">
        <is>
          <t>No</t>
        </is>
      </c>
      <c r="W1842" s="52" t="inlineStr">
        <is>
          <t>No</t>
        </is>
      </c>
      <c r="X1842" s="52" t="inlineStr">
        <is>
          <t>-</t>
        </is>
      </c>
      <c r="Y1842" s="52" t="inlineStr">
        <is>
          <t>One turn of a concertina coil</t>
        </is>
      </c>
    </row>
    <row r="1843" outlineLevel="1">
      <c r="A1843" s="52" t="inlineStr">
        <is>
          <t>BASE-466</t>
        </is>
      </c>
      <c r="B1843" s="52" t="inlineStr">
        <is>
          <t>Base</t>
        </is>
      </c>
      <c r="C1843" s="58" t="inlineStr">
        <is>
          <t>Cylinder</t>
        </is>
      </c>
      <c r="D1843" s="60" t="inlineStr">
        <is>
          <t>Wire coil turn</t>
        </is>
      </c>
      <c r="E1843" s="52" t="inlineStr">
        <is>
          <t>BASE-246</t>
        </is>
      </c>
      <c r="F1843" s="52" t="n">
        <v>2</v>
      </c>
      <c r="G1843" s="54" t="n">
        <v>0.0350000001</v>
      </c>
      <c r="H1843" s="54" t="n">
        <v>0.0350000001</v>
      </c>
      <c r="I1843" s="54" t="n">
        <v>0.404969215</v>
      </c>
      <c r="J1843" s="54" t="n">
        <v>0</v>
      </c>
      <c r="K1843" s="54" t="n">
        <v>-153.122131</v>
      </c>
      <c r="L1843" s="54" t="n">
        <v>0</v>
      </c>
      <c r="M1843" s="54" t="n">
        <v>-24.7646408</v>
      </c>
      <c r="N1843" s="54" t="n">
        <v>1.47091031</v>
      </c>
      <c r="O1843" s="54" t="n">
        <v>-23.2971382</v>
      </c>
      <c r="P1843" s="52" t="inlineStr">
        <is>
          <t>Flat</t>
        </is>
      </c>
      <c r="Q1843" s="52" t="inlineStr">
        <is>
          <t>Metal</t>
        </is>
      </c>
      <c r="R1843" s="54" t="n">
        <v>0.45</v>
      </c>
      <c r="S1843" s="54" t="n">
        <v>0.35</v>
      </c>
      <c r="T1843" s="54" t="n">
        <v>0.15</v>
      </c>
      <c r="U1843" s="54" t="n">
        <v>0</v>
      </c>
      <c r="V1843" s="52" t="inlineStr">
        <is>
          <t>No</t>
        </is>
      </c>
      <c r="W1843" s="52" t="inlineStr">
        <is>
          <t>No</t>
        </is>
      </c>
      <c r="X1843" s="52" t="inlineStr">
        <is>
          <t>-</t>
        </is>
      </c>
      <c r="Y1843" s="52" t="inlineStr">
        <is>
          <t>One turn of a concertina coil</t>
        </is>
      </c>
    </row>
    <row r="1844" outlineLevel="1">
      <c r="A1844" s="52" t="inlineStr">
        <is>
          <t>BASE-467</t>
        </is>
      </c>
      <c r="B1844" s="52" t="inlineStr">
        <is>
          <t>Base</t>
        </is>
      </c>
      <c r="C1844" s="58" t="inlineStr">
        <is>
          <t>Cylinder</t>
        </is>
      </c>
      <c r="D1844" s="60" t="inlineStr">
        <is>
          <t>Wire coil turn</t>
        </is>
      </c>
      <c r="E1844" s="52" t="inlineStr">
        <is>
          <t>BASE-246</t>
        </is>
      </c>
      <c r="F1844" s="52" t="n">
        <v>2</v>
      </c>
      <c r="G1844" s="54" t="n">
        <v>0.0350000001</v>
      </c>
      <c r="H1844" s="54" t="n">
        <v>0.0350000001</v>
      </c>
      <c r="I1844" s="54" t="n">
        <v>0.404969722</v>
      </c>
      <c r="J1844" s="54" t="n">
        <v>-54.3535004</v>
      </c>
      <c r="K1844" s="54" t="n">
        <v>-169.281525</v>
      </c>
      <c r="L1844" s="54" t="n">
        <v>0</v>
      </c>
      <c r="M1844" s="54" t="n">
        <v>-24.8781281</v>
      </c>
      <c r="N1844" s="54" t="n">
        <v>1.63545513</v>
      </c>
      <c r="O1844" s="54" t="n">
        <v>-23.5936947</v>
      </c>
      <c r="P1844" s="52" t="inlineStr">
        <is>
          <t>Flat</t>
        </is>
      </c>
      <c r="Q1844" s="52" t="inlineStr">
        <is>
          <t>Metal</t>
        </is>
      </c>
      <c r="R1844" s="54" t="n">
        <v>0.45</v>
      </c>
      <c r="S1844" s="54" t="n">
        <v>0.35</v>
      </c>
      <c r="T1844" s="54" t="n">
        <v>0.15</v>
      </c>
      <c r="U1844" s="54" t="n">
        <v>0</v>
      </c>
      <c r="V1844" s="52" t="inlineStr">
        <is>
          <t>No</t>
        </is>
      </c>
      <c r="W1844" s="52" t="inlineStr">
        <is>
          <t>No</t>
        </is>
      </c>
      <c r="X1844" s="52" t="inlineStr">
        <is>
          <t>-</t>
        </is>
      </c>
      <c r="Y1844" s="52" t="inlineStr">
        <is>
          <t>One turn of a concertina coil</t>
        </is>
      </c>
    </row>
    <row r="1845" outlineLevel="1">
      <c r="A1845" s="52" t="inlineStr">
        <is>
          <t>BASE-468</t>
        </is>
      </c>
      <c r="B1845" s="52" t="inlineStr">
        <is>
          <t>Base</t>
        </is>
      </c>
      <c r="C1845" s="58" t="inlineStr">
        <is>
          <t>Cylinder</t>
        </is>
      </c>
      <c r="D1845" s="60" t="inlineStr">
        <is>
          <t>Razor strand</t>
        </is>
      </c>
      <c r="E1845" s="52" t="inlineStr">
        <is>
          <t>BASE-246</t>
        </is>
      </c>
      <c r="F1845" s="52" t="n">
        <v>2</v>
      </c>
      <c r="G1845" s="54" t="n">
        <v>0.0299999993</v>
      </c>
      <c r="H1845" s="54" t="n">
        <v>0.0299999993</v>
      </c>
      <c r="I1845" s="54" t="n">
        <v>3.99076033</v>
      </c>
      <c r="J1845" s="54" t="n">
        <v>0</v>
      </c>
      <c r="K1845" s="54" t="n">
        <v>140.467285</v>
      </c>
      <c r="L1845" s="54" t="n">
        <v>0</v>
      </c>
      <c r="M1845" s="54" t="n">
        <v>-26.177681</v>
      </c>
      <c r="N1845" s="54" t="n">
        <v>2.0999999</v>
      </c>
      <c r="O1845" s="54" t="n">
        <v>-21.6043377</v>
      </c>
      <c r="P1845" s="52" t="inlineStr">
        <is>
          <t>Flat</t>
        </is>
      </c>
      <c r="Q1845" s="52" t="inlineStr">
        <is>
          <t>Metal</t>
        </is>
      </c>
      <c r="R1845" s="54" t="n">
        <v>0.45</v>
      </c>
      <c r="S1845" s="54" t="n">
        <v>0.35</v>
      </c>
      <c r="T1845" s="54" t="n">
        <v>0.15</v>
      </c>
      <c r="U1845" s="54" t="n">
        <v>0</v>
      </c>
      <c r="V1845" s="52" t="inlineStr">
        <is>
          <t>No</t>
        </is>
      </c>
      <c r="W1845" s="52" t="inlineStr">
        <is>
          <t>No</t>
        </is>
      </c>
      <c r="X1845" s="52" t="inlineStr">
        <is>
          <t>-</t>
        </is>
      </c>
      <c r="Y1845" s="52" t="inlineStr">
        <is>
          <t>Strand tying neighbouring coils</t>
        </is>
      </c>
    </row>
    <row r="1846" outlineLevel="1">
      <c r="A1846" s="52" t="inlineStr">
        <is>
          <t>BASE-469</t>
        </is>
      </c>
      <c r="B1846" s="52" t="inlineStr">
        <is>
          <t>Base</t>
        </is>
      </c>
      <c r="C1846" s="58" t="inlineStr">
        <is>
          <t>Cylinder</t>
        </is>
      </c>
      <c r="D1846" s="60" t="inlineStr">
        <is>
          <t>Wire coil turn</t>
        </is>
      </c>
      <c r="E1846" s="52" t="inlineStr">
        <is>
          <t>BASE-246</t>
        </is>
      </c>
      <c r="F1846" s="52" t="n">
        <v>2</v>
      </c>
      <c r="G1846" s="54" t="n">
        <v>0.0350000001</v>
      </c>
      <c r="H1846" s="54" t="n">
        <v>0.0350000001</v>
      </c>
      <c r="I1846" s="54" t="n">
        <v>0.4049685</v>
      </c>
      <c r="J1846" s="54" t="n">
        <v>-54.3537102</v>
      </c>
      <c r="K1846" s="54" t="n">
        <v>76.7582321</v>
      </c>
      <c r="L1846" s="54" t="n">
        <v>0</v>
      </c>
      <c r="M1846" s="54" t="n">
        <v>-22.475502</v>
      </c>
      <c r="N1846" s="54" t="n">
        <v>1.96454477</v>
      </c>
      <c r="O1846" s="54" t="n">
        <v>-25.8927727</v>
      </c>
      <c r="P1846" s="52" t="inlineStr">
        <is>
          <t>Flat</t>
        </is>
      </c>
      <c r="Q1846" s="52" t="inlineStr">
        <is>
          <t>Metal</t>
        </is>
      </c>
      <c r="R1846" s="54" t="n">
        <v>0.45</v>
      </c>
      <c r="S1846" s="54" t="n">
        <v>0.35</v>
      </c>
      <c r="T1846" s="54" t="n">
        <v>0.15</v>
      </c>
      <c r="U1846" s="54" t="n">
        <v>0</v>
      </c>
      <c r="V1846" s="52" t="inlineStr">
        <is>
          <t>No</t>
        </is>
      </c>
      <c r="W1846" s="52" t="inlineStr">
        <is>
          <t>No</t>
        </is>
      </c>
      <c r="X1846" s="52" t="inlineStr">
        <is>
          <t>-</t>
        </is>
      </c>
      <c r="Y1846" s="52" t="inlineStr">
        <is>
          <t>One turn of a concertina coil</t>
        </is>
      </c>
    </row>
    <row r="1847" outlineLevel="1">
      <c r="A1847" s="52" t="inlineStr">
        <is>
          <t>BASE-470</t>
        </is>
      </c>
      <c r="B1847" s="52" t="inlineStr">
        <is>
          <t>Base</t>
        </is>
      </c>
      <c r="C1847" s="58" t="inlineStr">
        <is>
          <t>Cylinder</t>
        </is>
      </c>
      <c r="D1847" s="60" t="inlineStr">
        <is>
          <t>Wire coil turn</t>
        </is>
      </c>
      <c r="E1847" s="52" t="inlineStr">
        <is>
          <t>BASE-246</t>
        </is>
      </c>
      <c r="F1847" s="52" t="n">
        <v>2</v>
      </c>
      <c r="G1847" s="54" t="n">
        <v>0.0350000001</v>
      </c>
      <c r="H1847" s="54" t="n">
        <v>0.0350000001</v>
      </c>
      <c r="I1847" s="54" t="n">
        <v>0.404971391</v>
      </c>
      <c r="J1847" s="54" t="n">
        <v>0</v>
      </c>
      <c r="K1847" s="54" t="n">
        <v>60.5985985</v>
      </c>
      <c r="L1847" s="54" t="n">
        <v>0</v>
      </c>
      <c r="M1847" s="54" t="n">
        <v>-22.1842308</v>
      </c>
      <c r="N1847" s="54" t="n">
        <v>2.12908959</v>
      </c>
      <c r="O1847" s="54" t="n">
        <v>-25.7663364</v>
      </c>
      <c r="P1847" s="52" t="inlineStr">
        <is>
          <t>Flat</t>
        </is>
      </c>
      <c r="Q1847" s="52" t="inlineStr">
        <is>
          <t>Metal</t>
        </is>
      </c>
      <c r="R1847" s="54" t="n">
        <v>0.45</v>
      </c>
      <c r="S1847" s="54" t="n">
        <v>0.35</v>
      </c>
      <c r="T1847" s="54" t="n">
        <v>0.15</v>
      </c>
      <c r="U1847" s="54" t="n">
        <v>0</v>
      </c>
      <c r="V1847" s="52" t="inlineStr">
        <is>
          <t>No</t>
        </is>
      </c>
      <c r="W1847" s="52" t="inlineStr">
        <is>
          <t>No</t>
        </is>
      </c>
      <c r="X1847" s="52" t="inlineStr">
        <is>
          <t>-</t>
        </is>
      </c>
      <c r="Y1847" s="52" t="inlineStr">
        <is>
          <t>One turn of a concertina coil</t>
        </is>
      </c>
    </row>
    <row r="1848" outlineLevel="1">
      <c r="A1848" s="52" t="inlineStr">
        <is>
          <t>BASE-471</t>
        </is>
      </c>
      <c r="B1848" s="52" t="inlineStr">
        <is>
          <t>Base</t>
        </is>
      </c>
      <c r="C1848" s="58" t="inlineStr">
        <is>
          <t>Cylinder</t>
        </is>
      </c>
      <c r="D1848" s="60" t="inlineStr">
        <is>
          <t>Wire coil turn</t>
        </is>
      </c>
      <c r="E1848" s="52" t="inlineStr">
        <is>
          <t>BASE-246</t>
        </is>
      </c>
      <c r="F1848" s="52" t="n">
        <v>2</v>
      </c>
      <c r="G1848" s="54" t="n">
        <v>0.0350000001</v>
      </c>
      <c r="H1848" s="54" t="n">
        <v>0.0350000001</v>
      </c>
      <c r="I1848" s="54" t="n">
        <v>0.4049685</v>
      </c>
      <c r="J1848" s="54" t="n">
        <v>54.3537102</v>
      </c>
      <c r="K1848" s="54" t="n">
        <v>76.7582321</v>
      </c>
      <c r="L1848" s="54" t="n">
        <v>0</v>
      </c>
      <c r="M1848" s="54" t="n">
        <v>-21.8929577</v>
      </c>
      <c r="N1848" s="54" t="n">
        <v>1.96454477</v>
      </c>
      <c r="O1848" s="54" t="n">
        <v>-25.6399002</v>
      </c>
      <c r="P1848" s="52" t="inlineStr">
        <is>
          <t>Flat</t>
        </is>
      </c>
      <c r="Q1848" s="52" t="inlineStr">
        <is>
          <t>Metal</t>
        </is>
      </c>
      <c r="R1848" s="54" t="n">
        <v>0.45</v>
      </c>
      <c r="S1848" s="54" t="n">
        <v>0.35</v>
      </c>
      <c r="T1848" s="54" t="n">
        <v>0.15</v>
      </c>
      <c r="U1848" s="54" t="n">
        <v>0</v>
      </c>
      <c r="V1848" s="52" t="inlineStr">
        <is>
          <t>No</t>
        </is>
      </c>
      <c r="W1848" s="52" t="inlineStr">
        <is>
          <t>No</t>
        </is>
      </c>
      <c r="X1848" s="52" t="inlineStr">
        <is>
          <t>-</t>
        </is>
      </c>
      <c r="Y1848" s="52" t="inlineStr">
        <is>
          <t>One turn of a concertina coil</t>
        </is>
      </c>
    </row>
    <row r="1849" outlineLevel="1">
      <c r="A1849" s="52" t="inlineStr">
        <is>
          <t>BASE-472</t>
        </is>
      </c>
      <c r="B1849" s="52" t="inlineStr">
        <is>
          <t>Base</t>
        </is>
      </c>
      <c r="C1849" s="58" t="inlineStr">
        <is>
          <t>Cylinder</t>
        </is>
      </c>
      <c r="D1849" s="60" t="inlineStr">
        <is>
          <t>Wire coil turn</t>
        </is>
      </c>
      <c r="E1849" s="52" t="inlineStr">
        <is>
          <t>BASE-246</t>
        </is>
      </c>
      <c r="F1849" s="52" t="n">
        <v>2</v>
      </c>
      <c r="G1849" s="54" t="n">
        <v>0.0350000001</v>
      </c>
      <c r="H1849" s="54" t="n">
        <v>0.0350000001</v>
      </c>
      <c r="I1849" s="54" t="n">
        <v>0.404969543</v>
      </c>
      <c r="J1849" s="54" t="n">
        <v>54.3535042</v>
      </c>
      <c r="K1849" s="54" t="n">
        <v>-176.010895</v>
      </c>
      <c r="L1849" s="54" t="n">
        <v>0</v>
      </c>
      <c r="M1849" s="54" t="n">
        <v>-21.7863007</v>
      </c>
      <c r="N1849" s="54" t="n">
        <v>1.63545513</v>
      </c>
      <c r="O1849" s="54" t="n">
        <v>-25.7305908</v>
      </c>
      <c r="P1849" s="52" t="inlineStr">
        <is>
          <t>Flat</t>
        </is>
      </c>
      <c r="Q1849" s="52" t="inlineStr">
        <is>
          <t>Metal</t>
        </is>
      </c>
      <c r="R1849" s="54" t="n">
        <v>0.45</v>
      </c>
      <c r="S1849" s="54" t="n">
        <v>0.35</v>
      </c>
      <c r="T1849" s="54" t="n">
        <v>0.15</v>
      </c>
      <c r="U1849" s="54" t="n">
        <v>0</v>
      </c>
      <c r="V1849" s="52" t="inlineStr">
        <is>
          <t>No</t>
        </is>
      </c>
      <c r="W1849" s="52" t="inlineStr">
        <is>
          <t>No</t>
        </is>
      </c>
      <c r="X1849" s="52" t="inlineStr">
        <is>
          <t>-</t>
        </is>
      </c>
      <c r="Y1849" s="52" t="inlineStr">
        <is>
          <t>One turn of a concertina coil</t>
        </is>
      </c>
    </row>
    <row r="1850" outlineLevel="1">
      <c r="A1850" s="52" t="inlineStr">
        <is>
          <t>BASE-473</t>
        </is>
      </c>
      <c r="B1850" s="52" t="inlineStr">
        <is>
          <t>Base</t>
        </is>
      </c>
      <c r="C1850" s="58" t="inlineStr">
        <is>
          <t>Cylinder</t>
        </is>
      </c>
      <c r="D1850" s="60" t="inlineStr">
        <is>
          <t>Wire coil turn</t>
        </is>
      </c>
      <c r="E1850" s="52" t="inlineStr">
        <is>
          <t>BASE-246</t>
        </is>
      </c>
      <c r="F1850" s="52" t="n">
        <v>2</v>
      </c>
      <c r="G1850" s="54" t="n">
        <v>0.0350000001</v>
      </c>
      <c r="H1850" s="54" t="n">
        <v>0.0350000001</v>
      </c>
      <c r="I1850" s="54" t="n">
        <v>0.404968679</v>
      </c>
      <c r="J1850" s="54" t="n">
        <v>0</v>
      </c>
      <c r="K1850" s="54" t="n">
        <v>-159.85083</v>
      </c>
      <c r="L1850" s="54" t="n">
        <v>0</v>
      </c>
      <c r="M1850" s="54" t="n">
        <v>-21.8642578</v>
      </c>
      <c r="N1850" s="54" t="n">
        <v>1.47091031</v>
      </c>
      <c r="O1850" s="54" t="n">
        <v>-26.0384007</v>
      </c>
      <c r="P1850" s="52" t="inlineStr">
        <is>
          <t>Flat</t>
        </is>
      </c>
      <c r="Q1850" s="52" t="inlineStr">
        <is>
          <t>Metal</t>
        </is>
      </c>
      <c r="R1850" s="54" t="n">
        <v>0.45</v>
      </c>
      <c r="S1850" s="54" t="n">
        <v>0.35</v>
      </c>
      <c r="T1850" s="54" t="n">
        <v>0.15</v>
      </c>
      <c r="U1850" s="54" t="n">
        <v>0</v>
      </c>
      <c r="V1850" s="52" t="inlineStr">
        <is>
          <t>No</t>
        </is>
      </c>
      <c r="W1850" s="52" t="inlineStr">
        <is>
          <t>No</t>
        </is>
      </c>
      <c r="X1850" s="52" t="inlineStr">
        <is>
          <t>-</t>
        </is>
      </c>
      <c r="Y1850" s="52" t="inlineStr">
        <is>
          <t>One turn of a concertina coil</t>
        </is>
      </c>
    </row>
    <row r="1851" outlineLevel="1">
      <c r="A1851" s="52" t="inlineStr">
        <is>
          <t>BASE-474</t>
        </is>
      </c>
      <c r="B1851" s="52" t="inlineStr">
        <is>
          <t>Base</t>
        </is>
      </c>
      <c r="C1851" s="58" t="inlineStr">
        <is>
          <t>Cylinder</t>
        </is>
      </c>
      <c r="D1851" s="60" t="inlineStr">
        <is>
          <t>Wire coil turn</t>
        </is>
      </c>
      <c r="E1851" s="52" t="inlineStr">
        <is>
          <t>BASE-246</t>
        </is>
      </c>
      <c r="F1851" s="52" t="n">
        <v>2</v>
      </c>
      <c r="G1851" s="54" t="n">
        <v>0.0350000001</v>
      </c>
      <c r="H1851" s="54" t="n">
        <v>0.0350000001</v>
      </c>
      <c r="I1851" s="54" t="n">
        <v>0.404969633</v>
      </c>
      <c r="J1851" s="54" t="n">
        <v>-54.3535156</v>
      </c>
      <c r="K1851" s="54" t="n">
        <v>-176.010895</v>
      </c>
      <c r="L1851" s="54" t="n">
        <v>0</v>
      </c>
      <c r="M1851" s="54" t="n">
        <v>-21.9422169</v>
      </c>
      <c r="N1851" s="54" t="n">
        <v>1.63545513</v>
      </c>
      <c r="O1851" s="54" t="n">
        <v>-26.3462105</v>
      </c>
      <c r="P1851" s="52" t="inlineStr">
        <is>
          <t>Flat</t>
        </is>
      </c>
      <c r="Q1851" s="52" t="inlineStr">
        <is>
          <t>Metal</t>
        </is>
      </c>
      <c r="R1851" s="54" t="n">
        <v>0.45</v>
      </c>
      <c r="S1851" s="54" t="n">
        <v>0.35</v>
      </c>
      <c r="T1851" s="54" t="n">
        <v>0.15</v>
      </c>
      <c r="U1851" s="54" t="n">
        <v>0</v>
      </c>
      <c r="V1851" s="52" t="inlineStr">
        <is>
          <t>No</t>
        </is>
      </c>
      <c r="W1851" s="52" t="inlineStr">
        <is>
          <t>No</t>
        </is>
      </c>
      <c r="X1851" s="52" t="inlineStr">
        <is>
          <t>-</t>
        </is>
      </c>
      <c r="Y1851" s="52" t="inlineStr">
        <is>
          <t>One turn of a concertina coil</t>
        </is>
      </c>
    </row>
    <row r="1852" outlineLevel="1">
      <c r="A1852" s="52" t="inlineStr">
        <is>
          <t>BASE-475</t>
        </is>
      </c>
      <c r="B1852" s="52" t="inlineStr">
        <is>
          <t>Base</t>
        </is>
      </c>
      <c r="C1852" s="58" t="inlineStr">
        <is>
          <t>Cylinder</t>
        </is>
      </c>
      <c r="D1852" s="60" t="inlineStr">
        <is>
          <t>Razor strand</t>
        </is>
      </c>
      <c r="E1852" s="52" t="inlineStr">
        <is>
          <t>BASE-246</t>
        </is>
      </c>
      <c r="F1852" s="52" t="n">
        <v>2</v>
      </c>
      <c r="G1852" s="54" t="n">
        <v>0.0299999993</v>
      </c>
      <c r="H1852" s="54" t="n">
        <v>0.0299999993</v>
      </c>
      <c r="I1852" s="54" t="n">
        <v>3.99075532</v>
      </c>
      <c r="J1852" s="54" t="n">
        <v>0</v>
      </c>
      <c r="K1852" s="54" t="n">
        <v>133.738312</v>
      </c>
      <c r="L1852" s="54" t="n">
        <v>0</v>
      </c>
      <c r="M1852" s="54" t="n">
        <v>-23.4659157</v>
      </c>
      <c r="N1852" s="54" t="n">
        <v>2.0999999</v>
      </c>
      <c r="O1852" s="54" t="n">
        <v>-24.5228329</v>
      </c>
      <c r="P1852" s="52" t="inlineStr">
        <is>
          <t>Flat</t>
        </is>
      </c>
      <c r="Q1852" s="52" t="inlineStr">
        <is>
          <t>Metal</t>
        </is>
      </c>
      <c r="R1852" s="54" t="n">
        <v>0.45</v>
      </c>
      <c r="S1852" s="54" t="n">
        <v>0.35</v>
      </c>
      <c r="T1852" s="54" t="n">
        <v>0.15</v>
      </c>
      <c r="U1852" s="54" t="n">
        <v>0</v>
      </c>
      <c r="V1852" s="52" t="inlineStr">
        <is>
          <t>No</t>
        </is>
      </c>
      <c r="W1852" s="52" t="inlineStr">
        <is>
          <t>No</t>
        </is>
      </c>
      <c r="X1852" s="52" t="inlineStr">
        <is>
          <t>-</t>
        </is>
      </c>
      <c r="Y1852" s="52" t="inlineStr">
        <is>
          <t>Strand tying neighbouring coils</t>
        </is>
      </c>
    </row>
    <row r="1853" outlineLevel="1">
      <c r="A1853" s="52" t="inlineStr">
        <is>
          <t>BASE-476</t>
        </is>
      </c>
      <c r="B1853" s="52" t="inlineStr">
        <is>
          <t>Base</t>
        </is>
      </c>
      <c r="C1853" s="58" t="inlineStr">
        <is>
          <t>Cylinder</t>
        </is>
      </c>
      <c r="D1853" s="60" t="inlineStr">
        <is>
          <t>Wire coil turn</t>
        </is>
      </c>
      <c r="E1853" s="52" t="inlineStr">
        <is>
          <t>BASE-246</t>
        </is>
      </c>
      <c r="F1853" s="52" t="n">
        <v>2</v>
      </c>
      <c r="G1853" s="54" t="n">
        <v>0.0350000001</v>
      </c>
      <c r="H1853" s="54" t="n">
        <v>0.0350000001</v>
      </c>
      <c r="I1853" s="54" t="n">
        <v>0.404969364</v>
      </c>
      <c r="J1853" s="54" t="n">
        <v>-54.3535385</v>
      </c>
      <c r="K1853" s="54" t="n">
        <v>70.029274</v>
      </c>
      <c r="L1853" s="54" t="n">
        <v>0</v>
      </c>
      <c r="M1853" s="54" t="n">
        <v>-19.2867527</v>
      </c>
      <c r="N1853" s="54" t="n">
        <v>1.96454477</v>
      </c>
      <c r="O1853" s="54" t="n">
        <v>-28.3479271</v>
      </c>
      <c r="P1853" s="52" t="inlineStr">
        <is>
          <t>Flat</t>
        </is>
      </c>
      <c r="Q1853" s="52" t="inlineStr">
        <is>
          <t>Metal</t>
        </is>
      </c>
      <c r="R1853" s="54" t="n">
        <v>0.45</v>
      </c>
      <c r="S1853" s="54" t="n">
        <v>0.35</v>
      </c>
      <c r="T1853" s="54" t="n">
        <v>0.15</v>
      </c>
      <c r="U1853" s="54" t="n">
        <v>0</v>
      </c>
      <c r="V1853" s="52" t="inlineStr">
        <is>
          <t>No</t>
        </is>
      </c>
      <c r="W1853" s="52" t="inlineStr">
        <is>
          <t>No</t>
        </is>
      </c>
      <c r="X1853" s="52" t="inlineStr">
        <is>
          <t>-</t>
        </is>
      </c>
      <c r="Y1853" s="52" t="inlineStr">
        <is>
          <t>One turn of a concertina coil</t>
        </is>
      </c>
    </row>
    <row r="1854" outlineLevel="1">
      <c r="A1854" s="52" t="inlineStr">
        <is>
          <t>BASE-477</t>
        </is>
      </c>
      <c r="B1854" s="52" t="inlineStr">
        <is>
          <t>Base</t>
        </is>
      </c>
      <c r="C1854" s="58" t="inlineStr">
        <is>
          <t>Cylinder</t>
        </is>
      </c>
      <c r="D1854" s="60" t="inlineStr">
        <is>
          <t>Wire coil turn</t>
        </is>
      </c>
      <c r="E1854" s="52" t="inlineStr">
        <is>
          <t>BASE-246</t>
        </is>
      </c>
      <c r="F1854" s="52" t="n">
        <v>2</v>
      </c>
      <c r="G1854" s="54" t="n">
        <v>0.0350000001</v>
      </c>
      <c r="H1854" s="54" t="n">
        <v>0.0350000001</v>
      </c>
      <c r="I1854" s="54" t="n">
        <v>0.404969573</v>
      </c>
      <c r="J1854" s="54" t="n">
        <v>0</v>
      </c>
      <c r="K1854" s="54" t="n">
        <v>53.8697929</v>
      </c>
      <c r="L1854" s="54" t="n">
        <v>0</v>
      </c>
      <c r="M1854" s="54" t="n">
        <v>-19.0123024</v>
      </c>
      <c r="N1854" s="54" t="n">
        <v>2.12908959</v>
      </c>
      <c r="O1854" s="54" t="n">
        <v>-28.1882362</v>
      </c>
      <c r="P1854" s="52" t="inlineStr">
        <is>
          <t>Flat</t>
        </is>
      </c>
      <c r="Q1854" s="52" t="inlineStr">
        <is>
          <t>Metal</t>
        </is>
      </c>
      <c r="R1854" s="54" t="n">
        <v>0.45</v>
      </c>
      <c r="S1854" s="54" t="n">
        <v>0.35</v>
      </c>
      <c r="T1854" s="54" t="n">
        <v>0.15</v>
      </c>
      <c r="U1854" s="54" t="n">
        <v>0</v>
      </c>
      <c r="V1854" s="52" t="inlineStr">
        <is>
          <t>No</t>
        </is>
      </c>
      <c r="W1854" s="52" t="inlineStr">
        <is>
          <t>No</t>
        </is>
      </c>
      <c r="X1854" s="52" t="inlineStr">
        <is>
          <t>-</t>
        </is>
      </c>
      <c r="Y1854" s="52" t="inlineStr">
        <is>
          <t>One turn of a concertina coil</t>
        </is>
      </c>
    </row>
    <row r="1855" outlineLevel="1">
      <c r="A1855" s="52" t="inlineStr">
        <is>
          <t>BASE-478</t>
        </is>
      </c>
      <c r="B1855" s="52" t="inlineStr">
        <is>
          <t>Base</t>
        </is>
      </c>
      <c r="C1855" s="58" t="inlineStr">
        <is>
          <t>Cylinder</t>
        </is>
      </c>
      <c r="D1855" s="60" t="inlineStr">
        <is>
          <t>Wire coil turn</t>
        </is>
      </c>
      <c r="E1855" s="52" t="inlineStr">
        <is>
          <t>BASE-246</t>
        </is>
      </c>
      <c r="F1855" s="52" t="n">
        <v>2</v>
      </c>
      <c r="G1855" s="54" t="n">
        <v>0.0350000001</v>
      </c>
      <c r="H1855" s="54" t="n">
        <v>0.0350000001</v>
      </c>
      <c r="I1855" s="54" t="n">
        <v>0.404969364</v>
      </c>
      <c r="J1855" s="54" t="n">
        <v>54.3535385</v>
      </c>
      <c r="K1855" s="54" t="n">
        <v>70.029274</v>
      </c>
      <c r="L1855" s="54" t="n">
        <v>0</v>
      </c>
      <c r="M1855" s="54" t="n">
        <v>-18.7378502</v>
      </c>
      <c r="N1855" s="54" t="n">
        <v>1.96454477</v>
      </c>
      <c r="O1855" s="54" t="n">
        <v>-28.0285416</v>
      </c>
      <c r="P1855" s="52" t="inlineStr">
        <is>
          <t>Flat</t>
        </is>
      </c>
      <c r="Q1855" s="52" t="inlineStr">
        <is>
          <t>Metal</t>
        </is>
      </c>
      <c r="R1855" s="54" t="n">
        <v>0.45</v>
      </c>
      <c r="S1855" s="54" t="n">
        <v>0.35</v>
      </c>
      <c r="T1855" s="54" t="n">
        <v>0.15</v>
      </c>
      <c r="U1855" s="54" t="n">
        <v>0</v>
      </c>
      <c r="V1855" s="52" t="inlineStr">
        <is>
          <t>No</t>
        </is>
      </c>
      <c r="W1855" s="52" t="inlineStr">
        <is>
          <t>No</t>
        </is>
      </c>
      <c r="X1855" s="52" t="inlineStr">
        <is>
          <t>-</t>
        </is>
      </c>
      <c r="Y1855" s="52" t="inlineStr">
        <is>
          <t>One turn of a concertina coil</t>
        </is>
      </c>
    </row>
    <row r="1856" outlineLevel="1">
      <c r="A1856" s="52" t="inlineStr">
        <is>
          <t>BASE-479</t>
        </is>
      </c>
      <c r="B1856" s="52" t="inlineStr">
        <is>
          <t>Base</t>
        </is>
      </c>
      <c r="C1856" s="58" t="inlineStr">
        <is>
          <t>Cylinder</t>
        </is>
      </c>
      <c r="D1856" s="60" t="inlineStr">
        <is>
          <t>Wire coil turn</t>
        </is>
      </c>
      <c r="E1856" s="52" t="inlineStr">
        <is>
          <t>BASE-246</t>
        </is>
      </c>
      <c r="F1856" s="52" t="n">
        <v>2</v>
      </c>
      <c r="G1856" s="54" t="n">
        <v>0.0350000001</v>
      </c>
      <c r="H1856" s="54" t="n">
        <v>0.0350000001</v>
      </c>
      <c r="I1856" s="54" t="n">
        <v>0.404969126</v>
      </c>
      <c r="J1856" s="54" t="n">
        <v>54.3535881</v>
      </c>
      <c r="K1856" s="54" t="n">
        <v>177.260483</v>
      </c>
      <c r="L1856" s="54" t="n">
        <v>0</v>
      </c>
      <c r="M1856" s="54" t="n">
        <v>-18.6213017</v>
      </c>
      <c r="N1856" s="54" t="n">
        <v>1.63545513</v>
      </c>
      <c r="O1856" s="54" t="n">
        <v>-28.1061096</v>
      </c>
      <c r="P1856" s="52" t="inlineStr">
        <is>
          <t>Flat</t>
        </is>
      </c>
      <c r="Q1856" s="52" t="inlineStr">
        <is>
          <t>Metal</t>
        </is>
      </c>
      <c r="R1856" s="54" t="n">
        <v>0.45</v>
      </c>
      <c r="S1856" s="54" t="n">
        <v>0.35</v>
      </c>
      <c r="T1856" s="54" t="n">
        <v>0.15</v>
      </c>
      <c r="U1856" s="54" t="n">
        <v>0</v>
      </c>
      <c r="V1856" s="52" t="inlineStr">
        <is>
          <t>No</t>
        </is>
      </c>
      <c r="W1856" s="52" t="inlineStr">
        <is>
          <t>No</t>
        </is>
      </c>
      <c r="X1856" s="52" t="inlineStr">
        <is>
          <t>-</t>
        </is>
      </c>
      <c r="Y1856" s="52" t="inlineStr">
        <is>
          <t>One turn of a concertina coil</t>
        </is>
      </c>
    </row>
    <row r="1857" outlineLevel="1">
      <c r="A1857" s="52" t="inlineStr">
        <is>
          <t>BASE-480</t>
        </is>
      </c>
      <c r="B1857" s="52" t="inlineStr">
        <is>
          <t>Base</t>
        </is>
      </c>
      <c r="C1857" s="58" t="inlineStr">
        <is>
          <t>Cylinder</t>
        </is>
      </c>
      <c r="D1857" s="60" t="inlineStr">
        <is>
          <t>Wire coil turn</t>
        </is>
      </c>
      <c r="E1857" s="52" t="inlineStr">
        <is>
          <t>BASE-246</t>
        </is>
      </c>
      <c r="F1857" s="52" t="n">
        <v>2</v>
      </c>
      <c r="G1857" s="54" t="n">
        <v>0.0350000001</v>
      </c>
      <c r="H1857" s="54" t="n">
        <v>0.0350000001</v>
      </c>
      <c r="I1857" s="54" t="n">
        <v>0.404969126</v>
      </c>
      <c r="J1857" s="54" t="n">
        <v>0</v>
      </c>
      <c r="K1857" s="54" t="n">
        <v>-166.579971</v>
      </c>
      <c r="L1857" s="54" t="n">
        <v>0</v>
      </c>
      <c r="M1857" s="54" t="n">
        <v>-18.6626549</v>
      </c>
      <c r="N1857" s="54" t="n">
        <v>1.47091031</v>
      </c>
      <c r="O1857" s="54" t="n">
        <v>-28.4209328</v>
      </c>
      <c r="P1857" s="52" t="inlineStr">
        <is>
          <t>Flat</t>
        </is>
      </c>
      <c r="Q1857" s="52" t="inlineStr">
        <is>
          <t>Metal</t>
        </is>
      </c>
      <c r="R1857" s="54" t="n">
        <v>0.45</v>
      </c>
      <c r="S1857" s="54" t="n">
        <v>0.35</v>
      </c>
      <c r="T1857" s="54" t="n">
        <v>0.15</v>
      </c>
      <c r="U1857" s="54" t="n">
        <v>0</v>
      </c>
      <c r="V1857" s="52" t="inlineStr">
        <is>
          <t>No</t>
        </is>
      </c>
      <c r="W1857" s="52" t="inlineStr">
        <is>
          <t>No</t>
        </is>
      </c>
      <c r="X1857" s="52" t="inlineStr">
        <is>
          <t>-</t>
        </is>
      </c>
      <c r="Y1857" s="52" t="inlineStr">
        <is>
          <t>One turn of a concertina coil</t>
        </is>
      </c>
    </row>
    <row r="1858" outlineLevel="1">
      <c r="A1858" s="52" t="inlineStr">
        <is>
          <t>BASE-481</t>
        </is>
      </c>
      <c r="B1858" s="52" t="inlineStr">
        <is>
          <t>Base</t>
        </is>
      </c>
      <c r="C1858" s="58" t="inlineStr">
        <is>
          <t>Cylinder</t>
        </is>
      </c>
      <c r="D1858" s="60" t="inlineStr">
        <is>
          <t>Wire coil turn</t>
        </is>
      </c>
      <c r="E1858" s="52" t="inlineStr">
        <is>
          <t>BASE-246</t>
        </is>
      </c>
      <c r="F1858" s="52" t="n">
        <v>2</v>
      </c>
      <c r="G1858" s="54" t="n">
        <v>0.0350000001</v>
      </c>
      <c r="H1858" s="54" t="n">
        <v>0.0350000001</v>
      </c>
      <c r="I1858" s="54" t="n">
        <v>0.404969215</v>
      </c>
      <c r="J1858" s="54" t="n">
        <v>-54.3535957</v>
      </c>
      <c r="K1858" s="54" t="n">
        <v>177.260483</v>
      </c>
      <c r="L1858" s="54" t="n">
        <v>0</v>
      </c>
      <c r="M1858" s="54" t="n">
        <v>-18.70401</v>
      </c>
      <c r="N1858" s="54" t="n">
        <v>1.63545513</v>
      </c>
      <c r="O1858" s="54" t="n">
        <v>-28.7357597</v>
      </c>
      <c r="P1858" s="52" t="inlineStr">
        <is>
          <t>Flat</t>
        </is>
      </c>
      <c r="Q1858" s="52" t="inlineStr">
        <is>
          <t>Metal</t>
        </is>
      </c>
      <c r="R1858" s="54" t="n">
        <v>0.45</v>
      </c>
      <c r="S1858" s="54" t="n">
        <v>0.35</v>
      </c>
      <c r="T1858" s="54" t="n">
        <v>0.15</v>
      </c>
      <c r="U1858" s="54" t="n">
        <v>0</v>
      </c>
      <c r="V1858" s="52" t="inlineStr">
        <is>
          <t>No</t>
        </is>
      </c>
      <c r="W1858" s="52" t="inlineStr">
        <is>
          <t>No</t>
        </is>
      </c>
      <c r="X1858" s="52" t="inlineStr">
        <is>
          <t>-</t>
        </is>
      </c>
      <c r="Y1858" s="52" t="inlineStr">
        <is>
          <t>One turn of a concertina coil</t>
        </is>
      </c>
    </row>
    <row r="1859" outlineLevel="1">
      <c r="A1859" s="52" t="inlineStr">
        <is>
          <t>BASE-482</t>
        </is>
      </c>
      <c r="B1859" s="52" t="inlineStr">
        <is>
          <t>Base</t>
        </is>
      </c>
      <c r="C1859" s="58" t="inlineStr">
        <is>
          <t>Cylinder</t>
        </is>
      </c>
      <c r="D1859" s="60" t="inlineStr">
        <is>
          <t>Razor strand</t>
        </is>
      </c>
      <c r="E1859" s="52" t="inlineStr">
        <is>
          <t>BASE-246</t>
        </is>
      </c>
      <c r="F1859" s="52" t="n">
        <v>2</v>
      </c>
      <c r="G1859" s="54" t="n">
        <v>0.0299999993</v>
      </c>
      <c r="H1859" s="54" t="n">
        <v>0.0299999993</v>
      </c>
      <c r="I1859" s="54" t="n">
        <v>3.99075389</v>
      </c>
      <c r="J1859" s="54" t="n">
        <v>0</v>
      </c>
      <c r="K1859" s="54" t="n">
        <v>127.009338</v>
      </c>
      <c r="L1859" s="54" t="n">
        <v>0</v>
      </c>
      <c r="M1859" s="54" t="n">
        <v>-20.4308624</v>
      </c>
      <c r="N1859" s="54" t="n">
        <v>2.0999999</v>
      </c>
      <c r="O1859" s="54" t="n">
        <v>-27.1034775</v>
      </c>
      <c r="P1859" s="52" t="inlineStr">
        <is>
          <t>Flat</t>
        </is>
      </c>
      <c r="Q1859" s="52" t="inlineStr">
        <is>
          <t>Metal</t>
        </is>
      </c>
      <c r="R1859" s="54" t="n">
        <v>0.45</v>
      </c>
      <c r="S1859" s="54" t="n">
        <v>0.35</v>
      </c>
      <c r="T1859" s="54" t="n">
        <v>0.15</v>
      </c>
      <c r="U1859" s="54" t="n">
        <v>0</v>
      </c>
      <c r="V1859" s="52" t="inlineStr">
        <is>
          <t>No</t>
        </is>
      </c>
      <c r="W1859" s="52" t="inlineStr">
        <is>
          <t>No</t>
        </is>
      </c>
      <c r="X1859" s="52" t="inlineStr">
        <is>
          <t>-</t>
        </is>
      </c>
      <c r="Y1859" s="52" t="inlineStr">
        <is>
          <t>Strand tying neighbouring coils</t>
        </is>
      </c>
    </row>
    <row r="1860" outlineLevel="1">
      <c r="A1860" s="52" t="inlineStr">
        <is>
          <t>BASE-483</t>
        </is>
      </c>
      <c r="B1860" s="52" t="inlineStr">
        <is>
          <t>Base</t>
        </is>
      </c>
      <c r="C1860" s="58" t="inlineStr">
        <is>
          <t>Cylinder</t>
        </is>
      </c>
      <c r="D1860" s="60" t="inlineStr">
        <is>
          <t>Wire coil turn</t>
        </is>
      </c>
      <c r="E1860" s="52" t="inlineStr">
        <is>
          <t>BASE-246</t>
        </is>
      </c>
      <c r="F1860" s="52" t="n">
        <v>2</v>
      </c>
      <c r="G1860" s="54" t="n">
        <v>0.0350000001</v>
      </c>
      <c r="H1860" s="54" t="n">
        <v>0.0350000001</v>
      </c>
      <c r="I1860" s="54" t="n">
        <v>0.4049685</v>
      </c>
      <c r="J1860" s="54" t="n">
        <v>-54.353714</v>
      </c>
      <c r="K1860" s="54" t="n">
        <v>63.3004494</v>
      </c>
      <c r="L1860" s="54" t="n">
        <v>0</v>
      </c>
      <c r="M1860" s="54" t="n">
        <v>-15.8322887</v>
      </c>
      <c r="N1860" s="54" t="n">
        <v>3.36454487</v>
      </c>
      <c r="O1860" s="54" t="n">
        <v>-30.4125366</v>
      </c>
      <c r="P1860" s="52" t="inlineStr">
        <is>
          <t>Flat</t>
        </is>
      </c>
      <c r="Q1860" s="52" t="inlineStr">
        <is>
          <t>Metal</t>
        </is>
      </c>
      <c r="R1860" s="54" t="n">
        <v>0.45</v>
      </c>
      <c r="S1860" s="54" t="n">
        <v>0.35</v>
      </c>
      <c r="T1860" s="54" t="n">
        <v>0.15</v>
      </c>
      <c r="U1860" s="54" t="n">
        <v>0</v>
      </c>
      <c r="V1860" s="52" t="inlineStr">
        <is>
          <t>No</t>
        </is>
      </c>
      <c r="W1860" s="52" t="inlineStr">
        <is>
          <t>No</t>
        </is>
      </c>
      <c r="X1860" s="52" t="inlineStr">
        <is>
          <t>-</t>
        </is>
      </c>
      <c r="Y1860" s="52" t="inlineStr">
        <is>
          <t>One turn of a concertina coil</t>
        </is>
      </c>
    </row>
    <row r="1861" outlineLevel="1">
      <c r="A1861" s="52" t="inlineStr">
        <is>
          <t>BASE-484</t>
        </is>
      </c>
      <c r="B1861" s="52" t="inlineStr">
        <is>
          <t>Base</t>
        </is>
      </c>
      <c r="C1861" s="58" t="inlineStr">
        <is>
          <t>Cylinder</t>
        </is>
      </c>
      <c r="D1861" s="60" t="inlineStr">
        <is>
          <t>Wire coil turn</t>
        </is>
      </c>
      <c r="E1861" s="52" t="inlineStr">
        <is>
          <t>BASE-246</t>
        </is>
      </c>
      <c r="F1861" s="52" t="n">
        <v>2</v>
      </c>
      <c r="G1861" s="54" t="n">
        <v>0.0350000001</v>
      </c>
      <c r="H1861" s="54" t="n">
        <v>0.0350000001</v>
      </c>
      <c r="I1861" s="54" t="n">
        <v>0.404970586</v>
      </c>
      <c r="J1861" s="54" t="n">
        <v>0</v>
      </c>
      <c r="K1861" s="54" t="n">
        <v>47.1406898</v>
      </c>
      <c r="L1861" s="54" t="n">
        <v>0</v>
      </c>
      <c r="M1861" s="54" t="n">
        <v>-15.5784397</v>
      </c>
      <c r="N1861" s="54" t="n">
        <v>3.52908969</v>
      </c>
      <c r="O1861" s="54" t="n">
        <v>-30.2217865</v>
      </c>
      <c r="P1861" s="52" t="inlineStr">
        <is>
          <t>Flat</t>
        </is>
      </c>
      <c r="Q1861" s="52" t="inlineStr">
        <is>
          <t>Metal</t>
        </is>
      </c>
      <c r="R1861" s="54" t="n">
        <v>0.45</v>
      </c>
      <c r="S1861" s="54" t="n">
        <v>0.35</v>
      </c>
      <c r="T1861" s="54" t="n">
        <v>0.15</v>
      </c>
      <c r="U1861" s="54" t="n">
        <v>0</v>
      </c>
      <c r="V1861" s="52" t="inlineStr">
        <is>
          <t>No</t>
        </is>
      </c>
      <c r="W1861" s="52" t="inlineStr">
        <is>
          <t>No</t>
        </is>
      </c>
      <c r="X1861" s="52" t="inlineStr">
        <is>
          <t>-</t>
        </is>
      </c>
      <c r="Y1861" s="52" t="inlineStr">
        <is>
          <t>One turn of a concertina coil</t>
        </is>
      </c>
    </row>
    <row r="1862" outlineLevel="1">
      <c r="A1862" s="52" t="inlineStr">
        <is>
          <t>BASE-485</t>
        </is>
      </c>
      <c r="B1862" s="52" t="inlineStr">
        <is>
          <t>Base</t>
        </is>
      </c>
      <c r="C1862" s="58" t="inlineStr">
        <is>
          <t>Cylinder</t>
        </is>
      </c>
      <c r="D1862" s="60" t="inlineStr">
        <is>
          <t>Wire coil turn</t>
        </is>
      </c>
      <c r="E1862" s="52" t="inlineStr">
        <is>
          <t>BASE-246</t>
        </is>
      </c>
      <c r="F1862" s="52" t="n">
        <v>2</v>
      </c>
      <c r="G1862" s="54" t="n">
        <v>0.0350000001</v>
      </c>
      <c r="H1862" s="54" t="n">
        <v>0.0350000001</v>
      </c>
      <c r="I1862" s="54" t="n">
        <v>0.4049685</v>
      </c>
      <c r="J1862" s="54" t="n">
        <v>54.353714</v>
      </c>
      <c r="K1862" s="54" t="n">
        <v>63.3004494</v>
      </c>
      <c r="L1862" s="54" t="n">
        <v>0</v>
      </c>
      <c r="M1862" s="54" t="n">
        <v>-15.3245907</v>
      </c>
      <c r="N1862" s="54" t="n">
        <v>3.36454487</v>
      </c>
      <c r="O1862" s="54" t="n">
        <v>-30.0310345</v>
      </c>
      <c r="P1862" s="52" t="inlineStr">
        <is>
          <t>Flat</t>
        </is>
      </c>
      <c r="Q1862" s="52" t="inlineStr">
        <is>
          <t>Metal</t>
        </is>
      </c>
      <c r="R1862" s="54" t="n">
        <v>0.45</v>
      </c>
      <c r="S1862" s="54" t="n">
        <v>0.35</v>
      </c>
      <c r="T1862" s="54" t="n">
        <v>0.15</v>
      </c>
      <c r="U1862" s="54" t="n">
        <v>0</v>
      </c>
      <c r="V1862" s="52" t="inlineStr">
        <is>
          <t>No</t>
        </is>
      </c>
      <c r="W1862" s="52" t="inlineStr">
        <is>
          <t>No</t>
        </is>
      </c>
      <c r="X1862" s="52" t="inlineStr">
        <is>
          <t>-</t>
        </is>
      </c>
      <c r="Y1862" s="52" t="inlineStr">
        <is>
          <t>One turn of a concertina coil</t>
        </is>
      </c>
    </row>
    <row r="1863" outlineLevel="1">
      <c r="A1863" s="52" t="inlineStr">
        <is>
          <t>BASE-486</t>
        </is>
      </c>
      <c r="B1863" s="52" t="inlineStr">
        <is>
          <t>Base</t>
        </is>
      </c>
      <c r="C1863" s="58" t="inlineStr">
        <is>
          <t>Cylinder</t>
        </is>
      </c>
      <c r="D1863" s="60" t="inlineStr">
        <is>
          <t>Wire coil turn</t>
        </is>
      </c>
      <c r="E1863" s="52" t="inlineStr">
        <is>
          <t>BASE-246</t>
        </is>
      </c>
      <c r="F1863" s="52" t="n">
        <v>2</v>
      </c>
      <c r="G1863" s="54" t="n">
        <v>0.0350000001</v>
      </c>
      <c r="H1863" s="54" t="n">
        <v>0.0350000001</v>
      </c>
      <c r="I1863" s="54" t="n">
        <v>0.40496847</v>
      </c>
      <c r="J1863" s="54" t="n">
        <v>54.3537216</v>
      </c>
      <c r="K1863" s="54" t="n">
        <v>170.531357</v>
      </c>
      <c r="L1863" s="54" t="n">
        <v>0</v>
      </c>
      <c r="M1863" s="54" t="n">
        <v>-15.1997566</v>
      </c>
      <c r="N1863" s="54" t="n">
        <v>3.03545523</v>
      </c>
      <c r="O1863" s="54" t="n">
        <v>-30.0944099</v>
      </c>
      <c r="P1863" s="52" t="inlineStr">
        <is>
          <t>Flat</t>
        </is>
      </c>
      <c r="Q1863" s="52" t="inlineStr">
        <is>
          <t>Metal</t>
        </is>
      </c>
      <c r="R1863" s="54" t="n">
        <v>0.45</v>
      </c>
      <c r="S1863" s="54" t="n">
        <v>0.35</v>
      </c>
      <c r="T1863" s="54" t="n">
        <v>0.15</v>
      </c>
      <c r="U1863" s="54" t="n">
        <v>0</v>
      </c>
      <c r="V1863" s="52" t="inlineStr">
        <is>
          <t>No</t>
        </is>
      </c>
      <c r="W1863" s="52" t="inlineStr">
        <is>
          <t>No</t>
        </is>
      </c>
      <c r="X1863" s="52" t="inlineStr">
        <is>
          <t>-</t>
        </is>
      </c>
      <c r="Y1863" s="52" t="inlineStr">
        <is>
          <t>One turn of a concertina coil</t>
        </is>
      </c>
    </row>
    <row r="1864" outlineLevel="1">
      <c r="A1864" s="52" t="inlineStr">
        <is>
          <t>BASE-487</t>
        </is>
      </c>
      <c r="B1864" s="52" t="inlineStr">
        <is>
          <t>Base</t>
        </is>
      </c>
      <c r="C1864" s="58" t="inlineStr">
        <is>
          <t>Cylinder</t>
        </is>
      </c>
      <c r="D1864" s="60" t="inlineStr">
        <is>
          <t>Wire coil turn</t>
        </is>
      </c>
      <c r="E1864" s="52" t="inlineStr">
        <is>
          <t>BASE-246</t>
        </is>
      </c>
      <c r="F1864" s="52" t="n">
        <v>2</v>
      </c>
      <c r="G1864" s="54" t="n">
        <v>0.0350000001</v>
      </c>
      <c r="H1864" s="54" t="n">
        <v>0.0350000001</v>
      </c>
      <c r="I1864" s="54" t="n">
        <v>0.404970527</v>
      </c>
      <c r="J1864" s="54" t="n">
        <v>0</v>
      </c>
      <c r="K1864" s="54" t="n">
        <v>-173.308868</v>
      </c>
      <c r="L1864" s="54" t="n">
        <v>0</v>
      </c>
      <c r="M1864" s="54" t="n">
        <v>-15.2039375</v>
      </c>
      <c r="N1864" s="54" t="n">
        <v>2.87091041</v>
      </c>
      <c r="O1864" s="54" t="n">
        <v>-30.411911</v>
      </c>
      <c r="P1864" s="52" t="inlineStr">
        <is>
          <t>Flat</t>
        </is>
      </c>
      <c r="Q1864" s="52" t="inlineStr">
        <is>
          <t>Metal</t>
        </is>
      </c>
      <c r="R1864" s="54" t="n">
        <v>0.45</v>
      </c>
      <c r="S1864" s="54" t="n">
        <v>0.35</v>
      </c>
      <c r="T1864" s="54" t="n">
        <v>0.15</v>
      </c>
      <c r="U1864" s="54" t="n">
        <v>0</v>
      </c>
      <c r="V1864" s="52" t="inlineStr">
        <is>
          <t>No</t>
        </is>
      </c>
      <c r="W1864" s="52" t="inlineStr">
        <is>
          <t>No</t>
        </is>
      </c>
      <c r="X1864" s="52" t="inlineStr">
        <is>
          <t>-</t>
        </is>
      </c>
      <c r="Y1864" s="52" t="inlineStr">
        <is>
          <t>One turn of a concertina coil</t>
        </is>
      </c>
    </row>
    <row r="1865" outlineLevel="1">
      <c r="A1865" s="52" t="inlineStr">
        <is>
          <t>BASE-488</t>
        </is>
      </c>
      <c r="B1865" s="52" t="inlineStr">
        <is>
          <t>Base</t>
        </is>
      </c>
      <c r="C1865" s="58" t="inlineStr">
        <is>
          <t>Cylinder</t>
        </is>
      </c>
      <c r="D1865" s="60" t="inlineStr">
        <is>
          <t>Wire coil turn</t>
        </is>
      </c>
      <c r="E1865" s="52" t="inlineStr">
        <is>
          <t>BASE-246</t>
        </is>
      </c>
      <c r="F1865" s="52" t="n">
        <v>2</v>
      </c>
      <c r="G1865" s="54" t="n">
        <v>0.0350000001</v>
      </c>
      <c r="H1865" s="54" t="n">
        <v>0.0350000001</v>
      </c>
      <c r="I1865" s="54" t="n">
        <v>0.40496847</v>
      </c>
      <c r="J1865" s="54" t="n">
        <v>-54.3537216</v>
      </c>
      <c r="K1865" s="54" t="n">
        <v>170.531357</v>
      </c>
      <c r="L1865" s="54" t="n">
        <v>0</v>
      </c>
      <c r="M1865" s="54" t="n">
        <v>-15.2081184</v>
      </c>
      <c r="N1865" s="54" t="n">
        <v>3.03545523</v>
      </c>
      <c r="O1865" s="54" t="n">
        <v>-30.729414</v>
      </c>
      <c r="P1865" s="52" t="inlineStr">
        <is>
          <t>Flat</t>
        </is>
      </c>
      <c r="Q1865" s="52" t="inlineStr">
        <is>
          <t>Metal</t>
        </is>
      </c>
      <c r="R1865" s="54" t="n">
        <v>0.45</v>
      </c>
      <c r="S1865" s="54" t="n">
        <v>0.35</v>
      </c>
      <c r="T1865" s="54" t="n">
        <v>0.15</v>
      </c>
      <c r="U1865" s="54" t="n">
        <v>0</v>
      </c>
      <c r="V1865" s="52" t="inlineStr">
        <is>
          <t>No</t>
        </is>
      </c>
      <c r="W1865" s="52" t="inlineStr">
        <is>
          <t>No</t>
        </is>
      </c>
      <c r="X1865" s="52" t="inlineStr">
        <is>
          <t>-</t>
        </is>
      </c>
      <c r="Y1865" s="52" t="inlineStr">
        <is>
          <t>One turn of a concertina coil</t>
        </is>
      </c>
    </row>
    <row r="1866" outlineLevel="1">
      <c r="A1866" s="52" t="inlineStr">
        <is>
          <t>BASE-489</t>
        </is>
      </c>
      <c r="B1866" s="52" t="inlineStr">
        <is>
          <t>Base</t>
        </is>
      </c>
      <c r="C1866" s="58" t="inlineStr">
        <is>
          <t>Cylinder</t>
        </is>
      </c>
      <c r="D1866" s="60" t="inlineStr">
        <is>
          <t>Razor strand</t>
        </is>
      </c>
      <c r="E1866" s="52" t="inlineStr">
        <is>
          <t>BASE-246</t>
        </is>
      </c>
      <c r="F1866" s="52" t="n">
        <v>2</v>
      </c>
      <c r="G1866" s="54" t="n">
        <v>0.0299999993</v>
      </c>
      <c r="H1866" s="54" t="n">
        <v>0.0299999993</v>
      </c>
      <c r="I1866" s="54" t="n">
        <v>4.22919893</v>
      </c>
      <c r="J1866" s="54" t="n">
        <v>-19.3314247</v>
      </c>
      <c r="K1866" s="54" t="n">
        <v>120.280357</v>
      </c>
      <c r="L1866" s="54" t="n">
        <v>0</v>
      </c>
      <c r="M1866" s="54" t="n">
        <v>-17.1143341</v>
      </c>
      <c r="N1866" s="54" t="n">
        <v>2.79999995</v>
      </c>
      <c r="O1866" s="54" t="n">
        <v>-29.3107166</v>
      </c>
      <c r="P1866" s="52" t="inlineStr">
        <is>
          <t>Flat</t>
        </is>
      </c>
      <c r="Q1866" s="52" t="inlineStr">
        <is>
          <t>Metal</t>
        </is>
      </c>
      <c r="R1866" s="54" t="n">
        <v>0.45</v>
      </c>
      <c r="S1866" s="54" t="n">
        <v>0.35</v>
      </c>
      <c r="T1866" s="54" t="n">
        <v>0.15</v>
      </c>
      <c r="U1866" s="54" t="n">
        <v>0</v>
      </c>
      <c r="V1866" s="52" t="inlineStr">
        <is>
          <t>No</t>
        </is>
      </c>
      <c r="W1866" s="52" t="inlineStr">
        <is>
          <t>No</t>
        </is>
      </c>
      <c r="X1866" s="52" t="inlineStr">
        <is>
          <t>-</t>
        </is>
      </c>
      <c r="Y1866" s="52" t="inlineStr">
        <is>
          <t>Strand tying neighbouring coils</t>
        </is>
      </c>
    </row>
    <row r="1867" outlineLevel="1">
      <c r="A1867" s="52" t="inlineStr">
        <is>
          <t>BASE-490</t>
        </is>
      </c>
      <c r="B1867" s="52" t="inlineStr">
        <is>
          <t>Base</t>
        </is>
      </c>
      <c r="C1867" s="58" t="inlineStr">
        <is>
          <t>Cylinder</t>
        </is>
      </c>
      <c r="D1867" s="60" t="inlineStr">
        <is>
          <t>Wire coil turn</t>
        </is>
      </c>
      <c r="E1867" s="52" t="inlineStr">
        <is>
          <t>BASE-246</t>
        </is>
      </c>
      <c r="F1867" s="52" t="n">
        <v>2</v>
      </c>
      <c r="G1867" s="54" t="n">
        <v>0.0350000001</v>
      </c>
      <c r="H1867" s="54" t="n">
        <v>0.0350000001</v>
      </c>
      <c r="I1867" s="54" t="n">
        <v>0.404969037</v>
      </c>
      <c r="J1867" s="54" t="n">
        <v>-54.3536072</v>
      </c>
      <c r="K1867" s="54" t="n">
        <v>56.5714111</v>
      </c>
      <c r="L1867" s="54" t="n">
        <v>0</v>
      </c>
      <c r="M1867" s="54" t="n">
        <v>-12.1596909</v>
      </c>
      <c r="N1867" s="54" t="n">
        <v>3.36454487</v>
      </c>
      <c r="O1867" s="54" t="n">
        <v>-32.0581589</v>
      </c>
      <c r="P1867" s="52" t="inlineStr">
        <is>
          <t>Flat</t>
        </is>
      </c>
      <c r="Q1867" s="52" t="inlineStr">
        <is>
          <t>Metal</t>
        </is>
      </c>
      <c r="R1867" s="54" t="n">
        <v>0.45</v>
      </c>
      <c r="S1867" s="54" t="n">
        <v>0.35</v>
      </c>
      <c r="T1867" s="54" t="n">
        <v>0.15</v>
      </c>
      <c r="U1867" s="54" t="n">
        <v>0</v>
      </c>
      <c r="V1867" s="52" t="inlineStr">
        <is>
          <t>No</t>
        </is>
      </c>
      <c r="W1867" s="52" t="inlineStr">
        <is>
          <t>No</t>
        </is>
      </c>
      <c r="X1867" s="52" t="inlineStr">
        <is>
          <t>-</t>
        </is>
      </c>
      <c r="Y1867" s="52" t="inlineStr">
        <is>
          <t>One turn of a concertina coil</t>
        </is>
      </c>
    </row>
    <row r="1868" outlineLevel="1">
      <c r="A1868" s="52" t="inlineStr">
        <is>
          <t>BASE-491</t>
        </is>
      </c>
      <c r="B1868" s="52" t="inlineStr">
        <is>
          <t>Base</t>
        </is>
      </c>
      <c r="C1868" s="58" t="inlineStr">
        <is>
          <t>Cylinder</t>
        </is>
      </c>
      <c r="D1868" s="60" t="inlineStr">
        <is>
          <t>Wire coil turn</t>
        </is>
      </c>
      <c r="E1868" s="52" t="inlineStr">
        <is>
          <t>BASE-246</t>
        </is>
      </c>
      <c r="F1868" s="52" t="n">
        <v>2</v>
      </c>
      <c r="G1868" s="54" t="n">
        <v>0.0350000001</v>
      </c>
      <c r="H1868" s="54" t="n">
        <v>0.0350000001</v>
      </c>
      <c r="I1868" s="54" t="n">
        <v>0.404969513</v>
      </c>
      <c r="J1868" s="54" t="n">
        <v>0</v>
      </c>
      <c r="K1868" s="54" t="n">
        <v>40.4117851</v>
      </c>
      <c r="L1868" s="54" t="n">
        <v>0</v>
      </c>
      <c r="M1868" s="54" t="n">
        <v>-11.9299412</v>
      </c>
      <c r="N1868" s="54" t="n">
        <v>3.52908969</v>
      </c>
      <c r="O1868" s="54" t="n">
        <v>-31.8389797</v>
      </c>
      <c r="P1868" s="52" t="inlineStr">
        <is>
          <t>Flat</t>
        </is>
      </c>
      <c r="Q1868" s="52" t="inlineStr">
        <is>
          <t>Metal</t>
        </is>
      </c>
      <c r="R1868" s="54" t="n">
        <v>0.45</v>
      </c>
      <c r="S1868" s="54" t="n">
        <v>0.35</v>
      </c>
      <c r="T1868" s="54" t="n">
        <v>0.15</v>
      </c>
      <c r="U1868" s="54" t="n">
        <v>0</v>
      </c>
      <c r="V1868" s="52" t="inlineStr">
        <is>
          <t>No</t>
        </is>
      </c>
      <c r="W1868" s="52" t="inlineStr">
        <is>
          <t>No</t>
        </is>
      </c>
      <c r="X1868" s="52" t="inlineStr">
        <is>
          <t>-</t>
        </is>
      </c>
      <c r="Y1868" s="52" t="inlineStr">
        <is>
          <t>One turn of a concertina coil</t>
        </is>
      </c>
    </row>
    <row r="1869" outlineLevel="1">
      <c r="A1869" s="52" t="inlineStr">
        <is>
          <t>BASE-492</t>
        </is>
      </c>
      <c r="B1869" s="52" t="inlineStr">
        <is>
          <t>Base</t>
        </is>
      </c>
      <c r="C1869" s="58" t="inlineStr">
        <is>
          <t>Cylinder</t>
        </is>
      </c>
      <c r="D1869" s="60" t="inlineStr">
        <is>
          <t>Wire coil turn</t>
        </is>
      </c>
      <c r="E1869" s="52" t="inlineStr">
        <is>
          <t>BASE-246</t>
        </is>
      </c>
      <c r="F1869" s="52" t="n">
        <v>2</v>
      </c>
      <c r="G1869" s="54" t="n">
        <v>0.0350000001</v>
      </c>
      <c r="H1869" s="54" t="n">
        <v>0.0350000001</v>
      </c>
      <c r="I1869" s="54" t="n">
        <v>0.404969037</v>
      </c>
      <c r="J1869" s="54" t="n">
        <v>54.3536072</v>
      </c>
      <c r="K1869" s="54" t="n">
        <v>56.5714111</v>
      </c>
      <c r="L1869" s="54" t="n">
        <v>0</v>
      </c>
      <c r="M1869" s="54" t="n">
        <v>-11.7001925</v>
      </c>
      <c r="N1869" s="54" t="n">
        <v>3.36454487</v>
      </c>
      <c r="O1869" s="54" t="n">
        <v>-31.6197987</v>
      </c>
      <c r="P1869" s="52" t="inlineStr">
        <is>
          <t>Flat</t>
        </is>
      </c>
      <c r="Q1869" s="52" t="inlineStr">
        <is>
          <t>Metal</t>
        </is>
      </c>
      <c r="R1869" s="54" t="n">
        <v>0.45</v>
      </c>
      <c r="S1869" s="54" t="n">
        <v>0.35</v>
      </c>
      <c r="T1869" s="54" t="n">
        <v>0.15</v>
      </c>
      <c r="U1869" s="54" t="n">
        <v>0</v>
      </c>
      <c r="V1869" s="52" t="inlineStr">
        <is>
          <t>No</t>
        </is>
      </c>
      <c r="W1869" s="52" t="inlineStr">
        <is>
          <t>No</t>
        </is>
      </c>
      <c r="X1869" s="52" t="inlineStr">
        <is>
          <t>-</t>
        </is>
      </c>
      <c r="Y1869" s="52" t="inlineStr">
        <is>
          <t>One turn of a concertina coil</t>
        </is>
      </c>
    </row>
    <row r="1870" outlineLevel="1">
      <c r="A1870" s="52" t="inlineStr">
        <is>
          <t>BASE-493</t>
        </is>
      </c>
      <c r="B1870" s="52" t="inlineStr">
        <is>
          <t>Base</t>
        </is>
      </c>
      <c r="C1870" s="58" t="inlineStr">
        <is>
          <t>Cylinder</t>
        </is>
      </c>
      <c r="D1870" s="60" t="inlineStr">
        <is>
          <t>Wire coil turn</t>
        </is>
      </c>
      <c r="E1870" s="52" t="inlineStr">
        <is>
          <t>BASE-246</t>
        </is>
      </c>
      <c r="F1870" s="52" t="n">
        <v>2</v>
      </c>
      <c r="G1870" s="54" t="n">
        <v>0.0350000001</v>
      </c>
      <c r="H1870" s="54" t="n">
        <v>0.0350000001</v>
      </c>
      <c r="I1870" s="54" t="n">
        <v>0.404968232</v>
      </c>
      <c r="J1870" s="54" t="n">
        <v>54.3537674</v>
      </c>
      <c r="K1870" s="54" t="n">
        <v>163.802475</v>
      </c>
      <c r="L1870" s="54" t="n">
        <v>0</v>
      </c>
      <c r="M1870" s="54" t="n">
        <v>-11.5687923</v>
      </c>
      <c r="N1870" s="54" t="n">
        <v>3.03545523</v>
      </c>
      <c r="O1870" s="54" t="n">
        <v>-31.6681099</v>
      </c>
      <c r="P1870" s="52" t="inlineStr">
        <is>
          <t>Flat</t>
        </is>
      </c>
      <c r="Q1870" s="52" t="inlineStr">
        <is>
          <t>Metal</t>
        </is>
      </c>
      <c r="R1870" s="54" t="n">
        <v>0.45</v>
      </c>
      <c r="S1870" s="54" t="n">
        <v>0.35</v>
      </c>
      <c r="T1870" s="54" t="n">
        <v>0.15</v>
      </c>
      <c r="U1870" s="54" t="n">
        <v>0</v>
      </c>
      <c r="V1870" s="52" t="inlineStr">
        <is>
          <t>No</t>
        </is>
      </c>
      <c r="W1870" s="52" t="inlineStr">
        <is>
          <t>No</t>
        </is>
      </c>
      <c r="X1870" s="52" t="inlineStr">
        <is>
          <t>-</t>
        </is>
      </c>
      <c r="Y1870" s="52" t="inlineStr">
        <is>
          <t>One turn of a concertina coil</t>
        </is>
      </c>
    </row>
    <row r="1871" outlineLevel="1">
      <c r="A1871" s="52" t="inlineStr">
        <is>
          <t>BASE-494</t>
        </is>
      </c>
      <c r="B1871" s="52" t="inlineStr">
        <is>
          <t>Base</t>
        </is>
      </c>
      <c r="C1871" s="58" t="inlineStr">
        <is>
          <t>Cylinder</t>
        </is>
      </c>
      <c r="D1871" s="60" t="inlineStr">
        <is>
          <t>Wire coil turn</t>
        </is>
      </c>
      <c r="E1871" s="52" t="inlineStr">
        <is>
          <t>BASE-246</t>
        </is>
      </c>
      <c r="F1871" s="52" t="n">
        <v>2</v>
      </c>
      <c r="G1871" s="54" t="n">
        <v>0.0350000001</v>
      </c>
      <c r="H1871" s="54" t="n">
        <v>0.0350000001</v>
      </c>
      <c r="I1871" s="54" t="n">
        <v>0.404968351</v>
      </c>
      <c r="J1871" s="54" t="n">
        <v>0</v>
      </c>
      <c r="K1871" s="54" t="n">
        <v>179.962082</v>
      </c>
      <c r="L1871" s="54" t="n">
        <v>0</v>
      </c>
      <c r="M1871" s="54" t="n">
        <v>-11.5357418</v>
      </c>
      <c r="N1871" s="54" t="n">
        <v>2.87091041</v>
      </c>
      <c r="O1871" s="54" t="n">
        <v>-31.9839134</v>
      </c>
      <c r="P1871" s="52" t="inlineStr">
        <is>
          <t>Flat</t>
        </is>
      </c>
      <c r="Q1871" s="52" t="inlineStr">
        <is>
          <t>Metal</t>
        </is>
      </c>
      <c r="R1871" s="54" t="n">
        <v>0.45</v>
      </c>
      <c r="S1871" s="54" t="n">
        <v>0.35</v>
      </c>
      <c r="T1871" s="54" t="n">
        <v>0.15</v>
      </c>
      <c r="U1871" s="54" t="n">
        <v>0</v>
      </c>
      <c r="V1871" s="52" t="inlineStr">
        <is>
          <t>No</t>
        </is>
      </c>
      <c r="W1871" s="52" t="inlineStr">
        <is>
          <t>No</t>
        </is>
      </c>
      <c r="X1871" s="52" t="inlineStr">
        <is>
          <t>-</t>
        </is>
      </c>
      <c r="Y1871" s="52" t="inlineStr">
        <is>
          <t>One turn of a concertina coil</t>
        </is>
      </c>
    </row>
    <row r="1872" outlineLevel="1">
      <c r="A1872" s="52" t="inlineStr">
        <is>
          <t>BASE-495</t>
        </is>
      </c>
      <c r="B1872" s="52" t="inlineStr">
        <is>
          <t>Base</t>
        </is>
      </c>
      <c r="C1872" s="58" t="inlineStr">
        <is>
          <t>Cylinder</t>
        </is>
      </c>
      <c r="D1872" s="60" t="inlineStr">
        <is>
          <t>Wire coil turn</t>
        </is>
      </c>
      <c r="E1872" s="52" t="inlineStr">
        <is>
          <t>BASE-246</t>
        </is>
      </c>
      <c r="F1872" s="52" t="n">
        <v>2</v>
      </c>
      <c r="G1872" s="54" t="n">
        <v>0.0350000001</v>
      </c>
      <c r="H1872" s="54" t="n">
        <v>0.0350000001</v>
      </c>
      <c r="I1872" s="54" t="n">
        <v>0.404970348</v>
      </c>
      <c r="J1872" s="54" t="n">
        <v>-54.353344</v>
      </c>
      <c r="K1872" s="54" t="n">
        <v>163.802719</v>
      </c>
      <c r="L1872" s="54" t="n">
        <v>0</v>
      </c>
      <c r="M1872" s="54" t="n">
        <v>-11.5026903</v>
      </c>
      <c r="N1872" s="54" t="n">
        <v>3.03545523</v>
      </c>
      <c r="O1872" s="54" t="n">
        <v>-32.2997208</v>
      </c>
      <c r="P1872" s="52" t="inlineStr">
        <is>
          <t>Flat</t>
        </is>
      </c>
      <c r="Q1872" s="52" t="inlineStr">
        <is>
          <t>Metal</t>
        </is>
      </c>
      <c r="R1872" s="54" t="n">
        <v>0.45</v>
      </c>
      <c r="S1872" s="54" t="n">
        <v>0.35</v>
      </c>
      <c r="T1872" s="54" t="n">
        <v>0.15</v>
      </c>
      <c r="U1872" s="54" t="n">
        <v>0</v>
      </c>
      <c r="V1872" s="52" t="inlineStr">
        <is>
          <t>No</t>
        </is>
      </c>
      <c r="W1872" s="52" t="inlineStr">
        <is>
          <t>No</t>
        </is>
      </c>
      <c r="X1872" s="52" t="inlineStr">
        <is>
          <t>-</t>
        </is>
      </c>
      <c r="Y1872" s="52" t="inlineStr">
        <is>
          <t>One turn of a concertina coil</t>
        </is>
      </c>
    </row>
    <row r="1873" outlineLevel="1">
      <c r="A1873" s="52" t="inlineStr">
        <is>
          <t>BASE-496</t>
        </is>
      </c>
      <c r="B1873" s="52" t="inlineStr">
        <is>
          <t>Base</t>
        </is>
      </c>
      <c r="C1873" s="58" t="inlineStr">
        <is>
          <t>Cylinder</t>
        </is>
      </c>
      <c r="D1873" s="60" t="inlineStr">
        <is>
          <t>Razor strand</t>
        </is>
      </c>
      <c r="E1873" s="52" t="inlineStr">
        <is>
          <t>BASE-246</t>
        </is>
      </c>
      <c r="F1873" s="52" t="n">
        <v>2</v>
      </c>
      <c r="G1873" s="54" t="n">
        <v>0.0299999993</v>
      </c>
      <c r="H1873" s="54" t="n">
        <v>0.0299999993</v>
      </c>
      <c r="I1873" s="54" t="n">
        <v>3.99077058</v>
      </c>
      <c r="J1873" s="54" t="n">
        <v>0</v>
      </c>
      <c r="K1873" s="54" t="n">
        <v>113.551392</v>
      </c>
      <c r="L1873" s="54" t="n">
        <v>0</v>
      </c>
      <c r="M1873" s="54" t="n">
        <v>-13.5620155</v>
      </c>
      <c r="N1873" s="54" t="n">
        <v>3.5</v>
      </c>
      <c r="O1873" s="54" t="n">
        <v>-31.1141472</v>
      </c>
      <c r="P1873" s="52" t="inlineStr">
        <is>
          <t>Flat</t>
        </is>
      </c>
      <c r="Q1873" s="52" t="inlineStr">
        <is>
          <t>Metal</t>
        </is>
      </c>
      <c r="R1873" s="54" t="n">
        <v>0.45</v>
      </c>
      <c r="S1873" s="54" t="n">
        <v>0.35</v>
      </c>
      <c r="T1873" s="54" t="n">
        <v>0.15</v>
      </c>
      <c r="U1873" s="54" t="n">
        <v>0</v>
      </c>
      <c r="V1873" s="52" t="inlineStr">
        <is>
          <t>No</t>
        </is>
      </c>
      <c r="W1873" s="52" t="inlineStr">
        <is>
          <t>No</t>
        </is>
      </c>
      <c r="X1873" s="52" t="inlineStr">
        <is>
          <t>-</t>
        </is>
      </c>
      <c r="Y1873" s="52" t="inlineStr">
        <is>
          <t>Strand tying neighbouring coils</t>
        </is>
      </c>
    </row>
    <row r="1874" outlineLevel="1">
      <c r="A1874" s="52" t="inlineStr">
        <is>
          <t>BASE-497</t>
        </is>
      </c>
      <c r="B1874" s="52" t="inlineStr">
        <is>
          <t>Base</t>
        </is>
      </c>
      <c r="C1874" s="58" t="inlineStr">
        <is>
          <t>Cylinder</t>
        </is>
      </c>
      <c r="D1874" s="60" t="inlineStr">
        <is>
          <t>Wire coil turn</t>
        </is>
      </c>
      <c r="E1874" s="52" t="inlineStr">
        <is>
          <t>BASE-246</t>
        </is>
      </c>
      <c r="F1874" s="52" t="n">
        <v>2</v>
      </c>
      <c r="G1874" s="54" t="n">
        <v>0.0350000001</v>
      </c>
      <c r="H1874" s="54" t="n">
        <v>0.0350000001</v>
      </c>
      <c r="I1874" s="54" t="n">
        <v>0.404968679</v>
      </c>
      <c r="J1874" s="54" t="n">
        <v>-54.3536758</v>
      </c>
      <c r="K1874" s="54" t="n">
        <v>49.8426476</v>
      </c>
      <c r="L1874" s="54" t="n">
        <v>0</v>
      </c>
      <c r="M1874" s="54" t="n">
        <v>-8.319583890000001</v>
      </c>
      <c r="N1874" s="54" t="n">
        <v>1.96454477</v>
      </c>
      <c r="O1874" s="54" t="n">
        <v>-33.2621155</v>
      </c>
      <c r="P1874" s="52" t="inlineStr">
        <is>
          <t>Flat</t>
        </is>
      </c>
      <c r="Q1874" s="52" t="inlineStr">
        <is>
          <t>Metal</t>
        </is>
      </c>
      <c r="R1874" s="54" t="n">
        <v>0.45</v>
      </c>
      <c r="S1874" s="54" t="n">
        <v>0.35</v>
      </c>
      <c r="T1874" s="54" t="n">
        <v>0.15</v>
      </c>
      <c r="U1874" s="54" t="n">
        <v>0</v>
      </c>
      <c r="V1874" s="52" t="inlineStr">
        <is>
          <t>No</t>
        </is>
      </c>
      <c r="W1874" s="52" t="inlineStr">
        <is>
          <t>No</t>
        </is>
      </c>
      <c r="X1874" s="52" t="inlineStr">
        <is>
          <t>-</t>
        </is>
      </c>
      <c r="Y1874" s="52" t="inlineStr">
        <is>
          <t>One turn of a concertina coil</t>
        </is>
      </c>
    </row>
    <row r="1875" outlineLevel="1">
      <c r="A1875" s="52" t="inlineStr">
        <is>
          <t>BASE-498</t>
        </is>
      </c>
      <c r="B1875" s="52" t="inlineStr">
        <is>
          <t>Base</t>
        </is>
      </c>
      <c r="C1875" s="58" t="inlineStr">
        <is>
          <t>Cylinder</t>
        </is>
      </c>
      <c r="D1875" s="60" t="inlineStr">
        <is>
          <t>Wire coil turn</t>
        </is>
      </c>
      <c r="E1875" s="52" t="inlineStr">
        <is>
          <t>BASE-246</t>
        </is>
      </c>
      <c r="F1875" s="52" t="n">
        <v>2</v>
      </c>
      <c r="G1875" s="54" t="n">
        <v>0.0350000001</v>
      </c>
      <c r="H1875" s="54" t="n">
        <v>0.0350000001</v>
      </c>
      <c r="I1875" s="54" t="n">
        <v>0.40496847</v>
      </c>
      <c r="J1875" s="54" t="n">
        <v>0</v>
      </c>
      <c r="K1875" s="54" t="n">
        <v>33.6827698</v>
      </c>
      <c r="L1875" s="54" t="n">
        <v>0</v>
      </c>
      <c r="M1875" s="54" t="n">
        <v>-8.11709976</v>
      </c>
      <c r="N1875" s="54" t="n">
        <v>2.12908959</v>
      </c>
      <c r="O1875" s="54" t="n">
        <v>-33.0175247</v>
      </c>
      <c r="P1875" s="52" t="inlineStr">
        <is>
          <t>Flat</t>
        </is>
      </c>
      <c r="Q1875" s="52" t="inlineStr">
        <is>
          <t>Metal</t>
        </is>
      </c>
      <c r="R1875" s="54" t="n">
        <v>0.45</v>
      </c>
      <c r="S1875" s="54" t="n">
        <v>0.35</v>
      </c>
      <c r="T1875" s="54" t="n">
        <v>0.15</v>
      </c>
      <c r="U1875" s="54" t="n">
        <v>0</v>
      </c>
      <c r="V1875" s="52" t="inlineStr">
        <is>
          <t>No</t>
        </is>
      </c>
      <c r="W1875" s="52" t="inlineStr">
        <is>
          <t>No</t>
        </is>
      </c>
      <c r="X1875" s="52" t="inlineStr">
        <is>
          <t>-</t>
        </is>
      </c>
      <c r="Y1875" s="52" t="inlineStr">
        <is>
          <t>One turn of a concertina coil</t>
        </is>
      </c>
    </row>
    <row r="1876" outlineLevel="1">
      <c r="A1876" s="52" t="inlineStr">
        <is>
          <t>BASE-499</t>
        </is>
      </c>
      <c r="B1876" s="52" t="inlineStr">
        <is>
          <t>Base</t>
        </is>
      </c>
      <c r="C1876" s="58" t="inlineStr">
        <is>
          <t>Cylinder</t>
        </is>
      </c>
      <c r="D1876" s="60" t="inlineStr">
        <is>
          <t>Wire coil turn</t>
        </is>
      </c>
      <c r="E1876" s="52" t="inlineStr">
        <is>
          <t>BASE-246</t>
        </is>
      </c>
      <c r="F1876" s="52" t="n">
        <v>2</v>
      </c>
      <c r="G1876" s="54" t="n">
        <v>0.0350000001</v>
      </c>
      <c r="H1876" s="54" t="n">
        <v>0.0350000001</v>
      </c>
      <c r="I1876" s="54" t="n">
        <v>0.404968679</v>
      </c>
      <c r="J1876" s="54" t="n">
        <v>54.3536758</v>
      </c>
      <c r="K1876" s="54" t="n">
        <v>49.8426476</v>
      </c>
      <c r="L1876" s="54" t="n">
        <v>0</v>
      </c>
      <c r="M1876" s="54" t="n">
        <v>-7.91461515</v>
      </c>
      <c r="N1876" s="54" t="n">
        <v>1.96454477</v>
      </c>
      <c r="O1876" s="54" t="n">
        <v>-32.772934</v>
      </c>
      <c r="P1876" s="52" t="inlineStr">
        <is>
          <t>Flat</t>
        </is>
      </c>
      <c r="Q1876" s="52" t="inlineStr">
        <is>
          <t>Metal</t>
        </is>
      </c>
      <c r="R1876" s="54" t="n">
        <v>0.45</v>
      </c>
      <c r="S1876" s="54" t="n">
        <v>0.35</v>
      </c>
      <c r="T1876" s="54" t="n">
        <v>0.15</v>
      </c>
      <c r="U1876" s="54" t="n">
        <v>0</v>
      </c>
      <c r="V1876" s="52" t="inlineStr">
        <is>
          <t>No</t>
        </is>
      </c>
      <c r="W1876" s="52" t="inlineStr">
        <is>
          <t>No</t>
        </is>
      </c>
      <c r="X1876" s="52" t="inlineStr">
        <is>
          <t>-</t>
        </is>
      </c>
      <c r="Y1876" s="52" t="inlineStr">
        <is>
          <t>One turn of a concertina coil</t>
        </is>
      </c>
    </row>
    <row r="1877" outlineLevel="1">
      <c r="A1877" s="52" t="inlineStr">
        <is>
          <t>BASE-500</t>
        </is>
      </c>
      <c r="B1877" s="52" t="inlineStr">
        <is>
          <t>Base</t>
        </is>
      </c>
      <c r="C1877" s="58" t="inlineStr">
        <is>
          <t>Cylinder</t>
        </is>
      </c>
      <c r="D1877" s="60" t="inlineStr">
        <is>
          <t>Wire coil turn</t>
        </is>
      </c>
      <c r="E1877" s="52" t="inlineStr">
        <is>
          <t>BASE-246</t>
        </is>
      </c>
      <c r="F1877" s="52" t="n">
        <v>2</v>
      </c>
      <c r="G1877" s="54" t="n">
        <v>0.0350000001</v>
      </c>
      <c r="H1877" s="54" t="n">
        <v>0.0350000001</v>
      </c>
      <c r="I1877" s="54" t="n">
        <v>0.40496707</v>
      </c>
      <c r="J1877" s="54" t="n">
        <v>54.3539963</v>
      </c>
      <c r="K1877" s="54" t="n">
        <v>157.073273</v>
      </c>
      <c r="L1877" s="54" t="n">
        <v>0</v>
      </c>
      <c r="M1877" s="54" t="n">
        <v>-7.77845955</v>
      </c>
      <c r="N1877" s="54" t="n">
        <v>1.63545513</v>
      </c>
      <c r="O1877" s="54" t="n">
        <v>-32.8055153</v>
      </c>
      <c r="P1877" s="52" t="inlineStr">
        <is>
          <t>Flat</t>
        </is>
      </c>
      <c r="Q1877" s="52" t="inlineStr">
        <is>
          <t>Metal</t>
        </is>
      </c>
      <c r="R1877" s="54" t="n">
        <v>0.45</v>
      </c>
      <c r="S1877" s="54" t="n">
        <v>0.35</v>
      </c>
      <c r="T1877" s="54" t="n">
        <v>0.15</v>
      </c>
      <c r="U1877" s="54" t="n">
        <v>0</v>
      </c>
      <c r="V1877" s="52" t="inlineStr">
        <is>
          <t>No</t>
        </is>
      </c>
      <c r="W1877" s="52" t="inlineStr">
        <is>
          <t>No</t>
        </is>
      </c>
      <c r="X1877" s="52" t="inlineStr">
        <is>
          <t>-</t>
        </is>
      </c>
      <c r="Y1877" s="52" t="inlineStr">
        <is>
          <t>One turn of a concertina coil</t>
        </is>
      </c>
    </row>
    <row r="1878" outlineLevel="1">
      <c r="A1878" s="52" t="inlineStr">
        <is>
          <t>BASE-501</t>
        </is>
      </c>
      <c r="B1878" s="52" t="inlineStr">
        <is>
          <t>Base</t>
        </is>
      </c>
      <c r="C1878" s="58" t="inlineStr">
        <is>
          <t>Cylinder</t>
        </is>
      </c>
      <c r="D1878" s="60" t="inlineStr">
        <is>
          <t>Wire coil turn</t>
        </is>
      </c>
      <c r="E1878" s="52" t="inlineStr">
        <is>
          <t>BASE-246</t>
        </is>
      </c>
      <c r="F1878" s="52" t="n">
        <v>2</v>
      </c>
      <c r="G1878" s="54" t="n">
        <v>0.0350000001</v>
      </c>
      <c r="H1878" s="54" t="n">
        <v>0.0350000001</v>
      </c>
      <c r="I1878" s="54" t="n">
        <v>0.404974133</v>
      </c>
      <c r="J1878" s="54" t="n">
        <v>0</v>
      </c>
      <c r="K1878" s="54" t="n">
        <v>173.233124</v>
      </c>
      <c r="L1878" s="54" t="n">
        <v>0</v>
      </c>
      <c r="M1878" s="54" t="n">
        <v>-7.70863199</v>
      </c>
      <c r="N1878" s="54" t="n">
        <v>1.47091031</v>
      </c>
      <c r="O1878" s="54" t="n">
        <v>-33.1152725</v>
      </c>
      <c r="P1878" s="52" t="inlineStr">
        <is>
          <t>Flat</t>
        </is>
      </c>
      <c r="Q1878" s="52" t="inlineStr">
        <is>
          <t>Metal</t>
        </is>
      </c>
      <c r="R1878" s="54" t="n">
        <v>0.45</v>
      </c>
      <c r="S1878" s="54" t="n">
        <v>0.35</v>
      </c>
      <c r="T1878" s="54" t="n">
        <v>0.15</v>
      </c>
      <c r="U1878" s="54" t="n">
        <v>0</v>
      </c>
      <c r="V1878" s="52" t="inlineStr">
        <is>
          <t>No</t>
        </is>
      </c>
      <c r="W1878" s="52" t="inlineStr">
        <is>
          <t>No</t>
        </is>
      </c>
      <c r="X1878" s="52" t="inlineStr">
        <is>
          <t>-</t>
        </is>
      </c>
      <c r="Y1878" s="52" t="inlineStr">
        <is>
          <t>One turn of a concertina coil</t>
        </is>
      </c>
    </row>
    <row r="1879" outlineLevel="1">
      <c r="A1879" s="52" t="inlineStr">
        <is>
          <t>BASE-502</t>
        </is>
      </c>
      <c r="B1879" s="52" t="inlineStr">
        <is>
          <t>Base</t>
        </is>
      </c>
      <c r="C1879" s="58" t="inlineStr">
        <is>
          <t>Cylinder</t>
        </is>
      </c>
      <c r="D1879" s="60" t="inlineStr">
        <is>
          <t>Wire coil turn</t>
        </is>
      </c>
      <c r="E1879" s="52" t="inlineStr">
        <is>
          <t>BASE-246</t>
        </is>
      </c>
      <c r="F1879" s="52" t="n">
        <v>2</v>
      </c>
      <c r="G1879" s="54" t="n">
        <v>0.0350000001</v>
      </c>
      <c r="H1879" s="54" t="n">
        <v>0.0350000001</v>
      </c>
      <c r="I1879" s="54" t="n">
        <v>0.404967159</v>
      </c>
      <c r="J1879" s="54" t="n">
        <v>-54.3540001</v>
      </c>
      <c r="K1879" s="54" t="n">
        <v>157.073273</v>
      </c>
      <c r="L1879" s="54" t="n">
        <v>0</v>
      </c>
      <c r="M1879" s="54" t="n">
        <v>-7.63880444</v>
      </c>
      <c r="N1879" s="54" t="n">
        <v>1.63545513</v>
      </c>
      <c r="O1879" s="54" t="n">
        <v>-33.4250298</v>
      </c>
      <c r="P1879" s="52" t="inlineStr">
        <is>
          <t>Flat</t>
        </is>
      </c>
      <c r="Q1879" s="52" t="inlineStr">
        <is>
          <t>Metal</t>
        </is>
      </c>
      <c r="R1879" s="54" t="n">
        <v>0.45</v>
      </c>
      <c r="S1879" s="54" t="n">
        <v>0.35</v>
      </c>
      <c r="T1879" s="54" t="n">
        <v>0.15</v>
      </c>
      <c r="U1879" s="54" t="n">
        <v>0</v>
      </c>
      <c r="V1879" s="52" t="inlineStr">
        <is>
          <t>No</t>
        </is>
      </c>
      <c r="W1879" s="52" t="inlineStr">
        <is>
          <t>No</t>
        </is>
      </c>
      <c r="X1879" s="52" t="inlineStr">
        <is>
          <t>-</t>
        </is>
      </c>
      <c r="Y1879" s="52" t="inlineStr">
        <is>
          <t>One turn of a concertina coil</t>
        </is>
      </c>
    </row>
    <row r="1880" outlineLevel="1">
      <c r="A1880" s="52" t="inlineStr">
        <is>
          <t>BASE-503</t>
        </is>
      </c>
      <c r="B1880" s="52" t="inlineStr">
        <is>
          <t>Base</t>
        </is>
      </c>
      <c r="C1880" s="58" t="inlineStr">
        <is>
          <t>Cylinder</t>
        </is>
      </c>
      <c r="D1880" s="60" t="inlineStr">
        <is>
          <t>Razor strand</t>
        </is>
      </c>
      <c r="E1880" s="52" t="inlineStr">
        <is>
          <t>BASE-246</t>
        </is>
      </c>
      <c r="F1880" s="52" t="n">
        <v>2</v>
      </c>
      <c r="G1880" s="54" t="n">
        <v>0.0299999993</v>
      </c>
      <c r="H1880" s="54" t="n">
        <v>0.0299999993</v>
      </c>
      <c r="I1880" s="54" t="n">
        <v>4.22919941</v>
      </c>
      <c r="J1880" s="54" t="n">
        <v>19.3314209</v>
      </c>
      <c r="K1880" s="54" t="n">
        <v>106.822433</v>
      </c>
      <c r="L1880" s="54" t="n">
        <v>0</v>
      </c>
      <c r="M1880" s="54" t="n">
        <v>-9.822853090000001</v>
      </c>
      <c r="N1880" s="54" t="n">
        <v>2.79999995</v>
      </c>
      <c r="O1880" s="54" t="n">
        <v>-32.4889221</v>
      </c>
      <c r="P1880" s="52" t="inlineStr">
        <is>
          <t>Flat</t>
        </is>
      </c>
      <c r="Q1880" s="52" t="inlineStr">
        <is>
          <t>Metal</t>
        </is>
      </c>
      <c r="R1880" s="54" t="n">
        <v>0.45</v>
      </c>
      <c r="S1880" s="54" t="n">
        <v>0.35</v>
      </c>
      <c r="T1880" s="54" t="n">
        <v>0.15</v>
      </c>
      <c r="U1880" s="54" t="n">
        <v>0</v>
      </c>
      <c r="V1880" s="52" t="inlineStr">
        <is>
          <t>No</t>
        </is>
      </c>
      <c r="W1880" s="52" t="inlineStr">
        <is>
          <t>No</t>
        </is>
      </c>
      <c r="X1880" s="52" t="inlineStr">
        <is>
          <t>-</t>
        </is>
      </c>
      <c r="Y1880" s="52" t="inlineStr">
        <is>
          <t>Strand tying neighbouring coils</t>
        </is>
      </c>
    </row>
    <row r="1881" outlineLevel="1">
      <c r="A1881" s="52" t="inlineStr">
        <is>
          <t>BASE-504</t>
        </is>
      </c>
      <c r="B1881" s="52" t="inlineStr">
        <is>
          <t>Base</t>
        </is>
      </c>
      <c r="C1881" s="58" t="inlineStr">
        <is>
          <t>Cylinder</t>
        </is>
      </c>
      <c r="D1881" s="60" t="inlineStr">
        <is>
          <t>Wire coil turn</t>
        </is>
      </c>
      <c r="E1881" s="52" t="inlineStr">
        <is>
          <t>BASE-246</t>
        </is>
      </c>
      <c r="F1881" s="52" t="n">
        <v>2</v>
      </c>
      <c r="G1881" s="54" t="n">
        <v>0.0350000001</v>
      </c>
      <c r="H1881" s="54" t="n">
        <v>0.0350000001</v>
      </c>
      <c r="I1881" s="54" t="n">
        <v>0.404970676</v>
      </c>
      <c r="J1881" s="54" t="n">
        <v>-54.3532829</v>
      </c>
      <c r="K1881" s="54" t="n">
        <v>43.1126518</v>
      </c>
      <c r="L1881" s="54" t="n">
        <v>0</v>
      </c>
      <c r="M1881" s="54" t="n">
        <v>-4.36485863</v>
      </c>
      <c r="N1881" s="54" t="n">
        <v>1.96454477</v>
      </c>
      <c r="O1881" s="54" t="n">
        <v>-34.0078201</v>
      </c>
      <c r="P1881" s="52" t="inlineStr">
        <is>
          <t>Flat</t>
        </is>
      </c>
      <c r="Q1881" s="52" t="inlineStr">
        <is>
          <t>Metal</t>
        </is>
      </c>
      <c r="R1881" s="54" t="n">
        <v>0.45</v>
      </c>
      <c r="S1881" s="54" t="n">
        <v>0.35</v>
      </c>
      <c r="T1881" s="54" t="n">
        <v>0.15</v>
      </c>
      <c r="U1881" s="54" t="n">
        <v>0</v>
      </c>
      <c r="V1881" s="52" t="inlineStr">
        <is>
          <t>No</t>
        </is>
      </c>
      <c r="W1881" s="52" t="inlineStr">
        <is>
          <t>No</t>
        </is>
      </c>
      <c r="X1881" s="52" t="inlineStr">
        <is>
          <t>-</t>
        </is>
      </c>
      <c r="Y1881" s="52" t="inlineStr">
        <is>
          <t>One turn of a concertina coil</t>
        </is>
      </c>
    </row>
    <row r="1882" outlineLevel="1">
      <c r="A1882" s="52" t="inlineStr">
        <is>
          <t>BASE-505</t>
        </is>
      </c>
      <c r="B1882" s="52" t="inlineStr">
        <is>
          <t>Base</t>
        </is>
      </c>
      <c r="C1882" s="58" t="inlineStr">
        <is>
          <t>Cylinder</t>
        </is>
      </c>
      <c r="D1882" s="60" t="inlineStr">
        <is>
          <t>Wire coil turn</t>
        </is>
      </c>
      <c r="E1882" s="52" t="inlineStr">
        <is>
          <t>BASE-246</t>
        </is>
      </c>
      <c r="F1882" s="52" t="n">
        <v>2</v>
      </c>
      <c r="G1882" s="54" t="n">
        <v>0.0350000001</v>
      </c>
      <c r="H1882" s="54" t="n">
        <v>0.0350000001</v>
      </c>
      <c r="I1882" s="54" t="n">
        <v>0.404964834</v>
      </c>
      <c r="J1882" s="54" t="n">
        <v>0</v>
      </c>
      <c r="K1882" s="54" t="n">
        <v>26.9541378</v>
      </c>
      <c r="L1882" s="54" t="n">
        <v>0</v>
      </c>
      <c r="M1882" s="54" t="n">
        <v>-4.19242907</v>
      </c>
      <c r="N1882" s="54" t="n">
        <v>2.12908959</v>
      </c>
      <c r="O1882" s="54" t="n">
        <v>-33.741188</v>
      </c>
      <c r="P1882" s="52" t="inlineStr">
        <is>
          <t>Flat</t>
        </is>
      </c>
      <c r="Q1882" s="52" t="inlineStr">
        <is>
          <t>Metal</t>
        </is>
      </c>
      <c r="R1882" s="54" t="n">
        <v>0.45</v>
      </c>
      <c r="S1882" s="54" t="n">
        <v>0.35</v>
      </c>
      <c r="T1882" s="54" t="n">
        <v>0.15</v>
      </c>
      <c r="U1882" s="54" t="n">
        <v>0</v>
      </c>
      <c r="V1882" s="52" t="inlineStr">
        <is>
          <t>No</t>
        </is>
      </c>
      <c r="W1882" s="52" t="inlineStr">
        <is>
          <t>No</t>
        </is>
      </c>
      <c r="X1882" s="52" t="inlineStr">
        <is>
          <t>-</t>
        </is>
      </c>
      <c r="Y1882" s="52" t="inlineStr">
        <is>
          <t>One turn of a concertina coil</t>
        </is>
      </c>
    </row>
    <row r="1883" outlineLevel="1">
      <c r="A1883" s="52" t="inlineStr">
        <is>
          <t>BASE-506</t>
        </is>
      </c>
      <c r="B1883" s="52" t="inlineStr">
        <is>
          <t>Base</t>
        </is>
      </c>
      <c r="C1883" s="58" t="inlineStr">
        <is>
          <t>Cylinder</t>
        </is>
      </c>
      <c r="D1883" s="60" t="inlineStr">
        <is>
          <t>Wire coil turn</t>
        </is>
      </c>
      <c r="E1883" s="52" t="inlineStr">
        <is>
          <t>BASE-246</t>
        </is>
      </c>
      <c r="F1883" s="52" t="n">
        <v>2</v>
      </c>
      <c r="G1883" s="54" t="n">
        <v>0.0350000001</v>
      </c>
      <c r="H1883" s="54" t="n">
        <v>0.0350000001</v>
      </c>
      <c r="I1883" s="54" t="n">
        <v>0.404970765</v>
      </c>
      <c r="J1883" s="54" t="n">
        <v>54.3532639</v>
      </c>
      <c r="K1883" s="54" t="n">
        <v>43.1126976</v>
      </c>
      <c r="L1883" s="54" t="n">
        <v>0</v>
      </c>
      <c r="M1883" s="54" t="n">
        <v>-4.01999903</v>
      </c>
      <c r="N1883" s="54" t="n">
        <v>1.96454477</v>
      </c>
      <c r="O1883" s="54" t="n">
        <v>-33.474556</v>
      </c>
      <c r="P1883" s="52" t="inlineStr">
        <is>
          <t>Flat</t>
        </is>
      </c>
      <c r="Q1883" s="52" t="inlineStr">
        <is>
          <t>Metal</t>
        </is>
      </c>
      <c r="R1883" s="54" t="n">
        <v>0.45</v>
      </c>
      <c r="S1883" s="54" t="n">
        <v>0.35</v>
      </c>
      <c r="T1883" s="54" t="n">
        <v>0.15</v>
      </c>
      <c r="U1883" s="54" t="n">
        <v>0</v>
      </c>
      <c r="V1883" s="52" t="inlineStr">
        <is>
          <t>No</t>
        </is>
      </c>
      <c r="W1883" s="52" t="inlineStr">
        <is>
          <t>No</t>
        </is>
      </c>
      <c r="X1883" s="52" t="inlineStr">
        <is>
          <t>-</t>
        </is>
      </c>
      <c r="Y1883" s="52" t="inlineStr">
        <is>
          <t>One turn of a concertina coil</t>
        </is>
      </c>
    </row>
    <row r="1884" outlineLevel="1">
      <c r="A1884" s="52" t="inlineStr">
        <is>
          <t>BASE-507</t>
        </is>
      </c>
      <c r="B1884" s="52" t="inlineStr">
        <is>
          <t>Base</t>
        </is>
      </c>
      <c r="C1884" s="58" t="inlineStr">
        <is>
          <t>Cylinder</t>
        </is>
      </c>
      <c r="D1884" s="60" t="inlineStr">
        <is>
          <t>Wire coil turn</t>
        </is>
      </c>
      <c r="E1884" s="52" t="inlineStr">
        <is>
          <t>BASE-246</t>
        </is>
      </c>
      <c r="F1884" s="52" t="n">
        <v>2</v>
      </c>
      <c r="G1884" s="54" t="n">
        <v>0.0350000001</v>
      </c>
      <c r="H1884" s="54" t="n">
        <v>0.0350000001</v>
      </c>
      <c r="I1884" s="54" t="n">
        <v>0.40497008</v>
      </c>
      <c r="J1884" s="54" t="n">
        <v>54.3534012</v>
      </c>
      <c r="K1884" s="54" t="n">
        <v>150.344803</v>
      </c>
      <c r="L1884" s="54" t="n">
        <v>0</v>
      </c>
      <c r="M1884" s="54" t="n">
        <v>-3.88096333</v>
      </c>
      <c r="N1884" s="54" t="n">
        <v>1.63545513</v>
      </c>
      <c r="O1884" s="54" t="n">
        <v>-33.4909592</v>
      </c>
      <c r="P1884" s="52" t="inlineStr">
        <is>
          <t>Flat</t>
        </is>
      </c>
      <c r="Q1884" s="52" t="inlineStr">
        <is>
          <t>Metal</t>
        </is>
      </c>
      <c r="R1884" s="54" t="n">
        <v>0.45</v>
      </c>
      <c r="S1884" s="54" t="n">
        <v>0.35</v>
      </c>
      <c r="T1884" s="54" t="n">
        <v>0.15</v>
      </c>
      <c r="U1884" s="54" t="n">
        <v>0</v>
      </c>
      <c r="V1884" s="52" t="inlineStr">
        <is>
          <t>No</t>
        </is>
      </c>
      <c r="W1884" s="52" t="inlineStr">
        <is>
          <t>No</t>
        </is>
      </c>
      <c r="X1884" s="52" t="inlineStr">
        <is>
          <t>-</t>
        </is>
      </c>
      <c r="Y1884" s="52" t="inlineStr">
        <is>
          <t>One turn of a concertina coil</t>
        </is>
      </c>
    </row>
    <row r="1885" outlineLevel="1">
      <c r="A1885" s="52" t="inlineStr">
        <is>
          <t>BASE-508</t>
        </is>
      </c>
      <c r="B1885" s="52" t="inlineStr">
        <is>
          <t>Base</t>
        </is>
      </c>
      <c r="C1885" s="58" t="inlineStr">
        <is>
          <t>Cylinder</t>
        </is>
      </c>
      <c r="D1885" s="60" t="inlineStr">
        <is>
          <t>Wire coil turn</t>
        </is>
      </c>
      <c r="E1885" s="52" t="inlineStr">
        <is>
          <t>BASE-246</t>
        </is>
      </c>
      <c r="F1885" s="52" t="n">
        <v>2</v>
      </c>
      <c r="G1885" s="54" t="n">
        <v>0.0350000001</v>
      </c>
      <c r="H1885" s="54" t="n">
        <v>0.0350000001</v>
      </c>
      <c r="I1885" s="54" t="n">
        <v>0.404969901</v>
      </c>
      <c r="J1885" s="54" t="n">
        <v>0</v>
      </c>
      <c r="K1885" s="54" t="n">
        <v>166.504135</v>
      </c>
      <c r="L1885" s="54" t="n">
        <v>0</v>
      </c>
      <c r="M1885" s="54" t="n">
        <v>-3.77532196</v>
      </c>
      <c r="N1885" s="54" t="n">
        <v>1.47091031</v>
      </c>
      <c r="O1885" s="54" t="n">
        <v>-33.7903976</v>
      </c>
      <c r="P1885" s="52" t="inlineStr">
        <is>
          <t>Flat</t>
        </is>
      </c>
      <c r="Q1885" s="52" t="inlineStr">
        <is>
          <t>Metal</t>
        </is>
      </c>
      <c r="R1885" s="54" t="n">
        <v>0.45</v>
      </c>
      <c r="S1885" s="54" t="n">
        <v>0.35</v>
      </c>
      <c r="T1885" s="54" t="n">
        <v>0.15</v>
      </c>
      <c r="U1885" s="54" t="n">
        <v>0</v>
      </c>
      <c r="V1885" s="52" t="inlineStr">
        <is>
          <t>No</t>
        </is>
      </c>
      <c r="W1885" s="52" t="inlineStr">
        <is>
          <t>No</t>
        </is>
      </c>
      <c r="X1885" s="52" t="inlineStr">
        <is>
          <t>-</t>
        </is>
      </c>
      <c r="Y1885" s="52" t="inlineStr">
        <is>
          <t>One turn of a concertina coil</t>
        </is>
      </c>
    </row>
    <row r="1886" outlineLevel="1">
      <c r="A1886" s="52" t="inlineStr">
        <is>
          <t>BASE-509</t>
        </is>
      </c>
      <c r="B1886" s="52" t="inlineStr">
        <is>
          <t>Base</t>
        </is>
      </c>
      <c r="C1886" s="58" t="inlineStr">
        <is>
          <t>Cylinder</t>
        </is>
      </c>
      <c r="D1886" s="60" t="inlineStr">
        <is>
          <t>Wire coil turn</t>
        </is>
      </c>
      <c r="E1886" s="52" t="inlineStr">
        <is>
          <t>BASE-246</t>
        </is>
      </c>
      <c r="F1886" s="52" t="n">
        <v>2</v>
      </c>
      <c r="G1886" s="54" t="n">
        <v>0.0350000001</v>
      </c>
      <c r="H1886" s="54" t="n">
        <v>0.0350000001</v>
      </c>
      <c r="I1886" s="54" t="n">
        <v>0.404970109</v>
      </c>
      <c r="J1886" s="54" t="n">
        <v>-54.3534241</v>
      </c>
      <c r="K1886" s="54" t="n">
        <v>150.344849</v>
      </c>
      <c r="L1886" s="54" t="n">
        <v>0</v>
      </c>
      <c r="M1886" s="54" t="n">
        <v>-3.66968083</v>
      </c>
      <c r="N1886" s="54" t="n">
        <v>1.63545513</v>
      </c>
      <c r="O1886" s="54" t="n">
        <v>-34.0898438</v>
      </c>
      <c r="P1886" s="52" t="inlineStr">
        <is>
          <t>Flat</t>
        </is>
      </c>
      <c r="Q1886" s="52" t="inlineStr">
        <is>
          <t>Metal</t>
        </is>
      </c>
      <c r="R1886" s="54" t="n">
        <v>0.45</v>
      </c>
      <c r="S1886" s="54" t="n">
        <v>0.35</v>
      </c>
      <c r="T1886" s="54" t="n">
        <v>0.15</v>
      </c>
      <c r="U1886" s="54" t="n">
        <v>0</v>
      </c>
      <c r="V1886" s="52" t="inlineStr">
        <is>
          <t>No</t>
        </is>
      </c>
      <c r="W1886" s="52" t="inlineStr">
        <is>
          <t>No</t>
        </is>
      </c>
      <c r="X1886" s="52" t="inlineStr">
        <is>
          <t>-</t>
        </is>
      </c>
      <c r="Y1886" s="52" t="inlineStr">
        <is>
          <t>One turn of a concertina coil</t>
        </is>
      </c>
    </row>
    <row r="1887" outlineLevel="1">
      <c r="A1887" s="52" t="inlineStr">
        <is>
          <t>BASE-510</t>
        </is>
      </c>
      <c r="B1887" s="52" t="inlineStr">
        <is>
          <t>Base</t>
        </is>
      </c>
      <c r="C1887" s="58" t="inlineStr">
        <is>
          <t>Cylinder</t>
        </is>
      </c>
      <c r="D1887" s="60" t="inlineStr">
        <is>
          <t>Razor strand</t>
        </is>
      </c>
      <c r="E1887" s="52" t="inlineStr">
        <is>
          <t>BASE-246</t>
        </is>
      </c>
      <c r="F1887" s="52" t="n">
        <v>2</v>
      </c>
      <c r="G1887" s="54" t="n">
        <v>0.0299999993</v>
      </c>
      <c r="H1887" s="54" t="n">
        <v>0.0299999993</v>
      </c>
      <c r="I1887" s="54" t="n">
        <v>3.99075365</v>
      </c>
      <c r="J1887" s="54" t="n">
        <v>0</v>
      </c>
      <c r="K1887" s="54" t="n">
        <v>100.093422</v>
      </c>
      <c r="L1887" s="54" t="n">
        <v>0</v>
      </c>
      <c r="M1887" s="54" t="n">
        <v>-5.94837046</v>
      </c>
      <c r="N1887" s="54" t="n">
        <v>2.0999999</v>
      </c>
      <c r="O1887" s="54" t="n">
        <v>-33.4160957</v>
      </c>
      <c r="P1887" s="52" t="inlineStr">
        <is>
          <t>Flat</t>
        </is>
      </c>
      <c r="Q1887" s="52" t="inlineStr">
        <is>
          <t>Metal</t>
        </is>
      </c>
      <c r="R1887" s="54" t="n">
        <v>0.45</v>
      </c>
      <c r="S1887" s="54" t="n">
        <v>0.35</v>
      </c>
      <c r="T1887" s="54" t="n">
        <v>0.15</v>
      </c>
      <c r="U1887" s="54" t="n">
        <v>0</v>
      </c>
      <c r="V1887" s="52" t="inlineStr">
        <is>
          <t>No</t>
        </is>
      </c>
      <c r="W1887" s="52" t="inlineStr">
        <is>
          <t>No</t>
        </is>
      </c>
      <c r="X1887" s="52" t="inlineStr">
        <is>
          <t>-</t>
        </is>
      </c>
      <c r="Y1887" s="52" t="inlineStr">
        <is>
          <t>Strand tying neighbouring coils</t>
        </is>
      </c>
    </row>
    <row r="1888" outlineLevel="1">
      <c r="A1888" s="52" t="inlineStr">
        <is>
          <t>BASE-511</t>
        </is>
      </c>
      <c r="B1888" s="52" t="inlineStr">
        <is>
          <t>Base</t>
        </is>
      </c>
      <c r="C1888" s="58" t="inlineStr">
        <is>
          <t>Cylinder</t>
        </is>
      </c>
      <c r="D1888" s="60" t="inlineStr">
        <is>
          <t>Wire coil turn</t>
        </is>
      </c>
      <c r="E1888" s="52" t="inlineStr">
        <is>
          <t>BASE-246</t>
        </is>
      </c>
      <c r="F1888" s="52" t="n">
        <v>2</v>
      </c>
      <c r="G1888" s="54" t="n">
        <v>0.0350000001</v>
      </c>
      <c r="H1888" s="54" t="n">
        <v>0.0350000001</v>
      </c>
      <c r="I1888" s="54" t="n">
        <v>0.404970288</v>
      </c>
      <c r="J1888" s="54" t="n">
        <v>-54.3533592</v>
      </c>
      <c r="K1888" s="54" t="n">
        <v>36.3840027</v>
      </c>
      <c r="L1888" s="54" t="n">
        <v>0</v>
      </c>
      <c r="M1888" s="54" t="n">
        <v>-0.349999547</v>
      </c>
      <c r="N1888" s="54" t="n">
        <v>1.96454477</v>
      </c>
      <c r="O1888" s="54" t="n">
        <v>-34.2849998</v>
      </c>
      <c r="P1888" s="52" t="inlineStr">
        <is>
          <t>Flat</t>
        </is>
      </c>
      <c r="Q1888" s="52" t="inlineStr">
        <is>
          <t>Metal</t>
        </is>
      </c>
      <c r="R1888" s="54" t="n">
        <v>0.45</v>
      </c>
      <c r="S1888" s="54" t="n">
        <v>0.35</v>
      </c>
      <c r="T1888" s="54" t="n">
        <v>0.15</v>
      </c>
      <c r="U1888" s="54" t="n">
        <v>0</v>
      </c>
      <c r="V1888" s="52" t="inlineStr">
        <is>
          <t>No</t>
        </is>
      </c>
      <c r="W1888" s="52" t="inlineStr">
        <is>
          <t>No</t>
        </is>
      </c>
      <c r="X1888" s="52" t="inlineStr">
        <is>
          <t>-</t>
        </is>
      </c>
      <c r="Y1888" s="52" t="inlineStr">
        <is>
          <t>One turn of a concertina coil</t>
        </is>
      </c>
    </row>
    <row r="1889" outlineLevel="1">
      <c r="A1889" s="52" t="inlineStr">
        <is>
          <t>BASE-512</t>
        </is>
      </c>
      <c r="B1889" s="52" t="inlineStr">
        <is>
          <t>Base</t>
        </is>
      </c>
      <c r="C1889" s="58" t="inlineStr">
        <is>
          <t>Cylinder</t>
        </is>
      </c>
      <c r="D1889" s="60" t="inlineStr">
        <is>
          <t>Wire coil turn</t>
        </is>
      </c>
      <c r="E1889" s="52" t="inlineStr">
        <is>
          <t>BASE-246</t>
        </is>
      </c>
      <c r="F1889" s="52" t="n">
        <v>2</v>
      </c>
      <c r="G1889" s="54" t="n">
        <v>0.0350000001</v>
      </c>
      <c r="H1889" s="54" t="n">
        <v>0.0350000001</v>
      </c>
      <c r="I1889" s="54" t="n">
        <v>0.404966533</v>
      </c>
      <c r="J1889" s="54" t="n">
        <v>0</v>
      </c>
      <c r="K1889" s="54" t="n">
        <v>20.2249889</v>
      </c>
      <c r="L1889" s="54" t="n">
        <v>0</v>
      </c>
      <c r="M1889" s="54" t="n">
        <v>-0.209999561</v>
      </c>
      <c r="N1889" s="54" t="n">
        <v>2.12908959</v>
      </c>
      <c r="O1889" s="54" t="n">
        <v>-34</v>
      </c>
      <c r="P1889" s="52" t="inlineStr">
        <is>
          <t>Flat</t>
        </is>
      </c>
      <c r="Q1889" s="52" t="inlineStr">
        <is>
          <t>Metal</t>
        </is>
      </c>
      <c r="R1889" s="54" t="n">
        <v>0.45</v>
      </c>
      <c r="S1889" s="54" t="n">
        <v>0.35</v>
      </c>
      <c r="T1889" s="54" t="n">
        <v>0.15</v>
      </c>
      <c r="U1889" s="54" t="n">
        <v>0</v>
      </c>
      <c r="V1889" s="52" t="inlineStr">
        <is>
          <t>No</t>
        </is>
      </c>
      <c r="W1889" s="52" t="inlineStr">
        <is>
          <t>No</t>
        </is>
      </c>
      <c r="X1889" s="52" t="inlineStr">
        <is>
          <t>-</t>
        </is>
      </c>
      <c r="Y1889" s="52" t="inlineStr">
        <is>
          <t>One turn of a concertina coil</t>
        </is>
      </c>
    </row>
    <row r="1890" outlineLevel="1">
      <c r="A1890" s="52" t="inlineStr">
        <is>
          <t>BASE-513</t>
        </is>
      </c>
      <c r="B1890" s="52" t="inlineStr">
        <is>
          <t>Base</t>
        </is>
      </c>
      <c r="C1890" s="58" t="inlineStr">
        <is>
          <t>Cylinder</t>
        </is>
      </c>
      <c r="D1890" s="60" t="inlineStr">
        <is>
          <t>Wire coil turn</t>
        </is>
      </c>
      <c r="E1890" s="52" t="inlineStr">
        <is>
          <t>BASE-246</t>
        </is>
      </c>
      <c r="F1890" s="52" t="n">
        <v>2</v>
      </c>
      <c r="G1890" s="54" t="n">
        <v>0.0350000001</v>
      </c>
      <c r="H1890" s="54" t="n">
        <v>0.0350000001</v>
      </c>
      <c r="I1890" s="54" t="n">
        <v>0.404970258</v>
      </c>
      <c r="J1890" s="54" t="n">
        <v>54.3533592</v>
      </c>
      <c r="K1890" s="54" t="n">
        <v>36.3839989</v>
      </c>
      <c r="L1890" s="54" t="n">
        <v>0</v>
      </c>
      <c r="M1890" s="54" t="n">
        <v>-0.0699995831</v>
      </c>
      <c r="N1890" s="54" t="n">
        <v>1.96454477</v>
      </c>
      <c r="O1890" s="54" t="n">
        <v>-33.7150002</v>
      </c>
      <c r="P1890" s="52" t="inlineStr">
        <is>
          <t>Flat</t>
        </is>
      </c>
      <c r="Q1890" s="52" t="inlineStr">
        <is>
          <t>Metal</t>
        </is>
      </c>
      <c r="R1890" s="54" t="n">
        <v>0.45</v>
      </c>
      <c r="S1890" s="54" t="n">
        <v>0.35</v>
      </c>
      <c r="T1890" s="54" t="n">
        <v>0.15</v>
      </c>
      <c r="U1890" s="54" t="n">
        <v>0</v>
      </c>
      <c r="V1890" s="52" t="inlineStr">
        <is>
          <t>No</t>
        </is>
      </c>
      <c r="W1890" s="52" t="inlineStr">
        <is>
          <t>No</t>
        </is>
      </c>
      <c r="X1890" s="52" t="inlineStr">
        <is>
          <t>-</t>
        </is>
      </c>
      <c r="Y1890" s="52" t="inlineStr">
        <is>
          <t>One turn of a concertina coil</t>
        </is>
      </c>
    </row>
    <row r="1891" outlineLevel="1">
      <c r="A1891" s="52" t="inlineStr">
        <is>
          <t>BASE-514</t>
        </is>
      </c>
      <c r="B1891" s="52" t="inlineStr">
        <is>
          <t>Base</t>
        </is>
      </c>
      <c r="C1891" s="58" t="inlineStr">
        <is>
          <t>Cylinder</t>
        </is>
      </c>
      <c r="D1891" s="60" t="inlineStr">
        <is>
          <t>Wire coil turn</t>
        </is>
      </c>
      <c r="E1891" s="52" t="inlineStr">
        <is>
          <t>BASE-246</t>
        </is>
      </c>
      <c r="F1891" s="52" t="n">
        <v>2</v>
      </c>
      <c r="G1891" s="54" t="n">
        <v>0.0350000001</v>
      </c>
      <c r="H1891" s="54" t="n">
        <v>0.0350000001</v>
      </c>
      <c r="I1891" s="54" t="n">
        <v>0.404970258</v>
      </c>
      <c r="J1891" s="54" t="n">
        <v>54.3533592</v>
      </c>
      <c r="K1891" s="54" t="n">
        <v>143.615997</v>
      </c>
      <c r="L1891" s="54" t="n">
        <v>0</v>
      </c>
      <c r="M1891" s="54" t="n">
        <v>0.0700004175</v>
      </c>
      <c r="N1891" s="54" t="n">
        <v>1.63545513</v>
      </c>
      <c r="O1891" s="54" t="n">
        <v>-33.7150002</v>
      </c>
      <c r="P1891" s="52" t="inlineStr">
        <is>
          <t>Flat</t>
        </is>
      </c>
      <c r="Q1891" s="52" t="inlineStr">
        <is>
          <t>Metal</t>
        </is>
      </c>
      <c r="R1891" s="54" t="n">
        <v>0.45</v>
      </c>
      <c r="S1891" s="54" t="n">
        <v>0.35</v>
      </c>
      <c r="T1891" s="54" t="n">
        <v>0.15</v>
      </c>
      <c r="U1891" s="54" t="n">
        <v>0</v>
      </c>
      <c r="V1891" s="52" t="inlineStr">
        <is>
          <t>No</t>
        </is>
      </c>
      <c r="W1891" s="52" t="inlineStr">
        <is>
          <t>No</t>
        </is>
      </c>
      <c r="X1891" s="52" t="inlineStr">
        <is>
          <t>-</t>
        </is>
      </c>
      <c r="Y1891" s="52" t="inlineStr">
        <is>
          <t>One turn of a concertina coil</t>
        </is>
      </c>
    </row>
    <row r="1892" outlineLevel="1">
      <c r="A1892" s="52" t="inlineStr">
        <is>
          <t>BASE-515</t>
        </is>
      </c>
      <c r="B1892" s="52" t="inlineStr">
        <is>
          <t>Base</t>
        </is>
      </c>
      <c r="C1892" s="58" t="inlineStr">
        <is>
          <t>Cylinder</t>
        </is>
      </c>
      <c r="D1892" s="60" t="inlineStr">
        <is>
          <t>Wire coil turn</t>
        </is>
      </c>
      <c r="E1892" s="52" t="inlineStr">
        <is>
          <t>BASE-246</t>
        </is>
      </c>
      <c r="F1892" s="52" t="n">
        <v>2</v>
      </c>
      <c r="G1892" s="54" t="n">
        <v>0.0350000001</v>
      </c>
      <c r="H1892" s="54" t="n">
        <v>0.0350000001</v>
      </c>
      <c r="I1892" s="54" t="n">
        <v>0.404966563</v>
      </c>
      <c r="J1892" s="54" t="n">
        <v>0</v>
      </c>
      <c r="K1892" s="54" t="n">
        <v>159.775009</v>
      </c>
      <c r="L1892" s="54" t="n">
        <v>0</v>
      </c>
      <c r="M1892" s="54" t="n">
        <v>0.210000426</v>
      </c>
      <c r="N1892" s="54" t="n">
        <v>1.47091031</v>
      </c>
      <c r="O1892" s="54" t="n">
        <v>-34</v>
      </c>
      <c r="P1892" s="52" t="inlineStr">
        <is>
          <t>Flat</t>
        </is>
      </c>
      <c r="Q1892" s="52" t="inlineStr">
        <is>
          <t>Metal</t>
        </is>
      </c>
      <c r="R1892" s="54" t="n">
        <v>0.45</v>
      </c>
      <c r="S1892" s="54" t="n">
        <v>0.35</v>
      </c>
      <c r="T1892" s="54" t="n">
        <v>0.15</v>
      </c>
      <c r="U1892" s="54" t="n">
        <v>0</v>
      </c>
      <c r="V1892" s="52" t="inlineStr">
        <is>
          <t>No</t>
        </is>
      </c>
      <c r="W1892" s="52" t="inlineStr">
        <is>
          <t>No</t>
        </is>
      </c>
      <c r="X1892" s="52" t="inlineStr">
        <is>
          <t>-</t>
        </is>
      </c>
      <c r="Y1892" s="52" t="inlineStr">
        <is>
          <t>One turn of a concertina coil</t>
        </is>
      </c>
    </row>
    <row r="1893" outlineLevel="1">
      <c r="A1893" s="52" t="inlineStr">
        <is>
          <t>BASE-516</t>
        </is>
      </c>
      <c r="B1893" s="52" t="inlineStr">
        <is>
          <t>Base</t>
        </is>
      </c>
      <c r="C1893" s="58" t="inlineStr">
        <is>
          <t>Cylinder</t>
        </is>
      </c>
      <c r="D1893" s="60" t="inlineStr">
        <is>
          <t>Wire coil turn</t>
        </is>
      </c>
      <c r="E1893" s="52" t="inlineStr">
        <is>
          <t>BASE-246</t>
        </is>
      </c>
      <c r="F1893" s="52" t="n">
        <v>2</v>
      </c>
      <c r="G1893" s="54" t="n">
        <v>0.0350000001</v>
      </c>
      <c r="H1893" s="54" t="n">
        <v>0.0350000001</v>
      </c>
      <c r="I1893" s="54" t="n">
        <v>0.404970348</v>
      </c>
      <c r="J1893" s="54" t="n">
        <v>-54.3533745</v>
      </c>
      <c r="K1893" s="54" t="n">
        <v>143.615997</v>
      </c>
      <c r="L1893" s="54" t="n">
        <v>0</v>
      </c>
      <c r="M1893" s="54" t="n">
        <v>0.350000441</v>
      </c>
      <c r="N1893" s="54" t="n">
        <v>1.63545513</v>
      </c>
      <c r="O1893" s="54" t="n">
        <v>-34.2849998</v>
      </c>
      <c r="P1893" s="52" t="inlineStr">
        <is>
          <t>Flat</t>
        </is>
      </c>
      <c r="Q1893" s="52" t="inlineStr">
        <is>
          <t>Metal</t>
        </is>
      </c>
      <c r="R1893" s="54" t="n">
        <v>0.45</v>
      </c>
      <c r="S1893" s="54" t="n">
        <v>0.35</v>
      </c>
      <c r="T1893" s="54" t="n">
        <v>0.15</v>
      </c>
      <c r="U1893" s="54" t="n">
        <v>0</v>
      </c>
      <c r="V1893" s="52" t="inlineStr">
        <is>
          <t>No</t>
        </is>
      </c>
      <c r="W1893" s="52" t="inlineStr">
        <is>
          <t>No</t>
        </is>
      </c>
      <c r="X1893" s="52" t="inlineStr">
        <is>
          <t>-</t>
        </is>
      </c>
      <c r="Y1893" s="52" t="inlineStr">
        <is>
          <t>One turn of a concertina coil</t>
        </is>
      </c>
    </row>
    <row r="1894" outlineLevel="1">
      <c r="A1894" s="52" t="inlineStr">
        <is>
          <t>BASE-517</t>
        </is>
      </c>
      <c r="B1894" s="52" t="inlineStr">
        <is>
          <t>Base</t>
        </is>
      </c>
      <c r="C1894" s="58" t="inlineStr">
        <is>
          <t>Cylinder</t>
        </is>
      </c>
      <c r="D1894" s="60" t="inlineStr">
        <is>
          <t>Razor strand</t>
        </is>
      </c>
      <c r="E1894" s="52" t="inlineStr">
        <is>
          <t>BASE-246</t>
        </is>
      </c>
      <c r="F1894" s="52" t="n">
        <v>2</v>
      </c>
      <c r="G1894" s="54" t="n">
        <v>0.0299999993</v>
      </c>
      <c r="H1894" s="54" t="n">
        <v>0.0299999993</v>
      </c>
      <c r="I1894" s="54" t="n">
        <v>3.9907546</v>
      </c>
      <c r="J1894" s="54" t="n">
        <v>0</v>
      </c>
      <c r="K1894" s="54" t="n">
        <v>93.3644791</v>
      </c>
      <c r="L1894" s="54" t="n">
        <v>0</v>
      </c>
      <c r="M1894" s="54" t="n">
        <v>-1.99193752</v>
      </c>
      <c r="N1894" s="54" t="n">
        <v>2.0999999</v>
      </c>
      <c r="O1894" s="54" t="n">
        <v>-33.8828964</v>
      </c>
      <c r="P1894" s="52" t="inlineStr">
        <is>
          <t>Flat</t>
        </is>
      </c>
      <c r="Q1894" s="52" t="inlineStr">
        <is>
          <t>Metal</t>
        </is>
      </c>
      <c r="R1894" s="54" t="n">
        <v>0.45</v>
      </c>
      <c r="S1894" s="54" t="n">
        <v>0.35</v>
      </c>
      <c r="T1894" s="54" t="n">
        <v>0.15</v>
      </c>
      <c r="U1894" s="54" t="n">
        <v>0</v>
      </c>
      <c r="V1894" s="52" t="inlineStr">
        <is>
          <t>No</t>
        </is>
      </c>
      <c r="W1894" s="52" t="inlineStr">
        <is>
          <t>No</t>
        </is>
      </c>
      <c r="X1894" s="52" t="inlineStr">
        <is>
          <t>-</t>
        </is>
      </c>
      <c r="Y1894" s="52" t="inlineStr">
        <is>
          <t>Strand tying neighbouring coils</t>
        </is>
      </c>
    </row>
    <row r="1895" outlineLevel="1">
      <c r="A1895" s="52" t="inlineStr">
        <is>
          <t>BASE-518</t>
        </is>
      </c>
      <c r="B1895" s="52" t="inlineStr">
        <is>
          <t>Base</t>
        </is>
      </c>
      <c r="C1895" s="58" t="inlineStr">
        <is>
          <t>Cylinder</t>
        </is>
      </c>
      <c r="D1895" s="60" t="inlineStr">
        <is>
          <t>Wire coil turn</t>
        </is>
      </c>
      <c r="E1895" s="52" t="inlineStr">
        <is>
          <t>BASE-246</t>
        </is>
      </c>
      <c r="F1895" s="52" t="n">
        <v>2</v>
      </c>
      <c r="G1895" s="54" t="n">
        <v>0.0350000001</v>
      </c>
      <c r="H1895" s="54" t="n">
        <v>0.0350000001</v>
      </c>
      <c r="I1895" s="54" t="n">
        <v>0.404970139</v>
      </c>
      <c r="J1895" s="54" t="n">
        <v>-54.3533897</v>
      </c>
      <c r="K1895" s="54" t="n">
        <v>29.6552429</v>
      </c>
      <c r="L1895" s="54" t="n">
        <v>0</v>
      </c>
      <c r="M1895" s="54" t="n">
        <v>3.66968155</v>
      </c>
      <c r="N1895" s="54" t="n">
        <v>1.96454477</v>
      </c>
      <c r="O1895" s="54" t="n">
        <v>-34.0898438</v>
      </c>
      <c r="P1895" s="52" t="inlineStr">
        <is>
          <t>Flat</t>
        </is>
      </c>
      <c r="Q1895" s="52" t="inlineStr">
        <is>
          <t>Metal</t>
        </is>
      </c>
      <c r="R1895" s="54" t="n">
        <v>0.45</v>
      </c>
      <c r="S1895" s="54" t="n">
        <v>0.35</v>
      </c>
      <c r="T1895" s="54" t="n">
        <v>0.15</v>
      </c>
      <c r="U1895" s="54" t="n">
        <v>0</v>
      </c>
      <c r="V1895" s="52" t="inlineStr">
        <is>
          <t>No</t>
        </is>
      </c>
      <c r="W1895" s="52" t="inlineStr">
        <is>
          <t>No</t>
        </is>
      </c>
      <c r="X1895" s="52" t="inlineStr">
        <is>
          <t>-</t>
        </is>
      </c>
      <c r="Y1895" s="52" t="inlineStr">
        <is>
          <t>One turn of a concertina coil</t>
        </is>
      </c>
    </row>
    <row r="1896" outlineLevel="1">
      <c r="A1896" s="52" t="inlineStr">
        <is>
          <t>BASE-519</t>
        </is>
      </c>
      <c r="B1896" s="52" t="inlineStr">
        <is>
          <t>Base</t>
        </is>
      </c>
      <c r="C1896" s="58" t="inlineStr">
        <is>
          <t>Cylinder</t>
        </is>
      </c>
      <c r="D1896" s="60" t="inlineStr">
        <is>
          <t>Wire coil turn</t>
        </is>
      </c>
      <c r="E1896" s="52" t="inlineStr">
        <is>
          <t>BASE-246</t>
        </is>
      </c>
      <c r="F1896" s="52" t="n">
        <v>2</v>
      </c>
      <c r="G1896" s="54" t="n">
        <v>0.0350000001</v>
      </c>
      <c r="H1896" s="54" t="n">
        <v>0.0350000001</v>
      </c>
      <c r="I1896" s="54" t="n">
        <v>0.404969841</v>
      </c>
      <c r="J1896" s="54" t="n">
        <v>0</v>
      </c>
      <c r="K1896" s="54" t="n">
        <v>13.49582</v>
      </c>
      <c r="L1896" s="54" t="n">
        <v>0</v>
      </c>
      <c r="M1896" s="54" t="n">
        <v>3.77532291</v>
      </c>
      <c r="N1896" s="54" t="n">
        <v>2.12908959</v>
      </c>
      <c r="O1896" s="54" t="n">
        <v>-33.7903976</v>
      </c>
      <c r="P1896" s="52" t="inlineStr">
        <is>
          <t>Flat</t>
        </is>
      </c>
      <c r="Q1896" s="52" t="inlineStr">
        <is>
          <t>Metal</t>
        </is>
      </c>
      <c r="R1896" s="54" t="n">
        <v>0.45</v>
      </c>
      <c r="S1896" s="54" t="n">
        <v>0.35</v>
      </c>
      <c r="T1896" s="54" t="n">
        <v>0.15</v>
      </c>
      <c r="U1896" s="54" t="n">
        <v>0</v>
      </c>
      <c r="V1896" s="52" t="inlineStr">
        <is>
          <t>No</t>
        </is>
      </c>
      <c r="W1896" s="52" t="inlineStr">
        <is>
          <t>No</t>
        </is>
      </c>
      <c r="X1896" s="52" t="inlineStr">
        <is>
          <t>-</t>
        </is>
      </c>
      <c r="Y1896" s="52" t="inlineStr">
        <is>
          <t>One turn of a concertina coil</t>
        </is>
      </c>
    </row>
    <row r="1897" outlineLevel="1">
      <c r="A1897" s="52" t="inlineStr">
        <is>
          <t>BASE-520</t>
        </is>
      </c>
      <c r="B1897" s="52" t="inlineStr">
        <is>
          <t>Base</t>
        </is>
      </c>
      <c r="C1897" s="58" t="inlineStr">
        <is>
          <t>Cylinder</t>
        </is>
      </c>
      <c r="D1897" s="60" t="inlineStr">
        <is>
          <t>Wire coil turn</t>
        </is>
      </c>
      <c r="E1897" s="52" t="inlineStr">
        <is>
          <t>BASE-246</t>
        </is>
      </c>
      <c r="F1897" s="52" t="n">
        <v>2</v>
      </c>
      <c r="G1897" s="54" t="n">
        <v>0.0350000001</v>
      </c>
      <c r="H1897" s="54" t="n">
        <v>0.0350000001</v>
      </c>
      <c r="I1897" s="54" t="n">
        <v>0.40497008</v>
      </c>
      <c r="J1897" s="54" t="n">
        <v>54.3534012</v>
      </c>
      <c r="K1897" s="54" t="n">
        <v>29.6551914</v>
      </c>
      <c r="L1897" s="54" t="n">
        <v>0</v>
      </c>
      <c r="M1897" s="54" t="n">
        <v>3.88096428</v>
      </c>
      <c r="N1897" s="54" t="n">
        <v>1.96454477</v>
      </c>
      <c r="O1897" s="54" t="n">
        <v>-33.4909592</v>
      </c>
      <c r="P1897" s="52" t="inlineStr">
        <is>
          <t>Flat</t>
        </is>
      </c>
      <c r="Q1897" s="52" t="inlineStr">
        <is>
          <t>Metal</t>
        </is>
      </c>
      <c r="R1897" s="54" t="n">
        <v>0.45</v>
      </c>
      <c r="S1897" s="54" t="n">
        <v>0.35</v>
      </c>
      <c r="T1897" s="54" t="n">
        <v>0.15</v>
      </c>
      <c r="U1897" s="54" t="n">
        <v>0</v>
      </c>
      <c r="V1897" s="52" t="inlineStr">
        <is>
          <t>No</t>
        </is>
      </c>
      <c r="W1897" s="52" t="inlineStr">
        <is>
          <t>No</t>
        </is>
      </c>
      <c r="X1897" s="52" t="inlineStr">
        <is>
          <t>-</t>
        </is>
      </c>
      <c r="Y1897" s="52" t="inlineStr">
        <is>
          <t>One turn of a concertina coil</t>
        </is>
      </c>
    </row>
    <row r="1898" outlineLevel="1">
      <c r="A1898" s="52" t="inlineStr">
        <is>
          <t>BASE-521</t>
        </is>
      </c>
      <c r="B1898" s="52" t="inlineStr">
        <is>
          <t>Base</t>
        </is>
      </c>
      <c r="C1898" s="58" t="inlineStr">
        <is>
          <t>Cylinder</t>
        </is>
      </c>
      <c r="D1898" s="60" t="inlineStr">
        <is>
          <t>Wire coil turn</t>
        </is>
      </c>
      <c r="E1898" s="52" t="inlineStr">
        <is>
          <t>BASE-246</t>
        </is>
      </c>
      <c r="F1898" s="52" t="n">
        <v>2</v>
      </c>
      <c r="G1898" s="54" t="n">
        <v>0.0350000001</v>
      </c>
      <c r="H1898" s="54" t="n">
        <v>0.0350000001</v>
      </c>
      <c r="I1898" s="54" t="n">
        <v>0.404970676</v>
      </c>
      <c r="J1898" s="54" t="n">
        <v>54.3532829</v>
      </c>
      <c r="K1898" s="54" t="n">
        <v>136.887344</v>
      </c>
      <c r="L1898" s="54" t="n">
        <v>0</v>
      </c>
      <c r="M1898" s="54" t="n">
        <v>4.0199995</v>
      </c>
      <c r="N1898" s="54" t="n">
        <v>1.63545513</v>
      </c>
      <c r="O1898" s="54" t="n">
        <v>-33.474556</v>
      </c>
      <c r="P1898" s="52" t="inlineStr">
        <is>
          <t>Flat</t>
        </is>
      </c>
      <c r="Q1898" s="52" t="inlineStr">
        <is>
          <t>Metal</t>
        </is>
      </c>
      <c r="R1898" s="54" t="n">
        <v>0.45</v>
      </c>
      <c r="S1898" s="54" t="n">
        <v>0.35</v>
      </c>
      <c r="T1898" s="54" t="n">
        <v>0.15</v>
      </c>
      <c r="U1898" s="54" t="n">
        <v>0</v>
      </c>
      <c r="V1898" s="52" t="inlineStr">
        <is>
          <t>No</t>
        </is>
      </c>
      <c r="W1898" s="52" t="inlineStr">
        <is>
          <t>No</t>
        </is>
      </c>
      <c r="X1898" s="52" t="inlineStr">
        <is>
          <t>-</t>
        </is>
      </c>
      <c r="Y1898" s="52" t="inlineStr">
        <is>
          <t>One turn of a concertina coil</t>
        </is>
      </c>
    </row>
    <row r="1899" outlineLevel="1">
      <c r="A1899" s="52" t="inlineStr">
        <is>
          <t>BASE-522</t>
        </is>
      </c>
      <c r="B1899" s="52" t="inlineStr">
        <is>
          <t>Base</t>
        </is>
      </c>
      <c r="C1899" s="58" t="inlineStr">
        <is>
          <t>Cylinder</t>
        </is>
      </c>
      <c r="D1899" s="60" t="inlineStr">
        <is>
          <t>Wire coil turn</t>
        </is>
      </c>
      <c r="E1899" s="52" t="inlineStr">
        <is>
          <t>BASE-246</t>
        </is>
      </c>
      <c r="F1899" s="52" t="n">
        <v>2</v>
      </c>
      <c r="G1899" s="54" t="n">
        <v>0.0350000001</v>
      </c>
      <c r="H1899" s="54" t="n">
        <v>0.0350000001</v>
      </c>
      <c r="I1899" s="54" t="n">
        <v>0.404965043</v>
      </c>
      <c r="J1899" s="54" t="n">
        <v>0</v>
      </c>
      <c r="K1899" s="54" t="n">
        <v>153.045792</v>
      </c>
      <c r="L1899" s="54" t="n">
        <v>0</v>
      </c>
      <c r="M1899" s="54" t="n">
        <v>4.19242954</v>
      </c>
      <c r="N1899" s="54" t="n">
        <v>1.47091031</v>
      </c>
      <c r="O1899" s="54" t="n">
        <v>-33.741188</v>
      </c>
      <c r="P1899" s="52" t="inlineStr">
        <is>
          <t>Flat</t>
        </is>
      </c>
      <c r="Q1899" s="52" t="inlineStr">
        <is>
          <t>Metal</t>
        </is>
      </c>
      <c r="R1899" s="54" t="n">
        <v>0.45</v>
      </c>
      <c r="S1899" s="54" t="n">
        <v>0.35</v>
      </c>
      <c r="T1899" s="54" t="n">
        <v>0.15</v>
      </c>
      <c r="U1899" s="54" t="n">
        <v>0</v>
      </c>
      <c r="V1899" s="52" t="inlineStr">
        <is>
          <t>No</t>
        </is>
      </c>
      <c r="W1899" s="52" t="inlineStr">
        <is>
          <t>No</t>
        </is>
      </c>
      <c r="X1899" s="52" t="inlineStr">
        <is>
          <t>-</t>
        </is>
      </c>
      <c r="Y1899" s="52" t="inlineStr">
        <is>
          <t>One turn of a concertina coil</t>
        </is>
      </c>
    </row>
    <row r="1900" outlineLevel="1">
      <c r="A1900" s="52" t="inlineStr">
        <is>
          <t>BASE-523</t>
        </is>
      </c>
      <c r="B1900" s="52" t="inlineStr">
        <is>
          <t>Base</t>
        </is>
      </c>
      <c r="C1900" s="58" t="inlineStr">
        <is>
          <t>Cylinder</t>
        </is>
      </c>
      <c r="D1900" s="60" t="inlineStr">
        <is>
          <t>Wire coil turn</t>
        </is>
      </c>
      <c r="E1900" s="52" t="inlineStr">
        <is>
          <t>BASE-246</t>
        </is>
      </c>
      <c r="F1900" s="52" t="n">
        <v>2</v>
      </c>
      <c r="G1900" s="54" t="n">
        <v>0.0350000001</v>
      </c>
      <c r="H1900" s="54" t="n">
        <v>0.0350000001</v>
      </c>
      <c r="I1900" s="54" t="n">
        <v>0.404970765</v>
      </c>
      <c r="J1900" s="54" t="n">
        <v>-54.3532906</v>
      </c>
      <c r="K1900" s="54" t="n">
        <v>136.887344</v>
      </c>
      <c r="L1900" s="54" t="n">
        <v>0</v>
      </c>
      <c r="M1900" s="54" t="n">
        <v>4.36485958</v>
      </c>
      <c r="N1900" s="54" t="n">
        <v>1.63545513</v>
      </c>
      <c r="O1900" s="54" t="n">
        <v>-34.0078201</v>
      </c>
      <c r="P1900" s="52" t="inlineStr">
        <is>
          <t>Flat</t>
        </is>
      </c>
      <c r="Q1900" s="52" t="inlineStr">
        <is>
          <t>Metal</t>
        </is>
      </c>
      <c r="R1900" s="54" t="n">
        <v>0.45</v>
      </c>
      <c r="S1900" s="54" t="n">
        <v>0.35</v>
      </c>
      <c r="T1900" s="54" t="n">
        <v>0.15</v>
      </c>
      <c r="U1900" s="54" t="n">
        <v>0</v>
      </c>
      <c r="V1900" s="52" t="inlineStr">
        <is>
          <t>No</t>
        </is>
      </c>
      <c r="W1900" s="52" t="inlineStr">
        <is>
          <t>No</t>
        </is>
      </c>
      <c r="X1900" s="52" t="inlineStr">
        <is>
          <t>-</t>
        </is>
      </c>
      <c r="Y1900" s="52" t="inlineStr">
        <is>
          <t>One turn of a concertina coil</t>
        </is>
      </c>
    </row>
    <row r="1901" outlineLevel="1">
      <c r="A1901" s="52" t="inlineStr">
        <is>
          <t>BASE-524</t>
        </is>
      </c>
      <c r="B1901" s="52" t="inlineStr">
        <is>
          <t>Base</t>
        </is>
      </c>
      <c r="C1901" s="58" t="inlineStr">
        <is>
          <t>Cylinder</t>
        </is>
      </c>
      <c r="D1901" s="60" t="inlineStr">
        <is>
          <t>Razor strand</t>
        </is>
      </c>
      <c r="E1901" s="52" t="inlineStr">
        <is>
          <t>BASE-246</t>
        </is>
      </c>
      <c r="F1901" s="52" t="n">
        <v>2</v>
      </c>
      <c r="G1901" s="54" t="n">
        <v>0.0299999993</v>
      </c>
      <c r="H1901" s="54" t="n">
        <v>0.0299999993</v>
      </c>
      <c r="I1901" s="54" t="n">
        <v>3.99075437</v>
      </c>
      <c r="J1901" s="54" t="n">
        <v>0</v>
      </c>
      <c r="K1901" s="54" t="n">
        <v>86.6355209</v>
      </c>
      <c r="L1901" s="54" t="n">
        <v>0</v>
      </c>
      <c r="M1901" s="54" t="n">
        <v>1.99193835</v>
      </c>
      <c r="N1901" s="54" t="n">
        <v>2.0999999</v>
      </c>
      <c r="O1901" s="54" t="n">
        <v>-33.8828964</v>
      </c>
      <c r="P1901" s="52" t="inlineStr">
        <is>
          <t>Flat</t>
        </is>
      </c>
      <c r="Q1901" s="52" t="inlineStr">
        <is>
          <t>Metal</t>
        </is>
      </c>
      <c r="R1901" s="54" t="n">
        <v>0.45</v>
      </c>
      <c r="S1901" s="54" t="n">
        <v>0.35</v>
      </c>
      <c r="T1901" s="54" t="n">
        <v>0.15</v>
      </c>
      <c r="U1901" s="54" t="n">
        <v>0</v>
      </c>
      <c r="V1901" s="52" t="inlineStr">
        <is>
          <t>No</t>
        </is>
      </c>
      <c r="W1901" s="52" t="inlineStr">
        <is>
          <t>No</t>
        </is>
      </c>
      <c r="X1901" s="52" t="inlineStr">
        <is>
          <t>-</t>
        </is>
      </c>
      <c r="Y1901" s="52" t="inlineStr">
        <is>
          <t>Strand tying neighbouring coils</t>
        </is>
      </c>
    </row>
    <row r="1902" outlineLevel="1">
      <c r="A1902" s="52" t="inlineStr">
        <is>
          <t>BASE-525</t>
        </is>
      </c>
      <c r="B1902" s="52" t="inlineStr">
        <is>
          <t>Base</t>
        </is>
      </c>
      <c r="C1902" s="58" t="inlineStr">
        <is>
          <t>Cylinder</t>
        </is>
      </c>
      <c r="D1902" s="60" t="inlineStr">
        <is>
          <t>Wire coil turn</t>
        </is>
      </c>
      <c r="E1902" s="52" t="inlineStr">
        <is>
          <t>BASE-246</t>
        </is>
      </c>
      <c r="F1902" s="52" t="n">
        <v>2</v>
      </c>
      <c r="G1902" s="54" t="n">
        <v>0.0350000001</v>
      </c>
      <c r="H1902" s="54" t="n">
        <v>0.0350000001</v>
      </c>
      <c r="I1902" s="54" t="n">
        <v>0.40496698</v>
      </c>
      <c r="J1902" s="54" t="n">
        <v>-54.3540154</v>
      </c>
      <c r="K1902" s="54" t="n">
        <v>22.9266224</v>
      </c>
      <c r="L1902" s="54" t="n">
        <v>0</v>
      </c>
      <c r="M1902" s="54" t="n">
        <v>7.6388216</v>
      </c>
      <c r="N1902" s="54" t="n">
        <v>1.96454477</v>
      </c>
      <c r="O1902" s="54" t="n">
        <v>-33.4250259</v>
      </c>
      <c r="P1902" s="52" t="inlineStr">
        <is>
          <t>Flat</t>
        </is>
      </c>
      <c r="Q1902" s="52" t="inlineStr">
        <is>
          <t>Metal</t>
        </is>
      </c>
      <c r="R1902" s="54" t="n">
        <v>0.45</v>
      </c>
      <c r="S1902" s="54" t="n">
        <v>0.35</v>
      </c>
      <c r="T1902" s="54" t="n">
        <v>0.15</v>
      </c>
      <c r="U1902" s="54" t="n">
        <v>0</v>
      </c>
      <c r="V1902" s="52" t="inlineStr">
        <is>
          <t>No</t>
        </is>
      </c>
      <c r="W1902" s="52" t="inlineStr">
        <is>
          <t>No</t>
        </is>
      </c>
      <c r="X1902" s="52" t="inlineStr">
        <is>
          <t>-</t>
        </is>
      </c>
      <c r="Y1902" s="52" t="inlineStr">
        <is>
          <t>One turn of a concertina coil</t>
        </is>
      </c>
    </row>
    <row r="1903" outlineLevel="1">
      <c r="A1903" s="52" t="inlineStr">
        <is>
          <t>BASE-526</t>
        </is>
      </c>
      <c r="B1903" s="52" t="inlineStr">
        <is>
          <t>Base</t>
        </is>
      </c>
      <c r="C1903" s="58" t="inlineStr">
        <is>
          <t>Cylinder</t>
        </is>
      </c>
      <c r="D1903" s="60" t="inlineStr">
        <is>
          <t>Wire coil turn</t>
        </is>
      </c>
      <c r="E1903" s="52" t="inlineStr">
        <is>
          <t>BASE-246</t>
        </is>
      </c>
      <c r="F1903" s="52" t="n">
        <v>2</v>
      </c>
      <c r="G1903" s="54" t="n">
        <v>0.0350000001</v>
      </c>
      <c r="H1903" s="54" t="n">
        <v>0.0350000001</v>
      </c>
      <c r="I1903" s="54" t="n">
        <v>0.404974133</v>
      </c>
      <c r="J1903" s="54" t="n">
        <v>0</v>
      </c>
      <c r="K1903" s="54" t="n">
        <v>6.76687384</v>
      </c>
      <c r="L1903" s="54" t="n">
        <v>0</v>
      </c>
      <c r="M1903" s="54" t="n">
        <v>7.70864868</v>
      </c>
      <c r="N1903" s="54" t="n">
        <v>2.12908959</v>
      </c>
      <c r="O1903" s="54" t="n">
        <v>-33.1152687</v>
      </c>
      <c r="P1903" s="52" t="inlineStr">
        <is>
          <t>Flat</t>
        </is>
      </c>
      <c r="Q1903" s="52" t="inlineStr">
        <is>
          <t>Metal</t>
        </is>
      </c>
      <c r="R1903" s="54" t="n">
        <v>0.45</v>
      </c>
      <c r="S1903" s="54" t="n">
        <v>0.35</v>
      </c>
      <c r="T1903" s="54" t="n">
        <v>0.15</v>
      </c>
      <c r="U1903" s="54" t="n">
        <v>0</v>
      </c>
      <c r="V1903" s="52" t="inlineStr">
        <is>
          <t>No</t>
        </is>
      </c>
      <c r="W1903" s="52" t="inlineStr">
        <is>
          <t>No</t>
        </is>
      </c>
      <c r="X1903" s="52" t="inlineStr">
        <is>
          <t>-</t>
        </is>
      </c>
      <c r="Y1903" s="52" t="inlineStr">
        <is>
          <t>One turn of a concertina coil</t>
        </is>
      </c>
    </row>
    <row r="1904" outlineLevel="1">
      <c r="A1904" s="52" t="inlineStr">
        <is>
          <t>BASE-527</t>
        </is>
      </c>
      <c r="B1904" s="52" t="inlineStr">
        <is>
          <t>Base</t>
        </is>
      </c>
      <c r="C1904" s="58" t="inlineStr">
        <is>
          <t>Cylinder</t>
        </is>
      </c>
      <c r="D1904" s="60" t="inlineStr">
        <is>
          <t>Wire coil turn</t>
        </is>
      </c>
      <c r="E1904" s="52" t="inlineStr">
        <is>
          <t>BASE-246</t>
        </is>
      </c>
      <c r="F1904" s="52" t="n">
        <v>2</v>
      </c>
      <c r="G1904" s="54" t="n">
        <v>0.0350000001</v>
      </c>
      <c r="H1904" s="54" t="n">
        <v>0.0350000001</v>
      </c>
      <c r="I1904" s="54" t="n">
        <v>0.40496707</v>
      </c>
      <c r="J1904" s="54" t="n">
        <v>54.3539963</v>
      </c>
      <c r="K1904" s="54" t="n">
        <v>22.9267292</v>
      </c>
      <c r="L1904" s="54" t="n">
        <v>0</v>
      </c>
      <c r="M1904" s="54" t="n">
        <v>7.77847576</v>
      </c>
      <c r="N1904" s="54" t="n">
        <v>1.96454477</v>
      </c>
      <c r="O1904" s="54" t="n">
        <v>-32.8055115</v>
      </c>
      <c r="P1904" s="52" t="inlineStr">
        <is>
          <t>Flat</t>
        </is>
      </c>
      <c r="Q1904" s="52" t="inlineStr">
        <is>
          <t>Metal</t>
        </is>
      </c>
      <c r="R1904" s="54" t="n">
        <v>0.45</v>
      </c>
      <c r="S1904" s="54" t="n">
        <v>0.35</v>
      </c>
      <c r="T1904" s="54" t="n">
        <v>0.15</v>
      </c>
      <c r="U1904" s="54" t="n">
        <v>0</v>
      </c>
      <c r="V1904" s="52" t="inlineStr">
        <is>
          <t>No</t>
        </is>
      </c>
      <c r="W1904" s="52" t="inlineStr">
        <is>
          <t>No</t>
        </is>
      </c>
      <c r="X1904" s="52" t="inlineStr">
        <is>
          <t>-</t>
        </is>
      </c>
      <c r="Y1904" s="52" t="inlineStr">
        <is>
          <t>One turn of a concertina coil</t>
        </is>
      </c>
    </row>
    <row r="1905" outlineLevel="1">
      <c r="A1905" s="52" t="inlineStr">
        <is>
          <t>BASE-528</t>
        </is>
      </c>
      <c r="B1905" s="52" t="inlineStr">
        <is>
          <t>Base</t>
        </is>
      </c>
      <c r="C1905" s="58" t="inlineStr">
        <is>
          <t>Cylinder</t>
        </is>
      </c>
      <c r="D1905" s="60" t="inlineStr">
        <is>
          <t>Wire coil turn</t>
        </is>
      </c>
      <c r="E1905" s="52" t="inlineStr">
        <is>
          <t>BASE-246</t>
        </is>
      </c>
      <c r="F1905" s="52" t="n">
        <v>2</v>
      </c>
      <c r="G1905" s="54" t="n">
        <v>0.0350000001</v>
      </c>
      <c r="H1905" s="54" t="n">
        <v>0.0350000001</v>
      </c>
      <c r="I1905" s="54" t="n">
        <v>0.40496847</v>
      </c>
      <c r="J1905" s="54" t="n">
        <v>54.353714</v>
      </c>
      <c r="K1905" s="54" t="n">
        <v>130.157425</v>
      </c>
      <c r="L1905" s="54" t="n">
        <v>0</v>
      </c>
      <c r="M1905" s="54" t="n">
        <v>7.91463184</v>
      </c>
      <c r="N1905" s="54" t="n">
        <v>1.63545513</v>
      </c>
      <c r="O1905" s="54" t="n">
        <v>-32.7729301</v>
      </c>
      <c r="P1905" s="52" t="inlineStr">
        <is>
          <t>Flat</t>
        </is>
      </c>
      <c r="Q1905" s="52" t="inlineStr">
        <is>
          <t>Metal</t>
        </is>
      </c>
      <c r="R1905" s="54" t="n">
        <v>0.45</v>
      </c>
      <c r="S1905" s="54" t="n">
        <v>0.35</v>
      </c>
      <c r="T1905" s="54" t="n">
        <v>0.15</v>
      </c>
      <c r="U1905" s="54" t="n">
        <v>0</v>
      </c>
      <c r="V1905" s="52" t="inlineStr">
        <is>
          <t>No</t>
        </is>
      </c>
      <c r="W1905" s="52" t="inlineStr">
        <is>
          <t>No</t>
        </is>
      </c>
      <c r="X1905" s="52" t="inlineStr">
        <is>
          <t>-</t>
        </is>
      </c>
      <c r="Y1905" s="52" t="inlineStr">
        <is>
          <t>One turn of a concertina coil</t>
        </is>
      </c>
    </row>
    <row r="1906" outlineLevel="1">
      <c r="A1906" s="52" t="inlineStr">
        <is>
          <t>BASE-529</t>
        </is>
      </c>
      <c r="B1906" s="52" t="inlineStr">
        <is>
          <t>Base</t>
        </is>
      </c>
      <c r="C1906" s="58" t="inlineStr">
        <is>
          <t>Cylinder</t>
        </is>
      </c>
      <c r="D1906" s="60" t="inlineStr">
        <is>
          <t>Wire coil turn</t>
        </is>
      </c>
      <c r="E1906" s="52" t="inlineStr">
        <is>
          <t>BASE-246</t>
        </is>
      </c>
      <c r="F1906" s="52" t="n">
        <v>2</v>
      </c>
      <c r="G1906" s="54" t="n">
        <v>0.0350000001</v>
      </c>
      <c r="H1906" s="54" t="n">
        <v>0.0350000001</v>
      </c>
      <c r="I1906" s="54" t="n">
        <v>0.404968977</v>
      </c>
      <c r="J1906" s="54" t="n">
        <v>0</v>
      </c>
      <c r="K1906" s="54" t="n">
        <v>146.317123</v>
      </c>
      <c r="L1906" s="54" t="n">
        <v>0</v>
      </c>
      <c r="M1906" s="54" t="n">
        <v>8.11711597</v>
      </c>
      <c r="N1906" s="54" t="n">
        <v>1.47091031</v>
      </c>
      <c r="O1906" s="54" t="n">
        <v>-33.0175209</v>
      </c>
      <c r="P1906" s="52" t="inlineStr">
        <is>
          <t>Flat</t>
        </is>
      </c>
      <c r="Q1906" s="52" t="inlineStr">
        <is>
          <t>Metal</t>
        </is>
      </c>
      <c r="R1906" s="54" t="n">
        <v>0.45</v>
      </c>
      <c r="S1906" s="54" t="n">
        <v>0.35</v>
      </c>
      <c r="T1906" s="54" t="n">
        <v>0.15</v>
      </c>
      <c r="U1906" s="54" t="n">
        <v>0</v>
      </c>
      <c r="V1906" s="52" t="inlineStr">
        <is>
          <t>No</t>
        </is>
      </c>
      <c r="W1906" s="52" t="inlineStr">
        <is>
          <t>No</t>
        </is>
      </c>
      <c r="X1906" s="52" t="inlineStr">
        <is>
          <t>-</t>
        </is>
      </c>
      <c r="Y1906" s="52" t="inlineStr">
        <is>
          <t>One turn of a concertina coil</t>
        </is>
      </c>
    </row>
    <row r="1907" outlineLevel="1">
      <c r="A1907" s="52" t="inlineStr">
        <is>
          <t>BASE-530</t>
        </is>
      </c>
      <c r="B1907" s="52" t="inlineStr">
        <is>
          <t>Base</t>
        </is>
      </c>
      <c r="C1907" s="58" t="inlineStr">
        <is>
          <t>Cylinder</t>
        </is>
      </c>
      <c r="D1907" s="60" t="inlineStr">
        <is>
          <t>Wire coil turn</t>
        </is>
      </c>
      <c r="E1907" s="52" t="inlineStr">
        <is>
          <t>BASE-246</t>
        </is>
      </c>
      <c r="F1907" s="52" t="n">
        <v>2</v>
      </c>
      <c r="G1907" s="54" t="n">
        <v>0.0350000001</v>
      </c>
      <c r="H1907" s="54" t="n">
        <v>0.0350000001</v>
      </c>
      <c r="I1907" s="54" t="n">
        <v>0.404968768</v>
      </c>
      <c r="J1907" s="54" t="n">
        <v>-54.3536835</v>
      </c>
      <c r="K1907" s="54" t="n">
        <v>130.157349</v>
      </c>
      <c r="L1907" s="54" t="n">
        <v>0</v>
      </c>
      <c r="M1907" s="54" t="n">
        <v>8.31960106</v>
      </c>
      <c r="N1907" s="54" t="n">
        <v>1.63545513</v>
      </c>
      <c r="O1907" s="54" t="n">
        <v>-33.2621117</v>
      </c>
      <c r="P1907" s="52" t="inlineStr">
        <is>
          <t>Flat</t>
        </is>
      </c>
      <c r="Q1907" s="52" t="inlineStr">
        <is>
          <t>Metal</t>
        </is>
      </c>
      <c r="R1907" s="54" t="n">
        <v>0.45</v>
      </c>
      <c r="S1907" s="54" t="n">
        <v>0.35</v>
      </c>
      <c r="T1907" s="54" t="n">
        <v>0.15</v>
      </c>
      <c r="U1907" s="54" t="n">
        <v>0</v>
      </c>
      <c r="V1907" s="52" t="inlineStr">
        <is>
          <t>No</t>
        </is>
      </c>
      <c r="W1907" s="52" t="inlineStr">
        <is>
          <t>No</t>
        </is>
      </c>
      <c r="X1907" s="52" t="inlineStr">
        <is>
          <t>-</t>
        </is>
      </c>
      <c r="Y1907" s="52" t="inlineStr">
        <is>
          <t>One turn of a concertina coil</t>
        </is>
      </c>
    </row>
    <row r="1908" outlineLevel="1">
      <c r="A1908" s="52" t="inlineStr">
        <is>
          <t>BASE-531</t>
        </is>
      </c>
      <c r="B1908" s="52" t="inlineStr">
        <is>
          <t>Base</t>
        </is>
      </c>
      <c r="C1908" s="58" t="inlineStr">
        <is>
          <t>Cylinder</t>
        </is>
      </c>
      <c r="D1908" s="60" t="inlineStr">
        <is>
          <t>Razor strand</t>
        </is>
      </c>
      <c r="E1908" s="52" t="inlineStr">
        <is>
          <t>BASE-246</t>
        </is>
      </c>
      <c r="F1908" s="52" t="n">
        <v>2</v>
      </c>
      <c r="G1908" s="54" t="n">
        <v>0.0299999993</v>
      </c>
      <c r="H1908" s="54" t="n">
        <v>0.0299999993</v>
      </c>
      <c r="I1908" s="54" t="n">
        <v>3.9907701</v>
      </c>
      <c r="J1908" s="54" t="n">
        <v>0</v>
      </c>
      <c r="K1908" s="54" t="n">
        <v>79.90657040000001</v>
      </c>
      <c r="L1908" s="54" t="n">
        <v>0</v>
      </c>
      <c r="M1908" s="54" t="n">
        <v>5.94837952</v>
      </c>
      <c r="N1908" s="54" t="n">
        <v>2.0999999</v>
      </c>
      <c r="O1908" s="54" t="n">
        <v>-33.4160919</v>
      </c>
      <c r="P1908" s="52" t="inlineStr">
        <is>
          <t>Flat</t>
        </is>
      </c>
      <c r="Q1908" s="52" t="inlineStr">
        <is>
          <t>Metal</t>
        </is>
      </c>
      <c r="R1908" s="54" t="n">
        <v>0.45</v>
      </c>
      <c r="S1908" s="54" t="n">
        <v>0.35</v>
      </c>
      <c r="T1908" s="54" t="n">
        <v>0.15</v>
      </c>
      <c r="U1908" s="54" t="n">
        <v>0</v>
      </c>
      <c r="V1908" s="52" t="inlineStr">
        <is>
          <t>No</t>
        </is>
      </c>
      <c r="W1908" s="52" t="inlineStr">
        <is>
          <t>No</t>
        </is>
      </c>
      <c r="X1908" s="52" t="inlineStr">
        <is>
          <t>-</t>
        </is>
      </c>
      <c r="Y1908" s="52" t="inlineStr">
        <is>
          <t>Strand tying neighbouring coils</t>
        </is>
      </c>
    </row>
    <row r="1909" outlineLevel="1">
      <c r="A1909" s="52" t="inlineStr">
        <is>
          <t>BASE-532</t>
        </is>
      </c>
      <c r="B1909" s="52" t="inlineStr">
        <is>
          <t>Base</t>
        </is>
      </c>
      <c r="C1909" s="58" t="inlineStr">
        <is>
          <t>Cylinder</t>
        </is>
      </c>
      <c r="D1909" s="60" t="inlineStr">
        <is>
          <t>Wire coil turn</t>
        </is>
      </c>
      <c r="E1909" s="52" t="inlineStr">
        <is>
          <t>BASE-246</t>
        </is>
      </c>
      <c r="F1909" s="52" t="n">
        <v>2</v>
      </c>
      <c r="G1909" s="54" t="n">
        <v>0.0350000001</v>
      </c>
      <c r="H1909" s="54" t="n">
        <v>0.0350000001</v>
      </c>
      <c r="I1909" s="54" t="n">
        <v>0.404970348</v>
      </c>
      <c r="J1909" s="54" t="n">
        <v>-54.353344</v>
      </c>
      <c r="K1909" s="54" t="n">
        <v>16.1972675</v>
      </c>
      <c r="L1909" s="54" t="n">
        <v>0</v>
      </c>
      <c r="M1909" s="54" t="n">
        <v>11.5027065</v>
      </c>
      <c r="N1909" s="54" t="n">
        <v>1.96454477</v>
      </c>
      <c r="O1909" s="54" t="n">
        <v>-32.2997131</v>
      </c>
      <c r="P1909" s="52" t="inlineStr">
        <is>
          <t>Flat</t>
        </is>
      </c>
      <c r="Q1909" s="52" t="inlineStr">
        <is>
          <t>Metal</t>
        </is>
      </c>
      <c r="R1909" s="54" t="n">
        <v>0.45</v>
      </c>
      <c r="S1909" s="54" t="n">
        <v>0.35</v>
      </c>
      <c r="T1909" s="54" t="n">
        <v>0.15</v>
      </c>
      <c r="U1909" s="54" t="n">
        <v>0</v>
      </c>
      <c r="V1909" s="52" t="inlineStr">
        <is>
          <t>No</t>
        </is>
      </c>
      <c r="W1909" s="52" t="inlineStr">
        <is>
          <t>No</t>
        </is>
      </c>
      <c r="X1909" s="52" t="inlineStr">
        <is>
          <t>-</t>
        </is>
      </c>
      <c r="Y1909" s="52" t="inlineStr">
        <is>
          <t>One turn of a concertina coil</t>
        </is>
      </c>
    </row>
    <row r="1910" outlineLevel="1">
      <c r="A1910" s="52" t="inlineStr">
        <is>
          <t>BASE-533</t>
        </is>
      </c>
      <c r="B1910" s="52" t="inlineStr">
        <is>
          <t>Base</t>
        </is>
      </c>
      <c r="C1910" s="58" t="inlineStr">
        <is>
          <t>Cylinder</t>
        </is>
      </c>
      <c r="D1910" s="60" t="inlineStr">
        <is>
          <t>Wire coil turn</t>
        </is>
      </c>
      <c r="E1910" s="52" t="inlineStr">
        <is>
          <t>BASE-246</t>
        </is>
      </c>
      <c r="F1910" s="52" t="n">
        <v>2</v>
      </c>
      <c r="G1910" s="54" t="n">
        <v>0.0350000001</v>
      </c>
      <c r="H1910" s="54" t="n">
        <v>0.0350000001</v>
      </c>
      <c r="I1910" s="54" t="n">
        <v>0.404970258</v>
      </c>
      <c r="J1910" s="54" t="n">
        <v>0</v>
      </c>
      <c r="K1910" s="54" t="n">
        <v>0.0379145518</v>
      </c>
      <c r="L1910" s="54" t="n">
        <v>0</v>
      </c>
      <c r="M1910" s="54" t="n">
        <v>11.5357571</v>
      </c>
      <c r="N1910" s="54" t="n">
        <v>2.12908959</v>
      </c>
      <c r="O1910" s="54" t="n">
        <v>-31.9839096</v>
      </c>
      <c r="P1910" s="52" t="inlineStr">
        <is>
          <t>Flat</t>
        </is>
      </c>
      <c r="Q1910" s="52" t="inlineStr">
        <is>
          <t>Metal</t>
        </is>
      </c>
      <c r="R1910" s="54" t="n">
        <v>0.45</v>
      </c>
      <c r="S1910" s="54" t="n">
        <v>0.35</v>
      </c>
      <c r="T1910" s="54" t="n">
        <v>0.15</v>
      </c>
      <c r="U1910" s="54" t="n">
        <v>0</v>
      </c>
      <c r="V1910" s="52" t="inlineStr">
        <is>
          <t>No</t>
        </is>
      </c>
      <c r="W1910" s="52" t="inlineStr">
        <is>
          <t>No</t>
        </is>
      </c>
      <c r="X1910" s="52" t="inlineStr">
        <is>
          <t>-</t>
        </is>
      </c>
      <c r="Y1910" s="52" t="inlineStr">
        <is>
          <t>One turn of a concertina coil</t>
        </is>
      </c>
    </row>
    <row r="1911" outlineLevel="1">
      <c r="A1911" s="52" t="inlineStr">
        <is>
          <t>BASE-534</t>
        </is>
      </c>
      <c r="B1911" s="52" t="inlineStr">
        <is>
          <t>Base</t>
        </is>
      </c>
      <c r="C1911" s="58" t="inlineStr">
        <is>
          <t>Cylinder</t>
        </is>
      </c>
      <c r="D1911" s="60" t="inlineStr">
        <is>
          <t>Wire coil turn</t>
        </is>
      </c>
      <c r="E1911" s="52" t="inlineStr">
        <is>
          <t>BASE-246</t>
        </is>
      </c>
      <c r="F1911" s="52" t="n">
        <v>2</v>
      </c>
      <c r="G1911" s="54" t="n">
        <v>0.0350000001</v>
      </c>
      <c r="H1911" s="54" t="n">
        <v>0.0350000001</v>
      </c>
      <c r="I1911" s="54" t="n">
        <v>0.404968232</v>
      </c>
      <c r="J1911" s="54" t="n">
        <v>54.3537674</v>
      </c>
      <c r="K1911" s="54" t="n">
        <v>16.197525</v>
      </c>
      <c r="L1911" s="54" t="n">
        <v>0</v>
      </c>
      <c r="M1911" s="54" t="n">
        <v>11.5688086</v>
      </c>
      <c r="N1911" s="54" t="n">
        <v>1.96454477</v>
      </c>
      <c r="O1911" s="54" t="n">
        <v>-31.6681042</v>
      </c>
      <c r="P1911" s="52" t="inlineStr">
        <is>
          <t>Flat</t>
        </is>
      </c>
      <c r="Q1911" s="52" t="inlineStr">
        <is>
          <t>Metal</t>
        </is>
      </c>
      <c r="R1911" s="54" t="n">
        <v>0.45</v>
      </c>
      <c r="S1911" s="54" t="n">
        <v>0.35</v>
      </c>
      <c r="T1911" s="54" t="n">
        <v>0.15</v>
      </c>
      <c r="U1911" s="54" t="n">
        <v>0</v>
      </c>
      <c r="V1911" s="52" t="inlineStr">
        <is>
          <t>No</t>
        </is>
      </c>
      <c r="W1911" s="52" t="inlineStr">
        <is>
          <t>No</t>
        </is>
      </c>
      <c r="X1911" s="52" t="inlineStr">
        <is>
          <t>-</t>
        </is>
      </c>
      <c r="Y1911" s="52" t="inlineStr">
        <is>
          <t>One turn of a concertina coil</t>
        </is>
      </c>
    </row>
    <row r="1912" outlineLevel="1">
      <c r="A1912" s="52" t="inlineStr">
        <is>
          <t>BASE-535</t>
        </is>
      </c>
      <c r="B1912" s="52" t="inlineStr">
        <is>
          <t>Base</t>
        </is>
      </c>
      <c r="C1912" s="58" t="inlineStr">
        <is>
          <t>Cylinder</t>
        </is>
      </c>
      <c r="D1912" s="60" t="inlineStr">
        <is>
          <t>Wire coil turn</t>
        </is>
      </c>
      <c r="E1912" s="52" t="inlineStr">
        <is>
          <t>BASE-246</t>
        </is>
      </c>
      <c r="F1912" s="52" t="n">
        <v>2</v>
      </c>
      <c r="G1912" s="54" t="n">
        <v>0.0350000001</v>
      </c>
      <c r="H1912" s="54" t="n">
        <v>0.0350000001</v>
      </c>
      <c r="I1912" s="54" t="n">
        <v>0.404969037</v>
      </c>
      <c r="J1912" s="54" t="n">
        <v>54.3536072</v>
      </c>
      <c r="K1912" s="54" t="n">
        <v>123.428589</v>
      </c>
      <c r="L1912" s="54" t="n">
        <v>0</v>
      </c>
      <c r="M1912" s="54" t="n">
        <v>11.7002087</v>
      </c>
      <c r="N1912" s="54" t="n">
        <v>1.63545513</v>
      </c>
      <c r="O1912" s="54" t="n">
        <v>-31.6197929</v>
      </c>
      <c r="P1912" s="52" t="inlineStr">
        <is>
          <t>Flat</t>
        </is>
      </c>
      <c r="Q1912" s="52" t="inlineStr">
        <is>
          <t>Metal</t>
        </is>
      </c>
      <c r="R1912" s="54" t="n">
        <v>0.45</v>
      </c>
      <c r="S1912" s="54" t="n">
        <v>0.35</v>
      </c>
      <c r="T1912" s="54" t="n">
        <v>0.15</v>
      </c>
      <c r="U1912" s="54" t="n">
        <v>0</v>
      </c>
      <c r="V1912" s="52" t="inlineStr">
        <is>
          <t>No</t>
        </is>
      </c>
      <c r="W1912" s="52" t="inlineStr">
        <is>
          <t>No</t>
        </is>
      </c>
      <c r="X1912" s="52" t="inlineStr">
        <is>
          <t>-</t>
        </is>
      </c>
      <c r="Y1912" s="52" t="inlineStr">
        <is>
          <t>One turn of a concertina coil</t>
        </is>
      </c>
    </row>
    <row r="1913" outlineLevel="1">
      <c r="A1913" s="52" t="inlineStr">
        <is>
          <t>BASE-536</t>
        </is>
      </c>
      <c r="B1913" s="52" t="inlineStr">
        <is>
          <t>Base</t>
        </is>
      </c>
      <c r="C1913" s="58" t="inlineStr">
        <is>
          <t>Cylinder</t>
        </is>
      </c>
      <c r="D1913" s="60" t="inlineStr">
        <is>
          <t>Wire coil turn</t>
        </is>
      </c>
      <c r="E1913" s="52" t="inlineStr">
        <is>
          <t>BASE-246</t>
        </is>
      </c>
      <c r="F1913" s="52" t="n">
        <v>2</v>
      </c>
      <c r="G1913" s="54" t="n">
        <v>0.0350000001</v>
      </c>
      <c r="H1913" s="54" t="n">
        <v>0.0350000001</v>
      </c>
      <c r="I1913" s="54" t="n">
        <v>0.404969513</v>
      </c>
      <c r="J1913" s="54" t="n">
        <v>0</v>
      </c>
      <c r="K1913" s="54" t="n">
        <v>139.588211</v>
      </c>
      <c r="L1913" s="54" t="n">
        <v>0</v>
      </c>
      <c r="M1913" s="54" t="n">
        <v>11.9299583</v>
      </c>
      <c r="N1913" s="54" t="n">
        <v>1.47091031</v>
      </c>
      <c r="O1913" s="54" t="n">
        <v>-31.838974</v>
      </c>
      <c r="P1913" s="52" t="inlineStr">
        <is>
          <t>Flat</t>
        </is>
      </c>
      <c r="Q1913" s="52" t="inlineStr">
        <is>
          <t>Metal</t>
        </is>
      </c>
      <c r="R1913" s="54" t="n">
        <v>0.45</v>
      </c>
      <c r="S1913" s="54" t="n">
        <v>0.35</v>
      </c>
      <c r="T1913" s="54" t="n">
        <v>0.15</v>
      </c>
      <c r="U1913" s="54" t="n">
        <v>0</v>
      </c>
      <c r="V1913" s="52" t="inlineStr">
        <is>
          <t>No</t>
        </is>
      </c>
      <c r="W1913" s="52" t="inlineStr">
        <is>
          <t>No</t>
        </is>
      </c>
      <c r="X1913" s="52" t="inlineStr">
        <is>
          <t>-</t>
        </is>
      </c>
      <c r="Y1913" s="52" t="inlineStr">
        <is>
          <t>One turn of a concertina coil</t>
        </is>
      </c>
    </row>
    <row r="1914" outlineLevel="1">
      <c r="A1914" s="52" t="inlineStr">
        <is>
          <t>BASE-537</t>
        </is>
      </c>
      <c r="B1914" s="52" t="inlineStr">
        <is>
          <t>Base</t>
        </is>
      </c>
      <c r="C1914" s="58" t="inlineStr">
        <is>
          <t>Cylinder</t>
        </is>
      </c>
      <c r="D1914" s="60" t="inlineStr">
        <is>
          <t>Wire coil turn</t>
        </is>
      </c>
      <c r="E1914" s="52" t="inlineStr">
        <is>
          <t>BASE-246</t>
        </is>
      </c>
      <c r="F1914" s="52" t="n">
        <v>2</v>
      </c>
      <c r="G1914" s="54" t="n">
        <v>0.0350000001</v>
      </c>
      <c r="H1914" s="54" t="n">
        <v>0.0350000001</v>
      </c>
      <c r="I1914" s="54" t="n">
        <v>0.404969722</v>
      </c>
      <c r="J1914" s="54" t="n">
        <v>-54.3534966</v>
      </c>
      <c r="K1914" s="54" t="n">
        <v>123.428978</v>
      </c>
      <c r="L1914" s="54" t="n">
        <v>0</v>
      </c>
      <c r="M1914" s="54" t="n">
        <v>12.1597071</v>
      </c>
      <c r="N1914" s="54" t="n">
        <v>1.63545513</v>
      </c>
      <c r="O1914" s="54" t="n">
        <v>-32.0581551</v>
      </c>
      <c r="P1914" s="52" t="inlineStr">
        <is>
          <t>Flat</t>
        </is>
      </c>
      <c r="Q1914" s="52" t="inlineStr">
        <is>
          <t>Metal</t>
        </is>
      </c>
      <c r="R1914" s="54" t="n">
        <v>0.45</v>
      </c>
      <c r="S1914" s="54" t="n">
        <v>0.35</v>
      </c>
      <c r="T1914" s="54" t="n">
        <v>0.15</v>
      </c>
      <c r="U1914" s="54" t="n">
        <v>0</v>
      </c>
      <c r="V1914" s="52" t="inlineStr">
        <is>
          <t>No</t>
        </is>
      </c>
      <c r="W1914" s="52" t="inlineStr">
        <is>
          <t>No</t>
        </is>
      </c>
      <c r="X1914" s="52" t="inlineStr">
        <is>
          <t>-</t>
        </is>
      </c>
      <c r="Y1914" s="52" t="inlineStr">
        <is>
          <t>One turn of a concertina coil</t>
        </is>
      </c>
    </row>
    <row r="1915" outlineLevel="1">
      <c r="A1915" s="52" t="inlineStr">
        <is>
          <t>BASE-538</t>
        </is>
      </c>
      <c r="B1915" s="52" t="inlineStr">
        <is>
          <t>Base</t>
        </is>
      </c>
      <c r="C1915" s="58" t="inlineStr">
        <is>
          <t>Cylinder</t>
        </is>
      </c>
      <c r="D1915" s="60" t="inlineStr">
        <is>
          <t>Razor strand</t>
        </is>
      </c>
      <c r="E1915" s="52" t="inlineStr">
        <is>
          <t>BASE-246</t>
        </is>
      </c>
      <c r="F1915" s="52" t="n">
        <v>2</v>
      </c>
      <c r="G1915" s="54" t="n">
        <v>0.0299999993</v>
      </c>
      <c r="H1915" s="54" t="n">
        <v>0.0299999993</v>
      </c>
      <c r="I1915" s="54" t="n">
        <v>3.99075532</v>
      </c>
      <c r="J1915" s="54" t="n">
        <v>0</v>
      </c>
      <c r="K1915" s="54" t="n">
        <v>73.1775284</v>
      </c>
      <c r="L1915" s="54" t="n">
        <v>0</v>
      </c>
      <c r="M1915" s="54" t="n">
        <v>9.822870249999999</v>
      </c>
      <c r="N1915" s="54" t="n">
        <v>2.0999999</v>
      </c>
      <c r="O1915" s="54" t="n">
        <v>-32.4889183</v>
      </c>
      <c r="P1915" s="52" t="inlineStr">
        <is>
          <t>Flat</t>
        </is>
      </c>
      <c r="Q1915" s="52" t="inlineStr">
        <is>
          <t>Metal</t>
        </is>
      </c>
      <c r="R1915" s="54" t="n">
        <v>0.45</v>
      </c>
      <c r="S1915" s="54" t="n">
        <v>0.35</v>
      </c>
      <c r="T1915" s="54" t="n">
        <v>0.15</v>
      </c>
      <c r="U1915" s="54" t="n">
        <v>0</v>
      </c>
      <c r="V1915" s="52" t="inlineStr">
        <is>
          <t>No</t>
        </is>
      </c>
      <c r="W1915" s="52" t="inlineStr">
        <is>
          <t>No</t>
        </is>
      </c>
      <c r="X1915" s="52" t="inlineStr">
        <is>
          <t>-</t>
        </is>
      </c>
      <c r="Y1915" s="52" t="inlineStr">
        <is>
          <t>Strand tying neighbouring coils</t>
        </is>
      </c>
    </row>
    <row r="1916" outlineLevel="1">
      <c r="A1916" s="52" t="inlineStr">
        <is>
          <t>BASE-539</t>
        </is>
      </c>
      <c r="B1916" s="52" t="inlineStr">
        <is>
          <t>Base</t>
        </is>
      </c>
      <c r="C1916" s="58" t="inlineStr">
        <is>
          <t>Cylinder</t>
        </is>
      </c>
      <c r="D1916" s="60" t="inlineStr">
        <is>
          <t>Wire coil turn</t>
        </is>
      </c>
      <c r="E1916" s="52" t="inlineStr">
        <is>
          <t>BASE-246</t>
        </is>
      </c>
      <c r="F1916" s="52" t="n">
        <v>2</v>
      </c>
      <c r="G1916" s="54" t="n">
        <v>0.0350000001</v>
      </c>
      <c r="H1916" s="54" t="n">
        <v>0.0350000001</v>
      </c>
      <c r="I1916" s="54" t="n">
        <v>0.40496847</v>
      </c>
      <c r="J1916" s="54" t="n">
        <v>-54.3537216</v>
      </c>
      <c r="K1916" s="54" t="n">
        <v>9.468640329999999</v>
      </c>
      <c r="L1916" s="54" t="n">
        <v>0</v>
      </c>
      <c r="M1916" s="54" t="n">
        <v>15.2081184</v>
      </c>
      <c r="N1916" s="54" t="n">
        <v>1.96454477</v>
      </c>
      <c r="O1916" s="54" t="n">
        <v>-30.729414</v>
      </c>
      <c r="P1916" s="52" t="inlineStr">
        <is>
          <t>Flat</t>
        </is>
      </c>
      <c r="Q1916" s="52" t="inlineStr">
        <is>
          <t>Metal</t>
        </is>
      </c>
      <c r="R1916" s="54" t="n">
        <v>0.45</v>
      </c>
      <c r="S1916" s="54" t="n">
        <v>0.35</v>
      </c>
      <c r="T1916" s="54" t="n">
        <v>0.15</v>
      </c>
      <c r="U1916" s="54" t="n">
        <v>0</v>
      </c>
      <c r="V1916" s="52" t="inlineStr">
        <is>
          <t>No</t>
        </is>
      </c>
      <c r="W1916" s="52" t="inlineStr">
        <is>
          <t>No</t>
        </is>
      </c>
      <c r="X1916" s="52" t="inlineStr">
        <is>
          <t>-</t>
        </is>
      </c>
      <c r="Y1916" s="52" t="inlineStr">
        <is>
          <t>One turn of a concertina coil</t>
        </is>
      </c>
    </row>
    <row r="1917" outlineLevel="1">
      <c r="A1917" s="52" t="inlineStr">
        <is>
          <t>BASE-540</t>
        </is>
      </c>
      <c r="B1917" s="52" t="inlineStr">
        <is>
          <t>Base</t>
        </is>
      </c>
      <c r="C1917" s="58" t="inlineStr">
        <is>
          <t>Cylinder</t>
        </is>
      </c>
      <c r="D1917" s="60" t="inlineStr">
        <is>
          <t>Wire coil turn</t>
        </is>
      </c>
      <c r="E1917" s="52" t="inlineStr">
        <is>
          <t>BASE-246</t>
        </is>
      </c>
      <c r="F1917" s="52" t="n">
        <v>2</v>
      </c>
      <c r="G1917" s="54" t="n">
        <v>0.0350000001</v>
      </c>
      <c r="H1917" s="54" t="n">
        <v>0.0350000001</v>
      </c>
      <c r="I1917" s="54" t="n">
        <v>0.404970527</v>
      </c>
      <c r="J1917" s="54" t="n">
        <v>0</v>
      </c>
      <c r="K1917" s="54" t="n">
        <v>-6.69112349</v>
      </c>
      <c r="L1917" s="54" t="n">
        <v>0</v>
      </c>
      <c r="M1917" s="54" t="n">
        <v>15.2039375</v>
      </c>
      <c r="N1917" s="54" t="n">
        <v>2.12908959</v>
      </c>
      <c r="O1917" s="54" t="n">
        <v>-30.411911</v>
      </c>
      <c r="P1917" s="52" t="inlineStr">
        <is>
          <t>Flat</t>
        </is>
      </c>
      <c r="Q1917" s="52" t="inlineStr">
        <is>
          <t>Metal</t>
        </is>
      </c>
      <c r="R1917" s="54" t="n">
        <v>0.45</v>
      </c>
      <c r="S1917" s="54" t="n">
        <v>0.35</v>
      </c>
      <c r="T1917" s="54" t="n">
        <v>0.15</v>
      </c>
      <c r="U1917" s="54" t="n">
        <v>0</v>
      </c>
      <c r="V1917" s="52" t="inlineStr">
        <is>
          <t>No</t>
        </is>
      </c>
      <c r="W1917" s="52" t="inlineStr">
        <is>
          <t>No</t>
        </is>
      </c>
      <c r="X1917" s="52" t="inlineStr">
        <is>
          <t>-</t>
        </is>
      </c>
      <c r="Y1917" s="52" t="inlineStr">
        <is>
          <t>One turn of a concertina coil</t>
        </is>
      </c>
    </row>
    <row r="1918" outlineLevel="1">
      <c r="A1918" s="52" t="inlineStr">
        <is>
          <t>BASE-541</t>
        </is>
      </c>
      <c r="B1918" s="52" t="inlineStr">
        <is>
          <t>Base</t>
        </is>
      </c>
      <c r="C1918" s="58" t="inlineStr">
        <is>
          <t>Cylinder</t>
        </is>
      </c>
      <c r="D1918" s="60" t="inlineStr">
        <is>
          <t>Wire coil turn</t>
        </is>
      </c>
      <c r="E1918" s="52" t="inlineStr">
        <is>
          <t>BASE-246</t>
        </is>
      </c>
      <c r="F1918" s="52" t="n">
        <v>2</v>
      </c>
      <c r="G1918" s="54" t="n">
        <v>0.0350000001</v>
      </c>
      <c r="H1918" s="54" t="n">
        <v>0.0350000001</v>
      </c>
      <c r="I1918" s="54" t="n">
        <v>0.40496847</v>
      </c>
      <c r="J1918" s="54" t="n">
        <v>54.3537216</v>
      </c>
      <c r="K1918" s="54" t="n">
        <v>9.468640329999999</v>
      </c>
      <c r="L1918" s="54" t="n">
        <v>0</v>
      </c>
      <c r="M1918" s="54" t="n">
        <v>15.1997566</v>
      </c>
      <c r="N1918" s="54" t="n">
        <v>1.96454477</v>
      </c>
      <c r="O1918" s="54" t="n">
        <v>-30.0944099</v>
      </c>
      <c r="P1918" s="52" t="inlineStr">
        <is>
          <t>Flat</t>
        </is>
      </c>
      <c r="Q1918" s="52" t="inlineStr">
        <is>
          <t>Metal</t>
        </is>
      </c>
      <c r="R1918" s="54" t="n">
        <v>0.45</v>
      </c>
      <c r="S1918" s="54" t="n">
        <v>0.35</v>
      </c>
      <c r="T1918" s="54" t="n">
        <v>0.15</v>
      </c>
      <c r="U1918" s="54" t="n">
        <v>0</v>
      </c>
      <c r="V1918" s="52" t="inlineStr">
        <is>
          <t>No</t>
        </is>
      </c>
      <c r="W1918" s="52" t="inlineStr">
        <is>
          <t>No</t>
        </is>
      </c>
      <c r="X1918" s="52" t="inlineStr">
        <is>
          <t>-</t>
        </is>
      </c>
      <c r="Y1918" s="52" t="inlineStr">
        <is>
          <t>One turn of a concertina coil</t>
        </is>
      </c>
    </row>
    <row r="1919" outlineLevel="1">
      <c r="A1919" s="52" t="inlineStr">
        <is>
          <t>BASE-542</t>
        </is>
      </c>
      <c r="B1919" s="52" t="inlineStr">
        <is>
          <t>Base</t>
        </is>
      </c>
      <c r="C1919" s="58" t="inlineStr">
        <is>
          <t>Cylinder</t>
        </is>
      </c>
      <c r="D1919" s="60" t="inlineStr">
        <is>
          <t>Wire coil turn</t>
        </is>
      </c>
      <c r="E1919" s="52" t="inlineStr">
        <is>
          <t>BASE-246</t>
        </is>
      </c>
      <c r="F1919" s="52" t="n">
        <v>2</v>
      </c>
      <c r="G1919" s="54" t="n">
        <v>0.0350000001</v>
      </c>
      <c r="H1919" s="54" t="n">
        <v>0.0350000001</v>
      </c>
      <c r="I1919" s="54" t="n">
        <v>0.4049685</v>
      </c>
      <c r="J1919" s="54" t="n">
        <v>54.353714</v>
      </c>
      <c r="K1919" s="54" t="n">
        <v>116.699539</v>
      </c>
      <c r="L1919" s="54" t="n">
        <v>0</v>
      </c>
      <c r="M1919" s="54" t="n">
        <v>15.3245907</v>
      </c>
      <c r="N1919" s="54" t="n">
        <v>1.63545513</v>
      </c>
      <c r="O1919" s="54" t="n">
        <v>-30.0310345</v>
      </c>
      <c r="P1919" s="52" t="inlineStr">
        <is>
          <t>Flat</t>
        </is>
      </c>
      <c r="Q1919" s="52" t="inlineStr">
        <is>
          <t>Metal</t>
        </is>
      </c>
      <c r="R1919" s="54" t="n">
        <v>0.45</v>
      </c>
      <c r="S1919" s="54" t="n">
        <v>0.35</v>
      </c>
      <c r="T1919" s="54" t="n">
        <v>0.15</v>
      </c>
      <c r="U1919" s="54" t="n">
        <v>0</v>
      </c>
      <c r="V1919" s="52" t="inlineStr">
        <is>
          <t>No</t>
        </is>
      </c>
      <c r="W1919" s="52" t="inlineStr">
        <is>
          <t>No</t>
        </is>
      </c>
      <c r="X1919" s="52" t="inlineStr">
        <is>
          <t>-</t>
        </is>
      </c>
      <c r="Y1919" s="52" t="inlineStr">
        <is>
          <t>One turn of a concertina coil</t>
        </is>
      </c>
    </row>
    <row r="1920" outlineLevel="1">
      <c r="A1920" s="52" t="inlineStr">
        <is>
          <t>BASE-543</t>
        </is>
      </c>
      <c r="B1920" s="52" t="inlineStr">
        <is>
          <t>Base</t>
        </is>
      </c>
      <c r="C1920" s="58" t="inlineStr">
        <is>
          <t>Cylinder</t>
        </is>
      </c>
      <c r="D1920" s="60" t="inlineStr">
        <is>
          <t>Wire coil turn</t>
        </is>
      </c>
      <c r="E1920" s="52" t="inlineStr">
        <is>
          <t>BASE-246</t>
        </is>
      </c>
      <c r="F1920" s="52" t="n">
        <v>2</v>
      </c>
      <c r="G1920" s="54" t="n">
        <v>0.0350000001</v>
      </c>
      <c r="H1920" s="54" t="n">
        <v>0.0350000001</v>
      </c>
      <c r="I1920" s="54" t="n">
        <v>0.404970586</v>
      </c>
      <c r="J1920" s="54" t="n">
        <v>0</v>
      </c>
      <c r="K1920" s="54" t="n">
        <v>132.859299</v>
      </c>
      <c r="L1920" s="54" t="n">
        <v>0</v>
      </c>
      <c r="M1920" s="54" t="n">
        <v>15.5784397</v>
      </c>
      <c r="N1920" s="54" t="n">
        <v>1.47091031</v>
      </c>
      <c r="O1920" s="54" t="n">
        <v>-30.2217865</v>
      </c>
      <c r="P1920" s="52" t="inlineStr">
        <is>
          <t>Flat</t>
        </is>
      </c>
      <c r="Q1920" s="52" t="inlineStr">
        <is>
          <t>Metal</t>
        </is>
      </c>
      <c r="R1920" s="54" t="n">
        <v>0.45</v>
      </c>
      <c r="S1920" s="54" t="n">
        <v>0.35</v>
      </c>
      <c r="T1920" s="54" t="n">
        <v>0.15</v>
      </c>
      <c r="U1920" s="54" t="n">
        <v>0</v>
      </c>
      <c r="V1920" s="52" t="inlineStr">
        <is>
          <t>No</t>
        </is>
      </c>
      <c r="W1920" s="52" t="inlineStr">
        <is>
          <t>No</t>
        </is>
      </c>
      <c r="X1920" s="52" t="inlineStr">
        <is>
          <t>-</t>
        </is>
      </c>
      <c r="Y1920" s="52" t="inlineStr">
        <is>
          <t>One turn of a concertina coil</t>
        </is>
      </c>
    </row>
    <row r="1921" outlineLevel="1">
      <c r="A1921" s="52" t="inlineStr">
        <is>
          <t>BASE-544</t>
        </is>
      </c>
      <c r="B1921" s="52" t="inlineStr">
        <is>
          <t>Base</t>
        </is>
      </c>
      <c r="C1921" s="58" t="inlineStr">
        <is>
          <t>Cylinder</t>
        </is>
      </c>
      <c r="D1921" s="60" t="inlineStr">
        <is>
          <t>Wire coil turn</t>
        </is>
      </c>
      <c r="E1921" s="52" t="inlineStr">
        <is>
          <t>BASE-246</t>
        </is>
      </c>
      <c r="F1921" s="52" t="n">
        <v>2</v>
      </c>
      <c r="G1921" s="54" t="n">
        <v>0.0350000001</v>
      </c>
      <c r="H1921" s="54" t="n">
        <v>0.0350000001</v>
      </c>
      <c r="I1921" s="54" t="n">
        <v>0.40496859</v>
      </c>
      <c r="J1921" s="54" t="n">
        <v>-54.3537216</v>
      </c>
      <c r="K1921" s="54" t="n">
        <v>116.699539</v>
      </c>
      <c r="L1921" s="54" t="n">
        <v>0</v>
      </c>
      <c r="M1921" s="54" t="n">
        <v>15.8322887</v>
      </c>
      <c r="N1921" s="54" t="n">
        <v>1.63545513</v>
      </c>
      <c r="O1921" s="54" t="n">
        <v>-30.4125366</v>
      </c>
      <c r="P1921" s="52" t="inlineStr">
        <is>
          <t>Flat</t>
        </is>
      </c>
      <c r="Q1921" s="52" t="inlineStr">
        <is>
          <t>Metal</t>
        </is>
      </c>
      <c r="R1921" s="54" t="n">
        <v>0.45</v>
      </c>
      <c r="S1921" s="54" t="n">
        <v>0.35</v>
      </c>
      <c r="T1921" s="54" t="n">
        <v>0.15</v>
      </c>
      <c r="U1921" s="54" t="n">
        <v>0</v>
      </c>
      <c r="V1921" s="52" t="inlineStr">
        <is>
          <t>No</t>
        </is>
      </c>
      <c r="W1921" s="52" t="inlineStr">
        <is>
          <t>No</t>
        </is>
      </c>
      <c r="X1921" s="52" t="inlineStr">
        <is>
          <t>-</t>
        </is>
      </c>
      <c r="Y1921" s="52" t="inlineStr">
        <is>
          <t>One turn of a concertina coil</t>
        </is>
      </c>
    </row>
    <row r="1922" outlineLevel="1">
      <c r="A1922" s="52" t="inlineStr">
        <is>
          <t>BASE-545</t>
        </is>
      </c>
      <c r="B1922" s="52" t="inlineStr">
        <is>
          <t>Base</t>
        </is>
      </c>
      <c r="C1922" s="58" t="inlineStr">
        <is>
          <t>Cylinder</t>
        </is>
      </c>
      <c r="D1922" s="60" t="inlineStr">
        <is>
          <t>Razor strand</t>
        </is>
      </c>
      <c r="E1922" s="52" t="inlineStr">
        <is>
          <t>BASE-246</t>
        </is>
      </c>
      <c r="F1922" s="52" t="n">
        <v>2</v>
      </c>
      <c r="G1922" s="54" t="n">
        <v>0.0299999993</v>
      </c>
      <c r="H1922" s="54" t="n">
        <v>0.0299999993</v>
      </c>
      <c r="I1922" s="54" t="n">
        <v>3.99075317</v>
      </c>
      <c r="J1922" s="54" t="n">
        <v>0</v>
      </c>
      <c r="K1922" s="54" t="n">
        <v>66.4485779</v>
      </c>
      <c r="L1922" s="54" t="n">
        <v>0</v>
      </c>
      <c r="M1922" s="54" t="n">
        <v>13.5620232</v>
      </c>
      <c r="N1922" s="54" t="n">
        <v>2.0999999</v>
      </c>
      <c r="O1922" s="54" t="n">
        <v>-31.1141453</v>
      </c>
      <c r="P1922" s="52" t="inlineStr">
        <is>
          <t>Flat</t>
        </is>
      </c>
      <c r="Q1922" s="52" t="inlineStr">
        <is>
          <t>Metal</t>
        </is>
      </c>
      <c r="R1922" s="54" t="n">
        <v>0.45</v>
      </c>
      <c r="S1922" s="54" t="n">
        <v>0.35</v>
      </c>
      <c r="T1922" s="54" t="n">
        <v>0.15</v>
      </c>
      <c r="U1922" s="54" t="n">
        <v>0</v>
      </c>
      <c r="V1922" s="52" t="inlineStr">
        <is>
          <t>No</t>
        </is>
      </c>
      <c r="W1922" s="52" t="inlineStr">
        <is>
          <t>No</t>
        </is>
      </c>
      <c r="X1922" s="52" t="inlineStr">
        <is>
          <t>-</t>
        </is>
      </c>
      <c r="Y1922" s="52" t="inlineStr">
        <is>
          <t>Strand tying neighbouring coils</t>
        </is>
      </c>
    </row>
    <row r="1923" outlineLevel="1">
      <c r="A1923" s="52" t="inlineStr">
        <is>
          <t>BASE-546</t>
        </is>
      </c>
      <c r="B1923" s="52" t="inlineStr">
        <is>
          <t>Base</t>
        </is>
      </c>
      <c r="C1923" s="58" t="inlineStr">
        <is>
          <t>Cylinder</t>
        </is>
      </c>
      <c r="D1923" s="60" t="inlineStr">
        <is>
          <t>Wire coil turn</t>
        </is>
      </c>
      <c r="E1923" s="52" t="inlineStr">
        <is>
          <t>BASE-246</t>
        </is>
      </c>
      <c r="F1923" s="52" t="n">
        <v>2</v>
      </c>
      <c r="G1923" s="54" t="n">
        <v>0.0350000001</v>
      </c>
      <c r="H1923" s="54" t="n">
        <v>0.0350000001</v>
      </c>
      <c r="I1923" s="54" t="n">
        <v>0.404969126</v>
      </c>
      <c r="J1923" s="54" t="n">
        <v>-54.3535881</v>
      </c>
      <c r="K1923" s="54" t="n">
        <v>2.73950386</v>
      </c>
      <c r="L1923" s="54" t="n">
        <v>0</v>
      </c>
      <c r="M1923" s="54" t="n">
        <v>18.7040234</v>
      </c>
      <c r="N1923" s="54" t="n">
        <v>1.96454477</v>
      </c>
      <c r="O1923" s="54" t="n">
        <v>-28.7357483</v>
      </c>
      <c r="P1923" s="52" t="inlineStr">
        <is>
          <t>Flat</t>
        </is>
      </c>
      <c r="Q1923" s="52" t="inlineStr">
        <is>
          <t>Metal</t>
        </is>
      </c>
      <c r="R1923" s="54" t="n">
        <v>0.45</v>
      </c>
      <c r="S1923" s="54" t="n">
        <v>0.35</v>
      </c>
      <c r="T1923" s="54" t="n">
        <v>0.15</v>
      </c>
      <c r="U1923" s="54" t="n">
        <v>0</v>
      </c>
      <c r="V1923" s="52" t="inlineStr">
        <is>
          <t>No</t>
        </is>
      </c>
      <c r="W1923" s="52" t="inlineStr">
        <is>
          <t>No</t>
        </is>
      </c>
      <c r="X1923" s="52" t="inlineStr">
        <is>
          <t>-</t>
        </is>
      </c>
      <c r="Y1923" s="52" t="inlineStr">
        <is>
          <t>One turn of a concertina coil</t>
        </is>
      </c>
    </row>
    <row r="1924" outlineLevel="1">
      <c r="A1924" s="52" t="inlineStr">
        <is>
          <t>BASE-547</t>
        </is>
      </c>
      <c r="B1924" s="52" t="inlineStr">
        <is>
          <t>Base</t>
        </is>
      </c>
      <c r="C1924" s="58" t="inlineStr">
        <is>
          <t>Cylinder</t>
        </is>
      </c>
      <c r="D1924" s="60" t="inlineStr">
        <is>
          <t>Wire coil turn</t>
        </is>
      </c>
      <c r="E1924" s="52" t="inlineStr">
        <is>
          <t>BASE-246</t>
        </is>
      </c>
      <c r="F1924" s="52" t="n">
        <v>2</v>
      </c>
      <c r="G1924" s="54" t="n">
        <v>0.0350000001</v>
      </c>
      <c r="H1924" s="54" t="n">
        <v>0.0350000001</v>
      </c>
      <c r="I1924" s="54" t="n">
        <v>0.404969126</v>
      </c>
      <c r="J1924" s="54" t="n">
        <v>0</v>
      </c>
      <c r="K1924" s="54" t="n">
        <v>-13.4200249</v>
      </c>
      <c r="L1924" s="54" t="n">
        <v>0</v>
      </c>
      <c r="M1924" s="54" t="n">
        <v>18.6626701</v>
      </c>
      <c r="N1924" s="54" t="n">
        <v>2.12908959</v>
      </c>
      <c r="O1924" s="54" t="n">
        <v>-28.4209213</v>
      </c>
      <c r="P1924" s="52" t="inlineStr">
        <is>
          <t>Flat</t>
        </is>
      </c>
      <c r="Q1924" s="52" t="inlineStr">
        <is>
          <t>Metal</t>
        </is>
      </c>
      <c r="R1924" s="54" t="n">
        <v>0.45</v>
      </c>
      <c r="S1924" s="54" t="n">
        <v>0.35</v>
      </c>
      <c r="T1924" s="54" t="n">
        <v>0.15</v>
      </c>
      <c r="U1924" s="54" t="n">
        <v>0</v>
      </c>
      <c r="V1924" s="52" t="inlineStr">
        <is>
          <t>No</t>
        </is>
      </c>
      <c r="W1924" s="52" t="inlineStr">
        <is>
          <t>No</t>
        </is>
      </c>
      <c r="X1924" s="52" t="inlineStr">
        <is>
          <t>-</t>
        </is>
      </c>
      <c r="Y1924" s="52" t="inlineStr">
        <is>
          <t>One turn of a concertina coil</t>
        </is>
      </c>
    </row>
    <row r="1925" outlineLevel="1">
      <c r="A1925" s="52" t="inlineStr">
        <is>
          <t>BASE-548</t>
        </is>
      </c>
      <c r="B1925" s="52" t="inlineStr">
        <is>
          <t>Base</t>
        </is>
      </c>
      <c r="C1925" s="58" t="inlineStr">
        <is>
          <t>Cylinder</t>
        </is>
      </c>
      <c r="D1925" s="60" t="inlineStr">
        <is>
          <t>Wire coil turn</t>
        </is>
      </c>
      <c r="E1925" s="52" t="inlineStr">
        <is>
          <t>BASE-246</t>
        </is>
      </c>
      <c r="F1925" s="52" t="n">
        <v>2</v>
      </c>
      <c r="G1925" s="54" t="n">
        <v>0.0350000001</v>
      </c>
      <c r="H1925" s="54" t="n">
        <v>0.0350000001</v>
      </c>
      <c r="I1925" s="54" t="n">
        <v>0.404969126</v>
      </c>
      <c r="J1925" s="54" t="n">
        <v>54.3535881</v>
      </c>
      <c r="K1925" s="54" t="n">
        <v>2.73950386</v>
      </c>
      <c r="L1925" s="54" t="n">
        <v>0</v>
      </c>
      <c r="M1925" s="54" t="n">
        <v>18.621315</v>
      </c>
      <c r="N1925" s="54" t="n">
        <v>1.96454477</v>
      </c>
      <c r="O1925" s="54" t="n">
        <v>-28.1060982</v>
      </c>
      <c r="P1925" s="52" t="inlineStr">
        <is>
          <t>Flat</t>
        </is>
      </c>
      <c r="Q1925" s="52" t="inlineStr">
        <is>
          <t>Metal</t>
        </is>
      </c>
      <c r="R1925" s="54" t="n">
        <v>0.45</v>
      </c>
      <c r="S1925" s="54" t="n">
        <v>0.35</v>
      </c>
      <c r="T1925" s="54" t="n">
        <v>0.15</v>
      </c>
      <c r="U1925" s="54" t="n">
        <v>0</v>
      </c>
      <c r="V1925" s="52" t="inlineStr">
        <is>
          <t>No</t>
        </is>
      </c>
      <c r="W1925" s="52" t="inlineStr">
        <is>
          <t>No</t>
        </is>
      </c>
      <c r="X1925" s="52" t="inlineStr">
        <is>
          <t>-</t>
        </is>
      </c>
      <c r="Y1925" s="52" t="inlineStr">
        <is>
          <t>One turn of a concertina coil</t>
        </is>
      </c>
    </row>
    <row r="1926" outlineLevel="1">
      <c r="A1926" s="52" t="inlineStr">
        <is>
          <t>BASE-549</t>
        </is>
      </c>
      <c r="B1926" s="52" t="inlineStr">
        <is>
          <t>Base</t>
        </is>
      </c>
      <c r="C1926" s="58" t="inlineStr">
        <is>
          <t>Cylinder</t>
        </is>
      </c>
      <c r="D1926" s="60" t="inlineStr">
        <is>
          <t>Wire coil turn</t>
        </is>
      </c>
      <c r="E1926" s="52" t="inlineStr">
        <is>
          <t>BASE-246</t>
        </is>
      </c>
      <c r="F1926" s="52" t="n">
        <v>2</v>
      </c>
      <c r="G1926" s="54" t="n">
        <v>0.0350000001</v>
      </c>
      <c r="H1926" s="54" t="n">
        <v>0.0350000001</v>
      </c>
      <c r="I1926" s="54" t="n">
        <v>0.404969364</v>
      </c>
      <c r="J1926" s="54" t="n">
        <v>54.3535385</v>
      </c>
      <c r="K1926" s="54" t="n">
        <v>109.970718</v>
      </c>
      <c r="L1926" s="54" t="n">
        <v>0</v>
      </c>
      <c r="M1926" s="54" t="n">
        <v>18.7378635</v>
      </c>
      <c r="N1926" s="54" t="n">
        <v>1.63545513</v>
      </c>
      <c r="O1926" s="54" t="n">
        <v>-28.0285301</v>
      </c>
      <c r="P1926" s="52" t="inlineStr">
        <is>
          <t>Flat</t>
        </is>
      </c>
      <c r="Q1926" s="52" t="inlineStr">
        <is>
          <t>Metal</t>
        </is>
      </c>
      <c r="R1926" s="54" t="n">
        <v>0.45</v>
      </c>
      <c r="S1926" s="54" t="n">
        <v>0.35</v>
      </c>
      <c r="T1926" s="54" t="n">
        <v>0.15</v>
      </c>
      <c r="U1926" s="54" t="n">
        <v>0</v>
      </c>
      <c r="V1926" s="52" t="inlineStr">
        <is>
          <t>No</t>
        </is>
      </c>
      <c r="W1926" s="52" t="inlineStr">
        <is>
          <t>No</t>
        </is>
      </c>
      <c r="X1926" s="52" t="inlineStr">
        <is>
          <t>-</t>
        </is>
      </c>
      <c r="Y1926" s="52" t="inlineStr">
        <is>
          <t>One turn of a concertina coil</t>
        </is>
      </c>
    </row>
    <row r="1927" outlineLevel="1">
      <c r="A1927" s="52" t="inlineStr">
        <is>
          <t>BASE-550</t>
        </is>
      </c>
      <c r="B1927" s="52" t="inlineStr">
        <is>
          <t>Base</t>
        </is>
      </c>
      <c r="C1927" s="58" t="inlineStr">
        <is>
          <t>Cylinder</t>
        </is>
      </c>
      <c r="D1927" s="60" t="inlineStr">
        <is>
          <t>Wire coil turn</t>
        </is>
      </c>
      <c r="E1927" s="52" t="inlineStr">
        <is>
          <t>BASE-246</t>
        </is>
      </c>
      <c r="F1927" s="52" t="n">
        <v>2</v>
      </c>
      <c r="G1927" s="54" t="n">
        <v>0.0350000001</v>
      </c>
      <c r="H1927" s="54" t="n">
        <v>0.0350000001</v>
      </c>
      <c r="I1927" s="54" t="n">
        <v>0.404969573</v>
      </c>
      <c r="J1927" s="54" t="n">
        <v>0</v>
      </c>
      <c r="K1927" s="54" t="n">
        <v>126.130203</v>
      </c>
      <c r="L1927" s="54" t="n">
        <v>0</v>
      </c>
      <c r="M1927" s="54" t="n">
        <v>19.0123138</v>
      </c>
      <c r="N1927" s="54" t="n">
        <v>1.47091031</v>
      </c>
      <c r="O1927" s="54" t="n">
        <v>-28.1882248</v>
      </c>
      <c r="P1927" s="52" t="inlineStr">
        <is>
          <t>Flat</t>
        </is>
      </c>
      <c r="Q1927" s="52" t="inlineStr">
        <is>
          <t>Metal</t>
        </is>
      </c>
      <c r="R1927" s="54" t="n">
        <v>0.45</v>
      </c>
      <c r="S1927" s="54" t="n">
        <v>0.35</v>
      </c>
      <c r="T1927" s="54" t="n">
        <v>0.15</v>
      </c>
      <c r="U1927" s="54" t="n">
        <v>0</v>
      </c>
      <c r="V1927" s="52" t="inlineStr">
        <is>
          <t>No</t>
        </is>
      </c>
      <c r="W1927" s="52" t="inlineStr">
        <is>
          <t>No</t>
        </is>
      </c>
      <c r="X1927" s="52" t="inlineStr">
        <is>
          <t>-</t>
        </is>
      </c>
      <c r="Y1927" s="52" t="inlineStr">
        <is>
          <t>One turn of a concertina coil</t>
        </is>
      </c>
    </row>
    <row r="1928" outlineLevel="1">
      <c r="A1928" s="52" t="inlineStr">
        <is>
          <t>BASE-551</t>
        </is>
      </c>
      <c r="B1928" s="52" t="inlineStr">
        <is>
          <t>Base</t>
        </is>
      </c>
      <c r="C1928" s="58" t="inlineStr">
        <is>
          <t>Cylinder</t>
        </is>
      </c>
      <c r="D1928" s="60" t="inlineStr">
        <is>
          <t>Wire coil turn</t>
        </is>
      </c>
      <c r="E1928" s="52" t="inlineStr">
        <is>
          <t>BASE-246</t>
        </is>
      </c>
      <c r="F1928" s="52" t="n">
        <v>2</v>
      </c>
      <c r="G1928" s="54" t="n">
        <v>0.0350000001</v>
      </c>
      <c r="H1928" s="54" t="n">
        <v>0.0350000001</v>
      </c>
      <c r="I1928" s="54" t="n">
        <v>0.404969454</v>
      </c>
      <c r="J1928" s="54" t="n">
        <v>-54.35355</v>
      </c>
      <c r="K1928" s="54" t="n">
        <v>109.970718</v>
      </c>
      <c r="L1928" s="54" t="n">
        <v>0</v>
      </c>
      <c r="M1928" s="54" t="n">
        <v>19.2867661</v>
      </c>
      <c r="N1928" s="54" t="n">
        <v>1.63545513</v>
      </c>
      <c r="O1928" s="54" t="n">
        <v>-28.3479156</v>
      </c>
      <c r="P1928" s="52" t="inlineStr">
        <is>
          <t>Flat</t>
        </is>
      </c>
      <c r="Q1928" s="52" t="inlineStr">
        <is>
          <t>Metal</t>
        </is>
      </c>
      <c r="R1928" s="54" t="n">
        <v>0.45</v>
      </c>
      <c r="S1928" s="54" t="n">
        <v>0.35</v>
      </c>
      <c r="T1928" s="54" t="n">
        <v>0.15</v>
      </c>
      <c r="U1928" s="54" t="n">
        <v>0</v>
      </c>
      <c r="V1928" s="52" t="inlineStr">
        <is>
          <t>No</t>
        </is>
      </c>
      <c r="W1928" s="52" t="inlineStr">
        <is>
          <t>No</t>
        </is>
      </c>
      <c r="X1928" s="52" t="inlineStr">
        <is>
          <t>-</t>
        </is>
      </c>
      <c r="Y1928" s="52" t="inlineStr">
        <is>
          <t>One turn of a concertina coil</t>
        </is>
      </c>
    </row>
    <row r="1929" outlineLevel="1">
      <c r="A1929" s="52" t="inlineStr">
        <is>
          <t>BASE-552</t>
        </is>
      </c>
      <c r="B1929" s="52" t="inlineStr">
        <is>
          <t>Base</t>
        </is>
      </c>
      <c r="C1929" s="58" t="inlineStr">
        <is>
          <t>Cylinder</t>
        </is>
      </c>
      <c r="D1929" s="60" t="inlineStr">
        <is>
          <t>Razor strand</t>
        </is>
      </c>
      <c r="E1929" s="52" t="inlineStr">
        <is>
          <t>BASE-246</t>
        </is>
      </c>
      <c r="F1929" s="52" t="n">
        <v>2</v>
      </c>
      <c r="G1929" s="54" t="n">
        <v>0.0299999993</v>
      </c>
      <c r="H1929" s="54" t="n">
        <v>0.0299999993</v>
      </c>
      <c r="I1929" s="54" t="n">
        <v>3.99077177</v>
      </c>
      <c r="J1929" s="54" t="n">
        <v>0</v>
      </c>
      <c r="K1929" s="54" t="n">
        <v>59.7196007</v>
      </c>
      <c r="L1929" s="54" t="n">
        <v>0</v>
      </c>
      <c r="M1929" s="54" t="n">
        <v>17.1143398</v>
      </c>
      <c r="N1929" s="54" t="n">
        <v>2.0999999</v>
      </c>
      <c r="O1929" s="54" t="n">
        <v>-29.3107109</v>
      </c>
      <c r="P1929" s="52" t="inlineStr">
        <is>
          <t>Flat</t>
        </is>
      </c>
      <c r="Q1929" s="52" t="inlineStr">
        <is>
          <t>Metal</t>
        </is>
      </c>
      <c r="R1929" s="54" t="n">
        <v>0.45</v>
      </c>
      <c r="S1929" s="54" t="n">
        <v>0.35</v>
      </c>
      <c r="T1929" s="54" t="n">
        <v>0.15</v>
      </c>
      <c r="U1929" s="54" t="n">
        <v>0</v>
      </c>
      <c r="V1929" s="52" t="inlineStr">
        <is>
          <t>No</t>
        </is>
      </c>
      <c r="W1929" s="52" t="inlineStr">
        <is>
          <t>No</t>
        </is>
      </c>
      <c r="X1929" s="52" t="inlineStr">
        <is>
          <t>-</t>
        </is>
      </c>
      <c r="Y1929" s="52" t="inlineStr">
        <is>
          <t>Strand tying neighbouring coils</t>
        </is>
      </c>
    </row>
    <row r="1930" outlineLevel="1">
      <c r="A1930" s="52" t="inlineStr">
        <is>
          <t>BASE-553</t>
        </is>
      </c>
      <c r="B1930" s="52" t="inlineStr">
        <is>
          <t>Base</t>
        </is>
      </c>
      <c r="C1930" s="58" t="inlineStr">
        <is>
          <t>Cylinder</t>
        </is>
      </c>
      <c r="D1930" s="60" t="inlineStr">
        <is>
          <t>Wire coil turn</t>
        </is>
      </c>
      <c r="E1930" s="52" t="inlineStr">
        <is>
          <t>BASE-246</t>
        </is>
      </c>
      <c r="F1930" s="52" t="n">
        <v>2</v>
      </c>
      <c r="G1930" s="54" t="n">
        <v>0.0350000001</v>
      </c>
      <c r="H1930" s="54" t="n">
        <v>0.0350000001</v>
      </c>
      <c r="I1930" s="54" t="n">
        <v>0.404969543</v>
      </c>
      <c r="J1930" s="54" t="n">
        <v>-54.3535042</v>
      </c>
      <c r="K1930" s="54" t="n">
        <v>-3.98911905</v>
      </c>
      <c r="L1930" s="54" t="n">
        <v>0</v>
      </c>
      <c r="M1930" s="54" t="n">
        <v>21.9422169</v>
      </c>
      <c r="N1930" s="54" t="n">
        <v>1.96454477</v>
      </c>
      <c r="O1930" s="54" t="n">
        <v>-26.3462105</v>
      </c>
      <c r="P1930" s="52" t="inlineStr">
        <is>
          <t>Flat</t>
        </is>
      </c>
      <c r="Q1930" s="52" t="inlineStr">
        <is>
          <t>Metal</t>
        </is>
      </c>
      <c r="R1930" s="54" t="n">
        <v>0.45</v>
      </c>
      <c r="S1930" s="54" t="n">
        <v>0.35</v>
      </c>
      <c r="T1930" s="54" t="n">
        <v>0.15</v>
      </c>
      <c r="U1930" s="54" t="n">
        <v>0</v>
      </c>
      <c r="V1930" s="52" t="inlineStr">
        <is>
          <t>No</t>
        </is>
      </c>
      <c r="W1930" s="52" t="inlineStr">
        <is>
          <t>No</t>
        </is>
      </c>
      <c r="X1930" s="52" t="inlineStr">
        <is>
          <t>-</t>
        </is>
      </c>
      <c r="Y1930" s="52" t="inlineStr">
        <is>
          <t>One turn of a concertina coil</t>
        </is>
      </c>
    </row>
    <row r="1931" outlineLevel="1">
      <c r="A1931" s="52" t="inlineStr">
        <is>
          <t>BASE-554</t>
        </is>
      </c>
      <c r="B1931" s="52" t="inlineStr">
        <is>
          <t>Base</t>
        </is>
      </c>
      <c r="C1931" s="58" t="inlineStr">
        <is>
          <t>Cylinder</t>
        </is>
      </c>
      <c r="D1931" s="60" t="inlineStr">
        <is>
          <t>Wire coil turn</t>
        </is>
      </c>
      <c r="E1931" s="52" t="inlineStr">
        <is>
          <t>BASE-246</t>
        </is>
      </c>
      <c r="F1931" s="52" t="n">
        <v>2</v>
      </c>
      <c r="G1931" s="54" t="n">
        <v>0.0350000001</v>
      </c>
      <c r="H1931" s="54" t="n">
        <v>0.0350000001</v>
      </c>
      <c r="I1931" s="54" t="n">
        <v>0.404968679</v>
      </c>
      <c r="J1931" s="54" t="n">
        <v>0</v>
      </c>
      <c r="K1931" s="54" t="n">
        <v>-20.1491737</v>
      </c>
      <c r="L1931" s="54" t="n">
        <v>0</v>
      </c>
      <c r="M1931" s="54" t="n">
        <v>21.8642578</v>
      </c>
      <c r="N1931" s="54" t="n">
        <v>2.12908959</v>
      </c>
      <c r="O1931" s="54" t="n">
        <v>-26.0383987</v>
      </c>
      <c r="P1931" s="52" t="inlineStr">
        <is>
          <t>Flat</t>
        </is>
      </c>
      <c r="Q1931" s="52" t="inlineStr">
        <is>
          <t>Metal</t>
        </is>
      </c>
      <c r="R1931" s="54" t="n">
        <v>0.45</v>
      </c>
      <c r="S1931" s="54" t="n">
        <v>0.35</v>
      </c>
      <c r="T1931" s="54" t="n">
        <v>0.15</v>
      </c>
      <c r="U1931" s="54" t="n">
        <v>0</v>
      </c>
      <c r="V1931" s="52" t="inlineStr">
        <is>
          <t>No</t>
        </is>
      </c>
      <c r="W1931" s="52" t="inlineStr">
        <is>
          <t>No</t>
        </is>
      </c>
      <c r="X1931" s="52" t="inlineStr">
        <is>
          <t>-</t>
        </is>
      </c>
      <c r="Y1931" s="52" t="inlineStr">
        <is>
          <t>One turn of a concertina coil</t>
        </is>
      </c>
    </row>
    <row r="1932" outlineLevel="1">
      <c r="A1932" s="52" t="inlineStr">
        <is>
          <t>BASE-555</t>
        </is>
      </c>
      <c r="B1932" s="52" t="inlineStr">
        <is>
          <t>Base</t>
        </is>
      </c>
      <c r="C1932" s="58" t="inlineStr">
        <is>
          <t>Cylinder</t>
        </is>
      </c>
      <c r="D1932" s="60" t="inlineStr">
        <is>
          <t>Wire coil turn</t>
        </is>
      </c>
      <c r="E1932" s="52" t="inlineStr">
        <is>
          <t>BASE-246</t>
        </is>
      </c>
      <c r="F1932" s="52" t="n">
        <v>2</v>
      </c>
      <c r="G1932" s="54" t="n">
        <v>0.0350000001</v>
      </c>
      <c r="H1932" s="54" t="n">
        <v>0.0350000001</v>
      </c>
      <c r="I1932" s="54" t="n">
        <v>0.404969543</v>
      </c>
      <c r="J1932" s="54" t="n">
        <v>54.3535042</v>
      </c>
      <c r="K1932" s="54" t="n">
        <v>-3.98911905</v>
      </c>
      <c r="L1932" s="54" t="n">
        <v>0</v>
      </c>
      <c r="M1932" s="54" t="n">
        <v>21.7863007</v>
      </c>
      <c r="N1932" s="54" t="n">
        <v>1.96454477</v>
      </c>
      <c r="O1932" s="54" t="n">
        <v>-25.730587</v>
      </c>
      <c r="P1932" s="52" t="inlineStr">
        <is>
          <t>Flat</t>
        </is>
      </c>
      <c r="Q1932" s="52" t="inlineStr">
        <is>
          <t>Metal</t>
        </is>
      </c>
      <c r="R1932" s="54" t="n">
        <v>0.45</v>
      </c>
      <c r="S1932" s="54" t="n">
        <v>0.35</v>
      </c>
      <c r="T1932" s="54" t="n">
        <v>0.15</v>
      </c>
      <c r="U1932" s="54" t="n">
        <v>0</v>
      </c>
      <c r="V1932" s="52" t="inlineStr">
        <is>
          <t>No</t>
        </is>
      </c>
      <c r="W1932" s="52" t="inlineStr">
        <is>
          <t>No</t>
        </is>
      </c>
      <c r="X1932" s="52" t="inlineStr">
        <is>
          <t>-</t>
        </is>
      </c>
      <c r="Y1932" s="52" t="inlineStr">
        <is>
          <t>One turn of a concertina coil</t>
        </is>
      </c>
    </row>
    <row r="1933" outlineLevel="1">
      <c r="A1933" s="52" t="inlineStr">
        <is>
          <t>BASE-556</t>
        </is>
      </c>
      <c r="B1933" s="52" t="inlineStr">
        <is>
          <t>Base</t>
        </is>
      </c>
      <c r="C1933" s="58" t="inlineStr">
        <is>
          <t>Cylinder</t>
        </is>
      </c>
      <c r="D1933" s="60" t="inlineStr">
        <is>
          <t>Wire coil turn</t>
        </is>
      </c>
      <c r="E1933" s="52" t="inlineStr">
        <is>
          <t>BASE-246</t>
        </is>
      </c>
      <c r="F1933" s="52" t="n">
        <v>2</v>
      </c>
      <c r="G1933" s="54" t="n">
        <v>0.0350000001</v>
      </c>
      <c r="H1933" s="54" t="n">
        <v>0.0350000001</v>
      </c>
      <c r="I1933" s="54" t="n">
        <v>0.4049685</v>
      </c>
      <c r="J1933" s="54" t="n">
        <v>54.3537102</v>
      </c>
      <c r="K1933" s="54" t="n">
        <v>103.24176</v>
      </c>
      <c r="L1933" s="54" t="n">
        <v>0</v>
      </c>
      <c r="M1933" s="54" t="n">
        <v>21.8929577</v>
      </c>
      <c r="N1933" s="54" t="n">
        <v>1.63545513</v>
      </c>
      <c r="O1933" s="54" t="n">
        <v>-25.6399002</v>
      </c>
      <c r="P1933" s="52" t="inlineStr">
        <is>
          <t>Flat</t>
        </is>
      </c>
      <c r="Q1933" s="52" t="inlineStr">
        <is>
          <t>Metal</t>
        </is>
      </c>
      <c r="R1933" s="54" t="n">
        <v>0.45</v>
      </c>
      <c r="S1933" s="54" t="n">
        <v>0.35</v>
      </c>
      <c r="T1933" s="54" t="n">
        <v>0.15</v>
      </c>
      <c r="U1933" s="54" t="n">
        <v>0</v>
      </c>
      <c r="V1933" s="52" t="inlineStr">
        <is>
          <t>No</t>
        </is>
      </c>
      <c r="W1933" s="52" t="inlineStr">
        <is>
          <t>No</t>
        </is>
      </c>
      <c r="X1933" s="52" t="inlineStr">
        <is>
          <t>-</t>
        </is>
      </c>
      <c r="Y1933" s="52" t="inlineStr">
        <is>
          <t>One turn of a concertina coil</t>
        </is>
      </c>
    </row>
    <row r="1934" outlineLevel="1">
      <c r="A1934" s="52" t="inlineStr">
        <is>
          <t>BASE-557</t>
        </is>
      </c>
      <c r="B1934" s="52" t="inlineStr">
        <is>
          <t>Base</t>
        </is>
      </c>
      <c r="C1934" s="58" t="inlineStr">
        <is>
          <t>Cylinder</t>
        </is>
      </c>
      <c r="D1934" s="60" t="inlineStr">
        <is>
          <t>Wire coil turn</t>
        </is>
      </c>
      <c r="E1934" s="52" t="inlineStr">
        <is>
          <t>BASE-246</t>
        </is>
      </c>
      <c r="F1934" s="52" t="n">
        <v>2</v>
      </c>
      <c r="G1934" s="54" t="n">
        <v>0.0350000001</v>
      </c>
      <c r="H1934" s="54" t="n">
        <v>0.0350000001</v>
      </c>
      <c r="I1934" s="54" t="n">
        <v>0.404971391</v>
      </c>
      <c r="J1934" s="54" t="n">
        <v>0</v>
      </c>
      <c r="K1934" s="54" t="n">
        <v>119.40139</v>
      </c>
      <c r="L1934" s="54" t="n">
        <v>0</v>
      </c>
      <c r="M1934" s="54" t="n">
        <v>22.1842308</v>
      </c>
      <c r="N1934" s="54" t="n">
        <v>1.47091031</v>
      </c>
      <c r="O1934" s="54" t="n">
        <v>-25.7663345</v>
      </c>
      <c r="P1934" s="52" t="inlineStr">
        <is>
          <t>Flat</t>
        </is>
      </c>
      <c r="Q1934" s="52" t="inlineStr">
        <is>
          <t>Metal</t>
        </is>
      </c>
      <c r="R1934" s="54" t="n">
        <v>0.45</v>
      </c>
      <c r="S1934" s="54" t="n">
        <v>0.35</v>
      </c>
      <c r="T1934" s="54" t="n">
        <v>0.15</v>
      </c>
      <c r="U1934" s="54" t="n">
        <v>0</v>
      </c>
      <c r="V1934" s="52" t="inlineStr">
        <is>
          <t>No</t>
        </is>
      </c>
      <c r="W1934" s="52" t="inlineStr">
        <is>
          <t>No</t>
        </is>
      </c>
      <c r="X1934" s="52" t="inlineStr">
        <is>
          <t>-</t>
        </is>
      </c>
      <c r="Y1934" s="52" t="inlineStr">
        <is>
          <t>One turn of a concertina coil</t>
        </is>
      </c>
    </row>
    <row r="1935" outlineLevel="1">
      <c r="A1935" s="52" t="inlineStr">
        <is>
          <t>BASE-558</t>
        </is>
      </c>
      <c r="B1935" s="52" t="inlineStr">
        <is>
          <t>Base</t>
        </is>
      </c>
      <c r="C1935" s="58" t="inlineStr">
        <is>
          <t>Cylinder</t>
        </is>
      </c>
      <c r="D1935" s="60" t="inlineStr">
        <is>
          <t>Wire coil turn</t>
        </is>
      </c>
      <c r="E1935" s="52" t="inlineStr">
        <is>
          <t>BASE-246</t>
        </is>
      </c>
      <c r="F1935" s="52" t="n">
        <v>2</v>
      </c>
      <c r="G1935" s="54" t="n">
        <v>0.0350000001</v>
      </c>
      <c r="H1935" s="54" t="n">
        <v>0.0350000001</v>
      </c>
      <c r="I1935" s="54" t="n">
        <v>0.404968619</v>
      </c>
      <c r="J1935" s="54" t="n">
        <v>-54.3537178</v>
      </c>
      <c r="K1935" s="54" t="n">
        <v>103.24176</v>
      </c>
      <c r="L1935" s="54" t="n">
        <v>0</v>
      </c>
      <c r="M1935" s="54" t="n">
        <v>22.475502</v>
      </c>
      <c r="N1935" s="54" t="n">
        <v>1.63545513</v>
      </c>
      <c r="O1935" s="54" t="n">
        <v>-25.8927689</v>
      </c>
      <c r="P1935" s="52" t="inlineStr">
        <is>
          <t>Flat</t>
        </is>
      </c>
      <c r="Q1935" s="52" t="inlineStr">
        <is>
          <t>Metal</t>
        </is>
      </c>
      <c r="R1935" s="54" t="n">
        <v>0.45</v>
      </c>
      <c r="S1935" s="54" t="n">
        <v>0.35</v>
      </c>
      <c r="T1935" s="54" t="n">
        <v>0.15</v>
      </c>
      <c r="U1935" s="54" t="n">
        <v>0</v>
      </c>
      <c r="V1935" s="52" t="inlineStr">
        <is>
          <t>No</t>
        </is>
      </c>
      <c r="W1935" s="52" t="inlineStr">
        <is>
          <t>No</t>
        </is>
      </c>
      <c r="X1935" s="52" t="inlineStr">
        <is>
          <t>-</t>
        </is>
      </c>
      <c r="Y1935" s="52" t="inlineStr">
        <is>
          <t>One turn of a concertina coil</t>
        </is>
      </c>
    </row>
    <row r="1936" outlineLevel="1">
      <c r="A1936" s="52" t="inlineStr">
        <is>
          <t>BASE-559</t>
        </is>
      </c>
      <c r="B1936" s="52" t="inlineStr">
        <is>
          <t>Base</t>
        </is>
      </c>
      <c r="C1936" s="58" t="inlineStr">
        <is>
          <t>Cylinder</t>
        </is>
      </c>
      <c r="D1936" s="60" t="inlineStr">
        <is>
          <t>Razor strand</t>
        </is>
      </c>
      <c r="E1936" s="52" t="inlineStr">
        <is>
          <t>BASE-246</t>
        </is>
      </c>
      <c r="F1936" s="52" t="n">
        <v>2</v>
      </c>
      <c r="G1936" s="54" t="n">
        <v>0.0299999993</v>
      </c>
      <c r="H1936" s="54" t="n">
        <v>0.0299999993</v>
      </c>
      <c r="I1936" s="54" t="n">
        <v>3.99073768</v>
      </c>
      <c r="J1936" s="54" t="n">
        <v>0</v>
      </c>
      <c r="K1936" s="54" t="n">
        <v>52.9906387</v>
      </c>
      <c r="L1936" s="54" t="n">
        <v>0</v>
      </c>
      <c r="M1936" s="54" t="n">
        <v>20.4308681</v>
      </c>
      <c r="N1936" s="54" t="n">
        <v>2.0999999</v>
      </c>
      <c r="O1936" s="54" t="n">
        <v>-27.1034698</v>
      </c>
      <c r="P1936" s="52" t="inlineStr">
        <is>
          <t>Flat</t>
        </is>
      </c>
      <c r="Q1936" s="52" t="inlineStr">
        <is>
          <t>Metal</t>
        </is>
      </c>
      <c r="R1936" s="54" t="n">
        <v>0.45</v>
      </c>
      <c r="S1936" s="54" t="n">
        <v>0.35</v>
      </c>
      <c r="T1936" s="54" t="n">
        <v>0.15</v>
      </c>
      <c r="U1936" s="54" t="n">
        <v>0</v>
      </c>
      <c r="V1936" s="52" t="inlineStr">
        <is>
          <t>No</t>
        </is>
      </c>
      <c r="W1936" s="52" t="inlineStr">
        <is>
          <t>No</t>
        </is>
      </c>
      <c r="X1936" s="52" t="inlineStr">
        <is>
          <t>-</t>
        </is>
      </c>
      <c r="Y1936" s="52" t="inlineStr">
        <is>
          <t>Strand tying neighbouring coils</t>
        </is>
      </c>
    </row>
    <row r="1937" outlineLevel="1">
      <c r="A1937" s="52" t="inlineStr">
        <is>
          <t>BASE-560</t>
        </is>
      </c>
      <c r="B1937" s="52" t="inlineStr">
        <is>
          <t>Base</t>
        </is>
      </c>
      <c r="C1937" s="58" t="inlineStr">
        <is>
          <t>Cylinder</t>
        </is>
      </c>
      <c r="D1937" s="60" t="inlineStr">
        <is>
          <t>Wire coil turn</t>
        </is>
      </c>
      <c r="E1937" s="52" t="inlineStr">
        <is>
          <t>BASE-246</t>
        </is>
      </c>
      <c r="F1937" s="52" t="n">
        <v>2</v>
      </c>
      <c r="G1937" s="54" t="n">
        <v>0.0350000001</v>
      </c>
      <c r="H1937" s="54" t="n">
        <v>0.0350000001</v>
      </c>
      <c r="I1937" s="54" t="n">
        <v>0.404968739</v>
      </c>
      <c r="J1937" s="54" t="n">
        <v>-54.3536644</v>
      </c>
      <c r="K1937" s="54" t="n">
        <v>-10.7190123</v>
      </c>
      <c r="L1937" s="54" t="n">
        <v>0</v>
      </c>
      <c r="M1937" s="54" t="n">
        <v>24.8781414</v>
      </c>
      <c r="N1937" s="54" t="n">
        <v>1.96454477</v>
      </c>
      <c r="O1937" s="54" t="n">
        <v>-23.5936813</v>
      </c>
      <c r="P1937" s="52" t="inlineStr">
        <is>
          <t>Flat</t>
        </is>
      </c>
      <c r="Q1937" s="52" t="inlineStr">
        <is>
          <t>Metal</t>
        </is>
      </c>
      <c r="R1937" s="54" t="n">
        <v>0.45</v>
      </c>
      <c r="S1937" s="54" t="n">
        <v>0.35</v>
      </c>
      <c r="T1937" s="54" t="n">
        <v>0.15</v>
      </c>
      <c r="U1937" s="54" t="n">
        <v>0</v>
      </c>
      <c r="V1937" s="52" t="inlineStr">
        <is>
          <t>No</t>
        </is>
      </c>
      <c r="W1937" s="52" t="inlineStr">
        <is>
          <t>No</t>
        </is>
      </c>
      <c r="X1937" s="52" t="inlineStr">
        <is>
          <t>-</t>
        </is>
      </c>
      <c r="Y1937" s="52" t="inlineStr">
        <is>
          <t>One turn of a concertina coil</t>
        </is>
      </c>
    </row>
    <row r="1938" outlineLevel="1">
      <c r="A1938" s="52" t="inlineStr">
        <is>
          <t>BASE-561</t>
        </is>
      </c>
      <c r="B1938" s="52" t="inlineStr">
        <is>
          <t>Base</t>
        </is>
      </c>
      <c r="C1938" s="58" t="inlineStr">
        <is>
          <t>Cylinder</t>
        </is>
      </c>
      <c r="D1938" s="60" t="inlineStr">
        <is>
          <t>Wire coil turn</t>
        </is>
      </c>
      <c r="E1938" s="52" t="inlineStr">
        <is>
          <t>BASE-246</t>
        </is>
      </c>
      <c r="F1938" s="52" t="n">
        <v>2</v>
      </c>
      <c r="G1938" s="54" t="n">
        <v>0.0350000001</v>
      </c>
      <c r="H1938" s="54" t="n">
        <v>0.0350000001</v>
      </c>
      <c r="I1938" s="54" t="n">
        <v>0.404968381</v>
      </c>
      <c r="J1938" s="54" t="n">
        <v>0</v>
      </c>
      <c r="K1938" s="54" t="n">
        <v>-26.8776226</v>
      </c>
      <c r="L1938" s="54" t="n">
        <v>0</v>
      </c>
      <c r="M1938" s="54" t="n">
        <v>24.7646523</v>
      </c>
      <c r="N1938" s="54" t="n">
        <v>2.12908959</v>
      </c>
      <c r="O1938" s="54" t="n">
        <v>-23.2971268</v>
      </c>
      <c r="P1938" s="52" t="inlineStr">
        <is>
          <t>Flat</t>
        </is>
      </c>
      <c r="Q1938" s="52" t="inlineStr">
        <is>
          <t>Metal</t>
        </is>
      </c>
      <c r="R1938" s="54" t="n">
        <v>0.45</v>
      </c>
      <c r="S1938" s="54" t="n">
        <v>0.35</v>
      </c>
      <c r="T1938" s="54" t="n">
        <v>0.15</v>
      </c>
      <c r="U1938" s="54" t="n">
        <v>0</v>
      </c>
      <c r="V1938" s="52" t="inlineStr">
        <is>
          <t>No</t>
        </is>
      </c>
      <c r="W1938" s="52" t="inlineStr">
        <is>
          <t>No</t>
        </is>
      </c>
      <c r="X1938" s="52" t="inlineStr">
        <is>
          <t>-</t>
        </is>
      </c>
      <c r="Y1938" s="52" t="inlineStr">
        <is>
          <t>One turn of a concertina coil</t>
        </is>
      </c>
    </row>
    <row r="1939" outlineLevel="1">
      <c r="A1939" s="52" t="inlineStr">
        <is>
          <t>BASE-562</t>
        </is>
      </c>
      <c r="B1939" s="52" t="inlineStr">
        <is>
          <t>Base</t>
        </is>
      </c>
      <c r="C1939" s="58" t="inlineStr">
        <is>
          <t>Cylinder</t>
        </is>
      </c>
      <c r="D1939" s="60" t="inlineStr">
        <is>
          <t>Wire coil turn</t>
        </is>
      </c>
      <c r="E1939" s="52" t="inlineStr">
        <is>
          <t>BASE-246</t>
        </is>
      </c>
      <c r="F1939" s="52" t="n">
        <v>2</v>
      </c>
      <c r="G1939" s="54" t="n">
        <v>0.0350000001</v>
      </c>
      <c r="H1939" s="54" t="n">
        <v>0.0350000001</v>
      </c>
      <c r="I1939" s="54" t="n">
        <v>0.404968739</v>
      </c>
      <c r="J1939" s="54" t="n">
        <v>54.3536644</v>
      </c>
      <c r="K1939" s="54" t="n">
        <v>-10.7190123</v>
      </c>
      <c r="L1939" s="54" t="n">
        <v>0</v>
      </c>
      <c r="M1939" s="54" t="n">
        <v>24.651165</v>
      </c>
      <c r="N1939" s="54" t="n">
        <v>1.96454477</v>
      </c>
      <c r="O1939" s="54" t="n">
        <v>-23.0005722</v>
      </c>
      <c r="P1939" s="52" t="inlineStr">
        <is>
          <t>Flat</t>
        </is>
      </c>
      <c r="Q1939" s="52" t="inlineStr">
        <is>
          <t>Metal</t>
        </is>
      </c>
      <c r="R1939" s="54" t="n">
        <v>0.45</v>
      </c>
      <c r="S1939" s="54" t="n">
        <v>0.35</v>
      </c>
      <c r="T1939" s="54" t="n">
        <v>0.15</v>
      </c>
      <c r="U1939" s="54" t="n">
        <v>0</v>
      </c>
      <c r="V1939" s="52" t="inlineStr">
        <is>
          <t>No</t>
        </is>
      </c>
      <c r="W1939" s="52" t="inlineStr">
        <is>
          <t>No</t>
        </is>
      </c>
      <c r="X1939" s="52" t="inlineStr">
        <is>
          <t>-</t>
        </is>
      </c>
      <c r="Y1939" s="52" t="inlineStr">
        <is>
          <t>One turn of a concertina coil</t>
        </is>
      </c>
    </row>
    <row r="1940" outlineLevel="1">
      <c r="A1940" s="52" t="inlineStr">
        <is>
          <t>BASE-563</t>
        </is>
      </c>
      <c r="B1940" s="52" t="inlineStr">
        <is>
          <t>Base</t>
        </is>
      </c>
      <c r="C1940" s="58" t="inlineStr">
        <is>
          <t>Cylinder</t>
        </is>
      </c>
      <c r="D1940" s="60" t="inlineStr">
        <is>
          <t>Wire coil turn</t>
        </is>
      </c>
      <c r="E1940" s="52" t="inlineStr">
        <is>
          <t>BASE-246</t>
        </is>
      </c>
      <c r="F1940" s="52" t="n">
        <v>2</v>
      </c>
      <c r="G1940" s="54" t="n">
        <v>0.0350000001</v>
      </c>
      <c r="H1940" s="54" t="n">
        <v>0.0350000001</v>
      </c>
      <c r="I1940" s="54" t="n">
        <v>0.404969275</v>
      </c>
      <c r="J1940" s="54" t="n">
        <v>54.3535576</v>
      </c>
      <c r="K1940" s="54" t="n">
        <v>96.5128708</v>
      </c>
      <c r="L1940" s="54" t="n">
        <v>0</v>
      </c>
      <c r="M1940" s="54" t="n">
        <v>24.74646</v>
      </c>
      <c r="N1940" s="54" t="n">
        <v>1.63545513</v>
      </c>
      <c r="O1940" s="54" t="n">
        <v>-22.8980103</v>
      </c>
      <c r="P1940" s="52" t="inlineStr">
        <is>
          <t>Flat</t>
        </is>
      </c>
      <c r="Q1940" s="52" t="inlineStr">
        <is>
          <t>Metal</t>
        </is>
      </c>
      <c r="R1940" s="54" t="n">
        <v>0.45</v>
      </c>
      <c r="S1940" s="54" t="n">
        <v>0.35</v>
      </c>
      <c r="T1940" s="54" t="n">
        <v>0.15</v>
      </c>
      <c r="U1940" s="54" t="n">
        <v>0</v>
      </c>
      <c r="V1940" s="52" t="inlineStr">
        <is>
          <t>No</t>
        </is>
      </c>
      <c r="W1940" s="52" t="inlineStr">
        <is>
          <t>No</t>
        </is>
      </c>
      <c r="X1940" s="52" t="inlineStr">
        <is>
          <t>-</t>
        </is>
      </c>
      <c r="Y1940" s="52" t="inlineStr">
        <is>
          <t>One turn of a concertina coil</t>
        </is>
      </c>
    </row>
    <row r="1941" outlineLevel="1">
      <c r="A1941" s="52" t="inlineStr">
        <is>
          <t>BASE-564</t>
        </is>
      </c>
      <c r="B1941" s="52" t="inlineStr">
        <is>
          <t>Base</t>
        </is>
      </c>
      <c r="C1941" s="58" t="inlineStr">
        <is>
          <t>Cylinder</t>
        </is>
      </c>
      <c r="D1941" s="60" t="inlineStr">
        <is>
          <t>Wire coil turn</t>
        </is>
      </c>
      <c r="E1941" s="52" t="inlineStr">
        <is>
          <t>BASE-246</t>
        </is>
      </c>
      <c r="F1941" s="52" t="n">
        <v>2</v>
      </c>
      <c r="G1941" s="54" t="n">
        <v>0.0350000001</v>
      </c>
      <c r="H1941" s="54" t="n">
        <v>0.0350000001</v>
      </c>
      <c r="I1941" s="54" t="n">
        <v>0.404967844</v>
      </c>
      <c r="J1941" s="54" t="n">
        <v>0</v>
      </c>
      <c r="K1941" s="54" t="n">
        <v>112.672073</v>
      </c>
      <c r="L1941" s="54" t="n">
        <v>0</v>
      </c>
      <c r="M1941" s="54" t="n">
        <v>25.0505409</v>
      </c>
      <c r="N1941" s="54" t="n">
        <v>1.47091031</v>
      </c>
      <c r="O1941" s="54" t="n">
        <v>-22.9894447</v>
      </c>
      <c r="P1941" s="52" t="inlineStr">
        <is>
          <t>Flat</t>
        </is>
      </c>
      <c r="Q1941" s="52" t="inlineStr">
        <is>
          <t>Metal</t>
        </is>
      </c>
      <c r="R1941" s="54" t="n">
        <v>0.45</v>
      </c>
      <c r="S1941" s="54" t="n">
        <v>0.35</v>
      </c>
      <c r="T1941" s="54" t="n">
        <v>0.15</v>
      </c>
      <c r="U1941" s="54" t="n">
        <v>0</v>
      </c>
      <c r="V1941" s="52" t="inlineStr">
        <is>
          <t>No</t>
        </is>
      </c>
      <c r="W1941" s="52" t="inlineStr">
        <is>
          <t>No</t>
        </is>
      </c>
      <c r="X1941" s="52" t="inlineStr">
        <is>
          <t>-</t>
        </is>
      </c>
      <c r="Y1941" s="52" t="inlineStr">
        <is>
          <t>One turn of a concertina coil</t>
        </is>
      </c>
    </row>
    <row r="1942" outlineLevel="1">
      <c r="A1942" s="52" t="inlineStr">
        <is>
          <t>BASE-565</t>
        </is>
      </c>
      <c r="B1942" s="52" t="inlineStr">
        <is>
          <t>Base</t>
        </is>
      </c>
      <c r="C1942" s="58" t="inlineStr">
        <is>
          <t>Cylinder</t>
        </is>
      </c>
      <c r="D1942" s="60" t="inlineStr">
        <is>
          <t>Wire coil turn</t>
        </is>
      </c>
      <c r="E1942" s="52" t="inlineStr">
        <is>
          <t>BASE-246</t>
        </is>
      </c>
      <c r="F1942" s="52" t="n">
        <v>2</v>
      </c>
      <c r="G1942" s="54" t="n">
        <v>0.0350000001</v>
      </c>
      <c r="H1942" s="54" t="n">
        <v>0.0350000001</v>
      </c>
      <c r="I1942" s="54" t="n">
        <v>0.404969364</v>
      </c>
      <c r="J1942" s="54" t="n">
        <v>-54.353569</v>
      </c>
      <c r="K1942" s="54" t="n">
        <v>96.5128708</v>
      </c>
      <c r="L1942" s="54" t="n">
        <v>0</v>
      </c>
      <c r="M1942" s="54" t="n">
        <v>25.35462</v>
      </c>
      <c r="N1942" s="54" t="n">
        <v>1.63545513</v>
      </c>
      <c r="O1942" s="54" t="n">
        <v>-23.0808792</v>
      </c>
      <c r="P1942" s="52" t="inlineStr">
        <is>
          <t>Flat</t>
        </is>
      </c>
      <c r="Q1942" s="52" t="inlineStr">
        <is>
          <t>Metal</t>
        </is>
      </c>
      <c r="R1942" s="54" t="n">
        <v>0.45</v>
      </c>
      <c r="S1942" s="54" t="n">
        <v>0.35</v>
      </c>
      <c r="T1942" s="54" t="n">
        <v>0.15</v>
      </c>
      <c r="U1942" s="54" t="n">
        <v>0</v>
      </c>
      <c r="V1942" s="52" t="inlineStr">
        <is>
          <t>No</t>
        </is>
      </c>
      <c r="W1942" s="52" t="inlineStr">
        <is>
          <t>No</t>
        </is>
      </c>
      <c r="X1942" s="52" t="inlineStr">
        <is>
          <t>-</t>
        </is>
      </c>
      <c r="Y1942" s="52" t="inlineStr">
        <is>
          <t>One turn of a concertina coil</t>
        </is>
      </c>
    </row>
    <row r="1943" outlineLevel="1">
      <c r="A1943" s="52" t="inlineStr">
        <is>
          <t>BASE-566</t>
        </is>
      </c>
      <c r="B1943" s="52" t="inlineStr">
        <is>
          <t>Base</t>
        </is>
      </c>
      <c r="C1943" s="58" t="inlineStr">
        <is>
          <t>Cylinder</t>
        </is>
      </c>
      <c r="D1943" s="60" t="inlineStr">
        <is>
          <t>Razor strand</t>
        </is>
      </c>
      <c r="E1943" s="52" t="inlineStr">
        <is>
          <t>BASE-246</t>
        </is>
      </c>
      <c r="F1943" s="52" t="n">
        <v>2</v>
      </c>
      <c r="G1943" s="54" t="n">
        <v>0.0299999993</v>
      </c>
      <c r="H1943" s="54" t="n">
        <v>0.0299999993</v>
      </c>
      <c r="I1943" s="54" t="n">
        <v>3.99077034</v>
      </c>
      <c r="J1943" s="54" t="n">
        <v>0</v>
      </c>
      <c r="K1943" s="54" t="n">
        <v>46.2617035</v>
      </c>
      <c r="L1943" s="54" t="n">
        <v>0</v>
      </c>
      <c r="M1943" s="54" t="n">
        <v>23.4659195</v>
      </c>
      <c r="N1943" s="54" t="n">
        <v>2.0999999</v>
      </c>
      <c r="O1943" s="54" t="n">
        <v>-24.5228271</v>
      </c>
      <c r="P1943" s="52" t="inlineStr">
        <is>
          <t>Flat</t>
        </is>
      </c>
      <c r="Q1943" s="52" t="inlineStr">
        <is>
          <t>Metal</t>
        </is>
      </c>
      <c r="R1943" s="54" t="n">
        <v>0.45</v>
      </c>
      <c r="S1943" s="54" t="n">
        <v>0.35</v>
      </c>
      <c r="T1943" s="54" t="n">
        <v>0.15</v>
      </c>
      <c r="U1943" s="54" t="n">
        <v>0</v>
      </c>
      <c r="V1943" s="52" t="inlineStr">
        <is>
          <t>No</t>
        </is>
      </c>
      <c r="W1943" s="52" t="inlineStr">
        <is>
          <t>No</t>
        </is>
      </c>
      <c r="X1943" s="52" t="inlineStr">
        <is>
          <t>-</t>
        </is>
      </c>
      <c r="Y1943" s="52" t="inlineStr">
        <is>
          <t>Strand tying neighbouring coils</t>
        </is>
      </c>
    </row>
    <row r="1944" outlineLevel="1">
      <c r="A1944" s="52" t="inlineStr">
        <is>
          <t>BASE-567</t>
        </is>
      </c>
      <c r="B1944" s="52" t="inlineStr">
        <is>
          <t>Base</t>
        </is>
      </c>
      <c r="C1944" s="58" t="inlineStr">
        <is>
          <t>Cylinder</t>
        </is>
      </c>
      <c r="D1944" s="60" t="inlineStr">
        <is>
          <t>Wire coil turn</t>
        </is>
      </c>
      <c r="E1944" s="52" t="inlineStr">
        <is>
          <t>BASE-246</t>
        </is>
      </c>
      <c r="F1944" s="52" t="n">
        <v>2</v>
      </c>
      <c r="G1944" s="54" t="n">
        <v>0.0350000001</v>
      </c>
      <c r="H1944" s="54" t="n">
        <v>0.0350000001</v>
      </c>
      <c r="I1944" s="54" t="n">
        <v>0.404970616</v>
      </c>
      <c r="J1944" s="54" t="n">
        <v>-54.3532944</v>
      </c>
      <c r="K1944" s="54" t="n">
        <v>-17.4472523</v>
      </c>
      <c r="L1944" s="54" t="n">
        <v>0</v>
      </c>
      <c r="M1944" s="54" t="n">
        <v>27.4713078</v>
      </c>
      <c r="N1944" s="54" t="n">
        <v>1.96454477</v>
      </c>
      <c r="O1944" s="54" t="n">
        <v>-20.5161171</v>
      </c>
      <c r="P1944" s="52" t="inlineStr">
        <is>
          <t>Flat</t>
        </is>
      </c>
      <c r="Q1944" s="52" t="inlineStr">
        <is>
          <t>Metal</t>
        </is>
      </c>
      <c r="R1944" s="54" t="n">
        <v>0.45</v>
      </c>
      <c r="S1944" s="54" t="n">
        <v>0.35</v>
      </c>
      <c r="T1944" s="54" t="n">
        <v>0.15</v>
      </c>
      <c r="U1944" s="54" t="n">
        <v>0</v>
      </c>
      <c r="V1944" s="52" t="inlineStr">
        <is>
          <t>No</t>
        </is>
      </c>
      <c r="W1944" s="52" t="inlineStr">
        <is>
          <t>No</t>
        </is>
      </c>
      <c r="X1944" s="52" t="inlineStr">
        <is>
          <t>-</t>
        </is>
      </c>
      <c r="Y1944" s="52" t="inlineStr">
        <is>
          <t>One turn of a concertina coil</t>
        </is>
      </c>
    </row>
    <row r="1945" outlineLevel="1">
      <c r="A1945" s="52" t="inlineStr">
        <is>
          <t>BASE-568</t>
        </is>
      </c>
      <c r="B1945" s="52" t="inlineStr">
        <is>
          <t>Base</t>
        </is>
      </c>
      <c r="C1945" s="58" t="inlineStr">
        <is>
          <t>Cylinder</t>
        </is>
      </c>
      <c r="D1945" s="60" t="inlineStr">
        <is>
          <t>Wire coil turn</t>
        </is>
      </c>
      <c r="E1945" s="52" t="inlineStr">
        <is>
          <t>BASE-246</t>
        </is>
      </c>
      <c r="F1945" s="52" t="n">
        <v>2</v>
      </c>
      <c r="G1945" s="54" t="n">
        <v>0.0350000001</v>
      </c>
      <c r="H1945" s="54" t="n">
        <v>0.0350000001</v>
      </c>
      <c r="I1945" s="54" t="n">
        <v>0.404967815</v>
      </c>
      <c r="J1945" s="54" t="n">
        <v>0</v>
      </c>
      <c r="K1945" s="54" t="n">
        <v>-33.6071396</v>
      </c>
      <c r="L1945" s="54" t="n">
        <v>0</v>
      </c>
      <c r="M1945" s="54" t="n">
        <v>27.3238525</v>
      </c>
      <c r="N1945" s="54" t="n">
        <v>2.12908959</v>
      </c>
      <c r="O1945" s="54" t="n">
        <v>-20.2349014</v>
      </c>
      <c r="P1945" s="52" t="inlineStr">
        <is>
          <t>Flat</t>
        </is>
      </c>
      <c r="Q1945" s="52" t="inlineStr">
        <is>
          <t>Metal</t>
        </is>
      </c>
      <c r="R1945" s="54" t="n">
        <v>0.45</v>
      </c>
      <c r="S1945" s="54" t="n">
        <v>0.35</v>
      </c>
      <c r="T1945" s="54" t="n">
        <v>0.15</v>
      </c>
      <c r="U1945" s="54" t="n">
        <v>0</v>
      </c>
      <c r="V1945" s="52" t="inlineStr">
        <is>
          <t>No</t>
        </is>
      </c>
      <c r="W1945" s="52" t="inlineStr">
        <is>
          <t>No</t>
        </is>
      </c>
      <c r="X1945" s="52" t="inlineStr">
        <is>
          <t>-</t>
        </is>
      </c>
      <c r="Y1945" s="52" t="inlineStr">
        <is>
          <t>One turn of a concertina coil</t>
        </is>
      </c>
    </row>
    <row r="1946" outlineLevel="1">
      <c r="A1946" s="52" t="inlineStr">
        <is>
          <t>BASE-569</t>
        </is>
      </c>
      <c r="B1946" s="52" t="inlineStr">
        <is>
          <t>Base</t>
        </is>
      </c>
      <c r="C1946" s="58" t="inlineStr">
        <is>
          <t>Cylinder</t>
        </is>
      </c>
      <c r="D1946" s="60" t="inlineStr">
        <is>
          <t>Wire coil turn</t>
        </is>
      </c>
      <c r="E1946" s="52" t="inlineStr">
        <is>
          <t>BASE-246</t>
        </is>
      </c>
      <c r="F1946" s="52" t="n">
        <v>2</v>
      </c>
      <c r="G1946" s="54" t="n">
        <v>0.0350000001</v>
      </c>
      <c r="H1946" s="54" t="n">
        <v>0.0350000001</v>
      </c>
      <c r="I1946" s="54" t="n">
        <v>0.404969245</v>
      </c>
      <c r="J1946" s="54" t="n">
        <v>54.353569</v>
      </c>
      <c r="K1946" s="54" t="n">
        <v>-17.4469471</v>
      </c>
      <c r="L1946" s="54" t="n">
        <v>0</v>
      </c>
      <c r="M1946" s="54" t="n">
        <v>27.1763992</v>
      </c>
      <c r="N1946" s="54" t="n">
        <v>1.96454477</v>
      </c>
      <c r="O1946" s="54" t="n">
        <v>-19.9536877</v>
      </c>
      <c r="P1946" s="52" t="inlineStr">
        <is>
          <t>Flat</t>
        </is>
      </c>
      <c r="Q1946" s="52" t="inlineStr">
        <is>
          <t>Metal</t>
        </is>
      </c>
      <c r="R1946" s="54" t="n">
        <v>0.45</v>
      </c>
      <c r="S1946" s="54" t="n">
        <v>0.35</v>
      </c>
      <c r="T1946" s="54" t="n">
        <v>0.15</v>
      </c>
      <c r="U1946" s="54" t="n">
        <v>0</v>
      </c>
      <c r="V1946" s="52" t="inlineStr">
        <is>
          <t>No</t>
        </is>
      </c>
      <c r="W1946" s="52" t="inlineStr">
        <is>
          <t>No</t>
        </is>
      </c>
      <c r="X1946" s="52" t="inlineStr">
        <is>
          <t>-</t>
        </is>
      </c>
      <c r="Y1946" s="52" t="inlineStr">
        <is>
          <t>One turn of a concertina coil</t>
        </is>
      </c>
    </row>
    <row r="1947" outlineLevel="1">
      <c r="A1947" s="52" t="inlineStr">
        <is>
          <t>BASE-570</t>
        </is>
      </c>
      <c r="B1947" s="52" t="inlineStr">
        <is>
          <t>Base</t>
        </is>
      </c>
      <c r="C1947" s="58" t="inlineStr">
        <is>
          <t>Cylinder</t>
        </is>
      </c>
      <c r="D1947" s="60" t="inlineStr">
        <is>
          <t>Wire coil turn</t>
        </is>
      </c>
      <c r="E1947" s="52" t="inlineStr">
        <is>
          <t>BASE-246</t>
        </is>
      </c>
      <c r="F1947" s="52" t="n">
        <v>2</v>
      </c>
      <c r="G1947" s="54" t="n">
        <v>0.0350000001</v>
      </c>
      <c r="H1947" s="54" t="n">
        <v>0.0350000001</v>
      </c>
      <c r="I1947" s="54" t="n">
        <v>0.40496853</v>
      </c>
      <c r="J1947" s="54" t="n">
        <v>54.3537025</v>
      </c>
      <c r="K1947" s="54" t="n">
        <v>89.7842102</v>
      </c>
      <c r="L1947" s="54" t="n">
        <v>0</v>
      </c>
      <c r="M1947" s="54" t="n">
        <v>27.2590218</v>
      </c>
      <c r="N1947" s="54" t="n">
        <v>1.63545513</v>
      </c>
      <c r="O1947" s="54" t="n">
        <v>-19.8406677</v>
      </c>
      <c r="P1947" s="52" t="inlineStr">
        <is>
          <t>Flat</t>
        </is>
      </c>
      <c r="Q1947" s="52" t="inlineStr">
        <is>
          <t>Metal</t>
        </is>
      </c>
      <c r="R1947" s="54" t="n">
        <v>0.45</v>
      </c>
      <c r="S1947" s="54" t="n">
        <v>0.35</v>
      </c>
      <c r="T1947" s="54" t="n">
        <v>0.15</v>
      </c>
      <c r="U1947" s="54" t="n">
        <v>0</v>
      </c>
      <c r="V1947" s="52" t="inlineStr">
        <is>
          <t>No</t>
        </is>
      </c>
      <c r="W1947" s="52" t="inlineStr">
        <is>
          <t>No</t>
        </is>
      </c>
      <c r="X1947" s="52" t="inlineStr">
        <is>
          <t>-</t>
        </is>
      </c>
      <c r="Y1947" s="52" t="inlineStr">
        <is>
          <t>One turn of a concertina coil</t>
        </is>
      </c>
    </row>
    <row r="1948" outlineLevel="1">
      <c r="A1948" s="52" t="inlineStr">
        <is>
          <t>BASE-571</t>
        </is>
      </c>
      <c r="B1948" s="52" t="inlineStr">
        <is>
          <t>Base</t>
        </is>
      </c>
      <c r="C1948" s="58" t="inlineStr">
        <is>
          <t>Cylinder</t>
        </is>
      </c>
      <c r="D1948" s="60" t="inlineStr">
        <is>
          <t>Wire coil turn</t>
        </is>
      </c>
      <c r="E1948" s="52" t="inlineStr">
        <is>
          <t>BASE-246</t>
        </is>
      </c>
      <c r="F1948" s="52" t="n">
        <v>2</v>
      </c>
      <c r="G1948" s="54" t="n">
        <v>0.0350000001</v>
      </c>
      <c r="H1948" s="54" t="n">
        <v>0.0350000001</v>
      </c>
      <c r="I1948" s="54" t="n">
        <v>0.404970109</v>
      </c>
      <c r="J1948" s="54" t="n">
        <v>0</v>
      </c>
      <c r="K1948" s="54" t="n">
        <v>105.94313</v>
      </c>
      <c r="L1948" s="54" t="n">
        <v>0</v>
      </c>
      <c r="M1948" s="54" t="n">
        <v>27.5717201</v>
      </c>
      <c r="N1948" s="54" t="n">
        <v>1.47091031</v>
      </c>
      <c r="O1948" s="54" t="n">
        <v>-19.8958435</v>
      </c>
      <c r="P1948" s="52" t="inlineStr">
        <is>
          <t>Flat</t>
        </is>
      </c>
      <c r="Q1948" s="52" t="inlineStr">
        <is>
          <t>Metal</t>
        </is>
      </c>
      <c r="R1948" s="54" t="n">
        <v>0.45</v>
      </c>
      <c r="S1948" s="54" t="n">
        <v>0.35</v>
      </c>
      <c r="T1948" s="54" t="n">
        <v>0.15</v>
      </c>
      <c r="U1948" s="54" t="n">
        <v>0</v>
      </c>
      <c r="V1948" s="52" t="inlineStr">
        <is>
          <t>No</t>
        </is>
      </c>
      <c r="W1948" s="52" t="inlineStr">
        <is>
          <t>No</t>
        </is>
      </c>
      <c r="X1948" s="52" t="inlineStr">
        <is>
          <t>-</t>
        </is>
      </c>
      <c r="Y1948" s="52" t="inlineStr">
        <is>
          <t>One turn of a concertina coil</t>
        </is>
      </c>
    </row>
    <row r="1949" outlineLevel="1">
      <c r="A1949" s="52" t="inlineStr">
        <is>
          <t>BASE-572</t>
        </is>
      </c>
      <c r="B1949" s="52" t="inlineStr">
        <is>
          <t>Base</t>
        </is>
      </c>
      <c r="C1949" s="58" t="inlineStr">
        <is>
          <t>Cylinder</t>
        </is>
      </c>
      <c r="D1949" s="60" t="inlineStr">
        <is>
          <t>Wire coil turn</t>
        </is>
      </c>
      <c r="E1949" s="52" t="inlineStr">
        <is>
          <t>BASE-246</t>
        </is>
      </c>
      <c r="F1949" s="52" t="n">
        <v>2</v>
      </c>
      <c r="G1949" s="54" t="n">
        <v>0.0350000001</v>
      </c>
      <c r="H1949" s="54" t="n">
        <v>0.0350000001</v>
      </c>
      <c r="I1949" s="54" t="n">
        <v>0.404967517</v>
      </c>
      <c r="J1949" s="54" t="n">
        <v>-54.3539314</v>
      </c>
      <c r="K1949" s="54" t="n">
        <v>89.78374479999999</v>
      </c>
      <c r="L1949" s="54" t="n">
        <v>0</v>
      </c>
      <c r="M1949" s="54" t="n">
        <v>27.8844185</v>
      </c>
      <c r="N1949" s="54" t="n">
        <v>1.63545513</v>
      </c>
      <c r="O1949" s="54" t="n">
        <v>-19.9510155</v>
      </c>
      <c r="P1949" s="52" t="inlineStr">
        <is>
          <t>Flat</t>
        </is>
      </c>
      <c r="Q1949" s="52" t="inlineStr">
        <is>
          <t>Metal</t>
        </is>
      </c>
      <c r="R1949" s="54" t="n">
        <v>0.45</v>
      </c>
      <c r="S1949" s="54" t="n">
        <v>0.35</v>
      </c>
      <c r="T1949" s="54" t="n">
        <v>0.15</v>
      </c>
      <c r="U1949" s="54" t="n">
        <v>0</v>
      </c>
      <c r="V1949" s="52" t="inlineStr">
        <is>
          <t>No</t>
        </is>
      </c>
      <c r="W1949" s="52" t="inlineStr">
        <is>
          <t>No</t>
        </is>
      </c>
      <c r="X1949" s="52" t="inlineStr">
        <is>
          <t>-</t>
        </is>
      </c>
      <c r="Y1949" s="52" t="inlineStr">
        <is>
          <t>One turn of a concertina coil</t>
        </is>
      </c>
    </row>
    <row r="1950" outlineLevel="1">
      <c r="A1950" s="52" t="inlineStr">
        <is>
          <t>BASE-573</t>
        </is>
      </c>
      <c r="B1950" s="52" t="inlineStr">
        <is>
          <t>Base</t>
        </is>
      </c>
      <c r="C1950" s="58" t="inlineStr">
        <is>
          <t>Cylinder</t>
        </is>
      </c>
      <c r="D1950" s="60" t="inlineStr">
        <is>
          <t>Razor strand</t>
        </is>
      </c>
      <c r="E1950" s="52" t="inlineStr">
        <is>
          <t>BASE-246</t>
        </is>
      </c>
      <c r="F1950" s="52" t="n">
        <v>2</v>
      </c>
      <c r="G1950" s="54" t="n">
        <v>0.0299999993</v>
      </c>
      <c r="H1950" s="54" t="n">
        <v>0.0299999993</v>
      </c>
      <c r="I1950" s="54" t="n">
        <v>3.99075365</v>
      </c>
      <c r="J1950" s="54" t="n">
        <v>0</v>
      </c>
      <c r="K1950" s="54" t="n">
        <v>39.5327225</v>
      </c>
      <c r="L1950" s="54" t="n">
        <v>0</v>
      </c>
      <c r="M1950" s="54" t="n">
        <v>26.1776924</v>
      </c>
      <c r="N1950" s="54" t="n">
        <v>2.0999999</v>
      </c>
      <c r="O1950" s="54" t="n">
        <v>-21.6043282</v>
      </c>
      <c r="P1950" s="52" t="inlineStr">
        <is>
          <t>Flat</t>
        </is>
      </c>
      <c r="Q1950" s="52" t="inlineStr">
        <is>
          <t>Metal</t>
        </is>
      </c>
      <c r="R1950" s="54" t="n">
        <v>0.45</v>
      </c>
      <c r="S1950" s="54" t="n">
        <v>0.35</v>
      </c>
      <c r="T1950" s="54" t="n">
        <v>0.15</v>
      </c>
      <c r="U1950" s="54" t="n">
        <v>0</v>
      </c>
      <c r="V1950" s="52" t="inlineStr">
        <is>
          <t>No</t>
        </is>
      </c>
      <c r="W1950" s="52" t="inlineStr">
        <is>
          <t>No</t>
        </is>
      </c>
      <c r="X1950" s="52" t="inlineStr">
        <is>
          <t>-</t>
        </is>
      </c>
      <c r="Y1950" s="52" t="inlineStr">
        <is>
          <t>Strand tying neighbouring coils</t>
        </is>
      </c>
    </row>
    <row r="1951" outlineLevel="1">
      <c r="A1951" s="52" t="inlineStr">
        <is>
          <t>BASE-574</t>
        </is>
      </c>
      <c r="B1951" s="52" t="inlineStr">
        <is>
          <t>Base</t>
        </is>
      </c>
      <c r="C1951" s="58" t="inlineStr">
        <is>
          <t>Cylinder</t>
        </is>
      </c>
      <c r="D1951" s="60" t="inlineStr">
        <is>
          <t>Wire coil turn</t>
        </is>
      </c>
      <c r="E1951" s="52" t="inlineStr">
        <is>
          <t>BASE-246</t>
        </is>
      </c>
      <c r="F1951" s="52" t="n">
        <v>2</v>
      </c>
      <c r="G1951" s="54" t="n">
        <v>0.0350000001</v>
      </c>
      <c r="H1951" s="54" t="n">
        <v>0.0350000001</v>
      </c>
      <c r="I1951" s="54" t="n">
        <v>0.404968798</v>
      </c>
      <c r="J1951" s="54" t="n">
        <v>-54.3536491</v>
      </c>
      <c r="K1951" s="54" t="n">
        <v>-24.1765003</v>
      </c>
      <c r="L1951" s="54" t="n">
        <v>0</v>
      </c>
      <c r="M1951" s="54" t="n">
        <v>29.6860085</v>
      </c>
      <c r="N1951" s="54" t="n">
        <v>1.96454477</v>
      </c>
      <c r="O1951" s="54" t="n">
        <v>-17.1558876</v>
      </c>
      <c r="P1951" s="52" t="inlineStr">
        <is>
          <t>Flat</t>
        </is>
      </c>
      <c r="Q1951" s="52" t="inlineStr">
        <is>
          <t>Metal</t>
        </is>
      </c>
      <c r="R1951" s="54" t="n">
        <v>0.45</v>
      </c>
      <c r="S1951" s="54" t="n">
        <v>0.35</v>
      </c>
      <c r="T1951" s="54" t="n">
        <v>0.15</v>
      </c>
      <c r="U1951" s="54" t="n">
        <v>0</v>
      </c>
      <c r="V1951" s="52" t="inlineStr">
        <is>
          <t>No</t>
        </is>
      </c>
      <c r="W1951" s="52" t="inlineStr">
        <is>
          <t>No</t>
        </is>
      </c>
      <c r="X1951" s="52" t="inlineStr">
        <is>
          <t>-</t>
        </is>
      </c>
      <c r="Y1951" s="52" t="inlineStr">
        <is>
          <t>One turn of a concertina coil</t>
        </is>
      </c>
    </row>
    <row r="1952" outlineLevel="1">
      <c r="A1952" s="52" t="inlineStr">
        <is>
          <t>BASE-575</t>
        </is>
      </c>
      <c r="B1952" s="52" t="inlineStr">
        <is>
          <t>Base</t>
        </is>
      </c>
      <c r="C1952" s="58" t="inlineStr">
        <is>
          <t>Cylinder</t>
        </is>
      </c>
      <c r="D1952" s="60" t="inlineStr">
        <is>
          <t>Wire coil turn</t>
        </is>
      </c>
      <c r="E1952" s="52" t="inlineStr">
        <is>
          <t>BASE-246</t>
        </is>
      </c>
      <c r="F1952" s="52" t="n">
        <v>2</v>
      </c>
      <c r="G1952" s="54" t="n">
        <v>0.0350000001</v>
      </c>
      <c r="H1952" s="54" t="n">
        <v>0.0350000001</v>
      </c>
      <c r="I1952" s="54" t="n">
        <v>0.404967725</v>
      </c>
      <c r="J1952" s="54" t="n">
        <v>0</v>
      </c>
      <c r="K1952" s="54" t="n">
        <v>-40.3356667</v>
      </c>
      <c r="L1952" s="54" t="n">
        <v>0</v>
      </c>
      <c r="M1952" s="54" t="n">
        <v>29.5066185</v>
      </c>
      <c r="N1952" s="54" t="n">
        <v>2.12908959</v>
      </c>
      <c r="O1952" s="54" t="n">
        <v>-16.8938866</v>
      </c>
      <c r="P1952" s="52" t="inlineStr">
        <is>
          <t>Flat</t>
        </is>
      </c>
      <c r="Q1952" s="52" t="inlineStr">
        <is>
          <t>Metal</t>
        </is>
      </c>
      <c r="R1952" s="54" t="n">
        <v>0.45</v>
      </c>
      <c r="S1952" s="54" t="n">
        <v>0.35</v>
      </c>
      <c r="T1952" s="54" t="n">
        <v>0.15</v>
      </c>
      <c r="U1952" s="54" t="n">
        <v>0</v>
      </c>
      <c r="V1952" s="52" t="inlineStr">
        <is>
          <t>No</t>
        </is>
      </c>
      <c r="W1952" s="52" t="inlineStr">
        <is>
          <t>No</t>
        </is>
      </c>
      <c r="X1952" s="52" t="inlineStr">
        <is>
          <t>-</t>
        </is>
      </c>
      <c r="Y1952" s="52" t="inlineStr">
        <is>
          <t>One turn of a concertina coil</t>
        </is>
      </c>
    </row>
    <row r="1953" outlineLevel="1">
      <c r="A1953" s="52" t="inlineStr">
        <is>
          <t>BASE-576</t>
        </is>
      </c>
      <c r="B1953" s="52" t="inlineStr">
        <is>
          <t>Base</t>
        </is>
      </c>
      <c r="C1953" s="58" t="inlineStr">
        <is>
          <t>Cylinder</t>
        </is>
      </c>
      <c r="D1953" s="60" t="inlineStr">
        <is>
          <t>Wire coil turn</t>
        </is>
      </c>
      <c r="E1953" s="52" t="inlineStr">
        <is>
          <t>BASE-246</t>
        </is>
      </c>
      <c r="F1953" s="52" t="n">
        <v>2</v>
      </c>
      <c r="G1953" s="54" t="n">
        <v>0.0350000001</v>
      </c>
      <c r="H1953" s="54" t="n">
        <v>0.0350000001</v>
      </c>
      <c r="I1953" s="54" t="n">
        <v>0.404968798</v>
      </c>
      <c r="J1953" s="54" t="n">
        <v>54.3536491</v>
      </c>
      <c r="K1953" s="54" t="n">
        <v>-24.1765003</v>
      </c>
      <c r="L1953" s="54" t="n">
        <v>0</v>
      </c>
      <c r="M1953" s="54" t="n">
        <v>29.3272305</v>
      </c>
      <c r="N1953" s="54" t="n">
        <v>1.96454477</v>
      </c>
      <c r="O1953" s="54" t="n">
        <v>-16.6318855</v>
      </c>
      <c r="P1953" s="52" t="inlineStr">
        <is>
          <t>Flat</t>
        </is>
      </c>
      <c r="Q1953" s="52" t="inlineStr">
        <is>
          <t>Metal</t>
        </is>
      </c>
      <c r="R1953" s="54" t="n">
        <v>0.45</v>
      </c>
      <c r="S1953" s="54" t="n">
        <v>0.35</v>
      </c>
      <c r="T1953" s="54" t="n">
        <v>0.15</v>
      </c>
      <c r="U1953" s="54" t="n">
        <v>0</v>
      </c>
      <c r="V1953" s="52" t="inlineStr">
        <is>
          <t>No</t>
        </is>
      </c>
      <c r="W1953" s="52" t="inlineStr">
        <is>
          <t>No</t>
        </is>
      </c>
      <c r="X1953" s="52" t="inlineStr">
        <is>
          <t>-</t>
        </is>
      </c>
      <c r="Y1953" s="52" t="inlineStr">
        <is>
          <t>One turn of a concertina coil</t>
        </is>
      </c>
    </row>
    <row r="1954" outlineLevel="1">
      <c r="A1954" s="52" t="inlineStr">
        <is>
          <t>BASE-577</t>
        </is>
      </c>
      <c r="B1954" s="52" t="inlineStr">
        <is>
          <t>Base</t>
        </is>
      </c>
      <c r="C1954" s="58" t="inlineStr">
        <is>
          <t>Cylinder</t>
        </is>
      </c>
      <c r="D1954" s="60" t="inlineStr">
        <is>
          <t>Wire coil turn</t>
        </is>
      </c>
      <c r="E1954" s="52" t="inlineStr">
        <is>
          <t>BASE-246</t>
        </is>
      </c>
      <c r="F1954" s="52" t="n">
        <v>2</v>
      </c>
      <c r="G1954" s="54" t="n">
        <v>0.0350000001</v>
      </c>
      <c r="H1954" s="54" t="n">
        <v>0.0350000001</v>
      </c>
      <c r="I1954" s="54" t="n">
        <v>0.404968709</v>
      </c>
      <c r="J1954" s="54" t="n">
        <v>54.3536644</v>
      </c>
      <c r="K1954" s="54" t="n">
        <v>83.05440520000001</v>
      </c>
      <c r="L1954" s="54" t="n">
        <v>0</v>
      </c>
      <c r="M1954" s="54" t="n">
        <v>29.39604</v>
      </c>
      <c r="N1954" s="54" t="n">
        <v>1.63545513</v>
      </c>
      <c r="O1954" s="54" t="n">
        <v>-16.509964</v>
      </c>
      <c r="P1954" s="52" t="inlineStr">
        <is>
          <t>Flat</t>
        </is>
      </c>
      <c r="Q1954" s="52" t="inlineStr">
        <is>
          <t>Metal</t>
        </is>
      </c>
      <c r="R1954" s="54" t="n">
        <v>0.45</v>
      </c>
      <c r="S1954" s="54" t="n">
        <v>0.35</v>
      </c>
      <c r="T1954" s="54" t="n">
        <v>0.15</v>
      </c>
      <c r="U1954" s="54" t="n">
        <v>0</v>
      </c>
      <c r="V1954" s="52" t="inlineStr">
        <is>
          <t>No</t>
        </is>
      </c>
      <c r="W1954" s="52" t="inlineStr">
        <is>
          <t>No</t>
        </is>
      </c>
      <c r="X1954" s="52" t="inlineStr">
        <is>
          <t>-</t>
        </is>
      </c>
      <c r="Y1954" s="52" t="inlineStr">
        <is>
          <t>One turn of a concertina coil</t>
        </is>
      </c>
    </row>
    <row r="1955" outlineLevel="1">
      <c r="A1955" s="52" t="inlineStr">
        <is>
          <t>BASE-578</t>
        </is>
      </c>
      <c r="B1955" s="52" t="inlineStr">
        <is>
          <t>Base</t>
        </is>
      </c>
      <c r="C1955" s="58" t="inlineStr">
        <is>
          <t>Cylinder</t>
        </is>
      </c>
      <c r="D1955" s="60" t="inlineStr">
        <is>
          <t>Wire coil turn</t>
        </is>
      </c>
      <c r="E1955" s="52" t="inlineStr">
        <is>
          <t>BASE-246</t>
        </is>
      </c>
      <c r="F1955" s="52" t="n">
        <v>2</v>
      </c>
      <c r="G1955" s="54" t="n">
        <v>0.0350000001</v>
      </c>
      <c r="H1955" s="54" t="n">
        <v>0.0350000001</v>
      </c>
      <c r="I1955" s="54" t="n">
        <v>0.404970139</v>
      </c>
      <c r="J1955" s="54" t="n">
        <v>0</v>
      </c>
      <c r="K1955" s="54" t="n">
        <v>99.2147217</v>
      </c>
      <c r="L1955" s="54" t="n">
        <v>0</v>
      </c>
      <c r="M1955" s="54" t="n">
        <v>29.7130508</v>
      </c>
      <c r="N1955" s="54" t="n">
        <v>1.47091031</v>
      </c>
      <c r="O1955" s="54" t="n">
        <v>-16.5281181</v>
      </c>
      <c r="P1955" s="52" t="inlineStr">
        <is>
          <t>Flat</t>
        </is>
      </c>
      <c r="Q1955" s="52" t="inlineStr">
        <is>
          <t>Metal</t>
        </is>
      </c>
      <c r="R1955" s="54" t="n">
        <v>0.45</v>
      </c>
      <c r="S1955" s="54" t="n">
        <v>0.35</v>
      </c>
      <c r="T1955" s="54" t="n">
        <v>0.15</v>
      </c>
      <c r="U1955" s="54" t="n">
        <v>0</v>
      </c>
      <c r="V1955" s="52" t="inlineStr">
        <is>
          <t>No</t>
        </is>
      </c>
      <c r="W1955" s="52" t="inlineStr">
        <is>
          <t>No</t>
        </is>
      </c>
      <c r="X1955" s="52" t="inlineStr">
        <is>
          <t>-</t>
        </is>
      </c>
      <c r="Y1955" s="52" t="inlineStr">
        <is>
          <t>One turn of a concertina coil</t>
        </is>
      </c>
    </row>
    <row r="1956" outlineLevel="1">
      <c r="A1956" s="52" t="inlineStr">
        <is>
          <t>BASE-579</t>
        </is>
      </c>
      <c r="B1956" s="52" t="inlineStr">
        <is>
          <t>Base</t>
        </is>
      </c>
      <c r="C1956" s="58" t="inlineStr">
        <is>
          <t>Cylinder</t>
        </is>
      </c>
      <c r="D1956" s="60" t="inlineStr">
        <is>
          <t>Wire coil turn</t>
        </is>
      </c>
      <c r="E1956" s="52" t="inlineStr">
        <is>
          <t>BASE-246</t>
        </is>
      </c>
      <c r="F1956" s="52" t="n">
        <v>2</v>
      </c>
      <c r="G1956" s="54" t="n">
        <v>0.0350000001</v>
      </c>
      <c r="H1956" s="54" t="n">
        <v>0.0350000001</v>
      </c>
      <c r="I1956" s="54" t="n">
        <v>0.404968798</v>
      </c>
      <c r="J1956" s="54" t="n">
        <v>-54.3536797</v>
      </c>
      <c r="K1956" s="54" t="n">
        <v>83.05440520000001</v>
      </c>
      <c r="L1956" s="54" t="n">
        <v>0</v>
      </c>
      <c r="M1956" s="54" t="n">
        <v>30.0300598</v>
      </c>
      <c r="N1956" s="54" t="n">
        <v>1.63545513</v>
      </c>
      <c r="O1956" s="54" t="n">
        <v>-16.5462723</v>
      </c>
      <c r="P1956" s="52" t="inlineStr">
        <is>
          <t>Flat</t>
        </is>
      </c>
      <c r="Q1956" s="52" t="inlineStr">
        <is>
          <t>Metal</t>
        </is>
      </c>
      <c r="R1956" s="54" t="n">
        <v>0.45</v>
      </c>
      <c r="S1956" s="54" t="n">
        <v>0.35</v>
      </c>
      <c r="T1956" s="54" t="n">
        <v>0.15</v>
      </c>
      <c r="U1956" s="54" t="n">
        <v>0</v>
      </c>
      <c r="V1956" s="52" t="inlineStr">
        <is>
          <t>No</t>
        </is>
      </c>
      <c r="W1956" s="52" t="inlineStr">
        <is>
          <t>No</t>
        </is>
      </c>
      <c r="X1956" s="52" t="inlineStr">
        <is>
          <t>-</t>
        </is>
      </c>
      <c r="Y1956" s="52" t="inlineStr">
        <is>
          <t>One turn of a concertina coil</t>
        </is>
      </c>
    </row>
    <row r="1957" outlineLevel="1">
      <c r="A1957" s="52" t="inlineStr">
        <is>
          <t>BASE-580</t>
        </is>
      </c>
      <c r="B1957" s="52" t="inlineStr">
        <is>
          <t>Base</t>
        </is>
      </c>
      <c r="C1957" s="58" t="inlineStr">
        <is>
          <t>Cylinder</t>
        </is>
      </c>
      <c r="D1957" s="60" t="inlineStr">
        <is>
          <t>Razor strand</t>
        </is>
      </c>
      <c r="E1957" s="52" t="inlineStr">
        <is>
          <t>BASE-246</t>
        </is>
      </c>
      <c r="F1957" s="52" t="n">
        <v>2</v>
      </c>
      <c r="G1957" s="54" t="n">
        <v>0.0299999993</v>
      </c>
      <c r="H1957" s="54" t="n">
        <v>0.0299999993</v>
      </c>
      <c r="I1957" s="54" t="n">
        <v>3.99077082</v>
      </c>
      <c r="J1957" s="54" t="n">
        <v>0</v>
      </c>
      <c r="K1957" s="54" t="n">
        <v>32.8036728</v>
      </c>
      <c r="L1957" s="54" t="n">
        <v>0</v>
      </c>
      <c r="M1957" s="54" t="n">
        <v>28.5288105</v>
      </c>
      <c r="N1957" s="54" t="n">
        <v>2.0999999</v>
      </c>
      <c r="O1957" s="54" t="n">
        <v>-18.3881874</v>
      </c>
      <c r="P1957" s="52" t="inlineStr">
        <is>
          <t>Flat</t>
        </is>
      </c>
      <c r="Q1957" s="52" t="inlineStr">
        <is>
          <t>Metal</t>
        </is>
      </c>
      <c r="R1957" s="54" t="n">
        <v>0.45</v>
      </c>
      <c r="S1957" s="54" t="n">
        <v>0.35</v>
      </c>
      <c r="T1957" s="54" t="n">
        <v>0.15</v>
      </c>
      <c r="U1957" s="54" t="n">
        <v>0</v>
      </c>
      <c r="V1957" s="52" t="inlineStr">
        <is>
          <t>No</t>
        </is>
      </c>
      <c r="W1957" s="52" t="inlineStr">
        <is>
          <t>No</t>
        </is>
      </c>
      <c r="X1957" s="52" t="inlineStr">
        <is>
          <t>-</t>
        </is>
      </c>
      <c r="Y1957" s="52" t="inlineStr">
        <is>
          <t>Strand tying neighbouring coils</t>
        </is>
      </c>
    </row>
    <row r="1958" outlineLevel="1">
      <c r="A1958" s="52" t="inlineStr">
        <is>
          <t>BASE-581</t>
        </is>
      </c>
      <c r="B1958" s="52" t="inlineStr">
        <is>
          <t>Base</t>
        </is>
      </c>
      <c r="C1958" s="58" t="inlineStr">
        <is>
          <t>Cylinder</t>
        </is>
      </c>
      <c r="D1958" s="60" t="inlineStr">
        <is>
          <t>Wire coil turn</t>
        </is>
      </c>
      <c r="E1958" s="52" t="inlineStr">
        <is>
          <t>BASE-246</t>
        </is>
      </c>
      <c r="F1958" s="52" t="n">
        <v>2</v>
      </c>
      <c r="G1958" s="54" t="n">
        <v>0.0350000001</v>
      </c>
      <c r="H1958" s="54" t="n">
        <v>0.0350000001</v>
      </c>
      <c r="I1958" s="54" t="n">
        <v>0.404969394</v>
      </c>
      <c r="J1958" s="54" t="n">
        <v>-54.3535385</v>
      </c>
      <c r="K1958" s="54" t="n">
        <v>-30.905468</v>
      </c>
      <c r="L1958" s="54" t="n">
        <v>0</v>
      </c>
      <c r="M1958" s="54" t="n">
        <v>31.491724</v>
      </c>
      <c r="N1958" s="54" t="n">
        <v>3.36454487</v>
      </c>
      <c r="O1958" s="54" t="n">
        <v>-13.5593166</v>
      </c>
      <c r="P1958" s="52" t="inlineStr">
        <is>
          <t>Flat</t>
        </is>
      </c>
      <c r="Q1958" s="52" t="inlineStr">
        <is>
          <t>Metal</t>
        </is>
      </c>
      <c r="R1958" s="54" t="n">
        <v>0.45</v>
      </c>
      <c r="S1958" s="54" t="n">
        <v>0.35</v>
      </c>
      <c r="T1958" s="54" t="n">
        <v>0.15</v>
      </c>
      <c r="U1958" s="54" t="n">
        <v>0</v>
      </c>
      <c r="V1958" s="52" t="inlineStr">
        <is>
          <t>No</t>
        </is>
      </c>
      <c r="W1958" s="52" t="inlineStr">
        <is>
          <t>No</t>
        </is>
      </c>
      <c r="X1958" s="52" t="inlineStr">
        <is>
          <t>-</t>
        </is>
      </c>
      <c r="Y1958" s="52" t="inlineStr">
        <is>
          <t>One turn of a concertina coil</t>
        </is>
      </c>
    </row>
    <row r="1959" outlineLevel="1">
      <c r="A1959" s="52" t="inlineStr">
        <is>
          <t>BASE-582</t>
        </is>
      </c>
      <c r="B1959" s="52" t="inlineStr">
        <is>
          <t>Base</t>
        </is>
      </c>
      <c r="C1959" s="58" t="inlineStr">
        <is>
          <t>Cylinder</t>
        </is>
      </c>
      <c r="D1959" s="60" t="inlineStr">
        <is>
          <t>Wire coil turn</t>
        </is>
      </c>
      <c r="E1959" s="52" t="inlineStr">
        <is>
          <t>BASE-246</t>
        </is>
      </c>
      <c r="F1959" s="52" t="n">
        <v>2</v>
      </c>
      <c r="G1959" s="54" t="n">
        <v>0.0350000001</v>
      </c>
      <c r="H1959" s="54" t="n">
        <v>0.0350000001</v>
      </c>
      <c r="I1959" s="54" t="n">
        <v>0.404970527</v>
      </c>
      <c r="J1959" s="54" t="n">
        <v>0</v>
      </c>
      <c r="K1959" s="54" t="n">
        <v>-47.0649796</v>
      </c>
      <c r="L1959" s="54" t="n">
        <v>0</v>
      </c>
      <c r="M1959" s="54" t="n">
        <v>31.2828693</v>
      </c>
      <c r="N1959" s="54" t="n">
        <v>3.52908969</v>
      </c>
      <c r="O1959" s="54" t="n">
        <v>-13.3201408</v>
      </c>
      <c r="P1959" s="52" t="inlineStr">
        <is>
          <t>Flat</t>
        </is>
      </c>
      <c r="Q1959" s="52" t="inlineStr">
        <is>
          <t>Metal</t>
        </is>
      </c>
      <c r="R1959" s="54" t="n">
        <v>0.45</v>
      </c>
      <c r="S1959" s="54" t="n">
        <v>0.35</v>
      </c>
      <c r="T1959" s="54" t="n">
        <v>0.15</v>
      </c>
      <c r="U1959" s="54" t="n">
        <v>0</v>
      </c>
      <c r="V1959" s="52" t="inlineStr">
        <is>
          <t>No</t>
        </is>
      </c>
      <c r="W1959" s="52" t="inlineStr">
        <is>
          <t>No</t>
        </is>
      </c>
      <c r="X1959" s="52" t="inlineStr">
        <is>
          <t>-</t>
        </is>
      </c>
      <c r="Y1959" s="52" t="inlineStr">
        <is>
          <t>One turn of a concertina coil</t>
        </is>
      </c>
    </row>
    <row r="1960" outlineLevel="1">
      <c r="A1960" s="52" t="inlineStr">
        <is>
          <t>BASE-583</t>
        </is>
      </c>
      <c r="B1960" s="52" t="inlineStr">
        <is>
          <t>Base</t>
        </is>
      </c>
      <c r="C1960" s="58" t="inlineStr">
        <is>
          <t>Cylinder</t>
        </is>
      </c>
      <c r="D1960" s="60" t="inlineStr">
        <is>
          <t>Wire coil turn</t>
        </is>
      </c>
      <c r="E1960" s="52" t="inlineStr">
        <is>
          <t>BASE-246</t>
        </is>
      </c>
      <c r="F1960" s="52" t="n">
        <v>2</v>
      </c>
      <c r="G1960" s="54" t="n">
        <v>0.0350000001</v>
      </c>
      <c r="H1960" s="54" t="n">
        <v>0.0350000001</v>
      </c>
      <c r="I1960" s="54" t="n">
        <v>0.404968798</v>
      </c>
      <c r="J1960" s="54" t="n">
        <v>54.3536491</v>
      </c>
      <c r="K1960" s="54" t="n">
        <v>-30.9050713</v>
      </c>
      <c r="L1960" s="54" t="n">
        <v>0</v>
      </c>
      <c r="M1960" s="54" t="n">
        <v>31.0740166</v>
      </c>
      <c r="N1960" s="54" t="n">
        <v>3.36454487</v>
      </c>
      <c r="O1960" s="54" t="n">
        <v>-13.0809641</v>
      </c>
      <c r="P1960" s="52" t="inlineStr">
        <is>
          <t>Flat</t>
        </is>
      </c>
      <c r="Q1960" s="52" t="inlineStr">
        <is>
          <t>Metal</t>
        </is>
      </c>
      <c r="R1960" s="54" t="n">
        <v>0.45</v>
      </c>
      <c r="S1960" s="54" t="n">
        <v>0.35</v>
      </c>
      <c r="T1960" s="54" t="n">
        <v>0.15</v>
      </c>
      <c r="U1960" s="54" t="n">
        <v>0</v>
      </c>
      <c r="V1960" s="52" t="inlineStr">
        <is>
          <t>No</t>
        </is>
      </c>
      <c r="W1960" s="52" t="inlineStr">
        <is>
          <t>No</t>
        </is>
      </c>
      <c r="X1960" s="52" t="inlineStr">
        <is>
          <t>-</t>
        </is>
      </c>
      <c r="Y1960" s="52" t="inlineStr">
        <is>
          <t>One turn of a concertina coil</t>
        </is>
      </c>
    </row>
    <row r="1961" outlineLevel="1">
      <c r="A1961" s="52" t="inlineStr">
        <is>
          <t>BASE-584</t>
        </is>
      </c>
      <c r="B1961" s="52" t="inlineStr">
        <is>
          <t>Base</t>
        </is>
      </c>
      <c r="C1961" s="58" t="inlineStr">
        <is>
          <t>Cylinder</t>
        </is>
      </c>
      <c r="D1961" s="60" t="inlineStr">
        <is>
          <t>Wire coil turn</t>
        </is>
      </c>
      <c r="E1961" s="52" t="inlineStr">
        <is>
          <t>BASE-246</t>
        </is>
      </c>
      <c r="F1961" s="52" t="n">
        <v>2</v>
      </c>
      <c r="G1961" s="54" t="n">
        <v>0.0350000001</v>
      </c>
      <c r="H1961" s="54" t="n">
        <v>0.0350000001</v>
      </c>
      <c r="I1961" s="54" t="n">
        <v>0.404969901</v>
      </c>
      <c r="J1961" s="54" t="n">
        <v>54.3534355</v>
      </c>
      <c r="K1961" s="54" t="n">
        <v>76.32604980000001</v>
      </c>
      <c r="L1961" s="54" t="n">
        <v>0</v>
      </c>
      <c r="M1961" s="54" t="n">
        <v>31.128067</v>
      </c>
      <c r="N1961" s="54" t="n">
        <v>3.03545523</v>
      </c>
      <c r="O1961" s="54" t="n">
        <v>-12.9518185</v>
      </c>
      <c r="P1961" s="52" t="inlineStr">
        <is>
          <t>Flat</t>
        </is>
      </c>
      <c r="Q1961" s="52" t="inlineStr">
        <is>
          <t>Metal</t>
        </is>
      </c>
      <c r="R1961" s="54" t="n">
        <v>0.45</v>
      </c>
      <c r="S1961" s="54" t="n">
        <v>0.35</v>
      </c>
      <c r="T1961" s="54" t="n">
        <v>0.15</v>
      </c>
      <c r="U1961" s="54" t="n">
        <v>0</v>
      </c>
      <c r="V1961" s="52" t="inlineStr">
        <is>
          <t>No</t>
        </is>
      </c>
      <c r="W1961" s="52" t="inlineStr">
        <is>
          <t>No</t>
        </is>
      </c>
      <c r="X1961" s="52" t="inlineStr">
        <is>
          <t>-</t>
        </is>
      </c>
      <c r="Y1961" s="52" t="inlineStr">
        <is>
          <t>One turn of a concertina coil</t>
        </is>
      </c>
    </row>
    <row r="1962" outlineLevel="1">
      <c r="A1962" s="52" t="inlineStr">
        <is>
          <t>BASE-585</t>
        </is>
      </c>
      <c r="B1962" s="52" t="inlineStr">
        <is>
          <t>Base</t>
        </is>
      </c>
      <c r="C1962" s="58" t="inlineStr">
        <is>
          <t>Cylinder</t>
        </is>
      </c>
      <c r="D1962" s="60" t="inlineStr">
        <is>
          <t>Wire coil turn</t>
        </is>
      </c>
      <c r="E1962" s="52" t="inlineStr">
        <is>
          <t>BASE-246</t>
        </is>
      </c>
      <c r="F1962" s="52" t="n">
        <v>2</v>
      </c>
      <c r="G1962" s="54" t="n">
        <v>0.0350000001</v>
      </c>
      <c r="H1962" s="54" t="n">
        <v>0.0350000001</v>
      </c>
      <c r="I1962" s="54" t="n">
        <v>0.404969662</v>
      </c>
      <c r="J1962" s="54" t="n">
        <v>0</v>
      </c>
      <c r="K1962" s="54" t="n">
        <v>92.485466</v>
      </c>
      <c r="L1962" s="54" t="n">
        <v>0</v>
      </c>
      <c r="M1962" s="54" t="n">
        <v>31.4450226</v>
      </c>
      <c r="N1962" s="54" t="n">
        <v>2.87091041</v>
      </c>
      <c r="O1962" s="54" t="n">
        <v>-12.932703</v>
      </c>
      <c r="P1962" s="52" t="inlineStr">
        <is>
          <t>Flat</t>
        </is>
      </c>
      <c r="Q1962" s="52" t="inlineStr">
        <is>
          <t>Metal</t>
        </is>
      </c>
      <c r="R1962" s="54" t="n">
        <v>0.45</v>
      </c>
      <c r="S1962" s="54" t="n">
        <v>0.35</v>
      </c>
      <c r="T1962" s="54" t="n">
        <v>0.15</v>
      </c>
      <c r="U1962" s="54" t="n">
        <v>0</v>
      </c>
      <c r="V1962" s="52" t="inlineStr">
        <is>
          <t>No</t>
        </is>
      </c>
      <c r="W1962" s="52" t="inlineStr">
        <is>
          <t>No</t>
        </is>
      </c>
      <c r="X1962" s="52" t="inlineStr">
        <is>
          <t>-</t>
        </is>
      </c>
      <c r="Y1962" s="52" t="inlineStr">
        <is>
          <t>One turn of a concertina coil</t>
        </is>
      </c>
    </row>
    <row r="1963" outlineLevel="1">
      <c r="A1963" s="52" t="inlineStr">
        <is>
          <t>BASE-586</t>
        </is>
      </c>
      <c r="B1963" s="52" t="inlineStr">
        <is>
          <t>Base</t>
        </is>
      </c>
      <c r="C1963" s="58" t="inlineStr">
        <is>
          <t>Cylinder</t>
        </is>
      </c>
      <c r="D1963" s="60" t="inlineStr">
        <is>
          <t>Wire coil turn</t>
        </is>
      </c>
      <c r="E1963" s="52" t="inlineStr">
        <is>
          <t>BASE-246</t>
        </is>
      </c>
      <c r="F1963" s="52" t="n">
        <v>2</v>
      </c>
      <c r="G1963" s="54" t="n">
        <v>0.0350000001</v>
      </c>
      <c r="H1963" s="54" t="n">
        <v>0.0350000001</v>
      </c>
      <c r="I1963" s="54" t="n">
        <v>0.404967755</v>
      </c>
      <c r="J1963" s="54" t="n">
        <v>-54.3538589</v>
      </c>
      <c r="K1963" s="54" t="n">
        <v>76.3258362</v>
      </c>
      <c r="L1963" s="54" t="n">
        <v>0</v>
      </c>
      <c r="M1963" s="54" t="n">
        <v>31.7619743</v>
      </c>
      <c r="N1963" s="54" t="n">
        <v>3.03545523</v>
      </c>
      <c r="O1963" s="54" t="n">
        <v>-12.9135885</v>
      </c>
      <c r="P1963" s="52" t="inlineStr">
        <is>
          <t>Flat</t>
        </is>
      </c>
      <c r="Q1963" s="52" t="inlineStr">
        <is>
          <t>Metal</t>
        </is>
      </c>
      <c r="R1963" s="54" t="n">
        <v>0.45</v>
      </c>
      <c r="S1963" s="54" t="n">
        <v>0.35</v>
      </c>
      <c r="T1963" s="54" t="n">
        <v>0.15</v>
      </c>
      <c r="U1963" s="54" t="n">
        <v>0</v>
      </c>
      <c r="V1963" s="52" t="inlineStr">
        <is>
          <t>No</t>
        </is>
      </c>
      <c r="W1963" s="52" t="inlineStr">
        <is>
          <t>No</t>
        </is>
      </c>
      <c r="X1963" s="52" t="inlineStr">
        <is>
          <t>-</t>
        </is>
      </c>
      <c r="Y1963" s="52" t="inlineStr">
        <is>
          <t>One turn of a concertina coil</t>
        </is>
      </c>
    </row>
    <row r="1964" outlineLevel="1">
      <c r="A1964" s="52" t="inlineStr">
        <is>
          <t>BASE-587</t>
        </is>
      </c>
      <c r="B1964" s="52" t="inlineStr">
        <is>
          <t>Base</t>
        </is>
      </c>
      <c r="C1964" s="58" t="inlineStr">
        <is>
          <t>Cylinder</t>
        </is>
      </c>
      <c r="D1964" s="60" t="inlineStr">
        <is>
          <t>Razor strand</t>
        </is>
      </c>
      <c r="E1964" s="52" t="inlineStr">
        <is>
          <t>BASE-246</t>
        </is>
      </c>
      <c r="F1964" s="52" t="n">
        <v>2</v>
      </c>
      <c r="G1964" s="54" t="n">
        <v>0.0299999993</v>
      </c>
      <c r="H1964" s="54" t="n">
        <v>0.0299999993</v>
      </c>
      <c r="I1964" s="54" t="n">
        <v>4.22919846</v>
      </c>
      <c r="J1964" s="54" t="n">
        <v>-19.3314266</v>
      </c>
      <c r="K1964" s="54" t="n">
        <v>26.0747585</v>
      </c>
      <c r="L1964" s="54" t="n">
        <v>0</v>
      </c>
      <c r="M1964" s="54" t="n">
        <v>30.4868889</v>
      </c>
      <c r="N1964" s="54" t="n">
        <v>2.79999995</v>
      </c>
      <c r="O1964" s="54" t="n">
        <v>-14.9187126</v>
      </c>
      <c r="P1964" s="52" t="inlineStr">
        <is>
          <t>Flat</t>
        </is>
      </c>
      <c r="Q1964" s="52" t="inlineStr">
        <is>
          <t>Metal</t>
        </is>
      </c>
      <c r="R1964" s="54" t="n">
        <v>0.45</v>
      </c>
      <c r="S1964" s="54" t="n">
        <v>0.35</v>
      </c>
      <c r="T1964" s="54" t="n">
        <v>0.15</v>
      </c>
      <c r="U1964" s="54" t="n">
        <v>0</v>
      </c>
      <c r="V1964" s="52" t="inlineStr">
        <is>
          <t>No</t>
        </is>
      </c>
      <c r="W1964" s="52" t="inlineStr">
        <is>
          <t>No</t>
        </is>
      </c>
      <c r="X1964" s="52" t="inlineStr">
        <is>
          <t>-</t>
        </is>
      </c>
      <c r="Y1964" s="52" t="inlineStr">
        <is>
          <t>Strand tying neighbouring coils</t>
        </is>
      </c>
    </row>
    <row r="1965" outlineLevel="1">
      <c r="A1965" s="52" t="inlineStr">
        <is>
          <t>BASE-588</t>
        </is>
      </c>
      <c r="B1965" s="52" t="inlineStr">
        <is>
          <t>Base</t>
        </is>
      </c>
      <c r="C1965" s="58" t="inlineStr">
        <is>
          <t>Cylinder</t>
        </is>
      </c>
      <c r="D1965" s="60" t="inlineStr">
        <is>
          <t>Wire coil turn</t>
        </is>
      </c>
      <c r="E1965" s="52" t="inlineStr">
        <is>
          <t>BASE-246</t>
        </is>
      </c>
      <c r="F1965" s="52" t="n">
        <v>2</v>
      </c>
      <c r="G1965" s="54" t="n">
        <v>0.0350000001</v>
      </c>
      <c r="H1965" s="54" t="n">
        <v>0.0350000001</v>
      </c>
      <c r="I1965" s="54" t="n">
        <v>0.404970258</v>
      </c>
      <c r="J1965" s="54" t="n">
        <v>-54.353363</v>
      </c>
      <c r="K1965" s="54" t="n">
        <v>-37.6351929</v>
      </c>
      <c r="L1965" s="54" t="n">
        <v>0</v>
      </c>
      <c r="M1965" s="54" t="n">
        <v>32.8635712</v>
      </c>
      <c r="N1965" s="54" t="n">
        <v>3.36454487</v>
      </c>
      <c r="O1965" s="54" t="n">
        <v>-9.7759552</v>
      </c>
      <c r="P1965" s="52" t="inlineStr">
        <is>
          <t>Flat</t>
        </is>
      </c>
      <c r="Q1965" s="52" t="inlineStr">
        <is>
          <t>Metal</t>
        </is>
      </c>
      <c r="R1965" s="54" t="n">
        <v>0.45</v>
      </c>
      <c r="S1965" s="54" t="n">
        <v>0.35</v>
      </c>
      <c r="T1965" s="54" t="n">
        <v>0.15</v>
      </c>
      <c r="U1965" s="54" t="n">
        <v>0</v>
      </c>
      <c r="V1965" s="52" t="inlineStr">
        <is>
          <t>No</t>
        </is>
      </c>
      <c r="W1965" s="52" t="inlineStr">
        <is>
          <t>No</t>
        </is>
      </c>
      <c r="X1965" s="52" t="inlineStr">
        <is>
          <t>-</t>
        </is>
      </c>
      <c r="Y1965" s="52" t="inlineStr">
        <is>
          <t>One turn of a concertina coil</t>
        </is>
      </c>
    </row>
    <row r="1966" outlineLevel="1">
      <c r="A1966" s="52" t="inlineStr">
        <is>
          <t>BASE-589</t>
        </is>
      </c>
      <c r="B1966" s="52" t="inlineStr">
        <is>
          <t>Base</t>
        </is>
      </c>
      <c r="C1966" s="58" t="inlineStr">
        <is>
          <t>Cylinder</t>
        </is>
      </c>
      <c r="D1966" s="60" t="inlineStr">
        <is>
          <t>Wire coil turn</t>
        </is>
      </c>
      <c r="E1966" s="52" t="inlineStr">
        <is>
          <t>BASE-246</t>
        </is>
      </c>
      <c r="F1966" s="52" t="n">
        <v>2</v>
      </c>
      <c r="G1966" s="54" t="n">
        <v>0.0350000001</v>
      </c>
      <c r="H1966" s="54" t="n">
        <v>0.0350000001</v>
      </c>
      <c r="I1966" s="54" t="n">
        <v>0.40496543</v>
      </c>
      <c r="J1966" s="54" t="n">
        <v>0</v>
      </c>
      <c r="K1966" s="54" t="n">
        <v>-53.7933197</v>
      </c>
      <c r="L1966" s="54" t="n">
        <v>0</v>
      </c>
      <c r="M1966" s="54" t="n">
        <v>32.6281357</v>
      </c>
      <c r="N1966" s="54" t="n">
        <v>3.52908969</v>
      </c>
      <c r="O1966" s="54" t="n">
        <v>-9.56289864</v>
      </c>
      <c r="P1966" s="52" t="inlineStr">
        <is>
          <t>Flat</t>
        </is>
      </c>
      <c r="Q1966" s="52" t="inlineStr">
        <is>
          <t>Metal</t>
        </is>
      </c>
      <c r="R1966" s="54" t="n">
        <v>0.45</v>
      </c>
      <c r="S1966" s="54" t="n">
        <v>0.35</v>
      </c>
      <c r="T1966" s="54" t="n">
        <v>0.15</v>
      </c>
      <c r="U1966" s="54" t="n">
        <v>0</v>
      </c>
      <c r="V1966" s="52" t="inlineStr">
        <is>
          <t>No</t>
        </is>
      </c>
      <c r="W1966" s="52" t="inlineStr">
        <is>
          <t>No</t>
        </is>
      </c>
      <c r="X1966" s="52" t="inlineStr">
        <is>
          <t>-</t>
        </is>
      </c>
      <c r="Y1966" s="52" t="inlineStr">
        <is>
          <t>One turn of a concertina coil</t>
        </is>
      </c>
    </row>
    <row r="1967" outlineLevel="1">
      <c r="A1967" s="52" t="inlineStr">
        <is>
          <t>BASE-590</t>
        </is>
      </c>
      <c r="B1967" s="52" t="inlineStr">
        <is>
          <t>Base</t>
        </is>
      </c>
      <c r="C1967" s="58" t="inlineStr">
        <is>
          <t>Cylinder</t>
        </is>
      </c>
      <c r="D1967" s="60" t="inlineStr">
        <is>
          <t>Wire coil turn</t>
        </is>
      </c>
      <c r="E1967" s="52" t="inlineStr">
        <is>
          <t>BASE-246</t>
        </is>
      </c>
      <c r="F1967" s="52" t="n">
        <v>2</v>
      </c>
      <c r="G1967" s="54" t="n">
        <v>0.0350000001</v>
      </c>
      <c r="H1967" s="54" t="n">
        <v>0.0350000001</v>
      </c>
      <c r="I1967" s="54" t="n">
        <v>0.404970258</v>
      </c>
      <c r="J1967" s="54" t="n">
        <v>54.353363</v>
      </c>
      <c r="K1967" s="54" t="n">
        <v>-37.6351929</v>
      </c>
      <c r="L1967" s="54" t="n">
        <v>0</v>
      </c>
      <c r="M1967" s="54" t="n">
        <v>32.3926926</v>
      </c>
      <c r="N1967" s="54" t="n">
        <v>3.36454487</v>
      </c>
      <c r="O1967" s="54" t="n">
        <v>-9.349842069999999</v>
      </c>
      <c r="P1967" s="52" t="inlineStr">
        <is>
          <t>Flat</t>
        </is>
      </c>
      <c r="Q1967" s="52" t="inlineStr">
        <is>
          <t>Metal</t>
        </is>
      </c>
      <c r="R1967" s="54" t="n">
        <v>0.45</v>
      </c>
      <c r="S1967" s="54" t="n">
        <v>0.35</v>
      </c>
      <c r="T1967" s="54" t="n">
        <v>0.15</v>
      </c>
      <c r="U1967" s="54" t="n">
        <v>0</v>
      </c>
      <c r="V1967" s="52" t="inlineStr">
        <is>
          <t>No</t>
        </is>
      </c>
      <c r="W1967" s="52" t="inlineStr">
        <is>
          <t>No</t>
        </is>
      </c>
      <c r="X1967" s="52" t="inlineStr">
        <is>
          <t>-</t>
        </is>
      </c>
      <c r="Y1967" s="52" t="inlineStr">
        <is>
          <t>One turn of a concertina coil</t>
        </is>
      </c>
    </row>
    <row r="1968" outlineLevel="1">
      <c r="A1968" s="52" t="inlineStr">
        <is>
          <t>BASE-591</t>
        </is>
      </c>
      <c r="B1968" s="52" t="inlineStr">
        <is>
          <t>Base</t>
        </is>
      </c>
      <c r="C1968" s="58" t="inlineStr">
        <is>
          <t>Cylinder</t>
        </is>
      </c>
      <c r="D1968" s="60" t="inlineStr">
        <is>
          <t>Wire coil turn</t>
        </is>
      </c>
      <c r="E1968" s="52" t="inlineStr">
        <is>
          <t>BASE-246</t>
        </is>
      </c>
      <c r="F1968" s="52" t="n">
        <v>2</v>
      </c>
      <c r="G1968" s="54" t="n">
        <v>0.0350000001</v>
      </c>
      <c r="H1968" s="54" t="n">
        <v>0.0350000001</v>
      </c>
      <c r="I1968" s="54" t="n">
        <v>0.404969633</v>
      </c>
      <c r="J1968" s="54" t="n">
        <v>54.3534889</v>
      </c>
      <c r="K1968" s="54" t="n">
        <v>69.5968933</v>
      </c>
      <c r="L1968" s="54" t="n">
        <v>0</v>
      </c>
      <c r="M1968" s="54" t="n">
        <v>32.4312363</v>
      </c>
      <c r="N1968" s="54" t="n">
        <v>3.03545523</v>
      </c>
      <c r="O1968" s="54" t="n">
        <v>-9.21525192</v>
      </c>
      <c r="P1968" s="52" t="inlineStr">
        <is>
          <t>Flat</t>
        </is>
      </c>
      <c r="Q1968" s="52" t="inlineStr">
        <is>
          <t>Metal</t>
        </is>
      </c>
      <c r="R1968" s="54" t="n">
        <v>0.45</v>
      </c>
      <c r="S1968" s="54" t="n">
        <v>0.35</v>
      </c>
      <c r="T1968" s="54" t="n">
        <v>0.15</v>
      </c>
      <c r="U1968" s="54" t="n">
        <v>0</v>
      </c>
      <c r="V1968" s="52" t="inlineStr">
        <is>
          <t>No</t>
        </is>
      </c>
      <c r="W1968" s="52" t="inlineStr">
        <is>
          <t>No</t>
        </is>
      </c>
      <c r="X1968" s="52" t="inlineStr">
        <is>
          <t>-</t>
        </is>
      </c>
      <c r="Y1968" s="52" t="inlineStr">
        <is>
          <t>One turn of a concertina coil</t>
        </is>
      </c>
    </row>
    <row r="1969" outlineLevel="1">
      <c r="A1969" s="52" t="inlineStr">
        <is>
          <t>BASE-592</t>
        </is>
      </c>
      <c r="B1969" s="52" t="inlineStr">
        <is>
          <t>Base</t>
        </is>
      </c>
      <c r="C1969" s="58" t="inlineStr">
        <is>
          <t>Cylinder</t>
        </is>
      </c>
      <c r="D1969" s="60" t="inlineStr">
        <is>
          <t>Wire coil turn</t>
        </is>
      </c>
      <c r="E1969" s="52" t="inlineStr">
        <is>
          <t>BASE-246</t>
        </is>
      </c>
      <c r="F1969" s="52" t="n">
        <v>2</v>
      </c>
      <c r="G1969" s="54" t="n">
        <v>0.0350000001</v>
      </c>
      <c r="H1969" s="54" t="n">
        <v>0.0350000001</v>
      </c>
      <c r="I1969" s="54" t="n">
        <v>0.404968351</v>
      </c>
      <c r="J1969" s="54" t="n">
        <v>0</v>
      </c>
      <c r="K1969" s="54" t="n">
        <v>85.7565536</v>
      </c>
      <c r="L1969" s="54" t="n">
        <v>0</v>
      </c>
      <c r="M1969" s="54" t="n">
        <v>32.7437668</v>
      </c>
      <c r="N1969" s="54" t="n">
        <v>2.87091041</v>
      </c>
      <c r="O1969" s="54" t="n">
        <v>-9.1591301</v>
      </c>
      <c r="P1969" s="52" t="inlineStr">
        <is>
          <t>Flat</t>
        </is>
      </c>
      <c r="Q1969" s="52" t="inlineStr">
        <is>
          <t>Metal</t>
        </is>
      </c>
      <c r="R1969" s="54" t="n">
        <v>0.45</v>
      </c>
      <c r="S1969" s="54" t="n">
        <v>0.35</v>
      </c>
      <c r="T1969" s="54" t="n">
        <v>0.15</v>
      </c>
      <c r="U1969" s="54" t="n">
        <v>0</v>
      </c>
      <c r="V1969" s="52" t="inlineStr">
        <is>
          <t>No</t>
        </is>
      </c>
      <c r="W1969" s="52" t="inlineStr">
        <is>
          <t>No</t>
        </is>
      </c>
      <c r="X1969" s="52" t="inlineStr">
        <is>
          <t>-</t>
        </is>
      </c>
      <c r="Y1969" s="52" t="inlineStr">
        <is>
          <t>One turn of a concertina coil</t>
        </is>
      </c>
    </row>
    <row r="1970" outlineLevel="1">
      <c r="A1970" s="52" t="inlineStr">
        <is>
          <t>BASE-593</t>
        </is>
      </c>
      <c r="B1970" s="52" t="inlineStr">
        <is>
          <t>Base</t>
        </is>
      </c>
      <c r="C1970" s="58" t="inlineStr">
        <is>
          <t>Cylinder</t>
        </is>
      </c>
      <c r="D1970" s="60" t="inlineStr">
        <is>
          <t>Wire coil turn</t>
        </is>
      </c>
      <c r="E1970" s="52" t="inlineStr">
        <is>
          <t>BASE-246</t>
        </is>
      </c>
      <c r="F1970" s="52" t="n">
        <v>2</v>
      </c>
      <c r="G1970" s="54" t="n">
        <v>0.0350000001</v>
      </c>
      <c r="H1970" s="54" t="n">
        <v>0.0350000001</v>
      </c>
      <c r="I1970" s="54" t="n">
        <v>0.404969633</v>
      </c>
      <c r="J1970" s="54" t="n">
        <v>-54.3534889</v>
      </c>
      <c r="K1970" s="54" t="n">
        <v>69.5968933</v>
      </c>
      <c r="L1970" s="54" t="n">
        <v>0</v>
      </c>
      <c r="M1970" s="54" t="n">
        <v>33.0562973</v>
      </c>
      <c r="N1970" s="54" t="n">
        <v>3.03545523</v>
      </c>
      <c r="O1970" s="54" t="n">
        <v>-9.10300827</v>
      </c>
      <c r="P1970" s="52" t="inlineStr">
        <is>
          <t>Flat</t>
        </is>
      </c>
      <c r="Q1970" s="52" t="inlineStr">
        <is>
          <t>Metal</t>
        </is>
      </c>
      <c r="R1970" s="54" t="n">
        <v>0.45</v>
      </c>
      <c r="S1970" s="54" t="n">
        <v>0.35</v>
      </c>
      <c r="T1970" s="54" t="n">
        <v>0.15</v>
      </c>
      <c r="U1970" s="54" t="n">
        <v>0</v>
      </c>
      <c r="V1970" s="52" t="inlineStr">
        <is>
          <t>No</t>
        </is>
      </c>
      <c r="W1970" s="52" t="inlineStr">
        <is>
          <t>No</t>
        </is>
      </c>
      <c r="X1970" s="52" t="inlineStr">
        <is>
          <t>-</t>
        </is>
      </c>
      <c r="Y1970" s="52" t="inlineStr">
        <is>
          <t>One turn of a concertina coil</t>
        </is>
      </c>
    </row>
    <row r="1971" outlineLevel="1">
      <c r="A1971" s="52" t="inlineStr">
        <is>
          <t>BASE-594</t>
        </is>
      </c>
      <c r="B1971" s="52" t="inlineStr">
        <is>
          <t>Base</t>
        </is>
      </c>
      <c r="C1971" s="58" t="inlineStr">
        <is>
          <t>Cylinder</t>
        </is>
      </c>
      <c r="D1971" s="60" t="inlineStr">
        <is>
          <t>Razor strand</t>
        </is>
      </c>
      <c r="E1971" s="52" t="inlineStr">
        <is>
          <t>BASE-246</t>
        </is>
      </c>
      <c r="F1971" s="52" t="n">
        <v>2</v>
      </c>
      <c r="G1971" s="54" t="n">
        <v>0.0299999993</v>
      </c>
      <c r="H1971" s="54" t="n">
        <v>0.0299999993</v>
      </c>
      <c r="I1971" s="54" t="n">
        <v>3.99073863</v>
      </c>
      <c r="J1971" s="54" t="n">
        <v>0</v>
      </c>
      <c r="K1971" s="54" t="n">
        <v>19.345789</v>
      </c>
      <c r="L1971" s="54" t="n">
        <v>0</v>
      </c>
      <c r="M1971" s="54" t="n">
        <v>32.0249481</v>
      </c>
      <c r="N1971" s="54" t="n">
        <v>3.5</v>
      </c>
      <c r="O1971" s="54" t="n">
        <v>-11.2437181</v>
      </c>
      <c r="P1971" s="52" t="inlineStr">
        <is>
          <t>Flat</t>
        </is>
      </c>
      <c r="Q1971" s="52" t="inlineStr">
        <is>
          <t>Metal</t>
        </is>
      </c>
      <c r="R1971" s="54" t="n">
        <v>0.45</v>
      </c>
      <c r="S1971" s="54" t="n">
        <v>0.35</v>
      </c>
      <c r="T1971" s="54" t="n">
        <v>0.15</v>
      </c>
      <c r="U1971" s="54" t="n">
        <v>0</v>
      </c>
      <c r="V1971" s="52" t="inlineStr">
        <is>
          <t>No</t>
        </is>
      </c>
      <c r="W1971" s="52" t="inlineStr">
        <is>
          <t>No</t>
        </is>
      </c>
      <c r="X1971" s="52" t="inlineStr">
        <is>
          <t>-</t>
        </is>
      </c>
      <c r="Y1971" s="52" t="inlineStr">
        <is>
          <t>Strand tying neighbouring coils</t>
        </is>
      </c>
    </row>
    <row r="1972" outlineLevel="1">
      <c r="A1972" s="52" t="inlineStr">
        <is>
          <t>BASE-595</t>
        </is>
      </c>
      <c r="B1972" s="52" t="inlineStr">
        <is>
          <t>Base</t>
        </is>
      </c>
      <c r="C1972" s="58" t="inlineStr">
        <is>
          <t>Cylinder</t>
        </is>
      </c>
      <c r="D1972" s="60" t="inlineStr">
        <is>
          <t>Wire coil turn</t>
        </is>
      </c>
      <c r="E1972" s="52" t="inlineStr">
        <is>
          <t>BASE-246</t>
        </is>
      </c>
      <c r="F1972" s="52" t="n">
        <v>2</v>
      </c>
      <c r="G1972" s="54" t="n">
        <v>0.0350000001</v>
      </c>
      <c r="H1972" s="54" t="n">
        <v>0.0350000001</v>
      </c>
      <c r="I1972" s="54" t="n">
        <v>0.404969782</v>
      </c>
      <c r="J1972" s="54" t="n">
        <v>-54.3534622</v>
      </c>
      <c r="K1972" s="54" t="n">
        <v>-44.3635597</v>
      </c>
      <c r="L1972" s="54" t="n">
        <v>0</v>
      </c>
      <c r="M1972" s="54" t="n">
        <v>33.7826767</v>
      </c>
      <c r="N1972" s="54" t="n">
        <v>1.96454477</v>
      </c>
      <c r="O1972" s="54" t="n">
        <v>-5.85787964</v>
      </c>
      <c r="P1972" s="52" t="inlineStr">
        <is>
          <t>Flat</t>
        </is>
      </c>
      <c r="Q1972" s="52" t="inlineStr">
        <is>
          <t>Metal</t>
        </is>
      </c>
      <c r="R1972" s="54" t="n">
        <v>0.45</v>
      </c>
      <c r="S1972" s="54" t="n">
        <v>0.35</v>
      </c>
      <c r="T1972" s="54" t="n">
        <v>0.15</v>
      </c>
      <c r="U1972" s="54" t="n">
        <v>0</v>
      </c>
      <c r="V1972" s="52" t="inlineStr">
        <is>
          <t>No</t>
        </is>
      </c>
      <c r="W1972" s="52" t="inlineStr">
        <is>
          <t>No</t>
        </is>
      </c>
      <c r="X1972" s="52" t="inlineStr">
        <is>
          <t>-</t>
        </is>
      </c>
      <c r="Y1972" s="52" t="inlineStr">
        <is>
          <t>One turn of a concertina coil</t>
        </is>
      </c>
    </row>
    <row r="1973" outlineLevel="1">
      <c r="A1973" s="52" t="inlineStr">
        <is>
          <t>BASE-596</t>
        </is>
      </c>
      <c r="B1973" s="52" t="inlineStr">
        <is>
          <t>Base</t>
        </is>
      </c>
      <c r="C1973" s="58" t="inlineStr">
        <is>
          <t>Cylinder</t>
        </is>
      </c>
      <c r="D1973" s="60" t="inlineStr">
        <is>
          <t>Wire coil turn</t>
        </is>
      </c>
      <c r="E1973" s="52" t="inlineStr">
        <is>
          <t>BASE-246</t>
        </is>
      </c>
      <c r="F1973" s="52" t="n">
        <v>2</v>
      </c>
      <c r="G1973" s="54" t="n">
        <v>0.0350000001</v>
      </c>
      <c r="H1973" s="54" t="n">
        <v>0.0350000001</v>
      </c>
      <c r="I1973" s="54" t="n">
        <v>0.404969245</v>
      </c>
      <c r="J1973" s="54" t="n">
        <v>0</v>
      </c>
      <c r="K1973" s="54" t="n">
        <v>-60.5228233</v>
      </c>
      <c r="L1973" s="54" t="n">
        <v>0</v>
      </c>
      <c r="M1973" s="54" t="n">
        <v>33.5238914</v>
      </c>
      <c r="N1973" s="54" t="n">
        <v>2.12908959</v>
      </c>
      <c r="O1973" s="54" t="n">
        <v>-5.67387819</v>
      </c>
      <c r="P1973" s="52" t="inlineStr">
        <is>
          <t>Flat</t>
        </is>
      </c>
      <c r="Q1973" s="52" t="inlineStr">
        <is>
          <t>Metal</t>
        </is>
      </c>
      <c r="R1973" s="54" t="n">
        <v>0.45</v>
      </c>
      <c r="S1973" s="54" t="n">
        <v>0.35</v>
      </c>
      <c r="T1973" s="54" t="n">
        <v>0.15</v>
      </c>
      <c r="U1973" s="54" t="n">
        <v>0</v>
      </c>
      <c r="V1973" s="52" t="inlineStr">
        <is>
          <t>No</t>
        </is>
      </c>
      <c r="W1973" s="52" t="inlineStr">
        <is>
          <t>No</t>
        </is>
      </c>
      <c r="X1973" s="52" t="inlineStr">
        <is>
          <t>-</t>
        </is>
      </c>
      <c r="Y1973" s="52" t="inlineStr">
        <is>
          <t>One turn of a concertina coil</t>
        </is>
      </c>
    </row>
    <row r="1974" outlineLevel="1">
      <c r="A1974" s="52" t="inlineStr">
        <is>
          <t>BASE-597</t>
        </is>
      </c>
      <c r="B1974" s="52" t="inlineStr">
        <is>
          <t>Base</t>
        </is>
      </c>
      <c r="C1974" s="58" t="inlineStr">
        <is>
          <t>Cylinder</t>
        </is>
      </c>
      <c r="D1974" s="60" t="inlineStr">
        <is>
          <t>Wire coil turn</t>
        </is>
      </c>
      <c r="E1974" s="52" t="inlineStr">
        <is>
          <t>BASE-246</t>
        </is>
      </c>
      <c r="F1974" s="52" t="n">
        <v>2</v>
      </c>
      <c r="G1974" s="54" t="n">
        <v>0.0350000001</v>
      </c>
      <c r="H1974" s="54" t="n">
        <v>0.0350000001</v>
      </c>
      <c r="I1974" s="54" t="n">
        <v>0.404969782</v>
      </c>
      <c r="J1974" s="54" t="n">
        <v>54.3534622</v>
      </c>
      <c r="K1974" s="54" t="n">
        <v>-44.3635597</v>
      </c>
      <c r="L1974" s="54" t="n">
        <v>0</v>
      </c>
      <c r="M1974" s="54" t="n">
        <v>33.2651062</v>
      </c>
      <c r="N1974" s="54" t="n">
        <v>1.96454477</v>
      </c>
      <c r="O1974" s="54" t="n">
        <v>-5.48987675</v>
      </c>
      <c r="P1974" s="52" t="inlineStr">
        <is>
          <t>Flat</t>
        </is>
      </c>
      <c r="Q1974" s="52" t="inlineStr">
        <is>
          <t>Metal</t>
        </is>
      </c>
      <c r="R1974" s="54" t="n">
        <v>0.45</v>
      </c>
      <c r="S1974" s="54" t="n">
        <v>0.35</v>
      </c>
      <c r="T1974" s="54" t="n">
        <v>0.15</v>
      </c>
      <c r="U1974" s="54" t="n">
        <v>0</v>
      </c>
      <c r="V1974" s="52" t="inlineStr">
        <is>
          <t>No</t>
        </is>
      </c>
      <c r="W1974" s="52" t="inlineStr">
        <is>
          <t>No</t>
        </is>
      </c>
      <c r="X1974" s="52" t="inlineStr">
        <is>
          <t>-</t>
        </is>
      </c>
      <c r="Y1974" s="52" t="inlineStr">
        <is>
          <t>One turn of a concertina coil</t>
        </is>
      </c>
    </row>
    <row r="1975" outlineLevel="1">
      <c r="A1975" s="52" t="inlineStr">
        <is>
          <t>BASE-598</t>
        </is>
      </c>
      <c r="B1975" s="52" t="inlineStr">
        <is>
          <t>Base</t>
        </is>
      </c>
      <c r="C1975" s="58" t="inlineStr">
        <is>
          <t>Cylinder</t>
        </is>
      </c>
      <c r="D1975" s="60" t="inlineStr">
        <is>
          <t>Wire coil turn</t>
        </is>
      </c>
      <c r="E1975" s="52" t="inlineStr">
        <is>
          <t>BASE-246</t>
        </is>
      </c>
      <c r="F1975" s="52" t="n">
        <v>2</v>
      </c>
      <c r="G1975" s="54" t="n">
        <v>0.0350000001</v>
      </c>
      <c r="H1975" s="54" t="n">
        <v>0.0350000001</v>
      </c>
      <c r="I1975" s="54" t="n">
        <v>0.404970855</v>
      </c>
      <c r="J1975" s="54" t="n">
        <v>54.353241</v>
      </c>
      <c r="K1975" s="54" t="n">
        <v>62.8683701</v>
      </c>
      <c r="L1975" s="54" t="n">
        <v>0</v>
      </c>
      <c r="M1975" s="54" t="n">
        <v>33.2876205</v>
      </c>
      <c r="N1975" s="54" t="n">
        <v>1.63545513</v>
      </c>
      <c r="O1975" s="54" t="n">
        <v>-5.35169792</v>
      </c>
      <c r="P1975" s="52" t="inlineStr">
        <is>
          <t>Flat</t>
        </is>
      </c>
      <c r="Q1975" s="52" t="inlineStr">
        <is>
          <t>Metal</t>
        </is>
      </c>
      <c r="R1975" s="54" t="n">
        <v>0.45</v>
      </c>
      <c r="S1975" s="54" t="n">
        <v>0.35</v>
      </c>
      <c r="T1975" s="54" t="n">
        <v>0.15</v>
      </c>
      <c r="U1975" s="54" t="n">
        <v>0</v>
      </c>
      <c r="V1975" s="52" t="inlineStr">
        <is>
          <t>No</t>
        </is>
      </c>
      <c r="W1975" s="52" t="inlineStr">
        <is>
          <t>No</t>
        </is>
      </c>
      <c r="X1975" s="52" t="inlineStr">
        <is>
          <t>-</t>
        </is>
      </c>
      <c r="Y1975" s="52" t="inlineStr">
        <is>
          <t>One turn of a concertina coil</t>
        </is>
      </c>
    </row>
    <row r="1976" outlineLevel="1">
      <c r="A1976" s="52" t="inlineStr">
        <is>
          <t>BASE-599</t>
        </is>
      </c>
      <c r="B1976" s="52" t="inlineStr">
        <is>
          <t>Base</t>
        </is>
      </c>
      <c r="C1976" s="58" t="inlineStr">
        <is>
          <t>Cylinder</t>
        </is>
      </c>
      <c r="D1976" s="60" t="inlineStr">
        <is>
          <t>Wire coil turn</t>
        </is>
      </c>
      <c r="E1976" s="52" t="inlineStr">
        <is>
          <t>BASE-246</t>
        </is>
      </c>
      <c r="F1976" s="52" t="n">
        <v>2</v>
      </c>
      <c r="G1976" s="54" t="n">
        <v>0.0350000001</v>
      </c>
      <c r="H1976" s="54" t="n">
        <v>0.0350000001</v>
      </c>
      <c r="I1976" s="54" t="n">
        <v>0.404963672</v>
      </c>
      <c r="J1976" s="54" t="n">
        <v>0</v>
      </c>
      <c r="K1976" s="54" t="n">
        <v>79.02731319999999</v>
      </c>
      <c r="L1976" s="54" t="n">
        <v>0</v>
      </c>
      <c r="M1976" s="54" t="n">
        <v>33.5914192</v>
      </c>
      <c r="N1976" s="54" t="n">
        <v>1.47091031</v>
      </c>
      <c r="O1976" s="54" t="n">
        <v>-5.25934219</v>
      </c>
      <c r="P1976" s="52" t="inlineStr">
        <is>
          <t>Flat</t>
        </is>
      </c>
      <c r="Q1976" s="52" t="inlineStr">
        <is>
          <t>Metal</t>
        </is>
      </c>
      <c r="R1976" s="54" t="n">
        <v>0.45</v>
      </c>
      <c r="S1976" s="54" t="n">
        <v>0.35</v>
      </c>
      <c r="T1976" s="54" t="n">
        <v>0.15</v>
      </c>
      <c r="U1976" s="54" t="n">
        <v>0</v>
      </c>
      <c r="V1976" s="52" t="inlineStr">
        <is>
          <t>No</t>
        </is>
      </c>
      <c r="W1976" s="52" t="inlineStr">
        <is>
          <t>No</t>
        </is>
      </c>
      <c r="X1976" s="52" t="inlineStr">
        <is>
          <t>-</t>
        </is>
      </c>
      <c r="Y1976" s="52" t="inlineStr">
        <is>
          <t>One turn of a concertina coil</t>
        </is>
      </c>
    </row>
    <row r="1977" outlineLevel="1">
      <c r="A1977" s="52" t="inlineStr">
        <is>
          <t>BASE-600</t>
        </is>
      </c>
      <c r="B1977" s="52" t="inlineStr">
        <is>
          <t>Base</t>
        </is>
      </c>
      <c r="C1977" s="58" t="inlineStr">
        <is>
          <t>Cylinder</t>
        </is>
      </c>
      <c r="D1977" s="60" t="inlineStr">
        <is>
          <t>Wire coil turn</t>
        </is>
      </c>
      <c r="E1977" s="52" t="inlineStr">
        <is>
          <t>BASE-246</t>
        </is>
      </c>
      <c r="F1977" s="52" t="n">
        <v>2</v>
      </c>
      <c r="G1977" s="54" t="n">
        <v>0.0350000001</v>
      </c>
      <c r="H1977" s="54" t="n">
        <v>0.0350000001</v>
      </c>
      <c r="I1977" s="54" t="n">
        <v>0.404970825</v>
      </c>
      <c r="J1977" s="54" t="n">
        <v>-54.3532753</v>
      </c>
      <c r="K1977" s="54" t="n">
        <v>62.8684731</v>
      </c>
      <c r="L1977" s="54" t="n">
        <v>0</v>
      </c>
      <c r="M1977" s="54" t="n">
        <v>33.8952179</v>
      </c>
      <c r="N1977" s="54" t="n">
        <v>1.63545513</v>
      </c>
      <c r="O1977" s="54" t="n">
        <v>-5.16698742</v>
      </c>
      <c r="P1977" s="52" t="inlineStr">
        <is>
          <t>Flat</t>
        </is>
      </c>
      <c r="Q1977" s="52" t="inlineStr">
        <is>
          <t>Metal</t>
        </is>
      </c>
      <c r="R1977" s="54" t="n">
        <v>0.45</v>
      </c>
      <c r="S1977" s="54" t="n">
        <v>0.35</v>
      </c>
      <c r="T1977" s="54" t="n">
        <v>0.15</v>
      </c>
      <c r="U1977" s="54" t="n">
        <v>0</v>
      </c>
      <c r="V1977" s="52" t="inlineStr">
        <is>
          <t>No</t>
        </is>
      </c>
      <c r="W1977" s="52" t="inlineStr">
        <is>
          <t>No</t>
        </is>
      </c>
      <c r="X1977" s="52" t="inlineStr">
        <is>
          <t>-</t>
        </is>
      </c>
      <c r="Y1977" s="52" t="inlineStr">
        <is>
          <t>One turn of a concertina coil</t>
        </is>
      </c>
    </row>
    <row r="1978" outlineLevel="1">
      <c r="A1978" s="52" t="inlineStr">
        <is>
          <t>BASE-601</t>
        </is>
      </c>
      <c r="B1978" s="52" t="inlineStr">
        <is>
          <t>Base</t>
        </is>
      </c>
      <c r="C1978" s="58" t="inlineStr">
        <is>
          <t>Cylinder</t>
        </is>
      </c>
      <c r="D1978" s="60" t="inlineStr">
        <is>
          <t>Razor strand</t>
        </is>
      </c>
      <c r="E1978" s="52" t="inlineStr">
        <is>
          <t>BASE-246</t>
        </is>
      </c>
      <c r="F1978" s="52" t="n">
        <v>2</v>
      </c>
      <c r="G1978" s="54" t="n">
        <v>0.0299999993</v>
      </c>
      <c r="H1978" s="54" t="n">
        <v>0.0299999993</v>
      </c>
      <c r="I1978" s="54" t="n">
        <v>4.22921371</v>
      </c>
      <c r="J1978" s="54" t="n">
        <v>19.3313522</v>
      </c>
      <c r="K1978" s="54" t="n">
        <v>12.6168365</v>
      </c>
      <c r="L1978" s="54" t="n">
        <v>0</v>
      </c>
      <c r="M1978" s="54" t="n">
        <v>33.1218033</v>
      </c>
      <c r="N1978" s="54" t="n">
        <v>2.79999995</v>
      </c>
      <c r="O1978" s="54" t="n">
        <v>-7.41381264</v>
      </c>
      <c r="P1978" s="52" t="inlineStr">
        <is>
          <t>Flat</t>
        </is>
      </c>
      <c r="Q1978" s="52" t="inlineStr">
        <is>
          <t>Metal</t>
        </is>
      </c>
      <c r="R1978" s="54" t="n">
        <v>0.45</v>
      </c>
      <c r="S1978" s="54" t="n">
        <v>0.35</v>
      </c>
      <c r="T1978" s="54" t="n">
        <v>0.15</v>
      </c>
      <c r="U1978" s="54" t="n">
        <v>0</v>
      </c>
      <c r="V1978" s="52" t="inlineStr">
        <is>
          <t>No</t>
        </is>
      </c>
      <c r="W1978" s="52" t="inlineStr">
        <is>
          <t>No</t>
        </is>
      </c>
      <c r="X1978" s="52" t="inlineStr">
        <is>
          <t>-</t>
        </is>
      </c>
      <c r="Y1978" s="52" t="inlineStr">
        <is>
          <t>Strand tying neighbouring coils</t>
        </is>
      </c>
    </row>
    <row r="1979" outlineLevel="1">
      <c r="A1979" s="52" t="inlineStr">
        <is>
          <t>BASE-602</t>
        </is>
      </c>
      <c r="B1979" s="52" t="inlineStr">
        <is>
          <t>Base</t>
        </is>
      </c>
      <c r="C1979" s="58" t="inlineStr">
        <is>
          <t>Cylinder</t>
        </is>
      </c>
      <c r="D1979" s="60" t="inlineStr">
        <is>
          <t>Wire coil turn</t>
        </is>
      </c>
      <c r="E1979" s="52" t="inlineStr">
        <is>
          <t>BASE-246</t>
        </is>
      </c>
      <c r="F1979" s="52" t="n">
        <v>2</v>
      </c>
      <c r="G1979" s="54" t="n">
        <v>0.0350000001</v>
      </c>
      <c r="H1979" s="54" t="n">
        <v>0.0350000001</v>
      </c>
      <c r="I1979" s="54" t="n">
        <v>0.404970378</v>
      </c>
      <c r="J1979" s="54" t="n">
        <v>-54.3533401</v>
      </c>
      <c r="K1979" s="54" t="n">
        <v>-51.0926971</v>
      </c>
      <c r="L1979" s="54" t="n">
        <v>0</v>
      </c>
      <c r="M1979" s="54" t="n">
        <v>34.2363472</v>
      </c>
      <c r="N1979" s="54" t="n">
        <v>1.96454477</v>
      </c>
      <c r="O1979" s="54" t="n">
        <v>-1.85911763</v>
      </c>
      <c r="P1979" s="52" t="inlineStr">
        <is>
          <t>Flat</t>
        </is>
      </c>
      <c r="Q1979" s="52" t="inlineStr">
        <is>
          <t>Metal</t>
        </is>
      </c>
      <c r="R1979" s="54" t="n">
        <v>0.45</v>
      </c>
      <c r="S1979" s="54" t="n">
        <v>0.35</v>
      </c>
      <c r="T1979" s="54" t="n">
        <v>0.15</v>
      </c>
      <c r="U1979" s="54" t="n">
        <v>0</v>
      </c>
      <c r="V1979" s="52" t="inlineStr">
        <is>
          <t>No</t>
        </is>
      </c>
      <c r="W1979" s="52" t="inlineStr">
        <is>
          <t>No</t>
        </is>
      </c>
      <c r="X1979" s="52" t="inlineStr">
        <is>
          <t>-</t>
        </is>
      </c>
      <c r="Y1979" s="52" t="inlineStr">
        <is>
          <t>One turn of a concertina coil</t>
        </is>
      </c>
    </row>
    <row r="1980" outlineLevel="1">
      <c r="A1980" s="52" t="inlineStr">
        <is>
          <t>BASE-603</t>
        </is>
      </c>
      <c r="B1980" s="52" t="inlineStr">
        <is>
          <t>Base</t>
        </is>
      </c>
      <c r="C1980" s="58" t="inlineStr">
        <is>
          <t>Cylinder</t>
        </is>
      </c>
      <c r="D1980" s="60" t="inlineStr">
        <is>
          <t>Wire coil turn</t>
        </is>
      </c>
      <c r="E1980" s="52" t="inlineStr">
        <is>
          <t>BASE-246</t>
        </is>
      </c>
      <c r="F1980" s="52" t="n">
        <v>2</v>
      </c>
      <c r="G1980" s="54" t="n">
        <v>0.0350000001</v>
      </c>
      <c r="H1980" s="54" t="n">
        <v>0.0350000001</v>
      </c>
      <c r="I1980" s="54" t="n">
        <v>0.404967934</v>
      </c>
      <c r="J1980" s="54" t="n">
        <v>0</v>
      </c>
      <c r="K1980" s="54" t="n">
        <v>-67.25170900000001</v>
      </c>
      <c r="L1980" s="54" t="n">
        <v>0</v>
      </c>
      <c r="M1980" s="54" t="n">
        <v>33.9577866</v>
      </c>
      <c r="N1980" s="54" t="n">
        <v>2.12908959</v>
      </c>
      <c r="O1980" s="54" t="n">
        <v>-1.70670581</v>
      </c>
      <c r="P1980" s="52" t="inlineStr">
        <is>
          <t>Flat</t>
        </is>
      </c>
      <c r="Q1980" s="52" t="inlineStr">
        <is>
          <t>Metal</t>
        </is>
      </c>
      <c r="R1980" s="54" t="n">
        <v>0.45</v>
      </c>
      <c r="S1980" s="54" t="n">
        <v>0.35</v>
      </c>
      <c r="T1980" s="54" t="n">
        <v>0.15</v>
      </c>
      <c r="U1980" s="54" t="n">
        <v>0</v>
      </c>
      <c r="V1980" s="52" t="inlineStr">
        <is>
          <t>No</t>
        </is>
      </c>
      <c r="W1980" s="52" t="inlineStr">
        <is>
          <t>No</t>
        </is>
      </c>
      <c r="X1980" s="52" t="inlineStr">
        <is>
          <t>-</t>
        </is>
      </c>
      <c r="Y1980" s="52" t="inlineStr">
        <is>
          <t>One turn of a concertina coil</t>
        </is>
      </c>
    </row>
    <row r="1981" outlineLevel="1">
      <c r="A1981" s="52" t="inlineStr">
        <is>
          <t>BASE-604</t>
        </is>
      </c>
      <c r="B1981" s="52" t="inlineStr">
        <is>
          <t>Base</t>
        </is>
      </c>
      <c r="C1981" s="58" t="inlineStr">
        <is>
          <t>Cylinder</t>
        </is>
      </c>
      <c r="D1981" s="60" t="inlineStr">
        <is>
          <t>Wire coil turn</t>
        </is>
      </c>
      <c r="E1981" s="52" t="inlineStr">
        <is>
          <t>BASE-246</t>
        </is>
      </c>
      <c r="F1981" s="52" t="n">
        <v>2</v>
      </c>
      <c r="G1981" s="54" t="n">
        <v>0.0350000001</v>
      </c>
      <c r="H1981" s="54" t="n">
        <v>0.0350000001</v>
      </c>
      <c r="I1981" s="54" t="n">
        <v>0.404968649</v>
      </c>
      <c r="J1981" s="54" t="n">
        <v>54.3536797</v>
      </c>
      <c r="K1981" s="54" t="n">
        <v>-51.0921211</v>
      </c>
      <c r="L1981" s="54" t="n">
        <v>0</v>
      </c>
      <c r="M1981" s="54" t="n">
        <v>33.6792297</v>
      </c>
      <c r="N1981" s="54" t="n">
        <v>1.96454477</v>
      </c>
      <c r="O1981" s="54" t="n">
        <v>-1.55429387</v>
      </c>
      <c r="P1981" s="52" t="inlineStr">
        <is>
          <t>Flat</t>
        </is>
      </c>
      <c r="Q1981" s="52" t="inlineStr">
        <is>
          <t>Metal</t>
        </is>
      </c>
      <c r="R1981" s="54" t="n">
        <v>0.45</v>
      </c>
      <c r="S1981" s="54" t="n">
        <v>0.35</v>
      </c>
      <c r="T1981" s="54" t="n">
        <v>0.15</v>
      </c>
      <c r="U1981" s="54" t="n">
        <v>0</v>
      </c>
      <c r="V1981" s="52" t="inlineStr">
        <is>
          <t>No</t>
        </is>
      </c>
      <c r="W1981" s="52" t="inlineStr">
        <is>
          <t>No</t>
        </is>
      </c>
      <c r="X1981" s="52" t="inlineStr">
        <is>
          <t>-</t>
        </is>
      </c>
      <c r="Y1981" s="52" t="inlineStr">
        <is>
          <t>One turn of a concertina coil</t>
        </is>
      </c>
    </row>
    <row r="1982" outlineLevel="1">
      <c r="A1982" s="52" t="inlineStr">
        <is>
          <t>BASE-605</t>
        </is>
      </c>
      <c r="B1982" s="52" t="inlineStr">
        <is>
          <t>Base</t>
        </is>
      </c>
      <c r="C1982" s="58" t="inlineStr">
        <is>
          <t>Cylinder</t>
        </is>
      </c>
      <c r="D1982" s="60" t="inlineStr">
        <is>
          <t>Wire coil turn</t>
        </is>
      </c>
      <c r="E1982" s="52" t="inlineStr">
        <is>
          <t>BASE-246</t>
        </is>
      </c>
      <c r="F1982" s="52" t="n">
        <v>2</v>
      </c>
      <c r="G1982" s="54" t="n">
        <v>0.0350000001</v>
      </c>
      <c r="H1982" s="54" t="n">
        <v>0.0350000001</v>
      </c>
      <c r="I1982" s="54" t="n">
        <v>0.404969394</v>
      </c>
      <c r="J1982" s="54" t="n">
        <v>54.3535347</v>
      </c>
      <c r="K1982" s="54" t="n">
        <v>56.1390877</v>
      </c>
      <c r="L1982" s="54" t="n">
        <v>0</v>
      </c>
      <c r="M1982" s="54" t="n">
        <v>33.6853943</v>
      </c>
      <c r="N1982" s="54" t="n">
        <v>1.63545513</v>
      </c>
      <c r="O1982" s="54" t="n">
        <v>-1.41442966</v>
      </c>
      <c r="P1982" s="52" t="inlineStr">
        <is>
          <t>Flat</t>
        </is>
      </c>
      <c r="Q1982" s="52" t="inlineStr">
        <is>
          <t>Metal</t>
        </is>
      </c>
      <c r="R1982" s="54" t="n">
        <v>0.45</v>
      </c>
      <c r="S1982" s="54" t="n">
        <v>0.35</v>
      </c>
      <c r="T1982" s="54" t="n">
        <v>0.15</v>
      </c>
      <c r="U1982" s="54" t="n">
        <v>0</v>
      </c>
      <c r="V1982" s="52" t="inlineStr">
        <is>
          <t>No</t>
        </is>
      </c>
      <c r="W1982" s="52" t="inlineStr">
        <is>
          <t>No</t>
        </is>
      </c>
      <c r="X1982" s="52" t="inlineStr">
        <is>
          <t>-</t>
        </is>
      </c>
      <c r="Y1982" s="52" t="inlineStr">
        <is>
          <t>One turn of a concertina coil</t>
        </is>
      </c>
    </row>
    <row r="1983" outlineLevel="1">
      <c r="A1983" s="52" t="inlineStr">
        <is>
          <t>BASE-606</t>
        </is>
      </c>
      <c r="B1983" s="52" t="inlineStr">
        <is>
          <t>Base</t>
        </is>
      </c>
      <c r="C1983" s="58" t="inlineStr">
        <is>
          <t>Cylinder</t>
        </is>
      </c>
      <c r="D1983" s="60" t="inlineStr">
        <is>
          <t>Wire coil turn</t>
        </is>
      </c>
      <c r="E1983" s="52" t="inlineStr">
        <is>
          <t>BASE-246</t>
        </is>
      </c>
      <c r="F1983" s="52" t="n">
        <v>2</v>
      </c>
      <c r="G1983" s="54" t="n">
        <v>0.0350000001</v>
      </c>
      <c r="H1983" s="54" t="n">
        <v>0.0350000001</v>
      </c>
      <c r="I1983" s="54" t="n">
        <v>0.404969454</v>
      </c>
      <c r="J1983" s="54" t="n">
        <v>0</v>
      </c>
      <c r="K1983" s="54" t="n">
        <v>72.2985077</v>
      </c>
      <c r="L1983" s="54" t="n">
        <v>0</v>
      </c>
      <c r="M1983" s="54" t="n">
        <v>33.9762802</v>
      </c>
      <c r="N1983" s="54" t="n">
        <v>1.47091031</v>
      </c>
      <c r="O1983" s="54" t="n">
        <v>-1.28711295</v>
      </c>
      <c r="P1983" s="52" t="inlineStr">
        <is>
          <t>Flat</t>
        </is>
      </c>
      <c r="Q1983" s="52" t="inlineStr">
        <is>
          <t>Metal</t>
        </is>
      </c>
      <c r="R1983" s="54" t="n">
        <v>0.45</v>
      </c>
      <c r="S1983" s="54" t="n">
        <v>0.35</v>
      </c>
      <c r="T1983" s="54" t="n">
        <v>0.15</v>
      </c>
      <c r="U1983" s="54" t="n">
        <v>0</v>
      </c>
      <c r="V1983" s="52" t="inlineStr">
        <is>
          <t>No</t>
        </is>
      </c>
      <c r="W1983" s="52" t="inlineStr">
        <is>
          <t>No</t>
        </is>
      </c>
      <c r="X1983" s="52" t="inlineStr">
        <is>
          <t>-</t>
        </is>
      </c>
      <c r="Y1983" s="52" t="inlineStr">
        <is>
          <t>One turn of a concertina coil</t>
        </is>
      </c>
    </row>
    <row r="1984" outlineLevel="1">
      <c r="A1984" s="52" t="inlineStr">
        <is>
          <t>BASE-607</t>
        </is>
      </c>
      <c r="B1984" s="52" t="inlineStr">
        <is>
          <t>Base</t>
        </is>
      </c>
      <c r="C1984" s="58" t="inlineStr">
        <is>
          <t>Cylinder</t>
        </is>
      </c>
      <c r="D1984" s="60" t="inlineStr">
        <is>
          <t>Wire coil turn</t>
        </is>
      </c>
      <c r="E1984" s="52" t="inlineStr">
        <is>
          <t>BASE-246</t>
        </is>
      </c>
      <c r="F1984" s="52" t="n">
        <v>2</v>
      </c>
      <c r="G1984" s="54" t="n">
        <v>0.0350000001</v>
      </c>
      <c r="H1984" s="54" t="n">
        <v>0.0350000001</v>
      </c>
      <c r="I1984" s="54" t="n">
        <v>0.404967606</v>
      </c>
      <c r="J1984" s="54" t="n">
        <v>-54.3539162</v>
      </c>
      <c r="K1984" s="54" t="n">
        <v>56.1385918</v>
      </c>
      <c r="L1984" s="54" t="n">
        <v>0</v>
      </c>
      <c r="M1984" s="54" t="n">
        <v>34.2671661</v>
      </c>
      <c r="N1984" s="54" t="n">
        <v>1.63545513</v>
      </c>
      <c r="O1984" s="54" t="n">
        <v>-1.15979636</v>
      </c>
      <c r="P1984" s="52" t="inlineStr">
        <is>
          <t>Flat</t>
        </is>
      </c>
      <c r="Q1984" s="52" t="inlineStr">
        <is>
          <t>Metal</t>
        </is>
      </c>
      <c r="R1984" s="54" t="n">
        <v>0.45</v>
      </c>
      <c r="S1984" s="54" t="n">
        <v>0.35</v>
      </c>
      <c r="T1984" s="54" t="n">
        <v>0.15</v>
      </c>
      <c r="U1984" s="54" t="n">
        <v>0</v>
      </c>
      <c r="V1984" s="52" t="inlineStr">
        <is>
          <t>No</t>
        </is>
      </c>
      <c r="W1984" s="52" t="inlineStr">
        <is>
          <t>No</t>
        </is>
      </c>
      <c r="X1984" s="52" t="inlineStr">
        <is>
          <t>-</t>
        </is>
      </c>
      <c r="Y1984" s="52" t="inlineStr">
        <is>
          <t>One turn of a concertina coil</t>
        </is>
      </c>
    </row>
    <row r="1985" outlineLevel="1">
      <c r="A1985" s="52" t="inlineStr">
        <is>
          <t>BASE-608</t>
        </is>
      </c>
      <c r="B1985" s="52" t="inlineStr">
        <is>
          <t>Base</t>
        </is>
      </c>
      <c r="C1985" s="58" t="inlineStr">
        <is>
          <t>Cylinder</t>
        </is>
      </c>
      <c r="D1985" s="60" t="inlineStr">
        <is>
          <t>Razor strand</t>
        </is>
      </c>
      <c r="E1985" s="52" t="inlineStr">
        <is>
          <t>BASE-246</t>
        </is>
      </c>
      <c r="F1985" s="52" t="n">
        <v>2</v>
      </c>
      <c r="G1985" s="54" t="n">
        <v>0.0299999993</v>
      </c>
      <c r="H1985" s="54" t="n">
        <v>0.0299999993</v>
      </c>
      <c r="I1985" s="54" t="n">
        <v>3.99075389</v>
      </c>
      <c r="J1985" s="54" t="n">
        <v>0</v>
      </c>
      <c r="K1985" s="54" t="n">
        <v>5.88785172</v>
      </c>
      <c r="L1985" s="54" t="n">
        <v>0</v>
      </c>
      <c r="M1985" s="54" t="n">
        <v>33.7623444</v>
      </c>
      <c r="N1985" s="54" t="n">
        <v>2.0999999</v>
      </c>
      <c r="O1985" s="54" t="n">
        <v>-3.48176003</v>
      </c>
      <c r="P1985" s="52" t="inlineStr">
        <is>
          <t>Flat</t>
        </is>
      </c>
      <c r="Q1985" s="52" t="inlineStr">
        <is>
          <t>Metal</t>
        </is>
      </c>
      <c r="R1985" s="54" t="n">
        <v>0.45</v>
      </c>
      <c r="S1985" s="54" t="n">
        <v>0.35</v>
      </c>
      <c r="T1985" s="54" t="n">
        <v>0.15</v>
      </c>
      <c r="U1985" s="54" t="n">
        <v>0</v>
      </c>
      <c r="V1985" s="52" t="inlineStr">
        <is>
          <t>No</t>
        </is>
      </c>
      <c r="W1985" s="52" t="inlineStr">
        <is>
          <t>No</t>
        </is>
      </c>
      <c r="X1985" s="52" t="inlineStr">
        <is>
          <t>-</t>
        </is>
      </c>
      <c r="Y1985" s="52" t="inlineStr">
        <is>
          <t>Strand tying neighbouring coils</t>
        </is>
      </c>
    </row>
    <row r="1986" outlineLevel="1">
      <c r="A1986" s="52" t="inlineStr">
        <is>
          <t>BASE-609</t>
        </is>
      </c>
      <c r="B1986" s="52" t="inlineStr">
        <is>
          <t>Base</t>
        </is>
      </c>
      <c r="C1986" s="53" t="inlineStr">
        <is>
          <t>Group</t>
        </is>
      </c>
      <c r="D1986" s="57" t="inlineStr">
        <is>
          <t>Guard tower 1</t>
        </is>
      </c>
      <c r="E1986" s="52" t="inlineStr">
        <is>
          <t>BASE-00</t>
        </is>
      </c>
      <c r="F1986" s="52" t="n">
        <v>1</v>
      </c>
      <c r="G1986" s="54" t="n">
        <v>1</v>
      </c>
      <c r="H1986" s="54" t="n">
        <v>1</v>
      </c>
      <c r="I1986" s="54" t="n">
        <v>1</v>
      </c>
      <c r="J1986" s="54" t="n">
        <v>0</v>
      </c>
      <c r="K1986" s="54" t="n">
        <v>-150</v>
      </c>
      <c r="L1986" s="54" t="n">
        <v>0</v>
      </c>
      <c r="M1986" s="54" t="n">
        <v>16.1999989</v>
      </c>
      <c r="N1986" s="54" t="n">
        <v>-0.300000012</v>
      </c>
      <c r="O1986" s="54" t="n">
        <v>28.0592251</v>
      </c>
      <c r="P1986" s="52" t="inlineStr">
        <is>
          <t>-</t>
        </is>
      </c>
      <c r="Q1986" s="52" t="inlineStr">
        <is>
          <t>Plain</t>
        </is>
      </c>
      <c r="R1986" s="54" t="n">
        <v>0.5</v>
      </c>
      <c r="S1986" s="54" t="n">
        <v>0</v>
      </c>
      <c r="T1986" s="54" t="n">
        <v>0.2</v>
      </c>
      <c r="U1986" s="54" t="n">
        <v>0</v>
      </c>
      <c r="V1986" s="52" t="inlineStr">
        <is>
          <t>No</t>
        </is>
      </c>
      <c r="W1986" s="52" t="inlineStr">
        <is>
          <t>Yes</t>
        </is>
      </c>
      <c r="X1986" s="52" t="inlineStr">
        <is>
          <t>-</t>
        </is>
      </c>
      <c r="Y1986" s="52" t="inlineStr">
        <is>
          <t>Perimeter guard tower; local +Z points into the base</t>
        </is>
      </c>
    </row>
    <row r="1987" outlineLevel="1">
      <c r="A1987" s="52" t="inlineStr">
        <is>
          <t>BASE-610</t>
        </is>
      </c>
      <c r="B1987" s="52" t="inlineStr">
        <is>
          <t>Base</t>
        </is>
      </c>
      <c r="C1987" s="58" t="inlineStr">
        <is>
          <t>Cylinder</t>
        </is>
      </c>
      <c r="D1987" s="60" t="inlineStr">
        <is>
          <t>Tower leg</t>
        </is>
      </c>
      <c r="E1987" s="52" t="inlineStr">
        <is>
          <t>BASE-609</t>
        </is>
      </c>
      <c r="F1987" s="52" t="n">
        <v>2</v>
      </c>
      <c r="G1987" s="54" t="n">
        <v>0.159999996</v>
      </c>
      <c r="H1987" s="54" t="n">
        <v>0.159999996</v>
      </c>
      <c r="I1987" s="54" t="n">
        <v>4.20377827</v>
      </c>
      <c r="J1987" s="54" t="n">
        <v>-87.57059479999999</v>
      </c>
      <c r="K1987" s="54" t="n">
        <v>-135</v>
      </c>
      <c r="L1987" s="54" t="n">
        <v>0</v>
      </c>
      <c r="M1987" s="54" t="n">
        <v>1.09299994</v>
      </c>
      <c r="N1987" s="54" t="n">
        <v>1.89999998</v>
      </c>
      <c r="O1987" s="54" t="n">
        <v>1.09299994</v>
      </c>
      <c r="P1987" s="52" t="inlineStr">
        <is>
          <t>Gouraud</t>
        </is>
      </c>
      <c r="Q1987" s="52" t="inlineStr">
        <is>
          <t>Paint</t>
        </is>
      </c>
      <c r="R1987" s="54" t="n">
        <v>0.45</v>
      </c>
      <c r="S1987" s="54" t="n">
        <v>0.6</v>
      </c>
      <c r="T1987" s="54" t="n">
        <v>0.24</v>
      </c>
      <c r="U1987" s="54" t="n">
        <v>0</v>
      </c>
      <c r="V1987" s="52" t="inlineStr">
        <is>
          <t>No</t>
        </is>
      </c>
      <c r="W1987" s="52" t="inlineStr">
        <is>
          <t>No</t>
        </is>
      </c>
      <c r="X1987" s="52" t="inlineStr">
        <is>
          <t>-</t>
        </is>
      </c>
      <c r="Y1987" s="52" t="inlineStr">
        <is>
          <t>Steel leg</t>
        </is>
      </c>
    </row>
    <row r="1988" outlineLevel="1">
      <c r="A1988" s="52" t="inlineStr">
        <is>
          <t>BASE-611</t>
        </is>
      </c>
      <c r="B1988" s="52" t="inlineStr">
        <is>
          <t>Base</t>
        </is>
      </c>
      <c r="C1988" s="58" t="inlineStr">
        <is>
          <t>Cylinder</t>
        </is>
      </c>
      <c r="D1988" s="60" t="inlineStr">
        <is>
          <t>Tower leg</t>
        </is>
      </c>
      <c r="E1988" s="52" t="inlineStr">
        <is>
          <t>BASE-609</t>
        </is>
      </c>
      <c r="F1988" s="52" t="n">
        <v>2</v>
      </c>
      <c r="G1988" s="54" t="n">
        <v>0.159999996</v>
      </c>
      <c r="H1988" s="54" t="n">
        <v>0.159999996</v>
      </c>
      <c r="I1988" s="54" t="n">
        <v>4.20377827</v>
      </c>
      <c r="J1988" s="54" t="n">
        <v>-87.57059479999999</v>
      </c>
      <c r="K1988" s="54" t="n">
        <v>-45</v>
      </c>
      <c r="L1988" s="54" t="n">
        <v>0</v>
      </c>
      <c r="M1988" s="54" t="n">
        <v>1.09299994</v>
      </c>
      <c r="N1988" s="54" t="n">
        <v>1.89999998</v>
      </c>
      <c r="O1988" s="54" t="n">
        <v>-1.09299994</v>
      </c>
      <c r="P1988" s="52" t="inlineStr">
        <is>
          <t>Gouraud</t>
        </is>
      </c>
      <c r="Q1988" s="52" t="inlineStr">
        <is>
          <t>Paint</t>
        </is>
      </c>
      <c r="R1988" s="54" t="n">
        <v>0.45</v>
      </c>
      <c r="S1988" s="54" t="n">
        <v>0.6</v>
      </c>
      <c r="T1988" s="54" t="n">
        <v>0.24</v>
      </c>
      <c r="U1988" s="54" t="n">
        <v>0</v>
      </c>
      <c r="V1988" s="52" t="inlineStr">
        <is>
          <t>No</t>
        </is>
      </c>
      <c r="W1988" s="52" t="inlineStr">
        <is>
          <t>No</t>
        </is>
      </c>
      <c r="X1988" s="52" t="inlineStr">
        <is>
          <t>-</t>
        </is>
      </c>
      <c r="Y1988" s="52" t="inlineStr">
        <is>
          <t>Steel leg</t>
        </is>
      </c>
    </row>
    <row r="1989" outlineLevel="1">
      <c r="A1989" s="52" t="inlineStr">
        <is>
          <t>BASE-612</t>
        </is>
      </c>
      <c r="B1989" s="52" t="inlineStr">
        <is>
          <t>Base</t>
        </is>
      </c>
      <c r="C1989" s="58" t="inlineStr">
        <is>
          <t>Cylinder</t>
        </is>
      </c>
      <c r="D1989" s="60" t="inlineStr">
        <is>
          <t>Tower leg</t>
        </is>
      </c>
      <c r="E1989" s="52" t="inlineStr">
        <is>
          <t>BASE-609</t>
        </is>
      </c>
      <c r="F1989" s="52" t="n">
        <v>2</v>
      </c>
      <c r="G1989" s="54" t="n">
        <v>0.159999996</v>
      </c>
      <c r="H1989" s="54" t="n">
        <v>0.159999996</v>
      </c>
      <c r="I1989" s="54" t="n">
        <v>4.20377827</v>
      </c>
      <c r="J1989" s="54" t="n">
        <v>-87.57059479999999</v>
      </c>
      <c r="K1989" s="54" t="n">
        <v>45</v>
      </c>
      <c r="L1989" s="54" t="n">
        <v>0</v>
      </c>
      <c r="M1989" s="54" t="n">
        <v>-1.09299994</v>
      </c>
      <c r="N1989" s="54" t="n">
        <v>1.89999998</v>
      </c>
      <c r="O1989" s="54" t="n">
        <v>-1.09299994</v>
      </c>
      <c r="P1989" s="52" t="inlineStr">
        <is>
          <t>Gouraud</t>
        </is>
      </c>
      <c r="Q1989" s="52" t="inlineStr">
        <is>
          <t>Paint</t>
        </is>
      </c>
      <c r="R1989" s="54" t="n">
        <v>0.45</v>
      </c>
      <c r="S1989" s="54" t="n">
        <v>0.6</v>
      </c>
      <c r="T1989" s="54" t="n">
        <v>0.24</v>
      </c>
      <c r="U1989" s="54" t="n">
        <v>0</v>
      </c>
      <c r="V1989" s="52" t="inlineStr">
        <is>
          <t>No</t>
        </is>
      </c>
      <c r="W1989" s="52" t="inlineStr">
        <is>
          <t>No</t>
        </is>
      </c>
      <c r="X1989" s="52" t="inlineStr">
        <is>
          <t>-</t>
        </is>
      </c>
      <c r="Y1989" s="52" t="inlineStr">
        <is>
          <t>Steel leg</t>
        </is>
      </c>
    </row>
    <row r="1990" outlineLevel="1">
      <c r="A1990" s="52" t="inlineStr">
        <is>
          <t>BASE-613</t>
        </is>
      </c>
      <c r="B1990" s="52" t="inlineStr">
        <is>
          <t>Base</t>
        </is>
      </c>
      <c r="C1990" s="58" t="inlineStr">
        <is>
          <t>Cylinder</t>
        </is>
      </c>
      <c r="D1990" s="60" t="inlineStr">
        <is>
          <t>Tower leg</t>
        </is>
      </c>
      <c r="E1990" s="52" t="inlineStr">
        <is>
          <t>BASE-609</t>
        </is>
      </c>
      <c r="F1990" s="52" t="n">
        <v>2</v>
      </c>
      <c r="G1990" s="54" t="n">
        <v>0.159999996</v>
      </c>
      <c r="H1990" s="54" t="n">
        <v>0.159999996</v>
      </c>
      <c r="I1990" s="54" t="n">
        <v>4.20377827</v>
      </c>
      <c r="J1990" s="54" t="n">
        <v>-87.57059479999999</v>
      </c>
      <c r="K1990" s="54" t="n">
        <v>135</v>
      </c>
      <c r="L1990" s="54" t="n">
        <v>0</v>
      </c>
      <c r="M1990" s="54" t="n">
        <v>-1.09299994</v>
      </c>
      <c r="N1990" s="54" t="n">
        <v>1.89999998</v>
      </c>
      <c r="O1990" s="54" t="n">
        <v>1.09299994</v>
      </c>
      <c r="P1990" s="52" t="inlineStr">
        <is>
          <t>Gouraud</t>
        </is>
      </c>
      <c r="Q1990" s="52" t="inlineStr">
        <is>
          <t>Paint</t>
        </is>
      </c>
      <c r="R1990" s="54" t="n">
        <v>0.45</v>
      </c>
      <c r="S1990" s="54" t="n">
        <v>0.6</v>
      </c>
      <c r="T1990" s="54" t="n">
        <v>0.24</v>
      </c>
      <c r="U1990" s="54" t="n">
        <v>0</v>
      </c>
      <c r="V1990" s="52" t="inlineStr">
        <is>
          <t>No</t>
        </is>
      </c>
      <c r="W1990" s="52" t="inlineStr">
        <is>
          <t>No</t>
        </is>
      </c>
      <c r="X1990" s="52" t="inlineStr">
        <is>
          <t>-</t>
        </is>
      </c>
      <c r="Y1990" s="52" t="inlineStr">
        <is>
          <t>Steel leg</t>
        </is>
      </c>
    </row>
    <row r="1991" outlineLevel="1">
      <c r="A1991" s="52" t="inlineStr">
        <is>
          <t>BASE-614</t>
        </is>
      </c>
      <c r="B1991" s="52" t="inlineStr">
        <is>
          <t>Base</t>
        </is>
      </c>
      <c r="C1991" s="58" t="inlineStr">
        <is>
          <t>Cylinder</t>
        </is>
      </c>
      <c r="D1991" s="60" t="inlineStr">
        <is>
          <t>Tower brace</t>
        </is>
      </c>
      <c r="E1991" s="52" t="inlineStr">
        <is>
          <t>BASE-609</t>
        </is>
      </c>
      <c r="F1991" s="52" t="n">
        <v>2</v>
      </c>
      <c r="G1991" s="54" t="n">
        <v>0.0700000003</v>
      </c>
      <c r="H1991" s="54" t="n">
        <v>0.0700000003</v>
      </c>
      <c r="I1991" s="54" t="n">
        <v>3.79609942</v>
      </c>
      <c r="J1991" s="54" t="n">
        <v>-54.7486305</v>
      </c>
      <c r="K1991" s="54" t="n">
        <v>-177.56723</v>
      </c>
      <c r="L1991" s="54" t="n">
        <v>0</v>
      </c>
      <c r="M1991" s="54" t="n">
        <v>1.09450006</v>
      </c>
      <c r="N1991" s="54" t="n">
        <v>1.85000002</v>
      </c>
      <c r="O1991" s="54" t="n">
        <v>0.0465000272</v>
      </c>
      <c r="P1991" s="52" t="inlineStr">
        <is>
          <t>Gouraud</t>
        </is>
      </c>
      <c r="Q1991" s="52" t="inlineStr">
        <is>
          <t>Paint</t>
        </is>
      </c>
      <c r="R1991" s="54" t="n">
        <v>0.45</v>
      </c>
      <c r="S1991" s="54" t="n">
        <v>0.6</v>
      </c>
      <c r="T1991" s="54" t="n">
        <v>0.24</v>
      </c>
      <c r="U1991" s="54" t="n">
        <v>0</v>
      </c>
      <c r="V1991" s="52" t="inlineStr">
        <is>
          <t>No</t>
        </is>
      </c>
      <c r="W1991" s="52" t="inlineStr">
        <is>
          <t>No</t>
        </is>
      </c>
      <c r="X1991" s="52" t="inlineStr">
        <is>
          <t>-</t>
        </is>
      </c>
      <c r="Y1991" s="52" t="inlineStr">
        <is>
          <t>Cross brace</t>
        </is>
      </c>
    </row>
    <row r="1992" outlineLevel="1">
      <c r="A1992" s="52" t="inlineStr">
        <is>
          <t>BASE-615</t>
        </is>
      </c>
      <c r="B1992" s="52" t="inlineStr">
        <is>
          <t>Base</t>
        </is>
      </c>
      <c r="C1992" s="58" t="inlineStr">
        <is>
          <t>Cylinder</t>
        </is>
      </c>
      <c r="D1992" s="60" t="inlineStr">
        <is>
          <t>Tower brace</t>
        </is>
      </c>
      <c r="E1992" s="52" t="inlineStr">
        <is>
          <t>BASE-609</t>
        </is>
      </c>
      <c r="F1992" s="52" t="n">
        <v>2</v>
      </c>
      <c r="G1992" s="54" t="n">
        <v>0.0700000003</v>
      </c>
      <c r="H1992" s="54" t="n">
        <v>0.0700000003</v>
      </c>
      <c r="I1992" s="54" t="n">
        <v>3.79609942</v>
      </c>
      <c r="J1992" s="54" t="n">
        <v>-54.7486305</v>
      </c>
      <c r="K1992" s="54" t="n">
        <v>-87.5672302</v>
      </c>
      <c r="L1992" s="54" t="n">
        <v>0</v>
      </c>
      <c r="M1992" s="54" t="n">
        <v>0.0465000272</v>
      </c>
      <c r="N1992" s="54" t="n">
        <v>1.85000002</v>
      </c>
      <c r="O1992" s="54" t="n">
        <v>-1.09450006</v>
      </c>
      <c r="P1992" s="52" t="inlineStr">
        <is>
          <t>Gouraud</t>
        </is>
      </c>
      <c r="Q1992" s="52" t="inlineStr">
        <is>
          <t>Paint</t>
        </is>
      </c>
      <c r="R1992" s="54" t="n">
        <v>0.45</v>
      </c>
      <c r="S1992" s="54" t="n">
        <v>0.6</v>
      </c>
      <c r="T1992" s="54" t="n">
        <v>0.24</v>
      </c>
      <c r="U1992" s="54" t="n">
        <v>0</v>
      </c>
      <c r="V1992" s="52" t="inlineStr">
        <is>
          <t>No</t>
        </is>
      </c>
      <c r="W1992" s="52" t="inlineStr">
        <is>
          <t>No</t>
        </is>
      </c>
      <c r="X1992" s="52" t="inlineStr">
        <is>
          <t>-</t>
        </is>
      </c>
      <c r="Y1992" s="52" t="inlineStr">
        <is>
          <t>Cross brace</t>
        </is>
      </c>
    </row>
    <row r="1993" outlineLevel="1">
      <c r="A1993" s="52" t="inlineStr">
        <is>
          <t>BASE-616</t>
        </is>
      </c>
      <c r="B1993" s="52" t="inlineStr">
        <is>
          <t>Base</t>
        </is>
      </c>
      <c r="C1993" s="58" t="inlineStr">
        <is>
          <t>Cylinder</t>
        </is>
      </c>
      <c r="D1993" s="60" t="inlineStr">
        <is>
          <t>Tower brace</t>
        </is>
      </c>
      <c r="E1993" s="52" t="inlineStr">
        <is>
          <t>BASE-609</t>
        </is>
      </c>
      <c r="F1993" s="52" t="n">
        <v>2</v>
      </c>
      <c r="G1993" s="54" t="n">
        <v>0.0700000003</v>
      </c>
      <c r="H1993" s="54" t="n">
        <v>0.0700000003</v>
      </c>
      <c r="I1993" s="54" t="n">
        <v>3.79609942</v>
      </c>
      <c r="J1993" s="54" t="n">
        <v>-54.7486305</v>
      </c>
      <c r="K1993" s="54" t="n">
        <v>2.43275809</v>
      </c>
      <c r="L1993" s="54" t="n">
        <v>0</v>
      </c>
      <c r="M1993" s="54" t="n">
        <v>-1.09450006</v>
      </c>
      <c r="N1993" s="54" t="n">
        <v>1.85000002</v>
      </c>
      <c r="O1993" s="54" t="n">
        <v>-0.0465000272</v>
      </c>
      <c r="P1993" s="52" t="inlineStr">
        <is>
          <t>Gouraud</t>
        </is>
      </c>
      <c r="Q1993" s="52" t="inlineStr">
        <is>
          <t>Paint</t>
        </is>
      </c>
      <c r="R1993" s="54" t="n">
        <v>0.45</v>
      </c>
      <c r="S1993" s="54" t="n">
        <v>0.6</v>
      </c>
      <c r="T1993" s="54" t="n">
        <v>0.24</v>
      </c>
      <c r="U1993" s="54" t="n">
        <v>0</v>
      </c>
      <c r="V1993" s="52" t="inlineStr">
        <is>
          <t>No</t>
        </is>
      </c>
      <c r="W1993" s="52" t="inlineStr">
        <is>
          <t>No</t>
        </is>
      </c>
      <c r="X1993" s="52" t="inlineStr">
        <is>
          <t>-</t>
        </is>
      </c>
      <c r="Y1993" s="52" t="inlineStr">
        <is>
          <t>Cross brace</t>
        </is>
      </c>
    </row>
    <row r="1994" outlineLevel="1">
      <c r="A1994" s="52" t="inlineStr">
        <is>
          <t>BASE-617</t>
        </is>
      </c>
      <c r="B1994" s="52" t="inlineStr">
        <is>
          <t>Base</t>
        </is>
      </c>
      <c r="C1994" s="58" t="inlineStr">
        <is>
          <t>Cylinder</t>
        </is>
      </c>
      <c r="D1994" s="60" t="inlineStr">
        <is>
          <t>Tower brace</t>
        </is>
      </c>
      <c r="E1994" s="52" t="inlineStr">
        <is>
          <t>BASE-609</t>
        </is>
      </c>
      <c r="F1994" s="52" t="n">
        <v>2</v>
      </c>
      <c r="G1994" s="54" t="n">
        <v>0.0700000003</v>
      </c>
      <c r="H1994" s="54" t="n">
        <v>0.0700000003</v>
      </c>
      <c r="I1994" s="54" t="n">
        <v>3.79609942</v>
      </c>
      <c r="J1994" s="54" t="n">
        <v>-54.7486305</v>
      </c>
      <c r="K1994" s="54" t="n">
        <v>92.4327545</v>
      </c>
      <c r="L1994" s="54" t="n">
        <v>0</v>
      </c>
      <c r="M1994" s="54" t="n">
        <v>-0.0465000272</v>
      </c>
      <c r="N1994" s="54" t="n">
        <v>1.85000002</v>
      </c>
      <c r="O1994" s="54" t="n">
        <v>1.09450006</v>
      </c>
      <c r="P1994" s="52" t="inlineStr">
        <is>
          <t>Gouraud</t>
        </is>
      </c>
      <c r="Q1994" s="52" t="inlineStr">
        <is>
          <t>Paint</t>
        </is>
      </c>
      <c r="R1994" s="54" t="n">
        <v>0.45</v>
      </c>
      <c r="S1994" s="54" t="n">
        <v>0.6</v>
      </c>
      <c r="T1994" s="54" t="n">
        <v>0.24</v>
      </c>
      <c r="U1994" s="54" t="n">
        <v>0</v>
      </c>
      <c r="V1994" s="52" t="inlineStr">
        <is>
          <t>No</t>
        </is>
      </c>
      <c r="W1994" s="52" t="inlineStr">
        <is>
          <t>No</t>
        </is>
      </c>
      <c r="X1994" s="52" t="inlineStr">
        <is>
          <t>-</t>
        </is>
      </c>
      <c r="Y1994" s="52" t="inlineStr">
        <is>
          <t>Cross brace</t>
        </is>
      </c>
    </row>
    <row r="1995" outlineLevel="1">
      <c r="A1995" s="52" t="inlineStr">
        <is>
          <t>BASE-618</t>
        </is>
      </c>
      <c r="B1995" s="52" t="inlineStr">
        <is>
          <t>Base</t>
        </is>
      </c>
      <c r="C1995" s="63" t="inlineStr">
        <is>
          <t>Cube</t>
        </is>
      </c>
      <c r="D1995" s="60" t="inlineStr">
        <is>
          <t>Platform</t>
        </is>
      </c>
      <c r="E1995" s="52" t="inlineStr">
        <is>
          <t>BASE-609</t>
        </is>
      </c>
      <c r="F1995" s="52" t="n">
        <v>2</v>
      </c>
      <c r="G1995" s="54" t="n">
        <v>2.9000001</v>
      </c>
      <c r="H1995" s="54" t="n">
        <v>0.140000001</v>
      </c>
      <c r="I1995" s="54" t="n">
        <v>2.9000001</v>
      </c>
      <c r="J1995" s="54" t="n">
        <v>0</v>
      </c>
      <c r="K1995" s="54" t="n">
        <v>0</v>
      </c>
      <c r="L1995" s="54" t="n">
        <v>0</v>
      </c>
      <c r="M1995" s="54" t="n">
        <v>0</v>
      </c>
      <c r="N1995" s="54" t="n">
        <v>4.07000017</v>
      </c>
      <c r="O1995" s="54" t="n">
        <v>0</v>
      </c>
      <c r="P1995" s="52" t="inlineStr">
        <is>
          <t>Gouraud</t>
        </is>
      </c>
      <c r="Q1995" s="52" t="inlineStr">
        <is>
          <t>Wood</t>
        </is>
      </c>
      <c r="R1995" s="54" t="n">
        <v>0.75</v>
      </c>
      <c r="S1995" s="54" t="n">
        <v>0</v>
      </c>
      <c r="T1995" s="54" t="n">
        <v>0.28</v>
      </c>
      <c r="U1995" s="54" t="n">
        <v>0</v>
      </c>
      <c r="V1995" s="52" t="inlineStr">
        <is>
          <t>No</t>
        </is>
      </c>
      <c r="W1995" s="52" t="inlineStr">
        <is>
          <t>Yes</t>
        </is>
      </c>
      <c r="X1995" s="52" t="inlineStr">
        <is>
          <t>-</t>
        </is>
      </c>
      <c r="Y1995" s="52" t="inlineStr">
        <is>
          <t>Guard platform</t>
        </is>
      </c>
    </row>
    <row r="1996" outlineLevel="1">
      <c r="A1996" s="52" t="inlineStr">
        <is>
          <t>BASE-619</t>
        </is>
      </c>
      <c r="B1996" s="52" t="inlineStr">
        <is>
          <t>Base</t>
        </is>
      </c>
      <c r="C1996" s="63" t="inlineStr">
        <is>
          <t>Cube</t>
        </is>
      </c>
      <c r="D1996" s="60" t="inlineStr">
        <is>
          <t>Parapet front</t>
        </is>
      </c>
      <c r="E1996" s="52" t="inlineStr">
        <is>
          <t>BASE-609</t>
        </is>
      </c>
      <c r="F1996" s="52" t="n">
        <v>2</v>
      </c>
      <c r="G1996" s="54" t="n">
        <v>2.9000001</v>
      </c>
      <c r="H1996" s="54" t="n">
        <v>0.949999988</v>
      </c>
      <c r="I1996" s="54" t="n">
        <v>0.5</v>
      </c>
      <c r="J1996" s="54" t="n">
        <v>0</v>
      </c>
      <c r="K1996" s="54" t="n">
        <v>0</v>
      </c>
      <c r="L1996" s="54" t="n">
        <v>0</v>
      </c>
      <c r="M1996" s="54" t="n">
        <v>0</v>
      </c>
      <c r="N1996" s="54" t="n">
        <v>4.61999989</v>
      </c>
      <c r="O1996" s="54" t="n">
        <v>1.20000005</v>
      </c>
      <c r="P1996" s="52" t="inlineStr">
        <is>
          <t>Gouraud</t>
        </is>
      </c>
      <c r="Q1996" s="52" t="inlineStr">
        <is>
          <t>Sand</t>
        </is>
      </c>
      <c r="R1996" s="54" t="n">
        <v>0.95</v>
      </c>
      <c r="S1996" s="54" t="n">
        <v>0</v>
      </c>
      <c r="T1996" s="54" t="n">
        <v>0.25</v>
      </c>
      <c r="U1996" s="54" t="n">
        <v>0</v>
      </c>
      <c r="V1996" s="52" t="inlineStr">
        <is>
          <t>No</t>
        </is>
      </c>
      <c r="W1996" s="52" t="inlineStr">
        <is>
          <t>Yes</t>
        </is>
      </c>
      <c r="X1996" s="52" t="inlineStr">
        <is>
          <t>-</t>
        </is>
      </c>
      <c r="Y1996" s="52" t="inlineStr">
        <is>
          <t>Sandbag parapet, front</t>
        </is>
      </c>
    </row>
    <row r="1997" outlineLevel="1">
      <c r="A1997" s="52" t="inlineStr">
        <is>
          <t>BASE-620</t>
        </is>
      </c>
      <c r="B1997" s="52" t="inlineStr">
        <is>
          <t>Base</t>
        </is>
      </c>
      <c r="C1997" s="63" t="inlineStr">
        <is>
          <t>Cube</t>
        </is>
      </c>
      <c r="D1997" s="60" t="inlineStr">
        <is>
          <t>Parapet side</t>
        </is>
      </c>
      <c r="E1997" s="52" t="inlineStr">
        <is>
          <t>BASE-609</t>
        </is>
      </c>
      <c r="F1997" s="52" t="n">
        <v>2</v>
      </c>
      <c r="G1997" s="54" t="n">
        <v>0.5</v>
      </c>
      <c r="H1997" s="54" t="n">
        <v>0.949999988</v>
      </c>
      <c r="I1997" s="54" t="n">
        <v>2</v>
      </c>
      <c r="J1997" s="54" t="n">
        <v>0</v>
      </c>
      <c r="K1997" s="54" t="n">
        <v>0</v>
      </c>
      <c r="L1997" s="54" t="n">
        <v>0</v>
      </c>
      <c r="M1997" s="54" t="n">
        <v>1.20000005</v>
      </c>
      <c r="N1997" s="54" t="n">
        <v>4.61999989</v>
      </c>
      <c r="O1997" s="54" t="n">
        <v>0</v>
      </c>
      <c r="P1997" s="52" t="inlineStr">
        <is>
          <t>Gouraud</t>
        </is>
      </c>
      <c r="Q1997" s="52" t="inlineStr">
        <is>
          <t>Sand</t>
        </is>
      </c>
      <c r="R1997" s="54" t="n">
        <v>0.95</v>
      </c>
      <c r="S1997" s="54" t="n">
        <v>0</v>
      </c>
      <c r="T1997" s="54" t="n">
        <v>0.25</v>
      </c>
      <c r="U1997" s="54" t="n">
        <v>0</v>
      </c>
      <c r="V1997" s="52" t="inlineStr">
        <is>
          <t>No</t>
        </is>
      </c>
      <c r="W1997" s="52" t="inlineStr">
        <is>
          <t>Yes</t>
        </is>
      </c>
      <c r="X1997" s="52" t="inlineStr">
        <is>
          <t>-</t>
        </is>
      </c>
      <c r="Y1997" s="52" t="inlineStr">
        <is>
          <t>Sandbag parapet, east</t>
        </is>
      </c>
    </row>
    <row r="1998" outlineLevel="1">
      <c r="A1998" s="52" t="inlineStr">
        <is>
          <t>BASE-621</t>
        </is>
      </c>
      <c r="B1998" s="52" t="inlineStr">
        <is>
          <t>Base</t>
        </is>
      </c>
      <c r="C1998" s="63" t="inlineStr">
        <is>
          <t>Cube</t>
        </is>
      </c>
      <c r="D1998" s="60" t="inlineStr">
        <is>
          <t>Parapet side</t>
        </is>
      </c>
      <c r="E1998" s="52" t="inlineStr">
        <is>
          <t>BASE-609</t>
        </is>
      </c>
      <c r="F1998" s="52" t="n">
        <v>2</v>
      </c>
      <c r="G1998" s="54" t="n">
        <v>0.5</v>
      </c>
      <c r="H1998" s="54" t="n">
        <v>0.949999988</v>
      </c>
      <c r="I1998" s="54" t="n">
        <v>2</v>
      </c>
      <c r="J1998" s="54" t="n">
        <v>0</v>
      </c>
      <c r="K1998" s="54" t="n">
        <v>0</v>
      </c>
      <c r="L1998" s="54" t="n">
        <v>0</v>
      </c>
      <c r="M1998" s="54" t="n">
        <v>-1.20000005</v>
      </c>
      <c r="N1998" s="54" t="n">
        <v>4.61999989</v>
      </c>
      <c r="O1998" s="54" t="n">
        <v>0</v>
      </c>
      <c r="P1998" s="52" t="inlineStr">
        <is>
          <t>Gouraud</t>
        </is>
      </c>
      <c r="Q1998" s="52" t="inlineStr">
        <is>
          <t>Sand</t>
        </is>
      </c>
      <c r="R1998" s="54" t="n">
        <v>0.95</v>
      </c>
      <c r="S1998" s="54" t="n">
        <v>0</v>
      </c>
      <c r="T1998" s="54" t="n">
        <v>0.25</v>
      </c>
      <c r="U1998" s="54" t="n">
        <v>0</v>
      </c>
      <c r="V1998" s="52" t="inlineStr">
        <is>
          <t>No</t>
        </is>
      </c>
      <c r="W1998" s="52" t="inlineStr">
        <is>
          <t>Yes</t>
        </is>
      </c>
      <c r="X1998" s="52" t="inlineStr">
        <is>
          <t>-</t>
        </is>
      </c>
      <c r="Y1998" s="52" t="inlineStr">
        <is>
          <t>Sandbag parapet, west</t>
        </is>
      </c>
    </row>
    <row r="1999" outlineLevel="1">
      <c r="A1999" s="52" t="inlineStr">
        <is>
          <t>BASE-622</t>
        </is>
      </c>
      <c r="B1999" s="52" t="inlineStr">
        <is>
          <t>Base</t>
        </is>
      </c>
      <c r="C1999" s="63" t="inlineStr">
        <is>
          <t>Cube</t>
        </is>
      </c>
      <c r="D1999" s="60" t="inlineStr">
        <is>
          <t>Parapet cap</t>
        </is>
      </c>
      <c r="E1999" s="52" t="inlineStr">
        <is>
          <t>BASE-609</t>
        </is>
      </c>
      <c r="F1999" s="52" t="n">
        <v>2</v>
      </c>
      <c r="G1999" s="54" t="n">
        <v>2.9000001</v>
      </c>
      <c r="H1999" s="54" t="n">
        <v>0.140000001</v>
      </c>
      <c r="I1999" s="54" t="n">
        <v>0.5</v>
      </c>
      <c r="J1999" s="54" t="n">
        <v>0</v>
      </c>
      <c r="K1999" s="54" t="n">
        <v>0</v>
      </c>
      <c r="L1999" s="54" t="n">
        <v>0</v>
      </c>
      <c r="M1999" s="54" t="n">
        <v>0</v>
      </c>
      <c r="N1999" s="54" t="n">
        <v>5.17000008</v>
      </c>
      <c r="O1999" s="54" t="n">
        <v>1.20000005</v>
      </c>
      <c r="P1999" s="52" t="inlineStr">
        <is>
          <t>Gouraud</t>
        </is>
      </c>
      <c r="Q1999" s="52" t="inlineStr">
        <is>
          <t>Sand</t>
        </is>
      </c>
      <c r="R1999" s="54" t="n">
        <v>0.95</v>
      </c>
      <c r="S1999" s="54" t="n">
        <v>0</v>
      </c>
      <c r="T1999" s="54" t="n">
        <v>0.25</v>
      </c>
      <c r="U1999" s="54" t="n">
        <v>0</v>
      </c>
      <c r="V1999" s="52" t="inlineStr">
        <is>
          <t>No</t>
        </is>
      </c>
      <c r="W1999" s="52" t="inlineStr">
        <is>
          <t>Yes</t>
        </is>
      </c>
      <c r="X1999" s="52" t="inlineStr">
        <is>
          <t>-</t>
        </is>
      </c>
      <c r="Y1999" s="52" t="inlineStr">
        <is>
          <t>Top course</t>
        </is>
      </c>
    </row>
    <row r="2000" outlineLevel="1">
      <c r="A2000" s="52" t="inlineStr">
        <is>
          <t>BASE-623</t>
        </is>
      </c>
      <c r="B2000" s="52" t="inlineStr">
        <is>
          <t>Base</t>
        </is>
      </c>
      <c r="C2000" s="58" t="inlineStr">
        <is>
          <t>Cylinder</t>
        </is>
      </c>
      <c r="D2000" s="60" t="inlineStr">
        <is>
          <t>Roof post</t>
        </is>
      </c>
      <c r="E2000" s="52" t="inlineStr">
        <is>
          <t>BASE-609</t>
        </is>
      </c>
      <c r="F2000" s="52" t="n">
        <v>2</v>
      </c>
      <c r="G2000" s="54" t="n">
        <v>0.100000001</v>
      </c>
      <c r="H2000" s="54" t="n">
        <v>0.100000001</v>
      </c>
      <c r="I2000" s="54" t="n">
        <v>2.0999999</v>
      </c>
      <c r="J2000" s="54" t="n">
        <v>90</v>
      </c>
      <c r="K2000" s="54" t="n">
        <v>0</v>
      </c>
      <c r="L2000" s="54" t="n">
        <v>0</v>
      </c>
      <c r="M2000" s="54" t="n">
        <v>1.35000002</v>
      </c>
      <c r="N2000" s="54" t="n">
        <v>5.18999958</v>
      </c>
      <c r="O2000" s="54" t="n">
        <v>1.35000002</v>
      </c>
      <c r="P2000" s="52" t="inlineStr">
        <is>
          <t>Gouraud</t>
        </is>
      </c>
      <c r="Q2000" s="52" t="inlineStr">
        <is>
          <t>Paint</t>
        </is>
      </c>
      <c r="R2000" s="54" t="n">
        <v>0.45</v>
      </c>
      <c r="S2000" s="54" t="n">
        <v>0.6</v>
      </c>
      <c r="T2000" s="54" t="n">
        <v>0.24</v>
      </c>
      <c r="U2000" s="54" t="n">
        <v>0</v>
      </c>
      <c r="V2000" s="52" t="inlineStr">
        <is>
          <t>No</t>
        </is>
      </c>
      <c r="W2000" s="52" t="inlineStr">
        <is>
          <t>No</t>
        </is>
      </c>
      <c r="X2000" s="52" t="inlineStr">
        <is>
          <t>-</t>
        </is>
      </c>
      <c r="Y2000" s="52" t="inlineStr">
        <is>
          <t>Roof support</t>
        </is>
      </c>
    </row>
    <row r="2001" outlineLevel="1">
      <c r="A2001" s="52" t="inlineStr">
        <is>
          <t>BASE-624</t>
        </is>
      </c>
      <c r="B2001" s="52" t="inlineStr">
        <is>
          <t>Base</t>
        </is>
      </c>
      <c r="C2001" s="58" t="inlineStr">
        <is>
          <t>Cylinder</t>
        </is>
      </c>
      <c r="D2001" s="60" t="inlineStr">
        <is>
          <t>Roof post</t>
        </is>
      </c>
      <c r="E2001" s="52" t="inlineStr">
        <is>
          <t>BASE-609</t>
        </is>
      </c>
      <c r="F2001" s="52" t="n">
        <v>2</v>
      </c>
      <c r="G2001" s="54" t="n">
        <v>0.100000001</v>
      </c>
      <c r="H2001" s="54" t="n">
        <v>0.100000001</v>
      </c>
      <c r="I2001" s="54" t="n">
        <v>2.0999999</v>
      </c>
      <c r="J2001" s="54" t="n">
        <v>90</v>
      </c>
      <c r="K2001" s="54" t="n">
        <v>0</v>
      </c>
      <c r="L2001" s="54" t="n">
        <v>0</v>
      </c>
      <c r="M2001" s="54" t="n">
        <v>1.35000002</v>
      </c>
      <c r="N2001" s="54" t="n">
        <v>5.18999958</v>
      </c>
      <c r="O2001" s="54" t="n">
        <v>-1.35000002</v>
      </c>
      <c r="P2001" s="52" t="inlineStr">
        <is>
          <t>Gouraud</t>
        </is>
      </c>
      <c r="Q2001" s="52" t="inlineStr">
        <is>
          <t>Paint</t>
        </is>
      </c>
      <c r="R2001" s="54" t="n">
        <v>0.45</v>
      </c>
      <c r="S2001" s="54" t="n">
        <v>0.6</v>
      </c>
      <c r="T2001" s="54" t="n">
        <v>0.24</v>
      </c>
      <c r="U2001" s="54" t="n">
        <v>0</v>
      </c>
      <c r="V2001" s="52" t="inlineStr">
        <is>
          <t>No</t>
        </is>
      </c>
      <c r="W2001" s="52" t="inlineStr">
        <is>
          <t>No</t>
        </is>
      </c>
      <c r="X2001" s="52" t="inlineStr">
        <is>
          <t>-</t>
        </is>
      </c>
      <c r="Y2001" s="52" t="inlineStr">
        <is>
          <t>Roof support</t>
        </is>
      </c>
    </row>
    <row r="2002" outlineLevel="1">
      <c r="A2002" s="52" t="inlineStr">
        <is>
          <t>BASE-625</t>
        </is>
      </c>
      <c r="B2002" s="52" t="inlineStr">
        <is>
          <t>Base</t>
        </is>
      </c>
      <c r="C2002" s="58" t="inlineStr">
        <is>
          <t>Cylinder</t>
        </is>
      </c>
      <c r="D2002" s="60" t="inlineStr">
        <is>
          <t>Roof post</t>
        </is>
      </c>
      <c r="E2002" s="52" t="inlineStr">
        <is>
          <t>BASE-609</t>
        </is>
      </c>
      <c r="F2002" s="52" t="n">
        <v>2</v>
      </c>
      <c r="G2002" s="54" t="n">
        <v>0.100000001</v>
      </c>
      <c r="H2002" s="54" t="n">
        <v>0.100000001</v>
      </c>
      <c r="I2002" s="54" t="n">
        <v>2.0999999</v>
      </c>
      <c r="J2002" s="54" t="n">
        <v>90</v>
      </c>
      <c r="K2002" s="54" t="n">
        <v>0</v>
      </c>
      <c r="L2002" s="54" t="n">
        <v>0</v>
      </c>
      <c r="M2002" s="54" t="n">
        <v>-1.35000002</v>
      </c>
      <c r="N2002" s="54" t="n">
        <v>5.18999958</v>
      </c>
      <c r="O2002" s="54" t="n">
        <v>-1.35000002</v>
      </c>
      <c r="P2002" s="52" t="inlineStr">
        <is>
          <t>Gouraud</t>
        </is>
      </c>
      <c r="Q2002" s="52" t="inlineStr">
        <is>
          <t>Paint</t>
        </is>
      </c>
      <c r="R2002" s="54" t="n">
        <v>0.45</v>
      </c>
      <c r="S2002" s="54" t="n">
        <v>0.6</v>
      </c>
      <c r="T2002" s="54" t="n">
        <v>0.24</v>
      </c>
      <c r="U2002" s="54" t="n">
        <v>0</v>
      </c>
      <c r="V2002" s="52" t="inlineStr">
        <is>
          <t>No</t>
        </is>
      </c>
      <c r="W2002" s="52" t="inlineStr">
        <is>
          <t>No</t>
        </is>
      </c>
      <c r="X2002" s="52" t="inlineStr">
        <is>
          <t>-</t>
        </is>
      </c>
      <c r="Y2002" s="52" t="inlineStr">
        <is>
          <t>Roof support</t>
        </is>
      </c>
    </row>
    <row r="2003" outlineLevel="1">
      <c r="A2003" s="52" t="inlineStr">
        <is>
          <t>BASE-626</t>
        </is>
      </c>
      <c r="B2003" s="52" t="inlineStr">
        <is>
          <t>Base</t>
        </is>
      </c>
      <c r="C2003" s="58" t="inlineStr">
        <is>
          <t>Cylinder</t>
        </is>
      </c>
      <c r="D2003" s="60" t="inlineStr">
        <is>
          <t>Roof post</t>
        </is>
      </c>
      <c r="E2003" s="52" t="inlineStr">
        <is>
          <t>BASE-609</t>
        </is>
      </c>
      <c r="F2003" s="52" t="n">
        <v>2</v>
      </c>
      <c r="G2003" s="54" t="n">
        <v>0.100000001</v>
      </c>
      <c r="H2003" s="54" t="n">
        <v>0.100000001</v>
      </c>
      <c r="I2003" s="54" t="n">
        <v>2.0999999</v>
      </c>
      <c r="J2003" s="54" t="n">
        <v>90</v>
      </c>
      <c r="K2003" s="54" t="n">
        <v>0</v>
      </c>
      <c r="L2003" s="54" t="n">
        <v>0</v>
      </c>
      <c r="M2003" s="54" t="n">
        <v>-1.35000002</v>
      </c>
      <c r="N2003" s="54" t="n">
        <v>5.18999958</v>
      </c>
      <c r="O2003" s="54" t="n">
        <v>1.35000002</v>
      </c>
      <c r="P2003" s="52" t="inlineStr">
        <is>
          <t>Gouraud</t>
        </is>
      </c>
      <c r="Q2003" s="52" t="inlineStr">
        <is>
          <t>Paint</t>
        </is>
      </c>
      <c r="R2003" s="54" t="n">
        <v>0.45</v>
      </c>
      <c r="S2003" s="54" t="n">
        <v>0.6</v>
      </c>
      <c r="T2003" s="54" t="n">
        <v>0.24</v>
      </c>
      <c r="U2003" s="54" t="n">
        <v>0</v>
      </c>
      <c r="V2003" s="52" t="inlineStr">
        <is>
          <t>No</t>
        </is>
      </c>
      <c r="W2003" s="52" t="inlineStr">
        <is>
          <t>No</t>
        </is>
      </c>
      <c r="X2003" s="52" t="inlineStr">
        <is>
          <t>-</t>
        </is>
      </c>
      <c r="Y2003" s="52" t="inlineStr">
        <is>
          <t>Roof support</t>
        </is>
      </c>
    </row>
    <row r="2004" outlineLevel="1">
      <c r="A2004" s="52" t="inlineStr">
        <is>
          <t>BASE-627</t>
        </is>
      </c>
      <c r="B2004" s="52" t="inlineStr">
        <is>
          <t>Base</t>
        </is>
      </c>
      <c r="C2004" s="63" t="inlineStr">
        <is>
          <t>Cube</t>
        </is>
      </c>
      <c r="D2004" s="60" t="inlineStr">
        <is>
          <t>Roof slab</t>
        </is>
      </c>
      <c r="E2004" s="52" t="inlineStr">
        <is>
          <t>BASE-609</t>
        </is>
      </c>
      <c r="F2004" s="52" t="n">
        <v>2</v>
      </c>
      <c r="G2004" s="54" t="n">
        <v>3.5</v>
      </c>
      <c r="H2004" s="54" t="n">
        <v>0.100000001</v>
      </c>
      <c r="I2004" s="54" t="n">
        <v>3.5</v>
      </c>
      <c r="J2004" s="54" t="n">
        <v>0</v>
      </c>
      <c r="K2004" s="54" t="n">
        <v>0</v>
      </c>
      <c r="L2004" s="54" t="n">
        <v>0</v>
      </c>
      <c r="M2004" s="54" t="n">
        <v>0</v>
      </c>
      <c r="N2004" s="54" t="n">
        <v>6.30000019</v>
      </c>
      <c r="O2004" s="54" t="n">
        <v>0</v>
      </c>
      <c r="P2004" s="52" t="inlineStr">
        <is>
          <t>Gouraud</t>
        </is>
      </c>
      <c r="Q2004" s="52" t="inlineStr">
        <is>
          <t>Paint</t>
        </is>
      </c>
      <c r="R2004" s="54" t="n">
        <v>0.6</v>
      </c>
      <c r="S2004" s="54" t="n">
        <v>0.2</v>
      </c>
      <c r="T2004" s="54" t="n">
        <v>0.35</v>
      </c>
      <c r="U2004" s="54" t="n">
        <v>0</v>
      </c>
      <c r="V2004" s="52" t="inlineStr">
        <is>
          <t>No</t>
        </is>
      </c>
      <c r="W2004" s="52" t="inlineStr">
        <is>
          <t>Yes</t>
        </is>
      </c>
      <c r="X2004" s="52" t="inlineStr">
        <is>
          <t>-</t>
        </is>
      </c>
      <c r="Y2004" s="52" t="inlineStr">
        <is>
          <t>Flat roof of the tower</t>
        </is>
      </c>
    </row>
    <row r="2005" outlineLevel="1">
      <c r="A2005" s="52" t="inlineStr">
        <is>
          <t>BASE-628</t>
        </is>
      </c>
      <c r="B2005" s="52" t="inlineStr">
        <is>
          <t>Base</t>
        </is>
      </c>
      <c r="C2005" s="63" t="inlineStr">
        <is>
          <t>Cube</t>
        </is>
      </c>
      <c r="D2005" s="60" t="inlineStr">
        <is>
          <t>Roof lip</t>
        </is>
      </c>
      <c r="E2005" s="52" t="inlineStr">
        <is>
          <t>BASE-609</t>
        </is>
      </c>
      <c r="F2005" s="52" t="n">
        <v>2</v>
      </c>
      <c r="G2005" s="54" t="n">
        <v>3.5</v>
      </c>
      <c r="H2005" s="54" t="n">
        <v>0.119999997</v>
      </c>
      <c r="I2005" s="54" t="n">
        <v>0.07999999820000001</v>
      </c>
      <c r="J2005" s="54" t="n">
        <v>0</v>
      </c>
      <c r="K2005" s="54" t="n">
        <v>0</v>
      </c>
      <c r="L2005" s="54" t="n">
        <v>0</v>
      </c>
      <c r="M2005" s="54" t="n">
        <v>0</v>
      </c>
      <c r="N2005" s="54" t="n">
        <v>6.38000011</v>
      </c>
      <c r="O2005" s="54" t="n">
        <v>1.70000005</v>
      </c>
      <c r="P2005" s="52" t="inlineStr">
        <is>
          <t>Gouraud</t>
        </is>
      </c>
      <c r="Q2005" s="52" t="inlineStr">
        <is>
          <t>Paint</t>
        </is>
      </c>
      <c r="R2005" s="54" t="n">
        <v>0.6</v>
      </c>
      <c r="S2005" s="54" t="n">
        <v>0.2</v>
      </c>
      <c r="T2005" s="54" t="n">
        <v>0.35</v>
      </c>
      <c r="U2005" s="54" t="n">
        <v>0</v>
      </c>
      <c r="V2005" s="52" t="inlineStr">
        <is>
          <t>No</t>
        </is>
      </c>
      <c r="W2005" s="52" t="inlineStr">
        <is>
          <t>No</t>
        </is>
      </c>
      <c r="X2005" s="52" t="inlineStr">
        <is>
          <t>-</t>
        </is>
      </c>
      <c r="Y2005" s="52" t="inlineStr">
        <is>
          <t>Roof edge</t>
        </is>
      </c>
    </row>
    <row r="2006" outlineLevel="1">
      <c r="A2006" s="52" t="inlineStr">
        <is>
          <t>BASE-629</t>
        </is>
      </c>
      <c r="B2006" s="52" t="inlineStr">
        <is>
          <t>Base</t>
        </is>
      </c>
      <c r="C2006" s="58" t="inlineStr">
        <is>
          <t>Cylinder</t>
        </is>
      </c>
      <c r="D2006" s="60" t="inlineStr">
        <is>
          <t>Ladder rail</t>
        </is>
      </c>
      <c r="E2006" s="52" t="inlineStr">
        <is>
          <t>BASE-609</t>
        </is>
      </c>
      <c r="F2006" s="52" t="n">
        <v>2</v>
      </c>
      <c r="G2006" s="54" t="n">
        <v>0.0500000007</v>
      </c>
      <c r="H2006" s="54" t="n">
        <v>0.0500000007</v>
      </c>
      <c r="I2006" s="54" t="n">
        <v>4.22403812</v>
      </c>
      <c r="J2006" s="54" t="n">
        <v>-83.884491</v>
      </c>
      <c r="K2006" s="54" t="n">
        <v>0</v>
      </c>
      <c r="L2006" s="54" t="n">
        <v>0</v>
      </c>
      <c r="M2006" s="54" t="n">
        <v>-0.25</v>
      </c>
      <c r="N2006" s="54" t="n">
        <v>1.89999998</v>
      </c>
      <c r="O2006" s="54" t="n">
        <v>-1.67499995</v>
      </c>
      <c r="P2006" s="52" t="inlineStr">
        <is>
          <t>Gouraud</t>
        </is>
      </c>
      <c r="Q2006" s="52" t="inlineStr">
        <is>
          <t>Paint</t>
        </is>
      </c>
      <c r="R2006" s="54" t="n">
        <v>0.45</v>
      </c>
      <c r="S2006" s="54" t="n">
        <v>0.6</v>
      </c>
      <c r="T2006" s="54" t="n">
        <v>0.24</v>
      </c>
      <c r="U2006" s="54" t="n">
        <v>0</v>
      </c>
      <c r="V2006" s="52" t="inlineStr">
        <is>
          <t>No</t>
        </is>
      </c>
      <c r="W2006" s="52" t="inlineStr">
        <is>
          <t>No</t>
        </is>
      </c>
      <c r="X2006" s="52" t="inlineStr">
        <is>
          <t>-</t>
        </is>
      </c>
      <c r="Y2006" s="52" t="inlineStr">
        <is>
          <t>Ladder stringer</t>
        </is>
      </c>
    </row>
    <row r="2007" outlineLevel="1">
      <c r="A2007" s="52" t="inlineStr">
        <is>
          <t>BASE-630</t>
        </is>
      </c>
      <c r="B2007" s="52" t="inlineStr">
        <is>
          <t>Base</t>
        </is>
      </c>
      <c r="C2007" s="58" t="inlineStr">
        <is>
          <t>Cylinder</t>
        </is>
      </c>
      <c r="D2007" s="60" t="inlineStr">
        <is>
          <t>Ladder rail</t>
        </is>
      </c>
      <c r="E2007" s="52" t="inlineStr">
        <is>
          <t>BASE-609</t>
        </is>
      </c>
      <c r="F2007" s="52" t="n">
        <v>2</v>
      </c>
      <c r="G2007" s="54" t="n">
        <v>0.0500000007</v>
      </c>
      <c r="H2007" s="54" t="n">
        <v>0.0500000007</v>
      </c>
      <c r="I2007" s="54" t="n">
        <v>4.22403812</v>
      </c>
      <c r="J2007" s="54" t="n">
        <v>-83.884491</v>
      </c>
      <c r="K2007" s="54" t="n">
        <v>0</v>
      </c>
      <c r="L2007" s="54" t="n">
        <v>0</v>
      </c>
      <c r="M2007" s="54" t="n">
        <v>0.25</v>
      </c>
      <c r="N2007" s="54" t="n">
        <v>1.89999998</v>
      </c>
      <c r="O2007" s="54" t="n">
        <v>-1.67499995</v>
      </c>
      <c r="P2007" s="52" t="inlineStr">
        <is>
          <t>Gouraud</t>
        </is>
      </c>
      <c r="Q2007" s="52" t="inlineStr">
        <is>
          <t>Paint</t>
        </is>
      </c>
      <c r="R2007" s="54" t="n">
        <v>0.45</v>
      </c>
      <c r="S2007" s="54" t="n">
        <v>0.6</v>
      </c>
      <c r="T2007" s="54" t="n">
        <v>0.24</v>
      </c>
      <c r="U2007" s="54" t="n">
        <v>0</v>
      </c>
      <c r="V2007" s="52" t="inlineStr">
        <is>
          <t>No</t>
        </is>
      </c>
      <c r="W2007" s="52" t="inlineStr">
        <is>
          <t>No</t>
        </is>
      </c>
      <c r="X2007" s="52" t="inlineStr">
        <is>
          <t>-</t>
        </is>
      </c>
      <c r="Y2007" s="52" t="inlineStr">
        <is>
          <t>Ladder stringer</t>
        </is>
      </c>
    </row>
    <row r="2008" outlineLevel="1">
      <c r="A2008" s="52" t="inlineStr">
        <is>
          <t>BASE-631</t>
        </is>
      </c>
      <c r="B2008" s="52" t="inlineStr">
        <is>
          <t>Base</t>
        </is>
      </c>
      <c r="C2008" s="58" t="inlineStr">
        <is>
          <t>Cylinder</t>
        </is>
      </c>
      <c r="D2008" s="60" t="inlineStr">
        <is>
          <t>Ladder rung</t>
        </is>
      </c>
      <c r="E2008" s="52" t="inlineStr">
        <is>
          <t>BASE-609</t>
        </is>
      </c>
      <c r="F2008" s="52" t="n">
        <v>2</v>
      </c>
      <c r="G2008" s="54" t="n">
        <v>0.0350000001</v>
      </c>
      <c r="H2008" s="54" t="n">
        <v>0.0350000001</v>
      </c>
      <c r="I2008" s="54" t="n">
        <v>0.5</v>
      </c>
      <c r="J2008" s="54" t="n">
        <v>0</v>
      </c>
      <c r="K2008" s="54" t="n">
        <v>90</v>
      </c>
      <c r="L2008" s="54" t="n">
        <v>0</v>
      </c>
      <c r="M2008" s="54" t="n">
        <v>0</v>
      </c>
      <c r="N2008" s="54" t="n">
        <v>0.334545404</v>
      </c>
      <c r="O2008" s="54" t="n">
        <v>-1.8427273</v>
      </c>
      <c r="P2008" s="52" t="inlineStr">
        <is>
          <t>Gouraud</t>
        </is>
      </c>
      <c r="Q2008" s="52" t="inlineStr">
        <is>
          <t>Paint</t>
        </is>
      </c>
      <c r="R2008" s="54" t="n">
        <v>0.45</v>
      </c>
      <c r="S2008" s="54" t="n">
        <v>0.6</v>
      </c>
      <c r="T2008" s="54" t="n">
        <v>0.24</v>
      </c>
      <c r="U2008" s="54" t="n">
        <v>0</v>
      </c>
      <c r="V2008" s="52" t="inlineStr">
        <is>
          <t>No</t>
        </is>
      </c>
      <c r="W2008" s="52" t="inlineStr">
        <is>
          <t>No</t>
        </is>
      </c>
      <c r="X2008" s="52" t="inlineStr">
        <is>
          <t>-</t>
        </is>
      </c>
      <c r="Y2008" s="52" t="inlineStr">
        <is>
          <t>Rung</t>
        </is>
      </c>
    </row>
    <row r="2009" outlineLevel="1">
      <c r="A2009" s="52" t="inlineStr">
        <is>
          <t>BASE-632</t>
        </is>
      </c>
      <c r="B2009" s="52" t="inlineStr">
        <is>
          <t>Base</t>
        </is>
      </c>
      <c r="C2009" s="58" t="inlineStr">
        <is>
          <t>Cylinder</t>
        </is>
      </c>
      <c r="D2009" s="60" t="inlineStr">
        <is>
          <t>Ladder rung</t>
        </is>
      </c>
      <c r="E2009" s="52" t="inlineStr">
        <is>
          <t>BASE-609</t>
        </is>
      </c>
      <c r="F2009" s="52" t="n">
        <v>2</v>
      </c>
      <c r="G2009" s="54" t="n">
        <v>0.0350000001</v>
      </c>
      <c r="H2009" s="54" t="n">
        <v>0.0350000001</v>
      </c>
      <c r="I2009" s="54" t="n">
        <v>0.5</v>
      </c>
      <c r="J2009" s="54" t="n">
        <v>0</v>
      </c>
      <c r="K2009" s="54" t="n">
        <v>90</v>
      </c>
      <c r="L2009" s="54" t="n">
        <v>0</v>
      </c>
      <c r="M2009" s="54" t="n">
        <v>0</v>
      </c>
      <c r="N2009" s="54" t="n">
        <v>1.09818172</v>
      </c>
      <c r="O2009" s="54" t="n">
        <v>-1.76090908</v>
      </c>
      <c r="P2009" s="52" t="inlineStr">
        <is>
          <t>Gouraud</t>
        </is>
      </c>
      <c r="Q2009" s="52" t="inlineStr">
        <is>
          <t>Paint</t>
        </is>
      </c>
      <c r="R2009" s="54" t="n">
        <v>0.45</v>
      </c>
      <c r="S2009" s="54" t="n">
        <v>0.6</v>
      </c>
      <c r="T2009" s="54" t="n">
        <v>0.24</v>
      </c>
      <c r="U2009" s="54" t="n">
        <v>0</v>
      </c>
      <c r="V2009" s="52" t="inlineStr">
        <is>
          <t>No</t>
        </is>
      </c>
      <c r="W2009" s="52" t="inlineStr">
        <is>
          <t>No</t>
        </is>
      </c>
      <c r="X2009" s="52" t="inlineStr">
        <is>
          <t>-</t>
        </is>
      </c>
      <c r="Y2009" s="52" t="inlineStr">
        <is>
          <t>Rung</t>
        </is>
      </c>
    </row>
    <row r="2010" outlineLevel="1">
      <c r="A2010" s="52" t="inlineStr">
        <is>
          <t>BASE-633</t>
        </is>
      </c>
      <c r="B2010" s="52" t="inlineStr">
        <is>
          <t>Base</t>
        </is>
      </c>
      <c r="C2010" s="58" t="inlineStr">
        <is>
          <t>Cylinder</t>
        </is>
      </c>
      <c r="D2010" s="60" t="inlineStr">
        <is>
          <t>Ladder rung</t>
        </is>
      </c>
      <c r="E2010" s="52" t="inlineStr">
        <is>
          <t>BASE-609</t>
        </is>
      </c>
      <c r="F2010" s="52" t="n">
        <v>2</v>
      </c>
      <c r="G2010" s="54" t="n">
        <v>0.0350000001</v>
      </c>
      <c r="H2010" s="54" t="n">
        <v>0.0350000001</v>
      </c>
      <c r="I2010" s="54" t="n">
        <v>0.5</v>
      </c>
      <c r="J2010" s="54" t="n">
        <v>0</v>
      </c>
      <c r="K2010" s="54" t="n">
        <v>90</v>
      </c>
      <c r="L2010" s="54" t="n">
        <v>0</v>
      </c>
      <c r="M2010" s="54" t="n">
        <v>0</v>
      </c>
      <c r="N2010" s="54" t="n">
        <v>1.86181808</v>
      </c>
      <c r="O2010" s="54" t="n">
        <v>-1.67909086</v>
      </c>
      <c r="P2010" s="52" t="inlineStr">
        <is>
          <t>Gouraud</t>
        </is>
      </c>
      <c r="Q2010" s="52" t="inlineStr">
        <is>
          <t>Paint</t>
        </is>
      </c>
      <c r="R2010" s="54" t="n">
        <v>0.45</v>
      </c>
      <c r="S2010" s="54" t="n">
        <v>0.6</v>
      </c>
      <c r="T2010" s="54" t="n">
        <v>0.24</v>
      </c>
      <c r="U2010" s="54" t="n">
        <v>0</v>
      </c>
      <c r="V2010" s="52" t="inlineStr">
        <is>
          <t>No</t>
        </is>
      </c>
      <c r="W2010" s="52" t="inlineStr">
        <is>
          <t>No</t>
        </is>
      </c>
      <c r="X2010" s="52" t="inlineStr">
        <is>
          <t>-</t>
        </is>
      </c>
      <c r="Y2010" s="52" t="inlineStr">
        <is>
          <t>Rung</t>
        </is>
      </c>
    </row>
    <row r="2011" outlineLevel="1">
      <c r="A2011" s="52" t="inlineStr">
        <is>
          <t>BASE-634</t>
        </is>
      </c>
      <c r="B2011" s="52" t="inlineStr">
        <is>
          <t>Base</t>
        </is>
      </c>
      <c r="C2011" s="58" t="inlineStr">
        <is>
          <t>Cylinder</t>
        </is>
      </c>
      <c r="D2011" s="60" t="inlineStr">
        <is>
          <t>Ladder rung</t>
        </is>
      </c>
      <c r="E2011" s="52" t="inlineStr">
        <is>
          <t>BASE-609</t>
        </is>
      </c>
      <c r="F2011" s="52" t="n">
        <v>2</v>
      </c>
      <c r="G2011" s="54" t="n">
        <v>0.0350000001</v>
      </c>
      <c r="H2011" s="54" t="n">
        <v>0.0350000001</v>
      </c>
      <c r="I2011" s="54" t="n">
        <v>0.5</v>
      </c>
      <c r="J2011" s="54" t="n">
        <v>0</v>
      </c>
      <c r="K2011" s="54" t="n">
        <v>90</v>
      </c>
      <c r="L2011" s="54" t="n">
        <v>0</v>
      </c>
      <c r="M2011" s="54" t="n">
        <v>0</v>
      </c>
      <c r="N2011" s="54" t="n">
        <v>2.62545443</v>
      </c>
      <c r="O2011" s="54" t="n">
        <v>-1.59727275</v>
      </c>
      <c r="P2011" s="52" t="inlineStr">
        <is>
          <t>Gouraud</t>
        </is>
      </c>
      <c r="Q2011" s="52" t="inlineStr">
        <is>
          <t>Paint</t>
        </is>
      </c>
      <c r="R2011" s="54" t="n">
        <v>0.45</v>
      </c>
      <c r="S2011" s="54" t="n">
        <v>0.6</v>
      </c>
      <c r="T2011" s="54" t="n">
        <v>0.24</v>
      </c>
      <c r="U2011" s="54" t="n">
        <v>0</v>
      </c>
      <c r="V2011" s="52" t="inlineStr">
        <is>
          <t>No</t>
        </is>
      </c>
      <c r="W2011" s="52" t="inlineStr">
        <is>
          <t>No</t>
        </is>
      </c>
      <c r="X2011" s="52" t="inlineStr">
        <is>
          <t>-</t>
        </is>
      </c>
      <c r="Y2011" s="52" t="inlineStr">
        <is>
          <t>Rung</t>
        </is>
      </c>
    </row>
    <row r="2012" outlineLevel="1">
      <c r="A2012" s="52" t="inlineStr">
        <is>
          <t>BASE-635</t>
        </is>
      </c>
      <c r="B2012" s="52" t="inlineStr">
        <is>
          <t>Base</t>
        </is>
      </c>
      <c r="C2012" s="58" t="inlineStr">
        <is>
          <t>Cylinder</t>
        </is>
      </c>
      <c r="D2012" s="60" t="inlineStr">
        <is>
          <t>Ladder rung</t>
        </is>
      </c>
      <c r="E2012" s="52" t="inlineStr">
        <is>
          <t>BASE-609</t>
        </is>
      </c>
      <c r="F2012" s="52" t="n">
        <v>2</v>
      </c>
      <c r="G2012" s="54" t="n">
        <v>0.0350000001</v>
      </c>
      <c r="H2012" s="54" t="n">
        <v>0.0350000001</v>
      </c>
      <c r="I2012" s="54" t="n">
        <v>0.5</v>
      </c>
      <c r="J2012" s="54" t="n">
        <v>0</v>
      </c>
      <c r="K2012" s="54" t="n">
        <v>90</v>
      </c>
      <c r="L2012" s="54" t="n">
        <v>0</v>
      </c>
      <c r="M2012" s="54" t="n">
        <v>0</v>
      </c>
      <c r="N2012" s="54" t="n">
        <v>3.38909054</v>
      </c>
      <c r="O2012" s="54" t="n">
        <v>-1.51545465</v>
      </c>
      <c r="P2012" s="52" t="inlineStr">
        <is>
          <t>Gouraud</t>
        </is>
      </c>
      <c r="Q2012" s="52" t="inlineStr">
        <is>
          <t>Paint</t>
        </is>
      </c>
      <c r="R2012" s="54" t="n">
        <v>0.45</v>
      </c>
      <c r="S2012" s="54" t="n">
        <v>0.6</v>
      </c>
      <c r="T2012" s="54" t="n">
        <v>0.24</v>
      </c>
      <c r="U2012" s="54" t="n">
        <v>0</v>
      </c>
      <c r="V2012" s="52" t="inlineStr">
        <is>
          <t>No</t>
        </is>
      </c>
      <c r="W2012" s="52" t="inlineStr">
        <is>
          <t>No</t>
        </is>
      </c>
      <c r="X2012" s="52" t="inlineStr">
        <is>
          <t>-</t>
        </is>
      </c>
      <c r="Y2012" s="52" t="inlineStr">
        <is>
          <t>Rung</t>
        </is>
      </c>
    </row>
    <row r="2013" outlineLevel="1">
      <c r="A2013" s="52" t="inlineStr">
        <is>
          <t>BASE-636</t>
        </is>
      </c>
      <c r="B2013" s="52" t="inlineStr">
        <is>
          <t>Base</t>
        </is>
      </c>
      <c r="C2013" s="63" t="inlineStr">
        <is>
          <t>Cube</t>
        </is>
      </c>
      <c r="D2013" s="60" t="inlineStr">
        <is>
          <t>MG mount</t>
        </is>
      </c>
      <c r="E2013" s="52" t="inlineStr">
        <is>
          <t>BASE-609</t>
        </is>
      </c>
      <c r="F2013" s="52" t="n">
        <v>2</v>
      </c>
      <c r="G2013" s="54" t="n">
        <v>0.119999997</v>
      </c>
      <c r="H2013" s="54" t="n">
        <v>0.300000012</v>
      </c>
      <c r="I2013" s="54" t="n">
        <v>0.119999997</v>
      </c>
      <c r="J2013" s="54" t="n">
        <v>0</v>
      </c>
      <c r="K2013" s="54" t="n">
        <v>0</v>
      </c>
      <c r="L2013" s="54" t="n">
        <v>0</v>
      </c>
      <c r="M2013" s="54" t="n">
        <v>0.5</v>
      </c>
      <c r="N2013" s="54" t="n">
        <v>5.3499999</v>
      </c>
      <c r="O2013" s="54" t="n">
        <v>1.14999998</v>
      </c>
      <c r="P2013" s="52" t="inlineStr">
        <is>
          <t>Gouraud</t>
        </is>
      </c>
      <c r="Q2013" s="52" t="inlineStr">
        <is>
          <t>Paint</t>
        </is>
      </c>
      <c r="R2013" s="54" t="n">
        <v>0.45</v>
      </c>
      <c r="S2013" s="54" t="n">
        <v>0.6</v>
      </c>
      <c r="T2013" s="54" t="n">
        <v>0.24</v>
      </c>
      <c r="U2013" s="54" t="n">
        <v>0</v>
      </c>
      <c r="V2013" s="52" t="inlineStr">
        <is>
          <t>No</t>
        </is>
      </c>
      <c r="W2013" s="52" t="inlineStr">
        <is>
          <t>No</t>
        </is>
      </c>
      <c r="X2013" s="52" t="inlineStr">
        <is>
          <t>-</t>
        </is>
      </c>
      <c r="Y2013" s="52" t="inlineStr">
        <is>
          <t>Pintle mount</t>
        </is>
      </c>
    </row>
    <row r="2014" outlineLevel="1">
      <c r="A2014" s="52" t="inlineStr">
        <is>
          <t>BASE-637</t>
        </is>
      </c>
      <c r="B2014" s="52" t="inlineStr">
        <is>
          <t>Base</t>
        </is>
      </c>
      <c r="C2014" s="63" t="inlineStr">
        <is>
          <t>Cube</t>
        </is>
      </c>
      <c r="D2014" s="60" t="inlineStr">
        <is>
          <t>MG receiver</t>
        </is>
      </c>
      <c r="E2014" s="52" t="inlineStr">
        <is>
          <t>BASE-609</t>
        </is>
      </c>
      <c r="F2014" s="52" t="n">
        <v>2</v>
      </c>
      <c r="G2014" s="54" t="n">
        <v>0.140000001</v>
      </c>
      <c r="H2014" s="54" t="n">
        <v>0.159999996</v>
      </c>
      <c r="I2014" s="54" t="n">
        <v>0.5</v>
      </c>
      <c r="J2014" s="54" t="n">
        <v>0</v>
      </c>
      <c r="K2014" s="54" t="n">
        <v>0</v>
      </c>
      <c r="L2014" s="54" t="n">
        <v>0</v>
      </c>
      <c r="M2014" s="54" t="n">
        <v>0.5</v>
      </c>
      <c r="N2014" s="54" t="n">
        <v>5.57999992</v>
      </c>
      <c r="O2014" s="54" t="n">
        <v>1.20000005</v>
      </c>
      <c r="P2014" s="52" t="inlineStr">
        <is>
          <t>Gouraud</t>
        </is>
      </c>
      <c r="Q2014" s="52" t="inlineStr">
        <is>
          <t>Paint</t>
        </is>
      </c>
      <c r="R2014" s="54" t="n">
        <v>0.45</v>
      </c>
      <c r="S2014" s="54" t="n">
        <v>0.6</v>
      </c>
      <c r="T2014" s="54" t="n">
        <v>0.24</v>
      </c>
      <c r="U2014" s="54" t="n">
        <v>0</v>
      </c>
      <c r="V2014" s="52" t="inlineStr">
        <is>
          <t>No</t>
        </is>
      </c>
      <c r="W2014" s="52" t="inlineStr">
        <is>
          <t>No</t>
        </is>
      </c>
      <c r="X2014" s="52" t="inlineStr">
        <is>
          <t>-</t>
        </is>
      </c>
      <c r="Y2014" s="52" t="inlineStr">
        <is>
          <t>Machine gun receiver</t>
        </is>
      </c>
    </row>
    <row r="2015" outlineLevel="1">
      <c r="A2015" s="52" t="inlineStr">
        <is>
          <t>BASE-638</t>
        </is>
      </c>
      <c r="B2015" s="52" t="inlineStr">
        <is>
          <t>Base</t>
        </is>
      </c>
      <c r="C2015" s="58" t="inlineStr">
        <is>
          <t>Cylinder</t>
        </is>
      </c>
      <c r="D2015" s="60" t="inlineStr">
        <is>
          <t>MG barrel</t>
        </is>
      </c>
      <c r="E2015" s="52" t="inlineStr">
        <is>
          <t>BASE-609</t>
        </is>
      </c>
      <c r="F2015" s="52" t="n">
        <v>2</v>
      </c>
      <c r="G2015" s="54" t="n">
        <v>0.0399999991</v>
      </c>
      <c r="H2015" s="54" t="n">
        <v>0.0399999991</v>
      </c>
      <c r="I2015" s="54" t="n">
        <v>0.699999988</v>
      </c>
      <c r="J2015" s="54" t="n">
        <v>0</v>
      </c>
      <c r="K2015" s="54" t="n">
        <v>0</v>
      </c>
      <c r="L2015" s="54" t="n">
        <v>0</v>
      </c>
      <c r="M2015" s="54" t="n">
        <v>0.5</v>
      </c>
      <c r="N2015" s="54" t="n">
        <v>5.57999992</v>
      </c>
      <c r="O2015" s="54" t="n">
        <v>1.72000003</v>
      </c>
      <c r="P2015" s="52" t="inlineStr">
        <is>
          <t>Gouraud</t>
        </is>
      </c>
      <c r="Q2015" s="52" t="inlineStr">
        <is>
          <t>Paint</t>
        </is>
      </c>
      <c r="R2015" s="54" t="n">
        <v>0.45</v>
      </c>
      <c r="S2015" s="54" t="n">
        <v>0.6</v>
      </c>
      <c r="T2015" s="54" t="n">
        <v>0.24</v>
      </c>
      <c r="U2015" s="54" t="n">
        <v>0</v>
      </c>
      <c r="V2015" s="52" t="inlineStr">
        <is>
          <t>No</t>
        </is>
      </c>
      <c r="W2015" s="52" t="inlineStr">
        <is>
          <t>No</t>
        </is>
      </c>
      <c r="X2015" s="52" t="inlineStr">
        <is>
          <t>-</t>
        </is>
      </c>
      <c r="Y2015" s="52" t="inlineStr">
        <is>
          <t>Barrel</t>
        </is>
      </c>
    </row>
    <row r="2016" outlineLevel="1">
      <c r="A2016" s="52" t="inlineStr">
        <is>
          <t>BASE-639</t>
        </is>
      </c>
      <c r="B2016" s="52" t="inlineStr">
        <is>
          <t>Base</t>
        </is>
      </c>
      <c r="C2016" s="58" t="inlineStr">
        <is>
          <t>Cylinder</t>
        </is>
      </c>
      <c r="D2016" s="60" t="inlineStr">
        <is>
          <t>Floodlight bracket</t>
        </is>
      </c>
      <c r="E2016" s="52" t="inlineStr">
        <is>
          <t>BASE-609</t>
        </is>
      </c>
      <c r="F2016" s="52" t="n">
        <v>2</v>
      </c>
      <c r="G2016" s="54" t="n">
        <v>0.0599999987</v>
      </c>
      <c r="H2016" s="54" t="n">
        <v>0.0599999987</v>
      </c>
      <c r="I2016" s="54" t="n">
        <v>0.25</v>
      </c>
      <c r="J2016" s="54" t="n">
        <v>90</v>
      </c>
      <c r="K2016" s="54" t="n">
        <v>0</v>
      </c>
      <c r="L2016" s="54" t="n">
        <v>0</v>
      </c>
      <c r="M2016" s="54" t="n">
        <v>-0.800000012</v>
      </c>
      <c r="N2016" s="54" t="n">
        <v>6.17500019</v>
      </c>
      <c r="O2016" s="54" t="n">
        <v>1.62</v>
      </c>
      <c r="P2016" s="52" t="inlineStr">
        <is>
          <t>Gouraud</t>
        </is>
      </c>
      <c r="Q2016" s="52" t="inlineStr">
        <is>
          <t>Paint</t>
        </is>
      </c>
      <c r="R2016" s="54" t="n">
        <v>0.45</v>
      </c>
      <c r="S2016" s="54" t="n">
        <v>0.6</v>
      </c>
      <c r="T2016" s="54" t="n">
        <v>0.24</v>
      </c>
      <c r="U2016" s="54" t="n">
        <v>0</v>
      </c>
      <c r="V2016" s="52" t="inlineStr">
        <is>
          <t>No</t>
        </is>
      </c>
      <c r="W2016" s="52" t="inlineStr">
        <is>
          <t>No</t>
        </is>
      </c>
      <c r="X2016" s="52" t="inlineStr">
        <is>
          <t>-</t>
        </is>
      </c>
      <c r="Y2016" s="52" t="inlineStr">
        <is>
          <t>Lamp arm</t>
        </is>
      </c>
    </row>
    <row r="2017" outlineLevel="1">
      <c r="A2017" s="52" t="inlineStr">
        <is>
          <t>BASE-640</t>
        </is>
      </c>
      <c r="B2017" s="52" t="inlineStr">
        <is>
          <t>Base</t>
        </is>
      </c>
      <c r="C2017" s="58" t="inlineStr">
        <is>
          <t>Cylinder</t>
        </is>
      </c>
      <c r="D2017" s="60" t="inlineStr">
        <is>
          <t>Floodlight housing</t>
        </is>
      </c>
      <c r="E2017" s="52" t="inlineStr">
        <is>
          <t>BASE-609</t>
        </is>
      </c>
      <c r="F2017" s="52" t="n">
        <v>2</v>
      </c>
      <c r="G2017" s="54" t="n">
        <v>0.360000014</v>
      </c>
      <c r="H2017" s="54" t="n">
        <v>0.360000014</v>
      </c>
      <c r="I2017" s="54" t="n">
        <v>0.340000004</v>
      </c>
      <c r="J2017" s="54" t="n">
        <v>26.7459297</v>
      </c>
      <c r="K2017" s="54" t="n">
        <v>1.67065334</v>
      </c>
      <c r="L2017" s="54" t="n">
        <v>0</v>
      </c>
      <c r="M2017" s="54" t="n">
        <v>-0.800000012</v>
      </c>
      <c r="N2017" s="54" t="n">
        <v>6.05000019</v>
      </c>
      <c r="O2017" s="54" t="n">
        <v>1.62</v>
      </c>
      <c r="P2017" s="52" t="inlineStr">
        <is>
          <t>Gouraud</t>
        </is>
      </c>
      <c r="Q2017" s="52" t="inlineStr">
        <is>
          <t>Paint</t>
        </is>
      </c>
      <c r="R2017" s="54" t="n">
        <v>0.45</v>
      </c>
      <c r="S2017" s="54" t="n">
        <v>0.6</v>
      </c>
      <c r="T2017" s="54" t="n">
        <v>0.24</v>
      </c>
      <c r="U2017" s="54" t="n">
        <v>0</v>
      </c>
      <c r="V2017" s="52" t="inlineStr">
        <is>
          <t>No</t>
        </is>
      </c>
      <c r="W2017" s="52" t="inlineStr">
        <is>
          <t>No</t>
        </is>
      </c>
      <c r="X2017" s="52" t="inlineStr">
        <is>
          <t>-</t>
        </is>
      </c>
      <c r="Y2017" s="52" t="inlineStr">
        <is>
          <t>Lamp body</t>
        </is>
      </c>
    </row>
    <row r="2018" outlineLevel="1">
      <c r="A2018" s="52" t="inlineStr">
        <is>
          <t>BASE-641</t>
        </is>
      </c>
      <c r="B2018" s="52" t="inlineStr">
        <is>
          <t>Base</t>
        </is>
      </c>
      <c r="C2018" s="59" t="inlineStr">
        <is>
          <t>Sphere</t>
        </is>
      </c>
      <c r="D2018" s="60" t="inlineStr">
        <is>
          <t>Floodlight lens</t>
        </is>
      </c>
      <c r="E2018" s="52" t="inlineStr">
        <is>
          <t>BASE-609</t>
        </is>
      </c>
      <c r="F2018" s="52" t="n">
        <v>2</v>
      </c>
      <c r="G2018" s="54" t="n">
        <v>0.319999993</v>
      </c>
      <c r="H2018" s="54" t="n">
        <v>0.319999993</v>
      </c>
      <c r="I2018" s="54" t="n">
        <v>0.0599999987</v>
      </c>
      <c r="J2018" s="54" t="n">
        <v>26.7459297</v>
      </c>
      <c r="K2018" s="54" t="n">
        <v>1.67065334</v>
      </c>
      <c r="L2018" s="54" t="n">
        <v>0</v>
      </c>
      <c r="M2018" s="54" t="n">
        <v>-0.795313716</v>
      </c>
      <c r="N2018" s="54" t="n">
        <v>5.96899366</v>
      </c>
      <c r="O2018" s="54" t="n">
        <v>1.78067362</v>
      </c>
      <c r="P2018" s="52" t="inlineStr">
        <is>
          <t>Gouraud</t>
        </is>
      </c>
      <c r="Q2018" s="52" t="inlineStr">
        <is>
          <t>Glass</t>
        </is>
      </c>
      <c r="R2018" s="54" t="n">
        <v>0.05</v>
      </c>
      <c r="S2018" s="54" t="n">
        <v>0</v>
      </c>
      <c r="T2018" s="54" t="n">
        <v>0.7</v>
      </c>
      <c r="U2018" s="54" t="n">
        <v>1</v>
      </c>
      <c r="V2018" s="52" t="inlineStr">
        <is>
          <t>No</t>
        </is>
      </c>
      <c r="W2018" s="52" t="inlineStr">
        <is>
          <t>No</t>
        </is>
      </c>
      <c r="X2018" s="52" t="inlineStr">
        <is>
          <t>-</t>
        </is>
      </c>
      <c r="Y2018" s="52" t="inlineStr">
        <is>
          <t>Sodium floodlight (practical spot light)</t>
        </is>
      </c>
    </row>
    <row r="2019" outlineLevel="1">
      <c r="A2019" s="52" t="inlineStr">
        <is>
          <t>BASE-642</t>
        </is>
      </c>
      <c r="B2019" s="52" t="inlineStr">
        <is>
          <t>Base</t>
        </is>
      </c>
      <c r="C2019" s="53" t="inlineStr">
        <is>
          <t>Group</t>
        </is>
      </c>
      <c r="D2019" s="57" t="inlineStr">
        <is>
          <t>Guard tower 2</t>
        </is>
      </c>
      <c r="E2019" s="52" t="inlineStr">
        <is>
          <t>BASE-00</t>
        </is>
      </c>
      <c r="F2019" s="52" t="n">
        <v>1</v>
      </c>
      <c r="G2019" s="54" t="n">
        <v>1</v>
      </c>
      <c r="H2019" s="54" t="n">
        <v>1</v>
      </c>
      <c r="I2019" s="54" t="n">
        <v>1</v>
      </c>
      <c r="J2019" s="54" t="n">
        <v>0</v>
      </c>
      <c r="K2019" s="54" t="n">
        <v>140</v>
      </c>
      <c r="L2019" s="54" t="n">
        <v>0</v>
      </c>
      <c r="M2019" s="54" t="n">
        <v>-20.8263206</v>
      </c>
      <c r="N2019" s="54" t="n">
        <v>-0.300000012</v>
      </c>
      <c r="O2019" s="54" t="n">
        <v>24.8198414</v>
      </c>
      <c r="P2019" s="52" t="inlineStr">
        <is>
          <t>-</t>
        </is>
      </c>
      <c r="Q2019" s="52" t="inlineStr">
        <is>
          <t>Plain</t>
        </is>
      </c>
      <c r="R2019" s="54" t="n">
        <v>0.5</v>
      </c>
      <c r="S2019" s="54" t="n">
        <v>0</v>
      </c>
      <c r="T2019" s="54" t="n">
        <v>0.2</v>
      </c>
      <c r="U2019" s="54" t="n">
        <v>0</v>
      </c>
      <c r="V2019" s="52" t="inlineStr">
        <is>
          <t>No</t>
        </is>
      </c>
      <c r="W2019" s="52" t="inlineStr">
        <is>
          <t>Yes</t>
        </is>
      </c>
      <c r="X2019" s="52" t="inlineStr">
        <is>
          <t>-</t>
        </is>
      </c>
      <c r="Y2019" s="52" t="inlineStr">
        <is>
          <t>Perimeter guard tower; local +Z points into the base</t>
        </is>
      </c>
    </row>
    <row r="2020" outlineLevel="1">
      <c r="A2020" s="52" t="inlineStr">
        <is>
          <t>BASE-643</t>
        </is>
      </c>
      <c r="B2020" s="52" t="inlineStr">
        <is>
          <t>Base</t>
        </is>
      </c>
      <c r="C2020" s="58" t="inlineStr">
        <is>
          <t>Cylinder</t>
        </is>
      </c>
      <c r="D2020" s="60" t="inlineStr">
        <is>
          <t>Tower leg</t>
        </is>
      </c>
      <c r="E2020" s="52" t="inlineStr">
        <is>
          <t>BASE-642</t>
        </is>
      </c>
      <c r="F2020" s="52" t="n">
        <v>2</v>
      </c>
      <c r="G2020" s="54" t="n">
        <v>0.159999996</v>
      </c>
      <c r="H2020" s="54" t="n">
        <v>0.159999996</v>
      </c>
      <c r="I2020" s="54" t="n">
        <v>4.20377827</v>
      </c>
      <c r="J2020" s="54" t="n">
        <v>-87.57059479999999</v>
      </c>
      <c r="K2020" s="54" t="n">
        <v>-135</v>
      </c>
      <c r="L2020" s="54" t="n">
        <v>0</v>
      </c>
      <c r="M2020" s="54" t="n">
        <v>1.09299994</v>
      </c>
      <c r="N2020" s="54" t="n">
        <v>1.89999998</v>
      </c>
      <c r="O2020" s="54" t="n">
        <v>1.09299994</v>
      </c>
      <c r="P2020" s="52" t="inlineStr">
        <is>
          <t>Gouraud</t>
        </is>
      </c>
      <c r="Q2020" s="52" t="inlineStr">
        <is>
          <t>Paint</t>
        </is>
      </c>
      <c r="R2020" s="54" t="n">
        <v>0.45</v>
      </c>
      <c r="S2020" s="54" t="n">
        <v>0.6</v>
      </c>
      <c r="T2020" s="54" t="n">
        <v>0.24</v>
      </c>
      <c r="U2020" s="54" t="n">
        <v>0</v>
      </c>
      <c r="V2020" s="52" t="inlineStr">
        <is>
          <t>No</t>
        </is>
      </c>
      <c r="W2020" s="52" t="inlineStr">
        <is>
          <t>No</t>
        </is>
      </c>
      <c r="X2020" s="52" t="inlineStr">
        <is>
          <t>-</t>
        </is>
      </c>
      <c r="Y2020" s="52" t="inlineStr">
        <is>
          <t>Steel leg</t>
        </is>
      </c>
    </row>
    <row r="2021" outlineLevel="1">
      <c r="A2021" s="52" t="inlineStr">
        <is>
          <t>BASE-644</t>
        </is>
      </c>
      <c r="B2021" s="52" t="inlineStr">
        <is>
          <t>Base</t>
        </is>
      </c>
      <c r="C2021" s="58" t="inlineStr">
        <is>
          <t>Cylinder</t>
        </is>
      </c>
      <c r="D2021" s="60" t="inlineStr">
        <is>
          <t>Tower leg</t>
        </is>
      </c>
      <c r="E2021" s="52" t="inlineStr">
        <is>
          <t>BASE-642</t>
        </is>
      </c>
      <c r="F2021" s="52" t="n">
        <v>2</v>
      </c>
      <c r="G2021" s="54" t="n">
        <v>0.159999996</v>
      </c>
      <c r="H2021" s="54" t="n">
        <v>0.159999996</v>
      </c>
      <c r="I2021" s="54" t="n">
        <v>4.20377827</v>
      </c>
      <c r="J2021" s="54" t="n">
        <v>-87.57059479999999</v>
      </c>
      <c r="K2021" s="54" t="n">
        <v>-45</v>
      </c>
      <c r="L2021" s="54" t="n">
        <v>0</v>
      </c>
      <c r="M2021" s="54" t="n">
        <v>1.09299994</v>
      </c>
      <c r="N2021" s="54" t="n">
        <v>1.89999998</v>
      </c>
      <c r="O2021" s="54" t="n">
        <v>-1.09299994</v>
      </c>
      <c r="P2021" s="52" t="inlineStr">
        <is>
          <t>Gouraud</t>
        </is>
      </c>
      <c r="Q2021" s="52" t="inlineStr">
        <is>
          <t>Paint</t>
        </is>
      </c>
      <c r="R2021" s="54" t="n">
        <v>0.45</v>
      </c>
      <c r="S2021" s="54" t="n">
        <v>0.6</v>
      </c>
      <c r="T2021" s="54" t="n">
        <v>0.24</v>
      </c>
      <c r="U2021" s="54" t="n">
        <v>0</v>
      </c>
      <c r="V2021" s="52" t="inlineStr">
        <is>
          <t>No</t>
        </is>
      </c>
      <c r="W2021" s="52" t="inlineStr">
        <is>
          <t>No</t>
        </is>
      </c>
      <c r="X2021" s="52" t="inlineStr">
        <is>
          <t>-</t>
        </is>
      </c>
      <c r="Y2021" s="52" t="inlineStr">
        <is>
          <t>Steel leg</t>
        </is>
      </c>
    </row>
    <row r="2022" outlineLevel="1">
      <c r="A2022" s="52" t="inlineStr">
        <is>
          <t>BASE-645</t>
        </is>
      </c>
      <c r="B2022" s="52" t="inlineStr">
        <is>
          <t>Base</t>
        </is>
      </c>
      <c r="C2022" s="58" t="inlineStr">
        <is>
          <t>Cylinder</t>
        </is>
      </c>
      <c r="D2022" s="60" t="inlineStr">
        <is>
          <t>Tower leg</t>
        </is>
      </c>
      <c r="E2022" s="52" t="inlineStr">
        <is>
          <t>BASE-642</t>
        </is>
      </c>
      <c r="F2022" s="52" t="n">
        <v>2</v>
      </c>
      <c r="G2022" s="54" t="n">
        <v>0.159999996</v>
      </c>
      <c r="H2022" s="54" t="n">
        <v>0.159999996</v>
      </c>
      <c r="I2022" s="54" t="n">
        <v>4.20377827</v>
      </c>
      <c r="J2022" s="54" t="n">
        <v>-87.57059479999999</v>
      </c>
      <c r="K2022" s="54" t="n">
        <v>45</v>
      </c>
      <c r="L2022" s="54" t="n">
        <v>0</v>
      </c>
      <c r="M2022" s="54" t="n">
        <v>-1.09299994</v>
      </c>
      <c r="N2022" s="54" t="n">
        <v>1.89999998</v>
      </c>
      <c r="O2022" s="54" t="n">
        <v>-1.09299994</v>
      </c>
      <c r="P2022" s="52" t="inlineStr">
        <is>
          <t>Gouraud</t>
        </is>
      </c>
      <c r="Q2022" s="52" t="inlineStr">
        <is>
          <t>Paint</t>
        </is>
      </c>
      <c r="R2022" s="54" t="n">
        <v>0.45</v>
      </c>
      <c r="S2022" s="54" t="n">
        <v>0.6</v>
      </c>
      <c r="T2022" s="54" t="n">
        <v>0.24</v>
      </c>
      <c r="U2022" s="54" t="n">
        <v>0</v>
      </c>
      <c r="V2022" s="52" t="inlineStr">
        <is>
          <t>No</t>
        </is>
      </c>
      <c r="W2022" s="52" t="inlineStr">
        <is>
          <t>No</t>
        </is>
      </c>
      <c r="X2022" s="52" t="inlineStr">
        <is>
          <t>-</t>
        </is>
      </c>
      <c r="Y2022" s="52" t="inlineStr">
        <is>
          <t>Steel leg</t>
        </is>
      </c>
    </row>
    <row r="2023" outlineLevel="1">
      <c r="A2023" s="52" t="inlineStr">
        <is>
          <t>BASE-646</t>
        </is>
      </c>
      <c r="B2023" s="52" t="inlineStr">
        <is>
          <t>Base</t>
        </is>
      </c>
      <c r="C2023" s="58" t="inlineStr">
        <is>
          <t>Cylinder</t>
        </is>
      </c>
      <c r="D2023" s="60" t="inlineStr">
        <is>
          <t>Tower leg</t>
        </is>
      </c>
      <c r="E2023" s="52" t="inlineStr">
        <is>
          <t>BASE-642</t>
        </is>
      </c>
      <c r="F2023" s="52" t="n">
        <v>2</v>
      </c>
      <c r="G2023" s="54" t="n">
        <v>0.159999996</v>
      </c>
      <c r="H2023" s="54" t="n">
        <v>0.159999996</v>
      </c>
      <c r="I2023" s="54" t="n">
        <v>4.20377827</v>
      </c>
      <c r="J2023" s="54" t="n">
        <v>-87.57059479999999</v>
      </c>
      <c r="K2023" s="54" t="n">
        <v>135</v>
      </c>
      <c r="L2023" s="54" t="n">
        <v>0</v>
      </c>
      <c r="M2023" s="54" t="n">
        <v>-1.09299994</v>
      </c>
      <c r="N2023" s="54" t="n">
        <v>1.89999998</v>
      </c>
      <c r="O2023" s="54" t="n">
        <v>1.09299994</v>
      </c>
      <c r="P2023" s="52" t="inlineStr">
        <is>
          <t>Gouraud</t>
        </is>
      </c>
      <c r="Q2023" s="52" t="inlineStr">
        <is>
          <t>Paint</t>
        </is>
      </c>
      <c r="R2023" s="54" t="n">
        <v>0.45</v>
      </c>
      <c r="S2023" s="54" t="n">
        <v>0.6</v>
      </c>
      <c r="T2023" s="54" t="n">
        <v>0.24</v>
      </c>
      <c r="U2023" s="54" t="n">
        <v>0</v>
      </c>
      <c r="V2023" s="52" t="inlineStr">
        <is>
          <t>No</t>
        </is>
      </c>
      <c r="W2023" s="52" t="inlineStr">
        <is>
          <t>No</t>
        </is>
      </c>
      <c r="X2023" s="52" t="inlineStr">
        <is>
          <t>-</t>
        </is>
      </c>
      <c r="Y2023" s="52" t="inlineStr">
        <is>
          <t>Steel leg</t>
        </is>
      </c>
    </row>
    <row r="2024" outlineLevel="1">
      <c r="A2024" s="52" t="inlineStr">
        <is>
          <t>BASE-647</t>
        </is>
      </c>
      <c r="B2024" s="52" t="inlineStr">
        <is>
          <t>Base</t>
        </is>
      </c>
      <c r="C2024" s="58" t="inlineStr">
        <is>
          <t>Cylinder</t>
        </is>
      </c>
      <c r="D2024" s="60" t="inlineStr">
        <is>
          <t>Tower brace</t>
        </is>
      </c>
      <c r="E2024" s="52" t="inlineStr">
        <is>
          <t>BASE-642</t>
        </is>
      </c>
      <c r="F2024" s="52" t="n">
        <v>2</v>
      </c>
      <c r="G2024" s="54" t="n">
        <v>0.0700000003</v>
      </c>
      <c r="H2024" s="54" t="n">
        <v>0.0700000003</v>
      </c>
      <c r="I2024" s="54" t="n">
        <v>3.79609942</v>
      </c>
      <c r="J2024" s="54" t="n">
        <v>-54.7486305</v>
      </c>
      <c r="K2024" s="54" t="n">
        <v>-177.56723</v>
      </c>
      <c r="L2024" s="54" t="n">
        <v>0</v>
      </c>
      <c r="M2024" s="54" t="n">
        <v>1.09450006</v>
      </c>
      <c r="N2024" s="54" t="n">
        <v>1.85000002</v>
      </c>
      <c r="O2024" s="54" t="n">
        <v>0.0465000272</v>
      </c>
      <c r="P2024" s="52" t="inlineStr">
        <is>
          <t>Gouraud</t>
        </is>
      </c>
      <c r="Q2024" s="52" t="inlineStr">
        <is>
          <t>Paint</t>
        </is>
      </c>
      <c r="R2024" s="54" t="n">
        <v>0.45</v>
      </c>
      <c r="S2024" s="54" t="n">
        <v>0.6</v>
      </c>
      <c r="T2024" s="54" t="n">
        <v>0.24</v>
      </c>
      <c r="U2024" s="54" t="n">
        <v>0</v>
      </c>
      <c r="V2024" s="52" t="inlineStr">
        <is>
          <t>No</t>
        </is>
      </c>
      <c r="W2024" s="52" t="inlineStr">
        <is>
          <t>No</t>
        </is>
      </c>
      <c r="X2024" s="52" t="inlineStr">
        <is>
          <t>-</t>
        </is>
      </c>
      <c r="Y2024" s="52" t="inlineStr">
        <is>
          <t>Cross brace</t>
        </is>
      </c>
    </row>
    <row r="2025" outlineLevel="1">
      <c r="A2025" s="52" t="inlineStr">
        <is>
          <t>BASE-648</t>
        </is>
      </c>
      <c r="B2025" s="52" t="inlineStr">
        <is>
          <t>Base</t>
        </is>
      </c>
      <c r="C2025" s="58" t="inlineStr">
        <is>
          <t>Cylinder</t>
        </is>
      </c>
      <c r="D2025" s="60" t="inlineStr">
        <is>
          <t>Tower brace</t>
        </is>
      </c>
      <c r="E2025" s="52" t="inlineStr">
        <is>
          <t>BASE-642</t>
        </is>
      </c>
      <c r="F2025" s="52" t="n">
        <v>2</v>
      </c>
      <c r="G2025" s="54" t="n">
        <v>0.0700000003</v>
      </c>
      <c r="H2025" s="54" t="n">
        <v>0.0700000003</v>
      </c>
      <c r="I2025" s="54" t="n">
        <v>3.79609942</v>
      </c>
      <c r="J2025" s="54" t="n">
        <v>-54.7486305</v>
      </c>
      <c r="K2025" s="54" t="n">
        <v>-87.5672302</v>
      </c>
      <c r="L2025" s="54" t="n">
        <v>0</v>
      </c>
      <c r="M2025" s="54" t="n">
        <v>0.0465000272</v>
      </c>
      <c r="N2025" s="54" t="n">
        <v>1.85000002</v>
      </c>
      <c r="O2025" s="54" t="n">
        <v>-1.09450006</v>
      </c>
      <c r="P2025" s="52" t="inlineStr">
        <is>
          <t>Gouraud</t>
        </is>
      </c>
      <c r="Q2025" s="52" t="inlineStr">
        <is>
          <t>Paint</t>
        </is>
      </c>
      <c r="R2025" s="54" t="n">
        <v>0.45</v>
      </c>
      <c r="S2025" s="54" t="n">
        <v>0.6</v>
      </c>
      <c r="T2025" s="54" t="n">
        <v>0.24</v>
      </c>
      <c r="U2025" s="54" t="n">
        <v>0</v>
      </c>
      <c r="V2025" s="52" t="inlineStr">
        <is>
          <t>No</t>
        </is>
      </c>
      <c r="W2025" s="52" t="inlineStr">
        <is>
          <t>No</t>
        </is>
      </c>
      <c r="X2025" s="52" t="inlineStr">
        <is>
          <t>-</t>
        </is>
      </c>
      <c r="Y2025" s="52" t="inlineStr">
        <is>
          <t>Cross brace</t>
        </is>
      </c>
    </row>
    <row r="2026" outlineLevel="1">
      <c r="A2026" s="52" t="inlineStr">
        <is>
          <t>BASE-649</t>
        </is>
      </c>
      <c r="B2026" s="52" t="inlineStr">
        <is>
          <t>Base</t>
        </is>
      </c>
      <c r="C2026" s="58" t="inlineStr">
        <is>
          <t>Cylinder</t>
        </is>
      </c>
      <c r="D2026" s="60" t="inlineStr">
        <is>
          <t>Tower brace</t>
        </is>
      </c>
      <c r="E2026" s="52" t="inlineStr">
        <is>
          <t>BASE-642</t>
        </is>
      </c>
      <c r="F2026" s="52" t="n">
        <v>2</v>
      </c>
      <c r="G2026" s="54" t="n">
        <v>0.0700000003</v>
      </c>
      <c r="H2026" s="54" t="n">
        <v>0.0700000003</v>
      </c>
      <c r="I2026" s="54" t="n">
        <v>3.79609942</v>
      </c>
      <c r="J2026" s="54" t="n">
        <v>-54.7486305</v>
      </c>
      <c r="K2026" s="54" t="n">
        <v>2.43275809</v>
      </c>
      <c r="L2026" s="54" t="n">
        <v>0</v>
      </c>
      <c r="M2026" s="54" t="n">
        <v>-1.09450006</v>
      </c>
      <c r="N2026" s="54" t="n">
        <v>1.85000002</v>
      </c>
      <c r="O2026" s="54" t="n">
        <v>-0.0465000272</v>
      </c>
      <c r="P2026" s="52" t="inlineStr">
        <is>
          <t>Gouraud</t>
        </is>
      </c>
      <c r="Q2026" s="52" t="inlineStr">
        <is>
          <t>Paint</t>
        </is>
      </c>
      <c r="R2026" s="54" t="n">
        <v>0.45</v>
      </c>
      <c r="S2026" s="54" t="n">
        <v>0.6</v>
      </c>
      <c r="T2026" s="54" t="n">
        <v>0.24</v>
      </c>
      <c r="U2026" s="54" t="n">
        <v>0</v>
      </c>
      <c r="V2026" s="52" t="inlineStr">
        <is>
          <t>No</t>
        </is>
      </c>
      <c r="W2026" s="52" t="inlineStr">
        <is>
          <t>No</t>
        </is>
      </c>
      <c r="X2026" s="52" t="inlineStr">
        <is>
          <t>-</t>
        </is>
      </c>
      <c r="Y2026" s="52" t="inlineStr">
        <is>
          <t>Cross brace</t>
        </is>
      </c>
    </row>
    <row r="2027" outlineLevel="1">
      <c r="A2027" s="52" t="inlineStr">
        <is>
          <t>BASE-650</t>
        </is>
      </c>
      <c r="B2027" s="52" t="inlineStr">
        <is>
          <t>Base</t>
        </is>
      </c>
      <c r="C2027" s="58" t="inlineStr">
        <is>
          <t>Cylinder</t>
        </is>
      </c>
      <c r="D2027" s="60" t="inlineStr">
        <is>
          <t>Tower brace</t>
        </is>
      </c>
      <c r="E2027" s="52" t="inlineStr">
        <is>
          <t>BASE-642</t>
        </is>
      </c>
      <c r="F2027" s="52" t="n">
        <v>2</v>
      </c>
      <c r="G2027" s="54" t="n">
        <v>0.0700000003</v>
      </c>
      <c r="H2027" s="54" t="n">
        <v>0.0700000003</v>
      </c>
      <c r="I2027" s="54" t="n">
        <v>3.79609942</v>
      </c>
      <c r="J2027" s="54" t="n">
        <v>-54.7486305</v>
      </c>
      <c r="K2027" s="54" t="n">
        <v>92.4327545</v>
      </c>
      <c r="L2027" s="54" t="n">
        <v>0</v>
      </c>
      <c r="M2027" s="54" t="n">
        <v>-0.0465000272</v>
      </c>
      <c r="N2027" s="54" t="n">
        <v>1.85000002</v>
      </c>
      <c r="O2027" s="54" t="n">
        <v>1.09450006</v>
      </c>
      <c r="P2027" s="52" t="inlineStr">
        <is>
          <t>Gouraud</t>
        </is>
      </c>
      <c r="Q2027" s="52" t="inlineStr">
        <is>
          <t>Paint</t>
        </is>
      </c>
      <c r="R2027" s="54" t="n">
        <v>0.45</v>
      </c>
      <c r="S2027" s="54" t="n">
        <v>0.6</v>
      </c>
      <c r="T2027" s="54" t="n">
        <v>0.24</v>
      </c>
      <c r="U2027" s="54" t="n">
        <v>0</v>
      </c>
      <c r="V2027" s="52" t="inlineStr">
        <is>
          <t>No</t>
        </is>
      </c>
      <c r="W2027" s="52" t="inlineStr">
        <is>
          <t>No</t>
        </is>
      </c>
      <c r="X2027" s="52" t="inlineStr">
        <is>
          <t>-</t>
        </is>
      </c>
      <c r="Y2027" s="52" t="inlineStr">
        <is>
          <t>Cross brace</t>
        </is>
      </c>
    </row>
    <row r="2028" outlineLevel="1">
      <c r="A2028" s="52" t="inlineStr">
        <is>
          <t>BASE-651</t>
        </is>
      </c>
      <c r="B2028" s="52" t="inlineStr">
        <is>
          <t>Base</t>
        </is>
      </c>
      <c r="C2028" s="63" t="inlineStr">
        <is>
          <t>Cube</t>
        </is>
      </c>
      <c r="D2028" s="60" t="inlineStr">
        <is>
          <t>Platform</t>
        </is>
      </c>
      <c r="E2028" s="52" t="inlineStr">
        <is>
          <t>BASE-642</t>
        </is>
      </c>
      <c r="F2028" s="52" t="n">
        <v>2</v>
      </c>
      <c r="G2028" s="54" t="n">
        <v>2.9000001</v>
      </c>
      <c r="H2028" s="54" t="n">
        <v>0.140000001</v>
      </c>
      <c r="I2028" s="54" t="n">
        <v>2.9000001</v>
      </c>
      <c r="J2028" s="54" t="n">
        <v>0</v>
      </c>
      <c r="K2028" s="54" t="n">
        <v>0</v>
      </c>
      <c r="L2028" s="54" t="n">
        <v>0</v>
      </c>
      <c r="M2028" s="54" t="n">
        <v>0</v>
      </c>
      <c r="N2028" s="54" t="n">
        <v>4.07000017</v>
      </c>
      <c r="O2028" s="54" t="n">
        <v>0</v>
      </c>
      <c r="P2028" s="52" t="inlineStr">
        <is>
          <t>Gouraud</t>
        </is>
      </c>
      <c r="Q2028" s="52" t="inlineStr">
        <is>
          <t>Wood</t>
        </is>
      </c>
      <c r="R2028" s="54" t="n">
        <v>0.75</v>
      </c>
      <c r="S2028" s="54" t="n">
        <v>0</v>
      </c>
      <c r="T2028" s="54" t="n">
        <v>0.28</v>
      </c>
      <c r="U2028" s="54" t="n">
        <v>0</v>
      </c>
      <c r="V2028" s="52" t="inlineStr">
        <is>
          <t>No</t>
        </is>
      </c>
      <c r="W2028" s="52" t="inlineStr">
        <is>
          <t>Yes</t>
        </is>
      </c>
      <c r="X2028" s="52" t="inlineStr">
        <is>
          <t>-</t>
        </is>
      </c>
      <c r="Y2028" s="52" t="inlineStr">
        <is>
          <t>Guard platform</t>
        </is>
      </c>
    </row>
    <row r="2029" outlineLevel="1">
      <c r="A2029" s="52" t="inlineStr">
        <is>
          <t>BASE-652</t>
        </is>
      </c>
      <c r="B2029" s="52" t="inlineStr">
        <is>
          <t>Base</t>
        </is>
      </c>
      <c r="C2029" s="63" t="inlineStr">
        <is>
          <t>Cube</t>
        </is>
      </c>
      <c r="D2029" s="60" t="inlineStr">
        <is>
          <t>Parapet front</t>
        </is>
      </c>
      <c r="E2029" s="52" t="inlineStr">
        <is>
          <t>BASE-642</t>
        </is>
      </c>
      <c r="F2029" s="52" t="n">
        <v>2</v>
      </c>
      <c r="G2029" s="54" t="n">
        <v>2.9000001</v>
      </c>
      <c r="H2029" s="54" t="n">
        <v>0.949999988</v>
      </c>
      <c r="I2029" s="54" t="n">
        <v>0.5</v>
      </c>
      <c r="J2029" s="54" t="n">
        <v>0</v>
      </c>
      <c r="K2029" s="54" t="n">
        <v>0</v>
      </c>
      <c r="L2029" s="54" t="n">
        <v>0</v>
      </c>
      <c r="M2029" s="54" t="n">
        <v>0</v>
      </c>
      <c r="N2029" s="54" t="n">
        <v>4.61999989</v>
      </c>
      <c r="O2029" s="54" t="n">
        <v>1.20000005</v>
      </c>
      <c r="P2029" s="52" t="inlineStr">
        <is>
          <t>Gouraud</t>
        </is>
      </c>
      <c r="Q2029" s="52" t="inlineStr">
        <is>
          <t>Sand</t>
        </is>
      </c>
      <c r="R2029" s="54" t="n">
        <v>0.95</v>
      </c>
      <c r="S2029" s="54" t="n">
        <v>0</v>
      </c>
      <c r="T2029" s="54" t="n">
        <v>0.25</v>
      </c>
      <c r="U2029" s="54" t="n">
        <v>0</v>
      </c>
      <c r="V2029" s="52" t="inlineStr">
        <is>
          <t>No</t>
        </is>
      </c>
      <c r="W2029" s="52" t="inlineStr">
        <is>
          <t>Yes</t>
        </is>
      </c>
      <c r="X2029" s="52" t="inlineStr">
        <is>
          <t>-</t>
        </is>
      </c>
      <c r="Y2029" s="52" t="inlineStr">
        <is>
          <t>Sandbag parapet, front</t>
        </is>
      </c>
    </row>
    <row r="2030" outlineLevel="1">
      <c r="A2030" s="52" t="inlineStr">
        <is>
          <t>BASE-653</t>
        </is>
      </c>
      <c r="B2030" s="52" t="inlineStr">
        <is>
          <t>Base</t>
        </is>
      </c>
      <c r="C2030" s="63" t="inlineStr">
        <is>
          <t>Cube</t>
        </is>
      </c>
      <c r="D2030" s="60" t="inlineStr">
        <is>
          <t>Parapet side</t>
        </is>
      </c>
      <c r="E2030" s="52" t="inlineStr">
        <is>
          <t>BASE-642</t>
        </is>
      </c>
      <c r="F2030" s="52" t="n">
        <v>2</v>
      </c>
      <c r="G2030" s="54" t="n">
        <v>0.5</v>
      </c>
      <c r="H2030" s="54" t="n">
        <v>0.949999988</v>
      </c>
      <c r="I2030" s="54" t="n">
        <v>2</v>
      </c>
      <c r="J2030" s="54" t="n">
        <v>0</v>
      </c>
      <c r="K2030" s="54" t="n">
        <v>0</v>
      </c>
      <c r="L2030" s="54" t="n">
        <v>0</v>
      </c>
      <c r="M2030" s="54" t="n">
        <v>1.20000005</v>
      </c>
      <c r="N2030" s="54" t="n">
        <v>4.61999989</v>
      </c>
      <c r="O2030" s="54" t="n">
        <v>0</v>
      </c>
      <c r="P2030" s="52" t="inlineStr">
        <is>
          <t>Gouraud</t>
        </is>
      </c>
      <c r="Q2030" s="52" t="inlineStr">
        <is>
          <t>Sand</t>
        </is>
      </c>
      <c r="R2030" s="54" t="n">
        <v>0.95</v>
      </c>
      <c r="S2030" s="54" t="n">
        <v>0</v>
      </c>
      <c r="T2030" s="54" t="n">
        <v>0.25</v>
      </c>
      <c r="U2030" s="54" t="n">
        <v>0</v>
      </c>
      <c r="V2030" s="52" t="inlineStr">
        <is>
          <t>No</t>
        </is>
      </c>
      <c r="W2030" s="52" t="inlineStr">
        <is>
          <t>Yes</t>
        </is>
      </c>
      <c r="X2030" s="52" t="inlineStr">
        <is>
          <t>-</t>
        </is>
      </c>
      <c r="Y2030" s="52" t="inlineStr">
        <is>
          <t>Sandbag parapet, east</t>
        </is>
      </c>
    </row>
    <row r="2031" outlineLevel="1">
      <c r="A2031" s="52" t="inlineStr">
        <is>
          <t>BASE-654</t>
        </is>
      </c>
      <c r="B2031" s="52" t="inlineStr">
        <is>
          <t>Base</t>
        </is>
      </c>
      <c r="C2031" s="63" t="inlineStr">
        <is>
          <t>Cube</t>
        </is>
      </c>
      <c r="D2031" s="60" t="inlineStr">
        <is>
          <t>Parapet side</t>
        </is>
      </c>
      <c r="E2031" s="52" t="inlineStr">
        <is>
          <t>BASE-642</t>
        </is>
      </c>
      <c r="F2031" s="52" t="n">
        <v>2</v>
      </c>
      <c r="G2031" s="54" t="n">
        <v>0.5</v>
      </c>
      <c r="H2031" s="54" t="n">
        <v>0.949999988</v>
      </c>
      <c r="I2031" s="54" t="n">
        <v>2</v>
      </c>
      <c r="J2031" s="54" t="n">
        <v>0</v>
      </c>
      <c r="K2031" s="54" t="n">
        <v>0</v>
      </c>
      <c r="L2031" s="54" t="n">
        <v>0</v>
      </c>
      <c r="M2031" s="54" t="n">
        <v>-1.20000005</v>
      </c>
      <c r="N2031" s="54" t="n">
        <v>4.61999989</v>
      </c>
      <c r="O2031" s="54" t="n">
        <v>0</v>
      </c>
      <c r="P2031" s="52" t="inlineStr">
        <is>
          <t>Gouraud</t>
        </is>
      </c>
      <c r="Q2031" s="52" t="inlineStr">
        <is>
          <t>Sand</t>
        </is>
      </c>
      <c r="R2031" s="54" t="n">
        <v>0.95</v>
      </c>
      <c r="S2031" s="54" t="n">
        <v>0</v>
      </c>
      <c r="T2031" s="54" t="n">
        <v>0.25</v>
      </c>
      <c r="U2031" s="54" t="n">
        <v>0</v>
      </c>
      <c r="V2031" s="52" t="inlineStr">
        <is>
          <t>No</t>
        </is>
      </c>
      <c r="W2031" s="52" t="inlineStr">
        <is>
          <t>Yes</t>
        </is>
      </c>
      <c r="X2031" s="52" t="inlineStr">
        <is>
          <t>-</t>
        </is>
      </c>
      <c r="Y2031" s="52" t="inlineStr">
        <is>
          <t>Sandbag parapet, west</t>
        </is>
      </c>
    </row>
    <row r="2032" outlineLevel="1">
      <c r="A2032" s="52" t="inlineStr">
        <is>
          <t>BASE-655</t>
        </is>
      </c>
      <c r="B2032" s="52" t="inlineStr">
        <is>
          <t>Base</t>
        </is>
      </c>
      <c r="C2032" s="63" t="inlineStr">
        <is>
          <t>Cube</t>
        </is>
      </c>
      <c r="D2032" s="60" t="inlineStr">
        <is>
          <t>Parapet cap</t>
        </is>
      </c>
      <c r="E2032" s="52" t="inlineStr">
        <is>
          <t>BASE-642</t>
        </is>
      </c>
      <c r="F2032" s="52" t="n">
        <v>2</v>
      </c>
      <c r="G2032" s="54" t="n">
        <v>2.9000001</v>
      </c>
      <c r="H2032" s="54" t="n">
        <v>0.140000001</v>
      </c>
      <c r="I2032" s="54" t="n">
        <v>0.5</v>
      </c>
      <c r="J2032" s="54" t="n">
        <v>0</v>
      </c>
      <c r="K2032" s="54" t="n">
        <v>0</v>
      </c>
      <c r="L2032" s="54" t="n">
        <v>0</v>
      </c>
      <c r="M2032" s="54" t="n">
        <v>0</v>
      </c>
      <c r="N2032" s="54" t="n">
        <v>5.17000008</v>
      </c>
      <c r="O2032" s="54" t="n">
        <v>1.20000005</v>
      </c>
      <c r="P2032" s="52" t="inlineStr">
        <is>
          <t>Gouraud</t>
        </is>
      </c>
      <c r="Q2032" s="52" t="inlineStr">
        <is>
          <t>Sand</t>
        </is>
      </c>
      <c r="R2032" s="54" t="n">
        <v>0.95</v>
      </c>
      <c r="S2032" s="54" t="n">
        <v>0</v>
      </c>
      <c r="T2032" s="54" t="n">
        <v>0.25</v>
      </c>
      <c r="U2032" s="54" t="n">
        <v>0</v>
      </c>
      <c r="V2032" s="52" t="inlineStr">
        <is>
          <t>No</t>
        </is>
      </c>
      <c r="W2032" s="52" t="inlineStr">
        <is>
          <t>Yes</t>
        </is>
      </c>
      <c r="X2032" s="52" t="inlineStr">
        <is>
          <t>-</t>
        </is>
      </c>
      <c r="Y2032" s="52" t="inlineStr">
        <is>
          <t>Top course</t>
        </is>
      </c>
    </row>
    <row r="2033" outlineLevel="1">
      <c r="A2033" s="52" t="inlineStr">
        <is>
          <t>BASE-656</t>
        </is>
      </c>
      <c r="B2033" s="52" t="inlineStr">
        <is>
          <t>Base</t>
        </is>
      </c>
      <c r="C2033" s="58" t="inlineStr">
        <is>
          <t>Cylinder</t>
        </is>
      </c>
      <c r="D2033" s="60" t="inlineStr">
        <is>
          <t>Roof post</t>
        </is>
      </c>
      <c r="E2033" s="52" t="inlineStr">
        <is>
          <t>BASE-642</t>
        </is>
      </c>
      <c r="F2033" s="52" t="n">
        <v>2</v>
      </c>
      <c r="G2033" s="54" t="n">
        <v>0.100000001</v>
      </c>
      <c r="H2033" s="54" t="n">
        <v>0.100000001</v>
      </c>
      <c r="I2033" s="54" t="n">
        <v>2.0999999</v>
      </c>
      <c r="J2033" s="54" t="n">
        <v>90</v>
      </c>
      <c r="K2033" s="54" t="n">
        <v>0</v>
      </c>
      <c r="L2033" s="54" t="n">
        <v>0</v>
      </c>
      <c r="M2033" s="54" t="n">
        <v>1.35000002</v>
      </c>
      <c r="N2033" s="54" t="n">
        <v>5.18999958</v>
      </c>
      <c r="O2033" s="54" t="n">
        <v>1.35000002</v>
      </c>
      <c r="P2033" s="52" t="inlineStr">
        <is>
          <t>Gouraud</t>
        </is>
      </c>
      <c r="Q2033" s="52" t="inlineStr">
        <is>
          <t>Paint</t>
        </is>
      </c>
      <c r="R2033" s="54" t="n">
        <v>0.45</v>
      </c>
      <c r="S2033" s="54" t="n">
        <v>0.6</v>
      </c>
      <c r="T2033" s="54" t="n">
        <v>0.24</v>
      </c>
      <c r="U2033" s="54" t="n">
        <v>0</v>
      </c>
      <c r="V2033" s="52" t="inlineStr">
        <is>
          <t>No</t>
        </is>
      </c>
      <c r="W2033" s="52" t="inlineStr">
        <is>
          <t>No</t>
        </is>
      </c>
      <c r="X2033" s="52" t="inlineStr">
        <is>
          <t>-</t>
        </is>
      </c>
      <c r="Y2033" s="52" t="inlineStr">
        <is>
          <t>Roof support</t>
        </is>
      </c>
    </row>
    <row r="2034" outlineLevel="1">
      <c r="A2034" s="52" t="inlineStr">
        <is>
          <t>BASE-657</t>
        </is>
      </c>
      <c r="B2034" s="52" t="inlineStr">
        <is>
          <t>Base</t>
        </is>
      </c>
      <c r="C2034" s="58" t="inlineStr">
        <is>
          <t>Cylinder</t>
        </is>
      </c>
      <c r="D2034" s="60" t="inlineStr">
        <is>
          <t>Roof post</t>
        </is>
      </c>
      <c r="E2034" s="52" t="inlineStr">
        <is>
          <t>BASE-642</t>
        </is>
      </c>
      <c r="F2034" s="52" t="n">
        <v>2</v>
      </c>
      <c r="G2034" s="54" t="n">
        <v>0.100000001</v>
      </c>
      <c r="H2034" s="54" t="n">
        <v>0.100000001</v>
      </c>
      <c r="I2034" s="54" t="n">
        <v>2.0999999</v>
      </c>
      <c r="J2034" s="54" t="n">
        <v>90</v>
      </c>
      <c r="K2034" s="54" t="n">
        <v>0</v>
      </c>
      <c r="L2034" s="54" t="n">
        <v>0</v>
      </c>
      <c r="M2034" s="54" t="n">
        <v>1.35000002</v>
      </c>
      <c r="N2034" s="54" t="n">
        <v>5.18999958</v>
      </c>
      <c r="O2034" s="54" t="n">
        <v>-1.35000002</v>
      </c>
      <c r="P2034" s="52" t="inlineStr">
        <is>
          <t>Gouraud</t>
        </is>
      </c>
      <c r="Q2034" s="52" t="inlineStr">
        <is>
          <t>Paint</t>
        </is>
      </c>
      <c r="R2034" s="54" t="n">
        <v>0.45</v>
      </c>
      <c r="S2034" s="54" t="n">
        <v>0.6</v>
      </c>
      <c r="T2034" s="54" t="n">
        <v>0.24</v>
      </c>
      <c r="U2034" s="54" t="n">
        <v>0</v>
      </c>
      <c r="V2034" s="52" t="inlineStr">
        <is>
          <t>No</t>
        </is>
      </c>
      <c r="W2034" s="52" t="inlineStr">
        <is>
          <t>No</t>
        </is>
      </c>
      <c r="X2034" s="52" t="inlineStr">
        <is>
          <t>-</t>
        </is>
      </c>
      <c r="Y2034" s="52" t="inlineStr">
        <is>
          <t>Roof support</t>
        </is>
      </c>
    </row>
    <row r="2035" outlineLevel="1">
      <c r="A2035" s="52" t="inlineStr">
        <is>
          <t>BASE-658</t>
        </is>
      </c>
      <c r="B2035" s="52" t="inlineStr">
        <is>
          <t>Base</t>
        </is>
      </c>
      <c r="C2035" s="58" t="inlineStr">
        <is>
          <t>Cylinder</t>
        </is>
      </c>
      <c r="D2035" s="60" t="inlineStr">
        <is>
          <t>Roof post</t>
        </is>
      </c>
      <c r="E2035" s="52" t="inlineStr">
        <is>
          <t>BASE-642</t>
        </is>
      </c>
      <c r="F2035" s="52" t="n">
        <v>2</v>
      </c>
      <c r="G2035" s="54" t="n">
        <v>0.100000001</v>
      </c>
      <c r="H2035" s="54" t="n">
        <v>0.100000001</v>
      </c>
      <c r="I2035" s="54" t="n">
        <v>2.0999999</v>
      </c>
      <c r="J2035" s="54" t="n">
        <v>90</v>
      </c>
      <c r="K2035" s="54" t="n">
        <v>0</v>
      </c>
      <c r="L2035" s="54" t="n">
        <v>0</v>
      </c>
      <c r="M2035" s="54" t="n">
        <v>-1.35000002</v>
      </c>
      <c r="N2035" s="54" t="n">
        <v>5.18999958</v>
      </c>
      <c r="O2035" s="54" t="n">
        <v>-1.35000002</v>
      </c>
      <c r="P2035" s="52" t="inlineStr">
        <is>
          <t>Gouraud</t>
        </is>
      </c>
      <c r="Q2035" s="52" t="inlineStr">
        <is>
          <t>Paint</t>
        </is>
      </c>
      <c r="R2035" s="54" t="n">
        <v>0.45</v>
      </c>
      <c r="S2035" s="54" t="n">
        <v>0.6</v>
      </c>
      <c r="T2035" s="54" t="n">
        <v>0.24</v>
      </c>
      <c r="U2035" s="54" t="n">
        <v>0</v>
      </c>
      <c r="V2035" s="52" t="inlineStr">
        <is>
          <t>No</t>
        </is>
      </c>
      <c r="W2035" s="52" t="inlineStr">
        <is>
          <t>No</t>
        </is>
      </c>
      <c r="X2035" s="52" t="inlineStr">
        <is>
          <t>-</t>
        </is>
      </c>
      <c r="Y2035" s="52" t="inlineStr">
        <is>
          <t>Roof support</t>
        </is>
      </c>
    </row>
    <row r="2036" outlineLevel="1">
      <c r="A2036" s="52" t="inlineStr">
        <is>
          <t>BASE-659</t>
        </is>
      </c>
      <c r="B2036" s="52" t="inlineStr">
        <is>
          <t>Base</t>
        </is>
      </c>
      <c r="C2036" s="58" t="inlineStr">
        <is>
          <t>Cylinder</t>
        </is>
      </c>
      <c r="D2036" s="60" t="inlineStr">
        <is>
          <t>Roof post</t>
        </is>
      </c>
      <c r="E2036" s="52" t="inlineStr">
        <is>
          <t>BASE-642</t>
        </is>
      </c>
      <c r="F2036" s="52" t="n">
        <v>2</v>
      </c>
      <c r="G2036" s="54" t="n">
        <v>0.100000001</v>
      </c>
      <c r="H2036" s="54" t="n">
        <v>0.100000001</v>
      </c>
      <c r="I2036" s="54" t="n">
        <v>2.0999999</v>
      </c>
      <c r="J2036" s="54" t="n">
        <v>90</v>
      </c>
      <c r="K2036" s="54" t="n">
        <v>0</v>
      </c>
      <c r="L2036" s="54" t="n">
        <v>0</v>
      </c>
      <c r="M2036" s="54" t="n">
        <v>-1.35000002</v>
      </c>
      <c r="N2036" s="54" t="n">
        <v>5.18999958</v>
      </c>
      <c r="O2036" s="54" t="n">
        <v>1.35000002</v>
      </c>
      <c r="P2036" s="52" t="inlineStr">
        <is>
          <t>Gouraud</t>
        </is>
      </c>
      <c r="Q2036" s="52" t="inlineStr">
        <is>
          <t>Paint</t>
        </is>
      </c>
      <c r="R2036" s="54" t="n">
        <v>0.45</v>
      </c>
      <c r="S2036" s="54" t="n">
        <v>0.6</v>
      </c>
      <c r="T2036" s="54" t="n">
        <v>0.24</v>
      </c>
      <c r="U2036" s="54" t="n">
        <v>0</v>
      </c>
      <c r="V2036" s="52" t="inlineStr">
        <is>
          <t>No</t>
        </is>
      </c>
      <c r="W2036" s="52" t="inlineStr">
        <is>
          <t>No</t>
        </is>
      </c>
      <c r="X2036" s="52" t="inlineStr">
        <is>
          <t>-</t>
        </is>
      </c>
      <c r="Y2036" s="52" t="inlineStr">
        <is>
          <t>Roof support</t>
        </is>
      </c>
    </row>
    <row r="2037" outlineLevel="1">
      <c r="A2037" s="52" t="inlineStr">
        <is>
          <t>BASE-660</t>
        </is>
      </c>
      <c r="B2037" s="52" t="inlineStr">
        <is>
          <t>Base</t>
        </is>
      </c>
      <c r="C2037" s="63" t="inlineStr">
        <is>
          <t>Cube</t>
        </is>
      </c>
      <c r="D2037" s="60" t="inlineStr">
        <is>
          <t>Roof slab</t>
        </is>
      </c>
      <c r="E2037" s="52" t="inlineStr">
        <is>
          <t>BASE-642</t>
        </is>
      </c>
      <c r="F2037" s="52" t="n">
        <v>2</v>
      </c>
      <c r="G2037" s="54" t="n">
        <v>3.5</v>
      </c>
      <c r="H2037" s="54" t="n">
        <v>0.100000001</v>
      </c>
      <c r="I2037" s="54" t="n">
        <v>3.5</v>
      </c>
      <c r="J2037" s="54" t="n">
        <v>0</v>
      </c>
      <c r="K2037" s="54" t="n">
        <v>0</v>
      </c>
      <c r="L2037" s="54" t="n">
        <v>0</v>
      </c>
      <c r="M2037" s="54" t="n">
        <v>0</v>
      </c>
      <c r="N2037" s="54" t="n">
        <v>6.30000019</v>
      </c>
      <c r="O2037" s="54" t="n">
        <v>0</v>
      </c>
      <c r="P2037" s="52" t="inlineStr">
        <is>
          <t>Gouraud</t>
        </is>
      </c>
      <c r="Q2037" s="52" t="inlineStr">
        <is>
          <t>Paint</t>
        </is>
      </c>
      <c r="R2037" s="54" t="n">
        <v>0.6</v>
      </c>
      <c r="S2037" s="54" t="n">
        <v>0.2</v>
      </c>
      <c r="T2037" s="54" t="n">
        <v>0.35</v>
      </c>
      <c r="U2037" s="54" t="n">
        <v>0</v>
      </c>
      <c r="V2037" s="52" t="inlineStr">
        <is>
          <t>No</t>
        </is>
      </c>
      <c r="W2037" s="52" t="inlineStr">
        <is>
          <t>Yes</t>
        </is>
      </c>
      <c r="X2037" s="52" t="inlineStr">
        <is>
          <t>-</t>
        </is>
      </c>
      <c r="Y2037" s="52" t="inlineStr">
        <is>
          <t>Flat roof of the tower</t>
        </is>
      </c>
    </row>
    <row r="2038" outlineLevel="1">
      <c r="A2038" s="52" t="inlineStr">
        <is>
          <t>BASE-661</t>
        </is>
      </c>
      <c r="B2038" s="52" t="inlineStr">
        <is>
          <t>Base</t>
        </is>
      </c>
      <c r="C2038" s="63" t="inlineStr">
        <is>
          <t>Cube</t>
        </is>
      </c>
      <c r="D2038" s="60" t="inlineStr">
        <is>
          <t>Roof lip</t>
        </is>
      </c>
      <c r="E2038" s="52" t="inlineStr">
        <is>
          <t>BASE-642</t>
        </is>
      </c>
      <c r="F2038" s="52" t="n">
        <v>2</v>
      </c>
      <c r="G2038" s="54" t="n">
        <v>3.5</v>
      </c>
      <c r="H2038" s="54" t="n">
        <v>0.119999997</v>
      </c>
      <c r="I2038" s="54" t="n">
        <v>0.07999999820000001</v>
      </c>
      <c r="J2038" s="54" t="n">
        <v>0</v>
      </c>
      <c r="K2038" s="54" t="n">
        <v>0</v>
      </c>
      <c r="L2038" s="54" t="n">
        <v>0</v>
      </c>
      <c r="M2038" s="54" t="n">
        <v>0</v>
      </c>
      <c r="N2038" s="54" t="n">
        <v>6.38000011</v>
      </c>
      <c r="O2038" s="54" t="n">
        <v>1.70000005</v>
      </c>
      <c r="P2038" s="52" t="inlineStr">
        <is>
          <t>Gouraud</t>
        </is>
      </c>
      <c r="Q2038" s="52" t="inlineStr">
        <is>
          <t>Paint</t>
        </is>
      </c>
      <c r="R2038" s="54" t="n">
        <v>0.6</v>
      </c>
      <c r="S2038" s="54" t="n">
        <v>0.2</v>
      </c>
      <c r="T2038" s="54" t="n">
        <v>0.35</v>
      </c>
      <c r="U2038" s="54" t="n">
        <v>0</v>
      </c>
      <c r="V2038" s="52" t="inlineStr">
        <is>
          <t>No</t>
        </is>
      </c>
      <c r="W2038" s="52" t="inlineStr">
        <is>
          <t>No</t>
        </is>
      </c>
      <c r="X2038" s="52" t="inlineStr">
        <is>
          <t>-</t>
        </is>
      </c>
      <c r="Y2038" s="52" t="inlineStr">
        <is>
          <t>Roof edge</t>
        </is>
      </c>
    </row>
    <row r="2039" outlineLevel="1">
      <c r="A2039" s="52" t="inlineStr">
        <is>
          <t>BASE-662</t>
        </is>
      </c>
      <c r="B2039" s="52" t="inlineStr">
        <is>
          <t>Base</t>
        </is>
      </c>
      <c r="C2039" s="58" t="inlineStr">
        <is>
          <t>Cylinder</t>
        </is>
      </c>
      <c r="D2039" s="60" t="inlineStr">
        <is>
          <t>Ladder rail</t>
        </is>
      </c>
      <c r="E2039" s="52" t="inlineStr">
        <is>
          <t>BASE-642</t>
        </is>
      </c>
      <c r="F2039" s="52" t="n">
        <v>2</v>
      </c>
      <c r="G2039" s="54" t="n">
        <v>0.0500000007</v>
      </c>
      <c r="H2039" s="54" t="n">
        <v>0.0500000007</v>
      </c>
      <c r="I2039" s="54" t="n">
        <v>4.22403812</v>
      </c>
      <c r="J2039" s="54" t="n">
        <v>-83.884491</v>
      </c>
      <c r="K2039" s="54" t="n">
        <v>0</v>
      </c>
      <c r="L2039" s="54" t="n">
        <v>0</v>
      </c>
      <c r="M2039" s="54" t="n">
        <v>-0.25</v>
      </c>
      <c r="N2039" s="54" t="n">
        <v>1.89999998</v>
      </c>
      <c r="O2039" s="54" t="n">
        <v>-1.67499995</v>
      </c>
      <c r="P2039" s="52" t="inlineStr">
        <is>
          <t>Gouraud</t>
        </is>
      </c>
      <c r="Q2039" s="52" t="inlineStr">
        <is>
          <t>Paint</t>
        </is>
      </c>
      <c r="R2039" s="54" t="n">
        <v>0.45</v>
      </c>
      <c r="S2039" s="54" t="n">
        <v>0.6</v>
      </c>
      <c r="T2039" s="54" t="n">
        <v>0.24</v>
      </c>
      <c r="U2039" s="54" t="n">
        <v>0</v>
      </c>
      <c r="V2039" s="52" t="inlineStr">
        <is>
          <t>No</t>
        </is>
      </c>
      <c r="W2039" s="52" t="inlineStr">
        <is>
          <t>No</t>
        </is>
      </c>
      <c r="X2039" s="52" t="inlineStr">
        <is>
          <t>-</t>
        </is>
      </c>
      <c r="Y2039" s="52" t="inlineStr">
        <is>
          <t>Ladder stringer</t>
        </is>
      </c>
    </row>
    <row r="2040" outlineLevel="1">
      <c r="A2040" s="52" t="inlineStr">
        <is>
          <t>BASE-663</t>
        </is>
      </c>
      <c r="B2040" s="52" t="inlineStr">
        <is>
          <t>Base</t>
        </is>
      </c>
      <c r="C2040" s="58" t="inlineStr">
        <is>
          <t>Cylinder</t>
        </is>
      </c>
      <c r="D2040" s="60" t="inlineStr">
        <is>
          <t>Ladder rail</t>
        </is>
      </c>
      <c r="E2040" s="52" t="inlineStr">
        <is>
          <t>BASE-642</t>
        </is>
      </c>
      <c r="F2040" s="52" t="n">
        <v>2</v>
      </c>
      <c r="G2040" s="54" t="n">
        <v>0.0500000007</v>
      </c>
      <c r="H2040" s="54" t="n">
        <v>0.0500000007</v>
      </c>
      <c r="I2040" s="54" t="n">
        <v>4.22403812</v>
      </c>
      <c r="J2040" s="54" t="n">
        <v>-83.884491</v>
      </c>
      <c r="K2040" s="54" t="n">
        <v>0</v>
      </c>
      <c r="L2040" s="54" t="n">
        <v>0</v>
      </c>
      <c r="M2040" s="54" t="n">
        <v>0.25</v>
      </c>
      <c r="N2040" s="54" t="n">
        <v>1.89999998</v>
      </c>
      <c r="O2040" s="54" t="n">
        <v>-1.67499995</v>
      </c>
      <c r="P2040" s="52" t="inlineStr">
        <is>
          <t>Gouraud</t>
        </is>
      </c>
      <c r="Q2040" s="52" t="inlineStr">
        <is>
          <t>Paint</t>
        </is>
      </c>
      <c r="R2040" s="54" t="n">
        <v>0.45</v>
      </c>
      <c r="S2040" s="54" t="n">
        <v>0.6</v>
      </c>
      <c r="T2040" s="54" t="n">
        <v>0.24</v>
      </c>
      <c r="U2040" s="54" t="n">
        <v>0</v>
      </c>
      <c r="V2040" s="52" t="inlineStr">
        <is>
          <t>No</t>
        </is>
      </c>
      <c r="W2040" s="52" t="inlineStr">
        <is>
          <t>No</t>
        </is>
      </c>
      <c r="X2040" s="52" t="inlineStr">
        <is>
          <t>-</t>
        </is>
      </c>
      <c r="Y2040" s="52" t="inlineStr">
        <is>
          <t>Ladder stringer</t>
        </is>
      </c>
    </row>
    <row r="2041" outlineLevel="1">
      <c r="A2041" s="52" t="inlineStr">
        <is>
          <t>BASE-664</t>
        </is>
      </c>
      <c r="B2041" s="52" t="inlineStr">
        <is>
          <t>Base</t>
        </is>
      </c>
      <c r="C2041" s="58" t="inlineStr">
        <is>
          <t>Cylinder</t>
        </is>
      </c>
      <c r="D2041" s="60" t="inlineStr">
        <is>
          <t>Ladder rung</t>
        </is>
      </c>
      <c r="E2041" s="52" t="inlineStr">
        <is>
          <t>BASE-642</t>
        </is>
      </c>
      <c r="F2041" s="52" t="n">
        <v>2</v>
      </c>
      <c r="G2041" s="54" t="n">
        <v>0.0350000001</v>
      </c>
      <c r="H2041" s="54" t="n">
        <v>0.0350000001</v>
      </c>
      <c r="I2041" s="54" t="n">
        <v>0.5</v>
      </c>
      <c r="J2041" s="54" t="n">
        <v>0</v>
      </c>
      <c r="K2041" s="54" t="n">
        <v>90</v>
      </c>
      <c r="L2041" s="54" t="n">
        <v>0</v>
      </c>
      <c r="M2041" s="54" t="n">
        <v>0</v>
      </c>
      <c r="N2041" s="54" t="n">
        <v>0.334545404</v>
      </c>
      <c r="O2041" s="54" t="n">
        <v>-1.8427273</v>
      </c>
      <c r="P2041" s="52" t="inlineStr">
        <is>
          <t>Gouraud</t>
        </is>
      </c>
      <c r="Q2041" s="52" t="inlineStr">
        <is>
          <t>Paint</t>
        </is>
      </c>
      <c r="R2041" s="54" t="n">
        <v>0.45</v>
      </c>
      <c r="S2041" s="54" t="n">
        <v>0.6</v>
      </c>
      <c r="T2041" s="54" t="n">
        <v>0.24</v>
      </c>
      <c r="U2041" s="54" t="n">
        <v>0</v>
      </c>
      <c r="V2041" s="52" t="inlineStr">
        <is>
          <t>No</t>
        </is>
      </c>
      <c r="W2041" s="52" t="inlineStr">
        <is>
          <t>No</t>
        </is>
      </c>
      <c r="X2041" s="52" t="inlineStr">
        <is>
          <t>-</t>
        </is>
      </c>
      <c r="Y2041" s="52" t="inlineStr">
        <is>
          <t>Rung</t>
        </is>
      </c>
    </row>
    <row r="2042" outlineLevel="1">
      <c r="A2042" s="52" t="inlineStr">
        <is>
          <t>BASE-665</t>
        </is>
      </c>
      <c r="B2042" s="52" t="inlineStr">
        <is>
          <t>Base</t>
        </is>
      </c>
      <c r="C2042" s="58" t="inlineStr">
        <is>
          <t>Cylinder</t>
        </is>
      </c>
      <c r="D2042" s="60" t="inlineStr">
        <is>
          <t>Ladder rung</t>
        </is>
      </c>
      <c r="E2042" s="52" t="inlineStr">
        <is>
          <t>BASE-642</t>
        </is>
      </c>
      <c r="F2042" s="52" t="n">
        <v>2</v>
      </c>
      <c r="G2042" s="54" t="n">
        <v>0.0350000001</v>
      </c>
      <c r="H2042" s="54" t="n">
        <v>0.0350000001</v>
      </c>
      <c r="I2042" s="54" t="n">
        <v>0.5</v>
      </c>
      <c r="J2042" s="54" t="n">
        <v>0</v>
      </c>
      <c r="K2042" s="54" t="n">
        <v>90</v>
      </c>
      <c r="L2042" s="54" t="n">
        <v>0</v>
      </c>
      <c r="M2042" s="54" t="n">
        <v>0</v>
      </c>
      <c r="N2042" s="54" t="n">
        <v>1.09818172</v>
      </c>
      <c r="O2042" s="54" t="n">
        <v>-1.76090908</v>
      </c>
      <c r="P2042" s="52" t="inlineStr">
        <is>
          <t>Gouraud</t>
        </is>
      </c>
      <c r="Q2042" s="52" t="inlineStr">
        <is>
          <t>Paint</t>
        </is>
      </c>
      <c r="R2042" s="54" t="n">
        <v>0.45</v>
      </c>
      <c r="S2042" s="54" t="n">
        <v>0.6</v>
      </c>
      <c r="T2042" s="54" t="n">
        <v>0.24</v>
      </c>
      <c r="U2042" s="54" t="n">
        <v>0</v>
      </c>
      <c r="V2042" s="52" t="inlineStr">
        <is>
          <t>No</t>
        </is>
      </c>
      <c r="W2042" s="52" t="inlineStr">
        <is>
          <t>No</t>
        </is>
      </c>
      <c r="X2042" s="52" t="inlineStr">
        <is>
          <t>-</t>
        </is>
      </c>
      <c r="Y2042" s="52" t="inlineStr">
        <is>
          <t>Rung</t>
        </is>
      </c>
    </row>
    <row r="2043" outlineLevel="1">
      <c r="A2043" s="52" t="inlineStr">
        <is>
          <t>BASE-666</t>
        </is>
      </c>
      <c r="B2043" s="52" t="inlineStr">
        <is>
          <t>Base</t>
        </is>
      </c>
      <c r="C2043" s="58" t="inlineStr">
        <is>
          <t>Cylinder</t>
        </is>
      </c>
      <c r="D2043" s="60" t="inlineStr">
        <is>
          <t>Ladder rung</t>
        </is>
      </c>
      <c r="E2043" s="52" t="inlineStr">
        <is>
          <t>BASE-642</t>
        </is>
      </c>
      <c r="F2043" s="52" t="n">
        <v>2</v>
      </c>
      <c r="G2043" s="54" t="n">
        <v>0.0350000001</v>
      </c>
      <c r="H2043" s="54" t="n">
        <v>0.0350000001</v>
      </c>
      <c r="I2043" s="54" t="n">
        <v>0.5</v>
      </c>
      <c r="J2043" s="54" t="n">
        <v>0</v>
      </c>
      <c r="K2043" s="54" t="n">
        <v>90</v>
      </c>
      <c r="L2043" s="54" t="n">
        <v>0</v>
      </c>
      <c r="M2043" s="54" t="n">
        <v>0</v>
      </c>
      <c r="N2043" s="54" t="n">
        <v>1.86181808</v>
      </c>
      <c r="O2043" s="54" t="n">
        <v>-1.67909086</v>
      </c>
      <c r="P2043" s="52" t="inlineStr">
        <is>
          <t>Gouraud</t>
        </is>
      </c>
      <c r="Q2043" s="52" t="inlineStr">
        <is>
          <t>Paint</t>
        </is>
      </c>
      <c r="R2043" s="54" t="n">
        <v>0.45</v>
      </c>
      <c r="S2043" s="54" t="n">
        <v>0.6</v>
      </c>
      <c r="T2043" s="54" t="n">
        <v>0.24</v>
      </c>
      <c r="U2043" s="54" t="n">
        <v>0</v>
      </c>
      <c r="V2043" s="52" t="inlineStr">
        <is>
          <t>No</t>
        </is>
      </c>
      <c r="W2043" s="52" t="inlineStr">
        <is>
          <t>No</t>
        </is>
      </c>
      <c r="X2043" s="52" t="inlineStr">
        <is>
          <t>-</t>
        </is>
      </c>
      <c r="Y2043" s="52" t="inlineStr">
        <is>
          <t>Rung</t>
        </is>
      </c>
    </row>
    <row r="2044" outlineLevel="1">
      <c r="A2044" s="52" t="inlineStr">
        <is>
          <t>BASE-667</t>
        </is>
      </c>
      <c r="B2044" s="52" t="inlineStr">
        <is>
          <t>Base</t>
        </is>
      </c>
      <c r="C2044" s="58" t="inlineStr">
        <is>
          <t>Cylinder</t>
        </is>
      </c>
      <c r="D2044" s="60" t="inlineStr">
        <is>
          <t>Ladder rung</t>
        </is>
      </c>
      <c r="E2044" s="52" t="inlineStr">
        <is>
          <t>BASE-642</t>
        </is>
      </c>
      <c r="F2044" s="52" t="n">
        <v>2</v>
      </c>
      <c r="G2044" s="54" t="n">
        <v>0.0350000001</v>
      </c>
      <c r="H2044" s="54" t="n">
        <v>0.0350000001</v>
      </c>
      <c r="I2044" s="54" t="n">
        <v>0.5</v>
      </c>
      <c r="J2044" s="54" t="n">
        <v>0</v>
      </c>
      <c r="K2044" s="54" t="n">
        <v>90</v>
      </c>
      <c r="L2044" s="54" t="n">
        <v>0</v>
      </c>
      <c r="M2044" s="54" t="n">
        <v>0</v>
      </c>
      <c r="N2044" s="54" t="n">
        <v>2.62545443</v>
      </c>
      <c r="O2044" s="54" t="n">
        <v>-1.59727275</v>
      </c>
      <c r="P2044" s="52" t="inlineStr">
        <is>
          <t>Gouraud</t>
        </is>
      </c>
      <c r="Q2044" s="52" t="inlineStr">
        <is>
          <t>Paint</t>
        </is>
      </c>
      <c r="R2044" s="54" t="n">
        <v>0.45</v>
      </c>
      <c r="S2044" s="54" t="n">
        <v>0.6</v>
      </c>
      <c r="T2044" s="54" t="n">
        <v>0.24</v>
      </c>
      <c r="U2044" s="54" t="n">
        <v>0</v>
      </c>
      <c r="V2044" s="52" t="inlineStr">
        <is>
          <t>No</t>
        </is>
      </c>
      <c r="W2044" s="52" t="inlineStr">
        <is>
          <t>No</t>
        </is>
      </c>
      <c r="X2044" s="52" t="inlineStr">
        <is>
          <t>-</t>
        </is>
      </c>
      <c r="Y2044" s="52" t="inlineStr">
        <is>
          <t>Rung</t>
        </is>
      </c>
    </row>
    <row r="2045" outlineLevel="1">
      <c r="A2045" s="52" t="inlineStr">
        <is>
          <t>BASE-668</t>
        </is>
      </c>
      <c r="B2045" s="52" t="inlineStr">
        <is>
          <t>Base</t>
        </is>
      </c>
      <c r="C2045" s="58" t="inlineStr">
        <is>
          <t>Cylinder</t>
        </is>
      </c>
      <c r="D2045" s="60" t="inlineStr">
        <is>
          <t>Ladder rung</t>
        </is>
      </c>
      <c r="E2045" s="52" t="inlineStr">
        <is>
          <t>BASE-642</t>
        </is>
      </c>
      <c r="F2045" s="52" t="n">
        <v>2</v>
      </c>
      <c r="G2045" s="54" t="n">
        <v>0.0350000001</v>
      </c>
      <c r="H2045" s="54" t="n">
        <v>0.0350000001</v>
      </c>
      <c r="I2045" s="54" t="n">
        <v>0.5</v>
      </c>
      <c r="J2045" s="54" t="n">
        <v>0</v>
      </c>
      <c r="K2045" s="54" t="n">
        <v>90</v>
      </c>
      <c r="L2045" s="54" t="n">
        <v>0</v>
      </c>
      <c r="M2045" s="54" t="n">
        <v>0</v>
      </c>
      <c r="N2045" s="54" t="n">
        <v>3.38909054</v>
      </c>
      <c r="O2045" s="54" t="n">
        <v>-1.51545465</v>
      </c>
      <c r="P2045" s="52" t="inlineStr">
        <is>
          <t>Gouraud</t>
        </is>
      </c>
      <c r="Q2045" s="52" t="inlineStr">
        <is>
          <t>Paint</t>
        </is>
      </c>
      <c r="R2045" s="54" t="n">
        <v>0.45</v>
      </c>
      <c r="S2045" s="54" t="n">
        <v>0.6</v>
      </c>
      <c r="T2045" s="54" t="n">
        <v>0.24</v>
      </c>
      <c r="U2045" s="54" t="n">
        <v>0</v>
      </c>
      <c r="V2045" s="52" t="inlineStr">
        <is>
          <t>No</t>
        </is>
      </c>
      <c r="W2045" s="52" t="inlineStr">
        <is>
          <t>No</t>
        </is>
      </c>
      <c r="X2045" s="52" t="inlineStr">
        <is>
          <t>-</t>
        </is>
      </c>
      <c r="Y2045" s="52" t="inlineStr">
        <is>
          <t>Rung</t>
        </is>
      </c>
    </row>
    <row r="2046" outlineLevel="1">
      <c r="A2046" s="52" t="inlineStr">
        <is>
          <t>BASE-669</t>
        </is>
      </c>
      <c r="B2046" s="52" t="inlineStr">
        <is>
          <t>Base</t>
        </is>
      </c>
      <c r="C2046" s="63" t="inlineStr">
        <is>
          <t>Cube</t>
        </is>
      </c>
      <c r="D2046" s="60" t="inlineStr">
        <is>
          <t>MG mount</t>
        </is>
      </c>
      <c r="E2046" s="52" t="inlineStr">
        <is>
          <t>BASE-642</t>
        </is>
      </c>
      <c r="F2046" s="52" t="n">
        <v>2</v>
      </c>
      <c r="G2046" s="54" t="n">
        <v>0.119999997</v>
      </c>
      <c r="H2046" s="54" t="n">
        <v>0.300000012</v>
      </c>
      <c r="I2046" s="54" t="n">
        <v>0.119999997</v>
      </c>
      <c r="J2046" s="54" t="n">
        <v>0</v>
      </c>
      <c r="K2046" s="54" t="n">
        <v>0</v>
      </c>
      <c r="L2046" s="54" t="n">
        <v>0</v>
      </c>
      <c r="M2046" s="54" t="n">
        <v>0.5</v>
      </c>
      <c r="N2046" s="54" t="n">
        <v>5.3499999</v>
      </c>
      <c r="O2046" s="54" t="n">
        <v>1.14999998</v>
      </c>
      <c r="P2046" s="52" t="inlineStr">
        <is>
          <t>Gouraud</t>
        </is>
      </c>
      <c r="Q2046" s="52" t="inlineStr">
        <is>
          <t>Paint</t>
        </is>
      </c>
      <c r="R2046" s="54" t="n">
        <v>0.45</v>
      </c>
      <c r="S2046" s="54" t="n">
        <v>0.6</v>
      </c>
      <c r="T2046" s="54" t="n">
        <v>0.24</v>
      </c>
      <c r="U2046" s="54" t="n">
        <v>0</v>
      </c>
      <c r="V2046" s="52" t="inlineStr">
        <is>
          <t>No</t>
        </is>
      </c>
      <c r="W2046" s="52" t="inlineStr">
        <is>
          <t>No</t>
        </is>
      </c>
      <c r="X2046" s="52" t="inlineStr">
        <is>
          <t>-</t>
        </is>
      </c>
      <c r="Y2046" s="52" t="inlineStr">
        <is>
          <t>Pintle mount</t>
        </is>
      </c>
    </row>
    <row r="2047" outlineLevel="1">
      <c r="A2047" s="52" t="inlineStr">
        <is>
          <t>BASE-670</t>
        </is>
      </c>
      <c r="B2047" s="52" t="inlineStr">
        <is>
          <t>Base</t>
        </is>
      </c>
      <c r="C2047" s="63" t="inlineStr">
        <is>
          <t>Cube</t>
        </is>
      </c>
      <c r="D2047" s="60" t="inlineStr">
        <is>
          <t>MG receiver</t>
        </is>
      </c>
      <c r="E2047" s="52" t="inlineStr">
        <is>
          <t>BASE-642</t>
        </is>
      </c>
      <c r="F2047" s="52" t="n">
        <v>2</v>
      </c>
      <c r="G2047" s="54" t="n">
        <v>0.140000001</v>
      </c>
      <c r="H2047" s="54" t="n">
        <v>0.159999996</v>
      </c>
      <c r="I2047" s="54" t="n">
        <v>0.5</v>
      </c>
      <c r="J2047" s="54" t="n">
        <v>0</v>
      </c>
      <c r="K2047" s="54" t="n">
        <v>0</v>
      </c>
      <c r="L2047" s="54" t="n">
        <v>0</v>
      </c>
      <c r="M2047" s="54" t="n">
        <v>0.5</v>
      </c>
      <c r="N2047" s="54" t="n">
        <v>5.57999992</v>
      </c>
      <c r="O2047" s="54" t="n">
        <v>1.20000005</v>
      </c>
      <c r="P2047" s="52" t="inlineStr">
        <is>
          <t>Gouraud</t>
        </is>
      </c>
      <c r="Q2047" s="52" t="inlineStr">
        <is>
          <t>Paint</t>
        </is>
      </c>
      <c r="R2047" s="54" t="n">
        <v>0.45</v>
      </c>
      <c r="S2047" s="54" t="n">
        <v>0.6</v>
      </c>
      <c r="T2047" s="54" t="n">
        <v>0.24</v>
      </c>
      <c r="U2047" s="54" t="n">
        <v>0</v>
      </c>
      <c r="V2047" s="52" t="inlineStr">
        <is>
          <t>No</t>
        </is>
      </c>
      <c r="W2047" s="52" t="inlineStr">
        <is>
          <t>No</t>
        </is>
      </c>
      <c r="X2047" s="52" t="inlineStr">
        <is>
          <t>-</t>
        </is>
      </c>
      <c r="Y2047" s="52" t="inlineStr">
        <is>
          <t>Machine gun receiver</t>
        </is>
      </c>
    </row>
    <row r="2048" outlineLevel="1">
      <c r="A2048" s="52" t="inlineStr">
        <is>
          <t>BASE-671</t>
        </is>
      </c>
      <c r="B2048" s="52" t="inlineStr">
        <is>
          <t>Base</t>
        </is>
      </c>
      <c r="C2048" s="58" t="inlineStr">
        <is>
          <t>Cylinder</t>
        </is>
      </c>
      <c r="D2048" s="60" t="inlineStr">
        <is>
          <t>MG barrel</t>
        </is>
      </c>
      <c r="E2048" s="52" t="inlineStr">
        <is>
          <t>BASE-642</t>
        </is>
      </c>
      <c r="F2048" s="52" t="n">
        <v>2</v>
      </c>
      <c r="G2048" s="54" t="n">
        <v>0.0399999991</v>
      </c>
      <c r="H2048" s="54" t="n">
        <v>0.0399999991</v>
      </c>
      <c r="I2048" s="54" t="n">
        <v>0.699999988</v>
      </c>
      <c r="J2048" s="54" t="n">
        <v>0</v>
      </c>
      <c r="K2048" s="54" t="n">
        <v>0</v>
      </c>
      <c r="L2048" s="54" t="n">
        <v>0</v>
      </c>
      <c r="M2048" s="54" t="n">
        <v>0.5</v>
      </c>
      <c r="N2048" s="54" t="n">
        <v>5.57999992</v>
      </c>
      <c r="O2048" s="54" t="n">
        <v>1.72000003</v>
      </c>
      <c r="P2048" s="52" t="inlineStr">
        <is>
          <t>Gouraud</t>
        </is>
      </c>
      <c r="Q2048" s="52" t="inlineStr">
        <is>
          <t>Paint</t>
        </is>
      </c>
      <c r="R2048" s="54" t="n">
        <v>0.45</v>
      </c>
      <c r="S2048" s="54" t="n">
        <v>0.6</v>
      </c>
      <c r="T2048" s="54" t="n">
        <v>0.24</v>
      </c>
      <c r="U2048" s="54" t="n">
        <v>0</v>
      </c>
      <c r="V2048" s="52" t="inlineStr">
        <is>
          <t>No</t>
        </is>
      </c>
      <c r="W2048" s="52" t="inlineStr">
        <is>
          <t>No</t>
        </is>
      </c>
      <c r="X2048" s="52" t="inlineStr">
        <is>
          <t>-</t>
        </is>
      </c>
      <c r="Y2048" s="52" t="inlineStr">
        <is>
          <t>Barrel</t>
        </is>
      </c>
    </row>
    <row r="2049" outlineLevel="1">
      <c r="A2049" s="52" t="inlineStr">
        <is>
          <t>BASE-672</t>
        </is>
      </c>
      <c r="B2049" s="52" t="inlineStr">
        <is>
          <t>Base</t>
        </is>
      </c>
      <c r="C2049" s="58" t="inlineStr">
        <is>
          <t>Cylinder</t>
        </is>
      </c>
      <c r="D2049" s="60" t="inlineStr">
        <is>
          <t>Floodlight bracket</t>
        </is>
      </c>
      <c r="E2049" s="52" t="inlineStr">
        <is>
          <t>BASE-642</t>
        </is>
      </c>
      <c r="F2049" s="52" t="n">
        <v>2</v>
      </c>
      <c r="G2049" s="54" t="n">
        <v>0.0599999987</v>
      </c>
      <c r="H2049" s="54" t="n">
        <v>0.0599999987</v>
      </c>
      <c r="I2049" s="54" t="n">
        <v>0.25</v>
      </c>
      <c r="J2049" s="54" t="n">
        <v>90</v>
      </c>
      <c r="K2049" s="54" t="n">
        <v>0</v>
      </c>
      <c r="L2049" s="54" t="n">
        <v>0</v>
      </c>
      <c r="M2049" s="54" t="n">
        <v>-0.800000012</v>
      </c>
      <c r="N2049" s="54" t="n">
        <v>6.17500019</v>
      </c>
      <c r="O2049" s="54" t="n">
        <v>1.62</v>
      </c>
      <c r="P2049" s="52" t="inlineStr">
        <is>
          <t>Gouraud</t>
        </is>
      </c>
      <c r="Q2049" s="52" t="inlineStr">
        <is>
          <t>Paint</t>
        </is>
      </c>
      <c r="R2049" s="54" t="n">
        <v>0.45</v>
      </c>
      <c r="S2049" s="54" t="n">
        <v>0.6</v>
      </c>
      <c r="T2049" s="54" t="n">
        <v>0.24</v>
      </c>
      <c r="U2049" s="54" t="n">
        <v>0</v>
      </c>
      <c r="V2049" s="52" t="inlineStr">
        <is>
          <t>No</t>
        </is>
      </c>
      <c r="W2049" s="52" t="inlineStr">
        <is>
          <t>No</t>
        </is>
      </c>
      <c r="X2049" s="52" t="inlineStr">
        <is>
          <t>-</t>
        </is>
      </c>
      <c r="Y2049" s="52" t="inlineStr">
        <is>
          <t>Lamp arm</t>
        </is>
      </c>
    </row>
    <row r="2050" outlineLevel="1">
      <c r="A2050" s="52" t="inlineStr">
        <is>
          <t>BASE-673</t>
        </is>
      </c>
      <c r="B2050" s="52" t="inlineStr">
        <is>
          <t>Base</t>
        </is>
      </c>
      <c r="C2050" s="58" t="inlineStr">
        <is>
          <t>Cylinder</t>
        </is>
      </c>
      <c r="D2050" s="60" t="inlineStr">
        <is>
          <t>Floodlight housing</t>
        </is>
      </c>
      <c r="E2050" s="52" t="inlineStr">
        <is>
          <t>BASE-642</t>
        </is>
      </c>
      <c r="F2050" s="52" t="n">
        <v>2</v>
      </c>
      <c r="G2050" s="54" t="n">
        <v>0.360000014</v>
      </c>
      <c r="H2050" s="54" t="n">
        <v>0.360000014</v>
      </c>
      <c r="I2050" s="54" t="n">
        <v>0.340000004</v>
      </c>
      <c r="J2050" s="54" t="n">
        <v>26.7459297</v>
      </c>
      <c r="K2050" s="54" t="n">
        <v>1.67065334</v>
      </c>
      <c r="L2050" s="54" t="n">
        <v>0</v>
      </c>
      <c r="M2050" s="54" t="n">
        <v>-0.800000012</v>
      </c>
      <c r="N2050" s="54" t="n">
        <v>6.05000019</v>
      </c>
      <c r="O2050" s="54" t="n">
        <v>1.62</v>
      </c>
      <c r="P2050" s="52" t="inlineStr">
        <is>
          <t>Gouraud</t>
        </is>
      </c>
      <c r="Q2050" s="52" t="inlineStr">
        <is>
          <t>Paint</t>
        </is>
      </c>
      <c r="R2050" s="54" t="n">
        <v>0.45</v>
      </c>
      <c r="S2050" s="54" t="n">
        <v>0.6</v>
      </c>
      <c r="T2050" s="54" t="n">
        <v>0.24</v>
      </c>
      <c r="U2050" s="54" t="n">
        <v>0</v>
      </c>
      <c r="V2050" s="52" t="inlineStr">
        <is>
          <t>No</t>
        </is>
      </c>
      <c r="W2050" s="52" t="inlineStr">
        <is>
          <t>No</t>
        </is>
      </c>
      <c r="X2050" s="52" t="inlineStr">
        <is>
          <t>-</t>
        </is>
      </c>
      <c r="Y2050" s="52" t="inlineStr">
        <is>
          <t>Lamp body</t>
        </is>
      </c>
    </row>
    <row r="2051" outlineLevel="1">
      <c r="A2051" s="52" t="inlineStr">
        <is>
          <t>BASE-674</t>
        </is>
      </c>
      <c r="B2051" s="52" t="inlineStr">
        <is>
          <t>Base</t>
        </is>
      </c>
      <c r="C2051" s="59" t="inlineStr">
        <is>
          <t>Sphere</t>
        </is>
      </c>
      <c r="D2051" s="60" t="inlineStr">
        <is>
          <t>Floodlight lens</t>
        </is>
      </c>
      <c r="E2051" s="52" t="inlineStr">
        <is>
          <t>BASE-642</t>
        </is>
      </c>
      <c r="F2051" s="52" t="n">
        <v>2</v>
      </c>
      <c r="G2051" s="54" t="n">
        <v>0.319999993</v>
      </c>
      <c r="H2051" s="54" t="n">
        <v>0.319999993</v>
      </c>
      <c r="I2051" s="54" t="n">
        <v>0.0599999987</v>
      </c>
      <c r="J2051" s="54" t="n">
        <v>26.7459297</v>
      </c>
      <c r="K2051" s="54" t="n">
        <v>1.67065334</v>
      </c>
      <c r="L2051" s="54" t="n">
        <v>0</v>
      </c>
      <c r="M2051" s="54" t="n">
        <v>-0.795313716</v>
      </c>
      <c r="N2051" s="54" t="n">
        <v>5.96899366</v>
      </c>
      <c r="O2051" s="54" t="n">
        <v>1.78067362</v>
      </c>
      <c r="P2051" s="52" t="inlineStr">
        <is>
          <t>Gouraud</t>
        </is>
      </c>
      <c r="Q2051" s="52" t="inlineStr">
        <is>
          <t>Glass</t>
        </is>
      </c>
      <c r="R2051" s="54" t="n">
        <v>0.05</v>
      </c>
      <c r="S2051" s="54" t="n">
        <v>0</v>
      </c>
      <c r="T2051" s="54" t="n">
        <v>0.7</v>
      </c>
      <c r="U2051" s="54" t="n">
        <v>1</v>
      </c>
      <c r="V2051" s="52" t="inlineStr">
        <is>
          <t>No</t>
        </is>
      </c>
      <c r="W2051" s="52" t="inlineStr">
        <is>
          <t>No</t>
        </is>
      </c>
      <c r="X2051" s="52" t="inlineStr">
        <is>
          <t>-</t>
        </is>
      </c>
      <c r="Y2051" s="52" t="inlineStr">
        <is>
          <t>Sodium floodlight (practical spot light)</t>
        </is>
      </c>
    </row>
    <row r="2052" outlineLevel="1">
      <c r="A2052" s="52" t="inlineStr">
        <is>
          <t>BASE-675</t>
        </is>
      </c>
      <c r="B2052" s="52" t="inlineStr">
        <is>
          <t>Base</t>
        </is>
      </c>
      <c r="C2052" s="53" t="inlineStr">
        <is>
          <t>Group</t>
        </is>
      </c>
      <c r="D2052" s="57" t="inlineStr">
        <is>
          <t>Guard tower 3</t>
        </is>
      </c>
      <c r="E2052" s="52" t="inlineStr">
        <is>
          <t>BASE-00</t>
        </is>
      </c>
      <c r="F2052" s="52" t="n">
        <v>1</v>
      </c>
      <c r="G2052" s="54" t="n">
        <v>1</v>
      </c>
      <c r="H2052" s="54" t="n">
        <v>1</v>
      </c>
      <c r="I2052" s="54" t="n">
        <v>1</v>
      </c>
      <c r="J2052" s="54" t="n">
        <v>0</v>
      </c>
      <c r="K2052" s="54" t="n">
        <v>24.9999943</v>
      </c>
      <c r="L2052" s="54" t="n">
        <v>0</v>
      </c>
      <c r="M2052" s="54" t="n">
        <v>-13.6928301</v>
      </c>
      <c r="N2052" s="54" t="n">
        <v>-0.300000012</v>
      </c>
      <c r="O2052" s="54" t="n">
        <v>-29.3643742</v>
      </c>
      <c r="P2052" s="52" t="inlineStr">
        <is>
          <t>-</t>
        </is>
      </c>
      <c r="Q2052" s="52" t="inlineStr">
        <is>
          <t>Plain</t>
        </is>
      </c>
      <c r="R2052" s="54" t="n">
        <v>0.5</v>
      </c>
      <c r="S2052" s="54" t="n">
        <v>0</v>
      </c>
      <c r="T2052" s="54" t="n">
        <v>0.2</v>
      </c>
      <c r="U2052" s="54" t="n">
        <v>0</v>
      </c>
      <c r="V2052" s="52" t="inlineStr">
        <is>
          <t>No</t>
        </is>
      </c>
      <c r="W2052" s="52" t="inlineStr">
        <is>
          <t>Yes</t>
        </is>
      </c>
      <c r="X2052" s="52" t="inlineStr">
        <is>
          <t>-</t>
        </is>
      </c>
      <c r="Y2052" s="52" t="inlineStr">
        <is>
          <t>Perimeter guard tower; local +Z points into the base</t>
        </is>
      </c>
    </row>
    <row r="2053" outlineLevel="1">
      <c r="A2053" s="52" t="inlineStr">
        <is>
          <t>BASE-676</t>
        </is>
      </c>
      <c r="B2053" s="52" t="inlineStr">
        <is>
          <t>Base</t>
        </is>
      </c>
      <c r="C2053" s="58" t="inlineStr">
        <is>
          <t>Cylinder</t>
        </is>
      </c>
      <c r="D2053" s="60" t="inlineStr">
        <is>
          <t>Tower leg</t>
        </is>
      </c>
      <c r="E2053" s="52" t="inlineStr">
        <is>
          <t>BASE-675</t>
        </is>
      </c>
      <c r="F2053" s="52" t="n">
        <v>2</v>
      </c>
      <c r="G2053" s="54" t="n">
        <v>0.159999996</v>
      </c>
      <c r="H2053" s="54" t="n">
        <v>0.159999996</v>
      </c>
      <c r="I2053" s="54" t="n">
        <v>4.20377827</v>
      </c>
      <c r="J2053" s="54" t="n">
        <v>-87.57059479999999</v>
      </c>
      <c r="K2053" s="54" t="n">
        <v>-135</v>
      </c>
      <c r="L2053" s="54" t="n">
        <v>0</v>
      </c>
      <c r="M2053" s="54" t="n">
        <v>1.09299994</v>
      </c>
      <c r="N2053" s="54" t="n">
        <v>1.89999998</v>
      </c>
      <c r="O2053" s="54" t="n">
        <v>1.09299994</v>
      </c>
      <c r="P2053" s="52" t="inlineStr">
        <is>
          <t>Gouraud</t>
        </is>
      </c>
      <c r="Q2053" s="52" t="inlineStr">
        <is>
          <t>Paint</t>
        </is>
      </c>
      <c r="R2053" s="54" t="n">
        <v>0.45</v>
      </c>
      <c r="S2053" s="54" t="n">
        <v>0.6</v>
      </c>
      <c r="T2053" s="54" t="n">
        <v>0.24</v>
      </c>
      <c r="U2053" s="54" t="n">
        <v>0</v>
      </c>
      <c r="V2053" s="52" t="inlineStr">
        <is>
          <t>No</t>
        </is>
      </c>
      <c r="W2053" s="52" t="inlineStr">
        <is>
          <t>No</t>
        </is>
      </c>
      <c r="X2053" s="52" t="inlineStr">
        <is>
          <t>-</t>
        </is>
      </c>
      <c r="Y2053" s="52" t="inlineStr">
        <is>
          <t>Steel leg</t>
        </is>
      </c>
    </row>
    <row r="2054" outlineLevel="1">
      <c r="A2054" s="52" t="inlineStr">
        <is>
          <t>BASE-677</t>
        </is>
      </c>
      <c r="B2054" s="52" t="inlineStr">
        <is>
          <t>Base</t>
        </is>
      </c>
      <c r="C2054" s="58" t="inlineStr">
        <is>
          <t>Cylinder</t>
        </is>
      </c>
      <c r="D2054" s="60" t="inlineStr">
        <is>
          <t>Tower leg</t>
        </is>
      </c>
      <c r="E2054" s="52" t="inlineStr">
        <is>
          <t>BASE-675</t>
        </is>
      </c>
      <c r="F2054" s="52" t="n">
        <v>2</v>
      </c>
      <c r="G2054" s="54" t="n">
        <v>0.159999996</v>
      </c>
      <c r="H2054" s="54" t="n">
        <v>0.159999996</v>
      </c>
      <c r="I2054" s="54" t="n">
        <v>4.20377827</v>
      </c>
      <c r="J2054" s="54" t="n">
        <v>-87.57059479999999</v>
      </c>
      <c r="K2054" s="54" t="n">
        <v>-45</v>
      </c>
      <c r="L2054" s="54" t="n">
        <v>0</v>
      </c>
      <c r="M2054" s="54" t="n">
        <v>1.09299994</v>
      </c>
      <c r="N2054" s="54" t="n">
        <v>1.89999998</v>
      </c>
      <c r="O2054" s="54" t="n">
        <v>-1.09299994</v>
      </c>
      <c r="P2054" s="52" t="inlineStr">
        <is>
          <t>Gouraud</t>
        </is>
      </c>
      <c r="Q2054" s="52" t="inlineStr">
        <is>
          <t>Paint</t>
        </is>
      </c>
      <c r="R2054" s="54" t="n">
        <v>0.45</v>
      </c>
      <c r="S2054" s="54" t="n">
        <v>0.6</v>
      </c>
      <c r="T2054" s="54" t="n">
        <v>0.24</v>
      </c>
      <c r="U2054" s="54" t="n">
        <v>0</v>
      </c>
      <c r="V2054" s="52" t="inlineStr">
        <is>
          <t>No</t>
        </is>
      </c>
      <c r="W2054" s="52" t="inlineStr">
        <is>
          <t>No</t>
        </is>
      </c>
      <c r="X2054" s="52" t="inlineStr">
        <is>
          <t>-</t>
        </is>
      </c>
      <c r="Y2054" s="52" t="inlineStr">
        <is>
          <t>Steel leg</t>
        </is>
      </c>
    </row>
    <row r="2055" outlineLevel="1">
      <c r="A2055" s="52" t="inlineStr">
        <is>
          <t>BASE-678</t>
        </is>
      </c>
      <c r="B2055" s="52" t="inlineStr">
        <is>
          <t>Base</t>
        </is>
      </c>
      <c r="C2055" s="58" t="inlineStr">
        <is>
          <t>Cylinder</t>
        </is>
      </c>
      <c r="D2055" s="60" t="inlineStr">
        <is>
          <t>Tower leg</t>
        </is>
      </c>
      <c r="E2055" s="52" t="inlineStr">
        <is>
          <t>BASE-675</t>
        </is>
      </c>
      <c r="F2055" s="52" t="n">
        <v>2</v>
      </c>
      <c r="G2055" s="54" t="n">
        <v>0.159999996</v>
      </c>
      <c r="H2055" s="54" t="n">
        <v>0.159999996</v>
      </c>
      <c r="I2055" s="54" t="n">
        <v>4.20377827</v>
      </c>
      <c r="J2055" s="54" t="n">
        <v>-87.57059479999999</v>
      </c>
      <c r="K2055" s="54" t="n">
        <v>45</v>
      </c>
      <c r="L2055" s="54" t="n">
        <v>0</v>
      </c>
      <c r="M2055" s="54" t="n">
        <v>-1.09299994</v>
      </c>
      <c r="N2055" s="54" t="n">
        <v>1.89999998</v>
      </c>
      <c r="O2055" s="54" t="n">
        <v>-1.09299994</v>
      </c>
      <c r="P2055" s="52" t="inlineStr">
        <is>
          <t>Gouraud</t>
        </is>
      </c>
      <c r="Q2055" s="52" t="inlineStr">
        <is>
          <t>Paint</t>
        </is>
      </c>
      <c r="R2055" s="54" t="n">
        <v>0.45</v>
      </c>
      <c r="S2055" s="54" t="n">
        <v>0.6</v>
      </c>
      <c r="T2055" s="54" t="n">
        <v>0.24</v>
      </c>
      <c r="U2055" s="54" t="n">
        <v>0</v>
      </c>
      <c r="V2055" s="52" t="inlineStr">
        <is>
          <t>No</t>
        </is>
      </c>
      <c r="W2055" s="52" t="inlineStr">
        <is>
          <t>No</t>
        </is>
      </c>
      <c r="X2055" s="52" t="inlineStr">
        <is>
          <t>-</t>
        </is>
      </c>
      <c r="Y2055" s="52" t="inlineStr">
        <is>
          <t>Steel leg</t>
        </is>
      </c>
    </row>
    <row r="2056" outlineLevel="1">
      <c r="A2056" s="52" t="inlineStr">
        <is>
          <t>BASE-679</t>
        </is>
      </c>
      <c r="B2056" s="52" t="inlineStr">
        <is>
          <t>Base</t>
        </is>
      </c>
      <c r="C2056" s="58" t="inlineStr">
        <is>
          <t>Cylinder</t>
        </is>
      </c>
      <c r="D2056" s="60" t="inlineStr">
        <is>
          <t>Tower leg</t>
        </is>
      </c>
      <c r="E2056" s="52" t="inlineStr">
        <is>
          <t>BASE-675</t>
        </is>
      </c>
      <c r="F2056" s="52" t="n">
        <v>2</v>
      </c>
      <c r="G2056" s="54" t="n">
        <v>0.159999996</v>
      </c>
      <c r="H2056" s="54" t="n">
        <v>0.159999996</v>
      </c>
      <c r="I2056" s="54" t="n">
        <v>4.20377827</v>
      </c>
      <c r="J2056" s="54" t="n">
        <v>-87.57059479999999</v>
      </c>
      <c r="K2056" s="54" t="n">
        <v>135</v>
      </c>
      <c r="L2056" s="54" t="n">
        <v>0</v>
      </c>
      <c r="M2056" s="54" t="n">
        <v>-1.09299994</v>
      </c>
      <c r="N2056" s="54" t="n">
        <v>1.89999998</v>
      </c>
      <c r="O2056" s="54" t="n">
        <v>1.09299994</v>
      </c>
      <c r="P2056" s="52" t="inlineStr">
        <is>
          <t>Gouraud</t>
        </is>
      </c>
      <c r="Q2056" s="52" t="inlineStr">
        <is>
          <t>Paint</t>
        </is>
      </c>
      <c r="R2056" s="54" t="n">
        <v>0.45</v>
      </c>
      <c r="S2056" s="54" t="n">
        <v>0.6</v>
      </c>
      <c r="T2056" s="54" t="n">
        <v>0.24</v>
      </c>
      <c r="U2056" s="54" t="n">
        <v>0</v>
      </c>
      <c r="V2056" s="52" t="inlineStr">
        <is>
          <t>No</t>
        </is>
      </c>
      <c r="W2056" s="52" t="inlineStr">
        <is>
          <t>No</t>
        </is>
      </c>
      <c r="X2056" s="52" t="inlineStr">
        <is>
          <t>-</t>
        </is>
      </c>
      <c r="Y2056" s="52" t="inlineStr">
        <is>
          <t>Steel leg</t>
        </is>
      </c>
    </row>
    <row r="2057" outlineLevel="1">
      <c r="A2057" s="52" t="inlineStr">
        <is>
          <t>BASE-680</t>
        </is>
      </c>
      <c r="B2057" s="52" t="inlineStr">
        <is>
          <t>Base</t>
        </is>
      </c>
      <c r="C2057" s="58" t="inlineStr">
        <is>
          <t>Cylinder</t>
        </is>
      </c>
      <c r="D2057" s="60" t="inlineStr">
        <is>
          <t>Tower brace</t>
        </is>
      </c>
      <c r="E2057" s="52" t="inlineStr">
        <is>
          <t>BASE-675</t>
        </is>
      </c>
      <c r="F2057" s="52" t="n">
        <v>2</v>
      </c>
      <c r="G2057" s="54" t="n">
        <v>0.0700000003</v>
      </c>
      <c r="H2057" s="54" t="n">
        <v>0.0700000003</v>
      </c>
      <c r="I2057" s="54" t="n">
        <v>3.79609942</v>
      </c>
      <c r="J2057" s="54" t="n">
        <v>-54.7486305</v>
      </c>
      <c r="K2057" s="54" t="n">
        <v>-177.56723</v>
      </c>
      <c r="L2057" s="54" t="n">
        <v>0</v>
      </c>
      <c r="M2057" s="54" t="n">
        <v>1.09450006</v>
      </c>
      <c r="N2057" s="54" t="n">
        <v>1.85000002</v>
      </c>
      <c r="O2057" s="54" t="n">
        <v>0.0465000272</v>
      </c>
      <c r="P2057" s="52" t="inlineStr">
        <is>
          <t>Gouraud</t>
        </is>
      </c>
      <c r="Q2057" s="52" t="inlineStr">
        <is>
          <t>Paint</t>
        </is>
      </c>
      <c r="R2057" s="54" t="n">
        <v>0.45</v>
      </c>
      <c r="S2057" s="54" t="n">
        <v>0.6</v>
      </c>
      <c r="T2057" s="54" t="n">
        <v>0.24</v>
      </c>
      <c r="U2057" s="54" t="n">
        <v>0</v>
      </c>
      <c r="V2057" s="52" t="inlineStr">
        <is>
          <t>No</t>
        </is>
      </c>
      <c r="W2057" s="52" t="inlineStr">
        <is>
          <t>No</t>
        </is>
      </c>
      <c r="X2057" s="52" t="inlineStr">
        <is>
          <t>-</t>
        </is>
      </c>
      <c r="Y2057" s="52" t="inlineStr">
        <is>
          <t>Cross brace</t>
        </is>
      </c>
    </row>
    <row r="2058" outlineLevel="1">
      <c r="A2058" s="52" t="inlineStr">
        <is>
          <t>BASE-681</t>
        </is>
      </c>
      <c r="B2058" s="52" t="inlineStr">
        <is>
          <t>Base</t>
        </is>
      </c>
      <c r="C2058" s="58" t="inlineStr">
        <is>
          <t>Cylinder</t>
        </is>
      </c>
      <c r="D2058" s="60" t="inlineStr">
        <is>
          <t>Tower brace</t>
        </is>
      </c>
      <c r="E2058" s="52" t="inlineStr">
        <is>
          <t>BASE-675</t>
        </is>
      </c>
      <c r="F2058" s="52" t="n">
        <v>2</v>
      </c>
      <c r="G2058" s="54" t="n">
        <v>0.0700000003</v>
      </c>
      <c r="H2058" s="54" t="n">
        <v>0.0700000003</v>
      </c>
      <c r="I2058" s="54" t="n">
        <v>3.79609942</v>
      </c>
      <c r="J2058" s="54" t="n">
        <v>-54.7486305</v>
      </c>
      <c r="K2058" s="54" t="n">
        <v>-87.5672302</v>
      </c>
      <c r="L2058" s="54" t="n">
        <v>0</v>
      </c>
      <c r="M2058" s="54" t="n">
        <v>0.0465000272</v>
      </c>
      <c r="N2058" s="54" t="n">
        <v>1.85000002</v>
      </c>
      <c r="O2058" s="54" t="n">
        <v>-1.09450006</v>
      </c>
      <c r="P2058" s="52" t="inlineStr">
        <is>
          <t>Gouraud</t>
        </is>
      </c>
      <c r="Q2058" s="52" t="inlineStr">
        <is>
          <t>Paint</t>
        </is>
      </c>
      <c r="R2058" s="54" t="n">
        <v>0.45</v>
      </c>
      <c r="S2058" s="54" t="n">
        <v>0.6</v>
      </c>
      <c r="T2058" s="54" t="n">
        <v>0.24</v>
      </c>
      <c r="U2058" s="54" t="n">
        <v>0</v>
      </c>
      <c r="V2058" s="52" t="inlineStr">
        <is>
          <t>No</t>
        </is>
      </c>
      <c r="W2058" s="52" t="inlineStr">
        <is>
          <t>No</t>
        </is>
      </c>
      <c r="X2058" s="52" t="inlineStr">
        <is>
          <t>-</t>
        </is>
      </c>
      <c r="Y2058" s="52" t="inlineStr">
        <is>
          <t>Cross brace</t>
        </is>
      </c>
    </row>
    <row r="2059" outlineLevel="1">
      <c r="A2059" s="52" t="inlineStr">
        <is>
          <t>BASE-682</t>
        </is>
      </c>
      <c r="B2059" s="52" t="inlineStr">
        <is>
          <t>Base</t>
        </is>
      </c>
      <c r="C2059" s="58" t="inlineStr">
        <is>
          <t>Cylinder</t>
        </is>
      </c>
      <c r="D2059" s="60" t="inlineStr">
        <is>
          <t>Tower brace</t>
        </is>
      </c>
      <c r="E2059" s="52" t="inlineStr">
        <is>
          <t>BASE-675</t>
        </is>
      </c>
      <c r="F2059" s="52" t="n">
        <v>2</v>
      </c>
      <c r="G2059" s="54" t="n">
        <v>0.0700000003</v>
      </c>
      <c r="H2059" s="54" t="n">
        <v>0.0700000003</v>
      </c>
      <c r="I2059" s="54" t="n">
        <v>3.79609942</v>
      </c>
      <c r="J2059" s="54" t="n">
        <v>-54.7486305</v>
      </c>
      <c r="K2059" s="54" t="n">
        <v>2.43275809</v>
      </c>
      <c r="L2059" s="54" t="n">
        <v>0</v>
      </c>
      <c r="M2059" s="54" t="n">
        <v>-1.09450006</v>
      </c>
      <c r="N2059" s="54" t="n">
        <v>1.85000002</v>
      </c>
      <c r="O2059" s="54" t="n">
        <v>-0.0465000272</v>
      </c>
      <c r="P2059" s="52" t="inlineStr">
        <is>
          <t>Gouraud</t>
        </is>
      </c>
      <c r="Q2059" s="52" t="inlineStr">
        <is>
          <t>Paint</t>
        </is>
      </c>
      <c r="R2059" s="54" t="n">
        <v>0.45</v>
      </c>
      <c r="S2059" s="54" t="n">
        <v>0.6</v>
      </c>
      <c r="T2059" s="54" t="n">
        <v>0.24</v>
      </c>
      <c r="U2059" s="54" t="n">
        <v>0</v>
      </c>
      <c r="V2059" s="52" t="inlineStr">
        <is>
          <t>No</t>
        </is>
      </c>
      <c r="W2059" s="52" t="inlineStr">
        <is>
          <t>No</t>
        </is>
      </c>
      <c r="X2059" s="52" t="inlineStr">
        <is>
          <t>-</t>
        </is>
      </c>
      <c r="Y2059" s="52" t="inlineStr">
        <is>
          <t>Cross brace</t>
        </is>
      </c>
    </row>
    <row r="2060" outlineLevel="1">
      <c r="A2060" s="52" t="inlineStr">
        <is>
          <t>BASE-683</t>
        </is>
      </c>
      <c r="B2060" s="52" t="inlineStr">
        <is>
          <t>Base</t>
        </is>
      </c>
      <c r="C2060" s="58" t="inlineStr">
        <is>
          <t>Cylinder</t>
        </is>
      </c>
      <c r="D2060" s="60" t="inlineStr">
        <is>
          <t>Tower brace</t>
        </is>
      </c>
      <c r="E2060" s="52" t="inlineStr">
        <is>
          <t>BASE-675</t>
        </is>
      </c>
      <c r="F2060" s="52" t="n">
        <v>2</v>
      </c>
      <c r="G2060" s="54" t="n">
        <v>0.0700000003</v>
      </c>
      <c r="H2060" s="54" t="n">
        <v>0.0700000003</v>
      </c>
      <c r="I2060" s="54" t="n">
        <v>3.79609942</v>
      </c>
      <c r="J2060" s="54" t="n">
        <v>-54.7486305</v>
      </c>
      <c r="K2060" s="54" t="n">
        <v>92.4327545</v>
      </c>
      <c r="L2060" s="54" t="n">
        <v>0</v>
      </c>
      <c r="M2060" s="54" t="n">
        <v>-0.0465000272</v>
      </c>
      <c r="N2060" s="54" t="n">
        <v>1.85000002</v>
      </c>
      <c r="O2060" s="54" t="n">
        <v>1.09450006</v>
      </c>
      <c r="P2060" s="52" t="inlineStr">
        <is>
          <t>Gouraud</t>
        </is>
      </c>
      <c r="Q2060" s="52" t="inlineStr">
        <is>
          <t>Paint</t>
        </is>
      </c>
      <c r="R2060" s="54" t="n">
        <v>0.45</v>
      </c>
      <c r="S2060" s="54" t="n">
        <v>0.6</v>
      </c>
      <c r="T2060" s="54" t="n">
        <v>0.24</v>
      </c>
      <c r="U2060" s="54" t="n">
        <v>0</v>
      </c>
      <c r="V2060" s="52" t="inlineStr">
        <is>
          <t>No</t>
        </is>
      </c>
      <c r="W2060" s="52" t="inlineStr">
        <is>
          <t>No</t>
        </is>
      </c>
      <c r="X2060" s="52" t="inlineStr">
        <is>
          <t>-</t>
        </is>
      </c>
      <c r="Y2060" s="52" t="inlineStr">
        <is>
          <t>Cross brace</t>
        </is>
      </c>
    </row>
    <row r="2061" outlineLevel="1">
      <c r="A2061" s="52" t="inlineStr">
        <is>
          <t>BASE-684</t>
        </is>
      </c>
      <c r="B2061" s="52" t="inlineStr">
        <is>
          <t>Base</t>
        </is>
      </c>
      <c r="C2061" s="63" t="inlineStr">
        <is>
          <t>Cube</t>
        </is>
      </c>
      <c r="D2061" s="60" t="inlineStr">
        <is>
          <t>Platform</t>
        </is>
      </c>
      <c r="E2061" s="52" t="inlineStr">
        <is>
          <t>BASE-675</t>
        </is>
      </c>
      <c r="F2061" s="52" t="n">
        <v>2</v>
      </c>
      <c r="G2061" s="54" t="n">
        <v>2.9000001</v>
      </c>
      <c r="H2061" s="54" t="n">
        <v>0.140000001</v>
      </c>
      <c r="I2061" s="54" t="n">
        <v>2.9000001</v>
      </c>
      <c r="J2061" s="54" t="n">
        <v>0</v>
      </c>
      <c r="K2061" s="54" t="n">
        <v>0</v>
      </c>
      <c r="L2061" s="54" t="n">
        <v>0</v>
      </c>
      <c r="M2061" s="54" t="n">
        <v>0</v>
      </c>
      <c r="N2061" s="54" t="n">
        <v>4.07000017</v>
      </c>
      <c r="O2061" s="54" t="n">
        <v>0</v>
      </c>
      <c r="P2061" s="52" t="inlineStr">
        <is>
          <t>Gouraud</t>
        </is>
      </c>
      <c r="Q2061" s="52" t="inlineStr">
        <is>
          <t>Wood</t>
        </is>
      </c>
      <c r="R2061" s="54" t="n">
        <v>0.75</v>
      </c>
      <c r="S2061" s="54" t="n">
        <v>0</v>
      </c>
      <c r="T2061" s="54" t="n">
        <v>0.28</v>
      </c>
      <c r="U2061" s="54" t="n">
        <v>0</v>
      </c>
      <c r="V2061" s="52" t="inlineStr">
        <is>
          <t>No</t>
        </is>
      </c>
      <c r="W2061" s="52" t="inlineStr">
        <is>
          <t>Yes</t>
        </is>
      </c>
      <c r="X2061" s="52" t="inlineStr">
        <is>
          <t>-</t>
        </is>
      </c>
      <c r="Y2061" s="52" t="inlineStr">
        <is>
          <t>Guard platform</t>
        </is>
      </c>
    </row>
    <row r="2062" outlineLevel="1">
      <c r="A2062" s="52" t="inlineStr">
        <is>
          <t>BASE-685</t>
        </is>
      </c>
      <c r="B2062" s="52" t="inlineStr">
        <is>
          <t>Base</t>
        </is>
      </c>
      <c r="C2062" s="63" t="inlineStr">
        <is>
          <t>Cube</t>
        </is>
      </c>
      <c r="D2062" s="60" t="inlineStr">
        <is>
          <t>Parapet front</t>
        </is>
      </c>
      <c r="E2062" s="52" t="inlineStr">
        <is>
          <t>BASE-675</t>
        </is>
      </c>
      <c r="F2062" s="52" t="n">
        <v>2</v>
      </c>
      <c r="G2062" s="54" t="n">
        <v>2.9000001</v>
      </c>
      <c r="H2062" s="54" t="n">
        <v>0.949999988</v>
      </c>
      <c r="I2062" s="54" t="n">
        <v>0.5</v>
      </c>
      <c r="J2062" s="54" t="n">
        <v>0</v>
      </c>
      <c r="K2062" s="54" t="n">
        <v>0</v>
      </c>
      <c r="L2062" s="54" t="n">
        <v>0</v>
      </c>
      <c r="M2062" s="54" t="n">
        <v>0</v>
      </c>
      <c r="N2062" s="54" t="n">
        <v>4.61999989</v>
      </c>
      <c r="O2062" s="54" t="n">
        <v>1.20000005</v>
      </c>
      <c r="P2062" s="52" t="inlineStr">
        <is>
          <t>Gouraud</t>
        </is>
      </c>
      <c r="Q2062" s="52" t="inlineStr">
        <is>
          <t>Sand</t>
        </is>
      </c>
      <c r="R2062" s="54" t="n">
        <v>0.95</v>
      </c>
      <c r="S2062" s="54" t="n">
        <v>0</v>
      </c>
      <c r="T2062" s="54" t="n">
        <v>0.25</v>
      </c>
      <c r="U2062" s="54" t="n">
        <v>0</v>
      </c>
      <c r="V2062" s="52" t="inlineStr">
        <is>
          <t>No</t>
        </is>
      </c>
      <c r="W2062" s="52" t="inlineStr">
        <is>
          <t>Yes</t>
        </is>
      </c>
      <c r="X2062" s="52" t="inlineStr">
        <is>
          <t>-</t>
        </is>
      </c>
      <c r="Y2062" s="52" t="inlineStr">
        <is>
          <t>Sandbag parapet, front</t>
        </is>
      </c>
    </row>
    <row r="2063" outlineLevel="1">
      <c r="A2063" s="52" t="inlineStr">
        <is>
          <t>BASE-686</t>
        </is>
      </c>
      <c r="B2063" s="52" t="inlineStr">
        <is>
          <t>Base</t>
        </is>
      </c>
      <c r="C2063" s="63" t="inlineStr">
        <is>
          <t>Cube</t>
        </is>
      </c>
      <c r="D2063" s="60" t="inlineStr">
        <is>
          <t>Parapet side</t>
        </is>
      </c>
      <c r="E2063" s="52" t="inlineStr">
        <is>
          <t>BASE-675</t>
        </is>
      </c>
      <c r="F2063" s="52" t="n">
        <v>2</v>
      </c>
      <c r="G2063" s="54" t="n">
        <v>0.5</v>
      </c>
      <c r="H2063" s="54" t="n">
        <v>0.949999988</v>
      </c>
      <c r="I2063" s="54" t="n">
        <v>2</v>
      </c>
      <c r="J2063" s="54" t="n">
        <v>0</v>
      </c>
      <c r="K2063" s="54" t="n">
        <v>0</v>
      </c>
      <c r="L2063" s="54" t="n">
        <v>0</v>
      </c>
      <c r="M2063" s="54" t="n">
        <v>1.20000005</v>
      </c>
      <c r="N2063" s="54" t="n">
        <v>4.61999989</v>
      </c>
      <c r="O2063" s="54" t="n">
        <v>0</v>
      </c>
      <c r="P2063" s="52" t="inlineStr">
        <is>
          <t>Gouraud</t>
        </is>
      </c>
      <c r="Q2063" s="52" t="inlineStr">
        <is>
          <t>Sand</t>
        </is>
      </c>
      <c r="R2063" s="54" t="n">
        <v>0.95</v>
      </c>
      <c r="S2063" s="54" t="n">
        <v>0</v>
      </c>
      <c r="T2063" s="54" t="n">
        <v>0.25</v>
      </c>
      <c r="U2063" s="54" t="n">
        <v>0</v>
      </c>
      <c r="V2063" s="52" t="inlineStr">
        <is>
          <t>No</t>
        </is>
      </c>
      <c r="W2063" s="52" t="inlineStr">
        <is>
          <t>Yes</t>
        </is>
      </c>
      <c r="X2063" s="52" t="inlineStr">
        <is>
          <t>-</t>
        </is>
      </c>
      <c r="Y2063" s="52" t="inlineStr">
        <is>
          <t>Sandbag parapet, east</t>
        </is>
      </c>
    </row>
    <row r="2064" outlineLevel="1">
      <c r="A2064" s="52" t="inlineStr">
        <is>
          <t>BASE-687</t>
        </is>
      </c>
      <c r="B2064" s="52" t="inlineStr">
        <is>
          <t>Base</t>
        </is>
      </c>
      <c r="C2064" s="63" t="inlineStr">
        <is>
          <t>Cube</t>
        </is>
      </c>
      <c r="D2064" s="60" t="inlineStr">
        <is>
          <t>Parapet side</t>
        </is>
      </c>
      <c r="E2064" s="52" t="inlineStr">
        <is>
          <t>BASE-675</t>
        </is>
      </c>
      <c r="F2064" s="52" t="n">
        <v>2</v>
      </c>
      <c r="G2064" s="54" t="n">
        <v>0.5</v>
      </c>
      <c r="H2064" s="54" t="n">
        <v>0.949999988</v>
      </c>
      <c r="I2064" s="54" t="n">
        <v>2</v>
      </c>
      <c r="J2064" s="54" t="n">
        <v>0</v>
      </c>
      <c r="K2064" s="54" t="n">
        <v>0</v>
      </c>
      <c r="L2064" s="54" t="n">
        <v>0</v>
      </c>
      <c r="M2064" s="54" t="n">
        <v>-1.20000005</v>
      </c>
      <c r="N2064" s="54" t="n">
        <v>4.61999989</v>
      </c>
      <c r="O2064" s="54" t="n">
        <v>0</v>
      </c>
      <c r="P2064" s="52" t="inlineStr">
        <is>
          <t>Gouraud</t>
        </is>
      </c>
      <c r="Q2064" s="52" t="inlineStr">
        <is>
          <t>Sand</t>
        </is>
      </c>
      <c r="R2064" s="54" t="n">
        <v>0.95</v>
      </c>
      <c r="S2064" s="54" t="n">
        <v>0</v>
      </c>
      <c r="T2064" s="54" t="n">
        <v>0.25</v>
      </c>
      <c r="U2064" s="54" t="n">
        <v>0</v>
      </c>
      <c r="V2064" s="52" t="inlineStr">
        <is>
          <t>No</t>
        </is>
      </c>
      <c r="W2064" s="52" t="inlineStr">
        <is>
          <t>Yes</t>
        </is>
      </c>
      <c r="X2064" s="52" t="inlineStr">
        <is>
          <t>-</t>
        </is>
      </c>
      <c r="Y2064" s="52" t="inlineStr">
        <is>
          <t>Sandbag parapet, west</t>
        </is>
      </c>
    </row>
    <row r="2065" outlineLevel="1">
      <c r="A2065" s="52" t="inlineStr">
        <is>
          <t>BASE-688</t>
        </is>
      </c>
      <c r="B2065" s="52" t="inlineStr">
        <is>
          <t>Base</t>
        </is>
      </c>
      <c r="C2065" s="63" t="inlineStr">
        <is>
          <t>Cube</t>
        </is>
      </c>
      <c r="D2065" s="60" t="inlineStr">
        <is>
          <t>Parapet cap</t>
        </is>
      </c>
      <c r="E2065" s="52" t="inlineStr">
        <is>
          <t>BASE-675</t>
        </is>
      </c>
      <c r="F2065" s="52" t="n">
        <v>2</v>
      </c>
      <c r="G2065" s="54" t="n">
        <v>2.9000001</v>
      </c>
      <c r="H2065" s="54" t="n">
        <v>0.140000001</v>
      </c>
      <c r="I2065" s="54" t="n">
        <v>0.5</v>
      </c>
      <c r="J2065" s="54" t="n">
        <v>0</v>
      </c>
      <c r="K2065" s="54" t="n">
        <v>0</v>
      </c>
      <c r="L2065" s="54" t="n">
        <v>0</v>
      </c>
      <c r="M2065" s="54" t="n">
        <v>0</v>
      </c>
      <c r="N2065" s="54" t="n">
        <v>5.17000008</v>
      </c>
      <c r="O2065" s="54" t="n">
        <v>1.20000005</v>
      </c>
      <c r="P2065" s="52" t="inlineStr">
        <is>
          <t>Gouraud</t>
        </is>
      </c>
      <c r="Q2065" s="52" t="inlineStr">
        <is>
          <t>Sand</t>
        </is>
      </c>
      <c r="R2065" s="54" t="n">
        <v>0.95</v>
      </c>
      <c r="S2065" s="54" t="n">
        <v>0</v>
      </c>
      <c r="T2065" s="54" t="n">
        <v>0.25</v>
      </c>
      <c r="U2065" s="54" t="n">
        <v>0</v>
      </c>
      <c r="V2065" s="52" t="inlineStr">
        <is>
          <t>No</t>
        </is>
      </c>
      <c r="W2065" s="52" t="inlineStr">
        <is>
          <t>Yes</t>
        </is>
      </c>
      <c r="X2065" s="52" t="inlineStr">
        <is>
          <t>-</t>
        </is>
      </c>
      <c r="Y2065" s="52" t="inlineStr">
        <is>
          <t>Top course</t>
        </is>
      </c>
    </row>
    <row r="2066" outlineLevel="1">
      <c r="A2066" s="52" t="inlineStr">
        <is>
          <t>BASE-689</t>
        </is>
      </c>
      <c r="B2066" s="52" t="inlineStr">
        <is>
          <t>Base</t>
        </is>
      </c>
      <c r="C2066" s="58" t="inlineStr">
        <is>
          <t>Cylinder</t>
        </is>
      </c>
      <c r="D2066" s="60" t="inlineStr">
        <is>
          <t>Roof post</t>
        </is>
      </c>
      <c r="E2066" s="52" t="inlineStr">
        <is>
          <t>BASE-675</t>
        </is>
      </c>
      <c r="F2066" s="52" t="n">
        <v>2</v>
      </c>
      <c r="G2066" s="54" t="n">
        <v>0.100000001</v>
      </c>
      <c r="H2066" s="54" t="n">
        <v>0.100000001</v>
      </c>
      <c r="I2066" s="54" t="n">
        <v>2.0999999</v>
      </c>
      <c r="J2066" s="54" t="n">
        <v>90</v>
      </c>
      <c r="K2066" s="54" t="n">
        <v>0</v>
      </c>
      <c r="L2066" s="54" t="n">
        <v>0</v>
      </c>
      <c r="M2066" s="54" t="n">
        <v>1.35000002</v>
      </c>
      <c r="N2066" s="54" t="n">
        <v>5.18999958</v>
      </c>
      <c r="O2066" s="54" t="n">
        <v>1.35000002</v>
      </c>
      <c r="P2066" s="52" t="inlineStr">
        <is>
          <t>Gouraud</t>
        </is>
      </c>
      <c r="Q2066" s="52" t="inlineStr">
        <is>
          <t>Paint</t>
        </is>
      </c>
      <c r="R2066" s="54" t="n">
        <v>0.45</v>
      </c>
      <c r="S2066" s="54" t="n">
        <v>0.6</v>
      </c>
      <c r="T2066" s="54" t="n">
        <v>0.24</v>
      </c>
      <c r="U2066" s="54" t="n">
        <v>0</v>
      </c>
      <c r="V2066" s="52" t="inlineStr">
        <is>
          <t>No</t>
        </is>
      </c>
      <c r="W2066" s="52" t="inlineStr">
        <is>
          <t>No</t>
        </is>
      </c>
      <c r="X2066" s="52" t="inlineStr">
        <is>
          <t>-</t>
        </is>
      </c>
      <c r="Y2066" s="52" t="inlineStr">
        <is>
          <t>Roof support</t>
        </is>
      </c>
    </row>
    <row r="2067" outlineLevel="1">
      <c r="A2067" s="52" t="inlineStr">
        <is>
          <t>BASE-690</t>
        </is>
      </c>
      <c r="B2067" s="52" t="inlineStr">
        <is>
          <t>Base</t>
        </is>
      </c>
      <c r="C2067" s="58" t="inlineStr">
        <is>
          <t>Cylinder</t>
        </is>
      </c>
      <c r="D2067" s="60" t="inlineStr">
        <is>
          <t>Roof post</t>
        </is>
      </c>
      <c r="E2067" s="52" t="inlineStr">
        <is>
          <t>BASE-675</t>
        </is>
      </c>
      <c r="F2067" s="52" t="n">
        <v>2</v>
      </c>
      <c r="G2067" s="54" t="n">
        <v>0.100000001</v>
      </c>
      <c r="H2067" s="54" t="n">
        <v>0.100000001</v>
      </c>
      <c r="I2067" s="54" t="n">
        <v>2.0999999</v>
      </c>
      <c r="J2067" s="54" t="n">
        <v>90</v>
      </c>
      <c r="K2067" s="54" t="n">
        <v>0</v>
      </c>
      <c r="L2067" s="54" t="n">
        <v>0</v>
      </c>
      <c r="M2067" s="54" t="n">
        <v>1.35000002</v>
      </c>
      <c r="N2067" s="54" t="n">
        <v>5.18999958</v>
      </c>
      <c r="O2067" s="54" t="n">
        <v>-1.35000002</v>
      </c>
      <c r="P2067" s="52" t="inlineStr">
        <is>
          <t>Gouraud</t>
        </is>
      </c>
      <c r="Q2067" s="52" t="inlineStr">
        <is>
          <t>Paint</t>
        </is>
      </c>
      <c r="R2067" s="54" t="n">
        <v>0.45</v>
      </c>
      <c r="S2067" s="54" t="n">
        <v>0.6</v>
      </c>
      <c r="T2067" s="54" t="n">
        <v>0.24</v>
      </c>
      <c r="U2067" s="54" t="n">
        <v>0</v>
      </c>
      <c r="V2067" s="52" t="inlineStr">
        <is>
          <t>No</t>
        </is>
      </c>
      <c r="W2067" s="52" t="inlineStr">
        <is>
          <t>No</t>
        </is>
      </c>
      <c r="X2067" s="52" t="inlineStr">
        <is>
          <t>-</t>
        </is>
      </c>
      <c r="Y2067" s="52" t="inlineStr">
        <is>
          <t>Roof support</t>
        </is>
      </c>
    </row>
    <row r="2068" outlineLevel="1">
      <c r="A2068" s="52" t="inlineStr">
        <is>
          <t>BASE-691</t>
        </is>
      </c>
      <c r="B2068" s="52" t="inlineStr">
        <is>
          <t>Base</t>
        </is>
      </c>
      <c r="C2068" s="58" t="inlineStr">
        <is>
          <t>Cylinder</t>
        </is>
      </c>
      <c r="D2068" s="60" t="inlineStr">
        <is>
          <t>Roof post</t>
        </is>
      </c>
      <c r="E2068" s="52" t="inlineStr">
        <is>
          <t>BASE-675</t>
        </is>
      </c>
      <c r="F2068" s="52" t="n">
        <v>2</v>
      </c>
      <c r="G2068" s="54" t="n">
        <v>0.100000001</v>
      </c>
      <c r="H2068" s="54" t="n">
        <v>0.100000001</v>
      </c>
      <c r="I2068" s="54" t="n">
        <v>2.0999999</v>
      </c>
      <c r="J2068" s="54" t="n">
        <v>90</v>
      </c>
      <c r="K2068" s="54" t="n">
        <v>0</v>
      </c>
      <c r="L2068" s="54" t="n">
        <v>0</v>
      </c>
      <c r="M2068" s="54" t="n">
        <v>-1.35000002</v>
      </c>
      <c r="N2068" s="54" t="n">
        <v>5.18999958</v>
      </c>
      <c r="O2068" s="54" t="n">
        <v>-1.35000002</v>
      </c>
      <c r="P2068" s="52" t="inlineStr">
        <is>
          <t>Gouraud</t>
        </is>
      </c>
      <c r="Q2068" s="52" t="inlineStr">
        <is>
          <t>Paint</t>
        </is>
      </c>
      <c r="R2068" s="54" t="n">
        <v>0.45</v>
      </c>
      <c r="S2068" s="54" t="n">
        <v>0.6</v>
      </c>
      <c r="T2068" s="54" t="n">
        <v>0.24</v>
      </c>
      <c r="U2068" s="54" t="n">
        <v>0</v>
      </c>
      <c r="V2068" s="52" t="inlineStr">
        <is>
          <t>No</t>
        </is>
      </c>
      <c r="W2068" s="52" t="inlineStr">
        <is>
          <t>No</t>
        </is>
      </c>
      <c r="X2068" s="52" t="inlineStr">
        <is>
          <t>-</t>
        </is>
      </c>
      <c r="Y2068" s="52" t="inlineStr">
        <is>
          <t>Roof support</t>
        </is>
      </c>
    </row>
    <row r="2069" outlineLevel="1">
      <c r="A2069" s="52" t="inlineStr">
        <is>
          <t>BASE-692</t>
        </is>
      </c>
      <c r="B2069" s="52" t="inlineStr">
        <is>
          <t>Base</t>
        </is>
      </c>
      <c r="C2069" s="58" t="inlineStr">
        <is>
          <t>Cylinder</t>
        </is>
      </c>
      <c r="D2069" s="60" t="inlineStr">
        <is>
          <t>Roof post</t>
        </is>
      </c>
      <c r="E2069" s="52" t="inlineStr">
        <is>
          <t>BASE-675</t>
        </is>
      </c>
      <c r="F2069" s="52" t="n">
        <v>2</v>
      </c>
      <c r="G2069" s="54" t="n">
        <v>0.100000001</v>
      </c>
      <c r="H2069" s="54" t="n">
        <v>0.100000001</v>
      </c>
      <c r="I2069" s="54" t="n">
        <v>2.0999999</v>
      </c>
      <c r="J2069" s="54" t="n">
        <v>90</v>
      </c>
      <c r="K2069" s="54" t="n">
        <v>0</v>
      </c>
      <c r="L2069" s="54" t="n">
        <v>0</v>
      </c>
      <c r="M2069" s="54" t="n">
        <v>-1.35000002</v>
      </c>
      <c r="N2069" s="54" t="n">
        <v>5.18999958</v>
      </c>
      <c r="O2069" s="54" t="n">
        <v>1.35000002</v>
      </c>
      <c r="P2069" s="52" t="inlineStr">
        <is>
          <t>Gouraud</t>
        </is>
      </c>
      <c r="Q2069" s="52" t="inlineStr">
        <is>
          <t>Paint</t>
        </is>
      </c>
      <c r="R2069" s="54" t="n">
        <v>0.45</v>
      </c>
      <c r="S2069" s="54" t="n">
        <v>0.6</v>
      </c>
      <c r="T2069" s="54" t="n">
        <v>0.24</v>
      </c>
      <c r="U2069" s="54" t="n">
        <v>0</v>
      </c>
      <c r="V2069" s="52" t="inlineStr">
        <is>
          <t>No</t>
        </is>
      </c>
      <c r="W2069" s="52" t="inlineStr">
        <is>
          <t>No</t>
        </is>
      </c>
      <c r="X2069" s="52" t="inlineStr">
        <is>
          <t>-</t>
        </is>
      </c>
      <c r="Y2069" s="52" t="inlineStr">
        <is>
          <t>Roof support</t>
        </is>
      </c>
    </row>
    <row r="2070" outlineLevel="1">
      <c r="A2070" s="52" t="inlineStr">
        <is>
          <t>BASE-693</t>
        </is>
      </c>
      <c r="B2070" s="52" t="inlineStr">
        <is>
          <t>Base</t>
        </is>
      </c>
      <c r="C2070" s="63" t="inlineStr">
        <is>
          <t>Cube</t>
        </is>
      </c>
      <c r="D2070" s="60" t="inlineStr">
        <is>
          <t>Roof slab</t>
        </is>
      </c>
      <c r="E2070" s="52" t="inlineStr">
        <is>
          <t>BASE-675</t>
        </is>
      </c>
      <c r="F2070" s="52" t="n">
        <v>2</v>
      </c>
      <c r="G2070" s="54" t="n">
        <v>3.5</v>
      </c>
      <c r="H2070" s="54" t="n">
        <v>0.100000001</v>
      </c>
      <c r="I2070" s="54" t="n">
        <v>3.5</v>
      </c>
      <c r="J2070" s="54" t="n">
        <v>0</v>
      </c>
      <c r="K2070" s="54" t="n">
        <v>0</v>
      </c>
      <c r="L2070" s="54" t="n">
        <v>0</v>
      </c>
      <c r="M2070" s="54" t="n">
        <v>0</v>
      </c>
      <c r="N2070" s="54" t="n">
        <v>6.30000019</v>
      </c>
      <c r="O2070" s="54" t="n">
        <v>0</v>
      </c>
      <c r="P2070" s="52" t="inlineStr">
        <is>
          <t>Gouraud</t>
        </is>
      </c>
      <c r="Q2070" s="52" t="inlineStr">
        <is>
          <t>Paint</t>
        </is>
      </c>
      <c r="R2070" s="54" t="n">
        <v>0.6</v>
      </c>
      <c r="S2070" s="54" t="n">
        <v>0.2</v>
      </c>
      <c r="T2070" s="54" t="n">
        <v>0.35</v>
      </c>
      <c r="U2070" s="54" t="n">
        <v>0</v>
      </c>
      <c r="V2070" s="52" t="inlineStr">
        <is>
          <t>No</t>
        </is>
      </c>
      <c r="W2070" s="52" t="inlineStr">
        <is>
          <t>Yes</t>
        </is>
      </c>
      <c r="X2070" s="52" t="inlineStr">
        <is>
          <t>-</t>
        </is>
      </c>
      <c r="Y2070" s="52" t="inlineStr">
        <is>
          <t>Flat roof of the tower</t>
        </is>
      </c>
    </row>
    <row r="2071" outlineLevel="1">
      <c r="A2071" s="52" t="inlineStr">
        <is>
          <t>BASE-694</t>
        </is>
      </c>
      <c r="B2071" s="52" t="inlineStr">
        <is>
          <t>Base</t>
        </is>
      </c>
      <c r="C2071" s="63" t="inlineStr">
        <is>
          <t>Cube</t>
        </is>
      </c>
      <c r="D2071" s="60" t="inlineStr">
        <is>
          <t>Roof lip</t>
        </is>
      </c>
      <c r="E2071" s="52" t="inlineStr">
        <is>
          <t>BASE-675</t>
        </is>
      </c>
      <c r="F2071" s="52" t="n">
        <v>2</v>
      </c>
      <c r="G2071" s="54" t="n">
        <v>3.5</v>
      </c>
      <c r="H2071" s="54" t="n">
        <v>0.119999997</v>
      </c>
      <c r="I2071" s="54" t="n">
        <v>0.07999999820000001</v>
      </c>
      <c r="J2071" s="54" t="n">
        <v>0</v>
      </c>
      <c r="K2071" s="54" t="n">
        <v>0</v>
      </c>
      <c r="L2071" s="54" t="n">
        <v>0</v>
      </c>
      <c r="M2071" s="54" t="n">
        <v>0</v>
      </c>
      <c r="N2071" s="54" t="n">
        <v>6.38000011</v>
      </c>
      <c r="O2071" s="54" t="n">
        <v>1.70000005</v>
      </c>
      <c r="P2071" s="52" t="inlineStr">
        <is>
          <t>Gouraud</t>
        </is>
      </c>
      <c r="Q2071" s="52" t="inlineStr">
        <is>
          <t>Paint</t>
        </is>
      </c>
      <c r="R2071" s="54" t="n">
        <v>0.6</v>
      </c>
      <c r="S2071" s="54" t="n">
        <v>0.2</v>
      </c>
      <c r="T2071" s="54" t="n">
        <v>0.35</v>
      </c>
      <c r="U2071" s="54" t="n">
        <v>0</v>
      </c>
      <c r="V2071" s="52" t="inlineStr">
        <is>
          <t>No</t>
        </is>
      </c>
      <c r="W2071" s="52" t="inlineStr">
        <is>
          <t>No</t>
        </is>
      </c>
      <c r="X2071" s="52" t="inlineStr">
        <is>
          <t>-</t>
        </is>
      </c>
      <c r="Y2071" s="52" t="inlineStr">
        <is>
          <t>Roof edge</t>
        </is>
      </c>
    </row>
    <row r="2072" outlineLevel="1">
      <c r="A2072" s="52" t="inlineStr">
        <is>
          <t>BASE-695</t>
        </is>
      </c>
      <c r="B2072" s="52" t="inlineStr">
        <is>
          <t>Base</t>
        </is>
      </c>
      <c r="C2072" s="58" t="inlineStr">
        <is>
          <t>Cylinder</t>
        </is>
      </c>
      <c r="D2072" s="60" t="inlineStr">
        <is>
          <t>Ladder rail</t>
        </is>
      </c>
      <c r="E2072" s="52" t="inlineStr">
        <is>
          <t>BASE-675</t>
        </is>
      </c>
      <c r="F2072" s="52" t="n">
        <v>2</v>
      </c>
      <c r="G2072" s="54" t="n">
        <v>0.0500000007</v>
      </c>
      <c r="H2072" s="54" t="n">
        <v>0.0500000007</v>
      </c>
      <c r="I2072" s="54" t="n">
        <v>4.22403812</v>
      </c>
      <c r="J2072" s="54" t="n">
        <v>-83.884491</v>
      </c>
      <c r="K2072" s="54" t="n">
        <v>0</v>
      </c>
      <c r="L2072" s="54" t="n">
        <v>0</v>
      </c>
      <c r="M2072" s="54" t="n">
        <v>-0.25</v>
      </c>
      <c r="N2072" s="54" t="n">
        <v>1.89999998</v>
      </c>
      <c r="O2072" s="54" t="n">
        <v>-1.67499995</v>
      </c>
      <c r="P2072" s="52" t="inlineStr">
        <is>
          <t>Gouraud</t>
        </is>
      </c>
      <c r="Q2072" s="52" t="inlineStr">
        <is>
          <t>Paint</t>
        </is>
      </c>
      <c r="R2072" s="54" t="n">
        <v>0.45</v>
      </c>
      <c r="S2072" s="54" t="n">
        <v>0.6</v>
      </c>
      <c r="T2072" s="54" t="n">
        <v>0.24</v>
      </c>
      <c r="U2072" s="54" t="n">
        <v>0</v>
      </c>
      <c r="V2072" s="52" t="inlineStr">
        <is>
          <t>No</t>
        </is>
      </c>
      <c r="W2072" s="52" t="inlineStr">
        <is>
          <t>No</t>
        </is>
      </c>
      <c r="X2072" s="52" t="inlineStr">
        <is>
          <t>-</t>
        </is>
      </c>
      <c r="Y2072" s="52" t="inlineStr">
        <is>
          <t>Ladder stringer</t>
        </is>
      </c>
    </row>
    <row r="2073" outlineLevel="1">
      <c r="A2073" s="52" t="inlineStr">
        <is>
          <t>BASE-696</t>
        </is>
      </c>
      <c r="B2073" s="52" t="inlineStr">
        <is>
          <t>Base</t>
        </is>
      </c>
      <c r="C2073" s="58" t="inlineStr">
        <is>
          <t>Cylinder</t>
        </is>
      </c>
      <c r="D2073" s="60" t="inlineStr">
        <is>
          <t>Ladder rail</t>
        </is>
      </c>
      <c r="E2073" s="52" t="inlineStr">
        <is>
          <t>BASE-675</t>
        </is>
      </c>
      <c r="F2073" s="52" t="n">
        <v>2</v>
      </c>
      <c r="G2073" s="54" t="n">
        <v>0.0500000007</v>
      </c>
      <c r="H2073" s="54" t="n">
        <v>0.0500000007</v>
      </c>
      <c r="I2073" s="54" t="n">
        <v>4.22403812</v>
      </c>
      <c r="J2073" s="54" t="n">
        <v>-83.884491</v>
      </c>
      <c r="K2073" s="54" t="n">
        <v>0</v>
      </c>
      <c r="L2073" s="54" t="n">
        <v>0</v>
      </c>
      <c r="M2073" s="54" t="n">
        <v>0.25</v>
      </c>
      <c r="N2073" s="54" t="n">
        <v>1.89999998</v>
      </c>
      <c r="O2073" s="54" t="n">
        <v>-1.67499995</v>
      </c>
      <c r="P2073" s="52" t="inlineStr">
        <is>
          <t>Gouraud</t>
        </is>
      </c>
      <c r="Q2073" s="52" t="inlineStr">
        <is>
          <t>Paint</t>
        </is>
      </c>
      <c r="R2073" s="54" t="n">
        <v>0.45</v>
      </c>
      <c r="S2073" s="54" t="n">
        <v>0.6</v>
      </c>
      <c r="T2073" s="54" t="n">
        <v>0.24</v>
      </c>
      <c r="U2073" s="54" t="n">
        <v>0</v>
      </c>
      <c r="V2073" s="52" t="inlineStr">
        <is>
          <t>No</t>
        </is>
      </c>
      <c r="W2073" s="52" t="inlineStr">
        <is>
          <t>No</t>
        </is>
      </c>
      <c r="X2073" s="52" t="inlineStr">
        <is>
          <t>-</t>
        </is>
      </c>
      <c r="Y2073" s="52" t="inlineStr">
        <is>
          <t>Ladder stringer</t>
        </is>
      </c>
    </row>
    <row r="2074" outlineLevel="1">
      <c r="A2074" s="52" t="inlineStr">
        <is>
          <t>BASE-697</t>
        </is>
      </c>
      <c r="B2074" s="52" t="inlineStr">
        <is>
          <t>Base</t>
        </is>
      </c>
      <c r="C2074" s="58" t="inlineStr">
        <is>
          <t>Cylinder</t>
        </is>
      </c>
      <c r="D2074" s="60" t="inlineStr">
        <is>
          <t>Ladder rung</t>
        </is>
      </c>
      <c r="E2074" s="52" t="inlineStr">
        <is>
          <t>BASE-675</t>
        </is>
      </c>
      <c r="F2074" s="52" t="n">
        <v>2</v>
      </c>
      <c r="G2074" s="54" t="n">
        <v>0.0350000001</v>
      </c>
      <c r="H2074" s="54" t="n">
        <v>0.0350000001</v>
      </c>
      <c r="I2074" s="54" t="n">
        <v>0.5</v>
      </c>
      <c r="J2074" s="54" t="n">
        <v>0</v>
      </c>
      <c r="K2074" s="54" t="n">
        <v>90</v>
      </c>
      <c r="L2074" s="54" t="n">
        <v>0</v>
      </c>
      <c r="M2074" s="54" t="n">
        <v>0</v>
      </c>
      <c r="N2074" s="54" t="n">
        <v>0.334545404</v>
      </c>
      <c r="O2074" s="54" t="n">
        <v>-1.8427273</v>
      </c>
      <c r="P2074" s="52" t="inlineStr">
        <is>
          <t>Gouraud</t>
        </is>
      </c>
      <c r="Q2074" s="52" t="inlineStr">
        <is>
          <t>Paint</t>
        </is>
      </c>
      <c r="R2074" s="54" t="n">
        <v>0.45</v>
      </c>
      <c r="S2074" s="54" t="n">
        <v>0.6</v>
      </c>
      <c r="T2074" s="54" t="n">
        <v>0.24</v>
      </c>
      <c r="U2074" s="54" t="n">
        <v>0</v>
      </c>
      <c r="V2074" s="52" t="inlineStr">
        <is>
          <t>No</t>
        </is>
      </c>
      <c r="W2074" s="52" t="inlineStr">
        <is>
          <t>No</t>
        </is>
      </c>
      <c r="X2074" s="52" t="inlineStr">
        <is>
          <t>-</t>
        </is>
      </c>
      <c r="Y2074" s="52" t="inlineStr">
        <is>
          <t>Rung</t>
        </is>
      </c>
    </row>
    <row r="2075" outlineLevel="1">
      <c r="A2075" s="52" t="inlineStr">
        <is>
          <t>BASE-698</t>
        </is>
      </c>
      <c r="B2075" s="52" t="inlineStr">
        <is>
          <t>Base</t>
        </is>
      </c>
      <c r="C2075" s="58" t="inlineStr">
        <is>
          <t>Cylinder</t>
        </is>
      </c>
      <c r="D2075" s="60" t="inlineStr">
        <is>
          <t>Ladder rung</t>
        </is>
      </c>
      <c r="E2075" s="52" t="inlineStr">
        <is>
          <t>BASE-675</t>
        </is>
      </c>
      <c r="F2075" s="52" t="n">
        <v>2</v>
      </c>
      <c r="G2075" s="54" t="n">
        <v>0.0350000001</v>
      </c>
      <c r="H2075" s="54" t="n">
        <v>0.0350000001</v>
      </c>
      <c r="I2075" s="54" t="n">
        <v>0.5</v>
      </c>
      <c r="J2075" s="54" t="n">
        <v>0</v>
      </c>
      <c r="K2075" s="54" t="n">
        <v>90</v>
      </c>
      <c r="L2075" s="54" t="n">
        <v>0</v>
      </c>
      <c r="M2075" s="54" t="n">
        <v>0</v>
      </c>
      <c r="N2075" s="54" t="n">
        <v>1.09818172</v>
      </c>
      <c r="O2075" s="54" t="n">
        <v>-1.76090908</v>
      </c>
      <c r="P2075" s="52" t="inlineStr">
        <is>
          <t>Gouraud</t>
        </is>
      </c>
      <c r="Q2075" s="52" t="inlineStr">
        <is>
          <t>Paint</t>
        </is>
      </c>
      <c r="R2075" s="54" t="n">
        <v>0.45</v>
      </c>
      <c r="S2075" s="54" t="n">
        <v>0.6</v>
      </c>
      <c r="T2075" s="54" t="n">
        <v>0.24</v>
      </c>
      <c r="U2075" s="54" t="n">
        <v>0</v>
      </c>
      <c r="V2075" s="52" t="inlineStr">
        <is>
          <t>No</t>
        </is>
      </c>
      <c r="W2075" s="52" t="inlineStr">
        <is>
          <t>No</t>
        </is>
      </c>
      <c r="X2075" s="52" t="inlineStr">
        <is>
          <t>-</t>
        </is>
      </c>
      <c r="Y2075" s="52" t="inlineStr">
        <is>
          <t>Rung</t>
        </is>
      </c>
    </row>
    <row r="2076" outlineLevel="1">
      <c r="A2076" s="52" t="inlineStr">
        <is>
          <t>BASE-699</t>
        </is>
      </c>
      <c r="B2076" s="52" t="inlineStr">
        <is>
          <t>Base</t>
        </is>
      </c>
      <c r="C2076" s="58" t="inlineStr">
        <is>
          <t>Cylinder</t>
        </is>
      </c>
      <c r="D2076" s="60" t="inlineStr">
        <is>
          <t>Ladder rung</t>
        </is>
      </c>
      <c r="E2076" s="52" t="inlineStr">
        <is>
          <t>BASE-675</t>
        </is>
      </c>
      <c r="F2076" s="52" t="n">
        <v>2</v>
      </c>
      <c r="G2076" s="54" t="n">
        <v>0.0350000001</v>
      </c>
      <c r="H2076" s="54" t="n">
        <v>0.0350000001</v>
      </c>
      <c r="I2076" s="54" t="n">
        <v>0.5</v>
      </c>
      <c r="J2076" s="54" t="n">
        <v>0</v>
      </c>
      <c r="K2076" s="54" t="n">
        <v>90</v>
      </c>
      <c r="L2076" s="54" t="n">
        <v>0</v>
      </c>
      <c r="M2076" s="54" t="n">
        <v>0</v>
      </c>
      <c r="N2076" s="54" t="n">
        <v>1.86181808</v>
      </c>
      <c r="O2076" s="54" t="n">
        <v>-1.67909086</v>
      </c>
      <c r="P2076" s="52" t="inlineStr">
        <is>
          <t>Gouraud</t>
        </is>
      </c>
      <c r="Q2076" s="52" t="inlineStr">
        <is>
          <t>Paint</t>
        </is>
      </c>
      <c r="R2076" s="54" t="n">
        <v>0.45</v>
      </c>
      <c r="S2076" s="54" t="n">
        <v>0.6</v>
      </c>
      <c r="T2076" s="54" t="n">
        <v>0.24</v>
      </c>
      <c r="U2076" s="54" t="n">
        <v>0</v>
      </c>
      <c r="V2076" s="52" t="inlineStr">
        <is>
          <t>No</t>
        </is>
      </c>
      <c r="W2076" s="52" t="inlineStr">
        <is>
          <t>No</t>
        </is>
      </c>
      <c r="X2076" s="52" t="inlineStr">
        <is>
          <t>-</t>
        </is>
      </c>
      <c r="Y2076" s="52" t="inlineStr">
        <is>
          <t>Rung</t>
        </is>
      </c>
    </row>
    <row r="2077" outlineLevel="1">
      <c r="A2077" s="52" t="inlineStr">
        <is>
          <t>BASE-700</t>
        </is>
      </c>
      <c r="B2077" s="52" t="inlineStr">
        <is>
          <t>Base</t>
        </is>
      </c>
      <c r="C2077" s="58" t="inlineStr">
        <is>
          <t>Cylinder</t>
        </is>
      </c>
      <c r="D2077" s="60" t="inlineStr">
        <is>
          <t>Ladder rung</t>
        </is>
      </c>
      <c r="E2077" s="52" t="inlineStr">
        <is>
          <t>BASE-675</t>
        </is>
      </c>
      <c r="F2077" s="52" t="n">
        <v>2</v>
      </c>
      <c r="G2077" s="54" t="n">
        <v>0.0350000001</v>
      </c>
      <c r="H2077" s="54" t="n">
        <v>0.0350000001</v>
      </c>
      <c r="I2077" s="54" t="n">
        <v>0.5</v>
      </c>
      <c r="J2077" s="54" t="n">
        <v>0</v>
      </c>
      <c r="K2077" s="54" t="n">
        <v>90</v>
      </c>
      <c r="L2077" s="54" t="n">
        <v>0</v>
      </c>
      <c r="M2077" s="54" t="n">
        <v>0</v>
      </c>
      <c r="N2077" s="54" t="n">
        <v>2.62545443</v>
      </c>
      <c r="O2077" s="54" t="n">
        <v>-1.59727275</v>
      </c>
      <c r="P2077" s="52" t="inlineStr">
        <is>
          <t>Gouraud</t>
        </is>
      </c>
      <c r="Q2077" s="52" t="inlineStr">
        <is>
          <t>Paint</t>
        </is>
      </c>
      <c r="R2077" s="54" t="n">
        <v>0.45</v>
      </c>
      <c r="S2077" s="54" t="n">
        <v>0.6</v>
      </c>
      <c r="T2077" s="54" t="n">
        <v>0.24</v>
      </c>
      <c r="U2077" s="54" t="n">
        <v>0</v>
      </c>
      <c r="V2077" s="52" t="inlineStr">
        <is>
          <t>No</t>
        </is>
      </c>
      <c r="W2077" s="52" t="inlineStr">
        <is>
          <t>No</t>
        </is>
      </c>
      <c r="X2077" s="52" t="inlineStr">
        <is>
          <t>-</t>
        </is>
      </c>
      <c r="Y2077" s="52" t="inlineStr">
        <is>
          <t>Rung</t>
        </is>
      </c>
    </row>
    <row r="2078" outlineLevel="1">
      <c r="A2078" s="52" t="inlineStr">
        <is>
          <t>BASE-701</t>
        </is>
      </c>
      <c r="B2078" s="52" t="inlineStr">
        <is>
          <t>Base</t>
        </is>
      </c>
      <c r="C2078" s="58" t="inlineStr">
        <is>
          <t>Cylinder</t>
        </is>
      </c>
      <c r="D2078" s="60" t="inlineStr">
        <is>
          <t>Ladder rung</t>
        </is>
      </c>
      <c r="E2078" s="52" t="inlineStr">
        <is>
          <t>BASE-675</t>
        </is>
      </c>
      <c r="F2078" s="52" t="n">
        <v>2</v>
      </c>
      <c r="G2078" s="54" t="n">
        <v>0.0350000001</v>
      </c>
      <c r="H2078" s="54" t="n">
        <v>0.0350000001</v>
      </c>
      <c r="I2078" s="54" t="n">
        <v>0.5</v>
      </c>
      <c r="J2078" s="54" t="n">
        <v>0</v>
      </c>
      <c r="K2078" s="54" t="n">
        <v>90</v>
      </c>
      <c r="L2078" s="54" t="n">
        <v>0</v>
      </c>
      <c r="M2078" s="54" t="n">
        <v>0</v>
      </c>
      <c r="N2078" s="54" t="n">
        <v>3.38909054</v>
      </c>
      <c r="O2078" s="54" t="n">
        <v>-1.51545465</v>
      </c>
      <c r="P2078" s="52" t="inlineStr">
        <is>
          <t>Gouraud</t>
        </is>
      </c>
      <c r="Q2078" s="52" t="inlineStr">
        <is>
          <t>Paint</t>
        </is>
      </c>
      <c r="R2078" s="54" t="n">
        <v>0.45</v>
      </c>
      <c r="S2078" s="54" t="n">
        <v>0.6</v>
      </c>
      <c r="T2078" s="54" t="n">
        <v>0.24</v>
      </c>
      <c r="U2078" s="54" t="n">
        <v>0</v>
      </c>
      <c r="V2078" s="52" t="inlineStr">
        <is>
          <t>No</t>
        </is>
      </c>
      <c r="W2078" s="52" t="inlineStr">
        <is>
          <t>No</t>
        </is>
      </c>
      <c r="X2078" s="52" t="inlineStr">
        <is>
          <t>-</t>
        </is>
      </c>
      <c r="Y2078" s="52" t="inlineStr">
        <is>
          <t>Rung</t>
        </is>
      </c>
    </row>
    <row r="2079" outlineLevel="1">
      <c r="A2079" s="52" t="inlineStr">
        <is>
          <t>BASE-702</t>
        </is>
      </c>
      <c r="B2079" s="52" t="inlineStr">
        <is>
          <t>Base</t>
        </is>
      </c>
      <c r="C2079" s="63" t="inlineStr">
        <is>
          <t>Cube</t>
        </is>
      </c>
      <c r="D2079" s="60" t="inlineStr">
        <is>
          <t>MG mount</t>
        </is>
      </c>
      <c r="E2079" s="52" t="inlineStr">
        <is>
          <t>BASE-675</t>
        </is>
      </c>
      <c r="F2079" s="52" t="n">
        <v>2</v>
      </c>
      <c r="G2079" s="54" t="n">
        <v>0.119999997</v>
      </c>
      <c r="H2079" s="54" t="n">
        <v>0.300000012</v>
      </c>
      <c r="I2079" s="54" t="n">
        <v>0.119999997</v>
      </c>
      <c r="J2079" s="54" t="n">
        <v>0</v>
      </c>
      <c r="K2079" s="54" t="n">
        <v>0</v>
      </c>
      <c r="L2079" s="54" t="n">
        <v>0</v>
      </c>
      <c r="M2079" s="54" t="n">
        <v>0.5</v>
      </c>
      <c r="N2079" s="54" t="n">
        <v>5.3499999</v>
      </c>
      <c r="O2079" s="54" t="n">
        <v>1.14999998</v>
      </c>
      <c r="P2079" s="52" t="inlineStr">
        <is>
          <t>Gouraud</t>
        </is>
      </c>
      <c r="Q2079" s="52" t="inlineStr">
        <is>
          <t>Paint</t>
        </is>
      </c>
      <c r="R2079" s="54" t="n">
        <v>0.45</v>
      </c>
      <c r="S2079" s="54" t="n">
        <v>0.6</v>
      </c>
      <c r="T2079" s="54" t="n">
        <v>0.24</v>
      </c>
      <c r="U2079" s="54" t="n">
        <v>0</v>
      </c>
      <c r="V2079" s="52" t="inlineStr">
        <is>
          <t>No</t>
        </is>
      </c>
      <c r="W2079" s="52" t="inlineStr">
        <is>
          <t>No</t>
        </is>
      </c>
      <c r="X2079" s="52" t="inlineStr">
        <is>
          <t>-</t>
        </is>
      </c>
      <c r="Y2079" s="52" t="inlineStr">
        <is>
          <t>Pintle mount</t>
        </is>
      </c>
    </row>
    <row r="2080" outlineLevel="1">
      <c r="A2080" s="52" t="inlineStr">
        <is>
          <t>BASE-703</t>
        </is>
      </c>
      <c r="B2080" s="52" t="inlineStr">
        <is>
          <t>Base</t>
        </is>
      </c>
      <c r="C2080" s="63" t="inlineStr">
        <is>
          <t>Cube</t>
        </is>
      </c>
      <c r="D2080" s="60" t="inlineStr">
        <is>
          <t>MG receiver</t>
        </is>
      </c>
      <c r="E2080" s="52" t="inlineStr">
        <is>
          <t>BASE-675</t>
        </is>
      </c>
      <c r="F2080" s="52" t="n">
        <v>2</v>
      </c>
      <c r="G2080" s="54" t="n">
        <v>0.140000001</v>
      </c>
      <c r="H2080" s="54" t="n">
        <v>0.159999996</v>
      </c>
      <c r="I2080" s="54" t="n">
        <v>0.5</v>
      </c>
      <c r="J2080" s="54" t="n">
        <v>0</v>
      </c>
      <c r="K2080" s="54" t="n">
        <v>0</v>
      </c>
      <c r="L2080" s="54" t="n">
        <v>0</v>
      </c>
      <c r="M2080" s="54" t="n">
        <v>0.5</v>
      </c>
      <c r="N2080" s="54" t="n">
        <v>5.57999992</v>
      </c>
      <c r="O2080" s="54" t="n">
        <v>1.20000005</v>
      </c>
      <c r="P2080" s="52" t="inlineStr">
        <is>
          <t>Gouraud</t>
        </is>
      </c>
      <c r="Q2080" s="52" t="inlineStr">
        <is>
          <t>Paint</t>
        </is>
      </c>
      <c r="R2080" s="54" t="n">
        <v>0.45</v>
      </c>
      <c r="S2080" s="54" t="n">
        <v>0.6</v>
      </c>
      <c r="T2080" s="54" t="n">
        <v>0.24</v>
      </c>
      <c r="U2080" s="54" t="n">
        <v>0</v>
      </c>
      <c r="V2080" s="52" t="inlineStr">
        <is>
          <t>No</t>
        </is>
      </c>
      <c r="W2080" s="52" t="inlineStr">
        <is>
          <t>No</t>
        </is>
      </c>
      <c r="X2080" s="52" t="inlineStr">
        <is>
          <t>-</t>
        </is>
      </c>
      <c r="Y2080" s="52" t="inlineStr">
        <is>
          <t>Machine gun receiver</t>
        </is>
      </c>
    </row>
    <row r="2081" outlineLevel="1">
      <c r="A2081" s="52" t="inlineStr">
        <is>
          <t>BASE-704</t>
        </is>
      </c>
      <c r="B2081" s="52" t="inlineStr">
        <is>
          <t>Base</t>
        </is>
      </c>
      <c r="C2081" s="58" t="inlineStr">
        <is>
          <t>Cylinder</t>
        </is>
      </c>
      <c r="D2081" s="60" t="inlineStr">
        <is>
          <t>MG barrel</t>
        </is>
      </c>
      <c r="E2081" s="52" t="inlineStr">
        <is>
          <t>BASE-675</t>
        </is>
      </c>
      <c r="F2081" s="52" t="n">
        <v>2</v>
      </c>
      <c r="G2081" s="54" t="n">
        <v>0.0399999991</v>
      </c>
      <c r="H2081" s="54" t="n">
        <v>0.0399999991</v>
      </c>
      <c r="I2081" s="54" t="n">
        <v>0.699999988</v>
      </c>
      <c r="J2081" s="54" t="n">
        <v>0</v>
      </c>
      <c r="K2081" s="54" t="n">
        <v>0</v>
      </c>
      <c r="L2081" s="54" t="n">
        <v>0</v>
      </c>
      <c r="M2081" s="54" t="n">
        <v>0.5</v>
      </c>
      <c r="N2081" s="54" t="n">
        <v>5.57999992</v>
      </c>
      <c r="O2081" s="54" t="n">
        <v>1.72000003</v>
      </c>
      <c r="P2081" s="52" t="inlineStr">
        <is>
          <t>Gouraud</t>
        </is>
      </c>
      <c r="Q2081" s="52" t="inlineStr">
        <is>
          <t>Paint</t>
        </is>
      </c>
      <c r="R2081" s="54" t="n">
        <v>0.45</v>
      </c>
      <c r="S2081" s="54" t="n">
        <v>0.6</v>
      </c>
      <c r="T2081" s="54" t="n">
        <v>0.24</v>
      </c>
      <c r="U2081" s="54" t="n">
        <v>0</v>
      </c>
      <c r="V2081" s="52" t="inlineStr">
        <is>
          <t>No</t>
        </is>
      </c>
      <c r="W2081" s="52" t="inlineStr">
        <is>
          <t>No</t>
        </is>
      </c>
      <c r="X2081" s="52" t="inlineStr">
        <is>
          <t>-</t>
        </is>
      </c>
      <c r="Y2081" s="52" t="inlineStr">
        <is>
          <t>Barrel</t>
        </is>
      </c>
    </row>
    <row r="2082" outlineLevel="1">
      <c r="A2082" s="52" t="inlineStr">
        <is>
          <t>BASE-705</t>
        </is>
      </c>
      <c r="B2082" s="52" t="inlineStr">
        <is>
          <t>Base</t>
        </is>
      </c>
      <c r="C2082" s="58" t="inlineStr">
        <is>
          <t>Cylinder</t>
        </is>
      </c>
      <c r="D2082" s="60" t="inlineStr">
        <is>
          <t>Floodlight bracket</t>
        </is>
      </c>
      <c r="E2082" s="52" t="inlineStr">
        <is>
          <t>BASE-675</t>
        </is>
      </c>
      <c r="F2082" s="52" t="n">
        <v>2</v>
      </c>
      <c r="G2082" s="54" t="n">
        <v>0.0599999987</v>
      </c>
      <c r="H2082" s="54" t="n">
        <v>0.0599999987</v>
      </c>
      <c r="I2082" s="54" t="n">
        <v>0.25</v>
      </c>
      <c r="J2082" s="54" t="n">
        <v>90</v>
      </c>
      <c r="K2082" s="54" t="n">
        <v>0</v>
      </c>
      <c r="L2082" s="54" t="n">
        <v>0</v>
      </c>
      <c r="M2082" s="54" t="n">
        <v>-0.800000012</v>
      </c>
      <c r="N2082" s="54" t="n">
        <v>6.17500019</v>
      </c>
      <c r="O2082" s="54" t="n">
        <v>1.62</v>
      </c>
      <c r="P2082" s="52" t="inlineStr">
        <is>
          <t>Gouraud</t>
        </is>
      </c>
      <c r="Q2082" s="52" t="inlineStr">
        <is>
          <t>Paint</t>
        </is>
      </c>
      <c r="R2082" s="54" t="n">
        <v>0.45</v>
      </c>
      <c r="S2082" s="54" t="n">
        <v>0.6</v>
      </c>
      <c r="T2082" s="54" t="n">
        <v>0.24</v>
      </c>
      <c r="U2082" s="54" t="n">
        <v>0</v>
      </c>
      <c r="V2082" s="52" t="inlineStr">
        <is>
          <t>No</t>
        </is>
      </c>
      <c r="W2082" s="52" t="inlineStr">
        <is>
          <t>No</t>
        </is>
      </c>
      <c r="X2082" s="52" t="inlineStr">
        <is>
          <t>-</t>
        </is>
      </c>
      <c r="Y2082" s="52" t="inlineStr">
        <is>
          <t>Lamp arm</t>
        </is>
      </c>
    </row>
    <row r="2083" outlineLevel="1">
      <c r="A2083" s="52" t="inlineStr">
        <is>
          <t>BASE-706</t>
        </is>
      </c>
      <c r="B2083" s="52" t="inlineStr">
        <is>
          <t>Base</t>
        </is>
      </c>
      <c r="C2083" s="58" t="inlineStr">
        <is>
          <t>Cylinder</t>
        </is>
      </c>
      <c r="D2083" s="60" t="inlineStr">
        <is>
          <t>Floodlight housing</t>
        </is>
      </c>
      <c r="E2083" s="52" t="inlineStr">
        <is>
          <t>BASE-675</t>
        </is>
      </c>
      <c r="F2083" s="52" t="n">
        <v>2</v>
      </c>
      <c r="G2083" s="54" t="n">
        <v>0.360000014</v>
      </c>
      <c r="H2083" s="54" t="n">
        <v>0.360000014</v>
      </c>
      <c r="I2083" s="54" t="n">
        <v>0.340000004</v>
      </c>
      <c r="J2083" s="54" t="n">
        <v>26.7459297</v>
      </c>
      <c r="K2083" s="54" t="n">
        <v>1.67065334</v>
      </c>
      <c r="L2083" s="54" t="n">
        <v>0</v>
      </c>
      <c r="M2083" s="54" t="n">
        <v>-0.800000012</v>
      </c>
      <c r="N2083" s="54" t="n">
        <v>6.05000019</v>
      </c>
      <c r="O2083" s="54" t="n">
        <v>1.62</v>
      </c>
      <c r="P2083" s="52" t="inlineStr">
        <is>
          <t>Gouraud</t>
        </is>
      </c>
      <c r="Q2083" s="52" t="inlineStr">
        <is>
          <t>Paint</t>
        </is>
      </c>
      <c r="R2083" s="54" t="n">
        <v>0.45</v>
      </c>
      <c r="S2083" s="54" t="n">
        <v>0.6</v>
      </c>
      <c r="T2083" s="54" t="n">
        <v>0.24</v>
      </c>
      <c r="U2083" s="54" t="n">
        <v>0</v>
      </c>
      <c r="V2083" s="52" t="inlineStr">
        <is>
          <t>No</t>
        </is>
      </c>
      <c r="W2083" s="52" t="inlineStr">
        <is>
          <t>No</t>
        </is>
      </c>
      <c r="X2083" s="52" t="inlineStr">
        <is>
          <t>-</t>
        </is>
      </c>
      <c r="Y2083" s="52" t="inlineStr">
        <is>
          <t>Lamp body</t>
        </is>
      </c>
    </row>
    <row r="2084" outlineLevel="1">
      <c r="A2084" s="52" t="inlineStr">
        <is>
          <t>BASE-707</t>
        </is>
      </c>
      <c r="B2084" s="52" t="inlineStr">
        <is>
          <t>Base</t>
        </is>
      </c>
      <c r="C2084" s="59" t="inlineStr">
        <is>
          <t>Sphere</t>
        </is>
      </c>
      <c r="D2084" s="60" t="inlineStr">
        <is>
          <t>Floodlight lens</t>
        </is>
      </c>
      <c r="E2084" s="52" t="inlineStr">
        <is>
          <t>BASE-675</t>
        </is>
      </c>
      <c r="F2084" s="52" t="n">
        <v>2</v>
      </c>
      <c r="G2084" s="54" t="n">
        <v>0.319999993</v>
      </c>
      <c r="H2084" s="54" t="n">
        <v>0.319999993</v>
      </c>
      <c r="I2084" s="54" t="n">
        <v>0.0599999987</v>
      </c>
      <c r="J2084" s="54" t="n">
        <v>26.7459297</v>
      </c>
      <c r="K2084" s="54" t="n">
        <v>1.67065334</v>
      </c>
      <c r="L2084" s="54" t="n">
        <v>0</v>
      </c>
      <c r="M2084" s="54" t="n">
        <v>-0.795313716</v>
      </c>
      <c r="N2084" s="54" t="n">
        <v>5.96899366</v>
      </c>
      <c r="O2084" s="54" t="n">
        <v>1.78067362</v>
      </c>
      <c r="P2084" s="52" t="inlineStr">
        <is>
          <t>Gouraud</t>
        </is>
      </c>
      <c r="Q2084" s="52" t="inlineStr">
        <is>
          <t>Glass</t>
        </is>
      </c>
      <c r="R2084" s="54" t="n">
        <v>0.05</v>
      </c>
      <c r="S2084" s="54" t="n">
        <v>0</v>
      </c>
      <c r="T2084" s="54" t="n">
        <v>0.7</v>
      </c>
      <c r="U2084" s="54" t="n">
        <v>1</v>
      </c>
      <c r="V2084" s="52" t="inlineStr">
        <is>
          <t>No</t>
        </is>
      </c>
      <c r="W2084" s="52" t="inlineStr">
        <is>
          <t>No</t>
        </is>
      </c>
      <c r="X2084" s="52" t="inlineStr">
        <is>
          <t>-</t>
        </is>
      </c>
      <c r="Y2084" s="52" t="inlineStr">
        <is>
          <t>Sodium floodlight (practical spot light)</t>
        </is>
      </c>
    </row>
    <row r="2085" outlineLevel="1">
      <c r="A2085" s="52" t="inlineStr">
        <is>
          <t>BASE-708</t>
        </is>
      </c>
      <c r="B2085" s="52" t="inlineStr">
        <is>
          <t>Base</t>
        </is>
      </c>
      <c r="C2085" s="53" t="inlineStr">
        <is>
          <t>Group</t>
        </is>
      </c>
      <c r="D2085" s="57" t="inlineStr">
        <is>
          <t>Guard tower 4</t>
        </is>
      </c>
      <c r="E2085" s="52" t="inlineStr">
        <is>
          <t>BASE-00</t>
        </is>
      </c>
      <c r="F2085" s="52" t="n">
        <v>1</v>
      </c>
      <c r="G2085" s="54" t="n">
        <v>1</v>
      </c>
      <c r="H2085" s="54" t="n">
        <v>1</v>
      </c>
      <c r="I2085" s="54" t="n">
        <v>1</v>
      </c>
      <c r="J2085" s="54" t="n">
        <v>0</v>
      </c>
      <c r="K2085" s="54" t="n">
        <v>-69.9999847</v>
      </c>
      <c r="L2085" s="54" t="n">
        <v>0</v>
      </c>
      <c r="M2085" s="54" t="n">
        <v>30.4460411</v>
      </c>
      <c r="N2085" s="54" t="n">
        <v>-0.300000012</v>
      </c>
      <c r="O2085" s="54" t="n">
        <v>-11.08146</v>
      </c>
      <c r="P2085" s="52" t="inlineStr">
        <is>
          <t>-</t>
        </is>
      </c>
      <c r="Q2085" s="52" t="inlineStr">
        <is>
          <t>Plain</t>
        </is>
      </c>
      <c r="R2085" s="54" t="n">
        <v>0.5</v>
      </c>
      <c r="S2085" s="54" t="n">
        <v>0</v>
      </c>
      <c r="T2085" s="54" t="n">
        <v>0.2</v>
      </c>
      <c r="U2085" s="54" t="n">
        <v>0</v>
      </c>
      <c r="V2085" s="52" t="inlineStr">
        <is>
          <t>No</t>
        </is>
      </c>
      <c r="W2085" s="52" t="inlineStr">
        <is>
          <t>Yes</t>
        </is>
      </c>
      <c r="X2085" s="52" t="inlineStr">
        <is>
          <t>-</t>
        </is>
      </c>
      <c r="Y2085" s="52" t="inlineStr">
        <is>
          <t>Perimeter guard tower; local +Z points into the base</t>
        </is>
      </c>
    </row>
    <row r="2086" outlineLevel="1">
      <c r="A2086" s="52" t="inlineStr">
        <is>
          <t>BASE-709</t>
        </is>
      </c>
      <c r="B2086" s="52" t="inlineStr">
        <is>
          <t>Base</t>
        </is>
      </c>
      <c r="C2086" s="58" t="inlineStr">
        <is>
          <t>Cylinder</t>
        </is>
      </c>
      <c r="D2086" s="60" t="inlineStr">
        <is>
          <t>Tower leg</t>
        </is>
      </c>
      <c r="E2086" s="52" t="inlineStr">
        <is>
          <t>BASE-708</t>
        </is>
      </c>
      <c r="F2086" s="52" t="n">
        <v>2</v>
      </c>
      <c r="G2086" s="54" t="n">
        <v>0.159999996</v>
      </c>
      <c r="H2086" s="54" t="n">
        <v>0.159999996</v>
      </c>
      <c r="I2086" s="54" t="n">
        <v>4.20377827</v>
      </c>
      <c r="J2086" s="54" t="n">
        <v>-87.57059479999999</v>
      </c>
      <c r="K2086" s="54" t="n">
        <v>-135</v>
      </c>
      <c r="L2086" s="54" t="n">
        <v>0</v>
      </c>
      <c r="M2086" s="54" t="n">
        <v>1.09299994</v>
      </c>
      <c r="N2086" s="54" t="n">
        <v>1.89999998</v>
      </c>
      <c r="O2086" s="54" t="n">
        <v>1.09299994</v>
      </c>
      <c r="P2086" s="52" t="inlineStr">
        <is>
          <t>Gouraud</t>
        </is>
      </c>
      <c r="Q2086" s="52" t="inlineStr">
        <is>
          <t>Paint</t>
        </is>
      </c>
      <c r="R2086" s="54" t="n">
        <v>0.45</v>
      </c>
      <c r="S2086" s="54" t="n">
        <v>0.6</v>
      </c>
      <c r="T2086" s="54" t="n">
        <v>0.24</v>
      </c>
      <c r="U2086" s="54" t="n">
        <v>0</v>
      </c>
      <c r="V2086" s="52" t="inlineStr">
        <is>
          <t>No</t>
        </is>
      </c>
      <c r="W2086" s="52" t="inlineStr">
        <is>
          <t>No</t>
        </is>
      </c>
      <c r="X2086" s="52" t="inlineStr">
        <is>
          <t>-</t>
        </is>
      </c>
      <c r="Y2086" s="52" t="inlineStr">
        <is>
          <t>Steel leg</t>
        </is>
      </c>
    </row>
    <row r="2087" outlineLevel="1">
      <c r="A2087" s="52" t="inlineStr">
        <is>
          <t>BASE-710</t>
        </is>
      </c>
      <c r="B2087" s="52" t="inlineStr">
        <is>
          <t>Base</t>
        </is>
      </c>
      <c r="C2087" s="58" t="inlineStr">
        <is>
          <t>Cylinder</t>
        </is>
      </c>
      <c r="D2087" s="60" t="inlineStr">
        <is>
          <t>Tower leg</t>
        </is>
      </c>
      <c r="E2087" s="52" t="inlineStr">
        <is>
          <t>BASE-708</t>
        </is>
      </c>
      <c r="F2087" s="52" t="n">
        <v>2</v>
      </c>
      <c r="G2087" s="54" t="n">
        <v>0.159999996</v>
      </c>
      <c r="H2087" s="54" t="n">
        <v>0.159999996</v>
      </c>
      <c r="I2087" s="54" t="n">
        <v>4.20377827</v>
      </c>
      <c r="J2087" s="54" t="n">
        <v>-87.57059479999999</v>
      </c>
      <c r="K2087" s="54" t="n">
        <v>-45</v>
      </c>
      <c r="L2087" s="54" t="n">
        <v>0</v>
      </c>
      <c r="M2087" s="54" t="n">
        <v>1.09299994</v>
      </c>
      <c r="N2087" s="54" t="n">
        <v>1.89999998</v>
      </c>
      <c r="O2087" s="54" t="n">
        <v>-1.09299994</v>
      </c>
      <c r="P2087" s="52" t="inlineStr">
        <is>
          <t>Gouraud</t>
        </is>
      </c>
      <c r="Q2087" s="52" t="inlineStr">
        <is>
          <t>Paint</t>
        </is>
      </c>
      <c r="R2087" s="54" t="n">
        <v>0.45</v>
      </c>
      <c r="S2087" s="54" t="n">
        <v>0.6</v>
      </c>
      <c r="T2087" s="54" t="n">
        <v>0.24</v>
      </c>
      <c r="U2087" s="54" t="n">
        <v>0</v>
      </c>
      <c r="V2087" s="52" t="inlineStr">
        <is>
          <t>No</t>
        </is>
      </c>
      <c r="W2087" s="52" t="inlineStr">
        <is>
          <t>No</t>
        </is>
      </c>
      <c r="X2087" s="52" t="inlineStr">
        <is>
          <t>-</t>
        </is>
      </c>
      <c r="Y2087" s="52" t="inlineStr">
        <is>
          <t>Steel leg</t>
        </is>
      </c>
    </row>
    <row r="2088" outlineLevel="1">
      <c r="A2088" s="52" t="inlineStr">
        <is>
          <t>BASE-711</t>
        </is>
      </c>
      <c r="B2088" s="52" t="inlineStr">
        <is>
          <t>Base</t>
        </is>
      </c>
      <c r="C2088" s="58" t="inlineStr">
        <is>
          <t>Cylinder</t>
        </is>
      </c>
      <c r="D2088" s="60" t="inlineStr">
        <is>
          <t>Tower leg</t>
        </is>
      </c>
      <c r="E2088" s="52" t="inlineStr">
        <is>
          <t>BASE-708</t>
        </is>
      </c>
      <c r="F2088" s="52" t="n">
        <v>2</v>
      </c>
      <c r="G2088" s="54" t="n">
        <v>0.159999996</v>
      </c>
      <c r="H2088" s="54" t="n">
        <v>0.159999996</v>
      </c>
      <c r="I2088" s="54" t="n">
        <v>4.20377827</v>
      </c>
      <c r="J2088" s="54" t="n">
        <v>-87.57059479999999</v>
      </c>
      <c r="K2088" s="54" t="n">
        <v>45</v>
      </c>
      <c r="L2088" s="54" t="n">
        <v>0</v>
      </c>
      <c r="M2088" s="54" t="n">
        <v>-1.09299994</v>
      </c>
      <c r="N2088" s="54" t="n">
        <v>1.89999998</v>
      </c>
      <c r="O2088" s="54" t="n">
        <v>-1.09299994</v>
      </c>
      <c r="P2088" s="52" t="inlineStr">
        <is>
          <t>Gouraud</t>
        </is>
      </c>
      <c r="Q2088" s="52" t="inlineStr">
        <is>
          <t>Paint</t>
        </is>
      </c>
      <c r="R2088" s="54" t="n">
        <v>0.45</v>
      </c>
      <c r="S2088" s="54" t="n">
        <v>0.6</v>
      </c>
      <c r="T2088" s="54" t="n">
        <v>0.24</v>
      </c>
      <c r="U2088" s="54" t="n">
        <v>0</v>
      </c>
      <c r="V2088" s="52" t="inlineStr">
        <is>
          <t>No</t>
        </is>
      </c>
      <c r="W2088" s="52" t="inlineStr">
        <is>
          <t>No</t>
        </is>
      </c>
      <c r="X2088" s="52" t="inlineStr">
        <is>
          <t>-</t>
        </is>
      </c>
      <c r="Y2088" s="52" t="inlineStr">
        <is>
          <t>Steel leg</t>
        </is>
      </c>
    </row>
    <row r="2089" outlineLevel="1">
      <c r="A2089" s="52" t="inlineStr">
        <is>
          <t>BASE-712</t>
        </is>
      </c>
      <c r="B2089" s="52" t="inlineStr">
        <is>
          <t>Base</t>
        </is>
      </c>
      <c r="C2089" s="58" t="inlineStr">
        <is>
          <t>Cylinder</t>
        </is>
      </c>
      <c r="D2089" s="60" t="inlineStr">
        <is>
          <t>Tower leg</t>
        </is>
      </c>
      <c r="E2089" s="52" t="inlineStr">
        <is>
          <t>BASE-708</t>
        </is>
      </c>
      <c r="F2089" s="52" t="n">
        <v>2</v>
      </c>
      <c r="G2089" s="54" t="n">
        <v>0.159999996</v>
      </c>
      <c r="H2089" s="54" t="n">
        <v>0.159999996</v>
      </c>
      <c r="I2089" s="54" t="n">
        <v>4.20377827</v>
      </c>
      <c r="J2089" s="54" t="n">
        <v>-87.57059479999999</v>
      </c>
      <c r="K2089" s="54" t="n">
        <v>135</v>
      </c>
      <c r="L2089" s="54" t="n">
        <v>0</v>
      </c>
      <c r="M2089" s="54" t="n">
        <v>-1.09299994</v>
      </c>
      <c r="N2089" s="54" t="n">
        <v>1.89999998</v>
      </c>
      <c r="O2089" s="54" t="n">
        <v>1.09299994</v>
      </c>
      <c r="P2089" s="52" t="inlineStr">
        <is>
          <t>Gouraud</t>
        </is>
      </c>
      <c r="Q2089" s="52" t="inlineStr">
        <is>
          <t>Paint</t>
        </is>
      </c>
      <c r="R2089" s="54" t="n">
        <v>0.45</v>
      </c>
      <c r="S2089" s="54" t="n">
        <v>0.6</v>
      </c>
      <c r="T2089" s="54" t="n">
        <v>0.24</v>
      </c>
      <c r="U2089" s="54" t="n">
        <v>0</v>
      </c>
      <c r="V2089" s="52" t="inlineStr">
        <is>
          <t>No</t>
        </is>
      </c>
      <c r="W2089" s="52" t="inlineStr">
        <is>
          <t>No</t>
        </is>
      </c>
      <c r="X2089" s="52" t="inlineStr">
        <is>
          <t>-</t>
        </is>
      </c>
      <c r="Y2089" s="52" t="inlineStr">
        <is>
          <t>Steel leg</t>
        </is>
      </c>
    </row>
    <row r="2090" outlineLevel="1">
      <c r="A2090" s="52" t="inlineStr">
        <is>
          <t>BASE-713</t>
        </is>
      </c>
      <c r="B2090" s="52" t="inlineStr">
        <is>
          <t>Base</t>
        </is>
      </c>
      <c r="C2090" s="58" t="inlineStr">
        <is>
          <t>Cylinder</t>
        </is>
      </c>
      <c r="D2090" s="60" t="inlineStr">
        <is>
          <t>Tower brace</t>
        </is>
      </c>
      <c r="E2090" s="52" t="inlineStr">
        <is>
          <t>BASE-708</t>
        </is>
      </c>
      <c r="F2090" s="52" t="n">
        <v>2</v>
      </c>
      <c r="G2090" s="54" t="n">
        <v>0.0700000003</v>
      </c>
      <c r="H2090" s="54" t="n">
        <v>0.0700000003</v>
      </c>
      <c r="I2090" s="54" t="n">
        <v>3.79609942</v>
      </c>
      <c r="J2090" s="54" t="n">
        <v>-54.7486305</v>
      </c>
      <c r="K2090" s="54" t="n">
        <v>-177.56723</v>
      </c>
      <c r="L2090" s="54" t="n">
        <v>0</v>
      </c>
      <c r="M2090" s="54" t="n">
        <v>1.09450006</v>
      </c>
      <c r="N2090" s="54" t="n">
        <v>1.85000002</v>
      </c>
      <c r="O2090" s="54" t="n">
        <v>0.0465000272</v>
      </c>
      <c r="P2090" s="52" t="inlineStr">
        <is>
          <t>Gouraud</t>
        </is>
      </c>
      <c r="Q2090" s="52" t="inlineStr">
        <is>
          <t>Paint</t>
        </is>
      </c>
      <c r="R2090" s="54" t="n">
        <v>0.45</v>
      </c>
      <c r="S2090" s="54" t="n">
        <v>0.6</v>
      </c>
      <c r="T2090" s="54" t="n">
        <v>0.24</v>
      </c>
      <c r="U2090" s="54" t="n">
        <v>0</v>
      </c>
      <c r="V2090" s="52" t="inlineStr">
        <is>
          <t>No</t>
        </is>
      </c>
      <c r="W2090" s="52" t="inlineStr">
        <is>
          <t>No</t>
        </is>
      </c>
      <c r="X2090" s="52" t="inlineStr">
        <is>
          <t>-</t>
        </is>
      </c>
      <c r="Y2090" s="52" t="inlineStr">
        <is>
          <t>Cross brace</t>
        </is>
      </c>
    </row>
    <row r="2091" outlineLevel="1">
      <c r="A2091" s="52" t="inlineStr">
        <is>
          <t>BASE-714</t>
        </is>
      </c>
      <c r="B2091" s="52" t="inlineStr">
        <is>
          <t>Base</t>
        </is>
      </c>
      <c r="C2091" s="58" t="inlineStr">
        <is>
          <t>Cylinder</t>
        </is>
      </c>
      <c r="D2091" s="60" t="inlineStr">
        <is>
          <t>Tower brace</t>
        </is>
      </c>
      <c r="E2091" s="52" t="inlineStr">
        <is>
          <t>BASE-708</t>
        </is>
      </c>
      <c r="F2091" s="52" t="n">
        <v>2</v>
      </c>
      <c r="G2091" s="54" t="n">
        <v>0.0700000003</v>
      </c>
      <c r="H2091" s="54" t="n">
        <v>0.0700000003</v>
      </c>
      <c r="I2091" s="54" t="n">
        <v>3.79609942</v>
      </c>
      <c r="J2091" s="54" t="n">
        <v>-54.7486305</v>
      </c>
      <c r="K2091" s="54" t="n">
        <v>-87.5672302</v>
      </c>
      <c r="L2091" s="54" t="n">
        <v>0</v>
      </c>
      <c r="M2091" s="54" t="n">
        <v>0.0465000272</v>
      </c>
      <c r="N2091" s="54" t="n">
        <v>1.85000002</v>
      </c>
      <c r="O2091" s="54" t="n">
        <v>-1.09450006</v>
      </c>
      <c r="P2091" s="52" t="inlineStr">
        <is>
          <t>Gouraud</t>
        </is>
      </c>
      <c r="Q2091" s="52" t="inlineStr">
        <is>
          <t>Paint</t>
        </is>
      </c>
      <c r="R2091" s="54" t="n">
        <v>0.45</v>
      </c>
      <c r="S2091" s="54" t="n">
        <v>0.6</v>
      </c>
      <c r="T2091" s="54" t="n">
        <v>0.24</v>
      </c>
      <c r="U2091" s="54" t="n">
        <v>0</v>
      </c>
      <c r="V2091" s="52" t="inlineStr">
        <is>
          <t>No</t>
        </is>
      </c>
      <c r="W2091" s="52" t="inlineStr">
        <is>
          <t>No</t>
        </is>
      </c>
      <c r="X2091" s="52" t="inlineStr">
        <is>
          <t>-</t>
        </is>
      </c>
      <c r="Y2091" s="52" t="inlineStr">
        <is>
          <t>Cross brace</t>
        </is>
      </c>
    </row>
    <row r="2092" outlineLevel="1">
      <c r="A2092" s="52" t="inlineStr">
        <is>
          <t>BASE-715</t>
        </is>
      </c>
      <c r="B2092" s="52" t="inlineStr">
        <is>
          <t>Base</t>
        </is>
      </c>
      <c r="C2092" s="58" t="inlineStr">
        <is>
          <t>Cylinder</t>
        </is>
      </c>
      <c r="D2092" s="60" t="inlineStr">
        <is>
          <t>Tower brace</t>
        </is>
      </c>
      <c r="E2092" s="52" t="inlineStr">
        <is>
          <t>BASE-708</t>
        </is>
      </c>
      <c r="F2092" s="52" t="n">
        <v>2</v>
      </c>
      <c r="G2092" s="54" t="n">
        <v>0.0700000003</v>
      </c>
      <c r="H2092" s="54" t="n">
        <v>0.0700000003</v>
      </c>
      <c r="I2092" s="54" t="n">
        <v>3.79609942</v>
      </c>
      <c r="J2092" s="54" t="n">
        <v>-54.7486305</v>
      </c>
      <c r="K2092" s="54" t="n">
        <v>2.43275809</v>
      </c>
      <c r="L2092" s="54" t="n">
        <v>0</v>
      </c>
      <c r="M2092" s="54" t="n">
        <v>-1.09450006</v>
      </c>
      <c r="N2092" s="54" t="n">
        <v>1.85000002</v>
      </c>
      <c r="O2092" s="54" t="n">
        <v>-0.0465000272</v>
      </c>
      <c r="P2092" s="52" t="inlineStr">
        <is>
          <t>Gouraud</t>
        </is>
      </c>
      <c r="Q2092" s="52" t="inlineStr">
        <is>
          <t>Paint</t>
        </is>
      </c>
      <c r="R2092" s="54" t="n">
        <v>0.45</v>
      </c>
      <c r="S2092" s="54" t="n">
        <v>0.6</v>
      </c>
      <c r="T2092" s="54" t="n">
        <v>0.24</v>
      </c>
      <c r="U2092" s="54" t="n">
        <v>0</v>
      </c>
      <c r="V2092" s="52" t="inlineStr">
        <is>
          <t>No</t>
        </is>
      </c>
      <c r="W2092" s="52" t="inlineStr">
        <is>
          <t>No</t>
        </is>
      </c>
      <c r="X2092" s="52" t="inlineStr">
        <is>
          <t>-</t>
        </is>
      </c>
      <c r="Y2092" s="52" t="inlineStr">
        <is>
          <t>Cross brace</t>
        </is>
      </c>
    </row>
    <row r="2093" outlineLevel="1">
      <c r="A2093" s="52" t="inlineStr">
        <is>
          <t>BASE-716</t>
        </is>
      </c>
      <c r="B2093" s="52" t="inlineStr">
        <is>
          <t>Base</t>
        </is>
      </c>
      <c r="C2093" s="58" t="inlineStr">
        <is>
          <t>Cylinder</t>
        </is>
      </c>
      <c r="D2093" s="60" t="inlineStr">
        <is>
          <t>Tower brace</t>
        </is>
      </c>
      <c r="E2093" s="52" t="inlineStr">
        <is>
          <t>BASE-708</t>
        </is>
      </c>
      <c r="F2093" s="52" t="n">
        <v>2</v>
      </c>
      <c r="G2093" s="54" t="n">
        <v>0.0700000003</v>
      </c>
      <c r="H2093" s="54" t="n">
        <v>0.0700000003</v>
      </c>
      <c r="I2093" s="54" t="n">
        <v>3.79609942</v>
      </c>
      <c r="J2093" s="54" t="n">
        <v>-54.7486305</v>
      </c>
      <c r="K2093" s="54" t="n">
        <v>92.4327545</v>
      </c>
      <c r="L2093" s="54" t="n">
        <v>0</v>
      </c>
      <c r="M2093" s="54" t="n">
        <v>-0.0465000272</v>
      </c>
      <c r="N2093" s="54" t="n">
        <v>1.85000002</v>
      </c>
      <c r="O2093" s="54" t="n">
        <v>1.09450006</v>
      </c>
      <c r="P2093" s="52" t="inlineStr">
        <is>
          <t>Gouraud</t>
        </is>
      </c>
      <c r="Q2093" s="52" t="inlineStr">
        <is>
          <t>Paint</t>
        </is>
      </c>
      <c r="R2093" s="54" t="n">
        <v>0.45</v>
      </c>
      <c r="S2093" s="54" t="n">
        <v>0.6</v>
      </c>
      <c r="T2093" s="54" t="n">
        <v>0.24</v>
      </c>
      <c r="U2093" s="54" t="n">
        <v>0</v>
      </c>
      <c r="V2093" s="52" t="inlineStr">
        <is>
          <t>No</t>
        </is>
      </c>
      <c r="W2093" s="52" t="inlineStr">
        <is>
          <t>No</t>
        </is>
      </c>
      <c r="X2093" s="52" t="inlineStr">
        <is>
          <t>-</t>
        </is>
      </c>
      <c r="Y2093" s="52" t="inlineStr">
        <is>
          <t>Cross brace</t>
        </is>
      </c>
    </row>
    <row r="2094" outlineLevel="1">
      <c r="A2094" s="52" t="inlineStr">
        <is>
          <t>BASE-717</t>
        </is>
      </c>
      <c r="B2094" s="52" t="inlineStr">
        <is>
          <t>Base</t>
        </is>
      </c>
      <c r="C2094" s="63" t="inlineStr">
        <is>
          <t>Cube</t>
        </is>
      </c>
      <c r="D2094" s="60" t="inlineStr">
        <is>
          <t>Platform</t>
        </is>
      </c>
      <c r="E2094" s="52" t="inlineStr">
        <is>
          <t>BASE-708</t>
        </is>
      </c>
      <c r="F2094" s="52" t="n">
        <v>2</v>
      </c>
      <c r="G2094" s="54" t="n">
        <v>2.9000001</v>
      </c>
      <c r="H2094" s="54" t="n">
        <v>0.140000001</v>
      </c>
      <c r="I2094" s="54" t="n">
        <v>2.9000001</v>
      </c>
      <c r="J2094" s="54" t="n">
        <v>0</v>
      </c>
      <c r="K2094" s="54" t="n">
        <v>0</v>
      </c>
      <c r="L2094" s="54" t="n">
        <v>0</v>
      </c>
      <c r="M2094" s="54" t="n">
        <v>0</v>
      </c>
      <c r="N2094" s="54" t="n">
        <v>4.07000017</v>
      </c>
      <c r="O2094" s="54" t="n">
        <v>0</v>
      </c>
      <c r="P2094" s="52" t="inlineStr">
        <is>
          <t>Gouraud</t>
        </is>
      </c>
      <c r="Q2094" s="52" t="inlineStr">
        <is>
          <t>Wood</t>
        </is>
      </c>
      <c r="R2094" s="54" t="n">
        <v>0.75</v>
      </c>
      <c r="S2094" s="54" t="n">
        <v>0</v>
      </c>
      <c r="T2094" s="54" t="n">
        <v>0.28</v>
      </c>
      <c r="U2094" s="54" t="n">
        <v>0</v>
      </c>
      <c r="V2094" s="52" t="inlineStr">
        <is>
          <t>No</t>
        </is>
      </c>
      <c r="W2094" s="52" t="inlineStr">
        <is>
          <t>Yes</t>
        </is>
      </c>
      <c r="X2094" s="52" t="inlineStr">
        <is>
          <t>-</t>
        </is>
      </c>
      <c r="Y2094" s="52" t="inlineStr">
        <is>
          <t>Guard platform</t>
        </is>
      </c>
    </row>
    <row r="2095" outlineLevel="1">
      <c r="A2095" s="52" t="inlineStr">
        <is>
          <t>BASE-718</t>
        </is>
      </c>
      <c r="B2095" s="52" t="inlineStr">
        <is>
          <t>Base</t>
        </is>
      </c>
      <c r="C2095" s="63" t="inlineStr">
        <is>
          <t>Cube</t>
        </is>
      </c>
      <c r="D2095" s="60" t="inlineStr">
        <is>
          <t>Parapet front</t>
        </is>
      </c>
      <c r="E2095" s="52" t="inlineStr">
        <is>
          <t>BASE-708</t>
        </is>
      </c>
      <c r="F2095" s="52" t="n">
        <v>2</v>
      </c>
      <c r="G2095" s="54" t="n">
        <v>2.9000001</v>
      </c>
      <c r="H2095" s="54" t="n">
        <v>0.949999988</v>
      </c>
      <c r="I2095" s="54" t="n">
        <v>0.5</v>
      </c>
      <c r="J2095" s="54" t="n">
        <v>0</v>
      </c>
      <c r="K2095" s="54" t="n">
        <v>0</v>
      </c>
      <c r="L2095" s="54" t="n">
        <v>0</v>
      </c>
      <c r="M2095" s="54" t="n">
        <v>0</v>
      </c>
      <c r="N2095" s="54" t="n">
        <v>4.61999989</v>
      </c>
      <c r="O2095" s="54" t="n">
        <v>1.20000005</v>
      </c>
      <c r="P2095" s="52" t="inlineStr">
        <is>
          <t>Gouraud</t>
        </is>
      </c>
      <c r="Q2095" s="52" t="inlineStr">
        <is>
          <t>Sand</t>
        </is>
      </c>
      <c r="R2095" s="54" t="n">
        <v>0.95</v>
      </c>
      <c r="S2095" s="54" t="n">
        <v>0</v>
      </c>
      <c r="T2095" s="54" t="n">
        <v>0.25</v>
      </c>
      <c r="U2095" s="54" t="n">
        <v>0</v>
      </c>
      <c r="V2095" s="52" t="inlineStr">
        <is>
          <t>No</t>
        </is>
      </c>
      <c r="W2095" s="52" t="inlineStr">
        <is>
          <t>Yes</t>
        </is>
      </c>
      <c r="X2095" s="52" t="inlineStr">
        <is>
          <t>-</t>
        </is>
      </c>
      <c r="Y2095" s="52" t="inlineStr">
        <is>
          <t>Sandbag parapet, front</t>
        </is>
      </c>
    </row>
    <row r="2096" outlineLevel="1">
      <c r="A2096" s="52" t="inlineStr">
        <is>
          <t>BASE-719</t>
        </is>
      </c>
      <c r="B2096" s="52" t="inlineStr">
        <is>
          <t>Base</t>
        </is>
      </c>
      <c r="C2096" s="63" t="inlineStr">
        <is>
          <t>Cube</t>
        </is>
      </c>
      <c r="D2096" s="60" t="inlineStr">
        <is>
          <t>Parapet side</t>
        </is>
      </c>
      <c r="E2096" s="52" t="inlineStr">
        <is>
          <t>BASE-708</t>
        </is>
      </c>
      <c r="F2096" s="52" t="n">
        <v>2</v>
      </c>
      <c r="G2096" s="54" t="n">
        <v>0.5</v>
      </c>
      <c r="H2096" s="54" t="n">
        <v>0.949999988</v>
      </c>
      <c r="I2096" s="54" t="n">
        <v>2</v>
      </c>
      <c r="J2096" s="54" t="n">
        <v>0</v>
      </c>
      <c r="K2096" s="54" t="n">
        <v>0</v>
      </c>
      <c r="L2096" s="54" t="n">
        <v>0</v>
      </c>
      <c r="M2096" s="54" t="n">
        <v>1.20000005</v>
      </c>
      <c r="N2096" s="54" t="n">
        <v>4.61999989</v>
      </c>
      <c r="O2096" s="54" t="n">
        <v>0</v>
      </c>
      <c r="P2096" s="52" t="inlineStr">
        <is>
          <t>Gouraud</t>
        </is>
      </c>
      <c r="Q2096" s="52" t="inlineStr">
        <is>
          <t>Sand</t>
        </is>
      </c>
      <c r="R2096" s="54" t="n">
        <v>0.95</v>
      </c>
      <c r="S2096" s="54" t="n">
        <v>0</v>
      </c>
      <c r="T2096" s="54" t="n">
        <v>0.25</v>
      </c>
      <c r="U2096" s="54" t="n">
        <v>0</v>
      </c>
      <c r="V2096" s="52" t="inlineStr">
        <is>
          <t>No</t>
        </is>
      </c>
      <c r="W2096" s="52" t="inlineStr">
        <is>
          <t>Yes</t>
        </is>
      </c>
      <c r="X2096" s="52" t="inlineStr">
        <is>
          <t>-</t>
        </is>
      </c>
      <c r="Y2096" s="52" t="inlineStr">
        <is>
          <t>Sandbag parapet, east</t>
        </is>
      </c>
    </row>
    <row r="2097" outlineLevel="1">
      <c r="A2097" s="52" t="inlineStr">
        <is>
          <t>BASE-720</t>
        </is>
      </c>
      <c r="B2097" s="52" t="inlineStr">
        <is>
          <t>Base</t>
        </is>
      </c>
      <c r="C2097" s="63" t="inlineStr">
        <is>
          <t>Cube</t>
        </is>
      </c>
      <c r="D2097" s="60" t="inlineStr">
        <is>
          <t>Parapet side</t>
        </is>
      </c>
      <c r="E2097" s="52" t="inlineStr">
        <is>
          <t>BASE-708</t>
        </is>
      </c>
      <c r="F2097" s="52" t="n">
        <v>2</v>
      </c>
      <c r="G2097" s="54" t="n">
        <v>0.5</v>
      </c>
      <c r="H2097" s="54" t="n">
        <v>0.949999988</v>
      </c>
      <c r="I2097" s="54" t="n">
        <v>2</v>
      </c>
      <c r="J2097" s="54" t="n">
        <v>0</v>
      </c>
      <c r="K2097" s="54" t="n">
        <v>0</v>
      </c>
      <c r="L2097" s="54" t="n">
        <v>0</v>
      </c>
      <c r="M2097" s="54" t="n">
        <v>-1.20000005</v>
      </c>
      <c r="N2097" s="54" t="n">
        <v>4.61999989</v>
      </c>
      <c r="O2097" s="54" t="n">
        <v>0</v>
      </c>
      <c r="P2097" s="52" t="inlineStr">
        <is>
          <t>Gouraud</t>
        </is>
      </c>
      <c r="Q2097" s="52" t="inlineStr">
        <is>
          <t>Sand</t>
        </is>
      </c>
      <c r="R2097" s="54" t="n">
        <v>0.95</v>
      </c>
      <c r="S2097" s="54" t="n">
        <v>0</v>
      </c>
      <c r="T2097" s="54" t="n">
        <v>0.25</v>
      </c>
      <c r="U2097" s="54" t="n">
        <v>0</v>
      </c>
      <c r="V2097" s="52" t="inlineStr">
        <is>
          <t>No</t>
        </is>
      </c>
      <c r="W2097" s="52" t="inlineStr">
        <is>
          <t>Yes</t>
        </is>
      </c>
      <c r="X2097" s="52" t="inlineStr">
        <is>
          <t>-</t>
        </is>
      </c>
      <c r="Y2097" s="52" t="inlineStr">
        <is>
          <t>Sandbag parapet, west</t>
        </is>
      </c>
    </row>
    <row r="2098" outlineLevel="1">
      <c r="A2098" s="52" t="inlineStr">
        <is>
          <t>BASE-721</t>
        </is>
      </c>
      <c r="B2098" s="52" t="inlineStr">
        <is>
          <t>Base</t>
        </is>
      </c>
      <c r="C2098" s="63" t="inlineStr">
        <is>
          <t>Cube</t>
        </is>
      </c>
      <c r="D2098" s="60" t="inlineStr">
        <is>
          <t>Parapet cap</t>
        </is>
      </c>
      <c r="E2098" s="52" t="inlineStr">
        <is>
          <t>BASE-708</t>
        </is>
      </c>
      <c r="F2098" s="52" t="n">
        <v>2</v>
      </c>
      <c r="G2098" s="54" t="n">
        <v>2.9000001</v>
      </c>
      <c r="H2098" s="54" t="n">
        <v>0.140000001</v>
      </c>
      <c r="I2098" s="54" t="n">
        <v>0.5</v>
      </c>
      <c r="J2098" s="54" t="n">
        <v>0</v>
      </c>
      <c r="K2098" s="54" t="n">
        <v>0</v>
      </c>
      <c r="L2098" s="54" t="n">
        <v>0</v>
      </c>
      <c r="M2098" s="54" t="n">
        <v>0</v>
      </c>
      <c r="N2098" s="54" t="n">
        <v>5.17000008</v>
      </c>
      <c r="O2098" s="54" t="n">
        <v>1.20000005</v>
      </c>
      <c r="P2098" s="52" t="inlineStr">
        <is>
          <t>Gouraud</t>
        </is>
      </c>
      <c r="Q2098" s="52" t="inlineStr">
        <is>
          <t>Sand</t>
        </is>
      </c>
      <c r="R2098" s="54" t="n">
        <v>0.95</v>
      </c>
      <c r="S2098" s="54" t="n">
        <v>0</v>
      </c>
      <c r="T2098" s="54" t="n">
        <v>0.25</v>
      </c>
      <c r="U2098" s="54" t="n">
        <v>0</v>
      </c>
      <c r="V2098" s="52" t="inlineStr">
        <is>
          <t>No</t>
        </is>
      </c>
      <c r="W2098" s="52" t="inlineStr">
        <is>
          <t>Yes</t>
        </is>
      </c>
      <c r="X2098" s="52" t="inlineStr">
        <is>
          <t>-</t>
        </is>
      </c>
      <c r="Y2098" s="52" t="inlineStr">
        <is>
          <t>Top course</t>
        </is>
      </c>
    </row>
    <row r="2099" outlineLevel="1">
      <c r="A2099" s="52" t="inlineStr">
        <is>
          <t>BASE-722</t>
        </is>
      </c>
      <c r="B2099" s="52" t="inlineStr">
        <is>
          <t>Base</t>
        </is>
      </c>
      <c r="C2099" s="58" t="inlineStr">
        <is>
          <t>Cylinder</t>
        </is>
      </c>
      <c r="D2099" s="60" t="inlineStr">
        <is>
          <t>Roof post</t>
        </is>
      </c>
      <c r="E2099" s="52" t="inlineStr">
        <is>
          <t>BASE-708</t>
        </is>
      </c>
      <c r="F2099" s="52" t="n">
        <v>2</v>
      </c>
      <c r="G2099" s="54" t="n">
        <v>0.100000001</v>
      </c>
      <c r="H2099" s="54" t="n">
        <v>0.100000001</v>
      </c>
      <c r="I2099" s="54" t="n">
        <v>2.0999999</v>
      </c>
      <c r="J2099" s="54" t="n">
        <v>90</v>
      </c>
      <c r="K2099" s="54" t="n">
        <v>0</v>
      </c>
      <c r="L2099" s="54" t="n">
        <v>0</v>
      </c>
      <c r="M2099" s="54" t="n">
        <v>1.35000002</v>
      </c>
      <c r="N2099" s="54" t="n">
        <v>5.18999958</v>
      </c>
      <c r="O2099" s="54" t="n">
        <v>1.35000002</v>
      </c>
      <c r="P2099" s="52" t="inlineStr">
        <is>
          <t>Gouraud</t>
        </is>
      </c>
      <c r="Q2099" s="52" t="inlineStr">
        <is>
          <t>Paint</t>
        </is>
      </c>
      <c r="R2099" s="54" t="n">
        <v>0.45</v>
      </c>
      <c r="S2099" s="54" t="n">
        <v>0.6</v>
      </c>
      <c r="T2099" s="54" t="n">
        <v>0.24</v>
      </c>
      <c r="U2099" s="54" t="n">
        <v>0</v>
      </c>
      <c r="V2099" s="52" t="inlineStr">
        <is>
          <t>No</t>
        </is>
      </c>
      <c r="W2099" s="52" t="inlineStr">
        <is>
          <t>No</t>
        </is>
      </c>
      <c r="X2099" s="52" t="inlineStr">
        <is>
          <t>-</t>
        </is>
      </c>
      <c r="Y2099" s="52" t="inlineStr">
        <is>
          <t>Roof support</t>
        </is>
      </c>
    </row>
    <row r="2100" outlineLevel="1">
      <c r="A2100" s="52" t="inlineStr">
        <is>
          <t>BASE-723</t>
        </is>
      </c>
      <c r="B2100" s="52" t="inlineStr">
        <is>
          <t>Base</t>
        </is>
      </c>
      <c r="C2100" s="58" t="inlineStr">
        <is>
          <t>Cylinder</t>
        </is>
      </c>
      <c r="D2100" s="60" t="inlineStr">
        <is>
          <t>Roof post</t>
        </is>
      </c>
      <c r="E2100" s="52" t="inlineStr">
        <is>
          <t>BASE-708</t>
        </is>
      </c>
      <c r="F2100" s="52" t="n">
        <v>2</v>
      </c>
      <c r="G2100" s="54" t="n">
        <v>0.100000001</v>
      </c>
      <c r="H2100" s="54" t="n">
        <v>0.100000001</v>
      </c>
      <c r="I2100" s="54" t="n">
        <v>2.0999999</v>
      </c>
      <c r="J2100" s="54" t="n">
        <v>90</v>
      </c>
      <c r="K2100" s="54" t="n">
        <v>0</v>
      </c>
      <c r="L2100" s="54" t="n">
        <v>0</v>
      </c>
      <c r="M2100" s="54" t="n">
        <v>1.35000002</v>
      </c>
      <c r="N2100" s="54" t="n">
        <v>5.18999958</v>
      </c>
      <c r="O2100" s="54" t="n">
        <v>-1.35000002</v>
      </c>
      <c r="P2100" s="52" t="inlineStr">
        <is>
          <t>Gouraud</t>
        </is>
      </c>
      <c r="Q2100" s="52" t="inlineStr">
        <is>
          <t>Paint</t>
        </is>
      </c>
      <c r="R2100" s="54" t="n">
        <v>0.45</v>
      </c>
      <c r="S2100" s="54" t="n">
        <v>0.6</v>
      </c>
      <c r="T2100" s="54" t="n">
        <v>0.24</v>
      </c>
      <c r="U2100" s="54" t="n">
        <v>0</v>
      </c>
      <c r="V2100" s="52" t="inlineStr">
        <is>
          <t>No</t>
        </is>
      </c>
      <c r="W2100" s="52" t="inlineStr">
        <is>
          <t>No</t>
        </is>
      </c>
      <c r="X2100" s="52" t="inlineStr">
        <is>
          <t>-</t>
        </is>
      </c>
      <c r="Y2100" s="52" t="inlineStr">
        <is>
          <t>Roof support</t>
        </is>
      </c>
    </row>
    <row r="2101" outlineLevel="1">
      <c r="A2101" s="52" t="inlineStr">
        <is>
          <t>BASE-724</t>
        </is>
      </c>
      <c r="B2101" s="52" t="inlineStr">
        <is>
          <t>Base</t>
        </is>
      </c>
      <c r="C2101" s="58" t="inlineStr">
        <is>
          <t>Cylinder</t>
        </is>
      </c>
      <c r="D2101" s="60" t="inlineStr">
        <is>
          <t>Roof post</t>
        </is>
      </c>
      <c r="E2101" s="52" t="inlineStr">
        <is>
          <t>BASE-708</t>
        </is>
      </c>
      <c r="F2101" s="52" t="n">
        <v>2</v>
      </c>
      <c r="G2101" s="54" t="n">
        <v>0.100000001</v>
      </c>
      <c r="H2101" s="54" t="n">
        <v>0.100000001</v>
      </c>
      <c r="I2101" s="54" t="n">
        <v>2.0999999</v>
      </c>
      <c r="J2101" s="54" t="n">
        <v>90</v>
      </c>
      <c r="K2101" s="54" t="n">
        <v>0</v>
      </c>
      <c r="L2101" s="54" t="n">
        <v>0</v>
      </c>
      <c r="M2101" s="54" t="n">
        <v>-1.35000002</v>
      </c>
      <c r="N2101" s="54" t="n">
        <v>5.18999958</v>
      </c>
      <c r="O2101" s="54" t="n">
        <v>-1.35000002</v>
      </c>
      <c r="P2101" s="52" t="inlineStr">
        <is>
          <t>Gouraud</t>
        </is>
      </c>
      <c r="Q2101" s="52" t="inlineStr">
        <is>
          <t>Paint</t>
        </is>
      </c>
      <c r="R2101" s="54" t="n">
        <v>0.45</v>
      </c>
      <c r="S2101" s="54" t="n">
        <v>0.6</v>
      </c>
      <c r="T2101" s="54" t="n">
        <v>0.24</v>
      </c>
      <c r="U2101" s="54" t="n">
        <v>0</v>
      </c>
      <c r="V2101" s="52" t="inlineStr">
        <is>
          <t>No</t>
        </is>
      </c>
      <c r="W2101" s="52" t="inlineStr">
        <is>
          <t>No</t>
        </is>
      </c>
      <c r="X2101" s="52" t="inlineStr">
        <is>
          <t>-</t>
        </is>
      </c>
      <c r="Y2101" s="52" t="inlineStr">
        <is>
          <t>Roof support</t>
        </is>
      </c>
    </row>
    <row r="2102" outlineLevel="1">
      <c r="A2102" s="52" t="inlineStr">
        <is>
          <t>BASE-725</t>
        </is>
      </c>
      <c r="B2102" s="52" t="inlineStr">
        <is>
          <t>Base</t>
        </is>
      </c>
      <c r="C2102" s="58" t="inlineStr">
        <is>
          <t>Cylinder</t>
        </is>
      </c>
      <c r="D2102" s="60" t="inlineStr">
        <is>
          <t>Roof post</t>
        </is>
      </c>
      <c r="E2102" s="52" t="inlineStr">
        <is>
          <t>BASE-708</t>
        </is>
      </c>
      <c r="F2102" s="52" t="n">
        <v>2</v>
      </c>
      <c r="G2102" s="54" t="n">
        <v>0.100000001</v>
      </c>
      <c r="H2102" s="54" t="n">
        <v>0.100000001</v>
      </c>
      <c r="I2102" s="54" t="n">
        <v>2.0999999</v>
      </c>
      <c r="J2102" s="54" t="n">
        <v>90</v>
      </c>
      <c r="K2102" s="54" t="n">
        <v>0</v>
      </c>
      <c r="L2102" s="54" t="n">
        <v>0</v>
      </c>
      <c r="M2102" s="54" t="n">
        <v>-1.35000002</v>
      </c>
      <c r="N2102" s="54" t="n">
        <v>5.18999958</v>
      </c>
      <c r="O2102" s="54" t="n">
        <v>1.35000002</v>
      </c>
      <c r="P2102" s="52" t="inlineStr">
        <is>
          <t>Gouraud</t>
        </is>
      </c>
      <c r="Q2102" s="52" t="inlineStr">
        <is>
          <t>Paint</t>
        </is>
      </c>
      <c r="R2102" s="54" t="n">
        <v>0.45</v>
      </c>
      <c r="S2102" s="54" t="n">
        <v>0.6</v>
      </c>
      <c r="T2102" s="54" t="n">
        <v>0.24</v>
      </c>
      <c r="U2102" s="54" t="n">
        <v>0</v>
      </c>
      <c r="V2102" s="52" t="inlineStr">
        <is>
          <t>No</t>
        </is>
      </c>
      <c r="W2102" s="52" t="inlineStr">
        <is>
          <t>No</t>
        </is>
      </c>
      <c r="X2102" s="52" t="inlineStr">
        <is>
          <t>-</t>
        </is>
      </c>
      <c r="Y2102" s="52" t="inlineStr">
        <is>
          <t>Roof support</t>
        </is>
      </c>
    </row>
    <row r="2103" outlineLevel="1">
      <c r="A2103" s="52" t="inlineStr">
        <is>
          <t>BASE-726</t>
        </is>
      </c>
      <c r="B2103" s="52" t="inlineStr">
        <is>
          <t>Base</t>
        </is>
      </c>
      <c r="C2103" s="63" t="inlineStr">
        <is>
          <t>Cube</t>
        </is>
      </c>
      <c r="D2103" s="60" t="inlineStr">
        <is>
          <t>Roof slab</t>
        </is>
      </c>
      <c r="E2103" s="52" t="inlineStr">
        <is>
          <t>BASE-708</t>
        </is>
      </c>
      <c r="F2103" s="52" t="n">
        <v>2</v>
      </c>
      <c r="G2103" s="54" t="n">
        <v>3.5</v>
      </c>
      <c r="H2103" s="54" t="n">
        <v>0.100000001</v>
      </c>
      <c r="I2103" s="54" t="n">
        <v>3.5</v>
      </c>
      <c r="J2103" s="54" t="n">
        <v>0</v>
      </c>
      <c r="K2103" s="54" t="n">
        <v>0</v>
      </c>
      <c r="L2103" s="54" t="n">
        <v>0</v>
      </c>
      <c r="M2103" s="54" t="n">
        <v>0</v>
      </c>
      <c r="N2103" s="54" t="n">
        <v>6.30000019</v>
      </c>
      <c r="O2103" s="54" t="n">
        <v>0</v>
      </c>
      <c r="P2103" s="52" t="inlineStr">
        <is>
          <t>Gouraud</t>
        </is>
      </c>
      <c r="Q2103" s="52" t="inlineStr">
        <is>
          <t>Paint</t>
        </is>
      </c>
      <c r="R2103" s="54" t="n">
        <v>0.6</v>
      </c>
      <c r="S2103" s="54" t="n">
        <v>0.2</v>
      </c>
      <c r="T2103" s="54" t="n">
        <v>0.35</v>
      </c>
      <c r="U2103" s="54" t="n">
        <v>0</v>
      </c>
      <c r="V2103" s="52" t="inlineStr">
        <is>
          <t>No</t>
        </is>
      </c>
      <c r="W2103" s="52" t="inlineStr">
        <is>
          <t>Yes</t>
        </is>
      </c>
      <c r="X2103" s="52" t="inlineStr">
        <is>
          <t>-</t>
        </is>
      </c>
      <c r="Y2103" s="52" t="inlineStr">
        <is>
          <t>Flat roof of the tower</t>
        </is>
      </c>
    </row>
    <row r="2104" outlineLevel="1">
      <c r="A2104" s="52" t="inlineStr">
        <is>
          <t>BASE-727</t>
        </is>
      </c>
      <c r="B2104" s="52" t="inlineStr">
        <is>
          <t>Base</t>
        </is>
      </c>
      <c r="C2104" s="63" t="inlineStr">
        <is>
          <t>Cube</t>
        </is>
      </c>
      <c r="D2104" s="60" t="inlineStr">
        <is>
          <t>Roof lip</t>
        </is>
      </c>
      <c r="E2104" s="52" t="inlineStr">
        <is>
          <t>BASE-708</t>
        </is>
      </c>
      <c r="F2104" s="52" t="n">
        <v>2</v>
      </c>
      <c r="G2104" s="54" t="n">
        <v>3.5</v>
      </c>
      <c r="H2104" s="54" t="n">
        <v>0.119999997</v>
      </c>
      <c r="I2104" s="54" t="n">
        <v>0.07999999820000001</v>
      </c>
      <c r="J2104" s="54" t="n">
        <v>0</v>
      </c>
      <c r="K2104" s="54" t="n">
        <v>0</v>
      </c>
      <c r="L2104" s="54" t="n">
        <v>0</v>
      </c>
      <c r="M2104" s="54" t="n">
        <v>0</v>
      </c>
      <c r="N2104" s="54" t="n">
        <v>6.38000011</v>
      </c>
      <c r="O2104" s="54" t="n">
        <v>1.70000005</v>
      </c>
      <c r="P2104" s="52" t="inlineStr">
        <is>
          <t>Gouraud</t>
        </is>
      </c>
      <c r="Q2104" s="52" t="inlineStr">
        <is>
          <t>Paint</t>
        </is>
      </c>
      <c r="R2104" s="54" t="n">
        <v>0.6</v>
      </c>
      <c r="S2104" s="54" t="n">
        <v>0.2</v>
      </c>
      <c r="T2104" s="54" t="n">
        <v>0.35</v>
      </c>
      <c r="U2104" s="54" t="n">
        <v>0</v>
      </c>
      <c r="V2104" s="52" t="inlineStr">
        <is>
          <t>No</t>
        </is>
      </c>
      <c r="W2104" s="52" t="inlineStr">
        <is>
          <t>No</t>
        </is>
      </c>
      <c r="X2104" s="52" t="inlineStr">
        <is>
          <t>-</t>
        </is>
      </c>
      <c r="Y2104" s="52" t="inlineStr">
        <is>
          <t>Roof edge</t>
        </is>
      </c>
    </row>
    <row r="2105" outlineLevel="1">
      <c r="A2105" s="52" t="inlineStr">
        <is>
          <t>BASE-728</t>
        </is>
      </c>
      <c r="B2105" s="52" t="inlineStr">
        <is>
          <t>Base</t>
        </is>
      </c>
      <c r="C2105" s="58" t="inlineStr">
        <is>
          <t>Cylinder</t>
        </is>
      </c>
      <c r="D2105" s="60" t="inlineStr">
        <is>
          <t>Ladder rail</t>
        </is>
      </c>
      <c r="E2105" s="52" t="inlineStr">
        <is>
          <t>BASE-708</t>
        </is>
      </c>
      <c r="F2105" s="52" t="n">
        <v>2</v>
      </c>
      <c r="G2105" s="54" t="n">
        <v>0.0500000007</v>
      </c>
      <c r="H2105" s="54" t="n">
        <v>0.0500000007</v>
      </c>
      <c r="I2105" s="54" t="n">
        <v>4.22403812</v>
      </c>
      <c r="J2105" s="54" t="n">
        <v>-83.884491</v>
      </c>
      <c r="K2105" s="54" t="n">
        <v>0</v>
      </c>
      <c r="L2105" s="54" t="n">
        <v>0</v>
      </c>
      <c r="M2105" s="54" t="n">
        <v>-0.25</v>
      </c>
      <c r="N2105" s="54" t="n">
        <v>1.89999998</v>
      </c>
      <c r="O2105" s="54" t="n">
        <v>-1.67499995</v>
      </c>
      <c r="P2105" s="52" t="inlineStr">
        <is>
          <t>Gouraud</t>
        </is>
      </c>
      <c r="Q2105" s="52" t="inlineStr">
        <is>
          <t>Paint</t>
        </is>
      </c>
      <c r="R2105" s="54" t="n">
        <v>0.45</v>
      </c>
      <c r="S2105" s="54" t="n">
        <v>0.6</v>
      </c>
      <c r="T2105" s="54" t="n">
        <v>0.24</v>
      </c>
      <c r="U2105" s="54" t="n">
        <v>0</v>
      </c>
      <c r="V2105" s="52" t="inlineStr">
        <is>
          <t>No</t>
        </is>
      </c>
      <c r="W2105" s="52" t="inlineStr">
        <is>
          <t>No</t>
        </is>
      </c>
      <c r="X2105" s="52" t="inlineStr">
        <is>
          <t>-</t>
        </is>
      </c>
      <c r="Y2105" s="52" t="inlineStr">
        <is>
          <t>Ladder stringer</t>
        </is>
      </c>
    </row>
    <row r="2106" outlineLevel="1">
      <c r="A2106" s="52" t="inlineStr">
        <is>
          <t>BASE-729</t>
        </is>
      </c>
      <c r="B2106" s="52" t="inlineStr">
        <is>
          <t>Base</t>
        </is>
      </c>
      <c r="C2106" s="58" t="inlineStr">
        <is>
          <t>Cylinder</t>
        </is>
      </c>
      <c r="D2106" s="60" t="inlineStr">
        <is>
          <t>Ladder rail</t>
        </is>
      </c>
      <c r="E2106" s="52" t="inlineStr">
        <is>
          <t>BASE-708</t>
        </is>
      </c>
      <c r="F2106" s="52" t="n">
        <v>2</v>
      </c>
      <c r="G2106" s="54" t="n">
        <v>0.0500000007</v>
      </c>
      <c r="H2106" s="54" t="n">
        <v>0.0500000007</v>
      </c>
      <c r="I2106" s="54" t="n">
        <v>4.22403812</v>
      </c>
      <c r="J2106" s="54" t="n">
        <v>-83.884491</v>
      </c>
      <c r="K2106" s="54" t="n">
        <v>0</v>
      </c>
      <c r="L2106" s="54" t="n">
        <v>0</v>
      </c>
      <c r="M2106" s="54" t="n">
        <v>0.25</v>
      </c>
      <c r="N2106" s="54" t="n">
        <v>1.89999998</v>
      </c>
      <c r="O2106" s="54" t="n">
        <v>-1.67499995</v>
      </c>
      <c r="P2106" s="52" t="inlineStr">
        <is>
          <t>Gouraud</t>
        </is>
      </c>
      <c r="Q2106" s="52" t="inlineStr">
        <is>
          <t>Paint</t>
        </is>
      </c>
      <c r="R2106" s="54" t="n">
        <v>0.45</v>
      </c>
      <c r="S2106" s="54" t="n">
        <v>0.6</v>
      </c>
      <c r="T2106" s="54" t="n">
        <v>0.24</v>
      </c>
      <c r="U2106" s="54" t="n">
        <v>0</v>
      </c>
      <c r="V2106" s="52" t="inlineStr">
        <is>
          <t>No</t>
        </is>
      </c>
      <c r="W2106" s="52" t="inlineStr">
        <is>
          <t>No</t>
        </is>
      </c>
      <c r="X2106" s="52" t="inlineStr">
        <is>
          <t>-</t>
        </is>
      </c>
      <c r="Y2106" s="52" t="inlineStr">
        <is>
          <t>Ladder stringer</t>
        </is>
      </c>
    </row>
    <row r="2107" outlineLevel="1">
      <c r="A2107" s="52" t="inlineStr">
        <is>
          <t>BASE-730</t>
        </is>
      </c>
      <c r="B2107" s="52" t="inlineStr">
        <is>
          <t>Base</t>
        </is>
      </c>
      <c r="C2107" s="58" t="inlineStr">
        <is>
          <t>Cylinder</t>
        </is>
      </c>
      <c r="D2107" s="60" t="inlineStr">
        <is>
          <t>Ladder rung</t>
        </is>
      </c>
      <c r="E2107" s="52" t="inlineStr">
        <is>
          <t>BASE-708</t>
        </is>
      </c>
      <c r="F2107" s="52" t="n">
        <v>2</v>
      </c>
      <c r="G2107" s="54" t="n">
        <v>0.0350000001</v>
      </c>
      <c r="H2107" s="54" t="n">
        <v>0.0350000001</v>
      </c>
      <c r="I2107" s="54" t="n">
        <v>0.5</v>
      </c>
      <c r="J2107" s="54" t="n">
        <v>0</v>
      </c>
      <c r="K2107" s="54" t="n">
        <v>90</v>
      </c>
      <c r="L2107" s="54" t="n">
        <v>0</v>
      </c>
      <c r="M2107" s="54" t="n">
        <v>0</v>
      </c>
      <c r="N2107" s="54" t="n">
        <v>0.334545404</v>
      </c>
      <c r="O2107" s="54" t="n">
        <v>-1.8427273</v>
      </c>
      <c r="P2107" s="52" t="inlineStr">
        <is>
          <t>Gouraud</t>
        </is>
      </c>
      <c r="Q2107" s="52" t="inlineStr">
        <is>
          <t>Paint</t>
        </is>
      </c>
      <c r="R2107" s="54" t="n">
        <v>0.45</v>
      </c>
      <c r="S2107" s="54" t="n">
        <v>0.6</v>
      </c>
      <c r="T2107" s="54" t="n">
        <v>0.24</v>
      </c>
      <c r="U2107" s="54" t="n">
        <v>0</v>
      </c>
      <c r="V2107" s="52" t="inlineStr">
        <is>
          <t>No</t>
        </is>
      </c>
      <c r="W2107" s="52" t="inlineStr">
        <is>
          <t>No</t>
        </is>
      </c>
      <c r="X2107" s="52" t="inlineStr">
        <is>
          <t>-</t>
        </is>
      </c>
      <c r="Y2107" s="52" t="inlineStr">
        <is>
          <t>Rung</t>
        </is>
      </c>
    </row>
    <row r="2108" outlineLevel="1">
      <c r="A2108" s="52" t="inlineStr">
        <is>
          <t>BASE-731</t>
        </is>
      </c>
      <c r="B2108" s="52" t="inlineStr">
        <is>
          <t>Base</t>
        </is>
      </c>
      <c r="C2108" s="58" t="inlineStr">
        <is>
          <t>Cylinder</t>
        </is>
      </c>
      <c r="D2108" s="60" t="inlineStr">
        <is>
          <t>Ladder rung</t>
        </is>
      </c>
      <c r="E2108" s="52" t="inlineStr">
        <is>
          <t>BASE-708</t>
        </is>
      </c>
      <c r="F2108" s="52" t="n">
        <v>2</v>
      </c>
      <c r="G2108" s="54" t="n">
        <v>0.0350000001</v>
      </c>
      <c r="H2108" s="54" t="n">
        <v>0.0350000001</v>
      </c>
      <c r="I2108" s="54" t="n">
        <v>0.5</v>
      </c>
      <c r="J2108" s="54" t="n">
        <v>0</v>
      </c>
      <c r="K2108" s="54" t="n">
        <v>90</v>
      </c>
      <c r="L2108" s="54" t="n">
        <v>0</v>
      </c>
      <c r="M2108" s="54" t="n">
        <v>0</v>
      </c>
      <c r="N2108" s="54" t="n">
        <v>1.09818172</v>
      </c>
      <c r="O2108" s="54" t="n">
        <v>-1.76090908</v>
      </c>
      <c r="P2108" s="52" t="inlineStr">
        <is>
          <t>Gouraud</t>
        </is>
      </c>
      <c r="Q2108" s="52" t="inlineStr">
        <is>
          <t>Paint</t>
        </is>
      </c>
      <c r="R2108" s="54" t="n">
        <v>0.45</v>
      </c>
      <c r="S2108" s="54" t="n">
        <v>0.6</v>
      </c>
      <c r="T2108" s="54" t="n">
        <v>0.24</v>
      </c>
      <c r="U2108" s="54" t="n">
        <v>0</v>
      </c>
      <c r="V2108" s="52" t="inlineStr">
        <is>
          <t>No</t>
        </is>
      </c>
      <c r="W2108" s="52" t="inlineStr">
        <is>
          <t>No</t>
        </is>
      </c>
      <c r="X2108" s="52" t="inlineStr">
        <is>
          <t>-</t>
        </is>
      </c>
      <c r="Y2108" s="52" t="inlineStr">
        <is>
          <t>Rung</t>
        </is>
      </c>
    </row>
    <row r="2109" outlineLevel="1">
      <c r="A2109" s="52" t="inlineStr">
        <is>
          <t>BASE-732</t>
        </is>
      </c>
      <c r="B2109" s="52" t="inlineStr">
        <is>
          <t>Base</t>
        </is>
      </c>
      <c r="C2109" s="58" t="inlineStr">
        <is>
          <t>Cylinder</t>
        </is>
      </c>
      <c r="D2109" s="60" t="inlineStr">
        <is>
          <t>Ladder rung</t>
        </is>
      </c>
      <c r="E2109" s="52" t="inlineStr">
        <is>
          <t>BASE-708</t>
        </is>
      </c>
      <c r="F2109" s="52" t="n">
        <v>2</v>
      </c>
      <c r="G2109" s="54" t="n">
        <v>0.0350000001</v>
      </c>
      <c r="H2109" s="54" t="n">
        <v>0.0350000001</v>
      </c>
      <c r="I2109" s="54" t="n">
        <v>0.5</v>
      </c>
      <c r="J2109" s="54" t="n">
        <v>0</v>
      </c>
      <c r="K2109" s="54" t="n">
        <v>90</v>
      </c>
      <c r="L2109" s="54" t="n">
        <v>0</v>
      </c>
      <c r="M2109" s="54" t="n">
        <v>0</v>
      </c>
      <c r="N2109" s="54" t="n">
        <v>1.86181808</v>
      </c>
      <c r="O2109" s="54" t="n">
        <v>-1.67909086</v>
      </c>
      <c r="P2109" s="52" t="inlineStr">
        <is>
          <t>Gouraud</t>
        </is>
      </c>
      <c r="Q2109" s="52" t="inlineStr">
        <is>
          <t>Paint</t>
        </is>
      </c>
      <c r="R2109" s="54" t="n">
        <v>0.45</v>
      </c>
      <c r="S2109" s="54" t="n">
        <v>0.6</v>
      </c>
      <c r="T2109" s="54" t="n">
        <v>0.24</v>
      </c>
      <c r="U2109" s="54" t="n">
        <v>0</v>
      </c>
      <c r="V2109" s="52" t="inlineStr">
        <is>
          <t>No</t>
        </is>
      </c>
      <c r="W2109" s="52" t="inlineStr">
        <is>
          <t>No</t>
        </is>
      </c>
      <c r="X2109" s="52" t="inlineStr">
        <is>
          <t>-</t>
        </is>
      </c>
      <c r="Y2109" s="52" t="inlineStr">
        <is>
          <t>Rung</t>
        </is>
      </c>
    </row>
    <row r="2110" outlineLevel="1">
      <c r="A2110" s="52" t="inlineStr">
        <is>
          <t>BASE-733</t>
        </is>
      </c>
      <c r="B2110" s="52" t="inlineStr">
        <is>
          <t>Base</t>
        </is>
      </c>
      <c r="C2110" s="58" t="inlineStr">
        <is>
          <t>Cylinder</t>
        </is>
      </c>
      <c r="D2110" s="60" t="inlineStr">
        <is>
          <t>Ladder rung</t>
        </is>
      </c>
      <c r="E2110" s="52" t="inlineStr">
        <is>
          <t>BASE-708</t>
        </is>
      </c>
      <c r="F2110" s="52" t="n">
        <v>2</v>
      </c>
      <c r="G2110" s="54" t="n">
        <v>0.0350000001</v>
      </c>
      <c r="H2110" s="54" t="n">
        <v>0.0350000001</v>
      </c>
      <c r="I2110" s="54" t="n">
        <v>0.5</v>
      </c>
      <c r="J2110" s="54" t="n">
        <v>0</v>
      </c>
      <c r="K2110" s="54" t="n">
        <v>90</v>
      </c>
      <c r="L2110" s="54" t="n">
        <v>0</v>
      </c>
      <c r="M2110" s="54" t="n">
        <v>0</v>
      </c>
      <c r="N2110" s="54" t="n">
        <v>2.62545443</v>
      </c>
      <c r="O2110" s="54" t="n">
        <v>-1.59727275</v>
      </c>
      <c r="P2110" s="52" t="inlineStr">
        <is>
          <t>Gouraud</t>
        </is>
      </c>
      <c r="Q2110" s="52" t="inlineStr">
        <is>
          <t>Paint</t>
        </is>
      </c>
      <c r="R2110" s="54" t="n">
        <v>0.45</v>
      </c>
      <c r="S2110" s="54" t="n">
        <v>0.6</v>
      </c>
      <c r="T2110" s="54" t="n">
        <v>0.24</v>
      </c>
      <c r="U2110" s="54" t="n">
        <v>0</v>
      </c>
      <c r="V2110" s="52" t="inlineStr">
        <is>
          <t>No</t>
        </is>
      </c>
      <c r="W2110" s="52" t="inlineStr">
        <is>
          <t>No</t>
        </is>
      </c>
      <c r="X2110" s="52" t="inlineStr">
        <is>
          <t>-</t>
        </is>
      </c>
      <c r="Y2110" s="52" t="inlineStr">
        <is>
          <t>Rung</t>
        </is>
      </c>
    </row>
    <row r="2111" outlineLevel="1">
      <c r="A2111" s="52" t="inlineStr">
        <is>
          <t>BASE-734</t>
        </is>
      </c>
      <c r="B2111" s="52" t="inlineStr">
        <is>
          <t>Base</t>
        </is>
      </c>
      <c r="C2111" s="58" t="inlineStr">
        <is>
          <t>Cylinder</t>
        </is>
      </c>
      <c r="D2111" s="60" t="inlineStr">
        <is>
          <t>Ladder rung</t>
        </is>
      </c>
      <c r="E2111" s="52" t="inlineStr">
        <is>
          <t>BASE-708</t>
        </is>
      </c>
      <c r="F2111" s="52" t="n">
        <v>2</v>
      </c>
      <c r="G2111" s="54" t="n">
        <v>0.0350000001</v>
      </c>
      <c r="H2111" s="54" t="n">
        <v>0.0350000001</v>
      </c>
      <c r="I2111" s="54" t="n">
        <v>0.5</v>
      </c>
      <c r="J2111" s="54" t="n">
        <v>0</v>
      </c>
      <c r="K2111" s="54" t="n">
        <v>90</v>
      </c>
      <c r="L2111" s="54" t="n">
        <v>0</v>
      </c>
      <c r="M2111" s="54" t="n">
        <v>0</v>
      </c>
      <c r="N2111" s="54" t="n">
        <v>3.38909054</v>
      </c>
      <c r="O2111" s="54" t="n">
        <v>-1.51545465</v>
      </c>
      <c r="P2111" s="52" t="inlineStr">
        <is>
          <t>Gouraud</t>
        </is>
      </c>
      <c r="Q2111" s="52" t="inlineStr">
        <is>
          <t>Paint</t>
        </is>
      </c>
      <c r="R2111" s="54" t="n">
        <v>0.45</v>
      </c>
      <c r="S2111" s="54" t="n">
        <v>0.6</v>
      </c>
      <c r="T2111" s="54" t="n">
        <v>0.24</v>
      </c>
      <c r="U2111" s="54" t="n">
        <v>0</v>
      </c>
      <c r="V2111" s="52" t="inlineStr">
        <is>
          <t>No</t>
        </is>
      </c>
      <c r="W2111" s="52" t="inlineStr">
        <is>
          <t>No</t>
        </is>
      </c>
      <c r="X2111" s="52" t="inlineStr">
        <is>
          <t>-</t>
        </is>
      </c>
      <c r="Y2111" s="52" t="inlineStr">
        <is>
          <t>Rung</t>
        </is>
      </c>
    </row>
    <row r="2112" outlineLevel="1">
      <c r="A2112" s="52" t="inlineStr">
        <is>
          <t>BASE-735</t>
        </is>
      </c>
      <c r="B2112" s="52" t="inlineStr">
        <is>
          <t>Base</t>
        </is>
      </c>
      <c r="C2112" s="63" t="inlineStr">
        <is>
          <t>Cube</t>
        </is>
      </c>
      <c r="D2112" s="60" t="inlineStr">
        <is>
          <t>MG mount</t>
        </is>
      </c>
      <c r="E2112" s="52" t="inlineStr">
        <is>
          <t>BASE-708</t>
        </is>
      </c>
      <c r="F2112" s="52" t="n">
        <v>2</v>
      </c>
      <c r="G2112" s="54" t="n">
        <v>0.119999997</v>
      </c>
      <c r="H2112" s="54" t="n">
        <v>0.300000012</v>
      </c>
      <c r="I2112" s="54" t="n">
        <v>0.119999997</v>
      </c>
      <c r="J2112" s="54" t="n">
        <v>0</v>
      </c>
      <c r="K2112" s="54" t="n">
        <v>0</v>
      </c>
      <c r="L2112" s="54" t="n">
        <v>0</v>
      </c>
      <c r="M2112" s="54" t="n">
        <v>0.5</v>
      </c>
      <c r="N2112" s="54" t="n">
        <v>5.3499999</v>
      </c>
      <c r="O2112" s="54" t="n">
        <v>1.14999998</v>
      </c>
      <c r="P2112" s="52" t="inlineStr">
        <is>
          <t>Gouraud</t>
        </is>
      </c>
      <c r="Q2112" s="52" t="inlineStr">
        <is>
          <t>Paint</t>
        </is>
      </c>
      <c r="R2112" s="54" t="n">
        <v>0.45</v>
      </c>
      <c r="S2112" s="54" t="n">
        <v>0.6</v>
      </c>
      <c r="T2112" s="54" t="n">
        <v>0.24</v>
      </c>
      <c r="U2112" s="54" t="n">
        <v>0</v>
      </c>
      <c r="V2112" s="52" t="inlineStr">
        <is>
          <t>No</t>
        </is>
      </c>
      <c r="W2112" s="52" t="inlineStr">
        <is>
          <t>No</t>
        </is>
      </c>
      <c r="X2112" s="52" t="inlineStr">
        <is>
          <t>-</t>
        </is>
      </c>
      <c r="Y2112" s="52" t="inlineStr">
        <is>
          <t>Pintle mount</t>
        </is>
      </c>
    </row>
    <row r="2113" outlineLevel="1">
      <c r="A2113" s="52" t="inlineStr">
        <is>
          <t>BASE-736</t>
        </is>
      </c>
      <c r="B2113" s="52" t="inlineStr">
        <is>
          <t>Base</t>
        </is>
      </c>
      <c r="C2113" s="63" t="inlineStr">
        <is>
          <t>Cube</t>
        </is>
      </c>
      <c r="D2113" s="60" t="inlineStr">
        <is>
          <t>MG receiver</t>
        </is>
      </c>
      <c r="E2113" s="52" t="inlineStr">
        <is>
          <t>BASE-708</t>
        </is>
      </c>
      <c r="F2113" s="52" t="n">
        <v>2</v>
      </c>
      <c r="G2113" s="54" t="n">
        <v>0.140000001</v>
      </c>
      <c r="H2113" s="54" t="n">
        <v>0.159999996</v>
      </c>
      <c r="I2113" s="54" t="n">
        <v>0.5</v>
      </c>
      <c r="J2113" s="54" t="n">
        <v>0</v>
      </c>
      <c r="K2113" s="54" t="n">
        <v>0</v>
      </c>
      <c r="L2113" s="54" t="n">
        <v>0</v>
      </c>
      <c r="M2113" s="54" t="n">
        <v>0.5</v>
      </c>
      <c r="N2113" s="54" t="n">
        <v>5.57999992</v>
      </c>
      <c r="O2113" s="54" t="n">
        <v>1.20000005</v>
      </c>
      <c r="P2113" s="52" t="inlineStr">
        <is>
          <t>Gouraud</t>
        </is>
      </c>
      <c r="Q2113" s="52" t="inlineStr">
        <is>
          <t>Paint</t>
        </is>
      </c>
      <c r="R2113" s="54" t="n">
        <v>0.45</v>
      </c>
      <c r="S2113" s="54" t="n">
        <v>0.6</v>
      </c>
      <c r="T2113" s="54" t="n">
        <v>0.24</v>
      </c>
      <c r="U2113" s="54" t="n">
        <v>0</v>
      </c>
      <c r="V2113" s="52" t="inlineStr">
        <is>
          <t>No</t>
        </is>
      </c>
      <c r="W2113" s="52" t="inlineStr">
        <is>
          <t>No</t>
        </is>
      </c>
      <c r="X2113" s="52" t="inlineStr">
        <is>
          <t>-</t>
        </is>
      </c>
      <c r="Y2113" s="52" t="inlineStr">
        <is>
          <t>Machine gun receiver</t>
        </is>
      </c>
    </row>
    <row r="2114" outlineLevel="1">
      <c r="A2114" s="52" t="inlineStr">
        <is>
          <t>BASE-737</t>
        </is>
      </c>
      <c r="B2114" s="52" t="inlineStr">
        <is>
          <t>Base</t>
        </is>
      </c>
      <c r="C2114" s="58" t="inlineStr">
        <is>
          <t>Cylinder</t>
        </is>
      </c>
      <c r="D2114" s="60" t="inlineStr">
        <is>
          <t>MG barrel</t>
        </is>
      </c>
      <c r="E2114" s="52" t="inlineStr">
        <is>
          <t>BASE-708</t>
        </is>
      </c>
      <c r="F2114" s="52" t="n">
        <v>2</v>
      </c>
      <c r="G2114" s="54" t="n">
        <v>0.0399999991</v>
      </c>
      <c r="H2114" s="54" t="n">
        <v>0.0399999991</v>
      </c>
      <c r="I2114" s="54" t="n">
        <v>0.699999988</v>
      </c>
      <c r="J2114" s="54" t="n">
        <v>0</v>
      </c>
      <c r="K2114" s="54" t="n">
        <v>0</v>
      </c>
      <c r="L2114" s="54" t="n">
        <v>0</v>
      </c>
      <c r="M2114" s="54" t="n">
        <v>0.5</v>
      </c>
      <c r="N2114" s="54" t="n">
        <v>5.57999992</v>
      </c>
      <c r="O2114" s="54" t="n">
        <v>1.72000003</v>
      </c>
      <c r="P2114" s="52" t="inlineStr">
        <is>
          <t>Gouraud</t>
        </is>
      </c>
      <c r="Q2114" s="52" t="inlineStr">
        <is>
          <t>Paint</t>
        </is>
      </c>
      <c r="R2114" s="54" t="n">
        <v>0.45</v>
      </c>
      <c r="S2114" s="54" t="n">
        <v>0.6</v>
      </c>
      <c r="T2114" s="54" t="n">
        <v>0.24</v>
      </c>
      <c r="U2114" s="54" t="n">
        <v>0</v>
      </c>
      <c r="V2114" s="52" t="inlineStr">
        <is>
          <t>No</t>
        </is>
      </c>
      <c r="W2114" s="52" t="inlineStr">
        <is>
          <t>No</t>
        </is>
      </c>
      <c r="X2114" s="52" t="inlineStr">
        <is>
          <t>-</t>
        </is>
      </c>
      <c r="Y2114" s="52" t="inlineStr">
        <is>
          <t>Barrel</t>
        </is>
      </c>
    </row>
    <row r="2115" outlineLevel="1">
      <c r="A2115" s="52" t="inlineStr">
        <is>
          <t>BASE-738</t>
        </is>
      </c>
      <c r="B2115" s="52" t="inlineStr">
        <is>
          <t>Base</t>
        </is>
      </c>
      <c r="C2115" s="58" t="inlineStr">
        <is>
          <t>Cylinder</t>
        </is>
      </c>
      <c r="D2115" s="60" t="inlineStr">
        <is>
          <t>Floodlight bracket</t>
        </is>
      </c>
      <c r="E2115" s="52" t="inlineStr">
        <is>
          <t>BASE-708</t>
        </is>
      </c>
      <c r="F2115" s="52" t="n">
        <v>2</v>
      </c>
      <c r="G2115" s="54" t="n">
        <v>0.0599999987</v>
      </c>
      <c r="H2115" s="54" t="n">
        <v>0.0599999987</v>
      </c>
      <c r="I2115" s="54" t="n">
        <v>0.25</v>
      </c>
      <c r="J2115" s="54" t="n">
        <v>90</v>
      </c>
      <c r="K2115" s="54" t="n">
        <v>0</v>
      </c>
      <c r="L2115" s="54" t="n">
        <v>0</v>
      </c>
      <c r="M2115" s="54" t="n">
        <v>-0.800000012</v>
      </c>
      <c r="N2115" s="54" t="n">
        <v>6.17500019</v>
      </c>
      <c r="O2115" s="54" t="n">
        <v>1.62</v>
      </c>
      <c r="P2115" s="52" t="inlineStr">
        <is>
          <t>Gouraud</t>
        </is>
      </c>
      <c r="Q2115" s="52" t="inlineStr">
        <is>
          <t>Paint</t>
        </is>
      </c>
      <c r="R2115" s="54" t="n">
        <v>0.45</v>
      </c>
      <c r="S2115" s="54" t="n">
        <v>0.6</v>
      </c>
      <c r="T2115" s="54" t="n">
        <v>0.24</v>
      </c>
      <c r="U2115" s="54" t="n">
        <v>0</v>
      </c>
      <c r="V2115" s="52" t="inlineStr">
        <is>
          <t>No</t>
        </is>
      </c>
      <c r="W2115" s="52" t="inlineStr">
        <is>
          <t>No</t>
        </is>
      </c>
      <c r="X2115" s="52" t="inlineStr">
        <is>
          <t>-</t>
        </is>
      </c>
      <c r="Y2115" s="52" t="inlineStr">
        <is>
          <t>Lamp arm</t>
        </is>
      </c>
    </row>
    <row r="2116" outlineLevel="1">
      <c r="A2116" s="52" t="inlineStr">
        <is>
          <t>BASE-739</t>
        </is>
      </c>
      <c r="B2116" s="52" t="inlineStr">
        <is>
          <t>Base</t>
        </is>
      </c>
      <c r="C2116" s="58" t="inlineStr">
        <is>
          <t>Cylinder</t>
        </is>
      </c>
      <c r="D2116" s="60" t="inlineStr">
        <is>
          <t>Floodlight housing</t>
        </is>
      </c>
      <c r="E2116" s="52" t="inlineStr">
        <is>
          <t>BASE-708</t>
        </is>
      </c>
      <c r="F2116" s="52" t="n">
        <v>2</v>
      </c>
      <c r="G2116" s="54" t="n">
        <v>0.360000014</v>
      </c>
      <c r="H2116" s="54" t="n">
        <v>0.360000014</v>
      </c>
      <c r="I2116" s="54" t="n">
        <v>0.340000004</v>
      </c>
      <c r="J2116" s="54" t="n">
        <v>26.7459297</v>
      </c>
      <c r="K2116" s="54" t="n">
        <v>1.67065334</v>
      </c>
      <c r="L2116" s="54" t="n">
        <v>0</v>
      </c>
      <c r="M2116" s="54" t="n">
        <v>-0.800000012</v>
      </c>
      <c r="N2116" s="54" t="n">
        <v>6.05000019</v>
      </c>
      <c r="O2116" s="54" t="n">
        <v>1.62</v>
      </c>
      <c r="P2116" s="52" t="inlineStr">
        <is>
          <t>Gouraud</t>
        </is>
      </c>
      <c r="Q2116" s="52" t="inlineStr">
        <is>
          <t>Paint</t>
        </is>
      </c>
      <c r="R2116" s="54" t="n">
        <v>0.45</v>
      </c>
      <c r="S2116" s="54" t="n">
        <v>0.6</v>
      </c>
      <c r="T2116" s="54" t="n">
        <v>0.24</v>
      </c>
      <c r="U2116" s="54" t="n">
        <v>0</v>
      </c>
      <c r="V2116" s="52" t="inlineStr">
        <is>
          <t>No</t>
        </is>
      </c>
      <c r="W2116" s="52" t="inlineStr">
        <is>
          <t>No</t>
        </is>
      </c>
      <c r="X2116" s="52" t="inlineStr">
        <is>
          <t>-</t>
        </is>
      </c>
      <c r="Y2116" s="52" t="inlineStr">
        <is>
          <t>Lamp body</t>
        </is>
      </c>
    </row>
    <row r="2117" outlineLevel="1">
      <c r="A2117" s="52" t="inlineStr">
        <is>
          <t>BASE-740</t>
        </is>
      </c>
      <c r="B2117" s="52" t="inlineStr">
        <is>
          <t>Base</t>
        </is>
      </c>
      <c r="C2117" s="59" t="inlineStr">
        <is>
          <t>Sphere</t>
        </is>
      </c>
      <c r="D2117" s="60" t="inlineStr">
        <is>
          <t>Floodlight lens</t>
        </is>
      </c>
      <c r="E2117" s="52" t="inlineStr">
        <is>
          <t>BASE-708</t>
        </is>
      </c>
      <c r="F2117" s="52" t="n">
        <v>2</v>
      </c>
      <c r="G2117" s="54" t="n">
        <v>0.319999993</v>
      </c>
      <c r="H2117" s="54" t="n">
        <v>0.319999993</v>
      </c>
      <c r="I2117" s="54" t="n">
        <v>0.0599999987</v>
      </c>
      <c r="J2117" s="54" t="n">
        <v>26.7459297</v>
      </c>
      <c r="K2117" s="54" t="n">
        <v>1.67065334</v>
      </c>
      <c r="L2117" s="54" t="n">
        <v>0</v>
      </c>
      <c r="M2117" s="54" t="n">
        <v>-0.795313716</v>
      </c>
      <c r="N2117" s="54" t="n">
        <v>5.96899366</v>
      </c>
      <c r="O2117" s="54" t="n">
        <v>1.78067362</v>
      </c>
      <c r="P2117" s="52" t="inlineStr">
        <is>
          <t>Gouraud</t>
        </is>
      </c>
      <c r="Q2117" s="52" t="inlineStr">
        <is>
          <t>Glass</t>
        </is>
      </c>
      <c r="R2117" s="54" t="n">
        <v>0.05</v>
      </c>
      <c r="S2117" s="54" t="n">
        <v>0</v>
      </c>
      <c r="T2117" s="54" t="n">
        <v>0.7</v>
      </c>
      <c r="U2117" s="54" t="n">
        <v>1</v>
      </c>
      <c r="V2117" s="52" t="inlineStr">
        <is>
          <t>No</t>
        </is>
      </c>
      <c r="W2117" s="52" t="inlineStr">
        <is>
          <t>No</t>
        </is>
      </c>
      <c r="X2117" s="52" t="inlineStr">
        <is>
          <t>-</t>
        </is>
      </c>
      <c r="Y2117" s="52" t="inlineStr">
        <is>
          <t>Sodium floodlight (practical spot light)</t>
        </is>
      </c>
    </row>
    <row r="2118" outlineLevel="1">
      <c r="A2118" s="52" t="inlineStr">
        <is>
          <t>BASE-741</t>
        </is>
      </c>
      <c r="B2118" s="52" t="inlineStr">
        <is>
          <t>Base</t>
        </is>
      </c>
      <c r="C2118" s="53" t="inlineStr">
        <is>
          <t>Group</t>
        </is>
      </c>
      <c r="D2118" s="57" t="inlineStr">
        <is>
          <t>Outer gate</t>
        </is>
      </c>
      <c r="E2118" s="52" t="inlineStr">
        <is>
          <t>BASE-00</t>
        </is>
      </c>
      <c r="F2118" s="52" t="n">
        <v>1</v>
      </c>
      <c r="G2118" s="54" t="n">
        <v>1</v>
      </c>
      <c r="H2118" s="54" t="n">
        <v>1</v>
      </c>
      <c r="I2118" s="54" t="n">
        <v>1</v>
      </c>
      <c r="J2118" s="54" t="n">
        <v>0</v>
      </c>
      <c r="K2118" s="54" t="n">
        <v>0</v>
      </c>
      <c r="L2118" s="54" t="n">
        <v>0</v>
      </c>
      <c r="M2118" s="54" t="n">
        <v>0</v>
      </c>
      <c r="N2118" s="54" t="n">
        <v>-0.300000012</v>
      </c>
      <c r="O2118" s="54" t="n">
        <v>34</v>
      </c>
      <c r="P2118" s="52" t="inlineStr">
        <is>
          <t>-</t>
        </is>
      </c>
      <c r="Q2118" s="52" t="inlineStr">
        <is>
          <t>Plain</t>
        </is>
      </c>
      <c r="R2118" s="54" t="n">
        <v>0.5</v>
      </c>
      <c r="S2118" s="54" t="n">
        <v>0</v>
      </c>
      <c r="T2118" s="54" t="n">
        <v>0.2</v>
      </c>
      <c r="U2118" s="54" t="n">
        <v>0</v>
      </c>
      <c r="V2118" s="52" t="inlineStr">
        <is>
          <t>No</t>
        </is>
      </c>
      <c r="W2118" s="52" t="inlineStr">
        <is>
          <t>Yes</t>
        </is>
      </c>
      <c r="X2118" s="52" t="inlineStr">
        <is>
          <t>-</t>
        </is>
      </c>
      <c r="Y2118" s="52" t="inlineStr">
        <is>
          <t>Checkpoint: posts, booth, barriers, signs</t>
        </is>
      </c>
    </row>
    <row r="2119" outlineLevel="1">
      <c r="A2119" s="52" t="inlineStr">
        <is>
          <t>BASE-742</t>
        </is>
      </c>
      <c r="B2119" s="52" t="inlineStr">
        <is>
          <t>Base</t>
        </is>
      </c>
      <c r="C2119" s="63" t="inlineStr">
        <is>
          <t>Cube</t>
        </is>
      </c>
      <c r="D2119" s="60" t="inlineStr">
        <is>
          <t>Gate post</t>
        </is>
      </c>
      <c r="E2119" s="52" t="inlineStr">
        <is>
          <t>BASE-741</t>
        </is>
      </c>
      <c r="F2119" s="52" t="n">
        <v>2</v>
      </c>
      <c r="G2119" s="54" t="n">
        <v>0.699999988</v>
      </c>
      <c r="H2119" s="54" t="n">
        <v>3.4000001</v>
      </c>
      <c r="I2119" s="54" t="n">
        <v>0.699999988</v>
      </c>
      <c r="J2119" s="54" t="n">
        <v>0</v>
      </c>
      <c r="K2119" s="54" t="n">
        <v>0</v>
      </c>
      <c r="L2119" s="54" t="n">
        <v>0</v>
      </c>
      <c r="M2119" s="54" t="n">
        <v>-5.3499999</v>
      </c>
      <c r="N2119" s="54" t="n">
        <v>1.70000005</v>
      </c>
      <c r="O2119" s="54" t="n">
        <v>0.200000003</v>
      </c>
      <c r="P2119" s="52" t="inlineStr">
        <is>
          <t>Gouraud</t>
        </is>
      </c>
      <c r="Q2119" s="52" t="inlineStr">
        <is>
          <t>Concrete</t>
        </is>
      </c>
      <c r="R2119" s="54" t="n">
        <v>0.85</v>
      </c>
      <c r="S2119" s="54" t="n">
        <v>0</v>
      </c>
      <c r="T2119" s="54" t="n">
        <v>0.3</v>
      </c>
      <c r="U2119" s="54" t="n">
        <v>0</v>
      </c>
      <c r="V2119" s="52" t="inlineStr">
        <is>
          <t>No</t>
        </is>
      </c>
      <c r="W2119" s="52" t="inlineStr">
        <is>
          <t>Yes</t>
        </is>
      </c>
      <c r="X2119" s="52" t="inlineStr">
        <is>
          <t>-</t>
        </is>
      </c>
      <c r="Y2119" s="52" t="inlineStr">
        <is>
          <t>Reinforced gate post</t>
        </is>
      </c>
    </row>
    <row r="2120" outlineLevel="1">
      <c r="A2120" s="52" t="inlineStr">
        <is>
          <t>BASE-743</t>
        </is>
      </c>
      <c r="B2120" s="52" t="inlineStr">
        <is>
          <t>Base</t>
        </is>
      </c>
      <c r="C2120" s="63" t="inlineStr">
        <is>
          <t>Cube</t>
        </is>
      </c>
      <c r="D2120" s="60" t="inlineStr">
        <is>
          <t>Gate post cap</t>
        </is>
      </c>
      <c r="E2120" s="52" t="inlineStr">
        <is>
          <t>BASE-741</t>
        </is>
      </c>
      <c r="F2120" s="52" t="n">
        <v>2</v>
      </c>
      <c r="G2120" s="54" t="n">
        <v>0.850000024</v>
      </c>
      <c r="H2120" s="54" t="n">
        <v>0.150000006</v>
      </c>
      <c r="I2120" s="54" t="n">
        <v>0.850000024</v>
      </c>
      <c r="J2120" s="54" t="n">
        <v>0</v>
      </c>
      <c r="K2120" s="54" t="n">
        <v>0</v>
      </c>
      <c r="L2120" s="54" t="n">
        <v>0</v>
      </c>
      <c r="M2120" s="54" t="n">
        <v>-5.3499999</v>
      </c>
      <c r="N2120" s="54" t="n">
        <v>3.45000005</v>
      </c>
      <c r="O2120" s="54" t="n">
        <v>0.200000003</v>
      </c>
      <c r="P2120" s="52" t="inlineStr">
        <is>
          <t>Gouraud</t>
        </is>
      </c>
      <c r="Q2120" s="52" t="inlineStr">
        <is>
          <t>Concrete</t>
        </is>
      </c>
      <c r="R2120" s="54" t="n">
        <v>0.85</v>
      </c>
      <c r="S2120" s="54" t="n">
        <v>0</v>
      </c>
      <c r="T2120" s="54" t="n">
        <v>0.3</v>
      </c>
      <c r="U2120" s="54" t="n">
        <v>0</v>
      </c>
      <c r="V2120" s="52" t="inlineStr">
        <is>
          <t>No</t>
        </is>
      </c>
      <c r="W2120" s="52" t="inlineStr">
        <is>
          <t>Yes</t>
        </is>
      </c>
      <c r="X2120" s="52" t="inlineStr">
        <is>
          <t>-</t>
        </is>
      </c>
      <c r="Y2120" s="52" t="inlineStr">
        <is>
          <t>Post cap</t>
        </is>
      </c>
    </row>
    <row r="2121" outlineLevel="1">
      <c r="A2121" s="52" t="inlineStr">
        <is>
          <t>BASE-744</t>
        </is>
      </c>
      <c r="B2121" s="52" t="inlineStr">
        <is>
          <t>Base</t>
        </is>
      </c>
      <c r="C2121" s="63" t="inlineStr">
        <is>
          <t>Cube</t>
        </is>
      </c>
      <c r="D2121" s="60" t="inlineStr">
        <is>
          <t>Gate post</t>
        </is>
      </c>
      <c r="E2121" s="52" t="inlineStr">
        <is>
          <t>BASE-741</t>
        </is>
      </c>
      <c r="F2121" s="52" t="n">
        <v>2</v>
      </c>
      <c r="G2121" s="54" t="n">
        <v>0.699999988</v>
      </c>
      <c r="H2121" s="54" t="n">
        <v>3.4000001</v>
      </c>
      <c r="I2121" s="54" t="n">
        <v>0.699999988</v>
      </c>
      <c r="J2121" s="54" t="n">
        <v>0</v>
      </c>
      <c r="K2121" s="54" t="n">
        <v>0</v>
      </c>
      <c r="L2121" s="54" t="n">
        <v>0</v>
      </c>
      <c r="M2121" s="54" t="n">
        <v>5.3499999</v>
      </c>
      <c r="N2121" s="54" t="n">
        <v>1.70000005</v>
      </c>
      <c r="O2121" s="54" t="n">
        <v>0.200000003</v>
      </c>
      <c r="P2121" s="52" t="inlineStr">
        <is>
          <t>Gouraud</t>
        </is>
      </c>
      <c r="Q2121" s="52" t="inlineStr">
        <is>
          <t>Concrete</t>
        </is>
      </c>
      <c r="R2121" s="54" t="n">
        <v>0.85</v>
      </c>
      <c r="S2121" s="54" t="n">
        <v>0</v>
      </c>
      <c r="T2121" s="54" t="n">
        <v>0.3</v>
      </c>
      <c r="U2121" s="54" t="n">
        <v>0</v>
      </c>
      <c r="V2121" s="52" t="inlineStr">
        <is>
          <t>No</t>
        </is>
      </c>
      <c r="W2121" s="52" t="inlineStr">
        <is>
          <t>Yes</t>
        </is>
      </c>
      <c r="X2121" s="52" t="inlineStr">
        <is>
          <t>-</t>
        </is>
      </c>
      <c r="Y2121" s="52" t="inlineStr">
        <is>
          <t>Reinforced gate post</t>
        </is>
      </c>
    </row>
    <row r="2122" outlineLevel="1">
      <c r="A2122" s="52" t="inlineStr">
        <is>
          <t>BASE-745</t>
        </is>
      </c>
      <c r="B2122" s="52" t="inlineStr">
        <is>
          <t>Base</t>
        </is>
      </c>
      <c r="C2122" s="63" t="inlineStr">
        <is>
          <t>Cube</t>
        </is>
      </c>
      <c r="D2122" s="60" t="inlineStr">
        <is>
          <t>Gate post cap</t>
        </is>
      </c>
      <c r="E2122" s="52" t="inlineStr">
        <is>
          <t>BASE-741</t>
        </is>
      </c>
      <c r="F2122" s="52" t="n">
        <v>2</v>
      </c>
      <c r="G2122" s="54" t="n">
        <v>0.850000024</v>
      </c>
      <c r="H2122" s="54" t="n">
        <v>0.150000006</v>
      </c>
      <c r="I2122" s="54" t="n">
        <v>0.850000024</v>
      </c>
      <c r="J2122" s="54" t="n">
        <v>0</v>
      </c>
      <c r="K2122" s="54" t="n">
        <v>0</v>
      </c>
      <c r="L2122" s="54" t="n">
        <v>0</v>
      </c>
      <c r="M2122" s="54" t="n">
        <v>5.3499999</v>
      </c>
      <c r="N2122" s="54" t="n">
        <v>3.45000005</v>
      </c>
      <c r="O2122" s="54" t="n">
        <v>0.200000003</v>
      </c>
      <c r="P2122" s="52" t="inlineStr">
        <is>
          <t>Gouraud</t>
        </is>
      </c>
      <c r="Q2122" s="52" t="inlineStr">
        <is>
          <t>Concrete</t>
        </is>
      </c>
      <c r="R2122" s="54" t="n">
        <v>0.85</v>
      </c>
      <c r="S2122" s="54" t="n">
        <v>0</v>
      </c>
      <c r="T2122" s="54" t="n">
        <v>0.3</v>
      </c>
      <c r="U2122" s="54" t="n">
        <v>0</v>
      </c>
      <c r="V2122" s="52" t="inlineStr">
        <is>
          <t>No</t>
        </is>
      </c>
      <c r="W2122" s="52" t="inlineStr">
        <is>
          <t>Yes</t>
        </is>
      </c>
      <c r="X2122" s="52" t="inlineStr">
        <is>
          <t>-</t>
        </is>
      </c>
      <c r="Y2122" s="52" t="inlineStr">
        <is>
          <t>Post cap</t>
        </is>
      </c>
    </row>
    <row r="2123" outlineLevel="1">
      <c r="A2123" s="52" t="inlineStr">
        <is>
          <t>BASE-746</t>
        </is>
      </c>
      <c r="B2123" s="52" t="inlineStr">
        <is>
          <t>Base</t>
        </is>
      </c>
      <c r="C2123" s="53" t="inlineStr">
        <is>
          <t>Group</t>
        </is>
      </c>
      <c r="D2123" s="60" t="inlineStr">
        <is>
          <t>Guard booth</t>
        </is>
      </c>
      <c r="E2123" s="52" t="inlineStr">
        <is>
          <t>BASE-741</t>
        </is>
      </c>
      <c r="F2123" s="52" t="n">
        <v>2</v>
      </c>
      <c r="G2123" s="54" t="n">
        <v>1</v>
      </c>
      <c r="H2123" s="54" t="n">
        <v>1</v>
      </c>
      <c r="I2123" s="54" t="n">
        <v>1</v>
      </c>
      <c r="J2123" s="54" t="n">
        <v>0</v>
      </c>
      <c r="K2123" s="54" t="n">
        <v>0</v>
      </c>
      <c r="L2123" s="54" t="n">
        <v>0</v>
      </c>
      <c r="M2123" s="54" t="n">
        <v>5.4000001</v>
      </c>
      <c r="N2123" s="54" t="n">
        <v>0</v>
      </c>
      <c r="O2123" s="54" t="n">
        <v>-2.4000001</v>
      </c>
      <c r="P2123" s="52" t="inlineStr">
        <is>
          <t>-</t>
        </is>
      </c>
      <c r="Q2123" s="52" t="inlineStr">
        <is>
          <t>Plain</t>
        </is>
      </c>
      <c r="R2123" s="54" t="n">
        <v>0.5</v>
      </c>
      <c r="S2123" s="54" t="n">
        <v>0</v>
      </c>
      <c r="T2123" s="54" t="n">
        <v>0.2</v>
      </c>
      <c r="U2123" s="54" t="n">
        <v>0</v>
      </c>
      <c r="V2123" s="52" t="inlineStr">
        <is>
          <t>No</t>
        </is>
      </c>
      <c r="W2123" s="52" t="inlineStr">
        <is>
          <t>Yes</t>
        </is>
      </c>
      <c r="X2123" s="52" t="inlineStr">
        <is>
          <t>-</t>
        </is>
      </c>
      <c r="Y2123" s="52" t="inlineStr">
        <is>
          <t>Corrugated checkpoint booth</t>
        </is>
      </c>
    </row>
    <row r="2124" outlineLevel="1">
      <c r="A2124" s="52" t="inlineStr">
        <is>
          <t>BASE-747</t>
        </is>
      </c>
      <c r="B2124" s="52" t="inlineStr">
        <is>
          <t>Base</t>
        </is>
      </c>
      <c r="C2124" s="63" t="inlineStr">
        <is>
          <t>Cube</t>
        </is>
      </c>
      <c r="D2124" s="62" t="inlineStr">
        <is>
          <t>Booth floor</t>
        </is>
      </c>
      <c r="E2124" s="52" t="inlineStr">
        <is>
          <t>BASE-746</t>
        </is>
      </c>
      <c r="F2124" s="52" t="n">
        <v>3</v>
      </c>
      <c r="G2124" s="54" t="n">
        <v>2.4000001</v>
      </c>
      <c r="H2124" s="54" t="n">
        <v>0.200000003</v>
      </c>
      <c r="I2124" s="54" t="n">
        <v>2.4000001</v>
      </c>
      <c r="J2124" s="54" t="n">
        <v>0</v>
      </c>
      <c r="K2124" s="54" t="n">
        <v>0</v>
      </c>
      <c r="L2124" s="54" t="n">
        <v>0</v>
      </c>
      <c r="M2124" s="54" t="n">
        <v>0</v>
      </c>
      <c r="N2124" s="54" t="n">
        <v>0.100000001</v>
      </c>
      <c r="O2124" s="54" t="n">
        <v>0</v>
      </c>
      <c r="P2124" s="52" t="inlineStr">
        <is>
          <t>Gouraud</t>
        </is>
      </c>
      <c r="Q2124" s="52" t="inlineStr">
        <is>
          <t>Concrete</t>
        </is>
      </c>
      <c r="R2124" s="54" t="n">
        <v>0.85</v>
      </c>
      <c r="S2124" s="54" t="n">
        <v>0</v>
      </c>
      <c r="T2124" s="54" t="n">
        <v>0.3</v>
      </c>
      <c r="U2124" s="54" t="n">
        <v>0</v>
      </c>
      <c r="V2124" s="52" t="inlineStr">
        <is>
          <t>No</t>
        </is>
      </c>
      <c r="W2124" s="52" t="inlineStr">
        <is>
          <t>Yes</t>
        </is>
      </c>
      <c r="X2124" s="52" t="inlineStr">
        <is>
          <t>-</t>
        </is>
      </c>
      <c r="Y2124" s="52" t="inlineStr">
        <is>
          <t>Concrete plinth</t>
        </is>
      </c>
    </row>
    <row r="2125" outlineLevel="1">
      <c r="A2125" s="52" t="inlineStr">
        <is>
          <t>BASE-748</t>
        </is>
      </c>
      <c r="B2125" s="52" t="inlineStr">
        <is>
          <t>Base</t>
        </is>
      </c>
      <c r="C2125" s="63" t="inlineStr">
        <is>
          <t>Cube</t>
        </is>
      </c>
      <c r="D2125" s="62" t="inlineStr">
        <is>
          <t>Booth body</t>
        </is>
      </c>
      <c r="E2125" s="52" t="inlineStr">
        <is>
          <t>BASE-746</t>
        </is>
      </c>
      <c r="F2125" s="52" t="n">
        <v>3</v>
      </c>
      <c r="G2125" s="54" t="n">
        <v>2.20000005</v>
      </c>
      <c r="H2125" s="54" t="n">
        <v>2.29999995</v>
      </c>
      <c r="I2125" s="54" t="n">
        <v>2.20000005</v>
      </c>
      <c r="J2125" s="54" t="n">
        <v>0</v>
      </c>
      <c r="K2125" s="54" t="n">
        <v>0</v>
      </c>
      <c r="L2125" s="54" t="n">
        <v>0</v>
      </c>
      <c r="M2125" s="54" t="n">
        <v>0</v>
      </c>
      <c r="N2125" s="54" t="n">
        <v>1.35000002</v>
      </c>
      <c r="O2125" s="54" t="n">
        <v>0</v>
      </c>
      <c r="P2125" s="52" t="inlineStr">
        <is>
          <t>Gouraud</t>
        </is>
      </c>
      <c r="Q2125" s="52" t="inlineStr">
        <is>
          <t>Other</t>
        </is>
      </c>
      <c r="R2125" s="54" t="n">
        <v>0.6</v>
      </c>
      <c r="S2125" s="54" t="n">
        <v>0.22</v>
      </c>
      <c r="T2125" s="54" t="n">
        <v>0.3</v>
      </c>
      <c r="U2125" s="54" t="n">
        <v>0</v>
      </c>
      <c r="V2125" s="52" t="inlineStr">
        <is>
          <t>No</t>
        </is>
      </c>
      <c r="W2125" s="52" t="inlineStr">
        <is>
          <t>Yes</t>
        </is>
      </c>
      <c r="X2125" s="52" t="inlineStr">
        <is>
          <t>-</t>
        </is>
      </c>
      <c r="Y2125" s="52" t="inlineStr">
        <is>
          <t>Corrugated booth walls</t>
        </is>
      </c>
    </row>
    <row r="2126" outlineLevel="1">
      <c r="A2126" s="52" t="inlineStr">
        <is>
          <t>BASE-749</t>
        </is>
      </c>
      <c r="B2126" s="52" t="inlineStr">
        <is>
          <t>Base</t>
        </is>
      </c>
      <c r="C2126" s="63" t="inlineStr">
        <is>
          <t>Cube</t>
        </is>
      </c>
      <c r="D2126" s="62" t="inlineStr">
        <is>
          <t>Booth roof</t>
        </is>
      </c>
      <c r="E2126" s="52" t="inlineStr">
        <is>
          <t>BASE-746</t>
        </is>
      </c>
      <c r="F2126" s="52" t="n">
        <v>3</v>
      </c>
      <c r="G2126" s="54" t="n">
        <v>2.70000005</v>
      </c>
      <c r="H2126" s="54" t="n">
        <v>0.119999997</v>
      </c>
      <c r="I2126" s="54" t="n">
        <v>2.70000005</v>
      </c>
      <c r="J2126" s="54" t="n">
        <v>0</v>
      </c>
      <c r="K2126" s="54" t="n">
        <v>0</v>
      </c>
      <c r="L2126" s="54" t="n">
        <v>0</v>
      </c>
      <c r="M2126" s="54" t="n">
        <v>0</v>
      </c>
      <c r="N2126" s="54" t="n">
        <v>2.55999994</v>
      </c>
      <c r="O2126" s="54" t="n">
        <v>0</v>
      </c>
      <c r="P2126" s="52" t="inlineStr">
        <is>
          <t>Gouraud</t>
        </is>
      </c>
      <c r="Q2126" s="52" t="inlineStr">
        <is>
          <t>Other</t>
        </is>
      </c>
      <c r="R2126" s="54" t="n">
        <v>0.6</v>
      </c>
      <c r="S2126" s="54" t="n">
        <v>0.22</v>
      </c>
      <c r="T2126" s="54" t="n">
        <v>0.3</v>
      </c>
      <c r="U2126" s="54" t="n">
        <v>0</v>
      </c>
      <c r="V2126" s="52" t="inlineStr">
        <is>
          <t>No</t>
        </is>
      </c>
      <c r="W2126" s="52" t="inlineStr">
        <is>
          <t>Yes</t>
        </is>
      </c>
      <c r="X2126" s="52" t="inlineStr">
        <is>
          <t>-</t>
        </is>
      </c>
      <c r="Y2126" s="52" t="inlineStr">
        <is>
          <t>Overhanging roof</t>
        </is>
      </c>
    </row>
    <row r="2127" outlineLevel="1">
      <c r="A2127" s="52" t="inlineStr">
        <is>
          <t>BASE-750</t>
        </is>
      </c>
      <c r="B2127" s="52" t="inlineStr">
        <is>
          <t>Base</t>
        </is>
      </c>
      <c r="C2127" s="63" t="inlineStr">
        <is>
          <t>Cube</t>
        </is>
      </c>
      <c r="D2127" s="62" t="inlineStr">
        <is>
          <t>Booth window</t>
        </is>
      </c>
      <c r="E2127" s="52" t="inlineStr">
        <is>
          <t>BASE-746</t>
        </is>
      </c>
      <c r="F2127" s="52" t="n">
        <v>3</v>
      </c>
      <c r="G2127" s="54" t="n">
        <v>0.0399999991</v>
      </c>
      <c r="H2127" s="54" t="n">
        <v>0.699999988</v>
      </c>
      <c r="I2127" s="54" t="n">
        <v>1.29999995</v>
      </c>
      <c r="J2127" s="54" t="n">
        <v>0</v>
      </c>
      <c r="K2127" s="54" t="n">
        <v>0</v>
      </c>
      <c r="L2127" s="54" t="n">
        <v>0</v>
      </c>
      <c r="M2127" s="54" t="n">
        <v>-1.12</v>
      </c>
      <c r="N2127" s="54" t="n">
        <v>1.64999998</v>
      </c>
      <c r="O2127" s="54" t="n">
        <v>0</v>
      </c>
      <c r="P2127" s="52" t="inlineStr">
        <is>
          <t>Gouraud</t>
        </is>
      </c>
      <c r="Q2127" s="52" t="inlineStr">
        <is>
          <t>Glass</t>
        </is>
      </c>
      <c r="R2127" s="54" t="n">
        <v>0.2</v>
      </c>
      <c r="S2127" s="54" t="n">
        <v>0</v>
      </c>
      <c r="T2127" s="54" t="n">
        <v>0.45</v>
      </c>
      <c r="U2127" s="54" t="n">
        <v>0.8</v>
      </c>
      <c r="V2127" s="52" t="inlineStr">
        <is>
          <t>No</t>
        </is>
      </c>
      <c r="W2127" s="52" t="inlineStr">
        <is>
          <t>Yes</t>
        </is>
      </c>
      <c r="X2127" s="52" t="inlineStr">
        <is>
          <t>-</t>
        </is>
      </c>
      <c r="Y2127" s="52" t="inlineStr">
        <is>
          <t>Lit window facing the road</t>
        </is>
      </c>
    </row>
    <row r="2128" outlineLevel="1">
      <c r="A2128" s="52" t="inlineStr">
        <is>
          <t>BASE-751</t>
        </is>
      </c>
      <c r="B2128" s="52" t="inlineStr">
        <is>
          <t>Base</t>
        </is>
      </c>
      <c r="C2128" s="63" t="inlineStr">
        <is>
          <t>Cube</t>
        </is>
      </c>
      <c r="D2128" s="62" t="inlineStr">
        <is>
          <t>Booth door</t>
        </is>
      </c>
      <c r="E2128" s="52" t="inlineStr">
        <is>
          <t>BASE-746</t>
        </is>
      </c>
      <c r="F2128" s="52" t="n">
        <v>3</v>
      </c>
      <c r="G2128" s="54" t="n">
        <v>0.899999976</v>
      </c>
      <c r="H2128" s="54" t="n">
        <v>1.79999995</v>
      </c>
      <c r="I2128" s="54" t="n">
        <v>0.0399999991</v>
      </c>
      <c r="J2128" s="54" t="n">
        <v>0</v>
      </c>
      <c r="K2128" s="54" t="n">
        <v>0</v>
      </c>
      <c r="L2128" s="54" t="n">
        <v>0</v>
      </c>
      <c r="M2128" s="54" t="n">
        <v>0.300000012</v>
      </c>
      <c r="N2128" s="54" t="n">
        <v>1.10000002</v>
      </c>
      <c r="O2128" s="54" t="n">
        <v>1.12</v>
      </c>
      <c r="P2128" s="52" t="inlineStr">
        <is>
          <t>Gouraud</t>
        </is>
      </c>
      <c r="Q2128" s="52" t="inlineStr">
        <is>
          <t>Glass</t>
        </is>
      </c>
      <c r="R2128" s="54" t="n">
        <v>0.1</v>
      </c>
      <c r="S2128" s="54" t="n">
        <v>0</v>
      </c>
      <c r="T2128" s="54" t="n">
        <v>0.2</v>
      </c>
      <c r="U2128" s="54" t="n">
        <v>0</v>
      </c>
      <c r="V2128" s="52" t="inlineStr">
        <is>
          <t>No</t>
        </is>
      </c>
      <c r="W2128" s="52" t="inlineStr">
        <is>
          <t>Yes</t>
        </is>
      </c>
      <c r="X2128" s="52" t="inlineStr">
        <is>
          <t>-</t>
        </is>
      </c>
      <c r="Y2128" s="52" t="inlineStr">
        <is>
          <t>Door facing the outside</t>
        </is>
      </c>
    </row>
    <row r="2129" outlineLevel="1">
      <c r="A2129" s="52" t="inlineStr">
        <is>
          <t>BASE-752</t>
        </is>
      </c>
      <c r="B2129" s="52" t="inlineStr">
        <is>
          <t>Base</t>
        </is>
      </c>
      <c r="C2129" s="63" t="inlineStr">
        <is>
          <t>Cube</t>
        </is>
      </c>
      <c r="D2129" s="62" t="inlineStr">
        <is>
          <t>Booth AC unit</t>
        </is>
      </c>
      <c r="E2129" s="52" t="inlineStr">
        <is>
          <t>BASE-746</t>
        </is>
      </c>
      <c r="F2129" s="52" t="n">
        <v>3</v>
      </c>
      <c r="G2129" s="54" t="n">
        <v>0.699999988</v>
      </c>
      <c r="H2129" s="54" t="n">
        <v>0.5</v>
      </c>
      <c r="I2129" s="54" t="n">
        <v>0.349999994</v>
      </c>
      <c r="J2129" s="54" t="n">
        <v>0</v>
      </c>
      <c r="K2129" s="54" t="n">
        <v>90</v>
      </c>
      <c r="L2129" s="54" t="n">
        <v>0</v>
      </c>
      <c r="M2129" s="54" t="n">
        <v>1.25</v>
      </c>
      <c r="N2129" s="54" t="n">
        <v>1.10000002</v>
      </c>
      <c r="O2129" s="54" t="n">
        <v>-0.5</v>
      </c>
      <c r="P2129" s="52" t="inlineStr">
        <is>
          <t>Gouraud</t>
        </is>
      </c>
      <c r="Q2129" s="52" t="inlineStr">
        <is>
          <t>Metal</t>
        </is>
      </c>
      <c r="R2129" s="54" t="n">
        <v>0.4</v>
      </c>
      <c r="S2129" s="54" t="n">
        <v>0.9</v>
      </c>
      <c r="T2129" s="54" t="n">
        <v>0.22</v>
      </c>
      <c r="U2129" s="54" t="n">
        <v>0</v>
      </c>
      <c r="V2129" s="52" t="inlineStr">
        <is>
          <t>No</t>
        </is>
      </c>
      <c r="W2129" s="52" t="inlineStr">
        <is>
          <t>Yes</t>
        </is>
      </c>
      <c r="X2129" s="52" t="inlineStr">
        <is>
          <t>-</t>
        </is>
      </c>
      <c r="Y2129" s="52" t="inlineStr">
        <is>
          <t>Air conditioner</t>
        </is>
      </c>
    </row>
    <row r="2130" outlineLevel="1">
      <c r="A2130" s="52" t="inlineStr">
        <is>
          <t>BASE-753</t>
        </is>
      </c>
      <c r="B2130" s="52" t="inlineStr">
        <is>
          <t>Base</t>
        </is>
      </c>
      <c r="C2130" s="58" t="inlineStr">
        <is>
          <t>Cylinder</t>
        </is>
      </c>
      <c r="D2130" s="62" t="inlineStr">
        <is>
          <t>Booth antenna</t>
        </is>
      </c>
      <c r="E2130" s="52" t="inlineStr">
        <is>
          <t>BASE-746</t>
        </is>
      </c>
      <c r="F2130" s="52" t="n">
        <v>3</v>
      </c>
      <c r="G2130" s="54" t="n">
        <v>0.0299999993</v>
      </c>
      <c r="H2130" s="54" t="n">
        <v>0.0299999993</v>
      </c>
      <c r="I2130" s="54" t="n">
        <v>1.39999998</v>
      </c>
      <c r="J2130" s="54" t="n">
        <v>90</v>
      </c>
      <c r="K2130" s="54" t="n">
        <v>0</v>
      </c>
      <c r="L2130" s="54" t="n">
        <v>0</v>
      </c>
      <c r="M2130" s="54" t="n">
        <v>0.800000012</v>
      </c>
      <c r="N2130" s="54" t="n">
        <v>3.29999995</v>
      </c>
      <c r="O2130" s="54" t="n">
        <v>-0.800000012</v>
      </c>
      <c r="P2130" s="52" t="inlineStr">
        <is>
          <t>Gouraud</t>
        </is>
      </c>
      <c r="Q2130" s="52" t="inlineStr">
        <is>
          <t>Paint</t>
        </is>
      </c>
      <c r="R2130" s="54" t="n">
        <v>0.45</v>
      </c>
      <c r="S2130" s="54" t="n">
        <v>0.6</v>
      </c>
      <c r="T2130" s="54" t="n">
        <v>0.24</v>
      </c>
      <c r="U2130" s="54" t="n">
        <v>0</v>
      </c>
      <c r="V2130" s="52" t="inlineStr">
        <is>
          <t>No</t>
        </is>
      </c>
      <c r="W2130" s="52" t="inlineStr">
        <is>
          <t>No</t>
        </is>
      </c>
      <c r="X2130" s="52" t="inlineStr">
        <is>
          <t>-</t>
        </is>
      </c>
      <c r="Y2130" s="52" t="inlineStr">
        <is>
          <t>Radio antenna</t>
        </is>
      </c>
    </row>
    <row r="2131" outlineLevel="1">
      <c r="A2131" s="52" t="inlineStr">
        <is>
          <t>BASE-754</t>
        </is>
      </c>
      <c r="B2131" s="52" t="inlineStr">
        <is>
          <t>Base</t>
        </is>
      </c>
      <c r="C2131" s="58" t="inlineStr">
        <is>
          <t>Cylinder</t>
        </is>
      </c>
      <c r="D2131" s="60" t="inlineStr">
        <is>
          <t>Sandbag</t>
        </is>
      </c>
      <c r="E2131" s="52" t="inlineStr">
        <is>
          <t>BASE-741</t>
        </is>
      </c>
      <c r="F2131" s="52" t="n">
        <v>2</v>
      </c>
      <c r="G2131" s="54" t="n">
        <v>0.25999999</v>
      </c>
      <c r="H2131" s="54" t="n">
        <v>0.170000002</v>
      </c>
      <c r="I2131" s="54" t="n">
        <v>0.5</v>
      </c>
      <c r="J2131" s="54" t="n">
        <v>0</v>
      </c>
      <c r="K2131" s="54" t="n">
        <v>90</v>
      </c>
      <c r="L2131" s="54" t="n">
        <v>0</v>
      </c>
      <c r="M2131" s="54" t="n">
        <v>4.1583333</v>
      </c>
      <c r="N2131" s="54" t="n">
        <v>0.0900000036</v>
      </c>
      <c r="O2131" s="54" t="n">
        <v>-3.9000001</v>
      </c>
      <c r="P2131" s="52" t="inlineStr">
        <is>
          <t>Gouraud</t>
        </is>
      </c>
      <c r="Q2131" s="52" t="inlineStr">
        <is>
          <t>Sand</t>
        </is>
      </c>
      <c r="R2131" s="54" t="n">
        <v>0.95</v>
      </c>
      <c r="S2131" s="54" t="n">
        <v>0</v>
      </c>
      <c r="T2131" s="54" t="n">
        <v>0.25</v>
      </c>
      <c r="U2131" s="54" t="n">
        <v>0</v>
      </c>
      <c r="V2131" s="52" t="inlineStr">
        <is>
          <t>No</t>
        </is>
      </c>
      <c r="W2131" s="52" t="inlineStr">
        <is>
          <t>No</t>
        </is>
      </c>
      <c r="X2131" s="52" t="inlineStr">
        <is>
          <t>-</t>
        </is>
      </c>
      <c r="Y2131" s="52" t="inlineStr">
        <is>
          <t>Sandbag</t>
        </is>
      </c>
    </row>
    <row r="2132" outlineLevel="1">
      <c r="A2132" s="52" t="inlineStr">
        <is>
          <t>BASE-755</t>
        </is>
      </c>
      <c r="B2132" s="52" t="inlineStr">
        <is>
          <t>Base</t>
        </is>
      </c>
      <c r="C2132" s="58" t="inlineStr">
        <is>
          <t>Cylinder</t>
        </is>
      </c>
      <c r="D2132" s="60" t="inlineStr">
        <is>
          <t>Sandbag</t>
        </is>
      </c>
      <c r="E2132" s="52" t="inlineStr">
        <is>
          <t>BASE-741</t>
        </is>
      </c>
      <c r="F2132" s="52" t="n">
        <v>2</v>
      </c>
      <c r="G2132" s="54" t="n">
        <v>0.25999999</v>
      </c>
      <c r="H2132" s="54" t="n">
        <v>0.170000002</v>
      </c>
      <c r="I2132" s="54" t="n">
        <v>0.5</v>
      </c>
      <c r="J2132" s="54" t="n">
        <v>0</v>
      </c>
      <c r="K2132" s="54" t="n">
        <v>90</v>
      </c>
      <c r="L2132" s="54" t="n">
        <v>0</v>
      </c>
      <c r="M2132" s="54" t="n">
        <v>4.67500019</v>
      </c>
      <c r="N2132" s="54" t="n">
        <v>0.0900000036</v>
      </c>
      <c r="O2132" s="54" t="n">
        <v>-3.9000001</v>
      </c>
      <c r="P2132" s="52" t="inlineStr">
        <is>
          <t>Gouraud</t>
        </is>
      </c>
      <c r="Q2132" s="52" t="inlineStr">
        <is>
          <t>Sand</t>
        </is>
      </c>
      <c r="R2132" s="54" t="n">
        <v>0.95</v>
      </c>
      <c r="S2132" s="54" t="n">
        <v>0</v>
      </c>
      <c r="T2132" s="54" t="n">
        <v>0.25</v>
      </c>
      <c r="U2132" s="54" t="n">
        <v>0</v>
      </c>
      <c r="V2132" s="52" t="inlineStr">
        <is>
          <t>No</t>
        </is>
      </c>
      <c r="W2132" s="52" t="inlineStr">
        <is>
          <t>No</t>
        </is>
      </c>
      <c r="X2132" s="52" t="inlineStr">
        <is>
          <t>-</t>
        </is>
      </c>
      <c r="Y2132" s="52" t="inlineStr">
        <is>
          <t>Sandbag</t>
        </is>
      </c>
    </row>
    <row r="2133" outlineLevel="1">
      <c r="A2133" s="52" t="inlineStr">
        <is>
          <t>BASE-756</t>
        </is>
      </c>
      <c r="B2133" s="52" t="inlineStr">
        <is>
          <t>Base</t>
        </is>
      </c>
      <c r="C2133" s="58" t="inlineStr">
        <is>
          <t>Cylinder</t>
        </is>
      </c>
      <c r="D2133" s="60" t="inlineStr">
        <is>
          <t>Sandbag</t>
        </is>
      </c>
      <c r="E2133" s="52" t="inlineStr">
        <is>
          <t>BASE-741</t>
        </is>
      </c>
      <c r="F2133" s="52" t="n">
        <v>2</v>
      </c>
      <c r="G2133" s="54" t="n">
        <v>0.25999999</v>
      </c>
      <c r="H2133" s="54" t="n">
        <v>0.170000002</v>
      </c>
      <c r="I2133" s="54" t="n">
        <v>0.5</v>
      </c>
      <c r="J2133" s="54" t="n">
        <v>0</v>
      </c>
      <c r="K2133" s="54" t="n">
        <v>90</v>
      </c>
      <c r="L2133" s="54" t="n">
        <v>0</v>
      </c>
      <c r="M2133" s="54" t="n">
        <v>5.1916666</v>
      </c>
      <c r="N2133" s="54" t="n">
        <v>0.0900000036</v>
      </c>
      <c r="O2133" s="54" t="n">
        <v>-3.9000001</v>
      </c>
      <c r="P2133" s="52" t="inlineStr">
        <is>
          <t>Gouraud</t>
        </is>
      </c>
      <c r="Q2133" s="52" t="inlineStr">
        <is>
          <t>Sand</t>
        </is>
      </c>
      <c r="R2133" s="54" t="n">
        <v>0.95</v>
      </c>
      <c r="S2133" s="54" t="n">
        <v>0</v>
      </c>
      <c r="T2133" s="54" t="n">
        <v>0.25</v>
      </c>
      <c r="U2133" s="54" t="n">
        <v>0</v>
      </c>
      <c r="V2133" s="52" t="inlineStr">
        <is>
          <t>No</t>
        </is>
      </c>
      <c r="W2133" s="52" t="inlineStr">
        <is>
          <t>No</t>
        </is>
      </c>
      <c r="X2133" s="52" t="inlineStr">
        <is>
          <t>-</t>
        </is>
      </c>
      <c r="Y2133" s="52" t="inlineStr">
        <is>
          <t>Sandbag</t>
        </is>
      </c>
    </row>
    <row r="2134" outlineLevel="1">
      <c r="A2134" s="52" t="inlineStr">
        <is>
          <t>BASE-757</t>
        </is>
      </c>
      <c r="B2134" s="52" t="inlineStr">
        <is>
          <t>Base</t>
        </is>
      </c>
      <c r="C2134" s="58" t="inlineStr">
        <is>
          <t>Cylinder</t>
        </is>
      </c>
      <c r="D2134" s="60" t="inlineStr">
        <is>
          <t>Sandbag</t>
        </is>
      </c>
      <c r="E2134" s="52" t="inlineStr">
        <is>
          <t>BASE-741</t>
        </is>
      </c>
      <c r="F2134" s="52" t="n">
        <v>2</v>
      </c>
      <c r="G2134" s="54" t="n">
        <v>0.25999999</v>
      </c>
      <c r="H2134" s="54" t="n">
        <v>0.170000002</v>
      </c>
      <c r="I2134" s="54" t="n">
        <v>0.5</v>
      </c>
      <c r="J2134" s="54" t="n">
        <v>0</v>
      </c>
      <c r="K2134" s="54" t="n">
        <v>90</v>
      </c>
      <c r="L2134" s="54" t="n">
        <v>0</v>
      </c>
      <c r="M2134" s="54" t="n">
        <v>5.70833349</v>
      </c>
      <c r="N2134" s="54" t="n">
        <v>0.0900000036</v>
      </c>
      <c r="O2134" s="54" t="n">
        <v>-3.9000001</v>
      </c>
      <c r="P2134" s="52" t="inlineStr">
        <is>
          <t>Gouraud</t>
        </is>
      </c>
      <c r="Q2134" s="52" t="inlineStr">
        <is>
          <t>Sand</t>
        </is>
      </c>
      <c r="R2134" s="54" t="n">
        <v>0.95</v>
      </c>
      <c r="S2134" s="54" t="n">
        <v>0</v>
      </c>
      <c r="T2134" s="54" t="n">
        <v>0.25</v>
      </c>
      <c r="U2134" s="54" t="n">
        <v>0</v>
      </c>
      <c r="V2134" s="52" t="inlineStr">
        <is>
          <t>No</t>
        </is>
      </c>
      <c r="W2134" s="52" t="inlineStr">
        <is>
          <t>No</t>
        </is>
      </c>
      <c r="X2134" s="52" t="inlineStr">
        <is>
          <t>-</t>
        </is>
      </c>
      <c r="Y2134" s="52" t="inlineStr">
        <is>
          <t>Sandbag</t>
        </is>
      </c>
    </row>
    <row r="2135" outlineLevel="1">
      <c r="A2135" s="52" t="inlineStr">
        <is>
          <t>BASE-758</t>
        </is>
      </c>
      <c r="B2135" s="52" t="inlineStr">
        <is>
          <t>Base</t>
        </is>
      </c>
      <c r="C2135" s="58" t="inlineStr">
        <is>
          <t>Cylinder</t>
        </is>
      </c>
      <c r="D2135" s="60" t="inlineStr">
        <is>
          <t>Sandbag</t>
        </is>
      </c>
      <c r="E2135" s="52" t="inlineStr">
        <is>
          <t>BASE-741</t>
        </is>
      </c>
      <c r="F2135" s="52" t="n">
        <v>2</v>
      </c>
      <c r="G2135" s="54" t="n">
        <v>0.25999999</v>
      </c>
      <c r="H2135" s="54" t="n">
        <v>0.170000002</v>
      </c>
      <c r="I2135" s="54" t="n">
        <v>0.5</v>
      </c>
      <c r="J2135" s="54" t="n">
        <v>0</v>
      </c>
      <c r="K2135" s="54" t="n">
        <v>90</v>
      </c>
      <c r="L2135" s="54" t="n">
        <v>0</v>
      </c>
      <c r="M2135" s="54" t="n">
        <v>6.2249999</v>
      </c>
      <c r="N2135" s="54" t="n">
        <v>0.0900000036</v>
      </c>
      <c r="O2135" s="54" t="n">
        <v>-3.9000001</v>
      </c>
      <c r="P2135" s="52" t="inlineStr">
        <is>
          <t>Gouraud</t>
        </is>
      </c>
      <c r="Q2135" s="52" t="inlineStr">
        <is>
          <t>Sand</t>
        </is>
      </c>
      <c r="R2135" s="54" t="n">
        <v>0.95</v>
      </c>
      <c r="S2135" s="54" t="n">
        <v>0</v>
      </c>
      <c r="T2135" s="54" t="n">
        <v>0.25</v>
      </c>
      <c r="U2135" s="54" t="n">
        <v>0</v>
      </c>
      <c r="V2135" s="52" t="inlineStr">
        <is>
          <t>No</t>
        </is>
      </c>
      <c r="W2135" s="52" t="inlineStr">
        <is>
          <t>No</t>
        </is>
      </c>
      <c r="X2135" s="52" t="inlineStr">
        <is>
          <t>-</t>
        </is>
      </c>
      <c r="Y2135" s="52" t="inlineStr">
        <is>
          <t>Sandbag</t>
        </is>
      </c>
    </row>
    <row r="2136" outlineLevel="1">
      <c r="A2136" s="52" t="inlineStr">
        <is>
          <t>BASE-759</t>
        </is>
      </c>
      <c r="B2136" s="52" t="inlineStr">
        <is>
          <t>Base</t>
        </is>
      </c>
      <c r="C2136" s="58" t="inlineStr">
        <is>
          <t>Cylinder</t>
        </is>
      </c>
      <c r="D2136" s="60" t="inlineStr">
        <is>
          <t>Sandbag</t>
        </is>
      </c>
      <c r="E2136" s="52" t="inlineStr">
        <is>
          <t>BASE-741</t>
        </is>
      </c>
      <c r="F2136" s="52" t="n">
        <v>2</v>
      </c>
      <c r="G2136" s="54" t="n">
        <v>0.25999999</v>
      </c>
      <c r="H2136" s="54" t="n">
        <v>0.170000002</v>
      </c>
      <c r="I2136" s="54" t="n">
        <v>0.5</v>
      </c>
      <c r="J2136" s="54" t="n">
        <v>0</v>
      </c>
      <c r="K2136" s="54" t="n">
        <v>90</v>
      </c>
      <c r="L2136" s="54" t="n">
        <v>0</v>
      </c>
      <c r="M2136" s="54" t="n">
        <v>6.74166679</v>
      </c>
      <c r="N2136" s="54" t="n">
        <v>0.0900000036</v>
      </c>
      <c r="O2136" s="54" t="n">
        <v>-3.9000001</v>
      </c>
      <c r="P2136" s="52" t="inlineStr">
        <is>
          <t>Gouraud</t>
        </is>
      </c>
      <c r="Q2136" s="52" t="inlineStr">
        <is>
          <t>Sand</t>
        </is>
      </c>
      <c r="R2136" s="54" t="n">
        <v>0.95</v>
      </c>
      <c r="S2136" s="54" t="n">
        <v>0</v>
      </c>
      <c r="T2136" s="54" t="n">
        <v>0.25</v>
      </c>
      <c r="U2136" s="54" t="n">
        <v>0</v>
      </c>
      <c r="V2136" s="52" t="inlineStr">
        <is>
          <t>No</t>
        </is>
      </c>
      <c r="W2136" s="52" t="inlineStr">
        <is>
          <t>No</t>
        </is>
      </c>
      <c r="X2136" s="52" t="inlineStr">
        <is>
          <t>-</t>
        </is>
      </c>
      <c r="Y2136" s="52" t="inlineStr">
        <is>
          <t>Sandbag</t>
        </is>
      </c>
    </row>
    <row r="2137" outlineLevel="1">
      <c r="A2137" s="52" t="inlineStr">
        <is>
          <t>BASE-760</t>
        </is>
      </c>
      <c r="B2137" s="52" t="inlineStr">
        <is>
          <t>Base</t>
        </is>
      </c>
      <c r="C2137" s="58" t="inlineStr">
        <is>
          <t>Cylinder</t>
        </is>
      </c>
      <c r="D2137" s="60" t="inlineStr">
        <is>
          <t>Sandbag</t>
        </is>
      </c>
      <c r="E2137" s="52" t="inlineStr">
        <is>
          <t>BASE-741</t>
        </is>
      </c>
      <c r="F2137" s="52" t="n">
        <v>2</v>
      </c>
      <c r="G2137" s="54" t="n">
        <v>0.25999999</v>
      </c>
      <c r="H2137" s="54" t="n">
        <v>0.170000002</v>
      </c>
      <c r="I2137" s="54" t="n">
        <v>0.5</v>
      </c>
      <c r="J2137" s="54" t="n">
        <v>0</v>
      </c>
      <c r="K2137" s="54" t="n">
        <v>90</v>
      </c>
      <c r="L2137" s="54" t="n">
        <v>0</v>
      </c>
      <c r="M2137" s="54" t="n">
        <v>4.41666698</v>
      </c>
      <c r="N2137" s="54" t="n">
        <v>0.24000001</v>
      </c>
      <c r="O2137" s="54" t="n">
        <v>-3.9000001</v>
      </c>
      <c r="P2137" s="52" t="inlineStr">
        <is>
          <t>Gouraud</t>
        </is>
      </c>
      <c r="Q2137" s="52" t="inlineStr">
        <is>
          <t>Sand</t>
        </is>
      </c>
      <c r="R2137" s="54" t="n">
        <v>0.95</v>
      </c>
      <c r="S2137" s="54" t="n">
        <v>0</v>
      </c>
      <c r="T2137" s="54" t="n">
        <v>0.25</v>
      </c>
      <c r="U2137" s="54" t="n">
        <v>0</v>
      </c>
      <c r="V2137" s="52" t="inlineStr">
        <is>
          <t>No</t>
        </is>
      </c>
      <c r="W2137" s="52" t="inlineStr">
        <is>
          <t>No</t>
        </is>
      </c>
      <c r="X2137" s="52" t="inlineStr">
        <is>
          <t>-</t>
        </is>
      </c>
      <c r="Y2137" s="52" t="inlineStr">
        <is>
          <t>Sandbag</t>
        </is>
      </c>
    </row>
    <row r="2138" outlineLevel="1">
      <c r="A2138" s="52" t="inlineStr">
        <is>
          <t>BASE-761</t>
        </is>
      </c>
      <c r="B2138" s="52" t="inlineStr">
        <is>
          <t>Base</t>
        </is>
      </c>
      <c r="C2138" s="58" t="inlineStr">
        <is>
          <t>Cylinder</t>
        </is>
      </c>
      <c r="D2138" s="60" t="inlineStr">
        <is>
          <t>Sandbag</t>
        </is>
      </c>
      <c r="E2138" s="52" t="inlineStr">
        <is>
          <t>BASE-741</t>
        </is>
      </c>
      <c r="F2138" s="52" t="n">
        <v>2</v>
      </c>
      <c r="G2138" s="54" t="n">
        <v>0.25999999</v>
      </c>
      <c r="H2138" s="54" t="n">
        <v>0.170000002</v>
      </c>
      <c r="I2138" s="54" t="n">
        <v>0.5</v>
      </c>
      <c r="J2138" s="54" t="n">
        <v>0</v>
      </c>
      <c r="K2138" s="54" t="n">
        <v>90</v>
      </c>
      <c r="L2138" s="54" t="n">
        <v>0</v>
      </c>
      <c r="M2138" s="54" t="n">
        <v>4.9333334</v>
      </c>
      <c r="N2138" s="54" t="n">
        <v>0.24000001</v>
      </c>
      <c r="O2138" s="54" t="n">
        <v>-3.9000001</v>
      </c>
      <c r="P2138" s="52" t="inlineStr">
        <is>
          <t>Gouraud</t>
        </is>
      </c>
      <c r="Q2138" s="52" t="inlineStr">
        <is>
          <t>Sand</t>
        </is>
      </c>
      <c r="R2138" s="54" t="n">
        <v>0.95</v>
      </c>
      <c r="S2138" s="54" t="n">
        <v>0</v>
      </c>
      <c r="T2138" s="54" t="n">
        <v>0.25</v>
      </c>
      <c r="U2138" s="54" t="n">
        <v>0</v>
      </c>
      <c r="V2138" s="52" t="inlineStr">
        <is>
          <t>No</t>
        </is>
      </c>
      <c r="W2138" s="52" t="inlineStr">
        <is>
          <t>No</t>
        </is>
      </c>
      <c r="X2138" s="52" t="inlineStr">
        <is>
          <t>-</t>
        </is>
      </c>
      <c r="Y2138" s="52" t="inlineStr">
        <is>
          <t>Sandbag</t>
        </is>
      </c>
    </row>
    <row r="2139" outlineLevel="1">
      <c r="A2139" s="52" t="inlineStr">
        <is>
          <t>BASE-762</t>
        </is>
      </c>
      <c r="B2139" s="52" t="inlineStr">
        <is>
          <t>Base</t>
        </is>
      </c>
      <c r="C2139" s="58" t="inlineStr">
        <is>
          <t>Cylinder</t>
        </is>
      </c>
      <c r="D2139" s="60" t="inlineStr">
        <is>
          <t>Sandbag</t>
        </is>
      </c>
      <c r="E2139" s="52" t="inlineStr">
        <is>
          <t>BASE-741</t>
        </is>
      </c>
      <c r="F2139" s="52" t="n">
        <v>2</v>
      </c>
      <c r="G2139" s="54" t="n">
        <v>0.25999999</v>
      </c>
      <c r="H2139" s="54" t="n">
        <v>0.170000002</v>
      </c>
      <c r="I2139" s="54" t="n">
        <v>0.5</v>
      </c>
      <c r="J2139" s="54" t="n">
        <v>0</v>
      </c>
      <c r="K2139" s="54" t="n">
        <v>90</v>
      </c>
      <c r="L2139" s="54" t="n">
        <v>0</v>
      </c>
      <c r="M2139" s="54" t="n">
        <v>5.44999981</v>
      </c>
      <c r="N2139" s="54" t="n">
        <v>0.24000001</v>
      </c>
      <c r="O2139" s="54" t="n">
        <v>-3.9000001</v>
      </c>
      <c r="P2139" s="52" t="inlineStr">
        <is>
          <t>Gouraud</t>
        </is>
      </c>
      <c r="Q2139" s="52" t="inlineStr">
        <is>
          <t>Sand</t>
        </is>
      </c>
      <c r="R2139" s="54" t="n">
        <v>0.95</v>
      </c>
      <c r="S2139" s="54" t="n">
        <v>0</v>
      </c>
      <c r="T2139" s="54" t="n">
        <v>0.25</v>
      </c>
      <c r="U2139" s="54" t="n">
        <v>0</v>
      </c>
      <c r="V2139" s="52" t="inlineStr">
        <is>
          <t>No</t>
        </is>
      </c>
      <c r="W2139" s="52" t="inlineStr">
        <is>
          <t>No</t>
        </is>
      </c>
      <c r="X2139" s="52" t="inlineStr">
        <is>
          <t>-</t>
        </is>
      </c>
      <c r="Y2139" s="52" t="inlineStr">
        <is>
          <t>Sandbag</t>
        </is>
      </c>
    </row>
    <row r="2140" outlineLevel="1">
      <c r="A2140" s="52" t="inlineStr">
        <is>
          <t>BASE-763</t>
        </is>
      </c>
      <c r="B2140" s="52" t="inlineStr">
        <is>
          <t>Base</t>
        </is>
      </c>
      <c r="C2140" s="58" t="inlineStr">
        <is>
          <t>Cylinder</t>
        </is>
      </c>
      <c r="D2140" s="60" t="inlineStr">
        <is>
          <t>Sandbag</t>
        </is>
      </c>
      <c r="E2140" s="52" t="inlineStr">
        <is>
          <t>BASE-741</t>
        </is>
      </c>
      <c r="F2140" s="52" t="n">
        <v>2</v>
      </c>
      <c r="G2140" s="54" t="n">
        <v>0.25999999</v>
      </c>
      <c r="H2140" s="54" t="n">
        <v>0.170000002</v>
      </c>
      <c r="I2140" s="54" t="n">
        <v>0.5</v>
      </c>
      <c r="J2140" s="54" t="n">
        <v>0</v>
      </c>
      <c r="K2140" s="54" t="n">
        <v>90</v>
      </c>
      <c r="L2140" s="54" t="n">
        <v>0</v>
      </c>
      <c r="M2140" s="54" t="n">
        <v>5.9666667</v>
      </c>
      <c r="N2140" s="54" t="n">
        <v>0.24000001</v>
      </c>
      <c r="O2140" s="54" t="n">
        <v>-3.9000001</v>
      </c>
      <c r="P2140" s="52" t="inlineStr">
        <is>
          <t>Gouraud</t>
        </is>
      </c>
      <c r="Q2140" s="52" t="inlineStr">
        <is>
          <t>Sand</t>
        </is>
      </c>
      <c r="R2140" s="54" t="n">
        <v>0.95</v>
      </c>
      <c r="S2140" s="54" t="n">
        <v>0</v>
      </c>
      <c r="T2140" s="54" t="n">
        <v>0.25</v>
      </c>
      <c r="U2140" s="54" t="n">
        <v>0</v>
      </c>
      <c r="V2140" s="52" t="inlineStr">
        <is>
          <t>No</t>
        </is>
      </c>
      <c r="W2140" s="52" t="inlineStr">
        <is>
          <t>No</t>
        </is>
      </c>
      <c r="X2140" s="52" t="inlineStr">
        <is>
          <t>-</t>
        </is>
      </c>
      <c r="Y2140" s="52" t="inlineStr">
        <is>
          <t>Sandbag</t>
        </is>
      </c>
    </row>
    <row r="2141" outlineLevel="1">
      <c r="A2141" s="52" t="inlineStr">
        <is>
          <t>BASE-764</t>
        </is>
      </c>
      <c r="B2141" s="52" t="inlineStr">
        <is>
          <t>Base</t>
        </is>
      </c>
      <c r="C2141" s="58" t="inlineStr">
        <is>
          <t>Cylinder</t>
        </is>
      </c>
      <c r="D2141" s="60" t="inlineStr">
        <is>
          <t>Sandbag</t>
        </is>
      </c>
      <c r="E2141" s="52" t="inlineStr">
        <is>
          <t>BASE-741</t>
        </is>
      </c>
      <c r="F2141" s="52" t="n">
        <v>2</v>
      </c>
      <c r="G2141" s="54" t="n">
        <v>0.25999999</v>
      </c>
      <c r="H2141" s="54" t="n">
        <v>0.170000002</v>
      </c>
      <c r="I2141" s="54" t="n">
        <v>0.5</v>
      </c>
      <c r="J2141" s="54" t="n">
        <v>0</v>
      </c>
      <c r="K2141" s="54" t="n">
        <v>90</v>
      </c>
      <c r="L2141" s="54" t="n">
        <v>0</v>
      </c>
      <c r="M2141" s="54" t="n">
        <v>6.48333311</v>
      </c>
      <c r="N2141" s="54" t="n">
        <v>0.24000001</v>
      </c>
      <c r="O2141" s="54" t="n">
        <v>-3.9000001</v>
      </c>
      <c r="P2141" s="52" t="inlineStr">
        <is>
          <t>Gouraud</t>
        </is>
      </c>
      <c r="Q2141" s="52" t="inlineStr">
        <is>
          <t>Sand</t>
        </is>
      </c>
      <c r="R2141" s="54" t="n">
        <v>0.95</v>
      </c>
      <c r="S2141" s="54" t="n">
        <v>0</v>
      </c>
      <c r="T2141" s="54" t="n">
        <v>0.25</v>
      </c>
      <c r="U2141" s="54" t="n">
        <v>0</v>
      </c>
      <c r="V2141" s="52" t="inlineStr">
        <is>
          <t>No</t>
        </is>
      </c>
      <c r="W2141" s="52" t="inlineStr">
        <is>
          <t>No</t>
        </is>
      </c>
      <c r="X2141" s="52" t="inlineStr">
        <is>
          <t>-</t>
        </is>
      </c>
      <c r="Y2141" s="52" t="inlineStr">
        <is>
          <t>Sandbag</t>
        </is>
      </c>
    </row>
    <row r="2142" outlineLevel="1">
      <c r="A2142" s="52" t="inlineStr">
        <is>
          <t>BASE-765</t>
        </is>
      </c>
      <c r="B2142" s="52" t="inlineStr">
        <is>
          <t>Base</t>
        </is>
      </c>
      <c r="C2142" s="58" t="inlineStr">
        <is>
          <t>Cylinder</t>
        </is>
      </c>
      <c r="D2142" s="60" t="inlineStr">
        <is>
          <t>Sandbag</t>
        </is>
      </c>
      <c r="E2142" s="52" t="inlineStr">
        <is>
          <t>BASE-741</t>
        </is>
      </c>
      <c r="F2142" s="52" t="n">
        <v>2</v>
      </c>
      <c r="G2142" s="54" t="n">
        <v>0.25999999</v>
      </c>
      <c r="H2142" s="54" t="n">
        <v>0.170000002</v>
      </c>
      <c r="I2142" s="54" t="n">
        <v>0.5</v>
      </c>
      <c r="J2142" s="54" t="n">
        <v>0</v>
      </c>
      <c r="K2142" s="54" t="n">
        <v>90</v>
      </c>
      <c r="L2142" s="54" t="n">
        <v>0</v>
      </c>
      <c r="M2142" s="54" t="n">
        <v>4.1583333</v>
      </c>
      <c r="N2142" s="54" t="n">
        <v>0.390000015</v>
      </c>
      <c r="O2142" s="54" t="n">
        <v>-3.9000001</v>
      </c>
      <c r="P2142" s="52" t="inlineStr">
        <is>
          <t>Gouraud</t>
        </is>
      </c>
      <c r="Q2142" s="52" t="inlineStr">
        <is>
          <t>Sand</t>
        </is>
      </c>
      <c r="R2142" s="54" t="n">
        <v>0.95</v>
      </c>
      <c r="S2142" s="54" t="n">
        <v>0</v>
      </c>
      <c r="T2142" s="54" t="n">
        <v>0.25</v>
      </c>
      <c r="U2142" s="54" t="n">
        <v>0</v>
      </c>
      <c r="V2142" s="52" t="inlineStr">
        <is>
          <t>No</t>
        </is>
      </c>
      <c r="W2142" s="52" t="inlineStr">
        <is>
          <t>No</t>
        </is>
      </c>
      <c r="X2142" s="52" t="inlineStr">
        <is>
          <t>-</t>
        </is>
      </c>
      <c r="Y2142" s="52" t="inlineStr">
        <is>
          <t>Sandbag</t>
        </is>
      </c>
    </row>
    <row r="2143" outlineLevel="1">
      <c r="A2143" s="52" t="inlineStr">
        <is>
          <t>BASE-766</t>
        </is>
      </c>
      <c r="B2143" s="52" t="inlineStr">
        <is>
          <t>Base</t>
        </is>
      </c>
      <c r="C2143" s="58" t="inlineStr">
        <is>
          <t>Cylinder</t>
        </is>
      </c>
      <c r="D2143" s="60" t="inlineStr">
        <is>
          <t>Sandbag</t>
        </is>
      </c>
      <c r="E2143" s="52" t="inlineStr">
        <is>
          <t>BASE-741</t>
        </is>
      </c>
      <c r="F2143" s="52" t="n">
        <v>2</v>
      </c>
      <c r="G2143" s="54" t="n">
        <v>0.25999999</v>
      </c>
      <c r="H2143" s="54" t="n">
        <v>0.170000002</v>
      </c>
      <c r="I2143" s="54" t="n">
        <v>0.5</v>
      </c>
      <c r="J2143" s="54" t="n">
        <v>0</v>
      </c>
      <c r="K2143" s="54" t="n">
        <v>90</v>
      </c>
      <c r="L2143" s="54" t="n">
        <v>0</v>
      </c>
      <c r="M2143" s="54" t="n">
        <v>4.67500019</v>
      </c>
      <c r="N2143" s="54" t="n">
        <v>0.390000015</v>
      </c>
      <c r="O2143" s="54" t="n">
        <v>-3.9000001</v>
      </c>
      <c r="P2143" s="52" t="inlineStr">
        <is>
          <t>Gouraud</t>
        </is>
      </c>
      <c r="Q2143" s="52" t="inlineStr">
        <is>
          <t>Sand</t>
        </is>
      </c>
      <c r="R2143" s="54" t="n">
        <v>0.95</v>
      </c>
      <c r="S2143" s="54" t="n">
        <v>0</v>
      </c>
      <c r="T2143" s="54" t="n">
        <v>0.25</v>
      </c>
      <c r="U2143" s="54" t="n">
        <v>0</v>
      </c>
      <c r="V2143" s="52" t="inlineStr">
        <is>
          <t>No</t>
        </is>
      </c>
      <c r="W2143" s="52" t="inlineStr">
        <is>
          <t>No</t>
        </is>
      </c>
      <c r="X2143" s="52" t="inlineStr">
        <is>
          <t>-</t>
        </is>
      </c>
      <c r="Y2143" s="52" t="inlineStr">
        <is>
          <t>Sandbag</t>
        </is>
      </c>
    </row>
    <row r="2144" outlineLevel="1">
      <c r="A2144" s="52" t="inlineStr">
        <is>
          <t>BASE-767</t>
        </is>
      </c>
      <c r="B2144" s="52" t="inlineStr">
        <is>
          <t>Base</t>
        </is>
      </c>
      <c r="C2144" s="58" t="inlineStr">
        <is>
          <t>Cylinder</t>
        </is>
      </c>
      <c r="D2144" s="60" t="inlineStr">
        <is>
          <t>Sandbag</t>
        </is>
      </c>
      <c r="E2144" s="52" t="inlineStr">
        <is>
          <t>BASE-741</t>
        </is>
      </c>
      <c r="F2144" s="52" t="n">
        <v>2</v>
      </c>
      <c r="G2144" s="54" t="n">
        <v>0.25999999</v>
      </c>
      <c r="H2144" s="54" t="n">
        <v>0.170000002</v>
      </c>
      <c r="I2144" s="54" t="n">
        <v>0.5</v>
      </c>
      <c r="J2144" s="54" t="n">
        <v>0</v>
      </c>
      <c r="K2144" s="54" t="n">
        <v>90</v>
      </c>
      <c r="L2144" s="54" t="n">
        <v>0</v>
      </c>
      <c r="M2144" s="54" t="n">
        <v>5.1916666</v>
      </c>
      <c r="N2144" s="54" t="n">
        <v>0.390000015</v>
      </c>
      <c r="O2144" s="54" t="n">
        <v>-3.9000001</v>
      </c>
      <c r="P2144" s="52" t="inlineStr">
        <is>
          <t>Gouraud</t>
        </is>
      </c>
      <c r="Q2144" s="52" t="inlineStr">
        <is>
          <t>Sand</t>
        </is>
      </c>
      <c r="R2144" s="54" t="n">
        <v>0.95</v>
      </c>
      <c r="S2144" s="54" t="n">
        <v>0</v>
      </c>
      <c r="T2144" s="54" t="n">
        <v>0.25</v>
      </c>
      <c r="U2144" s="54" t="n">
        <v>0</v>
      </c>
      <c r="V2144" s="52" t="inlineStr">
        <is>
          <t>No</t>
        </is>
      </c>
      <c r="W2144" s="52" t="inlineStr">
        <is>
          <t>No</t>
        </is>
      </c>
      <c r="X2144" s="52" t="inlineStr">
        <is>
          <t>-</t>
        </is>
      </c>
      <c r="Y2144" s="52" t="inlineStr">
        <is>
          <t>Sandbag</t>
        </is>
      </c>
    </row>
    <row r="2145" outlineLevel="1">
      <c r="A2145" s="52" t="inlineStr">
        <is>
          <t>BASE-768</t>
        </is>
      </c>
      <c r="B2145" s="52" t="inlineStr">
        <is>
          <t>Base</t>
        </is>
      </c>
      <c r="C2145" s="58" t="inlineStr">
        <is>
          <t>Cylinder</t>
        </is>
      </c>
      <c r="D2145" s="60" t="inlineStr">
        <is>
          <t>Sandbag</t>
        </is>
      </c>
      <c r="E2145" s="52" t="inlineStr">
        <is>
          <t>BASE-741</t>
        </is>
      </c>
      <c r="F2145" s="52" t="n">
        <v>2</v>
      </c>
      <c r="G2145" s="54" t="n">
        <v>0.25999999</v>
      </c>
      <c r="H2145" s="54" t="n">
        <v>0.170000002</v>
      </c>
      <c r="I2145" s="54" t="n">
        <v>0.5</v>
      </c>
      <c r="J2145" s="54" t="n">
        <v>0</v>
      </c>
      <c r="K2145" s="54" t="n">
        <v>90</v>
      </c>
      <c r="L2145" s="54" t="n">
        <v>0</v>
      </c>
      <c r="M2145" s="54" t="n">
        <v>5.70833349</v>
      </c>
      <c r="N2145" s="54" t="n">
        <v>0.390000015</v>
      </c>
      <c r="O2145" s="54" t="n">
        <v>-3.9000001</v>
      </c>
      <c r="P2145" s="52" t="inlineStr">
        <is>
          <t>Gouraud</t>
        </is>
      </c>
      <c r="Q2145" s="52" t="inlineStr">
        <is>
          <t>Sand</t>
        </is>
      </c>
      <c r="R2145" s="54" t="n">
        <v>0.95</v>
      </c>
      <c r="S2145" s="54" t="n">
        <v>0</v>
      </c>
      <c r="T2145" s="54" t="n">
        <v>0.25</v>
      </c>
      <c r="U2145" s="54" t="n">
        <v>0</v>
      </c>
      <c r="V2145" s="52" t="inlineStr">
        <is>
          <t>No</t>
        </is>
      </c>
      <c r="W2145" s="52" t="inlineStr">
        <is>
          <t>No</t>
        </is>
      </c>
      <c r="X2145" s="52" t="inlineStr">
        <is>
          <t>-</t>
        </is>
      </c>
      <c r="Y2145" s="52" t="inlineStr">
        <is>
          <t>Sandbag</t>
        </is>
      </c>
    </row>
    <row r="2146" outlineLevel="1">
      <c r="A2146" s="52" t="inlineStr">
        <is>
          <t>BASE-769</t>
        </is>
      </c>
      <c r="B2146" s="52" t="inlineStr">
        <is>
          <t>Base</t>
        </is>
      </c>
      <c r="C2146" s="58" t="inlineStr">
        <is>
          <t>Cylinder</t>
        </is>
      </c>
      <c r="D2146" s="60" t="inlineStr">
        <is>
          <t>Sandbag</t>
        </is>
      </c>
      <c r="E2146" s="52" t="inlineStr">
        <is>
          <t>BASE-741</t>
        </is>
      </c>
      <c r="F2146" s="52" t="n">
        <v>2</v>
      </c>
      <c r="G2146" s="54" t="n">
        <v>0.25999999</v>
      </c>
      <c r="H2146" s="54" t="n">
        <v>0.170000002</v>
      </c>
      <c r="I2146" s="54" t="n">
        <v>0.5</v>
      </c>
      <c r="J2146" s="54" t="n">
        <v>0</v>
      </c>
      <c r="K2146" s="54" t="n">
        <v>90</v>
      </c>
      <c r="L2146" s="54" t="n">
        <v>0</v>
      </c>
      <c r="M2146" s="54" t="n">
        <v>6.2249999</v>
      </c>
      <c r="N2146" s="54" t="n">
        <v>0.390000015</v>
      </c>
      <c r="O2146" s="54" t="n">
        <v>-3.9000001</v>
      </c>
      <c r="P2146" s="52" t="inlineStr">
        <is>
          <t>Gouraud</t>
        </is>
      </c>
      <c r="Q2146" s="52" t="inlineStr">
        <is>
          <t>Sand</t>
        </is>
      </c>
      <c r="R2146" s="54" t="n">
        <v>0.95</v>
      </c>
      <c r="S2146" s="54" t="n">
        <v>0</v>
      </c>
      <c r="T2146" s="54" t="n">
        <v>0.25</v>
      </c>
      <c r="U2146" s="54" t="n">
        <v>0</v>
      </c>
      <c r="V2146" s="52" t="inlineStr">
        <is>
          <t>No</t>
        </is>
      </c>
      <c r="W2146" s="52" t="inlineStr">
        <is>
          <t>No</t>
        </is>
      </c>
      <c r="X2146" s="52" t="inlineStr">
        <is>
          <t>-</t>
        </is>
      </c>
      <c r="Y2146" s="52" t="inlineStr">
        <is>
          <t>Sandbag</t>
        </is>
      </c>
    </row>
    <row r="2147" outlineLevel="1">
      <c r="A2147" s="52" t="inlineStr">
        <is>
          <t>BASE-770</t>
        </is>
      </c>
      <c r="B2147" s="52" t="inlineStr">
        <is>
          <t>Base</t>
        </is>
      </c>
      <c r="C2147" s="58" t="inlineStr">
        <is>
          <t>Cylinder</t>
        </is>
      </c>
      <c r="D2147" s="60" t="inlineStr">
        <is>
          <t>Sandbag</t>
        </is>
      </c>
      <c r="E2147" s="52" t="inlineStr">
        <is>
          <t>BASE-741</t>
        </is>
      </c>
      <c r="F2147" s="52" t="n">
        <v>2</v>
      </c>
      <c r="G2147" s="54" t="n">
        <v>0.25999999</v>
      </c>
      <c r="H2147" s="54" t="n">
        <v>0.170000002</v>
      </c>
      <c r="I2147" s="54" t="n">
        <v>0.5</v>
      </c>
      <c r="J2147" s="54" t="n">
        <v>0</v>
      </c>
      <c r="K2147" s="54" t="n">
        <v>90</v>
      </c>
      <c r="L2147" s="54" t="n">
        <v>0</v>
      </c>
      <c r="M2147" s="54" t="n">
        <v>6.74166679</v>
      </c>
      <c r="N2147" s="54" t="n">
        <v>0.390000015</v>
      </c>
      <c r="O2147" s="54" t="n">
        <v>-3.9000001</v>
      </c>
      <c r="P2147" s="52" t="inlineStr">
        <is>
          <t>Gouraud</t>
        </is>
      </c>
      <c r="Q2147" s="52" t="inlineStr">
        <is>
          <t>Sand</t>
        </is>
      </c>
      <c r="R2147" s="54" t="n">
        <v>0.95</v>
      </c>
      <c r="S2147" s="54" t="n">
        <v>0</v>
      </c>
      <c r="T2147" s="54" t="n">
        <v>0.25</v>
      </c>
      <c r="U2147" s="54" t="n">
        <v>0</v>
      </c>
      <c r="V2147" s="52" t="inlineStr">
        <is>
          <t>No</t>
        </is>
      </c>
      <c r="W2147" s="52" t="inlineStr">
        <is>
          <t>No</t>
        </is>
      </c>
      <c r="X2147" s="52" t="inlineStr">
        <is>
          <t>-</t>
        </is>
      </c>
      <c r="Y2147" s="52" t="inlineStr">
        <is>
          <t>Sandbag</t>
        </is>
      </c>
    </row>
    <row r="2148" outlineLevel="1">
      <c r="A2148" s="52" t="inlineStr">
        <is>
          <t>BASE-771</t>
        </is>
      </c>
      <c r="B2148" s="52" t="inlineStr">
        <is>
          <t>Base</t>
        </is>
      </c>
      <c r="C2148" s="58" t="inlineStr">
        <is>
          <t>Cylinder</t>
        </is>
      </c>
      <c r="D2148" s="60" t="inlineStr">
        <is>
          <t>Sandbag</t>
        </is>
      </c>
      <c r="E2148" s="52" t="inlineStr">
        <is>
          <t>BASE-741</t>
        </is>
      </c>
      <c r="F2148" s="52" t="n">
        <v>2</v>
      </c>
      <c r="G2148" s="54" t="n">
        <v>0.25999999</v>
      </c>
      <c r="H2148" s="54" t="n">
        <v>0.170000002</v>
      </c>
      <c r="I2148" s="54" t="n">
        <v>0.5</v>
      </c>
      <c r="J2148" s="54" t="n">
        <v>0</v>
      </c>
      <c r="K2148" s="54" t="n">
        <v>0</v>
      </c>
      <c r="L2148" s="54" t="n">
        <v>0</v>
      </c>
      <c r="M2148" s="54" t="n">
        <v>7</v>
      </c>
      <c r="N2148" s="54" t="n">
        <v>0.0900000036</v>
      </c>
      <c r="O2148" s="54" t="n">
        <v>-3.6583333</v>
      </c>
      <c r="P2148" s="52" t="inlineStr">
        <is>
          <t>Gouraud</t>
        </is>
      </c>
      <c r="Q2148" s="52" t="inlineStr">
        <is>
          <t>Sand</t>
        </is>
      </c>
      <c r="R2148" s="54" t="n">
        <v>0.95</v>
      </c>
      <c r="S2148" s="54" t="n">
        <v>0</v>
      </c>
      <c r="T2148" s="54" t="n">
        <v>0.25</v>
      </c>
      <c r="U2148" s="54" t="n">
        <v>0</v>
      </c>
      <c r="V2148" s="52" t="inlineStr">
        <is>
          <t>No</t>
        </is>
      </c>
      <c r="W2148" s="52" t="inlineStr">
        <is>
          <t>No</t>
        </is>
      </c>
      <c r="X2148" s="52" t="inlineStr">
        <is>
          <t>-</t>
        </is>
      </c>
      <c r="Y2148" s="52" t="inlineStr">
        <is>
          <t>Sandbag</t>
        </is>
      </c>
    </row>
    <row r="2149" outlineLevel="1">
      <c r="A2149" s="52" t="inlineStr">
        <is>
          <t>BASE-772</t>
        </is>
      </c>
      <c r="B2149" s="52" t="inlineStr">
        <is>
          <t>Base</t>
        </is>
      </c>
      <c r="C2149" s="58" t="inlineStr">
        <is>
          <t>Cylinder</t>
        </is>
      </c>
      <c r="D2149" s="60" t="inlineStr">
        <is>
          <t>Sandbag</t>
        </is>
      </c>
      <c r="E2149" s="52" t="inlineStr">
        <is>
          <t>BASE-741</t>
        </is>
      </c>
      <c r="F2149" s="52" t="n">
        <v>2</v>
      </c>
      <c r="G2149" s="54" t="n">
        <v>0.25999999</v>
      </c>
      <c r="H2149" s="54" t="n">
        <v>0.170000002</v>
      </c>
      <c r="I2149" s="54" t="n">
        <v>0.5</v>
      </c>
      <c r="J2149" s="54" t="n">
        <v>0</v>
      </c>
      <c r="K2149" s="54" t="n">
        <v>0</v>
      </c>
      <c r="L2149" s="54" t="n">
        <v>0</v>
      </c>
      <c r="M2149" s="54" t="n">
        <v>7</v>
      </c>
      <c r="N2149" s="54" t="n">
        <v>0.0900000036</v>
      </c>
      <c r="O2149" s="54" t="n">
        <v>-3.17500019</v>
      </c>
      <c r="P2149" s="52" t="inlineStr">
        <is>
          <t>Gouraud</t>
        </is>
      </c>
      <c r="Q2149" s="52" t="inlineStr">
        <is>
          <t>Sand</t>
        </is>
      </c>
      <c r="R2149" s="54" t="n">
        <v>0.95</v>
      </c>
      <c r="S2149" s="54" t="n">
        <v>0</v>
      </c>
      <c r="T2149" s="54" t="n">
        <v>0.25</v>
      </c>
      <c r="U2149" s="54" t="n">
        <v>0</v>
      </c>
      <c r="V2149" s="52" t="inlineStr">
        <is>
          <t>No</t>
        </is>
      </c>
      <c r="W2149" s="52" t="inlineStr">
        <is>
          <t>No</t>
        </is>
      </c>
      <c r="X2149" s="52" t="inlineStr">
        <is>
          <t>-</t>
        </is>
      </c>
      <c r="Y2149" s="52" t="inlineStr">
        <is>
          <t>Sandbag</t>
        </is>
      </c>
    </row>
    <row r="2150" outlineLevel="1">
      <c r="A2150" s="52" t="inlineStr">
        <is>
          <t>BASE-773</t>
        </is>
      </c>
      <c r="B2150" s="52" t="inlineStr">
        <is>
          <t>Base</t>
        </is>
      </c>
      <c r="C2150" s="58" t="inlineStr">
        <is>
          <t>Cylinder</t>
        </is>
      </c>
      <c r="D2150" s="60" t="inlineStr">
        <is>
          <t>Sandbag</t>
        </is>
      </c>
      <c r="E2150" s="52" t="inlineStr">
        <is>
          <t>BASE-741</t>
        </is>
      </c>
      <c r="F2150" s="52" t="n">
        <v>2</v>
      </c>
      <c r="G2150" s="54" t="n">
        <v>0.25999999</v>
      </c>
      <c r="H2150" s="54" t="n">
        <v>0.170000002</v>
      </c>
      <c r="I2150" s="54" t="n">
        <v>0.5</v>
      </c>
      <c r="J2150" s="54" t="n">
        <v>0</v>
      </c>
      <c r="K2150" s="54" t="n">
        <v>0</v>
      </c>
      <c r="L2150" s="54" t="n">
        <v>0</v>
      </c>
      <c r="M2150" s="54" t="n">
        <v>7</v>
      </c>
      <c r="N2150" s="54" t="n">
        <v>0.0900000036</v>
      </c>
      <c r="O2150" s="54" t="n">
        <v>-2.69166684</v>
      </c>
      <c r="P2150" s="52" t="inlineStr">
        <is>
          <t>Gouraud</t>
        </is>
      </c>
      <c r="Q2150" s="52" t="inlineStr">
        <is>
          <t>Sand</t>
        </is>
      </c>
      <c r="R2150" s="54" t="n">
        <v>0.95</v>
      </c>
      <c r="S2150" s="54" t="n">
        <v>0</v>
      </c>
      <c r="T2150" s="54" t="n">
        <v>0.25</v>
      </c>
      <c r="U2150" s="54" t="n">
        <v>0</v>
      </c>
      <c r="V2150" s="52" t="inlineStr">
        <is>
          <t>No</t>
        </is>
      </c>
      <c r="W2150" s="52" t="inlineStr">
        <is>
          <t>No</t>
        </is>
      </c>
      <c r="X2150" s="52" t="inlineStr">
        <is>
          <t>-</t>
        </is>
      </c>
      <c r="Y2150" s="52" t="inlineStr">
        <is>
          <t>Sandbag</t>
        </is>
      </c>
    </row>
    <row r="2151" outlineLevel="1">
      <c r="A2151" s="52" t="inlineStr">
        <is>
          <t>BASE-774</t>
        </is>
      </c>
      <c r="B2151" s="52" t="inlineStr">
        <is>
          <t>Base</t>
        </is>
      </c>
      <c r="C2151" s="58" t="inlineStr">
        <is>
          <t>Cylinder</t>
        </is>
      </c>
      <c r="D2151" s="60" t="inlineStr">
        <is>
          <t>Sandbag</t>
        </is>
      </c>
      <c r="E2151" s="52" t="inlineStr">
        <is>
          <t>BASE-741</t>
        </is>
      </c>
      <c r="F2151" s="52" t="n">
        <v>2</v>
      </c>
      <c r="G2151" s="54" t="n">
        <v>0.25999999</v>
      </c>
      <c r="H2151" s="54" t="n">
        <v>0.170000002</v>
      </c>
      <c r="I2151" s="54" t="n">
        <v>0.5</v>
      </c>
      <c r="J2151" s="54" t="n">
        <v>0</v>
      </c>
      <c r="K2151" s="54" t="n">
        <v>0</v>
      </c>
      <c r="L2151" s="54" t="n">
        <v>0</v>
      </c>
      <c r="M2151" s="54" t="n">
        <v>7</v>
      </c>
      <c r="N2151" s="54" t="n">
        <v>0.0900000036</v>
      </c>
      <c r="O2151" s="54" t="n">
        <v>-2.20833349</v>
      </c>
      <c r="P2151" s="52" t="inlineStr">
        <is>
          <t>Gouraud</t>
        </is>
      </c>
      <c r="Q2151" s="52" t="inlineStr">
        <is>
          <t>Sand</t>
        </is>
      </c>
      <c r="R2151" s="54" t="n">
        <v>0.95</v>
      </c>
      <c r="S2151" s="54" t="n">
        <v>0</v>
      </c>
      <c r="T2151" s="54" t="n">
        <v>0.25</v>
      </c>
      <c r="U2151" s="54" t="n">
        <v>0</v>
      </c>
      <c r="V2151" s="52" t="inlineStr">
        <is>
          <t>No</t>
        </is>
      </c>
      <c r="W2151" s="52" t="inlineStr">
        <is>
          <t>No</t>
        </is>
      </c>
      <c r="X2151" s="52" t="inlineStr">
        <is>
          <t>-</t>
        </is>
      </c>
      <c r="Y2151" s="52" t="inlineStr">
        <is>
          <t>Sandbag</t>
        </is>
      </c>
    </row>
    <row r="2152" outlineLevel="1">
      <c r="A2152" s="52" t="inlineStr">
        <is>
          <t>BASE-775</t>
        </is>
      </c>
      <c r="B2152" s="52" t="inlineStr">
        <is>
          <t>Base</t>
        </is>
      </c>
      <c r="C2152" s="58" t="inlineStr">
        <is>
          <t>Cylinder</t>
        </is>
      </c>
      <c r="D2152" s="60" t="inlineStr">
        <is>
          <t>Sandbag</t>
        </is>
      </c>
      <c r="E2152" s="52" t="inlineStr">
        <is>
          <t>BASE-741</t>
        </is>
      </c>
      <c r="F2152" s="52" t="n">
        <v>2</v>
      </c>
      <c r="G2152" s="54" t="n">
        <v>0.25999999</v>
      </c>
      <c r="H2152" s="54" t="n">
        <v>0.170000002</v>
      </c>
      <c r="I2152" s="54" t="n">
        <v>0.5</v>
      </c>
      <c r="J2152" s="54" t="n">
        <v>0</v>
      </c>
      <c r="K2152" s="54" t="n">
        <v>0</v>
      </c>
      <c r="L2152" s="54" t="n">
        <v>0</v>
      </c>
      <c r="M2152" s="54" t="n">
        <v>7</v>
      </c>
      <c r="N2152" s="54" t="n">
        <v>0.0900000036</v>
      </c>
      <c r="O2152" s="54" t="n">
        <v>-1.72500002</v>
      </c>
      <c r="P2152" s="52" t="inlineStr">
        <is>
          <t>Gouraud</t>
        </is>
      </c>
      <c r="Q2152" s="52" t="inlineStr">
        <is>
          <t>Sand</t>
        </is>
      </c>
      <c r="R2152" s="54" t="n">
        <v>0.95</v>
      </c>
      <c r="S2152" s="54" t="n">
        <v>0</v>
      </c>
      <c r="T2152" s="54" t="n">
        <v>0.25</v>
      </c>
      <c r="U2152" s="54" t="n">
        <v>0</v>
      </c>
      <c r="V2152" s="52" t="inlineStr">
        <is>
          <t>No</t>
        </is>
      </c>
      <c r="W2152" s="52" t="inlineStr">
        <is>
          <t>No</t>
        </is>
      </c>
      <c r="X2152" s="52" t="inlineStr">
        <is>
          <t>-</t>
        </is>
      </c>
      <c r="Y2152" s="52" t="inlineStr">
        <is>
          <t>Sandbag</t>
        </is>
      </c>
    </row>
    <row r="2153" outlineLevel="1">
      <c r="A2153" s="52" t="inlineStr">
        <is>
          <t>BASE-776</t>
        </is>
      </c>
      <c r="B2153" s="52" t="inlineStr">
        <is>
          <t>Base</t>
        </is>
      </c>
      <c r="C2153" s="58" t="inlineStr">
        <is>
          <t>Cylinder</t>
        </is>
      </c>
      <c r="D2153" s="60" t="inlineStr">
        <is>
          <t>Sandbag</t>
        </is>
      </c>
      <c r="E2153" s="52" t="inlineStr">
        <is>
          <t>BASE-741</t>
        </is>
      </c>
      <c r="F2153" s="52" t="n">
        <v>2</v>
      </c>
      <c r="G2153" s="54" t="n">
        <v>0.25999999</v>
      </c>
      <c r="H2153" s="54" t="n">
        <v>0.170000002</v>
      </c>
      <c r="I2153" s="54" t="n">
        <v>0.5</v>
      </c>
      <c r="J2153" s="54" t="n">
        <v>0</v>
      </c>
      <c r="K2153" s="54" t="n">
        <v>0</v>
      </c>
      <c r="L2153" s="54" t="n">
        <v>0</v>
      </c>
      <c r="M2153" s="54" t="n">
        <v>7</v>
      </c>
      <c r="N2153" s="54" t="n">
        <v>0.0900000036</v>
      </c>
      <c r="O2153" s="54" t="n">
        <v>-1.24166667</v>
      </c>
      <c r="P2153" s="52" t="inlineStr">
        <is>
          <t>Gouraud</t>
        </is>
      </c>
      <c r="Q2153" s="52" t="inlineStr">
        <is>
          <t>Sand</t>
        </is>
      </c>
      <c r="R2153" s="54" t="n">
        <v>0.95</v>
      </c>
      <c r="S2153" s="54" t="n">
        <v>0</v>
      </c>
      <c r="T2153" s="54" t="n">
        <v>0.25</v>
      </c>
      <c r="U2153" s="54" t="n">
        <v>0</v>
      </c>
      <c r="V2153" s="52" t="inlineStr">
        <is>
          <t>No</t>
        </is>
      </c>
      <c r="W2153" s="52" t="inlineStr">
        <is>
          <t>No</t>
        </is>
      </c>
      <c r="X2153" s="52" t="inlineStr">
        <is>
          <t>-</t>
        </is>
      </c>
      <c r="Y2153" s="52" t="inlineStr">
        <is>
          <t>Sandbag</t>
        </is>
      </c>
    </row>
    <row r="2154" outlineLevel="1">
      <c r="A2154" s="52" t="inlineStr">
        <is>
          <t>BASE-777</t>
        </is>
      </c>
      <c r="B2154" s="52" t="inlineStr">
        <is>
          <t>Base</t>
        </is>
      </c>
      <c r="C2154" s="58" t="inlineStr">
        <is>
          <t>Cylinder</t>
        </is>
      </c>
      <c r="D2154" s="60" t="inlineStr">
        <is>
          <t>Sandbag</t>
        </is>
      </c>
      <c r="E2154" s="52" t="inlineStr">
        <is>
          <t>BASE-741</t>
        </is>
      </c>
      <c r="F2154" s="52" t="n">
        <v>2</v>
      </c>
      <c r="G2154" s="54" t="n">
        <v>0.25999999</v>
      </c>
      <c r="H2154" s="54" t="n">
        <v>0.170000002</v>
      </c>
      <c r="I2154" s="54" t="n">
        <v>0.5</v>
      </c>
      <c r="J2154" s="54" t="n">
        <v>0</v>
      </c>
      <c r="K2154" s="54" t="n">
        <v>0</v>
      </c>
      <c r="L2154" s="54" t="n">
        <v>0</v>
      </c>
      <c r="M2154" s="54" t="n">
        <v>7</v>
      </c>
      <c r="N2154" s="54" t="n">
        <v>0.24000001</v>
      </c>
      <c r="O2154" s="54" t="n">
        <v>-3.41666675</v>
      </c>
      <c r="P2154" s="52" t="inlineStr">
        <is>
          <t>Gouraud</t>
        </is>
      </c>
      <c r="Q2154" s="52" t="inlineStr">
        <is>
          <t>Sand</t>
        </is>
      </c>
      <c r="R2154" s="54" t="n">
        <v>0.95</v>
      </c>
      <c r="S2154" s="54" t="n">
        <v>0</v>
      </c>
      <c r="T2154" s="54" t="n">
        <v>0.25</v>
      </c>
      <c r="U2154" s="54" t="n">
        <v>0</v>
      </c>
      <c r="V2154" s="52" t="inlineStr">
        <is>
          <t>No</t>
        </is>
      </c>
      <c r="W2154" s="52" t="inlineStr">
        <is>
          <t>No</t>
        </is>
      </c>
      <c r="X2154" s="52" t="inlineStr">
        <is>
          <t>-</t>
        </is>
      </c>
      <c r="Y2154" s="52" t="inlineStr">
        <is>
          <t>Sandbag</t>
        </is>
      </c>
    </row>
    <row r="2155" outlineLevel="1">
      <c r="A2155" s="52" t="inlineStr">
        <is>
          <t>BASE-778</t>
        </is>
      </c>
      <c r="B2155" s="52" t="inlineStr">
        <is>
          <t>Base</t>
        </is>
      </c>
      <c r="C2155" s="58" t="inlineStr">
        <is>
          <t>Cylinder</t>
        </is>
      </c>
      <c r="D2155" s="60" t="inlineStr">
        <is>
          <t>Sandbag</t>
        </is>
      </c>
      <c r="E2155" s="52" t="inlineStr">
        <is>
          <t>BASE-741</t>
        </is>
      </c>
      <c r="F2155" s="52" t="n">
        <v>2</v>
      </c>
      <c r="G2155" s="54" t="n">
        <v>0.25999999</v>
      </c>
      <c r="H2155" s="54" t="n">
        <v>0.170000002</v>
      </c>
      <c r="I2155" s="54" t="n">
        <v>0.5</v>
      </c>
      <c r="J2155" s="54" t="n">
        <v>0</v>
      </c>
      <c r="K2155" s="54" t="n">
        <v>0</v>
      </c>
      <c r="L2155" s="54" t="n">
        <v>0</v>
      </c>
      <c r="M2155" s="54" t="n">
        <v>7</v>
      </c>
      <c r="N2155" s="54" t="n">
        <v>0.24000001</v>
      </c>
      <c r="O2155" s="54" t="n">
        <v>-2.9333334</v>
      </c>
      <c r="P2155" s="52" t="inlineStr">
        <is>
          <t>Gouraud</t>
        </is>
      </c>
      <c r="Q2155" s="52" t="inlineStr">
        <is>
          <t>Sand</t>
        </is>
      </c>
      <c r="R2155" s="54" t="n">
        <v>0.95</v>
      </c>
      <c r="S2155" s="54" t="n">
        <v>0</v>
      </c>
      <c r="T2155" s="54" t="n">
        <v>0.25</v>
      </c>
      <c r="U2155" s="54" t="n">
        <v>0</v>
      </c>
      <c r="V2155" s="52" t="inlineStr">
        <is>
          <t>No</t>
        </is>
      </c>
      <c r="W2155" s="52" t="inlineStr">
        <is>
          <t>No</t>
        </is>
      </c>
      <c r="X2155" s="52" t="inlineStr">
        <is>
          <t>-</t>
        </is>
      </c>
      <c r="Y2155" s="52" t="inlineStr">
        <is>
          <t>Sandbag</t>
        </is>
      </c>
    </row>
    <row r="2156" outlineLevel="1">
      <c r="A2156" s="52" t="inlineStr">
        <is>
          <t>BASE-779</t>
        </is>
      </c>
      <c r="B2156" s="52" t="inlineStr">
        <is>
          <t>Base</t>
        </is>
      </c>
      <c r="C2156" s="58" t="inlineStr">
        <is>
          <t>Cylinder</t>
        </is>
      </c>
      <c r="D2156" s="60" t="inlineStr">
        <is>
          <t>Sandbag</t>
        </is>
      </c>
      <c r="E2156" s="52" t="inlineStr">
        <is>
          <t>BASE-741</t>
        </is>
      </c>
      <c r="F2156" s="52" t="n">
        <v>2</v>
      </c>
      <c r="G2156" s="54" t="n">
        <v>0.25999999</v>
      </c>
      <c r="H2156" s="54" t="n">
        <v>0.170000002</v>
      </c>
      <c r="I2156" s="54" t="n">
        <v>0.5</v>
      </c>
      <c r="J2156" s="54" t="n">
        <v>0</v>
      </c>
      <c r="K2156" s="54" t="n">
        <v>0</v>
      </c>
      <c r="L2156" s="54" t="n">
        <v>0</v>
      </c>
      <c r="M2156" s="54" t="n">
        <v>7</v>
      </c>
      <c r="N2156" s="54" t="n">
        <v>0.24000001</v>
      </c>
      <c r="O2156" s="54" t="n">
        <v>-2.45000005</v>
      </c>
      <c r="P2156" s="52" t="inlineStr">
        <is>
          <t>Gouraud</t>
        </is>
      </c>
      <c r="Q2156" s="52" t="inlineStr">
        <is>
          <t>Sand</t>
        </is>
      </c>
      <c r="R2156" s="54" t="n">
        <v>0.95</v>
      </c>
      <c r="S2156" s="54" t="n">
        <v>0</v>
      </c>
      <c r="T2156" s="54" t="n">
        <v>0.25</v>
      </c>
      <c r="U2156" s="54" t="n">
        <v>0</v>
      </c>
      <c r="V2156" s="52" t="inlineStr">
        <is>
          <t>No</t>
        </is>
      </c>
      <c r="W2156" s="52" t="inlineStr">
        <is>
          <t>No</t>
        </is>
      </c>
      <c r="X2156" s="52" t="inlineStr">
        <is>
          <t>-</t>
        </is>
      </c>
      <c r="Y2156" s="52" t="inlineStr">
        <is>
          <t>Sandbag</t>
        </is>
      </c>
    </row>
    <row r="2157" outlineLevel="1">
      <c r="A2157" s="52" t="inlineStr">
        <is>
          <t>BASE-780</t>
        </is>
      </c>
      <c r="B2157" s="52" t="inlineStr">
        <is>
          <t>Base</t>
        </is>
      </c>
      <c r="C2157" s="58" t="inlineStr">
        <is>
          <t>Cylinder</t>
        </is>
      </c>
      <c r="D2157" s="60" t="inlineStr">
        <is>
          <t>Sandbag</t>
        </is>
      </c>
      <c r="E2157" s="52" t="inlineStr">
        <is>
          <t>BASE-741</t>
        </is>
      </c>
      <c r="F2157" s="52" t="n">
        <v>2</v>
      </c>
      <c r="G2157" s="54" t="n">
        <v>0.25999999</v>
      </c>
      <c r="H2157" s="54" t="n">
        <v>0.170000002</v>
      </c>
      <c r="I2157" s="54" t="n">
        <v>0.5</v>
      </c>
      <c r="J2157" s="54" t="n">
        <v>0</v>
      </c>
      <c r="K2157" s="54" t="n">
        <v>0</v>
      </c>
      <c r="L2157" s="54" t="n">
        <v>0</v>
      </c>
      <c r="M2157" s="54" t="n">
        <v>7</v>
      </c>
      <c r="N2157" s="54" t="n">
        <v>0.24000001</v>
      </c>
      <c r="O2157" s="54" t="n">
        <v>-1.9666667</v>
      </c>
      <c r="P2157" s="52" t="inlineStr">
        <is>
          <t>Gouraud</t>
        </is>
      </c>
      <c r="Q2157" s="52" t="inlineStr">
        <is>
          <t>Sand</t>
        </is>
      </c>
      <c r="R2157" s="54" t="n">
        <v>0.95</v>
      </c>
      <c r="S2157" s="54" t="n">
        <v>0</v>
      </c>
      <c r="T2157" s="54" t="n">
        <v>0.25</v>
      </c>
      <c r="U2157" s="54" t="n">
        <v>0</v>
      </c>
      <c r="V2157" s="52" t="inlineStr">
        <is>
          <t>No</t>
        </is>
      </c>
      <c r="W2157" s="52" t="inlineStr">
        <is>
          <t>No</t>
        </is>
      </c>
      <c r="X2157" s="52" t="inlineStr">
        <is>
          <t>-</t>
        </is>
      </c>
      <c r="Y2157" s="52" t="inlineStr">
        <is>
          <t>Sandbag</t>
        </is>
      </c>
    </row>
    <row r="2158" outlineLevel="1">
      <c r="A2158" s="52" t="inlineStr">
        <is>
          <t>BASE-781</t>
        </is>
      </c>
      <c r="B2158" s="52" t="inlineStr">
        <is>
          <t>Base</t>
        </is>
      </c>
      <c r="C2158" s="58" t="inlineStr">
        <is>
          <t>Cylinder</t>
        </is>
      </c>
      <c r="D2158" s="60" t="inlineStr">
        <is>
          <t>Sandbag</t>
        </is>
      </c>
      <c r="E2158" s="52" t="inlineStr">
        <is>
          <t>BASE-741</t>
        </is>
      </c>
      <c r="F2158" s="52" t="n">
        <v>2</v>
      </c>
      <c r="G2158" s="54" t="n">
        <v>0.25999999</v>
      </c>
      <c r="H2158" s="54" t="n">
        <v>0.170000002</v>
      </c>
      <c r="I2158" s="54" t="n">
        <v>0.5</v>
      </c>
      <c r="J2158" s="54" t="n">
        <v>0</v>
      </c>
      <c r="K2158" s="54" t="n">
        <v>0</v>
      </c>
      <c r="L2158" s="54" t="n">
        <v>0</v>
      </c>
      <c r="M2158" s="54" t="n">
        <v>7</v>
      </c>
      <c r="N2158" s="54" t="n">
        <v>0.24000001</v>
      </c>
      <c r="O2158" s="54" t="n">
        <v>-1.48333335</v>
      </c>
      <c r="P2158" s="52" t="inlineStr">
        <is>
          <t>Gouraud</t>
        </is>
      </c>
      <c r="Q2158" s="52" t="inlineStr">
        <is>
          <t>Sand</t>
        </is>
      </c>
      <c r="R2158" s="54" t="n">
        <v>0.95</v>
      </c>
      <c r="S2158" s="54" t="n">
        <v>0</v>
      </c>
      <c r="T2158" s="54" t="n">
        <v>0.25</v>
      </c>
      <c r="U2158" s="54" t="n">
        <v>0</v>
      </c>
      <c r="V2158" s="52" t="inlineStr">
        <is>
          <t>No</t>
        </is>
      </c>
      <c r="W2158" s="52" t="inlineStr">
        <is>
          <t>No</t>
        </is>
      </c>
      <c r="X2158" s="52" t="inlineStr">
        <is>
          <t>-</t>
        </is>
      </c>
      <c r="Y2158" s="52" t="inlineStr">
        <is>
          <t>Sandbag</t>
        </is>
      </c>
    </row>
    <row r="2159" outlineLevel="1">
      <c r="A2159" s="52" t="inlineStr">
        <is>
          <t>BASE-782</t>
        </is>
      </c>
      <c r="B2159" s="52" t="inlineStr">
        <is>
          <t>Base</t>
        </is>
      </c>
      <c r="C2159" s="58" t="inlineStr">
        <is>
          <t>Cylinder</t>
        </is>
      </c>
      <c r="D2159" s="60" t="inlineStr">
        <is>
          <t>Sandbag</t>
        </is>
      </c>
      <c r="E2159" s="52" t="inlineStr">
        <is>
          <t>BASE-741</t>
        </is>
      </c>
      <c r="F2159" s="52" t="n">
        <v>2</v>
      </c>
      <c r="G2159" s="54" t="n">
        <v>0.25999999</v>
      </c>
      <c r="H2159" s="54" t="n">
        <v>0.170000002</v>
      </c>
      <c r="I2159" s="54" t="n">
        <v>0.5</v>
      </c>
      <c r="J2159" s="54" t="n">
        <v>0</v>
      </c>
      <c r="K2159" s="54" t="n">
        <v>0</v>
      </c>
      <c r="L2159" s="54" t="n">
        <v>0</v>
      </c>
      <c r="M2159" s="54" t="n">
        <v>7</v>
      </c>
      <c r="N2159" s="54" t="n">
        <v>0.390000015</v>
      </c>
      <c r="O2159" s="54" t="n">
        <v>-3.6583333</v>
      </c>
      <c r="P2159" s="52" t="inlineStr">
        <is>
          <t>Gouraud</t>
        </is>
      </c>
      <c r="Q2159" s="52" t="inlineStr">
        <is>
          <t>Sand</t>
        </is>
      </c>
      <c r="R2159" s="54" t="n">
        <v>0.95</v>
      </c>
      <c r="S2159" s="54" t="n">
        <v>0</v>
      </c>
      <c r="T2159" s="54" t="n">
        <v>0.25</v>
      </c>
      <c r="U2159" s="54" t="n">
        <v>0</v>
      </c>
      <c r="V2159" s="52" t="inlineStr">
        <is>
          <t>No</t>
        </is>
      </c>
      <c r="W2159" s="52" t="inlineStr">
        <is>
          <t>No</t>
        </is>
      </c>
      <c r="X2159" s="52" t="inlineStr">
        <is>
          <t>-</t>
        </is>
      </c>
      <c r="Y2159" s="52" t="inlineStr">
        <is>
          <t>Sandbag</t>
        </is>
      </c>
    </row>
    <row r="2160" outlineLevel="1">
      <c r="A2160" s="52" t="inlineStr">
        <is>
          <t>BASE-783</t>
        </is>
      </c>
      <c r="B2160" s="52" t="inlineStr">
        <is>
          <t>Base</t>
        </is>
      </c>
      <c r="C2160" s="58" t="inlineStr">
        <is>
          <t>Cylinder</t>
        </is>
      </c>
      <c r="D2160" s="60" t="inlineStr">
        <is>
          <t>Sandbag</t>
        </is>
      </c>
      <c r="E2160" s="52" t="inlineStr">
        <is>
          <t>BASE-741</t>
        </is>
      </c>
      <c r="F2160" s="52" t="n">
        <v>2</v>
      </c>
      <c r="G2160" s="54" t="n">
        <v>0.25999999</v>
      </c>
      <c r="H2160" s="54" t="n">
        <v>0.170000002</v>
      </c>
      <c r="I2160" s="54" t="n">
        <v>0.5</v>
      </c>
      <c r="J2160" s="54" t="n">
        <v>0</v>
      </c>
      <c r="K2160" s="54" t="n">
        <v>0</v>
      </c>
      <c r="L2160" s="54" t="n">
        <v>0</v>
      </c>
      <c r="M2160" s="54" t="n">
        <v>7</v>
      </c>
      <c r="N2160" s="54" t="n">
        <v>0.390000015</v>
      </c>
      <c r="O2160" s="54" t="n">
        <v>-3.17500019</v>
      </c>
      <c r="P2160" s="52" t="inlineStr">
        <is>
          <t>Gouraud</t>
        </is>
      </c>
      <c r="Q2160" s="52" t="inlineStr">
        <is>
          <t>Sand</t>
        </is>
      </c>
      <c r="R2160" s="54" t="n">
        <v>0.95</v>
      </c>
      <c r="S2160" s="54" t="n">
        <v>0</v>
      </c>
      <c r="T2160" s="54" t="n">
        <v>0.25</v>
      </c>
      <c r="U2160" s="54" t="n">
        <v>0</v>
      </c>
      <c r="V2160" s="52" t="inlineStr">
        <is>
          <t>No</t>
        </is>
      </c>
      <c r="W2160" s="52" t="inlineStr">
        <is>
          <t>No</t>
        </is>
      </c>
      <c r="X2160" s="52" t="inlineStr">
        <is>
          <t>-</t>
        </is>
      </c>
      <c r="Y2160" s="52" t="inlineStr">
        <is>
          <t>Sandbag</t>
        </is>
      </c>
    </row>
    <row r="2161" outlineLevel="1">
      <c r="A2161" s="52" t="inlineStr">
        <is>
          <t>BASE-784</t>
        </is>
      </c>
      <c r="B2161" s="52" t="inlineStr">
        <is>
          <t>Base</t>
        </is>
      </c>
      <c r="C2161" s="58" t="inlineStr">
        <is>
          <t>Cylinder</t>
        </is>
      </c>
      <c r="D2161" s="60" t="inlineStr">
        <is>
          <t>Sandbag</t>
        </is>
      </c>
      <c r="E2161" s="52" t="inlineStr">
        <is>
          <t>BASE-741</t>
        </is>
      </c>
      <c r="F2161" s="52" t="n">
        <v>2</v>
      </c>
      <c r="G2161" s="54" t="n">
        <v>0.25999999</v>
      </c>
      <c r="H2161" s="54" t="n">
        <v>0.170000002</v>
      </c>
      <c r="I2161" s="54" t="n">
        <v>0.5</v>
      </c>
      <c r="J2161" s="54" t="n">
        <v>0</v>
      </c>
      <c r="K2161" s="54" t="n">
        <v>0</v>
      </c>
      <c r="L2161" s="54" t="n">
        <v>0</v>
      </c>
      <c r="M2161" s="54" t="n">
        <v>7</v>
      </c>
      <c r="N2161" s="54" t="n">
        <v>0.390000015</v>
      </c>
      <c r="O2161" s="54" t="n">
        <v>-2.69166684</v>
      </c>
      <c r="P2161" s="52" t="inlineStr">
        <is>
          <t>Gouraud</t>
        </is>
      </c>
      <c r="Q2161" s="52" t="inlineStr">
        <is>
          <t>Sand</t>
        </is>
      </c>
      <c r="R2161" s="54" t="n">
        <v>0.95</v>
      </c>
      <c r="S2161" s="54" t="n">
        <v>0</v>
      </c>
      <c r="T2161" s="54" t="n">
        <v>0.25</v>
      </c>
      <c r="U2161" s="54" t="n">
        <v>0</v>
      </c>
      <c r="V2161" s="52" t="inlineStr">
        <is>
          <t>No</t>
        </is>
      </c>
      <c r="W2161" s="52" t="inlineStr">
        <is>
          <t>No</t>
        </is>
      </c>
      <c r="X2161" s="52" t="inlineStr">
        <is>
          <t>-</t>
        </is>
      </c>
      <c r="Y2161" s="52" t="inlineStr">
        <is>
          <t>Sandbag</t>
        </is>
      </c>
    </row>
    <row r="2162" outlineLevel="1">
      <c r="A2162" s="52" t="inlineStr">
        <is>
          <t>BASE-785</t>
        </is>
      </c>
      <c r="B2162" s="52" t="inlineStr">
        <is>
          <t>Base</t>
        </is>
      </c>
      <c r="C2162" s="58" t="inlineStr">
        <is>
          <t>Cylinder</t>
        </is>
      </c>
      <c r="D2162" s="60" t="inlineStr">
        <is>
          <t>Sandbag</t>
        </is>
      </c>
      <c r="E2162" s="52" t="inlineStr">
        <is>
          <t>BASE-741</t>
        </is>
      </c>
      <c r="F2162" s="52" t="n">
        <v>2</v>
      </c>
      <c r="G2162" s="54" t="n">
        <v>0.25999999</v>
      </c>
      <c r="H2162" s="54" t="n">
        <v>0.170000002</v>
      </c>
      <c r="I2162" s="54" t="n">
        <v>0.5</v>
      </c>
      <c r="J2162" s="54" t="n">
        <v>0</v>
      </c>
      <c r="K2162" s="54" t="n">
        <v>0</v>
      </c>
      <c r="L2162" s="54" t="n">
        <v>0</v>
      </c>
      <c r="M2162" s="54" t="n">
        <v>7</v>
      </c>
      <c r="N2162" s="54" t="n">
        <v>0.390000015</v>
      </c>
      <c r="O2162" s="54" t="n">
        <v>-2.20833349</v>
      </c>
      <c r="P2162" s="52" t="inlineStr">
        <is>
          <t>Gouraud</t>
        </is>
      </c>
      <c r="Q2162" s="52" t="inlineStr">
        <is>
          <t>Sand</t>
        </is>
      </c>
      <c r="R2162" s="54" t="n">
        <v>0.95</v>
      </c>
      <c r="S2162" s="54" t="n">
        <v>0</v>
      </c>
      <c r="T2162" s="54" t="n">
        <v>0.25</v>
      </c>
      <c r="U2162" s="54" t="n">
        <v>0</v>
      </c>
      <c r="V2162" s="52" t="inlineStr">
        <is>
          <t>No</t>
        </is>
      </c>
      <c r="W2162" s="52" t="inlineStr">
        <is>
          <t>No</t>
        </is>
      </c>
      <c r="X2162" s="52" t="inlineStr">
        <is>
          <t>-</t>
        </is>
      </c>
      <c r="Y2162" s="52" t="inlineStr">
        <is>
          <t>Sandbag</t>
        </is>
      </c>
    </row>
    <row r="2163" outlineLevel="1">
      <c r="A2163" s="52" t="inlineStr">
        <is>
          <t>BASE-786</t>
        </is>
      </c>
      <c r="B2163" s="52" t="inlineStr">
        <is>
          <t>Base</t>
        </is>
      </c>
      <c r="C2163" s="58" t="inlineStr">
        <is>
          <t>Cylinder</t>
        </is>
      </c>
      <c r="D2163" s="60" t="inlineStr">
        <is>
          <t>Sandbag</t>
        </is>
      </c>
      <c r="E2163" s="52" t="inlineStr">
        <is>
          <t>BASE-741</t>
        </is>
      </c>
      <c r="F2163" s="52" t="n">
        <v>2</v>
      </c>
      <c r="G2163" s="54" t="n">
        <v>0.25999999</v>
      </c>
      <c r="H2163" s="54" t="n">
        <v>0.170000002</v>
      </c>
      <c r="I2163" s="54" t="n">
        <v>0.5</v>
      </c>
      <c r="J2163" s="54" t="n">
        <v>0</v>
      </c>
      <c r="K2163" s="54" t="n">
        <v>0</v>
      </c>
      <c r="L2163" s="54" t="n">
        <v>0</v>
      </c>
      <c r="M2163" s="54" t="n">
        <v>7</v>
      </c>
      <c r="N2163" s="54" t="n">
        <v>0.390000015</v>
      </c>
      <c r="O2163" s="54" t="n">
        <v>-1.72500002</v>
      </c>
      <c r="P2163" s="52" t="inlineStr">
        <is>
          <t>Gouraud</t>
        </is>
      </c>
      <c r="Q2163" s="52" t="inlineStr">
        <is>
          <t>Sand</t>
        </is>
      </c>
      <c r="R2163" s="54" t="n">
        <v>0.95</v>
      </c>
      <c r="S2163" s="54" t="n">
        <v>0</v>
      </c>
      <c r="T2163" s="54" t="n">
        <v>0.25</v>
      </c>
      <c r="U2163" s="54" t="n">
        <v>0</v>
      </c>
      <c r="V2163" s="52" t="inlineStr">
        <is>
          <t>No</t>
        </is>
      </c>
      <c r="W2163" s="52" t="inlineStr">
        <is>
          <t>No</t>
        </is>
      </c>
      <c r="X2163" s="52" t="inlineStr">
        <is>
          <t>-</t>
        </is>
      </c>
      <c r="Y2163" s="52" t="inlineStr">
        <is>
          <t>Sandbag</t>
        </is>
      </c>
    </row>
    <row r="2164" outlineLevel="1">
      <c r="A2164" s="52" t="inlineStr">
        <is>
          <t>BASE-787</t>
        </is>
      </c>
      <c r="B2164" s="52" t="inlineStr">
        <is>
          <t>Base</t>
        </is>
      </c>
      <c r="C2164" s="58" t="inlineStr">
        <is>
          <t>Cylinder</t>
        </is>
      </c>
      <c r="D2164" s="60" t="inlineStr">
        <is>
          <t>Sandbag</t>
        </is>
      </c>
      <c r="E2164" s="52" t="inlineStr">
        <is>
          <t>BASE-741</t>
        </is>
      </c>
      <c r="F2164" s="52" t="n">
        <v>2</v>
      </c>
      <c r="G2164" s="54" t="n">
        <v>0.25999999</v>
      </c>
      <c r="H2164" s="54" t="n">
        <v>0.170000002</v>
      </c>
      <c r="I2164" s="54" t="n">
        <v>0.5</v>
      </c>
      <c r="J2164" s="54" t="n">
        <v>0</v>
      </c>
      <c r="K2164" s="54" t="n">
        <v>0</v>
      </c>
      <c r="L2164" s="54" t="n">
        <v>0</v>
      </c>
      <c r="M2164" s="54" t="n">
        <v>7</v>
      </c>
      <c r="N2164" s="54" t="n">
        <v>0.390000015</v>
      </c>
      <c r="O2164" s="54" t="n">
        <v>-1.24166667</v>
      </c>
      <c r="P2164" s="52" t="inlineStr">
        <is>
          <t>Gouraud</t>
        </is>
      </c>
      <c r="Q2164" s="52" t="inlineStr">
        <is>
          <t>Sand</t>
        </is>
      </c>
      <c r="R2164" s="54" t="n">
        <v>0.95</v>
      </c>
      <c r="S2164" s="54" t="n">
        <v>0</v>
      </c>
      <c r="T2164" s="54" t="n">
        <v>0.25</v>
      </c>
      <c r="U2164" s="54" t="n">
        <v>0</v>
      </c>
      <c r="V2164" s="52" t="inlineStr">
        <is>
          <t>No</t>
        </is>
      </c>
      <c r="W2164" s="52" t="inlineStr">
        <is>
          <t>No</t>
        </is>
      </c>
      <c r="X2164" s="52" t="inlineStr">
        <is>
          <t>-</t>
        </is>
      </c>
      <c r="Y2164" s="52" t="inlineStr">
        <is>
          <t>Sandbag</t>
        </is>
      </c>
    </row>
    <row r="2165" outlineLevel="1">
      <c r="A2165" s="52" t="inlineStr">
        <is>
          <t>BASE-788</t>
        </is>
      </c>
      <c r="B2165" s="52" t="inlineStr">
        <is>
          <t>Base</t>
        </is>
      </c>
      <c r="C2165" s="53" t="inlineStr">
        <is>
          <t>Group</t>
        </is>
      </c>
      <c r="D2165" s="60" t="inlineStr">
        <is>
          <t>Jersey barrier</t>
        </is>
      </c>
      <c r="E2165" s="52" t="inlineStr">
        <is>
          <t>BASE-741</t>
        </is>
      </c>
      <c r="F2165" s="52" t="n">
        <v>2</v>
      </c>
      <c r="G2165" s="54" t="n">
        <v>1</v>
      </c>
      <c r="H2165" s="54" t="n">
        <v>1</v>
      </c>
      <c r="I2165" s="54" t="n">
        <v>1</v>
      </c>
      <c r="J2165" s="54" t="n">
        <v>0</v>
      </c>
      <c r="K2165" s="54" t="n">
        <v>0</v>
      </c>
      <c r="L2165" s="54" t="n">
        <v>0</v>
      </c>
      <c r="M2165" s="54" t="n">
        <v>-2.95000005</v>
      </c>
      <c r="N2165" s="54" t="n">
        <v>0</v>
      </c>
      <c r="O2165" s="54" t="n">
        <v>-5.5</v>
      </c>
      <c r="P2165" s="52" t="inlineStr">
        <is>
          <t>-</t>
        </is>
      </c>
      <c r="Q2165" s="52" t="inlineStr">
        <is>
          <t>Plain</t>
        </is>
      </c>
      <c r="R2165" s="54" t="n">
        <v>0.5</v>
      </c>
      <c r="S2165" s="54" t="n">
        <v>0</v>
      </c>
      <c r="T2165" s="54" t="n">
        <v>0.2</v>
      </c>
      <c r="U2165" s="54" t="n">
        <v>0</v>
      </c>
      <c r="V2165" s="52" t="inlineStr">
        <is>
          <t>No</t>
        </is>
      </c>
      <c r="W2165" s="52" t="inlineStr">
        <is>
          <t>Yes</t>
        </is>
      </c>
      <c r="X2165" s="52" t="inlineStr">
        <is>
          <t>-</t>
        </is>
      </c>
      <c r="Y2165" s="52" t="inlineStr">
        <is>
          <t>Precast concrete vehicle barrier</t>
        </is>
      </c>
    </row>
    <row r="2166" outlineLevel="1">
      <c r="A2166" s="52" t="inlineStr">
        <is>
          <t>BASE-789</t>
        </is>
      </c>
      <c r="B2166" s="52" t="inlineStr">
        <is>
          <t>Base</t>
        </is>
      </c>
      <c r="C2166" s="63" t="inlineStr">
        <is>
          <t>Cube</t>
        </is>
      </c>
      <c r="D2166" s="62" t="inlineStr">
        <is>
          <t>Jersey foot</t>
        </is>
      </c>
      <c r="E2166" s="52" t="inlineStr">
        <is>
          <t>BASE-788</t>
        </is>
      </c>
      <c r="F2166" s="52" t="n">
        <v>3</v>
      </c>
      <c r="G2166" s="54" t="n">
        <v>0.600000024</v>
      </c>
      <c r="H2166" s="54" t="n">
        <v>0.300000012</v>
      </c>
      <c r="I2166" s="54" t="n">
        <v>3</v>
      </c>
      <c r="J2166" s="54" t="n">
        <v>0</v>
      </c>
      <c r="K2166" s="54" t="n">
        <v>0</v>
      </c>
      <c r="L2166" s="54" t="n">
        <v>0</v>
      </c>
      <c r="M2166" s="54" t="n">
        <v>0</v>
      </c>
      <c r="N2166" s="54" t="n">
        <v>0.150000006</v>
      </c>
      <c r="O2166" s="54" t="n">
        <v>0</v>
      </c>
      <c r="P2166" s="52" t="inlineStr">
        <is>
          <t>Gouraud</t>
        </is>
      </c>
      <c r="Q2166" s="52" t="inlineStr">
        <is>
          <t>Concrete</t>
        </is>
      </c>
      <c r="R2166" s="54" t="n">
        <v>0.85</v>
      </c>
      <c r="S2166" s="54" t="n">
        <v>0</v>
      </c>
      <c r="T2166" s="54" t="n">
        <v>0.3</v>
      </c>
      <c r="U2166" s="54" t="n">
        <v>0</v>
      </c>
      <c r="V2166" s="52" t="inlineStr">
        <is>
          <t>No</t>
        </is>
      </c>
      <c r="W2166" s="52" t="inlineStr">
        <is>
          <t>Yes</t>
        </is>
      </c>
      <c r="X2166" s="52" t="inlineStr">
        <is>
          <t>-</t>
        </is>
      </c>
      <c r="Y2166" s="52" t="inlineStr">
        <is>
          <t>Wide base of the barrier</t>
        </is>
      </c>
    </row>
    <row r="2167" outlineLevel="1">
      <c r="A2167" s="52" t="inlineStr">
        <is>
          <t>BASE-790</t>
        </is>
      </c>
      <c r="B2167" s="52" t="inlineStr">
        <is>
          <t>Base</t>
        </is>
      </c>
      <c r="C2167" s="63" t="inlineStr">
        <is>
          <t>Cube</t>
        </is>
      </c>
      <c r="D2167" s="62" t="inlineStr">
        <is>
          <t>Jersey body</t>
        </is>
      </c>
      <c r="E2167" s="52" t="inlineStr">
        <is>
          <t>BASE-788</t>
        </is>
      </c>
      <c r="F2167" s="52" t="n">
        <v>3</v>
      </c>
      <c r="G2167" s="54" t="n">
        <v>0.300000012</v>
      </c>
      <c r="H2167" s="54" t="n">
        <v>0.550000012</v>
      </c>
      <c r="I2167" s="54" t="n">
        <v>2.96000004</v>
      </c>
      <c r="J2167" s="54" t="n">
        <v>0</v>
      </c>
      <c r="K2167" s="54" t="n">
        <v>0</v>
      </c>
      <c r="L2167" s="54" t="n">
        <v>0</v>
      </c>
      <c r="M2167" s="54" t="n">
        <v>0</v>
      </c>
      <c r="N2167" s="54" t="n">
        <v>0.574999988</v>
      </c>
      <c r="O2167" s="54" t="n">
        <v>0</v>
      </c>
      <c r="P2167" s="52" t="inlineStr">
        <is>
          <t>Gouraud</t>
        </is>
      </c>
      <c r="Q2167" s="52" t="inlineStr">
        <is>
          <t>Other</t>
        </is>
      </c>
      <c r="R2167" s="54" t="n">
        <v>0.55</v>
      </c>
      <c r="S2167" s="54" t="n">
        <v>0</v>
      </c>
      <c r="T2167" s="54" t="n">
        <v>0.26</v>
      </c>
      <c r="U2167" s="54" t="n">
        <v>0</v>
      </c>
      <c r="V2167" s="52" t="inlineStr">
        <is>
          <t>No</t>
        </is>
      </c>
      <c r="W2167" s="52" t="inlineStr">
        <is>
          <t>Yes</t>
        </is>
      </c>
      <c r="X2167" s="52" t="inlineStr">
        <is>
          <t>-</t>
        </is>
      </c>
      <c r="Y2167" s="52" t="inlineStr">
        <is>
          <t>Narrow upper part of the barrier</t>
        </is>
      </c>
    </row>
    <row r="2168" outlineLevel="1">
      <c r="A2168" s="52" t="inlineStr">
        <is>
          <t>BASE-791</t>
        </is>
      </c>
      <c r="B2168" s="52" t="inlineStr">
        <is>
          <t>Base</t>
        </is>
      </c>
      <c r="C2168" s="53" t="inlineStr">
        <is>
          <t>Group</t>
        </is>
      </c>
      <c r="D2168" s="60" t="inlineStr">
        <is>
          <t>Jersey barrier</t>
        </is>
      </c>
      <c r="E2168" s="52" t="inlineStr">
        <is>
          <t>BASE-741</t>
        </is>
      </c>
      <c r="F2168" s="52" t="n">
        <v>2</v>
      </c>
      <c r="G2168" s="54" t="n">
        <v>1</v>
      </c>
      <c r="H2168" s="54" t="n">
        <v>1</v>
      </c>
      <c r="I2168" s="54" t="n">
        <v>1</v>
      </c>
      <c r="J2168" s="54" t="n">
        <v>0</v>
      </c>
      <c r="K2168" s="54" t="n">
        <v>0</v>
      </c>
      <c r="L2168" s="54" t="n">
        <v>0</v>
      </c>
      <c r="M2168" s="54" t="n">
        <v>2.95000005</v>
      </c>
      <c r="N2168" s="54" t="n">
        <v>0</v>
      </c>
      <c r="O2168" s="54" t="n">
        <v>-8.5</v>
      </c>
      <c r="P2168" s="52" t="inlineStr">
        <is>
          <t>-</t>
        </is>
      </c>
      <c r="Q2168" s="52" t="inlineStr">
        <is>
          <t>Plain</t>
        </is>
      </c>
      <c r="R2168" s="54" t="n">
        <v>0.5</v>
      </c>
      <c r="S2168" s="54" t="n">
        <v>0</v>
      </c>
      <c r="T2168" s="54" t="n">
        <v>0.2</v>
      </c>
      <c r="U2168" s="54" t="n">
        <v>0</v>
      </c>
      <c r="V2168" s="52" t="inlineStr">
        <is>
          <t>No</t>
        </is>
      </c>
      <c r="W2168" s="52" t="inlineStr">
        <is>
          <t>Yes</t>
        </is>
      </c>
      <c r="X2168" s="52" t="inlineStr">
        <is>
          <t>-</t>
        </is>
      </c>
      <c r="Y2168" s="52" t="inlineStr">
        <is>
          <t>Precast concrete vehicle barrier</t>
        </is>
      </c>
    </row>
    <row r="2169" outlineLevel="1">
      <c r="A2169" s="52" t="inlineStr">
        <is>
          <t>BASE-792</t>
        </is>
      </c>
      <c r="B2169" s="52" t="inlineStr">
        <is>
          <t>Base</t>
        </is>
      </c>
      <c r="C2169" s="63" t="inlineStr">
        <is>
          <t>Cube</t>
        </is>
      </c>
      <c r="D2169" s="62" t="inlineStr">
        <is>
          <t>Jersey foot</t>
        </is>
      </c>
      <c r="E2169" s="52" t="inlineStr">
        <is>
          <t>BASE-791</t>
        </is>
      </c>
      <c r="F2169" s="52" t="n">
        <v>3</v>
      </c>
      <c r="G2169" s="54" t="n">
        <v>0.600000024</v>
      </c>
      <c r="H2169" s="54" t="n">
        <v>0.300000012</v>
      </c>
      <c r="I2169" s="54" t="n">
        <v>3</v>
      </c>
      <c r="J2169" s="54" t="n">
        <v>0</v>
      </c>
      <c r="K2169" s="54" t="n">
        <v>0</v>
      </c>
      <c r="L2169" s="54" t="n">
        <v>0</v>
      </c>
      <c r="M2169" s="54" t="n">
        <v>0</v>
      </c>
      <c r="N2169" s="54" t="n">
        <v>0.150000006</v>
      </c>
      <c r="O2169" s="54" t="n">
        <v>0</v>
      </c>
      <c r="P2169" s="52" t="inlineStr">
        <is>
          <t>Gouraud</t>
        </is>
      </c>
      <c r="Q2169" s="52" t="inlineStr">
        <is>
          <t>Concrete</t>
        </is>
      </c>
      <c r="R2169" s="54" t="n">
        <v>0.85</v>
      </c>
      <c r="S2169" s="54" t="n">
        <v>0</v>
      </c>
      <c r="T2169" s="54" t="n">
        <v>0.3</v>
      </c>
      <c r="U2169" s="54" t="n">
        <v>0</v>
      </c>
      <c r="V2169" s="52" t="inlineStr">
        <is>
          <t>No</t>
        </is>
      </c>
      <c r="W2169" s="52" t="inlineStr">
        <is>
          <t>Yes</t>
        </is>
      </c>
      <c r="X2169" s="52" t="inlineStr">
        <is>
          <t>-</t>
        </is>
      </c>
      <c r="Y2169" s="52" t="inlineStr">
        <is>
          <t>Wide base of the barrier</t>
        </is>
      </c>
    </row>
    <row r="2170" outlineLevel="1">
      <c r="A2170" s="52" t="inlineStr">
        <is>
          <t>BASE-793</t>
        </is>
      </c>
      <c r="B2170" s="52" t="inlineStr">
        <is>
          <t>Base</t>
        </is>
      </c>
      <c r="C2170" s="63" t="inlineStr">
        <is>
          <t>Cube</t>
        </is>
      </c>
      <c r="D2170" s="62" t="inlineStr">
        <is>
          <t>Jersey body</t>
        </is>
      </c>
      <c r="E2170" s="52" t="inlineStr">
        <is>
          <t>BASE-791</t>
        </is>
      </c>
      <c r="F2170" s="52" t="n">
        <v>3</v>
      </c>
      <c r="G2170" s="54" t="n">
        <v>0.300000012</v>
      </c>
      <c r="H2170" s="54" t="n">
        <v>0.550000012</v>
      </c>
      <c r="I2170" s="54" t="n">
        <v>2.96000004</v>
      </c>
      <c r="J2170" s="54" t="n">
        <v>0</v>
      </c>
      <c r="K2170" s="54" t="n">
        <v>0</v>
      </c>
      <c r="L2170" s="54" t="n">
        <v>0</v>
      </c>
      <c r="M2170" s="54" t="n">
        <v>0</v>
      </c>
      <c r="N2170" s="54" t="n">
        <v>0.574999988</v>
      </c>
      <c r="O2170" s="54" t="n">
        <v>0</v>
      </c>
      <c r="P2170" s="52" t="inlineStr">
        <is>
          <t>Gouraud</t>
        </is>
      </c>
      <c r="Q2170" s="52" t="inlineStr">
        <is>
          <t>Other</t>
        </is>
      </c>
      <c r="R2170" s="54" t="n">
        <v>0.55</v>
      </c>
      <c r="S2170" s="54" t="n">
        <v>0</v>
      </c>
      <c r="T2170" s="54" t="n">
        <v>0.26</v>
      </c>
      <c r="U2170" s="54" t="n">
        <v>0</v>
      </c>
      <c r="V2170" s="52" t="inlineStr">
        <is>
          <t>No</t>
        </is>
      </c>
      <c r="W2170" s="52" t="inlineStr">
        <is>
          <t>Yes</t>
        </is>
      </c>
      <c r="X2170" s="52" t="inlineStr">
        <is>
          <t>-</t>
        </is>
      </c>
      <c r="Y2170" s="52" t="inlineStr">
        <is>
          <t>Narrow upper part of the barrier</t>
        </is>
      </c>
    </row>
    <row r="2171" outlineLevel="1">
      <c r="A2171" s="52" t="inlineStr">
        <is>
          <t>BASE-794</t>
        </is>
      </c>
      <c r="B2171" s="52" t="inlineStr">
        <is>
          <t>Base</t>
        </is>
      </c>
      <c r="C2171" s="53" t="inlineStr">
        <is>
          <t>Group</t>
        </is>
      </c>
      <c r="D2171" s="60" t="inlineStr">
        <is>
          <t>Jersey barrier</t>
        </is>
      </c>
      <c r="E2171" s="52" t="inlineStr">
        <is>
          <t>BASE-741</t>
        </is>
      </c>
      <c r="F2171" s="52" t="n">
        <v>2</v>
      </c>
      <c r="G2171" s="54" t="n">
        <v>1</v>
      </c>
      <c r="H2171" s="54" t="n">
        <v>1</v>
      </c>
      <c r="I2171" s="54" t="n">
        <v>1</v>
      </c>
      <c r="J2171" s="54" t="n">
        <v>0</v>
      </c>
      <c r="K2171" s="54" t="n">
        <v>0</v>
      </c>
      <c r="L2171" s="54" t="n">
        <v>0</v>
      </c>
      <c r="M2171" s="54" t="n">
        <v>-2.95000005</v>
      </c>
      <c r="N2171" s="54" t="n">
        <v>0</v>
      </c>
      <c r="O2171" s="54" t="n">
        <v>-11.5</v>
      </c>
      <c r="P2171" s="52" t="inlineStr">
        <is>
          <t>-</t>
        </is>
      </c>
      <c r="Q2171" s="52" t="inlineStr">
        <is>
          <t>Plain</t>
        </is>
      </c>
      <c r="R2171" s="54" t="n">
        <v>0.5</v>
      </c>
      <c r="S2171" s="54" t="n">
        <v>0</v>
      </c>
      <c r="T2171" s="54" t="n">
        <v>0.2</v>
      </c>
      <c r="U2171" s="54" t="n">
        <v>0</v>
      </c>
      <c r="V2171" s="52" t="inlineStr">
        <is>
          <t>No</t>
        </is>
      </c>
      <c r="W2171" s="52" t="inlineStr">
        <is>
          <t>Yes</t>
        </is>
      </c>
      <c r="X2171" s="52" t="inlineStr">
        <is>
          <t>-</t>
        </is>
      </c>
      <c r="Y2171" s="52" t="inlineStr">
        <is>
          <t>Precast concrete vehicle barrier</t>
        </is>
      </c>
    </row>
    <row r="2172" outlineLevel="1">
      <c r="A2172" s="52" t="inlineStr">
        <is>
          <t>BASE-795</t>
        </is>
      </c>
      <c r="B2172" s="52" t="inlineStr">
        <is>
          <t>Base</t>
        </is>
      </c>
      <c r="C2172" s="63" t="inlineStr">
        <is>
          <t>Cube</t>
        </is>
      </c>
      <c r="D2172" s="62" t="inlineStr">
        <is>
          <t>Jersey foot</t>
        </is>
      </c>
      <c r="E2172" s="52" t="inlineStr">
        <is>
          <t>BASE-794</t>
        </is>
      </c>
      <c r="F2172" s="52" t="n">
        <v>3</v>
      </c>
      <c r="G2172" s="54" t="n">
        <v>0.600000024</v>
      </c>
      <c r="H2172" s="54" t="n">
        <v>0.300000012</v>
      </c>
      <c r="I2172" s="54" t="n">
        <v>3</v>
      </c>
      <c r="J2172" s="54" t="n">
        <v>0</v>
      </c>
      <c r="K2172" s="54" t="n">
        <v>0</v>
      </c>
      <c r="L2172" s="54" t="n">
        <v>0</v>
      </c>
      <c r="M2172" s="54" t="n">
        <v>0</v>
      </c>
      <c r="N2172" s="54" t="n">
        <v>0.150000006</v>
      </c>
      <c r="O2172" s="54" t="n">
        <v>0</v>
      </c>
      <c r="P2172" s="52" t="inlineStr">
        <is>
          <t>Gouraud</t>
        </is>
      </c>
      <c r="Q2172" s="52" t="inlineStr">
        <is>
          <t>Concrete</t>
        </is>
      </c>
      <c r="R2172" s="54" t="n">
        <v>0.85</v>
      </c>
      <c r="S2172" s="54" t="n">
        <v>0</v>
      </c>
      <c r="T2172" s="54" t="n">
        <v>0.3</v>
      </c>
      <c r="U2172" s="54" t="n">
        <v>0</v>
      </c>
      <c r="V2172" s="52" t="inlineStr">
        <is>
          <t>No</t>
        </is>
      </c>
      <c r="W2172" s="52" t="inlineStr">
        <is>
          <t>Yes</t>
        </is>
      </c>
      <c r="X2172" s="52" t="inlineStr">
        <is>
          <t>-</t>
        </is>
      </c>
      <c r="Y2172" s="52" t="inlineStr">
        <is>
          <t>Wide base of the barrier</t>
        </is>
      </c>
    </row>
    <row r="2173" outlineLevel="1">
      <c r="A2173" s="52" t="inlineStr">
        <is>
          <t>BASE-796</t>
        </is>
      </c>
      <c r="B2173" s="52" t="inlineStr">
        <is>
          <t>Base</t>
        </is>
      </c>
      <c r="C2173" s="63" t="inlineStr">
        <is>
          <t>Cube</t>
        </is>
      </c>
      <c r="D2173" s="62" t="inlineStr">
        <is>
          <t>Jersey body</t>
        </is>
      </c>
      <c r="E2173" s="52" t="inlineStr">
        <is>
          <t>BASE-794</t>
        </is>
      </c>
      <c r="F2173" s="52" t="n">
        <v>3</v>
      </c>
      <c r="G2173" s="54" t="n">
        <v>0.300000012</v>
      </c>
      <c r="H2173" s="54" t="n">
        <v>0.550000012</v>
      </c>
      <c r="I2173" s="54" t="n">
        <v>2.96000004</v>
      </c>
      <c r="J2173" s="54" t="n">
        <v>0</v>
      </c>
      <c r="K2173" s="54" t="n">
        <v>0</v>
      </c>
      <c r="L2173" s="54" t="n">
        <v>0</v>
      </c>
      <c r="M2173" s="54" t="n">
        <v>0</v>
      </c>
      <c r="N2173" s="54" t="n">
        <v>0.574999988</v>
      </c>
      <c r="O2173" s="54" t="n">
        <v>0</v>
      </c>
      <c r="P2173" s="52" t="inlineStr">
        <is>
          <t>Gouraud</t>
        </is>
      </c>
      <c r="Q2173" s="52" t="inlineStr">
        <is>
          <t>Concrete</t>
        </is>
      </c>
      <c r="R2173" s="54" t="n">
        <v>0.85</v>
      </c>
      <c r="S2173" s="54" t="n">
        <v>0</v>
      </c>
      <c r="T2173" s="54" t="n">
        <v>0.3</v>
      </c>
      <c r="U2173" s="54" t="n">
        <v>0</v>
      </c>
      <c r="V2173" s="52" t="inlineStr">
        <is>
          <t>No</t>
        </is>
      </c>
      <c r="W2173" s="52" t="inlineStr">
        <is>
          <t>Yes</t>
        </is>
      </c>
      <c r="X2173" s="52" t="inlineStr">
        <is>
          <t>-</t>
        </is>
      </c>
      <c r="Y2173" s="52" t="inlineStr">
        <is>
          <t>Narrow upper part of the barrier</t>
        </is>
      </c>
    </row>
    <row r="2174" outlineLevel="1">
      <c r="A2174" s="52" t="inlineStr">
        <is>
          <t>BASE-797</t>
        </is>
      </c>
      <c r="B2174" s="52" t="inlineStr">
        <is>
          <t>Base</t>
        </is>
      </c>
      <c r="C2174" s="53" t="inlineStr">
        <is>
          <t>Group</t>
        </is>
      </c>
      <c r="D2174" s="60" t="inlineStr">
        <is>
          <t>Jersey barrier</t>
        </is>
      </c>
      <c r="E2174" s="52" t="inlineStr">
        <is>
          <t>BASE-741</t>
        </is>
      </c>
      <c r="F2174" s="52" t="n">
        <v>2</v>
      </c>
      <c r="G2174" s="54" t="n">
        <v>1</v>
      </c>
      <c r="H2174" s="54" t="n">
        <v>1</v>
      </c>
      <c r="I2174" s="54" t="n">
        <v>1</v>
      </c>
      <c r="J2174" s="54" t="n">
        <v>0</v>
      </c>
      <c r="K2174" s="54" t="n">
        <v>0</v>
      </c>
      <c r="L2174" s="54" t="n">
        <v>0</v>
      </c>
      <c r="M2174" s="54" t="n">
        <v>2.95000005</v>
      </c>
      <c r="N2174" s="54" t="n">
        <v>0</v>
      </c>
      <c r="O2174" s="54" t="n">
        <v>-13</v>
      </c>
      <c r="P2174" s="52" t="inlineStr">
        <is>
          <t>-</t>
        </is>
      </c>
      <c r="Q2174" s="52" t="inlineStr">
        <is>
          <t>Plain</t>
        </is>
      </c>
      <c r="R2174" s="54" t="n">
        <v>0.5</v>
      </c>
      <c r="S2174" s="54" t="n">
        <v>0</v>
      </c>
      <c r="T2174" s="54" t="n">
        <v>0.2</v>
      </c>
      <c r="U2174" s="54" t="n">
        <v>0</v>
      </c>
      <c r="V2174" s="52" t="inlineStr">
        <is>
          <t>No</t>
        </is>
      </c>
      <c r="W2174" s="52" t="inlineStr">
        <is>
          <t>Yes</t>
        </is>
      </c>
      <c r="X2174" s="52" t="inlineStr">
        <is>
          <t>-</t>
        </is>
      </c>
      <c r="Y2174" s="52" t="inlineStr">
        <is>
          <t>Precast concrete vehicle barrier</t>
        </is>
      </c>
    </row>
    <row r="2175" outlineLevel="1">
      <c r="A2175" s="52" t="inlineStr">
        <is>
          <t>BASE-798</t>
        </is>
      </c>
      <c r="B2175" s="52" t="inlineStr">
        <is>
          <t>Base</t>
        </is>
      </c>
      <c r="C2175" s="63" t="inlineStr">
        <is>
          <t>Cube</t>
        </is>
      </c>
      <c r="D2175" s="62" t="inlineStr">
        <is>
          <t>Jersey foot</t>
        </is>
      </c>
      <c r="E2175" s="52" t="inlineStr">
        <is>
          <t>BASE-797</t>
        </is>
      </c>
      <c r="F2175" s="52" t="n">
        <v>3</v>
      </c>
      <c r="G2175" s="54" t="n">
        <v>0.600000024</v>
      </c>
      <c r="H2175" s="54" t="n">
        <v>0.300000012</v>
      </c>
      <c r="I2175" s="54" t="n">
        <v>3</v>
      </c>
      <c r="J2175" s="54" t="n">
        <v>0</v>
      </c>
      <c r="K2175" s="54" t="n">
        <v>0</v>
      </c>
      <c r="L2175" s="54" t="n">
        <v>0</v>
      </c>
      <c r="M2175" s="54" t="n">
        <v>0</v>
      </c>
      <c r="N2175" s="54" t="n">
        <v>0.150000006</v>
      </c>
      <c r="O2175" s="54" t="n">
        <v>0</v>
      </c>
      <c r="P2175" s="52" t="inlineStr">
        <is>
          <t>Gouraud</t>
        </is>
      </c>
      <c r="Q2175" s="52" t="inlineStr">
        <is>
          <t>Concrete</t>
        </is>
      </c>
      <c r="R2175" s="54" t="n">
        <v>0.85</v>
      </c>
      <c r="S2175" s="54" t="n">
        <v>0</v>
      </c>
      <c r="T2175" s="54" t="n">
        <v>0.3</v>
      </c>
      <c r="U2175" s="54" t="n">
        <v>0</v>
      </c>
      <c r="V2175" s="52" t="inlineStr">
        <is>
          <t>No</t>
        </is>
      </c>
      <c r="W2175" s="52" t="inlineStr">
        <is>
          <t>Yes</t>
        </is>
      </c>
      <c r="X2175" s="52" t="inlineStr">
        <is>
          <t>-</t>
        </is>
      </c>
      <c r="Y2175" s="52" t="inlineStr">
        <is>
          <t>Wide base of the barrier</t>
        </is>
      </c>
    </row>
    <row r="2176" outlineLevel="1">
      <c r="A2176" s="52" t="inlineStr">
        <is>
          <t>BASE-799</t>
        </is>
      </c>
      <c r="B2176" s="52" t="inlineStr">
        <is>
          <t>Base</t>
        </is>
      </c>
      <c r="C2176" s="63" t="inlineStr">
        <is>
          <t>Cube</t>
        </is>
      </c>
      <c r="D2176" s="62" t="inlineStr">
        <is>
          <t>Jersey body</t>
        </is>
      </c>
      <c r="E2176" s="52" t="inlineStr">
        <is>
          <t>BASE-797</t>
        </is>
      </c>
      <c r="F2176" s="52" t="n">
        <v>3</v>
      </c>
      <c r="G2176" s="54" t="n">
        <v>0.300000012</v>
      </c>
      <c r="H2176" s="54" t="n">
        <v>0.550000012</v>
      </c>
      <c r="I2176" s="54" t="n">
        <v>2.96000004</v>
      </c>
      <c r="J2176" s="54" t="n">
        <v>0</v>
      </c>
      <c r="K2176" s="54" t="n">
        <v>0</v>
      </c>
      <c r="L2176" s="54" t="n">
        <v>0</v>
      </c>
      <c r="M2176" s="54" t="n">
        <v>0</v>
      </c>
      <c r="N2176" s="54" t="n">
        <v>0.574999988</v>
      </c>
      <c r="O2176" s="54" t="n">
        <v>0</v>
      </c>
      <c r="P2176" s="52" t="inlineStr">
        <is>
          <t>Gouraud</t>
        </is>
      </c>
      <c r="Q2176" s="52" t="inlineStr">
        <is>
          <t>Concrete</t>
        </is>
      </c>
      <c r="R2176" s="54" t="n">
        <v>0.85</v>
      </c>
      <c r="S2176" s="54" t="n">
        <v>0</v>
      </c>
      <c r="T2176" s="54" t="n">
        <v>0.3</v>
      </c>
      <c r="U2176" s="54" t="n">
        <v>0</v>
      </c>
      <c r="V2176" s="52" t="inlineStr">
        <is>
          <t>No</t>
        </is>
      </c>
      <c r="W2176" s="52" t="inlineStr">
        <is>
          <t>Yes</t>
        </is>
      </c>
      <c r="X2176" s="52" t="inlineStr">
        <is>
          <t>-</t>
        </is>
      </c>
      <c r="Y2176" s="52" t="inlineStr">
        <is>
          <t>Narrow upper part of the barrier</t>
        </is>
      </c>
    </row>
    <row r="2177" outlineLevel="1">
      <c r="A2177" s="52" t="inlineStr">
        <is>
          <t>BASE-800</t>
        </is>
      </c>
      <c r="B2177" s="52" t="inlineStr">
        <is>
          <t>Base</t>
        </is>
      </c>
      <c r="C2177" s="58" t="inlineStr">
        <is>
          <t>Cylinder</t>
        </is>
      </c>
      <c r="D2177" s="60" t="inlineStr">
        <is>
          <t>Sign post</t>
        </is>
      </c>
      <c r="E2177" s="52" t="inlineStr">
        <is>
          <t>BASE-741</t>
        </is>
      </c>
      <c r="F2177" s="52" t="n">
        <v>2</v>
      </c>
      <c r="G2177" s="54" t="n">
        <v>0.0700000003</v>
      </c>
      <c r="H2177" s="54" t="n">
        <v>0.0700000003</v>
      </c>
      <c r="I2177" s="54" t="n">
        <v>2</v>
      </c>
      <c r="J2177" s="54" t="n">
        <v>90</v>
      </c>
      <c r="K2177" s="54" t="n">
        <v>0</v>
      </c>
      <c r="L2177" s="54" t="n">
        <v>0</v>
      </c>
      <c r="M2177" s="54" t="n">
        <v>-3.5999999</v>
      </c>
      <c r="N2177" s="54" t="n">
        <v>1</v>
      </c>
      <c r="O2177" s="54" t="n">
        <v>-3.20000005</v>
      </c>
      <c r="P2177" s="52" t="inlineStr">
        <is>
          <t>Gouraud</t>
        </is>
      </c>
      <c r="Q2177" s="52" t="inlineStr">
        <is>
          <t>Paint</t>
        </is>
      </c>
      <c r="R2177" s="54" t="n">
        <v>0.45</v>
      </c>
      <c r="S2177" s="54" t="n">
        <v>0.6</v>
      </c>
      <c r="T2177" s="54" t="n">
        <v>0.24</v>
      </c>
      <c r="U2177" s="54" t="n">
        <v>0</v>
      </c>
      <c r="V2177" s="52" t="inlineStr">
        <is>
          <t>No</t>
        </is>
      </c>
      <c r="W2177" s="52" t="inlineStr">
        <is>
          <t>No</t>
        </is>
      </c>
      <c r="X2177" s="52" t="inlineStr">
        <is>
          <t>-</t>
        </is>
      </c>
      <c r="Y2177" s="52" t="inlineStr">
        <is>
          <t>Sign pole</t>
        </is>
      </c>
    </row>
    <row r="2178" outlineLevel="1">
      <c r="A2178" s="52" t="inlineStr">
        <is>
          <t>BASE-801</t>
        </is>
      </c>
      <c r="B2178" s="52" t="inlineStr">
        <is>
          <t>Base</t>
        </is>
      </c>
      <c r="C2178" s="63" t="inlineStr">
        <is>
          <t>Cube</t>
        </is>
      </c>
      <c r="D2178" s="60" t="inlineStr">
        <is>
          <t>STOP sign</t>
        </is>
      </c>
      <c r="E2178" s="52" t="inlineStr">
        <is>
          <t>BASE-741</t>
        </is>
      </c>
      <c r="F2178" s="52" t="n">
        <v>2</v>
      </c>
      <c r="G2178" s="54" t="n">
        <v>0.899999976</v>
      </c>
      <c r="H2178" s="54" t="n">
        <v>0.899999976</v>
      </c>
      <c r="I2178" s="54" t="n">
        <v>0.0399999991</v>
      </c>
      <c r="J2178" s="54" t="n">
        <v>0</v>
      </c>
      <c r="K2178" s="54" t="n">
        <v>0</v>
      </c>
      <c r="L2178" s="54" t="n">
        <v>0</v>
      </c>
      <c r="M2178" s="54" t="n">
        <v>-3.5999999</v>
      </c>
      <c r="N2178" s="54" t="n">
        <v>1.75</v>
      </c>
      <c r="O2178" s="54" t="n">
        <v>-3.1500001</v>
      </c>
      <c r="P2178" s="52" t="inlineStr">
        <is>
          <t>Gouraud</t>
        </is>
      </c>
      <c r="Q2178" s="52" t="inlineStr">
        <is>
          <t>Paint</t>
        </is>
      </c>
      <c r="R2178" s="54" t="n">
        <v>0.5</v>
      </c>
      <c r="S2178" s="54" t="n">
        <v>0</v>
      </c>
      <c r="T2178" s="54" t="n">
        <v>0.26</v>
      </c>
      <c r="U2178" s="54" t="n">
        <v>0</v>
      </c>
      <c r="V2178" s="52" t="inlineStr">
        <is>
          <t>No</t>
        </is>
      </c>
      <c r="W2178" s="52" t="inlineStr">
        <is>
          <t>Yes</t>
        </is>
      </c>
      <c r="X2178" s="52" t="inlineStr">
        <is>
          <t>-</t>
        </is>
      </c>
      <c r="Y2178" s="52" t="inlineStr">
        <is>
          <t>Warning board facing the approach</t>
        </is>
      </c>
    </row>
    <row r="2179" outlineLevel="1">
      <c r="A2179" s="52" t="inlineStr">
        <is>
          <t>BASE-802</t>
        </is>
      </c>
      <c r="B2179" s="52" t="inlineStr">
        <is>
          <t>Base</t>
        </is>
      </c>
      <c r="C2179" s="58" t="inlineStr">
        <is>
          <t>Cylinder</t>
        </is>
      </c>
      <c r="D2179" s="60" t="inlineStr">
        <is>
          <t>Sign post</t>
        </is>
      </c>
      <c r="E2179" s="52" t="inlineStr">
        <is>
          <t>BASE-741</t>
        </is>
      </c>
      <c r="F2179" s="52" t="n">
        <v>2</v>
      </c>
      <c r="G2179" s="54" t="n">
        <v>0.0700000003</v>
      </c>
      <c r="H2179" s="54" t="n">
        <v>0.0700000003</v>
      </c>
      <c r="I2179" s="54" t="n">
        <v>2</v>
      </c>
      <c r="J2179" s="54" t="n">
        <v>90</v>
      </c>
      <c r="K2179" s="54" t="n">
        <v>0</v>
      </c>
      <c r="L2179" s="54" t="n">
        <v>0</v>
      </c>
      <c r="M2179" s="54" t="n">
        <v>3.70000005</v>
      </c>
      <c r="N2179" s="54" t="n">
        <v>1</v>
      </c>
      <c r="O2179" s="54" t="n">
        <v>-7</v>
      </c>
      <c r="P2179" s="52" t="inlineStr">
        <is>
          <t>Gouraud</t>
        </is>
      </c>
      <c r="Q2179" s="52" t="inlineStr">
        <is>
          <t>Paint</t>
        </is>
      </c>
      <c r="R2179" s="54" t="n">
        <v>0.45</v>
      </c>
      <c r="S2179" s="54" t="n">
        <v>0.6</v>
      </c>
      <c r="T2179" s="54" t="n">
        <v>0.24</v>
      </c>
      <c r="U2179" s="54" t="n">
        <v>0</v>
      </c>
      <c r="V2179" s="52" t="inlineStr">
        <is>
          <t>No</t>
        </is>
      </c>
      <c r="W2179" s="52" t="inlineStr">
        <is>
          <t>No</t>
        </is>
      </c>
      <c r="X2179" s="52" t="inlineStr">
        <is>
          <t>-</t>
        </is>
      </c>
      <c r="Y2179" s="52" t="inlineStr">
        <is>
          <t>Sign pole</t>
        </is>
      </c>
    </row>
    <row r="2180" outlineLevel="1">
      <c r="A2180" s="52" t="inlineStr">
        <is>
          <t>BASE-803</t>
        </is>
      </c>
      <c r="B2180" s="52" t="inlineStr">
        <is>
          <t>Base</t>
        </is>
      </c>
      <c r="C2180" s="63" t="inlineStr">
        <is>
          <t>Cube</t>
        </is>
      </c>
      <c r="D2180" s="60" t="inlineStr">
        <is>
          <t>CHECKPOINT sign</t>
        </is>
      </c>
      <c r="E2180" s="52" t="inlineStr">
        <is>
          <t>BASE-741</t>
        </is>
      </c>
      <c r="F2180" s="52" t="n">
        <v>2</v>
      </c>
      <c r="G2180" s="54" t="n">
        <v>1.20000005</v>
      </c>
      <c r="H2180" s="54" t="n">
        <v>0.800000012</v>
      </c>
      <c r="I2180" s="54" t="n">
        <v>0.0399999991</v>
      </c>
      <c r="J2180" s="54" t="n">
        <v>0</v>
      </c>
      <c r="K2180" s="54" t="n">
        <v>0</v>
      </c>
      <c r="L2180" s="54" t="n">
        <v>0</v>
      </c>
      <c r="M2180" s="54" t="n">
        <v>3.70000005</v>
      </c>
      <c r="N2180" s="54" t="n">
        <v>1.75</v>
      </c>
      <c r="O2180" s="54" t="n">
        <v>-6.94999981</v>
      </c>
      <c r="P2180" s="52" t="inlineStr">
        <is>
          <t>Gouraud</t>
        </is>
      </c>
      <c r="Q2180" s="52" t="inlineStr">
        <is>
          <t>Paint</t>
        </is>
      </c>
      <c r="R2180" s="54" t="n">
        <v>0.55</v>
      </c>
      <c r="S2180" s="54" t="n">
        <v>0</v>
      </c>
      <c r="T2180" s="54" t="n">
        <v>0.26</v>
      </c>
      <c r="U2180" s="54" t="n">
        <v>0</v>
      </c>
      <c r="V2180" s="52" t="inlineStr">
        <is>
          <t>No</t>
        </is>
      </c>
      <c r="W2180" s="52" t="inlineStr">
        <is>
          <t>Yes</t>
        </is>
      </c>
      <c r="X2180" s="52" t="inlineStr">
        <is>
          <t>-</t>
        </is>
      </c>
      <c r="Y2180" s="52" t="inlineStr">
        <is>
          <t>Warning board facing the approach</t>
        </is>
      </c>
    </row>
    <row r="2181" outlineLevel="1">
      <c r="A2181" s="52" t="inlineStr">
        <is>
          <t>BASE-804</t>
        </is>
      </c>
      <c r="B2181" s="52" t="inlineStr">
        <is>
          <t>Base</t>
        </is>
      </c>
      <c r="C2181" s="58" t="inlineStr">
        <is>
          <t>Cylinder</t>
        </is>
      </c>
      <c r="D2181" s="60" t="inlineStr">
        <is>
          <t>Sign post</t>
        </is>
      </c>
      <c r="E2181" s="52" t="inlineStr">
        <is>
          <t>BASE-741</t>
        </is>
      </c>
      <c r="F2181" s="52" t="n">
        <v>2</v>
      </c>
      <c r="G2181" s="54" t="n">
        <v>0.0700000003</v>
      </c>
      <c r="H2181" s="54" t="n">
        <v>0.0700000003</v>
      </c>
      <c r="I2181" s="54" t="n">
        <v>2</v>
      </c>
      <c r="J2181" s="54" t="n">
        <v>90</v>
      </c>
      <c r="K2181" s="54" t="n">
        <v>0</v>
      </c>
      <c r="L2181" s="54" t="n">
        <v>0</v>
      </c>
      <c r="M2181" s="54" t="n">
        <v>-3.5999999</v>
      </c>
      <c r="N2181" s="54" t="n">
        <v>1</v>
      </c>
      <c r="O2181" s="54" t="n">
        <v>-9.899999619999999</v>
      </c>
      <c r="P2181" s="52" t="inlineStr">
        <is>
          <t>Gouraud</t>
        </is>
      </c>
      <c r="Q2181" s="52" t="inlineStr">
        <is>
          <t>Paint</t>
        </is>
      </c>
      <c r="R2181" s="54" t="n">
        <v>0.45</v>
      </c>
      <c r="S2181" s="54" t="n">
        <v>0.6</v>
      </c>
      <c r="T2181" s="54" t="n">
        <v>0.24</v>
      </c>
      <c r="U2181" s="54" t="n">
        <v>0</v>
      </c>
      <c r="V2181" s="52" t="inlineStr">
        <is>
          <t>No</t>
        </is>
      </c>
      <c r="W2181" s="52" t="inlineStr">
        <is>
          <t>No</t>
        </is>
      </c>
      <c r="X2181" s="52" t="inlineStr">
        <is>
          <t>-</t>
        </is>
      </c>
      <c r="Y2181" s="52" t="inlineStr">
        <is>
          <t>Sign pole</t>
        </is>
      </c>
    </row>
    <row r="2182" outlineLevel="1">
      <c r="A2182" s="52" t="inlineStr">
        <is>
          <t>BASE-805</t>
        </is>
      </c>
      <c r="B2182" s="52" t="inlineStr">
        <is>
          <t>Base</t>
        </is>
      </c>
      <c r="C2182" s="63" t="inlineStr">
        <is>
          <t>Cube</t>
        </is>
      </c>
      <c r="D2182" s="60" t="inlineStr">
        <is>
          <t>SLOW hazard board</t>
        </is>
      </c>
      <c r="E2182" s="52" t="inlineStr">
        <is>
          <t>BASE-741</t>
        </is>
      </c>
      <c r="F2182" s="52" t="n">
        <v>2</v>
      </c>
      <c r="G2182" s="54" t="n">
        <v>0.800000012</v>
      </c>
      <c r="H2182" s="54" t="n">
        <v>0.800000012</v>
      </c>
      <c r="I2182" s="54" t="n">
        <v>0.0399999991</v>
      </c>
      <c r="J2182" s="54" t="n">
        <v>0</v>
      </c>
      <c r="K2182" s="54" t="n">
        <v>0</v>
      </c>
      <c r="L2182" s="54" t="n">
        <v>0</v>
      </c>
      <c r="M2182" s="54" t="n">
        <v>-3.5999999</v>
      </c>
      <c r="N2182" s="54" t="n">
        <v>1.75</v>
      </c>
      <c r="O2182" s="54" t="n">
        <v>-9.84999943</v>
      </c>
      <c r="P2182" s="52" t="inlineStr">
        <is>
          <t>Gouraud</t>
        </is>
      </c>
      <c r="Q2182" s="52" t="inlineStr">
        <is>
          <t>Other</t>
        </is>
      </c>
      <c r="R2182" s="54" t="n">
        <v>0.55</v>
      </c>
      <c r="S2182" s="54" t="n">
        <v>0</v>
      </c>
      <c r="T2182" s="54" t="n">
        <v>0.26</v>
      </c>
      <c r="U2182" s="54" t="n">
        <v>0</v>
      </c>
      <c r="V2182" s="52" t="inlineStr">
        <is>
          <t>No</t>
        </is>
      </c>
      <c r="W2182" s="52" t="inlineStr">
        <is>
          <t>Yes</t>
        </is>
      </c>
      <c r="X2182" s="52" t="inlineStr">
        <is>
          <t>-</t>
        </is>
      </c>
      <c r="Y2182" s="52" t="inlineStr">
        <is>
          <t>Warning board facing the approach</t>
        </is>
      </c>
    </row>
    <row r="2183" outlineLevel="1">
      <c r="A2183" s="52" t="inlineStr">
        <is>
          <t>BASE-806</t>
        </is>
      </c>
      <c r="B2183" s="52" t="inlineStr">
        <is>
          <t>Base</t>
        </is>
      </c>
      <c r="C2183" s="58" t="inlineStr">
        <is>
          <t>Cylinder</t>
        </is>
      </c>
      <c r="D2183" s="60" t="inlineStr">
        <is>
          <t>Gate lamp pole</t>
        </is>
      </c>
      <c r="E2183" s="52" t="inlineStr">
        <is>
          <t>BASE-741</t>
        </is>
      </c>
      <c r="F2183" s="52" t="n">
        <v>2</v>
      </c>
      <c r="G2183" s="54" t="n">
        <v>0.119999997</v>
      </c>
      <c r="H2183" s="54" t="n">
        <v>0.119999997</v>
      </c>
      <c r="I2183" s="54" t="n">
        <v>5.4000001</v>
      </c>
      <c r="J2183" s="54" t="n">
        <v>90</v>
      </c>
      <c r="K2183" s="54" t="n">
        <v>0</v>
      </c>
      <c r="L2183" s="54" t="n">
        <v>0</v>
      </c>
      <c r="M2183" s="54" t="n">
        <v>-3.9000001</v>
      </c>
      <c r="N2183" s="54" t="n">
        <v>2.70000005</v>
      </c>
      <c r="O2183" s="54" t="n">
        <v>-2.4000001</v>
      </c>
      <c r="P2183" s="52" t="inlineStr">
        <is>
          <t>Gouraud</t>
        </is>
      </c>
      <c r="Q2183" s="52" t="inlineStr">
        <is>
          <t>Paint</t>
        </is>
      </c>
      <c r="R2183" s="54" t="n">
        <v>0.45</v>
      </c>
      <c r="S2183" s="54" t="n">
        <v>0.6</v>
      </c>
      <c r="T2183" s="54" t="n">
        <v>0.24</v>
      </c>
      <c r="U2183" s="54" t="n">
        <v>0</v>
      </c>
      <c r="V2183" s="52" t="inlineStr">
        <is>
          <t>No</t>
        </is>
      </c>
      <c r="W2183" s="52" t="inlineStr">
        <is>
          <t>No</t>
        </is>
      </c>
      <c r="X2183" s="52" t="inlineStr">
        <is>
          <t>-</t>
        </is>
      </c>
      <c r="Y2183" s="52" t="inlineStr">
        <is>
          <t>Lamp pole</t>
        </is>
      </c>
    </row>
    <row r="2184" outlineLevel="1">
      <c r="A2184" s="52" t="inlineStr">
        <is>
          <t>BASE-807</t>
        </is>
      </c>
      <c r="B2184" s="52" t="inlineStr">
        <is>
          <t>Base</t>
        </is>
      </c>
      <c r="C2184" s="63" t="inlineStr">
        <is>
          <t>Cube</t>
        </is>
      </c>
      <c r="D2184" s="60" t="inlineStr">
        <is>
          <t>Gate lamp arm</t>
        </is>
      </c>
      <c r="E2184" s="52" t="inlineStr">
        <is>
          <t>BASE-741</t>
        </is>
      </c>
      <c r="F2184" s="52" t="n">
        <v>2</v>
      </c>
      <c r="G2184" s="54" t="n">
        <v>1.39999998</v>
      </c>
      <c r="H2184" s="54" t="n">
        <v>0.0700000003</v>
      </c>
      <c r="I2184" s="54" t="n">
        <v>0.0700000003</v>
      </c>
      <c r="J2184" s="54" t="n">
        <v>0</v>
      </c>
      <c r="K2184" s="54" t="n">
        <v>0</v>
      </c>
      <c r="L2184" s="54" t="n">
        <v>0</v>
      </c>
      <c r="M2184" s="54" t="n">
        <v>-3.20000005</v>
      </c>
      <c r="N2184" s="54" t="n">
        <v>5.3499999</v>
      </c>
      <c r="O2184" s="54" t="n">
        <v>-2.4000001</v>
      </c>
      <c r="P2184" s="52" t="inlineStr">
        <is>
          <t>Gouraud</t>
        </is>
      </c>
      <c r="Q2184" s="52" t="inlineStr">
        <is>
          <t>Paint</t>
        </is>
      </c>
      <c r="R2184" s="54" t="n">
        <v>0.45</v>
      </c>
      <c r="S2184" s="54" t="n">
        <v>0.6</v>
      </c>
      <c r="T2184" s="54" t="n">
        <v>0.24</v>
      </c>
      <c r="U2184" s="54" t="n">
        <v>0</v>
      </c>
      <c r="V2184" s="52" t="inlineStr">
        <is>
          <t>No</t>
        </is>
      </c>
      <c r="W2184" s="52" t="inlineStr">
        <is>
          <t>No</t>
        </is>
      </c>
      <c r="X2184" s="52" t="inlineStr">
        <is>
          <t>-</t>
        </is>
      </c>
      <c r="Y2184" s="52" t="inlineStr">
        <is>
          <t>Lamp arm</t>
        </is>
      </c>
    </row>
    <row r="2185" outlineLevel="1">
      <c r="A2185" s="52" t="inlineStr">
        <is>
          <t>BASE-808</t>
        </is>
      </c>
      <c r="B2185" s="52" t="inlineStr">
        <is>
          <t>Base</t>
        </is>
      </c>
      <c r="C2185" s="59" t="inlineStr">
        <is>
          <t>Sphere</t>
        </is>
      </c>
      <c r="D2185" s="60" t="inlineStr">
        <is>
          <t>Gate lamp</t>
        </is>
      </c>
      <c r="E2185" s="52" t="inlineStr">
        <is>
          <t>BASE-741</t>
        </is>
      </c>
      <c r="F2185" s="52" t="n">
        <v>2</v>
      </c>
      <c r="G2185" s="54" t="n">
        <v>0.280000001</v>
      </c>
      <c r="H2185" s="54" t="n">
        <v>0.100000001</v>
      </c>
      <c r="I2185" s="54" t="n">
        <v>0.219999999</v>
      </c>
      <c r="J2185" s="54" t="n">
        <v>0</v>
      </c>
      <c r="K2185" s="54" t="n">
        <v>0</v>
      </c>
      <c r="L2185" s="54" t="n">
        <v>0</v>
      </c>
      <c r="M2185" s="54" t="n">
        <v>-2.6500001</v>
      </c>
      <c r="N2185" s="54" t="n">
        <v>5.25</v>
      </c>
      <c r="O2185" s="54" t="n">
        <v>-2.4000001</v>
      </c>
      <c r="P2185" s="52" t="inlineStr">
        <is>
          <t>Gouraud</t>
        </is>
      </c>
      <c r="Q2185" s="52" t="inlineStr">
        <is>
          <t>Glass</t>
        </is>
      </c>
      <c r="R2185" s="54" t="n">
        <v>0.05</v>
      </c>
      <c r="S2185" s="54" t="n">
        <v>0</v>
      </c>
      <c r="T2185" s="54" t="n">
        <v>0.6</v>
      </c>
      <c r="U2185" s="54" t="n">
        <v>1</v>
      </c>
      <c r="V2185" s="52" t="inlineStr">
        <is>
          <t>No</t>
        </is>
      </c>
      <c r="W2185" s="52" t="inlineStr">
        <is>
          <t>No</t>
        </is>
      </c>
      <c r="X2185" s="52" t="inlineStr">
        <is>
          <t>-</t>
        </is>
      </c>
      <c r="Y2185" s="52" t="inlineStr">
        <is>
          <t>Checkpoint sodium lamp (practical light)</t>
        </is>
      </c>
    </row>
    <row r="2186" outlineLevel="1">
      <c r="A2186" s="52" t="inlineStr">
        <is>
          <t>BASE-809</t>
        </is>
      </c>
      <c r="B2186" s="52" t="inlineStr">
        <is>
          <t>Base</t>
        </is>
      </c>
      <c r="C2186" s="53" t="inlineStr">
        <is>
          <t>Group</t>
        </is>
      </c>
      <c r="D2186" s="60" t="inlineStr">
        <is>
          <t>Tank trap</t>
        </is>
      </c>
      <c r="E2186" s="52" t="inlineStr">
        <is>
          <t>BASE-741</t>
        </is>
      </c>
      <c r="F2186" s="52" t="n">
        <v>2</v>
      </c>
      <c r="G2186" s="54" t="n">
        <v>1</v>
      </c>
      <c r="H2186" s="54" t="n">
        <v>1</v>
      </c>
      <c r="I2186" s="54" t="n">
        <v>1</v>
      </c>
      <c r="J2186" s="54" t="n">
        <v>0</v>
      </c>
      <c r="K2186" s="54" t="n">
        <v>-71.5</v>
      </c>
      <c r="L2186" s="54" t="n">
        <v>0</v>
      </c>
      <c r="M2186" s="54" t="n">
        <v>-6.5</v>
      </c>
      <c r="N2186" s="54" t="n">
        <v>0</v>
      </c>
      <c r="O2186" s="54" t="n">
        <v>0.899999976</v>
      </c>
      <c r="P2186" s="52" t="inlineStr">
        <is>
          <t>-</t>
        </is>
      </c>
      <c r="Q2186" s="52" t="inlineStr">
        <is>
          <t>Plain</t>
        </is>
      </c>
      <c r="R2186" s="54" t="n">
        <v>0.5</v>
      </c>
      <c r="S2186" s="54" t="n">
        <v>0</v>
      </c>
      <c r="T2186" s="54" t="n">
        <v>0.2</v>
      </c>
      <c r="U2186" s="54" t="n">
        <v>0</v>
      </c>
      <c r="V2186" s="52" t="inlineStr">
        <is>
          <t>No</t>
        </is>
      </c>
      <c r="W2186" s="52" t="inlineStr">
        <is>
          <t>Yes</t>
        </is>
      </c>
      <c r="X2186" s="52" t="inlineStr">
        <is>
          <t>-</t>
        </is>
      </c>
      <c r="Y2186" s="52" t="inlineStr">
        <is>
          <t>Czech hedgehog anti-tank obstacle</t>
        </is>
      </c>
    </row>
    <row r="2187" outlineLevel="1">
      <c r="A2187" s="52" t="inlineStr">
        <is>
          <t>BASE-810</t>
        </is>
      </c>
      <c r="B2187" s="52" t="inlineStr">
        <is>
          <t>Base</t>
        </is>
      </c>
      <c r="C2187" s="63" t="inlineStr">
        <is>
          <t>Cube</t>
        </is>
      </c>
      <c r="D2187" s="62" t="inlineStr">
        <is>
          <t>Trap beam</t>
        </is>
      </c>
      <c r="E2187" s="52" t="inlineStr">
        <is>
          <t>BASE-809</t>
        </is>
      </c>
      <c r="F2187" s="52" t="n">
        <v>3</v>
      </c>
      <c r="G2187" s="54" t="n">
        <v>1.5</v>
      </c>
      <c r="H2187" s="54" t="n">
        <v>0.119999997</v>
      </c>
      <c r="I2187" s="54" t="n">
        <v>0.119999997</v>
      </c>
      <c r="J2187" s="54" t="n">
        <v>0</v>
      </c>
      <c r="K2187" s="54" t="n">
        <v>0</v>
      </c>
      <c r="L2187" s="54" t="n">
        <v>0</v>
      </c>
      <c r="M2187" s="54" t="n">
        <v>0</v>
      </c>
      <c r="N2187" s="54" t="n">
        <v>0.550000012</v>
      </c>
      <c r="O2187" s="54" t="n">
        <v>0</v>
      </c>
      <c r="P2187" s="52" t="inlineStr">
        <is>
          <t>Gouraud</t>
        </is>
      </c>
      <c r="Q2187" s="52" t="inlineStr">
        <is>
          <t>Metal</t>
        </is>
      </c>
      <c r="R2187" s="54" t="n">
        <v>0.7</v>
      </c>
      <c r="S2187" s="54" t="n">
        <v>0.5</v>
      </c>
      <c r="T2187" s="54" t="n">
        <v>0.38</v>
      </c>
      <c r="U2187" s="54" t="n">
        <v>0</v>
      </c>
      <c r="V2187" s="52" t="inlineStr">
        <is>
          <t>No</t>
        </is>
      </c>
      <c r="W2187" s="52" t="inlineStr">
        <is>
          <t>No</t>
        </is>
      </c>
      <c r="X2187" s="52" t="inlineStr">
        <is>
          <t>-</t>
        </is>
      </c>
      <c r="Y2187" s="52" t="inlineStr">
        <is>
          <t>Steel angle</t>
        </is>
      </c>
    </row>
    <row r="2188" outlineLevel="1">
      <c r="A2188" s="52" t="inlineStr">
        <is>
          <t>BASE-811</t>
        </is>
      </c>
      <c r="B2188" s="52" t="inlineStr">
        <is>
          <t>Base</t>
        </is>
      </c>
      <c r="C2188" s="63" t="inlineStr">
        <is>
          <t>Cube</t>
        </is>
      </c>
      <c r="D2188" s="62" t="inlineStr">
        <is>
          <t>Trap beam</t>
        </is>
      </c>
      <c r="E2188" s="52" t="inlineStr">
        <is>
          <t>BASE-809</t>
        </is>
      </c>
      <c r="F2188" s="52" t="n">
        <v>3</v>
      </c>
      <c r="G2188" s="54" t="n">
        <v>1.5</v>
      </c>
      <c r="H2188" s="54" t="n">
        <v>0.119999997</v>
      </c>
      <c r="I2188" s="54" t="n">
        <v>0.119999997</v>
      </c>
      <c r="J2188" s="54" t="n">
        <v>0</v>
      </c>
      <c r="K2188" s="54" t="n">
        <v>0</v>
      </c>
      <c r="L2188" s="54" t="n">
        <v>55</v>
      </c>
      <c r="M2188" s="54" t="n">
        <v>0</v>
      </c>
      <c r="N2188" s="54" t="n">
        <v>0.550000012</v>
      </c>
      <c r="O2188" s="54" t="n">
        <v>0</v>
      </c>
      <c r="P2188" s="52" t="inlineStr">
        <is>
          <t>Gouraud</t>
        </is>
      </c>
      <c r="Q2188" s="52" t="inlineStr">
        <is>
          <t>Metal</t>
        </is>
      </c>
      <c r="R2188" s="54" t="n">
        <v>0.7</v>
      </c>
      <c r="S2188" s="54" t="n">
        <v>0.5</v>
      </c>
      <c r="T2188" s="54" t="n">
        <v>0.38</v>
      </c>
      <c r="U2188" s="54" t="n">
        <v>0</v>
      </c>
      <c r="V2188" s="52" t="inlineStr">
        <is>
          <t>No</t>
        </is>
      </c>
      <c r="W2188" s="52" t="inlineStr">
        <is>
          <t>No</t>
        </is>
      </c>
      <c r="X2188" s="52" t="inlineStr">
        <is>
          <t>-</t>
        </is>
      </c>
      <c r="Y2188" s="52" t="inlineStr">
        <is>
          <t>Steel angle</t>
        </is>
      </c>
    </row>
    <row r="2189" outlineLevel="1">
      <c r="A2189" s="52" t="inlineStr">
        <is>
          <t>BASE-812</t>
        </is>
      </c>
      <c r="B2189" s="52" t="inlineStr">
        <is>
          <t>Base</t>
        </is>
      </c>
      <c r="C2189" s="63" t="inlineStr">
        <is>
          <t>Cube</t>
        </is>
      </c>
      <c r="D2189" s="62" t="inlineStr">
        <is>
          <t>Trap beam</t>
        </is>
      </c>
      <c r="E2189" s="52" t="inlineStr">
        <is>
          <t>BASE-809</t>
        </is>
      </c>
      <c r="F2189" s="52" t="n">
        <v>3</v>
      </c>
      <c r="G2189" s="54" t="n">
        <v>1.5</v>
      </c>
      <c r="H2189" s="54" t="n">
        <v>0.119999997</v>
      </c>
      <c r="I2189" s="54" t="n">
        <v>0.119999997</v>
      </c>
      <c r="J2189" s="54" t="n">
        <v>0</v>
      </c>
      <c r="K2189" s="54" t="n">
        <v>90</v>
      </c>
      <c r="L2189" s="54" t="n">
        <v>35</v>
      </c>
      <c r="M2189" s="54" t="n">
        <v>0</v>
      </c>
      <c r="N2189" s="54" t="n">
        <v>0.550000012</v>
      </c>
      <c r="O2189" s="54" t="n">
        <v>0</v>
      </c>
      <c r="P2189" s="52" t="inlineStr">
        <is>
          <t>Gouraud</t>
        </is>
      </c>
      <c r="Q2189" s="52" t="inlineStr">
        <is>
          <t>Metal</t>
        </is>
      </c>
      <c r="R2189" s="54" t="n">
        <v>0.7</v>
      </c>
      <c r="S2189" s="54" t="n">
        <v>0.5</v>
      </c>
      <c r="T2189" s="54" t="n">
        <v>0.38</v>
      </c>
      <c r="U2189" s="54" t="n">
        <v>0</v>
      </c>
      <c r="V2189" s="52" t="inlineStr">
        <is>
          <t>No</t>
        </is>
      </c>
      <c r="W2189" s="52" t="inlineStr">
        <is>
          <t>No</t>
        </is>
      </c>
      <c r="X2189" s="52" t="inlineStr">
        <is>
          <t>-</t>
        </is>
      </c>
      <c r="Y2189" s="52" t="inlineStr">
        <is>
          <t>Steel angle</t>
        </is>
      </c>
    </row>
    <row r="2190" outlineLevel="1">
      <c r="A2190" s="52" t="inlineStr">
        <is>
          <t>BASE-813</t>
        </is>
      </c>
      <c r="B2190" s="52" t="inlineStr">
        <is>
          <t>Base</t>
        </is>
      </c>
      <c r="C2190" s="53" t="inlineStr">
        <is>
          <t>Group</t>
        </is>
      </c>
      <c r="D2190" s="60" t="inlineStr">
        <is>
          <t>Tank trap</t>
        </is>
      </c>
      <c r="E2190" s="52" t="inlineStr">
        <is>
          <t>BASE-741</t>
        </is>
      </c>
      <c r="F2190" s="52" t="n">
        <v>2</v>
      </c>
      <c r="G2190" s="54" t="n">
        <v>1</v>
      </c>
      <c r="H2190" s="54" t="n">
        <v>1</v>
      </c>
      <c r="I2190" s="54" t="n">
        <v>1</v>
      </c>
      <c r="J2190" s="54" t="n">
        <v>0</v>
      </c>
      <c r="K2190" s="54" t="n">
        <v>71.5</v>
      </c>
      <c r="L2190" s="54" t="n">
        <v>0</v>
      </c>
      <c r="M2190" s="54" t="n">
        <v>6.5</v>
      </c>
      <c r="N2190" s="54" t="n">
        <v>0</v>
      </c>
      <c r="O2190" s="54" t="n">
        <v>0.899999976</v>
      </c>
      <c r="P2190" s="52" t="inlineStr">
        <is>
          <t>-</t>
        </is>
      </c>
      <c r="Q2190" s="52" t="inlineStr">
        <is>
          <t>Plain</t>
        </is>
      </c>
      <c r="R2190" s="54" t="n">
        <v>0.5</v>
      </c>
      <c r="S2190" s="54" t="n">
        <v>0</v>
      </c>
      <c r="T2190" s="54" t="n">
        <v>0.2</v>
      </c>
      <c r="U2190" s="54" t="n">
        <v>0</v>
      </c>
      <c r="V2190" s="52" t="inlineStr">
        <is>
          <t>No</t>
        </is>
      </c>
      <c r="W2190" s="52" t="inlineStr">
        <is>
          <t>Yes</t>
        </is>
      </c>
      <c r="X2190" s="52" t="inlineStr">
        <is>
          <t>-</t>
        </is>
      </c>
      <c r="Y2190" s="52" t="inlineStr">
        <is>
          <t>Czech hedgehog anti-tank obstacle</t>
        </is>
      </c>
    </row>
    <row r="2191" outlineLevel="1">
      <c r="A2191" s="52" t="inlineStr">
        <is>
          <t>BASE-814</t>
        </is>
      </c>
      <c r="B2191" s="52" t="inlineStr">
        <is>
          <t>Base</t>
        </is>
      </c>
      <c r="C2191" s="63" t="inlineStr">
        <is>
          <t>Cube</t>
        </is>
      </c>
      <c r="D2191" s="62" t="inlineStr">
        <is>
          <t>Trap beam</t>
        </is>
      </c>
      <c r="E2191" s="52" t="inlineStr">
        <is>
          <t>BASE-813</t>
        </is>
      </c>
      <c r="F2191" s="52" t="n">
        <v>3</v>
      </c>
      <c r="G2191" s="54" t="n">
        <v>1.5</v>
      </c>
      <c r="H2191" s="54" t="n">
        <v>0.119999997</v>
      </c>
      <c r="I2191" s="54" t="n">
        <v>0.119999997</v>
      </c>
      <c r="J2191" s="54" t="n">
        <v>0</v>
      </c>
      <c r="K2191" s="54" t="n">
        <v>0</v>
      </c>
      <c r="L2191" s="54" t="n">
        <v>0</v>
      </c>
      <c r="M2191" s="54" t="n">
        <v>0</v>
      </c>
      <c r="N2191" s="54" t="n">
        <v>0.550000012</v>
      </c>
      <c r="O2191" s="54" t="n">
        <v>0</v>
      </c>
      <c r="P2191" s="52" t="inlineStr">
        <is>
          <t>Gouraud</t>
        </is>
      </c>
      <c r="Q2191" s="52" t="inlineStr">
        <is>
          <t>Metal</t>
        </is>
      </c>
      <c r="R2191" s="54" t="n">
        <v>0.7</v>
      </c>
      <c r="S2191" s="54" t="n">
        <v>0.5</v>
      </c>
      <c r="T2191" s="54" t="n">
        <v>0.38</v>
      </c>
      <c r="U2191" s="54" t="n">
        <v>0</v>
      </c>
      <c r="V2191" s="52" t="inlineStr">
        <is>
          <t>No</t>
        </is>
      </c>
      <c r="W2191" s="52" t="inlineStr">
        <is>
          <t>No</t>
        </is>
      </c>
      <c r="X2191" s="52" t="inlineStr">
        <is>
          <t>-</t>
        </is>
      </c>
      <c r="Y2191" s="52" t="inlineStr">
        <is>
          <t>Steel angle</t>
        </is>
      </c>
    </row>
    <row r="2192" outlineLevel="1">
      <c r="A2192" s="52" t="inlineStr">
        <is>
          <t>BASE-815</t>
        </is>
      </c>
      <c r="B2192" s="52" t="inlineStr">
        <is>
          <t>Base</t>
        </is>
      </c>
      <c r="C2192" s="63" t="inlineStr">
        <is>
          <t>Cube</t>
        </is>
      </c>
      <c r="D2192" s="62" t="inlineStr">
        <is>
          <t>Trap beam</t>
        </is>
      </c>
      <c r="E2192" s="52" t="inlineStr">
        <is>
          <t>BASE-813</t>
        </is>
      </c>
      <c r="F2192" s="52" t="n">
        <v>3</v>
      </c>
      <c r="G2192" s="54" t="n">
        <v>1.5</v>
      </c>
      <c r="H2192" s="54" t="n">
        <v>0.119999997</v>
      </c>
      <c r="I2192" s="54" t="n">
        <v>0.119999997</v>
      </c>
      <c r="J2192" s="54" t="n">
        <v>0</v>
      </c>
      <c r="K2192" s="54" t="n">
        <v>0</v>
      </c>
      <c r="L2192" s="54" t="n">
        <v>55</v>
      </c>
      <c r="M2192" s="54" t="n">
        <v>0</v>
      </c>
      <c r="N2192" s="54" t="n">
        <v>0.550000012</v>
      </c>
      <c r="O2192" s="54" t="n">
        <v>0</v>
      </c>
      <c r="P2192" s="52" t="inlineStr">
        <is>
          <t>Gouraud</t>
        </is>
      </c>
      <c r="Q2192" s="52" t="inlineStr">
        <is>
          <t>Metal</t>
        </is>
      </c>
      <c r="R2192" s="54" t="n">
        <v>0.7</v>
      </c>
      <c r="S2192" s="54" t="n">
        <v>0.5</v>
      </c>
      <c r="T2192" s="54" t="n">
        <v>0.38</v>
      </c>
      <c r="U2192" s="54" t="n">
        <v>0</v>
      </c>
      <c r="V2192" s="52" t="inlineStr">
        <is>
          <t>No</t>
        </is>
      </c>
      <c r="W2192" s="52" t="inlineStr">
        <is>
          <t>No</t>
        </is>
      </c>
      <c r="X2192" s="52" t="inlineStr">
        <is>
          <t>-</t>
        </is>
      </c>
      <c r="Y2192" s="52" t="inlineStr">
        <is>
          <t>Steel angle</t>
        </is>
      </c>
    </row>
    <row r="2193" outlineLevel="1">
      <c r="A2193" s="52" t="inlineStr">
        <is>
          <t>BASE-816</t>
        </is>
      </c>
      <c r="B2193" s="52" t="inlineStr">
        <is>
          <t>Base</t>
        </is>
      </c>
      <c r="C2193" s="63" t="inlineStr">
        <is>
          <t>Cube</t>
        </is>
      </c>
      <c r="D2193" s="62" t="inlineStr">
        <is>
          <t>Trap beam</t>
        </is>
      </c>
      <c r="E2193" s="52" t="inlineStr">
        <is>
          <t>BASE-813</t>
        </is>
      </c>
      <c r="F2193" s="52" t="n">
        <v>3</v>
      </c>
      <c r="G2193" s="54" t="n">
        <v>1.5</v>
      </c>
      <c r="H2193" s="54" t="n">
        <v>0.119999997</v>
      </c>
      <c r="I2193" s="54" t="n">
        <v>0.119999997</v>
      </c>
      <c r="J2193" s="54" t="n">
        <v>0</v>
      </c>
      <c r="K2193" s="54" t="n">
        <v>90</v>
      </c>
      <c r="L2193" s="54" t="n">
        <v>35</v>
      </c>
      <c r="M2193" s="54" t="n">
        <v>0</v>
      </c>
      <c r="N2193" s="54" t="n">
        <v>0.550000012</v>
      </c>
      <c r="O2193" s="54" t="n">
        <v>0</v>
      </c>
      <c r="P2193" s="52" t="inlineStr">
        <is>
          <t>Gouraud</t>
        </is>
      </c>
      <c r="Q2193" s="52" t="inlineStr">
        <is>
          <t>Metal</t>
        </is>
      </c>
      <c r="R2193" s="54" t="n">
        <v>0.7</v>
      </c>
      <c r="S2193" s="54" t="n">
        <v>0.5</v>
      </c>
      <c r="T2193" s="54" t="n">
        <v>0.38</v>
      </c>
      <c r="U2193" s="54" t="n">
        <v>0</v>
      </c>
      <c r="V2193" s="52" t="inlineStr">
        <is>
          <t>No</t>
        </is>
      </c>
      <c r="W2193" s="52" t="inlineStr">
        <is>
          <t>No</t>
        </is>
      </c>
      <c r="X2193" s="52" t="inlineStr">
        <is>
          <t>-</t>
        </is>
      </c>
      <c r="Y2193" s="52" t="inlineStr">
        <is>
          <t>Steel angle</t>
        </is>
      </c>
    </row>
    <row r="2194" outlineLevel="1">
      <c r="A2194" s="52" t="inlineStr">
        <is>
          <t>BASE-817</t>
        </is>
      </c>
      <c r="B2194" s="52" t="inlineStr">
        <is>
          <t>Base</t>
        </is>
      </c>
      <c r="C2194" s="53" t="inlineStr">
        <is>
          <t>Group</t>
        </is>
      </c>
      <c r="D2194" s="57" t="inlineStr">
        <is>
          <t>Road</t>
        </is>
      </c>
      <c r="E2194" s="52" t="inlineStr">
        <is>
          <t>BASE-00</t>
        </is>
      </c>
      <c r="F2194" s="52" t="n">
        <v>1</v>
      </c>
      <c r="G2194" s="54" t="n">
        <v>1</v>
      </c>
      <c r="H2194" s="54" t="n">
        <v>1</v>
      </c>
      <c r="I2194" s="54" t="n">
        <v>1</v>
      </c>
      <c r="J2194" s="54" t="n">
        <v>0</v>
      </c>
      <c r="K2194" s="54" t="n">
        <v>0</v>
      </c>
      <c r="L2194" s="54" t="n">
        <v>0</v>
      </c>
      <c r="M2194" s="54" t="n">
        <v>0</v>
      </c>
      <c r="N2194" s="54" t="n">
        <v>-0.300000012</v>
      </c>
      <c r="O2194" s="54" t="n">
        <v>0</v>
      </c>
      <c r="P2194" s="52" t="inlineStr">
        <is>
          <t>-</t>
        </is>
      </c>
      <c r="Q2194" s="52" t="inlineStr">
        <is>
          <t>Plain</t>
        </is>
      </c>
      <c r="R2194" s="54" t="n">
        <v>0.5</v>
      </c>
      <c r="S2194" s="54" t="n">
        <v>0</v>
      </c>
      <c r="T2194" s="54" t="n">
        <v>0.2</v>
      </c>
      <c r="U2194" s="54" t="n">
        <v>0</v>
      </c>
      <c r="V2194" s="52" t="inlineStr">
        <is>
          <t>No</t>
        </is>
      </c>
      <c r="W2194" s="52" t="inlineStr">
        <is>
          <t>Yes</t>
        </is>
      </c>
      <c r="X2194" s="52" t="inlineStr">
        <is>
          <t>-</t>
        </is>
      </c>
      <c r="Y2194" s="52" t="inlineStr">
        <is>
          <t>Asphalt road from the inner gate to the outer gate</t>
        </is>
      </c>
    </row>
    <row r="2195" outlineLevel="1">
      <c r="A2195" s="52" t="inlineStr">
        <is>
          <t>BASE-818</t>
        </is>
      </c>
      <c r="B2195" s="52" t="inlineStr">
        <is>
          <t>Base</t>
        </is>
      </c>
      <c r="C2195" s="63" t="inlineStr">
        <is>
          <t>Cube</t>
        </is>
      </c>
      <c r="D2195" s="60" t="inlineStr">
        <is>
          <t>Asphalt</t>
        </is>
      </c>
      <c r="E2195" s="52" t="inlineStr">
        <is>
          <t>BASE-817</t>
        </is>
      </c>
      <c r="F2195" s="52" t="n">
        <v>2</v>
      </c>
      <c r="G2195" s="54" t="n">
        <v>4.4000001</v>
      </c>
      <c r="H2195" s="54" t="n">
        <v>0.0599999987</v>
      </c>
      <c r="I2195" s="54" t="n">
        <v>15.5</v>
      </c>
      <c r="J2195" s="54" t="n">
        <v>0</v>
      </c>
      <c r="K2195" s="54" t="n">
        <v>0</v>
      </c>
      <c r="L2195" s="54" t="n">
        <v>0</v>
      </c>
      <c r="M2195" s="54" t="n">
        <v>0</v>
      </c>
      <c r="N2195" s="54" t="n">
        <v>0.0299999993</v>
      </c>
      <c r="O2195" s="54" t="n">
        <v>27.25</v>
      </c>
      <c r="P2195" s="52" t="inlineStr">
        <is>
          <t>Gouraud</t>
        </is>
      </c>
      <c r="Q2195" s="52" t="inlineStr">
        <is>
          <t>Other</t>
        </is>
      </c>
      <c r="R2195" s="54" t="n">
        <v>0.82</v>
      </c>
      <c r="S2195" s="54" t="n">
        <v>0</v>
      </c>
      <c r="T2195" s="54" t="n">
        <v>0.28</v>
      </c>
      <c r="U2195" s="54" t="n">
        <v>0</v>
      </c>
      <c r="V2195" s="52" t="inlineStr">
        <is>
          <t>No</t>
        </is>
      </c>
      <c r="W2195" s="52" t="inlineStr">
        <is>
          <t>Yes</t>
        </is>
      </c>
      <c r="X2195" s="52" t="inlineStr">
        <is>
          <t>-</t>
        </is>
      </c>
      <c r="Y2195" s="52" t="inlineStr">
        <is>
          <t>Dark tarmac, 4.4 m wide</t>
        </is>
      </c>
    </row>
    <row r="2196" outlineLevel="1">
      <c r="A2196" s="52" t="inlineStr">
        <is>
          <t>BASE-819</t>
        </is>
      </c>
      <c r="B2196" s="52" t="inlineStr">
        <is>
          <t>Base</t>
        </is>
      </c>
      <c r="C2196" s="63" t="inlineStr">
        <is>
          <t>Cube</t>
        </is>
      </c>
      <c r="D2196" s="60" t="inlineStr">
        <is>
          <t>Edge line</t>
        </is>
      </c>
      <c r="E2196" s="52" t="inlineStr">
        <is>
          <t>BASE-817</t>
        </is>
      </c>
      <c r="F2196" s="52" t="n">
        <v>2</v>
      </c>
      <c r="G2196" s="54" t="n">
        <v>0.119999997</v>
      </c>
      <c r="H2196" s="54" t="n">
        <v>0.0120000001</v>
      </c>
      <c r="I2196" s="54" t="n">
        <v>15.1000004</v>
      </c>
      <c r="J2196" s="54" t="n">
        <v>0</v>
      </c>
      <c r="K2196" s="54" t="n">
        <v>0</v>
      </c>
      <c r="L2196" s="54" t="n">
        <v>0</v>
      </c>
      <c r="M2196" s="54" t="n">
        <v>-1.95000005</v>
      </c>
      <c r="N2196" s="54" t="n">
        <v>0.0659999996</v>
      </c>
      <c r="O2196" s="54" t="n">
        <v>27.25</v>
      </c>
      <c r="P2196" s="52" t="inlineStr">
        <is>
          <t>Gouraud</t>
        </is>
      </c>
      <c r="Q2196" s="52" t="inlineStr">
        <is>
          <t>Paint</t>
        </is>
      </c>
      <c r="R2196" s="54" t="n">
        <v>0.55</v>
      </c>
      <c r="S2196" s="54" t="n">
        <v>0</v>
      </c>
      <c r="T2196" s="54" t="n">
        <v>0.26</v>
      </c>
      <c r="U2196" s="54" t="n">
        <v>0</v>
      </c>
      <c r="V2196" s="52" t="inlineStr">
        <is>
          <t>No</t>
        </is>
      </c>
      <c r="W2196" s="52" t="inlineStr">
        <is>
          <t>No</t>
        </is>
      </c>
      <c r="X2196" s="52" t="inlineStr">
        <is>
          <t>-</t>
        </is>
      </c>
      <c r="Y2196" s="52" t="inlineStr">
        <is>
          <t>Painted road edge</t>
        </is>
      </c>
    </row>
    <row r="2197" outlineLevel="1">
      <c r="A2197" s="52" t="inlineStr">
        <is>
          <t>BASE-820</t>
        </is>
      </c>
      <c r="B2197" s="52" t="inlineStr">
        <is>
          <t>Base</t>
        </is>
      </c>
      <c r="C2197" s="63" t="inlineStr">
        <is>
          <t>Cube</t>
        </is>
      </c>
      <c r="D2197" s="60" t="inlineStr">
        <is>
          <t>Edge line</t>
        </is>
      </c>
      <c r="E2197" s="52" t="inlineStr">
        <is>
          <t>BASE-817</t>
        </is>
      </c>
      <c r="F2197" s="52" t="n">
        <v>2</v>
      </c>
      <c r="G2197" s="54" t="n">
        <v>0.119999997</v>
      </c>
      <c r="H2197" s="54" t="n">
        <v>0.0120000001</v>
      </c>
      <c r="I2197" s="54" t="n">
        <v>15.1000004</v>
      </c>
      <c r="J2197" s="54" t="n">
        <v>0</v>
      </c>
      <c r="K2197" s="54" t="n">
        <v>0</v>
      </c>
      <c r="L2197" s="54" t="n">
        <v>0</v>
      </c>
      <c r="M2197" s="54" t="n">
        <v>1.95000005</v>
      </c>
      <c r="N2197" s="54" t="n">
        <v>0.0659999996</v>
      </c>
      <c r="O2197" s="54" t="n">
        <v>27.25</v>
      </c>
      <c r="P2197" s="52" t="inlineStr">
        <is>
          <t>Gouraud</t>
        </is>
      </c>
      <c r="Q2197" s="52" t="inlineStr">
        <is>
          <t>Paint</t>
        </is>
      </c>
      <c r="R2197" s="54" t="n">
        <v>0.55</v>
      </c>
      <c r="S2197" s="54" t="n">
        <v>0</v>
      </c>
      <c r="T2197" s="54" t="n">
        <v>0.26</v>
      </c>
      <c r="U2197" s="54" t="n">
        <v>0</v>
      </c>
      <c r="V2197" s="52" t="inlineStr">
        <is>
          <t>No</t>
        </is>
      </c>
      <c r="W2197" s="52" t="inlineStr">
        <is>
          <t>No</t>
        </is>
      </c>
      <c r="X2197" s="52" t="inlineStr">
        <is>
          <t>-</t>
        </is>
      </c>
      <c r="Y2197" s="52" t="inlineStr">
        <is>
          <t>Painted road edge</t>
        </is>
      </c>
    </row>
    <row r="2198" outlineLevel="1">
      <c r="A2198" s="52" t="inlineStr">
        <is>
          <t>BASE-821</t>
        </is>
      </c>
      <c r="B2198" s="52" t="inlineStr">
        <is>
          <t>Base</t>
        </is>
      </c>
      <c r="C2198" s="63" t="inlineStr">
        <is>
          <t>Cube</t>
        </is>
      </c>
      <c r="D2198" s="60" t="inlineStr">
        <is>
          <t>Centre dash</t>
        </is>
      </c>
      <c r="E2198" s="52" t="inlineStr">
        <is>
          <t>BASE-817</t>
        </is>
      </c>
      <c r="F2198" s="52" t="n">
        <v>2</v>
      </c>
      <c r="G2198" s="54" t="n">
        <v>0.119999997</v>
      </c>
      <c r="H2198" s="54" t="n">
        <v>0.0120000001</v>
      </c>
      <c r="I2198" s="54" t="n">
        <v>2</v>
      </c>
      <c r="J2198" s="54" t="n">
        <v>0</v>
      </c>
      <c r="K2198" s="54" t="n">
        <v>0</v>
      </c>
      <c r="L2198" s="54" t="n">
        <v>0</v>
      </c>
      <c r="M2198" s="54" t="n">
        <v>0</v>
      </c>
      <c r="N2198" s="54" t="n">
        <v>0.0659999996</v>
      </c>
      <c r="O2198" s="54" t="n">
        <v>21.7999992</v>
      </c>
      <c r="P2198" s="52" t="inlineStr">
        <is>
          <t>Gouraud</t>
        </is>
      </c>
      <c r="Q2198" s="52" t="inlineStr">
        <is>
          <t>Paint</t>
        </is>
      </c>
      <c r="R2198" s="54" t="n">
        <v>0.55</v>
      </c>
      <c r="S2198" s="54" t="n">
        <v>0</v>
      </c>
      <c r="T2198" s="54" t="n">
        <v>0.26</v>
      </c>
      <c r="U2198" s="54" t="n">
        <v>0</v>
      </c>
      <c r="V2198" s="52" t="inlineStr">
        <is>
          <t>No</t>
        </is>
      </c>
      <c r="W2198" s="52" t="inlineStr">
        <is>
          <t>No</t>
        </is>
      </c>
      <c r="X2198" s="52" t="inlineStr">
        <is>
          <t>-</t>
        </is>
      </c>
      <c r="Y2198" s="52" t="inlineStr">
        <is>
          <t>Painted centre line dash</t>
        </is>
      </c>
    </row>
    <row r="2199" outlineLevel="1">
      <c r="A2199" s="52" t="inlineStr">
        <is>
          <t>BASE-822</t>
        </is>
      </c>
      <c r="B2199" s="52" t="inlineStr">
        <is>
          <t>Base</t>
        </is>
      </c>
      <c r="C2199" s="63" t="inlineStr">
        <is>
          <t>Cube</t>
        </is>
      </c>
      <c r="D2199" s="60" t="inlineStr">
        <is>
          <t>Centre dash</t>
        </is>
      </c>
      <c r="E2199" s="52" t="inlineStr">
        <is>
          <t>BASE-817</t>
        </is>
      </c>
      <c r="F2199" s="52" t="n">
        <v>2</v>
      </c>
      <c r="G2199" s="54" t="n">
        <v>0.119999997</v>
      </c>
      <c r="H2199" s="54" t="n">
        <v>0.0120000001</v>
      </c>
      <c r="I2199" s="54" t="n">
        <v>2</v>
      </c>
      <c r="J2199" s="54" t="n">
        <v>0</v>
      </c>
      <c r="K2199" s="54" t="n">
        <v>0</v>
      </c>
      <c r="L2199" s="54" t="n">
        <v>0</v>
      </c>
      <c r="M2199" s="54" t="n">
        <v>0</v>
      </c>
      <c r="N2199" s="54" t="n">
        <v>0.0659999996</v>
      </c>
      <c r="O2199" s="54" t="n">
        <v>25.7999992</v>
      </c>
      <c r="P2199" s="52" t="inlineStr">
        <is>
          <t>Gouraud</t>
        </is>
      </c>
      <c r="Q2199" s="52" t="inlineStr">
        <is>
          <t>Paint</t>
        </is>
      </c>
      <c r="R2199" s="54" t="n">
        <v>0.55</v>
      </c>
      <c r="S2199" s="54" t="n">
        <v>0</v>
      </c>
      <c r="T2199" s="54" t="n">
        <v>0.26</v>
      </c>
      <c r="U2199" s="54" t="n">
        <v>0</v>
      </c>
      <c r="V2199" s="52" t="inlineStr">
        <is>
          <t>No</t>
        </is>
      </c>
      <c r="W2199" s="52" t="inlineStr">
        <is>
          <t>No</t>
        </is>
      </c>
      <c r="X2199" s="52" t="inlineStr">
        <is>
          <t>-</t>
        </is>
      </c>
      <c r="Y2199" s="52" t="inlineStr">
        <is>
          <t>Painted centre line dash</t>
        </is>
      </c>
    </row>
    <row r="2200" outlineLevel="1">
      <c r="A2200" s="52" t="inlineStr">
        <is>
          <t>BASE-823</t>
        </is>
      </c>
      <c r="B2200" s="52" t="inlineStr">
        <is>
          <t>Base</t>
        </is>
      </c>
      <c r="C2200" s="63" t="inlineStr">
        <is>
          <t>Cube</t>
        </is>
      </c>
      <c r="D2200" s="60" t="inlineStr">
        <is>
          <t>Centre dash</t>
        </is>
      </c>
      <c r="E2200" s="52" t="inlineStr">
        <is>
          <t>BASE-817</t>
        </is>
      </c>
      <c r="F2200" s="52" t="n">
        <v>2</v>
      </c>
      <c r="G2200" s="54" t="n">
        <v>0.119999997</v>
      </c>
      <c r="H2200" s="54" t="n">
        <v>0.0120000001</v>
      </c>
      <c r="I2200" s="54" t="n">
        <v>2</v>
      </c>
      <c r="J2200" s="54" t="n">
        <v>0</v>
      </c>
      <c r="K2200" s="54" t="n">
        <v>0</v>
      </c>
      <c r="L2200" s="54" t="n">
        <v>0</v>
      </c>
      <c r="M2200" s="54" t="n">
        <v>0</v>
      </c>
      <c r="N2200" s="54" t="n">
        <v>0.0659999996</v>
      </c>
      <c r="O2200" s="54" t="n">
        <v>29.7999992</v>
      </c>
      <c r="P2200" s="52" t="inlineStr">
        <is>
          <t>Gouraud</t>
        </is>
      </c>
      <c r="Q2200" s="52" t="inlineStr">
        <is>
          <t>Paint</t>
        </is>
      </c>
      <c r="R2200" s="54" t="n">
        <v>0.55</v>
      </c>
      <c r="S2200" s="54" t="n">
        <v>0</v>
      </c>
      <c r="T2200" s="54" t="n">
        <v>0.26</v>
      </c>
      <c r="U2200" s="54" t="n">
        <v>0</v>
      </c>
      <c r="V2200" s="52" t="inlineStr">
        <is>
          <t>No</t>
        </is>
      </c>
      <c r="W2200" s="52" t="inlineStr">
        <is>
          <t>No</t>
        </is>
      </c>
      <c r="X2200" s="52" t="inlineStr">
        <is>
          <t>-</t>
        </is>
      </c>
      <c r="Y2200" s="52" t="inlineStr">
        <is>
          <t>Painted centre line dash</t>
        </is>
      </c>
    </row>
    <row r="2201" outlineLevel="1">
      <c r="A2201" s="52" t="inlineStr">
        <is>
          <t>BASE-824</t>
        </is>
      </c>
      <c r="B2201" s="52" t="inlineStr">
        <is>
          <t>Base</t>
        </is>
      </c>
      <c r="C2201" s="63" t="inlineStr">
        <is>
          <t>Cube</t>
        </is>
      </c>
      <c r="D2201" s="60" t="inlineStr">
        <is>
          <t>Stop line</t>
        </is>
      </c>
      <c r="E2201" s="52" t="inlineStr">
        <is>
          <t>BASE-817</t>
        </is>
      </c>
      <c r="F2201" s="52" t="n">
        <v>2</v>
      </c>
      <c r="G2201" s="54" t="n">
        <v>3.9000001</v>
      </c>
      <c r="H2201" s="54" t="n">
        <v>0.0120000001</v>
      </c>
      <c r="I2201" s="54" t="n">
        <v>0.400000006</v>
      </c>
      <c r="J2201" s="54" t="n">
        <v>0</v>
      </c>
      <c r="K2201" s="54" t="n">
        <v>0</v>
      </c>
      <c r="L2201" s="54" t="n">
        <v>0</v>
      </c>
      <c r="M2201" s="54" t="n">
        <v>0</v>
      </c>
      <c r="N2201" s="54" t="n">
        <v>0.0659999996</v>
      </c>
      <c r="O2201" s="54" t="n">
        <v>30</v>
      </c>
      <c r="P2201" s="52" t="inlineStr">
        <is>
          <t>Gouraud</t>
        </is>
      </c>
      <c r="Q2201" s="52" t="inlineStr">
        <is>
          <t>Paint</t>
        </is>
      </c>
      <c r="R2201" s="54" t="n">
        <v>0.55</v>
      </c>
      <c r="S2201" s="54" t="n">
        <v>0</v>
      </c>
      <c r="T2201" s="54" t="n">
        <v>0.26</v>
      </c>
      <c r="U2201" s="54" t="n">
        <v>0</v>
      </c>
      <c r="V2201" s="52" t="inlineStr">
        <is>
          <t>No</t>
        </is>
      </c>
      <c r="W2201" s="52" t="inlineStr">
        <is>
          <t>Yes</t>
        </is>
      </c>
      <c r="X2201" s="52" t="inlineStr">
        <is>
          <t>-</t>
        </is>
      </c>
      <c r="Y2201" s="52" t="inlineStr">
        <is>
          <t>Stop line before the boom barrier</t>
        </is>
      </c>
    </row>
    <row r="2202" outlineLevel="1">
      <c r="A2202" s="52" t="inlineStr">
        <is>
          <t>BASE-825</t>
        </is>
      </c>
      <c r="B2202" s="52" t="inlineStr">
        <is>
          <t>Base</t>
        </is>
      </c>
      <c r="C2202" s="53" t="inlineStr">
        <is>
          <t>Group</t>
        </is>
      </c>
      <c r="D2202" s="57" t="inlineStr">
        <is>
          <t>Helipad</t>
        </is>
      </c>
      <c r="E2202" s="52" t="inlineStr">
        <is>
          <t>BASE-00</t>
        </is>
      </c>
      <c r="F2202" s="52" t="n">
        <v>1</v>
      </c>
      <c r="G2202" s="54" t="n">
        <v>1</v>
      </c>
      <c r="H2202" s="54" t="n">
        <v>1</v>
      </c>
      <c r="I2202" s="54" t="n">
        <v>1</v>
      </c>
      <c r="J2202" s="54" t="n">
        <v>0</v>
      </c>
      <c r="K2202" s="54" t="n">
        <v>0</v>
      </c>
      <c r="L2202" s="54" t="n">
        <v>0</v>
      </c>
      <c r="M2202" s="54" t="n">
        <v>20.2999992</v>
      </c>
      <c r="N2202" s="54" t="n">
        <v>-0.300000012</v>
      </c>
      <c r="O2202" s="54" t="n">
        <v>17</v>
      </c>
      <c r="P2202" s="52" t="inlineStr">
        <is>
          <t>-</t>
        </is>
      </c>
      <c r="Q2202" s="52" t="inlineStr">
        <is>
          <t>Plain</t>
        </is>
      </c>
      <c r="R2202" s="54" t="n">
        <v>0.5</v>
      </c>
      <c r="S2202" s="54" t="n">
        <v>0</v>
      </c>
      <c r="T2202" s="54" t="n">
        <v>0.2</v>
      </c>
      <c r="U2202" s="54" t="n">
        <v>0</v>
      </c>
      <c r="V2202" s="52" t="inlineStr">
        <is>
          <t>No</t>
        </is>
      </c>
      <c r="W2202" s="52" t="inlineStr">
        <is>
          <t>Yes</t>
        </is>
      </c>
      <c r="X2202" s="52" t="inlineStr">
        <is>
          <t>-</t>
        </is>
      </c>
      <c r="Y2202" s="52" t="inlineStr">
        <is>
          <t>Concrete landing pad with markings and lights</t>
        </is>
      </c>
    </row>
    <row r="2203" outlineLevel="1">
      <c r="A2203" s="52" t="inlineStr">
        <is>
          <t>BASE-826</t>
        </is>
      </c>
      <c r="B2203" s="52" t="inlineStr">
        <is>
          <t>Base</t>
        </is>
      </c>
      <c r="C2203" s="58" t="inlineStr">
        <is>
          <t>Cylinder</t>
        </is>
      </c>
      <c r="D2203" s="60" t="inlineStr">
        <is>
          <t>Helipad disc</t>
        </is>
      </c>
      <c r="E2203" s="52" t="inlineStr">
        <is>
          <t>BASE-825</t>
        </is>
      </c>
      <c r="F2203" s="52" t="n">
        <v>2</v>
      </c>
      <c r="G2203" s="54" t="n">
        <v>10</v>
      </c>
      <c r="H2203" s="54" t="n">
        <v>10</v>
      </c>
      <c r="I2203" s="54" t="n">
        <v>0.07999999820000001</v>
      </c>
      <c r="J2203" s="54" t="n">
        <v>90</v>
      </c>
      <c r="K2203" s="54" t="n">
        <v>0</v>
      </c>
      <c r="L2203" s="54" t="n">
        <v>0</v>
      </c>
      <c r="M2203" s="54" t="n">
        <v>0</v>
      </c>
      <c r="N2203" s="54" t="n">
        <v>0.0399999991</v>
      </c>
      <c r="O2203" s="54" t="n">
        <v>0</v>
      </c>
      <c r="P2203" s="52" t="inlineStr">
        <is>
          <t>Gouraud</t>
        </is>
      </c>
      <c r="Q2203" s="52" t="inlineStr">
        <is>
          <t>Concrete</t>
        </is>
      </c>
      <c r="R2203" s="54" t="n">
        <v>0.85</v>
      </c>
      <c r="S2203" s="54" t="n">
        <v>0</v>
      </c>
      <c r="T2203" s="54" t="n">
        <v>0.3</v>
      </c>
      <c r="U2203" s="54" t="n">
        <v>0</v>
      </c>
      <c r="V2203" s="52" t="inlineStr">
        <is>
          <t>No</t>
        </is>
      </c>
      <c r="W2203" s="52" t="inlineStr">
        <is>
          <t>Yes</t>
        </is>
      </c>
      <c r="X2203" s="52" t="inlineStr">
        <is>
          <t>-</t>
        </is>
      </c>
      <c r="Y2203" s="52" t="inlineStr">
        <is>
          <t>Flattened cylinder, 10 m diameter</t>
        </is>
      </c>
    </row>
    <row r="2204" outlineLevel="1">
      <c r="A2204" s="52" t="inlineStr">
        <is>
          <t>BASE-827</t>
        </is>
      </c>
      <c r="B2204" s="52" t="inlineStr">
        <is>
          <t>Base</t>
        </is>
      </c>
      <c r="C2204" s="63" t="inlineStr">
        <is>
          <t>Cube</t>
        </is>
      </c>
      <c r="D2204" s="60" t="inlineStr">
        <is>
          <t>H bar</t>
        </is>
      </c>
      <c r="E2204" s="52" t="inlineStr">
        <is>
          <t>BASE-825</t>
        </is>
      </c>
      <c r="F2204" s="52" t="n">
        <v>2</v>
      </c>
      <c r="G2204" s="54" t="n">
        <v>0.5</v>
      </c>
      <c r="H2204" s="54" t="n">
        <v>0.0120000001</v>
      </c>
      <c r="I2204" s="54" t="n">
        <v>3.20000005</v>
      </c>
      <c r="J2204" s="54" t="n">
        <v>0</v>
      </c>
      <c r="K2204" s="54" t="n">
        <v>0</v>
      </c>
      <c r="L2204" s="54" t="n">
        <v>0</v>
      </c>
      <c r="M2204" s="54" t="n">
        <v>-0.949999988</v>
      </c>
      <c r="N2204" s="54" t="n">
        <v>0.0860000029</v>
      </c>
      <c r="O2204" s="54" t="n">
        <v>0</v>
      </c>
      <c r="P2204" s="52" t="inlineStr">
        <is>
          <t>Gouraud</t>
        </is>
      </c>
      <c r="Q2204" s="52" t="inlineStr">
        <is>
          <t>Paint</t>
        </is>
      </c>
      <c r="R2204" s="54" t="n">
        <v>0.55</v>
      </c>
      <c r="S2204" s="54" t="n">
        <v>0</v>
      </c>
      <c r="T2204" s="54" t="n">
        <v>0.26</v>
      </c>
      <c r="U2204" s="54" t="n">
        <v>0</v>
      </c>
      <c r="V2204" s="52" t="inlineStr">
        <is>
          <t>No</t>
        </is>
      </c>
      <c r="W2204" s="52" t="inlineStr">
        <is>
          <t>Yes</t>
        </is>
      </c>
      <c r="X2204" s="52" t="inlineStr">
        <is>
          <t>-</t>
        </is>
      </c>
      <c r="Y2204" s="52" t="inlineStr">
        <is>
          <t>Left bar of the H</t>
        </is>
      </c>
    </row>
    <row r="2205" outlineLevel="1">
      <c r="A2205" s="52" t="inlineStr">
        <is>
          <t>BASE-828</t>
        </is>
      </c>
      <c r="B2205" s="52" t="inlineStr">
        <is>
          <t>Base</t>
        </is>
      </c>
      <c r="C2205" s="63" t="inlineStr">
        <is>
          <t>Cube</t>
        </is>
      </c>
      <c r="D2205" s="60" t="inlineStr">
        <is>
          <t>H bar</t>
        </is>
      </c>
      <c r="E2205" s="52" t="inlineStr">
        <is>
          <t>BASE-825</t>
        </is>
      </c>
      <c r="F2205" s="52" t="n">
        <v>2</v>
      </c>
      <c r="G2205" s="54" t="n">
        <v>0.5</v>
      </c>
      <c r="H2205" s="54" t="n">
        <v>0.0120000001</v>
      </c>
      <c r="I2205" s="54" t="n">
        <v>3.20000005</v>
      </c>
      <c r="J2205" s="54" t="n">
        <v>0</v>
      </c>
      <c r="K2205" s="54" t="n">
        <v>0</v>
      </c>
      <c r="L2205" s="54" t="n">
        <v>0</v>
      </c>
      <c r="M2205" s="54" t="n">
        <v>0.949999988</v>
      </c>
      <c r="N2205" s="54" t="n">
        <v>0.0860000029</v>
      </c>
      <c r="O2205" s="54" t="n">
        <v>0</v>
      </c>
      <c r="P2205" s="52" t="inlineStr">
        <is>
          <t>Gouraud</t>
        </is>
      </c>
      <c r="Q2205" s="52" t="inlineStr">
        <is>
          <t>Paint</t>
        </is>
      </c>
      <c r="R2205" s="54" t="n">
        <v>0.55</v>
      </c>
      <c r="S2205" s="54" t="n">
        <v>0</v>
      </c>
      <c r="T2205" s="54" t="n">
        <v>0.26</v>
      </c>
      <c r="U2205" s="54" t="n">
        <v>0</v>
      </c>
      <c r="V2205" s="52" t="inlineStr">
        <is>
          <t>No</t>
        </is>
      </c>
      <c r="W2205" s="52" t="inlineStr">
        <is>
          <t>Yes</t>
        </is>
      </c>
      <c r="X2205" s="52" t="inlineStr">
        <is>
          <t>-</t>
        </is>
      </c>
      <c r="Y2205" s="52" t="inlineStr">
        <is>
          <t>Right bar of the H</t>
        </is>
      </c>
    </row>
    <row r="2206" outlineLevel="1">
      <c r="A2206" s="52" t="inlineStr">
        <is>
          <t>BASE-829</t>
        </is>
      </c>
      <c r="B2206" s="52" t="inlineStr">
        <is>
          <t>Base</t>
        </is>
      </c>
      <c r="C2206" s="63" t="inlineStr">
        <is>
          <t>Cube</t>
        </is>
      </c>
      <c r="D2206" s="60" t="inlineStr">
        <is>
          <t>H crossbar</t>
        </is>
      </c>
      <c r="E2206" s="52" t="inlineStr">
        <is>
          <t>BASE-825</t>
        </is>
      </c>
      <c r="F2206" s="52" t="n">
        <v>2</v>
      </c>
      <c r="G2206" s="54" t="n">
        <v>1.5</v>
      </c>
      <c r="H2206" s="54" t="n">
        <v>0.0120000001</v>
      </c>
      <c r="I2206" s="54" t="n">
        <v>0.5</v>
      </c>
      <c r="J2206" s="54" t="n">
        <v>0</v>
      </c>
      <c r="K2206" s="54" t="n">
        <v>0</v>
      </c>
      <c r="L2206" s="54" t="n">
        <v>0</v>
      </c>
      <c r="M2206" s="54" t="n">
        <v>0</v>
      </c>
      <c r="N2206" s="54" t="n">
        <v>0.0860000029</v>
      </c>
      <c r="O2206" s="54" t="n">
        <v>0</v>
      </c>
      <c r="P2206" s="52" t="inlineStr">
        <is>
          <t>Gouraud</t>
        </is>
      </c>
      <c r="Q2206" s="52" t="inlineStr">
        <is>
          <t>Paint</t>
        </is>
      </c>
      <c r="R2206" s="54" t="n">
        <v>0.55</v>
      </c>
      <c r="S2206" s="54" t="n">
        <v>0</v>
      </c>
      <c r="T2206" s="54" t="n">
        <v>0.26</v>
      </c>
      <c r="U2206" s="54" t="n">
        <v>0</v>
      </c>
      <c r="V2206" s="52" t="inlineStr">
        <is>
          <t>No</t>
        </is>
      </c>
      <c r="W2206" s="52" t="inlineStr">
        <is>
          <t>Yes</t>
        </is>
      </c>
      <c r="X2206" s="52" t="inlineStr">
        <is>
          <t>-</t>
        </is>
      </c>
      <c r="Y2206" s="52" t="inlineStr">
        <is>
          <t>Crossbar of the H</t>
        </is>
      </c>
    </row>
    <row r="2207" outlineLevel="1">
      <c r="A2207" s="52" t="inlineStr">
        <is>
          <t>BASE-830</t>
        </is>
      </c>
      <c r="B2207" s="52" t="inlineStr">
        <is>
          <t>Base</t>
        </is>
      </c>
      <c r="C2207" s="63" t="inlineStr">
        <is>
          <t>Cube</t>
        </is>
      </c>
      <c r="D2207" s="60" t="inlineStr">
        <is>
          <t>Circle mark</t>
        </is>
      </c>
      <c r="E2207" s="52" t="inlineStr">
        <is>
          <t>BASE-825</t>
        </is>
      </c>
      <c r="F2207" s="52" t="n">
        <v>2</v>
      </c>
      <c r="G2207" s="54" t="n">
        <v>0.699999988</v>
      </c>
      <c r="H2207" s="54" t="n">
        <v>0.0120000001</v>
      </c>
      <c r="I2207" s="54" t="n">
        <v>0.200000003</v>
      </c>
      <c r="J2207" s="54" t="n">
        <v>0</v>
      </c>
      <c r="K2207" s="54" t="n">
        <v>0</v>
      </c>
      <c r="L2207" s="54" t="n">
        <v>0</v>
      </c>
      <c r="M2207" s="54" t="n">
        <v>3.9000001</v>
      </c>
      <c r="N2207" s="54" t="n">
        <v>0.0860000029</v>
      </c>
      <c r="O2207" s="54" t="n">
        <v>0</v>
      </c>
      <c r="P2207" s="52" t="inlineStr">
        <is>
          <t>Gouraud</t>
        </is>
      </c>
      <c r="Q2207" s="52" t="inlineStr">
        <is>
          <t>Paint</t>
        </is>
      </c>
      <c r="R2207" s="54" t="n">
        <v>0.55</v>
      </c>
      <c r="S2207" s="54" t="n">
        <v>0</v>
      </c>
      <c r="T2207" s="54" t="n">
        <v>0.26</v>
      </c>
      <c r="U2207" s="54" t="n">
        <v>0</v>
      </c>
      <c r="V2207" s="52" t="inlineStr">
        <is>
          <t>No</t>
        </is>
      </c>
      <c r="W2207" s="52" t="inlineStr">
        <is>
          <t>Yes</t>
        </is>
      </c>
      <c r="X2207" s="52" t="inlineStr">
        <is>
          <t>-</t>
        </is>
      </c>
      <c r="Y2207" s="52" t="inlineStr">
        <is>
          <t>Painted touchdown circle</t>
        </is>
      </c>
    </row>
    <row r="2208" outlineLevel="1">
      <c r="A2208" s="52" t="inlineStr">
        <is>
          <t>BASE-831</t>
        </is>
      </c>
      <c r="B2208" s="52" t="inlineStr">
        <is>
          <t>Base</t>
        </is>
      </c>
      <c r="C2208" s="63" t="inlineStr">
        <is>
          <t>Cube</t>
        </is>
      </c>
      <c r="D2208" s="60" t="inlineStr">
        <is>
          <t>Circle mark</t>
        </is>
      </c>
      <c r="E2208" s="52" t="inlineStr">
        <is>
          <t>BASE-825</t>
        </is>
      </c>
      <c r="F2208" s="52" t="n">
        <v>2</v>
      </c>
      <c r="G2208" s="54" t="n">
        <v>0.699999988</v>
      </c>
      <c r="H2208" s="54" t="n">
        <v>0.0120000001</v>
      </c>
      <c r="I2208" s="54" t="n">
        <v>0.200000003</v>
      </c>
      <c r="J2208" s="54" t="n">
        <v>0</v>
      </c>
      <c r="K2208" s="54" t="n">
        <v>-15</v>
      </c>
      <c r="L2208" s="54" t="n">
        <v>0</v>
      </c>
      <c r="M2208" s="54" t="n">
        <v>3.76711082</v>
      </c>
      <c r="N2208" s="54" t="n">
        <v>0.0860000029</v>
      </c>
      <c r="O2208" s="54" t="n">
        <v>1.00939429</v>
      </c>
      <c r="P2208" s="52" t="inlineStr">
        <is>
          <t>Gouraud</t>
        </is>
      </c>
      <c r="Q2208" s="52" t="inlineStr">
        <is>
          <t>Paint</t>
        </is>
      </c>
      <c r="R2208" s="54" t="n">
        <v>0.55</v>
      </c>
      <c r="S2208" s="54" t="n">
        <v>0</v>
      </c>
      <c r="T2208" s="54" t="n">
        <v>0.26</v>
      </c>
      <c r="U2208" s="54" t="n">
        <v>0</v>
      </c>
      <c r="V2208" s="52" t="inlineStr">
        <is>
          <t>No</t>
        </is>
      </c>
      <c r="W2208" s="52" t="inlineStr">
        <is>
          <t>Yes</t>
        </is>
      </c>
      <c r="X2208" s="52" t="inlineStr">
        <is>
          <t>-</t>
        </is>
      </c>
      <c r="Y2208" s="52" t="inlineStr">
        <is>
          <t>Painted touchdown circle</t>
        </is>
      </c>
    </row>
    <row r="2209" outlineLevel="1">
      <c r="A2209" s="52" t="inlineStr">
        <is>
          <t>BASE-832</t>
        </is>
      </c>
      <c r="B2209" s="52" t="inlineStr">
        <is>
          <t>Base</t>
        </is>
      </c>
      <c r="C2209" s="63" t="inlineStr">
        <is>
          <t>Cube</t>
        </is>
      </c>
      <c r="D2209" s="60" t="inlineStr">
        <is>
          <t>Circle mark</t>
        </is>
      </c>
      <c r="E2209" s="52" t="inlineStr">
        <is>
          <t>BASE-825</t>
        </is>
      </c>
      <c r="F2209" s="52" t="n">
        <v>2</v>
      </c>
      <c r="G2209" s="54" t="n">
        <v>0.699999988</v>
      </c>
      <c r="H2209" s="54" t="n">
        <v>0.0120000001</v>
      </c>
      <c r="I2209" s="54" t="n">
        <v>0.200000003</v>
      </c>
      <c r="J2209" s="54" t="n">
        <v>0</v>
      </c>
      <c r="K2209" s="54" t="n">
        <v>-30</v>
      </c>
      <c r="L2209" s="54" t="n">
        <v>0</v>
      </c>
      <c r="M2209" s="54" t="n">
        <v>3.3774991</v>
      </c>
      <c r="N2209" s="54" t="n">
        <v>0.0860000029</v>
      </c>
      <c r="O2209" s="54" t="n">
        <v>1.95000005</v>
      </c>
      <c r="P2209" s="52" t="inlineStr">
        <is>
          <t>Gouraud</t>
        </is>
      </c>
      <c r="Q2209" s="52" t="inlineStr">
        <is>
          <t>Paint</t>
        </is>
      </c>
      <c r="R2209" s="54" t="n">
        <v>0.55</v>
      </c>
      <c r="S2209" s="54" t="n">
        <v>0</v>
      </c>
      <c r="T2209" s="54" t="n">
        <v>0.26</v>
      </c>
      <c r="U2209" s="54" t="n">
        <v>0</v>
      </c>
      <c r="V2209" s="52" t="inlineStr">
        <is>
          <t>No</t>
        </is>
      </c>
      <c r="W2209" s="52" t="inlineStr">
        <is>
          <t>Yes</t>
        </is>
      </c>
      <c r="X2209" s="52" t="inlineStr">
        <is>
          <t>-</t>
        </is>
      </c>
      <c r="Y2209" s="52" t="inlineStr">
        <is>
          <t>Painted touchdown circle</t>
        </is>
      </c>
    </row>
    <row r="2210" outlineLevel="1">
      <c r="A2210" s="52" t="inlineStr">
        <is>
          <t>BASE-833</t>
        </is>
      </c>
      <c r="B2210" s="52" t="inlineStr">
        <is>
          <t>Base</t>
        </is>
      </c>
      <c r="C2210" s="63" t="inlineStr">
        <is>
          <t>Cube</t>
        </is>
      </c>
      <c r="D2210" s="60" t="inlineStr">
        <is>
          <t>Circle mark</t>
        </is>
      </c>
      <c r="E2210" s="52" t="inlineStr">
        <is>
          <t>BASE-825</t>
        </is>
      </c>
      <c r="F2210" s="52" t="n">
        <v>2</v>
      </c>
      <c r="G2210" s="54" t="n">
        <v>0.699999988</v>
      </c>
      <c r="H2210" s="54" t="n">
        <v>0.0120000001</v>
      </c>
      <c r="I2210" s="54" t="n">
        <v>0.200000003</v>
      </c>
      <c r="J2210" s="54" t="n">
        <v>0</v>
      </c>
      <c r="K2210" s="54" t="n">
        <v>-45</v>
      </c>
      <c r="L2210" s="54" t="n">
        <v>0</v>
      </c>
      <c r="M2210" s="54" t="n">
        <v>2.75771642</v>
      </c>
      <c r="N2210" s="54" t="n">
        <v>0.0860000029</v>
      </c>
      <c r="O2210" s="54" t="n">
        <v>2.75771642</v>
      </c>
      <c r="P2210" s="52" t="inlineStr">
        <is>
          <t>Gouraud</t>
        </is>
      </c>
      <c r="Q2210" s="52" t="inlineStr">
        <is>
          <t>Paint</t>
        </is>
      </c>
      <c r="R2210" s="54" t="n">
        <v>0.55</v>
      </c>
      <c r="S2210" s="54" t="n">
        <v>0</v>
      </c>
      <c r="T2210" s="54" t="n">
        <v>0.26</v>
      </c>
      <c r="U2210" s="54" t="n">
        <v>0</v>
      </c>
      <c r="V2210" s="52" t="inlineStr">
        <is>
          <t>No</t>
        </is>
      </c>
      <c r="W2210" s="52" t="inlineStr">
        <is>
          <t>Yes</t>
        </is>
      </c>
      <c r="X2210" s="52" t="inlineStr">
        <is>
          <t>-</t>
        </is>
      </c>
      <c r="Y2210" s="52" t="inlineStr">
        <is>
          <t>Painted touchdown circle</t>
        </is>
      </c>
    </row>
    <row r="2211" outlineLevel="1">
      <c r="A2211" s="52" t="inlineStr">
        <is>
          <t>BASE-834</t>
        </is>
      </c>
      <c r="B2211" s="52" t="inlineStr">
        <is>
          <t>Base</t>
        </is>
      </c>
      <c r="C2211" s="63" t="inlineStr">
        <is>
          <t>Cube</t>
        </is>
      </c>
      <c r="D2211" s="60" t="inlineStr">
        <is>
          <t>Circle mark</t>
        </is>
      </c>
      <c r="E2211" s="52" t="inlineStr">
        <is>
          <t>BASE-825</t>
        </is>
      </c>
      <c r="F2211" s="52" t="n">
        <v>2</v>
      </c>
      <c r="G2211" s="54" t="n">
        <v>0.699999988</v>
      </c>
      <c r="H2211" s="54" t="n">
        <v>0.0120000001</v>
      </c>
      <c r="I2211" s="54" t="n">
        <v>0.200000003</v>
      </c>
      <c r="J2211" s="54" t="n">
        <v>0</v>
      </c>
      <c r="K2211" s="54" t="n">
        <v>-60</v>
      </c>
      <c r="L2211" s="54" t="n">
        <v>0</v>
      </c>
      <c r="M2211" s="54" t="n">
        <v>1.94999993</v>
      </c>
      <c r="N2211" s="54" t="n">
        <v>0.0860000029</v>
      </c>
      <c r="O2211" s="54" t="n">
        <v>3.37749934</v>
      </c>
      <c r="P2211" s="52" t="inlineStr">
        <is>
          <t>Gouraud</t>
        </is>
      </c>
      <c r="Q2211" s="52" t="inlineStr">
        <is>
          <t>Paint</t>
        </is>
      </c>
      <c r="R2211" s="54" t="n">
        <v>0.55</v>
      </c>
      <c r="S2211" s="54" t="n">
        <v>0</v>
      </c>
      <c r="T2211" s="54" t="n">
        <v>0.26</v>
      </c>
      <c r="U2211" s="54" t="n">
        <v>0</v>
      </c>
      <c r="V2211" s="52" t="inlineStr">
        <is>
          <t>No</t>
        </is>
      </c>
      <c r="W2211" s="52" t="inlineStr">
        <is>
          <t>Yes</t>
        </is>
      </c>
      <c r="X2211" s="52" t="inlineStr">
        <is>
          <t>-</t>
        </is>
      </c>
      <c r="Y2211" s="52" t="inlineStr">
        <is>
          <t>Painted touchdown circle</t>
        </is>
      </c>
    </row>
    <row r="2212" outlineLevel="1">
      <c r="A2212" s="52" t="inlineStr">
        <is>
          <t>BASE-835</t>
        </is>
      </c>
      <c r="B2212" s="52" t="inlineStr">
        <is>
          <t>Base</t>
        </is>
      </c>
      <c r="C2212" s="63" t="inlineStr">
        <is>
          <t>Cube</t>
        </is>
      </c>
      <c r="D2212" s="60" t="inlineStr">
        <is>
          <t>Circle mark</t>
        </is>
      </c>
      <c r="E2212" s="52" t="inlineStr">
        <is>
          <t>BASE-825</t>
        </is>
      </c>
      <c r="F2212" s="52" t="n">
        <v>2</v>
      </c>
      <c r="G2212" s="54" t="n">
        <v>0.699999988</v>
      </c>
      <c r="H2212" s="54" t="n">
        <v>0.0120000001</v>
      </c>
      <c r="I2212" s="54" t="n">
        <v>0.200000003</v>
      </c>
      <c r="J2212" s="54" t="n">
        <v>0</v>
      </c>
      <c r="K2212" s="54" t="n">
        <v>-75</v>
      </c>
      <c r="L2212" s="54" t="n">
        <v>0</v>
      </c>
      <c r="M2212" s="54" t="n">
        <v>1.00939393</v>
      </c>
      <c r="N2212" s="54" t="n">
        <v>0.0860000029</v>
      </c>
      <c r="O2212" s="54" t="n">
        <v>3.76711106</v>
      </c>
      <c r="P2212" s="52" t="inlineStr">
        <is>
          <t>Gouraud</t>
        </is>
      </c>
      <c r="Q2212" s="52" t="inlineStr">
        <is>
          <t>Paint</t>
        </is>
      </c>
      <c r="R2212" s="54" t="n">
        <v>0.55</v>
      </c>
      <c r="S2212" s="54" t="n">
        <v>0</v>
      </c>
      <c r="T2212" s="54" t="n">
        <v>0.26</v>
      </c>
      <c r="U2212" s="54" t="n">
        <v>0</v>
      </c>
      <c r="V2212" s="52" t="inlineStr">
        <is>
          <t>No</t>
        </is>
      </c>
      <c r="W2212" s="52" t="inlineStr">
        <is>
          <t>Yes</t>
        </is>
      </c>
      <c r="X2212" s="52" t="inlineStr">
        <is>
          <t>-</t>
        </is>
      </c>
      <c r="Y2212" s="52" t="inlineStr">
        <is>
          <t>Painted touchdown circle</t>
        </is>
      </c>
    </row>
    <row r="2213" outlineLevel="1">
      <c r="A2213" s="52" t="inlineStr">
        <is>
          <t>BASE-836</t>
        </is>
      </c>
      <c r="B2213" s="52" t="inlineStr">
        <is>
          <t>Base</t>
        </is>
      </c>
      <c r="C2213" s="63" t="inlineStr">
        <is>
          <t>Cube</t>
        </is>
      </c>
      <c r="D2213" s="60" t="inlineStr">
        <is>
          <t>Circle mark</t>
        </is>
      </c>
      <c r="E2213" s="52" t="inlineStr">
        <is>
          <t>BASE-825</t>
        </is>
      </c>
      <c r="F2213" s="52" t="n">
        <v>2</v>
      </c>
      <c r="G2213" s="54" t="n">
        <v>0.699999988</v>
      </c>
      <c r="H2213" s="54" t="n">
        <v>0.0120000001</v>
      </c>
      <c r="I2213" s="54" t="n">
        <v>0.200000003</v>
      </c>
      <c r="J2213" s="54" t="n">
        <v>0</v>
      </c>
      <c r="K2213" s="54" t="n">
        <v>-90</v>
      </c>
      <c r="L2213" s="54" t="n">
        <v>0</v>
      </c>
      <c r="M2213" s="54" t="n">
        <v>-1.70474422e-07</v>
      </c>
      <c r="N2213" s="54" t="n">
        <v>0.0860000029</v>
      </c>
      <c r="O2213" s="54" t="n">
        <v>3.9000001</v>
      </c>
      <c r="P2213" s="52" t="inlineStr">
        <is>
          <t>Gouraud</t>
        </is>
      </c>
      <c r="Q2213" s="52" t="inlineStr">
        <is>
          <t>Paint</t>
        </is>
      </c>
      <c r="R2213" s="54" t="n">
        <v>0.55</v>
      </c>
      <c r="S2213" s="54" t="n">
        <v>0</v>
      </c>
      <c r="T2213" s="54" t="n">
        <v>0.26</v>
      </c>
      <c r="U2213" s="54" t="n">
        <v>0</v>
      </c>
      <c r="V2213" s="52" t="inlineStr">
        <is>
          <t>No</t>
        </is>
      </c>
      <c r="W2213" s="52" t="inlineStr">
        <is>
          <t>Yes</t>
        </is>
      </c>
      <c r="X2213" s="52" t="inlineStr">
        <is>
          <t>-</t>
        </is>
      </c>
      <c r="Y2213" s="52" t="inlineStr">
        <is>
          <t>Painted touchdown circle</t>
        </is>
      </c>
    </row>
    <row r="2214" outlineLevel="1">
      <c r="A2214" s="52" t="inlineStr">
        <is>
          <t>BASE-837</t>
        </is>
      </c>
      <c r="B2214" s="52" t="inlineStr">
        <is>
          <t>Base</t>
        </is>
      </c>
      <c r="C2214" s="63" t="inlineStr">
        <is>
          <t>Cube</t>
        </is>
      </c>
      <c r="D2214" s="60" t="inlineStr">
        <is>
          <t>Circle mark</t>
        </is>
      </c>
      <c r="E2214" s="52" t="inlineStr">
        <is>
          <t>BASE-825</t>
        </is>
      </c>
      <c r="F2214" s="52" t="n">
        <v>2</v>
      </c>
      <c r="G2214" s="54" t="n">
        <v>0.699999988</v>
      </c>
      <c r="H2214" s="54" t="n">
        <v>0.0120000001</v>
      </c>
      <c r="I2214" s="54" t="n">
        <v>0.200000003</v>
      </c>
      <c r="J2214" s="54" t="n">
        <v>0</v>
      </c>
      <c r="K2214" s="54" t="n">
        <v>-105</v>
      </c>
      <c r="L2214" s="54" t="n">
        <v>0</v>
      </c>
      <c r="M2214" s="54" t="n">
        <v>-1.00939476</v>
      </c>
      <c r="N2214" s="54" t="n">
        <v>0.0860000029</v>
      </c>
      <c r="O2214" s="54" t="n">
        <v>3.76711082</v>
      </c>
      <c r="P2214" s="52" t="inlineStr">
        <is>
          <t>Gouraud</t>
        </is>
      </c>
      <c r="Q2214" s="52" t="inlineStr">
        <is>
          <t>Paint</t>
        </is>
      </c>
      <c r="R2214" s="54" t="n">
        <v>0.55</v>
      </c>
      <c r="S2214" s="54" t="n">
        <v>0</v>
      </c>
      <c r="T2214" s="54" t="n">
        <v>0.26</v>
      </c>
      <c r="U2214" s="54" t="n">
        <v>0</v>
      </c>
      <c r="V2214" s="52" t="inlineStr">
        <is>
          <t>No</t>
        </is>
      </c>
      <c r="W2214" s="52" t="inlineStr">
        <is>
          <t>Yes</t>
        </is>
      </c>
      <c r="X2214" s="52" t="inlineStr">
        <is>
          <t>-</t>
        </is>
      </c>
      <c r="Y2214" s="52" t="inlineStr">
        <is>
          <t>Painted touchdown circle</t>
        </is>
      </c>
    </row>
    <row r="2215" outlineLevel="1">
      <c r="A2215" s="52" t="inlineStr">
        <is>
          <t>BASE-838</t>
        </is>
      </c>
      <c r="B2215" s="52" t="inlineStr">
        <is>
          <t>Base</t>
        </is>
      </c>
      <c r="C2215" s="63" t="inlineStr">
        <is>
          <t>Cube</t>
        </is>
      </c>
      <c r="D2215" s="60" t="inlineStr">
        <is>
          <t>Circle mark</t>
        </is>
      </c>
      <c r="E2215" s="52" t="inlineStr">
        <is>
          <t>BASE-825</t>
        </is>
      </c>
      <c r="F2215" s="52" t="n">
        <v>2</v>
      </c>
      <c r="G2215" s="54" t="n">
        <v>0.699999988</v>
      </c>
      <c r="H2215" s="54" t="n">
        <v>0.0120000001</v>
      </c>
      <c r="I2215" s="54" t="n">
        <v>0.200000003</v>
      </c>
      <c r="J2215" s="54" t="n">
        <v>0</v>
      </c>
      <c r="K2215" s="54" t="n">
        <v>-120</v>
      </c>
      <c r="L2215" s="54" t="n">
        <v>0</v>
      </c>
      <c r="M2215" s="54" t="n">
        <v>-1.95000029</v>
      </c>
      <c r="N2215" s="54" t="n">
        <v>0.0860000029</v>
      </c>
      <c r="O2215" s="54" t="n">
        <v>3.3774991</v>
      </c>
      <c r="P2215" s="52" t="inlineStr">
        <is>
          <t>Gouraud</t>
        </is>
      </c>
      <c r="Q2215" s="52" t="inlineStr">
        <is>
          <t>Paint</t>
        </is>
      </c>
      <c r="R2215" s="54" t="n">
        <v>0.55</v>
      </c>
      <c r="S2215" s="54" t="n">
        <v>0</v>
      </c>
      <c r="T2215" s="54" t="n">
        <v>0.26</v>
      </c>
      <c r="U2215" s="54" t="n">
        <v>0</v>
      </c>
      <c r="V2215" s="52" t="inlineStr">
        <is>
          <t>No</t>
        </is>
      </c>
      <c r="W2215" s="52" t="inlineStr">
        <is>
          <t>Yes</t>
        </is>
      </c>
      <c r="X2215" s="52" t="inlineStr">
        <is>
          <t>-</t>
        </is>
      </c>
      <c r="Y2215" s="52" t="inlineStr">
        <is>
          <t>Painted touchdown circle</t>
        </is>
      </c>
    </row>
    <row r="2216" outlineLevel="1">
      <c r="A2216" s="52" t="inlineStr">
        <is>
          <t>BASE-839</t>
        </is>
      </c>
      <c r="B2216" s="52" t="inlineStr">
        <is>
          <t>Base</t>
        </is>
      </c>
      <c r="C2216" s="63" t="inlineStr">
        <is>
          <t>Cube</t>
        </is>
      </c>
      <c r="D2216" s="60" t="inlineStr">
        <is>
          <t>Circle mark</t>
        </is>
      </c>
      <c r="E2216" s="52" t="inlineStr">
        <is>
          <t>BASE-825</t>
        </is>
      </c>
      <c r="F2216" s="52" t="n">
        <v>2</v>
      </c>
      <c r="G2216" s="54" t="n">
        <v>0.699999988</v>
      </c>
      <c r="H2216" s="54" t="n">
        <v>0.0120000001</v>
      </c>
      <c r="I2216" s="54" t="n">
        <v>0.200000003</v>
      </c>
      <c r="J2216" s="54" t="n">
        <v>0</v>
      </c>
      <c r="K2216" s="54" t="n">
        <v>-135</v>
      </c>
      <c r="L2216" s="54" t="n">
        <v>0</v>
      </c>
      <c r="M2216" s="54" t="n">
        <v>-2.75771642</v>
      </c>
      <c r="N2216" s="54" t="n">
        <v>0.0860000029</v>
      </c>
      <c r="O2216" s="54" t="n">
        <v>2.75771642</v>
      </c>
      <c r="P2216" s="52" t="inlineStr">
        <is>
          <t>Gouraud</t>
        </is>
      </c>
      <c r="Q2216" s="52" t="inlineStr">
        <is>
          <t>Paint</t>
        </is>
      </c>
      <c r="R2216" s="54" t="n">
        <v>0.55</v>
      </c>
      <c r="S2216" s="54" t="n">
        <v>0</v>
      </c>
      <c r="T2216" s="54" t="n">
        <v>0.26</v>
      </c>
      <c r="U2216" s="54" t="n">
        <v>0</v>
      </c>
      <c r="V2216" s="52" t="inlineStr">
        <is>
          <t>No</t>
        </is>
      </c>
      <c r="W2216" s="52" t="inlineStr">
        <is>
          <t>Yes</t>
        </is>
      </c>
      <c r="X2216" s="52" t="inlineStr">
        <is>
          <t>-</t>
        </is>
      </c>
      <c r="Y2216" s="52" t="inlineStr">
        <is>
          <t>Painted touchdown circle</t>
        </is>
      </c>
    </row>
    <row r="2217" outlineLevel="1">
      <c r="A2217" s="52" t="inlineStr">
        <is>
          <t>BASE-840</t>
        </is>
      </c>
      <c r="B2217" s="52" t="inlineStr">
        <is>
          <t>Base</t>
        </is>
      </c>
      <c r="C2217" s="63" t="inlineStr">
        <is>
          <t>Cube</t>
        </is>
      </c>
      <c r="D2217" s="60" t="inlineStr">
        <is>
          <t>Circle mark</t>
        </is>
      </c>
      <c r="E2217" s="52" t="inlineStr">
        <is>
          <t>BASE-825</t>
        </is>
      </c>
      <c r="F2217" s="52" t="n">
        <v>2</v>
      </c>
      <c r="G2217" s="54" t="n">
        <v>0.699999988</v>
      </c>
      <c r="H2217" s="54" t="n">
        <v>0.0120000001</v>
      </c>
      <c r="I2217" s="54" t="n">
        <v>0.200000003</v>
      </c>
      <c r="J2217" s="54" t="n">
        <v>0</v>
      </c>
      <c r="K2217" s="54" t="n">
        <v>-150</v>
      </c>
      <c r="L2217" s="54" t="n">
        <v>0</v>
      </c>
      <c r="M2217" s="54" t="n">
        <v>-3.37749958</v>
      </c>
      <c r="N2217" s="54" t="n">
        <v>0.0860000029</v>
      </c>
      <c r="O2217" s="54" t="n">
        <v>1.94999933</v>
      </c>
      <c r="P2217" s="52" t="inlineStr">
        <is>
          <t>Gouraud</t>
        </is>
      </c>
      <c r="Q2217" s="52" t="inlineStr">
        <is>
          <t>Paint</t>
        </is>
      </c>
      <c r="R2217" s="54" t="n">
        <v>0.55</v>
      </c>
      <c r="S2217" s="54" t="n">
        <v>0</v>
      </c>
      <c r="T2217" s="54" t="n">
        <v>0.26</v>
      </c>
      <c r="U2217" s="54" t="n">
        <v>0</v>
      </c>
      <c r="V2217" s="52" t="inlineStr">
        <is>
          <t>No</t>
        </is>
      </c>
      <c r="W2217" s="52" t="inlineStr">
        <is>
          <t>Yes</t>
        </is>
      </c>
      <c r="X2217" s="52" t="inlineStr">
        <is>
          <t>-</t>
        </is>
      </c>
      <c r="Y2217" s="52" t="inlineStr">
        <is>
          <t>Painted touchdown circle</t>
        </is>
      </c>
    </row>
    <row r="2218" outlineLevel="1">
      <c r="A2218" s="52" t="inlineStr">
        <is>
          <t>BASE-841</t>
        </is>
      </c>
      <c r="B2218" s="52" t="inlineStr">
        <is>
          <t>Base</t>
        </is>
      </c>
      <c r="C2218" s="63" t="inlineStr">
        <is>
          <t>Cube</t>
        </is>
      </c>
      <c r="D2218" s="60" t="inlineStr">
        <is>
          <t>Circle mark</t>
        </is>
      </c>
      <c r="E2218" s="52" t="inlineStr">
        <is>
          <t>BASE-825</t>
        </is>
      </c>
      <c r="F2218" s="52" t="n">
        <v>2</v>
      </c>
      <c r="G2218" s="54" t="n">
        <v>0.699999988</v>
      </c>
      <c r="H2218" s="54" t="n">
        <v>0.0120000001</v>
      </c>
      <c r="I2218" s="54" t="n">
        <v>0.200000003</v>
      </c>
      <c r="J2218" s="54" t="n">
        <v>0</v>
      </c>
      <c r="K2218" s="54" t="n">
        <v>-165</v>
      </c>
      <c r="L2218" s="54" t="n">
        <v>0</v>
      </c>
      <c r="M2218" s="54" t="n">
        <v>-3.76711106</v>
      </c>
      <c r="N2218" s="54" t="n">
        <v>0.0860000029</v>
      </c>
      <c r="O2218" s="54" t="n">
        <v>1.00939381</v>
      </c>
      <c r="P2218" s="52" t="inlineStr">
        <is>
          <t>Gouraud</t>
        </is>
      </c>
      <c r="Q2218" s="52" t="inlineStr">
        <is>
          <t>Paint</t>
        </is>
      </c>
      <c r="R2218" s="54" t="n">
        <v>0.55</v>
      </c>
      <c r="S2218" s="54" t="n">
        <v>0</v>
      </c>
      <c r="T2218" s="54" t="n">
        <v>0.26</v>
      </c>
      <c r="U2218" s="54" t="n">
        <v>0</v>
      </c>
      <c r="V2218" s="52" t="inlineStr">
        <is>
          <t>No</t>
        </is>
      </c>
      <c r="W2218" s="52" t="inlineStr">
        <is>
          <t>Yes</t>
        </is>
      </c>
      <c r="X2218" s="52" t="inlineStr">
        <is>
          <t>-</t>
        </is>
      </c>
      <c r="Y2218" s="52" t="inlineStr">
        <is>
          <t>Painted touchdown circle</t>
        </is>
      </c>
    </row>
    <row r="2219" outlineLevel="1">
      <c r="A2219" s="52" t="inlineStr">
        <is>
          <t>BASE-842</t>
        </is>
      </c>
      <c r="B2219" s="52" t="inlineStr">
        <is>
          <t>Base</t>
        </is>
      </c>
      <c r="C2219" s="63" t="inlineStr">
        <is>
          <t>Cube</t>
        </is>
      </c>
      <c r="D2219" s="60" t="inlineStr">
        <is>
          <t>Circle mark</t>
        </is>
      </c>
      <c r="E2219" s="52" t="inlineStr">
        <is>
          <t>BASE-825</t>
        </is>
      </c>
      <c r="F2219" s="52" t="n">
        <v>2</v>
      </c>
      <c r="G2219" s="54" t="n">
        <v>0.699999988</v>
      </c>
      <c r="H2219" s="54" t="n">
        <v>0.0120000001</v>
      </c>
      <c r="I2219" s="54" t="n">
        <v>0.200000003</v>
      </c>
      <c r="J2219" s="54" t="n">
        <v>0</v>
      </c>
      <c r="K2219" s="54" t="n">
        <v>179.999985</v>
      </c>
      <c r="L2219" s="54" t="n">
        <v>0</v>
      </c>
      <c r="M2219" s="54" t="n">
        <v>-3.9000001</v>
      </c>
      <c r="N2219" s="54" t="n">
        <v>0.0860000029</v>
      </c>
      <c r="O2219" s="54" t="n">
        <v>-3.40948844e-07</v>
      </c>
      <c r="P2219" s="52" t="inlineStr">
        <is>
          <t>Gouraud</t>
        </is>
      </c>
      <c r="Q2219" s="52" t="inlineStr">
        <is>
          <t>Paint</t>
        </is>
      </c>
      <c r="R2219" s="54" t="n">
        <v>0.55</v>
      </c>
      <c r="S2219" s="54" t="n">
        <v>0</v>
      </c>
      <c r="T2219" s="54" t="n">
        <v>0.26</v>
      </c>
      <c r="U2219" s="54" t="n">
        <v>0</v>
      </c>
      <c r="V2219" s="52" t="inlineStr">
        <is>
          <t>No</t>
        </is>
      </c>
      <c r="W2219" s="52" t="inlineStr">
        <is>
          <t>Yes</t>
        </is>
      </c>
      <c r="X2219" s="52" t="inlineStr">
        <is>
          <t>-</t>
        </is>
      </c>
      <c r="Y2219" s="52" t="inlineStr">
        <is>
          <t>Painted touchdown circle</t>
        </is>
      </c>
    </row>
    <row r="2220" outlineLevel="1">
      <c r="A2220" s="52" t="inlineStr">
        <is>
          <t>BASE-843</t>
        </is>
      </c>
      <c r="B2220" s="52" t="inlineStr">
        <is>
          <t>Base</t>
        </is>
      </c>
      <c r="C2220" s="63" t="inlineStr">
        <is>
          <t>Cube</t>
        </is>
      </c>
      <c r="D2220" s="60" t="inlineStr">
        <is>
          <t>Circle mark</t>
        </is>
      </c>
      <c r="E2220" s="52" t="inlineStr">
        <is>
          <t>BASE-825</t>
        </is>
      </c>
      <c r="F2220" s="52" t="n">
        <v>2</v>
      </c>
      <c r="G2220" s="54" t="n">
        <v>0.699999988</v>
      </c>
      <c r="H2220" s="54" t="n">
        <v>0.0120000001</v>
      </c>
      <c r="I2220" s="54" t="n">
        <v>0.200000003</v>
      </c>
      <c r="J2220" s="54" t="n">
        <v>0</v>
      </c>
      <c r="K2220" s="54" t="n">
        <v>165</v>
      </c>
      <c r="L2220" s="54" t="n">
        <v>0</v>
      </c>
      <c r="M2220" s="54" t="n">
        <v>-3.76711082</v>
      </c>
      <c r="N2220" s="54" t="n">
        <v>0.0860000029</v>
      </c>
      <c r="O2220" s="54" t="n">
        <v>-1.00939441</v>
      </c>
      <c r="P2220" s="52" t="inlineStr">
        <is>
          <t>Gouraud</t>
        </is>
      </c>
      <c r="Q2220" s="52" t="inlineStr">
        <is>
          <t>Paint</t>
        </is>
      </c>
      <c r="R2220" s="54" t="n">
        <v>0.55</v>
      </c>
      <c r="S2220" s="54" t="n">
        <v>0</v>
      </c>
      <c r="T2220" s="54" t="n">
        <v>0.26</v>
      </c>
      <c r="U2220" s="54" t="n">
        <v>0</v>
      </c>
      <c r="V2220" s="52" t="inlineStr">
        <is>
          <t>No</t>
        </is>
      </c>
      <c r="W2220" s="52" t="inlineStr">
        <is>
          <t>Yes</t>
        </is>
      </c>
      <c r="X2220" s="52" t="inlineStr">
        <is>
          <t>-</t>
        </is>
      </c>
      <c r="Y2220" s="52" t="inlineStr">
        <is>
          <t>Painted touchdown circle</t>
        </is>
      </c>
    </row>
    <row r="2221" outlineLevel="1">
      <c r="A2221" s="52" t="inlineStr">
        <is>
          <t>BASE-844</t>
        </is>
      </c>
      <c r="B2221" s="52" t="inlineStr">
        <is>
          <t>Base</t>
        </is>
      </c>
      <c r="C2221" s="63" t="inlineStr">
        <is>
          <t>Cube</t>
        </is>
      </c>
      <c r="D2221" s="60" t="inlineStr">
        <is>
          <t>Circle mark</t>
        </is>
      </c>
      <c r="E2221" s="52" t="inlineStr">
        <is>
          <t>BASE-825</t>
        </is>
      </c>
      <c r="F2221" s="52" t="n">
        <v>2</v>
      </c>
      <c r="G2221" s="54" t="n">
        <v>0.699999988</v>
      </c>
      <c r="H2221" s="54" t="n">
        <v>0.0120000001</v>
      </c>
      <c r="I2221" s="54" t="n">
        <v>0.200000003</v>
      </c>
      <c r="J2221" s="54" t="n">
        <v>0</v>
      </c>
      <c r="K2221" s="54" t="n">
        <v>149.999985</v>
      </c>
      <c r="L2221" s="54" t="n">
        <v>0</v>
      </c>
      <c r="M2221" s="54" t="n">
        <v>-3.37749863</v>
      </c>
      <c r="N2221" s="54" t="n">
        <v>0.0860000029</v>
      </c>
      <c r="O2221" s="54" t="n">
        <v>-1.95000076</v>
      </c>
      <c r="P2221" s="52" t="inlineStr">
        <is>
          <t>Gouraud</t>
        </is>
      </c>
      <c r="Q2221" s="52" t="inlineStr">
        <is>
          <t>Paint</t>
        </is>
      </c>
      <c r="R2221" s="54" t="n">
        <v>0.55</v>
      </c>
      <c r="S2221" s="54" t="n">
        <v>0</v>
      </c>
      <c r="T2221" s="54" t="n">
        <v>0.26</v>
      </c>
      <c r="U2221" s="54" t="n">
        <v>0</v>
      </c>
      <c r="V2221" s="52" t="inlineStr">
        <is>
          <t>No</t>
        </is>
      </c>
      <c r="W2221" s="52" t="inlineStr">
        <is>
          <t>Yes</t>
        </is>
      </c>
      <c r="X2221" s="52" t="inlineStr">
        <is>
          <t>-</t>
        </is>
      </c>
      <c r="Y2221" s="52" t="inlineStr">
        <is>
          <t>Painted touchdown circle</t>
        </is>
      </c>
    </row>
    <row r="2222" outlineLevel="1">
      <c r="A2222" s="52" t="inlineStr">
        <is>
          <t>BASE-845</t>
        </is>
      </c>
      <c r="B2222" s="52" t="inlineStr">
        <is>
          <t>Base</t>
        </is>
      </c>
      <c r="C2222" s="63" t="inlineStr">
        <is>
          <t>Cube</t>
        </is>
      </c>
      <c r="D2222" s="60" t="inlineStr">
        <is>
          <t>Circle mark</t>
        </is>
      </c>
      <c r="E2222" s="52" t="inlineStr">
        <is>
          <t>BASE-825</t>
        </is>
      </c>
      <c r="F2222" s="52" t="n">
        <v>2</v>
      </c>
      <c r="G2222" s="54" t="n">
        <v>0.699999988</v>
      </c>
      <c r="H2222" s="54" t="n">
        <v>0.0120000001</v>
      </c>
      <c r="I2222" s="54" t="n">
        <v>0.200000003</v>
      </c>
      <c r="J2222" s="54" t="n">
        <v>0</v>
      </c>
      <c r="K2222" s="54" t="n">
        <v>135</v>
      </c>
      <c r="L2222" s="54" t="n">
        <v>0</v>
      </c>
      <c r="M2222" s="54" t="n">
        <v>-2.75771666</v>
      </c>
      <c r="N2222" s="54" t="n">
        <v>0.0860000029</v>
      </c>
      <c r="O2222" s="54" t="n">
        <v>-2.75771618</v>
      </c>
      <c r="P2222" s="52" t="inlineStr">
        <is>
          <t>Gouraud</t>
        </is>
      </c>
      <c r="Q2222" s="52" t="inlineStr">
        <is>
          <t>Paint</t>
        </is>
      </c>
      <c r="R2222" s="54" t="n">
        <v>0.55</v>
      </c>
      <c r="S2222" s="54" t="n">
        <v>0</v>
      </c>
      <c r="T2222" s="54" t="n">
        <v>0.26</v>
      </c>
      <c r="U2222" s="54" t="n">
        <v>0</v>
      </c>
      <c r="V2222" s="52" t="inlineStr">
        <is>
          <t>No</t>
        </is>
      </c>
      <c r="W2222" s="52" t="inlineStr">
        <is>
          <t>Yes</t>
        </is>
      </c>
      <c r="X2222" s="52" t="inlineStr">
        <is>
          <t>-</t>
        </is>
      </c>
      <c r="Y2222" s="52" t="inlineStr">
        <is>
          <t>Painted touchdown circle</t>
        </is>
      </c>
    </row>
    <row r="2223" outlineLevel="1">
      <c r="A2223" s="52" t="inlineStr">
        <is>
          <t>BASE-846</t>
        </is>
      </c>
      <c r="B2223" s="52" t="inlineStr">
        <is>
          <t>Base</t>
        </is>
      </c>
      <c r="C2223" s="63" t="inlineStr">
        <is>
          <t>Cube</t>
        </is>
      </c>
      <c r="D2223" s="60" t="inlineStr">
        <is>
          <t>Circle mark</t>
        </is>
      </c>
      <c r="E2223" s="52" t="inlineStr">
        <is>
          <t>BASE-825</t>
        </is>
      </c>
      <c r="F2223" s="52" t="n">
        <v>2</v>
      </c>
      <c r="G2223" s="54" t="n">
        <v>0.699999988</v>
      </c>
      <c r="H2223" s="54" t="n">
        <v>0.0120000001</v>
      </c>
      <c r="I2223" s="54" t="n">
        <v>0.200000003</v>
      </c>
      <c r="J2223" s="54" t="n">
        <v>0</v>
      </c>
      <c r="K2223" s="54" t="n">
        <v>119.999985</v>
      </c>
      <c r="L2223" s="54" t="n">
        <v>0</v>
      </c>
      <c r="M2223" s="54" t="n">
        <v>-1.94999969</v>
      </c>
      <c r="N2223" s="54" t="n">
        <v>0.0860000029</v>
      </c>
      <c r="O2223" s="54" t="n">
        <v>-3.37749934</v>
      </c>
      <c r="P2223" s="52" t="inlineStr">
        <is>
          <t>Gouraud</t>
        </is>
      </c>
      <c r="Q2223" s="52" t="inlineStr">
        <is>
          <t>Paint</t>
        </is>
      </c>
      <c r="R2223" s="54" t="n">
        <v>0.55</v>
      </c>
      <c r="S2223" s="54" t="n">
        <v>0</v>
      </c>
      <c r="T2223" s="54" t="n">
        <v>0.26</v>
      </c>
      <c r="U2223" s="54" t="n">
        <v>0</v>
      </c>
      <c r="V2223" s="52" t="inlineStr">
        <is>
          <t>No</t>
        </is>
      </c>
      <c r="W2223" s="52" t="inlineStr">
        <is>
          <t>Yes</t>
        </is>
      </c>
      <c r="X2223" s="52" t="inlineStr">
        <is>
          <t>-</t>
        </is>
      </c>
      <c r="Y2223" s="52" t="inlineStr">
        <is>
          <t>Painted touchdown circle</t>
        </is>
      </c>
    </row>
    <row r="2224" outlineLevel="1">
      <c r="A2224" s="52" t="inlineStr">
        <is>
          <t>BASE-847</t>
        </is>
      </c>
      <c r="B2224" s="52" t="inlineStr">
        <is>
          <t>Base</t>
        </is>
      </c>
      <c r="C2224" s="63" t="inlineStr">
        <is>
          <t>Cube</t>
        </is>
      </c>
      <c r="D2224" s="60" t="inlineStr">
        <is>
          <t>Circle mark</t>
        </is>
      </c>
      <c r="E2224" s="52" t="inlineStr">
        <is>
          <t>BASE-825</t>
        </is>
      </c>
      <c r="F2224" s="52" t="n">
        <v>2</v>
      </c>
      <c r="G2224" s="54" t="n">
        <v>0.699999988</v>
      </c>
      <c r="H2224" s="54" t="n">
        <v>0.0120000001</v>
      </c>
      <c r="I2224" s="54" t="n">
        <v>0.200000003</v>
      </c>
      <c r="J2224" s="54" t="n">
        <v>0</v>
      </c>
      <c r="K2224" s="54" t="n">
        <v>104.999992</v>
      </c>
      <c r="L2224" s="54" t="n">
        <v>0</v>
      </c>
      <c r="M2224" s="54" t="n">
        <v>-1.00939405</v>
      </c>
      <c r="N2224" s="54" t="n">
        <v>0.0860000029</v>
      </c>
      <c r="O2224" s="54" t="n">
        <v>-3.76711106</v>
      </c>
      <c r="P2224" s="52" t="inlineStr">
        <is>
          <t>Gouraud</t>
        </is>
      </c>
      <c r="Q2224" s="52" t="inlineStr">
        <is>
          <t>Paint</t>
        </is>
      </c>
      <c r="R2224" s="54" t="n">
        <v>0.55</v>
      </c>
      <c r="S2224" s="54" t="n">
        <v>0</v>
      </c>
      <c r="T2224" s="54" t="n">
        <v>0.26</v>
      </c>
      <c r="U2224" s="54" t="n">
        <v>0</v>
      </c>
      <c r="V2224" s="52" t="inlineStr">
        <is>
          <t>No</t>
        </is>
      </c>
      <c r="W2224" s="52" t="inlineStr">
        <is>
          <t>Yes</t>
        </is>
      </c>
      <c r="X2224" s="52" t="inlineStr">
        <is>
          <t>-</t>
        </is>
      </c>
      <c r="Y2224" s="52" t="inlineStr">
        <is>
          <t>Painted touchdown circle</t>
        </is>
      </c>
    </row>
    <row r="2225" outlineLevel="1">
      <c r="A2225" s="52" t="inlineStr">
        <is>
          <t>BASE-848</t>
        </is>
      </c>
      <c r="B2225" s="52" t="inlineStr">
        <is>
          <t>Base</t>
        </is>
      </c>
      <c r="C2225" s="63" t="inlineStr">
        <is>
          <t>Cube</t>
        </is>
      </c>
      <c r="D2225" s="60" t="inlineStr">
        <is>
          <t>Circle mark</t>
        </is>
      </c>
      <c r="E2225" s="52" t="inlineStr">
        <is>
          <t>BASE-825</t>
        </is>
      </c>
      <c r="F2225" s="52" t="n">
        <v>2</v>
      </c>
      <c r="G2225" s="54" t="n">
        <v>0.699999988</v>
      </c>
      <c r="H2225" s="54" t="n">
        <v>0.0120000001</v>
      </c>
      <c r="I2225" s="54" t="n">
        <v>0.200000003</v>
      </c>
      <c r="J2225" s="54" t="n">
        <v>0</v>
      </c>
      <c r="K2225" s="54" t="n">
        <v>90</v>
      </c>
      <c r="L2225" s="54" t="n">
        <v>0</v>
      </c>
      <c r="M2225" s="54" t="n">
        <v>4.65070364e-08</v>
      </c>
      <c r="N2225" s="54" t="n">
        <v>0.0860000029</v>
      </c>
      <c r="O2225" s="54" t="n">
        <v>-3.9000001</v>
      </c>
      <c r="P2225" s="52" t="inlineStr">
        <is>
          <t>Gouraud</t>
        </is>
      </c>
      <c r="Q2225" s="52" t="inlineStr">
        <is>
          <t>Paint</t>
        </is>
      </c>
      <c r="R2225" s="54" t="n">
        <v>0.55</v>
      </c>
      <c r="S2225" s="54" t="n">
        <v>0</v>
      </c>
      <c r="T2225" s="54" t="n">
        <v>0.26</v>
      </c>
      <c r="U2225" s="54" t="n">
        <v>0</v>
      </c>
      <c r="V2225" s="52" t="inlineStr">
        <is>
          <t>No</t>
        </is>
      </c>
      <c r="W2225" s="52" t="inlineStr">
        <is>
          <t>Yes</t>
        </is>
      </c>
      <c r="X2225" s="52" t="inlineStr">
        <is>
          <t>-</t>
        </is>
      </c>
      <c r="Y2225" s="52" t="inlineStr">
        <is>
          <t>Painted touchdown circle</t>
        </is>
      </c>
    </row>
    <row r="2226" outlineLevel="1">
      <c r="A2226" s="52" t="inlineStr">
        <is>
          <t>BASE-849</t>
        </is>
      </c>
      <c r="B2226" s="52" t="inlineStr">
        <is>
          <t>Base</t>
        </is>
      </c>
      <c r="C2226" s="63" t="inlineStr">
        <is>
          <t>Cube</t>
        </is>
      </c>
      <c r="D2226" s="60" t="inlineStr">
        <is>
          <t>Circle mark</t>
        </is>
      </c>
      <c r="E2226" s="52" t="inlineStr">
        <is>
          <t>BASE-825</t>
        </is>
      </c>
      <c r="F2226" s="52" t="n">
        <v>2</v>
      </c>
      <c r="G2226" s="54" t="n">
        <v>0.699999988</v>
      </c>
      <c r="H2226" s="54" t="n">
        <v>0.0120000001</v>
      </c>
      <c r="I2226" s="54" t="n">
        <v>0.200000003</v>
      </c>
      <c r="J2226" s="54" t="n">
        <v>0</v>
      </c>
      <c r="K2226" s="54" t="n">
        <v>75</v>
      </c>
      <c r="L2226" s="54" t="n">
        <v>0</v>
      </c>
      <c r="M2226" s="54" t="n">
        <v>1.00939417</v>
      </c>
      <c r="N2226" s="54" t="n">
        <v>0.0860000029</v>
      </c>
      <c r="O2226" s="54" t="n">
        <v>-3.76711082</v>
      </c>
      <c r="P2226" s="52" t="inlineStr">
        <is>
          <t>Gouraud</t>
        </is>
      </c>
      <c r="Q2226" s="52" t="inlineStr">
        <is>
          <t>Paint</t>
        </is>
      </c>
      <c r="R2226" s="54" t="n">
        <v>0.55</v>
      </c>
      <c r="S2226" s="54" t="n">
        <v>0</v>
      </c>
      <c r="T2226" s="54" t="n">
        <v>0.26</v>
      </c>
      <c r="U2226" s="54" t="n">
        <v>0</v>
      </c>
      <c r="V2226" s="52" t="inlineStr">
        <is>
          <t>No</t>
        </is>
      </c>
      <c r="W2226" s="52" t="inlineStr">
        <is>
          <t>Yes</t>
        </is>
      </c>
      <c r="X2226" s="52" t="inlineStr">
        <is>
          <t>-</t>
        </is>
      </c>
      <c r="Y2226" s="52" t="inlineStr">
        <is>
          <t>Painted touchdown circle</t>
        </is>
      </c>
    </row>
    <row r="2227" outlineLevel="1">
      <c r="A2227" s="52" t="inlineStr">
        <is>
          <t>BASE-850</t>
        </is>
      </c>
      <c r="B2227" s="52" t="inlineStr">
        <is>
          <t>Base</t>
        </is>
      </c>
      <c r="C2227" s="63" t="inlineStr">
        <is>
          <t>Cube</t>
        </is>
      </c>
      <c r="D2227" s="60" t="inlineStr">
        <is>
          <t>Circle mark</t>
        </is>
      </c>
      <c r="E2227" s="52" t="inlineStr">
        <is>
          <t>BASE-825</t>
        </is>
      </c>
      <c r="F2227" s="52" t="n">
        <v>2</v>
      </c>
      <c r="G2227" s="54" t="n">
        <v>0.699999988</v>
      </c>
      <c r="H2227" s="54" t="n">
        <v>0.0120000001</v>
      </c>
      <c r="I2227" s="54" t="n">
        <v>0.200000003</v>
      </c>
      <c r="J2227" s="54" t="n">
        <v>0</v>
      </c>
      <c r="K2227" s="54" t="n">
        <v>59.9999733</v>
      </c>
      <c r="L2227" s="54" t="n">
        <v>0</v>
      </c>
      <c r="M2227" s="54" t="n">
        <v>1.95000148</v>
      </c>
      <c r="N2227" s="54" t="n">
        <v>0.0860000029</v>
      </c>
      <c r="O2227" s="54" t="n">
        <v>-3.37749839</v>
      </c>
      <c r="P2227" s="52" t="inlineStr">
        <is>
          <t>Gouraud</t>
        </is>
      </c>
      <c r="Q2227" s="52" t="inlineStr">
        <is>
          <t>Paint</t>
        </is>
      </c>
      <c r="R2227" s="54" t="n">
        <v>0.55</v>
      </c>
      <c r="S2227" s="54" t="n">
        <v>0</v>
      </c>
      <c r="T2227" s="54" t="n">
        <v>0.26</v>
      </c>
      <c r="U2227" s="54" t="n">
        <v>0</v>
      </c>
      <c r="V2227" s="52" t="inlineStr">
        <is>
          <t>No</t>
        </is>
      </c>
      <c r="W2227" s="52" t="inlineStr">
        <is>
          <t>Yes</t>
        </is>
      </c>
      <c r="X2227" s="52" t="inlineStr">
        <is>
          <t>-</t>
        </is>
      </c>
      <c r="Y2227" s="52" t="inlineStr">
        <is>
          <t>Painted touchdown circle</t>
        </is>
      </c>
    </row>
    <row r="2228" outlineLevel="1">
      <c r="A2228" s="52" t="inlineStr">
        <is>
          <t>BASE-851</t>
        </is>
      </c>
      <c r="B2228" s="52" t="inlineStr">
        <is>
          <t>Base</t>
        </is>
      </c>
      <c r="C2228" s="63" t="inlineStr">
        <is>
          <t>Cube</t>
        </is>
      </c>
      <c r="D2228" s="60" t="inlineStr">
        <is>
          <t>Circle mark</t>
        </is>
      </c>
      <c r="E2228" s="52" t="inlineStr">
        <is>
          <t>BASE-825</t>
        </is>
      </c>
      <c r="F2228" s="52" t="n">
        <v>2</v>
      </c>
      <c r="G2228" s="54" t="n">
        <v>0.699999988</v>
      </c>
      <c r="H2228" s="54" t="n">
        <v>0.0120000001</v>
      </c>
      <c r="I2228" s="54" t="n">
        <v>0.200000003</v>
      </c>
      <c r="J2228" s="54" t="n">
        <v>0</v>
      </c>
      <c r="K2228" s="54" t="n">
        <v>44.9999809</v>
      </c>
      <c r="L2228" s="54" t="n">
        <v>0</v>
      </c>
      <c r="M2228" s="54" t="n">
        <v>2.75771737</v>
      </c>
      <c r="N2228" s="54" t="n">
        <v>0.0860000029</v>
      </c>
      <c r="O2228" s="54" t="n">
        <v>-2.75771546</v>
      </c>
      <c r="P2228" s="52" t="inlineStr">
        <is>
          <t>Gouraud</t>
        </is>
      </c>
      <c r="Q2228" s="52" t="inlineStr">
        <is>
          <t>Paint</t>
        </is>
      </c>
      <c r="R2228" s="54" t="n">
        <v>0.55</v>
      </c>
      <c r="S2228" s="54" t="n">
        <v>0</v>
      </c>
      <c r="T2228" s="54" t="n">
        <v>0.26</v>
      </c>
      <c r="U2228" s="54" t="n">
        <v>0</v>
      </c>
      <c r="V2228" s="52" t="inlineStr">
        <is>
          <t>No</t>
        </is>
      </c>
      <c r="W2228" s="52" t="inlineStr">
        <is>
          <t>Yes</t>
        </is>
      </c>
      <c r="X2228" s="52" t="inlineStr">
        <is>
          <t>-</t>
        </is>
      </c>
      <c r="Y2228" s="52" t="inlineStr">
        <is>
          <t>Painted touchdown circle</t>
        </is>
      </c>
    </row>
    <row r="2229" outlineLevel="1">
      <c r="A2229" s="52" t="inlineStr">
        <is>
          <t>BASE-852</t>
        </is>
      </c>
      <c r="B2229" s="52" t="inlineStr">
        <is>
          <t>Base</t>
        </is>
      </c>
      <c r="C2229" s="63" t="inlineStr">
        <is>
          <t>Cube</t>
        </is>
      </c>
      <c r="D2229" s="60" t="inlineStr">
        <is>
          <t>Circle mark</t>
        </is>
      </c>
      <c r="E2229" s="52" t="inlineStr">
        <is>
          <t>BASE-825</t>
        </is>
      </c>
      <c r="F2229" s="52" t="n">
        <v>2</v>
      </c>
      <c r="G2229" s="54" t="n">
        <v>0.699999988</v>
      </c>
      <c r="H2229" s="54" t="n">
        <v>0.0120000001</v>
      </c>
      <c r="I2229" s="54" t="n">
        <v>0.200000003</v>
      </c>
      <c r="J2229" s="54" t="n">
        <v>0</v>
      </c>
      <c r="K2229" s="54" t="n">
        <v>29.9999828</v>
      </c>
      <c r="L2229" s="54" t="n">
        <v>0</v>
      </c>
      <c r="M2229" s="54" t="n">
        <v>3.37749982</v>
      </c>
      <c r="N2229" s="54" t="n">
        <v>0.0860000029</v>
      </c>
      <c r="O2229" s="54" t="n">
        <v>-1.94999909</v>
      </c>
      <c r="P2229" s="52" t="inlineStr">
        <is>
          <t>Gouraud</t>
        </is>
      </c>
      <c r="Q2229" s="52" t="inlineStr">
        <is>
          <t>Paint</t>
        </is>
      </c>
      <c r="R2229" s="54" t="n">
        <v>0.55</v>
      </c>
      <c r="S2229" s="54" t="n">
        <v>0</v>
      </c>
      <c r="T2229" s="54" t="n">
        <v>0.26</v>
      </c>
      <c r="U2229" s="54" t="n">
        <v>0</v>
      </c>
      <c r="V2229" s="52" t="inlineStr">
        <is>
          <t>No</t>
        </is>
      </c>
      <c r="W2229" s="52" t="inlineStr">
        <is>
          <t>Yes</t>
        </is>
      </c>
      <c r="X2229" s="52" t="inlineStr">
        <is>
          <t>-</t>
        </is>
      </c>
      <c r="Y2229" s="52" t="inlineStr">
        <is>
          <t>Painted touchdown circle</t>
        </is>
      </c>
    </row>
    <row r="2230" outlineLevel="1">
      <c r="A2230" s="52" t="inlineStr">
        <is>
          <t>BASE-853</t>
        </is>
      </c>
      <c r="B2230" s="52" t="inlineStr">
        <is>
          <t>Base</t>
        </is>
      </c>
      <c r="C2230" s="63" t="inlineStr">
        <is>
          <t>Cube</t>
        </is>
      </c>
      <c r="D2230" s="60" t="inlineStr">
        <is>
          <t>Circle mark</t>
        </is>
      </c>
      <c r="E2230" s="52" t="inlineStr">
        <is>
          <t>BASE-825</t>
        </is>
      </c>
      <c r="F2230" s="52" t="n">
        <v>2</v>
      </c>
      <c r="G2230" s="54" t="n">
        <v>0.699999988</v>
      </c>
      <c r="H2230" s="54" t="n">
        <v>0.0120000001</v>
      </c>
      <c r="I2230" s="54" t="n">
        <v>0.200000003</v>
      </c>
      <c r="J2230" s="54" t="n">
        <v>0</v>
      </c>
      <c r="K2230" s="54" t="n">
        <v>15.0000143</v>
      </c>
      <c r="L2230" s="54" t="n">
        <v>0</v>
      </c>
      <c r="M2230" s="54" t="n">
        <v>3.76711059</v>
      </c>
      <c r="N2230" s="54" t="n">
        <v>0.0860000029</v>
      </c>
      <c r="O2230" s="54" t="n">
        <v>-1.00939524</v>
      </c>
      <c r="P2230" s="52" t="inlineStr">
        <is>
          <t>Gouraud</t>
        </is>
      </c>
      <c r="Q2230" s="52" t="inlineStr">
        <is>
          <t>Paint</t>
        </is>
      </c>
      <c r="R2230" s="54" t="n">
        <v>0.55</v>
      </c>
      <c r="S2230" s="54" t="n">
        <v>0</v>
      </c>
      <c r="T2230" s="54" t="n">
        <v>0.26</v>
      </c>
      <c r="U2230" s="54" t="n">
        <v>0</v>
      </c>
      <c r="V2230" s="52" t="inlineStr">
        <is>
          <t>No</t>
        </is>
      </c>
      <c r="W2230" s="52" t="inlineStr">
        <is>
          <t>Yes</t>
        </is>
      </c>
      <c r="X2230" s="52" t="inlineStr">
        <is>
          <t>-</t>
        </is>
      </c>
      <c r="Y2230" s="52" t="inlineStr">
        <is>
          <t>Painted touchdown circle</t>
        </is>
      </c>
    </row>
    <row r="2231" outlineLevel="1">
      <c r="A2231" s="52" t="inlineStr">
        <is>
          <t>BASE-854</t>
        </is>
      </c>
      <c r="B2231" s="52" t="inlineStr">
        <is>
          <t>Base</t>
        </is>
      </c>
      <c r="C2231" s="63" t="inlineStr">
        <is>
          <t>Cube</t>
        </is>
      </c>
      <c r="D2231" s="60" t="inlineStr">
        <is>
          <t>Edge mark</t>
        </is>
      </c>
      <c r="E2231" s="52" t="inlineStr">
        <is>
          <t>BASE-825</t>
        </is>
      </c>
      <c r="F2231" s="52" t="n">
        <v>2</v>
      </c>
      <c r="G2231" s="54" t="n">
        <v>0.349999994</v>
      </c>
      <c r="H2231" s="54" t="n">
        <v>0.0120000001</v>
      </c>
      <c r="I2231" s="54" t="n">
        <v>1</v>
      </c>
      <c r="J2231" s="54" t="n">
        <v>0</v>
      </c>
      <c r="K2231" s="54" t="n">
        <v>90</v>
      </c>
      <c r="L2231" s="54" t="n">
        <v>0</v>
      </c>
      <c r="M2231" s="54" t="n">
        <v>4.5999999</v>
      </c>
      <c r="N2231" s="54" t="n">
        <v>0.0860000029</v>
      </c>
      <c r="O2231" s="54" t="n">
        <v>0</v>
      </c>
      <c r="P2231" s="52" t="inlineStr">
        <is>
          <t>Gouraud</t>
        </is>
      </c>
      <c r="Q2231" s="52" t="inlineStr">
        <is>
          <t>Paint</t>
        </is>
      </c>
      <c r="R2231" s="54" t="n">
        <v>0.55</v>
      </c>
      <c r="S2231" s="54" t="n">
        <v>0</v>
      </c>
      <c r="T2231" s="54" t="n">
        <v>0.26</v>
      </c>
      <c r="U2231" s="54" t="n">
        <v>0</v>
      </c>
      <c r="V2231" s="52" t="inlineStr">
        <is>
          <t>No</t>
        </is>
      </c>
      <c r="W2231" s="52" t="inlineStr">
        <is>
          <t>Yes</t>
        </is>
      </c>
      <c r="X2231" s="52" t="inlineStr">
        <is>
          <t>-</t>
        </is>
      </c>
      <c r="Y2231" s="52" t="inlineStr">
        <is>
          <t>Pad edge marker</t>
        </is>
      </c>
    </row>
    <row r="2232" outlineLevel="1">
      <c r="A2232" s="52" t="inlineStr">
        <is>
          <t>BASE-855</t>
        </is>
      </c>
      <c r="B2232" s="52" t="inlineStr">
        <is>
          <t>Base</t>
        </is>
      </c>
      <c r="C2232" s="63" t="inlineStr">
        <is>
          <t>Cube</t>
        </is>
      </c>
      <c r="D2232" s="60" t="inlineStr">
        <is>
          <t>Edge mark</t>
        </is>
      </c>
      <c r="E2232" s="52" t="inlineStr">
        <is>
          <t>BASE-825</t>
        </is>
      </c>
      <c r="F2232" s="52" t="n">
        <v>2</v>
      </c>
      <c r="G2232" s="54" t="n">
        <v>0.349999994</v>
      </c>
      <c r="H2232" s="54" t="n">
        <v>0.0120000001</v>
      </c>
      <c r="I2232" s="54" t="n">
        <v>1</v>
      </c>
      <c r="J2232" s="54" t="n">
        <v>0</v>
      </c>
      <c r="K2232" s="54" t="n">
        <v>180</v>
      </c>
      <c r="L2232" s="54" t="n">
        <v>0</v>
      </c>
      <c r="M2232" s="54" t="n">
        <v>3.47290324e-07</v>
      </c>
      <c r="N2232" s="54" t="n">
        <v>0.0860000029</v>
      </c>
      <c r="O2232" s="54" t="n">
        <v>4.5999999</v>
      </c>
      <c r="P2232" s="52" t="inlineStr">
        <is>
          <t>Gouraud</t>
        </is>
      </c>
      <c r="Q2232" s="52" t="inlineStr">
        <is>
          <t>Paint</t>
        </is>
      </c>
      <c r="R2232" s="54" t="n">
        <v>0.55</v>
      </c>
      <c r="S2232" s="54" t="n">
        <v>0</v>
      </c>
      <c r="T2232" s="54" t="n">
        <v>0.26</v>
      </c>
      <c r="U2232" s="54" t="n">
        <v>0</v>
      </c>
      <c r="V2232" s="52" t="inlineStr">
        <is>
          <t>No</t>
        </is>
      </c>
      <c r="W2232" s="52" t="inlineStr">
        <is>
          <t>Yes</t>
        </is>
      </c>
      <c r="X2232" s="52" t="inlineStr">
        <is>
          <t>-</t>
        </is>
      </c>
      <c r="Y2232" s="52" t="inlineStr">
        <is>
          <t>Pad edge marker</t>
        </is>
      </c>
    </row>
    <row r="2233" outlineLevel="1">
      <c r="A2233" s="52" t="inlineStr">
        <is>
          <t>BASE-856</t>
        </is>
      </c>
      <c r="B2233" s="52" t="inlineStr">
        <is>
          <t>Base</t>
        </is>
      </c>
      <c r="C2233" s="63" t="inlineStr">
        <is>
          <t>Cube</t>
        </is>
      </c>
      <c r="D2233" s="60" t="inlineStr">
        <is>
          <t>Edge mark</t>
        </is>
      </c>
      <c r="E2233" s="52" t="inlineStr">
        <is>
          <t>BASE-825</t>
        </is>
      </c>
      <c r="F2233" s="52" t="n">
        <v>2</v>
      </c>
      <c r="G2233" s="54" t="n">
        <v>0.349999994</v>
      </c>
      <c r="H2233" s="54" t="n">
        <v>0.0120000001</v>
      </c>
      <c r="I2233" s="54" t="n">
        <v>1</v>
      </c>
      <c r="J2233" s="54" t="n">
        <v>0</v>
      </c>
      <c r="K2233" s="54" t="n">
        <v>270</v>
      </c>
      <c r="L2233" s="54" t="n">
        <v>0</v>
      </c>
      <c r="M2233" s="54" t="n">
        <v>-4.5999999</v>
      </c>
      <c r="N2233" s="54" t="n">
        <v>0.0860000029</v>
      </c>
      <c r="O2233" s="54" t="n">
        <v>6.94580649e-07</v>
      </c>
      <c r="P2233" s="52" t="inlineStr">
        <is>
          <t>Gouraud</t>
        </is>
      </c>
      <c r="Q2233" s="52" t="inlineStr">
        <is>
          <t>Paint</t>
        </is>
      </c>
      <c r="R2233" s="54" t="n">
        <v>0.55</v>
      </c>
      <c r="S2233" s="54" t="n">
        <v>0</v>
      </c>
      <c r="T2233" s="54" t="n">
        <v>0.26</v>
      </c>
      <c r="U2233" s="54" t="n">
        <v>0</v>
      </c>
      <c r="V2233" s="52" t="inlineStr">
        <is>
          <t>No</t>
        </is>
      </c>
      <c r="W2233" s="52" t="inlineStr">
        <is>
          <t>Yes</t>
        </is>
      </c>
      <c r="X2233" s="52" t="inlineStr">
        <is>
          <t>-</t>
        </is>
      </c>
      <c r="Y2233" s="52" t="inlineStr">
        <is>
          <t>Pad edge marker</t>
        </is>
      </c>
    </row>
    <row r="2234" outlineLevel="1">
      <c r="A2234" s="52" t="inlineStr">
        <is>
          <t>BASE-857</t>
        </is>
      </c>
      <c r="B2234" s="52" t="inlineStr">
        <is>
          <t>Base</t>
        </is>
      </c>
      <c r="C2234" s="63" t="inlineStr">
        <is>
          <t>Cube</t>
        </is>
      </c>
      <c r="D2234" s="60" t="inlineStr">
        <is>
          <t>Edge mark</t>
        </is>
      </c>
      <c r="E2234" s="52" t="inlineStr">
        <is>
          <t>BASE-825</t>
        </is>
      </c>
      <c r="F2234" s="52" t="n">
        <v>2</v>
      </c>
      <c r="G2234" s="54" t="n">
        <v>0.349999994</v>
      </c>
      <c r="H2234" s="54" t="n">
        <v>0.0120000001</v>
      </c>
      <c r="I2234" s="54" t="n">
        <v>1</v>
      </c>
      <c r="J2234" s="54" t="n">
        <v>0</v>
      </c>
      <c r="K2234" s="54" t="n">
        <v>360</v>
      </c>
      <c r="L2234" s="54" t="n">
        <v>0</v>
      </c>
      <c r="M2234" s="54" t="n">
        <v>5.48544499e-08</v>
      </c>
      <c r="N2234" s="54" t="n">
        <v>0.0860000029</v>
      </c>
      <c r="O2234" s="54" t="n">
        <v>-4.5999999</v>
      </c>
      <c r="P2234" s="52" t="inlineStr">
        <is>
          <t>Gouraud</t>
        </is>
      </c>
      <c r="Q2234" s="52" t="inlineStr">
        <is>
          <t>Paint</t>
        </is>
      </c>
      <c r="R2234" s="54" t="n">
        <v>0.55</v>
      </c>
      <c r="S2234" s="54" t="n">
        <v>0</v>
      </c>
      <c r="T2234" s="54" t="n">
        <v>0.26</v>
      </c>
      <c r="U2234" s="54" t="n">
        <v>0</v>
      </c>
      <c r="V2234" s="52" t="inlineStr">
        <is>
          <t>No</t>
        </is>
      </c>
      <c r="W2234" s="52" t="inlineStr">
        <is>
          <t>Yes</t>
        </is>
      </c>
      <c r="X2234" s="52" t="inlineStr">
        <is>
          <t>-</t>
        </is>
      </c>
      <c r="Y2234" s="52" t="inlineStr">
        <is>
          <t>Pad edge marker</t>
        </is>
      </c>
    </row>
    <row r="2235" outlineLevel="1">
      <c r="A2235" s="52" t="inlineStr">
        <is>
          <t>BASE-858</t>
        </is>
      </c>
      <c r="B2235" s="52" t="inlineStr">
        <is>
          <t>Base</t>
        </is>
      </c>
      <c r="C2235" s="59" t="inlineStr">
        <is>
          <t>Sphere</t>
        </is>
      </c>
      <c r="D2235" s="60" t="inlineStr">
        <is>
          <t>Perimeter light</t>
        </is>
      </c>
      <c r="E2235" s="52" t="inlineStr">
        <is>
          <t>BASE-825</t>
        </is>
      </c>
      <c r="F2235" s="52" t="n">
        <v>2</v>
      </c>
      <c r="G2235" s="54" t="n">
        <v>0.200000003</v>
      </c>
      <c r="H2235" s="54" t="n">
        <v>0.0700000003</v>
      </c>
      <c r="I2235" s="54" t="n">
        <v>0.200000003</v>
      </c>
      <c r="J2235" s="54" t="n">
        <v>0</v>
      </c>
      <c r="K2235" s="54" t="n">
        <v>0</v>
      </c>
      <c r="L2235" s="54" t="n">
        <v>0</v>
      </c>
      <c r="M2235" s="54" t="n">
        <v>4.75680828</v>
      </c>
      <c r="N2235" s="54" t="n">
        <v>0.0700000003</v>
      </c>
      <c r="O2235" s="54" t="n">
        <v>0.946188033</v>
      </c>
      <c r="P2235" s="52" t="inlineStr">
        <is>
          <t>Gouraud</t>
        </is>
      </c>
      <c r="Q2235" s="52" t="inlineStr">
        <is>
          <t>Glass</t>
        </is>
      </c>
      <c r="R2235" s="54" t="n">
        <v>0.2</v>
      </c>
      <c r="S2235" s="54" t="n">
        <v>0</v>
      </c>
      <c r="T2235" s="54" t="n">
        <v>0.4</v>
      </c>
      <c r="U2235" s="54" t="n">
        <v>1</v>
      </c>
      <c r="V2235" s="52" t="inlineStr">
        <is>
          <t>No</t>
        </is>
      </c>
      <c r="W2235" s="52" t="inlineStr">
        <is>
          <t>No</t>
        </is>
      </c>
      <c r="X2235" s="52" t="inlineStr">
        <is>
          <t>-</t>
        </is>
      </c>
      <c r="Y2235" s="52" t="inlineStr">
        <is>
          <t>Blue edge light (emissive only)</t>
        </is>
      </c>
    </row>
    <row r="2236" outlineLevel="1">
      <c r="A2236" s="52" t="inlineStr">
        <is>
          <t>BASE-859</t>
        </is>
      </c>
      <c r="B2236" s="52" t="inlineStr">
        <is>
          <t>Base</t>
        </is>
      </c>
      <c r="C2236" s="59" t="inlineStr">
        <is>
          <t>Sphere</t>
        </is>
      </c>
      <c r="D2236" s="60" t="inlineStr">
        <is>
          <t>Perimeter light</t>
        </is>
      </c>
      <c r="E2236" s="52" t="inlineStr">
        <is>
          <t>BASE-825</t>
        </is>
      </c>
      <c r="F2236" s="52" t="n">
        <v>2</v>
      </c>
      <c r="G2236" s="54" t="n">
        <v>0.200000003</v>
      </c>
      <c r="H2236" s="54" t="n">
        <v>0.0700000003</v>
      </c>
      <c r="I2236" s="54" t="n">
        <v>0.200000003</v>
      </c>
      <c r="J2236" s="54" t="n">
        <v>0</v>
      </c>
      <c r="K2236" s="54" t="n">
        <v>0</v>
      </c>
      <c r="L2236" s="54" t="n">
        <v>0</v>
      </c>
      <c r="M2236" s="54" t="n">
        <v>4.03262758</v>
      </c>
      <c r="N2236" s="54" t="n">
        <v>0.0700000003</v>
      </c>
      <c r="O2236" s="54" t="n">
        <v>2.69451571</v>
      </c>
      <c r="P2236" s="52" t="inlineStr">
        <is>
          <t>Gouraud</t>
        </is>
      </c>
      <c r="Q2236" s="52" t="inlineStr">
        <is>
          <t>Glass</t>
        </is>
      </c>
      <c r="R2236" s="54" t="n">
        <v>0.2</v>
      </c>
      <c r="S2236" s="54" t="n">
        <v>0</v>
      </c>
      <c r="T2236" s="54" t="n">
        <v>0.4</v>
      </c>
      <c r="U2236" s="54" t="n">
        <v>1</v>
      </c>
      <c r="V2236" s="52" t="inlineStr">
        <is>
          <t>No</t>
        </is>
      </c>
      <c r="W2236" s="52" t="inlineStr">
        <is>
          <t>No</t>
        </is>
      </c>
      <c r="X2236" s="52" t="inlineStr">
        <is>
          <t>-</t>
        </is>
      </c>
      <c r="Y2236" s="52" t="inlineStr">
        <is>
          <t>Blue edge light (emissive only)</t>
        </is>
      </c>
    </row>
    <row r="2237" outlineLevel="1">
      <c r="A2237" s="52" t="inlineStr">
        <is>
          <t>BASE-860</t>
        </is>
      </c>
      <c r="B2237" s="52" t="inlineStr">
        <is>
          <t>Base</t>
        </is>
      </c>
      <c r="C2237" s="59" t="inlineStr">
        <is>
          <t>Sphere</t>
        </is>
      </c>
      <c r="D2237" s="60" t="inlineStr">
        <is>
          <t>Perimeter light</t>
        </is>
      </c>
      <c r="E2237" s="52" t="inlineStr">
        <is>
          <t>BASE-825</t>
        </is>
      </c>
      <c r="F2237" s="52" t="n">
        <v>2</v>
      </c>
      <c r="G2237" s="54" t="n">
        <v>0.200000003</v>
      </c>
      <c r="H2237" s="54" t="n">
        <v>0.0700000003</v>
      </c>
      <c r="I2237" s="54" t="n">
        <v>0.200000003</v>
      </c>
      <c r="J2237" s="54" t="n">
        <v>0</v>
      </c>
      <c r="K2237" s="54" t="n">
        <v>0</v>
      </c>
      <c r="L2237" s="54" t="n">
        <v>0</v>
      </c>
      <c r="M2237" s="54" t="n">
        <v>2.69451523</v>
      </c>
      <c r="N2237" s="54" t="n">
        <v>0.0700000003</v>
      </c>
      <c r="O2237" s="54" t="n">
        <v>4.03262758</v>
      </c>
      <c r="P2237" s="52" t="inlineStr">
        <is>
          <t>Gouraud</t>
        </is>
      </c>
      <c r="Q2237" s="52" t="inlineStr">
        <is>
          <t>Glass</t>
        </is>
      </c>
      <c r="R2237" s="54" t="n">
        <v>0.2</v>
      </c>
      <c r="S2237" s="54" t="n">
        <v>0</v>
      </c>
      <c r="T2237" s="54" t="n">
        <v>0.4</v>
      </c>
      <c r="U2237" s="54" t="n">
        <v>1</v>
      </c>
      <c r="V2237" s="52" t="inlineStr">
        <is>
          <t>No</t>
        </is>
      </c>
      <c r="W2237" s="52" t="inlineStr">
        <is>
          <t>No</t>
        </is>
      </c>
      <c r="X2237" s="52" t="inlineStr">
        <is>
          <t>-</t>
        </is>
      </c>
      <c r="Y2237" s="52" t="inlineStr">
        <is>
          <t>Blue edge light (practical)</t>
        </is>
      </c>
    </row>
    <row r="2238" outlineLevel="1">
      <c r="A2238" s="52" t="inlineStr">
        <is>
          <t>BASE-861</t>
        </is>
      </c>
      <c r="B2238" s="52" t="inlineStr">
        <is>
          <t>Base</t>
        </is>
      </c>
      <c r="C2238" s="59" t="inlineStr">
        <is>
          <t>Sphere</t>
        </is>
      </c>
      <c r="D2238" s="60" t="inlineStr">
        <is>
          <t>Perimeter light</t>
        </is>
      </c>
      <c r="E2238" s="52" t="inlineStr">
        <is>
          <t>BASE-825</t>
        </is>
      </c>
      <c r="F2238" s="52" t="n">
        <v>2</v>
      </c>
      <c r="G2238" s="54" t="n">
        <v>0.200000003</v>
      </c>
      <c r="H2238" s="54" t="n">
        <v>0.0700000003</v>
      </c>
      <c r="I2238" s="54" t="n">
        <v>0.200000003</v>
      </c>
      <c r="J2238" s="54" t="n">
        <v>0</v>
      </c>
      <c r="K2238" s="54" t="n">
        <v>0</v>
      </c>
      <c r="L2238" s="54" t="n">
        <v>0</v>
      </c>
      <c r="M2238" s="54" t="n">
        <v>0.946187615</v>
      </c>
      <c r="N2238" s="54" t="n">
        <v>0.0700000003</v>
      </c>
      <c r="O2238" s="54" t="n">
        <v>4.75680876</v>
      </c>
      <c r="P2238" s="52" t="inlineStr">
        <is>
          <t>Gouraud</t>
        </is>
      </c>
      <c r="Q2238" s="52" t="inlineStr">
        <is>
          <t>Glass</t>
        </is>
      </c>
      <c r="R2238" s="54" t="n">
        <v>0.2</v>
      </c>
      <c r="S2238" s="54" t="n">
        <v>0</v>
      </c>
      <c r="T2238" s="54" t="n">
        <v>0.4</v>
      </c>
      <c r="U2238" s="54" t="n">
        <v>1</v>
      </c>
      <c r="V2238" s="52" t="inlineStr">
        <is>
          <t>No</t>
        </is>
      </c>
      <c r="W2238" s="52" t="inlineStr">
        <is>
          <t>No</t>
        </is>
      </c>
      <c r="X2238" s="52" t="inlineStr">
        <is>
          <t>-</t>
        </is>
      </c>
      <c r="Y2238" s="52" t="inlineStr">
        <is>
          <t>Blue edge light (emissive only)</t>
        </is>
      </c>
    </row>
    <row r="2239" outlineLevel="1">
      <c r="A2239" s="52" t="inlineStr">
        <is>
          <t>BASE-862</t>
        </is>
      </c>
      <c r="B2239" s="52" t="inlineStr">
        <is>
          <t>Base</t>
        </is>
      </c>
      <c r="C2239" s="59" t="inlineStr">
        <is>
          <t>Sphere</t>
        </is>
      </c>
      <c r="D2239" s="60" t="inlineStr">
        <is>
          <t>Perimeter light</t>
        </is>
      </c>
      <c r="E2239" s="52" t="inlineStr">
        <is>
          <t>BASE-825</t>
        </is>
      </c>
      <c r="F2239" s="52" t="n">
        <v>2</v>
      </c>
      <c r="G2239" s="54" t="n">
        <v>0.200000003</v>
      </c>
      <c r="H2239" s="54" t="n">
        <v>0.0700000003</v>
      </c>
      <c r="I2239" s="54" t="n">
        <v>0.200000003</v>
      </c>
      <c r="J2239" s="54" t="n">
        <v>0</v>
      </c>
      <c r="K2239" s="54" t="n">
        <v>0</v>
      </c>
      <c r="L2239" s="54" t="n">
        <v>0</v>
      </c>
      <c r="M2239" s="54" t="n">
        <v>-0.946188033</v>
      </c>
      <c r="N2239" s="54" t="n">
        <v>0.0700000003</v>
      </c>
      <c r="O2239" s="54" t="n">
        <v>4.75680828</v>
      </c>
      <c r="P2239" s="52" t="inlineStr">
        <is>
          <t>Gouraud</t>
        </is>
      </c>
      <c r="Q2239" s="52" t="inlineStr">
        <is>
          <t>Glass</t>
        </is>
      </c>
      <c r="R2239" s="54" t="n">
        <v>0.2</v>
      </c>
      <c r="S2239" s="54" t="n">
        <v>0</v>
      </c>
      <c r="T2239" s="54" t="n">
        <v>0.4</v>
      </c>
      <c r="U2239" s="54" t="n">
        <v>1</v>
      </c>
      <c r="V2239" s="52" t="inlineStr">
        <is>
          <t>No</t>
        </is>
      </c>
      <c r="W2239" s="52" t="inlineStr">
        <is>
          <t>No</t>
        </is>
      </c>
      <c r="X2239" s="52" t="inlineStr">
        <is>
          <t>-</t>
        </is>
      </c>
      <c r="Y2239" s="52" t="inlineStr">
        <is>
          <t>Blue edge light (emissive only)</t>
        </is>
      </c>
    </row>
    <row r="2240" outlineLevel="1">
      <c r="A2240" s="52" t="inlineStr">
        <is>
          <t>BASE-863</t>
        </is>
      </c>
      <c r="B2240" s="52" t="inlineStr">
        <is>
          <t>Base</t>
        </is>
      </c>
      <c r="C2240" s="59" t="inlineStr">
        <is>
          <t>Sphere</t>
        </is>
      </c>
      <c r="D2240" s="60" t="inlineStr">
        <is>
          <t>Perimeter light</t>
        </is>
      </c>
      <c r="E2240" s="52" t="inlineStr">
        <is>
          <t>BASE-825</t>
        </is>
      </c>
      <c r="F2240" s="52" t="n">
        <v>2</v>
      </c>
      <c r="G2240" s="54" t="n">
        <v>0.200000003</v>
      </c>
      <c r="H2240" s="54" t="n">
        <v>0.0700000003</v>
      </c>
      <c r="I2240" s="54" t="n">
        <v>0.200000003</v>
      </c>
      <c r="J2240" s="54" t="n">
        <v>0</v>
      </c>
      <c r="K2240" s="54" t="n">
        <v>0</v>
      </c>
      <c r="L2240" s="54" t="n">
        <v>0</v>
      </c>
      <c r="M2240" s="54" t="n">
        <v>-2.69451618</v>
      </c>
      <c r="N2240" s="54" t="n">
        <v>0.0700000003</v>
      </c>
      <c r="O2240" s="54" t="n">
        <v>4.03262711</v>
      </c>
      <c r="P2240" s="52" t="inlineStr">
        <is>
          <t>Gouraud</t>
        </is>
      </c>
      <c r="Q2240" s="52" t="inlineStr">
        <is>
          <t>Glass</t>
        </is>
      </c>
      <c r="R2240" s="54" t="n">
        <v>0.2</v>
      </c>
      <c r="S2240" s="54" t="n">
        <v>0</v>
      </c>
      <c r="T2240" s="54" t="n">
        <v>0.4</v>
      </c>
      <c r="U2240" s="54" t="n">
        <v>1</v>
      </c>
      <c r="V2240" s="52" t="inlineStr">
        <is>
          <t>No</t>
        </is>
      </c>
      <c r="W2240" s="52" t="inlineStr">
        <is>
          <t>No</t>
        </is>
      </c>
      <c r="X2240" s="52" t="inlineStr">
        <is>
          <t>-</t>
        </is>
      </c>
      <c r="Y2240" s="52" t="inlineStr">
        <is>
          <t>Blue edge light (emissive only)</t>
        </is>
      </c>
    </row>
    <row r="2241" outlineLevel="1">
      <c r="A2241" s="52" t="inlineStr">
        <is>
          <t>BASE-864</t>
        </is>
      </c>
      <c r="B2241" s="52" t="inlineStr">
        <is>
          <t>Base</t>
        </is>
      </c>
      <c r="C2241" s="59" t="inlineStr">
        <is>
          <t>Sphere</t>
        </is>
      </c>
      <c r="D2241" s="60" t="inlineStr">
        <is>
          <t>Perimeter light</t>
        </is>
      </c>
      <c r="E2241" s="52" t="inlineStr">
        <is>
          <t>BASE-825</t>
        </is>
      </c>
      <c r="F2241" s="52" t="n">
        <v>2</v>
      </c>
      <c r="G2241" s="54" t="n">
        <v>0.200000003</v>
      </c>
      <c r="H2241" s="54" t="n">
        <v>0.0700000003</v>
      </c>
      <c r="I2241" s="54" t="n">
        <v>0.200000003</v>
      </c>
      <c r="J2241" s="54" t="n">
        <v>0</v>
      </c>
      <c r="K2241" s="54" t="n">
        <v>0</v>
      </c>
      <c r="L2241" s="54" t="n">
        <v>0</v>
      </c>
      <c r="M2241" s="54" t="n">
        <v>-4.03262758</v>
      </c>
      <c r="N2241" s="54" t="n">
        <v>0.0700000003</v>
      </c>
      <c r="O2241" s="54" t="n">
        <v>2.69451523</v>
      </c>
      <c r="P2241" s="52" t="inlineStr">
        <is>
          <t>Gouraud</t>
        </is>
      </c>
      <c r="Q2241" s="52" t="inlineStr">
        <is>
          <t>Glass</t>
        </is>
      </c>
      <c r="R2241" s="54" t="n">
        <v>0.2</v>
      </c>
      <c r="S2241" s="54" t="n">
        <v>0</v>
      </c>
      <c r="T2241" s="54" t="n">
        <v>0.4</v>
      </c>
      <c r="U2241" s="54" t="n">
        <v>1</v>
      </c>
      <c r="V2241" s="52" t="inlineStr">
        <is>
          <t>No</t>
        </is>
      </c>
      <c r="W2241" s="52" t="inlineStr">
        <is>
          <t>No</t>
        </is>
      </c>
      <c r="X2241" s="52" t="inlineStr">
        <is>
          <t>-</t>
        </is>
      </c>
      <c r="Y2241" s="52" t="inlineStr">
        <is>
          <t>Blue edge light (emissive only)</t>
        </is>
      </c>
    </row>
    <row r="2242" outlineLevel="1">
      <c r="A2242" s="52" t="inlineStr">
        <is>
          <t>BASE-865</t>
        </is>
      </c>
      <c r="B2242" s="52" t="inlineStr">
        <is>
          <t>Base</t>
        </is>
      </c>
      <c r="C2242" s="59" t="inlineStr">
        <is>
          <t>Sphere</t>
        </is>
      </c>
      <c r="D2242" s="60" t="inlineStr">
        <is>
          <t>Perimeter light</t>
        </is>
      </c>
      <c r="E2242" s="52" t="inlineStr">
        <is>
          <t>BASE-825</t>
        </is>
      </c>
      <c r="F2242" s="52" t="n">
        <v>2</v>
      </c>
      <c r="G2242" s="54" t="n">
        <v>0.200000003</v>
      </c>
      <c r="H2242" s="54" t="n">
        <v>0.0700000003</v>
      </c>
      <c r="I2242" s="54" t="n">
        <v>0.200000003</v>
      </c>
      <c r="J2242" s="54" t="n">
        <v>0</v>
      </c>
      <c r="K2242" s="54" t="n">
        <v>0</v>
      </c>
      <c r="L2242" s="54" t="n">
        <v>0</v>
      </c>
      <c r="M2242" s="54" t="n">
        <v>-4.75680876</v>
      </c>
      <c r="N2242" s="54" t="n">
        <v>0.0700000003</v>
      </c>
      <c r="O2242" s="54" t="n">
        <v>0.946187973</v>
      </c>
      <c r="P2242" s="52" t="inlineStr">
        <is>
          <t>Gouraud</t>
        </is>
      </c>
      <c r="Q2242" s="52" t="inlineStr">
        <is>
          <t>Glass</t>
        </is>
      </c>
      <c r="R2242" s="54" t="n">
        <v>0.2</v>
      </c>
      <c r="S2242" s="54" t="n">
        <v>0</v>
      </c>
      <c r="T2242" s="54" t="n">
        <v>0.4</v>
      </c>
      <c r="U2242" s="54" t="n">
        <v>1</v>
      </c>
      <c r="V2242" s="52" t="inlineStr">
        <is>
          <t>No</t>
        </is>
      </c>
      <c r="W2242" s="52" t="inlineStr">
        <is>
          <t>No</t>
        </is>
      </c>
      <c r="X2242" s="52" t="inlineStr">
        <is>
          <t>-</t>
        </is>
      </c>
      <c r="Y2242" s="52" t="inlineStr">
        <is>
          <t>Blue edge light (practical)</t>
        </is>
      </c>
    </row>
    <row r="2243" outlineLevel="1">
      <c r="A2243" s="52" t="inlineStr">
        <is>
          <t>BASE-866</t>
        </is>
      </c>
      <c r="B2243" s="52" t="inlineStr">
        <is>
          <t>Base</t>
        </is>
      </c>
      <c r="C2243" s="59" t="inlineStr">
        <is>
          <t>Sphere</t>
        </is>
      </c>
      <c r="D2243" s="60" t="inlineStr">
        <is>
          <t>Perimeter light</t>
        </is>
      </c>
      <c r="E2243" s="52" t="inlineStr">
        <is>
          <t>BASE-825</t>
        </is>
      </c>
      <c r="F2243" s="52" t="n">
        <v>2</v>
      </c>
      <c r="G2243" s="54" t="n">
        <v>0.200000003</v>
      </c>
      <c r="H2243" s="54" t="n">
        <v>0.0700000003</v>
      </c>
      <c r="I2243" s="54" t="n">
        <v>0.200000003</v>
      </c>
      <c r="J2243" s="54" t="n">
        <v>0</v>
      </c>
      <c r="K2243" s="54" t="n">
        <v>0</v>
      </c>
      <c r="L2243" s="54" t="n">
        <v>0</v>
      </c>
      <c r="M2243" s="54" t="n">
        <v>-4.75680828</v>
      </c>
      <c r="N2243" s="54" t="n">
        <v>0.0700000003</v>
      </c>
      <c r="O2243" s="54" t="n">
        <v>-0.946188867</v>
      </c>
      <c r="P2243" s="52" t="inlineStr">
        <is>
          <t>Gouraud</t>
        </is>
      </c>
      <c r="Q2243" s="52" t="inlineStr">
        <is>
          <t>Glass</t>
        </is>
      </c>
      <c r="R2243" s="54" t="n">
        <v>0.2</v>
      </c>
      <c r="S2243" s="54" t="n">
        <v>0</v>
      </c>
      <c r="T2243" s="54" t="n">
        <v>0.4</v>
      </c>
      <c r="U2243" s="54" t="n">
        <v>1</v>
      </c>
      <c r="V2243" s="52" t="inlineStr">
        <is>
          <t>No</t>
        </is>
      </c>
      <c r="W2243" s="52" t="inlineStr">
        <is>
          <t>No</t>
        </is>
      </c>
      <c r="X2243" s="52" t="inlineStr">
        <is>
          <t>-</t>
        </is>
      </c>
      <c r="Y2243" s="52" t="inlineStr">
        <is>
          <t>Blue edge light (emissive only)</t>
        </is>
      </c>
    </row>
    <row r="2244" outlineLevel="1">
      <c r="A2244" s="52" t="inlineStr">
        <is>
          <t>BASE-867</t>
        </is>
      </c>
      <c r="B2244" s="52" t="inlineStr">
        <is>
          <t>Base</t>
        </is>
      </c>
      <c r="C2244" s="59" t="inlineStr">
        <is>
          <t>Sphere</t>
        </is>
      </c>
      <c r="D2244" s="60" t="inlineStr">
        <is>
          <t>Perimeter light</t>
        </is>
      </c>
      <c r="E2244" s="52" t="inlineStr">
        <is>
          <t>BASE-825</t>
        </is>
      </c>
      <c r="F2244" s="52" t="n">
        <v>2</v>
      </c>
      <c r="G2244" s="54" t="n">
        <v>0.200000003</v>
      </c>
      <c r="H2244" s="54" t="n">
        <v>0.0700000003</v>
      </c>
      <c r="I2244" s="54" t="n">
        <v>0.200000003</v>
      </c>
      <c r="J2244" s="54" t="n">
        <v>0</v>
      </c>
      <c r="K2244" s="54" t="n">
        <v>0</v>
      </c>
      <c r="L2244" s="54" t="n">
        <v>0</v>
      </c>
      <c r="M2244" s="54" t="n">
        <v>-4.03262711</v>
      </c>
      <c r="N2244" s="54" t="n">
        <v>0.0700000003</v>
      </c>
      <c r="O2244" s="54" t="n">
        <v>-2.69451594</v>
      </c>
      <c r="P2244" s="52" t="inlineStr">
        <is>
          <t>Gouraud</t>
        </is>
      </c>
      <c r="Q2244" s="52" t="inlineStr">
        <is>
          <t>Glass</t>
        </is>
      </c>
      <c r="R2244" s="54" t="n">
        <v>0.2</v>
      </c>
      <c r="S2244" s="54" t="n">
        <v>0</v>
      </c>
      <c r="T2244" s="54" t="n">
        <v>0.4</v>
      </c>
      <c r="U2244" s="54" t="n">
        <v>1</v>
      </c>
      <c r="V2244" s="52" t="inlineStr">
        <is>
          <t>No</t>
        </is>
      </c>
      <c r="W2244" s="52" t="inlineStr">
        <is>
          <t>No</t>
        </is>
      </c>
      <c r="X2244" s="52" t="inlineStr">
        <is>
          <t>-</t>
        </is>
      </c>
      <c r="Y2244" s="52" t="inlineStr">
        <is>
          <t>Blue edge light (emissive only)</t>
        </is>
      </c>
    </row>
    <row r="2245" outlineLevel="1">
      <c r="A2245" s="52" t="inlineStr">
        <is>
          <t>BASE-868</t>
        </is>
      </c>
      <c r="B2245" s="52" t="inlineStr">
        <is>
          <t>Base</t>
        </is>
      </c>
      <c r="C2245" s="59" t="inlineStr">
        <is>
          <t>Sphere</t>
        </is>
      </c>
      <c r="D2245" s="60" t="inlineStr">
        <is>
          <t>Perimeter light</t>
        </is>
      </c>
      <c r="E2245" s="52" t="inlineStr">
        <is>
          <t>BASE-825</t>
        </is>
      </c>
      <c r="F2245" s="52" t="n">
        <v>2</v>
      </c>
      <c r="G2245" s="54" t="n">
        <v>0.200000003</v>
      </c>
      <c r="H2245" s="54" t="n">
        <v>0.0700000003</v>
      </c>
      <c r="I2245" s="54" t="n">
        <v>0.200000003</v>
      </c>
      <c r="J2245" s="54" t="n">
        <v>0</v>
      </c>
      <c r="K2245" s="54" t="n">
        <v>0</v>
      </c>
      <c r="L2245" s="54" t="n">
        <v>0</v>
      </c>
      <c r="M2245" s="54" t="n">
        <v>-2.69451451</v>
      </c>
      <c r="N2245" s="54" t="n">
        <v>0.0700000003</v>
      </c>
      <c r="O2245" s="54" t="n">
        <v>-4.03262854</v>
      </c>
      <c r="P2245" s="52" t="inlineStr">
        <is>
          <t>Gouraud</t>
        </is>
      </c>
      <c r="Q2245" s="52" t="inlineStr">
        <is>
          <t>Glass</t>
        </is>
      </c>
      <c r="R2245" s="54" t="n">
        <v>0.2</v>
      </c>
      <c r="S2245" s="54" t="n">
        <v>0</v>
      </c>
      <c r="T2245" s="54" t="n">
        <v>0.4</v>
      </c>
      <c r="U2245" s="54" t="n">
        <v>1</v>
      </c>
      <c r="V2245" s="52" t="inlineStr">
        <is>
          <t>No</t>
        </is>
      </c>
      <c r="W2245" s="52" t="inlineStr">
        <is>
          <t>No</t>
        </is>
      </c>
      <c r="X2245" s="52" t="inlineStr">
        <is>
          <t>-</t>
        </is>
      </c>
      <c r="Y2245" s="52" t="inlineStr">
        <is>
          <t>Blue edge light (emissive only)</t>
        </is>
      </c>
    </row>
    <row r="2246" outlineLevel="1">
      <c r="A2246" s="52" t="inlineStr">
        <is>
          <t>BASE-869</t>
        </is>
      </c>
      <c r="B2246" s="52" t="inlineStr">
        <is>
          <t>Base</t>
        </is>
      </c>
      <c r="C2246" s="59" t="inlineStr">
        <is>
          <t>Sphere</t>
        </is>
      </c>
      <c r="D2246" s="60" t="inlineStr">
        <is>
          <t>Perimeter light</t>
        </is>
      </c>
      <c r="E2246" s="52" t="inlineStr">
        <is>
          <t>BASE-825</t>
        </is>
      </c>
      <c r="F2246" s="52" t="n">
        <v>2</v>
      </c>
      <c r="G2246" s="54" t="n">
        <v>0.200000003</v>
      </c>
      <c r="H2246" s="54" t="n">
        <v>0.0700000003</v>
      </c>
      <c r="I2246" s="54" t="n">
        <v>0.200000003</v>
      </c>
      <c r="J2246" s="54" t="n">
        <v>0</v>
      </c>
      <c r="K2246" s="54" t="n">
        <v>0</v>
      </c>
      <c r="L2246" s="54" t="n">
        <v>0</v>
      </c>
      <c r="M2246" s="54" t="n">
        <v>-0.946188331</v>
      </c>
      <c r="N2246" s="54" t="n">
        <v>0.0700000003</v>
      </c>
      <c r="O2246" s="54" t="n">
        <v>-4.75680828</v>
      </c>
      <c r="P2246" s="52" t="inlineStr">
        <is>
          <t>Gouraud</t>
        </is>
      </c>
      <c r="Q2246" s="52" t="inlineStr">
        <is>
          <t>Glass</t>
        </is>
      </c>
      <c r="R2246" s="54" t="n">
        <v>0.2</v>
      </c>
      <c r="S2246" s="54" t="n">
        <v>0</v>
      </c>
      <c r="T2246" s="54" t="n">
        <v>0.4</v>
      </c>
      <c r="U2246" s="54" t="n">
        <v>1</v>
      </c>
      <c r="V2246" s="52" t="inlineStr">
        <is>
          <t>No</t>
        </is>
      </c>
      <c r="W2246" s="52" t="inlineStr">
        <is>
          <t>No</t>
        </is>
      </c>
      <c r="X2246" s="52" t="inlineStr">
        <is>
          <t>-</t>
        </is>
      </c>
      <c r="Y2246" s="52" t="inlineStr">
        <is>
          <t>Blue edge light (emissive only)</t>
        </is>
      </c>
    </row>
    <row r="2247" outlineLevel="1">
      <c r="A2247" s="52" t="inlineStr">
        <is>
          <t>BASE-870</t>
        </is>
      </c>
      <c r="B2247" s="52" t="inlineStr">
        <is>
          <t>Base</t>
        </is>
      </c>
      <c r="C2247" s="59" t="inlineStr">
        <is>
          <t>Sphere</t>
        </is>
      </c>
      <c r="D2247" s="60" t="inlineStr">
        <is>
          <t>Perimeter light</t>
        </is>
      </c>
      <c r="E2247" s="52" t="inlineStr">
        <is>
          <t>BASE-825</t>
        </is>
      </c>
      <c r="F2247" s="52" t="n">
        <v>2</v>
      </c>
      <c r="G2247" s="54" t="n">
        <v>0.200000003</v>
      </c>
      <c r="H2247" s="54" t="n">
        <v>0.0700000003</v>
      </c>
      <c r="I2247" s="54" t="n">
        <v>0.200000003</v>
      </c>
      <c r="J2247" s="54" t="n">
        <v>0</v>
      </c>
      <c r="K2247" s="54" t="n">
        <v>0</v>
      </c>
      <c r="L2247" s="54" t="n">
        <v>0</v>
      </c>
      <c r="M2247" s="54" t="n">
        <v>0.946188509</v>
      </c>
      <c r="N2247" s="54" t="n">
        <v>0.0700000003</v>
      </c>
      <c r="O2247" s="54" t="n">
        <v>-4.75680828</v>
      </c>
      <c r="P2247" s="52" t="inlineStr">
        <is>
          <t>Gouraud</t>
        </is>
      </c>
      <c r="Q2247" s="52" t="inlineStr">
        <is>
          <t>Glass</t>
        </is>
      </c>
      <c r="R2247" s="54" t="n">
        <v>0.2</v>
      </c>
      <c r="S2247" s="54" t="n">
        <v>0</v>
      </c>
      <c r="T2247" s="54" t="n">
        <v>0.4</v>
      </c>
      <c r="U2247" s="54" t="n">
        <v>1</v>
      </c>
      <c r="V2247" s="52" t="inlineStr">
        <is>
          <t>No</t>
        </is>
      </c>
      <c r="W2247" s="52" t="inlineStr">
        <is>
          <t>No</t>
        </is>
      </c>
      <c r="X2247" s="52" t="inlineStr">
        <is>
          <t>-</t>
        </is>
      </c>
      <c r="Y2247" s="52" t="inlineStr">
        <is>
          <t>Blue edge light (emissive only)</t>
        </is>
      </c>
    </row>
    <row r="2248" outlineLevel="1">
      <c r="A2248" s="52" t="inlineStr">
        <is>
          <t>BASE-871</t>
        </is>
      </c>
      <c r="B2248" s="52" t="inlineStr">
        <is>
          <t>Base</t>
        </is>
      </c>
      <c r="C2248" s="59" t="inlineStr">
        <is>
          <t>Sphere</t>
        </is>
      </c>
      <c r="D2248" s="60" t="inlineStr">
        <is>
          <t>Perimeter light</t>
        </is>
      </c>
      <c r="E2248" s="52" t="inlineStr">
        <is>
          <t>BASE-825</t>
        </is>
      </c>
      <c r="F2248" s="52" t="n">
        <v>2</v>
      </c>
      <c r="G2248" s="54" t="n">
        <v>0.200000003</v>
      </c>
      <c r="H2248" s="54" t="n">
        <v>0.0700000003</v>
      </c>
      <c r="I2248" s="54" t="n">
        <v>0.200000003</v>
      </c>
      <c r="J2248" s="54" t="n">
        <v>0</v>
      </c>
      <c r="K2248" s="54" t="n">
        <v>0</v>
      </c>
      <c r="L2248" s="54" t="n">
        <v>0</v>
      </c>
      <c r="M2248" s="54" t="n">
        <v>2.69451642</v>
      </c>
      <c r="N2248" s="54" t="n">
        <v>0.0700000003</v>
      </c>
      <c r="O2248" s="54" t="n">
        <v>-4.03262711</v>
      </c>
      <c r="P2248" s="52" t="inlineStr">
        <is>
          <t>Gouraud</t>
        </is>
      </c>
      <c r="Q2248" s="52" t="inlineStr">
        <is>
          <t>Glass</t>
        </is>
      </c>
      <c r="R2248" s="54" t="n">
        <v>0.2</v>
      </c>
      <c r="S2248" s="54" t="n">
        <v>0</v>
      </c>
      <c r="T2248" s="54" t="n">
        <v>0.4</v>
      </c>
      <c r="U2248" s="54" t="n">
        <v>1</v>
      </c>
      <c r="V2248" s="52" t="inlineStr">
        <is>
          <t>No</t>
        </is>
      </c>
      <c r="W2248" s="52" t="inlineStr">
        <is>
          <t>No</t>
        </is>
      </c>
      <c r="X2248" s="52" t="inlineStr">
        <is>
          <t>-</t>
        </is>
      </c>
      <c r="Y2248" s="52" t="inlineStr">
        <is>
          <t>Blue edge light (practical)</t>
        </is>
      </c>
    </row>
    <row r="2249" outlineLevel="1">
      <c r="A2249" s="52" t="inlineStr">
        <is>
          <t>BASE-872</t>
        </is>
      </c>
      <c r="B2249" s="52" t="inlineStr">
        <is>
          <t>Base</t>
        </is>
      </c>
      <c r="C2249" s="59" t="inlineStr">
        <is>
          <t>Sphere</t>
        </is>
      </c>
      <c r="D2249" s="60" t="inlineStr">
        <is>
          <t>Perimeter light</t>
        </is>
      </c>
      <c r="E2249" s="52" t="inlineStr">
        <is>
          <t>BASE-825</t>
        </is>
      </c>
      <c r="F2249" s="52" t="n">
        <v>2</v>
      </c>
      <c r="G2249" s="54" t="n">
        <v>0.200000003</v>
      </c>
      <c r="H2249" s="54" t="n">
        <v>0.0700000003</v>
      </c>
      <c r="I2249" s="54" t="n">
        <v>0.200000003</v>
      </c>
      <c r="J2249" s="54" t="n">
        <v>0</v>
      </c>
      <c r="K2249" s="54" t="n">
        <v>0</v>
      </c>
      <c r="L2249" s="54" t="n">
        <v>0</v>
      </c>
      <c r="M2249" s="54" t="n">
        <v>4.03262758</v>
      </c>
      <c r="N2249" s="54" t="n">
        <v>0.0700000003</v>
      </c>
      <c r="O2249" s="54" t="n">
        <v>-2.69451594</v>
      </c>
      <c r="P2249" s="52" t="inlineStr">
        <is>
          <t>Gouraud</t>
        </is>
      </c>
      <c r="Q2249" s="52" t="inlineStr">
        <is>
          <t>Glass</t>
        </is>
      </c>
      <c r="R2249" s="54" t="n">
        <v>0.2</v>
      </c>
      <c r="S2249" s="54" t="n">
        <v>0</v>
      </c>
      <c r="T2249" s="54" t="n">
        <v>0.4</v>
      </c>
      <c r="U2249" s="54" t="n">
        <v>1</v>
      </c>
      <c r="V2249" s="52" t="inlineStr">
        <is>
          <t>No</t>
        </is>
      </c>
      <c r="W2249" s="52" t="inlineStr">
        <is>
          <t>No</t>
        </is>
      </c>
      <c r="X2249" s="52" t="inlineStr">
        <is>
          <t>-</t>
        </is>
      </c>
      <c r="Y2249" s="52" t="inlineStr">
        <is>
          <t>Blue edge light (emissive only)</t>
        </is>
      </c>
    </row>
    <row r="2250" outlineLevel="1">
      <c r="A2250" s="52" t="inlineStr">
        <is>
          <t>BASE-873</t>
        </is>
      </c>
      <c r="B2250" s="52" t="inlineStr">
        <is>
          <t>Base</t>
        </is>
      </c>
      <c r="C2250" s="59" t="inlineStr">
        <is>
          <t>Sphere</t>
        </is>
      </c>
      <c r="D2250" s="60" t="inlineStr">
        <is>
          <t>Perimeter light</t>
        </is>
      </c>
      <c r="E2250" s="52" t="inlineStr">
        <is>
          <t>BASE-825</t>
        </is>
      </c>
      <c r="F2250" s="52" t="n">
        <v>2</v>
      </c>
      <c r="G2250" s="54" t="n">
        <v>0.200000003</v>
      </c>
      <c r="H2250" s="54" t="n">
        <v>0.0700000003</v>
      </c>
      <c r="I2250" s="54" t="n">
        <v>0.200000003</v>
      </c>
      <c r="J2250" s="54" t="n">
        <v>0</v>
      </c>
      <c r="K2250" s="54" t="n">
        <v>0</v>
      </c>
      <c r="L2250" s="54" t="n">
        <v>0</v>
      </c>
      <c r="M2250" s="54" t="n">
        <v>4.75680876</v>
      </c>
      <c r="N2250" s="54" t="n">
        <v>0.0700000003</v>
      </c>
      <c r="O2250" s="54" t="n">
        <v>-0.946187615</v>
      </c>
      <c r="P2250" s="52" t="inlineStr">
        <is>
          <t>Gouraud</t>
        </is>
      </c>
      <c r="Q2250" s="52" t="inlineStr">
        <is>
          <t>Glass</t>
        </is>
      </c>
      <c r="R2250" s="54" t="n">
        <v>0.2</v>
      </c>
      <c r="S2250" s="54" t="n">
        <v>0</v>
      </c>
      <c r="T2250" s="54" t="n">
        <v>0.4</v>
      </c>
      <c r="U2250" s="54" t="n">
        <v>1</v>
      </c>
      <c r="V2250" s="52" t="inlineStr">
        <is>
          <t>No</t>
        </is>
      </c>
      <c r="W2250" s="52" t="inlineStr">
        <is>
          <t>No</t>
        </is>
      </c>
      <c r="X2250" s="52" t="inlineStr">
        <is>
          <t>-</t>
        </is>
      </c>
      <c r="Y2250" s="52" t="inlineStr">
        <is>
          <t>Blue edge light (emissive only)</t>
        </is>
      </c>
    </row>
    <row r="2251" outlineLevel="1">
      <c r="A2251" s="52" t="inlineStr">
        <is>
          <t>BASE-874</t>
        </is>
      </c>
      <c r="B2251" s="52" t="inlineStr">
        <is>
          <t>Base</t>
        </is>
      </c>
      <c r="C2251" s="53" t="inlineStr">
        <is>
          <t>Group</t>
        </is>
      </c>
      <c r="D2251" s="57" t="inlineStr">
        <is>
          <t>Motor pool</t>
        </is>
      </c>
      <c r="E2251" s="52" t="inlineStr">
        <is>
          <t>BASE-00</t>
        </is>
      </c>
      <c r="F2251" s="52" t="n">
        <v>1</v>
      </c>
      <c r="G2251" s="54" t="n">
        <v>1</v>
      </c>
      <c r="H2251" s="54" t="n">
        <v>1</v>
      </c>
      <c r="I2251" s="54" t="n">
        <v>1</v>
      </c>
      <c r="J2251" s="54" t="n">
        <v>0</v>
      </c>
      <c r="K2251" s="54" t="n">
        <v>0</v>
      </c>
      <c r="L2251" s="54" t="n">
        <v>0</v>
      </c>
      <c r="M2251" s="54" t="n">
        <v>-22</v>
      </c>
      <c r="N2251" s="54" t="n">
        <v>-0.300000012</v>
      </c>
      <c r="O2251" s="54" t="n">
        <v>-16</v>
      </c>
      <c r="P2251" s="52" t="inlineStr">
        <is>
          <t>-</t>
        </is>
      </c>
      <c r="Q2251" s="52" t="inlineStr">
        <is>
          <t>Plain</t>
        </is>
      </c>
      <c r="R2251" s="54" t="n">
        <v>0.5</v>
      </c>
      <c r="S2251" s="54" t="n">
        <v>0</v>
      </c>
      <c r="T2251" s="54" t="n">
        <v>0.2</v>
      </c>
      <c r="U2251" s="54" t="n">
        <v>0</v>
      </c>
      <c r="V2251" s="52" t="inlineStr">
        <is>
          <t>No</t>
        </is>
      </c>
      <c r="W2251" s="52" t="inlineStr">
        <is>
          <t>Yes</t>
        </is>
      </c>
      <c r="X2251" s="52" t="inlineStr">
        <is>
          <t>-</t>
        </is>
      </c>
      <c r="Y2251" s="52" t="inlineStr">
        <is>
          <t>Vehicle park around the tank spot</t>
        </is>
      </c>
    </row>
    <row r="2252" outlineLevel="1">
      <c r="A2252" s="52" t="inlineStr">
        <is>
          <t>BASE-875</t>
        </is>
      </c>
      <c r="B2252" s="52" t="inlineStr">
        <is>
          <t>Base</t>
        </is>
      </c>
      <c r="C2252" s="53" t="inlineStr">
        <is>
          <t>Group</t>
        </is>
      </c>
      <c r="D2252" s="60" t="inlineStr">
        <is>
          <t>Container A</t>
        </is>
      </c>
      <c r="E2252" s="52" t="inlineStr">
        <is>
          <t>BASE-874</t>
        </is>
      </c>
      <c r="F2252" s="52" t="n">
        <v>2</v>
      </c>
      <c r="G2252" s="54" t="n">
        <v>1</v>
      </c>
      <c r="H2252" s="54" t="n">
        <v>1</v>
      </c>
      <c r="I2252" s="54" t="n">
        <v>1</v>
      </c>
      <c r="J2252" s="54" t="n">
        <v>0</v>
      </c>
      <c r="K2252" s="54" t="n">
        <v>45</v>
      </c>
      <c r="L2252" s="54" t="n">
        <v>0</v>
      </c>
      <c r="M2252" s="54" t="n">
        <v>-4.80832577</v>
      </c>
      <c r="N2252" s="54" t="n">
        <v>0</v>
      </c>
      <c r="O2252" s="54" t="n">
        <v>3.39411235</v>
      </c>
      <c r="P2252" s="52" t="inlineStr">
        <is>
          <t>-</t>
        </is>
      </c>
      <c r="Q2252" s="52" t="inlineStr">
        <is>
          <t>Plain</t>
        </is>
      </c>
      <c r="R2252" s="54" t="n">
        <v>0.5</v>
      </c>
      <c r="S2252" s="54" t="n">
        <v>0</v>
      </c>
      <c r="T2252" s="54" t="n">
        <v>0.2</v>
      </c>
      <c r="U2252" s="54" t="n">
        <v>0</v>
      </c>
      <c r="V2252" s="52" t="inlineStr">
        <is>
          <t>No</t>
        </is>
      </c>
      <c r="W2252" s="52" t="inlineStr">
        <is>
          <t>Yes</t>
        </is>
      </c>
      <c r="X2252" s="52" t="inlineStr">
        <is>
          <t>-</t>
        </is>
      </c>
      <c r="Y2252" s="52" t="inlineStr">
        <is>
          <t>ISO shipping container (20 ft)</t>
        </is>
      </c>
    </row>
    <row r="2253" outlineLevel="1">
      <c r="A2253" s="52" t="inlineStr">
        <is>
          <t>BASE-876</t>
        </is>
      </c>
      <c r="B2253" s="52" t="inlineStr">
        <is>
          <t>Base</t>
        </is>
      </c>
      <c r="C2253" s="63" t="inlineStr">
        <is>
          <t>Cube</t>
        </is>
      </c>
      <c r="D2253" s="62" t="inlineStr">
        <is>
          <t>Container body</t>
        </is>
      </c>
      <c r="E2253" s="52" t="inlineStr">
        <is>
          <t>BASE-875</t>
        </is>
      </c>
      <c r="F2253" s="52" t="n">
        <v>3</v>
      </c>
      <c r="G2253" s="54" t="n">
        <v>2.44000006</v>
      </c>
      <c r="H2253" s="54" t="n">
        <v>2.58999991</v>
      </c>
      <c r="I2253" s="54" t="n">
        <v>6.05999994</v>
      </c>
      <c r="J2253" s="54" t="n">
        <v>0</v>
      </c>
      <c r="K2253" s="54" t="n">
        <v>0</v>
      </c>
      <c r="L2253" s="54" t="n">
        <v>0</v>
      </c>
      <c r="M2253" s="54" t="n">
        <v>0</v>
      </c>
      <c r="N2253" s="54" t="n">
        <v>1.29499996</v>
      </c>
      <c r="O2253" s="54" t="n">
        <v>0</v>
      </c>
      <c r="P2253" s="52" t="inlineStr">
        <is>
          <t>Flat</t>
        </is>
      </c>
      <c r="Q2253" s="52" t="inlineStr">
        <is>
          <t>Other</t>
        </is>
      </c>
      <c r="R2253" s="54" t="n">
        <v>0.6</v>
      </c>
      <c r="S2253" s="54" t="n">
        <v>0.22</v>
      </c>
      <c r="T2253" s="54" t="n">
        <v>0.3</v>
      </c>
      <c r="U2253" s="54" t="n">
        <v>0</v>
      </c>
      <c r="V2253" s="52" t="inlineStr">
        <is>
          <t>No</t>
        </is>
      </c>
      <c r="W2253" s="52" t="inlineStr">
        <is>
          <t>Yes</t>
        </is>
      </c>
      <c r="X2253" s="52" t="inlineStr">
        <is>
          <t>-</t>
        </is>
      </c>
      <c r="Y2253" s="52" t="inlineStr">
        <is>
          <t>Corrugated steel box</t>
        </is>
      </c>
    </row>
    <row r="2254" outlineLevel="1">
      <c r="A2254" s="52" t="inlineStr">
        <is>
          <t>BASE-877</t>
        </is>
      </c>
      <c r="B2254" s="52" t="inlineStr">
        <is>
          <t>Base</t>
        </is>
      </c>
      <c r="C2254" s="58" t="inlineStr">
        <is>
          <t>Cylinder</t>
        </is>
      </c>
      <c r="D2254" s="62" t="inlineStr">
        <is>
          <t>Door bar</t>
        </is>
      </c>
      <c r="E2254" s="52" t="inlineStr">
        <is>
          <t>BASE-875</t>
        </is>
      </c>
      <c r="F2254" s="52" t="n">
        <v>3</v>
      </c>
      <c r="G2254" s="54" t="n">
        <v>0.0450000018</v>
      </c>
      <c r="H2254" s="54" t="n">
        <v>0.0450000018</v>
      </c>
      <c r="I2254" s="54" t="n">
        <v>2.4000001</v>
      </c>
      <c r="J2254" s="54" t="n">
        <v>90</v>
      </c>
      <c r="K2254" s="54" t="n">
        <v>0</v>
      </c>
      <c r="L2254" s="54" t="n">
        <v>0</v>
      </c>
      <c r="M2254" s="54" t="n">
        <v>-0.550000012</v>
      </c>
      <c r="N2254" s="54" t="n">
        <v>1.29999995</v>
      </c>
      <c r="O2254" s="54" t="n">
        <v>3.05999994</v>
      </c>
      <c r="P2254" s="52" t="inlineStr">
        <is>
          <t>Flat</t>
        </is>
      </c>
      <c r="Q2254" s="52" t="inlineStr">
        <is>
          <t>Metal</t>
        </is>
      </c>
      <c r="R2254" s="54" t="n">
        <v>0.4</v>
      </c>
      <c r="S2254" s="54" t="n">
        <v>0.9</v>
      </c>
      <c r="T2254" s="54" t="n">
        <v>0.22</v>
      </c>
      <c r="U2254" s="54" t="n">
        <v>0</v>
      </c>
      <c r="V2254" s="52" t="inlineStr">
        <is>
          <t>No</t>
        </is>
      </c>
      <c r="W2254" s="52" t="inlineStr">
        <is>
          <t>No</t>
        </is>
      </c>
      <c r="X2254" s="52" t="inlineStr">
        <is>
          <t>-</t>
        </is>
      </c>
      <c r="Y2254" s="52" t="inlineStr">
        <is>
          <t>Locking bar of the doors</t>
        </is>
      </c>
    </row>
    <row r="2255" outlineLevel="1">
      <c r="A2255" s="52" t="inlineStr">
        <is>
          <t>BASE-878</t>
        </is>
      </c>
      <c r="B2255" s="52" t="inlineStr">
        <is>
          <t>Base</t>
        </is>
      </c>
      <c r="C2255" s="58" t="inlineStr">
        <is>
          <t>Cylinder</t>
        </is>
      </c>
      <c r="D2255" s="62" t="inlineStr">
        <is>
          <t>Door bar</t>
        </is>
      </c>
      <c r="E2255" s="52" t="inlineStr">
        <is>
          <t>BASE-875</t>
        </is>
      </c>
      <c r="F2255" s="52" t="n">
        <v>3</v>
      </c>
      <c r="G2255" s="54" t="n">
        <v>0.0450000018</v>
      </c>
      <c r="H2255" s="54" t="n">
        <v>0.0450000018</v>
      </c>
      <c r="I2255" s="54" t="n">
        <v>2.4000001</v>
      </c>
      <c r="J2255" s="54" t="n">
        <v>90</v>
      </c>
      <c r="K2255" s="54" t="n">
        <v>0</v>
      </c>
      <c r="L2255" s="54" t="n">
        <v>0</v>
      </c>
      <c r="M2255" s="54" t="n">
        <v>0.550000012</v>
      </c>
      <c r="N2255" s="54" t="n">
        <v>1.29999995</v>
      </c>
      <c r="O2255" s="54" t="n">
        <v>3.05999994</v>
      </c>
      <c r="P2255" s="52" t="inlineStr">
        <is>
          <t>Flat</t>
        </is>
      </c>
      <c r="Q2255" s="52" t="inlineStr">
        <is>
          <t>Metal</t>
        </is>
      </c>
      <c r="R2255" s="54" t="n">
        <v>0.4</v>
      </c>
      <c r="S2255" s="54" t="n">
        <v>0.9</v>
      </c>
      <c r="T2255" s="54" t="n">
        <v>0.22</v>
      </c>
      <c r="U2255" s="54" t="n">
        <v>0</v>
      </c>
      <c r="V2255" s="52" t="inlineStr">
        <is>
          <t>No</t>
        </is>
      </c>
      <c r="W2255" s="52" t="inlineStr">
        <is>
          <t>No</t>
        </is>
      </c>
      <c r="X2255" s="52" t="inlineStr">
        <is>
          <t>-</t>
        </is>
      </c>
      <c r="Y2255" s="52" t="inlineStr">
        <is>
          <t>Locking bar of the doors</t>
        </is>
      </c>
    </row>
    <row r="2256" outlineLevel="1">
      <c r="A2256" s="52" t="inlineStr">
        <is>
          <t>BASE-879</t>
        </is>
      </c>
      <c r="B2256" s="52" t="inlineStr">
        <is>
          <t>Base</t>
        </is>
      </c>
      <c r="C2256" s="63" t="inlineStr">
        <is>
          <t>Cube</t>
        </is>
      </c>
      <c r="D2256" s="62" t="inlineStr">
        <is>
          <t>Door seam</t>
        </is>
      </c>
      <c r="E2256" s="52" t="inlineStr">
        <is>
          <t>BASE-875</t>
        </is>
      </c>
      <c r="F2256" s="52" t="n">
        <v>3</v>
      </c>
      <c r="G2256" s="54" t="n">
        <v>0.0299999993</v>
      </c>
      <c r="H2256" s="54" t="n">
        <v>2.4000001</v>
      </c>
      <c r="I2256" s="54" t="n">
        <v>0.0299999993</v>
      </c>
      <c r="J2256" s="54" t="n">
        <v>0</v>
      </c>
      <c r="K2256" s="54" t="n">
        <v>0</v>
      </c>
      <c r="L2256" s="54" t="n">
        <v>0</v>
      </c>
      <c r="M2256" s="54" t="n">
        <v>0</v>
      </c>
      <c r="N2256" s="54" t="n">
        <v>1.29999995</v>
      </c>
      <c r="O2256" s="54" t="n">
        <v>3.05999994</v>
      </c>
      <c r="P2256" s="52" t="inlineStr">
        <is>
          <t>Flat</t>
        </is>
      </c>
      <c r="Q2256" s="52" t="inlineStr">
        <is>
          <t>Paint</t>
        </is>
      </c>
      <c r="R2256" s="54" t="n">
        <v>0.45</v>
      </c>
      <c r="S2256" s="54" t="n">
        <v>0.6</v>
      </c>
      <c r="T2256" s="54" t="n">
        <v>0.24</v>
      </c>
      <c r="U2256" s="54" t="n">
        <v>0</v>
      </c>
      <c r="V2256" s="52" t="inlineStr">
        <is>
          <t>No</t>
        </is>
      </c>
      <c r="W2256" s="52" t="inlineStr">
        <is>
          <t>No</t>
        </is>
      </c>
      <c r="X2256" s="52" t="inlineStr">
        <is>
          <t>-</t>
        </is>
      </c>
      <c r="Y2256" s="52" t="inlineStr">
        <is>
          <t>Gap between the doors</t>
        </is>
      </c>
    </row>
    <row r="2257" outlineLevel="1">
      <c r="A2257" s="52" t="inlineStr">
        <is>
          <t>BASE-880</t>
        </is>
      </c>
      <c r="B2257" s="52" t="inlineStr">
        <is>
          <t>Base</t>
        </is>
      </c>
      <c r="C2257" s="63" t="inlineStr">
        <is>
          <t>Cube</t>
        </is>
      </c>
      <c r="D2257" s="62" t="inlineStr">
        <is>
          <t>Corner casting</t>
        </is>
      </c>
      <c r="E2257" s="52" t="inlineStr">
        <is>
          <t>BASE-875</t>
        </is>
      </c>
      <c r="F2257" s="52" t="n">
        <v>3</v>
      </c>
      <c r="G2257" s="54" t="n">
        <v>0.180000007</v>
      </c>
      <c r="H2257" s="54" t="n">
        <v>0.180000007</v>
      </c>
      <c r="I2257" s="54" t="n">
        <v>0.180000007</v>
      </c>
      <c r="J2257" s="54" t="n">
        <v>0</v>
      </c>
      <c r="K2257" s="54" t="n">
        <v>0</v>
      </c>
      <c r="L2257" s="54" t="n">
        <v>0</v>
      </c>
      <c r="M2257" s="54" t="n">
        <v>1.14999998</v>
      </c>
      <c r="N2257" s="54" t="n">
        <v>2.54999995</v>
      </c>
      <c r="O2257" s="54" t="n">
        <v>2.95000005</v>
      </c>
      <c r="P2257" s="52" t="inlineStr">
        <is>
          <t>Flat</t>
        </is>
      </c>
      <c r="Q2257" s="52" t="inlineStr">
        <is>
          <t>Paint</t>
        </is>
      </c>
      <c r="R2257" s="54" t="n">
        <v>0.45</v>
      </c>
      <c r="S2257" s="54" t="n">
        <v>0.6</v>
      </c>
      <c r="T2257" s="54" t="n">
        <v>0.24</v>
      </c>
      <c r="U2257" s="54" t="n">
        <v>0</v>
      </c>
      <c r="V2257" s="52" t="inlineStr">
        <is>
          <t>No</t>
        </is>
      </c>
      <c r="W2257" s="52" t="inlineStr">
        <is>
          <t>No</t>
        </is>
      </c>
      <c r="X2257" s="52" t="inlineStr">
        <is>
          <t>-</t>
        </is>
      </c>
      <c r="Y2257" s="52" t="inlineStr">
        <is>
          <t>Lifting fitting</t>
        </is>
      </c>
    </row>
    <row r="2258" outlineLevel="1">
      <c r="A2258" s="52" t="inlineStr">
        <is>
          <t>BASE-881</t>
        </is>
      </c>
      <c r="B2258" s="52" t="inlineStr">
        <is>
          <t>Base</t>
        </is>
      </c>
      <c r="C2258" s="53" t="inlineStr">
        <is>
          <t>Group</t>
        </is>
      </c>
      <c r="D2258" s="60" t="inlineStr">
        <is>
          <t>Container B</t>
        </is>
      </c>
      <c r="E2258" s="52" t="inlineStr">
        <is>
          <t>BASE-874</t>
        </is>
      </c>
      <c r="F2258" s="52" t="n">
        <v>2</v>
      </c>
      <c r="G2258" s="54" t="n">
        <v>1</v>
      </c>
      <c r="H2258" s="54" t="n">
        <v>1</v>
      </c>
      <c r="I2258" s="54" t="n">
        <v>1</v>
      </c>
      <c r="J2258" s="54" t="n">
        <v>0</v>
      </c>
      <c r="K2258" s="54" t="n">
        <v>45</v>
      </c>
      <c r="L2258" s="54" t="n">
        <v>0</v>
      </c>
      <c r="M2258" s="54" t="n">
        <v>-0.141421318</v>
      </c>
      <c r="N2258" s="54" t="n">
        <v>0</v>
      </c>
      <c r="O2258" s="54" t="n">
        <v>8.061017039999999</v>
      </c>
      <c r="P2258" s="52" t="inlineStr">
        <is>
          <t>-</t>
        </is>
      </c>
      <c r="Q2258" s="52" t="inlineStr">
        <is>
          <t>Plain</t>
        </is>
      </c>
      <c r="R2258" s="54" t="n">
        <v>0.5</v>
      </c>
      <c r="S2258" s="54" t="n">
        <v>0</v>
      </c>
      <c r="T2258" s="54" t="n">
        <v>0.2</v>
      </c>
      <c r="U2258" s="54" t="n">
        <v>0</v>
      </c>
      <c r="V2258" s="52" t="inlineStr">
        <is>
          <t>No</t>
        </is>
      </c>
      <c r="W2258" s="52" t="inlineStr">
        <is>
          <t>Yes</t>
        </is>
      </c>
      <c r="X2258" s="52" t="inlineStr">
        <is>
          <t>-</t>
        </is>
      </c>
      <c r="Y2258" s="52" t="inlineStr">
        <is>
          <t>ISO shipping container (20 ft)</t>
        </is>
      </c>
    </row>
    <row r="2259" outlineLevel="1">
      <c r="A2259" s="52" t="inlineStr">
        <is>
          <t>BASE-882</t>
        </is>
      </c>
      <c r="B2259" s="52" t="inlineStr">
        <is>
          <t>Base</t>
        </is>
      </c>
      <c r="C2259" s="63" t="inlineStr">
        <is>
          <t>Cube</t>
        </is>
      </c>
      <c r="D2259" s="62" t="inlineStr">
        <is>
          <t>Container body</t>
        </is>
      </c>
      <c r="E2259" s="52" t="inlineStr">
        <is>
          <t>BASE-881</t>
        </is>
      </c>
      <c r="F2259" s="52" t="n">
        <v>3</v>
      </c>
      <c r="G2259" s="54" t="n">
        <v>2.44000006</v>
      </c>
      <c r="H2259" s="54" t="n">
        <v>2.58999991</v>
      </c>
      <c r="I2259" s="54" t="n">
        <v>6.05999994</v>
      </c>
      <c r="J2259" s="54" t="n">
        <v>0</v>
      </c>
      <c r="K2259" s="54" t="n">
        <v>0</v>
      </c>
      <c r="L2259" s="54" t="n">
        <v>0</v>
      </c>
      <c r="M2259" s="54" t="n">
        <v>0</v>
      </c>
      <c r="N2259" s="54" t="n">
        <v>1.29499996</v>
      </c>
      <c r="O2259" s="54" t="n">
        <v>0</v>
      </c>
      <c r="P2259" s="52" t="inlineStr">
        <is>
          <t>Flat</t>
        </is>
      </c>
      <c r="Q2259" s="52" t="inlineStr">
        <is>
          <t>Other</t>
        </is>
      </c>
      <c r="R2259" s="54" t="n">
        <v>0.6</v>
      </c>
      <c r="S2259" s="54" t="n">
        <v>0.22</v>
      </c>
      <c r="T2259" s="54" t="n">
        <v>0.3</v>
      </c>
      <c r="U2259" s="54" t="n">
        <v>0</v>
      </c>
      <c r="V2259" s="52" t="inlineStr">
        <is>
          <t>No</t>
        </is>
      </c>
      <c r="W2259" s="52" t="inlineStr">
        <is>
          <t>Yes</t>
        </is>
      </c>
      <c r="X2259" s="52" t="inlineStr">
        <is>
          <t>-</t>
        </is>
      </c>
      <c r="Y2259" s="52" t="inlineStr">
        <is>
          <t>Corrugated steel box</t>
        </is>
      </c>
    </row>
    <row r="2260" outlineLevel="1">
      <c r="A2260" s="52" t="inlineStr">
        <is>
          <t>BASE-883</t>
        </is>
      </c>
      <c r="B2260" s="52" t="inlineStr">
        <is>
          <t>Base</t>
        </is>
      </c>
      <c r="C2260" s="58" t="inlineStr">
        <is>
          <t>Cylinder</t>
        </is>
      </c>
      <c r="D2260" s="62" t="inlineStr">
        <is>
          <t>Door bar</t>
        </is>
      </c>
      <c r="E2260" s="52" t="inlineStr">
        <is>
          <t>BASE-881</t>
        </is>
      </c>
      <c r="F2260" s="52" t="n">
        <v>3</v>
      </c>
      <c r="G2260" s="54" t="n">
        <v>0.0450000018</v>
      </c>
      <c r="H2260" s="54" t="n">
        <v>0.0450000018</v>
      </c>
      <c r="I2260" s="54" t="n">
        <v>2.4000001</v>
      </c>
      <c r="J2260" s="54" t="n">
        <v>90</v>
      </c>
      <c r="K2260" s="54" t="n">
        <v>0</v>
      </c>
      <c r="L2260" s="54" t="n">
        <v>0</v>
      </c>
      <c r="M2260" s="54" t="n">
        <v>-0.550000012</v>
      </c>
      <c r="N2260" s="54" t="n">
        <v>1.29999995</v>
      </c>
      <c r="O2260" s="54" t="n">
        <v>3.05999994</v>
      </c>
      <c r="P2260" s="52" t="inlineStr">
        <is>
          <t>Flat</t>
        </is>
      </c>
      <c r="Q2260" s="52" t="inlineStr">
        <is>
          <t>Metal</t>
        </is>
      </c>
      <c r="R2260" s="54" t="n">
        <v>0.4</v>
      </c>
      <c r="S2260" s="54" t="n">
        <v>0.9</v>
      </c>
      <c r="T2260" s="54" t="n">
        <v>0.22</v>
      </c>
      <c r="U2260" s="54" t="n">
        <v>0</v>
      </c>
      <c r="V2260" s="52" t="inlineStr">
        <is>
          <t>No</t>
        </is>
      </c>
      <c r="W2260" s="52" t="inlineStr">
        <is>
          <t>No</t>
        </is>
      </c>
      <c r="X2260" s="52" t="inlineStr">
        <is>
          <t>-</t>
        </is>
      </c>
      <c r="Y2260" s="52" t="inlineStr">
        <is>
          <t>Locking bar of the doors</t>
        </is>
      </c>
    </row>
    <row r="2261" outlineLevel="1">
      <c r="A2261" s="52" t="inlineStr">
        <is>
          <t>BASE-884</t>
        </is>
      </c>
      <c r="B2261" s="52" t="inlineStr">
        <is>
          <t>Base</t>
        </is>
      </c>
      <c r="C2261" s="58" t="inlineStr">
        <is>
          <t>Cylinder</t>
        </is>
      </c>
      <c r="D2261" s="62" t="inlineStr">
        <is>
          <t>Door bar</t>
        </is>
      </c>
      <c r="E2261" s="52" t="inlineStr">
        <is>
          <t>BASE-881</t>
        </is>
      </c>
      <c r="F2261" s="52" t="n">
        <v>3</v>
      </c>
      <c r="G2261" s="54" t="n">
        <v>0.0450000018</v>
      </c>
      <c r="H2261" s="54" t="n">
        <v>0.0450000018</v>
      </c>
      <c r="I2261" s="54" t="n">
        <v>2.4000001</v>
      </c>
      <c r="J2261" s="54" t="n">
        <v>90</v>
      </c>
      <c r="K2261" s="54" t="n">
        <v>0</v>
      </c>
      <c r="L2261" s="54" t="n">
        <v>0</v>
      </c>
      <c r="M2261" s="54" t="n">
        <v>0.550000012</v>
      </c>
      <c r="N2261" s="54" t="n">
        <v>1.29999995</v>
      </c>
      <c r="O2261" s="54" t="n">
        <v>3.05999994</v>
      </c>
      <c r="P2261" s="52" t="inlineStr">
        <is>
          <t>Flat</t>
        </is>
      </c>
      <c r="Q2261" s="52" t="inlineStr">
        <is>
          <t>Metal</t>
        </is>
      </c>
      <c r="R2261" s="54" t="n">
        <v>0.4</v>
      </c>
      <c r="S2261" s="54" t="n">
        <v>0.9</v>
      </c>
      <c r="T2261" s="54" t="n">
        <v>0.22</v>
      </c>
      <c r="U2261" s="54" t="n">
        <v>0</v>
      </c>
      <c r="V2261" s="52" t="inlineStr">
        <is>
          <t>No</t>
        </is>
      </c>
      <c r="W2261" s="52" t="inlineStr">
        <is>
          <t>No</t>
        </is>
      </c>
      <c r="X2261" s="52" t="inlineStr">
        <is>
          <t>-</t>
        </is>
      </c>
      <c r="Y2261" s="52" t="inlineStr">
        <is>
          <t>Locking bar of the doors</t>
        </is>
      </c>
    </row>
    <row r="2262" outlineLevel="1">
      <c r="A2262" s="52" t="inlineStr">
        <is>
          <t>BASE-885</t>
        </is>
      </c>
      <c r="B2262" s="52" t="inlineStr">
        <is>
          <t>Base</t>
        </is>
      </c>
      <c r="C2262" s="63" t="inlineStr">
        <is>
          <t>Cube</t>
        </is>
      </c>
      <c r="D2262" s="62" t="inlineStr">
        <is>
          <t>Door seam</t>
        </is>
      </c>
      <c r="E2262" s="52" t="inlineStr">
        <is>
          <t>BASE-881</t>
        </is>
      </c>
      <c r="F2262" s="52" t="n">
        <v>3</v>
      </c>
      <c r="G2262" s="54" t="n">
        <v>0.0299999993</v>
      </c>
      <c r="H2262" s="54" t="n">
        <v>2.4000001</v>
      </c>
      <c r="I2262" s="54" t="n">
        <v>0.0299999993</v>
      </c>
      <c r="J2262" s="54" t="n">
        <v>0</v>
      </c>
      <c r="K2262" s="54" t="n">
        <v>0</v>
      </c>
      <c r="L2262" s="54" t="n">
        <v>0</v>
      </c>
      <c r="M2262" s="54" t="n">
        <v>0</v>
      </c>
      <c r="N2262" s="54" t="n">
        <v>1.29999995</v>
      </c>
      <c r="O2262" s="54" t="n">
        <v>3.05999994</v>
      </c>
      <c r="P2262" s="52" t="inlineStr">
        <is>
          <t>Flat</t>
        </is>
      </c>
      <c r="Q2262" s="52" t="inlineStr">
        <is>
          <t>Paint</t>
        </is>
      </c>
      <c r="R2262" s="54" t="n">
        <v>0.45</v>
      </c>
      <c r="S2262" s="54" t="n">
        <v>0.6</v>
      </c>
      <c r="T2262" s="54" t="n">
        <v>0.24</v>
      </c>
      <c r="U2262" s="54" t="n">
        <v>0</v>
      </c>
      <c r="V2262" s="52" t="inlineStr">
        <is>
          <t>No</t>
        </is>
      </c>
      <c r="W2262" s="52" t="inlineStr">
        <is>
          <t>No</t>
        </is>
      </c>
      <c r="X2262" s="52" t="inlineStr">
        <is>
          <t>-</t>
        </is>
      </c>
      <c r="Y2262" s="52" t="inlineStr">
        <is>
          <t>Gap between the doors</t>
        </is>
      </c>
    </row>
    <row r="2263" outlineLevel="1">
      <c r="A2263" s="52" t="inlineStr">
        <is>
          <t>BASE-886</t>
        </is>
      </c>
      <c r="B2263" s="52" t="inlineStr">
        <is>
          <t>Base</t>
        </is>
      </c>
      <c r="C2263" s="63" t="inlineStr">
        <is>
          <t>Cube</t>
        </is>
      </c>
      <c r="D2263" s="62" t="inlineStr">
        <is>
          <t>Corner casting</t>
        </is>
      </c>
      <c r="E2263" s="52" t="inlineStr">
        <is>
          <t>BASE-881</t>
        </is>
      </c>
      <c r="F2263" s="52" t="n">
        <v>3</v>
      </c>
      <c r="G2263" s="54" t="n">
        <v>0.180000007</v>
      </c>
      <c r="H2263" s="54" t="n">
        <v>0.180000007</v>
      </c>
      <c r="I2263" s="54" t="n">
        <v>0.180000007</v>
      </c>
      <c r="J2263" s="54" t="n">
        <v>0</v>
      </c>
      <c r="K2263" s="54" t="n">
        <v>0</v>
      </c>
      <c r="L2263" s="54" t="n">
        <v>0</v>
      </c>
      <c r="M2263" s="54" t="n">
        <v>1.14999998</v>
      </c>
      <c r="N2263" s="54" t="n">
        <v>2.54999995</v>
      </c>
      <c r="O2263" s="54" t="n">
        <v>2.95000005</v>
      </c>
      <c r="P2263" s="52" t="inlineStr">
        <is>
          <t>Flat</t>
        </is>
      </c>
      <c r="Q2263" s="52" t="inlineStr">
        <is>
          <t>Paint</t>
        </is>
      </c>
      <c r="R2263" s="54" t="n">
        <v>0.45</v>
      </c>
      <c r="S2263" s="54" t="n">
        <v>0.6</v>
      </c>
      <c r="T2263" s="54" t="n">
        <v>0.24</v>
      </c>
      <c r="U2263" s="54" t="n">
        <v>0</v>
      </c>
      <c r="V2263" s="52" t="inlineStr">
        <is>
          <t>No</t>
        </is>
      </c>
      <c r="W2263" s="52" t="inlineStr">
        <is>
          <t>No</t>
        </is>
      </c>
      <c r="X2263" s="52" t="inlineStr">
        <is>
          <t>-</t>
        </is>
      </c>
      <c r="Y2263" s="52" t="inlineStr">
        <is>
          <t>Lifting fitting</t>
        </is>
      </c>
    </row>
    <row r="2264" outlineLevel="1">
      <c r="A2264" s="52" t="inlineStr">
        <is>
          <t>BASE-887</t>
        </is>
      </c>
      <c r="B2264" s="52" t="inlineStr">
        <is>
          <t>Base</t>
        </is>
      </c>
      <c r="C2264" s="53" t="inlineStr">
        <is>
          <t>Group</t>
        </is>
      </c>
      <c r="D2264" s="60" t="inlineStr">
        <is>
          <t>Container C (stacked)</t>
        </is>
      </c>
      <c r="E2264" s="52" t="inlineStr">
        <is>
          <t>BASE-874</t>
        </is>
      </c>
      <c r="F2264" s="52" t="n">
        <v>2</v>
      </c>
      <c r="G2264" s="54" t="n">
        <v>1</v>
      </c>
      <c r="H2264" s="54" t="n">
        <v>1</v>
      </c>
      <c r="I2264" s="54" t="n">
        <v>1</v>
      </c>
      <c r="J2264" s="54" t="n">
        <v>0</v>
      </c>
      <c r="K2264" s="54" t="n">
        <v>45</v>
      </c>
      <c r="L2264" s="54" t="n">
        <v>0</v>
      </c>
      <c r="M2264" s="54" t="n">
        <v>-4.80832577</v>
      </c>
      <c r="N2264" s="54" t="n">
        <v>2.58999991</v>
      </c>
      <c r="O2264" s="54" t="n">
        <v>3.39411235</v>
      </c>
      <c r="P2264" s="52" t="inlineStr">
        <is>
          <t>-</t>
        </is>
      </c>
      <c r="Q2264" s="52" t="inlineStr">
        <is>
          <t>Plain</t>
        </is>
      </c>
      <c r="R2264" s="54" t="n">
        <v>0.5</v>
      </c>
      <c r="S2264" s="54" t="n">
        <v>0</v>
      </c>
      <c r="T2264" s="54" t="n">
        <v>0.2</v>
      </c>
      <c r="U2264" s="54" t="n">
        <v>0</v>
      </c>
      <c r="V2264" s="52" t="inlineStr">
        <is>
          <t>No</t>
        </is>
      </c>
      <c r="W2264" s="52" t="inlineStr">
        <is>
          <t>Yes</t>
        </is>
      </c>
      <c r="X2264" s="52" t="inlineStr">
        <is>
          <t>-</t>
        </is>
      </c>
      <c r="Y2264" s="52" t="inlineStr">
        <is>
          <t>ISO shipping container (20 ft)</t>
        </is>
      </c>
    </row>
    <row r="2265" outlineLevel="1">
      <c r="A2265" s="52" t="inlineStr">
        <is>
          <t>BASE-888</t>
        </is>
      </c>
      <c r="B2265" s="52" t="inlineStr">
        <is>
          <t>Base</t>
        </is>
      </c>
      <c r="C2265" s="63" t="inlineStr">
        <is>
          <t>Cube</t>
        </is>
      </c>
      <c r="D2265" s="62" t="inlineStr">
        <is>
          <t>Container body</t>
        </is>
      </c>
      <c r="E2265" s="52" t="inlineStr">
        <is>
          <t>BASE-887</t>
        </is>
      </c>
      <c r="F2265" s="52" t="n">
        <v>3</v>
      </c>
      <c r="G2265" s="54" t="n">
        <v>2.44000006</v>
      </c>
      <c r="H2265" s="54" t="n">
        <v>2.58999991</v>
      </c>
      <c r="I2265" s="54" t="n">
        <v>6.05999994</v>
      </c>
      <c r="J2265" s="54" t="n">
        <v>0</v>
      </c>
      <c r="K2265" s="54" t="n">
        <v>0</v>
      </c>
      <c r="L2265" s="54" t="n">
        <v>0</v>
      </c>
      <c r="M2265" s="54" t="n">
        <v>0</v>
      </c>
      <c r="N2265" s="54" t="n">
        <v>1.29499996</v>
      </c>
      <c r="O2265" s="54" t="n">
        <v>0</v>
      </c>
      <c r="P2265" s="52" t="inlineStr">
        <is>
          <t>Flat</t>
        </is>
      </c>
      <c r="Q2265" s="52" t="inlineStr">
        <is>
          <t>Other</t>
        </is>
      </c>
      <c r="R2265" s="54" t="n">
        <v>0.6</v>
      </c>
      <c r="S2265" s="54" t="n">
        <v>0.22</v>
      </c>
      <c r="T2265" s="54" t="n">
        <v>0.3</v>
      </c>
      <c r="U2265" s="54" t="n">
        <v>0</v>
      </c>
      <c r="V2265" s="52" t="inlineStr">
        <is>
          <t>No</t>
        </is>
      </c>
      <c r="W2265" s="52" t="inlineStr">
        <is>
          <t>Yes</t>
        </is>
      </c>
      <c r="X2265" s="52" t="inlineStr">
        <is>
          <t>-</t>
        </is>
      </c>
      <c r="Y2265" s="52" t="inlineStr">
        <is>
          <t>Corrugated steel box</t>
        </is>
      </c>
    </row>
    <row r="2266" outlineLevel="1">
      <c r="A2266" s="52" t="inlineStr">
        <is>
          <t>BASE-889</t>
        </is>
      </c>
      <c r="B2266" s="52" t="inlineStr">
        <is>
          <t>Base</t>
        </is>
      </c>
      <c r="C2266" s="58" t="inlineStr">
        <is>
          <t>Cylinder</t>
        </is>
      </c>
      <c r="D2266" s="62" t="inlineStr">
        <is>
          <t>Door bar</t>
        </is>
      </c>
      <c r="E2266" s="52" t="inlineStr">
        <is>
          <t>BASE-887</t>
        </is>
      </c>
      <c r="F2266" s="52" t="n">
        <v>3</v>
      </c>
      <c r="G2266" s="54" t="n">
        <v>0.0450000018</v>
      </c>
      <c r="H2266" s="54" t="n">
        <v>0.0450000018</v>
      </c>
      <c r="I2266" s="54" t="n">
        <v>2.4000001</v>
      </c>
      <c r="J2266" s="54" t="n">
        <v>90</v>
      </c>
      <c r="K2266" s="54" t="n">
        <v>0</v>
      </c>
      <c r="L2266" s="54" t="n">
        <v>0</v>
      </c>
      <c r="M2266" s="54" t="n">
        <v>-0.550000012</v>
      </c>
      <c r="N2266" s="54" t="n">
        <v>1.29999995</v>
      </c>
      <c r="O2266" s="54" t="n">
        <v>3.05999994</v>
      </c>
      <c r="P2266" s="52" t="inlineStr">
        <is>
          <t>Flat</t>
        </is>
      </c>
      <c r="Q2266" s="52" t="inlineStr">
        <is>
          <t>Metal</t>
        </is>
      </c>
      <c r="R2266" s="54" t="n">
        <v>0.4</v>
      </c>
      <c r="S2266" s="54" t="n">
        <v>0.9</v>
      </c>
      <c r="T2266" s="54" t="n">
        <v>0.22</v>
      </c>
      <c r="U2266" s="54" t="n">
        <v>0</v>
      </c>
      <c r="V2266" s="52" t="inlineStr">
        <is>
          <t>No</t>
        </is>
      </c>
      <c r="W2266" s="52" t="inlineStr">
        <is>
          <t>No</t>
        </is>
      </c>
      <c r="X2266" s="52" t="inlineStr">
        <is>
          <t>-</t>
        </is>
      </c>
      <c r="Y2266" s="52" t="inlineStr">
        <is>
          <t>Locking bar of the doors</t>
        </is>
      </c>
    </row>
    <row r="2267" outlineLevel="1">
      <c r="A2267" s="52" t="inlineStr">
        <is>
          <t>BASE-890</t>
        </is>
      </c>
      <c r="B2267" s="52" t="inlineStr">
        <is>
          <t>Base</t>
        </is>
      </c>
      <c r="C2267" s="58" t="inlineStr">
        <is>
          <t>Cylinder</t>
        </is>
      </c>
      <c r="D2267" s="62" t="inlineStr">
        <is>
          <t>Door bar</t>
        </is>
      </c>
      <c r="E2267" s="52" t="inlineStr">
        <is>
          <t>BASE-887</t>
        </is>
      </c>
      <c r="F2267" s="52" t="n">
        <v>3</v>
      </c>
      <c r="G2267" s="54" t="n">
        <v>0.0450000018</v>
      </c>
      <c r="H2267" s="54" t="n">
        <v>0.0450000018</v>
      </c>
      <c r="I2267" s="54" t="n">
        <v>2.4000001</v>
      </c>
      <c r="J2267" s="54" t="n">
        <v>90</v>
      </c>
      <c r="K2267" s="54" t="n">
        <v>0</v>
      </c>
      <c r="L2267" s="54" t="n">
        <v>0</v>
      </c>
      <c r="M2267" s="54" t="n">
        <v>0.550000012</v>
      </c>
      <c r="N2267" s="54" t="n">
        <v>1.29999995</v>
      </c>
      <c r="O2267" s="54" t="n">
        <v>3.05999994</v>
      </c>
      <c r="P2267" s="52" t="inlineStr">
        <is>
          <t>Flat</t>
        </is>
      </c>
      <c r="Q2267" s="52" t="inlineStr">
        <is>
          <t>Metal</t>
        </is>
      </c>
      <c r="R2267" s="54" t="n">
        <v>0.4</v>
      </c>
      <c r="S2267" s="54" t="n">
        <v>0.9</v>
      </c>
      <c r="T2267" s="54" t="n">
        <v>0.22</v>
      </c>
      <c r="U2267" s="54" t="n">
        <v>0</v>
      </c>
      <c r="V2267" s="52" t="inlineStr">
        <is>
          <t>No</t>
        </is>
      </c>
      <c r="W2267" s="52" t="inlineStr">
        <is>
          <t>No</t>
        </is>
      </c>
      <c r="X2267" s="52" t="inlineStr">
        <is>
          <t>-</t>
        </is>
      </c>
      <c r="Y2267" s="52" t="inlineStr">
        <is>
          <t>Locking bar of the doors</t>
        </is>
      </c>
    </row>
    <row r="2268" outlineLevel="1">
      <c r="A2268" s="52" t="inlineStr">
        <is>
          <t>BASE-891</t>
        </is>
      </c>
      <c r="B2268" s="52" t="inlineStr">
        <is>
          <t>Base</t>
        </is>
      </c>
      <c r="C2268" s="63" t="inlineStr">
        <is>
          <t>Cube</t>
        </is>
      </c>
      <c r="D2268" s="62" t="inlineStr">
        <is>
          <t>Door seam</t>
        </is>
      </c>
      <c r="E2268" s="52" t="inlineStr">
        <is>
          <t>BASE-887</t>
        </is>
      </c>
      <c r="F2268" s="52" t="n">
        <v>3</v>
      </c>
      <c r="G2268" s="54" t="n">
        <v>0.0299999993</v>
      </c>
      <c r="H2268" s="54" t="n">
        <v>2.4000001</v>
      </c>
      <c r="I2268" s="54" t="n">
        <v>0.0299999993</v>
      </c>
      <c r="J2268" s="54" t="n">
        <v>0</v>
      </c>
      <c r="K2268" s="54" t="n">
        <v>0</v>
      </c>
      <c r="L2268" s="54" t="n">
        <v>0</v>
      </c>
      <c r="M2268" s="54" t="n">
        <v>0</v>
      </c>
      <c r="N2268" s="54" t="n">
        <v>1.29999995</v>
      </c>
      <c r="O2268" s="54" t="n">
        <v>3.05999994</v>
      </c>
      <c r="P2268" s="52" t="inlineStr">
        <is>
          <t>Flat</t>
        </is>
      </c>
      <c r="Q2268" s="52" t="inlineStr">
        <is>
          <t>Paint</t>
        </is>
      </c>
      <c r="R2268" s="54" t="n">
        <v>0.45</v>
      </c>
      <c r="S2268" s="54" t="n">
        <v>0.6</v>
      </c>
      <c r="T2268" s="54" t="n">
        <v>0.24</v>
      </c>
      <c r="U2268" s="54" t="n">
        <v>0</v>
      </c>
      <c r="V2268" s="52" t="inlineStr">
        <is>
          <t>No</t>
        </is>
      </c>
      <c r="W2268" s="52" t="inlineStr">
        <is>
          <t>No</t>
        </is>
      </c>
      <c r="X2268" s="52" t="inlineStr">
        <is>
          <t>-</t>
        </is>
      </c>
      <c r="Y2268" s="52" t="inlineStr">
        <is>
          <t>Gap between the doors</t>
        </is>
      </c>
    </row>
    <row r="2269" outlineLevel="1">
      <c r="A2269" s="52" t="inlineStr">
        <is>
          <t>BASE-892</t>
        </is>
      </c>
      <c r="B2269" s="52" t="inlineStr">
        <is>
          <t>Base</t>
        </is>
      </c>
      <c r="C2269" s="63" t="inlineStr">
        <is>
          <t>Cube</t>
        </is>
      </c>
      <c r="D2269" s="62" t="inlineStr">
        <is>
          <t>Corner casting</t>
        </is>
      </c>
      <c r="E2269" s="52" t="inlineStr">
        <is>
          <t>BASE-887</t>
        </is>
      </c>
      <c r="F2269" s="52" t="n">
        <v>3</v>
      </c>
      <c r="G2269" s="54" t="n">
        <v>0.180000007</v>
      </c>
      <c r="H2269" s="54" t="n">
        <v>0.180000007</v>
      </c>
      <c r="I2269" s="54" t="n">
        <v>0.180000007</v>
      </c>
      <c r="J2269" s="54" t="n">
        <v>0</v>
      </c>
      <c r="K2269" s="54" t="n">
        <v>0</v>
      </c>
      <c r="L2269" s="54" t="n">
        <v>0</v>
      </c>
      <c r="M2269" s="54" t="n">
        <v>1.14999998</v>
      </c>
      <c r="N2269" s="54" t="n">
        <v>2.54999995</v>
      </c>
      <c r="O2269" s="54" t="n">
        <v>2.95000005</v>
      </c>
      <c r="P2269" s="52" t="inlineStr">
        <is>
          <t>Flat</t>
        </is>
      </c>
      <c r="Q2269" s="52" t="inlineStr">
        <is>
          <t>Paint</t>
        </is>
      </c>
      <c r="R2269" s="54" t="n">
        <v>0.45</v>
      </c>
      <c r="S2269" s="54" t="n">
        <v>0.6</v>
      </c>
      <c r="T2269" s="54" t="n">
        <v>0.24</v>
      </c>
      <c r="U2269" s="54" t="n">
        <v>0</v>
      </c>
      <c r="V2269" s="52" t="inlineStr">
        <is>
          <t>No</t>
        </is>
      </c>
      <c r="W2269" s="52" t="inlineStr">
        <is>
          <t>No</t>
        </is>
      </c>
      <c r="X2269" s="52" t="inlineStr">
        <is>
          <t>-</t>
        </is>
      </c>
      <c r="Y2269" s="52" t="inlineStr">
        <is>
          <t>Lifting fitting</t>
        </is>
      </c>
    </row>
    <row r="2270" outlineLevel="1">
      <c r="A2270" s="52" t="inlineStr">
        <is>
          <t>BASE-893</t>
        </is>
      </c>
      <c r="B2270" s="52" t="inlineStr">
        <is>
          <t>Base</t>
        </is>
      </c>
      <c r="C2270" s="53" t="inlineStr">
        <is>
          <t>Group</t>
        </is>
      </c>
      <c r="D2270" s="60" t="inlineStr">
        <is>
          <t>Container D</t>
        </is>
      </c>
      <c r="E2270" s="52" t="inlineStr">
        <is>
          <t>BASE-874</t>
        </is>
      </c>
      <c r="F2270" s="52" t="n">
        <v>2</v>
      </c>
      <c r="G2270" s="54" t="n">
        <v>1</v>
      </c>
      <c r="H2270" s="54" t="n">
        <v>1</v>
      </c>
      <c r="I2270" s="54" t="n">
        <v>1</v>
      </c>
      <c r="J2270" s="54" t="n">
        <v>0</v>
      </c>
      <c r="K2270" s="54" t="n">
        <v>45</v>
      </c>
      <c r="L2270" s="54" t="n">
        <v>0</v>
      </c>
      <c r="M2270" s="54" t="n">
        <v>-5.58614349</v>
      </c>
      <c r="N2270" s="54" t="n">
        <v>0</v>
      </c>
      <c r="O2270" s="54" t="n">
        <v>6.4346714</v>
      </c>
      <c r="P2270" s="52" t="inlineStr">
        <is>
          <t>-</t>
        </is>
      </c>
      <c r="Q2270" s="52" t="inlineStr">
        <is>
          <t>Plain</t>
        </is>
      </c>
      <c r="R2270" s="54" t="n">
        <v>0.5</v>
      </c>
      <c r="S2270" s="54" t="n">
        <v>0</v>
      </c>
      <c r="T2270" s="54" t="n">
        <v>0.2</v>
      </c>
      <c r="U2270" s="54" t="n">
        <v>0</v>
      </c>
      <c r="V2270" s="52" t="inlineStr">
        <is>
          <t>No</t>
        </is>
      </c>
      <c r="W2270" s="52" t="inlineStr">
        <is>
          <t>Yes</t>
        </is>
      </c>
      <c r="X2270" s="52" t="inlineStr">
        <is>
          <t>-</t>
        </is>
      </c>
      <c r="Y2270" s="52" t="inlineStr">
        <is>
          <t>ISO shipping container (20 ft)</t>
        </is>
      </c>
    </row>
    <row r="2271" outlineLevel="1">
      <c r="A2271" s="52" t="inlineStr">
        <is>
          <t>BASE-894</t>
        </is>
      </c>
      <c r="B2271" s="52" t="inlineStr">
        <is>
          <t>Base</t>
        </is>
      </c>
      <c r="C2271" s="63" t="inlineStr">
        <is>
          <t>Cube</t>
        </is>
      </c>
      <c r="D2271" s="62" t="inlineStr">
        <is>
          <t>Container body</t>
        </is>
      </c>
      <c r="E2271" s="52" t="inlineStr">
        <is>
          <t>BASE-893</t>
        </is>
      </c>
      <c r="F2271" s="52" t="n">
        <v>3</v>
      </c>
      <c r="G2271" s="54" t="n">
        <v>2.44000006</v>
      </c>
      <c r="H2271" s="54" t="n">
        <v>2.58999991</v>
      </c>
      <c r="I2271" s="54" t="n">
        <v>6.05999994</v>
      </c>
      <c r="J2271" s="54" t="n">
        <v>0</v>
      </c>
      <c r="K2271" s="54" t="n">
        <v>0</v>
      </c>
      <c r="L2271" s="54" t="n">
        <v>0</v>
      </c>
      <c r="M2271" s="54" t="n">
        <v>0</v>
      </c>
      <c r="N2271" s="54" t="n">
        <v>1.29499996</v>
      </c>
      <c r="O2271" s="54" t="n">
        <v>0</v>
      </c>
      <c r="P2271" s="52" t="inlineStr">
        <is>
          <t>Flat</t>
        </is>
      </c>
      <c r="Q2271" s="52" t="inlineStr">
        <is>
          <t>Other</t>
        </is>
      </c>
      <c r="R2271" s="54" t="n">
        <v>0.6</v>
      </c>
      <c r="S2271" s="54" t="n">
        <v>0.22</v>
      </c>
      <c r="T2271" s="54" t="n">
        <v>0.3</v>
      </c>
      <c r="U2271" s="54" t="n">
        <v>0</v>
      </c>
      <c r="V2271" s="52" t="inlineStr">
        <is>
          <t>No</t>
        </is>
      </c>
      <c r="W2271" s="52" t="inlineStr">
        <is>
          <t>Yes</t>
        </is>
      </c>
      <c r="X2271" s="52" t="inlineStr">
        <is>
          <t>-</t>
        </is>
      </c>
      <c r="Y2271" s="52" t="inlineStr">
        <is>
          <t>Corrugated steel box</t>
        </is>
      </c>
    </row>
    <row r="2272" outlineLevel="1">
      <c r="A2272" s="52" t="inlineStr">
        <is>
          <t>BASE-895</t>
        </is>
      </c>
      <c r="B2272" s="52" t="inlineStr">
        <is>
          <t>Base</t>
        </is>
      </c>
      <c r="C2272" s="58" t="inlineStr">
        <is>
          <t>Cylinder</t>
        </is>
      </c>
      <c r="D2272" s="62" t="inlineStr">
        <is>
          <t>Door bar</t>
        </is>
      </c>
      <c r="E2272" s="52" t="inlineStr">
        <is>
          <t>BASE-893</t>
        </is>
      </c>
      <c r="F2272" s="52" t="n">
        <v>3</v>
      </c>
      <c r="G2272" s="54" t="n">
        <v>0.0450000018</v>
      </c>
      <c r="H2272" s="54" t="n">
        <v>0.0450000018</v>
      </c>
      <c r="I2272" s="54" t="n">
        <v>2.4000001</v>
      </c>
      <c r="J2272" s="54" t="n">
        <v>90</v>
      </c>
      <c r="K2272" s="54" t="n">
        <v>0</v>
      </c>
      <c r="L2272" s="54" t="n">
        <v>0</v>
      </c>
      <c r="M2272" s="54" t="n">
        <v>-0.550000012</v>
      </c>
      <c r="N2272" s="54" t="n">
        <v>1.29999995</v>
      </c>
      <c r="O2272" s="54" t="n">
        <v>3.05999994</v>
      </c>
      <c r="P2272" s="52" t="inlineStr">
        <is>
          <t>Flat</t>
        </is>
      </c>
      <c r="Q2272" s="52" t="inlineStr">
        <is>
          <t>Metal</t>
        </is>
      </c>
      <c r="R2272" s="54" t="n">
        <v>0.4</v>
      </c>
      <c r="S2272" s="54" t="n">
        <v>0.9</v>
      </c>
      <c r="T2272" s="54" t="n">
        <v>0.22</v>
      </c>
      <c r="U2272" s="54" t="n">
        <v>0</v>
      </c>
      <c r="V2272" s="52" t="inlineStr">
        <is>
          <t>No</t>
        </is>
      </c>
      <c r="W2272" s="52" t="inlineStr">
        <is>
          <t>No</t>
        </is>
      </c>
      <c r="X2272" s="52" t="inlineStr">
        <is>
          <t>-</t>
        </is>
      </c>
      <c r="Y2272" s="52" t="inlineStr">
        <is>
          <t>Locking bar of the doors</t>
        </is>
      </c>
    </row>
    <row r="2273" outlineLevel="1">
      <c r="A2273" s="52" t="inlineStr">
        <is>
          <t>BASE-896</t>
        </is>
      </c>
      <c r="B2273" s="52" t="inlineStr">
        <is>
          <t>Base</t>
        </is>
      </c>
      <c r="C2273" s="58" t="inlineStr">
        <is>
          <t>Cylinder</t>
        </is>
      </c>
      <c r="D2273" s="62" t="inlineStr">
        <is>
          <t>Door bar</t>
        </is>
      </c>
      <c r="E2273" s="52" t="inlineStr">
        <is>
          <t>BASE-893</t>
        </is>
      </c>
      <c r="F2273" s="52" t="n">
        <v>3</v>
      </c>
      <c r="G2273" s="54" t="n">
        <v>0.0450000018</v>
      </c>
      <c r="H2273" s="54" t="n">
        <v>0.0450000018</v>
      </c>
      <c r="I2273" s="54" t="n">
        <v>2.4000001</v>
      </c>
      <c r="J2273" s="54" t="n">
        <v>90</v>
      </c>
      <c r="K2273" s="54" t="n">
        <v>0</v>
      </c>
      <c r="L2273" s="54" t="n">
        <v>0</v>
      </c>
      <c r="M2273" s="54" t="n">
        <v>0.550000012</v>
      </c>
      <c r="N2273" s="54" t="n">
        <v>1.29999995</v>
      </c>
      <c r="O2273" s="54" t="n">
        <v>3.05999994</v>
      </c>
      <c r="P2273" s="52" t="inlineStr">
        <is>
          <t>Flat</t>
        </is>
      </c>
      <c r="Q2273" s="52" t="inlineStr">
        <is>
          <t>Metal</t>
        </is>
      </c>
      <c r="R2273" s="54" t="n">
        <v>0.4</v>
      </c>
      <c r="S2273" s="54" t="n">
        <v>0.9</v>
      </c>
      <c r="T2273" s="54" t="n">
        <v>0.22</v>
      </c>
      <c r="U2273" s="54" t="n">
        <v>0</v>
      </c>
      <c r="V2273" s="52" t="inlineStr">
        <is>
          <t>No</t>
        </is>
      </c>
      <c r="W2273" s="52" t="inlineStr">
        <is>
          <t>No</t>
        </is>
      </c>
      <c r="X2273" s="52" t="inlineStr">
        <is>
          <t>-</t>
        </is>
      </c>
      <c r="Y2273" s="52" t="inlineStr">
        <is>
          <t>Locking bar of the doors</t>
        </is>
      </c>
    </row>
    <row r="2274" outlineLevel="1">
      <c r="A2274" s="52" t="inlineStr">
        <is>
          <t>BASE-897</t>
        </is>
      </c>
      <c r="B2274" s="52" t="inlineStr">
        <is>
          <t>Base</t>
        </is>
      </c>
      <c r="C2274" s="63" t="inlineStr">
        <is>
          <t>Cube</t>
        </is>
      </c>
      <c r="D2274" s="62" t="inlineStr">
        <is>
          <t>Door seam</t>
        </is>
      </c>
      <c r="E2274" s="52" t="inlineStr">
        <is>
          <t>BASE-893</t>
        </is>
      </c>
      <c r="F2274" s="52" t="n">
        <v>3</v>
      </c>
      <c r="G2274" s="54" t="n">
        <v>0.0299999993</v>
      </c>
      <c r="H2274" s="54" t="n">
        <v>2.4000001</v>
      </c>
      <c r="I2274" s="54" t="n">
        <v>0.0299999993</v>
      </c>
      <c r="J2274" s="54" t="n">
        <v>0</v>
      </c>
      <c r="K2274" s="54" t="n">
        <v>0</v>
      </c>
      <c r="L2274" s="54" t="n">
        <v>0</v>
      </c>
      <c r="M2274" s="54" t="n">
        <v>0</v>
      </c>
      <c r="N2274" s="54" t="n">
        <v>1.29999995</v>
      </c>
      <c r="O2274" s="54" t="n">
        <v>3.05999994</v>
      </c>
      <c r="P2274" s="52" t="inlineStr">
        <is>
          <t>Flat</t>
        </is>
      </c>
      <c r="Q2274" s="52" t="inlineStr">
        <is>
          <t>Paint</t>
        </is>
      </c>
      <c r="R2274" s="54" t="n">
        <v>0.45</v>
      </c>
      <c r="S2274" s="54" t="n">
        <v>0.6</v>
      </c>
      <c r="T2274" s="54" t="n">
        <v>0.24</v>
      </c>
      <c r="U2274" s="54" t="n">
        <v>0</v>
      </c>
      <c r="V2274" s="52" t="inlineStr">
        <is>
          <t>No</t>
        </is>
      </c>
      <c r="W2274" s="52" t="inlineStr">
        <is>
          <t>No</t>
        </is>
      </c>
      <c r="X2274" s="52" t="inlineStr">
        <is>
          <t>-</t>
        </is>
      </c>
      <c r="Y2274" s="52" t="inlineStr">
        <is>
          <t>Gap between the doors</t>
        </is>
      </c>
    </row>
    <row r="2275" outlineLevel="1">
      <c r="A2275" s="52" t="inlineStr">
        <is>
          <t>BASE-898</t>
        </is>
      </c>
      <c r="B2275" s="52" t="inlineStr">
        <is>
          <t>Base</t>
        </is>
      </c>
      <c r="C2275" s="63" t="inlineStr">
        <is>
          <t>Cube</t>
        </is>
      </c>
      <c r="D2275" s="62" t="inlineStr">
        <is>
          <t>Corner casting</t>
        </is>
      </c>
      <c r="E2275" s="52" t="inlineStr">
        <is>
          <t>BASE-893</t>
        </is>
      </c>
      <c r="F2275" s="52" t="n">
        <v>3</v>
      </c>
      <c r="G2275" s="54" t="n">
        <v>0.180000007</v>
      </c>
      <c r="H2275" s="54" t="n">
        <v>0.180000007</v>
      </c>
      <c r="I2275" s="54" t="n">
        <v>0.180000007</v>
      </c>
      <c r="J2275" s="54" t="n">
        <v>0</v>
      </c>
      <c r="K2275" s="54" t="n">
        <v>0</v>
      </c>
      <c r="L2275" s="54" t="n">
        <v>0</v>
      </c>
      <c r="M2275" s="54" t="n">
        <v>1.14999998</v>
      </c>
      <c r="N2275" s="54" t="n">
        <v>2.54999995</v>
      </c>
      <c r="O2275" s="54" t="n">
        <v>2.95000005</v>
      </c>
      <c r="P2275" s="52" t="inlineStr">
        <is>
          <t>Flat</t>
        </is>
      </c>
      <c r="Q2275" s="52" t="inlineStr">
        <is>
          <t>Paint</t>
        </is>
      </c>
      <c r="R2275" s="54" t="n">
        <v>0.45</v>
      </c>
      <c r="S2275" s="54" t="n">
        <v>0.6</v>
      </c>
      <c r="T2275" s="54" t="n">
        <v>0.24</v>
      </c>
      <c r="U2275" s="54" t="n">
        <v>0</v>
      </c>
      <c r="V2275" s="52" t="inlineStr">
        <is>
          <t>No</t>
        </is>
      </c>
      <c r="W2275" s="52" t="inlineStr">
        <is>
          <t>No</t>
        </is>
      </c>
      <c r="X2275" s="52" t="inlineStr">
        <is>
          <t>-</t>
        </is>
      </c>
      <c r="Y2275" s="52" t="inlineStr">
        <is>
          <t>Lifting fitting</t>
        </is>
      </c>
    </row>
    <row r="2276" outlineLevel="1">
      <c r="A2276" s="52" t="inlineStr">
        <is>
          <t>BASE-899</t>
        </is>
      </c>
      <c r="B2276" s="52" t="inlineStr">
        <is>
          <t>Base</t>
        </is>
      </c>
      <c r="C2276" s="53" t="inlineStr">
        <is>
          <t>Group</t>
        </is>
      </c>
      <c r="D2276" s="60" t="inlineStr">
        <is>
          <t>Cargo truck</t>
        </is>
      </c>
      <c r="E2276" s="52" t="inlineStr">
        <is>
          <t>BASE-874</t>
        </is>
      </c>
      <c r="F2276" s="52" t="n">
        <v>2</v>
      </c>
      <c r="G2276" s="54" t="n">
        <v>1</v>
      </c>
      <c r="H2276" s="54" t="n">
        <v>1</v>
      </c>
      <c r="I2276" s="54" t="n">
        <v>1</v>
      </c>
      <c r="J2276" s="54" t="n">
        <v>0</v>
      </c>
      <c r="K2276" s="54" t="n">
        <v>45</v>
      </c>
      <c r="L2276" s="54" t="n">
        <v>0</v>
      </c>
      <c r="M2276" s="54" t="n">
        <v>5.16187954</v>
      </c>
      <c r="N2276" s="54" t="n">
        <v>0</v>
      </c>
      <c r="O2276" s="54" t="n">
        <v>-3.18198037</v>
      </c>
      <c r="P2276" s="52" t="inlineStr">
        <is>
          <t>-</t>
        </is>
      </c>
      <c r="Q2276" s="52" t="inlineStr">
        <is>
          <t>Plain</t>
        </is>
      </c>
      <c r="R2276" s="54" t="n">
        <v>0.5</v>
      </c>
      <c r="S2276" s="54" t="n">
        <v>0</v>
      </c>
      <c r="T2276" s="54" t="n">
        <v>0.2</v>
      </c>
      <c r="U2276" s="54" t="n">
        <v>0</v>
      </c>
      <c r="V2276" s="52" t="inlineStr">
        <is>
          <t>No</t>
        </is>
      </c>
      <c r="W2276" s="52" t="inlineStr">
        <is>
          <t>Yes</t>
        </is>
      </c>
      <c r="X2276" s="52" t="inlineStr">
        <is>
          <t>-</t>
        </is>
      </c>
      <c r="Y2276" s="52" t="inlineStr">
        <is>
          <t>6x6 tactical truck, parked (local +Z = front)</t>
        </is>
      </c>
    </row>
    <row r="2277" outlineLevel="1">
      <c r="A2277" s="52" t="inlineStr">
        <is>
          <t>BASE-900</t>
        </is>
      </c>
      <c r="B2277" s="52" t="inlineStr">
        <is>
          <t>Base</t>
        </is>
      </c>
      <c r="C2277" s="63" t="inlineStr">
        <is>
          <t>Cube</t>
        </is>
      </c>
      <c r="D2277" s="62" t="inlineStr">
        <is>
          <t>Chassis</t>
        </is>
      </c>
      <c r="E2277" s="52" t="inlineStr">
        <is>
          <t>BASE-899</t>
        </is>
      </c>
      <c r="F2277" s="52" t="n">
        <v>3</v>
      </c>
      <c r="G2277" s="54" t="n">
        <v>1</v>
      </c>
      <c r="H2277" s="54" t="n">
        <v>0.300000012</v>
      </c>
      <c r="I2277" s="54" t="n">
        <v>7</v>
      </c>
      <c r="J2277" s="54" t="n">
        <v>0</v>
      </c>
      <c r="K2277" s="54" t="n">
        <v>0</v>
      </c>
      <c r="L2277" s="54" t="n">
        <v>0</v>
      </c>
      <c r="M2277" s="54" t="n">
        <v>0</v>
      </c>
      <c r="N2277" s="54" t="n">
        <v>0.75</v>
      </c>
      <c r="O2277" s="54" t="n">
        <v>-0.300000012</v>
      </c>
      <c r="P2277" s="52" t="inlineStr">
        <is>
          <t>Gouraud</t>
        </is>
      </c>
      <c r="Q2277" s="52" t="inlineStr">
        <is>
          <t>Paint</t>
        </is>
      </c>
      <c r="R2277" s="54" t="n">
        <v>0.45</v>
      </c>
      <c r="S2277" s="54" t="n">
        <v>0.6</v>
      </c>
      <c r="T2277" s="54" t="n">
        <v>0.24</v>
      </c>
      <c r="U2277" s="54" t="n">
        <v>0</v>
      </c>
      <c r="V2277" s="52" t="inlineStr">
        <is>
          <t>No</t>
        </is>
      </c>
      <c r="W2277" s="52" t="inlineStr">
        <is>
          <t>Yes</t>
        </is>
      </c>
      <c r="X2277" s="52" t="inlineStr">
        <is>
          <t>-</t>
        </is>
      </c>
      <c r="Y2277" s="52" t="inlineStr">
        <is>
          <t>Ladder frame</t>
        </is>
      </c>
    </row>
    <row r="2278" outlineLevel="1">
      <c r="A2278" s="52" t="inlineStr">
        <is>
          <t>BASE-901</t>
        </is>
      </c>
      <c r="B2278" s="52" t="inlineStr">
        <is>
          <t>Base</t>
        </is>
      </c>
      <c r="C2278" s="63" t="inlineStr">
        <is>
          <t>Cube</t>
        </is>
      </c>
      <c r="D2278" s="62" t="inlineStr">
        <is>
          <t>Hood</t>
        </is>
      </c>
      <c r="E2278" s="52" t="inlineStr">
        <is>
          <t>BASE-899</t>
        </is>
      </c>
      <c r="F2278" s="52" t="n">
        <v>3</v>
      </c>
      <c r="G2278" s="54" t="n">
        <v>2</v>
      </c>
      <c r="H2278" s="54" t="n">
        <v>0.949999988</v>
      </c>
      <c r="I2278" s="54" t="n">
        <v>1.60000002</v>
      </c>
      <c r="J2278" s="54" t="n">
        <v>0</v>
      </c>
      <c r="K2278" s="54" t="n">
        <v>0</v>
      </c>
      <c r="L2278" s="54" t="n">
        <v>0</v>
      </c>
      <c r="M2278" s="54" t="n">
        <v>0</v>
      </c>
      <c r="N2278" s="54" t="n">
        <v>1.45000005</v>
      </c>
      <c r="O2278" s="54" t="n">
        <v>2.9000001</v>
      </c>
      <c r="P2278" s="52" t="inlineStr">
        <is>
          <t>Gouraud</t>
        </is>
      </c>
      <c r="Q2278" s="52" t="inlineStr">
        <is>
          <t>Paint</t>
        </is>
      </c>
      <c r="R2278" s="54" t="n">
        <v>0.6</v>
      </c>
      <c r="S2278" s="54" t="n">
        <v>0.2</v>
      </c>
      <c r="T2278" s="54" t="n">
        <v>0.35</v>
      </c>
      <c r="U2278" s="54" t="n">
        <v>0</v>
      </c>
      <c r="V2278" s="52" t="inlineStr">
        <is>
          <t>No</t>
        </is>
      </c>
      <c r="W2278" s="52" t="inlineStr">
        <is>
          <t>Yes</t>
        </is>
      </c>
      <c r="X2278" s="52" t="inlineStr">
        <is>
          <t>-</t>
        </is>
      </c>
      <c r="Y2278" s="52" t="inlineStr">
        <is>
          <t>Engine hood</t>
        </is>
      </c>
    </row>
    <row r="2279" outlineLevel="1">
      <c r="A2279" s="52" t="inlineStr">
        <is>
          <t>BASE-902</t>
        </is>
      </c>
      <c r="B2279" s="52" t="inlineStr">
        <is>
          <t>Base</t>
        </is>
      </c>
      <c r="C2279" s="63" t="inlineStr">
        <is>
          <t>Cube</t>
        </is>
      </c>
      <c r="D2279" s="62" t="inlineStr">
        <is>
          <t>Cab</t>
        </is>
      </c>
      <c r="E2279" s="52" t="inlineStr">
        <is>
          <t>BASE-899</t>
        </is>
      </c>
      <c r="F2279" s="52" t="n">
        <v>3</v>
      </c>
      <c r="G2279" s="54" t="n">
        <v>2.3499999</v>
      </c>
      <c r="H2279" s="54" t="n">
        <v>1.54999995</v>
      </c>
      <c r="I2279" s="54" t="n">
        <v>1.5</v>
      </c>
      <c r="J2279" s="54" t="n">
        <v>0</v>
      </c>
      <c r="K2279" s="54" t="n">
        <v>0</v>
      </c>
      <c r="L2279" s="54" t="n">
        <v>0</v>
      </c>
      <c r="M2279" s="54" t="n">
        <v>0</v>
      </c>
      <c r="N2279" s="54" t="n">
        <v>1.85000002</v>
      </c>
      <c r="O2279" s="54" t="n">
        <v>1.35000002</v>
      </c>
      <c r="P2279" s="52" t="inlineStr">
        <is>
          <t>Gouraud</t>
        </is>
      </c>
      <c r="Q2279" s="52" t="inlineStr">
        <is>
          <t>Paint</t>
        </is>
      </c>
      <c r="R2279" s="54" t="n">
        <v>0.6</v>
      </c>
      <c r="S2279" s="54" t="n">
        <v>0.2</v>
      </c>
      <c r="T2279" s="54" t="n">
        <v>0.35</v>
      </c>
      <c r="U2279" s="54" t="n">
        <v>0</v>
      </c>
      <c r="V2279" s="52" t="inlineStr">
        <is>
          <t>No</t>
        </is>
      </c>
      <c r="W2279" s="52" t="inlineStr">
        <is>
          <t>Yes</t>
        </is>
      </c>
      <c r="X2279" s="52" t="inlineStr">
        <is>
          <t>-</t>
        </is>
      </c>
      <c r="Y2279" s="52" t="inlineStr">
        <is>
          <t>Crew cab</t>
        </is>
      </c>
    </row>
    <row r="2280" outlineLevel="1">
      <c r="A2280" s="52" t="inlineStr">
        <is>
          <t>BASE-903</t>
        </is>
      </c>
      <c r="B2280" s="52" t="inlineStr">
        <is>
          <t>Base</t>
        </is>
      </c>
      <c r="C2280" s="63" t="inlineStr">
        <is>
          <t>Cube</t>
        </is>
      </c>
      <c r="D2280" s="62" t="inlineStr">
        <is>
          <t>Windscreen</t>
        </is>
      </c>
      <c r="E2280" s="52" t="inlineStr">
        <is>
          <t>BASE-899</t>
        </is>
      </c>
      <c r="F2280" s="52" t="n">
        <v>3</v>
      </c>
      <c r="G2280" s="54" t="n">
        <v>2</v>
      </c>
      <c r="H2280" s="54" t="n">
        <v>0.699999988</v>
      </c>
      <c r="I2280" s="54" t="n">
        <v>0.0399999991</v>
      </c>
      <c r="J2280" s="54" t="n">
        <v>0</v>
      </c>
      <c r="K2280" s="54" t="n">
        <v>0</v>
      </c>
      <c r="L2280" s="54" t="n">
        <v>0</v>
      </c>
      <c r="M2280" s="54" t="n">
        <v>0</v>
      </c>
      <c r="N2280" s="54" t="n">
        <v>2.0999999</v>
      </c>
      <c r="O2280" s="54" t="n">
        <v>2.11999989</v>
      </c>
      <c r="P2280" s="52" t="inlineStr">
        <is>
          <t>Gouraud</t>
        </is>
      </c>
      <c r="Q2280" s="52" t="inlineStr">
        <is>
          <t>Glass</t>
        </is>
      </c>
      <c r="R2280" s="54" t="n">
        <v>0.1</v>
      </c>
      <c r="S2280" s="54" t="n">
        <v>0</v>
      </c>
      <c r="T2280" s="54" t="n">
        <v>0.2</v>
      </c>
      <c r="U2280" s="54" t="n">
        <v>0</v>
      </c>
      <c r="V2280" s="52" t="inlineStr">
        <is>
          <t>No</t>
        </is>
      </c>
      <c r="W2280" s="52" t="inlineStr">
        <is>
          <t>Yes</t>
        </is>
      </c>
      <c r="X2280" s="52" t="inlineStr">
        <is>
          <t>-</t>
        </is>
      </c>
      <c r="Y2280" s="52" t="inlineStr">
        <is>
          <t>Windscreen</t>
        </is>
      </c>
    </row>
    <row r="2281" outlineLevel="1">
      <c r="A2281" s="52" t="inlineStr">
        <is>
          <t>BASE-904</t>
        </is>
      </c>
      <c r="B2281" s="52" t="inlineStr">
        <is>
          <t>Base</t>
        </is>
      </c>
      <c r="C2281" s="63" t="inlineStr">
        <is>
          <t>Cube</t>
        </is>
      </c>
      <c r="D2281" s="62" t="inlineStr">
        <is>
          <t>Bumper</t>
        </is>
      </c>
      <c r="E2281" s="52" t="inlineStr">
        <is>
          <t>BASE-899</t>
        </is>
      </c>
      <c r="F2281" s="52" t="n">
        <v>3</v>
      </c>
      <c r="G2281" s="54" t="n">
        <v>2.29999995</v>
      </c>
      <c r="H2281" s="54" t="n">
        <v>0.25</v>
      </c>
      <c r="I2281" s="54" t="n">
        <v>0.300000012</v>
      </c>
      <c r="J2281" s="54" t="n">
        <v>0</v>
      </c>
      <c r="K2281" s="54" t="n">
        <v>0</v>
      </c>
      <c r="L2281" s="54" t="n">
        <v>0</v>
      </c>
      <c r="M2281" s="54" t="n">
        <v>0</v>
      </c>
      <c r="N2281" s="54" t="n">
        <v>0.850000024</v>
      </c>
      <c r="O2281" s="54" t="n">
        <v>3.79999995</v>
      </c>
      <c r="P2281" s="52" t="inlineStr">
        <is>
          <t>Gouraud</t>
        </is>
      </c>
      <c r="Q2281" s="52" t="inlineStr">
        <is>
          <t>Paint</t>
        </is>
      </c>
      <c r="R2281" s="54" t="n">
        <v>0.45</v>
      </c>
      <c r="S2281" s="54" t="n">
        <v>0.6</v>
      </c>
      <c r="T2281" s="54" t="n">
        <v>0.24</v>
      </c>
      <c r="U2281" s="54" t="n">
        <v>0</v>
      </c>
      <c r="V2281" s="52" t="inlineStr">
        <is>
          <t>No</t>
        </is>
      </c>
      <c r="W2281" s="52" t="inlineStr">
        <is>
          <t>Yes</t>
        </is>
      </c>
      <c r="X2281" s="52" t="inlineStr">
        <is>
          <t>-</t>
        </is>
      </c>
      <c r="Y2281" s="52" t="inlineStr">
        <is>
          <t>Front bumper</t>
        </is>
      </c>
    </row>
    <row r="2282" outlineLevel="1">
      <c r="A2282" s="52" t="inlineStr">
        <is>
          <t>BASE-905</t>
        </is>
      </c>
      <c r="B2282" s="52" t="inlineStr">
        <is>
          <t>Base</t>
        </is>
      </c>
      <c r="C2282" s="63" t="inlineStr">
        <is>
          <t>Cube</t>
        </is>
      </c>
      <c r="D2282" s="62" t="inlineStr">
        <is>
          <t>Cargo bed</t>
        </is>
      </c>
      <c r="E2282" s="52" t="inlineStr">
        <is>
          <t>BASE-899</t>
        </is>
      </c>
      <c r="F2282" s="52" t="n">
        <v>3</v>
      </c>
      <c r="G2282" s="54" t="n">
        <v>2.4000001</v>
      </c>
      <c r="H2282" s="54" t="n">
        <v>0.200000003</v>
      </c>
      <c r="I2282" s="54" t="n">
        <v>4.19999981</v>
      </c>
      <c r="J2282" s="54" t="n">
        <v>0</v>
      </c>
      <c r="K2282" s="54" t="n">
        <v>0</v>
      </c>
      <c r="L2282" s="54" t="n">
        <v>0</v>
      </c>
      <c r="M2282" s="54" t="n">
        <v>0</v>
      </c>
      <c r="N2282" s="54" t="n">
        <v>1.25</v>
      </c>
      <c r="O2282" s="54" t="n">
        <v>-1.64999998</v>
      </c>
      <c r="P2282" s="52" t="inlineStr">
        <is>
          <t>Gouraud</t>
        </is>
      </c>
      <c r="Q2282" s="52" t="inlineStr">
        <is>
          <t>Wood</t>
        </is>
      </c>
      <c r="R2282" s="54" t="n">
        <v>0.75</v>
      </c>
      <c r="S2282" s="54" t="n">
        <v>0</v>
      </c>
      <c r="T2282" s="54" t="n">
        <v>0.28</v>
      </c>
      <c r="U2282" s="54" t="n">
        <v>0</v>
      </c>
      <c r="V2282" s="52" t="inlineStr">
        <is>
          <t>No</t>
        </is>
      </c>
      <c r="W2282" s="52" t="inlineStr">
        <is>
          <t>Yes</t>
        </is>
      </c>
      <c r="X2282" s="52" t="inlineStr">
        <is>
          <t>-</t>
        </is>
      </c>
      <c r="Y2282" s="52" t="inlineStr">
        <is>
          <t>Wooden load bed</t>
        </is>
      </c>
    </row>
    <row r="2283" outlineLevel="1">
      <c r="A2283" s="52" t="inlineStr">
        <is>
          <t>BASE-906</t>
        </is>
      </c>
      <c r="B2283" s="52" t="inlineStr">
        <is>
          <t>Base</t>
        </is>
      </c>
      <c r="C2283" s="63" t="inlineStr">
        <is>
          <t>Cube</t>
        </is>
      </c>
      <c r="D2283" s="62" t="inlineStr">
        <is>
          <t>Bed side</t>
        </is>
      </c>
      <c r="E2283" s="52" t="inlineStr">
        <is>
          <t>BASE-899</t>
        </is>
      </c>
      <c r="F2283" s="52" t="n">
        <v>3</v>
      </c>
      <c r="G2283" s="54" t="n">
        <v>0.07999999820000001</v>
      </c>
      <c r="H2283" s="54" t="n">
        <v>0.550000012</v>
      </c>
      <c r="I2283" s="54" t="n">
        <v>4.19999981</v>
      </c>
      <c r="J2283" s="54" t="n">
        <v>0</v>
      </c>
      <c r="K2283" s="54" t="n">
        <v>0</v>
      </c>
      <c r="L2283" s="54" t="n">
        <v>0</v>
      </c>
      <c r="M2283" s="54" t="n">
        <v>-1.20000005</v>
      </c>
      <c r="N2283" s="54" t="n">
        <v>1.60000002</v>
      </c>
      <c r="O2283" s="54" t="n">
        <v>-1.64999998</v>
      </c>
      <c r="P2283" s="52" t="inlineStr">
        <is>
          <t>Gouraud</t>
        </is>
      </c>
      <c r="Q2283" s="52" t="inlineStr">
        <is>
          <t>Paint</t>
        </is>
      </c>
      <c r="R2283" s="54" t="n">
        <v>0.6</v>
      </c>
      <c r="S2283" s="54" t="n">
        <v>0.2</v>
      </c>
      <c r="T2283" s="54" t="n">
        <v>0.35</v>
      </c>
      <c r="U2283" s="54" t="n">
        <v>0</v>
      </c>
      <c r="V2283" s="52" t="inlineStr">
        <is>
          <t>No</t>
        </is>
      </c>
      <c r="W2283" s="52" t="inlineStr">
        <is>
          <t>Yes</t>
        </is>
      </c>
      <c r="X2283" s="52" t="inlineStr">
        <is>
          <t>-</t>
        </is>
      </c>
      <c r="Y2283" s="52" t="inlineStr">
        <is>
          <t>Drop side</t>
        </is>
      </c>
    </row>
    <row r="2284" outlineLevel="1">
      <c r="A2284" s="52" t="inlineStr">
        <is>
          <t>BASE-907</t>
        </is>
      </c>
      <c r="B2284" s="52" t="inlineStr">
        <is>
          <t>Base</t>
        </is>
      </c>
      <c r="C2284" s="63" t="inlineStr">
        <is>
          <t>Cube</t>
        </is>
      </c>
      <c r="D2284" s="62" t="inlineStr">
        <is>
          <t>Bed side</t>
        </is>
      </c>
      <c r="E2284" s="52" t="inlineStr">
        <is>
          <t>BASE-899</t>
        </is>
      </c>
      <c r="F2284" s="52" t="n">
        <v>3</v>
      </c>
      <c r="G2284" s="54" t="n">
        <v>0.07999999820000001</v>
      </c>
      <c r="H2284" s="54" t="n">
        <v>0.550000012</v>
      </c>
      <c r="I2284" s="54" t="n">
        <v>4.19999981</v>
      </c>
      <c r="J2284" s="54" t="n">
        <v>0</v>
      </c>
      <c r="K2284" s="54" t="n">
        <v>0</v>
      </c>
      <c r="L2284" s="54" t="n">
        <v>0</v>
      </c>
      <c r="M2284" s="54" t="n">
        <v>1.20000005</v>
      </c>
      <c r="N2284" s="54" t="n">
        <v>1.60000002</v>
      </c>
      <c r="O2284" s="54" t="n">
        <v>-1.64999998</v>
      </c>
      <c r="P2284" s="52" t="inlineStr">
        <is>
          <t>Gouraud</t>
        </is>
      </c>
      <c r="Q2284" s="52" t="inlineStr">
        <is>
          <t>Paint</t>
        </is>
      </c>
      <c r="R2284" s="54" t="n">
        <v>0.6</v>
      </c>
      <c r="S2284" s="54" t="n">
        <v>0.2</v>
      </c>
      <c r="T2284" s="54" t="n">
        <v>0.35</v>
      </c>
      <c r="U2284" s="54" t="n">
        <v>0</v>
      </c>
      <c r="V2284" s="52" t="inlineStr">
        <is>
          <t>No</t>
        </is>
      </c>
      <c r="W2284" s="52" t="inlineStr">
        <is>
          <t>Yes</t>
        </is>
      </c>
      <c r="X2284" s="52" t="inlineStr">
        <is>
          <t>-</t>
        </is>
      </c>
      <c r="Y2284" s="52" t="inlineStr">
        <is>
          <t>Drop side</t>
        </is>
      </c>
    </row>
    <row r="2285" outlineLevel="1">
      <c r="A2285" s="52" t="inlineStr">
        <is>
          <t>BASE-908</t>
        </is>
      </c>
      <c r="B2285" s="52" t="inlineStr">
        <is>
          <t>Base</t>
        </is>
      </c>
      <c r="C2285" s="58" t="inlineStr">
        <is>
          <t>Cylinder</t>
        </is>
      </c>
      <c r="D2285" s="62" t="inlineStr">
        <is>
          <t>Canvas cover</t>
        </is>
      </c>
      <c r="E2285" s="52" t="inlineStr">
        <is>
          <t>BASE-899</t>
        </is>
      </c>
      <c r="F2285" s="52" t="n">
        <v>3</v>
      </c>
      <c r="G2285" s="54" t="n">
        <v>2.29999995</v>
      </c>
      <c r="H2285" s="54" t="n">
        <v>1.89999998</v>
      </c>
      <c r="I2285" s="54" t="n">
        <v>4</v>
      </c>
      <c r="J2285" s="54" t="n">
        <v>0</v>
      </c>
      <c r="K2285" s="54" t="n">
        <v>0</v>
      </c>
      <c r="L2285" s="54" t="n">
        <v>0</v>
      </c>
      <c r="M2285" s="54" t="n">
        <v>0</v>
      </c>
      <c r="N2285" s="54" t="n">
        <v>1.95000005</v>
      </c>
      <c r="O2285" s="54" t="n">
        <v>-1.64999998</v>
      </c>
      <c r="P2285" s="52" t="inlineStr">
        <is>
          <t>Gouraud</t>
        </is>
      </c>
      <c r="Q2285" s="52" t="inlineStr">
        <is>
          <t>Plain</t>
        </is>
      </c>
      <c r="R2285" s="54" t="n">
        <v>0.9</v>
      </c>
      <c r="S2285" s="54" t="n">
        <v>0</v>
      </c>
      <c r="T2285" s="54" t="n">
        <v>0.28</v>
      </c>
      <c r="U2285" s="54" t="n">
        <v>0</v>
      </c>
      <c r="V2285" s="52" t="inlineStr">
        <is>
          <t>No</t>
        </is>
      </c>
      <c r="W2285" s="52" t="inlineStr">
        <is>
          <t>Yes</t>
        </is>
      </c>
      <c r="X2285" s="52" t="inlineStr">
        <is>
          <t>-</t>
        </is>
      </c>
      <c r="Y2285" s="52" t="inlineStr">
        <is>
          <t>Canvas tilt: half-buried cylinder over the bed</t>
        </is>
      </c>
    </row>
    <row r="2286" outlineLevel="1">
      <c r="A2286" s="52" t="inlineStr">
        <is>
          <t>BASE-909</t>
        </is>
      </c>
      <c r="B2286" s="52" t="inlineStr">
        <is>
          <t>Base</t>
        </is>
      </c>
      <c r="C2286" s="58" t="inlineStr">
        <is>
          <t>Cylinder</t>
        </is>
      </c>
      <c r="D2286" s="62" t="inlineStr">
        <is>
          <t>Wheel</t>
        </is>
      </c>
      <c r="E2286" s="52" t="inlineStr">
        <is>
          <t>BASE-899</t>
        </is>
      </c>
      <c r="F2286" s="52" t="n">
        <v>3</v>
      </c>
      <c r="G2286" s="54" t="n">
        <v>1.04999995</v>
      </c>
      <c r="H2286" s="54" t="n">
        <v>1.04999995</v>
      </c>
      <c r="I2286" s="54" t="n">
        <v>0.400000006</v>
      </c>
      <c r="J2286" s="54" t="n">
        <v>0</v>
      </c>
      <c r="K2286" s="54" t="n">
        <v>90</v>
      </c>
      <c r="L2286" s="54" t="n">
        <v>0</v>
      </c>
      <c r="M2286" s="54" t="n">
        <v>-1.10000002</v>
      </c>
      <c r="N2286" s="54" t="n">
        <v>0.529999971</v>
      </c>
      <c r="O2286" s="54" t="n">
        <v>2.75</v>
      </c>
      <c r="P2286" s="52" t="inlineStr">
        <is>
          <t>Gouraud</t>
        </is>
      </c>
      <c r="Q2286" s="52" t="inlineStr">
        <is>
          <t>Rubber</t>
        </is>
      </c>
      <c r="R2286" s="54" t="n">
        <v>0.85</v>
      </c>
      <c r="S2286" s="54" t="n">
        <v>0</v>
      </c>
      <c r="T2286" s="54" t="n">
        <v>0.3</v>
      </c>
      <c r="U2286" s="54" t="n">
        <v>0</v>
      </c>
      <c r="V2286" s="52" t="inlineStr">
        <is>
          <t>No</t>
        </is>
      </c>
      <c r="W2286" s="52" t="inlineStr">
        <is>
          <t>Yes</t>
        </is>
      </c>
      <c r="X2286" s="52" t="inlineStr">
        <is>
          <t>-</t>
        </is>
      </c>
      <c r="Y2286" s="52" t="inlineStr">
        <is>
          <t>Tyre</t>
        </is>
      </c>
    </row>
    <row r="2287" outlineLevel="1">
      <c r="A2287" s="52" t="inlineStr">
        <is>
          <t>BASE-910</t>
        </is>
      </c>
      <c r="B2287" s="52" t="inlineStr">
        <is>
          <t>Base</t>
        </is>
      </c>
      <c r="C2287" s="58" t="inlineStr">
        <is>
          <t>Cylinder</t>
        </is>
      </c>
      <c r="D2287" s="62" t="inlineStr">
        <is>
          <t>Wheel</t>
        </is>
      </c>
      <c r="E2287" s="52" t="inlineStr">
        <is>
          <t>BASE-899</t>
        </is>
      </c>
      <c r="F2287" s="52" t="n">
        <v>3</v>
      </c>
      <c r="G2287" s="54" t="n">
        <v>1.04999995</v>
      </c>
      <c r="H2287" s="54" t="n">
        <v>1.04999995</v>
      </c>
      <c r="I2287" s="54" t="n">
        <v>0.400000006</v>
      </c>
      <c r="J2287" s="54" t="n">
        <v>0</v>
      </c>
      <c r="K2287" s="54" t="n">
        <v>90</v>
      </c>
      <c r="L2287" s="54" t="n">
        <v>0</v>
      </c>
      <c r="M2287" s="54" t="n">
        <v>1.10000002</v>
      </c>
      <c r="N2287" s="54" t="n">
        <v>0.529999971</v>
      </c>
      <c r="O2287" s="54" t="n">
        <v>2.75</v>
      </c>
      <c r="P2287" s="52" t="inlineStr">
        <is>
          <t>Gouraud</t>
        </is>
      </c>
      <c r="Q2287" s="52" t="inlineStr">
        <is>
          <t>Rubber</t>
        </is>
      </c>
      <c r="R2287" s="54" t="n">
        <v>0.85</v>
      </c>
      <c r="S2287" s="54" t="n">
        <v>0</v>
      </c>
      <c r="T2287" s="54" t="n">
        <v>0.3</v>
      </c>
      <c r="U2287" s="54" t="n">
        <v>0</v>
      </c>
      <c r="V2287" s="52" t="inlineStr">
        <is>
          <t>No</t>
        </is>
      </c>
      <c r="W2287" s="52" t="inlineStr">
        <is>
          <t>Yes</t>
        </is>
      </c>
      <c r="X2287" s="52" t="inlineStr">
        <is>
          <t>-</t>
        </is>
      </c>
      <c r="Y2287" s="52" t="inlineStr">
        <is>
          <t>Tyre</t>
        </is>
      </c>
    </row>
    <row r="2288" outlineLevel="1">
      <c r="A2288" s="52" t="inlineStr">
        <is>
          <t>BASE-911</t>
        </is>
      </c>
      <c r="B2288" s="52" t="inlineStr">
        <is>
          <t>Base</t>
        </is>
      </c>
      <c r="C2288" s="58" t="inlineStr">
        <is>
          <t>Cylinder</t>
        </is>
      </c>
      <c r="D2288" s="62" t="inlineStr">
        <is>
          <t>Wheel</t>
        </is>
      </c>
      <c r="E2288" s="52" t="inlineStr">
        <is>
          <t>BASE-899</t>
        </is>
      </c>
      <c r="F2288" s="52" t="n">
        <v>3</v>
      </c>
      <c r="G2288" s="54" t="n">
        <v>1.04999995</v>
      </c>
      <c r="H2288" s="54" t="n">
        <v>1.04999995</v>
      </c>
      <c r="I2288" s="54" t="n">
        <v>0.400000006</v>
      </c>
      <c r="J2288" s="54" t="n">
        <v>0</v>
      </c>
      <c r="K2288" s="54" t="n">
        <v>90</v>
      </c>
      <c r="L2288" s="54" t="n">
        <v>0</v>
      </c>
      <c r="M2288" s="54" t="n">
        <v>-1.10000002</v>
      </c>
      <c r="N2288" s="54" t="n">
        <v>0.529999971</v>
      </c>
      <c r="O2288" s="54" t="n">
        <v>-1.20000005</v>
      </c>
      <c r="P2288" s="52" t="inlineStr">
        <is>
          <t>Gouraud</t>
        </is>
      </c>
      <c r="Q2288" s="52" t="inlineStr">
        <is>
          <t>Rubber</t>
        </is>
      </c>
      <c r="R2288" s="54" t="n">
        <v>0.85</v>
      </c>
      <c r="S2288" s="54" t="n">
        <v>0</v>
      </c>
      <c r="T2288" s="54" t="n">
        <v>0.3</v>
      </c>
      <c r="U2288" s="54" t="n">
        <v>0</v>
      </c>
      <c r="V2288" s="52" t="inlineStr">
        <is>
          <t>No</t>
        </is>
      </c>
      <c r="W2288" s="52" t="inlineStr">
        <is>
          <t>Yes</t>
        </is>
      </c>
      <c r="X2288" s="52" t="inlineStr">
        <is>
          <t>-</t>
        </is>
      </c>
      <c r="Y2288" s="52" t="inlineStr">
        <is>
          <t>Tyre</t>
        </is>
      </c>
    </row>
    <row r="2289" outlineLevel="1">
      <c r="A2289" s="52" t="inlineStr">
        <is>
          <t>BASE-912</t>
        </is>
      </c>
      <c r="B2289" s="52" t="inlineStr">
        <is>
          <t>Base</t>
        </is>
      </c>
      <c r="C2289" s="58" t="inlineStr">
        <is>
          <t>Cylinder</t>
        </is>
      </c>
      <c r="D2289" s="62" t="inlineStr">
        <is>
          <t>Wheel</t>
        </is>
      </c>
      <c r="E2289" s="52" t="inlineStr">
        <is>
          <t>BASE-899</t>
        </is>
      </c>
      <c r="F2289" s="52" t="n">
        <v>3</v>
      </c>
      <c r="G2289" s="54" t="n">
        <v>1.04999995</v>
      </c>
      <c r="H2289" s="54" t="n">
        <v>1.04999995</v>
      </c>
      <c r="I2289" s="54" t="n">
        <v>0.400000006</v>
      </c>
      <c r="J2289" s="54" t="n">
        <v>0</v>
      </c>
      <c r="K2289" s="54" t="n">
        <v>90</v>
      </c>
      <c r="L2289" s="54" t="n">
        <v>0</v>
      </c>
      <c r="M2289" s="54" t="n">
        <v>-1.10000002</v>
      </c>
      <c r="N2289" s="54" t="n">
        <v>0.529999971</v>
      </c>
      <c r="O2289" s="54" t="n">
        <v>-2.70000005</v>
      </c>
      <c r="P2289" s="52" t="inlineStr">
        <is>
          <t>Gouraud</t>
        </is>
      </c>
      <c r="Q2289" s="52" t="inlineStr">
        <is>
          <t>Rubber</t>
        </is>
      </c>
      <c r="R2289" s="54" t="n">
        <v>0.85</v>
      </c>
      <c r="S2289" s="54" t="n">
        <v>0</v>
      </c>
      <c r="T2289" s="54" t="n">
        <v>0.3</v>
      </c>
      <c r="U2289" s="54" t="n">
        <v>0</v>
      </c>
      <c r="V2289" s="52" t="inlineStr">
        <is>
          <t>No</t>
        </is>
      </c>
      <c r="W2289" s="52" t="inlineStr">
        <is>
          <t>Yes</t>
        </is>
      </c>
      <c r="X2289" s="52" t="inlineStr">
        <is>
          <t>-</t>
        </is>
      </c>
      <c r="Y2289" s="52" t="inlineStr">
        <is>
          <t>Tyre</t>
        </is>
      </c>
    </row>
    <row r="2290" outlineLevel="1">
      <c r="A2290" s="52" t="inlineStr">
        <is>
          <t>BASE-913</t>
        </is>
      </c>
      <c r="B2290" s="52" t="inlineStr">
        <is>
          <t>Base</t>
        </is>
      </c>
      <c r="C2290" s="63" t="inlineStr">
        <is>
          <t>Cube</t>
        </is>
      </c>
      <c r="D2290" s="62" t="inlineStr">
        <is>
          <t>Fender</t>
        </is>
      </c>
      <c r="E2290" s="52" t="inlineStr">
        <is>
          <t>BASE-899</t>
        </is>
      </c>
      <c r="F2290" s="52" t="n">
        <v>3</v>
      </c>
      <c r="G2290" s="54" t="n">
        <v>0.25</v>
      </c>
      <c r="H2290" s="54" t="n">
        <v>0.100000001</v>
      </c>
      <c r="I2290" s="54" t="n">
        <v>1.29999995</v>
      </c>
      <c r="J2290" s="54" t="n">
        <v>0</v>
      </c>
      <c r="K2290" s="54" t="n">
        <v>0</v>
      </c>
      <c r="L2290" s="54" t="n">
        <v>0</v>
      </c>
      <c r="M2290" s="54" t="n">
        <v>-1.10000002</v>
      </c>
      <c r="N2290" s="54" t="n">
        <v>1.12</v>
      </c>
      <c r="O2290" s="54" t="n">
        <v>2.75</v>
      </c>
      <c r="P2290" s="52" t="inlineStr">
        <is>
          <t>Gouraud</t>
        </is>
      </c>
      <c r="Q2290" s="52" t="inlineStr">
        <is>
          <t>Paint</t>
        </is>
      </c>
      <c r="R2290" s="54" t="n">
        <v>0.6</v>
      </c>
      <c r="S2290" s="54" t="n">
        <v>0.2</v>
      </c>
      <c r="T2290" s="54" t="n">
        <v>0.35</v>
      </c>
      <c r="U2290" s="54" t="n">
        <v>0</v>
      </c>
      <c r="V2290" s="52" t="inlineStr">
        <is>
          <t>No</t>
        </is>
      </c>
      <c r="W2290" s="52" t="inlineStr">
        <is>
          <t>Yes</t>
        </is>
      </c>
      <c r="X2290" s="52" t="inlineStr">
        <is>
          <t>-</t>
        </is>
      </c>
      <c r="Y2290" s="52" t="inlineStr">
        <is>
          <t>Front mudguard</t>
        </is>
      </c>
    </row>
    <row r="2291" outlineLevel="1">
      <c r="A2291" s="52" t="inlineStr">
        <is>
          <t>BASE-914</t>
        </is>
      </c>
      <c r="B2291" s="52" t="inlineStr">
        <is>
          <t>Base</t>
        </is>
      </c>
      <c r="C2291" s="58" t="inlineStr">
        <is>
          <t>Cylinder</t>
        </is>
      </c>
      <c r="D2291" s="62" t="inlineStr">
        <is>
          <t>Wheel</t>
        </is>
      </c>
      <c r="E2291" s="52" t="inlineStr">
        <is>
          <t>BASE-899</t>
        </is>
      </c>
      <c r="F2291" s="52" t="n">
        <v>3</v>
      </c>
      <c r="G2291" s="54" t="n">
        <v>1.04999995</v>
      </c>
      <c r="H2291" s="54" t="n">
        <v>1.04999995</v>
      </c>
      <c r="I2291" s="54" t="n">
        <v>0.400000006</v>
      </c>
      <c r="J2291" s="54" t="n">
        <v>0</v>
      </c>
      <c r="K2291" s="54" t="n">
        <v>90</v>
      </c>
      <c r="L2291" s="54" t="n">
        <v>0</v>
      </c>
      <c r="M2291" s="54" t="n">
        <v>1.10000002</v>
      </c>
      <c r="N2291" s="54" t="n">
        <v>0.529999971</v>
      </c>
      <c r="O2291" s="54" t="n">
        <v>-1.20000005</v>
      </c>
      <c r="P2291" s="52" t="inlineStr">
        <is>
          <t>Gouraud</t>
        </is>
      </c>
      <c r="Q2291" s="52" t="inlineStr">
        <is>
          <t>Rubber</t>
        </is>
      </c>
      <c r="R2291" s="54" t="n">
        <v>0.85</v>
      </c>
      <c r="S2291" s="54" t="n">
        <v>0</v>
      </c>
      <c r="T2291" s="54" t="n">
        <v>0.3</v>
      </c>
      <c r="U2291" s="54" t="n">
        <v>0</v>
      </c>
      <c r="V2291" s="52" t="inlineStr">
        <is>
          <t>No</t>
        </is>
      </c>
      <c r="W2291" s="52" t="inlineStr">
        <is>
          <t>Yes</t>
        </is>
      </c>
      <c r="X2291" s="52" t="inlineStr">
        <is>
          <t>-</t>
        </is>
      </c>
      <c r="Y2291" s="52" t="inlineStr">
        <is>
          <t>Tyre</t>
        </is>
      </c>
    </row>
    <row r="2292" outlineLevel="1">
      <c r="A2292" s="52" t="inlineStr">
        <is>
          <t>BASE-915</t>
        </is>
      </c>
      <c r="B2292" s="52" t="inlineStr">
        <is>
          <t>Base</t>
        </is>
      </c>
      <c r="C2292" s="58" t="inlineStr">
        <is>
          <t>Cylinder</t>
        </is>
      </c>
      <c r="D2292" s="62" t="inlineStr">
        <is>
          <t>Wheel</t>
        </is>
      </c>
      <c r="E2292" s="52" t="inlineStr">
        <is>
          <t>BASE-899</t>
        </is>
      </c>
      <c r="F2292" s="52" t="n">
        <v>3</v>
      </c>
      <c r="G2292" s="54" t="n">
        <v>1.04999995</v>
      </c>
      <c r="H2292" s="54" t="n">
        <v>1.04999995</v>
      </c>
      <c r="I2292" s="54" t="n">
        <v>0.400000006</v>
      </c>
      <c r="J2292" s="54" t="n">
        <v>0</v>
      </c>
      <c r="K2292" s="54" t="n">
        <v>90</v>
      </c>
      <c r="L2292" s="54" t="n">
        <v>0</v>
      </c>
      <c r="M2292" s="54" t="n">
        <v>1.10000002</v>
      </c>
      <c r="N2292" s="54" t="n">
        <v>0.529999971</v>
      </c>
      <c r="O2292" s="54" t="n">
        <v>-2.70000005</v>
      </c>
      <c r="P2292" s="52" t="inlineStr">
        <is>
          <t>Gouraud</t>
        </is>
      </c>
      <c r="Q2292" s="52" t="inlineStr">
        <is>
          <t>Rubber</t>
        </is>
      </c>
      <c r="R2292" s="54" t="n">
        <v>0.85</v>
      </c>
      <c r="S2292" s="54" t="n">
        <v>0</v>
      </c>
      <c r="T2292" s="54" t="n">
        <v>0.3</v>
      </c>
      <c r="U2292" s="54" t="n">
        <v>0</v>
      </c>
      <c r="V2292" s="52" t="inlineStr">
        <is>
          <t>No</t>
        </is>
      </c>
      <c r="W2292" s="52" t="inlineStr">
        <is>
          <t>Yes</t>
        </is>
      </c>
      <c r="X2292" s="52" t="inlineStr">
        <is>
          <t>-</t>
        </is>
      </c>
      <c r="Y2292" s="52" t="inlineStr">
        <is>
          <t>Tyre</t>
        </is>
      </c>
    </row>
    <row r="2293" outlineLevel="1">
      <c r="A2293" s="52" t="inlineStr">
        <is>
          <t>BASE-916</t>
        </is>
      </c>
      <c r="B2293" s="52" t="inlineStr">
        <is>
          <t>Base</t>
        </is>
      </c>
      <c r="C2293" s="63" t="inlineStr">
        <is>
          <t>Cube</t>
        </is>
      </c>
      <c r="D2293" s="62" t="inlineStr">
        <is>
          <t>Fender</t>
        </is>
      </c>
      <c r="E2293" s="52" t="inlineStr">
        <is>
          <t>BASE-899</t>
        </is>
      </c>
      <c r="F2293" s="52" t="n">
        <v>3</v>
      </c>
      <c r="G2293" s="54" t="n">
        <v>0.25</v>
      </c>
      <c r="H2293" s="54" t="n">
        <v>0.100000001</v>
      </c>
      <c r="I2293" s="54" t="n">
        <v>1.29999995</v>
      </c>
      <c r="J2293" s="54" t="n">
        <v>0</v>
      </c>
      <c r="K2293" s="54" t="n">
        <v>0</v>
      </c>
      <c r="L2293" s="54" t="n">
        <v>0</v>
      </c>
      <c r="M2293" s="54" t="n">
        <v>1.10000002</v>
      </c>
      <c r="N2293" s="54" t="n">
        <v>1.12</v>
      </c>
      <c r="O2293" s="54" t="n">
        <v>2.75</v>
      </c>
      <c r="P2293" s="52" t="inlineStr">
        <is>
          <t>Gouraud</t>
        </is>
      </c>
      <c r="Q2293" s="52" t="inlineStr">
        <is>
          <t>Paint</t>
        </is>
      </c>
      <c r="R2293" s="54" t="n">
        <v>0.6</v>
      </c>
      <c r="S2293" s="54" t="n">
        <v>0.2</v>
      </c>
      <c r="T2293" s="54" t="n">
        <v>0.35</v>
      </c>
      <c r="U2293" s="54" t="n">
        <v>0</v>
      </c>
      <c r="V2293" s="52" t="inlineStr">
        <is>
          <t>No</t>
        </is>
      </c>
      <c r="W2293" s="52" t="inlineStr">
        <is>
          <t>Yes</t>
        </is>
      </c>
      <c r="X2293" s="52" t="inlineStr">
        <is>
          <t>-</t>
        </is>
      </c>
      <c r="Y2293" s="52" t="inlineStr">
        <is>
          <t>Front mudguard</t>
        </is>
      </c>
    </row>
    <row r="2294" outlineLevel="1">
      <c r="A2294" s="52" t="inlineStr">
        <is>
          <t>BASE-917</t>
        </is>
      </c>
      <c r="B2294" s="52" t="inlineStr">
        <is>
          <t>Base</t>
        </is>
      </c>
      <c r="C2294" s="59" t="inlineStr">
        <is>
          <t>Sphere</t>
        </is>
      </c>
      <c r="D2294" s="62" t="inlineStr">
        <is>
          <t>Headlight</t>
        </is>
      </c>
      <c r="E2294" s="52" t="inlineStr">
        <is>
          <t>BASE-899</t>
        </is>
      </c>
      <c r="F2294" s="52" t="n">
        <v>3</v>
      </c>
      <c r="G2294" s="54" t="n">
        <v>0.219999999</v>
      </c>
      <c r="H2294" s="54" t="n">
        <v>0.219999999</v>
      </c>
      <c r="I2294" s="54" t="n">
        <v>0.100000001</v>
      </c>
      <c r="J2294" s="54" t="n">
        <v>0</v>
      </c>
      <c r="K2294" s="54" t="n">
        <v>0</v>
      </c>
      <c r="L2294" s="54" t="n">
        <v>0</v>
      </c>
      <c r="M2294" s="54" t="n">
        <v>-0.699999988</v>
      </c>
      <c r="N2294" s="54" t="n">
        <v>1.54999995</v>
      </c>
      <c r="O2294" s="54" t="n">
        <v>3.72000003</v>
      </c>
      <c r="P2294" s="52" t="inlineStr">
        <is>
          <t>Gouraud</t>
        </is>
      </c>
      <c r="Q2294" s="52" t="inlineStr">
        <is>
          <t>Glass</t>
        </is>
      </c>
      <c r="R2294" s="54" t="n">
        <v>0.1</v>
      </c>
      <c r="S2294" s="54" t="n">
        <v>0</v>
      </c>
      <c r="T2294" s="54" t="n">
        <v>0.2</v>
      </c>
      <c r="U2294" s="54" t="n">
        <v>0</v>
      </c>
      <c r="V2294" s="52" t="inlineStr">
        <is>
          <t>No</t>
        </is>
      </c>
      <c r="W2294" s="52" t="inlineStr">
        <is>
          <t>No</t>
        </is>
      </c>
      <c r="X2294" s="52" t="inlineStr">
        <is>
          <t>-</t>
        </is>
      </c>
      <c r="Y2294" s="52" t="inlineStr">
        <is>
          <t>Headlamp (off)</t>
        </is>
      </c>
    </row>
    <row r="2295" outlineLevel="1">
      <c r="A2295" s="52" t="inlineStr">
        <is>
          <t>BASE-918</t>
        </is>
      </c>
      <c r="B2295" s="52" t="inlineStr">
        <is>
          <t>Base</t>
        </is>
      </c>
      <c r="C2295" s="59" t="inlineStr">
        <is>
          <t>Sphere</t>
        </is>
      </c>
      <c r="D2295" s="62" t="inlineStr">
        <is>
          <t>Headlight</t>
        </is>
      </c>
      <c r="E2295" s="52" t="inlineStr">
        <is>
          <t>BASE-899</t>
        </is>
      </c>
      <c r="F2295" s="52" t="n">
        <v>3</v>
      </c>
      <c r="G2295" s="54" t="n">
        <v>0.219999999</v>
      </c>
      <c r="H2295" s="54" t="n">
        <v>0.219999999</v>
      </c>
      <c r="I2295" s="54" t="n">
        <v>0.100000001</v>
      </c>
      <c r="J2295" s="54" t="n">
        <v>0</v>
      </c>
      <c r="K2295" s="54" t="n">
        <v>0</v>
      </c>
      <c r="L2295" s="54" t="n">
        <v>0</v>
      </c>
      <c r="M2295" s="54" t="n">
        <v>0.699999988</v>
      </c>
      <c r="N2295" s="54" t="n">
        <v>1.54999995</v>
      </c>
      <c r="O2295" s="54" t="n">
        <v>3.72000003</v>
      </c>
      <c r="P2295" s="52" t="inlineStr">
        <is>
          <t>Gouraud</t>
        </is>
      </c>
      <c r="Q2295" s="52" t="inlineStr">
        <is>
          <t>Glass</t>
        </is>
      </c>
      <c r="R2295" s="54" t="n">
        <v>0.1</v>
      </c>
      <c r="S2295" s="54" t="n">
        <v>0</v>
      </c>
      <c r="T2295" s="54" t="n">
        <v>0.2</v>
      </c>
      <c r="U2295" s="54" t="n">
        <v>0</v>
      </c>
      <c r="V2295" s="52" t="inlineStr">
        <is>
          <t>No</t>
        </is>
      </c>
      <c r="W2295" s="52" t="inlineStr">
        <is>
          <t>No</t>
        </is>
      </c>
      <c r="X2295" s="52" t="inlineStr">
        <is>
          <t>-</t>
        </is>
      </c>
      <c r="Y2295" s="52" t="inlineStr">
        <is>
          <t>Headlamp (off)</t>
        </is>
      </c>
    </row>
    <row r="2296" outlineLevel="1">
      <c r="A2296" s="52" t="inlineStr">
        <is>
          <t>BASE-919</t>
        </is>
      </c>
      <c r="B2296" s="52" t="inlineStr">
        <is>
          <t>Base</t>
        </is>
      </c>
      <c r="C2296" s="53" t="inlineStr">
        <is>
          <t>Group</t>
        </is>
      </c>
      <c r="D2296" s="60" t="inlineStr">
        <is>
          <t>Cargo truck</t>
        </is>
      </c>
      <c r="E2296" s="52" t="inlineStr">
        <is>
          <t>BASE-874</t>
        </is>
      </c>
      <c r="F2296" s="52" t="n">
        <v>2</v>
      </c>
      <c r="G2296" s="54" t="n">
        <v>1</v>
      </c>
      <c r="H2296" s="54" t="n">
        <v>1</v>
      </c>
      <c r="I2296" s="54" t="n">
        <v>1</v>
      </c>
      <c r="J2296" s="54" t="n">
        <v>0</v>
      </c>
      <c r="K2296" s="54" t="n">
        <v>225</v>
      </c>
      <c r="L2296" s="54" t="n">
        <v>0</v>
      </c>
      <c r="M2296" s="54" t="n">
        <v>7.28319931</v>
      </c>
      <c r="N2296" s="54" t="n">
        <v>0</v>
      </c>
      <c r="O2296" s="54" t="n">
        <v>-5.30330086</v>
      </c>
      <c r="P2296" s="52" t="inlineStr">
        <is>
          <t>-</t>
        </is>
      </c>
      <c r="Q2296" s="52" t="inlineStr">
        <is>
          <t>Plain</t>
        </is>
      </c>
      <c r="R2296" s="54" t="n">
        <v>0.5</v>
      </c>
      <c r="S2296" s="54" t="n">
        <v>0</v>
      </c>
      <c r="T2296" s="54" t="n">
        <v>0.2</v>
      </c>
      <c r="U2296" s="54" t="n">
        <v>0</v>
      </c>
      <c r="V2296" s="52" t="inlineStr">
        <is>
          <t>No</t>
        </is>
      </c>
      <c r="W2296" s="52" t="inlineStr">
        <is>
          <t>Yes</t>
        </is>
      </c>
      <c r="X2296" s="52" t="inlineStr">
        <is>
          <t>-</t>
        </is>
      </c>
      <c r="Y2296" s="52" t="inlineStr">
        <is>
          <t>6x6 tactical truck, parked (local +Z = front)</t>
        </is>
      </c>
    </row>
    <row r="2297" outlineLevel="1">
      <c r="A2297" s="52" t="inlineStr">
        <is>
          <t>BASE-920</t>
        </is>
      </c>
      <c r="B2297" s="52" t="inlineStr">
        <is>
          <t>Base</t>
        </is>
      </c>
      <c r="C2297" s="63" t="inlineStr">
        <is>
          <t>Cube</t>
        </is>
      </c>
      <c r="D2297" s="62" t="inlineStr">
        <is>
          <t>Chassis</t>
        </is>
      </c>
      <c r="E2297" s="52" t="inlineStr">
        <is>
          <t>BASE-919</t>
        </is>
      </c>
      <c r="F2297" s="52" t="n">
        <v>3</v>
      </c>
      <c r="G2297" s="54" t="n">
        <v>1</v>
      </c>
      <c r="H2297" s="54" t="n">
        <v>0.300000012</v>
      </c>
      <c r="I2297" s="54" t="n">
        <v>7</v>
      </c>
      <c r="J2297" s="54" t="n">
        <v>0</v>
      </c>
      <c r="K2297" s="54" t="n">
        <v>0</v>
      </c>
      <c r="L2297" s="54" t="n">
        <v>0</v>
      </c>
      <c r="M2297" s="54" t="n">
        <v>0</v>
      </c>
      <c r="N2297" s="54" t="n">
        <v>0.75</v>
      </c>
      <c r="O2297" s="54" t="n">
        <v>-0.300000012</v>
      </c>
      <c r="P2297" s="52" t="inlineStr">
        <is>
          <t>Gouraud</t>
        </is>
      </c>
      <c r="Q2297" s="52" t="inlineStr">
        <is>
          <t>Paint</t>
        </is>
      </c>
      <c r="R2297" s="54" t="n">
        <v>0.45</v>
      </c>
      <c r="S2297" s="54" t="n">
        <v>0.6</v>
      </c>
      <c r="T2297" s="54" t="n">
        <v>0.24</v>
      </c>
      <c r="U2297" s="54" t="n">
        <v>0</v>
      </c>
      <c r="V2297" s="52" t="inlineStr">
        <is>
          <t>No</t>
        </is>
      </c>
      <c r="W2297" s="52" t="inlineStr">
        <is>
          <t>Yes</t>
        </is>
      </c>
      <c r="X2297" s="52" t="inlineStr">
        <is>
          <t>-</t>
        </is>
      </c>
      <c r="Y2297" s="52" t="inlineStr">
        <is>
          <t>Ladder frame</t>
        </is>
      </c>
    </row>
    <row r="2298" outlineLevel="1">
      <c r="A2298" s="52" t="inlineStr">
        <is>
          <t>BASE-921</t>
        </is>
      </c>
      <c r="B2298" s="52" t="inlineStr">
        <is>
          <t>Base</t>
        </is>
      </c>
      <c r="C2298" s="63" t="inlineStr">
        <is>
          <t>Cube</t>
        </is>
      </c>
      <c r="D2298" s="62" t="inlineStr">
        <is>
          <t>Hood</t>
        </is>
      </c>
      <c r="E2298" s="52" t="inlineStr">
        <is>
          <t>BASE-919</t>
        </is>
      </c>
      <c r="F2298" s="52" t="n">
        <v>3</v>
      </c>
      <c r="G2298" s="54" t="n">
        <v>2</v>
      </c>
      <c r="H2298" s="54" t="n">
        <v>0.949999988</v>
      </c>
      <c r="I2298" s="54" t="n">
        <v>1.60000002</v>
      </c>
      <c r="J2298" s="54" t="n">
        <v>0</v>
      </c>
      <c r="K2298" s="54" t="n">
        <v>0</v>
      </c>
      <c r="L2298" s="54" t="n">
        <v>0</v>
      </c>
      <c r="M2298" s="54" t="n">
        <v>0</v>
      </c>
      <c r="N2298" s="54" t="n">
        <v>1.45000005</v>
      </c>
      <c r="O2298" s="54" t="n">
        <v>2.9000001</v>
      </c>
      <c r="P2298" s="52" t="inlineStr">
        <is>
          <t>Gouraud</t>
        </is>
      </c>
      <c r="Q2298" s="52" t="inlineStr">
        <is>
          <t>Paint</t>
        </is>
      </c>
      <c r="R2298" s="54" t="n">
        <v>0.6</v>
      </c>
      <c r="S2298" s="54" t="n">
        <v>0.2</v>
      </c>
      <c r="T2298" s="54" t="n">
        <v>0.35</v>
      </c>
      <c r="U2298" s="54" t="n">
        <v>0</v>
      </c>
      <c r="V2298" s="52" t="inlineStr">
        <is>
          <t>No</t>
        </is>
      </c>
      <c r="W2298" s="52" t="inlineStr">
        <is>
          <t>Yes</t>
        </is>
      </c>
      <c r="X2298" s="52" t="inlineStr">
        <is>
          <t>-</t>
        </is>
      </c>
      <c r="Y2298" s="52" t="inlineStr">
        <is>
          <t>Engine hood</t>
        </is>
      </c>
    </row>
    <row r="2299" outlineLevel="1">
      <c r="A2299" s="52" t="inlineStr">
        <is>
          <t>BASE-922</t>
        </is>
      </c>
      <c r="B2299" s="52" t="inlineStr">
        <is>
          <t>Base</t>
        </is>
      </c>
      <c r="C2299" s="63" t="inlineStr">
        <is>
          <t>Cube</t>
        </is>
      </c>
      <c r="D2299" s="62" t="inlineStr">
        <is>
          <t>Cab</t>
        </is>
      </c>
      <c r="E2299" s="52" t="inlineStr">
        <is>
          <t>BASE-919</t>
        </is>
      </c>
      <c r="F2299" s="52" t="n">
        <v>3</v>
      </c>
      <c r="G2299" s="54" t="n">
        <v>2.3499999</v>
      </c>
      <c r="H2299" s="54" t="n">
        <v>1.54999995</v>
      </c>
      <c r="I2299" s="54" t="n">
        <v>1.5</v>
      </c>
      <c r="J2299" s="54" t="n">
        <v>0</v>
      </c>
      <c r="K2299" s="54" t="n">
        <v>0</v>
      </c>
      <c r="L2299" s="54" t="n">
        <v>0</v>
      </c>
      <c r="M2299" s="54" t="n">
        <v>0</v>
      </c>
      <c r="N2299" s="54" t="n">
        <v>1.85000002</v>
      </c>
      <c r="O2299" s="54" t="n">
        <v>1.35000002</v>
      </c>
      <c r="P2299" s="52" t="inlineStr">
        <is>
          <t>Gouraud</t>
        </is>
      </c>
      <c r="Q2299" s="52" t="inlineStr">
        <is>
          <t>Paint</t>
        </is>
      </c>
      <c r="R2299" s="54" t="n">
        <v>0.6</v>
      </c>
      <c r="S2299" s="54" t="n">
        <v>0.2</v>
      </c>
      <c r="T2299" s="54" t="n">
        <v>0.35</v>
      </c>
      <c r="U2299" s="54" t="n">
        <v>0</v>
      </c>
      <c r="V2299" s="52" t="inlineStr">
        <is>
          <t>No</t>
        </is>
      </c>
      <c r="W2299" s="52" t="inlineStr">
        <is>
          <t>Yes</t>
        </is>
      </c>
      <c r="X2299" s="52" t="inlineStr">
        <is>
          <t>-</t>
        </is>
      </c>
      <c r="Y2299" s="52" t="inlineStr">
        <is>
          <t>Crew cab</t>
        </is>
      </c>
    </row>
    <row r="2300" outlineLevel="1">
      <c r="A2300" s="52" t="inlineStr">
        <is>
          <t>BASE-923</t>
        </is>
      </c>
      <c r="B2300" s="52" t="inlineStr">
        <is>
          <t>Base</t>
        </is>
      </c>
      <c r="C2300" s="63" t="inlineStr">
        <is>
          <t>Cube</t>
        </is>
      </c>
      <c r="D2300" s="62" t="inlineStr">
        <is>
          <t>Windscreen</t>
        </is>
      </c>
      <c r="E2300" s="52" t="inlineStr">
        <is>
          <t>BASE-919</t>
        </is>
      </c>
      <c r="F2300" s="52" t="n">
        <v>3</v>
      </c>
      <c r="G2300" s="54" t="n">
        <v>2</v>
      </c>
      <c r="H2300" s="54" t="n">
        <v>0.699999988</v>
      </c>
      <c r="I2300" s="54" t="n">
        <v>0.0399999991</v>
      </c>
      <c r="J2300" s="54" t="n">
        <v>0</v>
      </c>
      <c r="K2300" s="54" t="n">
        <v>0</v>
      </c>
      <c r="L2300" s="54" t="n">
        <v>0</v>
      </c>
      <c r="M2300" s="54" t="n">
        <v>0</v>
      </c>
      <c r="N2300" s="54" t="n">
        <v>2.0999999</v>
      </c>
      <c r="O2300" s="54" t="n">
        <v>2.11999989</v>
      </c>
      <c r="P2300" s="52" t="inlineStr">
        <is>
          <t>Gouraud</t>
        </is>
      </c>
      <c r="Q2300" s="52" t="inlineStr">
        <is>
          <t>Glass</t>
        </is>
      </c>
      <c r="R2300" s="54" t="n">
        <v>0.1</v>
      </c>
      <c r="S2300" s="54" t="n">
        <v>0</v>
      </c>
      <c r="T2300" s="54" t="n">
        <v>0.2</v>
      </c>
      <c r="U2300" s="54" t="n">
        <v>0</v>
      </c>
      <c r="V2300" s="52" t="inlineStr">
        <is>
          <t>No</t>
        </is>
      </c>
      <c r="W2300" s="52" t="inlineStr">
        <is>
          <t>Yes</t>
        </is>
      </c>
      <c r="X2300" s="52" t="inlineStr">
        <is>
          <t>-</t>
        </is>
      </c>
      <c r="Y2300" s="52" t="inlineStr">
        <is>
          <t>Windscreen</t>
        </is>
      </c>
    </row>
    <row r="2301" outlineLevel="1">
      <c r="A2301" s="52" t="inlineStr">
        <is>
          <t>BASE-924</t>
        </is>
      </c>
      <c r="B2301" s="52" t="inlineStr">
        <is>
          <t>Base</t>
        </is>
      </c>
      <c r="C2301" s="63" t="inlineStr">
        <is>
          <t>Cube</t>
        </is>
      </c>
      <c r="D2301" s="62" t="inlineStr">
        <is>
          <t>Bumper</t>
        </is>
      </c>
      <c r="E2301" s="52" t="inlineStr">
        <is>
          <t>BASE-919</t>
        </is>
      </c>
      <c r="F2301" s="52" t="n">
        <v>3</v>
      </c>
      <c r="G2301" s="54" t="n">
        <v>2.29999995</v>
      </c>
      <c r="H2301" s="54" t="n">
        <v>0.25</v>
      </c>
      <c r="I2301" s="54" t="n">
        <v>0.300000012</v>
      </c>
      <c r="J2301" s="54" t="n">
        <v>0</v>
      </c>
      <c r="K2301" s="54" t="n">
        <v>0</v>
      </c>
      <c r="L2301" s="54" t="n">
        <v>0</v>
      </c>
      <c r="M2301" s="54" t="n">
        <v>0</v>
      </c>
      <c r="N2301" s="54" t="n">
        <v>0.850000024</v>
      </c>
      <c r="O2301" s="54" t="n">
        <v>3.79999995</v>
      </c>
      <c r="P2301" s="52" t="inlineStr">
        <is>
          <t>Gouraud</t>
        </is>
      </c>
      <c r="Q2301" s="52" t="inlineStr">
        <is>
          <t>Paint</t>
        </is>
      </c>
      <c r="R2301" s="54" t="n">
        <v>0.45</v>
      </c>
      <c r="S2301" s="54" t="n">
        <v>0.6</v>
      </c>
      <c r="T2301" s="54" t="n">
        <v>0.24</v>
      </c>
      <c r="U2301" s="54" t="n">
        <v>0</v>
      </c>
      <c r="V2301" s="52" t="inlineStr">
        <is>
          <t>No</t>
        </is>
      </c>
      <c r="W2301" s="52" t="inlineStr">
        <is>
          <t>Yes</t>
        </is>
      </c>
      <c r="X2301" s="52" t="inlineStr">
        <is>
          <t>-</t>
        </is>
      </c>
      <c r="Y2301" s="52" t="inlineStr">
        <is>
          <t>Front bumper</t>
        </is>
      </c>
    </row>
    <row r="2302" outlineLevel="1">
      <c r="A2302" s="52" t="inlineStr">
        <is>
          <t>BASE-925</t>
        </is>
      </c>
      <c r="B2302" s="52" t="inlineStr">
        <is>
          <t>Base</t>
        </is>
      </c>
      <c r="C2302" s="63" t="inlineStr">
        <is>
          <t>Cube</t>
        </is>
      </c>
      <c r="D2302" s="62" t="inlineStr">
        <is>
          <t>Cargo bed</t>
        </is>
      </c>
      <c r="E2302" s="52" t="inlineStr">
        <is>
          <t>BASE-919</t>
        </is>
      </c>
      <c r="F2302" s="52" t="n">
        <v>3</v>
      </c>
      <c r="G2302" s="54" t="n">
        <v>2.4000001</v>
      </c>
      <c r="H2302" s="54" t="n">
        <v>0.200000003</v>
      </c>
      <c r="I2302" s="54" t="n">
        <v>4.19999981</v>
      </c>
      <c r="J2302" s="54" t="n">
        <v>0</v>
      </c>
      <c r="K2302" s="54" t="n">
        <v>0</v>
      </c>
      <c r="L2302" s="54" t="n">
        <v>0</v>
      </c>
      <c r="M2302" s="54" t="n">
        <v>0</v>
      </c>
      <c r="N2302" s="54" t="n">
        <v>1.25</v>
      </c>
      <c r="O2302" s="54" t="n">
        <v>-1.64999998</v>
      </c>
      <c r="P2302" s="52" t="inlineStr">
        <is>
          <t>Gouraud</t>
        </is>
      </c>
      <c r="Q2302" s="52" t="inlineStr">
        <is>
          <t>Wood</t>
        </is>
      </c>
      <c r="R2302" s="54" t="n">
        <v>0.75</v>
      </c>
      <c r="S2302" s="54" t="n">
        <v>0</v>
      </c>
      <c r="T2302" s="54" t="n">
        <v>0.28</v>
      </c>
      <c r="U2302" s="54" t="n">
        <v>0</v>
      </c>
      <c r="V2302" s="52" t="inlineStr">
        <is>
          <t>No</t>
        </is>
      </c>
      <c r="W2302" s="52" t="inlineStr">
        <is>
          <t>Yes</t>
        </is>
      </c>
      <c r="X2302" s="52" t="inlineStr">
        <is>
          <t>-</t>
        </is>
      </c>
      <c r="Y2302" s="52" t="inlineStr">
        <is>
          <t>Wooden load bed</t>
        </is>
      </c>
    </row>
    <row r="2303" outlineLevel="1">
      <c r="A2303" s="52" t="inlineStr">
        <is>
          <t>BASE-926</t>
        </is>
      </c>
      <c r="B2303" s="52" t="inlineStr">
        <is>
          <t>Base</t>
        </is>
      </c>
      <c r="C2303" s="63" t="inlineStr">
        <is>
          <t>Cube</t>
        </is>
      </c>
      <c r="D2303" s="62" t="inlineStr">
        <is>
          <t>Bed side</t>
        </is>
      </c>
      <c r="E2303" s="52" t="inlineStr">
        <is>
          <t>BASE-919</t>
        </is>
      </c>
      <c r="F2303" s="52" t="n">
        <v>3</v>
      </c>
      <c r="G2303" s="54" t="n">
        <v>0.07999999820000001</v>
      </c>
      <c r="H2303" s="54" t="n">
        <v>0.550000012</v>
      </c>
      <c r="I2303" s="54" t="n">
        <v>4.19999981</v>
      </c>
      <c r="J2303" s="54" t="n">
        <v>0</v>
      </c>
      <c r="K2303" s="54" t="n">
        <v>0</v>
      </c>
      <c r="L2303" s="54" t="n">
        <v>0</v>
      </c>
      <c r="M2303" s="54" t="n">
        <v>-1.20000005</v>
      </c>
      <c r="N2303" s="54" t="n">
        <v>1.60000002</v>
      </c>
      <c r="O2303" s="54" t="n">
        <v>-1.64999998</v>
      </c>
      <c r="P2303" s="52" t="inlineStr">
        <is>
          <t>Gouraud</t>
        </is>
      </c>
      <c r="Q2303" s="52" t="inlineStr">
        <is>
          <t>Paint</t>
        </is>
      </c>
      <c r="R2303" s="54" t="n">
        <v>0.6</v>
      </c>
      <c r="S2303" s="54" t="n">
        <v>0.2</v>
      </c>
      <c r="T2303" s="54" t="n">
        <v>0.35</v>
      </c>
      <c r="U2303" s="54" t="n">
        <v>0</v>
      </c>
      <c r="V2303" s="52" t="inlineStr">
        <is>
          <t>No</t>
        </is>
      </c>
      <c r="W2303" s="52" t="inlineStr">
        <is>
          <t>Yes</t>
        </is>
      </c>
      <c r="X2303" s="52" t="inlineStr">
        <is>
          <t>-</t>
        </is>
      </c>
      <c r="Y2303" s="52" t="inlineStr">
        <is>
          <t>Drop side</t>
        </is>
      </c>
    </row>
    <row r="2304" outlineLevel="1">
      <c r="A2304" s="52" t="inlineStr">
        <is>
          <t>BASE-927</t>
        </is>
      </c>
      <c r="B2304" s="52" t="inlineStr">
        <is>
          <t>Base</t>
        </is>
      </c>
      <c r="C2304" s="63" t="inlineStr">
        <is>
          <t>Cube</t>
        </is>
      </c>
      <c r="D2304" s="62" t="inlineStr">
        <is>
          <t>Bed side</t>
        </is>
      </c>
      <c r="E2304" s="52" t="inlineStr">
        <is>
          <t>BASE-919</t>
        </is>
      </c>
      <c r="F2304" s="52" t="n">
        <v>3</v>
      </c>
      <c r="G2304" s="54" t="n">
        <v>0.07999999820000001</v>
      </c>
      <c r="H2304" s="54" t="n">
        <v>0.550000012</v>
      </c>
      <c r="I2304" s="54" t="n">
        <v>4.19999981</v>
      </c>
      <c r="J2304" s="54" t="n">
        <v>0</v>
      </c>
      <c r="K2304" s="54" t="n">
        <v>0</v>
      </c>
      <c r="L2304" s="54" t="n">
        <v>0</v>
      </c>
      <c r="M2304" s="54" t="n">
        <v>1.20000005</v>
      </c>
      <c r="N2304" s="54" t="n">
        <v>1.60000002</v>
      </c>
      <c r="O2304" s="54" t="n">
        <v>-1.64999998</v>
      </c>
      <c r="P2304" s="52" t="inlineStr">
        <is>
          <t>Gouraud</t>
        </is>
      </c>
      <c r="Q2304" s="52" t="inlineStr">
        <is>
          <t>Paint</t>
        </is>
      </c>
      <c r="R2304" s="54" t="n">
        <v>0.6</v>
      </c>
      <c r="S2304" s="54" t="n">
        <v>0.2</v>
      </c>
      <c r="T2304" s="54" t="n">
        <v>0.35</v>
      </c>
      <c r="U2304" s="54" t="n">
        <v>0</v>
      </c>
      <c r="V2304" s="52" t="inlineStr">
        <is>
          <t>No</t>
        </is>
      </c>
      <c r="W2304" s="52" t="inlineStr">
        <is>
          <t>Yes</t>
        </is>
      </c>
      <c r="X2304" s="52" t="inlineStr">
        <is>
          <t>-</t>
        </is>
      </c>
      <c r="Y2304" s="52" t="inlineStr">
        <is>
          <t>Drop side</t>
        </is>
      </c>
    </row>
    <row r="2305" outlineLevel="1">
      <c r="A2305" s="52" t="inlineStr">
        <is>
          <t>BASE-928</t>
        </is>
      </c>
      <c r="B2305" s="52" t="inlineStr">
        <is>
          <t>Base</t>
        </is>
      </c>
      <c r="C2305" s="58" t="inlineStr">
        <is>
          <t>Cylinder</t>
        </is>
      </c>
      <c r="D2305" s="62" t="inlineStr">
        <is>
          <t>Canvas cover</t>
        </is>
      </c>
      <c r="E2305" s="52" t="inlineStr">
        <is>
          <t>BASE-919</t>
        </is>
      </c>
      <c r="F2305" s="52" t="n">
        <v>3</v>
      </c>
      <c r="G2305" s="54" t="n">
        <v>2.29999995</v>
      </c>
      <c r="H2305" s="54" t="n">
        <v>1.89999998</v>
      </c>
      <c r="I2305" s="54" t="n">
        <v>4</v>
      </c>
      <c r="J2305" s="54" t="n">
        <v>0</v>
      </c>
      <c r="K2305" s="54" t="n">
        <v>0</v>
      </c>
      <c r="L2305" s="54" t="n">
        <v>0</v>
      </c>
      <c r="M2305" s="54" t="n">
        <v>0</v>
      </c>
      <c r="N2305" s="54" t="n">
        <v>1.95000005</v>
      </c>
      <c r="O2305" s="54" t="n">
        <v>-1.64999998</v>
      </c>
      <c r="P2305" s="52" t="inlineStr">
        <is>
          <t>Gouraud</t>
        </is>
      </c>
      <c r="Q2305" s="52" t="inlineStr">
        <is>
          <t>Plain</t>
        </is>
      </c>
      <c r="R2305" s="54" t="n">
        <v>0.9</v>
      </c>
      <c r="S2305" s="54" t="n">
        <v>0</v>
      </c>
      <c r="T2305" s="54" t="n">
        <v>0.28</v>
      </c>
      <c r="U2305" s="54" t="n">
        <v>0</v>
      </c>
      <c r="V2305" s="52" t="inlineStr">
        <is>
          <t>No</t>
        </is>
      </c>
      <c r="W2305" s="52" t="inlineStr">
        <is>
          <t>Yes</t>
        </is>
      </c>
      <c r="X2305" s="52" t="inlineStr">
        <is>
          <t>-</t>
        </is>
      </c>
      <c r="Y2305" s="52" t="inlineStr">
        <is>
          <t>Canvas tilt: half-buried cylinder over the bed</t>
        </is>
      </c>
    </row>
    <row r="2306" outlineLevel="1">
      <c r="A2306" s="52" t="inlineStr">
        <is>
          <t>BASE-929</t>
        </is>
      </c>
      <c r="B2306" s="52" t="inlineStr">
        <is>
          <t>Base</t>
        </is>
      </c>
      <c r="C2306" s="58" t="inlineStr">
        <is>
          <t>Cylinder</t>
        </is>
      </c>
      <c r="D2306" s="62" t="inlineStr">
        <is>
          <t>Wheel</t>
        </is>
      </c>
      <c r="E2306" s="52" t="inlineStr">
        <is>
          <t>BASE-919</t>
        </is>
      </c>
      <c r="F2306" s="52" t="n">
        <v>3</v>
      </c>
      <c r="G2306" s="54" t="n">
        <v>1.04999995</v>
      </c>
      <c r="H2306" s="54" t="n">
        <v>1.04999995</v>
      </c>
      <c r="I2306" s="54" t="n">
        <v>0.400000006</v>
      </c>
      <c r="J2306" s="54" t="n">
        <v>0</v>
      </c>
      <c r="K2306" s="54" t="n">
        <v>90</v>
      </c>
      <c r="L2306" s="54" t="n">
        <v>0</v>
      </c>
      <c r="M2306" s="54" t="n">
        <v>-1.10000002</v>
      </c>
      <c r="N2306" s="54" t="n">
        <v>0.529999971</v>
      </c>
      <c r="O2306" s="54" t="n">
        <v>2.75</v>
      </c>
      <c r="P2306" s="52" t="inlineStr">
        <is>
          <t>Gouraud</t>
        </is>
      </c>
      <c r="Q2306" s="52" t="inlineStr">
        <is>
          <t>Rubber</t>
        </is>
      </c>
      <c r="R2306" s="54" t="n">
        <v>0.85</v>
      </c>
      <c r="S2306" s="54" t="n">
        <v>0</v>
      </c>
      <c r="T2306" s="54" t="n">
        <v>0.3</v>
      </c>
      <c r="U2306" s="54" t="n">
        <v>0</v>
      </c>
      <c r="V2306" s="52" t="inlineStr">
        <is>
          <t>No</t>
        </is>
      </c>
      <c r="W2306" s="52" t="inlineStr">
        <is>
          <t>Yes</t>
        </is>
      </c>
      <c r="X2306" s="52" t="inlineStr">
        <is>
          <t>-</t>
        </is>
      </c>
      <c r="Y2306" s="52" t="inlineStr">
        <is>
          <t>Tyre</t>
        </is>
      </c>
    </row>
    <row r="2307" outlineLevel="1">
      <c r="A2307" s="52" t="inlineStr">
        <is>
          <t>BASE-930</t>
        </is>
      </c>
      <c r="B2307" s="52" t="inlineStr">
        <is>
          <t>Base</t>
        </is>
      </c>
      <c r="C2307" s="58" t="inlineStr">
        <is>
          <t>Cylinder</t>
        </is>
      </c>
      <c r="D2307" s="62" t="inlineStr">
        <is>
          <t>Wheel</t>
        </is>
      </c>
      <c r="E2307" s="52" t="inlineStr">
        <is>
          <t>BASE-919</t>
        </is>
      </c>
      <c r="F2307" s="52" t="n">
        <v>3</v>
      </c>
      <c r="G2307" s="54" t="n">
        <v>1.04999995</v>
      </c>
      <c r="H2307" s="54" t="n">
        <v>1.04999995</v>
      </c>
      <c r="I2307" s="54" t="n">
        <v>0.400000006</v>
      </c>
      <c r="J2307" s="54" t="n">
        <v>0</v>
      </c>
      <c r="K2307" s="54" t="n">
        <v>90</v>
      </c>
      <c r="L2307" s="54" t="n">
        <v>0</v>
      </c>
      <c r="M2307" s="54" t="n">
        <v>1.10000002</v>
      </c>
      <c r="N2307" s="54" t="n">
        <v>0.529999971</v>
      </c>
      <c r="O2307" s="54" t="n">
        <v>2.75</v>
      </c>
      <c r="P2307" s="52" t="inlineStr">
        <is>
          <t>Gouraud</t>
        </is>
      </c>
      <c r="Q2307" s="52" t="inlineStr">
        <is>
          <t>Rubber</t>
        </is>
      </c>
      <c r="R2307" s="54" t="n">
        <v>0.85</v>
      </c>
      <c r="S2307" s="54" t="n">
        <v>0</v>
      </c>
      <c r="T2307" s="54" t="n">
        <v>0.3</v>
      </c>
      <c r="U2307" s="54" t="n">
        <v>0</v>
      </c>
      <c r="V2307" s="52" t="inlineStr">
        <is>
          <t>No</t>
        </is>
      </c>
      <c r="W2307" s="52" t="inlineStr">
        <is>
          <t>Yes</t>
        </is>
      </c>
      <c r="X2307" s="52" t="inlineStr">
        <is>
          <t>-</t>
        </is>
      </c>
      <c r="Y2307" s="52" t="inlineStr">
        <is>
          <t>Tyre</t>
        </is>
      </c>
    </row>
    <row r="2308" outlineLevel="1">
      <c r="A2308" s="52" t="inlineStr">
        <is>
          <t>BASE-931</t>
        </is>
      </c>
      <c r="B2308" s="52" t="inlineStr">
        <is>
          <t>Base</t>
        </is>
      </c>
      <c r="C2308" s="58" t="inlineStr">
        <is>
          <t>Cylinder</t>
        </is>
      </c>
      <c r="D2308" s="62" t="inlineStr">
        <is>
          <t>Wheel</t>
        </is>
      </c>
      <c r="E2308" s="52" t="inlineStr">
        <is>
          <t>BASE-919</t>
        </is>
      </c>
      <c r="F2308" s="52" t="n">
        <v>3</v>
      </c>
      <c r="G2308" s="54" t="n">
        <v>1.04999995</v>
      </c>
      <c r="H2308" s="54" t="n">
        <v>1.04999995</v>
      </c>
      <c r="I2308" s="54" t="n">
        <v>0.400000006</v>
      </c>
      <c r="J2308" s="54" t="n">
        <v>0</v>
      </c>
      <c r="K2308" s="54" t="n">
        <v>90</v>
      </c>
      <c r="L2308" s="54" t="n">
        <v>0</v>
      </c>
      <c r="M2308" s="54" t="n">
        <v>-1.10000002</v>
      </c>
      <c r="N2308" s="54" t="n">
        <v>0.529999971</v>
      </c>
      <c r="O2308" s="54" t="n">
        <v>-1.20000005</v>
      </c>
      <c r="P2308" s="52" t="inlineStr">
        <is>
          <t>Gouraud</t>
        </is>
      </c>
      <c r="Q2308" s="52" t="inlineStr">
        <is>
          <t>Rubber</t>
        </is>
      </c>
      <c r="R2308" s="54" t="n">
        <v>0.85</v>
      </c>
      <c r="S2308" s="54" t="n">
        <v>0</v>
      </c>
      <c r="T2308" s="54" t="n">
        <v>0.3</v>
      </c>
      <c r="U2308" s="54" t="n">
        <v>0</v>
      </c>
      <c r="V2308" s="52" t="inlineStr">
        <is>
          <t>No</t>
        </is>
      </c>
      <c r="W2308" s="52" t="inlineStr">
        <is>
          <t>Yes</t>
        </is>
      </c>
      <c r="X2308" s="52" t="inlineStr">
        <is>
          <t>-</t>
        </is>
      </c>
      <c r="Y2308" s="52" t="inlineStr">
        <is>
          <t>Tyre</t>
        </is>
      </c>
    </row>
    <row r="2309" outlineLevel="1">
      <c r="A2309" s="52" t="inlineStr">
        <is>
          <t>BASE-932</t>
        </is>
      </c>
      <c r="B2309" s="52" t="inlineStr">
        <is>
          <t>Base</t>
        </is>
      </c>
      <c r="C2309" s="58" t="inlineStr">
        <is>
          <t>Cylinder</t>
        </is>
      </c>
      <c r="D2309" s="62" t="inlineStr">
        <is>
          <t>Wheel</t>
        </is>
      </c>
      <c r="E2309" s="52" t="inlineStr">
        <is>
          <t>BASE-919</t>
        </is>
      </c>
      <c r="F2309" s="52" t="n">
        <v>3</v>
      </c>
      <c r="G2309" s="54" t="n">
        <v>1.04999995</v>
      </c>
      <c r="H2309" s="54" t="n">
        <v>1.04999995</v>
      </c>
      <c r="I2309" s="54" t="n">
        <v>0.400000006</v>
      </c>
      <c r="J2309" s="54" t="n">
        <v>0</v>
      </c>
      <c r="K2309" s="54" t="n">
        <v>90</v>
      </c>
      <c r="L2309" s="54" t="n">
        <v>0</v>
      </c>
      <c r="M2309" s="54" t="n">
        <v>-1.10000002</v>
      </c>
      <c r="N2309" s="54" t="n">
        <v>0.529999971</v>
      </c>
      <c r="O2309" s="54" t="n">
        <v>-2.70000005</v>
      </c>
      <c r="P2309" s="52" t="inlineStr">
        <is>
          <t>Gouraud</t>
        </is>
      </c>
      <c r="Q2309" s="52" t="inlineStr">
        <is>
          <t>Rubber</t>
        </is>
      </c>
      <c r="R2309" s="54" t="n">
        <v>0.85</v>
      </c>
      <c r="S2309" s="54" t="n">
        <v>0</v>
      </c>
      <c r="T2309" s="54" t="n">
        <v>0.3</v>
      </c>
      <c r="U2309" s="54" t="n">
        <v>0</v>
      </c>
      <c r="V2309" s="52" t="inlineStr">
        <is>
          <t>No</t>
        </is>
      </c>
      <c r="W2309" s="52" t="inlineStr">
        <is>
          <t>Yes</t>
        </is>
      </c>
      <c r="X2309" s="52" t="inlineStr">
        <is>
          <t>-</t>
        </is>
      </c>
      <c r="Y2309" s="52" t="inlineStr">
        <is>
          <t>Tyre</t>
        </is>
      </c>
    </row>
    <row r="2310" outlineLevel="1">
      <c r="A2310" s="52" t="inlineStr">
        <is>
          <t>BASE-933</t>
        </is>
      </c>
      <c r="B2310" s="52" t="inlineStr">
        <is>
          <t>Base</t>
        </is>
      </c>
      <c r="C2310" s="63" t="inlineStr">
        <is>
          <t>Cube</t>
        </is>
      </c>
      <c r="D2310" s="62" t="inlineStr">
        <is>
          <t>Fender</t>
        </is>
      </c>
      <c r="E2310" s="52" t="inlineStr">
        <is>
          <t>BASE-919</t>
        </is>
      </c>
      <c r="F2310" s="52" t="n">
        <v>3</v>
      </c>
      <c r="G2310" s="54" t="n">
        <v>0.25</v>
      </c>
      <c r="H2310" s="54" t="n">
        <v>0.100000001</v>
      </c>
      <c r="I2310" s="54" t="n">
        <v>1.29999995</v>
      </c>
      <c r="J2310" s="54" t="n">
        <v>0</v>
      </c>
      <c r="K2310" s="54" t="n">
        <v>0</v>
      </c>
      <c r="L2310" s="54" t="n">
        <v>0</v>
      </c>
      <c r="M2310" s="54" t="n">
        <v>-1.10000002</v>
      </c>
      <c r="N2310" s="54" t="n">
        <v>1.12</v>
      </c>
      <c r="O2310" s="54" t="n">
        <v>2.75</v>
      </c>
      <c r="P2310" s="52" t="inlineStr">
        <is>
          <t>Gouraud</t>
        </is>
      </c>
      <c r="Q2310" s="52" t="inlineStr">
        <is>
          <t>Paint</t>
        </is>
      </c>
      <c r="R2310" s="54" t="n">
        <v>0.6</v>
      </c>
      <c r="S2310" s="54" t="n">
        <v>0.2</v>
      </c>
      <c r="T2310" s="54" t="n">
        <v>0.35</v>
      </c>
      <c r="U2310" s="54" t="n">
        <v>0</v>
      </c>
      <c r="V2310" s="52" t="inlineStr">
        <is>
          <t>No</t>
        </is>
      </c>
      <c r="W2310" s="52" t="inlineStr">
        <is>
          <t>Yes</t>
        </is>
      </c>
      <c r="X2310" s="52" t="inlineStr">
        <is>
          <t>-</t>
        </is>
      </c>
      <c r="Y2310" s="52" t="inlineStr">
        <is>
          <t>Front mudguard</t>
        </is>
      </c>
    </row>
    <row r="2311" outlineLevel="1">
      <c r="A2311" s="52" t="inlineStr">
        <is>
          <t>BASE-934</t>
        </is>
      </c>
      <c r="B2311" s="52" t="inlineStr">
        <is>
          <t>Base</t>
        </is>
      </c>
      <c r="C2311" s="58" t="inlineStr">
        <is>
          <t>Cylinder</t>
        </is>
      </c>
      <c r="D2311" s="62" t="inlineStr">
        <is>
          <t>Wheel</t>
        </is>
      </c>
      <c r="E2311" s="52" t="inlineStr">
        <is>
          <t>BASE-919</t>
        </is>
      </c>
      <c r="F2311" s="52" t="n">
        <v>3</v>
      </c>
      <c r="G2311" s="54" t="n">
        <v>1.04999995</v>
      </c>
      <c r="H2311" s="54" t="n">
        <v>1.04999995</v>
      </c>
      <c r="I2311" s="54" t="n">
        <v>0.400000006</v>
      </c>
      <c r="J2311" s="54" t="n">
        <v>0</v>
      </c>
      <c r="K2311" s="54" t="n">
        <v>90</v>
      </c>
      <c r="L2311" s="54" t="n">
        <v>0</v>
      </c>
      <c r="M2311" s="54" t="n">
        <v>1.10000002</v>
      </c>
      <c r="N2311" s="54" t="n">
        <v>0.529999971</v>
      </c>
      <c r="O2311" s="54" t="n">
        <v>-1.20000005</v>
      </c>
      <c r="P2311" s="52" t="inlineStr">
        <is>
          <t>Gouraud</t>
        </is>
      </c>
      <c r="Q2311" s="52" t="inlineStr">
        <is>
          <t>Rubber</t>
        </is>
      </c>
      <c r="R2311" s="54" t="n">
        <v>0.85</v>
      </c>
      <c r="S2311" s="54" t="n">
        <v>0</v>
      </c>
      <c r="T2311" s="54" t="n">
        <v>0.3</v>
      </c>
      <c r="U2311" s="54" t="n">
        <v>0</v>
      </c>
      <c r="V2311" s="52" t="inlineStr">
        <is>
          <t>No</t>
        </is>
      </c>
      <c r="W2311" s="52" t="inlineStr">
        <is>
          <t>Yes</t>
        </is>
      </c>
      <c r="X2311" s="52" t="inlineStr">
        <is>
          <t>-</t>
        </is>
      </c>
      <c r="Y2311" s="52" t="inlineStr">
        <is>
          <t>Tyre</t>
        </is>
      </c>
    </row>
    <row r="2312" outlineLevel="1">
      <c r="A2312" s="52" t="inlineStr">
        <is>
          <t>BASE-935</t>
        </is>
      </c>
      <c r="B2312" s="52" t="inlineStr">
        <is>
          <t>Base</t>
        </is>
      </c>
      <c r="C2312" s="58" t="inlineStr">
        <is>
          <t>Cylinder</t>
        </is>
      </c>
      <c r="D2312" s="62" t="inlineStr">
        <is>
          <t>Wheel</t>
        </is>
      </c>
      <c r="E2312" s="52" t="inlineStr">
        <is>
          <t>BASE-919</t>
        </is>
      </c>
      <c r="F2312" s="52" t="n">
        <v>3</v>
      </c>
      <c r="G2312" s="54" t="n">
        <v>1.04999995</v>
      </c>
      <c r="H2312" s="54" t="n">
        <v>1.04999995</v>
      </c>
      <c r="I2312" s="54" t="n">
        <v>0.400000006</v>
      </c>
      <c r="J2312" s="54" t="n">
        <v>0</v>
      </c>
      <c r="K2312" s="54" t="n">
        <v>90</v>
      </c>
      <c r="L2312" s="54" t="n">
        <v>0</v>
      </c>
      <c r="M2312" s="54" t="n">
        <v>1.10000002</v>
      </c>
      <c r="N2312" s="54" t="n">
        <v>0.529999971</v>
      </c>
      <c r="O2312" s="54" t="n">
        <v>-2.70000005</v>
      </c>
      <c r="P2312" s="52" t="inlineStr">
        <is>
          <t>Gouraud</t>
        </is>
      </c>
      <c r="Q2312" s="52" t="inlineStr">
        <is>
          <t>Rubber</t>
        </is>
      </c>
      <c r="R2312" s="54" t="n">
        <v>0.85</v>
      </c>
      <c r="S2312" s="54" t="n">
        <v>0</v>
      </c>
      <c r="T2312" s="54" t="n">
        <v>0.3</v>
      </c>
      <c r="U2312" s="54" t="n">
        <v>0</v>
      </c>
      <c r="V2312" s="52" t="inlineStr">
        <is>
          <t>No</t>
        </is>
      </c>
      <c r="W2312" s="52" t="inlineStr">
        <is>
          <t>Yes</t>
        </is>
      </c>
      <c r="X2312" s="52" t="inlineStr">
        <is>
          <t>-</t>
        </is>
      </c>
      <c r="Y2312" s="52" t="inlineStr">
        <is>
          <t>Tyre</t>
        </is>
      </c>
    </row>
    <row r="2313" outlineLevel="1">
      <c r="A2313" s="52" t="inlineStr">
        <is>
          <t>BASE-936</t>
        </is>
      </c>
      <c r="B2313" s="52" t="inlineStr">
        <is>
          <t>Base</t>
        </is>
      </c>
      <c r="C2313" s="63" t="inlineStr">
        <is>
          <t>Cube</t>
        </is>
      </c>
      <c r="D2313" s="62" t="inlineStr">
        <is>
          <t>Fender</t>
        </is>
      </c>
      <c r="E2313" s="52" t="inlineStr">
        <is>
          <t>BASE-919</t>
        </is>
      </c>
      <c r="F2313" s="52" t="n">
        <v>3</v>
      </c>
      <c r="G2313" s="54" t="n">
        <v>0.25</v>
      </c>
      <c r="H2313" s="54" t="n">
        <v>0.100000001</v>
      </c>
      <c r="I2313" s="54" t="n">
        <v>1.29999995</v>
      </c>
      <c r="J2313" s="54" t="n">
        <v>0</v>
      </c>
      <c r="K2313" s="54" t="n">
        <v>0</v>
      </c>
      <c r="L2313" s="54" t="n">
        <v>0</v>
      </c>
      <c r="M2313" s="54" t="n">
        <v>1.10000002</v>
      </c>
      <c r="N2313" s="54" t="n">
        <v>1.12</v>
      </c>
      <c r="O2313" s="54" t="n">
        <v>2.75</v>
      </c>
      <c r="P2313" s="52" t="inlineStr">
        <is>
          <t>Gouraud</t>
        </is>
      </c>
      <c r="Q2313" s="52" t="inlineStr">
        <is>
          <t>Paint</t>
        </is>
      </c>
      <c r="R2313" s="54" t="n">
        <v>0.6</v>
      </c>
      <c r="S2313" s="54" t="n">
        <v>0.2</v>
      </c>
      <c r="T2313" s="54" t="n">
        <v>0.35</v>
      </c>
      <c r="U2313" s="54" t="n">
        <v>0</v>
      </c>
      <c r="V2313" s="52" t="inlineStr">
        <is>
          <t>No</t>
        </is>
      </c>
      <c r="W2313" s="52" t="inlineStr">
        <is>
          <t>Yes</t>
        </is>
      </c>
      <c r="X2313" s="52" t="inlineStr">
        <is>
          <t>-</t>
        </is>
      </c>
      <c r="Y2313" s="52" t="inlineStr">
        <is>
          <t>Front mudguard</t>
        </is>
      </c>
    </row>
    <row r="2314" outlineLevel="1">
      <c r="A2314" s="52" t="inlineStr">
        <is>
          <t>BASE-937</t>
        </is>
      </c>
      <c r="B2314" s="52" t="inlineStr">
        <is>
          <t>Base</t>
        </is>
      </c>
      <c r="C2314" s="59" t="inlineStr">
        <is>
          <t>Sphere</t>
        </is>
      </c>
      <c r="D2314" s="62" t="inlineStr">
        <is>
          <t>Headlight</t>
        </is>
      </c>
      <c r="E2314" s="52" t="inlineStr">
        <is>
          <t>BASE-919</t>
        </is>
      </c>
      <c r="F2314" s="52" t="n">
        <v>3</v>
      </c>
      <c r="G2314" s="54" t="n">
        <v>0.219999999</v>
      </c>
      <c r="H2314" s="54" t="n">
        <v>0.219999999</v>
      </c>
      <c r="I2314" s="54" t="n">
        <v>0.100000001</v>
      </c>
      <c r="J2314" s="54" t="n">
        <v>0</v>
      </c>
      <c r="K2314" s="54" t="n">
        <v>0</v>
      </c>
      <c r="L2314" s="54" t="n">
        <v>0</v>
      </c>
      <c r="M2314" s="54" t="n">
        <v>-0.699999988</v>
      </c>
      <c r="N2314" s="54" t="n">
        <v>1.54999995</v>
      </c>
      <c r="O2314" s="54" t="n">
        <v>3.72000003</v>
      </c>
      <c r="P2314" s="52" t="inlineStr">
        <is>
          <t>Gouraud</t>
        </is>
      </c>
      <c r="Q2314" s="52" t="inlineStr">
        <is>
          <t>Glass</t>
        </is>
      </c>
      <c r="R2314" s="54" t="n">
        <v>0.1</v>
      </c>
      <c r="S2314" s="54" t="n">
        <v>0</v>
      </c>
      <c r="T2314" s="54" t="n">
        <v>0.2</v>
      </c>
      <c r="U2314" s="54" t="n">
        <v>0</v>
      </c>
      <c r="V2314" s="52" t="inlineStr">
        <is>
          <t>No</t>
        </is>
      </c>
      <c r="W2314" s="52" t="inlineStr">
        <is>
          <t>No</t>
        </is>
      </c>
      <c r="X2314" s="52" t="inlineStr">
        <is>
          <t>-</t>
        </is>
      </c>
      <c r="Y2314" s="52" t="inlineStr">
        <is>
          <t>Headlamp (off)</t>
        </is>
      </c>
    </row>
    <row r="2315" outlineLevel="1">
      <c r="A2315" s="52" t="inlineStr">
        <is>
          <t>BASE-938</t>
        </is>
      </c>
      <c r="B2315" s="52" t="inlineStr">
        <is>
          <t>Base</t>
        </is>
      </c>
      <c r="C2315" s="59" t="inlineStr">
        <is>
          <t>Sphere</t>
        </is>
      </c>
      <c r="D2315" s="62" t="inlineStr">
        <is>
          <t>Headlight</t>
        </is>
      </c>
      <c r="E2315" s="52" t="inlineStr">
        <is>
          <t>BASE-919</t>
        </is>
      </c>
      <c r="F2315" s="52" t="n">
        <v>3</v>
      </c>
      <c r="G2315" s="54" t="n">
        <v>0.219999999</v>
      </c>
      <c r="H2315" s="54" t="n">
        <v>0.219999999</v>
      </c>
      <c r="I2315" s="54" t="n">
        <v>0.100000001</v>
      </c>
      <c r="J2315" s="54" t="n">
        <v>0</v>
      </c>
      <c r="K2315" s="54" t="n">
        <v>0</v>
      </c>
      <c r="L2315" s="54" t="n">
        <v>0</v>
      </c>
      <c r="M2315" s="54" t="n">
        <v>0.699999988</v>
      </c>
      <c r="N2315" s="54" t="n">
        <v>1.54999995</v>
      </c>
      <c r="O2315" s="54" t="n">
        <v>3.72000003</v>
      </c>
      <c r="P2315" s="52" t="inlineStr">
        <is>
          <t>Gouraud</t>
        </is>
      </c>
      <c r="Q2315" s="52" t="inlineStr">
        <is>
          <t>Glass</t>
        </is>
      </c>
      <c r="R2315" s="54" t="n">
        <v>0.1</v>
      </c>
      <c r="S2315" s="54" t="n">
        <v>0</v>
      </c>
      <c r="T2315" s="54" t="n">
        <v>0.2</v>
      </c>
      <c r="U2315" s="54" t="n">
        <v>0</v>
      </c>
      <c r="V2315" s="52" t="inlineStr">
        <is>
          <t>No</t>
        </is>
      </c>
      <c r="W2315" s="52" t="inlineStr">
        <is>
          <t>No</t>
        </is>
      </c>
      <c r="X2315" s="52" t="inlineStr">
        <is>
          <t>-</t>
        </is>
      </c>
      <c r="Y2315" s="52" t="inlineStr">
        <is>
          <t>Headlamp (off)</t>
        </is>
      </c>
    </row>
    <row r="2316" outlineLevel="1">
      <c r="A2316" s="52" t="inlineStr">
        <is>
          <t>BASE-939</t>
        </is>
      </c>
      <c r="B2316" s="52" t="inlineStr">
        <is>
          <t>Base</t>
        </is>
      </c>
      <c r="C2316" s="53" t="inlineStr">
        <is>
          <t>Group</t>
        </is>
      </c>
      <c r="D2316" s="60" t="inlineStr">
        <is>
          <t>Camouflage net bay</t>
        </is>
      </c>
      <c r="E2316" s="52" t="inlineStr">
        <is>
          <t>BASE-874</t>
        </is>
      </c>
      <c r="F2316" s="52" t="n">
        <v>2</v>
      </c>
      <c r="G2316" s="54" t="n">
        <v>1</v>
      </c>
      <c r="H2316" s="54" t="n">
        <v>1</v>
      </c>
      <c r="I2316" s="54" t="n">
        <v>1</v>
      </c>
      <c r="J2316" s="54" t="n">
        <v>0</v>
      </c>
      <c r="K2316" s="54" t="n">
        <v>0</v>
      </c>
      <c r="L2316" s="54" t="n">
        <v>0</v>
      </c>
      <c r="M2316" s="54" t="n">
        <v>0</v>
      </c>
      <c r="N2316" s="54" t="n">
        <v>0</v>
      </c>
      <c r="O2316" s="54" t="n">
        <v>0</v>
      </c>
      <c r="P2316" s="52" t="inlineStr">
        <is>
          <t>-</t>
        </is>
      </c>
      <c r="Q2316" s="52" t="inlineStr">
        <is>
          <t>Plain</t>
        </is>
      </c>
      <c r="R2316" s="54" t="n">
        <v>0.5</v>
      </c>
      <c r="S2316" s="54" t="n">
        <v>0</v>
      </c>
      <c r="T2316" s="54" t="n">
        <v>0.2</v>
      </c>
      <c r="U2316" s="54" t="n">
        <v>0</v>
      </c>
      <c r="V2316" s="52" t="inlineStr">
        <is>
          <t>No</t>
        </is>
      </c>
      <c r="W2316" s="52" t="inlineStr">
        <is>
          <t>Yes</t>
        </is>
      </c>
      <c r="X2316" s="52" t="inlineStr">
        <is>
          <t>-</t>
        </is>
      </c>
      <c r="Y2316" s="52" t="inlineStr">
        <is>
          <t>Net over the vehicle bay</t>
        </is>
      </c>
    </row>
    <row r="2317" outlineLevel="1">
      <c r="A2317" s="52" t="inlineStr">
        <is>
          <t>BASE-940</t>
        </is>
      </c>
      <c r="B2317" s="52" t="inlineStr">
        <is>
          <t>Base</t>
        </is>
      </c>
      <c r="C2317" s="63" t="inlineStr">
        <is>
          <t>Cube</t>
        </is>
      </c>
      <c r="D2317" s="62" t="inlineStr">
        <is>
          <t>Camo net panel</t>
        </is>
      </c>
      <c r="E2317" s="52" t="inlineStr">
        <is>
          <t>BASE-939</t>
        </is>
      </c>
      <c r="F2317" s="52" t="n">
        <v>3</v>
      </c>
      <c r="G2317" s="54" t="n">
        <v>2.23333335</v>
      </c>
      <c r="H2317" s="54" t="n">
        <v>0.0500000007</v>
      </c>
      <c r="I2317" s="54" t="n">
        <v>3.0999999</v>
      </c>
      <c r="J2317" s="54" t="n">
        <v>0</v>
      </c>
      <c r="K2317" s="54" t="n">
        <v>45</v>
      </c>
      <c r="L2317" s="54" t="n">
        <v>0</v>
      </c>
      <c r="M2317" s="54" t="n">
        <v>2.66343546</v>
      </c>
      <c r="N2317" s="54" t="n">
        <v>3.4000001</v>
      </c>
      <c r="O2317" s="54" t="n">
        <v>-4.78475571</v>
      </c>
      <c r="P2317" s="52" t="inlineStr">
        <is>
          <t>Gouraud</t>
        </is>
      </c>
      <c r="Q2317" s="52" t="inlineStr">
        <is>
          <t>Other</t>
        </is>
      </c>
      <c r="R2317" s="54" t="n">
        <v>0.85</v>
      </c>
      <c r="S2317" s="54" t="n">
        <v>0</v>
      </c>
      <c r="T2317" s="54" t="n">
        <v>0.22</v>
      </c>
      <c r="U2317" s="54" t="n">
        <v>0</v>
      </c>
      <c r="V2317" s="52" t="inlineStr">
        <is>
          <t>No</t>
        </is>
      </c>
      <c r="W2317" s="52" t="inlineStr">
        <is>
          <t>Yes</t>
        </is>
      </c>
      <c r="X2317" s="52" t="inlineStr">
        <is>
          <t>-</t>
        </is>
      </c>
      <c r="Y2317" s="52" t="inlineStr">
        <is>
          <t>Woven camouflage netting</t>
        </is>
      </c>
    </row>
    <row r="2318" outlineLevel="1">
      <c r="A2318" s="52" t="inlineStr">
        <is>
          <t>BASE-941</t>
        </is>
      </c>
      <c r="B2318" s="52" t="inlineStr">
        <is>
          <t>Base</t>
        </is>
      </c>
      <c r="C2318" s="63" t="inlineStr">
        <is>
          <t>Cube</t>
        </is>
      </c>
      <c r="D2318" s="62" t="inlineStr">
        <is>
          <t>Camo net panel</t>
        </is>
      </c>
      <c r="E2318" s="52" t="inlineStr">
        <is>
          <t>BASE-939</t>
        </is>
      </c>
      <c r="F2318" s="52" t="n">
        <v>3</v>
      </c>
      <c r="G2318" s="54" t="n">
        <v>2.23333335</v>
      </c>
      <c r="H2318" s="54" t="n">
        <v>0.0500000007</v>
      </c>
      <c r="I2318" s="54" t="n">
        <v>3.0999999</v>
      </c>
      <c r="J2318" s="54" t="n">
        <v>0</v>
      </c>
      <c r="K2318" s="54" t="n">
        <v>45</v>
      </c>
      <c r="L2318" s="54" t="n">
        <v>0</v>
      </c>
      <c r="M2318" s="54" t="n">
        <v>4.78475571</v>
      </c>
      <c r="N2318" s="54" t="n">
        <v>3.10000014</v>
      </c>
      <c r="O2318" s="54" t="n">
        <v>-2.66343546</v>
      </c>
      <c r="P2318" s="52" t="inlineStr">
        <is>
          <t>Gouraud</t>
        </is>
      </c>
      <c r="Q2318" s="52" t="inlineStr">
        <is>
          <t>Other</t>
        </is>
      </c>
      <c r="R2318" s="54" t="n">
        <v>0.85</v>
      </c>
      <c r="S2318" s="54" t="n">
        <v>0</v>
      </c>
      <c r="T2318" s="54" t="n">
        <v>0.22</v>
      </c>
      <c r="U2318" s="54" t="n">
        <v>0</v>
      </c>
      <c r="V2318" s="52" t="inlineStr">
        <is>
          <t>No</t>
        </is>
      </c>
      <c r="W2318" s="52" t="inlineStr">
        <is>
          <t>Yes</t>
        </is>
      </c>
      <c r="X2318" s="52" t="inlineStr">
        <is>
          <t>-</t>
        </is>
      </c>
      <c r="Y2318" s="52" t="inlineStr">
        <is>
          <t>Woven camouflage netting</t>
        </is>
      </c>
    </row>
    <row r="2319" outlineLevel="1">
      <c r="A2319" s="52" t="inlineStr">
        <is>
          <t>BASE-942</t>
        </is>
      </c>
      <c r="B2319" s="52" t="inlineStr">
        <is>
          <t>Base</t>
        </is>
      </c>
      <c r="C2319" s="63" t="inlineStr">
        <is>
          <t>Cube</t>
        </is>
      </c>
      <c r="D2319" s="62" t="inlineStr">
        <is>
          <t>Camo net panel</t>
        </is>
      </c>
      <c r="E2319" s="52" t="inlineStr">
        <is>
          <t>BASE-939</t>
        </is>
      </c>
      <c r="F2319" s="52" t="n">
        <v>3</v>
      </c>
      <c r="G2319" s="54" t="n">
        <v>2.23333335</v>
      </c>
      <c r="H2319" s="54" t="n">
        <v>0.0500000007</v>
      </c>
      <c r="I2319" s="54" t="n">
        <v>3.0999999</v>
      </c>
      <c r="J2319" s="54" t="n">
        <v>0</v>
      </c>
      <c r="K2319" s="54" t="n">
        <v>45</v>
      </c>
      <c r="L2319" s="54" t="n">
        <v>0</v>
      </c>
      <c r="M2319" s="54" t="n">
        <v>6.90607595</v>
      </c>
      <c r="N2319" s="54" t="n">
        <v>3.4000001</v>
      </c>
      <c r="O2319" s="54" t="n">
        <v>-0.542115211</v>
      </c>
      <c r="P2319" s="52" t="inlineStr">
        <is>
          <t>Gouraud</t>
        </is>
      </c>
      <c r="Q2319" s="52" t="inlineStr">
        <is>
          <t>Other</t>
        </is>
      </c>
      <c r="R2319" s="54" t="n">
        <v>0.85</v>
      </c>
      <c r="S2319" s="54" t="n">
        <v>0</v>
      </c>
      <c r="T2319" s="54" t="n">
        <v>0.22</v>
      </c>
      <c r="U2319" s="54" t="n">
        <v>0</v>
      </c>
      <c r="V2319" s="52" t="inlineStr">
        <is>
          <t>No</t>
        </is>
      </c>
      <c r="W2319" s="52" t="inlineStr">
        <is>
          <t>Yes</t>
        </is>
      </c>
      <c r="X2319" s="52" t="inlineStr">
        <is>
          <t>-</t>
        </is>
      </c>
      <c r="Y2319" s="52" t="inlineStr">
        <is>
          <t>Woven camouflage netting</t>
        </is>
      </c>
    </row>
    <row r="2320" outlineLevel="1">
      <c r="A2320" s="52" t="inlineStr">
        <is>
          <t>BASE-943</t>
        </is>
      </c>
      <c r="B2320" s="52" t="inlineStr">
        <is>
          <t>Base</t>
        </is>
      </c>
      <c r="C2320" s="63" t="inlineStr">
        <is>
          <t>Cube</t>
        </is>
      </c>
      <c r="D2320" s="62" t="inlineStr">
        <is>
          <t>Camo net panel</t>
        </is>
      </c>
      <c r="E2320" s="52" t="inlineStr">
        <is>
          <t>BASE-939</t>
        </is>
      </c>
      <c r="F2320" s="52" t="n">
        <v>3</v>
      </c>
      <c r="G2320" s="54" t="n">
        <v>2.23333335</v>
      </c>
      <c r="H2320" s="54" t="n">
        <v>0.0500000007</v>
      </c>
      <c r="I2320" s="54" t="n">
        <v>3.0999999</v>
      </c>
      <c r="J2320" s="54" t="n">
        <v>0</v>
      </c>
      <c r="K2320" s="54" t="n">
        <v>45</v>
      </c>
      <c r="L2320" s="54" t="n">
        <v>0</v>
      </c>
      <c r="M2320" s="54" t="n">
        <v>4.17193031</v>
      </c>
      <c r="N2320" s="54" t="n">
        <v>3.10000014</v>
      </c>
      <c r="O2320" s="54" t="n">
        <v>-6.29325008</v>
      </c>
      <c r="P2320" s="52" t="inlineStr">
        <is>
          <t>Gouraud</t>
        </is>
      </c>
      <c r="Q2320" s="52" t="inlineStr">
        <is>
          <t>Other</t>
        </is>
      </c>
      <c r="R2320" s="54" t="n">
        <v>0.9</v>
      </c>
      <c r="S2320" s="54" t="n">
        <v>0</v>
      </c>
      <c r="T2320" s="54" t="n">
        <v>0.22</v>
      </c>
      <c r="U2320" s="54" t="n">
        <v>0</v>
      </c>
      <c r="V2320" s="52" t="inlineStr">
        <is>
          <t>No</t>
        </is>
      </c>
      <c r="W2320" s="52" t="inlineStr">
        <is>
          <t>Yes</t>
        </is>
      </c>
      <c r="X2320" s="52" t="inlineStr">
        <is>
          <t>-</t>
        </is>
      </c>
      <c r="Y2320" s="52" t="inlineStr">
        <is>
          <t>Woven camouflage netting</t>
        </is>
      </c>
    </row>
    <row r="2321" outlineLevel="1">
      <c r="A2321" s="52" t="inlineStr">
        <is>
          <t>BASE-944</t>
        </is>
      </c>
      <c r="B2321" s="52" t="inlineStr">
        <is>
          <t>Base</t>
        </is>
      </c>
      <c r="C2321" s="63" t="inlineStr">
        <is>
          <t>Cube</t>
        </is>
      </c>
      <c r="D2321" s="62" t="inlineStr">
        <is>
          <t>Camo net panel</t>
        </is>
      </c>
      <c r="E2321" s="52" t="inlineStr">
        <is>
          <t>BASE-939</t>
        </is>
      </c>
      <c r="F2321" s="52" t="n">
        <v>3</v>
      </c>
      <c r="G2321" s="54" t="n">
        <v>2.23333335</v>
      </c>
      <c r="H2321" s="54" t="n">
        <v>0.0500000007</v>
      </c>
      <c r="I2321" s="54" t="n">
        <v>3.0999999</v>
      </c>
      <c r="J2321" s="54" t="n">
        <v>0</v>
      </c>
      <c r="K2321" s="54" t="n">
        <v>45</v>
      </c>
      <c r="L2321" s="54" t="n">
        <v>0</v>
      </c>
      <c r="M2321" s="54" t="n">
        <v>6.29325008</v>
      </c>
      <c r="N2321" s="54" t="n">
        <v>3.30000019</v>
      </c>
      <c r="O2321" s="54" t="n">
        <v>-4.17193031</v>
      </c>
      <c r="P2321" s="52" t="inlineStr">
        <is>
          <t>Gouraud</t>
        </is>
      </c>
      <c r="Q2321" s="52" t="inlineStr">
        <is>
          <t>Other</t>
        </is>
      </c>
      <c r="R2321" s="54" t="n">
        <v>0.9</v>
      </c>
      <c r="S2321" s="54" t="n">
        <v>0</v>
      </c>
      <c r="T2321" s="54" t="n">
        <v>0.22</v>
      </c>
      <c r="U2321" s="54" t="n">
        <v>0</v>
      </c>
      <c r="V2321" s="52" t="inlineStr">
        <is>
          <t>No</t>
        </is>
      </c>
      <c r="W2321" s="52" t="inlineStr">
        <is>
          <t>Yes</t>
        </is>
      </c>
      <c r="X2321" s="52" t="inlineStr">
        <is>
          <t>-</t>
        </is>
      </c>
      <c r="Y2321" s="52" t="inlineStr">
        <is>
          <t>Woven camouflage netting</t>
        </is>
      </c>
    </row>
    <row r="2322" outlineLevel="1">
      <c r="A2322" s="52" t="inlineStr">
        <is>
          <t>BASE-945</t>
        </is>
      </c>
      <c r="B2322" s="52" t="inlineStr">
        <is>
          <t>Base</t>
        </is>
      </c>
      <c r="C2322" s="63" t="inlineStr">
        <is>
          <t>Cube</t>
        </is>
      </c>
      <c r="D2322" s="62" t="inlineStr">
        <is>
          <t>Camo net panel</t>
        </is>
      </c>
      <c r="E2322" s="52" t="inlineStr">
        <is>
          <t>BASE-939</t>
        </is>
      </c>
      <c r="F2322" s="52" t="n">
        <v>3</v>
      </c>
      <c r="G2322" s="54" t="n">
        <v>2.23333335</v>
      </c>
      <c r="H2322" s="54" t="n">
        <v>0.0500000007</v>
      </c>
      <c r="I2322" s="54" t="n">
        <v>3.0999999</v>
      </c>
      <c r="J2322" s="54" t="n">
        <v>0</v>
      </c>
      <c r="K2322" s="54" t="n">
        <v>45</v>
      </c>
      <c r="L2322" s="54" t="n">
        <v>0</v>
      </c>
      <c r="M2322" s="54" t="n">
        <v>8.414570810000001</v>
      </c>
      <c r="N2322" s="54" t="n">
        <v>3.10000014</v>
      </c>
      <c r="O2322" s="54" t="n">
        <v>-2.05060983</v>
      </c>
      <c r="P2322" s="52" t="inlineStr">
        <is>
          <t>Gouraud</t>
        </is>
      </c>
      <c r="Q2322" s="52" t="inlineStr">
        <is>
          <t>Other</t>
        </is>
      </c>
      <c r="R2322" s="54" t="n">
        <v>0.9</v>
      </c>
      <c r="S2322" s="54" t="n">
        <v>0</v>
      </c>
      <c r="T2322" s="54" t="n">
        <v>0.22</v>
      </c>
      <c r="U2322" s="54" t="n">
        <v>0</v>
      </c>
      <c r="V2322" s="52" t="inlineStr">
        <is>
          <t>No</t>
        </is>
      </c>
      <c r="W2322" s="52" t="inlineStr">
        <is>
          <t>Yes</t>
        </is>
      </c>
      <c r="X2322" s="52" t="inlineStr">
        <is>
          <t>-</t>
        </is>
      </c>
      <c r="Y2322" s="52" t="inlineStr">
        <is>
          <t>Woven camouflage netting</t>
        </is>
      </c>
    </row>
    <row r="2323" outlineLevel="1">
      <c r="A2323" s="52" t="inlineStr">
        <is>
          <t>BASE-946</t>
        </is>
      </c>
      <c r="B2323" s="52" t="inlineStr">
        <is>
          <t>Base</t>
        </is>
      </c>
      <c r="C2323" s="63" t="inlineStr">
        <is>
          <t>Cube</t>
        </is>
      </c>
      <c r="D2323" s="62" t="inlineStr">
        <is>
          <t>Camo net panel</t>
        </is>
      </c>
      <c r="E2323" s="52" t="inlineStr">
        <is>
          <t>BASE-939</t>
        </is>
      </c>
      <c r="F2323" s="52" t="n">
        <v>3</v>
      </c>
      <c r="G2323" s="54" t="n">
        <v>2.23333335</v>
      </c>
      <c r="H2323" s="54" t="n">
        <v>0.0500000007</v>
      </c>
      <c r="I2323" s="54" t="n">
        <v>3.0999999</v>
      </c>
      <c r="J2323" s="54" t="n">
        <v>0</v>
      </c>
      <c r="K2323" s="54" t="n">
        <v>45</v>
      </c>
      <c r="L2323" s="54" t="n">
        <v>0</v>
      </c>
      <c r="M2323" s="54" t="n">
        <v>5.68042469</v>
      </c>
      <c r="N2323" s="54" t="n">
        <v>3.4000001</v>
      </c>
      <c r="O2323" s="54" t="n">
        <v>-7.80174541</v>
      </c>
      <c r="P2323" s="52" t="inlineStr">
        <is>
          <t>Gouraud</t>
        </is>
      </c>
      <c r="Q2323" s="52" t="inlineStr">
        <is>
          <t>Other</t>
        </is>
      </c>
      <c r="R2323" s="54" t="n">
        <v>0.85</v>
      </c>
      <c r="S2323" s="54" t="n">
        <v>0</v>
      </c>
      <c r="T2323" s="54" t="n">
        <v>0.22</v>
      </c>
      <c r="U2323" s="54" t="n">
        <v>0</v>
      </c>
      <c r="V2323" s="52" t="inlineStr">
        <is>
          <t>No</t>
        </is>
      </c>
      <c r="W2323" s="52" t="inlineStr">
        <is>
          <t>Yes</t>
        </is>
      </c>
      <c r="X2323" s="52" t="inlineStr">
        <is>
          <t>-</t>
        </is>
      </c>
      <c r="Y2323" s="52" t="inlineStr">
        <is>
          <t>Woven camouflage netting</t>
        </is>
      </c>
    </row>
    <row r="2324" outlineLevel="1">
      <c r="A2324" s="52" t="inlineStr">
        <is>
          <t>BASE-947</t>
        </is>
      </c>
      <c r="B2324" s="52" t="inlineStr">
        <is>
          <t>Base</t>
        </is>
      </c>
      <c r="C2324" s="63" t="inlineStr">
        <is>
          <t>Cube</t>
        </is>
      </c>
      <c r="D2324" s="62" t="inlineStr">
        <is>
          <t>Camo net panel</t>
        </is>
      </c>
      <c r="E2324" s="52" t="inlineStr">
        <is>
          <t>BASE-939</t>
        </is>
      </c>
      <c r="F2324" s="52" t="n">
        <v>3</v>
      </c>
      <c r="G2324" s="54" t="n">
        <v>2.23333335</v>
      </c>
      <c r="H2324" s="54" t="n">
        <v>0.0500000007</v>
      </c>
      <c r="I2324" s="54" t="n">
        <v>3.0999999</v>
      </c>
      <c r="J2324" s="54" t="n">
        <v>0</v>
      </c>
      <c r="K2324" s="54" t="n">
        <v>45</v>
      </c>
      <c r="L2324" s="54" t="n">
        <v>0</v>
      </c>
      <c r="M2324" s="54" t="n">
        <v>7.80174541</v>
      </c>
      <c r="N2324" s="54" t="n">
        <v>3.10000014</v>
      </c>
      <c r="O2324" s="54" t="n">
        <v>-5.68042469</v>
      </c>
      <c r="P2324" s="52" t="inlineStr">
        <is>
          <t>Gouraud</t>
        </is>
      </c>
      <c r="Q2324" s="52" t="inlineStr">
        <is>
          <t>Other</t>
        </is>
      </c>
      <c r="R2324" s="54" t="n">
        <v>0.85</v>
      </c>
      <c r="S2324" s="54" t="n">
        <v>0</v>
      </c>
      <c r="T2324" s="54" t="n">
        <v>0.22</v>
      </c>
      <c r="U2324" s="54" t="n">
        <v>0</v>
      </c>
      <c r="V2324" s="52" t="inlineStr">
        <is>
          <t>No</t>
        </is>
      </c>
      <c r="W2324" s="52" t="inlineStr">
        <is>
          <t>Yes</t>
        </is>
      </c>
      <c r="X2324" s="52" t="inlineStr">
        <is>
          <t>-</t>
        </is>
      </c>
      <c r="Y2324" s="52" t="inlineStr">
        <is>
          <t>Woven camouflage netting</t>
        </is>
      </c>
    </row>
    <row r="2325" outlineLevel="1">
      <c r="A2325" s="52" t="inlineStr">
        <is>
          <t>BASE-948</t>
        </is>
      </c>
      <c r="B2325" s="52" t="inlineStr">
        <is>
          <t>Base</t>
        </is>
      </c>
      <c r="C2325" s="63" t="inlineStr">
        <is>
          <t>Cube</t>
        </is>
      </c>
      <c r="D2325" s="62" t="inlineStr">
        <is>
          <t>Camo net panel</t>
        </is>
      </c>
      <c r="E2325" s="52" t="inlineStr">
        <is>
          <t>BASE-939</t>
        </is>
      </c>
      <c r="F2325" s="52" t="n">
        <v>3</v>
      </c>
      <c r="G2325" s="54" t="n">
        <v>2.23333335</v>
      </c>
      <c r="H2325" s="54" t="n">
        <v>0.0500000007</v>
      </c>
      <c r="I2325" s="54" t="n">
        <v>3.0999999</v>
      </c>
      <c r="J2325" s="54" t="n">
        <v>0</v>
      </c>
      <c r="K2325" s="54" t="n">
        <v>45</v>
      </c>
      <c r="L2325" s="54" t="n">
        <v>0</v>
      </c>
      <c r="M2325" s="54" t="n">
        <v>9.923065190000001</v>
      </c>
      <c r="N2325" s="54" t="n">
        <v>3.5</v>
      </c>
      <c r="O2325" s="54" t="n">
        <v>-3.55910468</v>
      </c>
      <c r="P2325" s="52" t="inlineStr">
        <is>
          <t>Gouraud</t>
        </is>
      </c>
      <c r="Q2325" s="52" t="inlineStr">
        <is>
          <t>Other</t>
        </is>
      </c>
      <c r="R2325" s="54" t="n">
        <v>0.85</v>
      </c>
      <c r="S2325" s="54" t="n">
        <v>0</v>
      </c>
      <c r="T2325" s="54" t="n">
        <v>0.22</v>
      </c>
      <c r="U2325" s="54" t="n">
        <v>0</v>
      </c>
      <c r="V2325" s="52" t="inlineStr">
        <is>
          <t>No</t>
        </is>
      </c>
      <c r="W2325" s="52" t="inlineStr">
        <is>
          <t>Yes</t>
        </is>
      </c>
      <c r="X2325" s="52" t="inlineStr">
        <is>
          <t>-</t>
        </is>
      </c>
      <c r="Y2325" s="52" t="inlineStr">
        <is>
          <t>Woven camouflage netting</t>
        </is>
      </c>
    </row>
    <row r="2326" outlineLevel="1">
      <c r="A2326" s="52" t="inlineStr">
        <is>
          <t>BASE-949</t>
        </is>
      </c>
      <c r="B2326" s="52" t="inlineStr">
        <is>
          <t>Base</t>
        </is>
      </c>
      <c r="C2326" s="58" t="inlineStr">
        <is>
          <t>Cylinder</t>
        </is>
      </c>
      <c r="D2326" s="62" t="inlineStr">
        <is>
          <t>Net pole</t>
        </is>
      </c>
      <c r="E2326" s="52" t="inlineStr">
        <is>
          <t>BASE-939</t>
        </is>
      </c>
      <c r="F2326" s="52" t="n">
        <v>3</v>
      </c>
      <c r="G2326" s="54" t="n">
        <v>0.100000001</v>
      </c>
      <c r="H2326" s="54" t="n">
        <v>0.100000001</v>
      </c>
      <c r="I2326" s="54" t="n">
        <v>3.5</v>
      </c>
      <c r="J2326" s="54" t="n">
        <v>90</v>
      </c>
      <c r="K2326" s="54" t="n">
        <v>0</v>
      </c>
      <c r="L2326" s="54" t="n">
        <v>0</v>
      </c>
      <c r="M2326" s="54" t="n">
        <v>0.848528147</v>
      </c>
      <c r="N2326" s="54" t="n">
        <v>1.75</v>
      </c>
      <c r="O2326" s="54" t="n">
        <v>-5.0911684</v>
      </c>
      <c r="P2326" s="52" t="inlineStr">
        <is>
          <t>Gouraud</t>
        </is>
      </c>
      <c r="Q2326" s="52" t="inlineStr">
        <is>
          <t>Wood</t>
        </is>
      </c>
      <c r="R2326" s="54" t="n">
        <v>0.85</v>
      </c>
      <c r="S2326" s="54" t="n">
        <v>0</v>
      </c>
      <c r="T2326" s="54" t="n">
        <v>0.2</v>
      </c>
      <c r="U2326" s="54" t="n">
        <v>0</v>
      </c>
      <c r="V2326" s="52" t="inlineStr">
        <is>
          <t>No</t>
        </is>
      </c>
      <c r="W2326" s="52" t="inlineStr">
        <is>
          <t>No</t>
        </is>
      </c>
      <c r="X2326" s="52" t="inlineStr">
        <is>
          <t>-</t>
        </is>
      </c>
      <c r="Y2326" s="52" t="inlineStr">
        <is>
          <t>Net support pole</t>
        </is>
      </c>
    </row>
    <row r="2327" outlineLevel="1">
      <c r="A2327" s="52" t="inlineStr">
        <is>
          <t>BASE-950</t>
        </is>
      </c>
      <c r="B2327" s="52" t="inlineStr">
        <is>
          <t>Base</t>
        </is>
      </c>
      <c r="C2327" s="58" t="inlineStr">
        <is>
          <t>Cylinder</t>
        </is>
      </c>
      <c r="D2327" s="62" t="inlineStr">
        <is>
          <t>Net pole</t>
        </is>
      </c>
      <c r="E2327" s="52" t="inlineStr">
        <is>
          <t>BASE-939</t>
        </is>
      </c>
      <c r="F2327" s="52" t="n">
        <v>3</v>
      </c>
      <c r="G2327" s="54" t="n">
        <v>0.100000001</v>
      </c>
      <c r="H2327" s="54" t="n">
        <v>0.100000001</v>
      </c>
      <c r="I2327" s="54" t="n">
        <v>3.5</v>
      </c>
      <c r="J2327" s="54" t="n">
        <v>90</v>
      </c>
      <c r="K2327" s="54" t="n">
        <v>0</v>
      </c>
      <c r="L2327" s="54" t="n">
        <v>0</v>
      </c>
      <c r="M2327" s="54" t="n">
        <v>7.21248913</v>
      </c>
      <c r="N2327" s="54" t="n">
        <v>1.75</v>
      </c>
      <c r="O2327" s="54" t="n">
        <v>1.2727921</v>
      </c>
      <c r="P2327" s="52" t="inlineStr">
        <is>
          <t>Gouraud</t>
        </is>
      </c>
      <c r="Q2327" s="52" t="inlineStr">
        <is>
          <t>Wood</t>
        </is>
      </c>
      <c r="R2327" s="54" t="n">
        <v>0.85</v>
      </c>
      <c r="S2327" s="54" t="n">
        <v>0</v>
      </c>
      <c r="T2327" s="54" t="n">
        <v>0.2</v>
      </c>
      <c r="U2327" s="54" t="n">
        <v>0</v>
      </c>
      <c r="V2327" s="52" t="inlineStr">
        <is>
          <t>No</t>
        </is>
      </c>
      <c r="W2327" s="52" t="inlineStr">
        <is>
          <t>No</t>
        </is>
      </c>
      <c r="X2327" s="52" t="inlineStr">
        <is>
          <t>-</t>
        </is>
      </c>
      <c r="Y2327" s="52" t="inlineStr">
        <is>
          <t>Net support pole</t>
        </is>
      </c>
    </row>
    <row r="2328" outlineLevel="1">
      <c r="A2328" s="52" t="inlineStr">
        <is>
          <t>BASE-951</t>
        </is>
      </c>
      <c r="B2328" s="52" t="inlineStr">
        <is>
          <t>Base</t>
        </is>
      </c>
      <c r="C2328" s="58" t="inlineStr">
        <is>
          <t>Cylinder</t>
        </is>
      </c>
      <c r="D2328" s="62" t="inlineStr">
        <is>
          <t>Net pole</t>
        </is>
      </c>
      <c r="E2328" s="52" t="inlineStr">
        <is>
          <t>BASE-939</t>
        </is>
      </c>
      <c r="F2328" s="52" t="n">
        <v>3</v>
      </c>
      <c r="G2328" s="54" t="n">
        <v>0.100000001</v>
      </c>
      <c r="H2328" s="54" t="n">
        <v>0.100000001</v>
      </c>
      <c r="I2328" s="54" t="n">
        <v>3.5</v>
      </c>
      <c r="J2328" s="54" t="n">
        <v>90</v>
      </c>
      <c r="K2328" s="54" t="n">
        <v>0</v>
      </c>
      <c r="L2328" s="54" t="n">
        <v>0</v>
      </c>
      <c r="M2328" s="54" t="n">
        <v>3.11126995</v>
      </c>
      <c r="N2328" s="54" t="n">
        <v>1.75</v>
      </c>
      <c r="O2328" s="54" t="n">
        <v>-7.35391045</v>
      </c>
      <c r="P2328" s="52" t="inlineStr">
        <is>
          <t>Gouraud</t>
        </is>
      </c>
      <c r="Q2328" s="52" t="inlineStr">
        <is>
          <t>Wood</t>
        </is>
      </c>
      <c r="R2328" s="54" t="n">
        <v>0.85</v>
      </c>
      <c r="S2328" s="54" t="n">
        <v>0</v>
      </c>
      <c r="T2328" s="54" t="n">
        <v>0.2</v>
      </c>
      <c r="U2328" s="54" t="n">
        <v>0</v>
      </c>
      <c r="V2328" s="52" t="inlineStr">
        <is>
          <t>No</t>
        </is>
      </c>
      <c r="W2328" s="52" t="inlineStr">
        <is>
          <t>No</t>
        </is>
      </c>
      <c r="X2328" s="52" t="inlineStr">
        <is>
          <t>-</t>
        </is>
      </c>
      <c r="Y2328" s="52" t="inlineStr">
        <is>
          <t>Net support pole</t>
        </is>
      </c>
    </row>
    <row r="2329" outlineLevel="1">
      <c r="A2329" s="52" t="inlineStr">
        <is>
          <t>BASE-952</t>
        </is>
      </c>
      <c r="B2329" s="52" t="inlineStr">
        <is>
          <t>Base</t>
        </is>
      </c>
      <c r="C2329" s="58" t="inlineStr">
        <is>
          <t>Cylinder</t>
        </is>
      </c>
      <c r="D2329" s="62" t="inlineStr">
        <is>
          <t>Net pole</t>
        </is>
      </c>
      <c r="E2329" s="52" t="inlineStr">
        <is>
          <t>BASE-939</t>
        </is>
      </c>
      <c r="F2329" s="52" t="n">
        <v>3</v>
      </c>
      <c r="G2329" s="54" t="n">
        <v>0.100000001</v>
      </c>
      <c r="H2329" s="54" t="n">
        <v>0.100000001</v>
      </c>
      <c r="I2329" s="54" t="n">
        <v>3.5</v>
      </c>
      <c r="J2329" s="54" t="n">
        <v>90</v>
      </c>
      <c r="K2329" s="54" t="n">
        <v>0</v>
      </c>
      <c r="L2329" s="54" t="n">
        <v>0</v>
      </c>
      <c r="M2329" s="54" t="n">
        <v>9.475231170000001</v>
      </c>
      <c r="N2329" s="54" t="n">
        <v>1.75</v>
      </c>
      <c r="O2329" s="54" t="n">
        <v>-0.989949703</v>
      </c>
      <c r="P2329" s="52" t="inlineStr">
        <is>
          <t>Gouraud</t>
        </is>
      </c>
      <c r="Q2329" s="52" t="inlineStr">
        <is>
          <t>Wood</t>
        </is>
      </c>
      <c r="R2329" s="54" t="n">
        <v>0.85</v>
      </c>
      <c r="S2329" s="54" t="n">
        <v>0</v>
      </c>
      <c r="T2329" s="54" t="n">
        <v>0.2</v>
      </c>
      <c r="U2329" s="54" t="n">
        <v>0</v>
      </c>
      <c r="V2329" s="52" t="inlineStr">
        <is>
          <t>No</t>
        </is>
      </c>
      <c r="W2329" s="52" t="inlineStr">
        <is>
          <t>No</t>
        </is>
      </c>
      <c r="X2329" s="52" t="inlineStr">
        <is>
          <t>-</t>
        </is>
      </c>
      <c r="Y2329" s="52" t="inlineStr">
        <is>
          <t>Net support pole</t>
        </is>
      </c>
    </row>
    <row r="2330" outlineLevel="1">
      <c r="A2330" s="52" t="inlineStr">
        <is>
          <t>BASE-953</t>
        </is>
      </c>
      <c r="B2330" s="52" t="inlineStr">
        <is>
          <t>Base</t>
        </is>
      </c>
      <c r="C2330" s="58" t="inlineStr">
        <is>
          <t>Cylinder</t>
        </is>
      </c>
      <c r="D2330" s="62" t="inlineStr">
        <is>
          <t>Net pole</t>
        </is>
      </c>
      <c r="E2330" s="52" t="inlineStr">
        <is>
          <t>BASE-939</t>
        </is>
      </c>
      <c r="F2330" s="52" t="n">
        <v>3</v>
      </c>
      <c r="G2330" s="54" t="n">
        <v>0.100000001</v>
      </c>
      <c r="H2330" s="54" t="n">
        <v>0.100000001</v>
      </c>
      <c r="I2330" s="54" t="n">
        <v>3.5</v>
      </c>
      <c r="J2330" s="54" t="n">
        <v>90</v>
      </c>
      <c r="K2330" s="54" t="n">
        <v>0</v>
      </c>
      <c r="L2330" s="54" t="n">
        <v>0</v>
      </c>
      <c r="M2330" s="54" t="n">
        <v>5.37401199</v>
      </c>
      <c r="N2330" s="54" t="n">
        <v>1.75</v>
      </c>
      <c r="O2330" s="54" t="n">
        <v>-9.61665249</v>
      </c>
      <c r="P2330" s="52" t="inlineStr">
        <is>
          <t>Gouraud</t>
        </is>
      </c>
      <c r="Q2330" s="52" t="inlineStr">
        <is>
          <t>Wood</t>
        </is>
      </c>
      <c r="R2330" s="54" t="n">
        <v>0.85</v>
      </c>
      <c r="S2330" s="54" t="n">
        <v>0</v>
      </c>
      <c r="T2330" s="54" t="n">
        <v>0.2</v>
      </c>
      <c r="U2330" s="54" t="n">
        <v>0</v>
      </c>
      <c r="V2330" s="52" t="inlineStr">
        <is>
          <t>No</t>
        </is>
      </c>
      <c r="W2330" s="52" t="inlineStr">
        <is>
          <t>No</t>
        </is>
      </c>
      <c r="X2330" s="52" t="inlineStr">
        <is>
          <t>-</t>
        </is>
      </c>
      <c r="Y2330" s="52" t="inlineStr">
        <is>
          <t>Net support pole</t>
        </is>
      </c>
    </row>
    <row r="2331" outlineLevel="1">
      <c r="A2331" s="52" t="inlineStr">
        <is>
          <t>BASE-954</t>
        </is>
      </c>
      <c r="B2331" s="52" t="inlineStr">
        <is>
          <t>Base</t>
        </is>
      </c>
      <c r="C2331" s="58" t="inlineStr">
        <is>
          <t>Cylinder</t>
        </is>
      </c>
      <c r="D2331" s="62" t="inlineStr">
        <is>
          <t>Net pole</t>
        </is>
      </c>
      <c r="E2331" s="52" t="inlineStr">
        <is>
          <t>BASE-939</t>
        </is>
      </c>
      <c r="F2331" s="52" t="n">
        <v>3</v>
      </c>
      <c r="G2331" s="54" t="n">
        <v>0.100000001</v>
      </c>
      <c r="H2331" s="54" t="n">
        <v>0.100000001</v>
      </c>
      <c r="I2331" s="54" t="n">
        <v>3.5</v>
      </c>
      <c r="J2331" s="54" t="n">
        <v>90</v>
      </c>
      <c r="K2331" s="54" t="n">
        <v>0</v>
      </c>
      <c r="L2331" s="54" t="n">
        <v>0</v>
      </c>
      <c r="M2331" s="54" t="n">
        <v>11.7379723</v>
      </c>
      <c r="N2331" s="54" t="n">
        <v>1.75</v>
      </c>
      <c r="O2331" s="54" t="n">
        <v>-3.25269175</v>
      </c>
      <c r="P2331" s="52" t="inlineStr">
        <is>
          <t>Gouraud</t>
        </is>
      </c>
      <c r="Q2331" s="52" t="inlineStr">
        <is>
          <t>Wood</t>
        </is>
      </c>
      <c r="R2331" s="54" t="n">
        <v>0.85</v>
      </c>
      <c r="S2331" s="54" t="n">
        <v>0</v>
      </c>
      <c r="T2331" s="54" t="n">
        <v>0.2</v>
      </c>
      <c r="U2331" s="54" t="n">
        <v>0</v>
      </c>
      <c r="V2331" s="52" t="inlineStr">
        <is>
          <t>No</t>
        </is>
      </c>
      <c r="W2331" s="52" t="inlineStr">
        <is>
          <t>No</t>
        </is>
      </c>
      <c r="X2331" s="52" t="inlineStr">
        <is>
          <t>-</t>
        </is>
      </c>
      <c r="Y2331" s="52" t="inlineStr">
        <is>
          <t>Net support pole</t>
        </is>
      </c>
    </row>
    <row r="2332" outlineLevel="1">
      <c r="A2332" s="52" t="inlineStr">
        <is>
          <t>BASE-955</t>
        </is>
      </c>
      <c r="B2332" s="52" t="inlineStr">
        <is>
          <t>Base</t>
        </is>
      </c>
      <c r="C2332" s="58" t="inlineStr">
        <is>
          <t>Cylinder</t>
        </is>
      </c>
      <c r="D2332" s="60" t="inlineStr">
        <is>
          <t>Floodlight pole</t>
        </is>
      </c>
      <c r="E2332" s="52" t="inlineStr">
        <is>
          <t>BASE-874</t>
        </is>
      </c>
      <c r="F2332" s="52" t="n">
        <v>2</v>
      </c>
      <c r="G2332" s="54" t="n">
        <v>0.159999996</v>
      </c>
      <c r="H2332" s="54" t="n">
        <v>0.159999996</v>
      </c>
      <c r="I2332" s="54" t="n">
        <v>5.19999981</v>
      </c>
      <c r="J2332" s="54" t="n">
        <v>90</v>
      </c>
      <c r="K2332" s="54" t="n">
        <v>0</v>
      </c>
      <c r="L2332" s="54" t="n">
        <v>0</v>
      </c>
      <c r="M2332" s="54" t="n">
        <v>1.20208144</v>
      </c>
      <c r="N2332" s="54" t="n">
        <v>2.5999999</v>
      </c>
      <c r="O2332" s="54" t="n">
        <v>6.71751404</v>
      </c>
      <c r="P2332" s="52" t="inlineStr">
        <is>
          <t>Gouraud</t>
        </is>
      </c>
      <c r="Q2332" s="52" t="inlineStr">
        <is>
          <t>Paint</t>
        </is>
      </c>
      <c r="R2332" s="54" t="n">
        <v>0.45</v>
      </c>
      <c r="S2332" s="54" t="n">
        <v>0.6</v>
      </c>
      <c r="T2332" s="54" t="n">
        <v>0.24</v>
      </c>
      <c r="U2332" s="54" t="n">
        <v>0</v>
      </c>
      <c r="V2332" s="52" t="inlineStr">
        <is>
          <t>No</t>
        </is>
      </c>
      <c r="W2332" s="52" t="inlineStr">
        <is>
          <t>No</t>
        </is>
      </c>
      <c r="X2332" s="52" t="inlineStr">
        <is>
          <t>-</t>
        </is>
      </c>
      <c r="Y2332" s="52" t="inlineStr">
        <is>
          <t>Mast of the motor-pool floodlight</t>
        </is>
      </c>
    </row>
    <row r="2333" outlineLevel="1">
      <c r="A2333" s="52" t="inlineStr">
        <is>
          <t>BASE-956</t>
        </is>
      </c>
      <c r="B2333" s="52" t="inlineStr">
        <is>
          <t>Base</t>
        </is>
      </c>
      <c r="C2333" s="63" t="inlineStr">
        <is>
          <t>Cube</t>
        </is>
      </c>
      <c r="D2333" s="60" t="inlineStr">
        <is>
          <t>Floodlight arm</t>
        </is>
      </c>
      <c r="E2333" s="52" t="inlineStr">
        <is>
          <t>BASE-874</t>
        </is>
      </c>
      <c r="F2333" s="52" t="n">
        <v>2</v>
      </c>
      <c r="G2333" s="54" t="n">
        <v>0.100000001</v>
      </c>
      <c r="H2333" s="54" t="n">
        <v>0.100000001</v>
      </c>
      <c r="I2333" s="54" t="n">
        <v>0.5</v>
      </c>
      <c r="J2333" s="54" t="n">
        <v>0</v>
      </c>
      <c r="K2333" s="54" t="n">
        <v>45</v>
      </c>
      <c r="L2333" s="54" t="n">
        <v>0</v>
      </c>
      <c r="M2333" s="54" t="n">
        <v>1.20208144</v>
      </c>
      <c r="N2333" s="54" t="n">
        <v>5.30000019</v>
      </c>
      <c r="O2333" s="54" t="n">
        <v>6.71751404</v>
      </c>
      <c r="P2333" s="52" t="inlineStr">
        <is>
          <t>Gouraud</t>
        </is>
      </c>
      <c r="Q2333" s="52" t="inlineStr">
        <is>
          <t>Paint</t>
        </is>
      </c>
      <c r="R2333" s="54" t="n">
        <v>0.45</v>
      </c>
      <c r="S2333" s="54" t="n">
        <v>0.6</v>
      </c>
      <c r="T2333" s="54" t="n">
        <v>0.24</v>
      </c>
      <c r="U2333" s="54" t="n">
        <v>0</v>
      </c>
      <c r="V2333" s="52" t="inlineStr">
        <is>
          <t>No</t>
        </is>
      </c>
      <c r="W2333" s="52" t="inlineStr">
        <is>
          <t>No</t>
        </is>
      </c>
      <c r="X2333" s="52" t="inlineStr">
        <is>
          <t>-</t>
        </is>
      </c>
      <c r="Y2333" s="52" t="inlineStr">
        <is>
          <t>Lamp bracket</t>
        </is>
      </c>
    </row>
    <row r="2334" outlineLevel="1">
      <c r="A2334" s="52" t="inlineStr">
        <is>
          <t>BASE-957</t>
        </is>
      </c>
      <c r="B2334" s="52" t="inlineStr">
        <is>
          <t>Base</t>
        </is>
      </c>
      <c r="C2334" s="58" t="inlineStr">
        <is>
          <t>Cylinder</t>
        </is>
      </c>
      <c r="D2334" s="60" t="inlineStr">
        <is>
          <t>Floodlight housing</t>
        </is>
      </c>
      <c r="E2334" s="52" t="inlineStr">
        <is>
          <t>BASE-874</t>
        </is>
      </c>
      <c r="F2334" s="52" t="n">
        <v>2</v>
      </c>
      <c r="G2334" s="54" t="n">
        <v>0.419999987</v>
      </c>
      <c r="H2334" s="54" t="n">
        <v>0.419999987</v>
      </c>
      <c r="I2334" s="54" t="n">
        <v>0.360000014</v>
      </c>
      <c r="J2334" s="54" t="n">
        <v>32.812397</v>
      </c>
      <c r="K2334" s="54" t="n">
        <v>-169.854462</v>
      </c>
      <c r="L2334" s="54" t="n">
        <v>0</v>
      </c>
      <c r="M2334" s="54" t="n">
        <v>1.20208144</v>
      </c>
      <c r="N2334" s="54" t="n">
        <v>5.4000001</v>
      </c>
      <c r="O2334" s="54" t="n">
        <v>6.71751404</v>
      </c>
      <c r="P2334" s="52" t="inlineStr">
        <is>
          <t>Gouraud</t>
        </is>
      </c>
      <c r="Q2334" s="52" t="inlineStr">
        <is>
          <t>Paint</t>
        </is>
      </c>
      <c r="R2334" s="54" t="n">
        <v>0.45</v>
      </c>
      <c r="S2334" s="54" t="n">
        <v>0.6</v>
      </c>
      <c r="T2334" s="54" t="n">
        <v>0.24</v>
      </c>
      <c r="U2334" s="54" t="n">
        <v>0</v>
      </c>
      <c r="V2334" s="52" t="inlineStr">
        <is>
          <t>No</t>
        </is>
      </c>
      <c r="W2334" s="52" t="inlineStr">
        <is>
          <t>No</t>
        </is>
      </c>
      <c r="X2334" s="52" t="inlineStr">
        <is>
          <t>-</t>
        </is>
      </c>
      <c r="Y2334" s="52" t="inlineStr">
        <is>
          <t>Lamp body</t>
        </is>
      </c>
    </row>
    <row r="2335" outlineLevel="1">
      <c r="A2335" s="52" t="inlineStr">
        <is>
          <t>BASE-958</t>
        </is>
      </c>
      <c r="B2335" s="52" t="inlineStr">
        <is>
          <t>Base</t>
        </is>
      </c>
      <c r="C2335" s="59" t="inlineStr">
        <is>
          <t>Sphere</t>
        </is>
      </c>
      <c r="D2335" s="60" t="inlineStr">
        <is>
          <t>Floodlight lens</t>
        </is>
      </c>
      <c r="E2335" s="52" t="inlineStr">
        <is>
          <t>BASE-874</t>
        </is>
      </c>
      <c r="F2335" s="52" t="n">
        <v>2</v>
      </c>
      <c r="G2335" s="54" t="n">
        <v>0.379999995</v>
      </c>
      <c r="H2335" s="54" t="n">
        <v>0.379999995</v>
      </c>
      <c r="I2335" s="54" t="n">
        <v>0.0599999987</v>
      </c>
      <c r="J2335" s="54" t="n">
        <v>32.812397</v>
      </c>
      <c r="K2335" s="54" t="n">
        <v>-169.854462</v>
      </c>
      <c r="L2335" s="54" t="n">
        <v>0</v>
      </c>
      <c r="M2335" s="54" t="n">
        <v>1.17247248</v>
      </c>
      <c r="N2335" s="54" t="n">
        <v>5.29162216</v>
      </c>
      <c r="O2335" s="54" t="n">
        <v>6.5520525</v>
      </c>
      <c r="P2335" s="52" t="inlineStr">
        <is>
          <t>Gouraud</t>
        </is>
      </c>
      <c r="Q2335" s="52" t="inlineStr">
        <is>
          <t>Glass</t>
        </is>
      </c>
      <c r="R2335" s="54" t="n">
        <v>0.05</v>
      </c>
      <c r="S2335" s="54" t="n">
        <v>0</v>
      </c>
      <c r="T2335" s="54" t="n">
        <v>0.7</v>
      </c>
      <c r="U2335" s="54" t="n">
        <v>1</v>
      </c>
      <c r="V2335" s="52" t="inlineStr">
        <is>
          <t>No</t>
        </is>
      </c>
      <c r="W2335" s="52" t="inlineStr">
        <is>
          <t>No</t>
        </is>
      </c>
      <c r="X2335" s="52" t="inlineStr">
        <is>
          <t>-</t>
        </is>
      </c>
      <c r="Y2335" s="52" t="inlineStr">
        <is>
          <t>Sodium floodlight over the tank park (practical spot light)</t>
        </is>
      </c>
    </row>
    <row r="2336" outlineLevel="1">
      <c r="A2336" s="52" t="inlineStr">
        <is>
          <t>BASE-959</t>
        </is>
      </c>
      <c r="B2336" s="52" t="inlineStr">
        <is>
          <t>Base</t>
        </is>
      </c>
      <c r="C2336" s="53" t="inlineStr">
        <is>
          <t>Group</t>
        </is>
      </c>
      <c r="D2336" s="57" t="inlineStr">
        <is>
          <t>Tank spot marking</t>
        </is>
      </c>
      <c r="E2336" s="52" t="inlineStr">
        <is>
          <t>BASE-00</t>
        </is>
      </c>
      <c r="F2336" s="52" t="n">
        <v>1</v>
      </c>
      <c r="G2336" s="54" t="n">
        <v>1</v>
      </c>
      <c r="H2336" s="54" t="n">
        <v>1</v>
      </c>
      <c r="I2336" s="54" t="n">
        <v>1</v>
      </c>
      <c r="J2336" s="54" t="n">
        <v>0</v>
      </c>
      <c r="K2336" s="54" t="n">
        <v>45</v>
      </c>
      <c r="L2336" s="54" t="n">
        <v>0</v>
      </c>
      <c r="M2336" s="54" t="n">
        <v>-22</v>
      </c>
      <c r="N2336" s="54" t="n">
        <v>-0.300000012</v>
      </c>
      <c r="O2336" s="54" t="n">
        <v>-16</v>
      </c>
      <c r="P2336" s="52" t="inlineStr">
        <is>
          <t>-</t>
        </is>
      </c>
      <c r="Q2336" s="52" t="inlineStr">
        <is>
          <t>Plain</t>
        </is>
      </c>
      <c r="R2336" s="54" t="n">
        <v>0.5</v>
      </c>
      <c r="S2336" s="54" t="n">
        <v>0</v>
      </c>
      <c r="T2336" s="54" t="n">
        <v>0.2</v>
      </c>
      <c r="U2336" s="54" t="n">
        <v>0</v>
      </c>
      <c r="V2336" s="52" t="inlineStr">
        <is>
          <t>No</t>
        </is>
      </c>
      <c r="W2336" s="52" t="inlineStr">
        <is>
          <t>Yes</t>
        </is>
      </c>
      <c r="X2336" s="52" t="inlineStr">
        <is>
          <t>-</t>
        </is>
      </c>
      <c r="Y2336" s="52" t="inlineStr">
        <is>
          <t>Painted parking box</t>
        </is>
      </c>
    </row>
    <row r="2337" outlineLevel="1">
      <c r="A2337" s="52" t="inlineStr">
        <is>
          <t>BASE-960</t>
        </is>
      </c>
      <c r="B2337" s="52" t="inlineStr">
        <is>
          <t>Base</t>
        </is>
      </c>
      <c r="C2337" s="63" t="inlineStr">
        <is>
          <t>Cube</t>
        </is>
      </c>
      <c r="D2337" s="60" t="inlineStr">
        <is>
          <t>Spot line</t>
        </is>
      </c>
      <c r="E2337" s="52" t="inlineStr">
        <is>
          <t>BASE-959</t>
        </is>
      </c>
      <c r="F2337" s="52" t="n">
        <v>2</v>
      </c>
      <c r="G2337" s="54" t="n">
        <v>6</v>
      </c>
      <c r="H2337" s="54" t="n">
        <v>0.0120000001</v>
      </c>
      <c r="I2337" s="54" t="n">
        <v>0.119999997</v>
      </c>
      <c r="J2337" s="54" t="n">
        <v>0</v>
      </c>
      <c r="K2337" s="54" t="n">
        <v>0</v>
      </c>
      <c r="L2337" s="54" t="n">
        <v>0</v>
      </c>
      <c r="M2337" s="54" t="n">
        <v>0</v>
      </c>
      <c r="N2337" s="54" t="n">
        <v>0.0120000001</v>
      </c>
      <c r="O2337" s="54" t="n">
        <v>4.5</v>
      </c>
      <c r="P2337" s="52" t="inlineStr">
        <is>
          <t>Gouraud</t>
        </is>
      </c>
      <c r="Q2337" s="52" t="inlineStr">
        <is>
          <t>Paint</t>
        </is>
      </c>
      <c r="R2337" s="54" t="n">
        <v>0.55</v>
      </c>
      <c r="S2337" s="54" t="n">
        <v>0</v>
      </c>
      <c r="T2337" s="54" t="n">
        <v>0.26</v>
      </c>
      <c r="U2337" s="54" t="n">
        <v>0</v>
      </c>
      <c r="V2337" s="52" t="inlineStr">
        <is>
          <t>No</t>
        </is>
      </c>
      <c r="W2337" s="52" t="inlineStr">
        <is>
          <t>No</t>
        </is>
      </c>
      <c r="X2337" s="52" t="inlineStr">
        <is>
          <t>-</t>
        </is>
      </c>
      <c r="Y2337" s="52" t="inlineStr">
        <is>
          <t>Front line</t>
        </is>
      </c>
    </row>
    <row r="2338" outlineLevel="1">
      <c r="A2338" s="52" t="inlineStr">
        <is>
          <t>BASE-961</t>
        </is>
      </c>
      <c r="B2338" s="52" t="inlineStr">
        <is>
          <t>Base</t>
        </is>
      </c>
      <c r="C2338" s="63" t="inlineStr">
        <is>
          <t>Cube</t>
        </is>
      </c>
      <c r="D2338" s="60" t="inlineStr">
        <is>
          <t>Spot line</t>
        </is>
      </c>
      <c r="E2338" s="52" t="inlineStr">
        <is>
          <t>BASE-959</t>
        </is>
      </c>
      <c r="F2338" s="52" t="n">
        <v>2</v>
      </c>
      <c r="G2338" s="54" t="n">
        <v>6</v>
      </c>
      <c r="H2338" s="54" t="n">
        <v>0.0120000001</v>
      </c>
      <c r="I2338" s="54" t="n">
        <v>0.119999997</v>
      </c>
      <c r="J2338" s="54" t="n">
        <v>0</v>
      </c>
      <c r="K2338" s="54" t="n">
        <v>0</v>
      </c>
      <c r="L2338" s="54" t="n">
        <v>0</v>
      </c>
      <c r="M2338" s="54" t="n">
        <v>0</v>
      </c>
      <c r="N2338" s="54" t="n">
        <v>0.0120000001</v>
      </c>
      <c r="O2338" s="54" t="n">
        <v>-4.5</v>
      </c>
      <c r="P2338" s="52" t="inlineStr">
        <is>
          <t>Gouraud</t>
        </is>
      </c>
      <c r="Q2338" s="52" t="inlineStr">
        <is>
          <t>Paint</t>
        </is>
      </c>
      <c r="R2338" s="54" t="n">
        <v>0.55</v>
      </c>
      <c r="S2338" s="54" t="n">
        <v>0</v>
      </c>
      <c r="T2338" s="54" t="n">
        <v>0.26</v>
      </c>
      <c r="U2338" s="54" t="n">
        <v>0</v>
      </c>
      <c r="V2338" s="52" t="inlineStr">
        <is>
          <t>No</t>
        </is>
      </c>
      <c r="W2338" s="52" t="inlineStr">
        <is>
          <t>No</t>
        </is>
      </c>
      <c r="X2338" s="52" t="inlineStr">
        <is>
          <t>-</t>
        </is>
      </c>
      <c r="Y2338" s="52" t="inlineStr">
        <is>
          <t>Rear line</t>
        </is>
      </c>
    </row>
    <row r="2339" outlineLevel="1">
      <c r="A2339" s="52" t="inlineStr">
        <is>
          <t>BASE-962</t>
        </is>
      </c>
      <c r="B2339" s="52" t="inlineStr">
        <is>
          <t>Base</t>
        </is>
      </c>
      <c r="C2339" s="63" t="inlineStr">
        <is>
          <t>Cube</t>
        </is>
      </c>
      <c r="D2339" s="60" t="inlineStr">
        <is>
          <t>Spot line</t>
        </is>
      </c>
      <c r="E2339" s="52" t="inlineStr">
        <is>
          <t>BASE-959</t>
        </is>
      </c>
      <c r="F2339" s="52" t="n">
        <v>2</v>
      </c>
      <c r="G2339" s="54" t="n">
        <v>0.119999997</v>
      </c>
      <c r="H2339" s="54" t="n">
        <v>0.0120000001</v>
      </c>
      <c r="I2339" s="54" t="n">
        <v>9</v>
      </c>
      <c r="J2339" s="54" t="n">
        <v>0</v>
      </c>
      <c r="K2339" s="54" t="n">
        <v>0</v>
      </c>
      <c r="L2339" s="54" t="n">
        <v>0</v>
      </c>
      <c r="M2339" s="54" t="n">
        <v>3</v>
      </c>
      <c r="N2339" s="54" t="n">
        <v>0.0120000001</v>
      </c>
      <c r="O2339" s="54" t="n">
        <v>0</v>
      </c>
      <c r="P2339" s="52" t="inlineStr">
        <is>
          <t>Gouraud</t>
        </is>
      </c>
      <c r="Q2339" s="52" t="inlineStr">
        <is>
          <t>Paint</t>
        </is>
      </c>
      <c r="R2339" s="54" t="n">
        <v>0.55</v>
      </c>
      <c r="S2339" s="54" t="n">
        <v>0</v>
      </c>
      <c r="T2339" s="54" t="n">
        <v>0.26</v>
      </c>
      <c r="U2339" s="54" t="n">
        <v>0</v>
      </c>
      <c r="V2339" s="52" t="inlineStr">
        <is>
          <t>No</t>
        </is>
      </c>
      <c r="W2339" s="52" t="inlineStr">
        <is>
          <t>No</t>
        </is>
      </c>
      <c r="X2339" s="52" t="inlineStr">
        <is>
          <t>-</t>
        </is>
      </c>
      <c r="Y2339" s="52" t="inlineStr">
        <is>
          <t>Right line</t>
        </is>
      </c>
    </row>
    <row r="2340" outlineLevel="1">
      <c r="A2340" s="52" t="inlineStr">
        <is>
          <t>BASE-963</t>
        </is>
      </c>
      <c r="B2340" s="52" t="inlineStr">
        <is>
          <t>Base</t>
        </is>
      </c>
      <c r="C2340" s="63" t="inlineStr">
        <is>
          <t>Cube</t>
        </is>
      </c>
      <c r="D2340" s="60" t="inlineStr">
        <is>
          <t>Spot line</t>
        </is>
      </c>
      <c r="E2340" s="52" t="inlineStr">
        <is>
          <t>BASE-959</t>
        </is>
      </c>
      <c r="F2340" s="52" t="n">
        <v>2</v>
      </c>
      <c r="G2340" s="54" t="n">
        <v>0.119999997</v>
      </c>
      <c r="H2340" s="54" t="n">
        <v>0.0120000001</v>
      </c>
      <c r="I2340" s="54" t="n">
        <v>9</v>
      </c>
      <c r="J2340" s="54" t="n">
        <v>0</v>
      </c>
      <c r="K2340" s="54" t="n">
        <v>0</v>
      </c>
      <c r="L2340" s="54" t="n">
        <v>0</v>
      </c>
      <c r="M2340" s="54" t="n">
        <v>-3</v>
      </c>
      <c r="N2340" s="54" t="n">
        <v>0.0120000001</v>
      </c>
      <c r="O2340" s="54" t="n">
        <v>0</v>
      </c>
      <c r="P2340" s="52" t="inlineStr">
        <is>
          <t>Gouraud</t>
        </is>
      </c>
      <c r="Q2340" s="52" t="inlineStr">
        <is>
          <t>Paint</t>
        </is>
      </c>
      <c r="R2340" s="54" t="n">
        <v>0.55</v>
      </c>
      <c r="S2340" s="54" t="n">
        <v>0</v>
      </c>
      <c r="T2340" s="54" t="n">
        <v>0.26</v>
      </c>
      <c r="U2340" s="54" t="n">
        <v>0</v>
      </c>
      <c r="V2340" s="52" t="inlineStr">
        <is>
          <t>No</t>
        </is>
      </c>
      <c r="W2340" s="52" t="inlineStr">
        <is>
          <t>No</t>
        </is>
      </c>
      <c r="X2340" s="52" t="inlineStr">
        <is>
          <t>-</t>
        </is>
      </c>
      <c r="Y2340" s="52" t="inlineStr">
        <is>
          <t>Left line</t>
        </is>
      </c>
    </row>
    <row r="2341" outlineLevel="1">
      <c r="A2341" s="52" t="inlineStr">
        <is>
          <t>BASE-964</t>
        </is>
      </c>
      <c r="B2341" s="52" t="inlineStr">
        <is>
          <t>Base</t>
        </is>
      </c>
      <c r="C2341" s="53" t="inlineStr">
        <is>
          <t>Group</t>
        </is>
      </c>
      <c r="D2341" s="57" t="inlineStr">
        <is>
          <t>Fuel depot</t>
        </is>
      </c>
      <c r="E2341" s="52" t="inlineStr">
        <is>
          <t>BASE-00</t>
        </is>
      </c>
      <c r="F2341" s="52" t="n">
        <v>1</v>
      </c>
      <c r="G2341" s="54" t="n">
        <v>1</v>
      </c>
      <c r="H2341" s="54" t="n">
        <v>1</v>
      </c>
      <c r="I2341" s="54" t="n">
        <v>1</v>
      </c>
      <c r="J2341" s="54" t="n">
        <v>0</v>
      </c>
      <c r="K2341" s="54" t="n">
        <v>0</v>
      </c>
      <c r="L2341" s="54" t="n">
        <v>0</v>
      </c>
      <c r="M2341" s="54" t="n">
        <v>-6</v>
      </c>
      <c r="N2341" s="54" t="n">
        <v>-0.300000012</v>
      </c>
      <c r="O2341" s="54" t="n">
        <v>-28.5</v>
      </c>
      <c r="P2341" s="52" t="inlineStr">
        <is>
          <t>-</t>
        </is>
      </c>
      <c r="Q2341" s="52" t="inlineStr">
        <is>
          <t>Plain</t>
        </is>
      </c>
      <c r="R2341" s="54" t="n">
        <v>0.5</v>
      </c>
      <c r="S2341" s="54" t="n">
        <v>0</v>
      </c>
      <c r="T2341" s="54" t="n">
        <v>0.2</v>
      </c>
      <c r="U2341" s="54" t="n">
        <v>0</v>
      </c>
      <c r="V2341" s="52" t="inlineStr">
        <is>
          <t>No</t>
        </is>
      </c>
      <c r="W2341" s="52" t="inlineStr">
        <is>
          <t>Yes</t>
        </is>
      </c>
      <c r="X2341" s="52" t="inlineStr">
        <is>
          <t>-</t>
        </is>
      </c>
      <c r="Y2341" s="52" t="inlineStr">
        <is>
          <t>Bladders in a sandbag dike, pump, generator</t>
        </is>
      </c>
    </row>
    <row r="2342" outlineLevel="1">
      <c r="A2342" s="52" t="inlineStr">
        <is>
          <t>BASE-965</t>
        </is>
      </c>
      <c r="B2342" s="52" t="inlineStr">
        <is>
          <t>Base</t>
        </is>
      </c>
      <c r="C2342" s="63" t="inlineStr">
        <is>
          <t>Cube</t>
        </is>
      </c>
      <c r="D2342" s="60" t="inlineStr">
        <is>
          <t>Dike wall</t>
        </is>
      </c>
      <c r="E2342" s="52" t="inlineStr">
        <is>
          <t>BASE-964</t>
        </is>
      </c>
      <c r="F2342" s="52" t="n">
        <v>2</v>
      </c>
      <c r="G2342" s="54" t="n">
        <v>8.399999619999999</v>
      </c>
      <c r="H2342" s="54" t="n">
        <v>0.550000012</v>
      </c>
      <c r="I2342" s="54" t="n">
        <v>0.5</v>
      </c>
      <c r="J2342" s="54" t="n">
        <v>0</v>
      </c>
      <c r="K2342" s="54" t="n">
        <v>0</v>
      </c>
      <c r="L2342" s="54" t="n">
        <v>0</v>
      </c>
      <c r="M2342" s="54" t="n">
        <v>0</v>
      </c>
      <c r="N2342" s="54" t="n">
        <v>0.275000006</v>
      </c>
      <c r="O2342" s="54" t="n">
        <v>2.5</v>
      </c>
      <c r="P2342" s="52" t="inlineStr">
        <is>
          <t>Gouraud</t>
        </is>
      </c>
      <c r="Q2342" s="52" t="inlineStr">
        <is>
          <t>Sand</t>
        </is>
      </c>
      <c r="R2342" s="54" t="n">
        <v>0.95</v>
      </c>
      <c r="S2342" s="54" t="n">
        <v>0</v>
      </c>
      <c r="T2342" s="54" t="n">
        <v>0.25</v>
      </c>
      <c r="U2342" s="54" t="n">
        <v>0</v>
      </c>
      <c r="V2342" s="52" t="inlineStr">
        <is>
          <t>No</t>
        </is>
      </c>
      <c r="W2342" s="52" t="inlineStr">
        <is>
          <t>Yes</t>
        </is>
      </c>
      <c r="X2342" s="52" t="inlineStr">
        <is>
          <t>-</t>
        </is>
      </c>
      <c r="Y2342" s="52" t="inlineStr">
        <is>
          <t>Containment dike (north)</t>
        </is>
      </c>
    </row>
    <row r="2343" outlineLevel="1">
      <c r="A2343" s="52" t="inlineStr">
        <is>
          <t>BASE-966</t>
        </is>
      </c>
      <c r="B2343" s="52" t="inlineStr">
        <is>
          <t>Base</t>
        </is>
      </c>
      <c r="C2343" s="63" t="inlineStr">
        <is>
          <t>Cube</t>
        </is>
      </c>
      <c r="D2343" s="60" t="inlineStr">
        <is>
          <t>Dike wall</t>
        </is>
      </c>
      <c r="E2343" s="52" t="inlineStr">
        <is>
          <t>BASE-964</t>
        </is>
      </c>
      <c r="F2343" s="52" t="n">
        <v>2</v>
      </c>
      <c r="G2343" s="54" t="n">
        <v>8.399999619999999</v>
      </c>
      <c r="H2343" s="54" t="n">
        <v>0.550000012</v>
      </c>
      <c r="I2343" s="54" t="n">
        <v>0.5</v>
      </c>
      <c r="J2343" s="54" t="n">
        <v>0</v>
      </c>
      <c r="K2343" s="54" t="n">
        <v>0</v>
      </c>
      <c r="L2343" s="54" t="n">
        <v>0</v>
      </c>
      <c r="M2343" s="54" t="n">
        <v>0</v>
      </c>
      <c r="N2343" s="54" t="n">
        <v>0.275000006</v>
      </c>
      <c r="O2343" s="54" t="n">
        <v>-2.5</v>
      </c>
      <c r="P2343" s="52" t="inlineStr">
        <is>
          <t>Gouraud</t>
        </is>
      </c>
      <c r="Q2343" s="52" t="inlineStr">
        <is>
          <t>Sand</t>
        </is>
      </c>
      <c r="R2343" s="54" t="n">
        <v>0.95</v>
      </c>
      <c r="S2343" s="54" t="n">
        <v>0</v>
      </c>
      <c r="T2343" s="54" t="n">
        <v>0.25</v>
      </c>
      <c r="U2343" s="54" t="n">
        <v>0</v>
      </c>
      <c r="V2343" s="52" t="inlineStr">
        <is>
          <t>No</t>
        </is>
      </c>
      <c r="W2343" s="52" t="inlineStr">
        <is>
          <t>Yes</t>
        </is>
      </c>
      <c r="X2343" s="52" t="inlineStr">
        <is>
          <t>-</t>
        </is>
      </c>
      <c r="Y2343" s="52" t="inlineStr">
        <is>
          <t>Containment dike (south)</t>
        </is>
      </c>
    </row>
    <row r="2344" outlineLevel="1">
      <c r="A2344" s="52" t="inlineStr">
        <is>
          <t>BASE-967</t>
        </is>
      </c>
      <c r="B2344" s="52" t="inlineStr">
        <is>
          <t>Base</t>
        </is>
      </c>
      <c r="C2344" s="63" t="inlineStr">
        <is>
          <t>Cube</t>
        </is>
      </c>
      <c r="D2344" s="60" t="inlineStr">
        <is>
          <t>Dike wall</t>
        </is>
      </c>
      <c r="E2344" s="52" t="inlineStr">
        <is>
          <t>BASE-964</t>
        </is>
      </c>
      <c r="F2344" s="52" t="n">
        <v>2</v>
      </c>
      <c r="G2344" s="54" t="n">
        <v>0.5</v>
      </c>
      <c r="H2344" s="54" t="n">
        <v>0.550000012</v>
      </c>
      <c r="I2344" s="54" t="n">
        <v>5</v>
      </c>
      <c r="J2344" s="54" t="n">
        <v>0</v>
      </c>
      <c r="K2344" s="54" t="n">
        <v>0</v>
      </c>
      <c r="L2344" s="54" t="n">
        <v>0</v>
      </c>
      <c r="M2344" s="54" t="n">
        <v>4</v>
      </c>
      <c r="N2344" s="54" t="n">
        <v>0.275000006</v>
      </c>
      <c r="O2344" s="54" t="n">
        <v>0</v>
      </c>
      <c r="P2344" s="52" t="inlineStr">
        <is>
          <t>Gouraud</t>
        </is>
      </c>
      <c r="Q2344" s="52" t="inlineStr">
        <is>
          <t>Sand</t>
        </is>
      </c>
      <c r="R2344" s="54" t="n">
        <v>0.95</v>
      </c>
      <c r="S2344" s="54" t="n">
        <v>0</v>
      </c>
      <c r="T2344" s="54" t="n">
        <v>0.25</v>
      </c>
      <c r="U2344" s="54" t="n">
        <v>0</v>
      </c>
      <c r="V2344" s="52" t="inlineStr">
        <is>
          <t>No</t>
        </is>
      </c>
      <c r="W2344" s="52" t="inlineStr">
        <is>
          <t>Yes</t>
        </is>
      </c>
      <c r="X2344" s="52" t="inlineStr">
        <is>
          <t>-</t>
        </is>
      </c>
      <c r="Y2344" s="52" t="inlineStr">
        <is>
          <t>Containment dike (east)</t>
        </is>
      </c>
    </row>
    <row r="2345" outlineLevel="1">
      <c r="A2345" s="52" t="inlineStr">
        <is>
          <t>BASE-968</t>
        </is>
      </c>
      <c r="B2345" s="52" t="inlineStr">
        <is>
          <t>Base</t>
        </is>
      </c>
      <c r="C2345" s="63" t="inlineStr">
        <is>
          <t>Cube</t>
        </is>
      </c>
      <c r="D2345" s="60" t="inlineStr">
        <is>
          <t>Dike wall</t>
        </is>
      </c>
      <c r="E2345" s="52" t="inlineStr">
        <is>
          <t>BASE-964</t>
        </is>
      </c>
      <c r="F2345" s="52" t="n">
        <v>2</v>
      </c>
      <c r="G2345" s="54" t="n">
        <v>0.5</v>
      </c>
      <c r="H2345" s="54" t="n">
        <v>0.550000012</v>
      </c>
      <c r="I2345" s="54" t="n">
        <v>5</v>
      </c>
      <c r="J2345" s="54" t="n">
        <v>0</v>
      </c>
      <c r="K2345" s="54" t="n">
        <v>0</v>
      </c>
      <c r="L2345" s="54" t="n">
        <v>0</v>
      </c>
      <c r="M2345" s="54" t="n">
        <v>-4</v>
      </c>
      <c r="N2345" s="54" t="n">
        <v>0.275000006</v>
      </c>
      <c r="O2345" s="54" t="n">
        <v>0</v>
      </c>
      <c r="P2345" s="52" t="inlineStr">
        <is>
          <t>Gouraud</t>
        </is>
      </c>
      <c r="Q2345" s="52" t="inlineStr">
        <is>
          <t>Sand</t>
        </is>
      </c>
      <c r="R2345" s="54" t="n">
        <v>0.95</v>
      </c>
      <c r="S2345" s="54" t="n">
        <v>0</v>
      </c>
      <c r="T2345" s="54" t="n">
        <v>0.25</v>
      </c>
      <c r="U2345" s="54" t="n">
        <v>0</v>
      </c>
      <c r="V2345" s="52" t="inlineStr">
        <is>
          <t>No</t>
        </is>
      </c>
      <c r="W2345" s="52" t="inlineStr">
        <is>
          <t>Yes</t>
        </is>
      </c>
      <c r="X2345" s="52" t="inlineStr">
        <is>
          <t>-</t>
        </is>
      </c>
      <c r="Y2345" s="52" t="inlineStr">
        <is>
          <t>Containment dike (west)</t>
        </is>
      </c>
    </row>
    <row r="2346" outlineLevel="1">
      <c r="A2346" s="52" t="inlineStr">
        <is>
          <t>BASE-969</t>
        </is>
      </c>
      <c r="B2346" s="52" t="inlineStr">
        <is>
          <t>Base</t>
        </is>
      </c>
      <c r="C2346" s="59" t="inlineStr">
        <is>
          <t>Sphere</t>
        </is>
      </c>
      <c r="D2346" s="60" t="inlineStr">
        <is>
          <t>Fuel bladder</t>
        </is>
      </c>
      <c r="E2346" s="52" t="inlineStr">
        <is>
          <t>BASE-964</t>
        </is>
      </c>
      <c r="F2346" s="52" t="n">
        <v>2</v>
      </c>
      <c r="G2346" s="54" t="n">
        <v>3.4000001</v>
      </c>
      <c r="H2346" s="54" t="n">
        <v>1.10000002</v>
      </c>
      <c r="I2346" s="54" t="n">
        <v>2.0999999</v>
      </c>
      <c r="J2346" s="54" t="n">
        <v>0</v>
      </c>
      <c r="K2346" s="54" t="n">
        <v>0</v>
      </c>
      <c r="L2346" s="54" t="n">
        <v>0</v>
      </c>
      <c r="M2346" s="54" t="n">
        <v>-2</v>
      </c>
      <c r="N2346" s="54" t="n">
        <v>0.5</v>
      </c>
      <c r="O2346" s="54" t="n">
        <v>0.300000012</v>
      </c>
      <c r="P2346" s="52" t="inlineStr">
        <is>
          <t>Gouraud</t>
        </is>
      </c>
      <c r="Q2346" s="52" t="inlineStr">
        <is>
          <t>Rubber</t>
        </is>
      </c>
      <c r="R2346" s="54" t="n">
        <v>0.85</v>
      </c>
      <c r="S2346" s="54" t="n">
        <v>0</v>
      </c>
      <c r="T2346" s="54" t="n">
        <v>0.3</v>
      </c>
      <c r="U2346" s="54" t="n">
        <v>0</v>
      </c>
      <c r="V2346" s="52" t="inlineStr">
        <is>
          <t>No</t>
        </is>
      </c>
      <c r="W2346" s="52" t="inlineStr">
        <is>
          <t>Yes</t>
        </is>
      </c>
      <c r="X2346" s="52" t="inlineStr">
        <is>
          <t>-</t>
        </is>
      </c>
      <c r="Y2346" s="52" t="inlineStr">
        <is>
          <t>Collapsible 10,000 l fuel bladder</t>
        </is>
      </c>
    </row>
    <row r="2347" outlineLevel="1">
      <c r="A2347" s="52" t="inlineStr">
        <is>
          <t>BASE-970</t>
        </is>
      </c>
      <c r="B2347" s="52" t="inlineStr">
        <is>
          <t>Base</t>
        </is>
      </c>
      <c r="C2347" s="58" t="inlineStr">
        <is>
          <t>Cylinder</t>
        </is>
      </c>
      <c r="D2347" s="60" t="inlineStr">
        <is>
          <t>Bladder fill cap</t>
        </is>
      </c>
      <c r="E2347" s="52" t="inlineStr">
        <is>
          <t>BASE-964</t>
        </is>
      </c>
      <c r="F2347" s="52" t="n">
        <v>2</v>
      </c>
      <c r="G2347" s="54" t="n">
        <v>0.25</v>
      </c>
      <c r="H2347" s="54" t="n">
        <v>0.25</v>
      </c>
      <c r="I2347" s="54" t="n">
        <v>0.100000001</v>
      </c>
      <c r="J2347" s="54" t="n">
        <v>90</v>
      </c>
      <c r="K2347" s="54" t="n">
        <v>0</v>
      </c>
      <c r="L2347" s="54" t="n">
        <v>0</v>
      </c>
      <c r="M2347" s="54" t="n">
        <v>-2</v>
      </c>
      <c r="N2347" s="54" t="n">
        <v>1.01999998</v>
      </c>
      <c r="O2347" s="54" t="n">
        <v>0.300000012</v>
      </c>
      <c r="P2347" s="52" t="inlineStr">
        <is>
          <t>Gouraud</t>
        </is>
      </c>
      <c r="Q2347" s="52" t="inlineStr">
        <is>
          <t>Metal</t>
        </is>
      </c>
      <c r="R2347" s="54" t="n">
        <v>0.4</v>
      </c>
      <c r="S2347" s="54" t="n">
        <v>0.9</v>
      </c>
      <c r="T2347" s="54" t="n">
        <v>0.22</v>
      </c>
      <c r="U2347" s="54" t="n">
        <v>0</v>
      </c>
      <c r="V2347" s="52" t="inlineStr">
        <is>
          <t>No</t>
        </is>
      </c>
      <c r="W2347" s="52" t="inlineStr">
        <is>
          <t>No</t>
        </is>
      </c>
      <c r="X2347" s="52" t="inlineStr">
        <is>
          <t>-</t>
        </is>
      </c>
      <c r="Y2347" s="52" t="inlineStr">
        <is>
          <t>Fill port</t>
        </is>
      </c>
    </row>
    <row r="2348" outlineLevel="1">
      <c r="A2348" s="52" t="inlineStr">
        <is>
          <t>BASE-971</t>
        </is>
      </c>
      <c r="B2348" s="52" t="inlineStr">
        <is>
          <t>Base</t>
        </is>
      </c>
      <c r="C2348" s="59" t="inlineStr">
        <is>
          <t>Sphere</t>
        </is>
      </c>
      <c r="D2348" s="60" t="inlineStr">
        <is>
          <t>Fuel bladder</t>
        </is>
      </c>
      <c r="E2348" s="52" t="inlineStr">
        <is>
          <t>BASE-964</t>
        </is>
      </c>
      <c r="F2348" s="52" t="n">
        <v>2</v>
      </c>
      <c r="G2348" s="54" t="n">
        <v>3.4000001</v>
      </c>
      <c r="H2348" s="54" t="n">
        <v>1.10000002</v>
      </c>
      <c r="I2348" s="54" t="n">
        <v>2.0999999</v>
      </c>
      <c r="J2348" s="54" t="n">
        <v>0</v>
      </c>
      <c r="K2348" s="54" t="n">
        <v>0</v>
      </c>
      <c r="L2348" s="54" t="n">
        <v>0</v>
      </c>
      <c r="M2348" s="54" t="n">
        <v>2</v>
      </c>
      <c r="N2348" s="54" t="n">
        <v>0.5</v>
      </c>
      <c r="O2348" s="54" t="n">
        <v>0.300000012</v>
      </c>
      <c r="P2348" s="52" t="inlineStr">
        <is>
          <t>Gouraud</t>
        </is>
      </c>
      <c r="Q2348" s="52" t="inlineStr">
        <is>
          <t>Rubber</t>
        </is>
      </c>
      <c r="R2348" s="54" t="n">
        <v>0.85</v>
      </c>
      <c r="S2348" s="54" t="n">
        <v>0</v>
      </c>
      <c r="T2348" s="54" t="n">
        <v>0.3</v>
      </c>
      <c r="U2348" s="54" t="n">
        <v>0</v>
      </c>
      <c r="V2348" s="52" t="inlineStr">
        <is>
          <t>No</t>
        </is>
      </c>
      <c r="W2348" s="52" t="inlineStr">
        <is>
          <t>Yes</t>
        </is>
      </c>
      <c r="X2348" s="52" t="inlineStr">
        <is>
          <t>-</t>
        </is>
      </c>
      <c r="Y2348" s="52" t="inlineStr">
        <is>
          <t>Collapsible 10,000 l fuel bladder</t>
        </is>
      </c>
    </row>
    <row r="2349" outlineLevel="1">
      <c r="A2349" s="52" t="inlineStr">
        <is>
          <t>BASE-972</t>
        </is>
      </c>
      <c r="B2349" s="52" t="inlineStr">
        <is>
          <t>Base</t>
        </is>
      </c>
      <c r="C2349" s="58" t="inlineStr">
        <is>
          <t>Cylinder</t>
        </is>
      </c>
      <c r="D2349" s="60" t="inlineStr">
        <is>
          <t>Bladder fill cap</t>
        </is>
      </c>
      <c r="E2349" s="52" t="inlineStr">
        <is>
          <t>BASE-964</t>
        </is>
      </c>
      <c r="F2349" s="52" t="n">
        <v>2</v>
      </c>
      <c r="G2349" s="54" t="n">
        <v>0.25</v>
      </c>
      <c r="H2349" s="54" t="n">
        <v>0.25</v>
      </c>
      <c r="I2349" s="54" t="n">
        <v>0.100000001</v>
      </c>
      <c r="J2349" s="54" t="n">
        <v>90</v>
      </c>
      <c r="K2349" s="54" t="n">
        <v>0</v>
      </c>
      <c r="L2349" s="54" t="n">
        <v>0</v>
      </c>
      <c r="M2349" s="54" t="n">
        <v>2</v>
      </c>
      <c r="N2349" s="54" t="n">
        <v>1.01999998</v>
      </c>
      <c r="O2349" s="54" t="n">
        <v>0.300000012</v>
      </c>
      <c r="P2349" s="52" t="inlineStr">
        <is>
          <t>Gouraud</t>
        </is>
      </c>
      <c r="Q2349" s="52" t="inlineStr">
        <is>
          <t>Metal</t>
        </is>
      </c>
      <c r="R2349" s="54" t="n">
        <v>0.4</v>
      </c>
      <c r="S2349" s="54" t="n">
        <v>0.9</v>
      </c>
      <c r="T2349" s="54" t="n">
        <v>0.22</v>
      </c>
      <c r="U2349" s="54" t="n">
        <v>0</v>
      </c>
      <c r="V2349" s="52" t="inlineStr">
        <is>
          <t>No</t>
        </is>
      </c>
      <c r="W2349" s="52" t="inlineStr">
        <is>
          <t>No</t>
        </is>
      </c>
      <c r="X2349" s="52" t="inlineStr">
        <is>
          <t>-</t>
        </is>
      </c>
      <c r="Y2349" s="52" t="inlineStr">
        <is>
          <t>Fill port</t>
        </is>
      </c>
    </row>
    <row r="2350" outlineLevel="1">
      <c r="A2350" s="52" t="inlineStr">
        <is>
          <t>BASE-973</t>
        </is>
      </c>
      <c r="B2350" s="52" t="inlineStr">
        <is>
          <t>Base</t>
        </is>
      </c>
      <c r="C2350" s="63" t="inlineStr">
        <is>
          <t>Cube</t>
        </is>
      </c>
      <c r="D2350" s="60" t="inlineStr">
        <is>
          <t>Pump skid</t>
        </is>
      </c>
      <c r="E2350" s="52" t="inlineStr">
        <is>
          <t>BASE-964</t>
        </is>
      </c>
      <c r="F2350" s="52" t="n">
        <v>2</v>
      </c>
      <c r="G2350" s="54" t="n">
        <v>0.899999976</v>
      </c>
      <c r="H2350" s="54" t="n">
        <v>0.400000006</v>
      </c>
      <c r="I2350" s="54" t="n">
        <v>0.600000024</v>
      </c>
      <c r="J2350" s="54" t="n">
        <v>0</v>
      </c>
      <c r="K2350" s="54" t="n">
        <v>0</v>
      </c>
      <c r="L2350" s="54" t="n">
        <v>0</v>
      </c>
      <c r="M2350" s="54" t="n">
        <v>0</v>
      </c>
      <c r="N2350" s="54" t="n">
        <v>0.200000003</v>
      </c>
      <c r="O2350" s="54" t="n">
        <v>-1.70000005</v>
      </c>
      <c r="P2350" s="52" t="inlineStr">
        <is>
          <t>Gouraud</t>
        </is>
      </c>
      <c r="Q2350" s="52" t="inlineStr">
        <is>
          <t>Paint</t>
        </is>
      </c>
      <c r="R2350" s="54" t="n">
        <v>0.6</v>
      </c>
      <c r="S2350" s="54" t="n">
        <v>0.2</v>
      </c>
      <c r="T2350" s="54" t="n">
        <v>0.35</v>
      </c>
      <c r="U2350" s="54" t="n">
        <v>0</v>
      </c>
      <c r="V2350" s="52" t="inlineStr">
        <is>
          <t>No</t>
        </is>
      </c>
      <c r="W2350" s="52" t="inlineStr">
        <is>
          <t>Yes</t>
        </is>
      </c>
      <c r="X2350" s="52" t="inlineStr">
        <is>
          <t>-</t>
        </is>
      </c>
      <c r="Y2350" s="52" t="inlineStr">
        <is>
          <t>Transfer pump</t>
        </is>
      </c>
    </row>
    <row r="2351" outlineLevel="1">
      <c r="A2351" s="52" t="inlineStr">
        <is>
          <t>BASE-974</t>
        </is>
      </c>
      <c r="B2351" s="52" t="inlineStr">
        <is>
          <t>Base</t>
        </is>
      </c>
      <c r="C2351" s="58" t="inlineStr">
        <is>
          <t>Cylinder</t>
        </is>
      </c>
      <c r="D2351" s="60" t="inlineStr">
        <is>
          <t>Fuel hose</t>
        </is>
      </c>
      <c r="E2351" s="52" t="inlineStr">
        <is>
          <t>BASE-964</t>
        </is>
      </c>
      <c r="F2351" s="52" t="n">
        <v>2</v>
      </c>
      <c r="G2351" s="54" t="n">
        <v>0.07999999820000001</v>
      </c>
      <c r="H2351" s="54" t="n">
        <v>0.07999999820000001</v>
      </c>
      <c r="I2351" s="54" t="n">
        <v>1.88944435</v>
      </c>
      <c r="J2351" s="54" t="n">
        <v>-3.0338316</v>
      </c>
      <c r="K2351" s="54" t="n">
        <v>-57.9946175</v>
      </c>
      <c r="L2351" s="54" t="n">
        <v>0</v>
      </c>
      <c r="M2351" s="54" t="n">
        <v>-1.20000005</v>
      </c>
      <c r="N2351" s="54" t="n">
        <v>0.449999988</v>
      </c>
      <c r="O2351" s="54" t="n">
        <v>-1.20000005</v>
      </c>
      <c r="P2351" s="52" t="inlineStr">
        <is>
          <t>Gouraud</t>
        </is>
      </c>
      <c r="Q2351" s="52" t="inlineStr">
        <is>
          <t>Rubber</t>
        </is>
      </c>
      <c r="R2351" s="54" t="n">
        <v>0.85</v>
      </c>
      <c r="S2351" s="54" t="n">
        <v>0</v>
      </c>
      <c r="T2351" s="54" t="n">
        <v>0.3</v>
      </c>
      <c r="U2351" s="54" t="n">
        <v>0</v>
      </c>
      <c r="V2351" s="52" t="inlineStr">
        <is>
          <t>No</t>
        </is>
      </c>
      <c r="W2351" s="52" t="inlineStr">
        <is>
          <t>No</t>
        </is>
      </c>
      <c r="X2351" s="52" t="inlineStr">
        <is>
          <t>-</t>
        </is>
      </c>
      <c r="Y2351" s="52" t="inlineStr">
        <is>
          <t>Suction hose</t>
        </is>
      </c>
    </row>
    <row r="2352" outlineLevel="1">
      <c r="A2352" s="52" t="inlineStr">
        <is>
          <t>BASE-975</t>
        </is>
      </c>
      <c r="B2352" s="52" t="inlineStr">
        <is>
          <t>Base</t>
        </is>
      </c>
      <c r="C2352" s="58" t="inlineStr">
        <is>
          <t>Cylinder</t>
        </is>
      </c>
      <c r="D2352" s="60" t="inlineStr">
        <is>
          <t>Fuel hose</t>
        </is>
      </c>
      <c r="E2352" s="52" t="inlineStr">
        <is>
          <t>BASE-964</t>
        </is>
      </c>
      <c r="F2352" s="52" t="n">
        <v>2</v>
      </c>
      <c r="G2352" s="54" t="n">
        <v>0.07999999820000001</v>
      </c>
      <c r="H2352" s="54" t="n">
        <v>0.07999999820000001</v>
      </c>
      <c r="I2352" s="54" t="n">
        <v>1.88944435</v>
      </c>
      <c r="J2352" s="54" t="n">
        <v>-3.0338316</v>
      </c>
      <c r="K2352" s="54" t="n">
        <v>57.9946175</v>
      </c>
      <c r="L2352" s="54" t="n">
        <v>0</v>
      </c>
      <c r="M2352" s="54" t="n">
        <v>1.20000005</v>
      </c>
      <c r="N2352" s="54" t="n">
        <v>0.449999988</v>
      </c>
      <c r="O2352" s="54" t="n">
        <v>-1.20000005</v>
      </c>
      <c r="P2352" s="52" t="inlineStr">
        <is>
          <t>Gouraud</t>
        </is>
      </c>
      <c r="Q2352" s="52" t="inlineStr">
        <is>
          <t>Rubber</t>
        </is>
      </c>
      <c r="R2352" s="54" t="n">
        <v>0.85</v>
      </c>
      <c r="S2352" s="54" t="n">
        <v>0</v>
      </c>
      <c r="T2352" s="54" t="n">
        <v>0.3</v>
      </c>
      <c r="U2352" s="54" t="n">
        <v>0</v>
      </c>
      <c r="V2352" s="52" t="inlineStr">
        <is>
          <t>No</t>
        </is>
      </c>
      <c r="W2352" s="52" t="inlineStr">
        <is>
          <t>No</t>
        </is>
      </c>
      <c r="X2352" s="52" t="inlineStr">
        <is>
          <t>-</t>
        </is>
      </c>
      <c r="Y2352" s="52" t="inlineStr">
        <is>
          <t>Delivery hose</t>
        </is>
      </c>
    </row>
    <row r="2353" outlineLevel="1">
      <c r="A2353" s="52" t="inlineStr">
        <is>
          <t>BASE-976</t>
        </is>
      </c>
      <c r="B2353" s="52" t="inlineStr">
        <is>
          <t>Base</t>
        </is>
      </c>
      <c r="C2353" s="58" t="inlineStr">
        <is>
          <t>Cylinder</t>
        </is>
      </c>
      <c r="D2353" s="60" t="inlineStr">
        <is>
          <t>Fuel drum</t>
        </is>
      </c>
      <c r="E2353" s="52" t="inlineStr">
        <is>
          <t>BASE-964</t>
        </is>
      </c>
      <c r="F2353" s="52" t="n">
        <v>2</v>
      </c>
      <c r="G2353" s="54" t="n">
        <v>0.550000012</v>
      </c>
      <c r="H2353" s="54" t="n">
        <v>0.550000012</v>
      </c>
      <c r="I2353" s="54" t="n">
        <v>0.850000024</v>
      </c>
      <c r="J2353" s="54" t="n">
        <v>90</v>
      </c>
      <c r="K2353" s="54" t="n">
        <v>0</v>
      </c>
      <c r="L2353" s="54" t="n">
        <v>0</v>
      </c>
      <c r="M2353" s="54" t="n">
        <v>-3.20000005</v>
      </c>
      <c r="N2353" s="54" t="n">
        <v>0.430000007</v>
      </c>
      <c r="O2353" s="54" t="n">
        <v>-3.5999999</v>
      </c>
      <c r="P2353" s="52" t="inlineStr">
        <is>
          <t>Gouraud</t>
        </is>
      </c>
      <c r="Q2353" s="52" t="inlineStr">
        <is>
          <t>Paint</t>
        </is>
      </c>
      <c r="R2353" s="54" t="n">
        <v>0.45</v>
      </c>
      <c r="S2353" s="54" t="n">
        <v>0.6</v>
      </c>
      <c r="T2353" s="54" t="n">
        <v>0.42</v>
      </c>
      <c r="U2353" s="54" t="n">
        <v>0</v>
      </c>
      <c r="V2353" s="52" t="inlineStr">
        <is>
          <t>No</t>
        </is>
      </c>
      <c r="W2353" s="52" t="inlineStr">
        <is>
          <t>Yes</t>
        </is>
      </c>
      <c r="X2353" s="52" t="inlineStr">
        <is>
          <t>-</t>
        </is>
      </c>
      <c r="Y2353" s="52" t="inlineStr">
        <is>
          <t>Drum of lubricant</t>
        </is>
      </c>
    </row>
    <row r="2354" outlineLevel="1">
      <c r="A2354" s="52" t="inlineStr">
        <is>
          <t>BASE-977</t>
        </is>
      </c>
      <c r="B2354" s="52" t="inlineStr">
        <is>
          <t>Base</t>
        </is>
      </c>
      <c r="C2354" s="58" t="inlineStr">
        <is>
          <t>Cylinder</t>
        </is>
      </c>
      <c r="D2354" s="60" t="inlineStr">
        <is>
          <t>Fuel drum</t>
        </is>
      </c>
      <c r="E2354" s="52" t="inlineStr">
        <is>
          <t>BASE-964</t>
        </is>
      </c>
      <c r="F2354" s="52" t="n">
        <v>2</v>
      </c>
      <c r="G2354" s="54" t="n">
        <v>0.550000012</v>
      </c>
      <c r="H2354" s="54" t="n">
        <v>0.550000012</v>
      </c>
      <c r="I2354" s="54" t="n">
        <v>0.850000024</v>
      </c>
      <c r="J2354" s="54" t="n">
        <v>90</v>
      </c>
      <c r="K2354" s="54" t="n">
        <v>0</v>
      </c>
      <c r="L2354" s="54" t="n">
        <v>0</v>
      </c>
      <c r="M2354" s="54" t="n">
        <v>-2.5999999</v>
      </c>
      <c r="N2354" s="54" t="n">
        <v>0.430000007</v>
      </c>
      <c r="O2354" s="54" t="n">
        <v>-3.5999999</v>
      </c>
      <c r="P2354" s="52" t="inlineStr">
        <is>
          <t>Gouraud</t>
        </is>
      </c>
      <c r="Q2354" s="52" t="inlineStr">
        <is>
          <t>Metal</t>
        </is>
      </c>
      <c r="R2354" s="54" t="n">
        <v>0.7</v>
      </c>
      <c r="S2354" s="54" t="n">
        <v>0.5</v>
      </c>
      <c r="T2354" s="54" t="n">
        <v>0.38</v>
      </c>
      <c r="U2354" s="54" t="n">
        <v>0</v>
      </c>
      <c r="V2354" s="52" t="inlineStr">
        <is>
          <t>No</t>
        </is>
      </c>
      <c r="W2354" s="52" t="inlineStr">
        <is>
          <t>Yes</t>
        </is>
      </c>
      <c r="X2354" s="52" t="inlineStr">
        <is>
          <t>-</t>
        </is>
      </c>
      <c r="Y2354" s="52" t="inlineStr">
        <is>
          <t>Drum of lubricant</t>
        </is>
      </c>
    </row>
    <row r="2355" outlineLevel="1">
      <c r="A2355" s="52" t="inlineStr">
        <is>
          <t>BASE-978</t>
        </is>
      </c>
      <c r="B2355" s="52" t="inlineStr">
        <is>
          <t>Base</t>
        </is>
      </c>
      <c r="C2355" s="58" t="inlineStr">
        <is>
          <t>Cylinder</t>
        </is>
      </c>
      <c r="D2355" s="60" t="inlineStr">
        <is>
          <t>Fuel drum</t>
        </is>
      </c>
      <c r="E2355" s="52" t="inlineStr">
        <is>
          <t>BASE-964</t>
        </is>
      </c>
      <c r="F2355" s="52" t="n">
        <v>2</v>
      </c>
      <c r="G2355" s="54" t="n">
        <v>0.550000012</v>
      </c>
      <c r="H2355" s="54" t="n">
        <v>0.550000012</v>
      </c>
      <c r="I2355" s="54" t="n">
        <v>0.850000024</v>
      </c>
      <c r="J2355" s="54" t="n">
        <v>90</v>
      </c>
      <c r="K2355" s="54" t="n">
        <v>0</v>
      </c>
      <c r="L2355" s="54" t="n">
        <v>0</v>
      </c>
      <c r="M2355" s="54" t="n">
        <v>-2</v>
      </c>
      <c r="N2355" s="54" t="n">
        <v>0.430000007</v>
      </c>
      <c r="O2355" s="54" t="n">
        <v>-3.5999999</v>
      </c>
      <c r="P2355" s="52" t="inlineStr">
        <is>
          <t>Gouraud</t>
        </is>
      </c>
      <c r="Q2355" s="52" t="inlineStr">
        <is>
          <t>Paint</t>
        </is>
      </c>
      <c r="R2355" s="54" t="n">
        <v>0.45</v>
      </c>
      <c r="S2355" s="54" t="n">
        <v>0.6</v>
      </c>
      <c r="T2355" s="54" t="n">
        <v>0.42</v>
      </c>
      <c r="U2355" s="54" t="n">
        <v>0</v>
      </c>
      <c r="V2355" s="52" t="inlineStr">
        <is>
          <t>No</t>
        </is>
      </c>
      <c r="W2355" s="52" t="inlineStr">
        <is>
          <t>Yes</t>
        </is>
      </c>
      <c r="X2355" s="52" t="inlineStr">
        <is>
          <t>-</t>
        </is>
      </c>
      <c r="Y2355" s="52" t="inlineStr">
        <is>
          <t>Drum of lubricant</t>
        </is>
      </c>
    </row>
    <row r="2356" outlineLevel="1">
      <c r="A2356" s="52" t="inlineStr">
        <is>
          <t>BASE-979</t>
        </is>
      </c>
      <c r="B2356" s="52" t="inlineStr">
        <is>
          <t>Base</t>
        </is>
      </c>
      <c r="C2356" s="58" t="inlineStr">
        <is>
          <t>Cylinder</t>
        </is>
      </c>
      <c r="D2356" s="60" t="inlineStr">
        <is>
          <t>Fuel drum</t>
        </is>
      </c>
      <c r="E2356" s="52" t="inlineStr">
        <is>
          <t>BASE-964</t>
        </is>
      </c>
      <c r="F2356" s="52" t="n">
        <v>2</v>
      </c>
      <c r="G2356" s="54" t="n">
        <v>0.550000012</v>
      </c>
      <c r="H2356" s="54" t="n">
        <v>0.550000012</v>
      </c>
      <c r="I2356" s="54" t="n">
        <v>0.850000024</v>
      </c>
      <c r="J2356" s="54" t="n">
        <v>90</v>
      </c>
      <c r="K2356" s="54" t="n">
        <v>0</v>
      </c>
      <c r="L2356" s="54" t="n">
        <v>0</v>
      </c>
      <c r="M2356" s="54" t="n">
        <v>-1.39999998</v>
      </c>
      <c r="N2356" s="54" t="n">
        <v>0.430000007</v>
      </c>
      <c r="O2356" s="54" t="n">
        <v>-3.5999999</v>
      </c>
      <c r="P2356" s="52" t="inlineStr">
        <is>
          <t>Gouraud</t>
        </is>
      </c>
      <c r="Q2356" s="52" t="inlineStr">
        <is>
          <t>Metal</t>
        </is>
      </c>
      <c r="R2356" s="54" t="n">
        <v>0.7</v>
      </c>
      <c r="S2356" s="54" t="n">
        <v>0.5</v>
      </c>
      <c r="T2356" s="54" t="n">
        <v>0.38</v>
      </c>
      <c r="U2356" s="54" t="n">
        <v>0</v>
      </c>
      <c r="V2356" s="52" t="inlineStr">
        <is>
          <t>No</t>
        </is>
      </c>
      <c r="W2356" s="52" t="inlineStr">
        <is>
          <t>Yes</t>
        </is>
      </c>
      <c r="X2356" s="52" t="inlineStr">
        <is>
          <t>-</t>
        </is>
      </c>
      <c r="Y2356" s="52" t="inlineStr">
        <is>
          <t>Drum of lubricant</t>
        </is>
      </c>
    </row>
    <row r="2357" outlineLevel="1">
      <c r="A2357" s="52" t="inlineStr">
        <is>
          <t>BASE-980</t>
        </is>
      </c>
      <c r="B2357" s="52" t="inlineStr">
        <is>
          <t>Base</t>
        </is>
      </c>
      <c r="C2357" s="53" t="inlineStr">
        <is>
          <t>Group</t>
        </is>
      </c>
      <c r="D2357" s="60" t="inlineStr">
        <is>
          <t>Generator</t>
        </is>
      </c>
      <c r="E2357" s="52" t="inlineStr">
        <is>
          <t>BASE-964</t>
        </is>
      </c>
      <c r="F2357" s="52" t="n">
        <v>2</v>
      </c>
      <c r="G2357" s="54" t="n">
        <v>1</v>
      </c>
      <c r="H2357" s="54" t="n">
        <v>1</v>
      </c>
      <c r="I2357" s="54" t="n">
        <v>1</v>
      </c>
      <c r="J2357" s="54" t="n">
        <v>0</v>
      </c>
      <c r="K2357" s="54" t="n">
        <v>90</v>
      </c>
      <c r="L2357" s="54" t="n">
        <v>0</v>
      </c>
      <c r="M2357" s="54" t="n">
        <v>7.19999981</v>
      </c>
      <c r="N2357" s="54" t="n">
        <v>0</v>
      </c>
      <c r="O2357" s="54" t="n">
        <v>-0.600000024</v>
      </c>
      <c r="P2357" s="52" t="inlineStr">
        <is>
          <t>-</t>
        </is>
      </c>
      <c r="Q2357" s="52" t="inlineStr">
        <is>
          <t>Plain</t>
        </is>
      </c>
      <c r="R2357" s="54" t="n">
        <v>0.5</v>
      </c>
      <c r="S2357" s="54" t="n">
        <v>0</v>
      </c>
      <c r="T2357" s="54" t="n">
        <v>0.2</v>
      </c>
      <c r="U2357" s="54" t="n">
        <v>0</v>
      </c>
      <c r="V2357" s="52" t="inlineStr">
        <is>
          <t>No</t>
        </is>
      </c>
      <c r="W2357" s="52" t="inlineStr">
        <is>
          <t>Yes</t>
        </is>
      </c>
      <c r="X2357" s="52" t="inlineStr">
        <is>
          <t>-</t>
        </is>
      </c>
      <c r="Y2357" s="52" t="inlineStr">
        <is>
          <t>Diesel generator set, 60 kW</t>
        </is>
      </c>
    </row>
    <row r="2358" outlineLevel="1">
      <c r="A2358" s="52" t="inlineStr">
        <is>
          <t>BASE-981</t>
        </is>
      </c>
      <c r="B2358" s="52" t="inlineStr">
        <is>
          <t>Base</t>
        </is>
      </c>
      <c r="C2358" s="63" t="inlineStr">
        <is>
          <t>Cube</t>
        </is>
      </c>
      <c r="D2358" s="62" t="inlineStr">
        <is>
          <t>Generator housing</t>
        </is>
      </c>
      <c r="E2358" s="52" t="inlineStr">
        <is>
          <t>BASE-980</t>
        </is>
      </c>
      <c r="F2358" s="52" t="n">
        <v>3</v>
      </c>
      <c r="G2358" s="54" t="n">
        <v>1</v>
      </c>
      <c r="H2358" s="54" t="n">
        <v>1.10000002</v>
      </c>
      <c r="I2358" s="54" t="n">
        <v>2</v>
      </c>
      <c r="J2358" s="54" t="n">
        <v>0</v>
      </c>
      <c r="K2358" s="54" t="n">
        <v>0</v>
      </c>
      <c r="L2358" s="54" t="n">
        <v>0</v>
      </c>
      <c r="M2358" s="54" t="n">
        <v>0</v>
      </c>
      <c r="N2358" s="54" t="n">
        <v>0.699999988</v>
      </c>
      <c r="O2358" s="54" t="n">
        <v>0</v>
      </c>
      <c r="P2358" s="52" t="inlineStr">
        <is>
          <t>Gouraud</t>
        </is>
      </c>
      <c r="Q2358" s="52" t="inlineStr">
        <is>
          <t>Paint</t>
        </is>
      </c>
      <c r="R2358" s="54" t="n">
        <v>0.6</v>
      </c>
      <c r="S2358" s="54" t="n">
        <v>0.2</v>
      </c>
      <c r="T2358" s="54" t="n">
        <v>0.35</v>
      </c>
      <c r="U2358" s="54" t="n">
        <v>0</v>
      </c>
      <c r="V2358" s="52" t="inlineStr">
        <is>
          <t>No</t>
        </is>
      </c>
      <c r="W2358" s="52" t="inlineStr">
        <is>
          <t>Yes</t>
        </is>
      </c>
      <c r="X2358" s="52" t="inlineStr">
        <is>
          <t>-</t>
        </is>
      </c>
      <c r="Y2358" s="52" t="inlineStr">
        <is>
          <t>Sound-proof canopy</t>
        </is>
      </c>
    </row>
    <row r="2359" outlineLevel="1">
      <c r="A2359" s="52" t="inlineStr">
        <is>
          <t>BASE-982</t>
        </is>
      </c>
      <c r="B2359" s="52" t="inlineStr">
        <is>
          <t>Base</t>
        </is>
      </c>
      <c r="C2359" s="63" t="inlineStr">
        <is>
          <t>Cube</t>
        </is>
      </c>
      <c r="D2359" s="62" t="inlineStr">
        <is>
          <t>Generator skid</t>
        </is>
      </c>
      <c r="E2359" s="52" t="inlineStr">
        <is>
          <t>BASE-980</t>
        </is>
      </c>
      <c r="F2359" s="52" t="n">
        <v>3</v>
      </c>
      <c r="G2359" s="54" t="n">
        <v>1.20000005</v>
      </c>
      <c r="H2359" s="54" t="n">
        <v>0.150000006</v>
      </c>
      <c r="I2359" s="54" t="n">
        <v>2.20000005</v>
      </c>
      <c r="J2359" s="54" t="n">
        <v>0</v>
      </c>
      <c r="K2359" s="54" t="n">
        <v>0</v>
      </c>
      <c r="L2359" s="54" t="n">
        <v>0</v>
      </c>
      <c r="M2359" s="54" t="n">
        <v>0</v>
      </c>
      <c r="N2359" s="54" t="n">
        <v>0.0700000003</v>
      </c>
      <c r="O2359" s="54" t="n">
        <v>0</v>
      </c>
      <c r="P2359" s="52" t="inlineStr">
        <is>
          <t>Gouraud</t>
        </is>
      </c>
      <c r="Q2359" s="52" t="inlineStr">
        <is>
          <t>Paint</t>
        </is>
      </c>
      <c r="R2359" s="54" t="n">
        <v>0.45</v>
      </c>
      <c r="S2359" s="54" t="n">
        <v>0.6</v>
      </c>
      <c r="T2359" s="54" t="n">
        <v>0.24</v>
      </c>
      <c r="U2359" s="54" t="n">
        <v>0</v>
      </c>
      <c r="V2359" s="52" t="inlineStr">
        <is>
          <t>No</t>
        </is>
      </c>
      <c r="W2359" s="52" t="inlineStr">
        <is>
          <t>Yes</t>
        </is>
      </c>
      <c r="X2359" s="52" t="inlineStr">
        <is>
          <t>-</t>
        </is>
      </c>
      <c r="Y2359" s="52" t="inlineStr">
        <is>
          <t>Base frame</t>
        </is>
      </c>
    </row>
    <row r="2360" outlineLevel="1">
      <c r="A2360" s="52" t="inlineStr">
        <is>
          <t>BASE-983</t>
        </is>
      </c>
      <c r="B2360" s="52" t="inlineStr">
        <is>
          <t>Base</t>
        </is>
      </c>
      <c r="C2360" s="58" t="inlineStr">
        <is>
          <t>Cylinder</t>
        </is>
      </c>
      <c r="D2360" s="62" t="inlineStr">
        <is>
          <t>Exhaust stack</t>
        </is>
      </c>
      <c r="E2360" s="52" t="inlineStr">
        <is>
          <t>BASE-980</t>
        </is>
      </c>
      <c r="F2360" s="52" t="n">
        <v>3</v>
      </c>
      <c r="G2360" s="54" t="n">
        <v>0.100000001</v>
      </c>
      <c r="H2360" s="54" t="n">
        <v>0.100000001</v>
      </c>
      <c r="I2360" s="54" t="n">
        <v>0.699999988</v>
      </c>
      <c r="J2360" s="54" t="n">
        <v>90</v>
      </c>
      <c r="K2360" s="54" t="n">
        <v>0</v>
      </c>
      <c r="L2360" s="54" t="n">
        <v>0</v>
      </c>
      <c r="M2360" s="54" t="n">
        <v>0.300000012</v>
      </c>
      <c r="N2360" s="54" t="n">
        <v>1.60000002</v>
      </c>
      <c r="O2360" s="54" t="n">
        <v>0.800000012</v>
      </c>
      <c r="P2360" s="52" t="inlineStr">
        <is>
          <t>Gouraud</t>
        </is>
      </c>
      <c r="Q2360" s="52" t="inlineStr">
        <is>
          <t>Paint</t>
        </is>
      </c>
      <c r="R2360" s="54" t="n">
        <v>0.45</v>
      </c>
      <c r="S2360" s="54" t="n">
        <v>0.6</v>
      </c>
      <c r="T2360" s="54" t="n">
        <v>0.24</v>
      </c>
      <c r="U2360" s="54" t="n">
        <v>0</v>
      </c>
      <c r="V2360" s="52" t="inlineStr">
        <is>
          <t>No</t>
        </is>
      </c>
      <c r="W2360" s="52" t="inlineStr">
        <is>
          <t>No</t>
        </is>
      </c>
      <c r="X2360" s="52" t="inlineStr">
        <is>
          <t>-</t>
        </is>
      </c>
      <c r="Y2360" s="52" t="inlineStr">
        <is>
          <t>Exhaust</t>
        </is>
      </c>
    </row>
    <row r="2361" outlineLevel="1">
      <c r="A2361" s="52" t="inlineStr">
        <is>
          <t>BASE-984</t>
        </is>
      </c>
      <c r="B2361" s="52" t="inlineStr">
        <is>
          <t>Base</t>
        </is>
      </c>
      <c r="C2361" s="63" t="inlineStr">
        <is>
          <t>Cube</t>
        </is>
      </c>
      <c r="D2361" s="62" t="inlineStr">
        <is>
          <t>Control panel</t>
        </is>
      </c>
      <c r="E2361" s="52" t="inlineStr">
        <is>
          <t>BASE-980</t>
        </is>
      </c>
      <c r="F2361" s="52" t="n">
        <v>3</v>
      </c>
      <c r="G2361" s="54" t="n">
        <v>0.5</v>
      </c>
      <c r="H2361" s="54" t="n">
        <v>0.400000006</v>
      </c>
      <c r="I2361" s="54" t="n">
        <v>0.0399999991</v>
      </c>
      <c r="J2361" s="54" t="n">
        <v>0</v>
      </c>
      <c r="K2361" s="54" t="n">
        <v>0</v>
      </c>
      <c r="L2361" s="54" t="n">
        <v>0</v>
      </c>
      <c r="M2361" s="54" t="n">
        <v>0</v>
      </c>
      <c r="N2361" s="54" t="n">
        <v>0.850000024</v>
      </c>
      <c r="O2361" s="54" t="n">
        <v>1.02999997</v>
      </c>
      <c r="P2361" s="52" t="inlineStr">
        <is>
          <t>Gouraud</t>
        </is>
      </c>
      <c r="Q2361" s="52" t="inlineStr">
        <is>
          <t>Other</t>
        </is>
      </c>
      <c r="R2361" s="54" t="n">
        <v>0.4</v>
      </c>
      <c r="S2361" s="54" t="n">
        <v>0</v>
      </c>
      <c r="T2361" s="54" t="n">
        <v>0.3</v>
      </c>
      <c r="U2361" s="54" t="n">
        <v>0.4</v>
      </c>
      <c r="V2361" s="52" t="inlineStr">
        <is>
          <t>No</t>
        </is>
      </c>
      <c r="W2361" s="52" t="inlineStr">
        <is>
          <t>No</t>
        </is>
      </c>
      <c r="X2361" s="52" t="inlineStr">
        <is>
          <t>-</t>
        </is>
      </c>
      <c r="Y2361" s="52" t="inlineStr">
        <is>
          <t>Panel with display</t>
        </is>
      </c>
    </row>
    <row r="2362" outlineLevel="1">
      <c r="A2362" s="52" t="inlineStr">
        <is>
          <t>BASE-985</t>
        </is>
      </c>
      <c r="B2362" s="52" t="inlineStr">
        <is>
          <t>Base</t>
        </is>
      </c>
      <c r="C2362" s="58" t="inlineStr">
        <is>
          <t>Cylinder</t>
        </is>
      </c>
      <c r="D2362" s="62" t="inlineStr">
        <is>
          <t>Power cable</t>
        </is>
      </c>
      <c r="E2362" s="52" t="inlineStr">
        <is>
          <t>BASE-980</t>
        </is>
      </c>
      <c r="F2362" s="52" t="n">
        <v>3</v>
      </c>
      <c r="G2362" s="54" t="n">
        <v>0.0599999987</v>
      </c>
      <c r="H2362" s="54" t="n">
        <v>0.0599999987</v>
      </c>
      <c r="I2362" s="54" t="n">
        <v>2.30488634</v>
      </c>
      <c r="J2362" s="54" t="n">
        <v>3.73139668</v>
      </c>
      <c r="K2362" s="54" t="n">
        <v>0</v>
      </c>
      <c r="L2362" s="54" t="n">
        <v>0</v>
      </c>
      <c r="M2362" s="54" t="n">
        <v>0</v>
      </c>
      <c r="N2362" s="54" t="n">
        <v>0.125</v>
      </c>
      <c r="O2362" s="54" t="n">
        <v>2.25</v>
      </c>
      <c r="P2362" s="52" t="inlineStr">
        <is>
          <t>Gouraud</t>
        </is>
      </c>
      <c r="Q2362" s="52" t="inlineStr">
        <is>
          <t>Rubber</t>
        </is>
      </c>
      <c r="R2362" s="54" t="n">
        <v>0.85</v>
      </c>
      <c r="S2362" s="54" t="n">
        <v>0</v>
      </c>
      <c r="T2362" s="54" t="n">
        <v>0.3</v>
      </c>
      <c r="U2362" s="54" t="n">
        <v>0</v>
      </c>
      <c r="V2362" s="52" t="inlineStr">
        <is>
          <t>No</t>
        </is>
      </c>
      <c r="W2362" s="52" t="inlineStr">
        <is>
          <t>No</t>
        </is>
      </c>
      <c r="X2362" s="52" t="inlineStr">
        <is>
          <t>-</t>
        </is>
      </c>
      <c r="Y2362" s="52" t="inlineStr">
        <is>
          <t>Cable to the light tower</t>
        </is>
      </c>
    </row>
    <row r="2363" outlineLevel="1">
      <c r="A2363" s="52" t="inlineStr">
        <is>
          <t>BASE-986</t>
        </is>
      </c>
      <c r="B2363" s="52" t="inlineStr">
        <is>
          <t>Base</t>
        </is>
      </c>
      <c r="C2363" s="53" t="inlineStr">
        <is>
          <t>Group</t>
        </is>
      </c>
      <c r="D2363" s="60" t="inlineStr">
        <is>
          <t>Light tower</t>
        </is>
      </c>
      <c r="E2363" s="52" t="inlineStr">
        <is>
          <t>BASE-964</t>
        </is>
      </c>
      <c r="F2363" s="52" t="n">
        <v>2</v>
      </c>
      <c r="G2363" s="54" t="n">
        <v>1</v>
      </c>
      <c r="H2363" s="54" t="n">
        <v>1</v>
      </c>
      <c r="I2363" s="54" t="n">
        <v>1</v>
      </c>
      <c r="J2363" s="54" t="n">
        <v>0</v>
      </c>
      <c r="K2363" s="54" t="n">
        <v>90</v>
      </c>
      <c r="L2363" s="54" t="n">
        <v>0</v>
      </c>
      <c r="M2363" s="54" t="n">
        <v>7.19999981</v>
      </c>
      <c r="N2363" s="54" t="n">
        <v>0</v>
      </c>
      <c r="O2363" s="54" t="n">
        <v>4</v>
      </c>
      <c r="P2363" s="52" t="inlineStr">
        <is>
          <t>-</t>
        </is>
      </c>
      <c r="Q2363" s="52" t="inlineStr">
        <is>
          <t>Plain</t>
        </is>
      </c>
      <c r="R2363" s="54" t="n">
        <v>0.5</v>
      </c>
      <c r="S2363" s="54" t="n">
        <v>0</v>
      </c>
      <c r="T2363" s="54" t="n">
        <v>0.2</v>
      </c>
      <c r="U2363" s="54" t="n">
        <v>0</v>
      </c>
      <c r="V2363" s="52" t="inlineStr">
        <is>
          <t>No</t>
        </is>
      </c>
      <c r="W2363" s="52" t="inlineStr">
        <is>
          <t>Yes</t>
        </is>
      </c>
      <c r="X2363" s="52" t="inlineStr">
        <is>
          <t>-</t>
        </is>
      </c>
      <c r="Y2363" s="52" t="inlineStr">
        <is>
          <t>Trailer-mounted mast with four lamp heads</t>
        </is>
      </c>
    </row>
    <row r="2364" outlineLevel="1">
      <c r="A2364" s="52" t="inlineStr">
        <is>
          <t>BASE-987</t>
        </is>
      </c>
      <c r="B2364" s="52" t="inlineStr">
        <is>
          <t>Base</t>
        </is>
      </c>
      <c r="C2364" s="63" t="inlineStr">
        <is>
          <t>Cube</t>
        </is>
      </c>
      <c r="D2364" s="62" t="inlineStr">
        <is>
          <t>Trailer</t>
        </is>
      </c>
      <c r="E2364" s="52" t="inlineStr">
        <is>
          <t>BASE-986</t>
        </is>
      </c>
      <c r="F2364" s="52" t="n">
        <v>3</v>
      </c>
      <c r="G2364" s="54" t="n">
        <v>1.5</v>
      </c>
      <c r="H2364" s="54" t="n">
        <v>0.5</v>
      </c>
      <c r="I2364" s="54" t="n">
        <v>2.4000001</v>
      </c>
      <c r="J2364" s="54" t="n">
        <v>0</v>
      </c>
      <c r="K2364" s="54" t="n">
        <v>0</v>
      </c>
      <c r="L2364" s="54" t="n">
        <v>0</v>
      </c>
      <c r="M2364" s="54" t="n">
        <v>0</v>
      </c>
      <c r="N2364" s="54" t="n">
        <v>0.550000012</v>
      </c>
      <c r="O2364" s="54" t="n">
        <v>0</v>
      </c>
      <c r="P2364" s="52" t="inlineStr">
        <is>
          <t>Gouraud</t>
        </is>
      </c>
      <c r="Q2364" s="52" t="inlineStr">
        <is>
          <t>Paint</t>
        </is>
      </c>
      <c r="R2364" s="54" t="n">
        <v>0.6</v>
      </c>
      <c r="S2364" s="54" t="n">
        <v>0.2</v>
      </c>
      <c r="T2364" s="54" t="n">
        <v>0.35</v>
      </c>
      <c r="U2364" s="54" t="n">
        <v>0</v>
      </c>
      <c r="V2364" s="52" t="inlineStr">
        <is>
          <t>No</t>
        </is>
      </c>
      <c r="W2364" s="52" t="inlineStr">
        <is>
          <t>Yes</t>
        </is>
      </c>
      <c r="X2364" s="52" t="inlineStr">
        <is>
          <t>-</t>
        </is>
      </c>
      <c r="Y2364" s="52" t="inlineStr">
        <is>
          <t>Generator trailer</t>
        </is>
      </c>
    </row>
    <row r="2365" outlineLevel="1">
      <c r="A2365" s="52" t="inlineStr">
        <is>
          <t>BASE-988</t>
        </is>
      </c>
      <c r="B2365" s="52" t="inlineStr">
        <is>
          <t>Base</t>
        </is>
      </c>
      <c r="C2365" s="58" t="inlineStr">
        <is>
          <t>Cylinder</t>
        </is>
      </c>
      <c r="D2365" s="62" t="inlineStr">
        <is>
          <t>Trailer wheel</t>
        </is>
      </c>
      <c r="E2365" s="52" t="inlineStr">
        <is>
          <t>BASE-986</t>
        </is>
      </c>
      <c r="F2365" s="52" t="n">
        <v>3</v>
      </c>
      <c r="G2365" s="54" t="n">
        <v>0.699999988</v>
      </c>
      <c r="H2365" s="54" t="n">
        <v>0.699999988</v>
      </c>
      <c r="I2365" s="54" t="n">
        <v>0.200000003</v>
      </c>
      <c r="J2365" s="54" t="n">
        <v>0</v>
      </c>
      <c r="K2365" s="54" t="n">
        <v>90</v>
      </c>
      <c r="L2365" s="54" t="n">
        <v>0</v>
      </c>
      <c r="M2365" s="54" t="n">
        <v>-0.850000024</v>
      </c>
      <c r="N2365" s="54" t="n">
        <v>0.349999994</v>
      </c>
      <c r="O2365" s="54" t="n">
        <v>0</v>
      </c>
      <c r="P2365" s="52" t="inlineStr">
        <is>
          <t>Gouraud</t>
        </is>
      </c>
      <c r="Q2365" s="52" t="inlineStr">
        <is>
          <t>Rubber</t>
        </is>
      </c>
      <c r="R2365" s="54" t="n">
        <v>0.85</v>
      </c>
      <c r="S2365" s="54" t="n">
        <v>0</v>
      </c>
      <c r="T2365" s="54" t="n">
        <v>0.3</v>
      </c>
      <c r="U2365" s="54" t="n">
        <v>0</v>
      </c>
      <c r="V2365" s="52" t="inlineStr">
        <is>
          <t>No</t>
        </is>
      </c>
      <c r="W2365" s="52" t="inlineStr">
        <is>
          <t>Yes</t>
        </is>
      </c>
      <c r="X2365" s="52" t="inlineStr">
        <is>
          <t>-</t>
        </is>
      </c>
      <c r="Y2365" s="52" t="inlineStr">
        <is>
          <t>Tyre</t>
        </is>
      </c>
    </row>
    <row r="2366" outlineLevel="1">
      <c r="A2366" s="52" t="inlineStr">
        <is>
          <t>BASE-989</t>
        </is>
      </c>
      <c r="B2366" s="52" t="inlineStr">
        <is>
          <t>Base</t>
        </is>
      </c>
      <c r="C2366" s="58" t="inlineStr">
        <is>
          <t>Cylinder</t>
        </is>
      </c>
      <c r="D2366" s="62" t="inlineStr">
        <is>
          <t>Trailer wheel</t>
        </is>
      </c>
      <c r="E2366" s="52" t="inlineStr">
        <is>
          <t>BASE-986</t>
        </is>
      </c>
      <c r="F2366" s="52" t="n">
        <v>3</v>
      </c>
      <c r="G2366" s="54" t="n">
        <v>0.699999988</v>
      </c>
      <c r="H2366" s="54" t="n">
        <v>0.699999988</v>
      </c>
      <c r="I2366" s="54" t="n">
        <v>0.200000003</v>
      </c>
      <c r="J2366" s="54" t="n">
        <v>0</v>
      </c>
      <c r="K2366" s="54" t="n">
        <v>90</v>
      </c>
      <c r="L2366" s="54" t="n">
        <v>0</v>
      </c>
      <c r="M2366" s="54" t="n">
        <v>0.850000024</v>
      </c>
      <c r="N2366" s="54" t="n">
        <v>0.349999994</v>
      </c>
      <c r="O2366" s="54" t="n">
        <v>0</v>
      </c>
      <c r="P2366" s="52" t="inlineStr">
        <is>
          <t>Gouraud</t>
        </is>
      </c>
      <c r="Q2366" s="52" t="inlineStr">
        <is>
          <t>Rubber</t>
        </is>
      </c>
      <c r="R2366" s="54" t="n">
        <v>0.85</v>
      </c>
      <c r="S2366" s="54" t="n">
        <v>0</v>
      </c>
      <c r="T2366" s="54" t="n">
        <v>0.3</v>
      </c>
      <c r="U2366" s="54" t="n">
        <v>0</v>
      </c>
      <c r="V2366" s="52" t="inlineStr">
        <is>
          <t>No</t>
        </is>
      </c>
      <c r="W2366" s="52" t="inlineStr">
        <is>
          <t>Yes</t>
        </is>
      </c>
      <c r="X2366" s="52" t="inlineStr">
        <is>
          <t>-</t>
        </is>
      </c>
      <c r="Y2366" s="52" t="inlineStr">
        <is>
          <t>Tyre</t>
        </is>
      </c>
    </row>
    <row r="2367" outlineLevel="1">
      <c r="A2367" s="52" t="inlineStr">
        <is>
          <t>BASE-990</t>
        </is>
      </c>
      <c r="B2367" s="52" t="inlineStr">
        <is>
          <t>Base</t>
        </is>
      </c>
      <c r="C2367" s="58" t="inlineStr">
        <is>
          <t>Cylinder</t>
        </is>
      </c>
      <c r="D2367" s="62" t="inlineStr">
        <is>
          <t>Stabiliser</t>
        </is>
      </c>
      <c r="E2367" s="52" t="inlineStr">
        <is>
          <t>BASE-986</t>
        </is>
      </c>
      <c r="F2367" s="52" t="n">
        <v>3</v>
      </c>
      <c r="G2367" s="54" t="n">
        <v>0.0700000003</v>
      </c>
      <c r="H2367" s="54" t="n">
        <v>0.0700000003</v>
      </c>
      <c r="I2367" s="54" t="n">
        <v>0.877496421</v>
      </c>
      <c r="J2367" s="54" t="n">
        <v>34.7364807</v>
      </c>
      <c r="K2367" s="54" t="n">
        <v>56.3099327</v>
      </c>
      <c r="L2367" s="54" t="n">
        <v>0</v>
      </c>
      <c r="M2367" s="54" t="n">
        <v>1</v>
      </c>
      <c r="N2367" s="54" t="n">
        <v>0.25</v>
      </c>
      <c r="O2367" s="54" t="n">
        <v>1.20000005</v>
      </c>
      <c r="P2367" s="52" t="inlineStr">
        <is>
          <t>Gouraud</t>
        </is>
      </c>
      <c r="Q2367" s="52" t="inlineStr">
        <is>
          <t>Paint</t>
        </is>
      </c>
      <c r="R2367" s="54" t="n">
        <v>0.45</v>
      </c>
      <c r="S2367" s="54" t="n">
        <v>0.6</v>
      </c>
      <c r="T2367" s="54" t="n">
        <v>0.24</v>
      </c>
      <c r="U2367" s="54" t="n">
        <v>0</v>
      </c>
      <c r="V2367" s="52" t="inlineStr">
        <is>
          <t>No</t>
        </is>
      </c>
      <c r="W2367" s="52" t="inlineStr">
        <is>
          <t>No</t>
        </is>
      </c>
      <c r="X2367" s="52" t="inlineStr">
        <is>
          <t>-</t>
        </is>
      </c>
      <c r="Y2367" s="52" t="inlineStr">
        <is>
          <t>Outrigger</t>
        </is>
      </c>
    </row>
    <row r="2368" outlineLevel="1">
      <c r="A2368" s="52" t="inlineStr">
        <is>
          <t>BASE-991</t>
        </is>
      </c>
      <c r="B2368" s="52" t="inlineStr">
        <is>
          <t>Base</t>
        </is>
      </c>
      <c r="C2368" s="58" t="inlineStr">
        <is>
          <t>Cylinder</t>
        </is>
      </c>
      <c r="D2368" s="62" t="inlineStr">
        <is>
          <t>Stabiliser</t>
        </is>
      </c>
      <c r="E2368" s="52" t="inlineStr">
        <is>
          <t>BASE-986</t>
        </is>
      </c>
      <c r="F2368" s="52" t="n">
        <v>3</v>
      </c>
      <c r="G2368" s="54" t="n">
        <v>0.0700000003</v>
      </c>
      <c r="H2368" s="54" t="n">
        <v>0.0700000003</v>
      </c>
      <c r="I2368" s="54" t="n">
        <v>0.877496421</v>
      </c>
      <c r="J2368" s="54" t="n">
        <v>34.7364807</v>
      </c>
      <c r="K2368" s="54" t="n">
        <v>-56.3099327</v>
      </c>
      <c r="L2368" s="54" t="n">
        <v>0</v>
      </c>
      <c r="M2368" s="54" t="n">
        <v>-1</v>
      </c>
      <c r="N2368" s="54" t="n">
        <v>0.25</v>
      </c>
      <c r="O2368" s="54" t="n">
        <v>1.20000005</v>
      </c>
      <c r="P2368" s="52" t="inlineStr">
        <is>
          <t>Gouraud</t>
        </is>
      </c>
      <c r="Q2368" s="52" t="inlineStr">
        <is>
          <t>Paint</t>
        </is>
      </c>
      <c r="R2368" s="54" t="n">
        <v>0.45</v>
      </c>
      <c r="S2368" s="54" t="n">
        <v>0.6</v>
      </c>
      <c r="T2368" s="54" t="n">
        <v>0.24</v>
      </c>
      <c r="U2368" s="54" t="n">
        <v>0</v>
      </c>
      <c r="V2368" s="52" t="inlineStr">
        <is>
          <t>No</t>
        </is>
      </c>
      <c r="W2368" s="52" t="inlineStr">
        <is>
          <t>No</t>
        </is>
      </c>
      <c r="X2368" s="52" t="inlineStr">
        <is>
          <t>-</t>
        </is>
      </c>
      <c r="Y2368" s="52" t="inlineStr">
        <is>
          <t>Outrigger</t>
        </is>
      </c>
    </row>
    <row r="2369" outlineLevel="1">
      <c r="A2369" s="52" t="inlineStr">
        <is>
          <t>BASE-992</t>
        </is>
      </c>
      <c r="B2369" s="52" t="inlineStr">
        <is>
          <t>Base</t>
        </is>
      </c>
      <c r="C2369" s="58" t="inlineStr">
        <is>
          <t>Cylinder</t>
        </is>
      </c>
      <c r="D2369" s="62" t="inlineStr">
        <is>
          <t>Stabiliser</t>
        </is>
      </c>
      <c r="E2369" s="52" t="inlineStr">
        <is>
          <t>BASE-986</t>
        </is>
      </c>
      <c r="F2369" s="52" t="n">
        <v>3</v>
      </c>
      <c r="G2369" s="54" t="n">
        <v>0.0700000003</v>
      </c>
      <c r="H2369" s="54" t="n">
        <v>0.0700000003</v>
      </c>
      <c r="I2369" s="54" t="n">
        <v>0.877496421</v>
      </c>
      <c r="J2369" s="54" t="n">
        <v>34.7364807</v>
      </c>
      <c r="K2369" s="54" t="n">
        <v>123.690063</v>
      </c>
      <c r="L2369" s="54" t="n">
        <v>0</v>
      </c>
      <c r="M2369" s="54" t="n">
        <v>1</v>
      </c>
      <c r="N2369" s="54" t="n">
        <v>0.25</v>
      </c>
      <c r="O2369" s="54" t="n">
        <v>-1.20000005</v>
      </c>
      <c r="P2369" s="52" t="inlineStr">
        <is>
          <t>Gouraud</t>
        </is>
      </c>
      <c r="Q2369" s="52" t="inlineStr">
        <is>
          <t>Paint</t>
        </is>
      </c>
      <c r="R2369" s="54" t="n">
        <v>0.45</v>
      </c>
      <c r="S2369" s="54" t="n">
        <v>0.6</v>
      </c>
      <c r="T2369" s="54" t="n">
        <v>0.24</v>
      </c>
      <c r="U2369" s="54" t="n">
        <v>0</v>
      </c>
      <c r="V2369" s="52" t="inlineStr">
        <is>
          <t>No</t>
        </is>
      </c>
      <c r="W2369" s="52" t="inlineStr">
        <is>
          <t>No</t>
        </is>
      </c>
      <c r="X2369" s="52" t="inlineStr">
        <is>
          <t>-</t>
        </is>
      </c>
      <c r="Y2369" s="52" t="inlineStr">
        <is>
          <t>Outrigger</t>
        </is>
      </c>
    </row>
    <row r="2370" outlineLevel="1">
      <c r="A2370" s="52" t="inlineStr">
        <is>
          <t>BASE-993</t>
        </is>
      </c>
      <c r="B2370" s="52" t="inlineStr">
        <is>
          <t>Base</t>
        </is>
      </c>
      <c r="C2370" s="58" t="inlineStr">
        <is>
          <t>Cylinder</t>
        </is>
      </c>
      <c r="D2370" s="62" t="inlineStr">
        <is>
          <t>Stabiliser</t>
        </is>
      </c>
      <c r="E2370" s="52" t="inlineStr">
        <is>
          <t>BASE-986</t>
        </is>
      </c>
      <c r="F2370" s="52" t="n">
        <v>3</v>
      </c>
      <c r="G2370" s="54" t="n">
        <v>0.0700000003</v>
      </c>
      <c r="H2370" s="54" t="n">
        <v>0.0700000003</v>
      </c>
      <c r="I2370" s="54" t="n">
        <v>0.877496421</v>
      </c>
      <c r="J2370" s="54" t="n">
        <v>34.7364807</v>
      </c>
      <c r="K2370" s="54" t="n">
        <v>-123.690063</v>
      </c>
      <c r="L2370" s="54" t="n">
        <v>0</v>
      </c>
      <c r="M2370" s="54" t="n">
        <v>-1</v>
      </c>
      <c r="N2370" s="54" t="n">
        <v>0.25</v>
      </c>
      <c r="O2370" s="54" t="n">
        <v>-1.20000005</v>
      </c>
      <c r="P2370" s="52" t="inlineStr">
        <is>
          <t>Gouraud</t>
        </is>
      </c>
      <c r="Q2370" s="52" t="inlineStr">
        <is>
          <t>Paint</t>
        </is>
      </c>
      <c r="R2370" s="54" t="n">
        <v>0.45</v>
      </c>
      <c r="S2370" s="54" t="n">
        <v>0.6</v>
      </c>
      <c r="T2370" s="54" t="n">
        <v>0.24</v>
      </c>
      <c r="U2370" s="54" t="n">
        <v>0</v>
      </c>
      <c r="V2370" s="52" t="inlineStr">
        <is>
          <t>No</t>
        </is>
      </c>
      <c r="W2370" s="52" t="inlineStr">
        <is>
          <t>No</t>
        </is>
      </c>
      <c r="X2370" s="52" t="inlineStr">
        <is>
          <t>-</t>
        </is>
      </c>
      <c r="Y2370" s="52" t="inlineStr">
        <is>
          <t>Outrigger</t>
        </is>
      </c>
    </row>
    <row r="2371" outlineLevel="1">
      <c r="A2371" s="52" t="inlineStr">
        <is>
          <t>BASE-994</t>
        </is>
      </c>
      <c r="B2371" s="52" t="inlineStr">
        <is>
          <t>Base</t>
        </is>
      </c>
      <c r="C2371" s="58" t="inlineStr">
        <is>
          <t>Cylinder</t>
        </is>
      </c>
      <c r="D2371" s="62" t="inlineStr">
        <is>
          <t>Mast</t>
        </is>
      </c>
      <c r="E2371" s="52" t="inlineStr">
        <is>
          <t>BASE-986</t>
        </is>
      </c>
      <c r="F2371" s="52" t="n">
        <v>3</v>
      </c>
      <c r="G2371" s="54" t="n">
        <v>0.140000001</v>
      </c>
      <c r="H2371" s="54" t="n">
        <v>0.140000001</v>
      </c>
      <c r="I2371" s="54" t="n">
        <v>6.5</v>
      </c>
      <c r="J2371" s="54" t="n">
        <v>90</v>
      </c>
      <c r="K2371" s="54" t="n">
        <v>0</v>
      </c>
      <c r="L2371" s="54" t="n">
        <v>0</v>
      </c>
      <c r="M2371" s="54" t="n">
        <v>0</v>
      </c>
      <c r="N2371" s="54" t="n">
        <v>4.05000019</v>
      </c>
      <c r="O2371" s="54" t="n">
        <v>0</v>
      </c>
      <c r="P2371" s="52" t="inlineStr">
        <is>
          <t>Gouraud</t>
        </is>
      </c>
      <c r="Q2371" s="52" t="inlineStr">
        <is>
          <t>Paint</t>
        </is>
      </c>
      <c r="R2371" s="54" t="n">
        <v>0.45</v>
      </c>
      <c r="S2371" s="54" t="n">
        <v>0.6</v>
      </c>
      <c r="T2371" s="54" t="n">
        <v>0.24</v>
      </c>
      <c r="U2371" s="54" t="n">
        <v>0</v>
      </c>
      <c r="V2371" s="52" t="inlineStr">
        <is>
          <t>No</t>
        </is>
      </c>
      <c r="W2371" s="52" t="inlineStr">
        <is>
          <t>No</t>
        </is>
      </c>
      <c r="X2371" s="52" t="inlineStr">
        <is>
          <t>-</t>
        </is>
      </c>
      <c r="Y2371" s="52" t="inlineStr">
        <is>
          <t>Telescopic mast</t>
        </is>
      </c>
    </row>
    <row r="2372" outlineLevel="1">
      <c r="A2372" s="52" t="inlineStr">
        <is>
          <t>BASE-995</t>
        </is>
      </c>
      <c r="B2372" s="52" t="inlineStr">
        <is>
          <t>Base</t>
        </is>
      </c>
      <c r="C2372" s="63" t="inlineStr">
        <is>
          <t>Cube</t>
        </is>
      </c>
      <c r="D2372" s="62" t="inlineStr">
        <is>
          <t>Lamp bar</t>
        </is>
      </c>
      <c r="E2372" s="52" t="inlineStr">
        <is>
          <t>BASE-986</t>
        </is>
      </c>
      <c r="F2372" s="52" t="n">
        <v>3</v>
      </c>
      <c r="G2372" s="54" t="n">
        <v>1.5</v>
      </c>
      <c r="H2372" s="54" t="n">
        <v>0.100000001</v>
      </c>
      <c r="I2372" s="54" t="n">
        <v>0.119999997</v>
      </c>
      <c r="J2372" s="54" t="n">
        <v>0</v>
      </c>
      <c r="K2372" s="54" t="n">
        <v>0</v>
      </c>
      <c r="L2372" s="54" t="n">
        <v>0</v>
      </c>
      <c r="M2372" s="54" t="n">
        <v>0</v>
      </c>
      <c r="N2372" s="54" t="n">
        <v>7.3499999</v>
      </c>
      <c r="O2372" s="54" t="n">
        <v>0</v>
      </c>
      <c r="P2372" s="52" t="inlineStr">
        <is>
          <t>Gouraud</t>
        </is>
      </c>
      <c r="Q2372" s="52" t="inlineStr">
        <is>
          <t>Paint</t>
        </is>
      </c>
      <c r="R2372" s="54" t="n">
        <v>0.45</v>
      </c>
      <c r="S2372" s="54" t="n">
        <v>0.6</v>
      </c>
      <c r="T2372" s="54" t="n">
        <v>0.24</v>
      </c>
      <c r="U2372" s="54" t="n">
        <v>0</v>
      </c>
      <c r="V2372" s="52" t="inlineStr">
        <is>
          <t>No</t>
        </is>
      </c>
      <c r="W2372" s="52" t="inlineStr">
        <is>
          <t>No</t>
        </is>
      </c>
      <c r="X2372" s="52" t="inlineStr">
        <is>
          <t>-</t>
        </is>
      </c>
      <c r="Y2372" s="52" t="inlineStr">
        <is>
          <t>Cross bar of the lamp heads</t>
        </is>
      </c>
    </row>
    <row r="2373" outlineLevel="1">
      <c r="A2373" s="52" t="inlineStr">
        <is>
          <t>BASE-996</t>
        </is>
      </c>
      <c r="B2373" s="52" t="inlineStr">
        <is>
          <t>Base</t>
        </is>
      </c>
      <c r="C2373" s="63" t="inlineStr">
        <is>
          <t>Cube</t>
        </is>
      </c>
      <c r="D2373" s="62" t="inlineStr">
        <is>
          <t>Lamp head</t>
        </is>
      </c>
      <c r="E2373" s="52" t="inlineStr">
        <is>
          <t>BASE-986</t>
        </is>
      </c>
      <c r="F2373" s="52" t="n">
        <v>3</v>
      </c>
      <c r="G2373" s="54" t="n">
        <v>0.300000012</v>
      </c>
      <c r="H2373" s="54" t="n">
        <v>0.219999999</v>
      </c>
      <c r="I2373" s="54" t="n">
        <v>0.200000003</v>
      </c>
      <c r="J2373" s="54" t="n">
        <v>0</v>
      </c>
      <c r="K2373" s="54" t="n">
        <v>0</v>
      </c>
      <c r="L2373" s="54" t="n">
        <v>0</v>
      </c>
      <c r="M2373" s="54" t="n">
        <v>-0.550000012</v>
      </c>
      <c r="N2373" s="54" t="n">
        <v>7.30000019</v>
      </c>
      <c r="O2373" s="54" t="n">
        <v>0.119999997</v>
      </c>
      <c r="P2373" s="52" t="inlineStr">
        <is>
          <t>Gouraud</t>
        </is>
      </c>
      <c r="Q2373" s="52" t="inlineStr">
        <is>
          <t>Paint</t>
        </is>
      </c>
      <c r="R2373" s="54" t="n">
        <v>0.45</v>
      </c>
      <c r="S2373" s="54" t="n">
        <v>0.6</v>
      </c>
      <c r="T2373" s="54" t="n">
        <v>0.24</v>
      </c>
      <c r="U2373" s="54" t="n">
        <v>0</v>
      </c>
      <c r="V2373" s="52" t="inlineStr">
        <is>
          <t>No</t>
        </is>
      </c>
      <c r="W2373" s="52" t="inlineStr">
        <is>
          <t>No</t>
        </is>
      </c>
      <c r="X2373" s="52" t="inlineStr">
        <is>
          <t>-</t>
        </is>
      </c>
      <c r="Y2373" s="52" t="inlineStr">
        <is>
          <t>Lamp housing</t>
        </is>
      </c>
    </row>
    <row r="2374" outlineLevel="1">
      <c r="A2374" s="52" t="inlineStr">
        <is>
          <t>BASE-997</t>
        </is>
      </c>
      <c r="B2374" s="52" t="inlineStr">
        <is>
          <t>Base</t>
        </is>
      </c>
      <c r="C2374" s="63" t="inlineStr">
        <is>
          <t>Cube</t>
        </is>
      </c>
      <c r="D2374" s="62" t="inlineStr">
        <is>
          <t>Lamp lens</t>
        </is>
      </c>
      <c r="E2374" s="52" t="inlineStr">
        <is>
          <t>BASE-986</t>
        </is>
      </c>
      <c r="F2374" s="52" t="n">
        <v>3</v>
      </c>
      <c r="G2374" s="54" t="n">
        <v>0.25999999</v>
      </c>
      <c r="H2374" s="54" t="n">
        <v>0.180000007</v>
      </c>
      <c r="I2374" s="54" t="n">
        <v>0.0299999993</v>
      </c>
      <c r="J2374" s="54" t="n">
        <v>25</v>
      </c>
      <c r="K2374" s="54" t="n">
        <v>0</v>
      </c>
      <c r="L2374" s="54" t="n">
        <v>0</v>
      </c>
      <c r="M2374" s="54" t="n">
        <v>-0.550000012</v>
      </c>
      <c r="N2374" s="54" t="n">
        <v>7.28000021</v>
      </c>
      <c r="O2374" s="54" t="n">
        <v>0.230000004</v>
      </c>
      <c r="P2374" s="52" t="inlineStr">
        <is>
          <t>Gouraud</t>
        </is>
      </c>
      <c r="Q2374" s="52" t="inlineStr">
        <is>
          <t>Glass</t>
        </is>
      </c>
      <c r="R2374" s="54" t="n">
        <v>0.05</v>
      </c>
      <c r="S2374" s="54" t="n">
        <v>0</v>
      </c>
      <c r="T2374" s="54" t="n">
        <v>0.55</v>
      </c>
      <c r="U2374" s="54" t="n">
        <v>1</v>
      </c>
      <c r="V2374" s="52" t="inlineStr">
        <is>
          <t>No</t>
        </is>
      </c>
      <c r="W2374" s="52" t="inlineStr">
        <is>
          <t>No</t>
        </is>
      </c>
      <c r="X2374" s="52" t="inlineStr">
        <is>
          <t>-</t>
        </is>
      </c>
      <c r="Y2374" s="52" t="inlineStr">
        <is>
          <t>Sodium flood (emissive only)</t>
        </is>
      </c>
    </row>
    <row r="2375" outlineLevel="1">
      <c r="A2375" s="52" t="inlineStr">
        <is>
          <t>BASE-998</t>
        </is>
      </c>
      <c r="B2375" s="52" t="inlineStr">
        <is>
          <t>Base</t>
        </is>
      </c>
      <c r="C2375" s="63" t="inlineStr">
        <is>
          <t>Cube</t>
        </is>
      </c>
      <c r="D2375" s="62" t="inlineStr">
        <is>
          <t>Lamp head</t>
        </is>
      </c>
      <c r="E2375" s="52" t="inlineStr">
        <is>
          <t>BASE-986</t>
        </is>
      </c>
      <c r="F2375" s="52" t="n">
        <v>3</v>
      </c>
      <c r="G2375" s="54" t="n">
        <v>0.300000012</v>
      </c>
      <c r="H2375" s="54" t="n">
        <v>0.219999999</v>
      </c>
      <c r="I2375" s="54" t="n">
        <v>0.200000003</v>
      </c>
      <c r="J2375" s="54" t="n">
        <v>0</v>
      </c>
      <c r="K2375" s="54" t="n">
        <v>0</v>
      </c>
      <c r="L2375" s="54" t="n">
        <v>0</v>
      </c>
      <c r="M2375" s="54" t="n">
        <v>-0.180000007</v>
      </c>
      <c r="N2375" s="54" t="n">
        <v>7.30000019</v>
      </c>
      <c r="O2375" s="54" t="n">
        <v>0.119999997</v>
      </c>
      <c r="P2375" s="52" t="inlineStr">
        <is>
          <t>Gouraud</t>
        </is>
      </c>
      <c r="Q2375" s="52" t="inlineStr">
        <is>
          <t>Paint</t>
        </is>
      </c>
      <c r="R2375" s="54" t="n">
        <v>0.45</v>
      </c>
      <c r="S2375" s="54" t="n">
        <v>0.6</v>
      </c>
      <c r="T2375" s="54" t="n">
        <v>0.24</v>
      </c>
      <c r="U2375" s="54" t="n">
        <v>0</v>
      </c>
      <c r="V2375" s="52" t="inlineStr">
        <is>
          <t>No</t>
        </is>
      </c>
      <c r="W2375" s="52" t="inlineStr">
        <is>
          <t>No</t>
        </is>
      </c>
      <c r="X2375" s="52" t="inlineStr">
        <is>
          <t>-</t>
        </is>
      </c>
      <c r="Y2375" s="52" t="inlineStr">
        <is>
          <t>Lamp housing</t>
        </is>
      </c>
    </row>
    <row r="2376" outlineLevel="1">
      <c r="A2376" s="52" t="inlineStr">
        <is>
          <t>BASE-999</t>
        </is>
      </c>
      <c r="B2376" s="52" t="inlineStr">
        <is>
          <t>Base</t>
        </is>
      </c>
      <c r="C2376" s="63" t="inlineStr">
        <is>
          <t>Cube</t>
        </is>
      </c>
      <c r="D2376" s="62" t="inlineStr">
        <is>
          <t>Lamp lens</t>
        </is>
      </c>
      <c r="E2376" s="52" t="inlineStr">
        <is>
          <t>BASE-986</t>
        </is>
      </c>
      <c r="F2376" s="52" t="n">
        <v>3</v>
      </c>
      <c r="G2376" s="54" t="n">
        <v>0.25999999</v>
      </c>
      <c r="H2376" s="54" t="n">
        <v>0.180000007</v>
      </c>
      <c r="I2376" s="54" t="n">
        <v>0.0299999993</v>
      </c>
      <c r="J2376" s="54" t="n">
        <v>25</v>
      </c>
      <c r="K2376" s="54" t="n">
        <v>0</v>
      </c>
      <c r="L2376" s="54" t="n">
        <v>0</v>
      </c>
      <c r="M2376" s="54" t="n">
        <v>-0.180000007</v>
      </c>
      <c r="N2376" s="54" t="n">
        <v>7.28000021</v>
      </c>
      <c r="O2376" s="54" t="n">
        <v>0.230000004</v>
      </c>
      <c r="P2376" s="52" t="inlineStr">
        <is>
          <t>Gouraud</t>
        </is>
      </c>
      <c r="Q2376" s="52" t="inlineStr">
        <is>
          <t>Glass</t>
        </is>
      </c>
      <c r="R2376" s="54" t="n">
        <v>0.05</v>
      </c>
      <c r="S2376" s="54" t="n">
        <v>0</v>
      </c>
      <c r="T2376" s="54" t="n">
        <v>0.7</v>
      </c>
      <c r="U2376" s="54" t="n">
        <v>1</v>
      </c>
      <c r="V2376" s="52" t="inlineStr">
        <is>
          <t>No</t>
        </is>
      </c>
      <c r="W2376" s="52" t="inlineStr">
        <is>
          <t>No</t>
        </is>
      </c>
      <c r="X2376" s="52" t="inlineStr">
        <is>
          <t>-</t>
        </is>
      </c>
      <c r="Y2376" s="52" t="inlineStr">
        <is>
          <t>Sodium flood (practical light)</t>
        </is>
      </c>
    </row>
    <row r="2377" outlineLevel="1">
      <c r="A2377" s="52" t="inlineStr">
        <is>
          <t>BASE-1000</t>
        </is>
      </c>
      <c r="B2377" s="52" t="inlineStr">
        <is>
          <t>Base</t>
        </is>
      </c>
      <c r="C2377" s="63" t="inlineStr">
        <is>
          <t>Cube</t>
        </is>
      </c>
      <c r="D2377" s="62" t="inlineStr">
        <is>
          <t>Lamp head</t>
        </is>
      </c>
      <c r="E2377" s="52" t="inlineStr">
        <is>
          <t>BASE-986</t>
        </is>
      </c>
      <c r="F2377" s="52" t="n">
        <v>3</v>
      </c>
      <c r="G2377" s="54" t="n">
        <v>0.300000012</v>
      </c>
      <c r="H2377" s="54" t="n">
        <v>0.219999999</v>
      </c>
      <c r="I2377" s="54" t="n">
        <v>0.200000003</v>
      </c>
      <c r="J2377" s="54" t="n">
        <v>0</v>
      </c>
      <c r="K2377" s="54" t="n">
        <v>0</v>
      </c>
      <c r="L2377" s="54" t="n">
        <v>0</v>
      </c>
      <c r="M2377" s="54" t="n">
        <v>0.189999998</v>
      </c>
      <c r="N2377" s="54" t="n">
        <v>7.30000019</v>
      </c>
      <c r="O2377" s="54" t="n">
        <v>0.119999997</v>
      </c>
      <c r="P2377" s="52" t="inlineStr">
        <is>
          <t>Gouraud</t>
        </is>
      </c>
      <c r="Q2377" s="52" t="inlineStr">
        <is>
          <t>Paint</t>
        </is>
      </c>
      <c r="R2377" s="54" t="n">
        <v>0.45</v>
      </c>
      <c r="S2377" s="54" t="n">
        <v>0.6</v>
      </c>
      <c r="T2377" s="54" t="n">
        <v>0.24</v>
      </c>
      <c r="U2377" s="54" t="n">
        <v>0</v>
      </c>
      <c r="V2377" s="52" t="inlineStr">
        <is>
          <t>No</t>
        </is>
      </c>
      <c r="W2377" s="52" t="inlineStr">
        <is>
          <t>No</t>
        </is>
      </c>
      <c r="X2377" s="52" t="inlineStr">
        <is>
          <t>-</t>
        </is>
      </c>
      <c r="Y2377" s="52" t="inlineStr">
        <is>
          <t>Lamp housing</t>
        </is>
      </c>
    </row>
    <row r="2378" outlineLevel="1">
      <c r="A2378" s="52" t="inlineStr">
        <is>
          <t>BASE-1001</t>
        </is>
      </c>
      <c r="B2378" s="52" t="inlineStr">
        <is>
          <t>Base</t>
        </is>
      </c>
      <c r="C2378" s="63" t="inlineStr">
        <is>
          <t>Cube</t>
        </is>
      </c>
      <c r="D2378" s="62" t="inlineStr">
        <is>
          <t>Lamp lens</t>
        </is>
      </c>
      <c r="E2378" s="52" t="inlineStr">
        <is>
          <t>BASE-986</t>
        </is>
      </c>
      <c r="F2378" s="52" t="n">
        <v>3</v>
      </c>
      <c r="G2378" s="54" t="n">
        <v>0.25999999</v>
      </c>
      <c r="H2378" s="54" t="n">
        <v>0.180000007</v>
      </c>
      <c r="I2378" s="54" t="n">
        <v>0.0299999993</v>
      </c>
      <c r="J2378" s="54" t="n">
        <v>25</v>
      </c>
      <c r="K2378" s="54" t="n">
        <v>0</v>
      </c>
      <c r="L2378" s="54" t="n">
        <v>0</v>
      </c>
      <c r="M2378" s="54" t="n">
        <v>0.189999998</v>
      </c>
      <c r="N2378" s="54" t="n">
        <v>7.28000021</v>
      </c>
      <c r="O2378" s="54" t="n">
        <v>0.230000004</v>
      </c>
      <c r="P2378" s="52" t="inlineStr">
        <is>
          <t>Gouraud</t>
        </is>
      </c>
      <c r="Q2378" s="52" t="inlineStr">
        <is>
          <t>Glass</t>
        </is>
      </c>
      <c r="R2378" s="54" t="n">
        <v>0.05</v>
      </c>
      <c r="S2378" s="54" t="n">
        <v>0</v>
      </c>
      <c r="T2378" s="54" t="n">
        <v>0.55</v>
      </c>
      <c r="U2378" s="54" t="n">
        <v>1</v>
      </c>
      <c r="V2378" s="52" t="inlineStr">
        <is>
          <t>No</t>
        </is>
      </c>
      <c r="W2378" s="52" t="inlineStr">
        <is>
          <t>No</t>
        </is>
      </c>
      <c r="X2378" s="52" t="inlineStr">
        <is>
          <t>-</t>
        </is>
      </c>
      <c r="Y2378" s="52" t="inlineStr">
        <is>
          <t>Sodium flood (emissive only)</t>
        </is>
      </c>
    </row>
    <row r="2379" outlineLevel="1">
      <c r="A2379" s="52" t="inlineStr">
        <is>
          <t>BASE-1002</t>
        </is>
      </c>
      <c r="B2379" s="52" t="inlineStr">
        <is>
          <t>Base</t>
        </is>
      </c>
      <c r="C2379" s="63" t="inlineStr">
        <is>
          <t>Cube</t>
        </is>
      </c>
      <c r="D2379" s="62" t="inlineStr">
        <is>
          <t>Lamp head</t>
        </is>
      </c>
      <c r="E2379" s="52" t="inlineStr">
        <is>
          <t>BASE-986</t>
        </is>
      </c>
      <c r="F2379" s="52" t="n">
        <v>3</v>
      </c>
      <c r="G2379" s="54" t="n">
        <v>0.300000012</v>
      </c>
      <c r="H2379" s="54" t="n">
        <v>0.219999999</v>
      </c>
      <c r="I2379" s="54" t="n">
        <v>0.200000003</v>
      </c>
      <c r="J2379" s="54" t="n">
        <v>0</v>
      </c>
      <c r="K2379" s="54" t="n">
        <v>0</v>
      </c>
      <c r="L2379" s="54" t="n">
        <v>0</v>
      </c>
      <c r="M2379" s="54" t="n">
        <v>0.560000002</v>
      </c>
      <c r="N2379" s="54" t="n">
        <v>7.30000019</v>
      </c>
      <c r="O2379" s="54" t="n">
        <v>0.119999997</v>
      </c>
      <c r="P2379" s="52" t="inlineStr">
        <is>
          <t>Gouraud</t>
        </is>
      </c>
      <c r="Q2379" s="52" t="inlineStr">
        <is>
          <t>Paint</t>
        </is>
      </c>
      <c r="R2379" s="54" t="n">
        <v>0.45</v>
      </c>
      <c r="S2379" s="54" t="n">
        <v>0.6</v>
      </c>
      <c r="T2379" s="54" t="n">
        <v>0.24</v>
      </c>
      <c r="U2379" s="54" t="n">
        <v>0</v>
      </c>
      <c r="V2379" s="52" t="inlineStr">
        <is>
          <t>No</t>
        </is>
      </c>
      <c r="W2379" s="52" t="inlineStr">
        <is>
          <t>No</t>
        </is>
      </c>
      <c r="X2379" s="52" t="inlineStr">
        <is>
          <t>-</t>
        </is>
      </c>
      <c r="Y2379" s="52" t="inlineStr">
        <is>
          <t>Lamp housing</t>
        </is>
      </c>
    </row>
    <row r="2380" outlineLevel="1">
      <c r="A2380" s="52" t="inlineStr">
        <is>
          <t>BASE-1003</t>
        </is>
      </c>
      <c r="B2380" s="52" t="inlineStr">
        <is>
          <t>Base</t>
        </is>
      </c>
      <c r="C2380" s="63" t="inlineStr">
        <is>
          <t>Cube</t>
        </is>
      </c>
      <c r="D2380" s="62" t="inlineStr">
        <is>
          <t>Lamp lens</t>
        </is>
      </c>
      <c r="E2380" s="52" t="inlineStr">
        <is>
          <t>BASE-986</t>
        </is>
      </c>
      <c r="F2380" s="52" t="n">
        <v>3</v>
      </c>
      <c r="G2380" s="54" t="n">
        <v>0.25999999</v>
      </c>
      <c r="H2380" s="54" t="n">
        <v>0.180000007</v>
      </c>
      <c r="I2380" s="54" t="n">
        <v>0.0299999993</v>
      </c>
      <c r="J2380" s="54" t="n">
        <v>25</v>
      </c>
      <c r="K2380" s="54" t="n">
        <v>0</v>
      </c>
      <c r="L2380" s="54" t="n">
        <v>0</v>
      </c>
      <c r="M2380" s="54" t="n">
        <v>0.560000002</v>
      </c>
      <c r="N2380" s="54" t="n">
        <v>7.28000021</v>
      </c>
      <c r="O2380" s="54" t="n">
        <v>0.230000004</v>
      </c>
      <c r="P2380" s="52" t="inlineStr">
        <is>
          <t>Gouraud</t>
        </is>
      </c>
      <c r="Q2380" s="52" t="inlineStr">
        <is>
          <t>Glass</t>
        </is>
      </c>
      <c r="R2380" s="54" t="n">
        <v>0.05</v>
      </c>
      <c r="S2380" s="54" t="n">
        <v>0</v>
      </c>
      <c r="T2380" s="54" t="n">
        <v>0.55</v>
      </c>
      <c r="U2380" s="54" t="n">
        <v>1</v>
      </c>
      <c r="V2380" s="52" t="inlineStr">
        <is>
          <t>No</t>
        </is>
      </c>
      <c r="W2380" s="52" t="inlineStr">
        <is>
          <t>No</t>
        </is>
      </c>
      <c r="X2380" s="52" t="inlineStr">
        <is>
          <t>-</t>
        </is>
      </c>
      <c r="Y2380" s="52" t="inlineStr">
        <is>
          <t>Sodium flood (emissive only)</t>
        </is>
      </c>
    </row>
    <row r="2381" outlineLevel="1">
      <c r="A2381" s="52" t="inlineStr">
        <is>
          <t>BASE-1004</t>
        </is>
      </c>
      <c r="B2381" s="52" t="inlineStr">
        <is>
          <t>Base</t>
        </is>
      </c>
      <c r="C2381" s="53" t="inlineStr">
        <is>
          <t>Group</t>
        </is>
      </c>
      <c r="D2381" s="57" t="inlineStr">
        <is>
          <t>Barracks</t>
        </is>
      </c>
      <c r="E2381" s="52" t="inlineStr">
        <is>
          <t>BASE-00</t>
        </is>
      </c>
      <c r="F2381" s="52" t="n">
        <v>1</v>
      </c>
      <c r="G2381" s="54" t="n">
        <v>1</v>
      </c>
      <c r="H2381" s="54" t="n">
        <v>1</v>
      </c>
      <c r="I2381" s="54" t="n">
        <v>1</v>
      </c>
      <c r="J2381" s="54" t="n">
        <v>0</v>
      </c>
      <c r="K2381" s="54" t="n">
        <v>0</v>
      </c>
      <c r="L2381" s="54" t="n">
        <v>0</v>
      </c>
      <c r="M2381" s="54" t="n">
        <v>0</v>
      </c>
      <c r="N2381" s="54" t="n">
        <v>-0.300000012</v>
      </c>
      <c r="O2381" s="54" t="n">
        <v>0</v>
      </c>
      <c r="P2381" s="52" t="inlineStr">
        <is>
          <t>-</t>
        </is>
      </c>
      <c r="Q2381" s="52" t="inlineStr">
        <is>
          <t>Plain</t>
        </is>
      </c>
      <c r="R2381" s="54" t="n">
        <v>0.5</v>
      </c>
      <c r="S2381" s="54" t="n">
        <v>0</v>
      </c>
      <c r="T2381" s="54" t="n">
        <v>0.2</v>
      </c>
      <c r="U2381" s="54" t="n">
        <v>0</v>
      </c>
      <c r="V2381" s="52" t="inlineStr">
        <is>
          <t>No</t>
        </is>
      </c>
      <c r="W2381" s="52" t="inlineStr">
        <is>
          <t>Yes</t>
        </is>
      </c>
      <c r="X2381" s="52" t="inlineStr">
        <is>
          <t>-</t>
        </is>
      </c>
      <c r="Y2381" s="52" t="inlineStr">
        <is>
          <t>Three Quonset huts with sandbag blast walls</t>
        </is>
      </c>
    </row>
    <row r="2382" outlineLevel="1">
      <c r="A2382" s="52" t="inlineStr">
        <is>
          <t>BASE-1005</t>
        </is>
      </c>
      <c r="B2382" s="52" t="inlineStr">
        <is>
          <t>Base</t>
        </is>
      </c>
      <c r="C2382" s="53" t="inlineStr">
        <is>
          <t>Group</t>
        </is>
      </c>
      <c r="D2382" s="60" t="inlineStr">
        <is>
          <t>Quonset hut 1</t>
        </is>
      </c>
      <c r="E2382" s="52" t="inlineStr">
        <is>
          <t>BASE-1004</t>
        </is>
      </c>
      <c r="F2382" s="52" t="n">
        <v>2</v>
      </c>
      <c r="G2382" s="54" t="n">
        <v>1</v>
      </c>
      <c r="H2382" s="54" t="n">
        <v>1</v>
      </c>
      <c r="I2382" s="54" t="n">
        <v>1</v>
      </c>
      <c r="J2382" s="54" t="n">
        <v>0</v>
      </c>
      <c r="K2382" s="54" t="n">
        <v>125.323151</v>
      </c>
      <c r="L2382" s="54" t="n">
        <v>0</v>
      </c>
      <c r="M2382" s="54" t="n">
        <v>-22.0294094</v>
      </c>
      <c r="N2382" s="54" t="n">
        <v>0</v>
      </c>
      <c r="O2382" s="54" t="n">
        <v>15.6110582</v>
      </c>
      <c r="P2382" s="52" t="inlineStr">
        <is>
          <t>-</t>
        </is>
      </c>
      <c r="Q2382" s="52" t="inlineStr">
        <is>
          <t>Plain</t>
        </is>
      </c>
      <c r="R2382" s="54" t="n">
        <v>0.5</v>
      </c>
      <c r="S2382" s="54" t="n">
        <v>0</v>
      </c>
      <c r="T2382" s="54" t="n">
        <v>0.2</v>
      </c>
      <c r="U2382" s="54" t="n">
        <v>0</v>
      </c>
      <c r="V2382" s="52" t="inlineStr">
        <is>
          <t>No</t>
        </is>
      </c>
      <c r="W2382" s="52" t="inlineStr">
        <is>
          <t>Yes</t>
        </is>
      </c>
      <c r="X2382" s="52" t="inlineStr">
        <is>
          <t>-</t>
        </is>
      </c>
      <c r="Y2382" s="52" t="inlineStr">
        <is>
          <t>Half-buried cylinder hut; local +Z faces the compound</t>
        </is>
      </c>
    </row>
    <row r="2383" outlineLevel="1">
      <c r="A2383" s="52" t="inlineStr">
        <is>
          <t>BASE-1006</t>
        </is>
      </c>
      <c r="B2383" s="52" t="inlineStr">
        <is>
          <t>Base</t>
        </is>
      </c>
      <c r="C2383" s="58" t="inlineStr">
        <is>
          <t>Cylinder</t>
        </is>
      </c>
      <c r="D2383" s="62" t="inlineStr">
        <is>
          <t>Hut shell</t>
        </is>
      </c>
      <c r="E2383" s="52" t="inlineStr">
        <is>
          <t>BASE-1005</t>
        </is>
      </c>
      <c r="F2383" s="52" t="n">
        <v>3</v>
      </c>
      <c r="G2383" s="54" t="n">
        <v>4.4000001</v>
      </c>
      <c r="H2383" s="54" t="n">
        <v>4.4000001</v>
      </c>
      <c r="I2383" s="54" t="n">
        <v>8.5</v>
      </c>
      <c r="J2383" s="54" t="n">
        <v>0</v>
      </c>
      <c r="K2383" s="54" t="n">
        <v>0</v>
      </c>
      <c r="L2383" s="54" t="n">
        <v>0</v>
      </c>
      <c r="M2383" s="54" t="n">
        <v>0</v>
      </c>
      <c r="N2383" s="54" t="n">
        <v>0.150000006</v>
      </c>
      <c r="O2383" s="54" t="n">
        <v>0</v>
      </c>
      <c r="P2383" s="52" t="inlineStr">
        <is>
          <t>Gouraud</t>
        </is>
      </c>
      <c r="Q2383" s="52" t="inlineStr">
        <is>
          <t>Other</t>
        </is>
      </c>
      <c r="R2383" s="54" t="n">
        <v>0.6</v>
      </c>
      <c r="S2383" s="54" t="n">
        <v>0.22</v>
      </c>
      <c r="T2383" s="54" t="n">
        <v>0.3</v>
      </c>
      <c r="U2383" s="54" t="n">
        <v>0</v>
      </c>
      <c r="V2383" s="52" t="inlineStr">
        <is>
          <t>No</t>
        </is>
      </c>
      <c r="W2383" s="52" t="inlineStr">
        <is>
          <t>Yes</t>
        </is>
      </c>
      <c r="X2383" s="52" t="inlineStr">
        <is>
          <t>-</t>
        </is>
      </c>
      <c r="Y2383" s="52" t="inlineStr">
        <is>
          <t>Corrugated half-cylinder roof, lower half buried</t>
        </is>
      </c>
    </row>
    <row r="2384" outlineLevel="1">
      <c r="A2384" s="52" t="inlineStr">
        <is>
          <t>BASE-1007</t>
        </is>
      </c>
      <c r="B2384" s="52" t="inlineStr">
        <is>
          <t>Base</t>
        </is>
      </c>
      <c r="C2384" s="63" t="inlineStr">
        <is>
          <t>Cube</t>
        </is>
      </c>
      <c r="D2384" s="62" t="inlineStr">
        <is>
          <t>Hut door</t>
        </is>
      </c>
      <c r="E2384" s="52" t="inlineStr">
        <is>
          <t>BASE-1005</t>
        </is>
      </c>
      <c r="F2384" s="52" t="n">
        <v>3</v>
      </c>
      <c r="G2384" s="54" t="n">
        <v>0.949999988</v>
      </c>
      <c r="H2384" s="54" t="n">
        <v>1.89999998</v>
      </c>
      <c r="I2384" s="54" t="n">
        <v>0.07999999820000001</v>
      </c>
      <c r="J2384" s="54" t="n">
        <v>0</v>
      </c>
      <c r="K2384" s="54" t="n">
        <v>0</v>
      </c>
      <c r="L2384" s="54" t="n">
        <v>0</v>
      </c>
      <c r="M2384" s="54" t="n">
        <v>-0.5</v>
      </c>
      <c r="N2384" s="54" t="n">
        <v>0.949999988</v>
      </c>
      <c r="O2384" s="54" t="n">
        <v>4.28000021</v>
      </c>
      <c r="P2384" s="52" t="inlineStr">
        <is>
          <t>Gouraud</t>
        </is>
      </c>
      <c r="Q2384" s="52" t="inlineStr">
        <is>
          <t>Paint</t>
        </is>
      </c>
      <c r="R2384" s="54" t="n">
        <v>0.6</v>
      </c>
      <c r="S2384" s="54" t="n">
        <v>0.2</v>
      </c>
      <c r="T2384" s="54" t="n">
        <v>0.3</v>
      </c>
      <c r="U2384" s="54" t="n">
        <v>0</v>
      </c>
      <c r="V2384" s="52" t="inlineStr">
        <is>
          <t>No</t>
        </is>
      </c>
      <c r="W2384" s="52" t="inlineStr">
        <is>
          <t>Yes</t>
        </is>
      </c>
      <c r="X2384" s="52" t="inlineStr">
        <is>
          <t>-</t>
        </is>
      </c>
      <c r="Y2384" s="52" t="inlineStr">
        <is>
          <t>Entrance door in the end wall</t>
        </is>
      </c>
    </row>
    <row r="2385" outlineLevel="1">
      <c r="A2385" s="52" t="inlineStr">
        <is>
          <t>BASE-1008</t>
        </is>
      </c>
      <c r="B2385" s="52" t="inlineStr">
        <is>
          <t>Base</t>
        </is>
      </c>
      <c r="C2385" s="63" t="inlineStr">
        <is>
          <t>Cube</t>
        </is>
      </c>
      <c r="D2385" s="62" t="inlineStr">
        <is>
          <t>Hut door step</t>
        </is>
      </c>
      <c r="E2385" s="52" t="inlineStr">
        <is>
          <t>BASE-1005</t>
        </is>
      </c>
      <c r="F2385" s="52" t="n">
        <v>3</v>
      </c>
      <c r="G2385" s="54" t="n">
        <v>1.20000005</v>
      </c>
      <c r="H2385" s="54" t="n">
        <v>0.180000007</v>
      </c>
      <c r="I2385" s="54" t="n">
        <v>0.600000024</v>
      </c>
      <c r="J2385" s="54" t="n">
        <v>0</v>
      </c>
      <c r="K2385" s="54" t="n">
        <v>0</v>
      </c>
      <c r="L2385" s="54" t="n">
        <v>0</v>
      </c>
      <c r="M2385" s="54" t="n">
        <v>-0.5</v>
      </c>
      <c r="N2385" s="54" t="n">
        <v>0.0900000036</v>
      </c>
      <c r="O2385" s="54" t="n">
        <v>4.5800004</v>
      </c>
      <c r="P2385" s="52" t="inlineStr">
        <is>
          <t>Gouraud</t>
        </is>
      </c>
      <c r="Q2385" s="52" t="inlineStr">
        <is>
          <t>Concrete</t>
        </is>
      </c>
      <c r="R2385" s="54" t="n">
        <v>0.85</v>
      </c>
      <c r="S2385" s="54" t="n">
        <v>0</v>
      </c>
      <c r="T2385" s="54" t="n">
        <v>0.3</v>
      </c>
      <c r="U2385" s="54" t="n">
        <v>0</v>
      </c>
      <c r="V2385" s="52" t="inlineStr">
        <is>
          <t>No</t>
        </is>
      </c>
      <c r="W2385" s="52" t="inlineStr">
        <is>
          <t>Yes</t>
        </is>
      </c>
      <c r="X2385" s="52" t="inlineStr">
        <is>
          <t>-</t>
        </is>
      </c>
      <c r="Y2385" s="52" t="inlineStr">
        <is>
          <t>Concrete step</t>
        </is>
      </c>
    </row>
    <row r="2386" outlineLevel="1">
      <c r="A2386" s="52" t="inlineStr">
        <is>
          <t>BASE-1009</t>
        </is>
      </c>
      <c r="B2386" s="52" t="inlineStr">
        <is>
          <t>Base</t>
        </is>
      </c>
      <c r="C2386" s="63" t="inlineStr">
        <is>
          <t>Cube</t>
        </is>
      </c>
      <c r="D2386" s="62" t="inlineStr">
        <is>
          <t>Hut window</t>
        </is>
      </c>
      <c r="E2386" s="52" t="inlineStr">
        <is>
          <t>BASE-1005</t>
        </is>
      </c>
      <c r="F2386" s="52" t="n">
        <v>3</v>
      </c>
      <c r="G2386" s="54" t="n">
        <v>0.699999988</v>
      </c>
      <c r="H2386" s="54" t="n">
        <v>0.5</v>
      </c>
      <c r="I2386" s="54" t="n">
        <v>0.07999999820000001</v>
      </c>
      <c r="J2386" s="54" t="n">
        <v>0</v>
      </c>
      <c r="K2386" s="54" t="n">
        <v>0</v>
      </c>
      <c r="L2386" s="54" t="n">
        <v>0</v>
      </c>
      <c r="M2386" s="54" t="n">
        <v>0.949999988</v>
      </c>
      <c r="N2386" s="54" t="n">
        <v>1.35000002</v>
      </c>
      <c r="O2386" s="54" t="n">
        <v>4.28000021</v>
      </c>
      <c r="P2386" s="52" t="inlineStr">
        <is>
          <t>Gouraud</t>
        </is>
      </c>
      <c r="Q2386" s="52" t="inlineStr">
        <is>
          <t>Glass</t>
        </is>
      </c>
      <c r="R2386" s="54" t="n">
        <v>0.1</v>
      </c>
      <c r="S2386" s="54" t="n">
        <v>0</v>
      </c>
      <c r="T2386" s="54" t="n">
        <v>0.2</v>
      </c>
      <c r="U2386" s="54" t="n">
        <v>0</v>
      </c>
      <c r="V2386" s="52" t="inlineStr">
        <is>
          <t>No</t>
        </is>
      </c>
      <c r="W2386" s="52" t="inlineStr">
        <is>
          <t>Yes</t>
        </is>
      </c>
      <c r="X2386" s="52" t="inlineStr">
        <is>
          <t>-</t>
        </is>
      </c>
      <c r="Y2386" s="52" t="inlineStr">
        <is>
          <t>Window (dark)</t>
        </is>
      </c>
    </row>
    <row r="2387" outlineLevel="1">
      <c r="A2387" s="52" t="inlineStr">
        <is>
          <t>BASE-1010</t>
        </is>
      </c>
      <c r="B2387" s="52" t="inlineStr">
        <is>
          <t>Base</t>
        </is>
      </c>
      <c r="C2387" s="63" t="inlineStr">
        <is>
          <t>Cube</t>
        </is>
      </c>
      <c r="D2387" s="62" t="inlineStr">
        <is>
          <t>Hut AC unit</t>
        </is>
      </c>
      <c r="E2387" s="52" t="inlineStr">
        <is>
          <t>BASE-1005</t>
        </is>
      </c>
      <c r="F2387" s="52" t="n">
        <v>3</v>
      </c>
      <c r="G2387" s="54" t="n">
        <v>0.899999976</v>
      </c>
      <c r="H2387" s="54" t="n">
        <v>0.600000024</v>
      </c>
      <c r="I2387" s="54" t="n">
        <v>0.400000006</v>
      </c>
      <c r="J2387" s="54" t="n">
        <v>0</v>
      </c>
      <c r="K2387" s="54" t="n">
        <v>0</v>
      </c>
      <c r="L2387" s="54" t="n">
        <v>0</v>
      </c>
      <c r="M2387" s="54" t="n">
        <v>0.899999976</v>
      </c>
      <c r="N2387" s="54" t="n">
        <v>0.75</v>
      </c>
      <c r="O2387" s="54" t="n">
        <v>-4.48000002</v>
      </c>
      <c r="P2387" s="52" t="inlineStr">
        <is>
          <t>Gouraud</t>
        </is>
      </c>
      <c r="Q2387" s="52" t="inlineStr">
        <is>
          <t>Metal</t>
        </is>
      </c>
      <c r="R2387" s="54" t="n">
        <v>0.4</v>
      </c>
      <c r="S2387" s="54" t="n">
        <v>0.9</v>
      </c>
      <c r="T2387" s="54" t="n">
        <v>0.22</v>
      </c>
      <c r="U2387" s="54" t="n">
        <v>0</v>
      </c>
      <c r="V2387" s="52" t="inlineStr">
        <is>
          <t>No</t>
        </is>
      </c>
      <c r="W2387" s="52" t="inlineStr">
        <is>
          <t>Yes</t>
        </is>
      </c>
      <c r="X2387" s="52" t="inlineStr">
        <is>
          <t>-</t>
        </is>
      </c>
      <c r="Y2387" s="52" t="inlineStr">
        <is>
          <t>Air conditioner on the rear wall</t>
        </is>
      </c>
    </row>
    <row r="2388" outlineLevel="1">
      <c r="A2388" s="52" t="inlineStr">
        <is>
          <t>BASE-1011</t>
        </is>
      </c>
      <c r="B2388" s="52" t="inlineStr">
        <is>
          <t>Base</t>
        </is>
      </c>
      <c r="C2388" s="58" t="inlineStr">
        <is>
          <t>Cylinder</t>
        </is>
      </c>
      <c r="D2388" s="62" t="inlineStr">
        <is>
          <t>Hut AC fan</t>
        </is>
      </c>
      <c r="E2388" s="52" t="inlineStr">
        <is>
          <t>BASE-1005</t>
        </is>
      </c>
      <c r="F2388" s="52" t="n">
        <v>3</v>
      </c>
      <c r="G2388" s="54" t="n">
        <v>0.449999988</v>
      </c>
      <c r="H2388" s="54" t="n">
        <v>0.449999988</v>
      </c>
      <c r="I2388" s="54" t="n">
        <v>0.0500000007</v>
      </c>
      <c r="J2388" s="54" t="n">
        <v>0</v>
      </c>
      <c r="K2388" s="54" t="n">
        <v>0</v>
      </c>
      <c r="L2388" s="54" t="n">
        <v>0</v>
      </c>
      <c r="M2388" s="54" t="n">
        <v>0.899999976</v>
      </c>
      <c r="N2388" s="54" t="n">
        <v>0.75</v>
      </c>
      <c r="O2388" s="54" t="n">
        <v>-4.71000004</v>
      </c>
      <c r="P2388" s="52" t="inlineStr">
        <is>
          <t>Gouraud</t>
        </is>
      </c>
      <c r="Q2388" s="52" t="inlineStr">
        <is>
          <t>Paint</t>
        </is>
      </c>
      <c r="R2388" s="54" t="n">
        <v>0.45</v>
      </c>
      <c r="S2388" s="54" t="n">
        <v>0.6</v>
      </c>
      <c r="T2388" s="54" t="n">
        <v>0.24</v>
      </c>
      <c r="U2388" s="54" t="n">
        <v>0</v>
      </c>
      <c r="V2388" s="52" t="inlineStr">
        <is>
          <t>No</t>
        </is>
      </c>
      <c r="W2388" s="52" t="inlineStr">
        <is>
          <t>No</t>
        </is>
      </c>
      <c r="X2388" s="52" t="inlineStr">
        <is>
          <t>-</t>
        </is>
      </c>
      <c r="Y2388" s="52" t="inlineStr">
        <is>
          <t>Condenser fan</t>
        </is>
      </c>
    </row>
    <row r="2389" outlineLevel="1">
      <c r="A2389" s="52" t="inlineStr">
        <is>
          <t>BASE-1012</t>
        </is>
      </c>
      <c r="B2389" s="52" t="inlineStr">
        <is>
          <t>Base</t>
        </is>
      </c>
      <c r="C2389" s="63" t="inlineStr">
        <is>
          <t>Cube</t>
        </is>
      </c>
      <c r="D2389" s="62" t="inlineStr">
        <is>
          <t>Hut flank window</t>
        </is>
      </c>
      <c r="E2389" s="52" t="inlineStr">
        <is>
          <t>BASE-1005</t>
        </is>
      </c>
      <c r="F2389" s="52" t="n">
        <v>3</v>
      </c>
      <c r="G2389" s="54" t="n">
        <v>0.699999988</v>
      </c>
      <c r="H2389" s="54" t="n">
        <v>0.0299999993</v>
      </c>
      <c r="I2389" s="54" t="n">
        <v>0.5</v>
      </c>
      <c r="J2389" s="54" t="n">
        <v>0</v>
      </c>
      <c r="K2389" s="54" t="n">
        <v>0</v>
      </c>
      <c r="L2389" s="54" t="n">
        <v>58</v>
      </c>
      <c r="M2389" s="54" t="n">
        <v>-1.87418628</v>
      </c>
      <c r="N2389" s="54" t="n">
        <v>1.32112157</v>
      </c>
      <c r="O2389" s="54" t="n">
        <v>-2.4000001</v>
      </c>
      <c r="P2389" s="52" t="inlineStr">
        <is>
          <t>Gouraud</t>
        </is>
      </c>
      <c r="Q2389" s="52" t="inlineStr">
        <is>
          <t>Glass</t>
        </is>
      </c>
      <c r="R2389" s="54" t="n">
        <v>0.2</v>
      </c>
      <c r="S2389" s="54" t="n">
        <v>0</v>
      </c>
      <c r="T2389" s="54" t="n">
        <v>0.45</v>
      </c>
      <c r="U2389" s="54" t="n">
        <v>0.8</v>
      </c>
      <c r="V2389" s="52" t="inlineStr">
        <is>
          <t>No</t>
        </is>
      </c>
      <c r="W2389" s="52" t="inlineStr">
        <is>
          <t>Yes</t>
        </is>
      </c>
      <c r="X2389" s="52" t="inlineStr">
        <is>
          <t>-</t>
        </is>
      </c>
      <c r="Y2389" s="52" t="inlineStr">
        <is>
          <t>Lit window in the hut flank</t>
        </is>
      </c>
    </row>
    <row r="2390" outlineLevel="1">
      <c r="A2390" s="52" t="inlineStr">
        <is>
          <t>BASE-1013</t>
        </is>
      </c>
      <c r="B2390" s="52" t="inlineStr">
        <is>
          <t>Base</t>
        </is>
      </c>
      <c r="C2390" s="63" t="inlineStr">
        <is>
          <t>Cube</t>
        </is>
      </c>
      <c r="D2390" s="62" t="inlineStr">
        <is>
          <t>Hut flank window</t>
        </is>
      </c>
      <c r="E2390" s="52" t="inlineStr">
        <is>
          <t>BASE-1005</t>
        </is>
      </c>
      <c r="F2390" s="52" t="n">
        <v>3</v>
      </c>
      <c r="G2390" s="54" t="n">
        <v>0.699999988</v>
      </c>
      <c r="H2390" s="54" t="n">
        <v>0.0299999993</v>
      </c>
      <c r="I2390" s="54" t="n">
        <v>0.5</v>
      </c>
      <c r="J2390" s="54" t="n">
        <v>0</v>
      </c>
      <c r="K2390" s="54" t="n">
        <v>0</v>
      </c>
      <c r="L2390" s="54" t="n">
        <v>58</v>
      </c>
      <c r="M2390" s="54" t="n">
        <v>-1.87418628</v>
      </c>
      <c r="N2390" s="54" t="n">
        <v>1.32112157</v>
      </c>
      <c r="O2390" s="54" t="n">
        <v>0</v>
      </c>
      <c r="P2390" s="52" t="inlineStr">
        <is>
          <t>Gouraud</t>
        </is>
      </c>
      <c r="Q2390" s="52" t="inlineStr">
        <is>
          <t>Glass</t>
        </is>
      </c>
      <c r="R2390" s="54" t="n">
        <v>0.2</v>
      </c>
      <c r="S2390" s="54" t="n">
        <v>0</v>
      </c>
      <c r="T2390" s="54" t="n">
        <v>0.45</v>
      </c>
      <c r="U2390" s="54" t="n">
        <v>0.8</v>
      </c>
      <c r="V2390" s="52" t="inlineStr">
        <is>
          <t>No</t>
        </is>
      </c>
      <c r="W2390" s="52" t="inlineStr">
        <is>
          <t>Yes</t>
        </is>
      </c>
      <c r="X2390" s="52" t="inlineStr">
        <is>
          <t>-</t>
        </is>
      </c>
      <c r="Y2390" s="52" t="inlineStr">
        <is>
          <t>Lit window in the hut flank</t>
        </is>
      </c>
    </row>
    <row r="2391" outlineLevel="1">
      <c r="A2391" s="52" t="inlineStr">
        <is>
          <t>BASE-1014</t>
        </is>
      </c>
      <c r="B2391" s="52" t="inlineStr">
        <is>
          <t>Base</t>
        </is>
      </c>
      <c r="C2391" s="63" t="inlineStr">
        <is>
          <t>Cube</t>
        </is>
      </c>
      <c r="D2391" s="62" t="inlineStr">
        <is>
          <t>Hut flank window</t>
        </is>
      </c>
      <c r="E2391" s="52" t="inlineStr">
        <is>
          <t>BASE-1005</t>
        </is>
      </c>
      <c r="F2391" s="52" t="n">
        <v>3</v>
      </c>
      <c r="G2391" s="54" t="n">
        <v>0.699999988</v>
      </c>
      <c r="H2391" s="54" t="n">
        <v>0.0299999993</v>
      </c>
      <c r="I2391" s="54" t="n">
        <v>0.5</v>
      </c>
      <c r="J2391" s="54" t="n">
        <v>0</v>
      </c>
      <c r="K2391" s="54" t="n">
        <v>0</v>
      </c>
      <c r="L2391" s="54" t="n">
        <v>58</v>
      </c>
      <c r="M2391" s="54" t="n">
        <v>-1.87418628</v>
      </c>
      <c r="N2391" s="54" t="n">
        <v>1.32112157</v>
      </c>
      <c r="O2391" s="54" t="n">
        <v>2.4000001</v>
      </c>
      <c r="P2391" s="52" t="inlineStr">
        <is>
          <t>Gouraud</t>
        </is>
      </c>
      <c r="Q2391" s="52" t="inlineStr">
        <is>
          <t>Glass</t>
        </is>
      </c>
      <c r="R2391" s="54" t="n">
        <v>0.2</v>
      </c>
      <c r="S2391" s="54" t="n">
        <v>0</v>
      </c>
      <c r="T2391" s="54" t="n">
        <v>0.45</v>
      </c>
      <c r="U2391" s="54" t="n">
        <v>0.8</v>
      </c>
      <c r="V2391" s="52" t="inlineStr">
        <is>
          <t>No</t>
        </is>
      </c>
      <c r="W2391" s="52" t="inlineStr">
        <is>
          <t>Yes</t>
        </is>
      </c>
      <c r="X2391" s="52" t="inlineStr">
        <is>
          <t>-</t>
        </is>
      </c>
      <c r="Y2391" s="52" t="inlineStr">
        <is>
          <t>Lit window in the hut flank</t>
        </is>
      </c>
    </row>
    <row r="2392" outlineLevel="1">
      <c r="A2392" s="52" t="inlineStr">
        <is>
          <t>BASE-1015</t>
        </is>
      </c>
      <c r="B2392" s="52" t="inlineStr">
        <is>
          <t>Base</t>
        </is>
      </c>
      <c r="C2392" s="63" t="inlineStr">
        <is>
          <t>Cube</t>
        </is>
      </c>
      <c r="D2392" s="62" t="inlineStr">
        <is>
          <t>Hut flank window</t>
        </is>
      </c>
      <c r="E2392" s="52" t="inlineStr">
        <is>
          <t>BASE-1005</t>
        </is>
      </c>
      <c r="F2392" s="52" t="n">
        <v>3</v>
      </c>
      <c r="G2392" s="54" t="n">
        <v>0.699999988</v>
      </c>
      <c r="H2392" s="54" t="n">
        <v>0.0299999993</v>
      </c>
      <c r="I2392" s="54" t="n">
        <v>0.5</v>
      </c>
      <c r="J2392" s="54" t="n">
        <v>0</v>
      </c>
      <c r="K2392" s="54" t="n">
        <v>0</v>
      </c>
      <c r="L2392" s="54" t="n">
        <v>-58</v>
      </c>
      <c r="M2392" s="54" t="n">
        <v>1.87418628</v>
      </c>
      <c r="N2392" s="54" t="n">
        <v>1.32112157</v>
      </c>
      <c r="O2392" s="54" t="n">
        <v>-2.4000001</v>
      </c>
      <c r="P2392" s="52" t="inlineStr">
        <is>
          <t>Gouraud</t>
        </is>
      </c>
      <c r="Q2392" s="52" t="inlineStr">
        <is>
          <t>Glass</t>
        </is>
      </c>
      <c r="R2392" s="54" t="n">
        <v>0.2</v>
      </c>
      <c r="S2392" s="54" t="n">
        <v>0</v>
      </c>
      <c r="T2392" s="54" t="n">
        <v>0.45</v>
      </c>
      <c r="U2392" s="54" t="n">
        <v>0.8</v>
      </c>
      <c r="V2392" s="52" t="inlineStr">
        <is>
          <t>No</t>
        </is>
      </c>
      <c r="W2392" s="52" t="inlineStr">
        <is>
          <t>Yes</t>
        </is>
      </c>
      <c r="X2392" s="52" t="inlineStr">
        <is>
          <t>-</t>
        </is>
      </c>
      <c r="Y2392" s="52" t="inlineStr">
        <is>
          <t>Lit window in the hut flank</t>
        </is>
      </c>
    </row>
    <row r="2393" outlineLevel="1">
      <c r="A2393" s="52" t="inlineStr">
        <is>
          <t>BASE-1016</t>
        </is>
      </c>
      <c r="B2393" s="52" t="inlineStr">
        <is>
          <t>Base</t>
        </is>
      </c>
      <c r="C2393" s="63" t="inlineStr">
        <is>
          <t>Cube</t>
        </is>
      </c>
      <c r="D2393" s="62" t="inlineStr">
        <is>
          <t>Hut flank window</t>
        </is>
      </c>
      <c r="E2393" s="52" t="inlineStr">
        <is>
          <t>BASE-1005</t>
        </is>
      </c>
      <c r="F2393" s="52" t="n">
        <v>3</v>
      </c>
      <c r="G2393" s="54" t="n">
        <v>0.699999988</v>
      </c>
      <c r="H2393" s="54" t="n">
        <v>0.0299999993</v>
      </c>
      <c r="I2393" s="54" t="n">
        <v>0.5</v>
      </c>
      <c r="J2393" s="54" t="n">
        <v>0</v>
      </c>
      <c r="K2393" s="54" t="n">
        <v>0</v>
      </c>
      <c r="L2393" s="54" t="n">
        <v>-58</v>
      </c>
      <c r="M2393" s="54" t="n">
        <v>1.87418628</v>
      </c>
      <c r="N2393" s="54" t="n">
        <v>1.32112157</v>
      </c>
      <c r="O2393" s="54" t="n">
        <v>0</v>
      </c>
      <c r="P2393" s="52" t="inlineStr">
        <is>
          <t>Gouraud</t>
        </is>
      </c>
      <c r="Q2393" s="52" t="inlineStr">
        <is>
          <t>Glass</t>
        </is>
      </c>
      <c r="R2393" s="54" t="n">
        <v>0.2</v>
      </c>
      <c r="S2393" s="54" t="n">
        <v>0</v>
      </c>
      <c r="T2393" s="54" t="n">
        <v>0.45</v>
      </c>
      <c r="U2393" s="54" t="n">
        <v>0.8</v>
      </c>
      <c r="V2393" s="52" t="inlineStr">
        <is>
          <t>No</t>
        </is>
      </c>
      <c r="W2393" s="52" t="inlineStr">
        <is>
          <t>Yes</t>
        </is>
      </c>
      <c r="X2393" s="52" t="inlineStr">
        <is>
          <t>-</t>
        </is>
      </c>
      <c r="Y2393" s="52" t="inlineStr">
        <is>
          <t>Lit window in the hut flank</t>
        </is>
      </c>
    </row>
    <row r="2394" outlineLevel="1">
      <c r="A2394" s="52" t="inlineStr">
        <is>
          <t>BASE-1017</t>
        </is>
      </c>
      <c r="B2394" s="52" t="inlineStr">
        <is>
          <t>Base</t>
        </is>
      </c>
      <c r="C2394" s="63" t="inlineStr">
        <is>
          <t>Cube</t>
        </is>
      </c>
      <c r="D2394" s="62" t="inlineStr">
        <is>
          <t>Hut flank window</t>
        </is>
      </c>
      <c r="E2394" s="52" t="inlineStr">
        <is>
          <t>BASE-1005</t>
        </is>
      </c>
      <c r="F2394" s="52" t="n">
        <v>3</v>
      </c>
      <c r="G2394" s="54" t="n">
        <v>0.699999988</v>
      </c>
      <c r="H2394" s="54" t="n">
        <v>0.0299999993</v>
      </c>
      <c r="I2394" s="54" t="n">
        <v>0.5</v>
      </c>
      <c r="J2394" s="54" t="n">
        <v>0</v>
      </c>
      <c r="K2394" s="54" t="n">
        <v>0</v>
      </c>
      <c r="L2394" s="54" t="n">
        <v>-58</v>
      </c>
      <c r="M2394" s="54" t="n">
        <v>1.87418628</v>
      </c>
      <c r="N2394" s="54" t="n">
        <v>1.32112157</v>
      </c>
      <c r="O2394" s="54" t="n">
        <v>2.4000001</v>
      </c>
      <c r="P2394" s="52" t="inlineStr">
        <is>
          <t>Gouraud</t>
        </is>
      </c>
      <c r="Q2394" s="52" t="inlineStr">
        <is>
          <t>Glass</t>
        </is>
      </c>
      <c r="R2394" s="54" t="n">
        <v>0.1</v>
      </c>
      <c r="S2394" s="54" t="n">
        <v>0</v>
      </c>
      <c r="T2394" s="54" t="n">
        <v>0.2</v>
      </c>
      <c r="U2394" s="54" t="n">
        <v>0</v>
      </c>
      <c r="V2394" s="52" t="inlineStr">
        <is>
          <t>No</t>
        </is>
      </c>
      <c r="W2394" s="52" t="inlineStr">
        <is>
          <t>Yes</t>
        </is>
      </c>
      <c r="X2394" s="52" t="inlineStr">
        <is>
          <t>-</t>
        </is>
      </c>
      <c r="Y2394" s="52" t="inlineStr">
        <is>
          <t>Window (dark)</t>
        </is>
      </c>
    </row>
    <row r="2395" outlineLevel="1">
      <c r="A2395" s="52" t="inlineStr">
        <is>
          <t>BASE-1018</t>
        </is>
      </c>
      <c r="B2395" s="52" t="inlineStr">
        <is>
          <t>Base</t>
        </is>
      </c>
      <c r="C2395" s="59" t="inlineStr">
        <is>
          <t>Sphere</t>
        </is>
      </c>
      <c r="D2395" s="62" t="inlineStr">
        <is>
          <t>Hut door lamp</t>
        </is>
      </c>
      <c r="E2395" s="52" t="inlineStr">
        <is>
          <t>BASE-1005</t>
        </is>
      </c>
      <c r="F2395" s="52" t="n">
        <v>3</v>
      </c>
      <c r="G2395" s="54" t="n">
        <v>0.200000003</v>
      </c>
      <c r="H2395" s="54" t="n">
        <v>0.119999997</v>
      </c>
      <c r="I2395" s="54" t="n">
        <v>0.200000003</v>
      </c>
      <c r="J2395" s="54" t="n">
        <v>0</v>
      </c>
      <c r="K2395" s="54" t="n">
        <v>0</v>
      </c>
      <c r="L2395" s="54" t="n">
        <v>0</v>
      </c>
      <c r="M2395" s="54" t="n">
        <v>-0.5</v>
      </c>
      <c r="N2395" s="54" t="n">
        <v>2.1500001</v>
      </c>
      <c r="O2395" s="54" t="n">
        <v>4.44000006</v>
      </c>
      <c r="P2395" s="52" t="inlineStr">
        <is>
          <t>Gouraud</t>
        </is>
      </c>
      <c r="Q2395" s="52" t="inlineStr">
        <is>
          <t>Glass</t>
        </is>
      </c>
      <c r="R2395" s="54" t="n">
        <v>0.1</v>
      </c>
      <c r="S2395" s="54" t="n">
        <v>0</v>
      </c>
      <c r="T2395" s="54" t="n">
        <v>0.6</v>
      </c>
      <c r="U2395" s="54" t="n">
        <v>1</v>
      </c>
      <c r="V2395" s="52" t="inlineStr">
        <is>
          <t>No</t>
        </is>
      </c>
      <c r="W2395" s="52" t="inlineStr">
        <is>
          <t>No</t>
        </is>
      </c>
      <c r="X2395" s="52" t="inlineStr">
        <is>
          <t>-</t>
        </is>
      </c>
      <c r="Y2395" s="52" t="inlineStr">
        <is>
          <t>Lamp above the entrance (practical light)</t>
        </is>
      </c>
    </row>
    <row r="2396" outlineLevel="1">
      <c r="A2396" s="52" t="inlineStr">
        <is>
          <t>BASE-1019</t>
        </is>
      </c>
      <c r="B2396" s="52" t="inlineStr">
        <is>
          <t>Base</t>
        </is>
      </c>
      <c r="C2396" s="58" t="inlineStr">
        <is>
          <t>Cylinder</t>
        </is>
      </c>
      <c r="D2396" s="62" t="inlineStr">
        <is>
          <t>Hut stove pipe</t>
        </is>
      </c>
      <c r="E2396" s="52" t="inlineStr">
        <is>
          <t>BASE-1005</t>
        </is>
      </c>
      <c r="F2396" s="52" t="n">
        <v>3</v>
      </c>
      <c r="G2396" s="54" t="n">
        <v>0.119999997</v>
      </c>
      <c r="H2396" s="54" t="n">
        <v>0.119999997</v>
      </c>
      <c r="I2396" s="54" t="n">
        <v>0.800000012</v>
      </c>
      <c r="J2396" s="54" t="n">
        <v>90</v>
      </c>
      <c r="K2396" s="54" t="n">
        <v>0</v>
      </c>
      <c r="L2396" s="54" t="n">
        <v>0</v>
      </c>
      <c r="M2396" s="54" t="n">
        <v>-0.600000024</v>
      </c>
      <c r="N2396" s="54" t="n">
        <v>2.4000001</v>
      </c>
      <c r="O2396" s="54" t="n">
        <v>-1.5</v>
      </c>
      <c r="P2396" s="52" t="inlineStr">
        <is>
          <t>Gouraud</t>
        </is>
      </c>
      <c r="Q2396" s="52" t="inlineStr">
        <is>
          <t>Paint</t>
        </is>
      </c>
      <c r="R2396" s="54" t="n">
        <v>0.45</v>
      </c>
      <c r="S2396" s="54" t="n">
        <v>0.6</v>
      </c>
      <c r="T2396" s="54" t="n">
        <v>0.24</v>
      </c>
      <c r="U2396" s="54" t="n">
        <v>0</v>
      </c>
      <c r="V2396" s="52" t="inlineStr">
        <is>
          <t>No</t>
        </is>
      </c>
      <c r="W2396" s="52" t="inlineStr">
        <is>
          <t>No</t>
        </is>
      </c>
      <c r="X2396" s="52" t="inlineStr">
        <is>
          <t>-</t>
        </is>
      </c>
      <c r="Y2396" s="52" t="inlineStr">
        <is>
          <t>Chimney</t>
        </is>
      </c>
    </row>
    <row r="2397" outlineLevel="1">
      <c r="A2397" s="52" t="inlineStr">
        <is>
          <t>BASE-1020</t>
        </is>
      </c>
      <c r="B2397" s="52" t="inlineStr">
        <is>
          <t>Base</t>
        </is>
      </c>
      <c r="C2397" s="63" t="inlineStr">
        <is>
          <t>Cube</t>
        </is>
      </c>
      <c r="D2397" s="62" t="inlineStr">
        <is>
          <t>Blast wall course</t>
        </is>
      </c>
      <c r="E2397" s="52" t="inlineStr">
        <is>
          <t>BASE-1005</t>
        </is>
      </c>
      <c r="F2397" s="52" t="n">
        <v>3</v>
      </c>
      <c r="G2397" s="54" t="n">
        <v>3</v>
      </c>
      <c r="H2397" s="54" t="n">
        <v>0.400000006</v>
      </c>
      <c r="I2397" s="54" t="n">
        <v>0.600000024</v>
      </c>
      <c r="J2397" s="54" t="n">
        <v>0</v>
      </c>
      <c r="K2397" s="54" t="n">
        <v>0</v>
      </c>
      <c r="L2397" s="54" t="n">
        <v>0</v>
      </c>
      <c r="M2397" s="54" t="n">
        <v>0</v>
      </c>
      <c r="N2397" s="54" t="n">
        <v>0.200000003</v>
      </c>
      <c r="O2397" s="54" t="n">
        <v>6.28000021</v>
      </c>
      <c r="P2397" s="52" t="inlineStr">
        <is>
          <t>Gouraud</t>
        </is>
      </c>
      <c r="Q2397" s="52" t="inlineStr">
        <is>
          <t>Sand</t>
        </is>
      </c>
      <c r="R2397" s="54" t="n">
        <v>0.95</v>
      </c>
      <c r="S2397" s="54" t="n">
        <v>0</v>
      </c>
      <c r="T2397" s="54" t="n">
        <v>0.25</v>
      </c>
      <c r="U2397" s="54" t="n">
        <v>0</v>
      </c>
      <c r="V2397" s="52" t="inlineStr">
        <is>
          <t>No</t>
        </is>
      </c>
      <c r="W2397" s="52" t="inlineStr">
        <is>
          <t>Yes</t>
        </is>
      </c>
      <c r="X2397" s="52" t="inlineStr">
        <is>
          <t>-</t>
        </is>
      </c>
      <c r="Y2397" s="52" t="inlineStr">
        <is>
          <t>Sandbag blast wall in front of the door</t>
        </is>
      </c>
    </row>
    <row r="2398" outlineLevel="1">
      <c r="A2398" s="52" t="inlineStr">
        <is>
          <t>BASE-1021</t>
        </is>
      </c>
      <c r="B2398" s="52" t="inlineStr">
        <is>
          <t>Base</t>
        </is>
      </c>
      <c r="C2398" s="63" t="inlineStr">
        <is>
          <t>Cube</t>
        </is>
      </c>
      <c r="D2398" s="62" t="inlineStr">
        <is>
          <t>Blast wall course</t>
        </is>
      </c>
      <c r="E2398" s="52" t="inlineStr">
        <is>
          <t>BASE-1005</t>
        </is>
      </c>
      <c r="F2398" s="52" t="n">
        <v>3</v>
      </c>
      <c r="G2398" s="54" t="n">
        <v>2.70000005</v>
      </c>
      <c r="H2398" s="54" t="n">
        <v>0.400000006</v>
      </c>
      <c r="I2398" s="54" t="n">
        <v>0.600000024</v>
      </c>
      <c r="J2398" s="54" t="n">
        <v>0</v>
      </c>
      <c r="K2398" s="54" t="n">
        <v>0</v>
      </c>
      <c r="L2398" s="54" t="n">
        <v>0</v>
      </c>
      <c r="M2398" s="54" t="n">
        <v>0</v>
      </c>
      <c r="N2398" s="54" t="n">
        <v>0.600000024</v>
      </c>
      <c r="O2398" s="54" t="n">
        <v>6.28000021</v>
      </c>
      <c r="P2398" s="52" t="inlineStr">
        <is>
          <t>Gouraud</t>
        </is>
      </c>
      <c r="Q2398" s="52" t="inlineStr">
        <is>
          <t>Sand</t>
        </is>
      </c>
      <c r="R2398" s="54" t="n">
        <v>0.95</v>
      </c>
      <c r="S2398" s="54" t="n">
        <v>0</v>
      </c>
      <c r="T2398" s="54" t="n">
        <v>0.25</v>
      </c>
      <c r="U2398" s="54" t="n">
        <v>0</v>
      </c>
      <c r="V2398" s="52" t="inlineStr">
        <is>
          <t>No</t>
        </is>
      </c>
      <c r="W2398" s="52" t="inlineStr">
        <is>
          <t>Yes</t>
        </is>
      </c>
      <c r="X2398" s="52" t="inlineStr">
        <is>
          <t>-</t>
        </is>
      </c>
      <c r="Y2398" s="52" t="inlineStr">
        <is>
          <t>Sandbag blast wall in front of the door</t>
        </is>
      </c>
    </row>
    <row r="2399" outlineLevel="1">
      <c r="A2399" s="52" t="inlineStr">
        <is>
          <t>BASE-1022</t>
        </is>
      </c>
      <c r="B2399" s="52" t="inlineStr">
        <is>
          <t>Base</t>
        </is>
      </c>
      <c r="C2399" s="63" t="inlineStr">
        <is>
          <t>Cube</t>
        </is>
      </c>
      <c r="D2399" s="62" t="inlineStr">
        <is>
          <t>Blast wall course</t>
        </is>
      </c>
      <c r="E2399" s="52" t="inlineStr">
        <is>
          <t>BASE-1005</t>
        </is>
      </c>
      <c r="F2399" s="52" t="n">
        <v>3</v>
      </c>
      <c r="G2399" s="54" t="n">
        <v>2.4000001</v>
      </c>
      <c r="H2399" s="54" t="n">
        <v>0.400000006</v>
      </c>
      <c r="I2399" s="54" t="n">
        <v>0.600000024</v>
      </c>
      <c r="J2399" s="54" t="n">
        <v>0</v>
      </c>
      <c r="K2399" s="54" t="n">
        <v>0</v>
      </c>
      <c r="L2399" s="54" t="n">
        <v>0</v>
      </c>
      <c r="M2399" s="54" t="n">
        <v>0</v>
      </c>
      <c r="N2399" s="54" t="n">
        <v>1</v>
      </c>
      <c r="O2399" s="54" t="n">
        <v>6.28000021</v>
      </c>
      <c r="P2399" s="52" t="inlineStr">
        <is>
          <t>Gouraud</t>
        </is>
      </c>
      <c r="Q2399" s="52" t="inlineStr">
        <is>
          <t>Sand</t>
        </is>
      </c>
      <c r="R2399" s="54" t="n">
        <v>0.95</v>
      </c>
      <c r="S2399" s="54" t="n">
        <v>0</v>
      </c>
      <c r="T2399" s="54" t="n">
        <v>0.25</v>
      </c>
      <c r="U2399" s="54" t="n">
        <v>0</v>
      </c>
      <c r="V2399" s="52" t="inlineStr">
        <is>
          <t>No</t>
        </is>
      </c>
      <c r="W2399" s="52" t="inlineStr">
        <is>
          <t>Yes</t>
        </is>
      </c>
      <c r="X2399" s="52" t="inlineStr">
        <is>
          <t>-</t>
        </is>
      </c>
      <c r="Y2399" s="52" t="inlineStr">
        <is>
          <t>Sandbag blast wall in front of the door</t>
        </is>
      </c>
    </row>
    <row r="2400" outlineLevel="1">
      <c r="A2400" s="52" t="inlineStr">
        <is>
          <t>BASE-1023</t>
        </is>
      </c>
      <c r="B2400" s="52" t="inlineStr">
        <is>
          <t>Base</t>
        </is>
      </c>
      <c r="C2400" s="53" t="inlineStr">
        <is>
          <t>Group</t>
        </is>
      </c>
      <c r="D2400" s="60" t="inlineStr">
        <is>
          <t>Quonset hut 2</t>
        </is>
      </c>
      <c r="E2400" s="52" t="inlineStr">
        <is>
          <t>BASE-1004</t>
        </is>
      </c>
      <c r="F2400" s="52" t="n">
        <v>2</v>
      </c>
      <c r="G2400" s="54" t="n">
        <v>1</v>
      </c>
      <c r="H2400" s="54" t="n">
        <v>1</v>
      </c>
      <c r="I2400" s="54" t="n">
        <v>1</v>
      </c>
      <c r="J2400" s="54" t="n">
        <v>0</v>
      </c>
      <c r="K2400" s="54" t="n">
        <v>112.166344</v>
      </c>
      <c r="L2400" s="54" t="n">
        <v>0</v>
      </c>
      <c r="M2400" s="54" t="n">
        <v>-25.0044937</v>
      </c>
      <c r="N2400" s="54" t="n">
        <v>0</v>
      </c>
      <c r="O2400" s="54" t="n">
        <v>10.1870174</v>
      </c>
      <c r="P2400" s="52" t="inlineStr">
        <is>
          <t>-</t>
        </is>
      </c>
      <c r="Q2400" s="52" t="inlineStr">
        <is>
          <t>Plain</t>
        </is>
      </c>
      <c r="R2400" s="54" t="n">
        <v>0.5</v>
      </c>
      <c r="S2400" s="54" t="n">
        <v>0</v>
      </c>
      <c r="T2400" s="54" t="n">
        <v>0.2</v>
      </c>
      <c r="U2400" s="54" t="n">
        <v>0</v>
      </c>
      <c r="V2400" s="52" t="inlineStr">
        <is>
          <t>No</t>
        </is>
      </c>
      <c r="W2400" s="52" t="inlineStr">
        <is>
          <t>Yes</t>
        </is>
      </c>
      <c r="X2400" s="52" t="inlineStr">
        <is>
          <t>-</t>
        </is>
      </c>
      <c r="Y2400" s="52" t="inlineStr">
        <is>
          <t>Half-buried cylinder hut; local +Z faces the compound</t>
        </is>
      </c>
    </row>
    <row r="2401" outlineLevel="1">
      <c r="A2401" s="52" t="inlineStr">
        <is>
          <t>BASE-1024</t>
        </is>
      </c>
      <c r="B2401" s="52" t="inlineStr">
        <is>
          <t>Base</t>
        </is>
      </c>
      <c r="C2401" s="58" t="inlineStr">
        <is>
          <t>Cylinder</t>
        </is>
      </c>
      <c r="D2401" s="62" t="inlineStr">
        <is>
          <t>Hut shell</t>
        </is>
      </c>
      <c r="E2401" s="52" t="inlineStr">
        <is>
          <t>BASE-1023</t>
        </is>
      </c>
      <c r="F2401" s="52" t="n">
        <v>3</v>
      </c>
      <c r="G2401" s="54" t="n">
        <v>4.4000001</v>
      </c>
      <c r="H2401" s="54" t="n">
        <v>4.4000001</v>
      </c>
      <c r="I2401" s="54" t="n">
        <v>8.5</v>
      </c>
      <c r="J2401" s="54" t="n">
        <v>0</v>
      </c>
      <c r="K2401" s="54" t="n">
        <v>0</v>
      </c>
      <c r="L2401" s="54" t="n">
        <v>0</v>
      </c>
      <c r="M2401" s="54" t="n">
        <v>0</v>
      </c>
      <c r="N2401" s="54" t="n">
        <v>0.150000006</v>
      </c>
      <c r="O2401" s="54" t="n">
        <v>0</v>
      </c>
      <c r="P2401" s="52" t="inlineStr">
        <is>
          <t>Gouraud</t>
        </is>
      </c>
      <c r="Q2401" s="52" t="inlineStr">
        <is>
          <t>Other</t>
        </is>
      </c>
      <c r="R2401" s="54" t="n">
        <v>0.6</v>
      </c>
      <c r="S2401" s="54" t="n">
        <v>0.22</v>
      </c>
      <c r="T2401" s="54" t="n">
        <v>0.3</v>
      </c>
      <c r="U2401" s="54" t="n">
        <v>0</v>
      </c>
      <c r="V2401" s="52" t="inlineStr">
        <is>
          <t>No</t>
        </is>
      </c>
      <c r="W2401" s="52" t="inlineStr">
        <is>
          <t>Yes</t>
        </is>
      </c>
      <c r="X2401" s="52" t="inlineStr">
        <is>
          <t>-</t>
        </is>
      </c>
      <c r="Y2401" s="52" t="inlineStr">
        <is>
          <t>Corrugated half-cylinder roof, lower half buried</t>
        </is>
      </c>
    </row>
    <row r="2402" outlineLevel="1">
      <c r="A2402" s="52" t="inlineStr">
        <is>
          <t>BASE-1025</t>
        </is>
      </c>
      <c r="B2402" s="52" t="inlineStr">
        <is>
          <t>Base</t>
        </is>
      </c>
      <c r="C2402" s="63" t="inlineStr">
        <is>
          <t>Cube</t>
        </is>
      </c>
      <c r="D2402" s="62" t="inlineStr">
        <is>
          <t>Hut door</t>
        </is>
      </c>
      <c r="E2402" s="52" t="inlineStr">
        <is>
          <t>BASE-1023</t>
        </is>
      </c>
      <c r="F2402" s="52" t="n">
        <v>3</v>
      </c>
      <c r="G2402" s="54" t="n">
        <v>0.949999988</v>
      </c>
      <c r="H2402" s="54" t="n">
        <v>1.89999998</v>
      </c>
      <c r="I2402" s="54" t="n">
        <v>0.07999999820000001</v>
      </c>
      <c r="J2402" s="54" t="n">
        <v>0</v>
      </c>
      <c r="K2402" s="54" t="n">
        <v>0</v>
      </c>
      <c r="L2402" s="54" t="n">
        <v>0</v>
      </c>
      <c r="M2402" s="54" t="n">
        <v>-0.5</v>
      </c>
      <c r="N2402" s="54" t="n">
        <v>0.949999988</v>
      </c>
      <c r="O2402" s="54" t="n">
        <v>4.28000021</v>
      </c>
      <c r="P2402" s="52" t="inlineStr">
        <is>
          <t>Gouraud</t>
        </is>
      </c>
      <c r="Q2402" s="52" t="inlineStr">
        <is>
          <t>Paint</t>
        </is>
      </c>
      <c r="R2402" s="54" t="n">
        <v>0.6</v>
      </c>
      <c r="S2402" s="54" t="n">
        <v>0.2</v>
      </c>
      <c r="T2402" s="54" t="n">
        <v>0.3</v>
      </c>
      <c r="U2402" s="54" t="n">
        <v>0</v>
      </c>
      <c r="V2402" s="52" t="inlineStr">
        <is>
          <t>No</t>
        </is>
      </c>
      <c r="W2402" s="52" t="inlineStr">
        <is>
          <t>Yes</t>
        </is>
      </c>
      <c r="X2402" s="52" t="inlineStr">
        <is>
          <t>-</t>
        </is>
      </c>
      <c r="Y2402" s="52" t="inlineStr">
        <is>
          <t>Entrance door in the end wall</t>
        </is>
      </c>
    </row>
    <row r="2403" outlineLevel="1">
      <c r="A2403" s="52" t="inlineStr">
        <is>
          <t>BASE-1026</t>
        </is>
      </c>
      <c r="B2403" s="52" t="inlineStr">
        <is>
          <t>Base</t>
        </is>
      </c>
      <c r="C2403" s="63" t="inlineStr">
        <is>
          <t>Cube</t>
        </is>
      </c>
      <c r="D2403" s="62" t="inlineStr">
        <is>
          <t>Hut door step</t>
        </is>
      </c>
      <c r="E2403" s="52" t="inlineStr">
        <is>
          <t>BASE-1023</t>
        </is>
      </c>
      <c r="F2403" s="52" t="n">
        <v>3</v>
      </c>
      <c r="G2403" s="54" t="n">
        <v>1.20000005</v>
      </c>
      <c r="H2403" s="54" t="n">
        <v>0.180000007</v>
      </c>
      <c r="I2403" s="54" t="n">
        <v>0.600000024</v>
      </c>
      <c r="J2403" s="54" t="n">
        <v>0</v>
      </c>
      <c r="K2403" s="54" t="n">
        <v>0</v>
      </c>
      <c r="L2403" s="54" t="n">
        <v>0</v>
      </c>
      <c r="M2403" s="54" t="n">
        <v>-0.5</v>
      </c>
      <c r="N2403" s="54" t="n">
        <v>0.0900000036</v>
      </c>
      <c r="O2403" s="54" t="n">
        <v>4.5800004</v>
      </c>
      <c r="P2403" s="52" t="inlineStr">
        <is>
          <t>Gouraud</t>
        </is>
      </c>
      <c r="Q2403" s="52" t="inlineStr">
        <is>
          <t>Concrete</t>
        </is>
      </c>
      <c r="R2403" s="54" t="n">
        <v>0.85</v>
      </c>
      <c r="S2403" s="54" t="n">
        <v>0</v>
      </c>
      <c r="T2403" s="54" t="n">
        <v>0.3</v>
      </c>
      <c r="U2403" s="54" t="n">
        <v>0</v>
      </c>
      <c r="V2403" s="52" t="inlineStr">
        <is>
          <t>No</t>
        </is>
      </c>
      <c r="W2403" s="52" t="inlineStr">
        <is>
          <t>Yes</t>
        </is>
      </c>
      <c r="X2403" s="52" t="inlineStr">
        <is>
          <t>-</t>
        </is>
      </c>
      <c r="Y2403" s="52" t="inlineStr">
        <is>
          <t>Concrete step</t>
        </is>
      </c>
    </row>
    <row r="2404" outlineLevel="1">
      <c r="A2404" s="52" t="inlineStr">
        <is>
          <t>BASE-1027</t>
        </is>
      </c>
      <c r="B2404" s="52" t="inlineStr">
        <is>
          <t>Base</t>
        </is>
      </c>
      <c r="C2404" s="63" t="inlineStr">
        <is>
          <t>Cube</t>
        </is>
      </c>
      <c r="D2404" s="62" t="inlineStr">
        <is>
          <t>Hut window</t>
        </is>
      </c>
      <c r="E2404" s="52" t="inlineStr">
        <is>
          <t>BASE-1023</t>
        </is>
      </c>
      <c r="F2404" s="52" t="n">
        <v>3</v>
      </c>
      <c r="G2404" s="54" t="n">
        <v>0.699999988</v>
      </c>
      <c r="H2404" s="54" t="n">
        <v>0.5</v>
      </c>
      <c r="I2404" s="54" t="n">
        <v>0.07999999820000001</v>
      </c>
      <c r="J2404" s="54" t="n">
        <v>0</v>
      </c>
      <c r="K2404" s="54" t="n">
        <v>0</v>
      </c>
      <c r="L2404" s="54" t="n">
        <v>0</v>
      </c>
      <c r="M2404" s="54" t="n">
        <v>0.949999988</v>
      </c>
      <c r="N2404" s="54" t="n">
        <v>1.35000002</v>
      </c>
      <c r="O2404" s="54" t="n">
        <v>4.28000021</v>
      </c>
      <c r="P2404" s="52" t="inlineStr">
        <is>
          <t>Gouraud</t>
        </is>
      </c>
      <c r="Q2404" s="52" t="inlineStr">
        <is>
          <t>Glass</t>
        </is>
      </c>
      <c r="R2404" s="54" t="n">
        <v>0.2</v>
      </c>
      <c r="S2404" s="54" t="n">
        <v>0</v>
      </c>
      <c r="T2404" s="54" t="n">
        <v>0.45</v>
      </c>
      <c r="U2404" s="54" t="n">
        <v>0.8</v>
      </c>
      <c r="V2404" s="52" t="inlineStr">
        <is>
          <t>No</t>
        </is>
      </c>
      <c r="W2404" s="52" t="inlineStr">
        <is>
          <t>Yes</t>
        </is>
      </c>
      <c r="X2404" s="52" t="inlineStr">
        <is>
          <t>-</t>
        </is>
      </c>
      <c r="Y2404" s="52" t="inlineStr">
        <is>
          <t>Lit window</t>
        </is>
      </c>
    </row>
    <row r="2405" outlineLevel="1">
      <c r="A2405" s="52" t="inlineStr">
        <is>
          <t>BASE-1028</t>
        </is>
      </c>
      <c r="B2405" s="52" t="inlineStr">
        <is>
          <t>Base</t>
        </is>
      </c>
      <c r="C2405" s="63" t="inlineStr">
        <is>
          <t>Cube</t>
        </is>
      </c>
      <c r="D2405" s="62" t="inlineStr">
        <is>
          <t>Hut AC unit</t>
        </is>
      </c>
      <c r="E2405" s="52" t="inlineStr">
        <is>
          <t>BASE-1023</t>
        </is>
      </c>
      <c r="F2405" s="52" t="n">
        <v>3</v>
      </c>
      <c r="G2405" s="54" t="n">
        <v>0.899999976</v>
      </c>
      <c r="H2405" s="54" t="n">
        <v>0.600000024</v>
      </c>
      <c r="I2405" s="54" t="n">
        <v>0.400000006</v>
      </c>
      <c r="J2405" s="54" t="n">
        <v>0</v>
      </c>
      <c r="K2405" s="54" t="n">
        <v>0</v>
      </c>
      <c r="L2405" s="54" t="n">
        <v>0</v>
      </c>
      <c r="M2405" s="54" t="n">
        <v>0.899999976</v>
      </c>
      <c r="N2405" s="54" t="n">
        <v>0.75</v>
      </c>
      <c r="O2405" s="54" t="n">
        <v>-4.48000002</v>
      </c>
      <c r="P2405" s="52" t="inlineStr">
        <is>
          <t>Gouraud</t>
        </is>
      </c>
      <c r="Q2405" s="52" t="inlineStr">
        <is>
          <t>Metal</t>
        </is>
      </c>
      <c r="R2405" s="54" t="n">
        <v>0.4</v>
      </c>
      <c r="S2405" s="54" t="n">
        <v>0.9</v>
      </c>
      <c r="T2405" s="54" t="n">
        <v>0.22</v>
      </c>
      <c r="U2405" s="54" t="n">
        <v>0</v>
      </c>
      <c r="V2405" s="52" t="inlineStr">
        <is>
          <t>No</t>
        </is>
      </c>
      <c r="W2405" s="52" t="inlineStr">
        <is>
          <t>Yes</t>
        </is>
      </c>
      <c r="X2405" s="52" t="inlineStr">
        <is>
          <t>-</t>
        </is>
      </c>
      <c r="Y2405" s="52" t="inlineStr">
        <is>
          <t>Air conditioner on the rear wall</t>
        </is>
      </c>
    </row>
    <row r="2406" outlineLevel="1">
      <c r="A2406" s="52" t="inlineStr">
        <is>
          <t>BASE-1029</t>
        </is>
      </c>
      <c r="B2406" s="52" t="inlineStr">
        <is>
          <t>Base</t>
        </is>
      </c>
      <c r="C2406" s="58" t="inlineStr">
        <is>
          <t>Cylinder</t>
        </is>
      </c>
      <c r="D2406" s="62" t="inlineStr">
        <is>
          <t>Hut AC fan</t>
        </is>
      </c>
      <c r="E2406" s="52" t="inlineStr">
        <is>
          <t>BASE-1023</t>
        </is>
      </c>
      <c r="F2406" s="52" t="n">
        <v>3</v>
      </c>
      <c r="G2406" s="54" t="n">
        <v>0.449999988</v>
      </c>
      <c r="H2406" s="54" t="n">
        <v>0.449999988</v>
      </c>
      <c r="I2406" s="54" t="n">
        <v>0.0500000007</v>
      </c>
      <c r="J2406" s="54" t="n">
        <v>0</v>
      </c>
      <c r="K2406" s="54" t="n">
        <v>0</v>
      </c>
      <c r="L2406" s="54" t="n">
        <v>0</v>
      </c>
      <c r="M2406" s="54" t="n">
        <v>0.899999976</v>
      </c>
      <c r="N2406" s="54" t="n">
        <v>0.75</v>
      </c>
      <c r="O2406" s="54" t="n">
        <v>-4.71000004</v>
      </c>
      <c r="P2406" s="52" t="inlineStr">
        <is>
          <t>Gouraud</t>
        </is>
      </c>
      <c r="Q2406" s="52" t="inlineStr">
        <is>
          <t>Paint</t>
        </is>
      </c>
      <c r="R2406" s="54" t="n">
        <v>0.45</v>
      </c>
      <c r="S2406" s="54" t="n">
        <v>0.6</v>
      </c>
      <c r="T2406" s="54" t="n">
        <v>0.24</v>
      </c>
      <c r="U2406" s="54" t="n">
        <v>0</v>
      </c>
      <c r="V2406" s="52" t="inlineStr">
        <is>
          <t>No</t>
        </is>
      </c>
      <c r="W2406" s="52" t="inlineStr">
        <is>
          <t>No</t>
        </is>
      </c>
      <c r="X2406" s="52" t="inlineStr">
        <is>
          <t>-</t>
        </is>
      </c>
      <c r="Y2406" s="52" t="inlineStr">
        <is>
          <t>Condenser fan</t>
        </is>
      </c>
    </row>
    <row r="2407" outlineLevel="1">
      <c r="A2407" s="52" t="inlineStr">
        <is>
          <t>BASE-1030</t>
        </is>
      </c>
      <c r="B2407" s="52" t="inlineStr">
        <is>
          <t>Base</t>
        </is>
      </c>
      <c r="C2407" s="63" t="inlineStr">
        <is>
          <t>Cube</t>
        </is>
      </c>
      <c r="D2407" s="62" t="inlineStr">
        <is>
          <t>Hut flank window</t>
        </is>
      </c>
      <c r="E2407" s="52" t="inlineStr">
        <is>
          <t>BASE-1023</t>
        </is>
      </c>
      <c r="F2407" s="52" t="n">
        <v>3</v>
      </c>
      <c r="G2407" s="54" t="n">
        <v>0.699999988</v>
      </c>
      <c r="H2407" s="54" t="n">
        <v>0.0299999993</v>
      </c>
      <c r="I2407" s="54" t="n">
        <v>0.5</v>
      </c>
      <c r="J2407" s="54" t="n">
        <v>0</v>
      </c>
      <c r="K2407" s="54" t="n">
        <v>0</v>
      </c>
      <c r="L2407" s="54" t="n">
        <v>58</v>
      </c>
      <c r="M2407" s="54" t="n">
        <v>-1.87418628</v>
      </c>
      <c r="N2407" s="54" t="n">
        <v>1.32112157</v>
      </c>
      <c r="O2407" s="54" t="n">
        <v>-2.4000001</v>
      </c>
      <c r="P2407" s="52" t="inlineStr">
        <is>
          <t>Gouraud</t>
        </is>
      </c>
      <c r="Q2407" s="52" t="inlineStr">
        <is>
          <t>Glass</t>
        </is>
      </c>
      <c r="R2407" s="54" t="n">
        <v>0.1</v>
      </c>
      <c r="S2407" s="54" t="n">
        <v>0</v>
      </c>
      <c r="T2407" s="54" t="n">
        <v>0.2</v>
      </c>
      <c r="U2407" s="54" t="n">
        <v>0</v>
      </c>
      <c r="V2407" s="52" t="inlineStr">
        <is>
          <t>No</t>
        </is>
      </c>
      <c r="W2407" s="52" t="inlineStr">
        <is>
          <t>Yes</t>
        </is>
      </c>
      <c r="X2407" s="52" t="inlineStr">
        <is>
          <t>-</t>
        </is>
      </c>
      <c r="Y2407" s="52" t="inlineStr">
        <is>
          <t>Window (dark)</t>
        </is>
      </c>
    </row>
    <row r="2408" outlineLevel="1">
      <c r="A2408" s="52" t="inlineStr">
        <is>
          <t>BASE-1031</t>
        </is>
      </c>
      <c r="B2408" s="52" t="inlineStr">
        <is>
          <t>Base</t>
        </is>
      </c>
      <c r="C2408" s="63" t="inlineStr">
        <is>
          <t>Cube</t>
        </is>
      </c>
      <c r="D2408" s="62" t="inlineStr">
        <is>
          <t>Hut flank window</t>
        </is>
      </c>
      <c r="E2408" s="52" t="inlineStr">
        <is>
          <t>BASE-1023</t>
        </is>
      </c>
      <c r="F2408" s="52" t="n">
        <v>3</v>
      </c>
      <c r="G2408" s="54" t="n">
        <v>0.699999988</v>
      </c>
      <c r="H2408" s="54" t="n">
        <v>0.0299999993</v>
      </c>
      <c r="I2408" s="54" t="n">
        <v>0.5</v>
      </c>
      <c r="J2408" s="54" t="n">
        <v>0</v>
      </c>
      <c r="K2408" s="54" t="n">
        <v>0</v>
      </c>
      <c r="L2408" s="54" t="n">
        <v>58</v>
      </c>
      <c r="M2408" s="54" t="n">
        <v>-1.87418628</v>
      </c>
      <c r="N2408" s="54" t="n">
        <v>1.32112157</v>
      </c>
      <c r="O2408" s="54" t="n">
        <v>0</v>
      </c>
      <c r="P2408" s="52" t="inlineStr">
        <is>
          <t>Gouraud</t>
        </is>
      </c>
      <c r="Q2408" s="52" t="inlineStr">
        <is>
          <t>Glass</t>
        </is>
      </c>
      <c r="R2408" s="54" t="n">
        <v>0.2</v>
      </c>
      <c r="S2408" s="54" t="n">
        <v>0</v>
      </c>
      <c r="T2408" s="54" t="n">
        <v>0.45</v>
      </c>
      <c r="U2408" s="54" t="n">
        <v>0.8</v>
      </c>
      <c r="V2408" s="52" t="inlineStr">
        <is>
          <t>No</t>
        </is>
      </c>
      <c r="W2408" s="52" t="inlineStr">
        <is>
          <t>Yes</t>
        </is>
      </c>
      <c r="X2408" s="52" t="inlineStr">
        <is>
          <t>-</t>
        </is>
      </c>
      <c r="Y2408" s="52" t="inlineStr">
        <is>
          <t>Lit window in the hut flank</t>
        </is>
      </c>
    </row>
    <row r="2409" outlineLevel="1">
      <c r="A2409" s="52" t="inlineStr">
        <is>
          <t>BASE-1032</t>
        </is>
      </c>
      <c r="B2409" s="52" t="inlineStr">
        <is>
          <t>Base</t>
        </is>
      </c>
      <c r="C2409" s="63" t="inlineStr">
        <is>
          <t>Cube</t>
        </is>
      </c>
      <c r="D2409" s="62" t="inlineStr">
        <is>
          <t>Hut flank window</t>
        </is>
      </c>
      <c r="E2409" s="52" t="inlineStr">
        <is>
          <t>BASE-1023</t>
        </is>
      </c>
      <c r="F2409" s="52" t="n">
        <v>3</v>
      </c>
      <c r="G2409" s="54" t="n">
        <v>0.699999988</v>
      </c>
      <c r="H2409" s="54" t="n">
        <v>0.0299999993</v>
      </c>
      <c r="I2409" s="54" t="n">
        <v>0.5</v>
      </c>
      <c r="J2409" s="54" t="n">
        <v>0</v>
      </c>
      <c r="K2409" s="54" t="n">
        <v>0</v>
      </c>
      <c r="L2409" s="54" t="n">
        <v>58</v>
      </c>
      <c r="M2409" s="54" t="n">
        <v>-1.87418628</v>
      </c>
      <c r="N2409" s="54" t="n">
        <v>1.32112157</v>
      </c>
      <c r="O2409" s="54" t="n">
        <v>2.4000001</v>
      </c>
      <c r="P2409" s="52" t="inlineStr">
        <is>
          <t>Gouraud</t>
        </is>
      </c>
      <c r="Q2409" s="52" t="inlineStr">
        <is>
          <t>Glass</t>
        </is>
      </c>
      <c r="R2409" s="54" t="n">
        <v>0.1</v>
      </c>
      <c r="S2409" s="54" t="n">
        <v>0</v>
      </c>
      <c r="T2409" s="54" t="n">
        <v>0.2</v>
      </c>
      <c r="U2409" s="54" t="n">
        <v>0</v>
      </c>
      <c r="V2409" s="52" t="inlineStr">
        <is>
          <t>No</t>
        </is>
      </c>
      <c r="W2409" s="52" t="inlineStr">
        <is>
          <t>Yes</t>
        </is>
      </c>
      <c r="X2409" s="52" t="inlineStr">
        <is>
          <t>-</t>
        </is>
      </c>
      <c r="Y2409" s="52" t="inlineStr">
        <is>
          <t>Window (dark)</t>
        </is>
      </c>
    </row>
    <row r="2410" outlineLevel="1">
      <c r="A2410" s="52" t="inlineStr">
        <is>
          <t>BASE-1033</t>
        </is>
      </c>
      <c r="B2410" s="52" t="inlineStr">
        <is>
          <t>Base</t>
        </is>
      </c>
      <c r="C2410" s="63" t="inlineStr">
        <is>
          <t>Cube</t>
        </is>
      </c>
      <c r="D2410" s="62" t="inlineStr">
        <is>
          <t>Hut flank window</t>
        </is>
      </c>
      <c r="E2410" s="52" t="inlineStr">
        <is>
          <t>BASE-1023</t>
        </is>
      </c>
      <c r="F2410" s="52" t="n">
        <v>3</v>
      </c>
      <c r="G2410" s="54" t="n">
        <v>0.699999988</v>
      </c>
      <c r="H2410" s="54" t="n">
        <v>0.0299999993</v>
      </c>
      <c r="I2410" s="54" t="n">
        <v>0.5</v>
      </c>
      <c r="J2410" s="54" t="n">
        <v>0</v>
      </c>
      <c r="K2410" s="54" t="n">
        <v>0</v>
      </c>
      <c r="L2410" s="54" t="n">
        <v>-58</v>
      </c>
      <c r="M2410" s="54" t="n">
        <v>1.87418628</v>
      </c>
      <c r="N2410" s="54" t="n">
        <v>1.32112157</v>
      </c>
      <c r="O2410" s="54" t="n">
        <v>-2.4000001</v>
      </c>
      <c r="P2410" s="52" t="inlineStr">
        <is>
          <t>Gouraud</t>
        </is>
      </c>
      <c r="Q2410" s="52" t="inlineStr">
        <is>
          <t>Glass</t>
        </is>
      </c>
      <c r="R2410" s="54" t="n">
        <v>0.1</v>
      </c>
      <c r="S2410" s="54" t="n">
        <v>0</v>
      </c>
      <c r="T2410" s="54" t="n">
        <v>0.2</v>
      </c>
      <c r="U2410" s="54" t="n">
        <v>0</v>
      </c>
      <c r="V2410" s="52" t="inlineStr">
        <is>
          <t>No</t>
        </is>
      </c>
      <c r="W2410" s="52" t="inlineStr">
        <is>
          <t>Yes</t>
        </is>
      </c>
      <c r="X2410" s="52" t="inlineStr">
        <is>
          <t>-</t>
        </is>
      </c>
      <c r="Y2410" s="52" t="inlineStr">
        <is>
          <t>Window (dark)</t>
        </is>
      </c>
    </row>
    <row r="2411" outlineLevel="1">
      <c r="A2411" s="52" t="inlineStr">
        <is>
          <t>BASE-1034</t>
        </is>
      </c>
      <c r="B2411" s="52" t="inlineStr">
        <is>
          <t>Base</t>
        </is>
      </c>
      <c r="C2411" s="63" t="inlineStr">
        <is>
          <t>Cube</t>
        </is>
      </c>
      <c r="D2411" s="62" t="inlineStr">
        <is>
          <t>Hut flank window</t>
        </is>
      </c>
      <c r="E2411" s="52" t="inlineStr">
        <is>
          <t>BASE-1023</t>
        </is>
      </c>
      <c r="F2411" s="52" t="n">
        <v>3</v>
      </c>
      <c r="G2411" s="54" t="n">
        <v>0.699999988</v>
      </c>
      <c r="H2411" s="54" t="n">
        <v>0.0299999993</v>
      </c>
      <c r="I2411" s="54" t="n">
        <v>0.5</v>
      </c>
      <c r="J2411" s="54" t="n">
        <v>0</v>
      </c>
      <c r="K2411" s="54" t="n">
        <v>0</v>
      </c>
      <c r="L2411" s="54" t="n">
        <v>-58</v>
      </c>
      <c r="M2411" s="54" t="n">
        <v>1.87418628</v>
      </c>
      <c r="N2411" s="54" t="n">
        <v>1.32112157</v>
      </c>
      <c r="O2411" s="54" t="n">
        <v>0</v>
      </c>
      <c r="P2411" s="52" t="inlineStr">
        <is>
          <t>Gouraud</t>
        </is>
      </c>
      <c r="Q2411" s="52" t="inlineStr">
        <is>
          <t>Glass</t>
        </is>
      </c>
      <c r="R2411" s="54" t="n">
        <v>0.2</v>
      </c>
      <c r="S2411" s="54" t="n">
        <v>0</v>
      </c>
      <c r="T2411" s="54" t="n">
        <v>0.45</v>
      </c>
      <c r="U2411" s="54" t="n">
        <v>0.8</v>
      </c>
      <c r="V2411" s="52" t="inlineStr">
        <is>
          <t>No</t>
        </is>
      </c>
      <c r="W2411" s="52" t="inlineStr">
        <is>
          <t>Yes</t>
        </is>
      </c>
      <c r="X2411" s="52" t="inlineStr">
        <is>
          <t>-</t>
        </is>
      </c>
      <c r="Y2411" s="52" t="inlineStr">
        <is>
          <t>Lit window in the hut flank</t>
        </is>
      </c>
    </row>
    <row r="2412" outlineLevel="1">
      <c r="A2412" s="52" t="inlineStr">
        <is>
          <t>BASE-1035</t>
        </is>
      </c>
      <c r="B2412" s="52" t="inlineStr">
        <is>
          <t>Base</t>
        </is>
      </c>
      <c r="C2412" s="63" t="inlineStr">
        <is>
          <t>Cube</t>
        </is>
      </c>
      <c r="D2412" s="62" t="inlineStr">
        <is>
          <t>Hut flank window</t>
        </is>
      </c>
      <c r="E2412" s="52" t="inlineStr">
        <is>
          <t>BASE-1023</t>
        </is>
      </c>
      <c r="F2412" s="52" t="n">
        <v>3</v>
      </c>
      <c r="G2412" s="54" t="n">
        <v>0.699999988</v>
      </c>
      <c r="H2412" s="54" t="n">
        <v>0.0299999993</v>
      </c>
      <c r="I2412" s="54" t="n">
        <v>0.5</v>
      </c>
      <c r="J2412" s="54" t="n">
        <v>0</v>
      </c>
      <c r="K2412" s="54" t="n">
        <v>0</v>
      </c>
      <c r="L2412" s="54" t="n">
        <v>-58</v>
      </c>
      <c r="M2412" s="54" t="n">
        <v>1.87418628</v>
      </c>
      <c r="N2412" s="54" t="n">
        <v>1.32112157</v>
      </c>
      <c r="O2412" s="54" t="n">
        <v>2.4000001</v>
      </c>
      <c r="P2412" s="52" t="inlineStr">
        <is>
          <t>Gouraud</t>
        </is>
      </c>
      <c r="Q2412" s="52" t="inlineStr">
        <is>
          <t>Glass</t>
        </is>
      </c>
      <c r="R2412" s="54" t="n">
        <v>0.1</v>
      </c>
      <c r="S2412" s="54" t="n">
        <v>0</v>
      </c>
      <c r="T2412" s="54" t="n">
        <v>0.2</v>
      </c>
      <c r="U2412" s="54" t="n">
        <v>0</v>
      </c>
      <c r="V2412" s="52" t="inlineStr">
        <is>
          <t>No</t>
        </is>
      </c>
      <c r="W2412" s="52" t="inlineStr">
        <is>
          <t>Yes</t>
        </is>
      </c>
      <c r="X2412" s="52" t="inlineStr">
        <is>
          <t>-</t>
        </is>
      </c>
      <c r="Y2412" s="52" t="inlineStr">
        <is>
          <t>Window (dark)</t>
        </is>
      </c>
    </row>
    <row r="2413" outlineLevel="1">
      <c r="A2413" s="52" t="inlineStr">
        <is>
          <t>BASE-1036</t>
        </is>
      </c>
      <c r="B2413" s="52" t="inlineStr">
        <is>
          <t>Base</t>
        </is>
      </c>
      <c r="C2413" s="59" t="inlineStr">
        <is>
          <t>Sphere</t>
        </is>
      </c>
      <c r="D2413" s="62" t="inlineStr">
        <is>
          <t>Hut door lamp</t>
        </is>
      </c>
      <c r="E2413" s="52" t="inlineStr">
        <is>
          <t>BASE-1023</t>
        </is>
      </c>
      <c r="F2413" s="52" t="n">
        <v>3</v>
      </c>
      <c r="G2413" s="54" t="n">
        <v>0.200000003</v>
      </c>
      <c r="H2413" s="54" t="n">
        <v>0.119999997</v>
      </c>
      <c r="I2413" s="54" t="n">
        <v>0.200000003</v>
      </c>
      <c r="J2413" s="54" t="n">
        <v>0</v>
      </c>
      <c r="K2413" s="54" t="n">
        <v>0</v>
      </c>
      <c r="L2413" s="54" t="n">
        <v>0</v>
      </c>
      <c r="M2413" s="54" t="n">
        <v>-0.5</v>
      </c>
      <c r="N2413" s="54" t="n">
        <v>2.1500001</v>
      </c>
      <c r="O2413" s="54" t="n">
        <v>4.44000006</v>
      </c>
      <c r="P2413" s="52" t="inlineStr">
        <is>
          <t>Gouraud</t>
        </is>
      </c>
      <c r="Q2413" s="52" t="inlineStr">
        <is>
          <t>Glass</t>
        </is>
      </c>
      <c r="R2413" s="54" t="n">
        <v>0.1</v>
      </c>
      <c r="S2413" s="54" t="n">
        <v>0</v>
      </c>
      <c r="T2413" s="54" t="n">
        <v>0.6</v>
      </c>
      <c r="U2413" s="54" t="n">
        <v>1</v>
      </c>
      <c r="V2413" s="52" t="inlineStr">
        <is>
          <t>No</t>
        </is>
      </c>
      <c r="W2413" s="52" t="inlineStr">
        <is>
          <t>No</t>
        </is>
      </c>
      <c r="X2413" s="52" t="inlineStr">
        <is>
          <t>-</t>
        </is>
      </c>
      <c r="Y2413" s="52" t="inlineStr">
        <is>
          <t>Lamp above the entrance (practical light)</t>
        </is>
      </c>
    </row>
    <row r="2414" outlineLevel="1">
      <c r="A2414" s="52" t="inlineStr">
        <is>
          <t>BASE-1037</t>
        </is>
      </c>
      <c r="B2414" s="52" t="inlineStr">
        <is>
          <t>Base</t>
        </is>
      </c>
      <c r="C2414" s="58" t="inlineStr">
        <is>
          <t>Cylinder</t>
        </is>
      </c>
      <c r="D2414" s="62" t="inlineStr">
        <is>
          <t>Hut stove pipe</t>
        </is>
      </c>
      <c r="E2414" s="52" t="inlineStr">
        <is>
          <t>BASE-1023</t>
        </is>
      </c>
      <c r="F2414" s="52" t="n">
        <v>3</v>
      </c>
      <c r="G2414" s="54" t="n">
        <v>0.119999997</v>
      </c>
      <c r="H2414" s="54" t="n">
        <v>0.119999997</v>
      </c>
      <c r="I2414" s="54" t="n">
        <v>0.800000012</v>
      </c>
      <c r="J2414" s="54" t="n">
        <v>90</v>
      </c>
      <c r="K2414" s="54" t="n">
        <v>0</v>
      </c>
      <c r="L2414" s="54" t="n">
        <v>0</v>
      </c>
      <c r="M2414" s="54" t="n">
        <v>-0.600000024</v>
      </c>
      <c r="N2414" s="54" t="n">
        <v>2.4000001</v>
      </c>
      <c r="O2414" s="54" t="n">
        <v>-1.5</v>
      </c>
      <c r="P2414" s="52" t="inlineStr">
        <is>
          <t>Gouraud</t>
        </is>
      </c>
      <c r="Q2414" s="52" t="inlineStr">
        <is>
          <t>Paint</t>
        </is>
      </c>
      <c r="R2414" s="54" t="n">
        <v>0.45</v>
      </c>
      <c r="S2414" s="54" t="n">
        <v>0.6</v>
      </c>
      <c r="T2414" s="54" t="n">
        <v>0.24</v>
      </c>
      <c r="U2414" s="54" t="n">
        <v>0</v>
      </c>
      <c r="V2414" s="52" t="inlineStr">
        <is>
          <t>No</t>
        </is>
      </c>
      <c r="W2414" s="52" t="inlineStr">
        <is>
          <t>No</t>
        </is>
      </c>
      <c r="X2414" s="52" t="inlineStr">
        <is>
          <t>-</t>
        </is>
      </c>
      <c r="Y2414" s="52" t="inlineStr">
        <is>
          <t>Chimney</t>
        </is>
      </c>
    </row>
    <row r="2415" outlineLevel="1">
      <c r="A2415" s="52" t="inlineStr">
        <is>
          <t>BASE-1038</t>
        </is>
      </c>
      <c r="B2415" s="52" t="inlineStr">
        <is>
          <t>Base</t>
        </is>
      </c>
      <c r="C2415" s="63" t="inlineStr">
        <is>
          <t>Cube</t>
        </is>
      </c>
      <c r="D2415" s="62" t="inlineStr">
        <is>
          <t>Blast wall course</t>
        </is>
      </c>
      <c r="E2415" s="52" t="inlineStr">
        <is>
          <t>BASE-1023</t>
        </is>
      </c>
      <c r="F2415" s="52" t="n">
        <v>3</v>
      </c>
      <c r="G2415" s="54" t="n">
        <v>3</v>
      </c>
      <c r="H2415" s="54" t="n">
        <v>0.400000006</v>
      </c>
      <c r="I2415" s="54" t="n">
        <v>0.600000024</v>
      </c>
      <c r="J2415" s="54" t="n">
        <v>0</v>
      </c>
      <c r="K2415" s="54" t="n">
        <v>0</v>
      </c>
      <c r="L2415" s="54" t="n">
        <v>0</v>
      </c>
      <c r="M2415" s="54" t="n">
        <v>0</v>
      </c>
      <c r="N2415" s="54" t="n">
        <v>0.200000003</v>
      </c>
      <c r="O2415" s="54" t="n">
        <v>6.28000021</v>
      </c>
      <c r="P2415" s="52" t="inlineStr">
        <is>
          <t>Gouraud</t>
        </is>
      </c>
      <c r="Q2415" s="52" t="inlineStr">
        <is>
          <t>Sand</t>
        </is>
      </c>
      <c r="R2415" s="54" t="n">
        <v>0.95</v>
      </c>
      <c r="S2415" s="54" t="n">
        <v>0</v>
      </c>
      <c r="T2415" s="54" t="n">
        <v>0.25</v>
      </c>
      <c r="U2415" s="54" t="n">
        <v>0</v>
      </c>
      <c r="V2415" s="52" t="inlineStr">
        <is>
          <t>No</t>
        </is>
      </c>
      <c r="W2415" s="52" t="inlineStr">
        <is>
          <t>Yes</t>
        </is>
      </c>
      <c r="X2415" s="52" t="inlineStr">
        <is>
          <t>-</t>
        </is>
      </c>
      <c r="Y2415" s="52" t="inlineStr">
        <is>
          <t>Sandbag blast wall in front of the door</t>
        </is>
      </c>
    </row>
    <row r="2416" outlineLevel="1">
      <c r="A2416" s="52" t="inlineStr">
        <is>
          <t>BASE-1039</t>
        </is>
      </c>
      <c r="B2416" s="52" t="inlineStr">
        <is>
          <t>Base</t>
        </is>
      </c>
      <c r="C2416" s="63" t="inlineStr">
        <is>
          <t>Cube</t>
        </is>
      </c>
      <c r="D2416" s="62" t="inlineStr">
        <is>
          <t>Blast wall course</t>
        </is>
      </c>
      <c r="E2416" s="52" t="inlineStr">
        <is>
          <t>BASE-1023</t>
        </is>
      </c>
      <c r="F2416" s="52" t="n">
        <v>3</v>
      </c>
      <c r="G2416" s="54" t="n">
        <v>2.70000005</v>
      </c>
      <c r="H2416" s="54" t="n">
        <v>0.400000006</v>
      </c>
      <c r="I2416" s="54" t="n">
        <v>0.600000024</v>
      </c>
      <c r="J2416" s="54" t="n">
        <v>0</v>
      </c>
      <c r="K2416" s="54" t="n">
        <v>0</v>
      </c>
      <c r="L2416" s="54" t="n">
        <v>0</v>
      </c>
      <c r="M2416" s="54" t="n">
        <v>0</v>
      </c>
      <c r="N2416" s="54" t="n">
        <v>0.600000024</v>
      </c>
      <c r="O2416" s="54" t="n">
        <v>6.28000021</v>
      </c>
      <c r="P2416" s="52" t="inlineStr">
        <is>
          <t>Gouraud</t>
        </is>
      </c>
      <c r="Q2416" s="52" t="inlineStr">
        <is>
          <t>Sand</t>
        </is>
      </c>
      <c r="R2416" s="54" t="n">
        <v>0.95</v>
      </c>
      <c r="S2416" s="54" t="n">
        <v>0</v>
      </c>
      <c r="T2416" s="54" t="n">
        <v>0.25</v>
      </c>
      <c r="U2416" s="54" t="n">
        <v>0</v>
      </c>
      <c r="V2416" s="52" t="inlineStr">
        <is>
          <t>No</t>
        </is>
      </c>
      <c r="W2416" s="52" t="inlineStr">
        <is>
          <t>Yes</t>
        </is>
      </c>
      <c r="X2416" s="52" t="inlineStr">
        <is>
          <t>-</t>
        </is>
      </c>
      <c r="Y2416" s="52" t="inlineStr">
        <is>
          <t>Sandbag blast wall in front of the door</t>
        </is>
      </c>
    </row>
    <row r="2417" outlineLevel="1">
      <c r="A2417" s="52" t="inlineStr">
        <is>
          <t>BASE-1040</t>
        </is>
      </c>
      <c r="B2417" s="52" t="inlineStr">
        <is>
          <t>Base</t>
        </is>
      </c>
      <c r="C2417" s="63" t="inlineStr">
        <is>
          <t>Cube</t>
        </is>
      </c>
      <c r="D2417" s="62" t="inlineStr">
        <is>
          <t>Blast wall course</t>
        </is>
      </c>
      <c r="E2417" s="52" t="inlineStr">
        <is>
          <t>BASE-1023</t>
        </is>
      </c>
      <c r="F2417" s="52" t="n">
        <v>3</v>
      </c>
      <c r="G2417" s="54" t="n">
        <v>2.4000001</v>
      </c>
      <c r="H2417" s="54" t="n">
        <v>0.400000006</v>
      </c>
      <c r="I2417" s="54" t="n">
        <v>0.600000024</v>
      </c>
      <c r="J2417" s="54" t="n">
        <v>0</v>
      </c>
      <c r="K2417" s="54" t="n">
        <v>0</v>
      </c>
      <c r="L2417" s="54" t="n">
        <v>0</v>
      </c>
      <c r="M2417" s="54" t="n">
        <v>0</v>
      </c>
      <c r="N2417" s="54" t="n">
        <v>1</v>
      </c>
      <c r="O2417" s="54" t="n">
        <v>6.28000021</v>
      </c>
      <c r="P2417" s="52" t="inlineStr">
        <is>
          <t>Gouraud</t>
        </is>
      </c>
      <c r="Q2417" s="52" t="inlineStr">
        <is>
          <t>Sand</t>
        </is>
      </c>
      <c r="R2417" s="54" t="n">
        <v>0.95</v>
      </c>
      <c r="S2417" s="54" t="n">
        <v>0</v>
      </c>
      <c r="T2417" s="54" t="n">
        <v>0.25</v>
      </c>
      <c r="U2417" s="54" t="n">
        <v>0</v>
      </c>
      <c r="V2417" s="52" t="inlineStr">
        <is>
          <t>No</t>
        </is>
      </c>
      <c r="W2417" s="52" t="inlineStr">
        <is>
          <t>Yes</t>
        </is>
      </c>
      <c r="X2417" s="52" t="inlineStr">
        <is>
          <t>-</t>
        </is>
      </c>
      <c r="Y2417" s="52" t="inlineStr">
        <is>
          <t>Sandbag blast wall in front of the door</t>
        </is>
      </c>
    </row>
    <row r="2418" outlineLevel="1">
      <c r="A2418" s="52" t="inlineStr">
        <is>
          <t>BASE-1041</t>
        </is>
      </c>
      <c r="B2418" s="52" t="inlineStr">
        <is>
          <t>Base</t>
        </is>
      </c>
      <c r="C2418" s="53" t="inlineStr">
        <is>
          <t>Group</t>
        </is>
      </c>
      <c r="D2418" s="60" t="inlineStr">
        <is>
          <t>Quonset hut 3</t>
        </is>
      </c>
      <c r="E2418" s="52" t="inlineStr">
        <is>
          <t>BASE-1004</t>
        </is>
      </c>
      <c r="F2418" s="52" t="n">
        <v>2</v>
      </c>
      <c r="G2418" s="54" t="n">
        <v>1</v>
      </c>
      <c r="H2418" s="54" t="n">
        <v>1</v>
      </c>
      <c r="I2418" s="54" t="n">
        <v>1</v>
      </c>
      <c r="J2418" s="54" t="n">
        <v>0</v>
      </c>
      <c r="K2418" s="54" t="n">
        <v>99.0095444</v>
      </c>
      <c r="L2418" s="54" t="n">
        <v>0</v>
      </c>
      <c r="M2418" s="54" t="n">
        <v>-26.6668816</v>
      </c>
      <c r="N2418" s="54" t="n">
        <v>0</v>
      </c>
      <c r="O2418" s="54" t="n">
        <v>4.22817421</v>
      </c>
      <c r="P2418" s="52" t="inlineStr">
        <is>
          <t>-</t>
        </is>
      </c>
      <c r="Q2418" s="52" t="inlineStr">
        <is>
          <t>Plain</t>
        </is>
      </c>
      <c r="R2418" s="54" t="n">
        <v>0.5</v>
      </c>
      <c r="S2418" s="54" t="n">
        <v>0</v>
      </c>
      <c r="T2418" s="54" t="n">
        <v>0.2</v>
      </c>
      <c r="U2418" s="54" t="n">
        <v>0</v>
      </c>
      <c r="V2418" s="52" t="inlineStr">
        <is>
          <t>No</t>
        </is>
      </c>
      <c r="W2418" s="52" t="inlineStr">
        <is>
          <t>Yes</t>
        </is>
      </c>
      <c r="X2418" s="52" t="inlineStr">
        <is>
          <t>-</t>
        </is>
      </c>
      <c r="Y2418" s="52" t="inlineStr">
        <is>
          <t>Half-buried cylinder hut; local +Z faces the compound</t>
        </is>
      </c>
    </row>
    <row r="2419" outlineLevel="1">
      <c r="A2419" s="52" t="inlineStr">
        <is>
          <t>BASE-1042</t>
        </is>
      </c>
      <c r="B2419" s="52" t="inlineStr">
        <is>
          <t>Base</t>
        </is>
      </c>
      <c r="C2419" s="58" t="inlineStr">
        <is>
          <t>Cylinder</t>
        </is>
      </c>
      <c r="D2419" s="62" t="inlineStr">
        <is>
          <t>Hut shell</t>
        </is>
      </c>
      <c r="E2419" s="52" t="inlineStr">
        <is>
          <t>BASE-1041</t>
        </is>
      </c>
      <c r="F2419" s="52" t="n">
        <v>3</v>
      </c>
      <c r="G2419" s="54" t="n">
        <v>4.4000001</v>
      </c>
      <c r="H2419" s="54" t="n">
        <v>4.4000001</v>
      </c>
      <c r="I2419" s="54" t="n">
        <v>8.5</v>
      </c>
      <c r="J2419" s="54" t="n">
        <v>0</v>
      </c>
      <c r="K2419" s="54" t="n">
        <v>0</v>
      </c>
      <c r="L2419" s="54" t="n">
        <v>0</v>
      </c>
      <c r="M2419" s="54" t="n">
        <v>0</v>
      </c>
      <c r="N2419" s="54" t="n">
        <v>0.150000006</v>
      </c>
      <c r="O2419" s="54" t="n">
        <v>0</v>
      </c>
      <c r="P2419" s="52" t="inlineStr">
        <is>
          <t>Gouraud</t>
        </is>
      </c>
      <c r="Q2419" s="52" t="inlineStr">
        <is>
          <t>Other</t>
        </is>
      </c>
      <c r="R2419" s="54" t="n">
        <v>0.6</v>
      </c>
      <c r="S2419" s="54" t="n">
        <v>0.22</v>
      </c>
      <c r="T2419" s="54" t="n">
        <v>0.3</v>
      </c>
      <c r="U2419" s="54" t="n">
        <v>0</v>
      </c>
      <c r="V2419" s="52" t="inlineStr">
        <is>
          <t>No</t>
        </is>
      </c>
      <c r="W2419" s="52" t="inlineStr">
        <is>
          <t>Yes</t>
        </is>
      </c>
      <c r="X2419" s="52" t="inlineStr">
        <is>
          <t>-</t>
        </is>
      </c>
      <c r="Y2419" s="52" t="inlineStr">
        <is>
          <t>Corrugated half-cylinder roof, lower half buried</t>
        </is>
      </c>
    </row>
    <row r="2420" outlineLevel="1">
      <c r="A2420" s="52" t="inlineStr">
        <is>
          <t>BASE-1043</t>
        </is>
      </c>
      <c r="B2420" s="52" t="inlineStr">
        <is>
          <t>Base</t>
        </is>
      </c>
      <c r="C2420" s="63" t="inlineStr">
        <is>
          <t>Cube</t>
        </is>
      </c>
      <c r="D2420" s="62" t="inlineStr">
        <is>
          <t>Hut door</t>
        </is>
      </c>
      <c r="E2420" s="52" t="inlineStr">
        <is>
          <t>BASE-1041</t>
        </is>
      </c>
      <c r="F2420" s="52" t="n">
        <v>3</v>
      </c>
      <c r="G2420" s="54" t="n">
        <v>0.949999988</v>
      </c>
      <c r="H2420" s="54" t="n">
        <v>1.89999998</v>
      </c>
      <c r="I2420" s="54" t="n">
        <v>0.07999999820000001</v>
      </c>
      <c r="J2420" s="54" t="n">
        <v>0</v>
      </c>
      <c r="K2420" s="54" t="n">
        <v>0</v>
      </c>
      <c r="L2420" s="54" t="n">
        <v>0</v>
      </c>
      <c r="M2420" s="54" t="n">
        <v>-0.5</v>
      </c>
      <c r="N2420" s="54" t="n">
        <v>0.949999988</v>
      </c>
      <c r="O2420" s="54" t="n">
        <v>4.28000021</v>
      </c>
      <c r="P2420" s="52" t="inlineStr">
        <is>
          <t>Gouraud</t>
        </is>
      </c>
      <c r="Q2420" s="52" t="inlineStr">
        <is>
          <t>Paint</t>
        </is>
      </c>
      <c r="R2420" s="54" t="n">
        <v>0.6</v>
      </c>
      <c r="S2420" s="54" t="n">
        <v>0.2</v>
      </c>
      <c r="T2420" s="54" t="n">
        <v>0.3</v>
      </c>
      <c r="U2420" s="54" t="n">
        <v>0</v>
      </c>
      <c r="V2420" s="52" t="inlineStr">
        <is>
          <t>No</t>
        </is>
      </c>
      <c r="W2420" s="52" t="inlineStr">
        <is>
          <t>Yes</t>
        </is>
      </c>
      <c r="X2420" s="52" t="inlineStr">
        <is>
          <t>-</t>
        </is>
      </c>
      <c r="Y2420" s="52" t="inlineStr">
        <is>
          <t>Entrance door in the end wall</t>
        </is>
      </c>
    </row>
    <row r="2421" outlineLevel="1">
      <c r="A2421" s="52" t="inlineStr">
        <is>
          <t>BASE-1044</t>
        </is>
      </c>
      <c r="B2421" s="52" t="inlineStr">
        <is>
          <t>Base</t>
        </is>
      </c>
      <c r="C2421" s="63" t="inlineStr">
        <is>
          <t>Cube</t>
        </is>
      </c>
      <c r="D2421" s="62" t="inlineStr">
        <is>
          <t>Hut door step</t>
        </is>
      </c>
      <c r="E2421" s="52" t="inlineStr">
        <is>
          <t>BASE-1041</t>
        </is>
      </c>
      <c r="F2421" s="52" t="n">
        <v>3</v>
      </c>
      <c r="G2421" s="54" t="n">
        <v>1.20000005</v>
      </c>
      <c r="H2421" s="54" t="n">
        <v>0.180000007</v>
      </c>
      <c r="I2421" s="54" t="n">
        <v>0.600000024</v>
      </c>
      <c r="J2421" s="54" t="n">
        <v>0</v>
      </c>
      <c r="K2421" s="54" t="n">
        <v>0</v>
      </c>
      <c r="L2421" s="54" t="n">
        <v>0</v>
      </c>
      <c r="M2421" s="54" t="n">
        <v>-0.5</v>
      </c>
      <c r="N2421" s="54" t="n">
        <v>0.0900000036</v>
      </c>
      <c r="O2421" s="54" t="n">
        <v>4.5800004</v>
      </c>
      <c r="P2421" s="52" t="inlineStr">
        <is>
          <t>Gouraud</t>
        </is>
      </c>
      <c r="Q2421" s="52" t="inlineStr">
        <is>
          <t>Concrete</t>
        </is>
      </c>
      <c r="R2421" s="54" t="n">
        <v>0.85</v>
      </c>
      <c r="S2421" s="54" t="n">
        <v>0</v>
      </c>
      <c r="T2421" s="54" t="n">
        <v>0.3</v>
      </c>
      <c r="U2421" s="54" t="n">
        <v>0</v>
      </c>
      <c r="V2421" s="52" t="inlineStr">
        <is>
          <t>No</t>
        </is>
      </c>
      <c r="W2421" s="52" t="inlineStr">
        <is>
          <t>Yes</t>
        </is>
      </c>
      <c r="X2421" s="52" t="inlineStr">
        <is>
          <t>-</t>
        </is>
      </c>
      <c r="Y2421" s="52" t="inlineStr">
        <is>
          <t>Concrete step</t>
        </is>
      </c>
    </row>
    <row r="2422" outlineLevel="1">
      <c r="A2422" s="52" t="inlineStr">
        <is>
          <t>BASE-1045</t>
        </is>
      </c>
      <c r="B2422" s="52" t="inlineStr">
        <is>
          <t>Base</t>
        </is>
      </c>
      <c r="C2422" s="63" t="inlineStr">
        <is>
          <t>Cube</t>
        </is>
      </c>
      <c r="D2422" s="62" t="inlineStr">
        <is>
          <t>Hut window</t>
        </is>
      </c>
      <c r="E2422" s="52" t="inlineStr">
        <is>
          <t>BASE-1041</t>
        </is>
      </c>
      <c r="F2422" s="52" t="n">
        <v>3</v>
      </c>
      <c r="G2422" s="54" t="n">
        <v>0.699999988</v>
      </c>
      <c r="H2422" s="54" t="n">
        <v>0.5</v>
      </c>
      <c r="I2422" s="54" t="n">
        <v>0.07999999820000001</v>
      </c>
      <c r="J2422" s="54" t="n">
        <v>0</v>
      </c>
      <c r="K2422" s="54" t="n">
        <v>0</v>
      </c>
      <c r="L2422" s="54" t="n">
        <v>0</v>
      </c>
      <c r="M2422" s="54" t="n">
        <v>0.949999988</v>
      </c>
      <c r="N2422" s="54" t="n">
        <v>1.35000002</v>
      </c>
      <c r="O2422" s="54" t="n">
        <v>4.28000021</v>
      </c>
      <c r="P2422" s="52" t="inlineStr">
        <is>
          <t>Gouraud</t>
        </is>
      </c>
      <c r="Q2422" s="52" t="inlineStr">
        <is>
          <t>Glass</t>
        </is>
      </c>
      <c r="R2422" s="54" t="n">
        <v>0.1</v>
      </c>
      <c r="S2422" s="54" t="n">
        <v>0</v>
      </c>
      <c r="T2422" s="54" t="n">
        <v>0.2</v>
      </c>
      <c r="U2422" s="54" t="n">
        <v>0</v>
      </c>
      <c r="V2422" s="52" t="inlineStr">
        <is>
          <t>No</t>
        </is>
      </c>
      <c r="W2422" s="52" t="inlineStr">
        <is>
          <t>Yes</t>
        </is>
      </c>
      <c r="X2422" s="52" t="inlineStr">
        <is>
          <t>-</t>
        </is>
      </c>
      <c r="Y2422" s="52" t="inlineStr">
        <is>
          <t>Window (dark)</t>
        </is>
      </c>
    </row>
    <row r="2423" outlineLevel="1">
      <c r="A2423" s="52" t="inlineStr">
        <is>
          <t>BASE-1046</t>
        </is>
      </c>
      <c r="B2423" s="52" t="inlineStr">
        <is>
          <t>Base</t>
        </is>
      </c>
      <c r="C2423" s="63" t="inlineStr">
        <is>
          <t>Cube</t>
        </is>
      </c>
      <c r="D2423" s="62" t="inlineStr">
        <is>
          <t>Hut AC unit</t>
        </is>
      </c>
      <c r="E2423" s="52" t="inlineStr">
        <is>
          <t>BASE-1041</t>
        </is>
      </c>
      <c r="F2423" s="52" t="n">
        <v>3</v>
      </c>
      <c r="G2423" s="54" t="n">
        <v>0.899999976</v>
      </c>
      <c r="H2423" s="54" t="n">
        <v>0.600000024</v>
      </c>
      <c r="I2423" s="54" t="n">
        <v>0.400000006</v>
      </c>
      <c r="J2423" s="54" t="n">
        <v>0</v>
      </c>
      <c r="K2423" s="54" t="n">
        <v>0</v>
      </c>
      <c r="L2423" s="54" t="n">
        <v>0</v>
      </c>
      <c r="M2423" s="54" t="n">
        <v>0.899999976</v>
      </c>
      <c r="N2423" s="54" t="n">
        <v>0.75</v>
      </c>
      <c r="O2423" s="54" t="n">
        <v>-4.48000002</v>
      </c>
      <c r="P2423" s="52" t="inlineStr">
        <is>
          <t>Gouraud</t>
        </is>
      </c>
      <c r="Q2423" s="52" t="inlineStr">
        <is>
          <t>Metal</t>
        </is>
      </c>
      <c r="R2423" s="54" t="n">
        <v>0.4</v>
      </c>
      <c r="S2423" s="54" t="n">
        <v>0.9</v>
      </c>
      <c r="T2423" s="54" t="n">
        <v>0.22</v>
      </c>
      <c r="U2423" s="54" t="n">
        <v>0</v>
      </c>
      <c r="V2423" s="52" t="inlineStr">
        <is>
          <t>No</t>
        </is>
      </c>
      <c r="W2423" s="52" t="inlineStr">
        <is>
          <t>Yes</t>
        </is>
      </c>
      <c r="X2423" s="52" t="inlineStr">
        <is>
          <t>-</t>
        </is>
      </c>
      <c r="Y2423" s="52" t="inlineStr">
        <is>
          <t>Air conditioner on the rear wall</t>
        </is>
      </c>
    </row>
    <row r="2424" outlineLevel="1">
      <c r="A2424" s="52" t="inlineStr">
        <is>
          <t>BASE-1047</t>
        </is>
      </c>
      <c r="B2424" s="52" t="inlineStr">
        <is>
          <t>Base</t>
        </is>
      </c>
      <c r="C2424" s="58" t="inlineStr">
        <is>
          <t>Cylinder</t>
        </is>
      </c>
      <c r="D2424" s="62" t="inlineStr">
        <is>
          <t>Hut AC fan</t>
        </is>
      </c>
      <c r="E2424" s="52" t="inlineStr">
        <is>
          <t>BASE-1041</t>
        </is>
      </c>
      <c r="F2424" s="52" t="n">
        <v>3</v>
      </c>
      <c r="G2424" s="54" t="n">
        <v>0.449999988</v>
      </c>
      <c r="H2424" s="54" t="n">
        <v>0.449999988</v>
      </c>
      <c r="I2424" s="54" t="n">
        <v>0.0500000007</v>
      </c>
      <c r="J2424" s="54" t="n">
        <v>0</v>
      </c>
      <c r="K2424" s="54" t="n">
        <v>0</v>
      </c>
      <c r="L2424" s="54" t="n">
        <v>0</v>
      </c>
      <c r="M2424" s="54" t="n">
        <v>0.899999976</v>
      </c>
      <c r="N2424" s="54" t="n">
        <v>0.75</v>
      </c>
      <c r="O2424" s="54" t="n">
        <v>-4.71000004</v>
      </c>
      <c r="P2424" s="52" t="inlineStr">
        <is>
          <t>Gouraud</t>
        </is>
      </c>
      <c r="Q2424" s="52" t="inlineStr">
        <is>
          <t>Paint</t>
        </is>
      </c>
      <c r="R2424" s="54" t="n">
        <v>0.45</v>
      </c>
      <c r="S2424" s="54" t="n">
        <v>0.6</v>
      </c>
      <c r="T2424" s="54" t="n">
        <v>0.24</v>
      </c>
      <c r="U2424" s="54" t="n">
        <v>0</v>
      </c>
      <c r="V2424" s="52" t="inlineStr">
        <is>
          <t>No</t>
        </is>
      </c>
      <c r="W2424" s="52" t="inlineStr">
        <is>
          <t>No</t>
        </is>
      </c>
      <c r="X2424" s="52" t="inlineStr">
        <is>
          <t>-</t>
        </is>
      </c>
      <c r="Y2424" s="52" t="inlineStr">
        <is>
          <t>Condenser fan</t>
        </is>
      </c>
    </row>
    <row r="2425" outlineLevel="1">
      <c r="A2425" s="52" t="inlineStr">
        <is>
          <t>BASE-1048</t>
        </is>
      </c>
      <c r="B2425" s="52" t="inlineStr">
        <is>
          <t>Base</t>
        </is>
      </c>
      <c r="C2425" s="63" t="inlineStr">
        <is>
          <t>Cube</t>
        </is>
      </c>
      <c r="D2425" s="62" t="inlineStr">
        <is>
          <t>Hut flank window</t>
        </is>
      </c>
      <c r="E2425" s="52" t="inlineStr">
        <is>
          <t>BASE-1041</t>
        </is>
      </c>
      <c r="F2425" s="52" t="n">
        <v>3</v>
      </c>
      <c r="G2425" s="54" t="n">
        <v>0.699999988</v>
      </c>
      <c r="H2425" s="54" t="n">
        <v>0.0299999993</v>
      </c>
      <c r="I2425" s="54" t="n">
        <v>0.5</v>
      </c>
      <c r="J2425" s="54" t="n">
        <v>0</v>
      </c>
      <c r="K2425" s="54" t="n">
        <v>0</v>
      </c>
      <c r="L2425" s="54" t="n">
        <v>58</v>
      </c>
      <c r="M2425" s="54" t="n">
        <v>-1.87418628</v>
      </c>
      <c r="N2425" s="54" t="n">
        <v>1.32112157</v>
      </c>
      <c r="O2425" s="54" t="n">
        <v>-2.4000001</v>
      </c>
      <c r="P2425" s="52" t="inlineStr">
        <is>
          <t>Gouraud</t>
        </is>
      </c>
      <c r="Q2425" s="52" t="inlineStr">
        <is>
          <t>Glass</t>
        </is>
      </c>
      <c r="R2425" s="54" t="n">
        <v>0.2</v>
      </c>
      <c r="S2425" s="54" t="n">
        <v>0</v>
      </c>
      <c r="T2425" s="54" t="n">
        <v>0.45</v>
      </c>
      <c r="U2425" s="54" t="n">
        <v>0.8</v>
      </c>
      <c r="V2425" s="52" t="inlineStr">
        <is>
          <t>No</t>
        </is>
      </c>
      <c r="W2425" s="52" t="inlineStr">
        <is>
          <t>Yes</t>
        </is>
      </c>
      <c r="X2425" s="52" t="inlineStr">
        <is>
          <t>-</t>
        </is>
      </c>
      <c r="Y2425" s="52" t="inlineStr">
        <is>
          <t>Lit window in the hut flank</t>
        </is>
      </c>
    </row>
    <row r="2426" outlineLevel="1">
      <c r="A2426" s="52" t="inlineStr">
        <is>
          <t>BASE-1049</t>
        </is>
      </c>
      <c r="B2426" s="52" t="inlineStr">
        <is>
          <t>Base</t>
        </is>
      </c>
      <c r="C2426" s="63" t="inlineStr">
        <is>
          <t>Cube</t>
        </is>
      </c>
      <c r="D2426" s="62" t="inlineStr">
        <is>
          <t>Hut flank window</t>
        </is>
      </c>
      <c r="E2426" s="52" t="inlineStr">
        <is>
          <t>BASE-1041</t>
        </is>
      </c>
      <c r="F2426" s="52" t="n">
        <v>3</v>
      </c>
      <c r="G2426" s="54" t="n">
        <v>0.699999988</v>
      </c>
      <c r="H2426" s="54" t="n">
        <v>0.0299999993</v>
      </c>
      <c r="I2426" s="54" t="n">
        <v>0.5</v>
      </c>
      <c r="J2426" s="54" t="n">
        <v>0</v>
      </c>
      <c r="K2426" s="54" t="n">
        <v>0</v>
      </c>
      <c r="L2426" s="54" t="n">
        <v>58</v>
      </c>
      <c r="M2426" s="54" t="n">
        <v>-1.87418628</v>
      </c>
      <c r="N2426" s="54" t="n">
        <v>1.32112157</v>
      </c>
      <c r="O2426" s="54" t="n">
        <v>0</v>
      </c>
      <c r="P2426" s="52" t="inlineStr">
        <is>
          <t>Gouraud</t>
        </is>
      </c>
      <c r="Q2426" s="52" t="inlineStr">
        <is>
          <t>Glass</t>
        </is>
      </c>
      <c r="R2426" s="54" t="n">
        <v>0.2</v>
      </c>
      <c r="S2426" s="54" t="n">
        <v>0</v>
      </c>
      <c r="T2426" s="54" t="n">
        <v>0.45</v>
      </c>
      <c r="U2426" s="54" t="n">
        <v>0.8</v>
      </c>
      <c r="V2426" s="52" t="inlineStr">
        <is>
          <t>No</t>
        </is>
      </c>
      <c r="W2426" s="52" t="inlineStr">
        <is>
          <t>Yes</t>
        </is>
      </c>
      <c r="X2426" s="52" t="inlineStr">
        <is>
          <t>-</t>
        </is>
      </c>
      <c r="Y2426" s="52" t="inlineStr">
        <is>
          <t>Lit window in the hut flank</t>
        </is>
      </c>
    </row>
    <row r="2427" outlineLevel="1">
      <c r="A2427" s="52" t="inlineStr">
        <is>
          <t>BASE-1050</t>
        </is>
      </c>
      <c r="B2427" s="52" t="inlineStr">
        <is>
          <t>Base</t>
        </is>
      </c>
      <c r="C2427" s="63" t="inlineStr">
        <is>
          <t>Cube</t>
        </is>
      </c>
      <c r="D2427" s="62" t="inlineStr">
        <is>
          <t>Hut flank window</t>
        </is>
      </c>
      <c r="E2427" s="52" t="inlineStr">
        <is>
          <t>BASE-1041</t>
        </is>
      </c>
      <c r="F2427" s="52" t="n">
        <v>3</v>
      </c>
      <c r="G2427" s="54" t="n">
        <v>0.699999988</v>
      </c>
      <c r="H2427" s="54" t="n">
        <v>0.0299999993</v>
      </c>
      <c r="I2427" s="54" t="n">
        <v>0.5</v>
      </c>
      <c r="J2427" s="54" t="n">
        <v>0</v>
      </c>
      <c r="K2427" s="54" t="n">
        <v>0</v>
      </c>
      <c r="L2427" s="54" t="n">
        <v>58</v>
      </c>
      <c r="M2427" s="54" t="n">
        <v>-1.87418628</v>
      </c>
      <c r="N2427" s="54" t="n">
        <v>1.32112157</v>
      </c>
      <c r="O2427" s="54" t="n">
        <v>2.4000001</v>
      </c>
      <c r="P2427" s="52" t="inlineStr">
        <is>
          <t>Gouraud</t>
        </is>
      </c>
      <c r="Q2427" s="52" t="inlineStr">
        <is>
          <t>Glass</t>
        </is>
      </c>
      <c r="R2427" s="54" t="n">
        <v>0.2</v>
      </c>
      <c r="S2427" s="54" t="n">
        <v>0</v>
      </c>
      <c r="T2427" s="54" t="n">
        <v>0.45</v>
      </c>
      <c r="U2427" s="54" t="n">
        <v>0.8</v>
      </c>
      <c r="V2427" s="52" t="inlineStr">
        <is>
          <t>No</t>
        </is>
      </c>
      <c r="W2427" s="52" t="inlineStr">
        <is>
          <t>Yes</t>
        </is>
      </c>
      <c r="X2427" s="52" t="inlineStr">
        <is>
          <t>-</t>
        </is>
      </c>
      <c r="Y2427" s="52" t="inlineStr">
        <is>
          <t>Lit window in the hut flank</t>
        </is>
      </c>
    </row>
    <row r="2428" outlineLevel="1">
      <c r="A2428" s="52" t="inlineStr">
        <is>
          <t>BASE-1051</t>
        </is>
      </c>
      <c r="B2428" s="52" t="inlineStr">
        <is>
          <t>Base</t>
        </is>
      </c>
      <c r="C2428" s="63" t="inlineStr">
        <is>
          <t>Cube</t>
        </is>
      </c>
      <c r="D2428" s="62" t="inlineStr">
        <is>
          <t>Hut flank window</t>
        </is>
      </c>
      <c r="E2428" s="52" t="inlineStr">
        <is>
          <t>BASE-1041</t>
        </is>
      </c>
      <c r="F2428" s="52" t="n">
        <v>3</v>
      </c>
      <c r="G2428" s="54" t="n">
        <v>0.699999988</v>
      </c>
      <c r="H2428" s="54" t="n">
        <v>0.0299999993</v>
      </c>
      <c r="I2428" s="54" t="n">
        <v>0.5</v>
      </c>
      <c r="J2428" s="54" t="n">
        <v>0</v>
      </c>
      <c r="K2428" s="54" t="n">
        <v>0</v>
      </c>
      <c r="L2428" s="54" t="n">
        <v>-58</v>
      </c>
      <c r="M2428" s="54" t="n">
        <v>1.87418628</v>
      </c>
      <c r="N2428" s="54" t="n">
        <v>1.32112157</v>
      </c>
      <c r="O2428" s="54" t="n">
        <v>-2.4000001</v>
      </c>
      <c r="P2428" s="52" t="inlineStr">
        <is>
          <t>Gouraud</t>
        </is>
      </c>
      <c r="Q2428" s="52" t="inlineStr">
        <is>
          <t>Glass</t>
        </is>
      </c>
      <c r="R2428" s="54" t="n">
        <v>0.2</v>
      </c>
      <c r="S2428" s="54" t="n">
        <v>0</v>
      </c>
      <c r="T2428" s="54" t="n">
        <v>0.45</v>
      </c>
      <c r="U2428" s="54" t="n">
        <v>0.8</v>
      </c>
      <c r="V2428" s="52" t="inlineStr">
        <is>
          <t>No</t>
        </is>
      </c>
      <c r="W2428" s="52" t="inlineStr">
        <is>
          <t>Yes</t>
        </is>
      </c>
      <c r="X2428" s="52" t="inlineStr">
        <is>
          <t>-</t>
        </is>
      </c>
      <c r="Y2428" s="52" t="inlineStr">
        <is>
          <t>Lit window in the hut flank</t>
        </is>
      </c>
    </row>
    <row r="2429" outlineLevel="1">
      <c r="A2429" s="52" t="inlineStr">
        <is>
          <t>BASE-1052</t>
        </is>
      </c>
      <c r="B2429" s="52" t="inlineStr">
        <is>
          <t>Base</t>
        </is>
      </c>
      <c r="C2429" s="63" t="inlineStr">
        <is>
          <t>Cube</t>
        </is>
      </c>
      <c r="D2429" s="62" t="inlineStr">
        <is>
          <t>Hut flank window</t>
        </is>
      </c>
      <c r="E2429" s="52" t="inlineStr">
        <is>
          <t>BASE-1041</t>
        </is>
      </c>
      <c r="F2429" s="52" t="n">
        <v>3</v>
      </c>
      <c r="G2429" s="54" t="n">
        <v>0.699999988</v>
      </c>
      <c r="H2429" s="54" t="n">
        <v>0.0299999993</v>
      </c>
      <c r="I2429" s="54" t="n">
        <v>0.5</v>
      </c>
      <c r="J2429" s="54" t="n">
        <v>0</v>
      </c>
      <c r="K2429" s="54" t="n">
        <v>0</v>
      </c>
      <c r="L2429" s="54" t="n">
        <v>-58</v>
      </c>
      <c r="M2429" s="54" t="n">
        <v>1.87418628</v>
      </c>
      <c r="N2429" s="54" t="n">
        <v>1.32112157</v>
      </c>
      <c r="O2429" s="54" t="n">
        <v>0</v>
      </c>
      <c r="P2429" s="52" t="inlineStr">
        <is>
          <t>Gouraud</t>
        </is>
      </c>
      <c r="Q2429" s="52" t="inlineStr">
        <is>
          <t>Glass</t>
        </is>
      </c>
      <c r="R2429" s="54" t="n">
        <v>0.2</v>
      </c>
      <c r="S2429" s="54" t="n">
        <v>0</v>
      </c>
      <c r="T2429" s="54" t="n">
        <v>0.45</v>
      </c>
      <c r="U2429" s="54" t="n">
        <v>0.8</v>
      </c>
      <c r="V2429" s="52" t="inlineStr">
        <is>
          <t>No</t>
        </is>
      </c>
      <c r="W2429" s="52" t="inlineStr">
        <is>
          <t>Yes</t>
        </is>
      </c>
      <c r="X2429" s="52" t="inlineStr">
        <is>
          <t>-</t>
        </is>
      </c>
      <c r="Y2429" s="52" t="inlineStr">
        <is>
          <t>Lit window in the hut flank</t>
        </is>
      </c>
    </row>
    <row r="2430" outlineLevel="1">
      <c r="A2430" s="52" t="inlineStr">
        <is>
          <t>BASE-1053</t>
        </is>
      </c>
      <c r="B2430" s="52" t="inlineStr">
        <is>
          <t>Base</t>
        </is>
      </c>
      <c r="C2430" s="63" t="inlineStr">
        <is>
          <t>Cube</t>
        </is>
      </c>
      <c r="D2430" s="62" t="inlineStr">
        <is>
          <t>Hut flank window</t>
        </is>
      </c>
      <c r="E2430" s="52" t="inlineStr">
        <is>
          <t>BASE-1041</t>
        </is>
      </c>
      <c r="F2430" s="52" t="n">
        <v>3</v>
      </c>
      <c r="G2430" s="54" t="n">
        <v>0.699999988</v>
      </c>
      <c r="H2430" s="54" t="n">
        <v>0.0299999993</v>
      </c>
      <c r="I2430" s="54" t="n">
        <v>0.5</v>
      </c>
      <c r="J2430" s="54" t="n">
        <v>0</v>
      </c>
      <c r="K2430" s="54" t="n">
        <v>0</v>
      </c>
      <c r="L2430" s="54" t="n">
        <v>-58</v>
      </c>
      <c r="M2430" s="54" t="n">
        <v>1.87418628</v>
      </c>
      <c r="N2430" s="54" t="n">
        <v>1.32112157</v>
      </c>
      <c r="O2430" s="54" t="n">
        <v>2.4000001</v>
      </c>
      <c r="P2430" s="52" t="inlineStr">
        <is>
          <t>Gouraud</t>
        </is>
      </c>
      <c r="Q2430" s="52" t="inlineStr">
        <is>
          <t>Glass</t>
        </is>
      </c>
      <c r="R2430" s="54" t="n">
        <v>0.1</v>
      </c>
      <c r="S2430" s="54" t="n">
        <v>0</v>
      </c>
      <c r="T2430" s="54" t="n">
        <v>0.2</v>
      </c>
      <c r="U2430" s="54" t="n">
        <v>0</v>
      </c>
      <c r="V2430" s="52" t="inlineStr">
        <is>
          <t>No</t>
        </is>
      </c>
      <c r="W2430" s="52" t="inlineStr">
        <is>
          <t>Yes</t>
        </is>
      </c>
      <c r="X2430" s="52" t="inlineStr">
        <is>
          <t>-</t>
        </is>
      </c>
      <c r="Y2430" s="52" t="inlineStr">
        <is>
          <t>Window (dark)</t>
        </is>
      </c>
    </row>
    <row r="2431" outlineLevel="1">
      <c r="A2431" s="52" t="inlineStr">
        <is>
          <t>BASE-1054</t>
        </is>
      </c>
      <c r="B2431" s="52" t="inlineStr">
        <is>
          <t>Base</t>
        </is>
      </c>
      <c r="C2431" s="59" t="inlineStr">
        <is>
          <t>Sphere</t>
        </is>
      </c>
      <c r="D2431" s="62" t="inlineStr">
        <is>
          <t>Hut door lamp</t>
        </is>
      </c>
      <c r="E2431" s="52" t="inlineStr">
        <is>
          <t>BASE-1041</t>
        </is>
      </c>
      <c r="F2431" s="52" t="n">
        <v>3</v>
      </c>
      <c r="G2431" s="54" t="n">
        <v>0.200000003</v>
      </c>
      <c r="H2431" s="54" t="n">
        <v>0.119999997</v>
      </c>
      <c r="I2431" s="54" t="n">
        <v>0.200000003</v>
      </c>
      <c r="J2431" s="54" t="n">
        <v>0</v>
      </c>
      <c r="K2431" s="54" t="n">
        <v>0</v>
      </c>
      <c r="L2431" s="54" t="n">
        <v>0</v>
      </c>
      <c r="M2431" s="54" t="n">
        <v>-0.5</v>
      </c>
      <c r="N2431" s="54" t="n">
        <v>2.1500001</v>
      </c>
      <c r="O2431" s="54" t="n">
        <v>4.44000006</v>
      </c>
      <c r="P2431" s="52" t="inlineStr">
        <is>
          <t>Gouraud</t>
        </is>
      </c>
      <c r="Q2431" s="52" t="inlineStr">
        <is>
          <t>Glass</t>
        </is>
      </c>
      <c r="R2431" s="54" t="n">
        <v>0.1</v>
      </c>
      <c r="S2431" s="54" t="n">
        <v>0</v>
      </c>
      <c r="T2431" s="54" t="n">
        <v>0.6</v>
      </c>
      <c r="U2431" s="54" t="n">
        <v>1</v>
      </c>
      <c r="V2431" s="52" t="inlineStr">
        <is>
          <t>No</t>
        </is>
      </c>
      <c r="W2431" s="52" t="inlineStr">
        <is>
          <t>No</t>
        </is>
      </c>
      <c r="X2431" s="52" t="inlineStr">
        <is>
          <t>-</t>
        </is>
      </c>
      <c r="Y2431" s="52" t="inlineStr">
        <is>
          <t>Lamp above the entrance (practical light)</t>
        </is>
      </c>
    </row>
    <row r="2432" outlineLevel="1">
      <c r="A2432" s="52" t="inlineStr">
        <is>
          <t>BASE-1055</t>
        </is>
      </c>
      <c r="B2432" s="52" t="inlineStr">
        <is>
          <t>Base</t>
        </is>
      </c>
      <c r="C2432" s="58" t="inlineStr">
        <is>
          <t>Cylinder</t>
        </is>
      </c>
      <c r="D2432" s="62" t="inlineStr">
        <is>
          <t>Hut stove pipe</t>
        </is>
      </c>
      <c r="E2432" s="52" t="inlineStr">
        <is>
          <t>BASE-1041</t>
        </is>
      </c>
      <c r="F2432" s="52" t="n">
        <v>3</v>
      </c>
      <c r="G2432" s="54" t="n">
        <v>0.119999997</v>
      </c>
      <c r="H2432" s="54" t="n">
        <v>0.119999997</v>
      </c>
      <c r="I2432" s="54" t="n">
        <v>0.800000012</v>
      </c>
      <c r="J2432" s="54" t="n">
        <v>90</v>
      </c>
      <c r="K2432" s="54" t="n">
        <v>0</v>
      </c>
      <c r="L2432" s="54" t="n">
        <v>0</v>
      </c>
      <c r="M2432" s="54" t="n">
        <v>-0.600000024</v>
      </c>
      <c r="N2432" s="54" t="n">
        <v>2.4000001</v>
      </c>
      <c r="O2432" s="54" t="n">
        <v>-1.5</v>
      </c>
      <c r="P2432" s="52" t="inlineStr">
        <is>
          <t>Gouraud</t>
        </is>
      </c>
      <c r="Q2432" s="52" t="inlineStr">
        <is>
          <t>Paint</t>
        </is>
      </c>
      <c r="R2432" s="54" t="n">
        <v>0.45</v>
      </c>
      <c r="S2432" s="54" t="n">
        <v>0.6</v>
      </c>
      <c r="T2432" s="54" t="n">
        <v>0.24</v>
      </c>
      <c r="U2432" s="54" t="n">
        <v>0</v>
      </c>
      <c r="V2432" s="52" t="inlineStr">
        <is>
          <t>No</t>
        </is>
      </c>
      <c r="W2432" s="52" t="inlineStr">
        <is>
          <t>No</t>
        </is>
      </c>
      <c r="X2432" s="52" t="inlineStr">
        <is>
          <t>-</t>
        </is>
      </c>
      <c r="Y2432" s="52" t="inlineStr">
        <is>
          <t>Chimney</t>
        </is>
      </c>
    </row>
    <row r="2433" outlineLevel="1">
      <c r="A2433" s="52" t="inlineStr">
        <is>
          <t>BASE-1056</t>
        </is>
      </c>
      <c r="B2433" s="52" t="inlineStr">
        <is>
          <t>Base</t>
        </is>
      </c>
      <c r="C2433" s="63" t="inlineStr">
        <is>
          <t>Cube</t>
        </is>
      </c>
      <c r="D2433" s="62" t="inlineStr">
        <is>
          <t>Blast wall course</t>
        </is>
      </c>
      <c r="E2433" s="52" t="inlineStr">
        <is>
          <t>BASE-1041</t>
        </is>
      </c>
      <c r="F2433" s="52" t="n">
        <v>3</v>
      </c>
      <c r="G2433" s="54" t="n">
        <v>3</v>
      </c>
      <c r="H2433" s="54" t="n">
        <v>0.400000006</v>
      </c>
      <c r="I2433" s="54" t="n">
        <v>0.600000024</v>
      </c>
      <c r="J2433" s="54" t="n">
        <v>0</v>
      </c>
      <c r="K2433" s="54" t="n">
        <v>0</v>
      </c>
      <c r="L2433" s="54" t="n">
        <v>0</v>
      </c>
      <c r="M2433" s="54" t="n">
        <v>0</v>
      </c>
      <c r="N2433" s="54" t="n">
        <v>0.200000003</v>
      </c>
      <c r="O2433" s="54" t="n">
        <v>6.28000021</v>
      </c>
      <c r="P2433" s="52" t="inlineStr">
        <is>
          <t>Gouraud</t>
        </is>
      </c>
      <c r="Q2433" s="52" t="inlineStr">
        <is>
          <t>Sand</t>
        </is>
      </c>
      <c r="R2433" s="54" t="n">
        <v>0.95</v>
      </c>
      <c r="S2433" s="54" t="n">
        <v>0</v>
      </c>
      <c r="T2433" s="54" t="n">
        <v>0.25</v>
      </c>
      <c r="U2433" s="54" t="n">
        <v>0</v>
      </c>
      <c r="V2433" s="52" t="inlineStr">
        <is>
          <t>No</t>
        </is>
      </c>
      <c r="W2433" s="52" t="inlineStr">
        <is>
          <t>Yes</t>
        </is>
      </c>
      <c r="X2433" s="52" t="inlineStr">
        <is>
          <t>-</t>
        </is>
      </c>
      <c r="Y2433" s="52" t="inlineStr">
        <is>
          <t>Sandbag blast wall in front of the door</t>
        </is>
      </c>
    </row>
    <row r="2434" outlineLevel="1">
      <c r="A2434" s="52" t="inlineStr">
        <is>
          <t>BASE-1057</t>
        </is>
      </c>
      <c r="B2434" s="52" t="inlineStr">
        <is>
          <t>Base</t>
        </is>
      </c>
      <c r="C2434" s="63" t="inlineStr">
        <is>
          <t>Cube</t>
        </is>
      </c>
      <c r="D2434" s="62" t="inlineStr">
        <is>
          <t>Blast wall course</t>
        </is>
      </c>
      <c r="E2434" s="52" t="inlineStr">
        <is>
          <t>BASE-1041</t>
        </is>
      </c>
      <c r="F2434" s="52" t="n">
        <v>3</v>
      </c>
      <c r="G2434" s="54" t="n">
        <v>2.70000005</v>
      </c>
      <c r="H2434" s="54" t="n">
        <v>0.400000006</v>
      </c>
      <c r="I2434" s="54" t="n">
        <v>0.600000024</v>
      </c>
      <c r="J2434" s="54" t="n">
        <v>0</v>
      </c>
      <c r="K2434" s="54" t="n">
        <v>0</v>
      </c>
      <c r="L2434" s="54" t="n">
        <v>0</v>
      </c>
      <c r="M2434" s="54" t="n">
        <v>0</v>
      </c>
      <c r="N2434" s="54" t="n">
        <v>0.600000024</v>
      </c>
      <c r="O2434" s="54" t="n">
        <v>6.28000021</v>
      </c>
      <c r="P2434" s="52" t="inlineStr">
        <is>
          <t>Gouraud</t>
        </is>
      </c>
      <c r="Q2434" s="52" t="inlineStr">
        <is>
          <t>Sand</t>
        </is>
      </c>
      <c r="R2434" s="54" t="n">
        <v>0.95</v>
      </c>
      <c r="S2434" s="54" t="n">
        <v>0</v>
      </c>
      <c r="T2434" s="54" t="n">
        <v>0.25</v>
      </c>
      <c r="U2434" s="54" t="n">
        <v>0</v>
      </c>
      <c r="V2434" s="52" t="inlineStr">
        <is>
          <t>No</t>
        </is>
      </c>
      <c r="W2434" s="52" t="inlineStr">
        <is>
          <t>Yes</t>
        </is>
      </c>
      <c r="X2434" s="52" t="inlineStr">
        <is>
          <t>-</t>
        </is>
      </c>
      <c r="Y2434" s="52" t="inlineStr">
        <is>
          <t>Sandbag blast wall in front of the door</t>
        </is>
      </c>
    </row>
    <row r="2435" outlineLevel="1">
      <c r="A2435" s="52" t="inlineStr">
        <is>
          <t>BASE-1058</t>
        </is>
      </c>
      <c r="B2435" s="52" t="inlineStr">
        <is>
          <t>Base</t>
        </is>
      </c>
      <c r="C2435" s="63" t="inlineStr">
        <is>
          <t>Cube</t>
        </is>
      </c>
      <c r="D2435" s="62" t="inlineStr">
        <is>
          <t>Blast wall course</t>
        </is>
      </c>
      <c r="E2435" s="52" t="inlineStr">
        <is>
          <t>BASE-1041</t>
        </is>
      </c>
      <c r="F2435" s="52" t="n">
        <v>3</v>
      </c>
      <c r="G2435" s="54" t="n">
        <v>2.4000001</v>
      </c>
      <c r="H2435" s="54" t="n">
        <v>0.400000006</v>
      </c>
      <c r="I2435" s="54" t="n">
        <v>0.600000024</v>
      </c>
      <c r="J2435" s="54" t="n">
        <v>0</v>
      </c>
      <c r="K2435" s="54" t="n">
        <v>0</v>
      </c>
      <c r="L2435" s="54" t="n">
        <v>0</v>
      </c>
      <c r="M2435" s="54" t="n">
        <v>0</v>
      </c>
      <c r="N2435" s="54" t="n">
        <v>1</v>
      </c>
      <c r="O2435" s="54" t="n">
        <v>6.28000021</v>
      </c>
      <c r="P2435" s="52" t="inlineStr">
        <is>
          <t>Gouraud</t>
        </is>
      </c>
      <c r="Q2435" s="52" t="inlineStr">
        <is>
          <t>Sand</t>
        </is>
      </c>
      <c r="R2435" s="54" t="n">
        <v>0.95</v>
      </c>
      <c r="S2435" s="54" t="n">
        <v>0</v>
      </c>
      <c r="T2435" s="54" t="n">
        <v>0.25</v>
      </c>
      <c r="U2435" s="54" t="n">
        <v>0</v>
      </c>
      <c r="V2435" s="52" t="inlineStr">
        <is>
          <t>No</t>
        </is>
      </c>
      <c r="W2435" s="52" t="inlineStr">
        <is>
          <t>Yes</t>
        </is>
      </c>
      <c r="X2435" s="52" t="inlineStr">
        <is>
          <t>-</t>
        </is>
      </c>
      <c r="Y2435" s="52" t="inlineStr">
        <is>
          <t>Sandbag blast wall in front of the door</t>
        </is>
      </c>
    </row>
    <row r="2436" outlineLevel="1">
      <c r="A2436" s="52" t="inlineStr">
        <is>
          <t>BASE-1059</t>
        </is>
      </c>
      <c r="B2436" s="52" t="inlineStr">
        <is>
          <t>Base</t>
        </is>
      </c>
      <c r="C2436" s="53" t="inlineStr">
        <is>
          <t>Group</t>
        </is>
      </c>
      <c r="D2436" s="57" t="inlineStr">
        <is>
          <t>Tyre tracks</t>
        </is>
      </c>
      <c r="E2436" s="52" t="inlineStr">
        <is>
          <t>BASE-00</t>
        </is>
      </c>
      <c r="F2436" s="52" t="n">
        <v>1</v>
      </c>
      <c r="G2436" s="54" t="n">
        <v>1</v>
      </c>
      <c r="H2436" s="54" t="n">
        <v>1</v>
      </c>
      <c r="I2436" s="54" t="n">
        <v>1</v>
      </c>
      <c r="J2436" s="54" t="n">
        <v>0</v>
      </c>
      <c r="K2436" s="54" t="n">
        <v>0</v>
      </c>
      <c r="L2436" s="54" t="n">
        <v>0</v>
      </c>
      <c r="M2436" s="54" t="n">
        <v>0</v>
      </c>
      <c r="N2436" s="54" t="n">
        <v>-0.300000012</v>
      </c>
      <c r="O2436" s="54" t="n">
        <v>0</v>
      </c>
      <c r="P2436" s="52" t="inlineStr">
        <is>
          <t>-</t>
        </is>
      </c>
      <c r="Q2436" s="52" t="inlineStr">
        <is>
          <t>Plain</t>
        </is>
      </c>
      <c r="R2436" s="54" t="n">
        <v>0.5</v>
      </c>
      <c r="S2436" s="54" t="n">
        <v>0</v>
      </c>
      <c r="T2436" s="54" t="n">
        <v>0.2</v>
      </c>
      <c r="U2436" s="54" t="n">
        <v>0</v>
      </c>
      <c r="V2436" s="52" t="inlineStr">
        <is>
          <t>No</t>
        </is>
      </c>
      <c r="W2436" s="52" t="inlineStr">
        <is>
          <t>Yes</t>
        </is>
      </c>
      <c r="X2436" s="52" t="inlineStr">
        <is>
          <t>-</t>
        </is>
      </c>
      <c r="Y2436" s="52" t="inlineStr">
        <is>
          <t>Worn dirt tracks of vehicles driving the service ring</t>
        </is>
      </c>
    </row>
    <row r="2437" outlineLevel="1">
      <c r="A2437" s="52" t="inlineStr">
        <is>
          <t>BASE-1060</t>
        </is>
      </c>
      <c r="B2437" s="52" t="inlineStr">
        <is>
          <t>Base</t>
        </is>
      </c>
      <c r="C2437" s="63" t="inlineStr">
        <is>
          <t>Cube</t>
        </is>
      </c>
      <c r="D2437" s="60" t="inlineStr">
        <is>
          <t>Tyre track</t>
        </is>
      </c>
      <c r="E2437" s="52" t="inlineStr">
        <is>
          <t>BASE-1059</t>
        </is>
      </c>
      <c r="F2437" s="52" t="n">
        <v>2</v>
      </c>
      <c r="G2437" s="54" t="n">
        <v>0.239999995</v>
      </c>
      <c r="H2437" s="54" t="n">
        <v>0.0120000001</v>
      </c>
      <c r="I2437" s="54" t="n">
        <v>2.44702792</v>
      </c>
      <c r="J2437" s="54" t="n">
        <v>0</v>
      </c>
      <c r="K2437" s="54" t="n">
        <v>-95.0749969</v>
      </c>
      <c r="L2437" s="54" t="n">
        <v>0</v>
      </c>
      <c r="M2437" s="54" t="n">
        <v>-1.83996034</v>
      </c>
      <c r="N2437" s="54" t="n">
        <v>0.00600000005</v>
      </c>
      <c r="O2437" s="54" t="n">
        <v>20.7184582</v>
      </c>
      <c r="P2437" s="52" t="inlineStr">
        <is>
          <t>Gouraud</t>
        </is>
      </c>
      <c r="Q2437" s="52" t="inlineStr">
        <is>
          <t>Plain</t>
        </is>
      </c>
      <c r="R2437" s="54" t="n">
        <v>0.95</v>
      </c>
      <c r="S2437" s="54" t="n">
        <v>0</v>
      </c>
      <c r="T2437" s="54" t="n">
        <v>0.2</v>
      </c>
      <c r="U2437" s="54" t="n">
        <v>0</v>
      </c>
      <c r="V2437" s="52" t="inlineStr">
        <is>
          <t>No</t>
        </is>
      </c>
      <c r="W2437" s="52" t="inlineStr">
        <is>
          <t>Yes</t>
        </is>
      </c>
      <c r="X2437" s="52" t="inlineStr">
        <is>
          <t>-</t>
        </is>
      </c>
      <c r="Y2437" s="52" t="inlineStr">
        <is>
          <t>Rut of a vehicle tyre in the packed dirt</t>
        </is>
      </c>
    </row>
    <row r="2438" outlineLevel="1">
      <c r="A2438" s="52" t="inlineStr">
        <is>
          <t>BASE-1061</t>
        </is>
      </c>
      <c r="B2438" s="52" t="inlineStr">
        <is>
          <t>Base</t>
        </is>
      </c>
      <c r="C2438" s="63" t="inlineStr">
        <is>
          <t>Cube</t>
        </is>
      </c>
      <c r="D2438" s="60" t="inlineStr">
        <is>
          <t>Tyre track</t>
        </is>
      </c>
      <c r="E2438" s="52" t="inlineStr">
        <is>
          <t>BASE-1059</t>
        </is>
      </c>
      <c r="F2438" s="52" t="n">
        <v>2</v>
      </c>
      <c r="G2438" s="54" t="n">
        <v>0.239999995</v>
      </c>
      <c r="H2438" s="54" t="n">
        <v>0.0120000001</v>
      </c>
      <c r="I2438" s="54" t="n">
        <v>2.44702792</v>
      </c>
      <c r="J2438" s="54" t="n">
        <v>0</v>
      </c>
      <c r="K2438" s="54" t="n">
        <v>-95.0749969</v>
      </c>
      <c r="L2438" s="54" t="n">
        <v>0</v>
      </c>
      <c r="M2438" s="54" t="n">
        <v>-1.94611192</v>
      </c>
      <c r="N2438" s="54" t="n">
        <v>0.00600000005</v>
      </c>
      <c r="O2438" s="54" t="n">
        <v>21.9137535</v>
      </c>
      <c r="P2438" s="52" t="inlineStr">
        <is>
          <t>Gouraud</t>
        </is>
      </c>
      <c r="Q2438" s="52" t="inlineStr">
        <is>
          <t>Plain</t>
        </is>
      </c>
      <c r="R2438" s="54" t="n">
        <v>0.95</v>
      </c>
      <c r="S2438" s="54" t="n">
        <v>0</v>
      </c>
      <c r="T2438" s="54" t="n">
        <v>0.2</v>
      </c>
      <c r="U2438" s="54" t="n">
        <v>0</v>
      </c>
      <c r="V2438" s="52" t="inlineStr">
        <is>
          <t>No</t>
        </is>
      </c>
      <c r="W2438" s="52" t="inlineStr">
        <is>
          <t>Yes</t>
        </is>
      </c>
      <c r="X2438" s="52" t="inlineStr">
        <is>
          <t>-</t>
        </is>
      </c>
      <c r="Y2438" s="52" t="inlineStr">
        <is>
          <t>Rut of a vehicle tyre in the packed dirt</t>
        </is>
      </c>
    </row>
    <row r="2439" outlineLevel="1">
      <c r="A2439" s="52" t="inlineStr">
        <is>
          <t>BASE-1062</t>
        </is>
      </c>
      <c r="B2439" s="52" t="inlineStr">
        <is>
          <t>Base</t>
        </is>
      </c>
      <c r="C2439" s="63" t="inlineStr">
        <is>
          <t>Cube</t>
        </is>
      </c>
      <c r="D2439" s="60" t="inlineStr">
        <is>
          <t>Tyre track</t>
        </is>
      </c>
      <c r="E2439" s="52" t="inlineStr">
        <is>
          <t>BASE-1059</t>
        </is>
      </c>
      <c r="F2439" s="52" t="n">
        <v>2</v>
      </c>
      <c r="G2439" s="54" t="n">
        <v>0.239999995</v>
      </c>
      <c r="H2439" s="54" t="n">
        <v>0.0120000001</v>
      </c>
      <c r="I2439" s="54" t="n">
        <v>2.44702792</v>
      </c>
      <c r="J2439" s="54" t="n">
        <v>0</v>
      </c>
      <c r="K2439" s="54" t="n">
        <v>-101.224998</v>
      </c>
      <c r="L2439" s="54" t="n">
        <v>0</v>
      </c>
      <c r="M2439" s="54" t="n">
        <v>-4.04897738</v>
      </c>
      <c r="N2439" s="54" t="n">
        <v>0.00600000005</v>
      </c>
      <c r="O2439" s="54" t="n">
        <v>20.4021015</v>
      </c>
      <c r="P2439" s="52" t="inlineStr">
        <is>
          <t>Gouraud</t>
        </is>
      </c>
      <c r="Q2439" s="52" t="inlineStr">
        <is>
          <t>Plain</t>
        </is>
      </c>
      <c r="R2439" s="54" t="n">
        <v>0.95</v>
      </c>
      <c r="S2439" s="54" t="n">
        <v>0</v>
      </c>
      <c r="T2439" s="54" t="n">
        <v>0.2</v>
      </c>
      <c r="U2439" s="54" t="n">
        <v>0</v>
      </c>
      <c r="V2439" s="52" t="inlineStr">
        <is>
          <t>No</t>
        </is>
      </c>
      <c r="W2439" s="52" t="inlineStr">
        <is>
          <t>Yes</t>
        </is>
      </c>
      <c r="X2439" s="52" t="inlineStr">
        <is>
          <t>-</t>
        </is>
      </c>
      <c r="Y2439" s="52" t="inlineStr">
        <is>
          <t>Rut of a vehicle tyre in the packed dirt</t>
        </is>
      </c>
    </row>
    <row r="2440" outlineLevel="1">
      <c r="A2440" s="52" t="inlineStr">
        <is>
          <t>BASE-1063</t>
        </is>
      </c>
      <c r="B2440" s="52" t="inlineStr">
        <is>
          <t>Base</t>
        </is>
      </c>
      <c r="C2440" s="63" t="inlineStr">
        <is>
          <t>Cube</t>
        </is>
      </c>
      <c r="D2440" s="60" t="inlineStr">
        <is>
          <t>Tyre track</t>
        </is>
      </c>
      <c r="E2440" s="52" t="inlineStr">
        <is>
          <t>BASE-1059</t>
        </is>
      </c>
      <c r="F2440" s="52" t="n">
        <v>2</v>
      </c>
      <c r="G2440" s="54" t="n">
        <v>0.239999995</v>
      </c>
      <c r="H2440" s="54" t="n">
        <v>0.0120000001</v>
      </c>
      <c r="I2440" s="54" t="n">
        <v>2.44702792</v>
      </c>
      <c r="J2440" s="54" t="n">
        <v>0</v>
      </c>
      <c r="K2440" s="54" t="n">
        <v>-101.224998</v>
      </c>
      <c r="L2440" s="54" t="n">
        <v>0</v>
      </c>
      <c r="M2440" s="54" t="n">
        <v>-4.28257275</v>
      </c>
      <c r="N2440" s="54" t="n">
        <v>0.00600000005</v>
      </c>
      <c r="O2440" s="54" t="n">
        <v>21.5791473</v>
      </c>
      <c r="P2440" s="52" t="inlineStr">
        <is>
          <t>Gouraud</t>
        </is>
      </c>
      <c r="Q2440" s="52" t="inlineStr">
        <is>
          <t>Plain</t>
        </is>
      </c>
      <c r="R2440" s="54" t="n">
        <v>0.95</v>
      </c>
      <c r="S2440" s="54" t="n">
        <v>0</v>
      </c>
      <c r="T2440" s="54" t="n">
        <v>0.2</v>
      </c>
      <c r="U2440" s="54" t="n">
        <v>0</v>
      </c>
      <c r="V2440" s="52" t="inlineStr">
        <is>
          <t>No</t>
        </is>
      </c>
      <c r="W2440" s="52" t="inlineStr">
        <is>
          <t>Yes</t>
        </is>
      </c>
      <c r="X2440" s="52" t="inlineStr">
        <is>
          <t>-</t>
        </is>
      </c>
      <c r="Y2440" s="52" t="inlineStr">
        <is>
          <t>Rut of a vehicle tyre in the packed dirt</t>
        </is>
      </c>
    </row>
    <row r="2441" outlineLevel="1">
      <c r="A2441" s="52" t="inlineStr">
        <is>
          <t>BASE-1064</t>
        </is>
      </c>
      <c r="B2441" s="52" t="inlineStr">
        <is>
          <t>Base</t>
        </is>
      </c>
      <c r="C2441" s="63" t="inlineStr">
        <is>
          <t>Cube</t>
        </is>
      </c>
      <c r="D2441" s="60" t="inlineStr">
        <is>
          <t>Tyre track</t>
        </is>
      </c>
      <c r="E2441" s="52" t="inlineStr">
        <is>
          <t>BASE-1059</t>
        </is>
      </c>
      <c r="F2441" s="52" t="n">
        <v>2</v>
      </c>
      <c r="G2441" s="54" t="n">
        <v>0.239999995</v>
      </c>
      <c r="H2441" s="54" t="n">
        <v>0.0120000001</v>
      </c>
      <c r="I2441" s="54" t="n">
        <v>2.44702792</v>
      </c>
      <c r="J2441" s="54" t="n">
        <v>0</v>
      </c>
      <c r="K2441" s="54" t="n">
        <v>-107.375</v>
      </c>
      <c r="L2441" s="54" t="n">
        <v>0</v>
      </c>
      <c r="M2441" s="54" t="n">
        <v>-6.21138954</v>
      </c>
      <c r="N2441" s="54" t="n">
        <v>0.00600000005</v>
      </c>
      <c r="O2441" s="54" t="n">
        <v>19.8509102</v>
      </c>
      <c r="P2441" s="52" t="inlineStr">
        <is>
          <t>Gouraud</t>
        </is>
      </c>
      <c r="Q2441" s="52" t="inlineStr">
        <is>
          <t>Plain</t>
        </is>
      </c>
      <c r="R2441" s="54" t="n">
        <v>0.95</v>
      </c>
      <c r="S2441" s="54" t="n">
        <v>0</v>
      </c>
      <c r="T2441" s="54" t="n">
        <v>0.2</v>
      </c>
      <c r="U2441" s="54" t="n">
        <v>0</v>
      </c>
      <c r="V2441" s="52" t="inlineStr">
        <is>
          <t>No</t>
        </is>
      </c>
      <c r="W2441" s="52" t="inlineStr">
        <is>
          <t>Yes</t>
        </is>
      </c>
      <c r="X2441" s="52" t="inlineStr">
        <is>
          <t>-</t>
        </is>
      </c>
      <c r="Y2441" s="52" t="inlineStr">
        <is>
          <t>Rut of a vehicle tyre in the packed dirt</t>
        </is>
      </c>
    </row>
    <row r="2442" outlineLevel="1">
      <c r="A2442" s="52" t="inlineStr">
        <is>
          <t>BASE-1065</t>
        </is>
      </c>
      <c r="B2442" s="52" t="inlineStr">
        <is>
          <t>Base</t>
        </is>
      </c>
      <c r="C2442" s="63" t="inlineStr">
        <is>
          <t>Cube</t>
        </is>
      </c>
      <c r="D2442" s="60" t="inlineStr">
        <is>
          <t>Tyre track</t>
        </is>
      </c>
      <c r="E2442" s="52" t="inlineStr">
        <is>
          <t>BASE-1059</t>
        </is>
      </c>
      <c r="F2442" s="52" t="n">
        <v>2</v>
      </c>
      <c r="G2442" s="54" t="n">
        <v>0.239999995</v>
      </c>
      <c r="H2442" s="54" t="n">
        <v>0.0120000001</v>
      </c>
      <c r="I2442" s="54" t="n">
        <v>2.44702792</v>
      </c>
      <c r="J2442" s="54" t="n">
        <v>0</v>
      </c>
      <c r="K2442" s="54" t="n">
        <v>-107.375</v>
      </c>
      <c r="L2442" s="54" t="n">
        <v>0</v>
      </c>
      <c r="M2442" s="54" t="n">
        <v>-6.56973934</v>
      </c>
      <c r="N2442" s="54" t="n">
        <v>0.00600000005</v>
      </c>
      <c r="O2442" s="54" t="n">
        <v>20.9961548</v>
      </c>
      <c r="P2442" s="52" t="inlineStr">
        <is>
          <t>Gouraud</t>
        </is>
      </c>
      <c r="Q2442" s="52" t="inlineStr">
        <is>
          <t>Plain</t>
        </is>
      </c>
      <c r="R2442" s="54" t="n">
        <v>0.95</v>
      </c>
      <c r="S2442" s="54" t="n">
        <v>0</v>
      </c>
      <c r="T2442" s="54" t="n">
        <v>0.2</v>
      </c>
      <c r="U2442" s="54" t="n">
        <v>0</v>
      </c>
      <c r="V2442" s="52" t="inlineStr">
        <is>
          <t>No</t>
        </is>
      </c>
      <c r="W2442" s="52" t="inlineStr">
        <is>
          <t>Yes</t>
        </is>
      </c>
      <c r="X2442" s="52" t="inlineStr">
        <is>
          <t>-</t>
        </is>
      </c>
      <c r="Y2442" s="52" t="inlineStr">
        <is>
          <t>Rut of a vehicle tyre in the packed dirt</t>
        </is>
      </c>
    </row>
    <row r="2443" outlineLevel="1">
      <c r="A2443" s="52" t="inlineStr">
        <is>
          <t>BASE-1066</t>
        </is>
      </c>
      <c r="B2443" s="52" t="inlineStr">
        <is>
          <t>Base</t>
        </is>
      </c>
      <c r="C2443" s="63" t="inlineStr">
        <is>
          <t>Cube</t>
        </is>
      </c>
      <c r="D2443" s="60" t="inlineStr">
        <is>
          <t>Tyre track</t>
        </is>
      </c>
      <c r="E2443" s="52" t="inlineStr">
        <is>
          <t>BASE-1059</t>
        </is>
      </c>
      <c r="F2443" s="52" t="n">
        <v>2</v>
      </c>
      <c r="G2443" s="54" t="n">
        <v>0.239999995</v>
      </c>
      <c r="H2443" s="54" t="n">
        <v>0.0120000001</v>
      </c>
      <c r="I2443" s="54" t="n">
        <v>2.44702792</v>
      </c>
      <c r="J2443" s="54" t="n">
        <v>0</v>
      </c>
      <c r="K2443" s="54" t="n">
        <v>-113.525002</v>
      </c>
      <c r="L2443" s="54" t="n">
        <v>0</v>
      </c>
      <c r="M2443" s="54" t="n">
        <v>-8.30230427</v>
      </c>
      <c r="N2443" s="54" t="n">
        <v>0.00600000005</v>
      </c>
      <c r="O2443" s="54" t="n">
        <v>19.071228</v>
      </c>
      <c r="P2443" s="52" t="inlineStr">
        <is>
          <t>Gouraud</t>
        </is>
      </c>
      <c r="Q2443" s="52" t="inlineStr">
        <is>
          <t>Plain</t>
        </is>
      </c>
      <c r="R2443" s="54" t="n">
        <v>0.95</v>
      </c>
      <c r="S2443" s="54" t="n">
        <v>0</v>
      </c>
      <c r="T2443" s="54" t="n">
        <v>0.2</v>
      </c>
      <c r="U2443" s="54" t="n">
        <v>0</v>
      </c>
      <c r="V2443" s="52" t="inlineStr">
        <is>
          <t>No</t>
        </is>
      </c>
      <c r="W2443" s="52" t="inlineStr">
        <is>
          <t>Yes</t>
        </is>
      </c>
      <c r="X2443" s="52" t="inlineStr">
        <is>
          <t>-</t>
        </is>
      </c>
      <c r="Y2443" s="52" t="inlineStr">
        <is>
          <t>Rut of a vehicle tyre in the packed dirt</t>
        </is>
      </c>
    </row>
    <row r="2444" outlineLevel="1">
      <c r="A2444" s="52" t="inlineStr">
        <is>
          <t>BASE-1067</t>
        </is>
      </c>
      <c r="B2444" s="52" t="inlineStr">
        <is>
          <t>Base</t>
        </is>
      </c>
      <c r="C2444" s="63" t="inlineStr">
        <is>
          <t>Cube</t>
        </is>
      </c>
      <c r="D2444" s="60" t="inlineStr">
        <is>
          <t>Tyre track</t>
        </is>
      </c>
      <c r="E2444" s="52" t="inlineStr">
        <is>
          <t>BASE-1059</t>
        </is>
      </c>
      <c r="F2444" s="52" t="n">
        <v>2</v>
      </c>
      <c r="G2444" s="54" t="n">
        <v>0.239999995</v>
      </c>
      <c r="H2444" s="54" t="n">
        <v>0.0120000001</v>
      </c>
      <c r="I2444" s="54" t="n">
        <v>2.44702792</v>
      </c>
      <c r="J2444" s="54" t="n">
        <v>0</v>
      </c>
      <c r="K2444" s="54" t="n">
        <v>-113.525002</v>
      </c>
      <c r="L2444" s="54" t="n">
        <v>0</v>
      </c>
      <c r="M2444" s="54" t="n">
        <v>-8.78128338</v>
      </c>
      <c r="N2444" s="54" t="n">
        <v>0.00600000005</v>
      </c>
      <c r="O2444" s="54" t="n">
        <v>20.1714916</v>
      </c>
      <c r="P2444" s="52" t="inlineStr">
        <is>
          <t>Gouraud</t>
        </is>
      </c>
      <c r="Q2444" s="52" t="inlineStr">
        <is>
          <t>Plain</t>
        </is>
      </c>
      <c r="R2444" s="54" t="n">
        <v>0.95</v>
      </c>
      <c r="S2444" s="54" t="n">
        <v>0</v>
      </c>
      <c r="T2444" s="54" t="n">
        <v>0.2</v>
      </c>
      <c r="U2444" s="54" t="n">
        <v>0</v>
      </c>
      <c r="V2444" s="52" t="inlineStr">
        <is>
          <t>No</t>
        </is>
      </c>
      <c r="W2444" s="52" t="inlineStr">
        <is>
          <t>Yes</t>
        </is>
      </c>
      <c r="X2444" s="52" t="inlineStr">
        <is>
          <t>-</t>
        </is>
      </c>
      <c r="Y2444" s="52" t="inlineStr">
        <is>
          <t>Rut of a vehicle tyre in the packed dirt</t>
        </is>
      </c>
    </row>
    <row r="2445" outlineLevel="1">
      <c r="A2445" s="52" t="inlineStr">
        <is>
          <t>BASE-1068</t>
        </is>
      </c>
      <c r="B2445" s="52" t="inlineStr">
        <is>
          <t>Base</t>
        </is>
      </c>
      <c r="C2445" s="63" t="inlineStr">
        <is>
          <t>Cube</t>
        </is>
      </c>
      <c r="D2445" s="60" t="inlineStr">
        <is>
          <t>Tyre track</t>
        </is>
      </c>
      <c r="E2445" s="52" t="inlineStr">
        <is>
          <t>BASE-1059</t>
        </is>
      </c>
      <c r="F2445" s="52" t="n">
        <v>2</v>
      </c>
      <c r="G2445" s="54" t="n">
        <v>0.239999995</v>
      </c>
      <c r="H2445" s="54" t="n">
        <v>0.0120000001</v>
      </c>
      <c r="I2445" s="54" t="n">
        <v>2.44702792</v>
      </c>
      <c r="J2445" s="54" t="n">
        <v>0</v>
      </c>
      <c r="K2445" s="54" t="n">
        <v>-119.675003</v>
      </c>
      <c r="L2445" s="54" t="n">
        <v>0</v>
      </c>
      <c r="M2445" s="54" t="n">
        <v>-10.2976589</v>
      </c>
      <c r="N2445" s="54" t="n">
        <v>0.00600000005</v>
      </c>
      <c r="O2445" s="54" t="n">
        <v>18.0720291</v>
      </c>
      <c r="P2445" s="52" t="inlineStr">
        <is>
          <t>Gouraud</t>
        </is>
      </c>
      <c r="Q2445" s="52" t="inlineStr">
        <is>
          <t>Plain</t>
        </is>
      </c>
      <c r="R2445" s="54" t="n">
        <v>0.95</v>
      </c>
      <c r="S2445" s="54" t="n">
        <v>0</v>
      </c>
      <c r="T2445" s="54" t="n">
        <v>0.2</v>
      </c>
      <c r="U2445" s="54" t="n">
        <v>0</v>
      </c>
      <c r="V2445" s="52" t="inlineStr">
        <is>
          <t>No</t>
        </is>
      </c>
      <c r="W2445" s="52" t="inlineStr">
        <is>
          <t>Yes</t>
        </is>
      </c>
      <c r="X2445" s="52" t="inlineStr">
        <is>
          <t>-</t>
        </is>
      </c>
      <c r="Y2445" s="52" t="inlineStr">
        <is>
          <t>Rut of a vehicle tyre in the packed dirt</t>
        </is>
      </c>
    </row>
    <row r="2446" outlineLevel="1">
      <c r="A2446" s="52" t="inlineStr">
        <is>
          <t>BASE-1069</t>
        </is>
      </c>
      <c r="B2446" s="52" t="inlineStr">
        <is>
          <t>Base</t>
        </is>
      </c>
      <c r="C2446" s="63" t="inlineStr">
        <is>
          <t>Cube</t>
        </is>
      </c>
      <c r="D2446" s="60" t="inlineStr">
        <is>
          <t>Tyre track</t>
        </is>
      </c>
      <c r="E2446" s="52" t="inlineStr">
        <is>
          <t>BASE-1059</t>
        </is>
      </c>
      <c r="F2446" s="52" t="n">
        <v>2</v>
      </c>
      <c r="G2446" s="54" t="n">
        <v>0.239999995</v>
      </c>
      <c r="H2446" s="54" t="n">
        <v>0.0120000001</v>
      </c>
      <c r="I2446" s="54" t="n">
        <v>2.44702792</v>
      </c>
      <c r="J2446" s="54" t="n">
        <v>0</v>
      </c>
      <c r="K2446" s="54" t="n">
        <v>-119.675003</v>
      </c>
      <c r="L2446" s="54" t="n">
        <v>0</v>
      </c>
      <c r="M2446" s="54" t="n">
        <v>-10.8917542</v>
      </c>
      <c r="N2446" s="54" t="n">
        <v>0.00600000005</v>
      </c>
      <c r="O2446" s="54" t="n">
        <v>19.1146469</v>
      </c>
      <c r="P2446" s="52" t="inlineStr">
        <is>
          <t>Gouraud</t>
        </is>
      </c>
      <c r="Q2446" s="52" t="inlineStr">
        <is>
          <t>Plain</t>
        </is>
      </c>
      <c r="R2446" s="54" t="n">
        <v>0.95</v>
      </c>
      <c r="S2446" s="54" t="n">
        <v>0</v>
      </c>
      <c r="T2446" s="54" t="n">
        <v>0.2</v>
      </c>
      <c r="U2446" s="54" t="n">
        <v>0</v>
      </c>
      <c r="V2446" s="52" t="inlineStr">
        <is>
          <t>No</t>
        </is>
      </c>
      <c r="W2446" s="52" t="inlineStr">
        <is>
          <t>Yes</t>
        </is>
      </c>
      <c r="X2446" s="52" t="inlineStr">
        <is>
          <t>-</t>
        </is>
      </c>
      <c r="Y2446" s="52" t="inlineStr">
        <is>
          <t>Rut of a vehicle tyre in the packed dirt</t>
        </is>
      </c>
    </row>
    <row r="2447" outlineLevel="1">
      <c r="A2447" s="52" t="inlineStr">
        <is>
          <t>BASE-1070</t>
        </is>
      </c>
      <c r="B2447" s="52" t="inlineStr">
        <is>
          <t>Base</t>
        </is>
      </c>
      <c r="C2447" s="63" t="inlineStr">
        <is>
          <t>Cube</t>
        </is>
      </c>
      <c r="D2447" s="60" t="inlineStr">
        <is>
          <t>Tyre track</t>
        </is>
      </c>
      <c r="E2447" s="52" t="inlineStr">
        <is>
          <t>BASE-1059</t>
        </is>
      </c>
      <c r="F2447" s="52" t="n">
        <v>2</v>
      </c>
      <c r="G2447" s="54" t="n">
        <v>0.239999995</v>
      </c>
      <c r="H2447" s="54" t="n">
        <v>0.0120000001</v>
      </c>
      <c r="I2447" s="54" t="n">
        <v>2.44702792</v>
      </c>
      <c r="J2447" s="54" t="n">
        <v>0</v>
      </c>
      <c r="K2447" s="54" t="n">
        <v>-125.824989</v>
      </c>
      <c r="L2447" s="54" t="n">
        <v>0</v>
      </c>
      <c r="M2447" s="54" t="n">
        <v>-12.1744766</v>
      </c>
      <c r="N2447" s="54" t="n">
        <v>0.00600000005</v>
      </c>
      <c r="O2447" s="54" t="n">
        <v>16.8648186</v>
      </c>
      <c r="P2447" s="52" t="inlineStr">
        <is>
          <t>Gouraud</t>
        </is>
      </c>
      <c r="Q2447" s="52" t="inlineStr">
        <is>
          <t>Plain</t>
        </is>
      </c>
      <c r="R2447" s="54" t="n">
        <v>0.95</v>
      </c>
      <c r="S2447" s="54" t="n">
        <v>0</v>
      </c>
      <c r="T2447" s="54" t="n">
        <v>0.2</v>
      </c>
      <c r="U2447" s="54" t="n">
        <v>0</v>
      </c>
      <c r="V2447" s="52" t="inlineStr">
        <is>
          <t>No</t>
        </is>
      </c>
      <c r="W2447" s="52" t="inlineStr">
        <is>
          <t>Yes</t>
        </is>
      </c>
      <c r="X2447" s="52" t="inlineStr">
        <is>
          <t>-</t>
        </is>
      </c>
      <c r="Y2447" s="52" t="inlineStr">
        <is>
          <t>Rut of a vehicle tyre in the packed dirt</t>
        </is>
      </c>
    </row>
    <row r="2448" outlineLevel="1">
      <c r="A2448" s="52" t="inlineStr">
        <is>
          <t>BASE-1071</t>
        </is>
      </c>
      <c r="B2448" s="52" t="inlineStr">
        <is>
          <t>Base</t>
        </is>
      </c>
      <c r="C2448" s="63" t="inlineStr">
        <is>
          <t>Cube</t>
        </is>
      </c>
      <c r="D2448" s="60" t="inlineStr">
        <is>
          <t>Tyre track</t>
        </is>
      </c>
      <c r="E2448" s="52" t="inlineStr">
        <is>
          <t>BASE-1059</t>
        </is>
      </c>
      <c r="F2448" s="52" t="n">
        <v>2</v>
      </c>
      <c r="G2448" s="54" t="n">
        <v>0.239999995</v>
      </c>
      <c r="H2448" s="54" t="n">
        <v>0.0120000001</v>
      </c>
      <c r="I2448" s="54" t="n">
        <v>2.44702792</v>
      </c>
      <c r="J2448" s="54" t="n">
        <v>0</v>
      </c>
      <c r="K2448" s="54" t="n">
        <v>-125.824989</v>
      </c>
      <c r="L2448" s="54" t="n">
        <v>0</v>
      </c>
      <c r="M2448" s="54" t="n">
        <v>-12.8768511</v>
      </c>
      <c r="N2448" s="54" t="n">
        <v>0.00600000005</v>
      </c>
      <c r="O2448" s="54" t="n">
        <v>17.8377895</v>
      </c>
      <c r="P2448" s="52" t="inlineStr">
        <is>
          <t>Gouraud</t>
        </is>
      </c>
      <c r="Q2448" s="52" t="inlineStr">
        <is>
          <t>Plain</t>
        </is>
      </c>
      <c r="R2448" s="54" t="n">
        <v>0.95</v>
      </c>
      <c r="S2448" s="54" t="n">
        <v>0</v>
      </c>
      <c r="T2448" s="54" t="n">
        <v>0.2</v>
      </c>
      <c r="U2448" s="54" t="n">
        <v>0</v>
      </c>
      <c r="V2448" s="52" t="inlineStr">
        <is>
          <t>No</t>
        </is>
      </c>
      <c r="W2448" s="52" t="inlineStr">
        <is>
          <t>Yes</t>
        </is>
      </c>
      <c r="X2448" s="52" t="inlineStr">
        <is>
          <t>-</t>
        </is>
      </c>
      <c r="Y2448" s="52" t="inlineStr">
        <is>
          <t>Rut of a vehicle tyre in the packed dirt</t>
        </is>
      </c>
    </row>
    <row r="2449" outlineLevel="1">
      <c r="A2449" s="52" t="inlineStr">
        <is>
          <t>BASE-1072</t>
        </is>
      </c>
      <c r="B2449" s="52" t="inlineStr">
        <is>
          <t>Base</t>
        </is>
      </c>
      <c r="C2449" s="63" t="inlineStr">
        <is>
          <t>Cube</t>
        </is>
      </c>
      <c r="D2449" s="60" t="inlineStr">
        <is>
          <t>Tyre track</t>
        </is>
      </c>
      <c r="E2449" s="52" t="inlineStr">
        <is>
          <t>BASE-1059</t>
        </is>
      </c>
      <c r="F2449" s="52" t="n">
        <v>2</v>
      </c>
      <c r="G2449" s="54" t="n">
        <v>0.239999995</v>
      </c>
      <c r="H2449" s="54" t="n">
        <v>0.0120000001</v>
      </c>
      <c r="I2449" s="54" t="n">
        <v>2.44702792</v>
      </c>
      <c r="J2449" s="54" t="n">
        <v>0</v>
      </c>
      <c r="K2449" s="54" t="n">
        <v>-131.974991</v>
      </c>
      <c r="L2449" s="54" t="n">
        <v>0</v>
      </c>
      <c r="M2449" s="54" t="n">
        <v>-13.9111719</v>
      </c>
      <c r="N2449" s="54" t="n">
        <v>0.00600000005</v>
      </c>
      <c r="O2449" s="54" t="n">
        <v>15.4634819</v>
      </c>
      <c r="P2449" s="52" t="inlineStr">
        <is>
          <t>Gouraud</t>
        </is>
      </c>
      <c r="Q2449" s="52" t="inlineStr">
        <is>
          <t>Plain</t>
        </is>
      </c>
      <c r="R2449" s="54" t="n">
        <v>0.95</v>
      </c>
      <c r="S2449" s="54" t="n">
        <v>0</v>
      </c>
      <c r="T2449" s="54" t="n">
        <v>0.2</v>
      </c>
      <c r="U2449" s="54" t="n">
        <v>0</v>
      </c>
      <c r="V2449" s="52" t="inlineStr">
        <is>
          <t>No</t>
        </is>
      </c>
      <c r="W2449" s="52" t="inlineStr">
        <is>
          <t>Yes</t>
        </is>
      </c>
      <c r="X2449" s="52" t="inlineStr">
        <is>
          <t>-</t>
        </is>
      </c>
      <c r="Y2449" s="52" t="inlineStr">
        <is>
          <t>Rut of a vehicle tyre in the packed dirt</t>
        </is>
      </c>
    </row>
    <row r="2450" outlineLevel="1">
      <c r="A2450" s="52" t="inlineStr">
        <is>
          <t>BASE-1073</t>
        </is>
      </c>
      <c r="B2450" s="52" t="inlineStr">
        <is>
          <t>Base</t>
        </is>
      </c>
      <c r="C2450" s="63" t="inlineStr">
        <is>
          <t>Cube</t>
        </is>
      </c>
      <c r="D2450" s="60" t="inlineStr">
        <is>
          <t>Tyre track</t>
        </is>
      </c>
      <c r="E2450" s="52" t="inlineStr">
        <is>
          <t>BASE-1059</t>
        </is>
      </c>
      <c r="F2450" s="52" t="n">
        <v>2</v>
      </c>
      <c r="G2450" s="54" t="n">
        <v>0.239999995</v>
      </c>
      <c r="H2450" s="54" t="n">
        <v>0.0120000001</v>
      </c>
      <c r="I2450" s="54" t="n">
        <v>2.44702792</v>
      </c>
      <c r="J2450" s="54" t="n">
        <v>0</v>
      </c>
      <c r="K2450" s="54" t="n">
        <v>-131.974991</v>
      </c>
      <c r="L2450" s="54" t="n">
        <v>0</v>
      </c>
      <c r="M2450" s="54" t="n">
        <v>-14.7137403</v>
      </c>
      <c r="N2450" s="54" t="n">
        <v>0.00600000005</v>
      </c>
      <c r="O2450" s="54" t="n">
        <v>16.3556061</v>
      </c>
      <c r="P2450" s="52" t="inlineStr">
        <is>
          <t>Gouraud</t>
        </is>
      </c>
      <c r="Q2450" s="52" t="inlineStr">
        <is>
          <t>Plain</t>
        </is>
      </c>
      <c r="R2450" s="54" t="n">
        <v>0.95</v>
      </c>
      <c r="S2450" s="54" t="n">
        <v>0</v>
      </c>
      <c r="T2450" s="54" t="n">
        <v>0.2</v>
      </c>
      <c r="U2450" s="54" t="n">
        <v>0</v>
      </c>
      <c r="V2450" s="52" t="inlineStr">
        <is>
          <t>No</t>
        </is>
      </c>
      <c r="W2450" s="52" t="inlineStr">
        <is>
          <t>Yes</t>
        </is>
      </c>
      <c r="X2450" s="52" t="inlineStr">
        <is>
          <t>-</t>
        </is>
      </c>
      <c r="Y2450" s="52" t="inlineStr">
        <is>
          <t>Rut of a vehicle tyre in the packed dirt</t>
        </is>
      </c>
    </row>
    <row r="2451" outlineLevel="1">
      <c r="A2451" s="52" t="inlineStr">
        <is>
          <t>BASE-1074</t>
        </is>
      </c>
      <c r="B2451" s="52" t="inlineStr">
        <is>
          <t>Base</t>
        </is>
      </c>
      <c r="C2451" s="63" t="inlineStr">
        <is>
          <t>Cube</t>
        </is>
      </c>
      <c r="D2451" s="60" t="inlineStr">
        <is>
          <t>Tyre track</t>
        </is>
      </c>
      <c r="E2451" s="52" t="inlineStr">
        <is>
          <t>BASE-1059</t>
        </is>
      </c>
      <c r="F2451" s="52" t="n">
        <v>2</v>
      </c>
      <c r="G2451" s="54" t="n">
        <v>0.239999995</v>
      </c>
      <c r="H2451" s="54" t="n">
        <v>0.0120000001</v>
      </c>
      <c r="I2451" s="54" t="n">
        <v>2.44702792</v>
      </c>
      <c r="J2451" s="54" t="n">
        <v>0</v>
      </c>
      <c r="K2451" s="54" t="n">
        <v>-138.125</v>
      </c>
      <c r="L2451" s="54" t="n">
        <v>0</v>
      </c>
      <c r="M2451" s="54" t="n">
        <v>-15.4877405</v>
      </c>
      <c r="N2451" s="54" t="n">
        <v>0.00600000005</v>
      </c>
      <c r="O2451" s="54" t="n">
        <v>13.88416</v>
      </c>
      <c r="P2451" s="52" t="inlineStr">
        <is>
          <t>Gouraud</t>
        </is>
      </c>
      <c r="Q2451" s="52" t="inlineStr">
        <is>
          <t>Plain</t>
        </is>
      </c>
      <c r="R2451" s="54" t="n">
        <v>0.95</v>
      </c>
      <c r="S2451" s="54" t="n">
        <v>0</v>
      </c>
      <c r="T2451" s="54" t="n">
        <v>0.2</v>
      </c>
      <c r="U2451" s="54" t="n">
        <v>0</v>
      </c>
      <c r="V2451" s="52" t="inlineStr">
        <is>
          <t>No</t>
        </is>
      </c>
      <c r="W2451" s="52" t="inlineStr">
        <is>
          <t>Yes</t>
        </is>
      </c>
      <c r="X2451" s="52" t="inlineStr">
        <is>
          <t>-</t>
        </is>
      </c>
      <c r="Y2451" s="52" t="inlineStr">
        <is>
          <t>Rut of a vehicle tyre in the packed dirt</t>
        </is>
      </c>
    </row>
    <row r="2452" outlineLevel="1">
      <c r="A2452" s="52" t="inlineStr">
        <is>
          <t>BASE-1075</t>
        </is>
      </c>
      <c r="B2452" s="52" t="inlineStr">
        <is>
          <t>Base</t>
        </is>
      </c>
      <c r="C2452" s="63" t="inlineStr">
        <is>
          <t>Cube</t>
        </is>
      </c>
      <c r="D2452" s="60" t="inlineStr">
        <is>
          <t>Tyre track</t>
        </is>
      </c>
      <c r="E2452" s="52" t="inlineStr">
        <is>
          <t>BASE-1059</t>
        </is>
      </c>
      <c r="F2452" s="52" t="n">
        <v>2</v>
      </c>
      <c r="G2452" s="54" t="n">
        <v>0.239999995</v>
      </c>
      <c r="H2452" s="54" t="n">
        <v>0.0120000001</v>
      </c>
      <c r="I2452" s="54" t="n">
        <v>2.44702792</v>
      </c>
      <c r="J2452" s="54" t="n">
        <v>0</v>
      </c>
      <c r="K2452" s="54" t="n">
        <v>-138.125</v>
      </c>
      <c r="L2452" s="54" t="n">
        <v>0</v>
      </c>
      <c r="M2452" s="54" t="n">
        <v>-16.3812637</v>
      </c>
      <c r="N2452" s="54" t="n">
        <v>0.00600000005</v>
      </c>
      <c r="O2452" s="54" t="n">
        <v>14.6851692</v>
      </c>
      <c r="P2452" s="52" t="inlineStr">
        <is>
          <t>Gouraud</t>
        </is>
      </c>
      <c r="Q2452" s="52" t="inlineStr">
        <is>
          <t>Plain</t>
        </is>
      </c>
      <c r="R2452" s="54" t="n">
        <v>0.95</v>
      </c>
      <c r="S2452" s="54" t="n">
        <v>0</v>
      </c>
      <c r="T2452" s="54" t="n">
        <v>0.2</v>
      </c>
      <c r="U2452" s="54" t="n">
        <v>0</v>
      </c>
      <c r="V2452" s="52" t="inlineStr">
        <is>
          <t>No</t>
        </is>
      </c>
      <c r="W2452" s="52" t="inlineStr">
        <is>
          <t>Yes</t>
        </is>
      </c>
      <c r="X2452" s="52" t="inlineStr">
        <is>
          <t>-</t>
        </is>
      </c>
      <c r="Y2452" s="52" t="inlineStr">
        <is>
          <t>Rut of a vehicle tyre in the packed dirt</t>
        </is>
      </c>
    </row>
    <row r="2453" outlineLevel="1">
      <c r="A2453" s="52" t="inlineStr">
        <is>
          <t>BASE-1076</t>
        </is>
      </c>
      <c r="B2453" s="52" t="inlineStr">
        <is>
          <t>Base</t>
        </is>
      </c>
      <c r="C2453" s="63" t="inlineStr">
        <is>
          <t>Cube</t>
        </is>
      </c>
      <c r="D2453" s="60" t="inlineStr">
        <is>
          <t>Tyre track</t>
        </is>
      </c>
      <c r="E2453" s="52" t="inlineStr">
        <is>
          <t>BASE-1059</t>
        </is>
      </c>
      <c r="F2453" s="52" t="n">
        <v>2</v>
      </c>
      <c r="G2453" s="54" t="n">
        <v>0.239999995</v>
      </c>
      <c r="H2453" s="54" t="n">
        <v>0.0120000001</v>
      </c>
      <c r="I2453" s="54" t="n">
        <v>2.44702792</v>
      </c>
      <c r="J2453" s="54" t="n">
        <v>0</v>
      </c>
      <c r="K2453" s="54" t="n">
        <v>-144.274994</v>
      </c>
      <c r="L2453" s="54" t="n">
        <v>0</v>
      </c>
      <c r="M2453" s="54" t="n">
        <v>-16.8860397</v>
      </c>
      <c r="N2453" s="54" t="n">
        <v>0.00600000005</v>
      </c>
      <c r="O2453" s="54" t="n">
        <v>12.1450262</v>
      </c>
      <c r="P2453" s="52" t="inlineStr">
        <is>
          <t>Gouraud</t>
        </is>
      </c>
      <c r="Q2453" s="52" t="inlineStr">
        <is>
          <t>Plain</t>
        </is>
      </c>
      <c r="R2453" s="54" t="n">
        <v>0.95</v>
      </c>
      <c r="S2453" s="54" t="n">
        <v>0</v>
      </c>
      <c r="T2453" s="54" t="n">
        <v>0.2</v>
      </c>
      <c r="U2453" s="54" t="n">
        <v>0</v>
      </c>
      <c r="V2453" s="52" t="inlineStr">
        <is>
          <t>No</t>
        </is>
      </c>
      <c r="W2453" s="52" t="inlineStr">
        <is>
          <t>Yes</t>
        </is>
      </c>
      <c r="X2453" s="52" t="inlineStr">
        <is>
          <t>-</t>
        </is>
      </c>
      <c r="Y2453" s="52" t="inlineStr">
        <is>
          <t>Rut of a vehicle tyre in the packed dirt</t>
        </is>
      </c>
    </row>
    <row r="2454" outlineLevel="1">
      <c r="A2454" s="52" t="inlineStr">
        <is>
          <t>BASE-1077</t>
        </is>
      </c>
      <c r="B2454" s="52" t="inlineStr">
        <is>
          <t>Base</t>
        </is>
      </c>
      <c r="C2454" s="63" t="inlineStr">
        <is>
          <t>Cube</t>
        </is>
      </c>
      <c r="D2454" s="60" t="inlineStr">
        <is>
          <t>Tyre track</t>
        </is>
      </c>
      <c r="E2454" s="52" t="inlineStr">
        <is>
          <t>BASE-1059</t>
        </is>
      </c>
      <c r="F2454" s="52" t="n">
        <v>2</v>
      </c>
      <c r="G2454" s="54" t="n">
        <v>0.239999995</v>
      </c>
      <c r="H2454" s="54" t="n">
        <v>0.0120000001</v>
      </c>
      <c r="I2454" s="54" t="n">
        <v>2.44702792</v>
      </c>
      <c r="J2454" s="54" t="n">
        <v>0</v>
      </c>
      <c r="K2454" s="54" t="n">
        <v>-144.274994</v>
      </c>
      <c r="L2454" s="54" t="n">
        <v>0</v>
      </c>
      <c r="M2454" s="54" t="n">
        <v>-17.8602352</v>
      </c>
      <c r="N2454" s="54" t="n">
        <v>0.00600000005</v>
      </c>
      <c r="O2454" s="54" t="n">
        <v>12.8457012</v>
      </c>
      <c r="P2454" s="52" t="inlineStr">
        <is>
          <t>Gouraud</t>
        </is>
      </c>
      <c r="Q2454" s="52" t="inlineStr">
        <is>
          <t>Plain</t>
        </is>
      </c>
      <c r="R2454" s="54" t="n">
        <v>0.95</v>
      </c>
      <c r="S2454" s="54" t="n">
        <v>0</v>
      </c>
      <c r="T2454" s="54" t="n">
        <v>0.2</v>
      </c>
      <c r="U2454" s="54" t="n">
        <v>0</v>
      </c>
      <c r="V2454" s="52" t="inlineStr">
        <is>
          <t>No</t>
        </is>
      </c>
      <c r="W2454" s="52" t="inlineStr">
        <is>
          <t>Yes</t>
        </is>
      </c>
      <c r="X2454" s="52" t="inlineStr">
        <is>
          <t>-</t>
        </is>
      </c>
      <c r="Y2454" s="52" t="inlineStr">
        <is>
          <t>Rut of a vehicle tyre in the packed dirt</t>
        </is>
      </c>
    </row>
    <row r="2455" outlineLevel="1">
      <c r="A2455" s="52" t="inlineStr">
        <is>
          <t>BASE-1078</t>
        </is>
      </c>
      <c r="B2455" s="52" t="inlineStr">
        <is>
          <t>Base</t>
        </is>
      </c>
      <c r="C2455" s="63" t="inlineStr">
        <is>
          <t>Cube</t>
        </is>
      </c>
      <c r="D2455" s="60" t="inlineStr">
        <is>
          <t>Tyre track</t>
        </is>
      </c>
      <c r="E2455" s="52" t="inlineStr">
        <is>
          <t>BASE-1059</t>
        </is>
      </c>
      <c r="F2455" s="52" t="n">
        <v>2</v>
      </c>
      <c r="G2455" s="54" t="n">
        <v>0.239999995</v>
      </c>
      <c r="H2455" s="54" t="n">
        <v>0.0120000001</v>
      </c>
      <c r="I2455" s="54" t="n">
        <v>2.44702792</v>
      </c>
      <c r="J2455" s="54" t="n">
        <v>0</v>
      </c>
      <c r="K2455" s="54" t="n">
        <v>-150.425018</v>
      </c>
      <c r="L2455" s="54" t="n">
        <v>0</v>
      </c>
      <c r="M2455" s="54" t="n">
        <v>-18.0899773</v>
      </c>
      <c r="N2455" s="54" t="n">
        <v>0.00600000005</v>
      </c>
      <c r="O2455" s="54" t="n">
        <v>10.2660942</v>
      </c>
      <c r="P2455" s="52" t="inlineStr">
        <is>
          <t>Gouraud</t>
        </is>
      </c>
      <c r="Q2455" s="52" t="inlineStr">
        <is>
          <t>Plain</t>
        </is>
      </c>
      <c r="R2455" s="54" t="n">
        <v>0.95</v>
      </c>
      <c r="S2455" s="54" t="n">
        <v>0</v>
      </c>
      <c r="T2455" s="54" t="n">
        <v>0.2</v>
      </c>
      <c r="U2455" s="54" t="n">
        <v>0</v>
      </c>
      <c r="V2455" s="52" t="inlineStr">
        <is>
          <t>No</t>
        </is>
      </c>
      <c r="W2455" s="52" t="inlineStr">
        <is>
          <t>Yes</t>
        </is>
      </c>
      <c r="X2455" s="52" t="inlineStr">
        <is>
          <t>-</t>
        </is>
      </c>
      <c r="Y2455" s="52" t="inlineStr">
        <is>
          <t>Rut of a vehicle tyre in the packed dirt</t>
        </is>
      </c>
    </row>
    <row r="2456" outlineLevel="1">
      <c r="A2456" s="52" t="inlineStr">
        <is>
          <t>BASE-1079</t>
        </is>
      </c>
      <c r="B2456" s="52" t="inlineStr">
        <is>
          <t>Base</t>
        </is>
      </c>
      <c r="C2456" s="63" t="inlineStr">
        <is>
          <t>Cube</t>
        </is>
      </c>
      <c r="D2456" s="60" t="inlineStr">
        <is>
          <t>Tyre track</t>
        </is>
      </c>
      <c r="E2456" s="52" t="inlineStr">
        <is>
          <t>BASE-1059</t>
        </is>
      </c>
      <c r="F2456" s="52" t="n">
        <v>2</v>
      </c>
      <c r="G2456" s="54" t="n">
        <v>0.239999995</v>
      </c>
      <c r="H2456" s="54" t="n">
        <v>0.0120000001</v>
      </c>
      <c r="I2456" s="54" t="n">
        <v>2.44702792</v>
      </c>
      <c r="J2456" s="54" t="n">
        <v>0</v>
      </c>
      <c r="K2456" s="54" t="n">
        <v>-150.425018</v>
      </c>
      <c r="L2456" s="54" t="n">
        <v>0</v>
      </c>
      <c r="M2456" s="54" t="n">
        <v>-19.1336308</v>
      </c>
      <c r="N2456" s="54" t="n">
        <v>0.00600000005</v>
      </c>
      <c r="O2456" s="54" t="n">
        <v>10.8583689</v>
      </c>
      <c r="P2456" s="52" t="inlineStr">
        <is>
          <t>Gouraud</t>
        </is>
      </c>
      <c r="Q2456" s="52" t="inlineStr">
        <is>
          <t>Plain</t>
        </is>
      </c>
      <c r="R2456" s="54" t="n">
        <v>0.95</v>
      </c>
      <c r="S2456" s="54" t="n">
        <v>0</v>
      </c>
      <c r="T2456" s="54" t="n">
        <v>0.2</v>
      </c>
      <c r="U2456" s="54" t="n">
        <v>0</v>
      </c>
      <c r="V2456" s="52" t="inlineStr">
        <is>
          <t>No</t>
        </is>
      </c>
      <c r="W2456" s="52" t="inlineStr">
        <is>
          <t>Yes</t>
        </is>
      </c>
      <c r="X2456" s="52" t="inlineStr">
        <is>
          <t>-</t>
        </is>
      </c>
      <c r="Y2456" s="52" t="inlineStr">
        <is>
          <t>Rut of a vehicle tyre in the packed dirt</t>
        </is>
      </c>
    </row>
    <row r="2457" outlineLevel="1">
      <c r="A2457" s="52" t="inlineStr">
        <is>
          <t>BASE-1080</t>
        </is>
      </c>
      <c r="B2457" s="52" t="inlineStr">
        <is>
          <t>Base</t>
        </is>
      </c>
      <c r="C2457" s="63" t="inlineStr">
        <is>
          <t>Cube</t>
        </is>
      </c>
      <c r="D2457" s="60" t="inlineStr">
        <is>
          <t>Tyre track</t>
        </is>
      </c>
      <c r="E2457" s="52" t="inlineStr">
        <is>
          <t>BASE-1059</t>
        </is>
      </c>
      <c r="F2457" s="52" t="n">
        <v>2</v>
      </c>
      <c r="G2457" s="54" t="n">
        <v>0.239999995</v>
      </c>
      <c r="H2457" s="54" t="n">
        <v>0.0120000001</v>
      </c>
      <c r="I2457" s="54" t="n">
        <v>2.44702792</v>
      </c>
      <c r="J2457" s="54" t="n">
        <v>0</v>
      </c>
      <c r="K2457" s="54" t="n">
        <v>-156.574997</v>
      </c>
      <c r="L2457" s="54" t="n">
        <v>0</v>
      </c>
      <c r="M2457" s="54" t="n">
        <v>-19.0856876</v>
      </c>
      <c r="N2457" s="54" t="n">
        <v>0.00600000005</v>
      </c>
      <c r="O2457" s="54" t="n">
        <v>8.269005780000001</v>
      </c>
      <c r="P2457" s="52" t="inlineStr">
        <is>
          <t>Gouraud</t>
        </is>
      </c>
      <c r="Q2457" s="52" t="inlineStr">
        <is>
          <t>Plain</t>
        </is>
      </c>
      <c r="R2457" s="54" t="n">
        <v>0.95</v>
      </c>
      <c r="S2457" s="54" t="n">
        <v>0</v>
      </c>
      <c r="T2457" s="54" t="n">
        <v>0.2</v>
      </c>
      <c r="U2457" s="54" t="n">
        <v>0</v>
      </c>
      <c r="V2457" s="52" t="inlineStr">
        <is>
          <t>No</t>
        </is>
      </c>
      <c r="W2457" s="52" t="inlineStr">
        <is>
          <t>Yes</t>
        </is>
      </c>
      <c r="X2457" s="52" t="inlineStr">
        <is>
          <t>-</t>
        </is>
      </c>
      <c r="Y2457" s="52" t="inlineStr">
        <is>
          <t>Rut of a vehicle tyre in the packed dirt</t>
        </is>
      </c>
    </row>
    <row r="2458" outlineLevel="1">
      <c r="A2458" s="52" t="inlineStr">
        <is>
          <t>BASE-1081</t>
        </is>
      </c>
      <c r="B2458" s="52" t="inlineStr">
        <is>
          <t>Base</t>
        </is>
      </c>
      <c r="C2458" s="63" t="inlineStr">
        <is>
          <t>Cube</t>
        </is>
      </c>
      <c r="D2458" s="60" t="inlineStr">
        <is>
          <t>Tyre track</t>
        </is>
      </c>
      <c r="E2458" s="52" t="inlineStr">
        <is>
          <t>BASE-1059</t>
        </is>
      </c>
      <c r="F2458" s="52" t="n">
        <v>2</v>
      </c>
      <c r="G2458" s="54" t="n">
        <v>0.239999995</v>
      </c>
      <c r="H2458" s="54" t="n">
        <v>0.0120000001</v>
      </c>
      <c r="I2458" s="54" t="n">
        <v>2.44702792</v>
      </c>
      <c r="J2458" s="54" t="n">
        <v>0</v>
      </c>
      <c r="K2458" s="54" t="n">
        <v>-156.574997</v>
      </c>
      <c r="L2458" s="54" t="n">
        <v>0</v>
      </c>
      <c r="M2458" s="54" t="n">
        <v>-20.1867867</v>
      </c>
      <c r="N2458" s="54" t="n">
        <v>0.00600000005</v>
      </c>
      <c r="O2458" s="54" t="n">
        <v>8.746063230000001</v>
      </c>
      <c r="P2458" s="52" t="inlineStr">
        <is>
          <t>Gouraud</t>
        </is>
      </c>
      <c r="Q2458" s="52" t="inlineStr">
        <is>
          <t>Plain</t>
        </is>
      </c>
      <c r="R2458" s="54" t="n">
        <v>0.95</v>
      </c>
      <c r="S2458" s="54" t="n">
        <v>0</v>
      </c>
      <c r="T2458" s="54" t="n">
        <v>0.2</v>
      </c>
      <c r="U2458" s="54" t="n">
        <v>0</v>
      </c>
      <c r="V2458" s="52" t="inlineStr">
        <is>
          <t>No</t>
        </is>
      </c>
      <c r="W2458" s="52" t="inlineStr">
        <is>
          <t>Yes</t>
        </is>
      </c>
      <c r="X2458" s="52" t="inlineStr">
        <is>
          <t>-</t>
        </is>
      </c>
      <c r="Y2458" s="52" t="inlineStr">
        <is>
          <t>Rut of a vehicle tyre in the packed dirt</t>
        </is>
      </c>
    </row>
    <row r="2459" outlineLevel="1">
      <c r="A2459" s="52" t="inlineStr">
        <is>
          <t>BASE-1082</t>
        </is>
      </c>
      <c r="B2459" s="52" t="inlineStr">
        <is>
          <t>Base</t>
        </is>
      </c>
      <c r="C2459" s="63" t="inlineStr">
        <is>
          <t>Cube</t>
        </is>
      </c>
      <c r="D2459" s="60" t="inlineStr">
        <is>
          <t>Tyre track</t>
        </is>
      </c>
      <c r="E2459" s="52" t="inlineStr">
        <is>
          <t>BASE-1059</t>
        </is>
      </c>
      <c r="F2459" s="52" t="n">
        <v>2</v>
      </c>
      <c r="G2459" s="54" t="n">
        <v>0.239999995</v>
      </c>
      <c r="H2459" s="54" t="n">
        <v>0.0120000001</v>
      </c>
      <c r="I2459" s="54" t="n">
        <v>2.44702792</v>
      </c>
      <c r="J2459" s="54" t="n">
        <v>0</v>
      </c>
      <c r="K2459" s="54" t="n">
        <v>-162.725006</v>
      </c>
      <c r="L2459" s="54" t="n">
        <v>0</v>
      </c>
      <c r="M2459" s="54" t="n">
        <v>-19.861721</v>
      </c>
      <c r="N2459" s="54" t="n">
        <v>0.00600000005</v>
      </c>
      <c r="O2459" s="54" t="n">
        <v>6.17672873</v>
      </c>
      <c r="P2459" s="52" t="inlineStr">
        <is>
          <t>Gouraud</t>
        </is>
      </c>
      <c r="Q2459" s="52" t="inlineStr">
        <is>
          <t>Plain</t>
        </is>
      </c>
      <c r="R2459" s="54" t="n">
        <v>0.95</v>
      </c>
      <c r="S2459" s="54" t="n">
        <v>0</v>
      </c>
      <c r="T2459" s="54" t="n">
        <v>0.2</v>
      </c>
      <c r="U2459" s="54" t="n">
        <v>0</v>
      </c>
      <c r="V2459" s="52" t="inlineStr">
        <is>
          <t>No</t>
        </is>
      </c>
      <c r="W2459" s="52" t="inlineStr">
        <is>
          <t>Yes</t>
        </is>
      </c>
      <c r="X2459" s="52" t="inlineStr">
        <is>
          <t>-</t>
        </is>
      </c>
      <c r="Y2459" s="52" t="inlineStr">
        <is>
          <t>Rut of a vehicle tyre in the packed dirt</t>
        </is>
      </c>
    </row>
    <row r="2460" outlineLevel="1">
      <c r="A2460" s="52" t="inlineStr">
        <is>
          <t>BASE-1083</t>
        </is>
      </c>
      <c r="B2460" s="52" t="inlineStr">
        <is>
          <t>Base</t>
        </is>
      </c>
      <c r="C2460" s="63" t="inlineStr">
        <is>
          <t>Cube</t>
        </is>
      </c>
      <c r="D2460" s="60" t="inlineStr">
        <is>
          <t>Tyre track</t>
        </is>
      </c>
      <c r="E2460" s="52" t="inlineStr">
        <is>
          <t>BASE-1059</t>
        </is>
      </c>
      <c r="F2460" s="52" t="n">
        <v>2</v>
      </c>
      <c r="G2460" s="54" t="n">
        <v>0.239999995</v>
      </c>
      <c r="H2460" s="54" t="n">
        <v>0.0120000001</v>
      </c>
      <c r="I2460" s="54" t="n">
        <v>2.44702792</v>
      </c>
      <c r="J2460" s="54" t="n">
        <v>0</v>
      </c>
      <c r="K2460" s="54" t="n">
        <v>-162.725006</v>
      </c>
      <c r="L2460" s="54" t="n">
        <v>0</v>
      </c>
      <c r="M2460" s="54" t="n">
        <v>-21.0075912</v>
      </c>
      <c r="N2460" s="54" t="n">
        <v>0.00600000005</v>
      </c>
      <c r="O2460" s="54" t="n">
        <v>6.53307867</v>
      </c>
      <c r="P2460" s="52" t="inlineStr">
        <is>
          <t>Gouraud</t>
        </is>
      </c>
      <c r="Q2460" s="52" t="inlineStr">
        <is>
          <t>Plain</t>
        </is>
      </c>
      <c r="R2460" s="54" t="n">
        <v>0.95</v>
      </c>
      <c r="S2460" s="54" t="n">
        <v>0</v>
      </c>
      <c r="T2460" s="54" t="n">
        <v>0.2</v>
      </c>
      <c r="U2460" s="54" t="n">
        <v>0</v>
      </c>
      <c r="V2460" s="52" t="inlineStr">
        <is>
          <t>No</t>
        </is>
      </c>
      <c r="W2460" s="52" t="inlineStr">
        <is>
          <t>Yes</t>
        </is>
      </c>
      <c r="X2460" s="52" t="inlineStr">
        <is>
          <t>-</t>
        </is>
      </c>
      <c r="Y2460" s="52" t="inlineStr">
        <is>
          <t>Rut of a vehicle tyre in the packed dirt</t>
        </is>
      </c>
    </row>
    <row r="2461" outlineLevel="1">
      <c r="A2461" s="52" t="inlineStr">
        <is>
          <t>BASE-1084</t>
        </is>
      </c>
      <c r="B2461" s="52" t="inlineStr">
        <is>
          <t>Base</t>
        </is>
      </c>
      <c r="C2461" s="63" t="inlineStr">
        <is>
          <t>Cube</t>
        </is>
      </c>
      <c r="D2461" s="60" t="inlineStr">
        <is>
          <t>Tyre track</t>
        </is>
      </c>
      <c r="E2461" s="52" t="inlineStr">
        <is>
          <t>BASE-1059</t>
        </is>
      </c>
      <c r="F2461" s="52" t="n">
        <v>2</v>
      </c>
      <c r="G2461" s="54" t="n">
        <v>0.239999995</v>
      </c>
      <c r="H2461" s="54" t="n">
        <v>0.0120000001</v>
      </c>
      <c r="I2461" s="54" t="n">
        <v>2.44702792</v>
      </c>
      <c r="J2461" s="54" t="n">
        <v>0</v>
      </c>
      <c r="K2461" s="54" t="n">
        <v>-168.875015</v>
      </c>
      <c r="L2461" s="54" t="n">
        <v>0</v>
      </c>
      <c r="M2461" s="54" t="n">
        <v>-20.4091377</v>
      </c>
      <c r="N2461" s="54" t="n">
        <v>0.00600000005</v>
      </c>
      <c r="O2461" s="54" t="n">
        <v>4.01336002</v>
      </c>
      <c r="P2461" s="52" t="inlineStr">
        <is>
          <t>Gouraud</t>
        </is>
      </c>
      <c r="Q2461" s="52" t="inlineStr">
        <is>
          <t>Plain</t>
        </is>
      </c>
      <c r="R2461" s="54" t="n">
        <v>0.95</v>
      </c>
      <c r="S2461" s="54" t="n">
        <v>0</v>
      </c>
      <c r="T2461" s="54" t="n">
        <v>0.2</v>
      </c>
      <c r="U2461" s="54" t="n">
        <v>0</v>
      </c>
      <c r="V2461" s="52" t="inlineStr">
        <is>
          <t>No</t>
        </is>
      </c>
      <c r="W2461" s="52" t="inlineStr">
        <is>
          <t>Yes</t>
        </is>
      </c>
      <c r="X2461" s="52" t="inlineStr">
        <is>
          <t>-</t>
        </is>
      </c>
      <c r="Y2461" s="52" t="inlineStr">
        <is>
          <t>Rut of a vehicle tyre in the packed dirt</t>
        </is>
      </c>
    </row>
    <row r="2462" outlineLevel="1">
      <c r="A2462" s="52" t="inlineStr">
        <is>
          <t>BASE-1085</t>
        </is>
      </c>
      <c r="B2462" s="52" t="inlineStr">
        <is>
          <t>Base</t>
        </is>
      </c>
      <c r="C2462" s="63" t="inlineStr">
        <is>
          <t>Cube</t>
        </is>
      </c>
      <c r="D2462" s="60" t="inlineStr">
        <is>
          <t>Tyre track</t>
        </is>
      </c>
      <c r="E2462" s="52" t="inlineStr">
        <is>
          <t>BASE-1059</t>
        </is>
      </c>
      <c r="F2462" s="52" t="n">
        <v>2</v>
      </c>
      <c r="G2462" s="54" t="n">
        <v>0.239999995</v>
      </c>
      <c r="H2462" s="54" t="n">
        <v>0.0120000001</v>
      </c>
      <c r="I2462" s="54" t="n">
        <v>2.44702792</v>
      </c>
      <c r="J2462" s="54" t="n">
        <v>0</v>
      </c>
      <c r="K2462" s="54" t="n">
        <v>-168.875015</v>
      </c>
      <c r="L2462" s="54" t="n">
        <v>0</v>
      </c>
      <c r="M2462" s="54" t="n">
        <v>-21.5865879</v>
      </c>
      <c r="N2462" s="54" t="n">
        <v>0.00600000005</v>
      </c>
      <c r="O2462" s="54" t="n">
        <v>4.24490023</v>
      </c>
      <c r="P2462" s="52" t="inlineStr">
        <is>
          <t>Gouraud</t>
        </is>
      </c>
      <c r="Q2462" s="52" t="inlineStr">
        <is>
          <t>Plain</t>
        </is>
      </c>
      <c r="R2462" s="54" t="n">
        <v>0.95</v>
      </c>
      <c r="S2462" s="54" t="n">
        <v>0</v>
      </c>
      <c r="T2462" s="54" t="n">
        <v>0.2</v>
      </c>
      <c r="U2462" s="54" t="n">
        <v>0</v>
      </c>
      <c r="V2462" s="52" t="inlineStr">
        <is>
          <t>No</t>
        </is>
      </c>
      <c r="W2462" s="52" t="inlineStr">
        <is>
          <t>Yes</t>
        </is>
      </c>
      <c r="X2462" s="52" t="inlineStr">
        <is>
          <t>-</t>
        </is>
      </c>
      <c r="Y2462" s="52" t="inlineStr">
        <is>
          <t>Rut of a vehicle tyre in the packed dirt</t>
        </is>
      </c>
    </row>
    <row r="2463" outlineLevel="1">
      <c r="A2463" s="52" t="inlineStr">
        <is>
          <t>BASE-1086</t>
        </is>
      </c>
      <c r="B2463" s="52" t="inlineStr">
        <is>
          <t>Base</t>
        </is>
      </c>
      <c r="C2463" s="63" t="inlineStr">
        <is>
          <t>Cube</t>
        </is>
      </c>
      <c r="D2463" s="60" t="inlineStr">
        <is>
          <t>Tyre track</t>
        </is>
      </c>
      <c r="E2463" s="52" t="inlineStr">
        <is>
          <t>BASE-1059</t>
        </is>
      </c>
      <c r="F2463" s="52" t="n">
        <v>2</v>
      </c>
      <c r="G2463" s="54" t="n">
        <v>0.239999995</v>
      </c>
      <c r="H2463" s="54" t="n">
        <v>0.0120000001</v>
      </c>
      <c r="I2463" s="54" t="n">
        <v>2.44702792</v>
      </c>
      <c r="J2463" s="54" t="n">
        <v>0</v>
      </c>
      <c r="K2463" s="54" t="n">
        <v>-175.024994</v>
      </c>
      <c r="L2463" s="54" t="n">
        <v>0</v>
      </c>
      <c r="M2463" s="54" t="n">
        <v>-20.7216377</v>
      </c>
      <c r="N2463" s="54" t="n">
        <v>0.00600000005</v>
      </c>
      <c r="O2463" s="54" t="n">
        <v>1.8038013</v>
      </c>
      <c r="P2463" s="52" t="inlineStr">
        <is>
          <t>Gouraud</t>
        </is>
      </c>
      <c r="Q2463" s="52" t="inlineStr">
        <is>
          <t>Plain</t>
        </is>
      </c>
      <c r="R2463" s="54" t="n">
        <v>0.95</v>
      </c>
      <c r="S2463" s="54" t="n">
        <v>0</v>
      </c>
      <c r="T2463" s="54" t="n">
        <v>0.2</v>
      </c>
      <c r="U2463" s="54" t="n">
        <v>0</v>
      </c>
      <c r="V2463" s="52" t="inlineStr">
        <is>
          <t>No</t>
        </is>
      </c>
      <c r="W2463" s="52" t="inlineStr">
        <is>
          <t>Yes</t>
        </is>
      </c>
      <c r="X2463" s="52" t="inlineStr">
        <is>
          <t>-</t>
        </is>
      </c>
      <c r="Y2463" s="52" t="inlineStr">
        <is>
          <t>Rut of a vehicle tyre in the packed dirt</t>
        </is>
      </c>
    </row>
    <row r="2464" outlineLevel="1">
      <c r="A2464" s="52" t="inlineStr">
        <is>
          <t>BASE-1087</t>
        </is>
      </c>
      <c r="B2464" s="52" t="inlineStr">
        <is>
          <t>Base</t>
        </is>
      </c>
      <c r="C2464" s="63" t="inlineStr">
        <is>
          <t>Cube</t>
        </is>
      </c>
      <c r="D2464" s="60" t="inlineStr">
        <is>
          <t>Tyre track</t>
        </is>
      </c>
      <c r="E2464" s="52" t="inlineStr">
        <is>
          <t>BASE-1059</t>
        </is>
      </c>
      <c r="F2464" s="52" t="n">
        <v>2</v>
      </c>
      <c r="G2464" s="54" t="n">
        <v>0.239999995</v>
      </c>
      <c r="H2464" s="54" t="n">
        <v>0.0120000001</v>
      </c>
      <c r="I2464" s="54" t="n">
        <v>2.44702792</v>
      </c>
      <c r="J2464" s="54" t="n">
        <v>0</v>
      </c>
      <c r="K2464" s="54" t="n">
        <v>-175.024994</v>
      </c>
      <c r="L2464" s="54" t="n">
        <v>0</v>
      </c>
      <c r="M2464" s="54" t="n">
        <v>-21.9171181</v>
      </c>
      <c r="N2464" s="54" t="n">
        <v>0.00600000005</v>
      </c>
      <c r="O2464" s="54" t="n">
        <v>1.90786684</v>
      </c>
      <c r="P2464" s="52" t="inlineStr">
        <is>
          <t>Gouraud</t>
        </is>
      </c>
      <c r="Q2464" s="52" t="inlineStr">
        <is>
          <t>Plain</t>
        </is>
      </c>
      <c r="R2464" s="54" t="n">
        <v>0.95</v>
      </c>
      <c r="S2464" s="54" t="n">
        <v>0</v>
      </c>
      <c r="T2464" s="54" t="n">
        <v>0.2</v>
      </c>
      <c r="U2464" s="54" t="n">
        <v>0</v>
      </c>
      <c r="V2464" s="52" t="inlineStr">
        <is>
          <t>No</t>
        </is>
      </c>
      <c r="W2464" s="52" t="inlineStr">
        <is>
          <t>Yes</t>
        </is>
      </c>
      <c r="X2464" s="52" t="inlineStr">
        <is>
          <t>-</t>
        </is>
      </c>
      <c r="Y2464" s="52" t="inlineStr">
        <is>
          <t>Rut of a vehicle tyre in the packed dirt</t>
        </is>
      </c>
    </row>
    <row r="2465" outlineLevel="1">
      <c r="A2465" s="52" t="inlineStr">
        <is>
          <t>BASE-1088</t>
        </is>
      </c>
      <c r="B2465" s="52" t="inlineStr">
        <is>
          <t>Base</t>
        </is>
      </c>
      <c r="C2465" s="63" t="inlineStr">
        <is>
          <t>Cube</t>
        </is>
      </c>
      <c r="D2465" s="60" t="inlineStr">
        <is>
          <t>Tyre track</t>
        </is>
      </c>
      <c r="E2465" s="52" t="inlineStr">
        <is>
          <t>BASE-1059</t>
        </is>
      </c>
      <c r="F2465" s="52" t="n">
        <v>2</v>
      </c>
      <c r="G2465" s="54" t="n">
        <v>0.239999995</v>
      </c>
      <c r="H2465" s="54" t="n">
        <v>0.0120000001</v>
      </c>
      <c r="I2465" s="54" t="n">
        <v>2.44702792</v>
      </c>
      <c r="J2465" s="54" t="n">
        <v>0</v>
      </c>
      <c r="K2465" s="54" t="n">
        <v>178.824966</v>
      </c>
      <c r="L2465" s="54" t="n">
        <v>0</v>
      </c>
      <c r="M2465" s="54" t="n">
        <v>-20.7956257</v>
      </c>
      <c r="N2465" s="54" t="n">
        <v>0.00600000005</v>
      </c>
      <c r="O2465" s="54" t="n">
        <v>-0.426534384</v>
      </c>
      <c r="P2465" s="52" t="inlineStr">
        <is>
          <t>Gouraud</t>
        </is>
      </c>
      <c r="Q2465" s="52" t="inlineStr">
        <is>
          <t>Plain</t>
        </is>
      </c>
      <c r="R2465" s="54" t="n">
        <v>0.95</v>
      </c>
      <c r="S2465" s="54" t="n">
        <v>0</v>
      </c>
      <c r="T2465" s="54" t="n">
        <v>0.2</v>
      </c>
      <c r="U2465" s="54" t="n">
        <v>0</v>
      </c>
      <c r="V2465" s="52" t="inlineStr">
        <is>
          <t>No</t>
        </is>
      </c>
      <c r="W2465" s="52" t="inlineStr">
        <is>
          <t>Yes</t>
        </is>
      </c>
      <c r="X2465" s="52" t="inlineStr">
        <is>
          <t>-</t>
        </is>
      </c>
      <c r="Y2465" s="52" t="inlineStr">
        <is>
          <t>Rut of a vehicle tyre in the packed dirt</t>
        </is>
      </c>
    </row>
    <row r="2466" outlineLevel="1">
      <c r="A2466" s="52" t="inlineStr">
        <is>
          <t>BASE-1089</t>
        </is>
      </c>
      <c r="B2466" s="52" t="inlineStr">
        <is>
          <t>Base</t>
        </is>
      </c>
      <c r="C2466" s="63" t="inlineStr">
        <is>
          <t>Cube</t>
        </is>
      </c>
      <c r="D2466" s="60" t="inlineStr">
        <is>
          <t>Tyre track</t>
        </is>
      </c>
      <c r="E2466" s="52" t="inlineStr">
        <is>
          <t>BASE-1059</t>
        </is>
      </c>
      <c r="F2466" s="52" t="n">
        <v>2</v>
      </c>
      <c r="G2466" s="54" t="n">
        <v>0.239999995</v>
      </c>
      <c r="H2466" s="54" t="n">
        <v>0.0120000001</v>
      </c>
      <c r="I2466" s="54" t="n">
        <v>2.44702792</v>
      </c>
      <c r="J2466" s="54" t="n">
        <v>0</v>
      </c>
      <c r="K2466" s="54" t="n">
        <v>178.824966</v>
      </c>
      <c r="L2466" s="54" t="n">
        <v>0</v>
      </c>
      <c r="M2466" s="54" t="n">
        <v>-21.9953728</v>
      </c>
      <c r="N2466" s="54" t="n">
        <v>0.00600000005</v>
      </c>
      <c r="O2466" s="54" t="n">
        <v>-0.451142162</v>
      </c>
      <c r="P2466" s="52" t="inlineStr">
        <is>
          <t>Gouraud</t>
        </is>
      </c>
      <c r="Q2466" s="52" t="inlineStr">
        <is>
          <t>Plain</t>
        </is>
      </c>
      <c r="R2466" s="54" t="n">
        <v>0.95</v>
      </c>
      <c r="S2466" s="54" t="n">
        <v>0</v>
      </c>
      <c r="T2466" s="54" t="n">
        <v>0.2</v>
      </c>
      <c r="U2466" s="54" t="n">
        <v>0</v>
      </c>
      <c r="V2466" s="52" t="inlineStr">
        <is>
          <t>No</t>
        </is>
      </c>
      <c r="W2466" s="52" t="inlineStr">
        <is>
          <t>Yes</t>
        </is>
      </c>
      <c r="X2466" s="52" t="inlineStr">
        <is>
          <t>-</t>
        </is>
      </c>
      <c r="Y2466" s="52" t="inlineStr">
        <is>
          <t>Rut of a vehicle tyre in the packed dirt</t>
        </is>
      </c>
    </row>
    <row r="2467" outlineLevel="1">
      <c r="A2467" s="52" t="inlineStr">
        <is>
          <t>BASE-1090</t>
        </is>
      </c>
      <c r="B2467" s="52" t="inlineStr">
        <is>
          <t>Base</t>
        </is>
      </c>
      <c r="C2467" s="63" t="inlineStr">
        <is>
          <t>Cube</t>
        </is>
      </c>
      <c r="D2467" s="60" t="inlineStr">
        <is>
          <t>Tyre track</t>
        </is>
      </c>
      <c r="E2467" s="52" t="inlineStr">
        <is>
          <t>BASE-1059</t>
        </is>
      </c>
      <c r="F2467" s="52" t="n">
        <v>2</v>
      </c>
      <c r="G2467" s="54" t="n">
        <v>0.239999995</v>
      </c>
      <c r="H2467" s="54" t="n">
        <v>0.0120000001</v>
      </c>
      <c r="I2467" s="54" t="n">
        <v>2.44702792</v>
      </c>
      <c r="J2467" s="54" t="n">
        <v>0</v>
      </c>
      <c r="K2467" s="54" t="n">
        <v>172.674988</v>
      </c>
      <c r="L2467" s="54" t="n">
        <v>0</v>
      </c>
      <c r="M2467" s="54" t="n">
        <v>-20.630249</v>
      </c>
      <c r="N2467" s="54" t="n">
        <v>0.00600000005</v>
      </c>
      <c r="O2467" s="54" t="n">
        <v>-2.65194583</v>
      </c>
      <c r="P2467" s="52" t="inlineStr">
        <is>
          <t>Gouraud</t>
        </is>
      </c>
      <c r="Q2467" s="52" t="inlineStr">
        <is>
          <t>Plain</t>
        </is>
      </c>
      <c r="R2467" s="54" t="n">
        <v>0.95</v>
      </c>
      <c r="S2467" s="54" t="n">
        <v>0</v>
      </c>
      <c r="T2467" s="54" t="n">
        <v>0.2</v>
      </c>
      <c r="U2467" s="54" t="n">
        <v>0</v>
      </c>
      <c r="V2467" s="52" t="inlineStr">
        <is>
          <t>No</t>
        </is>
      </c>
      <c r="W2467" s="52" t="inlineStr">
        <is>
          <t>Yes</t>
        </is>
      </c>
      <c r="X2467" s="52" t="inlineStr">
        <is>
          <t>-</t>
        </is>
      </c>
      <c r="Y2467" s="52" t="inlineStr">
        <is>
          <t>Rut of a vehicle tyre in the packed dirt</t>
        </is>
      </c>
    </row>
    <row r="2468" outlineLevel="1">
      <c r="A2468" s="52" t="inlineStr">
        <is>
          <t>BASE-1091</t>
        </is>
      </c>
      <c r="B2468" s="52" t="inlineStr">
        <is>
          <t>Base</t>
        </is>
      </c>
      <c r="C2468" s="63" t="inlineStr">
        <is>
          <t>Cube</t>
        </is>
      </c>
      <c r="D2468" s="60" t="inlineStr">
        <is>
          <t>Tyre track</t>
        </is>
      </c>
      <c r="E2468" s="52" t="inlineStr">
        <is>
          <t>BASE-1059</t>
        </is>
      </c>
      <c r="F2468" s="52" t="n">
        <v>2</v>
      </c>
      <c r="G2468" s="54" t="n">
        <v>0.239999995</v>
      </c>
      <c r="H2468" s="54" t="n">
        <v>0.0120000001</v>
      </c>
      <c r="I2468" s="54" t="n">
        <v>2.44702792</v>
      </c>
      <c r="J2468" s="54" t="n">
        <v>0</v>
      </c>
      <c r="K2468" s="54" t="n">
        <v>172.674988</v>
      </c>
      <c r="L2468" s="54" t="n">
        <v>0</v>
      </c>
      <c r="M2468" s="54" t="n">
        <v>-21.8204575</v>
      </c>
      <c r="N2468" s="54" t="n">
        <v>0.00600000005</v>
      </c>
      <c r="O2468" s="54" t="n">
        <v>-2.80494285</v>
      </c>
      <c r="P2468" s="52" t="inlineStr">
        <is>
          <t>Gouraud</t>
        </is>
      </c>
      <c r="Q2468" s="52" t="inlineStr">
        <is>
          <t>Plain</t>
        </is>
      </c>
      <c r="R2468" s="54" t="n">
        <v>0.95</v>
      </c>
      <c r="S2468" s="54" t="n">
        <v>0</v>
      </c>
      <c r="T2468" s="54" t="n">
        <v>0.2</v>
      </c>
      <c r="U2468" s="54" t="n">
        <v>0</v>
      </c>
      <c r="V2468" s="52" t="inlineStr">
        <is>
          <t>No</t>
        </is>
      </c>
      <c r="W2468" s="52" t="inlineStr">
        <is>
          <t>Yes</t>
        </is>
      </c>
      <c r="X2468" s="52" t="inlineStr">
        <is>
          <t>-</t>
        </is>
      </c>
      <c r="Y2468" s="52" t="inlineStr">
        <is>
          <t>Rut of a vehicle tyre in the packed dirt</t>
        </is>
      </c>
    </row>
    <row r="2469" outlineLevel="1">
      <c r="A2469" s="52" t="inlineStr">
        <is>
          <t>BASE-1092</t>
        </is>
      </c>
      <c r="B2469" s="52" t="inlineStr">
        <is>
          <t>Base</t>
        </is>
      </c>
      <c r="C2469" s="63" t="inlineStr">
        <is>
          <t>Cube</t>
        </is>
      </c>
      <c r="D2469" s="60" t="inlineStr">
        <is>
          <t>Tyre track</t>
        </is>
      </c>
      <c r="E2469" s="52" t="inlineStr">
        <is>
          <t>BASE-1059</t>
        </is>
      </c>
      <c r="F2469" s="52" t="n">
        <v>2</v>
      </c>
      <c r="G2469" s="54" t="n">
        <v>0.239999995</v>
      </c>
      <c r="H2469" s="54" t="n">
        <v>0.0120000001</v>
      </c>
      <c r="I2469" s="54" t="n">
        <v>2.44702792</v>
      </c>
      <c r="J2469" s="54" t="n">
        <v>0</v>
      </c>
      <c r="K2469" s="54" t="n">
        <v>166.524963</v>
      </c>
      <c r="L2469" s="54" t="n">
        <v>0</v>
      </c>
      <c r="M2469" s="54" t="n">
        <v>-20.2274094</v>
      </c>
      <c r="N2469" s="54" t="n">
        <v>0.00600000005</v>
      </c>
      <c r="O2469" s="54" t="n">
        <v>-4.84684706</v>
      </c>
      <c r="P2469" s="52" t="inlineStr">
        <is>
          <t>Gouraud</t>
        </is>
      </c>
      <c r="Q2469" s="52" t="inlineStr">
        <is>
          <t>Plain</t>
        </is>
      </c>
      <c r="R2469" s="54" t="n">
        <v>0.95</v>
      </c>
      <c r="S2469" s="54" t="n">
        <v>0</v>
      </c>
      <c r="T2469" s="54" t="n">
        <v>0.2</v>
      </c>
      <c r="U2469" s="54" t="n">
        <v>0</v>
      </c>
      <c r="V2469" s="52" t="inlineStr">
        <is>
          <t>No</t>
        </is>
      </c>
      <c r="W2469" s="52" t="inlineStr">
        <is>
          <t>Yes</t>
        </is>
      </c>
      <c r="X2469" s="52" t="inlineStr">
        <is>
          <t>-</t>
        </is>
      </c>
      <c r="Y2469" s="52" t="inlineStr">
        <is>
          <t>Rut of a vehicle tyre in the packed dirt</t>
        </is>
      </c>
    </row>
    <row r="2470" outlineLevel="1">
      <c r="A2470" s="52" t="inlineStr">
        <is>
          <t>BASE-1093</t>
        </is>
      </c>
      <c r="B2470" s="52" t="inlineStr">
        <is>
          <t>Base</t>
        </is>
      </c>
      <c r="C2470" s="63" t="inlineStr">
        <is>
          <t>Cube</t>
        </is>
      </c>
      <c r="D2470" s="60" t="inlineStr">
        <is>
          <t>Tyre track</t>
        </is>
      </c>
      <c r="E2470" s="52" t="inlineStr">
        <is>
          <t>BASE-1059</t>
        </is>
      </c>
      <c r="F2470" s="52" t="n">
        <v>2</v>
      </c>
      <c r="G2470" s="54" t="n">
        <v>0.239999995</v>
      </c>
      <c r="H2470" s="54" t="n">
        <v>0.0120000001</v>
      </c>
      <c r="I2470" s="54" t="n">
        <v>2.44702792</v>
      </c>
      <c r="J2470" s="54" t="n">
        <v>0</v>
      </c>
      <c r="K2470" s="54" t="n">
        <v>166.524963</v>
      </c>
      <c r="L2470" s="54" t="n">
        <v>0</v>
      </c>
      <c r="M2470" s="54" t="n">
        <v>-21.3943748</v>
      </c>
      <c r="N2470" s="54" t="n">
        <v>0.00600000005</v>
      </c>
      <c r="O2470" s="54" t="n">
        <v>-5.12647295</v>
      </c>
      <c r="P2470" s="52" t="inlineStr">
        <is>
          <t>Gouraud</t>
        </is>
      </c>
      <c r="Q2470" s="52" t="inlineStr">
        <is>
          <t>Plain</t>
        </is>
      </c>
      <c r="R2470" s="54" t="n">
        <v>0.95</v>
      </c>
      <c r="S2470" s="54" t="n">
        <v>0</v>
      </c>
      <c r="T2470" s="54" t="n">
        <v>0.2</v>
      </c>
      <c r="U2470" s="54" t="n">
        <v>0</v>
      </c>
      <c r="V2470" s="52" t="inlineStr">
        <is>
          <t>No</t>
        </is>
      </c>
      <c r="W2470" s="52" t="inlineStr">
        <is>
          <t>Yes</t>
        </is>
      </c>
      <c r="X2470" s="52" t="inlineStr">
        <is>
          <t>-</t>
        </is>
      </c>
      <c r="Y2470" s="52" t="inlineStr">
        <is>
          <t>Rut of a vehicle tyre in the packed dirt</t>
        </is>
      </c>
    </row>
    <row r="2471" outlineLevel="1">
      <c r="A2471" s="52" t="inlineStr">
        <is>
          <t>BASE-1094</t>
        </is>
      </c>
      <c r="B2471" s="52" t="inlineStr">
        <is>
          <t>Base</t>
        </is>
      </c>
      <c r="C2471" s="63" t="inlineStr">
        <is>
          <t>Cube</t>
        </is>
      </c>
      <c r="D2471" s="60" t="inlineStr">
        <is>
          <t>Tyre track</t>
        </is>
      </c>
      <c r="E2471" s="52" t="inlineStr">
        <is>
          <t>BASE-1059</t>
        </is>
      </c>
      <c r="F2471" s="52" t="n">
        <v>2</v>
      </c>
      <c r="G2471" s="54" t="n">
        <v>0.239999995</v>
      </c>
      <c r="H2471" s="54" t="n">
        <v>0.0120000001</v>
      </c>
      <c r="I2471" s="54" t="n">
        <v>2.44702792</v>
      </c>
      <c r="J2471" s="54" t="n">
        <v>0</v>
      </c>
      <c r="K2471" s="54" t="n">
        <v>160.375</v>
      </c>
      <c r="L2471" s="54" t="n">
        <v>0</v>
      </c>
      <c r="M2471" s="54" t="n">
        <v>-19.5917492</v>
      </c>
      <c r="N2471" s="54" t="n">
        <v>0.00600000005</v>
      </c>
      <c r="O2471" s="54" t="n">
        <v>-6.98593998</v>
      </c>
      <c r="P2471" s="52" t="inlineStr">
        <is>
          <t>Gouraud</t>
        </is>
      </c>
      <c r="Q2471" s="52" t="inlineStr">
        <is>
          <t>Plain</t>
        </is>
      </c>
      <c r="R2471" s="54" t="n">
        <v>0.95</v>
      </c>
      <c r="S2471" s="54" t="n">
        <v>0</v>
      </c>
      <c r="T2471" s="54" t="n">
        <v>0.2</v>
      </c>
      <c r="U2471" s="54" t="n">
        <v>0</v>
      </c>
      <c r="V2471" s="52" t="inlineStr">
        <is>
          <t>No</t>
        </is>
      </c>
      <c r="W2471" s="52" t="inlineStr">
        <is>
          <t>Yes</t>
        </is>
      </c>
      <c r="X2471" s="52" t="inlineStr">
        <is>
          <t>-</t>
        </is>
      </c>
      <c r="Y2471" s="52" t="inlineStr">
        <is>
          <t>Rut of a vehicle tyre in the packed dirt</t>
        </is>
      </c>
    </row>
    <row r="2472" outlineLevel="1">
      <c r="A2472" s="52" t="inlineStr">
        <is>
          <t>BASE-1095</t>
        </is>
      </c>
      <c r="B2472" s="52" t="inlineStr">
        <is>
          <t>Base</t>
        </is>
      </c>
      <c r="C2472" s="63" t="inlineStr">
        <is>
          <t>Cube</t>
        </is>
      </c>
      <c r="D2472" s="60" t="inlineStr">
        <is>
          <t>Tyre track</t>
        </is>
      </c>
      <c r="E2472" s="52" t="inlineStr">
        <is>
          <t>BASE-1059</t>
        </is>
      </c>
      <c r="F2472" s="52" t="n">
        <v>2</v>
      </c>
      <c r="G2472" s="54" t="n">
        <v>0.239999995</v>
      </c>
      <c r="H2472" s="54" t="n">
        <v>0.0120000001</v>
      </c>
      <c r="I2472" s="54" t="n">
        <v>2.44702792</v>
      </c>
      <c r="J2472" s="54" t="n">
        <v>0</v>
      </c>
      <c r="K2472" s="54" t="n">
        <v>160.375</v>
      </c>
      <c r="L2472" s="54" t="n">
        <v>0</v>
      </c>
      <c r="M2472" s="54" t="n">
        <v>-20.7220421</v>
      </c>
      <c r="N2472" s="54" t="n">
        <v>0.00600000005</v>
      </c>
      <c r="O2472" s="54" t="n">
        <v>-7.38897514</v>
      </c>
      <c r="P2472" s="52" t="inlineStr">
        <is>
          <t>Gouraud</t>
        </is>
      </c>
      <c r="Q2472" s="52" t="inlineStr">
        <is>
          <t>Plain</t>
        </is>
      </c>
      <c r="R2472" s="54" t="n">
        <v>0.95</v>
      </c>
      <c r="S2472" s="54" t="n">
        <v>0</v>
      </c>
      <c r="T2472" s="54" t="n">
        <v>0.2</v>
      </c>
      <c r="U2472" s="54" t="n">
        <v>0</v>
      </c>
      <c r="V2472" s="52" t="inlineStr">
        <is>
          <t>No</t>
        </is>
      </c>
      <c r="W2472" s="52" t="inlineStr">
        <is>
          <t>Yes</t>
        </is>
      </c>
      <c r="X2472" s="52" t="inlineStr">
        <is>
          <t>-</t>
        </is>
      </c>
      <c r="Y2472" s="52" t="inlineStr">
        <is>
          <t>Rut of a vehicle tyre in the packed dirt</t>
        </is>
      </c>
    </row>
    <row r="2473" outlineLevel="1">
      <c r="A2473" s="52" t="inlineStr">
        <is>
          <t>BASE-1096</t>
        </is>
      </c>
      <c r="B2473" s="52" t="inlineStr">
        <is>
          <t>Base</t>
        </is>
      </c>
      <c r="C2473" s="63" t="inlineStr">
        <is>
          <t>Cube</t>
        </is>
      </c>
      <c r="D2473" s="60" t="inlineStr">
        <is>
          <t>Tyre track</t>
        </is>
      </c>
      <c r="E2473" s="52" t="inlineStr">
        <is>
          <t>BASE-1059</t>
        </is>
      </c>
      <c r="F2473" s="52" t="n">
        <v>2</v>
      </c>
      <c r="G2473" s="54" t="n">
        <v>0.239999995</v>
      </c>
      <c r="H2473" s="54" t="n">
        <v>0.0120000001</v>
      </c>
      <c r="I2473" s="54" t="n">
        <v>2.44702792</v>
      </c>
      <c r="J2473" s="54" t="n">
        <v>0</v>
      </c>
      <c r="K2473" s="54" t="n">
        <v>154.224976</v>
      </c>
      <c r="L2473" s="54" t="n">
        <v>0</v>
      </c>
      <c r="M2473" s="54" t="n">
        <v>-18.7305775</v>
      </c>
      <c r="N2473" s="54" t="n">
        <v>0.00600000005</v>
      </c>
      <c r="O2473" s="54" t="n">
        <v>-9.044637679999999</v>
      </c>
      <c r="P2473" s="52" t="inlineStr">
        <is>
          <t>Gouraud</t>
        </is>
      </c>
      <c r="Q2473" s="52" t="inlineStr">
        <is>
          <t>Plain</t>
        </is>
      </c>
      <c r="R2473" s="54" t="n">
        <v>0.95</v>
      </c>
      <c r="S2473" s="54" t="n">
        <v>0</v>
      </c>
      <c r="T2473" s="54" t="n">
        <v>0.2</v>
      </c>
      <c r="U2473" s="54" t="n">
        <v>0</v>
      </c>
      <c r="V2473" s="52" t="inlineStr">
        <is>
          <t>No</t>
        </is>
      </c>
      <c r="W2473" s="52" t="inlineStr">
        <is>
          <t>Yes</t>
        </is>
      </c>
      <c r="X2473" s="52" t="inlineStr">
        <is>
          <t>-</t>
        </is>
      </c>
      <c r="Y2473" s="52" t="inlineStr">
        <is>
          <t>Rut of a vehicle tyre in the packed dirt</t>
        </is>
      </c>
    </row>
    <row r="2474" outlineLevel="1">
      <c r="A2474" s="52" t="inlineStr">
        <is>
          <t>BASE-1097</t>
        </is>
      </c>
      <c r="B2474" s="52" t="inlineStr">
        <is>
          <t>Base</t>
        </is>
      </c>
      <c r="C2474" s="63" t="inlineStr">
        <is>
          <t>Cube</t>
        </is>
      </c>
      <c r="D2474" s="60" t="inlineStr">
        <is>
          <t>Tyre track</t>
        </is>
      </c>
      <c r="E2474" s="52" t="inlineStr">
        <is>
          <t>BASE-1059</t>
        </is>
      </c>
      <c r="F2474" s="52" t="n">
        <v>2</v>
      </c>
      <c r="G2474" s="54" t="n">
        <v>0.239999995</v>
      </c>
      <c r="H2474" s="54" t="n">
        <v>0.0120000001</v>
      </c>
      <c r="I2474" s="54" t="n">
        <v>2.44702792</v>
      </c>
      <c r="J2474" s="54" t="n">
        <v>0</v>
      </c>
      <c r="K2474" s="54" t="n">
        <v>154.224976</v>
      </c>
      <c r="L2474" s="54" t="n">
        <v>0</v>
      </c>
      <c r="M2474" s="54" t="n">
        <v>-19.8111877</v>
      </c>
      <c r="N2474" s="54" t="n">
        <v>0.00600000005</v>
      </c>
      <c r="O2474" s="54" t="n">
        <v>-9.56644344</v>
      </c>
      <c r="P2474" s="52" t="inlineStr">
        <is>
          <t>Gouraud</t>
        </is>
      </c>
      <c r="Q2474" s="52" t="inlineStr">
        <is>
          <t>Plain</t>
        </is>
      </c>
      <c r="R2474" s="54" t="n">
        <v>0.95</v>
      </c>
      <c r="S2474" s="54" t="n">
        <v>0</v>
      </c>
      <c r="T2474" s="54" t="n">
        <v>0.2</v>
      </c>
      <c r="U2474" s="54" t="n">
        <v>0</v>
      </c>
      <c r="V2474" s="52" t="inlineStr">
        <is>
          <t>No</t>
        </is>
      </c>
      <c r="W2474" s="52" t="inlineStr">
        <is>
          <t>Yes</t>
        </is>
      </c>
      <c r="X2474" s="52" t="inlineStr">
        <is>
          <t>-</t>
        </is>
      </c>
      <c r="Y2474" s="52" t="inlineStr">
        <is>
          <t>Rut of a vehicle tyre in the packed dirt</t>
        </is>
      </c>
    </row>
    <row r="2475" outlineLevel="1">
      <c r="A2475" s="52" t="inlineStr">
        <is>
          <t>BASE-1098</t>
        </is>
      </c>
      <c r="B2475" s="52" t="inlineStr">
        <is>
          <t>Base</t>
        </is>
      </c>
      <c r="C2475" s="63" t="inlineStr">
        <is>
          <t>Cube</t>
        </is>
      </c>
      <c r="D2475" s="60" t="inlineStr">
        <is>
          <t>Tyre track</t>
        </is>
      </c>
      <c r="E2475" s="52" t="inlineStr">
        <is>
          <t>BASE-1059</t>
        </is>
      </c>
      <c r="F2475" s="52" t="n">
        <v>2</v>
      </c>
      <c r="G2475" s="54" t="n">
        <v>0.239999995</v>
      </c>
      <c r="H2475" s="54" t="n">
        <v>0.0120000001</v>
      </c>
      <c r="I2475" s="54" t="n">
        <v>2.44702792</v>
      </c>
      <c r="J2475" s="54" t="n">
        <v>0</v>
      </c>
      <c r="K2475" s="54" t="n">
        <v>148.074997</v>
      </c>
      <c r="L2475" s="54" t="n">
        <v>0</v>
      </c>
      <c r="M2475" s="54" t="n">
        <v>-17.6538124</v>
      </c>
      <c r="N2475" s="54" t="n">
        <v>0.00600000005</v>
      </c>
      <c r="O2475" s="54" t="n">
        <v>-10.9992237</v>
      </c>
      <c r="P2475" s="52" t="inlineStr">
        <is>
          <t>Gouraud</t>
        </is>
      </c>
      <c r="Q2475" s="52" t="inlineStr">
        <is>
          <t>Plain</t>
        </is>
      </c>
      <c r="R2475" s="54" t="n">
        <v>0.95</v>
      </c>
      <c r="S2475" s="54" t="n">
        <v>0</v>
      </c>
      <c r="T2475" s="54" t="n">
        <v>0.2</v>
      </c>
      <c r="U2475" s="54" t="n">
        <v>0</v>
      </c>
      <c r="V2475" s="52" t="inlineStr">
        <is>
          <t>No</t>
        </is>
      </c>
      <c r="W2475" s="52" t="inlineStr">
        <is>
          <t>Yes</t>
        </is>
      </c>
      <c r="X2475" s="52" t="inlineStr">
        <is>
          <t>-</t>
        </is>
      </c>
      <c r="Y2475" s="52" t="inlineStr">
        <is>
          <t>Rut of a vehicle tyre in the packed dirt</t>
        </is>
      </c>
    </row>
    <row r="2476" outlineLevel="1">
      <c r="A2476" s="52" t="inlineStr">
        <is>
          <t>BASE-1099</t>
        </is>
      </c>
      <c r="B2476" s="52" t="inlineStr">
        <is>
          <t>Base</t>
        </is>
      </c>
      <c r="C2476" s="63" t="inlineStr">
        <is>
          <t>Cube</t>
        </is>
      </c>
      <c r="D2476" s="60" t="inlineStr">
        <is>
          <t>Tyre track</t>
        </is>
      </c>
      <c r="E2476" s="52" t="inlineStr">
        <is>
          <t>BASE-1059</t>
        </is>
      </c>
      <c r="F2476" s="52" t="n">
        <v>2</v>
      </c>
      <c r="G2476" s="54" t="n">
        <v>0.239999995</v>
      </c>
      <c r="H2476" s="54" t="n">
        <v>0.0120000001</v>
      </c>
      <c r="I2476" s="54" t="n">
        <v>2.44702792</v>
      </c>
      <c r="J2476" s="54" t="n">
        <v>0</v>
      </c>
      <c r="K2476" s="54" t="n">
        <v>148.074997</v>
      </c>
      <c r="L2476" s="54" t="n">
        <v>0</v>
      </c>
      <c r="M2476" s="54" t="n">
        <v>-18.6723022</v>
      </c>
      <c r="N2476" s="54" t="n">
        <v>0.00600000005</v>
      </c>
      <c r="O2476" s="54" t="n">
        <v>-11.6337948</v>
      </c>
      <c r="P2476" s="52" t="inlineStr">
        <is>
          <t>Gouraud</t>
        </is>
      </c>
      <c r="Q2476" s="52" t="inlineStr">
        <is>
          <t>Plain</t>
        </is>
      </c>
      <c r="R2476" s="54" t="n">
        <v>0.95</v>
      </c>
      <c r="S2476" s="54" t="n">
        <v>0</v>
      </c>
      <c r="T2476" s="54" t="n">
        <v>0.2</v>
      </c>
      <c r="U2476" s="54" t="n">
        <v>0</v>
      </c>
      <c r="V2476" s="52" t="inlineStr">
        <is>
          <t>No</t>
        </is>
      </c>
      <c r="W2476" s="52" t="inlineStr">
        <is>
          <t>Yes</t>
        </is>
      </c>
      <c r="X2476" s="52" t="inlineStr">
        <is>
          <t>-</t>
        </is>
      </c>
      <c r="Y2476" s="52" t="inlineStr">
        <is>
          <t>Rut of a vehicle tyre in the packed dirt</t>
        </is>
      </c>
    </row>
    <row r="2477" outlineLevel="1">
      <c r="A2477" s="52" t="inlineStr">
        <is>
          <t>BASE-1100</t>
        </is>
      </c>
      <c r="B2477" s="52" t="inlineStr">
        <is>
          <t>Base</t>
        </is>
      </c>
      <c r="C2477" s="63" t="inlineStr">
        <is>
          <t>Cube</t>
        </is>
      </c>
      <c r="D2477" s="60" t="inlineStr">
        <is>
          <t>Tyre track</t>
        </is>
      </c>
      <c r="E2477" s="52" t="inlineStr">
        <is>
          <t>BASE-1059</t>
        </is>
      </c>
      <c r="F2477" s="52" t="n">
        <v>2</v>
      </c>
      <c r="G2477" s="54" t="n">
        <v>0.239999995</v>
      </c>
      <c r="H2477" s="54" t="n">
        <v>0.0120000001</v>
      </c>
      <c r="I2477" s="54" t="n">
        <v>2.39100289</v>
      </c>
      <c r="J2477" s="54" t="n">
        <v>0</v>
      </c>
      <c r="K2477" s="54" t="n">
        <v>-84.9999924</v>
      </c>
      <c r="L2477" s="54" t="n">
        <v>0</v>
      </c>
      <c r="M2477" s="54" t="n">
        <v>1.8128407</v>
      </c>
      <c r="N2477" s="54" t="n">
        <v>0.00600000005</v>
      </c>
      <c r="O2477" s="54" t="n">
        <v>20.72085</v>
      </c>
      <c r="P2477" s="52" t="inlineStr">
        <is>
          <t>Gouraud</t>
        </is>
      </c>
      <c r="Q2477" s="52" t="inlineStr">
        <is>
          <t>Plain</t>
        </is>
      </c>
      <c r="R2477" s="54" t="n">
        <v>0.95</v>
      </c>
      <c r="S2477" s="54" t="n">
        <v>0</v>
      </c>
      <c r="T2477" s="54" t="n">
        <v>0.2</v>
      </c>
      <c r="U2477" s="54" t="n">
        <v>0</v>
      </c>
      <c r="V2477" s="52" t="inlineStr">
        <is>
          <t>No</t>
        </is>
      </c>
      <c r="W2477" s="52" t="inlineStr">
        <is>
          <t>Yes</t>
        </is>
      </c>
      <c r="X2477" s="52" t="inlineStr">
        <is>
          <t>-</t>
        </is>
      </c>
      <c r="Y2477" s="52" t="inlineStr">
        <is>
          <t>Rut of a vehicle tyre in the packed dirt</t>
        </is>
      </c>
    </row>
    <row r="2478" outlineLevel="1">
      <c r="A2478" s="52" t="inlineStr">
        <is>
          <t>BASE-1101</t>
        </is>
      </c>
      <c r="B2478" s="52" t="inlineStr">
        <is>
          <t>Base</t>
        </is>
      </c>
      <c r="C2478" s="63" t="inlineStr">
        <is>
          <t>Cube</t>
        </is>
      </c>
      <c r="D2478" s="60" t="inlineStr">
        <is>
          <t>Tyre track</t>
        </is>
      </c>
      <c r="E2478" s="52" t="inlineStr">
        <is>
          <t>BASE-1059</t>
        </is>
      </c>
      <c r="F2478" s="52" t="n">
        <v>2</v>
      </c>
      <c r="G2478" s="54" t="n">
        <v>0.239999995</v>
      </c>
      <c r="H2478" s="54" t="n">
        <v>0.0120000001</v>
      </c>
      <c r="I2478" s="54" t="n">
        <v>2.39100289</v>
      </c>
      <c r="J2478" s="54" t="n">
        <v>0</v>
      </c>
      <c r="K2478" s="54" t="n">
        <v>-84.9999924</v>
      </c>
      <c r="L2478" s="54" t="n">
        <v>0</v>
      </c>
      <c r="M2478" s="54" t="n">
        <v>1.91742766</v>
      </c>
      <c r="N2478" s="54" t="n">
        <v>0.00600000005</v>
      </c>
      <c r="O2478" s="54" t="n">
        <v>21.9162846</v>
      </c>
      <c r="P2478" s="52" t="inlineStr">
        <is>
          <t>Gouraud</t>
        </is>
      </c>
      <c r="Q2478" s="52" t="inlineStr">
        <is>
          <t>Plain</t>
        </is>
      </c>
      <c r="R2478" s="54" t="n">
        <v>0.95</v>
      </c>
      <c r="S2478" s="54" t="n">
        <v>0</v>
      </c>
      <c r="T2478" s="54" t="n">
        <v>0.2</v>
      </c>
      <c r="U2478" s="54" t="n">
        <v>0</v>
      </c>
      <c r="V2478" s="52" t="inlineStr">
        <is>
          <t>No</t>
        </is>
      </c>
      <c r="W2478" s="52" t="inlineStr">
        <is>
          <t>Yes</t>
        </is>
      </c>
      <c r="X2478" s="52" t="inlineStr">
        <is>
          <t>-</t>
        </is>
      </c>
      <c r="Y2478" s="52" t="inlineStr">
        <is>
          <t>Rut of a vehicle tyre in the packed dirt</t>
        </is>
      </c>
    </row>
    <row r="2479" outlineLevel="1">
      <c r="A2479" s="52" t="inlineStr">
        <is>
          <t>BASE-1102</t>
        </is>
      </c>
      <c r="B2479" s="52" t="inlineStr">
        <is>
          <t>Base</t>
        </is>
      </c>
      <c r="C2479" s="63" t="inlineStr">
        <is>
          <t>Cube</t>
        </is>
      </c>
      <c r="D2479" s="60" t="inlineStr">
        <is>
          <t>Tyre track</t>
        </is>
      </c>
      <c r="E2479" s="52" t="inlineStr">
        <is>
          <t>BASE-1059</t>
        </is>
      </c>
      <c r="F2479" s="52" t="n">
        <v>2</v>
      </c>
      <c r="G2479" s="54" t="n">
        <v>0.239999995</v>
      </c>
      <c r="H2479" s="54" t="n">
        <v>0.0120000001</v>
      </c>
      <c r="I2479" s="54" t="n">
        <v>2.39100289</v>
      </c>
      <c r="J2479" s="54" t="n">
        <v>0</v>
      </c>
      <c r="K2479" s="54" t="n">
        <v>-79</v>
      </c>
      <c r="L2479" s="54" t="n">
        <v>0</v>
      </c>
      <c r="M2479" s="54" t="n">
        <v>3.96882582</v>
      </c>
      <c r="N2479" s="54" t="n">
        <v>0.00600000005</v>
      </c>
      <c r="O2479" s="54" t="n">
        <v>20.4178448</v>
      </c>
      <c r="P2479" s="52" t="inlineStr">
        <is>
          <t>Gouraud</t>
        </is>
      </c>
      <c r="Q2479" s="52" t="inlineStr">
        <is>
          <t>Plain</t>
        </is>
      </c>
      <c r="R2479" s="54" t="n">
        <v>0.95</v>
      </c>
      <c r="S2479" s="54" t="n">
        <v>0</v>
      </c>
      <c r="T2479" s="54" t="n">
        <v>0.2</v>
      </c>
      <c r="U2479" s="54" t="n">
        <v>0</v>
      </c>
      <c r="V2479" s="52" t="inlineStr">
        <is>
          <t>No</t>
        </is>
      </c>
      <c r="W2479" s="52" t="inlineStr">
        <is>
          <t>Yes</t>
        </is>
      </c>
      <c r="X2479" s="52" t="inlineStr">
        <is>
          <t>-</t>
        </is>
      </c>
      <c r="Y2479" s="52" t="inlineStr">
        <is>
          <t>Rut of a vehicle tyre in the packed dirt</t>
        </is>
      </c>
    </row>
    <row r="2480" outlineLevel="1">
      <c r="A2480" s="52" t="inlineStr">
        <is>
          <t>BASE-1103</t>
        </is>
      </c>
      <c r="B2480" s="52" t="inlineStr">
        <is>
          <t>Base</t>
        </is>
      </c>
      <c r="C2480" s="63" t="inlineStr">
        <is>
          <t>Cube</t>
        </is>
      </c>
      <c r="D2480" s="60" t="inlineStr">
        <is>
          <t>Tyre track</t>
        </is>
      </c>
      <c r="E2480" s="52" t="inlineStr">
        <is>
          <t>BASE-1059</t>
        </is>
      </c>
      <c r="F2480" s="52" t="n">
        <v>2</v>
      </c>
      <c r="G2480" s="54" t="n">
        <v>0.239999995</v>
      </c>
      <c r="H2480" s="54" t="n">
        <v>0.0120000001</v>
      </c>
      <c r="I2480" s="54" t="n">
        <v>2.39100289</v>
      </c>
      <c r="J2480" s="54" t="n">
        <v>0</v>
      </c>
      <c r="K2480" s="54" t="n">
        <v>-79</v>
      </c>
      <c r="L2480" s="54" t="n">
        <v>0</v>
      </c>
      <c r="M2480" s="54" t="n">
        <v>4.19779682</v>
      </c>
      <c r="N2480" s="54" t="n">
        <v>0.00600000005</v>
      </c>
      <c r="O2480" s="54" t="n">
        <v>21.5957985</v>
      </c>
      <c r="P2480" s="52" t="inlineStr">
        <is>
          <t>Gouraud</t>
        </is>
      </c>
      <c r="Q2480" s="52" t="inlineStr">
        <is>
          <t>Plain</t>
        </is>
      </c>
      <c r="R2480" s="54" t="n">
        <v>0.95</v>
      </c>
      <c r="S2480" s="54" t="n">
        <v>0</v>
      </c>
      <c r="T2480" s="54" t="n">
        <v>0.2</v>
      </c>
      <c r="U2480" s="54" t="n">
        <v>0</v>
      </c>
      <c r="V2480" s="52" t="inlineStr">
        <is>
          <t>No</t>
        </is>
      </c>
      <c r="W2480" s="52" t="inlineStr">
        <is>
          <t>Yes</t>
        </is>
      </c>
      <c r="X2480" s="52" t="inlineStr">
        <is>
          <t>-</t>
        </is>
      </c>
      <c r="Y2480" s="52" t="inlineStr">
        <is>
          <t>Rut of a vehicle tyre in the packed dirt</t>
        </is>
      </c>
    </row>
    <row r="2481" outlineLevel="1">
      <c r="A2481" s="52" t="inlineStr">
        <is>
          <t>BASE-1104</t>
        </is>
      </c>
      <c r="B2481" s="52" t="inlineStr">
        <is>
          <t>Base</t>
        </is>
      </c>
      <c r="C2481" s="63" t="inlineStr">
        <is>
          <t>Cube</t>
        </is>
      </c>
      <c r="D2481" s="60" t="inlineStr">
        <is>
          <t>Tyre track</t>
        </is>
      </c>
      <c r="E2481" s="52" t="inlineStr">
        <is>
          <t>BASE-1059</t>
        </is>
      </c>
      <c r="F2481" s="52" t="n">
        <v>2</v>
      </c>
      <c r="G2481" s="54" t="n">
        <v>0.239999995</v>
      </c>
      <c r="H2481" s="54" t="n">
        <v>0.0120000001</v>
      </c>
      <c r="I2481" s="54" t="n">
        <v>2.39100289</v>
      </c>
      <c r="J2481" s="54" t="n">
        <v>0</v>
      </c>
      <c r="K2481" s="54" t="n">
        <v>-73</v>
      </c>
      <c r="L2481" s="54" t="n">
        <v>0</v>
      </c>
      <c r="M2481" s="54" t="n">
        <v>6.0813303</v>
      </c>
      <c r="N2481" s="54" t="n">
        <v>0.00600000005</v>
      </c>
      <c r="O2481" s="54" t="n">
        <v>19.8911381</v>
      </c>
      <c r="P2481" s="52" t="inlineStr">
        <is>
          <t>Gouraud</t>
        </is>
      </c>
      <c r="Q2481" s="52" t="inlineStr">
        <is>
          <t>Plain</t>
        </is>
      </c>
      <c r="R2481" s="54" t="n">
        <v>0.95</v>
      </c>
      <c r="S2481" s="54" t="n">
        <v>0</v>
      </c>
      <c r="T2481" s="54" t="n">
        <v>0.2</v>
      </c>
      <c r="U2481" s="54" t="n">
        <v>0</v>
      </c>
      <c r="V2481" s="52" t="inlineStr">
        <is>
          <t>No</t>
        </is>
      </c>
      <c r="W2481" s="52" t="inlineStr">
        <is>
          <t>Yes</t>
        </is>
      </c>
      <c r="X2481" s="52" t="inlineStr">
        <is>
          <t>-</t>
        </is>
      </c>
      <c r="Y2481" s="52" t="inlineStr">
        <is>
          <t>Rut of a vehicle tyre in the packed dirt</t>
        </is>
      </c>
    </row>
    <row r="2482" outlineLevel="1">
      <c r="A2482" s="52" t="inlineStr">
        <is>
          <t>BASE-1105</t>
        </is>
      </c>
      <c r="B2482" s="52" t="inlineStr">
        <is>
          <t>Base</t>
        </is>
      </c>
      <c r="C2482" s="63" t="inlineStr">
        <is>
          <t>Cube</t>
        </is>
      </c>
      <c r="D2482" s="60" t="inlineStr">
        <is>
          <t>Tyre track</t>
        </is>
      </c>
      <c r="E2482" s="52" t="inlineStr">
        <is>
          <t>BASE-1059</t>
        </is>
      </c>
      <c r="F2482" s="52" t="n">
        <v>2</v>
      </c>
      <c r="G2482" s="54" t="n">
        <v>0.239999995</v>
      </c>
      <c r="H2482" s="54" t="n">
        <v>0.0120000001</v>
      </c>
      <c r="I2482" s="54" t="n">
        <v>2.39100289</v>
      </c>
      <c r="J2482" s="54" t="n">
        <v>0</v>
      </c>
      <c r="K2482" s="54" t="n">
        <v>-73</v>
      </c>
      <c r="L2482" s="54" t="n">
        <v>0</v>
      </c>
      <c r="M2482" s="54" t="n">
        <v>6.43217659</v>
      </c>
      <c r="N2482" s="54" t="n">
        <v>0.00600000005</v>
      </c>
      <c r="O2482" s="54" t="n">
        <v>21.0387058</v>
      </c>
      <c r="P2482" s="52" t="inlineStr">
        <is>
          <t>Gouraud</t>
        </is>
      </c>
      <c r="Q2482" s="52" t="inlineStr">
        <is>
          <t>Plain</t>
        </is>
      </c>
      <c r="R2482" s="54" t="n">
        <v>0.95</v>
      </c>
      <c r="S2482" s="54" t="n">
        <v>0</v>
      </c>
      <c r="T2482" s="54" t="n">
        <v>0.2</v>
      </c>
      <c r="U2482" s="54" t="n">
        <v>0</v>
      </c>
      <c r="V2482" s="52" t="inlineStr">
        <is>
          <t>No</t>
        </is>
      </c>
      <c r="W2482" s="52" t="inlineStr">
        <is>
          <t>Yes</t>
        </is>
      </c>
      <c r="X2482" s="52" t="inlineStr">
        <is>
          <t>-</t>
        </is>
      </c>
      <c r="Y2482" s="52" t="inlineStr">
        <is>
          <t>Rut of a vehicle tyre in the packed dirt</t>
        </is>
      </c>
    </row>
    <row r="2483" outlineLevel="1">
      <c r="A2483" s="52" t="inlineStr">
        <is>
          <t>BASE-1106</t>
        </is>
      </c>
      <c r="B2483" s="52" t="inlineStr">
        <is>
          <t>Base</t>
        </is>
      </c>
      <c r="C2483" s="63" t="inlineStr">
        <is>
          <t>Cube</t>
        </is>
      </c>
      <c r="D2483" s="60" t="inlineStr">
        <is>
          <t>Tyre track</t>
        </is>
      </c>
      <c r="E2483" s="52" t="inlineStr">
        <is>
          <t>BASE-1059</t>
        </is>
      </c>
      <c r="F2483" s="52" t="n">
        <v>2</v>
      </c>
      <c r="G2483" s="54" t="n">
        <v>0.239999995</v>
      </c>
      <c r="H2483" s="54" t="n">
        <v>0.0120000001</v>
      </c>
      <c r="I2483" s="54" t="n">
        <v>2.39100289</v>
      </c>
      <c r="J2483" s="54" t="n">
        <v>0</v>
      </c>
      <c r="K2483" s="54" t="n">
        <v>-67</v>
      </c>
      <c r="L2483" s="54" t="n">
        <v>0</v>
      </c>
      <c r="M2483" s="54" t="n">
        <v>8.127205849999999</v>
      </c>
      <c r="N2483" s="54" t="n">
        <v>0.00600000005</v>
      </c>
      <c r="O2483" s="54" t="n">
        <v>19.1464996</v>
      </c>
      <c r="P2483" s="52" t="inlineStr">
        <is>
          <t>Gouraud</t>
        </is>
      </c>
      <c r="Q2483" s="52" t="inlineStr">
        <is>
          <t>Plain</t>
        </is>
      </c>
      <c r="R2483" s="54" t="n">
        <v>0.95</v>
      </c>
      <c r="S2483" s="54" t="n">
        <v>0</v>
      </c>
      <c r="T2483" s="54" t="n">
        <v>0.2</v>
      </c>
      <c r="U2483" s="54" t="n">
        <v>0</v>
      </c>
      <c r="V2483" s="52" t="inlineStr">
        <is>
          <t>No</t>
        </is>
      </c>
      <c r="W2483" s="52" t="inlineStr">
        <is>
          <t>Yes</t>
        </is>
      </c>
      <c r="X2483" s="52" t="inlineStr">
        <is>
          <t>-</t>
        </is>
      </c>
      <c r="Y2483" s="52" t="inlineStr">
        <is>
          <t>Rut of a vehicle tyre in the packed dirt</t>
        </is>
      </c>
    </row>
    <row r="2484" outlineLevel="1">
      <c r="A2484" s="52" t="inlineStr">
        <is>
          <t>BASE-1107</t>
        </is>
      </c>
      <c r="B2484" s="52" t="inlineStr">
        <is>
          <t>Base</t>
        </is>
      </c>
      <c r="C2484" s="63" t="inlineStr">
        <is>
          <t>Cube</t>
        </is>
      </c>
      <c r="D2484" s="60" t="inlineStr">
        <is>
          <t>Tyre track</t>
        </is>
      </c>
      <c r="E2484" s="52" t="inlineStr">
        <is>
          <t>BASE-1059</t>
        </is>
      </c>
      <c r="F2484" s="52" t="n">
        <v>2</v>
      </c>
      <c r="G2484" s="54" t="n">
        <v>0.239999995</v>
      </c>
      <c r="H2484" s="54" t="n">
        <v>0.0120000001</v>
      </c>
      <c r="I2484" s="54" t="n">
        <v>2.39100289</v>
      </c>
      <c r="J2484" s="54" t="n">
        <v>0</v>
      </c>
      <c r="K2484" s="54" t="n">
        <v>-67</v>
      </c>
      <c r="L2484" s="54" t="n">
        <v>0</v>
      </c>
      <c r="M2484" s="54" t="n">
        <v>8.59608364</v>
      </c>
      <c r="N2484" s="54" t="n">
        <v>0.00600000005</v>
      </c>
      <c r="O2484" s="54" t="n">
        <v>20.2511063</v>
      </c>
      <c r="P2484" s="52" t="inlineStr">
        <is>
          <t>Gouraud</t>
        </is>
      </c>
      <c r="Q2484" s="52" t="inlineStr">
        <is>
          <t>Plain</t>
        </is>
      </c>
      <c r="R2484" s="54" t="n">
        <v>0.95</v>
      </c>
      <c r="S2484" s="54" t="n">
        <v>0</v>
      </c>
      <c r="T2484" s="54" t="n">
        <v>0.2</v>
      </c>
      <c r="U2484" s="54" t="n">
        <v>0</v>
      </c>
      <c r="V2484" s="52" t="inlineStr">
        <is>
          <t>No</t>
        </is>
      </c>
      <c r="W2484" s="52" t="inlineStr">
        <is>
          <t>Yes</t>
        </is>
      </c>
      <c r="X2484" s="52" t="inlineStr">
        <is>
          <t>-</t>
        </is>
      </c>
      <c r="Y2484" s="52" t="inlineStr">
        <is>
          <t>Rut of a vehicle tyre in the packed dirt</t>
        </is>
      </c>
    </row>
    <row r="2485" outlineLevel="1">
      <c r="A2485" s="52" t="inlineStr">
        <is>
          <t>BASE-1108</t>
        </is>
      </c>
      <c r="B2485" s="52" t="inlineStr">
        <is>
          <t>Base</t>
        </is>
      </c>
      <c r="C2485" s="63" t="inlineStr">
        <is>
          <t>Cube</t>
        </is>
      </c>
      <c r="D2485" s="60" t="inlineStr">
        <is>
          <t>Tyre track</t>
        </is>
      </c>
      <c r="E2485" s="52" t="inlineStr">
        <is>
          <t>BASE-1059</t>
        </is>
      </c>
      <c r="F2485" s="52" t="n">
        <v>2</v>
      </c>
      <c r="G2485" s="54" t="n">
        <v>0.239999995</v>
      </c>
      <c r="H2485" s="54" t="n">
        <v>0.0120000001</v>
      </c>
      <c r="I2485" s="54" t="n">
        <v>2.39100289</v>
      </c>
      <c r="J2485" s="54" t="n">
        <v>0</v>
      </c>
      <c r="K2485" s="54" t="n">
        <v>-61</v>
      </c>
      <c r="L2485" s="54" t="n">
        <v>0</v>
      </c>
      <c r="M2485" s="54" t="n">
        <v>10.0840387</v>
      </c>
      <c r="N2485" s="54" t="n">
        <v>0.00600000005</v>
      </c>
      <c r="O2485" s="54" t="n">
        <v>18.1920891</v>
      </c>
      <c r="P2485" s="52" t="inlineStr">
        <is>
          <t>Gouraud</t>
        </is>
      </c>
      <c r="Q2485" s="52" t="inlineStr">
        <is>
          <t>Plain</t>
        </is>
      </c>
      <c r="R2485" s="54" t="n">
        <v>0.95</v>
      </c>
      <c r="S2485" s="54" t="n">
        <v>0</v>
      </c>
      <c r="T2485" s="54" t="n">
        <v>0.2</v>
      </c>
      <c r="U2485" s="54" t="n">
        <v>0</v>
      </c>
      <c r="V2485" s="52" t="inlineStr">
        <is>
          <t>No</t>
        </is>
      </c>
      <c r="W2485" s="52" t="inlineStr">
        <is>
          <t>Yes</t>
        </is>
      </c>
      <c r="X2485" s="52" t="inlineStr">
        <is>
          <t>-</t>
        </is>
      </c>
      <c r="Y2485" s="52" t="inlineStr">
        <is>
          <t>Rut of a vehicle tyre in the packed dirt</t>
        </is>
      </c>
    </row>
    <row r="2486" outlineLevel="1">
      <c r="A2486" s="52" t="inlineStr">
        <is>
          <t>BASE-1109</t>
        </is>
      </c>
      <c r="B2486" s="52" t="inlineStr">
        <is>
          <t>Base</t>
        </is>
      </c>
      <c r="C2486" s="63" t="inlineStr">
        <is>
          <t>Cube</t>
        </is>
      </c>
      <c r="D2486" s="60" t="inlineStr">
        <is>
          <t>Tyre track</t>
        </is>
      </c>
      <c r="E2486" s="52" t="inlineStr">
        <is>
          <t>BASE-1059</t>
        </is>
      </c>
      <c r="F2486" s="52" t="n">
        <v>2</v>
      </c>
      <c r="G2486" s="54" t="n">
        <v>0.239999995</v>
      </c>
      <c r="H2486" s="54" t="n">
        <v>0.0120000001</v>
      </c>
      <c r="I2486" s="54" t="n">
        <v>2.39100289</v>
      </c>
      <c r="J2486" s="54" t="n">
        <v>0</v>
      </c>
      <c r="K2486" s="54" t="n">
        <v>-61</v>
      </c>
      <c r="L2486" s="54" t="n">
        <v>0</v>
      </c>
      <c r="M2486" s="54" t="n">
        <v>10.6658106</v>
      </c>
      <c r="N2486" s="54" t="n">
        <v>0.00600000005</v>
      </c>
      <c r="O2486" s="54" t="n">
        <v>19.2416344</v>
      </c>
      <c r="P2486" s="52" t="inlineStr">
        <is>
          <t>Gouraud</t>
        </is>
      </c>
      <c r="Q2486" s="52" t="inlineStr">
        <is>
          <t>Plain</t>
        </is>
      </c>
      <c r="R2486" s="54" t="n">
        <v>0.95</v>
      </c>
      <c r="S2486" s="54" t="n">
        <v>0</v>
      </c>
      <c r="T2486" s="54" t="n">
        <v>0.2</v>
      </c>
      <c r="U2486" s="54" t="n">
        <v>0</v>
      </c>
      <c r="V2486" s="52" t="inlineStr">
        <is>
          <t>No</t>
        </is>
      </c>
      <c r="W2486" s="52" t="inlineStr">
        <is>
          <t>Yes</t>
        </is>
      </c>
      <c r="X2486" s="52" t="inlineStr">
        <is>
          <t>-</t>
        </is>
      </c>
      <c r="Y2486" s="52" t="inlineStr">
        <is>
          <t>Rut of a vehicle tyre in the packed dirt</t>
        </is>
      </c>
    </row>
    <row r="2487" outlineLevel="1">
      <c r="A2487" s="52" t="inlineStr">
        <is>
          <t>BASE-1110</t>
        </is>
      </c>
      <c r="B2487" s="52" t="inlineStr">
        <is>
          <t>Base</t>
        </is>
      </c>
      <c r="C2487" s="53" t="inlineStr">
        <is>
          <t>Group</t>
        </is>
      </c>
      <c r="D2487" s="57" t="inlineStr">
        <is>
          <t>AA gun surround</t>
        </is>
      </c>
      <c r="E2487" s="52" t="inlineStr">
        <is>
          <t>BASE-00</t>
        </is>
      </c>
      <c r="F2487" s="52" t="n">
        <v>1</v>
      </c>
      <c r="G2487" s="54" t="n">
        <v>1</v>
      </c>
      <c r="H2487" s="54" t="n">
        <v>1</v>
      </c>
      <c r="I2487" s="54" t="n">
        <v>1</v>
      </c>
      <c r="J2487" s="54" t="n">
        <v>0</v>
      </c>
      <c r="K2487" s="54" t="n">
        <v>0</v>
      </c>
      <c r="L2487" s="54" t="n">
        <v>0</v>
      </c>
      <c r="M2487" s="54" t="n">
        <v>21</v>
      </c>
      <c r="N2487" s="54" t="n">
        <v>-0.300000012</v>
      </c>
      <c r="O2487" s="54" t="n">
        <v>-19</v>
      </c>
      <c r="P2487" s="52" t="inlineStr">
        <is>
          <t>-</t>
        </is>
      </c>
      <c r="Q2487" s="52" t="inlineStr">
        <is>
          <t>Plain</t>
        </is>
      </c>
      <c r="R2487" s="54" t="n">
        <v>0.5</v>
      </c>
      <c r="S2487" s="54" t="n">
        <v>0</v>
      </c>
      <c r="T2487" s="54" t="n">
        <v>0.2</v>
      </c>
      <c r="U2487" s="54" t="n">
        <v>0</v>
      </c>
      <c r="V2487" s="52" t="inlineStr">
        <is>
          <t>No</t>
        </is>
      </c>
      <c r="W2487" s="52" t="inlineStr">
        <is>
          <t>Yes</t>
        </is>
      </c>
      <c r="X2487" s="52" t="inlineStr">
        <is>
          <t>-</t>
        </is>
      </c>
      <c r="Y2487" s="52" t="inlineStr">
        <is>
          <t>Concrete pad and sandbag ring (the gun is built separately)</t>
        </is>
      </c>
    </row>
    <row r="2488" outlineLevel="1">
      <c r="A2488" s="52" t="inlineStr">
        <is>
          <t>BASE-1111</t>
        </is>
      </c>
      <c r="B2488" s="52" t="inlineStr">
        <is>
          <t>Base</t>
        </is>
      </c>
      <c r="C2488" s="58" t="inlineStr">
        <is>
          <t>Cylinder</t>
        </is>
      </c>
      <c r="D2488" s="60" t="inlineStr">
        <is>
          <t>AA pad</t>
        </is>
      </c>
      <c r="E2488" s="52" t="inlineStr">
        <is>
          <t>BASE-1110</t>
        </is>
      </c>
      <c r="F2488" s="52" t="n">
        <v>2</v>
      </c>
      <c r="G2488" s="54" t="n">
        <v>7</v>
      </c>
      <c r="H2488" s="54" t="n">
        <v>7</v>
      </c>
      <c r="I2488" s="54" t="n">
        <v>0.0399999991</v>
      </c>
      <c r="J2488" s="54" t="n">
        <v>90</v>
      </c>
      <c r="K2488" s="54" t="n">
        <v>0</v>
      </c>
      <c r="L2488" s="54" t="n">
        <v>0</v>
      </c>
      <c r="M2488" s="54" t="n">
        <v>0</v>
      </c>
      <c r="N2488" s="54" t="n">
        <v>0.0199999996</v>
      </c>
      <c r="O2488" s="54" t="n">
        <v>0</v>
      </c>
      <c r="P2488" s="52" t="inlineStr">
        <is>
          <t>Gouraud</t>
        </is>
      </c>
      <c r="Q2488" s="52" t="inlineStr">
        <is>
          <t>Concrete</t>
        </is>
      </c>
      <c r="R2488" s="54" t="n">
        <v>0.85</v>
      </c>
      <c r="S2488" s="54" t="n">
        <v>0</v>
      </c>
      <c r="T2488" s="54" t="n">
        <v>0.3</v>
      </c>
      <c r="U2488" s="54" t="n">
        <v>0</v>
      </c>
      <c r="V2488" s="52" t="inlineStr">
        <is>
          <t>No</t>
        </is>
      </c>
      <c r="W2488" s="52" t="inlineStr">
        <is>
          <t>Yes</t>
        </is>
      </c>
      <c r="X2488" s="52" t="inlineStr">
        <is>
          <t>-</t>
        </is>
      </c>
      <c r="Y2488" s="52" t="inlineStr">
        <is>
          <t>Flush concrete pad under the gun</t>
        </is>
      </c>
    </row>
    <row r="2489" outlineLevel="1">
      <c r="A2489" s="52" t="inlineStr">
        <is>
          <t>BASE-1112</t>
        </is>
      </c>
      <c r="B2489" s="52" t="inlineStr">
        <is>
          <t>Base</t>
        </is>
      </c>
      <c r="C2489" s="58" t="inlineStr">
        <is>
          <t>Cylinder</t>
        </is>
      </c>
      <c r="D2489" s="60" t="inlineStr">
        <is>
          <t>Sandbag</t>
        </is>
      </c>
      <c r="E2489" s="52" t="inlineStr">
        <is>
          <t>BASE-1110</t>
        </is>
      </c>
      <c r="F2489" s="52" t="n">
        <v>2</v>
      </c>
      <c r="G2489" s="54" t="n">
        <v>0.25999999</v>
      </c>
      <c r="H2489" s="54" t="n">
        <v>0.170000002</v>
      </c>
      <c r="I2489" s="54" t="n">
        <v>0.519999981</v>
      </c>
      <c r="J2489" s="54" t="n">
        <v>0</v>
      </c>
      <c r="K2489" s="54" t="n">
        <v>0</v>
      </c>
      <c r="L2489" s="54" t="n">
        <v>0</v>
      </c>
      <c r="M2489" s="54" t="n">
        <v>3.70000005</v>
      </c>
      <c r="N2489" s="54" t="n">
        <v>0.0900000036</v>
      </c>
      <c r="O2489" s="54" t="n">
        <v>0</v>
      </c>
      <c r="P2489" s="52" t="inlineStr">
        <is>
          <t>Gouraud</t>
        </is>
      </c>
      <c r="Q2489" s="52" t="inlineStr">
        <is>
          <t>Sand</t>
        </is>
      </c>
      <c r="R2489" s="54" t="n">
        <v>0.95</v>
      </c>
      <c r="S2489" s="54" t="n">
        <v>0</v>
      </c>
      <c r="T2489" s="54" t="n">
        <v>0.25</v>
      </c>
      <c r="U2489" s="54" t="n">
        <v>0</v>
      </c>
      <c r="V2489" s="52" t="inlineStr">
        <is>
          <t>No</t>
        </is>
      </c>
      <c r="W2489" s="52" t="inlineStr">
        <is>
          <t>No</t>
        </is>
      </c>
      <c r="X2489" s="52" t="inlineStr">
        <is>
          <t>-</t>
        </is>
      </c>
      <c r="Y2489" s="52" t="inlineStr">
        <is>
          <t>Ring wall</t>
        </is>
      </c>
    </row>
    <row r="2490" outlineLevel="1">
      <c r="A2490" s="52" t="inlineStr">
        <is>
          <t>BASE-1113</t>
        </is>
      </c>
      <c r="B2490" s="52" t="inlineStr">
        <is>
          <t>Base</t>
        </is>
      </c>
      <c r="C2490" s="58" t="inlineStr">
        <is>
          <t>Cylinder</t>
        </is>
      </c>
      <c r="D2490" s="60" t="inlineStr">
        <is>
          <t>Sandbag</t>
        </is>
      </c>
      <c r="E2490" s="52" t="inlineStr">
        <is>
          <t>BASE-1110</t>
        </is>
      </c>
      <c r="F2490" s="52" t="n">
        <v>2</v>
      </c>
      <c r="G2490" s="54" t="n">
        <v>0.25999999</v>
      </c>
      <c r="H2490" s="54" t="n">
        <v>0.170000002</v>
      </c>
      <c r="I2490" s="54" t="n">
        <v>0.519999981</v>
      </c>
      <c r="J2490" s="54" t="n">
        <v>0</v>
      </c>
      <c r="K2490" s="54" t="n">
        <v>-16.363636</v>
      </c>
      <c r="L2490" s="54" t="n">
        <v>0</v>
      </c>
      <c r="M2490" s="54" t="n">
        <v>3.55012417</v>
      </c>
      <c r="N2490" s="54" t="n">
        <v>0.0900000036</v>
      </c>
      <c r="O2490" s="54" t="n">
        <v>1.04241061</v>
      </c>
      <c r="P2490" s="52" t="inlineStr">
        <is>
          <t>Gouraud</t>
        </is>
      </c>
      <c r="Q2490" s="52" t="inlineStr">
        <is>
          <t>Sand</t>
        </is>
      </c>
      <c r="R2490" s="54" t="n">
        <v>0.95</v>
      </c>
      <c r="S2490" s="54" t="n">
        <v>0</v>
      </c>
      <c r="T2490" s="54" t="n">
        <v>0.25</v>
      </c>
      <c r="U2490" s="54" t="n">
        <v>0</v>
      </c>
      <c r="V2490" s="52" t="inlineStr">
        <is>
          <t>No</t>
        </is>
      </c>
      <c r="W2490" s="52" t="inlineStr">
        <is>
          <t>No</t>
        </is>
      </c>
      <c r="X2490" s="52" t="inlineStr">
        <is>
          <t>-</t>
        </is>
      </c>
      <c r="Y2490" s="52" t="inlineStr">
        <is>
          <t>Ring wall</t>
        </is>
      </c>
    </row>
    <row r="2491" outlineLevel="1">
      <c r="A2491" s="52" t="inlineStr">
        <is>
          <t>BASE-1114</t>
        </is>
      </c>
      <c r="B2491" s="52" t="inlineStr">
        <is>
          <t>Base</t>
        </is>
      </c>
      <c r="C2491" s="58" t="inlineStr">
        <is>
          <t>Cylinder</t>
        </is>
      </c>
      <c r="D2491" s="60" t="inlineStr">
        <is>
          <t>Sandbag</t>
        </is>
      </c>
      <c r="E2491" s="52" t="inlineStr">
        <is>
          <t>BASE-1110</t>
        </is>
      </c>
      <c r="F2491" s="52" t="n">
        <v>2</v>
      </c>
      <c r="G2491" s="54" t="n">
        <v>0.25999999</v>
      </c>
      <c r="H2491" s="54" t="n">
        <v>0.170000002</v>
      </c>
      <c r="I2491" s="54" t="n">
        <v>0.519999981</v>
      </c>
      <c r="J2491" s="54" t="n">
        <v>0</v>
      </c>
      <c r="K2491" s="54" t="n">
        <v>-32.727272</v>
      </c>
      <c r="L2491" s="54" t="n">
        <v>0</v>
      </c>
      <c r="M2491" s="54" t="n">
        <v>3.112638</v>
      </c>
      <c r="N2491" s="54" t="n">
        <v>0.0900000036</v>
      </c>
      <c r="O2491" s="54" t="n">
        <v>2.00037122</v>
      </c>
      <c r="P2491" s="52" t="inlineStr">
        <is>
          <t>Gouraud</t>
        </is>
      </c>
      <c r="Q2491" s="52" t="inlineStr">
        <is>
          <t>Sand</t>
        </is>
      </c>
      <c r="R2491" s="54" t="n">
        <v>0.95</v>
      </c>
      <c r="S2491" s="54" t="n">
        <v>0</v>
      </c>
      <c r="T2491" s="54" t="n">
        <v>0.25</v>
      </c>
      <c r="U2491" s="54" t="n">
        <v>0</v>
      </c>
      <c r="V2491" s="52" t="inlineStr">
        <is>
          <t>No</t>
        </is>
      </c>
      <c r="W2491" s="52" t="inlineStr">
        <is>
          <t>No</t>
        </is>
      </c>
      <c r="X2491" s="52" t="inlineStr">
        <is>
          <t>-</t>
        </is>
      </c>
      <c r="Y2491" s="52" t="inlineStr">
        <is>
          <t>Ring wall</t>
        </is>
      </c>
    </row>
    <row r="2492" outlineLevel="1">
      <c r="A2492" s="52" t="inlineStr">
        <is>
          <t>BASE-1115</t>
        </is>
      </c>
      <c r="B2492" s="52" t="inlineStr">
        <is>
          <t>Base</t>
        </is>
      </c>
      <c r="C2492" s="58" t="inlineStr">
        <is>
          <t>Cylinder</t>
        </is>
      </c>
      <c r="D2492" s="60" t="inlineStr">
        <is>
          <t>Sandbag</t>
        </is>
      </c>
      <c r="E2492" s="52" t="inlineStr">
        <is>
          <t>BASE-1110</t>
        </is>
      </c>
      <c r="F2492" s="52" t="n">
        <v>2</v>
      </c>
      <c r="G2492" s="54" t="n">
        <v>0.25999999</v>
      </c>
      <c r="H2492" s="54" t="n">
        <v>0.170000002</v>
      </c>
      <c r="I2492" s="54" t="n">
        <v>0.519999981</v>
      </c>
      <c r="J2492" s="54" t="n">
        <v>0</v>
      </c>
      <c r="K2492" s="54" t="n">
        <v>-49.0909042</v>
      </c>
      <c r="L2492" s="54" t="n">
        <v>0</v>
      </c>
      <c r="M2492" s="54" t="n">
        <v>2.42298484</v>
      </c>
      <c r="N2492" s="54" t="n">
        <v>0.0900000036</v>
      </c>
      <c r="O2492" s="54" t="n">
        <v>2.79627347</v>
      </c>
      <c r="P2492" s="52" t="inlineStr">
        <is>
          <t>Gouraud</t>
        </is>
      </c>
      <c r="Q2492" s="52" t="inlineStr">
        <is>
          <t>Sand</t>
        </is>
      </c>
      <c r="R2492" s="54" t="n">
        <v>0.95</v>
      </c>
      <c r="S2492" s="54" t="n">
        <v>0</v>
      </c>
      <c r="T2492" s="54" t="n">
        <v>0.25</v>
      </c>
      <c r="U2492" s="54" t="n">
        <v>0</v>
      </c>
      <c r="V2492" s="52" t="inlineStr">
        <is>
          <t>No</t>
        </is>
      </c>
      <c r="W2492" s="52" t="inlineStr">
        <is>
          <t>No</t>
        </is>
      </c>
      <c r="X2492" s="52" t="inlineStr">
        <is>
          <t>-</t>
        </is>
      </c>
      <c r="Y2492" s="52" t="inlineStr">
        <is>
          <t>Ring wall</t>
        </is>
      </c>
    </row>
    <row r="2493" outlineLevel="1">
      <c r="A2493" s="52" t="inlineStr">
        <is>
          <t>BASE-1116</t>
        </is>
      </c>
      <c r="B2493" s="52" t="inlineStr">
        <is>
          <t>Base</t>
        </is>
      </c>
      <c r="C2493" s="58" t="inlineStr">
        <is>
          <t>Cylinder</t>
        </is>
      </c>
      <c r="D2493" s="60" t="inlineStr">
        <is>
          <t>Sandbag</t>
        </is>
      </c>
      <c r="E2493" s="52" t="inlineStr">
        <is>
          <t>BASE-1110</t>
        </is>
      </c>
      <c r="F2493" s="52" t="n">
        <v>2</v>
      </c>
      <c r="G2493" s="54" t="n">
        <v>0.25999999</v>
      </c>
      <c r="H2493" s="54" t="n">
        <v>0.170000002</v>
      </c>
      <c r="I2493" s="54" t="n">
        <v>0.519999981</v>
      </c>
      <c r="J2493" s="54" t="n">
        <v>0</v>
      </c>
      <c r="K2493" s="54" t="n">
        <v>-65.45454410000001</v>
      </c>
      <c r="L2493" s="54" t="n">
        <v>0</v>
      </c>
      <c r="M2493" s="54" t="n">
        <v>1.53703535</v>
      </c>
      <c r="N2493" s="54" t="n">
        <v>0.0900000036</v>
      </c>
      <c r="O2493" s="54" t="n">
        <v>3.36563849</v>
      </c>
      <c r="P2493" s="52" t="inlineStr">
        <is>
          <t>Gouraud</t>
        </is>
      </c>
      <c r="Q2493" s="52" t="inlineStr">
        <is>
          <t>Sand</t>
        </is>
      </c>
      <c r="R2493" s="54" t="n">
        <v>0.95</v>
      </c>
      <c r="S2493" s="54" t="n">
        <v>0</v>
      </c>
      <c r="T2493" s="54" t="n">
        <v>0.25</v>
      </c>
      <c r="U2493" s="54" t="n">
        <v>0</v>
      </c>
      <c r="V2493" s="52" t="inlineStr">
        <is>
          <t>No</t>
        </is>
      </c>
      <c r="W2493" s="52" t="inlineStr">
        <is>
          <t>No</t>
        </is>
      </c>
      <c r="X2493" s="52" t="inlineStr">
        <is>
          <t>-</t>
        </is>
      </c>
      <c r="Y2493" s="52" t="inlineStr">
        <is>
          <t>Ring wall</t>
        </is>
      </c>
    </row>
    <row r="2494" outlineLevel="1">
      <c r="A2494" s="52" t="inlineStr">
        <is>
          <t>BASE-1117</t>
        </is>
      </c>
      <c r="B2494" s="52" t="inlineStr">
        <is>
          <t>Base</t>
        </is>
      </c>
      <c r="C2494" s="58" t="inlineStr">
        <is>
          <t>Cylinder</t>
        </is>
      </c>
      <c r="D2494" s="60" t="inlineStr">
        <is>
          <t>Sandbag</t>
        </is>
      </c>
      <c r="E2494" s="52" t="inlineStr">
        <is>
          <t>BASE-1110</t>
        </is>
      </c>
      <c r="F2494" s="52" t="n">
        <v>2</v>
      </c>
      <c r="G2494" s="54" t="n">
        <v>0.25999999</v>
      </c>
      <c r="H2494" s="54" t="n">
        <v>0.170000002</v>
      </c>
      <c r="I2494" s="54" t="n">
        <v>0.519999981</v>
      </c>
      <c r="J2494" s="54" t="n">
        <v>0</v>
      </c>
      <c r="K2494" s="54" t="n">
        <v>-81.8181915</v>
      </c>
      <c r="L2494" s="54" t="n">
        <v>0</v>
      </c>
      <c r="M2494" s="54" t="n">
        <v>0.526564598</v>
      </c>
      <c r="N2494" s="54" t="n">
        <v>0.0900000036</v>
      </c>
      <c r="O2494" s="54" t="n">
        <v>3.66233945</v>
      </c>
      <c r="P2494" s="52" t="inlineStr">
        <is>
          <t>Gouraud</t>
        </is>
      </c>
      <c r="Q2494" s="52" t="inlineStr">
        <is>
          <t>Sand</t>
        </is>
      </c>
      <c r="R2494" s="54" t="n">
        <v>0.95</v>
      </c>
      <c r="S2494" s="54" t="n">
        <v>0</v>
      </c>
      <c r="T2494" s="54" t="n">
        <v>0.25</v>
      </c>
      <c r="U2494" s="54" t="n">
        <v>0</v>
      </c>
      <c r="V2494" s="52" t="inlineStr">
        <is>
          <t>No</t>
        </is>
      </c>
      <c r="W2494" s="52" t="inlineStr">
        <is>
          <t>No</t>
        </is>
      </c>
      <c r="X2494" s="52" t="inlineStr">
        <is>
          <t>-</t>
        </is>
      </c>
      <c r="Y2494" s="52" t="inlineStr">
        <is>
          <t>Ring wall</t>
        </is>
      </c>
    </row>
    <row r="2495" outlineLevel="1">
      <c r="A2495" s="52" t="inlineStr">
        <is>
          <t>BASE-1118</t>
        </is>
      </c>
      <c r="B2495" s="52" t="inlineStr">
        <is>
          <t>Base</t>
        </is>
      </c>
      <c r="C2495" s="58" t="inlineStr">
        <is>
          <t>Cylinder</t>
        </is>
      </c>
      <c r="D2495" s="60" t="inlineStr">
        <is>
          <t>Sandbag</t>
        </is>
      </c>
      <c r="E2495" s="52" t="inlineStr">
        <is>
          <t>BASE-1110</t>
        </is>
      </c>
      <c r="F2495" s="52" t="n">
        <v>2</v>
      </c>
      <c r="G2495" s="54" t="n">
        <v>0.25999999</v>
      </c>
      <c r="H2495" s="54" t="n">
        <v>0.170000002</v>
      </c>
      <c r="I2495" s="54" t="n">
        <v>0.519999981</v>
      </c>
      <c r="J2495" s="54" t="n">
        <v>0</v>
      </c>
      <c r="K2495" s="54" t="n">
        <v>-98.1818085</v>
      </c>
      <c r="L2495" s="54" t="n">
        <v>0</v>
      </c>
      <c r="M2495" s="54" t="n">
        <v>-0.526564896</v>
      </c>
      <c r="N2495" s="54" t="n">
        <v>0.0900000036</v>
      </c>
      <c r="O2495" s="54" t="n">
        <v>3.66233945</v>
      </c>
      <c r="P2495" s="52" t="inlineStr">
        <is>
          <t>Gouraud</t>
        </is>
      </c>
      <c r="Q2495" s="52" t="inlineStr">
        <is>
          <t>Sand</t>
        </is>
      </c>
      <c r="R2495" s="54" t="n">
        <v>0.95</v>
      </c>
      <c r="S2495" s="54" t="n">
        <v>0</v>
      </c>
      <c r="T2495" s="54" t="n">
        <v>0.25</v>
      </c>
      <c r="U2495" s="54" t="n">
        <v>0</v>
      </c>
      <c r="V2495" s="52" t="inlineStr">
        <is>
          <t>No</t>
        </is>
      </c>
      <c r="W2495" s="52" t="inlineStr">
        <is>
          <t>No</t>
        </is>
      </c>
      <c r="X2495" s="52" t="inlineStr">
        <is>
          <t>-</t>
        </is>
      </c>
      <c r="Y2495" s="52" t="inlineStr">
        <is>
          <t>Ring wall</t>
        </is>
      </c>
    </row>
    <row r="2496" outlineLevel="1">
      <c r="A2496" s="52" t="inlineStr">
        <is>
          <t>BASE-1119</t>
        </is>
      </c>
      <c r="B2496" s="52" t="inlineStr">
        <is>
          <t>Base</t>
        </is>
      </c>
      <c r="C2496" s="58" t="inlineStr">
        <is>
          <t>Cylinder</t>
        </is>
      </c>
      <c r="D2496" s="60" t="inlineStr">
        <is>
          <t>Sandbag</t>
        </is>
      </c>
      <c r="E2496" s="52" t="inlineStr">
        <is>
          <t>BASE-1110</t>
        </is>
      </c>
      <c r="F2496" s="52" t="n">
        <v>2</v>
      </c>
      <c r="G2496" s="54" t="n">
        <v>0.25999999</v>
      </c>
      <c r="H2496" s="54" t="n">
        <v>0.170000002</v>
      </c>
      <c r="I2496" s="54" t="n">
        <v>0.519999981</v>
      </c>
      <c r="J2496" s="54" t="n">
        <v>0</v>
      </c>
      <c r="K2496" s="54" t="n">
        <v>179.999985</v>
      </c>
      <c r="L2496" s="54" t="n">
        <v>0</v>
      </c>
      <c r="M2496" s="54" t="n">
        <v>-3.70000005</v>
      </c>
      <c r="N2496" s="54" t="n">
        <v>0.0900000036</v>
      </c>
      <c r="O2496" s="54" t="n">
        <v>-1.2056131e-06</v>
      </c>
      <c r="P2496" s="52" t="inlineStr">
        <is>
          <t>Gouraud</t>
        </is>
      </c>
      <c r="Q2496" s="52" t="inlineStr">
        <is>
          <t>Sand</t>
        </is>
      </c>
      <c r="R2496" s="54" t="n">
        <v>0.95</v>
      </c>
      <c r="S2496" s="54" t="n">
        <v>0</v>
      </c>
      <c r="T2496" s="54" t="n">
        <v>0.25</v>
      </c>
      <c r="U2496" s="54" t="n">
        <v>0</v>
      </c>
      <c r="V2496" s="52" t="inlineStr">
        <is>
          <t>No</t>
        </is>
      </c>
      <c r="W2496" s="52" t="inlineStr">
        <is>
          <t>No</t>
        </is>
      </c>
      <c r="X2496" s="52" t="inlineStr">
        <is>
          <t>-</t>
        </is>
      </c>
      <c r="Y2496" s="52" t="inlineStr">
        <is>
          <t>Ring wall</t>
        </is>
      </c>
    </row>
    <row r="2497" outlineLevel="1">
      <c r="A2497" s="52" t="inlineStr">
        <is>
          <t>BASE-1120</t>
        </is>
      </c>
      <c r="B2497" s="52" t="inlineStr">
        <is>
          <t>Base</t>
        </is>
      </c>
      <c r="C2497" s="58" t="inlineStr">
        <is>
          <t>Cylinder</t>
        </is>
      </c>
      <c r="D2497" s="60" t="inlineStr">
        <is>
          <t>Sandbag</t>
        </is>
      </c>
      <c r="E2497" s="52" t="inlineStr">
        <is>
          <t>BASE-1110</t>
        </is>
      </c>
      <c r="F2497" s="52" t="n">
        <v>2</v>
      </c>
      <c r="G2497" s="54" t="n">
        <v>0.25999999</v>
      </c>
      <c r="H2497" s="54" t="n">
        <v>0.170000002</v>
      </c>
      <c r="I2497" s="54" t="n">
        <v>0.519999981</v>
      </c>
      <c r="J2497" s="54" t="n">
        <v>0</v>
      </c>
      <c r="K2497" s="54" t="n">
        <v>163.636353</v>
      </c>
      <c r="L2497" s="54" t="n">
        <v>0</v>
      </c>
      <c r="M2497" s="54" t="n">
        <v>-3.55012417</v>
      </c>
      <c r="N2497" s="54" t="n">
        <v>0.0900000036</v>
      </c>
      <c r="O2497" s="54" t="n">
        <v>-1.04241049</v>
      </c>
      <c r="P2497" s="52" t="inlineStr">
        <is>
          <t>Gouraud</t>
        </is>
      </c>
      <c r="Q2497" s="52" t="inlineStr">
        <is>
          <t>Sand</t>
        </is>
      </c>
      <c r="R2497" s="54" t="n">
        <v>0.95</v>
      </c>
      <c r="S2497" s="54" t="n">
        <v>0</v>
      </c>
      <c r="T2497" s="54" t="n">
        <v>0.25</v>
      </c>
      <c r="U2497" s="54" t="n">
        <v>0</v>
      </c>
      <c r="V2497" s="52" t="inlineStr">
        <is>
          <t>No</t>
        </is>
      </c>
      <c r="W2497" s="52" t="inlineStr">
        <is>
          <t>No</t>
        </is>
      </c>
      <c r="X2497" s="52" t="inlineStr">
        <is>
          <t>-</t>
        </is>
      </c>
      <c r="Y2497" s="52" t="inlineStr">
        <is>
          <t>Ring wall</t>
        </is>
      </c>
    </row>
    <row r="2498" outlineLevel="1">
      <c r="A2498" s="52" t="inlineStr">
        <is>
          <t>BASE-1121</t>
        </is>
      </c>
      <c r="B2498" s="52" t="inlineStr">
        <is>
          <t>Base</t>
        </is>
      </c>
      <c r="C2498" s="58" t="inlineStr">
        <is>
          <t>Cylinder</t>
        </is>
      </c>
      <c r="D2498" s="60" t="inlineStr">
        <is>
          <t>Sandbag</t>
        </is>
      </c>
      <c r="E2498" s="52" t="inlineStr">
        <is>
          <t>BASE-1110</t>
        </is>
      </c>
      <c r="F2498" s="52" t="n">
        <v>2</v>
      </c>
      <c r="G2498" s="54" t="n">
        <v>0.25999999</v>
      </c>
      <c r="H2498" s="54" t="n">
        <v>0.170000002</v>
      </c>
      <c r="I2498" s="54" t="n">
        <v>0.519999981</v>
      </c>
      <c r="J2498" s="54" t="n">
        <v>0</v>
      </c>
      <c r="K2498" s="54" t="n">
        <v>147.27272</v>
      </c>
      <c r="L2498" s="54" t="n">
        <v>0</v>
      </c>
      <c r="M2498" s="54" t="n">
        <v>-3.11263776</v>
      </c>
      <c r="N2498" s="54" t="n">
        <v>0.0900000036</v>
      </c>
      <c r="O2498" s="54" t="n">
        <v>-2.00037146</v>
      </c>
      <c r="P2498" s="52" t="inlineStr">
        <is>
          <t>Gouraud</t>
        </is>
      </c>
      <c r="Q2498" s="52" t="inlineStr">
        <is>
          <t>Sand</t>
        </is>
      </c>
      <c r="R2498" s="54" t="n">
        <v>0.95</v>
      </c>
      <c r="S2498" s="54" t="n">
        <v>0</v>
      </c>
      <c r="T2498" s="54" t="n">
        <v>0.25</v>
      </c>
      <c r="U2498" s="54" t="n">
        <v>0</v>
      </c>
      <c r="V2498" s="52" t="inlineStr">
        <is>
          <t>No</t>
        </is>
      </c>
      <c r="W2498" s="52" t="inlineStr">
        <is>
          <t>No</t>
        </is>
      </c>
      <c r="X2498" s="52" t="inlineStr">
        <is>
          <t>-</t>
        </is>
      </c>
      <c r="Y2498" s="52" t="inlineStr">
        <is>
          <t>Ring wall</t>
        </is>
      </c>
    </row>
    <row r="2499" outlineLevel="1">
      <c r="A2499" s="52" t="inlineStr">
        <is>
          <t>BASE-1122</t>
        </is>
      </c>
      <c r="B2499" s="52" t="inlineStr">
        <is>
          <t>Base</t>
        </is>
      </c>
      <c r="C2499" s="58" t="inlineStr">
        <is>
          <t>Cylinder</t>
        </is>
      </c>
      <c r="D2499" s="60" t="inlineStr">
        <is>
          <t>Sandbag</t>
        </is>
      </c>
      <c r="E2499" s="52" t="inlineStr">
        <is>
          <t>BASE-1110</t>
        </is>
      </c>
      <c r="F2499" s="52" t="n">
        <v>2</v>
      </c>
      <c r="G2499" s="54" t="n">
        <v>0.25999999</v>
      </c>
      <c r="H2499" s="54" t="n">
        <v>0.170000002</v>
      </c>
      <c r="I2499" s="54" t="n">
        <v>0.519999981</v>
      </c>
      <c r="J2499" s="54" t="n">
        <v>0</v>
      </c>
      <c r="K2499" s="54" t="n">
        <v>130.909073</v>
      </c>
      <c r="L2499" s="54" t="n">
        <v>0</v>
      </c>
      <c r="M2499" s="54" t="n">
        <v>-2.42298412</v>
      </c>
      <c r="N2499" s="54" t="n">
        <v>0.0900000036</v>
      </c>
      <c r="O2499" s="54" t="n">
        <v>-2.79627419</v>
      </c>
      <c r="P2499" s="52" t="inlineStr">
        <is>
          <t>Gouraud</t>
        </is>
      </c>
      <c r="Q2499" s="52" t="inlineStr">
        <is>
          <t>Sand</t>
        </is>
      </c>
      <c r="R2499" s="54" t="n">
        <v>0.95</v>
      </c>
      <c r="S2499" s="54" t="n">
        <v>0</v>
      </c>
      <c r="T2499" s="54" t="n">
        <v>0.25</v>
      </c>
      <c r="U2499" s="54" t="n">
        <v>0</v>
      </c>
      <c r="V2499" s="52" t="inlineStr">
        <is>
          <t>No</t>
        </is>
      </c>
      <c r="W2499" s="52" t="inlineStr">
        <is>
          <t>No</t>
        </is>
      </c>
      <c r="X2499" s="52" t="inlineStr">
        <is>
          <t>-</t>
        </is>
      </c>
      <c r="Y2499" s="52" t="inlineStr">
        <is>
          <t>Ring wall</t>
        </is>
      </c>
    </row>
    <row r="2500" outlineLevel="1">
      <c r="A2500" s="52" t="inlineStr">
        <is>
          <t>BASE-1123</t>
        </is>
      </c>
      <c r="B2500" s="52" t="inlineStr">
        <is>
          <t>Base</t>
        </is>
      </c>
      <c r="C2500" s="58" t="inlineStr">
        <is>
          <t>Cylinder</t>
        </is>
      </c>
      <c r="D2500" s="60" t="inlineStr">
        <is>
          <t>Sandbag</t>
        </is>
      </c>
      <c r="E2500" s="52" t="inlineStr">
        <is>
          <t>BASE-1110</t>
        </is>
      </c>
      <c r="F2500" s="52" t="n">
        <v>2</v>
      </c>
      <c r="G2500" s="54" t="n">
        <v>0.25999999</v>
      </c>
      <c r="H2500" s="54" t="n">
        <v>0.170000002</v>
      </c>
      <c r="I2500" s="54" t="n">
        <v>0.519999981</v>
      </c>
      <c r="J2500" s="54" t="n">
        <v>0</v>
      </c>
      <c r="K2500" s="54" t="n">
        <v>114.545456</v>
      </c>
      <c r="L2500" s="54" t="n">
        <v>0</v>
      </c>
      <c r="M2500" s="54" t="n">
        <v>-1.53703582</v>
      </c>
      <c r="N2500" s="54" t="n">
        <v>0.0900000036</v>
      </c>
      <c r="O2500" s="54" t="n">
        <v>-3.36563826</v>
      </c>
      <c r="P2500" s="52" t="inlineStr">
        <is>
          <t>Gouraud</t>
        </is>
      </c>
      <c r="Q2500" s="52" t="inlineStr">
        <is>
          <t>Sand</t>
        </is>
      </c>
      <c r="R2500" s="54" t="n">
        <v>0.95</v>
      </c>
      <c r="S2500" s="54" t="n">
        <v>0</v>
      </c>
      <c r="T2500" s="54" t="n">
        <v>0.25</v>
      </c>
      <c r="U2500" s="54" t="n">
        <v>0</v>
      </c>
      <c r="V2500" s="52" t="inlineStr">
        <is>
          <t>No</t>
        </is>
      </c>
      <c r="W2500" s="52" t="inlineStr">
        <is>
          <t>No</t>
        </is>
      </c>
      <c r="X2500" s="52" t="inlineStr">
        <is>
          <t>-</t>
        </is>
      </c>
      <c r="Y2500" s="52" t="inlineStr">
        <is>
          <t>Ring wall</t>
        </is>
      </c>
    </row>
    <row r="2501" outlineLevel="1">
      <c r="A2501" s="52" t="inlineStr">
        <is>
          <t>BASE-1124</t>
        </is>
      </c>
      <c r="B2501" s="52" t="inlineStr">
        <is>
          <t>Base</t>
        </is>
      </c>
      <c r="C2501" s="58" t="inlineStr">
        <is>
          <t>Cylinder</t>
        </is>
      </c>
      <c r="D2501" s="60" t="inlineStr">
        <is>
          <t>Sandbag</t>
        </is>
      </c>
      <c r="E2501" s="52" t="inlineStr">
        <is>
          <t>BASE-1110</t>
        </is>
      </c>
      <c r="F2501" s="52" t="n">
        <v>2</v>
      </c>
      <c r="G2501" s="54" t="n">
        <v>0.25999999</v>
      </c>
      <c r="H2501" s="54" t="n">
        <v>0.170000002</v>
      </c>
      <c r="I2501" s="54" t="n">
        <v>0.519999981</v>
      </c>
      <c r="J2501" s="54" t="n">
        <v>0</v>
      </c>
      <c r="K2501" s="54" t="n">
        <v>98.1818008</v>
      </c>
      <c r="L2501" s="54" t="n">
        <v>0</v>
      </c>
      <c r="M2501" s="54" t="n">
        <v>-0.526563823</v>
      </c>
      <c r="N2501" s="54" t="n">
        <v>0.0900000036</v>
      </c>
      <c r="O2501" s="54" t="n">
        <v>-3.66233969</v>
      </c>
      <c r="P2501" s="52" t="inlineStr">
        <is>
          <t>Gouraud</t>
        </is>
      </c>
      <c r="Q2501" s="52" t="inlineStr">
        <is>
          <t>Sand</t>
        </is>
      </c>
      <c r="R2501" s="54" t="n">
        <v>0.95</v>
      </c>
      <c r="S2501" s="54" t="n">
        <v>0</v>
      </c>
      <c r="T2501" s="54" t="n">
        <v>0.25</v>
      </c>
      <c r="U2501" s="54" t="n">
        <v>0</v>
      </c>
      <c r="V2501" s="52" t="inlineStr">
        <is>
          <t>No</t>
        </is>
      </c>
      <c r="W2501" s="52" t="inlineStr">
        <is>
          <t>No</t>
        </is>
      </c>
      <c r="X2501" s="52" t="inlineStr">
        <is>
          <t>-</t>
        </is>
      </c>
      <c r="Y2501" s="52" t="inlineStr">
        <is>
          <t>Ring wall</t>
        </is>
      </c>
    </row>
    <row r="2502" outlineLevel="1">
      <c r="A2502" s="52" t="inlineStr">
        <is>
          <t>BASE-1125</t>
        </is>
      </c>
      <c r="B2502" s="52" t="inlineStr">
        <is>
          <t>Base</t>
        </is>
      </c>
      <c r="C2502" s="58" t="inlineStr">
        <is>
          <t>Cylinder</t>
        </is>
      </c>
      <c r="D2502" s="60" t="inlineStr">
        <is>
          <t>Sandbag</t>
        </is>
      </c>
      <c r="E2502" s="52" t="inlineStr">
        <is>
          <t>BASE-1110</t>
        </is>
      </c>
      <c r="F2502" s="52" t="n">
        <v>2</v>
      </c>
      <c r="G2502" s="54" t="n">
        <v>0.25999999</v>
      </c>
      <c r="H2502" s="54" t="n">
        <v>0.170000002</v>
      </c>
      <c r="I2502" s="54" t="n">
        <v>0.519999981</v>
      </c>
      <c r="J2502" s="54" t="n">
        <v>0</v>
      </c>
      <c r="K2502" s="54" t="n">
        <v>81.81816860000001</v>
      </c>
      <c r="L2502" s="54" t="n">
        <v>0</v>
      </c>
      <c r="M2502" s="54" t="n">
        <v>0.526565611</v>
      </c>
      <c r="N2502" s="54" t="n">
        <v>0.0900000036</v>
      </c>
      <c r="O2502" s="54" t="n">
        <v>-3.66233945</v>
      </c>
      <c r="P2502" s="52" t="inlineStr">
        <is>
          <t>Gouraud</t>
        </is>
      </c>
      <c r="Q2502" s="52" t="inlineStr">
        <is>
          <t>Sand</t>
        </is>
      </c>
      <c r="R2502" s="54" t="n">
        <v>0.95</v>
      </c>
      <c r="S2502" s="54" t="n">
        <v>0</v>
      </c>
      <c r="T2502" s="54" t="n">
        <v>0.25</v>
      </c>
      <c r="U2502" s="54" t="n">
        <v>0</v>
      </c>
      <c r="V2502" s="52" t="inlineStr">
        <is>
          <t>No</t>
        </is>
      </c>
      <c r="W2502" s="52" t="inlineStr">
        <is>
          <t>No</t>
        </is>
      </c>
      <c r="X2502" s="52" t="inlineStr">
        <is>
          <t>-</t>
        </is>
      </c>
      <c r="Y2502" s="52" t="inlineStr">
        <is>
          <t>Ring wall</t>
        </is>
      </c>
    </row>
    <row r="2503" outlineLevel="1">
      <c r="A2503" s="52" t="inlineStr">
        <is>
          <t>BASE-1126</t>
        </is>
      </c>
      <c r="B2503" s="52" t="inlineStr">
        <is>
          <t>Base</t>
        </is>
      </c>
      <c r="C2503" s="58" t="inlineStr">
        <is>
          <t>Cylinder</t>
        </is>
      </c>
      <c r="D2503" s="60" t="inlineStr">
        <is>
          <t>Sandbag</t>
        </is>
      </c>
      <c r="E2503" s="52" t="inlineStr">
        <is>
          <t>BASE-1110</t>
        </is>
      </c>
      <c r="F2503" s="52" t="n">
        <v>2</v>
      </c>
      <c r="G2503" s="54" t="n">
        <v>0.25999999</v>
      </c>
      <c r="H2503" s="54" t="n">
        <v>0.170000002</v>
      </c>
      <c r="I2503" s="54" t="n">
        <v>0.519999981</v>
      </c>
      <c r="J2503" s="54" t="n">
        <v>0</v>
      </c>
      <c r="K2503" s="54" t="n">
        <v>65.45454410000001</v>
      </c>
      <c r="L2503" s="54" t="n">
        <v>0</v>
      </c>
      <c r="M2503" s="54" t="n">
        <v>1.53703594</v>
      </c>
      <c r="N2503" s="54" t="n">
        <v>0.0900000036</v>
      </c>
      <c r="O2503" s="54" t="n">
        <v>-3.36563826</v>
      </c>
      <c r="P2503" s="52" t="inlineStr">
        <is>
          <t>Gouraud</t>
        </is>
      </c>
      <c r="Q2503" s="52" t="inlineStr">
        <is>
          <t>Sand</t>
        </is>
      </c>
      <c r="R2503" s="54" t="n">
        <v>0.95</v>
      </c>
      <c r="S2503" s="54" t="n">
        <v>0</v>
      </c>
      <c r="T2503" s="54" t="n">
        <v>0.25</v>
      </c>
      <c r="U2503" s="54" t="n">
        <v>0</v>
      </c>
      <c r="V2503" s="52" t="inlineStr">
        <is>
          <t>No</t>
        </is>
      </c>
      <c r="W2503" s="52" t="inlineStr">
        <is>
          <t>No</t>
        </is>
      </c>
      <c r="X2503" s="52" t="inlineStr">
        <is>
          <t>-</t>
        </is>
      </c>
      <c r="Y2503" s="52" t="inlineStr">
        <is>
          <t>Ring wall</t>
        </is>
      </c>
    </row>
    <row r="2504" outlineLevel="1">
      <c r="A2504" s="52" t="inlineStr">
        <is>
          <t>BASE-1127</t>
        </is>
      </c>
      <c r="B2504" s="52" t="inlineStr">
        <is>
          <t>Base</t>
        </is>
      </c>
      <c r="C2504" s="58" t="inlineStr">
        <is>
          <t>Cylinder</t>
        </is>
      </c>
      <c r="D2504" s="60" t="inlineStr">
        <is>
          <t>Sandbag</t>
        </is>
      </c>
      <c r="E2504" s="52" t="inlineStr">
        <is>
          <t>BASE-1110</t>
        </is>
      </c>
      <c r="F2504" s="52" t="n">
        <v>2</v>
      </c>
      <c r="G2504" s="54" t="n">
        <v>0.25999999</v>
      </c>
      <c r="H2504" s="54" t="n">
        <v>0.170000002</v>
      </c>
      <c r="I2504" s="54" t="n">
        <v>0.519999981</v>
      </c>
      <c r="J2504" s="54" t="n">
        <v>0</v>
      </c>
      <c r="K2504" s="54" t="n">
        <v>49.0909042</v>
      </c>
      <c r="L2504" s="54" t="n">
        <v>0</v>
      </c>
      <c r="M2504" s="54" t="n">
        <v>2.42298484</v>
      </c>
      <c r="N2504" s="54" t="n">
        <v>0.0900000036</v>
      </c>
      <c r="O2504" s="54" t="n">
        <v>-2.79627347</v>
      </c>
      <c r="P2504" s="52" t="inlineStr">
        <is>
          <t>Gouraud</t>
        </is>
      </c>
      <c r="Q2504" s="52" t="inlineStr">
        <is>
          <t>Sand</t>
        </is>
      </c>
      <c r="R2504" s="54" t="n">
        <v>0.95</v>
      </c>
      <c r="S2504" s="54" t="n">
        <v>0</v>
      </c>
      <c r="T2504" s="54" t="n">
        <v>0.25</v>
      </c>
      <c r="U2504" s="54" t="n">
        <v>0</v>
      </c>
      <c r="V2504" s="52" t="inlineStr">
        <is>
          <t>No</t>
        </is>
      </c>
      <c r="W2504" s="52" t="inlineStr">
        <is>
          <t>No</t>
        </is>
      </c>
      <c r="X2504" s="52" t="inlineStr">
        <is>
          <t>-</t>
        </is>
      </c>
      <c r="Y2504" s="52" t="inlineStr">
        <is>
          <t>Ring wall</t>
        </is>
      </c>
    </row>
    <row r="2505" outlineLevel="1">
      <c r="A2505" s="52" t="inlineStr">
        <is>
          <t>BASE-1128</t>
        </is>
      </c>
      <c r="B2505" s="52" t="inlineStr">
        <is>
          <t>Base</t>
        </is>
      </c>
      <c r="C2505" s="58" t="inlineStr">
        <is>
          <t>Cylinder</t>
        </is>
      </c>
      <c r="D2505" s="60" t="inlineStr">
        <is>
          <t>Sandbag</t>
        </is>
      </c>
      <c r="E2505" s="52" t="inlineStr">
        <is>
          <t>BASE-1110</t>
        </is>
      </c>
      <c r="F2505" s="52" t="n">
        <v>2</v>
      </c>
      <c r="G2505" s="54" t="n">
        <v>0.25999999</v>
      </c>
      <c r="H2505" s="54" t="n">
        <v>0.170000002</v>
      </c>
      <c r="I2505" s="54" t="n">
        <v>0.519999981</v>
      </c>
      <c r="J2505" s="54" t="n">
        <v>0</v>
      </c>
      <c r="K2505" s="54" t="n">
        <v>32.7272453</v>
      </c>
      <c r="L2505" s="54" t="n">
        <v>0</v>
      </c>
      <c r="M2505" s="54" t="n">
        <v>3.11263895</v>
      </c>
      <c r="N2505" s="54" t="n">
        <v>0.0900000036</v>
      </c>
      <c r="O2505" s="54" t="n">
        <v>-2.00036979</v>
      </c>
      <c r="P2505" s="52" t="inlineStr">
        <is>
          <t>Gouraud</t>
        </is>
      </c>
      <c r="Q2505" s="52" t="inlineStr">
        <is>
          <t>Sand</t>
        </is>
      </c>
      <c r="R2505" s="54" t="n">
        <v>0.95</v>
      </c>
      <c r="S2505" s="54" t="n">
        <v>0</v>
      </c>
      <c r="T2505" s="54" t="n">
        <v>0.25</v>
      </c>
      <c r="U2505" s="54" t="n">
        <v>0</v>
      </c>
      <c r="V2505" s="52" t="inlineStr">
        <is>
          <t>No</t>
        </is>
      </c>
      <c r="W2505" s="52" t="inlineStr">
        <is>
          <t>No</t>
        </is>
      </c>
      <c r="X2505" s="52" t="inlineStr">
        <is>
          <t>-</t>
        </is>
      </c>
      <c r="Y2505" s="52" t="inlineStr">
        <is>
          <t>Ring wall</t>
        </is>
      </c>
    </row>
    <row r="2506" outlineLevel="1">
      <c r="A2506" s="52" t="inlineStr">
        <is>
          <t>BASE-1129</t>
        </is>
      </c>
      <c r="B2506" s="52" t="inlineStr">
        <is>
          <t>Base</t>
        </is>
      </c>
      <c r="C2506" s="58" t="inlineStr">
        <is>
          <t>Cylinder</t>
        </is>
      </c>
      <c r="D2506" s="60" t="inlineStr">
        <is>
          <t>Sandbag</t>
        </is>
      </c>
      <c r="E2506" s="52" t="inlineStr">
        <is>
          <t>BASE-1110</t>
        </is>
      </c>
      <c r="F2506" s="52" t="n">
        <v>2</v>
      </c>
      <c r="G2506" s="54" t="n">
        <v>0.25999999</v>
      </c>
      <c r="H2506" s="54" t="n">
        <v>0.170000002</v>
      </c>
      <c r="I2506" s="54" t="n">
        <v>0.519999981</v>
      </c>
      <c r="J2506" s="54" t="n">
        <v>0</v>
      </c>
      <c r="K2506" s="54" t="n">
        <v>16.3636208</v>
      </c>
      <c r="L2506" s="54" t="n">
        <v>0</v>
      </c>
      <c r="M2506" s="54" t="n">
        <v>3.55012441</v>
      </c>
      <c r="N2506" s="54" t="n">
        <v>0.0900000036</v>
      </c>
      <c r="O2506" s="54" t="n">
        <v>-1.04240954</v>
      </c>
      <c r="P2506" s="52" t="inlineStr">
        <is>
          <t>Gouraud</t>
        </is>
      </c>
      <c r="Q2506" s="52" t="inlineStr">
        <is>
          <t>Sand</t>
        </is>
      </c>
      <c r="R2506" s="54" t="n">
        <v>0.95</v>
      </c>
      <c r="S2506" s="54" t="n">
        <v>0</v>
      </c>
      <c r="T2506" s="54" t="n">
        <v>0.25</v>
      </c>
      <c r="U2506" s="54" t="n">
        <v>0</v>
      </c>
      <c r="V2506" s="52" t="inlineStr">
        <is>
          <t>No</t>
        </is>
      </c>
      <c r="W2506" s="52" t="inlineStr">
        <is>
          <t>No</t>
        </is>
      </c>
      <c r="X2506" s="52" t="inlineStr">
        <is>
          <t>-</t>
        </is>
      </c>
      <c r="Y2506" s="52" t="inlineStr">
        <is>
          <t>Ring wall</t>
        </is>
      </c>
    </row>
    <row r="2507" outlineLevel="1">
      <c r="A2507" s="52" t="inlineStr">
        <is>
          <t>BASE-1130</t>
        </is>
      </c>
      <c r="B2507" s="52" t="inlineStr">
        <is>
          <t>Base</t>
        </is>
      </c>
      <c r="C2507" s="58" t="inlineStr">
        <is>
          <t>Cylinder</t>
        </is>
      </c>
      <c r="D2507" s="60" t="inlineStr">
        <is>
          <t>Sandbag</t>
        </is>
      </c>
      <c r="E2507" s="52" t="inlineStr">
        <is>
          <t>BASE-1110</t>
        </is>
      </c>
      <c r="F2507" s="52" t="n">
        <v>2</v>
      </c>
      <c r="G2507" s="54" t="n">
        <v>0.25999999</v>
      </c>
      <c r="H2507" s="54" t="n">
        <v>0.170000002</v>
      </c>
      <c r="I2507" s="54" t="n">
        <v>0.519999981</v>
      </c>
      <c r="J2507" s="54" t="n">
        <v>0</v>
      </c>
      <c r="K2507" s="54" t="n">
        <v>-8.181818010000001</v>
      </c>
      <c r="L2507" s="54" t="n">
        <v>0</v>
      </c>
      <c r="M2507" s="54" t="n">
        <v>3.66233945</v>
      </c>
      <c r="N2507" s="54" t="n">
        <v>0.24000001</v>
      </c>
      <c r="O2507" s="54" t="n">
        <v>0.526564956</v>
      </c>
      <c r="P2507" s="52" t="inlineStr">
        <is>
          <t>Gouraud</t>
        </is>
      </c>
      <c r="Q2507" s="52" t="inlineStr">
        <is>
          <t>Sand</t>
        </is>
      </c>
      <c r="R2507" s="54" t="n">
        <v>0.95</v>
      </c>
      <c r="S2507" s="54" t="n">
        <v>0</v>
      </c>
      <c r="T2507" s="54" t="n">
        <v>0.25</v>
      </c>
      <c r="U2507" s="54" t="n">
        <v>0</v>
      </c>
      <c r="V2507" s="52" t="inlineStr">
        <is>
          <t>No</t>
        </is>
      </c>
      <c r="W2507" s="52" t="inlineStr">
        <is>
          <t>No</t>
        </is>
      </c>
      <c r="X2507" s="52" t="inlineStr">
        <is>
          <t>-</t>
        </is>
      </c>
      <c r="Y2507" s="52" t="inlineStr">
        <is>
          <t>Ring wall</t>
        </is>
      </c>
    </row>
    <row r="2508" outlineLevel="1">
      <c r="A2508" s="52" t="inlineStr">
        <is>
          <t>BASE-1131</t>
        </is>
      </c>
      <c r="B2508" s="52" t="inlineStr">
        <is>
          <t>Base</t>
        </is>
      </c>
      <c r="C2508" s="58" t="inlineStr">
        <is>
          <t>Cylinder</t>
        </is>
      </c>
      <c r="D2508" s="60" t="inlineStr">
        <is>
          <t>Sandbag</t>
        </is>
      </c>
      <c r="E2508" s="52" t="inlineStr">
        <is>
          <t>BASE-1110</t>
        </is>
      </c>
      <c r="F2508" s="52" t="n">
        <v>2</v>
      </c>
      <c r="G2508" s="54" t="n">
        <v>0.25999999</v>
      </c>
      <c r="H2508" s="54" t="n">
        <v>0.170000002</v>
      </c>
      <c r="I2508" s="54" t="n">
        <v>0.519999981</v>
      </c>
      <c r="J2508" s="54" t="n">
        <v>0</v>
      </c>
      <c r="K2508" s="54" t="n">
        <v>-24.5454559</v>
      </c>
      <c r="L2508" s="54" t="n">
        <v>0</v>
      </c>
      <c r="M2508" s="54" t="n">
        <v>3.36563826</v>
      </c>
      <c r="N2508" s="54" t="n">
        <v>0.24000001</v>
      </c>
      <c r="O2508" s="54" t="n">
        <v>1.53703558</v>
      </c>
      <c r="P2508" s="52" t="inlineStr">
        <is>
          <t>Gouraud</t>
        </is>
      </c>
      <c r="Q2508" s="52" t="inlineStr">
        <is>
          <t>Sand</t>
        </is>
      </c>
      <c r="R2508" s="54" t="n">
        <v>0.95</v>
      </c>
      <c r="S2508" s="54" t="n">
        <v>0</v>
      </c>
      <c r="T2508" s="54" t="n">
        <v>0.25</v>
      </c>
      <c r="U2508" s="54" t="n">
        <v>0</v>
      </c>
      <c r="V2508" s="52" t="inlineStr">
        <is>
          <t>No</t>
        </is>
      </c>
      <c r="W2508" s="52" t="inlineStr">
        <is>
          <t>No</t>
        </is>
      </c>
      <c r="X2508" s="52" t="inlineStr">
        <is>
          <t>-</t>
        </is>
      </c>
      <c r="Y2508" s="52" t="inlineStr">
        <is>
          <t>Ring wall</t>
        </is>
      </c>
    </row>
    <row r="2509" outlineLevel="1">
      <c r="A2509" s="52" t="inlineStr">
        <is>
          <t>BASE-1132</t>
        </is>
      </c>
      <c r="B2509" s="52" t="inlineStr">
        <is>
          <t>Base</t>
        </is>
      </c>
      <c r="C2509" s="58" t="inlineStr">
        <is>
          <t>Cylinder</t>
        </is>
      </c>
      <c r="D2509" s="60" t="inlineStr">
        <is>
          <t>Sandbag</t>
        </is>
      </c>
      <c r="E2509" s="52" t="inlineStr">
        <is>
          <t>BASE-1110</t>
        </is>
      </c>
      <c r="F2509" s="52" t="n">
        <v>2</v>
      </c>
      <c r="G2509" s="54" t="n">
        <v>0.25999999</v>
      </c>
      <c r="H2509" s="54" t="n">
        <v>0.170000002</v>
      </c>
      <c r="I2509" s="54" t="n">
        <v>0.519999981</v>
      </c>
      <c r="J2509" s="54" t="n">
        <v>0</v>
      </c>
      <c r="K2509" s="54" t="n">
        <v>-40.9090958</v>
      </c>
      <c r="L2509" s="54" t="n">
        <v>0</v>
      </c>
      <c r="M2509" s="54" t="n">
        <v>2.79627323</v>
      </c>
      <c r="N2509" s="54" t="n">
        <v>0.24000001</v>
      </c>
      <c r="O2509" s="54" t="n">
        <v>2.42298508</v>
      </c>
      <c r="P2509" s="52" t="inlineStr">
        <is>
          <t>Gouraud</t>
        </is>
      </c>
      <c r="Q2509" s="52" t="inlineStr">
        <is>
          <t>Sand</t>
        </is>
      </c>
      <c r="R2509" s="54" t="n">
        <v>0.95</v>
      </c>
      <c r="S2509" s="54" t="n">
        <v>0</v>
      </c>
      <c r="T2509" s="54" t="n">
        <v>0.25</v>
      </c>
      <c r="U2509" s="54" t="n">
        <v>0</v>
      </c>
      <c r="V2509" s="52" t="inlineStr">
        <is>
          <t>No</t>
        </is>
      </c>
      <c r="W2509" s="52" t="inlineStr">
        <is>
          <t>No</t>
        </is>
      </c>
      <c r="X2509" s="52" t="inlineStr">
        <is>
          <t>-</t>
        </is>
      </c>
      <c r="Y2509" s="52" t="inlineStr">
        <is>
          <t>Ring wall</t>
        </is>
      </c>
    </row>
    <row r="2510" outlineLevel="1">
      <c r="A2510" s="52" t="inlineStr">
        <is>
          <t>BASE-1133</t>
        </is>
      </c>
      <c r="B2510" s="52" t="inlineStr">
        <is>
          <t>Base</t>
        </is>
      </c>
      <c r="C2510" s="58" t="inlineStr">
        <is>
          <t>Cylinder</t>
        </is>
      </c>
      <c r="D2510" s="60" t="inlineStr">
        <is>
          <t>Sandbag</t>
        </is>
      </c>
      <c r="E2510" s="52" t="inlineStr">
        <is>
          <t>BASE-1110</t>
        </is>
      </c>
      <c r="F2510" s="52" t="n">
        <v>2</v>
      </c>
      <c r="G2510" s="54" t="n">
        <v>0.25999999</v>
      </c>
      <c r="H2510" s="54" t="n">
        <v>0.170000002</v>
      </c>
      <c r="I2510" s="54" t="n">
        <v>0.519999981</v>
      </c>
      <c r="J2510" s="54" t="n">
        <v>0</v>
      </c>
      <c r="K2510" s="54" t="n">
        <v>-57.2727318</v>
      </c>
      <c r="L2510" s="54" t="n">
        <v>0</v>
      </c>
      <c r="M2510" s="54" t="n">
        <v>2.00037098</v>
      </c>
      <c r="N2510" s="54" t="n">
        <v>0.24000001</v>
      </c>
      <c r="O2510" s="54" t="n">
        <v>3.11263824</v>
      </c>
      <c r="P2510" s="52" t="inlineStr">
        <is>
          <t>Gouraud</t>
        </is>
      </c>
      <c r="Q2510" s="52" t="inlineStr">
        <is>
          <t>Sand</t>
        </is>
      </c>
      <c r="R2510" s="54" t="n">
        <v>0.95</v>
      </c>
      <c r="S2510" s="54" t="n">
        <v>0</v>
      </c>
      <c r="T2510" s="54" t="n">
        <v>0.25</v>
      </c>
      <c r="U2510" s="54" t="n">
        <v>0</v>
      </c>
      <c r="V2510" s="52" t="inlineStr">
        <is>
          <t>No</t>
        </is>
      </c>
      <c r="W2510" s="52" t="inlineStr">
        <is>
          <t>No</t>
        </is>
      </c>
      <c r="X2510" s="52" t="inlineStr">
        <is>
          <t>-</t>
        </is>
      </c>
      <c r="Y2510" s="52" t="inlineStr">
        <is>
          <t>Ring wall</t>
        </is>
      </c>
    </row>
    <row r="2511" outlineLevel="1">
      <c r="A2511" s="52" t="inlineStr">
        <is>
          <t>BASE-1134</t>
        </is>
      </c>
      <c r="B2511" s="52" t="inlineStr">
        <is>
          <t>Base</t>
        </is>
      </c>
      <c r="C2511" s="58" t="inlineStr">
        <is>
          <t>Cylinder</t>
        </is>
      </c>
      <c r="D2511" s="60" t="inlineStr">
        <is>
          <t>Sandbag</t>
        </is>
      </c>
      <c r="E2511" s="52" t="inlineStr">
        <is>
          <t>BASE-1110</t>
        </is>
      </c>
      <c r="F2511" s="52" t="n">
        <v>2</v>
      </c>
      <c r="G2511" s="54" t="n">
        <v>0.25999999</v>
      </c>
      <c r="H2511" s="54" t="n">
        <v>0.170000002</v>
      </c>
      <c r="I2511" s="54" t="n">
        <v>0.519999981</v>
      </c>
      <c r="J2511" s="54" t="n">
        <v>0</v>
      </c>
      <c r="K2511" s="54" t="n">
        <v>-73.6363602</v>
      </c>
      <c r="L2511" s="54" t="n">
        <v>0</v>
      </c>
      <c r="M2511" s="54" t="n">
        <v>1.04241037</v>
      </c>
      <c r="N2511" s="54" t="n">
        <v>0.24000001</v>
      </c>
      <c r="O2511" s="54" t="n">
        <v>3.55012417</v>
      </c>
      <c r="P2511" s="52" t="inlineStr">
        <is>
          <t>Gouraud</t>
        </is>
      </c>
      <c r="Q2511" s="52" t="inlineStr">
        <is>
          <t>Sand</t>
        </is>
      </c>
      <c r="R2511" s="54" t="n">
        <v>0.95</v>
      </c>
      <c r="S2511" s="54" t="n">
        <v>0</v>
      </c>
      <c r="T2511" s="54" t="n">
        <v>0.25</v>
      </c>
      <c r="U2511" s="54" t="n">
        <v>0</v>
      </c>
      <c r="V2511" s="52" t="inlineStr">
        <is>
          <t>No</t>
        </is>
      </c>
      <c r="W2511" s="52" t="inlineStr">
        <is>
          <t>No</t>
        </is>
      </c>
      <c r="X2511" s="52" t="inlineStr">
        <is>
          <t>-</t>
        </is>
      </c>
      <c r="Y2511" s="52" t="inlineStr">
        <is>
          <t>Ring wall</t>
        </is>
      </c>
    </row>
    <row r="2512" outlineLevel="1">
      <c r="A2512" s="52" t="inlineStr">
        <is>
          <t>BASE-1135</t>
        </is>
      </c>
      <c r="B2512" s="52" t="inlineStr">
        <is>
          <t>Base</t>
        </is>
      </c>
      <c r="C2512" s="58" t="inlineStr">
        <is>
          <t>Cylinder</t>
        </is>
      </c>
      <c r="D2512" s="60" t="inlineStr">
        <is>
          <t>Sandbag</t>
        </is>
      </c>
      <c r="E2512" s="52" t="inlineStr">
        <is>
          <t>BASE-1110</t>
        </is>
      </c>
      <c r="F2512" s="52" t="n">
        <v>2</v>
      </c>
      <c r="G2512" s="54" t="n">
        <v>0.25999999</v>
      </c>
      <c r="H2512" s="54" t="n">
        <v>0.170000002</v>
      </c>
      <c r="I2512" s="54" t="n">
        <v>0.519999981</v>
      </c>
      <c r="J2512" s="54" t="n">
        <v>0</v>
      </c>
      <c r="K2512" s="54" t="n">
        <v>-90.0000076</v>
      </c>
      <c r="L2512" s="54" t="n">
        <v>0</v>
      </c>
      <c r="M2512" s="54" t="n">
        <v>-6.02806551e-07</v>
      </c>
      <c r="N2512" s="54" t="n">
        <v>0.24000001</v>
      </c>
      <c r="O2512" s="54" t="n">
        <v>3.70000005</v>
      </c>
      <c r="P2512" s="52" t="inlineStr">
        <is>
          <t>Gouraud</t>
        </is>
      </c>
      <c r="Q2512" s="52" t="inlineStr">
        <is>
          <t>Sand</t>
        </is>
      </c>
      <c r="R2512" s="54" t="n">
        <v>0.95</v>
      </c>
      <c r="S2512" s="54" t="n">
        <v>0</v>
      </c>
      <c r="T2512" s="54" t="n">
        <v>0.25</v>
      </c>
      <c r="U2512" s="54" t="n">
        <v>0</v>
      </c>
      <c r="V2512" s="52" t="inlineStr">
        <is>
          <t>No</t>
        </is>
      </c>
      <c r="W2512" s="52" t="inlineStr">
        <is>
          <t>No</t>
        </is>
      </c>
      <c r="X2512" s="52" t="inlineStr">
        <is>
          <t>-</t>
        </is>
      </c>
      <c r="Y2512" s="52" t="inlineStr">
        <is>
          <t>Ring wall</t>
        </is>
      </c>
    </row>
    <row r="2513" outlineLevel="1">
      <c r="A2513" s="52" t="inlineStr">
        <is>
          <t>BASE-1136</t>
        </is>
      </c>
      <c r="B2513" s="52" t="inlineStr">
        <is>
          <t>Base</t>
        </is>
      </c>
      <c r="C2513" s="58" t="inlineStr">
        <is>
          <t>Cylinder</t>
        </is>
      </c>
      <c r="D2513" s="60" t="inlineStr">
        <is>
          <t>Sandbag</t>
        </is>
      </c>
      <c r="E2513" s="52" t="inlineStr">
        <is>
          <t>BASE-1110</t>
        </is>
      </c>
      <c r="F2513" s="52" t="n">
        <v>2</v>
      </c>
      <c r="G2513" s="54" t="n">
        <v>0.25999999</v>
      </c>
      <c r="H2513" s="54" t="n">
        <v>0.170000002</v>
      </c>
      <c r="I2513" s="54" t="n">
        <v>0.519999981</v>
      </c>
      <c r="J2513" s="54" t="n">
        <v>0</v>
      </c>
      <c r="K2513" s="54" t="n">
        <v>-106.36364</v>
      </c>
      <c r="L2513" s="54" t="n">
        <v>0</v>
      </c>
      <c r="M2513" s="54" t="n">
        <v>-1.04241073</v>
      </c>
      <c r="N2513" s="54" t="n">
        <v>0.24000001</v>
      </c>
      <c r="O2513" s="54" t="n">
        <v>3.55012417</v>
      </c>
      <c r="P2513" s="52" t="inlineStr">
        <is>
          <t>Gouraud</t>
        </is>
      </c>
      <c r="Q2513" s="52" t="inlineStr">
        <is>
          <t>Sand</t>
        </is>
      </c>
      <c r="R2513" s="54" t="n">
        <v>0.95</v>
      </c>
      <c r="S2513" s="54" t="n">
        <v>0</v>
      </c>
      <c r="T2513" s="54" t="n">
        <v>0.25</v>
      </c>
      <c r="U2513" s="54" t="n">
        <v>0</v>
      </c>
      <c r="V2513" s="52" t="inlineStr">
        <is>
          <t>No</t>
        </is>
      </c>
      <c r="W2513" s="52" t="inlineStr">
        <is>
          <t>No</t>
        </is>
      </c>
      <c r="X2513" s="52" t="inlineStr">
        <is>
          <t>-</t>
        </is>
      </c>
      <c r="Y2513" s="52" t="inlineStr">
        <is>
          <t>Ring wall</t>
        </is>
      </c>
    </row>
    <row r="2514" outlineLevel="1">
      <c r="A2514" s="52" t="inlineStr">
        <is>
          <t>BASE-1137</t>
        </is>
      </c>
      <c r="B2514" s="52" t="inlineStr">
        <is>
          <t>Base</t>
        </is>
      </c>
      <c r="C2514" s="58" t="inlineStr">
        <is>
          <t>Cylinder</t>
        </is>
      </c>
      <c r="D2514" s="60" t="inlineStr">
        <is>
          <t>Sandbag</t>
        </is>
      </c>
      <c r="E2514" s="52" t="inlineStr">
        <is>
          <t>BASE-1110</t>
        </is>
      </c>
      <c r="F2514" s="52" t="n">
        <v>2</v>
      </c>
      <c r="G2514" s="54" t="n">
        <v>0.25999999</v>
      </c>
      <c r="H2514" s="54" t="n">
        <v>0.170000002</v>
      </c>
      <c r="I2514" s="54" t="n">
        <v>0.519999981</v>
      </c>
      <c r="J2514" s="54" t="n">
        <v>0</v>
      </c>
      <c r="K2514" s="54" t="n">
        <v>-171.818192</v>
      </c>
      <c r="L2514" s="54" t="n">
        <v>0</v>
      </c>
      <c r="M2514" s="54" t="n">
        <v>-3.66233945</v>
      </c>
      <c r="N2514" s="54" t="n">
        <v>0.24000001</v>
      </c>
      <c r="O2514" s="54" t="n">
        <v>0.526564419</v>
      </c>
      <c r="P2514" s="52" t="inlineStr">
        <is>
          <t>Gouraud</t>
        </is>
      </c>
      <c r="Q2514" s="52" t="inlineStr">
        <is>
          <t>Sand</t>
        </is>
      </c>
      <c r="R2514" s="54" t="n">
        <v>0.95</v>
      </c>
      <c r="S2514" s="54" t="n">
        <v>0</v>
      </c>
      <c r="T2514" s="54" t="n">
        <v>0.25</v>
      </c>
      <c r="U2514" s="54" t="n">
        <v>0</v>
      </c>
      <c r="V2514" s="52" t="inlineStr">
        <is>
          <t>No</t>
        </is>
      </c>
      <c r="W2514" s="52" t="inlineStr">
        <is>
          <t>No</t>
        </is>
      </c>
      <c r="X2514" s="52" t="inlineStr">
        <is>
          <t>-</t>
        </is>
      </c>
      <c r="Y2514" s="52" t="inlineStr">
        <is>
          <t>Ring wall</t>
        </is>
      </c>
    </row>
    <row r="2515" outlineLevel="1">
      <c r="A2515" s="52" t="inlineStr">
        <is>
          <t>BASE-1138</t>
        </is>
      </c>
      <c r="B2515" s="52" t="inlineStr">
        <is>
          <t>Base</t>
        </is>
      </c>
      <c r="C2515" s="58" t="inlineStr">
        <is>
          <t>Cylinder</t>
        </is>
      </c>
      <c r="D2515" s="60" t="inlineStr">
        <is>
          <t>Sandbag</t>
        </is>
      </c>
      <c r="E2515" s="52" t="inlineStr">
        <is>
          <t>BASE-1110</t>
        </is>
      </c>
      <c r="F2515" s="52" t="n">
        <v>2</v>
      </c>
      <c r="G2515" s="54" t="n">
        <v>0.25999999</v>
      </c>
      <c r="H2515" s="54" t="n">
        <v>0.170000002</v>
      </c>
      <c r="I2515" s="54" t="n">
        <v>0.519999981</v>
      </c>
      <c r="J2515" s="54" t="n">
        <v>0</v>
      </c>
      <c r="K2515" s="54" t="n">
        <v>171.818176</v>
      </c>
      <c r="L2515" s="54" t="n">
        <v>0</v>
      </c>
      <c r="M2515" s="54" t="n">
        <v>-3.66233945</v>
      </c>
      <c r="N2515" s="54" t="n">
        <v>0.24000001</v>
      </c>
      <c r="O2515" s="54" t="n">
        <v>-0.526565075</v>
      </c>
      <c r="P2515" s="52" t="inlineStr">
        <is>
          <t>Gouraud</t>
        </is>
      </c>
      <c r="Q2515" s="52" t="inlineStr">
        <is>
          <t>Sand</t>
        </is>
      </c>
      <c r="R2515" s="54" t="n">
        <v>0.95</v>
      </c>
      <c r="S2515" s="54" t="n">
        <v>0</v>
      </c>
      <c r="T2515" s="54" t="n">
        <v>0.25</v>
      </c>
      <c r="U2515" s="54" t="n">
        <v>0</v>
      </c>
      <c r="V2515" s="52" t="inlineStr">
        <is>
          <t>No</t>
        </is>
      </c>
      <c r="W2515" s="52" t="inlineStr">
        <is>
          <t>No</t>
        </is>
      </c>
      <c r="X2515" s="52" t="inlineStr">
        <is>
          <t>-</t>
        </is>
      </c>
      <c r="Y2515" s="52" t="inlineStr">
        <is>
          <t>Ring wall</t>
        </is>
      </c>
    </row>
    <row r="2516" outlineLevel="1">
      <c r="A2516" s="52" t="inlineStr">
        <is>
          <t>BASE-1139</t>
        </is>
      </c>
      <c r="B2516" s="52" t="inlineStr">
        <is>
          <t>Base</t>
        </is>
      </c>
      <c r="C2516" s="58" t="inlineStr">
        <is>
          <t>Cylinder</t>
        </is>
      </c>
      <c r="D2516" s="60" t="inlineStr">
        <is>
          <t>Sandbag</t>
        </is>
      </c>
      <c r="E2516" s="52" t="inlineStr">
        <is>
          <t>BASE-1110</t>
        </is>
      </c>
      <c r="F2516" s="52" t="n">
        <v>2</v>
      </c>
      <c r="G2516" s="54" t="n">
        <v>0.25999999</v>
      </c>
      <c r="H2516" s="54" t="n">
        <v>0.170000002</v>
      </c>
      <c r="I2516" s="54" t="n">
        <v>0.519999981</v>
      </c>
      <c r="J2516" s="54" t="n">
        <v>0</v>
      </c>
      <c r="K2516" s="54" t="n">
        <v>155.454529</v>
      </c>
      <c r="L2516" s="54" t="n">
        <v>0</v>
      </c>
      <c r="M2516" s="54" t="n">
        <v>-3.36563802</v>
      </c>
      <c r="N2516" s="54" t="n">
        <v>0.24000001</v>
      </c>
      <c r="O2516" s="54" t="n">
        <v>-1.53703618</v>
      </c>
      <c r="P2516" s="52" t="inlineStr">
        <is>
          <t>Gouraud</t>
        </is>
      </c>
      <c r="Q2516" s="52" t="inlineStr">
        <is>
          <t>Sand</t>
        </is>
      </c>
      <c r="R2516" s="54" t="n">
        <v>0.95</v>
      </c>
      <c r="S2516" s="54" t="n">
        <v>0</v>
      </c>
      <c r="T2516" s="54" t="n">
        <v>0.25</v>
      </c>
      <c r="U2516" s="54" t="n">
        <v>0</v>
      </c>
      <c r="V2516" s="52" t="inlineStr">
        <is>
          <t>No</t>
        </is>
      </c>
      <c r="W2516" s="52" t="inlineStr">
        <is>
          <t>No</t>
        </is>
      </c>
      <c r="X2516" s="52" t="inlineStr">
        <is>
          <t>-</t>
        </is>
      </c>
      <c r="Y2516" s="52" t="inlineStr">
        <is>
          <t>Ring wall</t>
        </is>
      </c>
    </row>
    <row r="2517" outlineLevel="1">
      <c r="A2517" s="52" t="inlineStr">
        <is>
          <t>BASE-1140</t>
        </is>
      </c>
      <c r="B2517" s="52" t="inlineStr">
        <is>
          <t>Base</t>
        </is>
      </c>
      <c r="C2517" s="58" t="inlineStr">
        <is>
          <t>Cylinder</t>
        </is>
      </c>
      <c r="D2517" s="60" t="inlineStr">
        <is>
          <t>Sandbag</t>
        </is>
      </c>
      <c r="E2517" s="52" t="inlineStr">
        <is>
          <t>BASE-1110</t>
        </is>
      </c>
      <c r="F2517" s="52" t="n">
        <v>2</v>
      </c>
      <c r="G2517" s="54" t="n">
        <v>0.25999999</v>
      </c>
      <c r="H2517" s="54" t="n">
        <v>0.170000002</v>
      </c>
      <c r="I2517" s="54" t="n">
        <v>0.519999981</v>
      </c>
      <c r="J2517" s="54" t="n">
        <v>0</v>
      </c>
      <c r="K2517" s="54" t="n">
        <v>139.090897</v>
      </c>
      <c r="L2517" s="54" t="n">
        <v>0</v>
      </c>
      <c r="M2517" s="54" t="n">
        <v>-2.79627323</v>
      </c>
      <c r="N2517" s="54" t="n">
        <v>0.24000001</v>
      </c>
      <c r="O2517" s="54" t="n">
        <v>-2.42298508</v>
      </c>
      <c r="P2517" s="52" t="inlineStr">
        <is>
          <t>Gouraud</t>
        </is>
      </c>
      <c r="Q2517" s="52" t="inlineStr">
        <is>
          <t>Sand</t>
        </is>
      </c>
      <c r="R2517" s="54" t="n">
        <v>0.95</v>
      </c>
      <c r="S2517" s="54" t="n">
        <v>0</v>
      </c>
      <c r="T2517" s="54" t="n">
        <v>0.25</v>
      </c>
      <c r="U2517" s="54" t="n">
        <v>0</v>
      </c>
      <c r="V2517" s="52" t="inlineStr">
        <is>
          <t>No</t>
        </is>
      </c>
      <c r="W2517" s="52" t="inlineStr">
        <is>
          <t>No</t>
        </is>
      </c>
      <c r="X2517" s="52" t="inlineStr">
        <is>
          <t>-</t>
        </is>
      </c>
      <c r="Y2517" s="52" t="inlineStr">
        <is>
          <t>Ring wall</t>
        </is>
      </c>
    </row>
    <row r="2518" outlineLevel="1">
      <c r="A2518" s="52" t="inlineStr">
        <is>
          <t>BASE-1141</t>
        </is>
      </c>
      <c r="B2518" s="52" t="inlineStr">
        <is>
          <t>Base</t>
        </is>
      </c>
      <c r="C2518" s="58" t="inlineStr">
        <is>
          <t>Cylinder</t>
        </is>
      </c>
      <c r="D2518" s="60" t="inlineStr">
        <is>
          <t>Sandbag</t>
        </is>
      </c>
      <c r="E2518" s="52" t="inlineStr">
        <is>
          <t>BASE-1110</t>
        </is>
      </c>
      <c r="F2518" s="52" t="n">
        <v>2</v>
      </c>
      <c r="G2518" s="54" t="n">
        <v>0.25999999</v>
      </c>
      <c r="H2518" s="54" t="n">
        <v>0.170000002</v>
      </c>
      <c r="I2518" s="54" t="n">
        <v>0.519999981</v>
      </c>
      <c r="J2518" s="54" t="n">
        <v>0</v>
      </c>
      <c r="K2518" s="54" t="n">
        <v>122.727287</v>
      </c>
      <c r="L2518" s="54" t="n">
        <v>0</v>
      </c>
      <c r="M2518" s="54" t="n">
        <v>-2.00037169</v>
      </c>
      <c r="N2518" s="54" t="n">
        <v>0.24000001</v>
      </c>
      <c r="O2518" s="54" t="n">
        <v>-3.11263752</v>
      </c>
      <c r="P2518" s="52" t="inlineStr">
        <is>
          <t>Gouraud</t>
        </is>
      </c>
      <c r="Q2518" s="52" t="inlineStr">
        <is>
          <t>Sand</t>
        </is>
      </c>
      <c r="R2518" s="54" t="n">
        <v>0.95</v>
      </c>
      <c r="S2518" s="54" t="n">
        <v>0</v>
      </c>
      <c r="T2518" s="54" t="n">
        <v>0.25</v>
      </c>
      <c r="U2518" s="54" t="n">
        <v>0</v>
      </c>
      <c r="V2518" s="52" t="inlineStr">
        <is>
          <t>No</t>
        </is>
      </c>
      <c r="W2518" s="52" t="inlineStr">
        <is>
          <t>No</t>
        </is>
      </c>
      <c r="X2518" s="52" t="inlineStr">
        <is>
          <t>-</t>
        </is>
      </c>
      <c r="Y2518" s="52" t="inlineStr">
        <is>
          <t>Ring wall</t>
        </is>
      </c>
    </row>
    <row r="2519" outlineLevel="1">
      <c r="A2519" s="52" t="inlineStr">
        <is>
          <t>BASE-1142</t>
        </is>
      </c>
      <c r="B2519" s="52" t="inlineStr">
        <is>
          <t>Base</t>
        </is>
      </c>
      <c r="C2519" s="58" t="inlineStr">
        <is>
          <t>Cylinder</t>
        </is>
      </c>
      <c r="D2519" s="60" t="inlineStr">
        <is>
          <t>Sandbag</t>
        </is>
      </c>
      <c r="E2519" s="52" t="inlineStr">
        <is>
          <t>BASE-1110</t>
        </is>
      </c>
      <c r="F2519" s="52" t="n">
        <v>2</v>
      </c>
      <c r="G2519" s="54" t="n">
        <v>0.25999999</v>
      </c>
      <c r="H2519" s="54" t="n">
        <v>0.170000002</v>
      </c>
      <c r="I2519" s="54" t="n">
        <v>0.519999981</v>
      </c>
      <c r="J2519" s="54" t="n">
        <v>0</v>
      </c>
      <c r="K2519" s="54" t="n">
        <v>106.363632</v>
      </c>
      <c r="L2519" s="54" t="n">
        <v>0</v>
      </c>
      <c r="M2519" s="54" t="n">
        <v>-1.04241002</v>
      </c>
      <c r="N2519" s="54" t="n">
        <v>0.24000001</v>
      </c>
      <c r="O2519" s="54" t="n">
        <v>-3.55012417</v>
      </c>
      <c r="P2519" s="52" t="inlineStr">
        <is>
          <t>Gouraud</t>
        </is>
      </c>
      <c r="Q2519" s="52" t="inlineStr">
        <is>
          <t>Sand</t>
        </is>
      </c>
      <c r="R2519" s="54" t="n">
        <v>0.95</v>
      </c>
      <c r="S2519" s="54" t="n">
        <v>0</v>
      </c>
      <c r="T2519" s="54" t="n">
        <v>0.25</v>
      </c>
      <c r="U2519" s="54" t="n">
        <v>0</v>
      </c>
      <c r="V2519" s="52" t="inlineStr">
        <is>
          <t>No</t>
        </is>
      </c>
      <c r="W2519" s="52" t="inlineStr">
        <is>
          <t>No</t>
        </is>
      </c>
      <c r="X2519" s="52" t="inlineStr">
        <is>
          <t>-</t>
        </is>
      </c>
      <c r="Y2519" s="52" t="inlineStr">
        <is>
          <t>Ring wall</t>
        </is>
      </c>
    </row>
    <row r="2520" outlineLevel="1">
      <c r="A2520" s="52" t="inlineStr">
        <is>
          <t>BASE-1143</t>
        </is>
      </c>
      <c r="B2520" s="52" t="inlineStr">
        <is>
          <t>Base</t>
        </is>
      </c>
      <c r="C2520" s="58" t="inlineStr">
        <is>
          <t>Cylinder</t>
        </is>
      </c>
      <c r="D2520" s="60" t="inlineStr">
        <is>
          <t>Sandbag</t>
        </is>
      </c>
      <c r="E2520" s="52" t="inlineStr">
        <is>
          <t>BASE-1110</t>
        </is>
      </c>
      <c r="F2520" s="52" t="n">
        <v>2</v>
      </c>
      <c r="G2520" s="54" t="n">
        <v>0.25999999</v>
      </c>
      <c r="H2520" s="54" t="n">
        <v>0.170000002</v>
      </c>
      <c r="I2520" s="54" t="n">
        <v>0.519999981</v>
      </c>
      <c r="J2520" s="54" t="n">
        <v>0</v>
      </c>
      <c r="K2520" s="54" t="n">
        <v>90</v>
      </c>
      <c r="L2520" s="54" t="n">
        <v>0</v>
      </c>
      <c r="M2520" s="54" t="n">
        <v>4.41220607e-08</v>
      </c>
      <c r="N2520" s="54" t="n">
        <v>0.24000001</v>
      </c>
      <c r="O2520" s="54" t="n">
        <v>-3.70000005</v>
      </c>
      <c r="P2520" s="52" t="inlineStr">
        <is>
          <t>Gouraud</t>
        </is>
      </c>
      <c r="Q2520" s="52" t="inlineStr">
        <is>
          <t>Sand</t>
        </is>
      </c>
      <c r="R2520" s="54" t="n">
        <v>0.95</v>
      </c>
      <c r="S2520" s="54" t="n">
        <v>0</v>
      </c>
      <c r="T2520" s="54" t="n">
        <v>0.25</v>
      </c>
      <c r="U2520" s="54" t="n">
        <v>0</v>
      </c>
      <c r="V2520" s="52" t="inlineStr">
        <is>
          <t>No</t>
        </is>
      </c>
      <c r="W2520" s="52" t="inlineStr">
        <is>
          <t>No</t>
        </is>
      </c>
      <c r="X2520" s="52" t="inlineStr">
        <is>
          <t>-</t>
        </is>
      </c>
      <c r="Y2520" s="52" t="inlineStr">
        <is>
          <t>Ring wall</t>
        </is>
      </c>
    </row>
    <row r="2521" outlineLevel="1">
      <c r="A2521" s="52" t="inlineStr">
        <is>
          <t>BASE-1144</t>
        </is>
      </c>
      <c r="B2521" s="52" t="inlineStr">
        <is>
          <t>Base</t>
        </is>
      </c>
      <c r="C2521" s="58" t="inlineStr">
        <is>
          <t>Cylinder</t>
        </is>
      </c>
      <c r="D2521" s="60" t="inlineStr">
        <is>
          <t>Sandbag</t>
        </is>
      </c>
      <c r="E2521" s="52" t="inlineStr">
        <is>
          <t>BASE-1110</t>
        </is>
      </c>
      <c r="F2521" s="52" t="n">
        <v>2</v>
      </c>
      <c r="G2521" s="54" t="n">
        <v>0.25999999</v>
      </c>
      <c r="H2521" s="54" t="n">
        <v>0.170000002</v>
      </c>
      <c r="I2521" s="54" t="n">
        <v>0.519999981</v>
      </c>
      <c r="J2521" s="54" t="n">
        <v>0</v>
      </c>
      <c r="K2521" s="54" t="n">
        <v>73.6363449</v>
      </c>
      <c r="L2521" s="54" t="n">
        <v>0</v>
      </c>
      <c r="M2521" s="54" t="n">
        <v>1.0424118</v>
      </c>
      <c r="N2521" s="54" t="n">
        <v>0.24000001</v>
      </c>
      <c r="O2521" s="54" t="n">
        <v>-3.55012369</v>
      </c>
      <c r="P2521" s="52" t="inlineStr">
        <is>
          <t>Gouraud</t>
        </is>
      </c>
      <c r="Q2521" s="52" t="inlineStr">
        <is>
          <t>Sand</t>
        </is>
      </c>
      <c r="R2521" s="54" t="n">
        <v>0.95</v>
      </c>
      <c r="S2521" s="54" t="n">
        <v>0</v>
      </c>
      <c r="T2521" s="54" t="n">
        <v>0.25</v>
      </c>
      <c r="U2521" s="54" t="n">
        <v>0</v>
      </c>
      <c r="V2521" s="52" t="inlineStr">
        <is>
          <t>No</t>
        </is>
      </c>
      <c r="W2521" s="52" t="inlineStr">
        <is>
          <t>No</t>
        </is>
      </c>
      <c r="X2521" s="52" t="inlineStr">
        <is>
          <t>-</t>
        </is>
      </c>
      <c r="Y2521" s="52" t="inlineStr">
        <is>
          <t>Ring wall</t>
        </is>
      </c>
    </row>
    <row r="2522" outlineLevel="1">
      <c r="A2522" s="52" t="inlineStr">
        <is>
          <t>BASE-1145</t>
        </is>
      </c>
      <c r="B2522" s="52" t="inlineStr">
        <is>
          <t>Base</t>
        </is>
      </c>
      <c r="C2522" s="58" t="inlineStr">
        <is>
          <t>Cylinder</t>
        </is>
      </c>
      <c r="D2522" s="60" t="inlineStr">
        <is>
          <t>Sandbag</t>
        </is>
      </c>
      <c r="E2522" s="52" t="inlineStr">
        <is>
          <t>BASE-1110</t>
        </is>
      </c>
      <c r="F2522" s="52" t="n">
        <v>2</v>
      </c>
      <c r="G2522" s="54" t="n">
        <v>0.25999999</v>
      </c>
      <c r="H2522" s="54" t="n">
        <v>0.170000002</v>
      </c>
      <c r="I2522" s="54" t="n">
        <v>0.519999981</v>
      </c>
      <c r="J2522" s="54" t="n">
        <v>0</v>
      </c>
      <c r="K2522" s="54" t="n">
        <v>57.2727089</v>
      </c>
      <c r="L2522" s="54" t="n">
        <v>0</v>
      </c>
      <c r="M2522" s="54" t="n">
        <v>2.00037193</v>
      </c>
      <c r="N2522" s="54" t="n">
        <v>0.24000001</v>
      </c>
      <c r="O2522" s="54" t="n">
        <v>-3.11263752</v>
      </c>
      <c r="P2522" s="52" t="inlineStr">
        <is>
          <t>Gouraud</t>
        </is>
      </c>
      <c r="Q2522" s="52" t="inlineStr">
        <is>
          <t>Sand</t>
        </is>
      </c>
      <c r="R2522" s="54" t="n">
        <v>0.95</v>
      </c>
      <c r="S2522" s="54" t="n">
        <v>0</v>
      </c>
      <c r="T2522" s="54" t="n">
        <v>0.25</v>
      </c>
      <c r="U2522" s="54" t="n">
        <v>0</v>
      </c>
      <c r="V2522" s="52" t="inlineStr">
        <is>
          <t>No</t>
        </is>
      </c>
      <c r="W2522" s="52" t="inlineStr">
        <is>
          <t>No</t>
        </is>
      </c>
      <c r="X2522" s="52" t="inlineStr">
        <is>
          <t>-</t>
        </is>
      </c>
      <c r="Y2522" s="52" t="inlineStr">
        <is>
          <t>Ring wall</t>
        </is>
      </c>
    </row>
    <row r="2523" outlineLevel="1">
      <c r="A2523" s="52" t="inlineStr">
        <is>
          <t>BASE-1146</t>
        </is>
      </c>
      <c r="B2523" s="52" t="inlineStr">
        <is>
          <t>Base</t>
        </is>
      </c>
      <c r="C2523" s="58" t="inlineStr">
        <is>
          <t>Cylinder</t>
        </is>
      </c>
      <c r="D2523" s="60" t="inlineStr">
        <is>
          <t>Sandbag</t>
        </is>
      </c>
      <c r="E2523" s="52" t="inlineStr">
        <is>
          <t>BASE-1110</t>
        </is>
      </c>
      <c r="F2523" s="52" t="n">
        <v>2</v>
      </c>
      <c r="G2523" s="54" t="n">
        <v>0.25999999</v>
      </c>
      <c r="H2523" s="54" t="n">
        <v>0.170000002</v>
      </c>
      <c r="I2523" s="54" t="n">
        <v>0.519999981</v>
      </c>
      <c r="J2523" s="54" t="n">
        <v>0</v>
      </c>
      <c r="K2523" s="54" t="n">
        <v>40.9090805</v>
      </c>
      <c r="L2523" s="54" t="n">
        <v>0</v>
      </c>
      <c r="M2523" s="54" t="n">
        <v>2.79627395</v>
      </c>
      <c r="N2523" s="54" t="n">
        <v>0.24000001</v>
      </c>
      <c r="O2523" s="54" t="n">
        <v>-2.42298436</v>
      </c>
      <c r="P2523" s="52" t="inlineStr">
        <is>
          <t>Gouraud</t>
        </is>
      </c>
      <c r="Q2523" s="52" t="inlineStr">
        <is>
          <t>Sand</t>
        </is>
      </c>
      <c r="R2523" s="54" t="n">
        <v>0.95</v>
      </c>
      <c r="S2523" s="54" t="n">
        <v>0</v>
      </c>
      <c r="T2523" s="54" t="n">
        <v>0.25</v>
      </c>
      <c r="U2523" s="54" t="n">
        <v>0</v>
      </c>
      <c r="V2523" s="52" t="inlineStr">
        <is>
          <t>No</t>
        </is>
      </c>
      <c r="W2523" s="52" t="inlineStr">
        <is>
          <t>No</t>
        </is>
      </c>
      <c r="X2523" s="52" t="inlineStr">
        <is>
          <t>-</t>
        </is>
      </c>
      <c r="Y2523" s="52" t="inlineStr">
        <is>
          <t>Ring wall</t>
        </is>
      </c>
    </row>
    <row r="2524" outlineLevel="1">
      <c r="A2524" s="52" t="inlineStr">
        <is>
          <t>BASE-1147</t>
        </is>
      </c>
      <c r="B2524" s="52" t="inlineStr">
        <is>
          <t>Base</t>
        </is>
      </c>
      <c r="C2524" s="58" t="inlineStr">
        <is>
          <t>Cylinder</t>
        </is>
      </c>
      <c r="D2524" s="60" t="inlineStr">
        <is>
          <t>Sandbag</t>
        </is>
      </c>
      <c r="E2524" s="52" t="inlineStr">
        <is>
          <t>BASE-1110</t>
        </is>
      </c>
      <c r="F2524" s="52" t="n">
        <v>2</v>
      </c>
      <c r="G2524" s="54" t="n">
        <v>0.25999999</v>
      </c>
      <c r="H2524" s="54" t="n">
        <v>0.170000002</v>
      </c>
      <c r="I2524" s="54" t="n">
        <v>0.519999981</v>
      </c>
      <c r="J2524" s="54" t="n">
        <v>0</v>
      </c>
      <c r="K2524" s="54" t="n">
        <v>24.5454483</v>
      </c>
      <c r="L2524" s="54" t="n">
        <v>0</v>
      </c>
      <c r="M2524" s="54" t="n">
        <v>3.36563849</v>
      </c>
      <c r="N2524" s="54" t="n">
        <v>0.24000001</v>
      </c>
      <c r="O2524" s="54" t="n">
        <v>-1.53703523</v>
      </c>
      <c r="P2524" s="52" t="inlineStr">
        <is>
          <t>Gouraud</t>
        </is>
      </c>
      <c r="Q2524" s="52" t="inlineStr">
        <is>
          <t>Sand</t>
        </is>
      </c>
      <c r="R2524" s="54" t="n">
        <v>0.95</v>
      </c>
      <c r="S2524" s="54" t="n">
        <v>0</v>
      </c>
      <c r="T2524" s="54" t="n">
        <v>0.25</v>
      </c>
      <c r="U2524" s="54" t="n">
        <v>0</v>
      </c>
      <c r="V2524" s="52" t="inlineStr">
        <is>
          <t>No</t>
        </is>
      </c>
      <c r="W2524" s="52" t="inlineStr">
        <is>
          <t>No</t>
        </is>
      </c>
      <c r="X2524" s="52" t="inlineStr">
        <is>
          <t>-</t>
        </is>
      </c>
      <c r="Y2524" s="52" t="inlineStr">
        <is>
          <t>Ring wall</t>
        </is>
      </c>
    </row>
    <row r="2525" outlineLevel="1">
      <c r="A2525" s="52" t="inlineStr">
        <is>
          <t>BASE-1148</t>
        </is>
      </c>
      <c r="B2525" s="52" t="inlineStr">
        <is>
          <t>Base</t>
        </is>
      </c>
      <c r="C2525" s="58" t="inlineStr">
        <is>
          <t>Cylinder</t>
        </is>
      </c>
      <c r="D2525" s="60" t="inlineStr">
        <is>
          <t>Sandbag</t>
        </is>
      </c>
      <c r="E2525" s="52" t="inlineStr">
        <is>
          <t>BASE-1110</t>
        </is>
      </c>
      <c r="F2525" s="52" t="n">
        <v>2</v>
      </c>
      <c r="G2525" s="54" t="n">
        <v>0.25999999</v>
      </c>
      <c r="H2525" s="54" t="n">
        <v>0.170000002</v>
      </c>
      <c r="I2525" s="54" t="n">
        <v>0.519999981</v>
      </c>
      <c r="J2525" s="54" t="n">
        <v>0</v>
      </c>
      <c r="K2525" s="54" t="n">
        <v>8.181818010000001</v>
      </c>
      <c r="L2525" s="54" t="n">
        <v>0</v>
      </c>
      <c r="M2525" s="54" t="n">
        <v>3.66233945</v>
      </c>
      <c r="N2525" s="54" t="n">
        <v>0.24000001</v>
      </c>
      <c r="O2525" s="54" t="n">
        <v>-0.526564956</v>
      </c>
      <c r="P2525" s="52" t="inlineStr">
        <is>
          <t>Gouraud</t>
        </is>
      </c>
      <c r="Q2525" s="52" t="inlineStr">
        <is>
          <t>Sand</t>
        </is>
      </c>
      <c r="R2525" s="54" t="n">
        <v>0.95</v>
      </c>
      <c r="S2525" s="54" t="n">
        <v>0</v>
      </c>
      <c r="T2525" s="54" t="n">
        <v>0.25</v>
      </c>
      <c r="U2525" s="54" t="n">
        <v>0</v>
      </c>
      <c r="V2525" s="52" t="inlineStr">
        <is>
          <t>No</t>
        </is>
      </c>
      <c r="W2525" s="52" t="inlineStr">
        <is>
          <t>No</t>
        </is>
      </c>
      <c r="X2525" s="52" t="inlineStr">
        <is>
          <t>-</t>
        </is>
      </c>
      <c r="Y2525" s="52" t="inlineStr">
        <is>
          <t>Ring wall</t>
        </is>
      </c>
    </row>
    <row r="2526" outlineLevel="1">
      <c r="A2526" s="52" t="inlineStr">
        <is>
          <t>BASE-1149</t>
        </is>
      </c>
      <c r="B2526" s="52" t="inlineStr">
        <is>
          <t>Base</t>
        </is>
      </c>
      <c r="C2526" s="63" t="inlineStr">
        <is>
          <t>Cube</t>
        </is>
      </c>
      <c r="D2526" s="60" t="inlineStr">
        <is>
          <t>Ammo crate</t>
        </is>
      </c>
      <c r="E2526" s="52" t="inlineStr">
        <is>
          <t>BASE-1110</t>
        </is>
      </c>
      <c r="F2526" s="52" t="n">
        <v>2</v>
      </c>
      <c r="G2526" s="54" t="n">
        <v>0.699999988</v>
      </c>
      <c r="H2526" s="54" t="n">
        <v>0.400000006</v>
      </c>
      <c r="I2526" s="54" t="n">
        <v>0.400000006</v>
      </c>
      <c r="J2526" s="54" t="n">
        <v>0</v>
      </c>
      <c r="K2526" s="54" t="n">
        <v>0</v>
      </c>
      <c r="L2526" s="54" t="n">
        <v>0</v>
      </c>
      <c r="M2526" s="54" t="n">
        <v>-4.76481819</v>
      </c>
      <c r="N2526" s="54" t="n">
        <v>0.200000003</v>
      </c>
      <c r="O2526" s="54" t="n">
        <v>1.14302588</v>
      </c>
      <c r="P2526" s="52" t="inlineStr">
        <is>
          <t>Gouraud</t>
        </is>
      </c>
      <c r="Q2526" s="52" t="inlineStr">
        <is>
          <t>Wood</t>
        </is>
      </c>
      <c r="R2526" s="54" t="n">
        <v>0.75</v>
      </c>
      <c r="S2526" s="54" t="n">
        <v>0</v>
      </c>
      <c r="T2526" s="54" t="n">
        <v>0.28</v>
      </c>
      <c r="U2526" s="54" t="n">
        <v>0</v>
      </c>
      <c r="V2526" s="52" t="inlineStr">
        <is>
          <t>No</t>
        </is>
      </c>
      <c r="W2526" s="52" t="inlineStr">
        <is>
          <t>Yes</t>
        </is>
      </c>
      <c r="X2526" s="52" t="inlineStr">
        <is>
          <t>-</t>
        </is>
      </c>
      <c r="Y2526" s="52" t="inlineStr">
        <is>
          <t>Stack of shell crates</t>
        </is>
      </c>
    </row>
    <row r="2527" outlineLevel="1">
      <c r="A2527" s="52" t="inlineStr">
        <is>
          <t>BASE-1150</t>
        </is>
      </c>
      <c r="B2527" s="52" t="inlineStr">
        <is>
          <t>Base</t>
        </is>
      </c>
      <c r="C2527" s="63" t="inlineStr">
        <is>
          <t>Cube</t>
        </is>
      </c>
      <c r="D2527" s="60" t="inlineStr">
        <is>
          <t>Ammo crate</t>
        </is>
      </c>
      <c r="E2527" s="52" t="inlineStr">
        <is>
          <t>BASE-1110</t>
        </is>
      </c>
      <c r="F2527" s="52" t="n">
        <v>2</v>
      </c>
      <c r="G2527" s="54" t="n">
        <v>0.699999988</v>
      </c>
      <c r="H2527" s="54" t="n">
        <v>0.400000006</v>
      </c>
      <c r="I2527" s="54" t="n">
        <v>0.400000006</v>
      </c>
      <c r="J2527" s="54" t="n">
        <v>0</v>
      </c>
      <c r="K2527" s="54" t="n">
        <v>20</v>
      </c>
      <c r="L2527" s="54" t="n">
        <v>0</v>
      </c>
      <c r="M2527" s="54" t="n">
        <v>-4.78764343</v>
      </c>
      <c r="N2527" s="54" t="n">
        <v>0.200000003</v>
      </c>
      <c r="O2527" s="54" t="n">
        <v>-1.04329765</v>
      </c>
      <c r="P2527" s="52" t="inlineStr">
        <is>
          <t>Gouraud</t>
        </is>
      </c>
      <c r="Q2527" s="52" t="inlineStr">
        <is>
          <t>Wood</t>
        </is>
      </c>
      <c r="R2527" s="54" t="n">
        <v>0.75</v>
      </c>
      <c r="S2527" s="54" t="n">
        <v>0</v>
      </c>
      <c r="T2527" s="54" t="n">
        <v>0.28</v>
      </c>
      <c r="U2527" s="54" t="n">
        <v>0</v>
      </c>
      <c r="V2527" s="52" t="inlineStr">
        <is>
          <t>No</t>
        </is>
      </c>
      <c r="W2527" s="52" t="inlineStr">
        <is>
          <t>Yes</t>
        </is>
      </c>
      <c r="X2527" s="52" t="inlineStr">
        <is>
          <t>-</t>
        </is>
      </c>
      <c r="Y2527" s="52" t="inlineStr">
        <is>
          <t>Stack of shell crates</t>
        </is>
      </c>
    </row>
    <row r="2528" outlineLevel="1">
      <c r="A2528" s="52" t="inlineStr">
        <is>
          <t>BASE-1151</t>
        </is>
      </c>
      <c r="B2528" s="52" t="inlineStr">
        <is>
          <t>Base</t>
        </is>
      </c>
      <c r="C2528" s="63" t="inlineStr">
        <is>
          <t>Cube</t>
        </is>
      </c>
      <c r="D2528" s="60" t="inlineStr">
        <is>
          <t>Ammo crate</t>
        </is>
      </c>
      <c r="E2528" s="52" t="inlineStr">
        <is>
          <t>BASE-1110</t>
        </is>
      </c>
      <c r="F2528" s="52" t="n">
        <v>2</v>
      </c>
      <c r="G2528" s="54" t="n">
        <v>0.699999988</v>
      </c>
      <c r="H2528" s="54" t="n">
        <v>0.400000006</v>
      </c>
      <c r="I2528" s="54" t="n">
        <v>0.400000006</v>
      </c>
      <c r="J2528" s="54" t="n">
        <v>0</v>
      </c>
      <c r="K2528" s="54" t="n">
        <v>40</v>
      </c>
      <c r="L2528" s="54" t="n">
        <v>0</v>
      </c>
      <c r="M2528" s="54" t="n">
        <v>-3.85722184</v>
      </c>
      <c r="N2528" s="54" t="n">
        <v>0.200000003</v>
      </c>
      <c r="O2528" s="54" t="n">
        <v>-3.02189374</v>
      </c>
      <c r="P2528" s="52" t="inlineStr">
        <is>
          <t>Gouraud</t>
        </is>
      </c>
      <c r="Q2528" s="52" t="inlineStr">
        <is>
          <t>Wood</t>
        </is>
      </c>
      <c r="R2528" s="54" t="n">
        <v>0.75</v>
      </c>
      <c r="S2528" s="54" t="n">
        <v>0</v>
      </c>
      <c r="T2528" s="54" t="n">
        <v>0.28</v>
      </c>
      <c r="U2528" s="54" t="n">
        <v>0</v>
      </c>
      <c r="V2528" s="52" t="inlineStr">
        <is>
          <t>No</t>
        </is>
      </c>
      <c r="W2528" s="52" t="inlineStr">
        <is>
          <t>Yes</t>
        </is>
      </c>
      <c r="X2528" s="52" t="inlineStr">
        <is>
          <t>-</t>
        </is>
      </c>
      <c r="Y2528" s="52" t="inlineStr">
        <is>
          <t>Stack of shell crates</t>
        </is>
      </c>
    </row>
    <row r="2529" outlineLevel="1">
      <c r="A2529" s="52" t="inlineStr">
        <is>
          <t>BASE-1152</t>
        </is>
      </c>
      <c r="B2529" s="52" t="inlineStr">
        <is>
          <t>Base</t>
        </is>
      </c>
      <c r="C2529" s="53" t="inlineStr">
        <is>
          <t>Group</t>
        </is>
      </c>
      <c r="D2529" s="57" t="inlineStr">
        <is>
          <t>Radar surround</t>
        </is>
      </c>
      <c r="E2529" s="52" t="inlineStr">
        <is>
          <t>BASE-00</t>
        </is>
      </c>
      <c r="F2529" s="52" t="n">
        <v>1</v>
      </c>
      <c r="G2529" s="54" t="n">
        <v>1</v>
      </c>
      <c r="H2529" s="54" t="n">
        <v>1</v>
      </c>
      <c r="I2529" s="54" t="n">
        <v>1</v>
      </c>
      <c r="J2529" s="54" t="n">
        <v>0</v>
      </c>
      <c r="K2529" s="54" t="n">
        <v>0</v>
      </c>
      <c r="L2529" s="54" t="n">
        <v>0</v>
      </c>
      <c r="M2529" s="54" t="n">
        <v>29</v>
      </c>
      <c r="N2529" s="54" t="n">
        <v>-0.300000012</v>
      </c>
      <c r="O2529" s="54" t="n">
        <v>-3</v>
      </c>
      <c r="P2529" s="52" t="inlineStr">
        <is>
          <t>-</t>
        </is>
      </c>
      <c r="Q2529" s="52" t="inlineStr">
        <is>
          <t>Plain</t>
        </is>
      </c>
      <c r="R2529" s="54" t="n">
        <v>0.5</v>
      </c>
      <c r="S2529" s="54" t="n">
        <v>0</v>
      </c>
      <c r="T2529" s="54" t="n">
        <v>0.2</v>
      </c>
      <c r="U2529" s="54" t="n">
        <v>0</v>
      </c>
      <c r="V2529" s="52" t="inlineStr">
        <is>
          <t>No</t>
        </is>
      </c>
      <c r="W2529" s="52" t="inlineStr">
        <is>
          <t>Yes</t>
        </is>
      </c>
      <c r="X2529" s="52" t="inlineStr">
        <is>
          <t>-</t>
        </is>
      </c>
      <c r="Y2529" s="52" t="inlineStr">
        <is>
          <t>Concrete pad and chain-link fence (the radar is built separately)</t>
        </is>
      </c>
    </row>
    <row r="2530" outlineLevel="1">
      <c r="A2530" s="52" t="inlineStr">
        <is>
          <t>BASE-1153</t>
        </is>
      </c>
      <c r="B2530" s="52" t="inlineStr">
        <is>
          <t>Base</t>
        </is>
      </c>
      <c r="C2530" s="63" t="inlineStr">
        <is>
          <t>Cube</t>
        </is>
      </c>
      <c r="D2530" s="60" t="inlineStr">
        <is>
          <t>Radar pad</t>
        </is>
      </c>
      <c r="E2530" s="52" t="inlineStr">
        <is>
          <t>BASE-1152</t>
        </is>
      </c>
      <c r="F2530" s="52" t="n">
        <v>2</v>
      </c>
      <c r="G2530" s="54" t="n">
        <v>5.4000001</v>
      </c>
      <c r="H2530" s="54" t="n">
        <v>0.0399999991</v>
      </c>
      <c r="I2530" s="54" t="n">
        <v>5.4000001</v>
      </c>
      <c r="J2530" s="54" t="n">
        <v>0</v>
      </c>
      <c r="K2530" s="54" t="n">
        <v>0</v>
      </c>
      <c r="L2530" s="54" t="n">
        <v>0</v>
      </c>
      <c r="M2530" s="54" t="n">
        <v>0</v>
      </c>
      <c r="N2530" s="54" t="n">
        <v>0.0199999996</v>
      </c>
      <c r="O2530" s="54" t="n">
        <v>0</v>
      </c>
      <c r="P2530" s="52" t="inlineStr">
        <is>
          <t>Gouraud</t>
        </is>
      </c>
      <c r="Q2530" s="52" t="inlineStr">
        <is>
          <t>Concrete</t>
        </is>
      </c>
      <c r="R2530" s="54" t="n">
        <v>0.85</v>
      </c>
      <c r="S2530" s="54" t="n">
        <v>0</v>
      </c>
      <c r="T2530" s="54" t="n">
        <v>0.3</v>
      </c>
      <c r="U2530" s="54" t="n">
        <v>0</v>
      </c>
      <c r="V2530" s="52" t="inlineStr">
        <is>
          <t>No</t>
        </is>
      </c>
      <c r="W2530" s="52" t="inlineStr">
        <is>
          <t>Yes</t>
        </is>
      </c>
      <c r="X2530" s="52" t="inlineStr">
        <is>
          <t>-</t>
        </is>
      </c>
      <c r="Y2530" s="52" t="inlineStr">
        <is>
          <t>Flush concrete pad under the radar</t>
        </is>
      </c>
    </row>
    <row r="2531" outlineLevel="1">
      <c r="A2531" s="52" t="inlineStr">
        <is>
          <t>BASE-1154</t>
        </is>
      </c>
      <c r="B2531" s="52" t="inlineStr">
        <is>
          <t>Base</t>
        </is>
      </c>
      <c r="C2531" s="58" t="inlineStr">
        <is>
          <t>Cylinder</t>
        </is>
      </c>
      <c r="D2531" s="60" t="inlineStr">
        <is>
          <t>Fence post</t>
        </is>
      </c>
      <c r="E2531" s="52" t="inlineStr">
        <is>
          <t>BASE-1152</t>
        </is>
      </c>
      <c r="F2531" s="52" t="n">
        <v>2</v>
      </c>
      <c r="G2531" s="54" t="n">
        <v>0.07999999820000001</v>
      </c>
      <c r="H2531" s="54" t="n">
        <v>0.07999999820000001</v>
      </c>
      <c r="I2531" s="54" t="n">
        <v>2</v>
      </c>
      <c r="J2531" s="54" t="n">
        <v>90</v>
      </c>
      <c r="K2531" s="54" t="n">
        <v>0</v>
      </c>
      <c r="L2531" s="54" t="n">
        <v>0</v>
      </c>
      <c r="M2531" s="54" t="n">
        <v>3.29999995</v>
      </c>
      <c r="N2531" s="54" t="n">
        <v>1</v>
      </c>
      <c r="O2531" s="54" t="n">
        <v>3.29999995</v>
      </c>
      <c r="P2531" s="52" t="inlineStr">
        <is>
          <t>Gouraud</t>
        </is>
      </c>
      <c r="Q2531" s="52" t="inlineStr">
        <is>
          <t>Metal</t>
        </is>
      </c>
      <c r="R2531" s="54" t="n">
        <v>0.4</v>
      </c>
      <c r="S2531" s="54" t="n">
        <v>0.9</v>
      </c>
      <c r="T2531" s="54" t="n">
        <v>0.22</v>
      </c>
      <c r="U2531" s="54" t="n">
        <v>0</v>
      </c>
      <c r="V2531" s="52" t="inlineStr">
        <is>
          <t>No</t>
        </is>
      </c>
      <c r="W2531" s="52" t="inlineStr">
        <is>
          <t>No</t>
        </is>
      </c>
      <c r="X2531" s="52" t="inlineStr">
        <is>
          <t>-</t>
        </is>
      </c>
      <c r="Y2531" s="52" t="inlineStr">
        <is>
          <t>Fence post</t>
        </is>
      </c>
    </row>
    <row r="2532" outlineLevel="1">
      <c r="A2532" s="52" t="inlineStr">
        <is>
          <t>BASE-1155</t>
        </is>
      </c>
      <c r="B2532" s="52" t="inlineStr">
        <is>
          <t>Base</t>
        </is>
      </c>
      <c r="C2532" s="58" t="inlineStr">
        <is>
          <t>Cylinder</t>
        </is>
      </c>
      <c r="D2532" s="60" t="inlineStr">
        <is>
          <t>Fence wire</t>
        </is>
      </c>
      <c r="E2532" s="52" t="inlineStr">
        <is>
          <t>BASE-1152</t>
        </is>
      </c>
      <c r="F2532" s="52" t="n">
        <v>2</v>
      </c>
      <c r="G2532" s="54" t="n">
        <v>0.0120000001</v>
      </c>
      <c r="H2532" s="54" t="n">
        <v>0.0120000001</v>
      </c>
      <c r="I2532" s="54" t="n">
        <v>2.20000005</v>
      </c>
      <c r="J2532" s="54" t="n">
        <v>0</v>
      </c>
      <c r="K2532" s="54" t="n">
        <v>180</v>
      </c>
      <c r="L2532" s="54" t="n">
        <v>0</v>
      </c>
      <c r="M2532" s="54" t="n">
        <v>3.29999995</v>
      </c>
      <c r="N2532" s="54" t="n">
        <v>0.400000006</v>
      </c>
      <c r="O2532" s="54" t="n">
        <v>2.19999981</v>
      </c>
      <c r="P2532" s="52" t="inlineStr">
        <is>
          <t>Gouraud</t>
        </is>
      </c>
      <c r="Q2532" s="52" t="inlineStr">
        <is>
          <t>Metal</t>
        </is>
      </c>
      <c r="R2532" s="54" t="n">
        <v>0.75</v>
      </c>
      <c r="S2532" s="54" t="n">
        <v>0.6</v>
      </c>
      <c r="T2532" s="54" t="n">
        <v>0.12</v>
      </c>
      <c r="U2532" s="54" t="n">
        <v>0</v>
      </c>
      <c r="V2532" s="52" t="inlineStr">
        <is>
          <t>No</t>
        </is>
      </c>
      <c r="W2532" s="52" t="inlineStr">
        <is>
          <t>No</t>
        </is>
      </c>
      <c r="X2532" s="52" t="inlineStr">
        <is>
          <t>-</t>
        </is>
      </c>
      <c r="Y2532" s="52" t="inlineStr">
        <is>
          <t>Chain-link strand</t>
        </is>
      </c>
    </row>
    <row r="2533" outlineLevel="1">
      <c r="A2533" s="52" t="inlineStr">
        <is>
          <t>BASE-1156</t>
        </is>
      </c>
      <c r="B2533" s="52" t="inlineStr">
        <is>
          <t>Base</t>
        </is>
      </c>
      <c r="C2533" s="58" t="inlineStr">
        <is>
          <t>Cylinder</t>
        </is>
      </c>
      <c r="D2533" s="60" t="inlineStr">
        <is>
          <t>Fence wire</t>
        </is>
      </c>
      <c r="E2533" s="52" t="inlineStr">
        <is>
          <t>BASE-1152</t>
        </is>
      </c>
      <c r="F2533" s="52" t="n">
        <v>2</v>
      </c>
      <c r="G2533" s="54" t="n">
        <v>0.0120000001</v>
      </c>
      <c r="H2533" s="54" t="n">
        <v>0.0120000001</v>
      </c>
      <c r="I2533" s="54" t="n">
        <v>2.20000005</v>
      </c>
      <c r="J2533" s="54" t="n">
        <v>0</v>
      </c>
      <c r="K2533" s="54" t="n">
        <v>180</v>
      </c>
      <c r="L2533" s="54" t="n">
        <v>0</v>
      </c>
      <c r="M2533" s="54" t="n">
        <v>3.29999995</v>
      </c>
      <c r="N2533" s="54" t="n">
        <v>1</v>
      </c>
      <c r="O2533" s="54" t="n">
        <v>2.19999981</v>
      </c>
      <c r="P2533" s="52" t="inlineStr">
        <is>
          <t>Gouraud</t>
        </is>
      </c>
      <c r="Q2533" s="52" t="inlineStr">
        <is>
          <t>Metal</t>
        </is>
      </c>
      <c r="R2533" s="54" t="n">
        <v>0.75</v>
      </c>
      <c r="S2533" s="54" t="n">
        <v>0.6</v>
      </c>
      <c r="T2533" s="54" t="n">
        <v>0.12</v>
      </c>
      <c r="U2533" s="54" t="n">
        <v>0</v>
      </c>
      <c r="V2533" s="52" t="inlineStr">
        <is>
          <t>No</t>
        </is>
      </c>
      <c r="W2533" s="52" t="inlineStr">
        <is>
          <t>No</t>
        </is>
      </c>
      <c r="X2533" s="52" t="inlineStr">
        <is>
          <t>-</t>
        </is>
      </c>
      <c r="Y2533" s="52" t="inlineStr">
        <is>
          <t>Chain-link strand</t>
        </is>
      </c>
    </row>
    <row r="2534" outlineLevel="1">
      <c r="A2534" s="52" t="inlineStr">
        <is>
          <t>BASE-1157</t>
        </is>
      </c>
      <c r="B2534" s="52" t="inlineStr">
        <is>
          <t>Base</t>
        </is>
      </c>
      <c r="C2534" s="58" t="inlineStr">
        <is>
          <t>Cylinder</t>
        </is>
      </c>
      <c r="D2534" s="60" t="inlineStr">
        <is>
          <t>Fence wire</t>
        </is>
      </c>
      <c r="E2534" s="52" t="inlineStr">
        <is>
          <t>BASE-1152</t>
        </is>
      </c>
      <c r="F2534" s="52" t="n">
        <v>2</v>
      </c>
      <c r="G2534" s="54" t="n">
        <v>0.0120000001</v>
      </c>
      <c r="H2534" s="54" t="n">
        <v>0.0120000001</v>
      </c>
      <c r="I2534" s="54" t="n">
        <v>2.20000005</v>
      </c>
      <c r="J2534" s="54" t="n">
        <v>0</v>
      </c>
      <c r="K2534" s="54" t="n">
        <v>180</v>
      </c>
      <c r="L2534" s="54" t="n">
        <v>0</v>
      </c>
      <c r="M2534" s="54" t="n">
        <v>3.29999995</v>
      </c>
      <c r="N2534" s="54" t="n">
        <v>1.70000005</v>
      </c>
      <c r="O2534" s="54" t="n">
        <v>2.19999981</v>
      </c>
      <c r="P2534" s="52" t="inlineStr">
        <is>
          <t>Gouraud</t>
        </is>
      </c>
      <c r="Q2534" s="52" t="inlineStr">
        <is>
          <t>Metal</t>
        </is>
      </c>
      <c r="R2534" s="54" t="n">
        <v>0.75</v>
      </c>
      <c r="S2534" s="54" t="n">
        <v>0.6</v>
      </c>
      <c r="T2534" s="54" t="n">
        <v>0.12</v>
      </c>
      <c r="U2534" s="54" t="n">
        <v>0</v>
      </c>
      <c r="V2534" s="52" t="inlineStr">
        <is>
          <t>No</t>
        </is>
      </c>
      <c r="W2534" s="52" t="inlineStr">
        <is>
          <t>No</t>
        </is>
      </c>
      <c r="X2534" s="52" t="inlineStr">
        <is>
          <t>-</t>
        </is>
      </c>
      <c r="Y2534" s="52" t="inlineStr">
        <is>
          <t>Chain-link strand</t>
        </is>
      </c>
    </row>
    <row r="2535" outlineLevel="1">
      <c r="A2535" s="52" t="inlineStr">
        <is>
          <t>BASE-1158</t>
        </is>
      </c>
      <c r="B2535" s="52" t="inlineStr">
        <is>
          <t>Base</t>
        </is>
      </c>
      <c r="C2535" s="58" t="inlineStr">
        <is>
          <t>Cylinder</t>
        </is>
      </c>
      <c r="D2535" s="60" t="inlineStr">
        <is>
          <t>Fence post</t>
        </is>
      </c>
      <c r="E2535" s="52" t="inlineStr">
        <is>
          <t>BASE-1152</t>
        </is>
      </c>
      <c r="F2535" s="52" t="n">
        <v>2</v>
      </c>
      <c r="G2535" s="54" t="n">
        <v>0.07999999820000001</v>
      </c>
      <c r="H2535" s="54" t="n">
        <v>0.07999999820000001</v>
      </c>
      <c r="I2535" s="54" t="n">
        <v>2</v>
      </c>
      <c r="J2535" s="54" t="n">
        <v>90</v>
      </c>
      <c r="K2535" s="54" t="n">
        <v>0</v>
      </c>
      <c r="L2535" s="54" t="n">
        <v>0</v>
      </c>
      <c r="M2535" s="54" t="n">
        <v>3.29999995</v>
      </c>
      <c r="N2535" s="54" t="n">
        <v>1</v>
      </c>
      <c r="O2535" s="54" t="n">
        <v>1.0999999</v>
      </c>
      <c r="P2535" s="52" t="inlineStr">
        <is>
          <t>Gouraud</t>
        </is>
      </c>
      <c r="Q2535" s="52" t="inlineStr">
        <is>
          <t>Metal</t>
        </is>
      </c>
      <c r="R2535" s="54" t="n">
        <v>0.4</v>
      </c>
      <c r="S2535" s="54" t="n">
        <v>0.9</v>
      </c>
      <c r="T2535" s="54" t="n">
        <v>0.22</v>
      </c>
      <c r="U2535" s="54" t="n">
        <v>0</v>
      </c>
      <c r="V2535" s="52" t="inlineStr">
        <is>
          <t>No</t>
        </is>
      </c>
      <c r="W2535" s="52" t="inlineStr">
        <is>
          <t>No</t>
        </is>
      </c>
      <c r="X2535" s="52" t="inlineStr">
        <is>
          <t>-</t>
        </is>
      </c>
      <c r="Y2535" s="52" t="inlineStr">
        <is>
          <t>Fence post</t>
        </is>
      </c>
    </row>
    <row r="2536" outlineLevel="1">
      <c r="A2536" s="52" t="inlineStr">
        <is>
          <t>BASE-1159</t>
        </is>
      </c>
      <c r="B2536" s="52" t="inlineStr">
        <is>
          <t>Base</t>
        </is>
      </c>
      <c r="C2536" s="58" t="inlineStr">
        <is>
          <t>Cylinder</t>
        </is>
      </c>
      <c r="D2536" s="60" t="inlineStr">
        <is>
          <t>Fence wire</t>
        </is>
      </c>
      <c r="E2536" s="52" t="inlineStr">
        <is>
          <t>BASE-1152</t>
        </is>
      </c>
      <c r="F2536" s="52" t="n">
        <v>2</v>
      </c>
      <c r="G2536" s="54" t="n">
        <v>0.0120000001</v>
      </c>
      <c r="H2536" s="54" t="n">
        <v>0.0120000001</v>
      </c>
      <c r="I2536" s="54" t="n">
        <v>2.20000005</v>
      </c>
      <c r="J2536" s="54" t="n">
        <v>0</v>
      </c>
      <c r="K2536" s="54" t="n">
        <v>180</v>
      </c>
      <c r="L2536" s="54" t="n">
        <v>0</v>
      </c>
      <c r="M2536" s="54" t="n">
        <v>3.29999995</v>
      </c>
      <c r="N2536" s="54" t="n">
        <v>0.400000006</v>
      </c>
      <c r="O2536" s="54" t="n">
        <v>-1.1920929e-07</v>
      </c>
      <c r="P2536" s="52" t="inlineStr">
        <is>
          <t>Gouraud</t>
        </is>
      </c>
      <c r="Q2536" s="52" t="inlineStr">
        <is>
          <t>Metal</t>
        </is>
      </c>
      <c r="R2536" s="54" t="n">
        <v>0.75</v>
      </c>
      <c r="S2536" s="54" t="n">
        <v>0.6</v>
      </c>
      <c r="T2536" s="54" t="n">
        <v>0.12</v>
      </c>
      <c r="U2536" s="54" t="n">
        <v>0</v>
      </c>
      <c r="V2536" s="52" t="inlineStr">
        <is>
          <t>No</t>
        </is>
      </c>
      <c r="W2536" s="52" t="inlineStr">
        <is>
          <t>No</t>
        </is>
      </c>
      <c r="X2536" s="52" t="inlineStr">
        <is>
          <t>-</t>
        </is>
      </c>
      <c r="Y2536" s="52" t="inlineStr">
        <is>
          <t>Chain-link strand</t>
        </is>
      </c>
    </row>
    <row r="2537" outlineLevel="1">
      <c r="A2537" s="52" t="inlineStr">
        <is>
          <t>BASE-1160</t>
        </is>
      </c>
      <c r="B2537" s="52" t="inlineStr">
        <is>
          <t>Base</t>
        </is>
      </c>
      <c r="C2537" s="58" t="inlineStr">
        <is>
          <t>Cylinder</t>
        </is>
      </c>
      <c r="D2537" s="60" t="inlineStr">
        <is>
          <t>Fence wire</t>
        </is>
      </c>
      <c r="E2537" s="52" t="inlineStr">
        <is>
          <t>BASE-1152</t>
        </is>
      </c>
      <c r="F2537" s="52" t="n">
        <v>2</v>
      </c>
      <c r="G2537" s="54" t="n">
        <v>0.0120000001</v>
      </c>
      <c r="H2537" s="54" t="n">
        <v>0.0120000001</v>
      </c>
      <c r="I2537" s="54" t="n">
        <v>2.20000005</v>
      </c>
      <c r="J2537" s="54" t="n">
        <v>0</v>
      </c>
      <c r="K2537" s="54" t="n">
        <v>180</v>
      </c>
      <c r="L2537" s="54" t="n">
        <v>0</v>
      </c>
      <c r="M2537" s="54" t="n">
        <v>3.29999995</v>
      </c>
      <c r="N2537" s="54" t="n">
        <v>1</v>
      </c>
      <c r="O2537" s="54" t="n">
        <v>-1.1920929e-07</v>
      </c>
      <c r="P2537" s="52" t="inlineStr">
        <is>
          <t>Gouraud</t>
        </is>
      </c>
      <c r="Q2537" s="52" t="inlineStr">
        <is>
          <t>Metal</t>
        </is>
      </c>
      <c r="R2537" s="54" t="n">
        <v>0.75</v>
      </c>
      <c r="S2537" s="54" t="n">
        <v>0.6</v>
      </c>
      <c r="T2537" s="54" t="n">
        <v>0.12</v>
      </c>
      <c r="U2537" s="54" t="n">
        <v>0</v>
      </c>
      <c r="V2537" s="52" t="inlineStr">
        <is>
          <t>No</t>
        </is>
      </c>
      <c r="W2537" s="52" t="inlineStr">
        <is>
          <t>No</t>
        </is>
      </c>
      <c r="X2537" s="52" t="inlineStr">
        <is>
          <t>-</t>
        </is>
      </c>
      <c r="Y2537" s="52" t="inlineStr">
        <is>
          <t>Chain-link strand</t>
        </is>
      </c>
    </row>
    <row r="2538" outlineLevel="1">
      <c r="A2538" s="52" t="inlineStr">
        <is>
          <t>BASE-1161</t>
        </is>
      </c>
      <c r="B2538" s="52" t="inlineStr">
        <is>
          <t>Base</t>
        </is>
      </c>
      <c r="C2538" s="58" t="inlineStr">
        <is>
          <t>Cylinder</t>
        </is>
      </c>
      <c r="D2538" s="60" t="inlineStr">
        <is>
          <t>Fence wire</t>
        </is>
      </c>
      <c r="E2538" s="52" t="inlineStr">
        <is>
          <t>BASE-1152</t>
        </is>
      </c>
      <c r="F2538" s="52" t="n">
        <v>2</v>
      </c>
      <c r="G2538" s="54" t="n">
        <v>0.0120000001</v>
      </c>
      <c r="H2538" s="54" t="n">
        <v>0.0120000001</v>
      </c>
      <c r="I2538" s="54" t="n">
        <v>2.20000005</v>
      </c>
      <c r="J2538" s="54" t="n">
        <v>0</v>
      </c>
      <c r="K2538" s="54" t="n">
        <v>180</v>
      </c>
      <c r="L2538" s="54" t="n">
        <v>0</v>
      </c>
      <c r="M2538" s="54" t="n">
        <v>3.29999995</v>
      </c>
      <c r="N2538" s="54" t="n">
        <v>1.70000005</v>
      </c>
      <c r="O2538" s="54" t="n">
        <v>-1.1920929e-07</v>
      </c>
      <c r="P2538" s="52" t="inlineStr">
        <is>
          <t>Gouraud</t>
        </is>
      </c>
      <c r="Q2538" s="52" t="inlineStr">
        <is>
          <t>Metal</t>
        </is>
      </c>
      <c r="R2538" s="54" t="n">
        <v>0.75</v>
      </c>
      <c r="S2538" s="54" t="n">
        <v>0.6</v>
      </c>
      <c r="T2538" s="54" t="n">
        <v>0.12</v>
      </c>
      <c r="U2538" s="54" t="n">
        <v>0</v>
      </c>
      <c r="V2538" s="52" t="inlineStr">
        <is>
          <t>No</t>
        </is>
      </c>
      <c r="W2538" s="52" t="inlineStr">
        <is>
          <t>No</t>
        </is>
      </c>
      <c r="X2538" s="52" t="inlineStr">
        <is>
          <t>-</t>
        </is>
      </c>
      <c r="Y2538" s="52" t="inlineStr">
        <is>
          <t>Chain-link strand</t>
        </is>
      </c>
    </row>
    <row r="2539" outlineLevel="1">
      <c r="A2539" s="52" t="inlineStr">
        <is>
          <t>BASE-1162</t>
        </is>
      </c>
      <c r="B2539" s="52" t="inlineStr">
        <is>
          <t>Base</t>
        </is>
      </c>
      <c r="C2539" s="58" t="inlineStr">
        <is>
          <t>Cylinder</t>
        </is>
      </c>
      <c r="D2539" s="60" t="inlineStr">
        <is>
          <t>Fence post</t>
        </is>
      </c>
      <c r="E2539" s="52" t="inlineStr">
        <is>
          <t>BASE-1152</t>
        </is>
      </c>
      <c r="F2539" s="52" t="n">
        <v>2</v>
      </c>
      <c r="G2539" s="54" t="n">
        <v>0.07999999820000001</v>
      </c>
      <c r="H2539" s="54" t="n">
        <v>0.07999999820000001</v>
      </c>
      <c r="I2539" s="54" t="n">
        <v>2</v>
      </c>
      <c r="J2539" s="54" t="n">
        <v>90</v>
      </c>
      <c r="K2539" s="54" t="n">
        <v>0</v>
      </c>
      <c r="L2539" s="54" t="n">
        <v>0</v>
      </c>
      <c r="M2539" s="54" t="n">
        <v>3.29999995</v>
      </c>
      <c r="N2539" s="54" t="n">
        <v>1</v>
      </c>
      <c r="O2539" s="54" t="n">
        <v>-1.10000014</v>
      </c>
      <c r="P2539" s="52" t="inlineStr">
        <is>
          <t>Gouraud</t>
        </is>
      </c>
      <c r="Q2539" s="52" t="inlineStr">
        <is>
          <t>Metal</t>
        </is>
      </c>
      <c r="R2539" s="54" t="n">
        <v>0.4</v>
      </c>
      <c r="S2539" s="54" t="n">
        <v>0.9</v>
      </c>
      <c r="T2539" s="54" t="n">
        <v>0.22</v>
      </c>
      <c r="U2539" s="54" t="n">
        <v>0</v>
      </c>
      <c r="V2539" s="52" t="inlineStr">
        <is>
          <t>No</t>
        </is>
      </c>
      <c r="W2539" s="52" t="inlineStr">
        <is>
          <t>No</t>
        </is>
      </c>
      <c r="X2539" s="52" t="inlineStr">
        <is>
          <t>-</t>
        </is>
      </c>
      <c r="Y2539" s="52" t="inlineStr">
        <is>
          <t>Fence post</t>
        </is>
      </c>
    </row>
    <row r="2540" outlineLevel="1">
      <c r="A2540" s="52" t="inlineStr">
        <is>
          <t>BASE-1163</t>
        </is>
      </c>
      <c r="B2540" s="52" t="inlineStr">
        <is>
          <t>Base</t>
        </is>
      </c>
      <c r="C2540" s="58" t="inlineStr">
        <is>
          <t>Cylinder</t>
        </is>
      </c>
      <c r="D2540" s="60" t="inlineStr">
        <is>
          <t>Fence wire</t>
        </is>
      </c>
      <c r="E2540" s="52" t="inlineStr">
        <is>
          <t>BASE-1152</t>
        </is>
      </c>
      <c r="F2540" s="52" t="n">
        <v>2</v>
      </c>
      <c r="G2540" s="54" t="n">
        <v>0.0120000001</v>
      </c>
      <c r="H2540" s="54" t="n">
        <v>0.0120000001</v>
      </c>
      <c r="I2540" s="54" t="n">
        <v>2.19999981</v>
      </c>
      <c r="J2540" s="54" t="n">
        <v>0</v>
      </c>
      <c r="K2540" s="54" t="n">
        <v>180</v>
      </c>
      <c r="L2540" s="54" t="n">
        <v>0</v>
      </c>
      <c r="M2540" s="54" t="n">
        <v>3.29999995</v>
      </c>
      <c r="N2540" s="54" t="n">
        <v>0.400000006</v>
      </c>
      <c r="O2540" s="54" t="n">
        <v>-2.20000005</v>
      </c>
      <c r="P2540" s="52" t="inlineStr">
        <is>
          <t>Gouraud</t>
        </is>
      </c>
      <c r="Q2540" s="52" t="inlineStr">
        <is>
          <t>Metal</t>
        </is>
      </c>
      <c r="R2540" s="54" t="n">
        <v>0.75</v>
      </c>
      <c r="S2540" s="54" t="n">
        <v>0.6</v>
      </c>
      <c r="T2540" s="54" t="n">
        <v>0.12</v>
      </c>
      <c r="U2540" s="54" t="n">
        <v>0</v>
      </c>
      <c r="V2540" s="52" t="inlineStr">
        <is>
          <t>No</t>
        </is>
      </c>
      <c r="W2540" s="52" t="inlineStr">
        <is>
          <t>No</t>
        </is>
      </c>
      <c r="X2540" s="52" t="inlineStr">
        <is>
          <t>-</t>
        </is>
      </c>
      <c r="Y2540" s="52" t="inlineStr">
        <is>
          <t>Chain-link strand</t>
        </is>
      </c>
    </row>
    <row r="2541" outlineLevel="1">
      <c r="A2541" s="52" t="inlineStr">
        <is>
          <t>BASE-1164</t>
        </is>
      </c>
      <c r="B2541" s="52" t="inlineStr">
        <is>
          <t>Base</t>
        </is>
      </c>
      <c r="C2541" s="58" t="inlineStr">
        <is>
          <t>Cylinder</t>
        </is>
      </c>
      <c r="D2541" s="60" t="inlineStr">
        <is>
          <t>Fence wire</t>
        </is>
      </c>
      <c r="E2541" s="52" t="inlineStr">
        <is>
          <t>BASE-1152</t>
        </is>
      </c>
      <c r="F2541" s="52" t="n">
        <v>2</v>
      </c>
      <c r="G2541" s="54" t="n">
        <v>0.0120000001</v>
      </c>
      <c r="H2541" s="54" t="n">
        <v>0.0120000001</v>
      </c>
      <c r="I2541" s="54" t="n">
        <v>2.19999981</v>
      </c>
      <c r="J2541" s="54" t="n">
        <v>0</v>
      </c>
      <c r="K2541" s="54" t="n">
        <v>180</v>
      </c>
      <c r="L2541" s="54" t="n">
        <v>0</v>
      </c>
      <c r="M2541" s="54" t="n">
        <v>3.29999995</v>
      </c>
      <c r="N2541" s="54" t="n">
        <v>1</v>
      </c>
      <c r="O2541" s="54" t="n">
        <v>-2.20000005</v>
      </c>
      <c r="P2541" s="52" t="inlineStr">
        <is>
          <t>Gouraud</t>
        </is>
      </c>
      <c r="Q2541" s="52" t="inlineStr">
        <is>
          <t>Metal</t>
        </is>
      </c>
      <c r="R2541" s="54" t="n">
        <v>0.75</v>
      </c>
      <c r="S2541" s="54" t="n">
        <v>0.6</v>
      </c>
      <c r="T2541" s="54" t="n">
        <v>0.12</v>
      </c>
      <c r="U2541" s="54" t="n">
        <v>0</v>
      </c>
      <c r="V2541" s="52" t="inlineStr">
        <is>
          <t>No</t>
        </is>
      </c>
      <c r="W2541" s="52" t="inlineStr">
        <is>
          <t>No</t>
        </is>
      </c>
      <c r="X2541" s="52" t="inlineStr">
        <is>
          <t>-</t>
        </is>
      </c>
      <c r="Y2541" s="52" t="inlineStr">
        <is>
          <t>Chain-link strand</t>
        </is>
      </c>
    </row>
    <row r="2542" outlineLevel="1">
      <c r="A2542" s="52" t="inlineStr">
        <is>
          <t>BASE-1165</t>
        </is>
      </c>
      <c r="B2542" s="52" t="inlineStr">
        <is>
          <t>Base</t>
        </is>
      </c>
      <c r="C2542" s="58" t="inlineStr">
        <is>
          <t>Cylinder</t>
        </is>
      </c>
      <c r="D2542" s="60" t="inlineStr">
        <is>
          <t>Fence wire</t>
        </is>
      </c>
      <c r="E2542" s="52" t="inlineStr">
        <is>
          <t>BASE-1152</t>
        </is>
      </c>
      <c r="F2542" s="52" t="n">
        <v>2</v>
      </c>
      <c r="G2542" s="54" t="n">
        <v>0.0120000001</v>
      </c>
      <c r="H2542" s="54" t="n">
        <v>0.0120000001</v>
      </c>
      <c r="I2542" s="54" t="n">
        <v>2.19999981</v>
      </c>
      <c r="J2542" s="54" t="n">
        <v>0</v>
      </c>
      <c r="K2542" s="54" t="n">
        <v>180</v>
      </c>
      <c r="L2542" s="54" t="n">
        <v>0</v>
      </c>
      <c r="M2542" s="54" t="n">
        <v>3.29999995</v>
      </c>
      <c r="N2542" s="54" t="n">
        <v>1.70000005</v>
      </c>
      <c r="O2542" s="54" t="n">
        <v>-2.20000005</v>
      </c>
      <c r="P2542" s="52" t="inlineStr">
        <is>
          <t>Gouraud</t>
        </is>
      </c>
      <c r="Q2542" s="52" t="inlineStr">
        <is>
          <t>Metal</t>
        </is>
      </c>
      <c r="R2542" s="54" t="n">
        <v>0.75</v>
      </c>
      <c r="S2542" s="54" t="n">
        <v>0.6</v>
      </c>
      <c r="T2542" s="54" t="n">
        <v>0.12</v>
      </c>
      <c r="U2542" s="54" t="n">
        <v>0</v>
      </c>
      <c r="V2542" s="52" t="inlineStr">
        <is>
          <t>No</t>
        </is>
      </c>
      <c r="W2542" s="52" t="inlineStr">
        <is>
          <t>No</t>
        </is>
      </c>
      <c r="X2542" s="52" t="inlineStr">
        <is>
          <t>-</t>
        </is>
      </c>
      <c r="Y2542" s="52" t="inlineStr">
        <is>
          <t>Chain-link strand</t>
        </is>
      </c>
    </row>
    <row r="2543" outlineLevel="1">
      <c r="A2543" s="52" t="inlineStr">
        <is>
          <t>BASE-1166</t>
        </is>
      </c>
      <c r="B2543" s="52" t="inlineStr">
        <is>
          <t>Base</t>
        </is>
      </c>
      <c r="C2543" s="58" t="inlineStr">
        <is>
          <t>Cylinder</t>
        </is>
      </c>
      <c r="D2543" s="60" t="inlineStr">
        <is>
          <t>Fence post</t>
        </is>
      </c>
      <c r="E2543" s="52" t="inlineStr">
        <is>
          <t>BASE-1152</t>
        </is>
      </c>
      <c r="F2543" s="52" t="n">
        <v>2</v>
      </c>
      <c r="G2543" s="54" t="n">
        <v>0.07999999820000001</v>
      </c>
      <c r="H2543" s="54" t="n">
        <v>0.07999999820000001</v>
      </c>
      <c r="I2543" s="54" t="n">
        <v>2</v>
      </c>
      <c r="J2543" s="54" t="n">
        <v>90</v>
      </c>
      <c r="K2543" s="54" t="n">
        <v>0</v>
      </c>
      <c r="L2543" s="54" t="n">
        <v>0</v>
      </c>
      <c r="M2543" s="54" t="n">
        <v>3.29999995</v>
      </c>
      <c r="N2543" s="54" t="n">
        <v>1</v>
      </c>
      <c r="O2543" s="54" t="n">
        <v>-3.29999995</v>
      </c>
      <c r="P2543" s="52" t="inlineStr">
        <is>
          <t>Gouraud</t>
        </is>
      </c>
      <c r="Q2543" s="52" t="inlineStr">
        <is>
          <t>Metal</t>
        </is>
      </c>
      <c r="R2543" s="54" t="n">
        <v>0.4</v>
      </c>
      <c r="S2543" s="54" t="n">
        <v>0.9</v>
      </c>
      <c r="T2543" s="54" t="n">
        <v>0.22</v>
      </c>
      <c r="U2543" s="54" t="n">
        <v>0</v>
      </c>
      <c r="V2543" s="52" t="inlineStr">
        <is>
          <t>No</t>
        </is>
      </c>
      <c r="W2543" s="52" t="inlineStr">
        <is>
          <t>No</t>
        </is>
      </c>
      <c r="X2543" s="52" t="inlineStr">
        <is>
          <t>-</t>
        </is>
      </c>
      <c r="Y2543" s="52" t="inlineStr">
        <is>
          <t>Fence post</t>
        </is>
      </c>
    </row>
    <row r="2544" outlineLevel="1">
      <c r="A2544" s="52" t="inlineStr">
        <is>
          <t>BASE-1167</t>
        </is>
      </c>
      <c r="B2544" s="52" t="inlineStr">
        <is>
          <t>Base</t>
        </is>
      </c>
      <c r="C2544" s="58" t="inlineStr">
        <is>
          <t>Cylinder</t>
        </is>
      </c>
      <c r="D2544" s="60" t="inlineStr">
        <is>
          <t>Fence post</t>
        </is>
      </c>
      <c r="E2544" s="52" t="inlineStr">
        <is>
          <t>BASE-1152</t>
        </is>
      </c>
      <c r="F2544" s="52" t="n">
        <v>2</v>
      </c>
      <c r="G2544" s="54" t="n">
        <v>0.07999999820000001</v>
      </c>
      <c r="H2544" s="54" t="n">
        <v>0.07999999820000001</v>
      </c>
      <c r="I2544" s="54" t="n">
        <v>2</v>
      </c>
      <c r="J2544" s="54" t="n">
        <v>90</v>
      </c>
      <c r="K2544" s="54" t="n">
        <v>0</v>
      </c>
      <c r="L2544" s="54" t="n">
        <v>0</v>
      </c>
      <c r="M2544" s="54" t="n">
        <v>3.29999995</v>
      </c>
      <c r="N2544" s="54" t="n">
        <v>1</v>
      </c>
      <c r="O2544" s="54" t="n">
        <v>-3.29999995</v>
      </c>
      <c r="P2544" s="52" t="inlineStr">
        <is>
          <t>Gouraud</t>
        </is>
      </c>
      <c r="Q2544" s="52" t="inlineStr">
        <is>
          <t>Metal</t>
        </is>
      </c>
      <c r="R2544" s="54" t="n">
        <v>0.4</v>
      </c>
      <c r="S2544" s="54" t="n">
        <v>0.9</v>
      </c>
      <c r="T2544" s="54" t="n">
        <v>0.22</v>
      </c>
      <c r="U2544" s="54" t="n">
        <v>0</v>
      </c>
      <c r="V2544" s="52" t="inlineStr">
        <is>
          <t>No</t>
        </is>
      </c>
      <c r="W2544" s="52" t="inlineStr">
        <is>
          <t>No</t>
        </is>
      </c>
      <c r="X2544" s="52" t="inlineStr">
        <is>
          <t>-</t>
        </is>
      </c>
      <c r="Y2544" s="52" t="inlineStr">
        <is>
          <t>Fence post</t>
        </is>
      </c>
    </row>
    <row r="2545" outlineLevel="1">
      <c r="A2545" s="52" t="inlineStr">
        <is>
          <t>BASE-1168</t>
        </is>
      </c>
      <c r="B2545" s="52" t="inlineStr">
        <is>
          <t>Base</t>
        </is>
      </c>
      <c r="C2545" s="58" t="inlineStr">
        <is>
          <t>Cylinder</t>
        </is>
      </c>
      <c r="D2545" s="60" t="inlineStr">
        <is>
          <t>Fence wire</t>
        </is>
      </c>
      <c r="E2545" s="52" t="inlineStr">
        <is>
          <t>BASE-1152</t>
        </is>
      </c>
      <c r="F2545" s="52" t="n">
        <v>2</v>
      </c>
      <c r="G2545" s="54" t="n">
        <v>0.0120000001</v>
      </c>
      <c r="H2545" s="54" t="n">
        <v>0.0120000001</v>
      </c>
      <c r="I2545" s="54" t="n">
        <v>2.20000005</v>
      </c>
      <c r="J2545" s="54" t="n">
        <v>0</v>
      </c>
      <c r="K2545" s="54" t="n">
        <v>-90</v>
      </c>
      <c r="L2545" s="54" t="n">
        <v>0</v>
      </c>
      <c r="M2545" s="54" t="n">
        <v>2.19999981</v>
      </c>
      <c r="N2545" s="54" t="n">
        <v>0.400000006</v>
      </c>
      <c r="O2545" s="54" t="n">
        <v>-3.29999995</v>
      </c>
      <c r="P2545" s="52" t="inlineStr">
        <is>
          <t>Gouraud</t>
        </is>
      </c>
      <c r="Q2545" s="52" t="inlineStr">
        <is>
          <t>Metal</t>
        </is>
      </c>
      <c r="R2545" s="54" t="n">
        <v>0.75</v>
      </c>
      <c r="S2545" s="54" t="n">
        <v>0.6</v>
      </c>
      <c r="T2545" s="54" t="n">
        <v>0.12</v>
      </c>
      <c r="U2545" s="54" t="n">
        <v>0</v>
      </c>
      <c r="V2545" s="52" t="inlineStr">
        <is>
          <t>No</t>
        </is>
      </c>
      <c r="W2545" s="52" t="inlineStr">
        <is>
          <t>No</t>
        </is>
      </c>
      <c r="X2545" s="52" t="inlineStr">
        <is>
          <t>-</t>
        </is>
      </c>
      <c r="Y2545" s="52" t="inlineStr">
        <is>
          <t>Chain-link strand</t>
        </is>
      </c>
    </row>
    <row r="2546" outlineLevel="1">
      <c r="A2546" s="52" t="inlineStr">
        <is>
          <t>BASE-1169</t>
        </is>
      </c>
      <c r="B2546" s="52" t="inlineStr">
        <is>
          <t>Base</t>
        </is>
      </c>
      <c r="C2546" s="58" t="inlineStr">
        <is>
          <t>Cylinder</t>
        </is>
      </c>
      <c r="D2546" s="60" t="inlineStr">
        <is>
          <t>Fence wire</t>
        </is>
      </c>
      <c r="E2546" s="52" t="inlineStr">
        <is>
          <t>BASE-1152</t>
        </is>
      </c>
      <c r="F2546" s="52" t="n">
        <v>2</v>
      </c>
      <c r="G2546" s="54" t="n">
        <v>0.0120000001</v>
      </c>
      <c r="H2546" s="54" t="n">
        <v>0.0120000001</v>
      </c>
      <c r="I2546" s="54" t="n">
        <v>2.20000005</v>
      </c>
      <c r="J2546" s="54" t="n">
        <v>0</v>
      </c>
      <c r="K2546" s="54" t="n">
        <v>-90</v>
      </c>
      <c r="L2546" s="54" t="n">
        <v>0</v>
      </c>
      <c r="M2546" s="54" t="n">
        <v>2.19999981</v>
      </c>
      <c r="N2546" s="54" t="n">
        <v>1</v>
      </c>
      <c r="O2546" s="54" t="n">
        <v>-3.29999995</v>
      </c>
      <c r="P2546" s="52" t="inlineStr">
        <is>
          <t>Gouraud</t>
        </is>
      </c>
      <c r="Q2546" s="52" t="inlineStr">
        <is>
          <t>Metal</t>
        </is>
      </c>
      <c r="R2546" s="54" t="n">
        <v>0.75</v>
      </c>
      <c r="S2546" s="54" t="n">
        <v>0.6</v>
      </c>
      <c r="T2546" s="54" t="n">
        <v>0.12</v>
      </c>
      <c r="U2546" s="54" t="n">
        <v>0</v>
      </c>
      <c r="V2546" s="52" t="inlineStr">
        <is>
          <t>No</t>
        </is>
      </c>
      <c r="W2546" s="52" t="inlineStr">
        <is>
          <t>No</t>
        </is>
      </c>
      <c r="X2546" s="52" t="inlineStr">
        <is>
          <t>-</t>
        </is>
      </c>
      <c r="Y2546" s="52" t="inlineStr">
        <is>
          <t>Chain-link strand</t>
        </is>
      </c>
    </row>
    <row r="2547" outlineLevel="1">
      <c r="A2547" s="52" t="inlineStr">
        <is>
          <t>BASE-1170</t>
        </is>
      </c>
      <c r="B2547" s="52" t="inlineStr">
        <is>
          <t>Base</t>
        </is>
      </c>
      <c r="C2547" s="58" t="inlineStr">
        <is>
          <t>Cylinder</t>
        </is>
      </c>
      <c r="D2547" s="60" t="inlineStr">
        <is>
          <t>Fence wire</t>
        </is>
      </c>
      <c r="E2547" s="52" t="inlineStr">
        <is>
          <t>BASE-1152</t>
        </is>
      </c>
      <c r="F2547" s="52" t="n">
        <v>2</v>
      </c>
      <c r="G2547" s="54" t="n">
        <v>0.0120000001</v>
      </c>
      <c r="H2547" s="54" t="n">
        <v>0.0120000001</v>
      </c>
      <c r="I2547" s="54" t="n">
        <v>2.20000005</v>
      </c>
      <c r="J2547" s="54" t="n">
        <v>0</v>
      </c>
      <c r="K2547" s="54" t="n">
        <v>-90</v>
      </c>
      <c r="L2547" s="54" t="n">
        <v>0</v>
      </c>
      <c r="M2547" s="54" t="n">
        <v>2.19999981</v>
      </c>
      <c r="N2547" s="54" t="n">
        <v>1.70000005</v>
      </c>
      <c r="O2547" s="54" t="n">
        <v>-3.29999995</v>
      </c>
      <c r="P2547" s="52" t="inlineStr">
        <is>
          <t>Gouraud</t>
        </is>
      </c>
      <c r="Q2547" s="52" t="inlineStr">
        <is>
          <t>Metal</t>
        </is>
      </c>
      <c r="R2547" s="54" t="n">
        <v>0.75</v>
      </c>
      <c r="S2547" s="54" t="n">
        <v>0.6</v>
      </c>
      <c r="T2547" s="54" t="n">
        <v>0.12</v>
      </c>
      <c r="U2547" s="54" t="n">
        <v>0</v>
      </c>
      <c r="V2547" s="52" t="inlineStr">
        <is>
          <t>No</t>
        </is>
      </c>
      <c r="W2547" s="52" t="inlineStr">
        <is>
          <t>No</t>
        </is>
      </c>
      <c r="X2547" s="52" t="inlineStr">
        <is>
          <t>-</t>
        </is>
      </c>
      <c r="Y2547" s="52" t="inlineStr">
        <is>
          <t>Chain-link strand</t>
        </is>
      </c>
    </row>
    <row r="2548" outlineLevel="1">
      <c r="A2548" s="52" t="inlineStr">
        <is>
          <t>BASE-1171</t>
        </is>
      </c>
      <c r="B2548" s="52" t="inlineStr">
        <is>
          <t>Base</t>
        </is>
      </c>
      <c r="C2548" s="58" t="inlineStr">
        <is>
          <t>Cylinder</t>
        </is>
      </c>
      <c r="D2548" s="60" t="inlineStr">
        <is>
          <t>Fence post</t>
        </is>
      </c>
      <c r="E2548" s="52" t="inlineStr">
        <is>
          <t>BASE-1152</t>
        </is>
      </c>
      <c r="F2548" s="52" t="n">
        <v>2</v>
      </c>
      <c r="G2548" s="54" t="n">
        <v>0.07999999820000001</v>
      </c>
      <c r="H2548" s="54" t="n">
        <v>0.07999999820000001</v>
      </c>
      <c r="I2548" s="54" t="n">
        <v>2</v>
      </c>
      <c r="J2548" s="54" t="n">
        <v>90</v>
      </c>
      <c r="K2548" s="54" t="n">
        <v>0</v>
      </c>
      <c r="L2548" s="54" t="n">
        <v>0</v>
      </c>
      <c r="M2548" s="54" t="n">
        <v>1.0999999</v>
      </c>
      <c r="N2548" s="54" t="n">
        <v>1</v>
      </c>
      <c r="O2548" s="54" t="n">
        <v>-3.29999995</v>
      </c>
      <c r="P2548" s="52" t="inlineStr">
        <is>
          <t>Gouraud</t>
        </is>
      </c>
      <c r="Q2548" s="52" t="inlineStr">
        <is>
          <t>Metal</t>
        </is>
      </c>
      <c r="R2548" s="54" t="n">
        <v>0.4</v>
      </c>
      <c r="S2548" s="54" t="n">
        <v>0.9</v>
      </c>
      <c r="T2548" s="54" t="n">
        <v>0.22</v>
      </c>
      <c r="U2548" s="54" t="n">
        <v>0</v>
      </c>
      <c r="V2548" s="52" t="inlineStr">
        <is>
          <t>No</t>
        </is>
      </c>
      <c r="W2548" s="52" t="inlineStr">
        <is>
          <t>No</t>
        </is>
      </c>
      <c r="X2548" s="52" t="inlineStr">
        <is>
          <t>-</t>
        </is>
      </c>
      <c r="Y2548" s="52" t="inlineStr">
        <is>
          <t>Fence post</t>
        </is>
      </c>
    </row>
    <row r="2549" outlineLevel="1">
      <c r="A2549" s="52" t="inlineStr">
        <is>
          <t>BASE-1172</t>
        </is>
      </c>
      <c r="B2549" s="52" t="inlineStr">
        <is>
          <t>Base</t>
        </is>
      </c>
      <c r="C2549" s="58" t="inlineStr">
        <is>
          <t>Cylinder</t>
        </is>
      </c>
      <c r="D2549" s="60" t="inlineStr">
        <is>
          <t>Fence wire</t>
        </is>
      </c>
      <c r="E2549" s="52" t="inlineStr">
        <is>
          <t>BASE-1152</t>
        </is>
      </c>
      <c r="F2549" s="52" t="n">
        <v>2</v>
      </c>
      <c r="G2549" s="54" t="n">
        <v>0.0120000001</v>
      </c>
      <c r="H2549" s="54" t="n">
        <v>0.0120000001</v>
      </c>
      <c r="I2549" s="54" t="n">
        <v>2.20000005</v>
      </c>
      <c r="J2549" s="54" t="n">
        <v>0</v>
      </c>
      <c r="K2549" s="54" t="n">
        <v>-90</v>
      </c>
      <c r="L2549" s="54" t="n">
        <v>0</v>
      </c>
      <c r="M2549" s="54" t="n">
        <v>-1.1920929e-07</v>
      </c>
      <c r="N2549" s="54" t="n">
        <v>0.400000006</v>
      </c>
      <c r="O2549" s="54" t="n">
        <v>-3.29999995</v>
      </c>
      <c r="P2549" s="52" t="inlineStr">
        <is>
          <t>Gouraud</t>
        </is>
      </c>
      <c r="Q2549" s="52" t="inlineStr">
        <is>
          <t>Metal</t>
        </is>
      </c>
      <c r="R2549" s="54" t="n">
        <v>0.75</v>
      </c>
      <c r="S2549" s="54" t="n">
        <v>0.6</v>
      </c>
      <c r="T2549" s="54" t="n">
        <v>0.12</v>
      </c>
      <c r="U2549" s="54" t="n">
        <v>0</v>
      </c>
      <c r="V2549" s="52" t="inlineStr">
        <is>
          <t>No</t>
        </is>
      </c>
      <c r="W2549" s="52" t="inlineStr">
        <is>
          <t>No</t>
        </is>
      </c>
      <c r="X2549" s="52" t="inlineStr">
        <is>
          <t>-</t>
        </is>
      </c>
      <c r="Y2549" s="52" t="inlineStr">
        <is>
          <t>Chain-link strand</t>
        </is>
      </c>
    </row>
    <row r="2550" outlineLevel="1">
      <c r="A2550" s="52" t="inlineStr">
        <is>
          <t>BASE-1173</t>
        </is>
      </c>
      <c r="B2550" s="52" t="inlineStr">
        <is>
          <t>Base</t>
        </is>
      </c>
      <c r="C2550" s="58" t="inlineStr">
        <is>
          <t>Cylinder</t>
        </is>
      </c>
      <c r="D2550" s="60" t="inlineStr">
        <is>
          <t>Fence wire</t>
        </is>
      </c>
      <c r="E2550" s="52" t="inlineStr">
        <is>
          <t>BASE-1152</t>
        </is>
      </c>
      <c r="F2550" s="52" t="n">
        <v>2</v>
      </c>
      <c r="G2550" s="54" t="n">
        <v>0.0120000001</v>
      </c>
      <c r="H2550" s="54" t="n">
        <v>0.0120000001</v>
      </c>
      <c r="I2550" s="54" t="n">
        <v>2.20000005</v>
      </c>
      <c r="J2550" s="54" t="n">
        <v>0</v>
      </c>
      <c r="K2550" s="54" t="n">
        <v>-90</v>
      </c>
      <c r="L2550" s="54" t="n">
        <v>0</v>
      </c>
      <c r="M2550" s="54" t="n">
        <v>-1.1920929e-07</v>
      </c>
      <c r="N2550" s="54" t="n">
        <v>1</v>
      </c>
      <c r="O2550" s="54" t="n">
        <v>-3.29999995</v>
      </c>
      <c r="P2550" s="52" t="inlineStr">
        <is>
          <t>Gouraud</t>
        </is>
      </c>
      <c r="Q2550" s="52" t="inlineStr">
        <is>
          <t>Metal</t>
        </is>
      </c>
      <c r="R2550" s="54" t="n">
        <v>0.75</v>
      </c>
      <c r="S2550" s="54" t="n">
        <v>0.6</v>
      </c>
      <c r="T2550" s="54" t="n">
        <v>0.12</v>
      </c>
      <c r="U2550" s="54" t="n">
        <v>0</v>
      </c>
      <c r="V2550" s="52" t="inlineStr">
        <is>
          <t>No</t>
        </is>
      </c>
      <c r="W2550" s="52" t="inlineStr">
        <is>
          <t>No</t>
        </is>
      </c>
      <c r="X2550" s="52" t="inlineStr">
        <is>
          <t>-</t>
        </is>
      </c>
      <c r="Y2550" s="52" t="inlineStr">
        <is>
          <t>Chain-link strand</t>
        </is>
      </c>
    </row>
    <row r="2551" outlineLevel="1">
      <c r="A2551" s="52" t="inlineStr">
        <is>
          <t>BASE-1174</t>
        </is>
      </c>
      <c r="B2551" s="52" t="inlineStr">
        <is>
          <t>Base</t>
        </is>
      </c>
      <c r="C2551" s="58" t="inlineStr">
        <is>
          <t>Cylinder</t>
        </is>
      </c>
      <c r="D2551" s="60" t="inlineStr">
        <is>
          <t>Fence wire</t>
        </is>
      </c>
      <c r="E2551" s="52" t="inlineStr">
        <is>
          <t>BASE-1152</t>
        </is>
      </c>
      <c r="F2551" s="52" t="n">
        <v>2</v>
      </c>
      <c r="G2551" s="54" t="n">
        <v>0.0120000001</v>
      </c>
      <c r="H2551" s="54" t="n">
        <v>0.0120000001</v>
      </c>
      <c r="I2551" s="54" t="n">
        <v>2.20000005</v>
      </c>
      <c r="J2551" s="54" t="n">
        <v>0</v>
      </c>
      <c r="K2551" s="54" t="n">
        <v>-90</v>
      </c>
      <c r="L2551" s="54" t="n">
        <v>0</v>
      </c>
      <c r="M2551" s="54" t="n">
        <v>-1.1920929e-07</v>
      </c>
      <c r="N2551" s="54" t="n">
        <v>1.70000005</v>
      </c>
      <c r="O2551" s="54" t="n">
        <v>-3.29999995</v>
      </c>
      <c r="P2551" s="52" t="inlineStr">
        <is>
          <t>Gouraud</t>
        </is>
      </c>
      <c r="Q2551" s="52" t="inlineStr">
        <is>
          <t>Metal</t>
        </is>
      </c>
      <c r="R2551" s="54" t="n">
        <v>0.75</v>
      </c>
      <c r="S2551" s="54" t="n">
        <v>0.6</v>
      </c>
      <c r="T2551" s="54" t="n">
        <v>0.12</v>
      </c>
      <c r="U2551" s="54" t="n">
        <v>0</v>
      </c>
      <c r="V2551" s="52" t="inlineStr">
        <is>
          <t>No</t>
        </is>
      </c>
      <c r="W2551" s="52" t="inlineStr">
        <is>
          <t>No</t>
        </is>
      </c>
      <c r="X2551" s="52" t="inlineStr">
        <is>
          <t>-</t>
        </is>
      </c>
      <c r="Y2551" s="52" t="inlineStr">
        <is>
          <t>Chain-link strand</t>
        </is>
      </c>
    </row>
    <row r="2552" outlineLevel="1">
      <c r="A2552" s="52" t="inlineStr">
        <is>
          <t>BASE-1175</t>
        </is>
      </c>
      <c r="B2552" s="52" t="inlineStr">
        <is>
          <t>Base</t>
        </is>
      </c>
      <c r="C2552" s="58" t="inlineStr">
        <is>
          <t>Cylinder</t>
        </is>
      </c>
      <c r="D2552" s="60" t="inlineStr">
        <is>
          <t>Fence post</t>
        </is>
      </c>
      <c r="E2552" s="52" t="inlineStr">
        <is>
          <t>BASE-1152</t>
        </is>
      </c>
      <c r="F2552" s="52" t="n">
        <v>2</v>
      </c>
      <c r="G2552" s="54" t="n">
        <v>0.07999999820000001</v>
      </c>
      <c r="H2552" s="54" t="n">
        <v>0.07999999820000001</v>
      </c>
      <c r="I2552" s="54" t="n">
        <v>2</v>
      </c>
      <c r="J2552" s="54" t="n">
        <v>90</v>
      </c>
      <c r="K2552" s="54" t="n">
        <v>0</v>
      </c>
      <c r="L2552" s="54" t="n">
        <v>0</v>
      </c>
      <c r="M2552" s="54" t="n">
        <v>-1.10000014</v>
      </c>
      <c r="N2552" s="54" t="n">
        <v>1</v>
      </c>
      <c r="O2552" s="54" t="n">
        <v>-3.29999995</v>
      </c>
      <c r="P2552" s="52" t="inlineStr">
        <is>
          <t>Gouraud</t>
        </is>
      </c>
      <c r="Q2552" s="52" t="inlineStr">
        <is>
          <t>Metal</t>
        </is>
      </c>
      <c r="R2552" s="54" t="n">
        <v>0.4</v>
      </c>
      <c r="S2552" s="54" t="n">
        <v>0.9</v>
      </c>
      <c r="T2552" s="54" t="n">
        <v>0.22</v>
      </c>
      <c r="U2552" s="54" t="n">
        <v>0</v>
      </c>
      <c r="V2552" s="52" t="inlineStr">
        <is>
          <t>No</t>
        </is>
      </c>
      <c r="W2552" s="52" t="inlineStr">
        <is>
          <t>No</t>
        </is>
      </c>
      <c r="X2552" s="52" t="inlineStr">
        <is>
          <t>-</t>
        </is>
      </c>
      <c r="Y2552" s="52" t="inlineStr">
        <is>
          <t>Fence post</t>
        </is>
      </c>
    </row>
    <row r="2553" outlineLevel="1">
      <c r="A2553" s="52" t="inlineStr">
        <is>
          <t>BASE-1176</t>
        </is>
      </c>
      <c r="B2553" s="52" t="inlineStr">
        <is>
          <t>Base</t>
        </is>
      </c>
      <c r="C2553" s="58" t="inlineStr">
        <is>
          <t>Cylinder</t>
        </is>
      </c>
      <c r="D2553" s="60" t="inlineStr">
        <is>
          <t>Fence wire</t>
        </is>
      </c>
      <c r="E2553" s="52" t="inlineStr">
        <is>
          <t>BASE-1152</t>
        </is>
      </c>
      <c r="F2553" s="52" t="n">
        <v>2</v>
      </c>
      <c r="G2553" s="54" t="n">
        <v>0.0120000001</v>
      </c>
      <c r="H2553" s="54" t="n">
        <v>0.0120000001</v>
      </c>
      <c r="I2553" s="54" t="n">
        <v>2.19999981</v>
      </c>
      <c r="J2553" s="54" t="n">
        <v>0</v>
      </c>
      <c r="K2553" s="54" t="n">
        <v>-90</v>
      </c>
      <c r="L2553" s="54" t="n">
        <v>0</v>
      </c>
      <c r="M2553" s="54" t="n">
        <v>-2.20000005</v>
      </c>
      <c r="N2553" s="54" t="n">
        <v>0.400000006</v>
      </c>
      <c r="O2553" s="54" t="n">
        <v>-3.29999995</v>
      </c>
      <c r="P2553" s="52" t="inlineStr">
        <is>
          <t>Gouraud</t>
        </is>
      </c>
      <c r="Q2553" s="52" t="inlineStr">
        <is>
          <t>Metal</t>
        </is>
      </c>
      <c r="R2553" s="54" t="n">
        <v>0.75</v>
      </c>
      <c r="S2553" s="54" t="n">
        <v>0.6</v>
      </c>
      <c r="T2553" s="54" t="n">
        <v>0.12</v>
      </c>
      <c r="U2553" s="54" t="n">
        <v>0</v>
      </c>
      <c r="V2553" s="52" t="inlineStr">
        <is>
          <t>No</t>
        </is>
      </c>
      <c r="W2553" s="52" t="inlineStr">
        <is>
          <t>No</t>
        </is>
      </c>
      <c r="X2553" s="52" t="inlineStr">
        <is>
          <t>-</t>
        </is>
      </c>
      <c r="Y2553" s="52" t="inlineStr">
        <is>
          <t>Chain-link strand</t>
        </is>
      </c>
    </row>
    <row r="2554" outlineLevel="1">
      <c r="A2554" s="52" t="inlineStr">
        <is>
          <t>BASE-1177</t>
        </is>
      </c>
      <c r="B2554" s="52" t="inlineStr">
        <is>
          <t>Base</t>
        </is>
      </c>
      <c r="C2554" s="58" t="inlineStr">
        <is>
          <t>Cylinder</t>
        </is>
      </c>
      <c r="D2554" s="60" t="inlineStr">
        <is>
          <t>Fence wire</t>
        </is>
      </c>
      <c r="E2554" s="52" t="inlineStr">
        <is>
          <t>BASE-1152</t>
        </is>
      </c>
      <c r="F2554" s="52" t="n">
        <v>2</v>
      </c>
      <c r="G2554" s="54" t="n">
        <v>0.0120000001</v>
      </c>
      <c r="H2554" s="54" t="n">
        <v>0.0120000001</v>
      </c>
      <c r="I2554" s="54" t="n">
        <v>2.19999981</v>
      </c>
      <c r="J2554" s="54" t="n">
        <v>0</v>
      </c>
      <c r="K2554" s="54" t="n">
        <v>-90</v>
      </c>
      <c r="L2554" s="54" t="n">
        <v>0</v>
      </c>
      <c r="M2554" s="54" t="n">
        <v>-2.20000005</v>
      </c>
      <c r="N2554" s="54" t="n">
        <v>1</v>
      </c>
      <c r="O2554" s="54" t="n">
        <v>-3.29999995</v>
      </c>
      <c r="P2554" s="52" t="inlineStr">
        <is>
          <t>Gouraud</t>
        </is>
      </c>
      <c r="Q2554" s="52" t="inlineStr">
        <is>
          <t>Metal</t>
        </is>
      </c>
      <c r="R2554" s="54" t="n">
        <v>0.75</v>
      </c>
      <c r="S2554" s="54" t="n">
        <v>0.6</v>
      </c>
      <c r="T2554" s="54" t="n">
        <v>0.12</v>
      </c>
      <c r="U2554" s="54" t="n">
        <v>0</v>
      </c>
      <c r="V2554" s="52" t="inlineStr">
        <is>
          <t>No</t>
        </is>
      </c>
      <c r="W2554" s="52" t="inlineStr">
        <is>
          <t>No</t>
        </is>
      </c>
      <c r="X2554" s="52" t="inlineStr">
        <is>
          <t>-</t>
        </is>
      </c>
      <c r="Y2554" s="52" t="inlineStr">
        <is>
          <t>Chain-link strand</t>
        </is>
      </c>
    </row>
    <row r="2555" outlineLevel="1">
      <c r="A2555" s="52" t="inlineStr">
        <is>
          <t>BASE-1178</t>
        </is>
      </c>
      <c r="B2555" s="52" t="inlineStr">
        <is>
          <t>Base</t>
        </is>
      </c>
      <c r="C2555" s="58" t="inlineStr">
        <is>
          <t>Cylinder</t>
        </is>
      </c>
      <c r="D2555" s="60" t="inlineStr">
        <is>
          <t>Fence wire</t>
        </is>
      </c>
      <c r="E2555" s="52" t="inlineStr">
        <is>
          <t>BASE-1152</t>
        </is>
      </c>
      <c r="F2555" s="52" t="n">
        <v>2</v>
      </c>
      <c r="G2555" s="54" t="n">
        <v>0.0120000001</v>
      </c>
      <c r="H2555" s="54" t="n">
        <v>0.0120000001</v>
      </c>
      <c r="I2555" s="54" t="n">
        <v>2.19999981</v>
      </c>
      <c r="J2555" s="54" t="n">
        <v>0</v>
      </c>
      <c r="K2555" s="54" t="n">
        <v>-90</v>
      </c>
      <c r="L2555" s="54" t="n">
        <v>0</v>
      </c>
      <c r="M2555" s="54" t="n">
        <v>-2.20000005</v>
      </c>
      <c r="N2555" s="54" t="n">
        <v>1.70000005</v>
      </c>
      <c r="O2555" s="54" t="n">
        <v>-3.29999995</v>
      </c>
      <c r="P2555" s="52" t="inlineStr">
        <is>
          <t>Gouraud</t>
        </is>
      </c>
      <c r="Q2555" s="52" t="inlineStr">
        <is>
          <t>Metal</t>
        </is>
      </c>
      <c r="R2555" s="54" t="n">
        <v>0.75</v>
      </c>
      <c r="S2555" s="54" t="n">
        <v>0.6</v>
      </c>
      <c r="T2555" s="54" t="n">
        <v>0.12</v>
      </c>
      <c r="U2555" s="54" t="n">
        <v>0</v>
      </c>
      <c r="V2555" s="52" t="inlineStr">
        <is>
          <t>No</t>
        </is>
      </c>
      <c r="W2555" s="52" t="inlineStr">
        <is>
          <t>No</t>
        </is>
      </c>
      <c r="X2555" s="52" t="inlineStr">
        <is>
          <t>-</t>
        </is>
      </c>
      <c r="Y2555" s="52" t="inlineStr">
        <is>
          <t>Chain-link strand</t>
        </is>
      </c>
    </row>
    <row r="2556" outlineLevel="1">
      <c r="A2556" s="52" t="inlineStr">
        <is>
          <t>BASE-1179</t>
        </is>
      </c>
      <c r="B2556" s="52" t="inlineStr">
        <is>
          <t>Base</t>
        </is>
      </c>
      <c r="C2556" s="58" t="inlineStr">
        <is>
          <t>Cylinder</t>
        </is>
      </c>
      <c r="D2556" s="60" t="inlineStr">
        <is>
          <t>Fence post</t>
        </is>
      </c>
      <c r="E2556" s="52" t="inlineStr">
        <is>
          <t>BASE-1152</t>
        </is>
      </c>
      <c r="F2556" s="52" t="n">
        <v>2</v>
      </c>
      <c r="G2556" s="54" t="n">
        <v>0.07999999820000001</v>
      </c>
      <c r="H2556" s="54" t="n">
        <v>0.07999999820000001</v>
      </c>
      <c r="I2556" s="54" t="n">
        <v>2</v>
      </c>
      <c r="J2556" s="54" t="n">
        <v>90</v>
      </c>
      <c r="K2556" s="54" t="n">
        <v>0</v>
      </c>
      <c r="L2556" s="54" t="n">
        <v>0</v>
      </c>
      <c r="M2556" s="54" t="n">
        <v>-3.29999995</v>
      </c>
      <c r="N2556" s="54" t="n">
        <v>1</v>
      </c>
      <c r="O2556" s="54" t="n">
        <v>-3.29999995</v>
      </c>
      <c r="P2556" s="52" t="inlineStr">
        <is>
          <t>Gouraud</t>
        </is>
      </c>
      <c r="Q2556" s="52" t="inlineStr">
        <is>
          <t>Metal</t>
        </is>
      </c>
      <c r="R2556" s="54" t="n">
        <v>0.4</v>
      </c>
      <c r="S2556" s="54" t="n">
        <v>0.9</v>
      </c>
      <c r="T2556" s="54" t="n">
        <v>0.22</v>
      </c>
      <c r="U2556" s="54" t="n">
        <v>0</v>
      </c>
      <c r="V2556" s="52" t="inlineStr">
        <is>
          <t>No</t>
        </is>
      </c>
      <c r="W2556" s="52" t="inlineStr">
        <is>
          <t>No</t>
        </is>
      </c>
      <c r="X2556" s="52" t="inlineStr">
        <is>
          <t>-</t>
        </is>
      </c>
      <c r="Y2556" s="52" t="inlineStr">
        <is>
          <t>Fence post</t>
        </is>
      </c>
    </row>
    <row r="2557" outlineLevel="1">
      <c r="A2557" s="52" t="inlineStr">
        <is>
          <t>BASE-1180</t>
        </is>
      </c>
      <c r="B2557" s="52" t="inlineStr">
        <is>
          <t>Base</t>
        </is>
      </c>
      <c r="C2557" s="58" t="inlineStr">
        <is>
          <t>Cylinder</t>
        </is>
      </c>
      <c r="D2557" s="60" t="inlineStr">
        <is>
          <t>Fence post</t>
        </is>
      </c>
      <c r="E2557" s="52" t="inlineStr">
        <is>
          <t>BASE-1152</t>
        </is>
      </c>
      <c r="F2557" s="52" t="n">
        <v>2</v>
      </c>
      <c r="G2557" s="54" t="n">
        <v>0.07999999820000001</v>
      </c>
      <c r="H2557" s="54" t="n">
        <v>0.07999999820000001</v>
      </c>
      <c r="I2557" s="54" t="n">
        <v>2</v>
      </c>
      <c r="J2557" s="54" t="n">
        <v>90</v>
      </c>
      <c r="K2557" s="54" t="n">
        <v>0</v>
      </c>
      <c r="L2557" s="54" t="n">
        <v>0</v>
      </c>
      <c r="M2557" s="54" t="n">
        <v>-3.29999995</v>
      </c>
      <c r="N2557" s="54" t="n">
        <v>1</v>
      </c>
      <c r="O2557" s="54" t="n">
        <v>-3.29999995</v>
      </c>
      <c r="P2557" s="52" t="inlineStr">
        <is>
          <t>Gouraud</t>
        </is>
      </c>
      <c r="Q2557" s="52" t="inlineStr">
        <is>
          <t>Metal</t>
        </is>
      </c>
      <c r="R2557" s="54" t="n">
        <v>0.4</v>
      </c>
      <c r="S2557" s="54" t="n">
        <v>0.9</v>
      </c>
      <c r="T2557" s="54" t="n">
        <v>0.22</v>
      </c>
      <c r="U2557" s="54" t="n">
        <v>0</v>
      </c>
      <c r="V2557" s="52" t="inlineStr">
        <is>
          <t>No</t>
        </is>
      </c>
      <c r="W2557" s="52" t="inlineStr">
        <is>
          <t>No</t>
        </is>
      </c>
      <c r="X2557" s="52" t="inlineStr">
        <is>
          <t>-</t>
        </is>
      </c>
      <c r="Y2557" s="52" t="inlineStr">
        <is>
          <t>Fence post</t>
        </is>
      </c>
    </row>
    <row r="2558" outlineLevel="1">
      <c r="A2558" s="52" t="inlineStr">
        <is>
          <t>BASE-1181</t>
        </is>
      </c>
      <c r="B2558" s="52" t="inlineStr">
        <is>
          <t>Base</t>
        </is>
      </c>
      <c r="C2558" s="58" t="inlineStr">
        <is>
          <t>Cylinder</t>
        </is>
      </c>
      <c r="D2558" s="60" t="inlineStr">
        <is>
          <t>Fence wire</t>
        </is>
      </c>
      <c r="E2558" s="52" t="inlineStr">
        <is>
          <t>BASE-1152</t>
        </is>
      </c>
      <c r="F2558" s="52" t="n">
        <v>2</v>
      </c>
      <c r="G2558" s="54" t="n">
        <v>0.0120000001</v>
      </c>
      <c r="H2558" s="54" t="n">
        <v>0.0120000001</v>
      </c>
      <c r="I2558" s="54" t="n">
        <v>2.20000005</v>
      </c>
      <c r="J2558" s="54" t="n">
        <v>0</v>
      </c>
      <c r="K2558" s="54" t="n">
        <v>0</v>
      </c>
      <c r="L2558" s="54" t="n">
        <v>0</v>
      </c>
      <c r="M2558" s="54" t="n">
        <v>-3.29999995</v>
      </c>
      <c r="N2558" s="54" t="n">
        <v>0.400000006</v>
      </c>
      <c r="O2558" s="54" t="n">
        <v>-2.19999981</v>
      </c>
      <c r="P2558" s="52" t="inlineStr">
        <is>
          <t>Gouraud</t>
        </is>
      </c>
      <c r="Q2558" s="52" t="inlineStr">
        <is>
          <t>Metal</t>
        </is>
      </c>
      <c r="R2558" s="54" t="n">
        <v>0.75</v>
      </c>
      <c r="S2558" s="54" t="n">
        <v>0.6</v>
      </c>
      <c r="T2558" s="54" t="n">
        <v>0.12</v>
      </c>
      <c r="U2558" s="54" t="n">
        <v>0</v>
      </c>
      <c r="V2558" s="52" t="inlineStr">
        <is>
          <t>No</t>
        </is>
      </c>
      <c r="W2558" s="52" t="inlineStr">
        <is>
          <t>No</t>
        </is>
      </c>
      <c r="X2558" s="52" t="inlineStr">
        <is>
          <t>-</t>
        </is>
      </c>
      <c r="Y2558" s="52" t="inlineStr">
        <is>
          <t>Chain-link strand</t>
        </is>
      </c>
    </row>
    <row r="2559" outlineLevel="1">
      <c r="A2559" s="52" t="inlineStr">
        <is>
          <t>BASE-1182</t>
        </is>
      </c>
      <c r="B2559" s="52" t="inlineStr">
        <is>
          <t>Base</t>
        </is>
      </c>
      <c r="C2559" s="58" t="inlineStr">
        <is>
          <t>Cylinder</t>
        </is>
      </c>
      <c r="D2559" s="60" t="inlineStr">
        <is>
          <t>Fence wire</t>
        </is>
      </c>
      <c r="E2559" s="52" t="inlineStr">
        <is>
          <t>BASE-1152</t>
        </is>
      </c>
      <c r="F2559" s="52" t="n">
        <v>2</v>
      </c>
      <c r="G2559" s="54" t="n">
        <v>0.0120000001</v>
      </c>
      <c r="H2559" s="54" t="n">
        <v>0.0120000001</v>
      </c>
      <c r="I2559" s="54" t="n">
        <v>2.20000005</v>
      </c>
      <c r="J2559" s="54" t="n">
        <v>0</v>
      </c>
      <c r="K2559" s="54" t="n">
        <v>0</v>
      </c>
      <c r="L2559" s="54" t="n">
        <v>0</v>
      </c>
      <c r="M2559" s="54" t="n">
        <v>-3.29999995</v>
      </c>
      <c r="N2559" s="54" t="n">
        <v>1</v>
      </c>
      <c r="O2559" s="54" t="n">
        <v>-2.19999981</v>
      </c>
      <c r="P2559" s="52" t="inlineStr">
        <is>
          <t>Gouraud</t>
        </is>
      </c>
      <c r="Q2559" s="52" t="inlineStr">
        <is>
          <t>Metal</t>
        </is>
      </c>
      <c r="R2559" s="54" t="n">
        <v>0.75</v>
      </c>
      <c r="S2559" s="54" t="n">
        <v>0.6</v>
      </c>
      <c r="T2559" s="54" t="n">
        <v>0.12</v>
      </c>
      <c r="U2559" s="54" t="n">
        <v>0</v>
      </c>
      <c r="V2559" s="52" t="inlineStr">
        <is>
          <t>No</t>
        </is>
      </c>
      <c r="W2559" s="52" t="inlineStr">
        <is>
          <t>No</t>
        </is>
      </c>
      <c r="X2559" s="52" t="inlineStr">
        <is>
          <t>-</t>
        </is>
      </c>
      <c r="Y2559" s="52" t="inlineStr">
        <is>
          <t>Chain-link strand</t>
        </is>
      </c>
    </row>
    <row r="2560" outlineLevel="1">
      <c r="A2560" s="52" t="inlineStr">
        <is>
          <t>BASE-1183</t>
        </is>
      </c>
      <c r="B2560" s="52" t="inlineStr">
        <is>
          <t>Base</t>
        </is>
      </c>
      <c r="C2560" s="58" t="inlineStr">
        <is>
          <t>Cylinder</t>
        </is>
      </c>
      <c r="D2560" s="60" t="inlineStr">
        <is>
          <t>Fence wire</t>
        </is>
      </c>
      <c r="E2560" s="52" t="inlineStr">
        <is>
          <t>BASE-1152</t>
        </is>
      </c>
      <c r="F2560" s="52" t="n">
        <v>2</v>
      </c>
      <c r="G2560" s="54" t="n">
        <v>0.0120000001</v>
      </c>
      <c r="H2560" s="54" t="n">
        <v>0.0120000001</v>
      </c>
      <c r="I2560" s="54" t="n">
        <v>2.20000005</v>
      </c>
      <c r="J2560" s="54" t="n">
        <v>0</v>
      </c>
      <c r="K2560" s="54" t="n">
        <v>0</v>
      </c>
      <c r="L2560" s="54" t="n">
        <v>0</v>
      </c>
      <c r="M2560" s="54" t="n">
        <v>-3.29999995</v>
      </c>
      <c r="N2560" s="54" t="n">
        <v>1.70000005</v>
      </c>
      <c r="O2560" s="54" t="n">
        <v>-2.19999981</v>
      </c>
      <c r="P2560" s="52" t="inlineStr">
        <is>
          <t>Gouraud</t>
        </is>
      </c>
      <c r="Q2560" s="52" t="inlineStr">
        <is>
          <t>Metal</t>
        </is>
      </c>
      <c r="R2560" s="54" t="n">
        <v>0.75</v>
      </c>
      <c r="S2560" s="54" t="n">
        <v>0.6</v>
      </c>
      <c r="T2560" s="54" t="n">
        <v>0.12</v>
      </c>
      <c r="U2560" s="54" t="n">
        <v>0</v>
      </c>
      <c r="V2560" s="52" t="inlineStr">
        <is>
          <t>No</t>
        </is>
      </c>
      <c r="W2560" s="52" t="inlineStr">
        <is>
          <t>No</t>
        </is>
      </c>
      <c r="X2560" s="52" t="inlineStr">
        <is>
          <t>-</t>
        </is>
      </c>
      <c r="Y2560" s="52" t="inlineStr">
        <is>
          <t>Chain-link strand</t>
        </is>
      </c>
    </row>
    <row r="2561" outlineLevel="1">
      <c r="A2561" s="52" t="inlineStr">
        <is>
          <t>BASE-1184</t>
        </is>
      </c>
      <c r="B2561" s="52" t="inlineStr">
        <is>
          <t>Base</t>
        </is>
      </c>
      <c r="C2561" s="58" t="inlineStr">
        <is>
          <t>Cylinder</t>
        </is>
      </c>
      <c r="D2561" s="60" t="inlineStr">
        <is>
          <t>Fence post</t>
        </is>
      </c>
      <c r="E2561" s="52" t="inlineStr">
        <is>
          <t>BASE-1152</t>
        </is>
      </c>
      <c r="F2561" s="52" t="n">
        <v>2</v>
      </c>
      <c r="G2561" s="54" t="n">
        <v>0.07999999820000001</v>
      </c>
      <c r="H2561" s="54" t="n">
        <v>0.07999999820000001</v>
      </c>
      <c r="I2561" s="54" t="n">
        <v>2</v>
      </c>
      <c r="J2561" s="54" t="n">
        <v>90</v>
      </c>
      <c r="K2561" s="54" t="n">
        <v>0</v>
      </c>
      <c r="L2561" s="54" t="n">
        <v>0</v>
      </c>
      <c r="M2561" s="54" t="n">
        <v>-3.29999995</v>
      </c>
      <c r="N2561" s="54" t="n">
        <v>1</v>
      </c>
      <c r="O2561" s="54" t="n">
        <v>-1.0999999</v>
      </c>
      <c r="P2561" s="52" t="inlineStr">
        <is>
          <t>Gouraud</t>
        </is>
      </c>
      <c r="Q2561" s="52" t="inlineStr">
        <is>
          <t>Metal</t>
        </is>
      </c>
      <c r="R2561" s="54" t="n">
        <v>0.4</v>
      </c>
      <c r="S2561" s="54" t="n">
        <v>0.9</v>
      </c>
      <c r="T2561" s="54" t="n">
        <v>0.22</v>
      </c>
      <c r="U2561" s="54" t="n">
        <v>0</v>
      </c>
      <c r="V2561" s="52" t="inlineStr">
        <is>
          <t>No</t>
        </is>
      </c>
      <c r="W2561" s="52" t="inlineStr">
        <is>
          <t>No</t>
        </is>
      </c>
      <c r="X2561" s="52" t="inlineStr">
        <is>
          <t>-</t>
        </is>
      </c>
      <c r="Y2561" s="52" t="inlineStr">
        <is>
          <t>Fence post</t>
        </is>
      </c>
    </row>
    <row r="2562" outlineLevel="1">
      <c r="A2562" s="52" t="inlineStr">
        <is>
          <t>BASE-1185</t>
        </is>
      </c>
      <c r="B2562" s="52" t="inlineStr">
        <is>
          <t>Base</t>
        </is>
      </c>
      <c r="C2562" s="58" t="inlineStr">
        <is>
          <t>Cylinder</t>
        </is>
      </c>
      <c r="D2562" s="60" t="inlineStr">
        <is>
          <t>Fence post</t>
        </is>
      </c>
      <c r="E2562" s="52" t="inlineStr">
        <is>
          <t>BASE-1152</t>
        </is>
      </c>
      <c r="F2562" s="52" t="n">
        <v>2</v>
      </c>
      <c r="G2562" s="54" t="n">
        <v>0.07999999820000001</v>
      </c>
      <c r="H2562" s="54" t="n">
        <v>0.07999999820000001</v>
      </c>
      <c r="I2562" s="54" t="n">
        <v>2</v>
      </c>
      <c r="J2562" s="54" t="n">
        <v>90</v>
      </c>
      <c r="K2562" s="54" t="n">
        <v>0</v>
      </c>
      <c r="L2562" s="54" t="n">
        <v>0</v>
      </c>
      <c r="M2562" s="54" t="n">
        <v>-3.29999995</v>
      </c>
      <c r="N2562" s="54" t="n">
        <v>1</v>
      </c>
      <c r="O2562" s="54" t="n">
        <v>1.10000014</v>
      </c>
      <c r="P2562" s="52" t="inlineStr">
        <is>
          <t>Gouraud</t>
        </is>
      </c>
      <c r="Q2562" s="52" t="inlineStr">
        <is>
          <t>Metal</t>
        </is>
      </c>
      <c r="R2562" s="54" t="n">
        <v>0.4</v>
      </c>
      <c r="S2562" s="54" t="n">
        <v>0.9</v>
      </c>
      <c r="T2562" s="54" t="n">
        <v>0.22</v>
      </c>
      <c r="U2562" s="54" t="n">
        <v>0</v>
      </c>
      <c r="V2562" s="52" t="inlineStr">
        <is>
          <t>No</t>
        </is>
      </c>
      <c r="W2562" s="52" t="inlineStr">
        <is>
          <t>No</t>
        </is>
      </c>
      <c r="X2562" s="52" t="inlineStr">
        <is>
          <t>-</t>
        </is>
      </c>
      <c r="Y2562" s="52" t="inlineStr">
        <is>
          <t>Fence post</t>
        </is>
      </c>
    </row>
    <row r="2563" outlineLevel="1">
      <c r="A2563" s="52" t="inlineStr">
        <is>
          <t>BASE-1186</t>
        </is>
      </c>
      <c r="B2563" s="52" t="inlineStr">
        <is>
          <t>Base</t>
        </is>
      </c>
      <c r="C2563" s="58" t="inlineStr">
        <is>
          <t>Cylinder</t>
        </is>
      </c>
      <c r="D2563" s="60" t="inlineStr">
        <is>
          <t>Fence wire</t>
        </is>
      </c>
      <c r="E2563" s="52" t="inlineStr">
        <is>
          <t>BASE-1152</t>
        </is>
      </c>
      <c r="F2563" s="52" t="n">
        <v>2</v>
      </c>
      <c r="G2563" s="54" t="n">
        <v>0.0120000001</v>
      </c>
      <c r="H2563" s="54" t="n">
        <v>0.0120000001</v>
      </c>
      <c r="I2563" s="54" t="n">
        <v>2.19999981</v>
      </c>
      <c r="J2563" s="54" t="n">
        <v>0</v>
      </c>
      <c r="K2563" s="54" t="n">
        <v>0</v>
      </c>
      <c r="L2563" s="54" t="n">
        <v>0</v>
      </c>
      <c r="M2563" s="54" t="n">
        <v>-3.29999995</v>
      </c>
      <c r="N2563" s="54" t="n">
        <v>0.400000006</v>
      </c>
      <c r="O2563" s="54" t="n">
        <v>2.20000005</v>
      </c>
      <c r="P2563" s="52" t="inlineStr">
        <is>
          <t>Gouraud</t>
        </is>
      </c>
      <c r="Q2563" s="52" t="inlineStr">
        <is>
          <t>Metal</t>
        </is>
      </c>
      <c r="R2563" s="54" t="n">
        <v>0.75</v>
      </c>
      <c r="S2563" s="54" t="n">
        <v>0.6</v>
      </c>
      <c r="T2563" s="54" t="n">
        <v>0.12</v>
      </c>
      <c r="U2563" s="54" t="n">
        <v>0</v>
      </c>
      <c r="V2563" s="52" t="inlineStr">
        <is>
          <t>No</t>
        </is>
      </c>
      <c r="W2563" s="52" t="inlineStr">
        <is>
          <t>No</t>
        </is>
      </c>
      <c r="X2563" s="52" t="inlineStr">
        <is>
          <t>-</t>
        </is>
      </c>
      <c r="Y2563" s="52" t="inlineStr">
        <is>
          <t>Chain-link strand</t>
        </is>
      </c>
    </row>
    <row r="2564" outlineLevel="1">
      <c r="A2564" s="52" t="inlineStr">
        <is>
          <t>BASE-1187</t>
        </is>
      </c>
      <c r="B2564" s="52" t="inlineStr">
        <is>
          <t>Base</t>
        </is>
      </c>
      <c r="C2564" s="58" t="inlineStr">
        <is>
          <t>Cylinder</t>
        </is>
      </c>
      <c r="D2564" s="60" t="inlineStr">
        <is>
          <t>Fence wire</t>
        </is>
      </c>
      <c r="E2564" s="52" t="inlineStr">
        <is>
          <t>BASE-1152</t>
        </is>
      </c>
      <c r="F2564" s="52" t="n">
        <v>2</v>
      </c>
      <c r="G2564" s="54" t="n">
        <v>0.0120000001</v>
      </c>
      <c r="H2564" s="54" t="n">
        <v>0.0120000001</v>
      </c>
      <c r="I2564" s="54" t="n">
        <v>2.19999981</v>
      </c>
      <c r="J2564" s="54" t="n">
        <v>0</v>
      </c>
      <c r="K2564" s="54" t="n">
        <v>0</v>
      </c>
      <c r="L2564" s="54" t="n">
        <v>0</v>
      </c>
      <c r="M2564" s="54" t="n">
        <v>-3.29999995</v>
      </c>
      <c r="N2564" s="54" t="n">
        <v>1</v>
      </c>
      <c r="O2564" s="54" t="n">
        <v>2.20000005</v>
      </c>
      <c r="P2564" s="52" t="inlineStr">
        <is>
          <t>Gouraud</t>
        </is>
      </c>
      <c r="Q2564" s="52" t="inlineStr">
        <is>
          <t>Metal</t>
        </is>
      </c>
      <c r="R2564" s="54" t="n">
        <v>0.75</v>
      </c>
      <c r="S2564" s="54" t="n">
        <v>0.6</v>
      </c>
      <c r="T2564" s="54" t="n">
        <v>0.12</v>
      </c>
      <c r="U2564" s="54" t="n">
        <v>0</v>
      </c>
      <c r="V2564" s="52" t="inlineStr">
        <is>
          <t>No</t>
        </is>
      </c>
      <c r="W2564" s="52" t="inlineStr">
        <is>
          <t>No</t>
        </is>
      </c>
      <c r="X2564" s="52" t="inlineStr">
        <is>
          <t>-</t>
        </is>
      </c>
      <c r="Y2564" s="52" t="inlineStr">
        <is>
          <t>Chain-link strand</t>
        </is>
      </c>
    </row>
    <row r="2565" outlineLevel="1">
      <c r="A2565" s="52" t="inlineStr">
        <is>
          <t>BASE-1188</t>
        </is>
      </c>
      <c r="B2565" s="52" t="inlineStr">
        <is>
          <t>Base</t>
        </is>
      </c>
      <c r="C2565" s="58" t="inlineStr">
        <is>
          <t>Cylinder</t>
        </is>
      </c>
      <c r="D2565" s="60" t="inlineStr">
        <is>
          <t>Fence wire</t>
        </is>
      </c>
      <c r="E2565" s="52" t="inlineStr">
        <is>
          <t>BASE-1152</t>
        </is>
      </c>
      <c r="F2565" s="52" t="n">
        <v>2</v>
      </c>
      <c r="G2565" s="54" t="n">
        <v>0.0120000001</v>
      </c>
      <c r="H2565" s="54" t="n">
        <v>0.0120000001</v>
      </c>
      <c r="I2565" s="54" t="n">
        <v>2.19999981</v>
      </c>
      <c r="J2565" s="54" t="n">
        <v>0</v>
      </c>
      <c r="K2565" s="54" t="n">
        <v>0</v>
      </c>
      <c r="L2565" s="54" t="n">
        <v>0</v>
      </c>
      <c r="M2565" s="54" t="n">
        <v>-3.29999995</v>
      </c>
      <c r="N2565" s="54" t="n">
        <v>1.70000005</v>
      </c>
      <c r="O2565" s="54" t="n">
        <v>2.20000005</v>
      </c>
      <c r="P2565" s="52" t="inlineStr">
        <is>
          <t>Gouraud</t>
        </is>
      </c>
      <c r="Q2565" s="52" t="inlineStr">
        <is>
          <t>Metal</t>
        </is>
      </c>
      <c r="R2565" s="54" t="n">
        <v>0.75</v>
      </c>
      <c r="S2565" s="54" t="n">
        <v>0.6</v>
      </c>
      <c r="T2565" s="54" t="n">
        <v>0.12</v>
      </c>
      <c r="U2565" s="54" t="n">
        <v>0</v>
      </c>
      <c r="V2565" s="52" t="inlineStr">
        <is>
          <t>No</t>
        </is>
      </c>
      <c r="W2565" s="52" t="inlineStr">
        <is>
          <t>No</t>
        </is>
      </c>
      <c r="X2565" s="52" t="inlineStr">
        <is>
          <t>-</t>
        </is>
      </c>
      <c r="Y2565" s="52" t="inlineStr">
        <is>
          <t>Chain-link strand</t>
        </is>
      </c>
    </row>
    <row r="2566" outlineLevel="1">
      <c r="A2566" s="52" t="inlineStr">
        <is>
          <t>BASE-1189</t>
        </is>
      </c>
      <c r="B2566" s="52" t="inlineStr">
        <is>
          <t>Base</t>
        </is>
      </c>
      <c r="C2566" s="58" t="inlineStr">
        <is>
          <t>Cylinder</t>
        </is>
      </c>
      <c r="D2566" s="60" t="inlineStr">
        <is>
          <t>Fence post</t>
        </is>
      </c>
      <c r="E2566" s="52" t="inlineStr">
        <is>
          <t>BASE-1152</t>
        </is>
      </c>
      <c r="F2566" s="52" t="n">
        <v>2</v>
      </c>
      <c r="G2566" s="54" t="n">
        <v>0.07999999820000001</v>
      </c>
      <c r="H2566" s="54" t="n">
        <v>0.07999999820000001</v>
      </c>
      <c r="I2566" s="54" t="n">
        <v>2</v>
      </c>
      <c r="J2566" s="54" t="n">
        <v>90</v>
      </c>
      <c r="K2566" s="54" t="n">
        <v>0</v>
      </c>
      <c r="L2566" s="54" t="n">
        <v>0</v>
      </c>
      <c r="M2566" s="54" t="n">
        <v>-3.29999995</v>
      </c>
      <c r="N2566" s="54" t="n">
        <v>1</v>
      </c>
      <c r="O2566" s="54" t="n">
        <v>3.29999995</v>
      </c>
      <c r="P2566" s="52" t="inlineStr">
        <is>
          <t>Gouraud</t>
        </is>
      </c>
      <c r="Q2566" s="52" t="inlineStr">
        <is>
          <t>Metal</t>
        </is>
      </c>
      <c r="R2566" s="54" t="n">
        <v>0.4</v>
      </c>
      <c r="S2566" s="54" t="n">
        <v>0.9</v>
      </c>
      <c r="T2566" s="54" t="n">
        <v>0.22</v>
      </c>
      <c r="U2566" s="54" t="n">
        <v>0</v>
      </c>
      <c r="V2566" s="52" t="inlineStr">
        <is>
          <t>No</t>
        </is>
      </c>
      <c r="W2566" s="52" t="inlineStr">
        <is>
          <t>No</t>
        </is>
      </c>
      <c r="X2566" s="52" t="inlineStr">
        <is>
          <t>-</t>
        </is>
      </c>
      <c r="Y2566" s="52" t="inlineStr">
        <is>
          <t>Fence post</t>
        </is>
      </c>
    </row>
    <row r="2567" outlineLevel="1">
      <c r="A2567" s="52" t="inlineStr">
        <is>
          <t>BASE-1190</t>
        </is>
      </c>
      <c r="B2567" s="52" t="inlineStr">
        <is>
          <t>Base</t>
        </is>
      </c>
      <c r="C2567" s="58" t="inlineStr">
        <is>
          <t>Cylinder</t>
        </is>
      </c>
      <c r="D2567" s="60" t="inlineStr">
        <is>
          <t>Fence post</t>
        </is>
      </c>
      <c r="E2567" s="52" t="inlineStr">
        <is>
          <t>BASE-1152</t>
        </is>
      </c>
      <c r="F2567" s="52" t="n">
        <v>2</v>
      </c>
      <c r="G2567" s="54" t="n">
        <v>0.07999999820000001</v>
      </c>
      <c r="H2567" s="54" t="n">
        <v>0.07999999820000001</v>
      </c>
      <c r="I2567" s="54" t="n">
        <v>2</v>
      </c>
      <c r="J2567" s="54" t="n">
        <v>90</v>
      </c>
      <c r="K2567" s="54" t="n">
        <v>0</v>
      </c>
      <c r="L2567" s="54" t="n">
        <v>0</v>
      </c>
      <c r="M2567" s="54" t="n">
        <v>-3.29999995</v>
      </c>
      <c r="N2567" s="54" t="n">
        <v>1</v>
      </c>
      <c r="O2567" s="54" t="n">
        <v>3.29999995</v>
      </c>
      <c r="P2567" s="52" t="inlineStr">
        <is>
          <t>Gouraud</t>
        </is>
      </c>
      <c r="Q2567" s="52" t="inlineStr">
        <is>
          <t>Metal</t>
        </is>
      </c>
      <c r="R2567" s="54" t="n">
        <v>0.4</v>
      </c>
      <c r="S2567" s="54" t="n">
        <v>0.9</v>
      </c>
      <c r="T2567" s="54" t="n">
        <v>0.22</v>
      </c>
      <c r="U2567" s="54" t="n">
        <v>0</v>
      </c>
      <c r="V2567" s="52" t="inlineStr">
        <is>
          <t>No</t>
        </is>
      </c>
      <c r="W2567" s="52" t="inlineStr">
        <is>
          <t>No</t>
        </is>
      </c>
      <c r="X2567" s="52" t="inlineStr">
        <is>
          <t>-</t>
        </is>
      </c>
      <c r="Y2567" s="52" t="inlineStr">
        <is>
          <t>Fence post</t>
        </is>
      </c>
    </row>
    <row r="2568" outlineLevel="1">
      <c r="A2568" s="52" t="inlineStr">
        <is>
          <t>BASE-1191</t>
        </is>
      </c>
      <c r="B2568" s="52" t="inlineStr">
        <is>
          <t>Base</t>
        </is>
      </c>
      <c r="C2568" s="58" t="inlineStr">
        <is>
          <t>Cylinder</t>
        </is>
      </c>
      <c r="D2568" s="60" t="inlineStr">
        <is>
          <t>Fence wire</t>
        </is>
      </c>
      <c r="E2568" s="52" t="inlineStr">
        <is>
          <t>BASE-1152</t>
        </is>
      </c>
      <c r="F2568" s="52" t="n">
        <v>2</v>
      </c>
      <c r="G2568" s="54" t="n">
        <v>0.0120000001</v>
      </c>
      <c r="H2568" s="54" t="n">
        <v>0.0120000001</v>
      </c>
      <c r="I2568" s="54" t="n">
        <v>2.20000005</v>
      </c>
      <c r="J2568" s="54" t="n">
        <v>0</v>
      </c>
      <c r="K2568" s="54" t="n">
        <v>90</v>
      </c>
      <c r="L2568" s="54" t="n">
        <v>0</v>
      </c>
      <c r="M2568" s="54" t="n">
        <v>-2.19999981</v>
      </c>
      <c r="N2568" s="54" t="n">
        <v>0.400000006</v>
      </c>
      <c r="O2568" s="54" t="n">
        <v>3.29999995</v>
      </c>
      <c r="P2568" s="52" t="inlineStr">
        <is>
          <t>Gouraud</t>
        </is>
      </c>
      <c r="Q2568" s="52" t="inlineStr">
        <is>
          <t>Metal</t>
        </is>
      </c>
      <c r="R2568" s="54" t="n">
        <v>0.75</v>
      </c>
      <c r="S2568" s="54" t="n">
        <v>0.6</v>
      </c>
      <c r="T2568" s="54" t="n">
        <v>0.12</v>
      </c>
      <c r="U2568" s="54" t="n">
        <v>0</v>
      </c>
      <c r="V2568" s="52" t="inlineStr">
        <is>
          <t>No</t>
        </is>
      </c>
      <c r="W2568" s="52" t="inlineStr">
        <is>
          <t>No</t>
        </is>
      </c>
      <c r="X2568" s="52" t="inlineStr">
        <is>
          <t>-</t>
        </is>
      </c>
      <c r="Y2568" s="52" t="inlineStr">
        <is>
          <t>Chain-link strand</t>
        </is>
      </c>
    </row>
    <row r="2569" outlineLevel="1">
      <c r="A2569" s="52" t="inlineStr">
        <is>
          <t>BASE-1192</t>
        </is>
      </c>
      <c r="B2569" s="52" t="inlineStr">
        <is>
          <t>Base</t>
        </is>
      </c>
      <c r="C2569" s="58" t="inlineStr">
        <is>
          <t>Cylinder</t>
        </is>
      </c>
      <c r="D2569" s="60" t="inlineStr">
        <is>
          <t>Fence wire</t>
        </is>
      </c>
      <c r="E2569" s="52" t="inlineStr">
        <is>
          <t>BASE-1152</t>
        </is>
      </c>
      <c r="F2569" s="52" t="n">
        <v>2</v>
      </c>
      <c r="G2569" s="54" t="n">
        <v>0.0120000001</v>
      </c>
      <c r="H2569" s="54" t="n">
        <v>0.0120000001</v>
      </c>
      <c r="I2569" s="54" t="n">
        <v>2.20000005</v>
      </c>
      <c r="J2569" s="54" t="n">
        <v>0</v>
      </c>
      <c r="K2569" s="54" t="n">
        <v>90</v>
      </c>
      <c r="L2569" s="54" t="n">
        <v>0</v>
      </c>
      <c r="M2569" s="54" t="n">
        <v>-2.19999981</v>
      </c>
      <c r="N2569" s="54" t="n">
        <v>1</v>
      </c>
      <c r="O2569" s="54" t="n">
        <v>3.29999995</v>
      </c>
      <c r="P2569" s="52" t="inlineStr">
        <is>
          <t>Gouraud</t>
        </is>
      </c>
      <c r="Q2569" s="52" t="inlineStr">
        <is>
          <t>Metal</t>
        </is>
      </c>
      <c r="R2569" s="54" t="n">
        <v>0.75</v>
      </c>
      <c r="S2569" s="54" t="n">
        <v>0.6</v>
      </c>
      <c r="T2569" s="54" t="n">
        <v>0.12</v>
      </c>
      <c r="U2569" s="54" t="n">
        <v>0</v>
      </c>
      <c r="V2569" s="52" t="inlineStr">
        <is>
          <t>No</t>
        </is>
      </c>
      <c r="W2569" s="52" t="inlineStr">
        <is>
          <t>No</t>
        </is>
      </c>
      <c r="X2569" s="52" t="inlineStr">
        <is>
          <t>-</t>
        </is>
      </c>
      <c r="Y2569" s="52" t="inlineStr">
        <is>
          <t>Chain-link strand</t>
        </is>
      </c>
    </row>
    <row r="2570" outlineLevel="1">
      <c r="A2570" s="52" t="inlineStr">
        <is>
          <t>BASE-1193</t>
        </is>
      </c>
      <c r="B2570" s="52" t="inlineStr">
        <is>
          <t>Base</t>
        </is>
      </c>
      <c r="C2570" s="58" t="inlineStr">
        <is>
          <t>Cylinder</t>
        </is>
      </c>
      <c r="D2570" s="60" t="inlineStr">
        <is>
          <t>Fence wire</t>
        </is>
      </c>
      <c r="E2570" s="52" t="inlineStr">
        <is>
          <t>BASE-1152</t>
        </is>
      </c>
      <c r="F2570" s="52" t="n">
        <v>2</v>
      </c>
      <c r="G2570" s="54" t="n">
        <v>0.0120000001</v>
      </c>
      <c r="H2570" s="54" t="n">
        <v>0.0120000001</v>
      </c>
      <c r="I2570" s="54" t="n">
        <v>2.20000005</v>
      </c>
      <c r="J2570" s="54" t="n">
        <v>0</v>
      </c>
      <c r="K2570" s="54" t="n">
        <v>90</v>
      </c>
      <c r="L2570" s="54" t="n">
        <v>0</v>
      </c>
      <c r="M2570" s="54" t="n">
        <v>-2.19999981</v>
      </c>
      <c r="N2570" s="54" t="n">
        <v>1.70000005</v>
      </c>
      <c r="O2570" s="54" t="n">
        <v>3.29999995</v>
      </c>
      <c r="P2570" s="52" t="inlineStr">
        <is>
          <t>Gouraud</t>
        </is>
      </c>
      <c r="Q2570" s="52" t="inlineStr">
        <is>
          <t>Metal</t>
        </is>
      </c>
      <c r="R2570" s="54" t="n">
        <v>0.75</v>
      </c>
      <c r="S2570" s="54" t="n">
        <v>0.6</v>
      </c>
      <c r="T2570" s="54" t="n">
        <v>0.12</v>
      </c>
      <c r="U2570" s="54" t="n">
        <v>0</v>
      </c>
      <c r="V2570" s="52" t="inlineStr">
        <is>
          <t>No</t>
        </is>
      </c>
      <c r="W2570" s="52" t="inlineStr">
        <is>
          <t>No</t>
        </is>
      </c>
      <c r="X2570" s="52" t="inlineStr">
        <is>
          <t>-</t>
        </is>
      </c>
      <c r="Y2570" s="52" t="inlineStr">
        <is>
          <t>Chain-link strand</t>
        </is>
      </c>
    </row>
    <row r="2571" outlineLevel="1">
      <c r="A2571" s="52" t="inlineStr">
        <is>
          <t>BASE-1194</t>
        </is>
      </c>
      <c r="B2571" s="52" t="inlineStr">
        <is>
          <t>Base</t>
        </is>
      </c>
      <c r="C2571" s="58" t="inlineStr">
        <is>
          <t>Cylinder</t>
        </is>
      </c>
      <c r="D2571" s="60" t="inlineStr">
        <is>
          <t>Fence post</t>
        </is>
      </c>
      <c r="E2571" s="52" t="inlineStr">
        <is>
          <t>BASE-1152</t>
        </is>
      </c>
      <c r="F2571" s="52" t="n">
        <v>2</v>
      </c>
      <c r="G2571" s="54" t="n">
        <v>0.07999999820000001</v>
      </c>
      <c r="H2571" s="54" t="n">
        <v>0.07999999820000001</v>
      </c>
      <c r="I2571" s="54" t="n">
        <v>2</v>
      </c>
      <c r="J2571" s="54" t="n">
        <v>90</v>
      </c>
      <c r="K2571" s="54" t="n">
        <v>0</v>
      </c>
      <c r="L2571" s="54" t="n">
        <v>0</v>
      </c>
      <c r="M2571" s="54" t="n">
        <v>-1.0999999</v>
      </c>
      <c r="N2571" s="54" t="n">
        <v>1</v>
      </c>
      <c r="O2571" s="54" t="n">
        <v>3.29999995</v>
      </c>
      <c r="P2571" s="52" t="inlineStr">
        <is>
          <t>Gouraud</t>
        </is>
      </c>
      <c r="Q2571" s="52" t="inlineStr">
        <is>
          <t>Metal</t>
        </is>
      </c>
      <c r="R2571" s="54" t="n">
        <v>0.4</v>
      </c>
      <c r="S2571" s="54" t="n">
        <v>0.9</v>
      </c>
      <c r="T2571" s="54" t="n">
        <v>0.22</v>
      </c>
      <c r="U2571" s="54" t="n">
        <v>0</v>
      </c>
      <c r="V2571" s="52" t="inlineStr">
        <is>
          <t>No</t>
        </is>
      </c>
      <c r="W2571" s="52" t="inlineStr">
        <is>
          <t>No</t>
        </is>
      </c>
      <c r="X2571" s="52" t="inlineStr">
        <is>
          <t>-</t>
        </is>
      </c>
      <c r="Y2571" s="52" t="inlineStr">
        <is>
          <t>Fence post</t>
        </is>
      </c>
    </row>
    <row r="2572" outlineLevel="1">
      <c r="A2572" s="52" t="inlineStr">
        <is>
          <t>BASE-1195</t>
        </is>
      </c>
      <c r="B2572" s="52" t="inlineStr">
        <is>
          <t>Base</t>
        </is>
      </c>
      <c r="C2572" s="58" t="inlineStr">
        <is>
          <t>Cylinder</t>
        </is>
      </c>
      <c r="D2572" s="60" t="inlineStr">
        <is>
          <t>Fence wire</t>
        </is>
      </c>
      <c r="E2572" s="52" t="inlineStr">
        <is>
          <t>BASE-1152</t>
        </is>
      </c>
      <c r="F2572" s="52" t="n">
        <v>2</v>
      </c>
      <c r="G2572" s="54" t="n">
        <v>0.0120000001</v>
      </c>
      <c r="H2572" s="54" t="n">
        <v>0.0120000001</v>
      </c>
      <c r="I2572" s="54" t="n">
        <v>2.20000005</v>
      </c>
      <c r="J2572" s="54" t="n">
        <v>0</v>
      </c>
      <c r="K2572" s="54" t="n">
        <v>90</v>
      </c>
      <c r="L2572" s="54" t="n">
        <v>0</v>
      </c>
      <c r="M2572" s="54" t="n">
        <v>1.1920929e-07</v>
      </c>
      <c r="N2572" s="54" t="n">
        <v>0.400000006</v>
      </c>
      <c r="O2572" s="54" t="n">
        <v>3.29999995</v>
      </c>
      <c r="P2572" s="52" t="inlineStr">
        <is>
          <t>Gouraud</t>
        </is>
      </c>
      <c r="Q2572" s="52" t="inlineStr">
        <is>
          <t>Metal</t>
        </is>
      </c>
      <c r="R2572" s="54" t="n">
        <v>0.75</v>
      </c>
      <c r="S2572" s="54" t="n">
        <v>0.6</v>
      </c>
      <c r="T2572" s="54" t="n">
        <v>0.12</v>
      </c>
      <c r="U2572" s="54" t="n">
        <v>0</v>
      </c>
      <c r="V2572" s="52" t="inlineStr">
        <is>
          <t>No</t>
        </is>
      </c>
      <c r="W2572" s="52" t="inlineStr">
        <is>
          <t>No</t>
        </is>
      </c>
      <c r="X2572" s="52" t="inlineStr">
        <is>
          <t>-</t>
        </is>
      </c>
      <c r="Y2572" s="52" t="inlineStr">
        <is>
          <t>Chain-link strand</t>
        </is>
      </c>
    </row>
    <row r="2573" outlineLevel="1">
      <c r="A2573" s="52" t="inlineStr">
        <is>
          <t>BASE-1196</t>
        </is>
      </c>
      <c r="B2573" s="52" t="inlineStr">
        <is>
          <t>Base</t>
        </is>
      </c>
      <c r="C2573" s="58" t="inlineStr">
        <is>
          <t>Cylinder</t>
        </is>
      </c>
      <c r="D2573" s="60" t="inlineStr">
        <is>
          <t>Fence wire</t>
        </is>
      </c>
      <c r="E2573" s="52" t="inlineStr">
        <is>
          <t>BASE-1152</t>
        </is>
      </c>
      <c r="F2573" s="52" t="n">
        <v>2</v>
      </c>
      <c r="G2573" s="54" t="n">
        <v>0.0120000001</v>
      </c>
      <c r="H2573" s="54" t="n">
        <v>0.0120000001</v>
      </c>
      <c r="I2573" s="54" t="n">
        <v>2.20000005</v>
      </c>
      <c r="J2573" s="54" t="n">
        <v>0</v>
      </c>
      <c r="K2573" s="54" t="n">
        <v>90</v>
      </c>
      <c r="L2573" s="54" t="n">
        <v>0</v>
      </c>
      <c r="M2573" s="54" t="n">
        <v>1.1920929e-07</v>
      </c>
      <c r="N2573" s="54" t="n">
        <v>1</v>
      </c>
      <c r="O2573" s="54" t="n">
        <v>3.29999995</v>
      </c>
      <c r="P2573" s="52" t="inlineStr">
        <is>
          <t>Gouraud</t>
        </is>
      </c>
      <c r="Q2573" s="52" t="inlineStr">
        <is>
          <t>Metal</t>
        </is>
      </c>
      <c r="R2573" s="54" t="n">
        <v>0.75</v>
      </c>
      <c r="S2573" s="54" t="n">
        <v>0.6</v>
      </c>
      <c r="T2573" s="54" t="n">
        <v>0.12</v>
      </c>
      <c r="U2573" s="54" t="n">
        <v>0</v>
      </c>
      <c r="V2573" s="52" t="inlineStr">
        <is>
          <t>No</t>
        </is>
      </c>
      <c r="W2573" s="52" t="inlineStr">
        <is>
          <t>No</t>
        </is>
      </c>
      <c r="X2573" s="52" t="inlineStr">
        <is>
          <t>-</t>
        </is>
      </c>
      <c r="Y2573" s="52" t="inlineStr">
        <is>
          <t>Chain-link strand</t>
        </is>
      </c>
    </row>
    <row r="2574" outlineLevel="1">
      <c r="A2574" s="52" t="inlineStr">
        <is>
          <t>BASE-1197</t>
        </is>
      </c>
      <c r="B2574" s="52" t="inlineStr">
        <is>
          <t>Base</t>
        </is>
      </c>
      <c r="C2574" s="58" t="inlineStr">
        <is>
          <t>Cylinder</t>
        </is>
      </c>
      <c r="D2574" s="60" t="inlineStr">
        <is>
          <t>Fence wire</t>
        </is>
      </c>
      <c r="E2574" s="52" t="inlineStr">
        <is>
          <t>BASE-1152</t>
        </is>
      </c>
      <c r="F2574" s="52" t="n">
        <v>2</v>
      </c>
      <c r="G2574" s="54" t="n">
        <v>0.0120000001</v>
      </c>
      <c r="H2574" s="54" t="n">
        <v>0.0120000001</v>
      </c>
      <c r="I2574" s="54" t="n">
        <v>2.20000005</v>
      </c>
      <c r="J2574" s="54" t="n">
        <v>0</v>
      </c>
      <c r="K2574" s="54" t="n">
        <v>90</v>
      </c>
      <c r="L2574" s="54" t="n">
        <v>0</v>
      </c>
      <c r="M2574" s="54" t="n">
        <v>1.1920929e-07</v>
      </c>
      <c r="N2574" s="54" t="n">
        <v>1.70000005</v>
      </c>
      <c r="O2574" s="54" t="n">
        <v>3.29999995</v>
      </c>
      <c r="P2574" s="52" t="inlineStr">
        <is>
          <t>Gouraud</t>
        </is>
      </c>
      <c r="Q2574" s="52" t="inlineStr">
        <is>
          <t>Metal</t>
        </is>
      </c>
      <c r="R2574" s="54" t="n">
        <v>0.75</v>
      </c>
      <c r="S2574" s="54" t="n">
        <v>0.6</v>
      </c>
      <c r="T2574" s="54" t="n">
        <v>0.12</v>
      </c>
      <c r="U2574" s="54" t="n">
        <v>0</v>
      </c>
      <c r="V2574" s="52" t="inlineStr">
        <is>
          <t>No</t>
        </is>
      </c>
      <c r="W2574" s="52" t="inlineStr">
        <is>
          <t>No</t>
        </is>
      </c>
      <c r="X2574" s="52" t="inlineStr">
        <is>
          <t>-</t>
        </is>
      </c>
      <c r="Y2574" s="52" t="inlineStr">
        <is>
          <t>Chain-link strand</t>
        </is>
      </c>
    </row>
    <row r="2575" outlineLevel="1">
      <c r="A2575" s="52" t="inlineStr">
        <is>
          <t>BASE-1198</t>
        </is>
      </c>
      <c r="B2575" s="52" t="inlineStr">
        <is>
          <t>Base</t>
        </is>
      </c>
      <c r="C2575" s="58" t="inlineStr">
        <is>
          <t>Cylinder</t>
        </is>
      </c>
      <c r="D2575" s="60" t="inlineStr">
        <is>
          <t>Fence post</t>
        </is>
      </c>
      <c r="E2575" s="52" t="inlineStr">
        <is>
          <t>BASE-1152</t>
        </is>
      </c>
      <c r="F2575" s="52" t="n">
        <v>2</v>
      </c>
      <c r="G2575" s="54" t="n">
        <v>0.07999999820000001</v>
      </c>
      <c r="H2575" s="54" t="n">
        <v>0.07999999820000001</v>
      </c>
      <c r="I2575" s="54" t="n">
        <v>2</v>
      </c>
      <c r="J2575" s="54" t="n">
        <v>90</v>
      </c>
      <c r="K2575" s="54" t="n">
        <v>0</v>
      </c>
      <c r="L2575" s="54" t="n">
        <v>0</v>
      </c>
      <c r="M2575" s="54" t="n">
        <v>1.10000014</v>
      </c>
      <c r="N2575" s="54" t="n">
        <v>1</v>
      </c>
      <c r="O2575" s="54" t="n">
        <v>3.29999995</v>
      </c>
      <c r="P2575" s="52" t="inlineStr">
        <is>
          <t>Gouraud</t>
        </is>
      </c>
      <c r="Q2575" s="52" t="inlineStr">
        <is>
          <t>Metal</t>
        </is>
      </c>
      <c r="R2575" s="54" t="n">
        <v>0.4</v>
      </c>
      <c r="S2575" s="54" t="n">
        <v>0.9</v>
      </c>
      <c r="T2575" s="54" t="n">
        <v>0.22</v>
      </c>
      <c r="U2575" s="54" t="n">
        <v>0</v>
      </c>
      <c r="V2575" s="52" t="inlineStr">
        <is>
          <t>No</t>
        </is>
      </c>
      <c r="W2575" s="52" t="inlineStr">
        <is>
          <t>No</t>
        </is>
      </c>
      <c r="X2575" s="52" t="inlineStr">
        <is>
          <t>-</t>
        </is>
      </c>
      <c r="Y2575" s="52" t="inlineStr">
        <is>
          <t>Fence post</t>
        </is>
      </c>
    </row>
    <row r="2576" outlineLevel="1">
      <c r="A2576" s="52" t="inlineStr">
        <is>
          <t>BASE-1199</t>
        </is>
      </c>
      <c r="B2576" s="52" t="inlineStr">
        <is>
          <t>Base</t>
        </is>
      </c>
      <c r="C2576" s="58" t="inlineStr">
        <is>
          <t>Cylinder</t>
        </is>
      </c>
      <c r="D2576" s="60" t="inlineStr">
        <is>
          <t>Fence wire</t>
        </is>
      </c>
      <c r="E2576" s="52" t="inlineStr">
        <is>
          <t>BASE-1152</t>
        </is>
      </c>
      <c r="F2576" s="52" t="n">
        <v>2</v>
      </c>
      <c r="G2576" s="54" t="n">
        <v>0.0120000001</v>
      </c>
      <c r="H2576" s="54" t="n">
        <v>0.0120000001</v>
      </c>
      <c r="I2576" s="54" t="n">
        <v>2.19999981</v>
      </c>
      <c r="J2576" s="54" t="n">
        <v>0</v>
      </c>
      <c r="K2576" s="54" t="n">
        <v>90</v>
      </c>
      <c r="L2576" s="54" t="n">
        <v>0</v>
      </c>
      <c r="M2576" s="54" t="n">
        <v>2.20000005</v>
      </c>
      <c r="N2576" s="54" t="n">
        <v>0.400000006</v>
      </c>
      <c r="O2576" s="54" t="n">
        <v>3.29999995</v>
      </c>
      <c r="P2576" s="52" t="inlineStr">
        <is>
          <t>Gouraud</t>
        </is>
      </c>
      <c r="Q2576" s="52" t="inlineStr">
        <is>
          <t>Metal</t>
        </is>
      </c>
      <c r="R2576" s="54" t="n">
        <v>0.75</v>
      </c>
      <c r="S2576" s="54" t="n">
        <v>0.6</v>
      </c>
      <c r="T2576" s="54" t="n">
        <v>0.12</v>
      </c>
      <c r="U2576" s="54" t="n">
        <v>0</v>
      </c>
      <c r="V2576" s="52" t="inlineStr">
        <is>
          <t>No</t>
        </is>
      </c>
      <c r="W2576" s="52" t="inlineStr">
        <is>
          <t>No</t>
        </is>
      </c>
      <c r="X2576" s="52" t="inlineStr">
        <is>
          <t>-</t>
        </is>
      </c>
      <c r="Y2576" s="52" t="inlineStr">
        <is>
          <t>Chain-link strand</t>
        </is>
      </c>
    </row>
    <row r="2577" outlineLevel="1">
      <c r="A2577" s="52" t="inlineStr">
        <is>
          <t>BASE-1200</t>
        </is>
      </c>
      <c r="B2577" s="52" t="inlineStr">
        <is>
          <t>Base</t>
        </is>
      </c>
      <c r="C2577" s="58" t="inlineStr">
        <is>
          <t>Cylinder</t>
        </is>
      </c>
      <c r="D2577" s="60" t="inlineStr">
        <is>
          <t>Fence wire</t>
        </is>
      </c>
      <c r="E2577" s="52" t="inlineStr">
        <is>
          <t>BASE-1152</t>
        </is>
      </c>
      <c r="F2577" s="52" t="n">
        <v>2</v>
      </c>
      <c r="G2577" s="54" t="n">
        <v>0.0120000001</v>
      </c>
      <c r="H2577" s="54" t="n">
        <v>0.0120000001</v>
      </c>
      <c r="I2577" s="54" t="n">
        <v>2.19999981</v>
      </c>
      <c r="J2577" s="54" t="n">
        <v>0</v>
      </c>
      <c r="K2577" s="54" t="n">
        <v>90</v>
      </c>
      <c r="L2577" s="54" t="n">
        <v>0</v>
      </c>
      <c r="M2577" s="54" t="n">
        <v>2.20000005</v>
      </c>
      <c r="N2577" s="54" t="n">
        <v>1</v>
      </c>
      <c r="O2577" s="54" t="n">
        <v>3.29999995</v>
      </c>
      <c r="P2577" s="52" t="inlineStr">
        <is>
          <t>Gouraud</t>
        </is>
      </c>
      <c r="Q2577" s="52" t="inlineStr">
        <is>
          <t>Metal</t>
        </is>
      </c>
      <c r="R2577" s="54" t="n">
        <v>0.75</v>
      </c>
      <c r="S2577" s="54" t="n">
        <v>0.6</v>
      </c>
      <c r="T2577" s="54" t="n">
        <v>0.12</v>
      </c>
      <c r="U2577" s="54" t="n">
        <v>0</v>
      </c>
      <c r="V2577" s="52" t="inlineStr">
        <is>
          <t>No</t>
        </is>
      </c>
      <c r="W2577" s="52" t="inlineStr">
        <is>
          <t>No</t>
        </is>
      </c>
      <c r="X2577" s="52" t="inlineStr">
        <is>
          <t>-</t>
        </is>
      </c>
      <c r="Y2577" s="52" t="inlineStr">
        <is>
          <t>Chain-link strand</t>
        </is>
      </c>
    </row>
    <row r="2578" outlineLevel="1">
      <c r="A2578" s="52" t="inlineStr">
        <is>
          <t>BASE-1201</t>
        </is>
      </c>
      <c r="B2578" s="52" t="inlineStr">
        <is>
          <t>Base</t>
        </is>
      </c>
      <c r="C2578" s="58" t="inlineStr">
        <is>
          <t>Cylinder</t>
        </is>
      </c>
      <c r="D2578" s="60" t="inlineStr">
        <is>
          <t>Fence wire</t>
        </is>
      </c>
      <c r="E2578" s="52" t="inlineStr">
        <is>
          <t>BASE-1152</t>
        </is>
      </c>
      <c r="F2578" s="52" t="n">
        <v>2</v>
      </c>
      <c r="G2578" s="54" t="n">
        <v>0.0120000001</v>
      </c>
      <c r="H2578" s="54" t="n">
        <v>0.0120000001</v>
      </c>
      <c r="I2578" s="54" t="n">
        <v>2.19999981</v>
      </c>
      <c r="J2578" s="54" t="n">
        <v>0</v>
      </c>
      <c r="K2578" s="54" t="n">
        <v>90</v>
      </c>
      <c r="L2578" s="54" t="n">
        <v>0</v>
      </c>
      <c r="M2578" s="54" t="n">
        <v>2.20000005</v>
      </c>
      <c r="N2578" s="54" t="n">
        <v>1.70000005</v>
      </c>
      <c r="O2578" s="54" t="n">
        <v>3.29999995</v>
      </c>
      <c r="P2578" s="52" t="inlineStr">
        <is>
          <t>Gouraud</t>
        </is>
      </c>
      <c r="Q2578" s="52" t="inlineStr">
        <is>
          <t>Metal</t>
        </is>
      </c>
      <c r="R2578" s="54" t="n">
        <v>0.75</v>
      </c>
      <c r="S2578" s="54" t="n">
        <v>0.6</v>
      </c>
      <c r="T2578" s="54" t="n">
        <v>0.12</v>
      </c>
      <c r="U2578" s="54" t="n">
        <v>0</v>
      </c>
      <c r="V2578" s="52" t="inlineStr">
        <is>
          <t>No</t>
        </is>
      </c>
      <c r="W2578" s="52" t="inlineStr">
        <is>
          <t>No</t>
        </is>
      </c>
      <c r="X2578" s="52" t="inlineStr">
        <is>
          <t>-</t>
        </is>
      </c>
      <c r="Y2578" s="52" t="inlineStr">
        <is>
          <t>Chain-link strand</t>
        </is>
      </c>
    </row>
    <row r="2579" outlineLevel="1">
      <c r="A2579" s="52" t="inlineStr">
        <is>
          <t>BASE-1202</t>
        </is>
      </c>
      <c r="B2579" s="52" t="inlineStr">
        <is>
          <t>Base</t>
        </is>
      </c>
      <c r="C2579" s="58" t="inlineStr">
        <is>
          <t>Cylinder</t>
        </is>
      </c>
      <c r="D2579" s="60" t="inlineStr">
        <is>
          <t>Fence post</t>
        </is>
      </c>
      <c r="E2579" s="52" t="inlineStr">
        <is>
          <t>BASE-1152</t>
        </is>
      </c>
      <c r="F2579" s="52" t="n">
        <v>2</v>
      </c>
      <c r="G2579" s="54" t="n">
        <v>0.07999999820000001</v>
      </c>
      <c r="H2579" s="54" t="n">
        <v>0.07999999820000001</v>
      </c>
      <c r="I2579" s="54" t="n">
        <v>2</v>
      </c>
      <c r="J2579" s="54" t="n">
        <v>90</v>
      </c>
      <c r="K2579" s="54" t="n">
        <v>0</v>
      </c>
      <c r="L2579" s="54" t="n">
        <v>0</v>
      </c>
      <c r="M2579" s="54" t="n">
        <v>3.29999995</v>
      </c>
      <c r="N2579" s="54" t="n">
        <v>1</v>
      </c>
      <c r="O2579" s="54" t="n">
        <v>3.29999995</v>
      </c>
      <c r="P2579" s="52" t="inlineStr">
        <is>
          <t>Gouraud</t>
        </is>
      </c>
      <c r="Q2579" s="52" t="inlineStr">
        <is>
          <t>Metal</t>
        </is>
      </c>
      <c r="R2579" s="54" t="n">
        <v>0.4</v>
      </c>
      <c r="S2579" s="54" t="n">
        <v>0.9</v>
      </c>
      <c r="T2579" s="54" t="n">
        <v>0.22</v>
      </c>
      <c r="U2579" s="54" t="n">
        <v>0</v>
      </c>
      <c r="V2579" s="52" t="inlineStr">
        <is>
          <t>No</t>
        </is>
      </c>
      <c r="W2579" s="52" t="inlineStr">
        <is>
          <t>No</t>
        </is>
      </c>
      <c r="X2579" s="52" t="inlineStr">
        <is>
          <t>-</t>
        </is>
      </c>
      <c r="Y2579" s="52" t="inlineStr">
        <is>
          <t>Fence post</t>
        </is>
      </c>
    </row>
    <row r="2580" outlineLevel="1">
      <c r="A2580" s="52" t="inlineStr">
        <is>
          <t>BASE-1203</t>
        </is>
      </c>
      <c r="B2580" s="52" t="inlineStr">
        <is>
          <t>Base</t>
        </is>
      </c>
      <c r="C2580" s="63" t="inlineStr">
        <is>
          <t>Cube</t>
        </is>
      </c>
      <c r="D2580" s="60" t="inlineStr">
        <is>
          <t>Radar warning sign</t>
        </is>
      </c>
      <c r="E2580" s="52" t="inlineStr">
        <is>
          <t>BASE-1152</t>
        </is>
      </c>
      <c r="F2580" s="52" t="n">
        <v>2</v>
      </c>
      <c r="G2580" s="54" t="n">
        <v>0.600000024</v>
      </c>
      <c r="H2580" s="54" t="n">
        <v>0.400000006</v>
      </c>
      <c r="I2580" s="54" t="n">
        <v>0.0299999993</v>
      </c>
      <c r="J2580" s="54" t="n">
        <v>0</v>
      </c>
      <c r="K2580" s="54" t="n">
        <v>90</v>
      </c>
      <c r="L2580" s="54" t="n">
        <v>0</v>
      </c>
      <c r="M2580" s="54" t="n">
        <v>-3.3499999</v>
      </c>
      <c r="N2580" s="54" t="n">
        <v>1.60000002</v>
      </c>
      <c r="O2580" s="54" t="n">
        <v>-1.10000002</v>
      </c>
      <c r="P2580" s="52" t="inlineStr">
        <is>
          <t>Gouraud</t>
        </is>
      </c>
      <c r="Q2580" s="52" t="inlineStr">
        <is>
          <t>Paint</t>
        </is>
      </c>
      <c r="R2580" s="54" t="n">
        <v>0.5</v>
      </c>
      <c r="S2580" s="54" t="n">
        <v>0.3</v>
      </c>
      <c r="T2580" s="54" t="n">
        <v>0.2</v>
      </c>
      <c r="U2580" s="54" t="n">
        <v>0</v>
      </c>
      <c r="V2580" s="52" t="inlineStr">
        <is>
          <t>No</t>
        </is>
      </c>
      <c r="W2580" s="52" t="inlineStr">
        <is>
          <t>Yes</t>
        </is>
      </c>
      <c r="X2580" s="52" t="inlineStr">
        <is>
          <t>-</t>
        </is>
      </c>
      <c r="Y2580" s="52" t="inlineStr">
        <is>
          <t>Radiation hazard sign</t>
        </is>
      </c>
    </row>
    <row r="2581">
      <c r="A2581" s="52" t="inlineStr">
        <is>
          <t>ROV-00</t>
        </is>
      </c>
      <c r="B2581" s="52" t="inlineStr">
        <is>
          <t>Target Rover</t>
        </is>
      </c>
      <c r="C2581" s="53" t="inlineStr">
        <is>
          <t>Group</t>
        </is>
      </c>
      <c r="D2581" s="52" t="inlineStr">
        <is>
          <t>Target Rover</t>
        </is>
      </c>
      <c r="E2581" s="52" t="inlineStr">
        <is>
          <t>World</t>
        </is>
      </c>
      <c r="F2581" s="52" t="n">
        <v>0</v>
      </c>
      <c r="G2581" s="54" t="n">
        <v>1</v>
      </c>
      <c r="H2581" s="54" t="n">
        <v>1</v>
      </c>
      <c r="I2581" s="54" t="n">
        <v>1</v>
      </c>
      <c r="J2581" s="54" t="n">
        <v>6.42610359</v>
      </c>
      <c r="K2581" s="54" t="n">
        <v>0</v>
      </c>
      <c r="L2581" s="54" t="n">
        <v>2.9080677</v>
      </c>
      <c r="M2581" s="54" t="n">
        <v>6</v>
      </c>
      <c r="N2581" s="54" t="n">
        <v>0.13719964</v>
      </c>
      <c r="O2581" s="54" t="n">
        <v>7.5</v>
      </c>
      <c r="P2581" s="52" t="inlineStr">
        <is>
          <t>-</t>
        </is>
      </c>
      <c r="Q2581" s="52" t="inlineStr">
        <is>
          <t>Plain</t>
        </is>
      </c>
      <c r="R2581" s="54" t="n">
        <v>0.5</v>
      </c>
      <c r="S2581" s="54" t="n">
        <v>0</v>
      </c>
      <c r="T2581" s="54" t="n">
        <v>0.2</v>
      </c>
      <c r="U2581" s="54" t="n">
        <v>0</v>
      </c>
      <c r="V2581" s="52" t="inlineStr">
        <is>
          <t>No</t>
        </is>
      </c>
      <c r="W2581" s="52" t="inlineStr">
        <is>
          <t>Yes</t>
        </is>
      </c>
      <c r="X2581" s="52" t="inlineStr">
        <is>
          <t>Path from flood-fill planner, driven by line-follower controller</t>
        </is>
      </c>
      <c r="Y2581" s="52" t="inlineStr">
        <is>
          <t>Ground robot hiding from the UAV</t>
        </is>
      </c>
    </row>
    <row r="2582" outlineLevel="1">
      <c r="A2582" s="52" t="inlineStr">
        <is>
          <t>ROV-01</t>
        </is>
      </c>
      <c r="B2582" s="52" t="inlineStr">
        <is>
          <t>Target Rover</t>
        </is>
      </c>
      <c r="C2582" s="63" t="inlineStr">
        <is>
          <t>Cube</t>
        </is>
      </c>
      <c r="D2582" s="57" t="inlineStr">
        <is>
          <t>Chassis</t>
        </is>
      </c>
      <c r="E2582" s="52" t="inlineStr">
        <is>
          <t>ROV-00</t>
        </is>
      </c>
      <c r="F2582" s="52" t="n">
        <v>1</v>
      </c>
      <c r="G2582" s="54" t="n">
        <v>0.419999987</v>
      </c>
      <c r="H2582" s="54" t="n">
        <v>0.100000001</v>
      </c>
      <c r="I2582" s="54" t="n">
        <v>0.620000005</v>
      </c>
      <c r="J2582" s="54" t="n">
        <v>0</v>
      </c>
      <c r="K2582" s="54" t="n">
        <v>0</v>
      </c>
      <c r="L2582" s="54" t="n">
        <v>0</v>
      </c>
      <c r="M2582" s="54" t="n">
        <v>0</v>
      </c>
      <c r="N2582" s="54" t="n">
        <v>0.140000001</v>
      </c>
      <c r="O2582" s="54" t="n">
        <v>0</v>
      </c>
      <c r="P2582" s="52" t="inlineStr">
        <is>
          <t>Phong</t>
        </is>
      </c>
      <c r="Q2582" s="52" t="inlineStr">
        <is>
          <t>Paint</t>
        </is>
      </c>
      <c r="R2582" s="54" t="n">
        <v>0.45</v>
      </c>
      <c r="S2582" s="54" t="n">
        <v>0.5</v>
      </c>
      <c r="T2582" s="54" t="n">
        <v>0.46</v>
      </c>
      <c r="U2582" s="54" t="n">
        <v>0</v>
      </c>
      <c r="V2582" s="52" t="inlineStr">
        <is>
          <t>No</t>
        </is>
      </c>
      <c r="W2582" s="52" t="inlineStr">
        <is>
          <t>Yes</t>
        </is>
      </c>
      <c r="X2582" s="52" t="inlineStr">
        <is>
          <t>-</t>
        </is>
      </c>
      <c r="Y2582" s="52" t="inlineStr">
        <is>
          <t>Lower frame</t>
        </is>
      </c>
    </row>
    <row r="2583" outlineLevel="1">
      <c r="A2583" s="52" t="inlineStr">
        <is>
          <t>ROV-02</t>
        </is>
      </c>
      <c r="B2583" s="52" t="inlineStr">
        <is>
          <t>Target Rover</t>
        </is>
      </c>
      <c r="C2583" s="63" t="inlineStr">
        <is>
          <t>Cube</t>
        </is>
      </c>
      <c r="D2583" s="57" t="inlineStr">
        <is>
          <t>Upper hull</t>
        </is>
      </c>
      <c r="E2583" s="52" t="inlineStr">
        <is>
          <t>ROV-00</t>
        </is>
      </c>
      <c r="F2583" s="52" t="n">
        <v>1</v>
      </c>
      <c r="G2583" s="54" t="n">
        <v>0.340000004</v>
      </c>
      <c r="H2583" s="54" t="n">
        <v>0.100000001</v>
      </c>
      <c r="I2583" s="54" t="n">
        <v>0.400000006</v>
      </c>
      <c r="J2583" s="54" t="n">
        <v>0</v>
      </c>
      <c r="K2583" s="54" t="n">
        <v>0</v>
      </c>
      <c r="L2583" s="54" t="n">
        <v>0</v>
      </c>
      <c r="M2583" s="54" t="n">
        <v>0</v>
      </c>
      <c r="N2583" s="54" t="n">
        <v>0.239999995</v>
      </c>
      <c r="O2583" s="54" t="n">
        <v>-0.0399999991</v>
      </c>
      <c r="P2583" s="52" t="inlineStr">
        <is>
          <t>Phong</t>
        </is>
      </c>
      <c r="Q2583" s="52" t="inlineStr">
        <is>
          <t>Paint</t>
        </is>
      </c>
      <c r="R2583" s="54" t="n">
        <v>0.5</v>
      </c>
      <c r="S2583" s="54" t="n">
        <v>0.5</v>
      </c>
      <c r="T2583" s="54" t="n">
        <v>0.5</v>
      </c>
      <c r="U2583" s="54" t="n">
        <v>0</v>
      </c>
      <c r="V2583" s="52" t="inlineStr">
        <is>
          <t>No</t>
        </is>
      </c>
      <c r="W2583" s="52" t="inlineStr">
        <is>
          <t>Yes</t>
        </is>
      </c>
      <c r="X2583" s="52" t="inlineStr">
        <is>
          <t>-</t>
        </is>
      </c>
      <c r="Y2583" s="52" t="inlineStr">
        <is>
          <t>Electronics bay</t>
        </is>
      </c>
    </row>
    <row r="2584" outlineLevel="1">
      <c r="A2584" s="52" t="inlineStr">
        <is>
          <t>ROV-03</t>
        </is>
      </c>
      <c r="B2584" s="52" t="inlineStr">
        <is>
          <t>Target Rover</t>
        </is>
      </c>
      <c r="C2584" s="63" t="inlineStr">
        <is>
          <t>Cube</t>
        </is>
      </c>
      <c r="D2584" s="57" t="inlineStr">
        <is>
          <t>Motor + battery box</t>
        </is>
      </c>
      <c r="E2584" s="52" t="inlineStr">
        <is>
          <t>ROV-00</t>
        </is>
      </c>
      <c r="F2584" s="52" t="n">
        <v>1</v>
      </c>
      <c r="G2584" s="54" t="n">
        <v>0.219999999</v>
      </c>
      <c r="H2584" s="54" t="n">
        <v>0.0700000003</v>
      </c>
      <c r="I2584" s="54" t="n">
        <v>0.159999996</v>
      </c>
      <c r="J2584" s="54" t="n">
        <v>0</v>
      </c>
      <c r="K2584" s="54" t="n">
        <v>0</v>
      </c>
      <c r="L2584" s="54" t="n">
        <v>0</v>
      </c>
      <c r="M2584" s="54" t="n">
        <v>0</v>
      </c>
      <c r="N2584" s="54" t="n">
        <v>0.324999988</v>
      </c>
      <c r="O2584" s="54" t="n">
        <v>-0.140000001</v>
      </c>
      <c r="P2584" s="52" t="inlineStr">
        <is>
          <t>Phong</t>
        </is>
      </c>
      <c r="Q2584" s="52" t="inlineStr">
        <is>
          <t>Metal</t>
        </is>
      </c>
      <c r="R2584" s="54" t="n">
        <v>0.4</v>
      </c>
      <c r="S2584" s="54" t="n">
        <v>0.8</v>
      </c>
      <c r="T2584" s="54" t="n">
        <v>0.97</v>
      </c>
      <c r="U2584" s="54" t="n">
        <v>0</v>
      </c>
      <c r="V2584" s="52" t="inlineStr">
        <is>
          <t>No</t>
        </is>
      </c>
      <c r="W2584" s="52" t="inlineStr">
        <is>
          <t>Yes</t>
        </is>
      </c>
      <c r="X2584" s="52" t="inlineStr">
        <is>
          <t>-</t>
        </is>
      </c>
      <c r="Y2584" s="52" t="inlineStr">
        <is>
          <t>Hottest part: strongest thermal signature</t>
        </is>
      </c>
    </row>
    <row r="2585" outlineLevel="1">
      <c r="A2585" s="52" t="inlineStr">
        <is>
          <t>ROV-04</t>
        </is>
      </c>
      <c r="B2585" s="52" t="inlineStr">
        <is>
          <t>Target Rover</t>
        </is>
      </c>
      <c r="C2585" s="63" t="inlineStr">
        <is>
          <t>Cube</t>
        </is>
      </c>
      <c r="D2585" s="57" t="inlineStr">
        <is>
          <t>Front bumper</t>
        </is>
      </c>
      <c r="E2585" s="52" t="inlineStr">
        <is>
          <t>ROV-00</t>
        </is>
      </c>
      <c r="F2585" s="52" t="n">
        <v>1</v>
      </c>
      <c r="G2585" s="54" t="n">
        <v>0.439999998</v>
      </c>
      <c r="H2585" s="54" t="n">
        <v>0.0500000007</v>
      </c>
      <c r="I2585" s="54" t="n">
        <v>0.0399999991</v>
      </c>
      <c r="J2585" s="54" t="n">
        <v>0</v>
      </c>
      <c r="K2585" s="54" t="n">
        <v>0</v>
      </c>
      <c r="L2585" s="54" t="n">
        <v>0</v>
      </c>
      <c r="M2585" s="54" t="n">
        <v>0</v>
      </c>
      <c r="N2585" s="54" t="n">
        <v>0.119999997</v>
      </c>
      <c r="O2585" s="54" t="n">
        <v>0.330000013</v>
      </c>
      <c r="P2585" s="52" t="inlineStr">
        <is>
          <t>Phong</t>
        </is>
      </c>
      <c r="Q2585" s="52" t="inlineStr">
        <is>
          <t>Paint</t>
        </is>
      </c>
      <c r="R2585" s="54" t="n">
        <v>0.5</v>
      </c>
      <c r="S2585" s="54" t="n">
        <v>0.5</v>
      </c>
      <c r="T2585" s="54" t="n">
        <v>0.5</v>
      </c>
      <c r="U2585" s="54" t="n">
        <v>0</v>
      </c>
      <c r="V2585" s="52" t="inlineStr">
        <is>
          <t>No</t>
        </is>
      </c>
      <c r="W2585" s="52" t="inlineStr">
        <is>
          <t>Yes</t>
        </is>
      </c>
      <c r="X2585" s="52" t="inlineStr">
        <is>
          <t>-</t>
        </is>
      </c>
      <c r="Y2585" s="52" t="inlineStr">
        <is>
          <t>Bumper</t>
        </is>
      </c>
    </row>
    <row r="2586" outlineLevel="1">
      <c r="A2586" s="52" t="inlineStr">
        <is>
          <t>ROV-05</t>
        </is>
      </c>
      <c r="B2586" s="52" t="inlineStr">
        <is>
          <t>Target Rover</t>
        </is>
      </c>
      <c r="C2586" s="58" t="inlineStr">
        <is>
          <t>Cylinder</t>
        </is>
      </c>
      <c r="D2586" s="57" t="inlineStr">
        <is>
          <t>Wheel L</t>
        </is>
      </c>
      <c r="E2586" s="52" t="inlineStr">
        <is>
          <t>ROV-00</t>
        </is>
      </c>
      <c r="F2586" s="52" t="n">
        <v>1</v>
      </c>
      <c r="G2586" s="54" t="n">
        <v>0.159999996</v>
      </c>
      <c r="H2586" s="54" t="n">
        <v>0.159999996</v>
      </c>
      <c r="I2586" s="54" t="n">
        <v>0.0700000003</v>
      </c>
      <c r="J2586" s="54" t="n">
        <v>0</v>
      </c>
      <c r="K2586" s="54" t="n">
        <v>90</v>
      </c>
      <c r="L2586" s="54" t="n">
        <v>0</v>
      </c>
      <c r="M2586" s="54" t="n">
        <v>0.25</v>
      </c>
      <c r="N2586" s="54" t="n">
        <v>0.07999999820000001</v>
      </c>
      <c r="O2586" s="54" t="n">
        <v>-0.219999999</v>
      </c>
      <c r="P2586" s="52" t="inlineStr">
        <is>
          <t>Phong</t>
        </is>
      </c>
      <c r="Q2586" s="52" t="inlineStr">
        <is>
          <t>Rubber</t>
        </is>
      </c>
      <c r="R2586" s="54" t="n">
        <v>0.9</v>
      </c>
      <c r="S2586" s="54" t="n">
        <v>0</v>
      </c>
      <c r="T2586" s="54" t="n">
        <v>0.74</v>
      </c>
      <c r="U2586" s="54" t="n">
        <v>0</v>
      </c>
      <c r="V2586" s="52" t="inlineStr">
        <is>
          <t>No</t>
        </is>
      </c>
      <c r="W2586" s="52" t="inlineStr">
        <is>
          <t>Yes</t>
        </is>
      </c>
      <c r="X2586" s="52" t="inlineStr">
        <is>
          <t>Spins with left track speed</t>
        </is>
      </c>
      <c r="Y2586" s="52" t="inlineStr">
        <is>
          <t>Drive wheel (left side)</t>
        </is>
      </c>
    </row>
    <row r="2587" outlineLevel="1">
      <c r="A2587" s="52" t="inlineStr">
        <is>
          <t>ROV-06</t>
        </is>
      </c>
      <c r="B2587" s="52" t="inlineStr">
        <is>
          <t>Target Rover</t>
        </is>
      </c>
      <c r="C2587" s="58" t="inlineStr">
        <is>
          <t>Cylinder</t>
        </is>
      </c>
      <c r="D2587" s="57" t="inlineStr">
        <is>
          <t>Wheel R</t>
        </is>
      </c>
      <c r="E2587" s="52" t="inlineStr">
        <is>
          <t>ROV-00</t>
        </is>
      </c>
      <c r="F2587" s="52" t="n">
        <v>1</v>
      </c>
      <c r="G2587" s="54" t="n">
        <v>0.159999996</v>
      </c>
      <c r="H2587" s="54" t="n">
        <v>0.159999996</v>
      </c>
      <c r="I2587" s="54" t="n">
        <v>0.0700000003</v>
      </c>
      <c r="J2587" s="54" t="n">
        <v>0</v>
      </c>
      <c r="K2587" s="54" t="n">
        <v>90</v>
      </c>
      <c r="L2587" s="54" t="n">
        <v>0</v>
      </c>
      <c r="M2587" s="54" t="n">
        <v>-0.25</v>
      </c>
      <c r="N2587" s="54" t="n">
        <v>0.07999999820000001</v>
      </c>
      <c r="O2587" s="54" t="n">
        <v>-0.219999999</v>
      </c>
      <c r="P2587" s="52" t="inlineStr">
        <is>
          <t>Phong</t>
        </is>
      </c>
      <c r="Q2587" s="52" t="inlineStr">
        <is>
          <t>Rubber</t>
        </is>
      </c>
      <c r="R2587" s="54" t="n">
        <v>0.9</v>
      </c>
      <c r="S2587" s="54" t="n">
        <v>0</v>
      </c>
      <c r="T2587" s="54" t="n">
        <v>0.74</v>
      </c>
      <c r="U2587" s="54" t="n">
        <v>0</v>
      </c>
      <c r="V2587" s="52" t="inlineStr">
        <is>
          <t>No</t>
        </is>
      </c>
      <c r="W2587" s="52" t="inlineStr">
        <is>
          <t>Yes</t>
        </is>
      </c>
      <c r="X2587" s="52" t="inlineStr">
        <is>
          <t>Spins with right track speed</t>
        </is>
      </c>
      <c r="Y2587" s="52" t="inlineStr">
        <is>
          <t>Drive wheel (right side)</t>
        </is>
      </c>
    </row>
    <row r="2588" outlineLevel="1">
      <c r="A2588" s="52" t="inlineStr">
        <is>
          <t>ROV-07</t>
        </is>
      </c>
      <c r="B2588" s="52" t="inlineStr">
        <is>
          <t>Target Rover</t>
        </is>
      </c>
      <c r="C2588" s="59" t="inlineStr">
        <is>
          <t>Sphere</t>
        </is>
      </c>
      <c r="D2588" s="57" t="inlineStr">
        <is>
          <t>Hub L</t>
        </is>
      </c>
      <c r="E2588" s="52" t="inlineStr">
        <is>
          <t>ROV-00</t>
        </is>
      </c>
      <c r="F2588" s="52" t="n">
        <v>1</v>
      </c>
      <c r="G2588" s="54" t="n">
        <v>0.0700000003</v>
      </c>
      <c r="H2588" s="54" t="n">
        <v>0.0700000003</v>
      </c>
      <c r="I2588" s="54" t="n">
        <v>0.0299999993</v>
      </c>
      <c r="J2588" s="54" t="n">
        <v>0</v>
      </c>
      <c r="K2588" s="54" t="n">
        <v>90</v>
      </c>
      <c r="L2588" s="54" t="n">
        <v>0</v>
      </c>
      <c r="M2588" s="54" t="n">
        <v>0.289999992</v>
      </c>
      <c r="N2588" s="54" t="n">
        <v>0.07999999820000001</v>
      </c>
      <c r="O2588" s="54" t="n">
        <v>-0.219999999</v>
      </c>
      <c r="P2588" s="52" t="inlineStr">
        <is>
          <t>Phong</t>
        </is>
      </c>
      <c r="Q2588" s="52" t="inlineStr">
        <is>
          <t>Metal</t>
        </is>
      </c>
      <c r="R2588" s="54" t="n">
        <v>0.3</v>
      </c>
      <c r="S2588" s="54" t="n">
        <v>0.9</v>
      </c>
      <c r="T2588" s="54" t="n">
        <v>0.52</v>
      </c>
      <c r="U2588" s="54" t="n">
        <v>0</v>
      </c>
      <c r="V2588" s="52" t="inlineStr">
        <is>
          <t>No</t>
        </is>
      </c>
      <c r="W2588" s="52" t="inlineStr">
        <is>
          <t>Yes</t>
        </is>
      </c>
      <c r="X2588" s="52" t="inlineStr">
        <is>
          <t>-</t>
        </is>
      </c>
      <c r="Y2588" s="52" t="inlineStr">
        <is>
          <t>Wheel hub</t>
        </is>
      </c>
    </row>
    <row r="2589" outlineLevel="1">
      <c r="A2589" s="52" t="inlineStr">
        <is>
          <t>ROV-08</t>
        </is>
      </c>
      <c r="B2589" s="52" t="inlineStr">
        <is>
          <t>Target Rover</t>
        </is>
      </c>
      <c r="C2589" s="59" t="inlineStr">
        <is>
          <t>Sphere</t>
        </is>
      </c>
      <c r="D2589" s="57" t="inlineStr">
        <is>
          <t>Hub R</t>
        </is>
      </c>
      <c r="E2589" s="52" t="inlineStr">
        <is>
          <t>ROV-00</t>
        </is>
      </c>
      <c r="F2589" s="52" t="n">
        <v>1</v>
      </c>
      <c r="G2589" s="54" t="n">
        <v>0.0700000003</v>
      </c>
      <c r="H2589" s="54" t="n">
        <v>0.0700000003</v>
      </c>
      <c r="I2589" s="54" t="n">
        <v>0.0299999993</v>
      </c>
      <c r="J2589" s="54" t="n">
        <v>0</v>
      </c>
      <c r="K2589" s="54" t="n">
        <v>90</v>
      </c>
      <c r="L2589" s="54" t="n">
        <v>0</v>
      </c>
      <c r="M2589" s="54" t="n">
        <v>-0.289999992</v>
      </c>
      <c r="N2589" s="54" t="n">
        <v>0.07999999820000001</v>
      </c>
      <c r="O2589" s="54" t="n">
        <v>-0.219999999</v>
      </c>
      <c r="P2589" s="52" t="inlineStr">
        <is>
          <t>Phong</t>
        </is>
      </c>
      <c r="Q2589" s="52" t="inlineStr">
        <is>
          <t>Metal</t>
        </is>
      </c>
      <c r="R2589" s="54" t="n">
        <v>0.3</v>
      </c>
      <c r="S2589" s="54" t="n">
        <v>0.9</v>
      </c>
      <c r="T2589" s="54" t="n">
        <v>0.52</v>
      </c>
      <c r="U2589" s="54" t="n">
        <v>0</v>
      </c>
      <c r="V2589" s="52" t="inlineStr">
        <is>
          <t>No</t>
        </is>
      </c>
      <c r="W2589" s="52" t="inlineStr">
        <is>
          <t>Yes</t>
        </is>
      </c>
      <c r="X2589" s="52" t="inlineStr">
        <is>
          <t>-</t>
        </is>
      </c>
      <c r="Y2589" s="52" t="inlineStr">
        <is>
          <t>Wheel hub</t>
        </is>
      </c>
    </row>
    <row r="2590" outlineLevel="1">
      <c r="A2590" s="52" t="inlineStr">
        <is>
          <t>ROV-09</t>
        </is>
      </c>
      <c r="B2590" s="52" t="inlineStr">
        <is>
          <t>Target Rover</t>
        </is>
      </c>
      <c r="C2590" s="58" t="inlineStr">
        <is>
          <t>Cylinder</t>
        </is>
      </c>
      <c r="D2590" s="57" t="inlineStr">
        <is>
          <t>Wheel L</t>
        </is>
      </c>
      <c r="E2590" s="52" t="inlineStr">
        <is>
          <t>ROV-00</t>
        </is>
      </c>
      <c r="F2590" s="52" t="n">
        <v>1</v>
      </c>
      <c r="G2590" s="54" t="n">
        <v>0.159999996</v>
      </c>
      <c r="H2590" s="54" t="n">
        <v>0.159999996</v>
      </c>
      <c r="I2590" s="54" t="n">
        <v>0.0700000003</v>
      </c>
      <c r="J2590" s="54" t="n">
        <v>0</v>
      </c>
      <c r="K2590" s="54" t="n">
        <v>90</v>
      </c>
      <c r="L2590" s="54" t="n">
        <v>0</v>
      </c>
      <c r="M2590" s="54" t="n">
        <v>0.25</v>
      </c>
      <c r="N2590" s="54" t="n">
        <v>0.07999999820000001</v>
      </c>
      <c r="O2590" s="54" t="n">
        <v>0</v>
      </c>
      <c r="P2590" s="52" t="inlineStr">
        <is>
          <t>Phong</t>
        </is>
      </c>
      <c r="Q2590" s="52" t="inlineStr">
        <is>
          <t>Rubber</t>
        </is>
      </c>
      <c r="R2590" s="54" t="n">
        <v>0.9</v>
      </c>
      <c r="S2590" s="54" t="n">
        <v>0</v>
      </c>
      <c r="T2590" s="54" t="n">
        <v>0.74</v>
      </c>
      <c r="U2590" s="54" t="n">
        <v>0</v>
      </c>
      <c r="V2590" s="52" t="inlineStr">
        <is>
          <t>No</t>
        </is>
      </c>
      <c r="W2590" s="52" t="inlineStr">
        <is>
          <t>Yes</t>
        </is>
      </c>
      <c r="X2590" s="52" t="inlineStr">
        <is>
          <t>Spins with left track speed</t>
        </is>
      </c>
      <c r="Y2590" s="52" t="inlineStr">
        <is>
          <t>Drive wheel (left side)</t>
        </is>
      </c>
    </row>
    <row r="2591" outlineLevel="1">
      <c r="A2591" s="52" t="inlineStr">
        <is>
          <t>ROV-10</t>
        </is>
      </c>
      <c r="B2591" s="52" t="inlineStr">
        <is>
          <t>Target Rover</t>
        </is>
      </c>
      <c r="C2591" s="58" t="inlineStr">
        <is>
          <t>Cylinder</t>
        </is>
      </c>
      <c r="D2591" s="57" t="inlineStr">
        <is>
          <t>Wheel R</t>
        </is>
      </c>
      <c r="E2591" s="52" t="inlineStr">
        <is>
          <t>ROV-00</t>
        </is>
      </c>
      <c r="F2591" s="52" t="n">
        <v>1</v>
      </c>
      <c r="G2591" s="54" t="n">
        <v>0.159999996</v>
      </c>
      <c r="H2591" s="54" t="n">
        <v>0.159999996</v>
      </c>
      <c r="I2591" s="54" t="n">
        <v>0.0700000003</v>
      </c>
      <c r="J2591" s="54" t="n">
        <v>0</v>
      </c>
      <c r="K2591" s="54" t="n">
        <v>90</v>
      </c>
      <c r="L2591" s="54" t="n">
        <v>0</v>
      </c>
      <c r="M2591" s="54" t="n">
        <v>-0.25</v>
      </c>
      <c r="N2591" s="54" t="n">
        <v>0.07999999820000001</v>
      </c>
      <c r="O2591" s="54" t="n">
        <v>0</v>
      </c>
      <c r="P2591" s="52" t="inlineStr">
        <is>
          <t>Phong</t>
        </is>
      </c>
      <c r="Q2591" s="52" t="inlineStr">
        <is>
          <t>Rubber</t>
        </is>
      </c>
      <c r="R2591" s="54" t="n">
        <v>0.9</v>
      </c>
      <c r="S2591" s="54" t="n">
        <v>0</v>
      </c>
      <c r="T2591" s="54" t="n">
        <v>0.74</v>
      </c>
      <c r="U2591" s="54" t="n">
        <v>0</v>
      </c>
      <c r="V2591" s="52" t="inlineStr">
        <is>
          <t>No</t>
        </is>
      </c>
      <c r="W2591" s="52" t="inlineStr">
        <is>
          <t>Yes</t>
        </is>
      </c>
      <c r="X2591" s="52" t="inlineStr">
        <is>
          <t>Spins with right track speed</t>
        </is>
      </c>
      <c r="Y2591" s="52" t="inlineStr">
        <is>
          <t>Drive wheel (right side)</t>
        </is>
      </c>
    </row>
    <row r="2592" outlineLevel="1">
      <c r="A2592" s="52" t="inlineStr">
        <is>
          <t>ROV-11</t>
        </is>
      </c>
      <c r="B2592" s="52" t="inlineStr">
        <is>
          <t>Target Rover</t>
        </is>
      </c>
      <c r="C2592" s="59" t="inlineStr">
        <is>
          <t>Sphere</t>
        </is>
      </c>
      <c r="D2592" s="57" t="inlineStr">
        <is>
          <t>Hub L</t>
        </is>
      </c>
      <c r="E2592" s="52" t="inlineStr">
        <is>
          <t>ROV-00</t>
        </is>
      </c>
      <c r="F2592" s="52" t="n">
        <v>1</v>
      </c>
      <c r="G2592" s="54" t="n">
        <v>0.0700000003</v>
      </c>
      <c r="H2592" s="54" t="n">
        <v>0.0700000003</v>
      </c>
      <c r="I2592" s="54" t="n">
        <v>0.0299999993</v>
      </c>
      <c r="J2592" s="54" t="n">
        <v>0</v>
      </c>
      <c r="K2592" s="54" t="n">
        <v>90</v>
      </c>
      <c r="L2592" s="54" t="n">
        <v>0</v>
      </c>
      <c r="M2592" s="54" t="n">
        <v>0.289999992</v>
      </c>
      <c r="N2592" s="54" t="n">
        <v>0.07999999820000001</v>
      </c>
      <c r="O2592" s="54" t="n">
        <v>0</v>
      </c>
      <c r="P2592" s="52" t="inlineStr">
        <is>
          <t>Phong</t>
        </is>
      </c>
      <c r="Q2592" s="52" t="inlineStr">
        <is>
          <t>Metal</t>
        </is>
      </c>
      <c r="R2592" s="54" t="n">
        <v>0.3</v>
      </c>
      <c r="S2592" s="54" t="n">
        <v>0.9</v>
      </c>
      <c r="T2592" s="54" t="n">
        <v>0.52</v>
      </c>
      <c r="U2592" s="54" t="n">
        <v>0</v>
      </c>
      <c r="V2592" s="52" t="inlineStr">
        <is>
          <t>No</t>
        </is>
      </c>
      <c r="W2592" s="52" t="inlineStr">
        <is>
          <t>Yes</t>
        </is>
      </c>
      <c r="X2592" s="52" t="inlineStr">
        <is>
          <t>-</t>
        </is>
      </c>
      <c r="Y2592" s="52" t="inlineStr">
        <is>
          <t>Wheel hub</t>
        </is>
      </c>
    </row>
    <row r="2593" outlineLevel="1">
      <c r="A2593" s="52" t="inlineStr">
        <is>
          <t>ROV-12</t>
        </is>
      </c>
      <c r="B2593" s="52" t="inlineStr">
        <is>
          <t>Target Rover</t>
        </is>
      </c>
      <c r="C2593" s="59" t="inlineStr">
        <is>
          <t>Sphere</t>
        </is>
      </c>
      <c r="D2593" s="57" t="inlineStr">
        <is>
          <t>Hub R</t>
        </is>
      </c>
      <c r="E2593" s="52" t="inlineStr">
        <is>
          <t>ROV-00</t>
        </is>
      </c>
      <c r="F2593" s="52" t="n">
        <v>1</v>
      </c>
      <c r="G2593" s="54" t="n">
        <v>0.0700000003</v>
      </c>
      <c r="H2593" s="54" t="n">
        <v>0.0700000003</v>
      </c>
      <c r="I2593" s="54" t="n">
        <v>0.0299999993</v>
      </c>
      <c r="J2593" s="54" t="n">
        <v>0</v>
      </c>
      <c r="K2593" s="54" t="n">
        <v>90</v>
      </c>
      <c r="L2593" s="54" t="n">
        <v>0</v>
      </c>
      <c r="M2593" s="54" t="n">
        <v>-0.289999992</v>
      </c>
      <c r="N2593" s="54" t="n">
        <v>0.07999999820000001</v>
      </c>
      <c r="O2593" s="54" t="n">
        <v>0</v>
      </c>
      <c r="P2593" s="52" t="inlineStr">
        <is>
          <t>Phong</t>
        </is>
      </c>
      <c r="Q2593" s="52" t="inlineStr">
        <is>
          <t>Metal</t>
        </is>
      </c>
      <c r="R2593" s="54" t="n">
        <v>0.3</v>
      </c>
      <c r="S2593" s="54" t="n">
        <v>0.9</v>
      </c>
      <c r="T2593" s="54" t="n">
        <v>0.52</v>
      </c>
      <c r="U2593" s="54" t="n">
        <v>0</v>
      </c>
      <c r="V2593" s="52" t="inlineStr">
        <is>
          <t>No</t>
        </is>
      </c>
      <c r="W2593" s="52" t="inlineStr">
        <is>
          <t>Yes</t>
        </is>
      </c>
      <c r="X2593" s="52" t="inlineStr">
        <is>
          <t>-</t>
        </is>
      </c>
      <c r="Y2593" s="52" t="inlineStr">
        <is>
          <t>Wheel hub</t>
        </is>
      </c>
    </row>
    <row r="2594" outlineLevel="1">
      <c r="A2594" s="52" t="inlineStr">
        <is>
          <t>ROV-13</t>
        </is>
      </c>
      <c r="B2594" s="52" t="inlineStr">
        <is>
          <t>Target Rover</t>
        </is>
      </c>
      <c r="C2594" s="58" t="inlineStr">
        <is>
          <t>Cylinder</t>
        </is>
      </c>
      <c r="D2594" s="57" t="inlineStr">
        <is>
          <t>Wheel L</t>
        </is>
      </c>
      <c r="E2594" s="52" t="inlineStr">
        <is>
          <t>ROV-00</t>
        </is>
      </c>
      <c r="F2594" s="52" t="n">
        <v>1</v>
      </c>
      <c r="G2594" s="54" t="n">
        <v>0.159999996</v>
      </c>
      <c r="H2594" s="54" t="n">
        <v>0.159999996</v>
      </c>
      <c r="I2594" s="54" t="n">
        <v>0.0700000003</v>
      </c>
      <c r="J2594" s="54" t="n">
        <v>0</v>
      </c>
      <c r="K2594" s="54" t="n">
        <v>90</v>
      </c>
      <c r="L2594" s="54" t="n">
        <v>0</v>
      </c>
      <c r="M2594" s="54" t="n">
        <v>0.25</v>
      </c>
      <c r="N2594" s="54" t="n">
        <v>0.07999999820000001</v>
      </c>
      <c r="O2594" s="54" t="n">
        <v>0.219999999</v>
      </c>
      <c r="P2594" s="52" t="inlineStr">
        <is>
          <t>Phong</t>
        </is>
      </c>
      <c r="Q2594" s="52" t="inlineStr">
        <is>
          <t>Rubber</t>
        </is>
      </c>
      <c r="R2594" s="54" t="n">
        <v>0.9</v>
      </c>
      <c r="S2594" s="54" t="n">
        <v>0</v>
      </c>
      <c r="T2594" s="54" t="n">
        <v>0.74</v>
      </c>
      <c r="U2594" s="54" t="n">
        <v>0</v>
      </c>
      <c r="V2594" s="52" t="inlineStr">
        <is>
          <t>No</t>
        </is>
      </c>
      <c r="W2594" s="52" t="inlineStr">
        <is>
          <t>Yes</t>
        </is>
      </c>
      <c r="X2594" s="52" t="inlineStr">
        <is>
          <t>Spins with left track speed</t>
        </is>
      </c>
      <c r="Y2594" s="52" t="inlineStr">
        <is>
          <t>Drive wheel (left side)</t>
        </is>
      </c>
    </row>
    <row r="2595" outlineLevel="1">
      <c r="A2595" s="52" t="inlineStr">
        <is>
          <t>ROV-14</t>
        </is>
      </c>
      <c r="B2595" s="52" t="inlineStr">
        <is>
          <t>Target Rover</t>
        </is>
      </c>
      <c r="C2595" s="58" t="inlineStr">
        <is>
          <t>Cylinder</t>
        </is>
      </c>
      <c r="D2595" s="57" t="inlineStr">
        <is>
          <t>Wheel R</t>
        </is>
      </c>
      <c r="E2595" s="52" t="inlineStr">
        <is>
          <t>ROV-00</t>
        </is>
      </c>
      <c r="F2595" s="52" t="n">
        <v>1</v>
      </c>
      <c r="G2595" s="54" t="n">
        <v>0.159999996</v>
      </c>
      <c r="H2595" s="54" t="n">
        <v>0.159999996</v>
      </c>
      <c r="I2595" s="54" t="n">
        <v>0.0700000003</v>
      </c>
      <c r="J2595" s="54" t="n">
        <v>0</v>
      </c>
      <c r="K2595" s="54" t="n">
        <v>90</v>
      </c>
      <c r="L2595" s="54" t="n">
        <v>0</v>
      </c>
      <c r="M2595" s="54" t="n">
        <v>-0.25</v>
      </c>
      <c r="N2595" s="54" t="n">
        <v>0.07999999820000001</v>
      </c>
      <c r="O2595" s="54" t="n">
        <v>0.219999999</v>
      </c>
      <c r="P2595" s="52" t="inlineStr">
        <is>
          <t>Phong</t>
        </is>
      </c>
      <c r="Q2595" s="52" t="inlineStr">
        <is>
          <t>Rubber</t>
        </is>
      </c>
      <c r="R2595" s="54" t="n">
        <v>0.9</v>
      </c>
      <c r="S2595" s="54" t="n">
        <v>0</v>
      </c>
      <c r="T2595" s="54" t="n">
        <v>0.74</v>
      </c>
      <c r="U2595" s="54" t="n">
        <v>0</v>
      </c>
      <c r="V2595" s="52" t="inlineStr">
        <is>
          <t>No</t>
        </is>
      </c>
      <c r="W2595" s="52" t="inlineStr">
        <is>
          <t>Yes</t>
        </is>
      </c>
      <c r="X2595" s="52" t="inlineStr">
        <is>
          <t>Spins with right track speed</t>
        </is>
      </c>
      <c r="Y2595" s="52" t="inlineStr">
        <is>
          <t>Drive wheel (right side)</t>
        </is>
      </c>
    </row>
    <row r="2596" outlineLevel="1">
      <c r="A2596" s="52" t="inlineStr">
        <is>
          <t>ROV-15</t>
        </is>
      </c>
      <c r="B2596" s="52" t="inlineStr">
        <is>
          <t>Target Rover</t>
        </is>
      </c>
      <c r="C2596" s="59" t="inlineStr">
        <is>
          <t>Sphere</t>
        </is>
      </c>
      <c r="D2596" s="57" t="inlineStr">
        <is>
          <t>Hub L</t>
        </is>
      </c>
      <c r="E2596" s="52" t="inlineStr">
        <is>
          <t>ROV-00</t>
        </is>
      </c>
      <c r="F2596" s="52" t="n">
        <v>1</v>
      </c>
      <c r="G2596" s="54" t="n">
        <v>0.0700000003</v>
      </c>
      <c r="H2596" s="54" t="n">
        <v>0.0700000003</v>
      </c>
      <c r="I2596" s="54" t="n">
        <v>0.0299999993</v>
      </c>
      <c r="J2596" s="54" t="n">
        <v>0</v>
      </c>
      <c r="K2596" s="54" t="n">
        <v>90</v>
      </c>
      <c r="L2596" s="54" t="n">
        <v>0</v>
      </c>
      <c r="M2596" s="54" t="n">
        <v>0.289999992</v>
      </c>
      <c r="N2596" s="54" t="n">
        <v>0.07999999820000001</v>
      </c>
      <c r="O2596" s="54" t="n">
        <v>0.219999999</v>
      </c>
      <c r="P2596" s="52" t="inlineStr">
        <is>
          <t>Phong</t>
        </is>
      </c>
      <c r="Q2596" s="52" t="inlineStr">
        <is>
          <t>Metal</t>
        </is>
      </c>
      <c r="R2596" s="54" t="n">
        <v>0.3</v>
      </c>
      <c r="S2596" s="54" t="n">
        <v>0.9</v>
      </c>
      <c r="T2596" s="54" t="n">
        <v>0.52</v>
      </c>
      <c r="U2596" s="54" t="n">
        <v>0</v>
      </c>
      <c r="V2596" s="52" t="inlineStr">
        <is>
          <t>No</t>
        </is>
      </c>
      <c r="W2596" s="52" t="inlineStr">
        <is>
          <t>Yes</t>
        </is>
      </c>
      <c r="X2596" s="52" t="inlineStr">
        <is>
          <t>-</t>
        </is>
      </c>
      <c r="Y2596" s="52" t="inlineStr">
        <is>
          <t>Wheel hub</t>
        </is>
      </c>
    </row>
    <row r="2597" outlineLevel="1">
      <c r="A2597" s="52" t="inlineStr">
        <is>
          <t>ROV-16</t>
        </is>
      </c>
      <c r="B2597" s="52" t="inlineStr">
        <is>
          <t>Target Rover</t>
        </is>
      </c>
      <c r="C2597" s="59" t="inlineStr">
        <is>
          <t>Sphere</t>
        </is>
      </c>
      <c r="D2597" s="57" t="inlineStr">
        <is>
          <t>Hub R</t>
        </is>
      </c>
      <c r="E2597" s="52" t="inlineStr">
        <is>
          <t>ROV-00</t>
        </is>
      </c>
      <c r="F2597" s="52" t="n">
        <v>1</v>
      </c>
      <c r="G2597" s="54" t="n">
        <v>0.0700000003</v>
      </c>
      <c r="H2597" s="54" t="n">
        <v>0.0700000003</v>
      </c>
      <c r="I2597" s="54" t="n">
        <v>0.0299999993</v>
      </c>
      <c r="J2597" s="54" t="n">
        <v>0</v>
      </c>
      <c r="K2597" s="54" t="n">
        <v>90</v>
      </c>
      <c r="L2597" s="54" t="n">
        <v>0</v>
      </c>
      <c r="M2597" s="54" t="n">
        <v>-0.289999992</v>
      </c>
      <c r="N2597" s="54" t="n">
        <v>0.07999999820000001</v>
      </c>
      <c r="O2597" s="54" t="n">
        <v>0.219999999</v>
      </c>
      <c r="P2597" s="52" t="inlineStr">
        <is>
          <t>Phong</t>
        </is>
      </c>
      <c r="Q2597" s="52" t="inlineStr">
        <is>
          <t>Metal</t>
        </is>
      </c>
      <c r="R2597" s="54" t="n">
        <v>0.3</v>
      </c>
      <c r="S2597" s="54" t="n">
        <v>0.9</v>
      </c>
      <c r="T2597" s="54" t="n">
        <v>0.52</v>
      </c>
      <c r="U2597" s="54" t="n">
        <v>0</v>
      </c>
      <c r="V2597" s="52" t="inlineStr">
        <is>
          <t>No</t>
        </is>
      </c>
      <c r="W2597" s="52" t="inlineStr">
        <is>
          <t>Yes</t>
        </is>
      </c>
      <c r="X2597" s="52" t="inlineStr">
        <is>
          <t>-</t>
        </is>
      </c>
      <c r="Y2597" s="52" t="inlineStr">
        <is>
          <t>Wheel hub</t>
        </is>
      </c>
    </row>
    <row r="2598" outlineLevel="1">
      <c r="A2598" s="52" t="inlineStr">
        <is>
          <t>ROV-17</t>
        </is>
      </c>
      <c r="B2598" s="52" t="inlineStr">
        <is>
          <t>Target Rover</t>
        </is>
      </c>
      <c r="C2598" s="63" t="inlineStr">
        <is>
          <t>Cube</t>
        </is>
      </c>
      <c r="D2598" s="57" t="inlineStr">
        <is>
          <t>IR sensor bar</t>
        </is>
      </c>
      <c r="E2598" s="52" t="inlineStr">
        <is>
          <t>ROV-00</t>
        </is>
      </c>
      <c r="F2598" s="52" t="n">
        <v>1</v>
      </c>
      <c r="G2598" s="54" t="n">
        <v>0.300000012</v>
      </c>
      <c r="H2598" s="54" t="n">
        <v>0.0199999996</v>
      </c>
      <c r="I2598" s="54" t="n">
        <v>0.0399999991</v>
      </c>
      <c r="J2598" s="54" t="n">
        <v>0</v>
      </c>
      <c r="K2598" s="54" t="n">
        <v>0</v>
      </c>
      <c r="L2598" s="54" t="n">
        <v>0</v>
      </c>
      <c r="M2598" s="54" t="n">
        <v>0</v>
      </c>
      <c r="N2598" s="54" t="n">
        <v>0.0700000003</v>
      </c>
      <c r="O2598" s="54" t="n">
        <v>0.300000012</v>
      </c>
      <c r="P2598" s="52" t="inlineStr">
        <is>
          <t>Phong</t>
        </is>
      </c>
      <c r="Q2598" s="52" t="inlineStr">
        <is>
          <t>Paint</t>
        </is>
      </c>
      <c r="R2598" s="54" t="n">
        <v>0.5</v>
      </c>
      <c r="S2598" s="54" t="n">
        <v>0.5</v>
      </c>
      <c r="T2598" s="54" t="n">
        <v>0.5</v>
      </c>
      <c r="U2598" s="54" t="n">
        <v>0</v>
      </c>
      <c r="V2598" s="52" t="inlineStr">
        <is>
          <t>No</t>
        </is>
      </c>
      <c r="W2598" s="52" t="inlineStr">
        <is>
          <t>Yes</t>
        </is>
      </c>
      <c r="X2598" s="52" t="inlineStr">
        <is>
          <t>-</t>
        </is>
      </c>
      <c r="Y2598" s="52" t="inlineStr">
        <is>
          <t>LFR sensor board</t>
        </is>
      </c>
    </row>
    <row r="2599" outlineLevel="1">
      <c r="A2599" s="52" t="inlineStr">
        <is>
          <t>ROV-18</t>
        </is>
      </c>
      <c r="B2599" s="52" t="inlineStr">
        <is>
          <t>Target Rover</t>
        </is>
      </c>
      <c r="C2599" s="59" t="inlineStr">
        <is>
          <t>Sphere</t>
        </is>
      </c>
      <c r="D2599" s="57" t="inlineStr">
        <is>
          <t>IR sensor</t>
        </is>
      </c>
      <c r="E2599" s="52" t="inlineStr">
        <is>
          <t>ROV-00</t>
        </is>
      </c>
      <c r="F2599" s="52" t="n">
        <v>1</v>
      </c>
      <c r="G2599" s="54" t="n">
        <v>0.0250000004</v>
      </c>
      <c r="H2599" s="54" t="n">
        <v>0.0250000004</v>
      </c>
      <c r="I2599" s="54" t="n">
        <v>0.0250000004</v>
      </c>
      <c r="J2599" s="54" t="n">
        <v>0</v>
      </c>
      <c r="K2599" s="54" t="n">
        <v>0</v>
      </c>
      <c r="L2599" s="54" t="n">
        <v>0</v>
      </c>
      <c r="M2599" s="54" t="n">
        <v>-0.119999997</v>
      </c>
      <c r="N2599" s="54" t="n">
        <v>0.0549999997</v>
      </c>
      <c r="O2599" s="54" t="n">
        <v>0.310000002</v>
      </c>
      <c r="P2599" s="52" t="inlineStr">
        <is>
          <t>Phong</t>
        </is>
      </c>
      <c r="Q2599" s="52" t="inlineStr">
        <is>
          <t>Glass</t>
        </is>
      </c>
      <c r="R2599" s="54" t="n">
        <v>0.1</v>
      </c>
      <c r="S2599" s="54" t="n">
        <v>0</v>
      </c>
      <c r="T2599" s="54" t="n">
        <v>0.62</v>
      </c>
      <c r="U2599" s="54" t="n">
        <v>0.1</v>
      </c>
      <c r="V2599" s="52" t="inlineStr">
        <is>
          <t>No</t>
        </is>
      </c>
      <c r="W2599" s="52" t="inlineStr">
        <is>
          <t>Yes</t>
        </is>
      </c>
      <c r="X2599" s="52" t="inlineStr">
        <is>
          <t>-</t>
        </is>
      </c>
      <c r="Y2599" s="52" t="inlineStr">
        <is>
          <t>Reflectance sensor (lights when on the line)</t>
        </is>
      </c>
    </row>
    <row r="2600" outlineLevel="1">
      <c r="A2600" s="52" t="inlineStr">
        <is>
          <t>ROV-19</t>
        </is>
      </c>
      <c r="B2600" s="52" t="inlineStr">
        <is>
          <t>Target Rover</t>
        </is>
      </c>
      <c r="C2600" s="59" t="inlineStr">
        <is>
          <t>Sphere</t>
        </is>
      </c>
      <c r="D2600" s="57" t="inlineStr">
        <is>
          <t>IR sensor</t>
        </is>
      </c>
      <c r="E2600" s="52" t="inlineStr">
        <is>
          <t>ROV-00</t>
        </is>
      </c>
      <c r="F2600" s="52" t="n">
        <v>1</v>
      </c>
      <c r="G2600" s="54" t="n">
        <v>0.0250000004</v>
      </c>
      <c r="H2600" s="54" t="n">
        <v>0.0250000004</v>
      </c>
      <c r="I2600" s="54" t="n">
        <v>0.0250000004</v>
      </c>
      <c r="J2600" s="54" t="n">
        <v>0</v>
      </c>
      <c r="K2600" s="54" t="n">
        <v>0</v>
      </c>
      <c r="L2600" s="54" t="n">
        <v>0</v>
      </c>
      <c r="M2600" s="54" t="n">
        <v>-0.0599999987</v>
      </c>
      <c r="N2600" s="54" t="n">
        <v>0.0549999997</v>
      </c>
      <c r="O2600" s="54" t="n">
        <v>0.310000002</v>
      </c>
      <c r="P2600" s="52" t="inlineStr">
        <is>
          <t>Phong</t>
        </is>
      </c>
      <c r="Q2600" s="52" t="inlineStr">
        <is>
          <t>Glass</t>
        </is>
      </c>
      <c r="R2600" s="54" t="n">
        <v>0.1</v>
      </c>
      <c r="S2600" s="54" t="n">
        <v>0</v>
      </c>
      <c r="T2600" s="54" t="n">
        <v>0.62</v>
      </c>
      <c r="U2600" s="54" t="n">
        <v>0.1</v>
      </c>
      <c r="V2600" s="52" t="inlineStr">
        <is>
          <t>No</t>
        </is>
      </c>
      <c r="W2600" s="52" t="inlineStr">
        <is>
          <t>Yes</t>
        </is>
      </c>
      <c r="X2600" s="52" t="inlineStr">
        <is>
          <t>-</t>
        </is>
      </c>
      <c r="Y2600" s="52" t="inlineStr">
        <is>
          <t>Reflectance sensor (lights when on the line)</t>
        </is>
      </c>
    </row>
    <row r="2601" outlineLevel="1">
      <c r="A2601" s="52" t="inlineStr">
        <is>
          <t>ROV-20</t>
        </is>
      </c>
      <c r="B2601" s="52" t="inlineStr">
        <is>
          <t>Target Rover</t>
        </is>
      </c>
      <c r="C2601" s="59" t="inlineStr">
        <is>
          <t>Sphere</t>
        </is>
      </c>
      <c r="D2601" s="57" t="inlineStr">
        <is>
          <t>IR sensor</t>
        </is>
      </c>
      <c r="E2601" s="52" t="inlineStr">
        <is>
          <t>ROV-00</t>
        </is>
      </c>
      <c r="F2601" s="52" t="n">
        <v>1</v>
      </c>
      <c r="G2601" s="54" t="n">
        <v>0.0250000004</v>
      </c>
      <c r="H2601" s="54" t="n">
        <v>0.0250000004</v>
      </c>
      <c r="I2601" s="54" t="n">
        <v>0.0250000004</v>
      </c>
      <c r="J2601" s="54" t="n">
        <v>0</v>
      </c>
      <c r="K2601" s="54" t="n">
        <v>0</v>
      </c>
      <c r="L2601" s="54" t="n">
        <v>0</v>
      </c>
      <c r="M2601" s="54" t="n">
        <v>0</v>
      </c>
      <c r="N2601" s="54" t="n">
        <v>0.0549999997</v>
      </c>
      <c r="O2601" s="54" t="n">
        <v>0.310000002</v>
      </c>
      <c r="P2601" s="52" t="inlineStr">
        <is>
          <t>Phong</t>
        </is>
      </c>
      <c r="Q2601" s="52" t="inlineStr">
        <is>
          <t>Glass</t>
        </is>
      </c>
      <c r="R2601" s="54" t="n">
        <v>0.1</v>
      </c>
      <c r="S2601" s="54" t="n">
        <v>0</v>
      </c>
      <c r="T2601" s="54" t="n">
        <v>0.62</v>
      </c>
      <c r="U2601" s="54" t="n">
        <v>0.1</v>
      </c>
      <c r="V2601" s="52" t="inlineStr">
        <is>
          <t>No</t>
        </is>
      </c>
      <c r="W2601" s="52" t="inlineStr">
        <is>
          <t>Yes</t>
        </is>
      </c>
      <c r="X2601" s="52" t="inlineStr">
        <is>
          <t>-</t>
        </is>
      </c>
      <c r="Y2601" s="52" t="inlineStr">
        <is>
          <t>Reflectance sensor (lights when on the line)</t>
        </is>
      </c>
    </row>
    <row r="2602" outlineLevel="1">
      <c r="A2602" s="52" t="inlineStr">
        <is>
          <t>ROV-21</t>
        </is>
      </c>
      <c r="B2602" s="52" t="inlineStr">
        <is>
          <t>Target Rover</t>
        </is>
      </c>
      <c r="C2602" s="59" t="inlineStr">
        <is>
          <t>Sphere</t>
        </is>
      </c>
      <c r="D2602" s="57" t="inlineStr">
        <is>
          <t>IR sensor</t>
        </is>
      </c>
      <c r="E2602" s="52" t="inlineStr">
        <is>
          <t>ROV-00</t>
        </is>
      </c>
      <c r="F2602" s="52" t="n">
        <v>1</v>
      </c>
      <c r="G2602" s="54" t="n">
        <v>0.0250000004</v>
      </c>
      <c r="H2602" s="54" t="n">
        <v>0.0250000004</v>
      </c>
      <c r="I2602" s="54" t="n">
        <v>0.0250000004</v>
      </c>
      <c r="J2602" s="54" t="n">
        <v>0</v>
      </c>
      <c r="K2602" s="54" t="n">
        <v>0</v>
      </c>
      <c r="L2602" s="54" t="n">
        <v>0</v>
      </c>
      <c r="M2602" s="54" t="n">
        <v>0.0599999987</v>
      </c>
      <c r="N2602" s="54" t="n">
        <v>0.0549999997</v>
      </c>
      <c r="O2602" s="54" t="n">
        <v>0.310000002</v>
      </c>
      <c r="P2602" s="52" t="inlineStr">
        <is>
          <t>Phong</t>
        </is>
      </c>
      <c r="Q2602" s="52" t="inlineStr">
        <is>
          <t>Glass</t>
        </is>
      </c>
      <c r="R2602" s="54" t="n">
        <v>0.1</v>
      </c>
      <c r="S2602" s="54" t="n">
        <v>0</v>
      </c>
      <c r="T2602" s="54" t="n">
        <v>0.62</v>
      </c>
      <c r="U2602" s="54" t="n">
        <v>0.1</v>
      </c>
      <c r="V2602" s="52" t="inlineStr">
        <is>
          <t>No</t>
        </is>
      </c>
      <c r="W2602" s="52" t="inlineStr">
        <is>
          <t>Yes</t>
        </is>
      </c>
      <c r="X2602" s="52" t="inlineStr">
        <is>
          <t>-</t>
        </is>
      </c>
      <c r="Y2602" s="52" t="inlineStr">
        <is>
          <t>Reflectance sensor (lights when on the line)</t>
        </is>
      </c>
    </row>
    <row r="2603" outlineLevel="1">
      <c r="A2603" s="52" t="inlineStr">
        <is>
          <t>ROV-22</t>
        </is>
      </c>
      <c r="B2603" s="52" t="inlineStr">
        <is>
          <t>Target Rover</t>
        </is>
      </c>
      <c r="C2603" s="59" t="inlineStr">
        <is>
          <t>Sphere</t>
        </is>
      </c>
      <c r="D2603" s="57" t="inlineStr">
        <is>
          <t>IR sensor</t>
        </is>
      </c>
      <c r="E2603" s="52" t="inlineStr">
        <is>
          <t>ROV-00</t>
        </is>
      </c>
      <c r="F2603" s="52" t="n">
        <v>1</v>
      </c>
      <c r="G2603" s="54" t="n">
        <v>0.0250000004</v>
      </c>
      <c r="H2603" s="54" t="n">
        <v>0.0250000004</v>
      </c>
      <c r="I2603" s="54" t="n">
        <v>0.0250000004</v>
      </c>
      <c r="J2603" s="54" t="n">
        <v>0</v>
      </c>
      <c r="K2603" s="54" t="n">
        <v>0</v>
      </c>
      <c r="L2603" s="54" t="n">
        <v>0</v>
      </c>
      <c r="M2603" s="54" t="n">
        <v>0.119999997</v>
      </c>
      <c r="N2603" s="54" t="n">
        <v>0.0549999997</v>
      </c>
      <c r="O2603" s="54" t="n">
        <v>0.310000002</v>
      </c>
      <c r="P2603" s="52" t="inlineStr">
        <is>
          <t>Phong</t>
        </is>
      </c>
      <c r="Q2603" s="52" t="inlineStr">
        <is>
          <t>Glass</t>
        </is>
      </c>
      <c r="R2603" s="54" t="n">
        <v>0.1</v>
      </c>
      <c r="S2603" s="54" t="n">
        <v>0</v>
      </c>
      <c r="T2603" s="54" t="n">
        <v>0.62</v>
      </c>
      <c r="U2603" s="54" t="n">
        <v>0.1</v>
      </c>
      <c r="V2603" s="52" t="inlineStr">
        <is>
          <t>No</t>
        </is>
      </c>
      <c r="W2603" s="52" t="inlineStr">
        <is>
          <t>Yes</t>
        </is>
      </c>
      <c r="X2603" s="52" t="inlineStr">
        <is>
          <t>-</t>
        </is>
      </c>
      <c r="Y2603" s="52" t="inlineStr">
        <is>
          <t>Reflectance sensor (lights when on the line)</t>
        </is>
      </c>
    </row>
    <row r="2604" outlineLevel="1">
      <c r="A2604" s="52" t="inlineStr">
        <is>
          <t>ROV-23</t>
        </is>
      </c>
      <c r="B2604" s="52" t="inlineStr">
        <is>
          <t>Target Rover</t>
        </is>
      </c>
      <c r="C2604" s="58" t="inlineStr">
        <is>
          <t>Cylinder</t>
        </is>
      </c>
      <c r="D2604" s="57" t="inlineStr">
        <is>
          <t>Sensor mast</t>
        </is>
      </c>
      <c r="E2604" s="52" t="inlineStr">
        <is>
          <t>ROV-00</t>
        </is>
      </c>
      <c r="F2604" s="52" t="n">
        <v>1</v>
      </c>
      <c r="G2604" s="54" t="n">
        <v>0.0250000004</v>
      </c>
      <c r="H2604" s="54" t="n">
        <v>0.0250000004</v>
      </c>
      <c r="I2604" s="54" t="n">
        <v>0.159999996</v>
      </c>
      <c r="J2604" s="54" t="n">
        <v>90</v>
      </c>
      <c r="K2604" s="54" t="n">
        <v>0</v>
      </c>
      <c r="L2604" s="54" t="n">
        <v>0</v>
      </c>
      <c r="M2604" s="54" t="n">
        <v>0.07999999820000001</v>
      </c>
      <c r="N2604" s="54" t="n">
        <v>0.370000005</v>
      </c>
      <c r="O2604" s="54" t="n">
        <v>0.100000001</v>
      </c>
      <c r="P2604" s="52" t="inlineStr">
        <is>
          <t>Phong</t>
        </is>
      </c>
      <c r="Q2604" s="52" t="inlineStr">
        <is>
          <t>Metal</t>
        </is>
      </c>
      <c r="R2604" s="54" t="n">
        <v>0.3</v>
      </c>
      <c r="S2604" s="54" t="n">
        <v>0.9</v>
      </c>
      <c r="T2604" s="54" t="n">
        <v>0.52</v>
      </c>
      <c r="U2604" s="54" t="n">
        <v>0</v>
      </c>
      <c r="V2604" s="52" t="inlineStr">
        <is>
          <t>No</t>
        </is>
      </c>
      <c r="W2604" s="52" t="inlineStr">
        <is>
          <t>Yes</t>
        </is>
      </c>
      <c r="X2604" s="52" t="inlineStr">
        <is>
          <t>-</t>
        </is>
      </c>
      <c r="Y2604" s="52" t="inlineStr">
        <is>
          <t>Mast</t>
        </is>
      </c>
    </row>
    <row r="2605" outlineLevel="1">
      <c r="A2605" s="52" t="inlineStr">
        <is>
          <t>ROV-24</t>
        </is>
      </c>
      <c r="B2605" s="52" t="inlineStr">
        <is>
          <t>Target Rover</t>
        </is>
      </c>
      <c r="C2605" s="53" t="inlineStr">
        <is>
          <t>Group</t>
        </is>
      </c>
      <c r="D2605" s="57" t="inlineStr">
        <is>
          <t>Scanner pivot</t>
        </is>
      </c>
      <c r="E2605" s="52" t="inlineStr">
        <is>
          <t>ROV-00</t>
        </is>
      </c>
      <c r="F2605" s="52" t="n">
        <v>1</v>
      </c>
      <c r="G2605" s="54" t="n">
        <v>1</v>
      </c>
      <c r="H2605" s="54" t="n">
        <v>1</v>
      </c>
      <c r="I2605" s="54" t="n">
        <v>1</v>
      </c>
      <c r="J2605" s="54" t="n">
        <v>0</v>
      </c>
      <c r="K2605" s="54" t="n">
        <v>0</v>
      </c>
      <c r="L2605" s="54" t="n">
        <v>0</v>
      </c>
      <c r="M2605" s="54" t="n">
        <v>0.07999999820000001</v>
      </c>
      <c r="N2605" s="54" t="n">
        <v>0.460000008</v>
      </c>
      <c r="O2605" s="54" t="n">
        <v>0.100000001</v>
      </c>
      <c r="P2605" s="52" t="inlineStr">
        <is>
          <t>-</t>
        </is>
      </c>
      <c r="Q2605" s="52" t="inlineStr">
        <is>
          <t>Plain</t>
        </is>
      </c>
      <c r="R2605" s="54" t="n">
        <v>0.5</v>
      </c>
      <c r="S2605" s="54" t="n">
        <v>0</v>
      </c>
      <c r="T2605" s="54" t="n">
        <v>0.2</v>
      </c>
      <c r="U2605" s="54" t="n">
        <v>0</v>
      </c>
      <c r="V2605" s="52" t="inlineStr">
        <is>
          <t>No</t>
        </is>
      </c>
      <c r="W2605" s="52" t="inlineStr">
        <is>
          <t>Yes</t>
        </is>
      </c>
      <c r="X2605" s="52" t="inlineStr">
        <is>
          <t>Yaw rotates continuously</t>
        </is>
      </c>
      <c r="Y2605" s="52" t="inlineStr">
        <is>
          <t>Rotating scanner mount</t>
        </is>
      </c>
    </row>
    <row r="2606" outlineLevel="1">
      <c r="A2606" s="52" t="inlineStr">
        <is>
          <t>ROV-25</t>
        </is>
      </c>
      <c r="B2606" s="52" t="inlineStr">
        <is>
          <t>Target Rover</t>
        </is>
      </c>
      <c r="C2606" s="59" t="inlineStr">
        <is>
          <t>Sphere</t>
        </is>
      </c>
      <c r="D2606" s="60" t="inlineStr">
        <is>
          <t>Scanner head</t>
        </is>
      </c>
      <c r="E2606" s="52" t="inlineStr">
        <is>
          <t>ROV-24</t>
        </is>
      </c>
      <c r="F2606" s="52" t="n">
        <v>2</v>
      </c>
      <c r="G2606" s="54" t="n">
        <v>0.0700000003</v>
      </c>
      <c r="H2606" s="54" t="n">
        <v>0.0700000003</v>
      </c>
      <c r="I2606" s="54" t="n">
        <v>0.0700000003</v>
      </c>
      <c r="J2606" s="54" t="n">
        <v>0</v>
      </c>
      <c r="K2606" s="54" t="n">
        <v>0</v>
      </c>
      <c r="L2606" s="54" t="n">
        <v>0</v>
      </c>
      <c r="M2606" s="54" t="n">
        <v>0</v>
      </c>
      <c r="N2606" s="54" t="n">
        <v>0</v>
      </c>
      <c r="O2606" s="54" t="n">
        <v>0</v>
      </c>
      <c r="P2606" s="52" t="inlineStr">
        <is>
          <t>Phong</t>
        </is>
      </c>
      <c r="Q2606" s="52" t="inlineStr">
        <is>
          <t>Glass</t>
        </is>
      </c>
      <c r="R2606" s="54" t="n">
        <v>0.08</v>
      </c>
      <c r="S2606" s="54" t="n">
        <v>0</v>
      </c>
      <c r="T2606" s="54" t="n">
        <v>0.6</v>
      </c>
      <c r="U2606" s="54" t="n">
        <v>0</v>
      </c>
      <c r="V2606" s="52" t="inlineStr">
        <is>
          <t>No</t>
        </is>
      </c>
      <c r="W2606" s="52" t="inlineStr">
        <is>
          <t>Yes</t>
        </is>
      </c>
      <c r="X2606" s="52" t="inlineStr">
        <is>
          <t>-</t>
        </is>
      </c>
      <c r="Y2606" s="52" t="inlineStr">
        <is>
          <t>Acoustic/RF sensor that hears the UAV</t>
        </is>
      </c>
    </row>
    <row r="2607" outlineLevel="1">
      <c r="A2607" s="52" t="inlineStr">
        <is>
          <t>ROV-26</t>
        </is>
      </c>
      <c r="B2607" s="52" t="inlineStr">
        <is>
          <t>Target Rover</t>
        </is>
      </c>
      <c r="C2607" s="63" t="inlineStr">
        <is>
          <t>Cube</t>
        </is>
      </c>
      <c r="D2607" s="60" t="inlineStr">
        <is>
          <t>Scanner window</t>
        </is>
      </c>
      <c r="E2607" s="52" t="inlineStr">
        <is>
          <t>ROV-24</t>
        </is>
      </c>
      <c r="F2607" s="52" t="n">
        <v>2</v>
      </c>
      <c r="G2607" s="54" t="n">
        <v>0.0500000007</v>
      </c>
      <c r="H2607" s="54" t="n">
        <v>0.0299999993</v>
      </c>
      <c r="I2607" s="54" t="n">
        <v>0.0199999996</v>
      </c>
      <c r="J2607" s="54" t="n">
        <v>0</v>
      </c>
      <c r="K2607" s="54" t="n">
        <v>0</v>
      </c>
      <c r="L2607" s="54" t="n">
        <v>0</v>
      </c>
      <c r="M2607" s="54" t="n">
        <v>0</v>
      </c>
      <c r="N2607" s="54" t="n">
        <v>0</v>
      </c>
      <c r="O2607" s="54" t="n">
        <v>0.0350000001</v>
      </c>
      <c r="P2607" s="52" t="inlineStr">
        <is>
          <t>Phong</t>
        </is>
      </c>
      <c r="Q2607" s="52" t="inlineStr">
        <is>
          <t>Glass</t>
        </is>
      </c>
      <c r="R2607" s="54" t="n">
        <v>0.08</v>
      </c>
      <c r="S2607" s="54" t="n">
        <v>0</v>
      </c>
      <c r="T2607" s="54" t="n">
        <v>0.6</v>
      </c>
      <c r="U2607" s="54" t="n">
        <v>0</v>
      </c>
      <c r="V2607" s="52" t="inlineStr">
        <is>
          <t>No</t>
        </is>
      </c>
      <c r="W2607" s="52" t="inlineStr">
        <is>
          <t>Yes</t>
        </is>
      </c>
      <c r="X2607" s="52" t="inlineStr">
        <is>
          <t>-</t>
        </is>
      </c>
      <c r="Y2607" s="52" t="inlineStr">
        <is>
          <t>Sensor aperture</t>
        </is>
      </c>
    </row>
    <row r="2608" outlineLevel="1">
      <c r="A2608" s="52" t="inlineStr">
        <is>
          <t>ROV-27</t>
        </is>
      </c>
      <c r="B2608" s="52" t="inlineStr">
        <is>
          <t>Target Rover</t>
        </is>
      </c>
      <c r="C2608" s="58" t="inlineStr">
        <is>
          <t>Cylinder</t>
        </is>
      </c>
      <c r="D2608" s="57" t="inlineStr">
        <is>
          <t>Whip antenna</t>
        </is>
      </c>
      <c r="E2608" s="52" t="inlineStr">
        <is>
          <t>ROV-00</t>
        </is>
      </c>
      <c r="F2608" s="52" t="n">
        <v>1</v>
      </c>
      <c r="G2608" s="54" t="n">
        <v>0.0120000001</v>
      </c>
      <c r="H2608" s="54" t="n">
        <v>0.0120000001</v>
      </c>
      <c r="I2608" s="54" t="n">
        <v>0.300000012</v>
      </c>
      <c r="J2608" s="54" t="n">
        <v>90</v>
      </c>
      <c r="K2608" s="54" t="n">
        <v>0</v>
      </c>
      <c r="L2608" s="54" t="n">
        <v>0</v>
      </c>
      <c r="M2608" s="54" t="n">
        <v>-0.129999995</v>
      </c>
      <c r="N2608" s="54" t="n">
        <v>0.439999998</v>
      </c>
      <c r="O2608" s="54" t="n">
        <v>-0.200000003</v>
      </c>
      <c r="P2608" s="52" t="inlineStr">
        <is>
          <t>Phong</t>
        </is>
      </c>
      <c r="Q2608" s="52" t="inlineStr">
        <is>
          <t>Metal</t>
        </is>
      </c>
      <c r="R2608" s="54" t="n">
        <v>0.3</v>
      </c>
      <c r="S2608" s="54" t="n">
        <v>0.9</v>
      </c>
      <c r="T2608" s="54" t="n">
        <v>0.52</v>
      </c>
      <c r="U2608" s="54" t="n">
        <v>0</v>
      </c>
      <c r="V2608" s="52" t="inlineStr">
        <is>
          <t>No</t>
        </is>
      </c>
      <c r="W2608" s="52" t="inlineStr">
        <is>
          <t>Yes</t>
        </is>
      </c>
      <c r="X2608" s="52" t="inlineStr">
        <is>
          <t>-</t>
        </is>
      </c>
      <c r="Y2608" s="52" t="inlineStr">
        <is>
          <t>Radio antenna</t>
        </is>
      </c>
    </row>
    <row r="2609">
      <c r="A2609" s="52" t="inlineStr">
        <is>
          <t>ROV-00#2</t>
        </is>
      </c>
      <c r="B2609" s="52" t="inlineStr">
        <is>
          <t>Target Rover</t>
        </is>
      </c>
      <c r="C2609" s="53" t="inlineStr">
        <is>
          <t>Group</t>
        </is>
      </c>
      <c r="D2609" s="52" t="inlineStr">
        <is>
          <t>Target Rover</t>
        </is>
      </c>
      <c r="E2609" s="52" t="inlineStr">
        <is>
          <t>World</t>
        </is>
      </c>
      <c r="F2609" s="52" t="n">
        <v>0</v>
      </c>
      <c r="G2609" s="54" t="n">
        <v>1</v>
      </c>
      <c r="H2609" s="54" t="n">
        <v>1</v>
      </c>
      <c r="I2609" s="54" t="n">
        <v>1</v>
      </c>
      <c r="J2609" s="54" t="n">
        <v>0</v>
      </c>
      <c r="K2609" s="54" t="n">
        <v>0</v>
      </c>
      <c r="L2609" s="54" t="n">
        <v>0</v>
      </c>
      <c r="M2609" s="54" t="n">
        <v>0</v>
      </c>
      <c r="N2609" s="54" t="n">
        <v>0</v>
      </c>
      <c r="O2609" s="54" t="n">
        <v>0</v>
      </c>
      <c r="P2609" s="52" t="inlineStr">
        <is>
          <t>-</t>
        </is>
      </c>
      <c r="Q2609" s="52" t="inlineStr">
        <is>
          <t>Plain</t>
        </is>
      </c>
      <c r="R2609" s="54" t="n">
        <v>0.5</v>
      </c>
      <c r="S2609" s="54" t="n">
        <v>0</v>
      </c>
      <c r="T2609" s="54" t="n">
        <v>0.2</v>
      </c>
      <c r="U2609" s="54" t="n">
        <v>0</v>
      </c>
      <c r="V2609" s="52" t="inlineStr">
        <is>
          <t>No</t>
        </is>
      </c>
      <c r="W2609" s="52" t="inlineStr">
        <is>
          <t>Yes</t>
        </is>
      </c>
      <c r="X2609" s="52" t="inlineStr">
        <is>
          <t>Path from flood-fill planner, driven by line-follower controller</t>
        </is>
      </c>
      <c r="Y2609" s="52" t="inlineStr">
        <is>
          <t>Ground robot hiding from the UAV</t>
        </is>
      </c>
    </row>
    <row r="2610" outlineLevel="1">
      <c r="A2610" s="52" t="inlineStr">
        <is>
          <t>ROV2-01</t>
        </is>
      </c>
      <c r="B2610" s="52" t="inlineStr">
        <is>
          <t>Target Rover</t>
        </is>
      </c>
      <c r="C2610" s="63" t="inlineStr">
        <is>
          <t>Cube</t>
        </is>
      </c>
      <c r="D2610" s="57" t="inlineStr">
        <is>
          <t>Chassis</t>
        </is>
      </c>
      <c r="E2610" s="52" t="inlineStr">
        <is>
          <t>ROV-00#2</t>
        </is>
      </c>
      <c r="F2610" s="52" t="n">
        <v>1</v>
      </c>
      <c r="G2610" s="54" t="n">
        <v>0.419999987</v>
      </c>
      <c r="H2610" s="54" t="n">
        <v>0.100000001</v>
      </c>
      <c r="I2610" s="54" t="n">
        <v>0.620000005</v>
      </c>
      <c r="J2610" s="54" t="n">
        <v>0</v>
      </c>
      <c r="K2610" s="54" t="n">
        <v>0</v>
      </c>
      <c r="L2610" s="54" t="n">
        <v>0</v>
      </c>
      <c r="M2610" s="54" t="n">
        <v>0</v>
      </c>
      <c r="N2610" s="54" t="n">
        <v>0.140000001</v>
      </c>
      <c r="O2610" s="54" t="n">
        <v>0</v>
      </c>
      <c r="P2610" s="52" t="inlineStr">
        <is>
          <t>Phong</t>
        </is>
      </c>
      <c r="Q2610" s="52" t="inlineStr">
        <is>
          <t>Paint</t>
        </is>
      </c>
      <c r="R2610" s="54" t="n">
        <v>0.45</v>
      </c>
      <c r="S2610" s="54" t="n">
        <v>0.5</v>
      </c>
      <c r="T2610" s="54" t="n">
        <v>0.46</v>
      </c>
      <c r="U2610" s="54" t="n">
        <v>0</v>
      </c>
      <c r="V2610" s="52" t="inlineStr">
        <is>
          <t>No</t>
        </is>
      </c>
      <c r="W2610" s="52" t="inlineStr">
        <is>
          <t>Yes</t>
        </is>
      </c>
      <c r="X2610" s="52" t="inlineStr">
        <is>
          <t>-</t>
        </is>
      </c>
      <c r="Y2610" s="52" t="inlineStr">
        <is>
          <t>Lower frame</t>
        </is>
      </c>
    </row>
    <row r="2611" outlineLevel="1">
      <c r="A2611" s="52" t="inlineStr">
        <is>
          <t>ROV2-02</t>
        </is>
      </c>
      <c r="B2611" s="52" t="inlineStr">
        <is>
          <t>Target Rover</t>
        </is>
      </c>
      <c r="C2611" s="63" t="inlineStr">
        <is>
          <t>Cube</t>
        </is>
      </c>
      <c r="D2611" s="57" t="inlineStr">
        <is>
          <t>Upper hull</t>
        </is>
      </c>
      <c r="E2611" s="52" t="inlineStr">
        <is>
          <t>ROV-00#2</t>
        </is>
      </c>
      <c r="F2611" s="52" t="n">
        <v>1</v>
      </c>
      <c r="G2611" s="54" t="n">
        <v>0.340000004</v>
      </c>
      <c r="H2611" s="54" t="n">
        <v>0.100000001</v>
      </c>
      <c r="I2611" s="54" t="n">
        <v>0.400000006</v>
      </c>
      <c r="J2611" s="54" t="n">
        <v>0</v>
      </c>
      <c r="K2611" s="54" t="n">
        <v>0</v>
      </c>
      <c r="L2611" s="54" t="n">
        <v>0</v>
      </c>
      <c r="M2611" s="54" t="n">
        <v>0</v>
      </c>
      <c r="N2611" s="54" t="n">
        <v>0.239999995</v>
      </c>
      <c r="O2611" s="54" t="n">
        <v>-0.0399999991</v>
      </c>
      <c r="P2611" s="52" t="inlineStr">
        <is>
          <t>Phong</t>
        </is>
      </c>
      <c r="Q2611" s="52" t="inlineStr">
        <is>
          <t>Paint</t>
        </is>
      </c>
      <c r="R2611" s="54" t="n">
        <v>0.5</v>
      </c>
      <c r="S2611" s="54" t="n">
        <v>0.5</v>
      </c>
      <c r="T2611" s="54" t="n">
        <v>0.5</v>
      </c>
      <c r="U2611" s="54" t="n">
        <v>0</v>
      </c>
      <c r="V2611" s="52" t="inlineStr">
        <is>
          <t>No</t>
        </is>
      </c>
      <c r="W2611" s="52" t="inlineStr">
        <is>
          <t>Yes</t>
        </is>
      </c>
      <c r="X2611" s="52" t="inlineStr">
        <is>
          <t>-</t>
        </is>
      </c>
      <c r="Y2611" s="52" t="inlineStr">
        <is>
          <t>Electronics bay</t>
        </is>
      </c>
    </row>
    <row r="2612" outlineLevel="1">
      <c r="A2612" s="52" t="inlineStr">
        <is>
          <t>ROV2-03</t>
        </is>
      </c>
      <c r="B2612" s="52" t="inlineStr">
        <is>
          <t>Target Rover</t>
        </is>
      </c>
      <c r="C2612" s="63" t="inlineStr">
        <is>
          <t>Cube</t>
        </is>
      </c>
      <c r="D2612" s="57" t="inlineStr">
        <is>
          <t>Motor + battery box</t>
        </is>
      </c>
      <c r="E2612" s="52" t="inlineStr">
        <is>
          <t>ROV-00#2</t>
        </is>
      </c>
      <c r="F2612" s="52" t="n">
        <v>1</v>
      </c>
      <c r="G2612" s="54" t="n">
        <v>0.219999999</v>
      </c>
      <c r="H2612" s="54" t="n">
        <v>0.0700000003</v>
      </c>
      <c r="I2612" s="54" t="n">
        <v>0.159999996</v>
      </c>
      <c r="J2612" s="54" t="n">
        <v>0</v>
      </c>
      <c r="K2612" s="54" t="n">
        <v>0</v>
      </c>
      <c r="L2612" s="54" t="n">
        <v>0</v>
      </c>
      <c r="M2612" s="54" t="n">
        <v>0</v>
      </c>
      <c r="N2612" s="54" t="n">
        <v>0.324999988</v>
      </c>
      <c r="O2612" s="54" t="n">
        <v>-0.140000001</v>
      </c>
      <c r="P2612" s="52" t="inlineStr">
        <is>
          <t>Phong</t>
        </is>
      </c>
      <c r="Q2612" s="52" t="inlineStr">
        <is>
          <t>Metal</t>
        </is>
      </c>
      <c r="R2612" s="54" t="n">
        <v>0.4</v>
      </c>
      <c r="S2612" s="54" t="n">
        <v>0.8</v>
      </c>
      <c r="T2612" s="54" t="n">
        <v>0.97</v>
      </c>
      <c r="U2612" s="54" t="n">
        <v>0</v>
      </c>
      <c r="V2612" s="52" t="inlineStr">
        <is>
          <t>No</t>
        </is>
      </c>
      <c r="W2612" s="52" t="inlineStr">
        <is>
          <t>Yes</t>
        </is>
      </c>
      <c r="X2612" s="52" t="inlineStr">
        <is>
          <t>-</t>
        </is>
      </c>
      <c r="Y2612" s="52" t="inlineStr">
        <is>
          <t>Hottest part: strongest thermal signature</t>
        </is>
      </c>
    </row>
    <row r="2613" outlineLevel="1">
      <c r="A2613" s="52" t="inlineStr">
        <is>
          <t>ROV2-04</t>
        </is>
      </c>
      <c r="B2613" s="52" t="inlineStr">
        <is>
          <t>Target Rover</t>
        </is>
      </c>
      <c r="C2613" s="63" t="inlineStr">
        <is>
          <t>Cube</t>
        </is>
      </c>
      <c r="D2613" s="57" t="inlineStr">
        <is>
          <t>Front bumper</t>
        </is>
      </c>
      <c r="E2613" s="52" t="inlineStr">
        <is>
          <t>ROV-00#2</t>
        </is>
      </c>
      <c r="F2613" s="52" t="n">
        <v>1</v>
      </c>
      <c r="G2613" s="54" t="n">
        <v>0.439999998</v>
      </c>
      <c r="H2613" s="54" t="n">
        <v>0.0500000007</v>
      </c>
      <c r="I2613" s="54" t="n">
        <v>0.0399999991</v>
      </c>
      <c r="J2613" s="54" t="n">
        <v>0</v>
      </c>
      <c r="K2613" s="54" t="n">
        <v>0</v>
      </c>
      <c r="L2613" s="54" t="n">
        <v>0</v>
      </c>
      <c r="M2613" s="54" t="n">
        <v>0</v>
      </c>
      <c r="N2613" s="54" t="n">
        <v>0.119999997</v>
      </c>
      <c r="O2613" s="54" t="n">
        <v>0.330000013</v>
      </c>
      <c r="P2613" s="52" t="inlineStr">
        <is>
          <t>Phong</t>
        </is>
      </c>
      <c r="Q2613" s="52" t="inlineStr">
        <is>
          <t>Paint</t>
        </is>
      </c>
      <c r="R2613" s="54" t="n">
        <v>0.5</v>
      </c>
      <c r="S2613" s="54" t="n">
        <v>0.5</v>
      </c>
      <c r="T2613" s="54" t="n">
        <v>0.5</v>
      </c>
      <c r="U2613" s="54" t="n">
        <v>0</v>
      </c>
      <c r="V2613" s="52" t="inlineStr">
        <is>
          <t>No</t>
        </is>
      </c>
      <c r="W2613" s="52" t="inlineStr">
        <is>
          <t>Yes</t>
        </is>
      </c>
      <c r="X2613" s="52" t="inlineStr">
        <is>
          <t>-</t>
        </is>
      </c>
      <c r="Y2613" s="52" t="inlineStr">
        <is>
          <t>Bumper</t>
        </is>
      </c>
    </row>
    <row r="2614" outlineLevel="1">
      <c r="A2614" s="52" t="inlineStr">
        <is>
          <t>ROV2-05</t>
        </is>
      </c>
      <c r="B2614" s="52" t="inlineStr">
        <is>
          <t>Target Rover</t>
        </is>
      </c>
      <c r="C2614" s="58" t="inlineStr">
        <is>
          <t>Cylinder</t>
        </is>
      </c>
      <c r="D2614" s="57" t="inlineStr">
        <is>
          <t>Wheel L</t>
        </is>
      </c>
      <c r="E2614" s="52" t="inlineStr">
        <is>
          <t>ROV-00#2</t>
        </is>
      </c>
      <c r="F2614" s="52" t="n">
        <v>1</v>
      </c>
      <c r="G2614" s="54" t="n">
        <v>0.159999996</v>
      </c>
      <c r="H2614" s="54" t="n">
        <v>0.159999996</v>
      </c>
      <c r="I2614" s="54" t="n">
        <v>0.0700000003</v>
      </c>
      <c r="J2614" s="54" t="n">
        <v>0</v>
      </c>
      <c r="K2614" s="54" t="n">
        <v>90</v>
      </c>
      <c r="L2614" s="54" t="n">
        <v>0</v>
      </c>
      <c r="M2614" s="54" t="n">
        <v>0.25</v>
      </c>
      <c r="N2614" s="54" t="n">
        <v>0.07999999820000001</v>
      </c>
      <c r="O2614" s="54" t="n">
        <v>-0.219999999</v>
      </c>
      <c r="P2614" s="52" t="inlineStr">
        <is>
          <t>Phong</t>
        </is>
      </c>
      <c r="Q2614" s="52" t="inlineStr">
        <is>
          <t>Rubber</t>
        </is>
      </c>
      <c r="R2614" s="54" t="n">
        <v>0.9</v>
      </c>
      <c r="S2614" s="54" t="n">
        <v>0</v>
      </c>
      <c r="T2614" s="54" t="n">
        <v>0.74</v>
      </c>
      <c r="U2614" s="54" t="n">
        <v>0</v>
      </c>
      <c r="V2614" s="52" t="inlineStr">
        <is>
          <t>No</t>
        </is>
      </c>
      <c r="W2614" s="52" t="inlineStr">
        <is>
          <t>Yes</t>
        </is>
      </c>
      <c r="X2614" s="52" t="inlineStr">
        <is>
          <t>Spins with left track speed</t>
        </is>
      </c>
      <c r="Y2614" s="52" t="inlineStr">
        <is>
          <t>Drive wheel (left side)</t>
        </is>
      </c>
    </row>
    <row r="2615" outlineLevel="1">
      <c r="A2615" s="52" t="inlineStr">
        <is>
          <t>ROV2-06</t>
        </is>
      </c>
      <c r="B2615" s="52" t="inlineStr">
        <is>
          <t>Target Rover</t>
        </is>
      </c>
      <c r="C2615" s="58" t="inlineStr">
        <is>
          <t>Cylinder</t>
        </is>
      </c>
      <c r="D2615" s="57" t="inlineStr">
        <is>
          <t>Wheel R</t>
        </is>
      </c>
      <c r="E2615" s="52" t="inlineStr">
        <is>
          <t>ROV-00#2</t>
        </is>
      </c>
      <c r="F2615" s="52" t="n">
        <v>1</v>
      </c>
      <c r="G2615" s="54" t="n">
        <v>0.159999996</v>
      </c>
      <c r="H2615" s="54" t="n">
        <v>0.159999996</v>
      </c>
      <c r="I2615" s="54" t="n">
        <v>0.0700000003</v>
      </c>
      <c r="J2615" s="54" t="n">
        <v>0</v>
      </c>
      <c r="K2615" s="54" t="n">
        <v>90</v>
      </c>
      <c r="L2615" s="54" t="n">
        <v>0</v>
      </c>
      <c r="M2615" s="54" t="n">
        <v>-0.25</v>
      </c>
      <c r="N2615" s="54" t="n">
        <v>0.07999999820000001</v>
      </c>
      <c r="O2615" s="54" t="n">
        <v>-0.219999999</v>
      </c>
      <c r="P2615" s="52" t="inlineStr">
        <is>
          <t>Phong</t>
        </is>
      </c>
      <c r="Q2615" s="52" t="inlineStr">
        <is>
          <t>Rubber</t>
        </is>
      </c>
      <c r="R2615" s="54" t="n">
        <v>0.9</v>
      </c>
      <c r="S2615" s="54" t="n">
        <v>0</v>
      </c>
      <c r="T2615" s="54" t="n">
        <v>0.74</v>
      </c>
      <c r="U2615" s="54" t="n">
        <v>0</v>
      </c>
      <c r="V2615" s="52" t="inlineStr">
        <is>
          <t>No</t>
        </is>
      </c>
      <c r="W2615" s="52" t="inlineStr">
        <is>
          <t>Yes</t>
        </is>
      </c>
      <c r="X2615" s="52" t="inlineStr">
        <is>
          <t>Spins with right track speed</t>
        </is>
      </c>
      <c r="Y2615" s="52" t="inlineStr">
        <is>
          <t>Drive wheel (right side)</t>
        </is>
      </c>
    </row>
    <row r="2616" outlineLevel="1">
      <c r="A2616" s="52" t="inlineStr">
        <is>
          <t>ROV2-07</t>
        </is>
      </c>
      <c r="B2616" s="52" t="inlineStr">
        <is>
          <t>Target Rover</t>
        </is>
      </c>
      <c r="C2616" s="59" t="inlineStr">
        <is>
          <t>Sphere</t>
        </is>
      </c>
      <c r="D2616" s="57" t="inlineStr">
        <is>
          <t>Hub L</t>
        </is>
      </c>
      <c r="E2616" s="52" t="inlineStr">
        <is>
          <t>ROV-00#2</t>
        </is>
      </c>
      <c r="F2616" s="52" t="n">
        <v>1</v>
      </c>
      <c r="G2616" s="54" t="n">
        <v>0.0700000003</v>
      </c>
      <c r="H2616" s="54" t="n">
        <v>0.0700000003</v>
      </c>
      <c r="I2616" s="54" t="n">
        <v>0.0299999993</v>
      </c>
      <c r="J2616" s="54" t="n">
        <v>0</v>
      </c>
      <c r="K2616" s="54" t="n">
        <v>90</v>
      </c>
      <c r="L2616" s="54" t="n">
        <v>0</v>
      </c>
      <c r="M2616" s="54" t="n">
        <v>0.289999992</v>
      </c>
      <c r="N2616" s="54" t="n">
        <v>0.07999999820000001</v>
      </c>
      <c r="O2616" s="54" t="n">
        <v>-0.219999999</v>
      </c>
      <c r="P2616" s="52" t="inlineStr">
        <is>
          <t>Phong</t>
        </is>
      </c>
      <c r="Q2616" s="52" t="inlineStr">
        <is>
          <t>Metal</t>
        </is>
      </c>
      <c r="R2616" s="54" t="n">
        <v>0.3</v>
      </c>
      <c r="S2616" s="54" t="n">
        <v>0.9</v>
      </c>
      <c r="T2616" s="54" t="n">
        <v>0.52</v>
      </c>
      <c r="U2616" s="54" t="n">
        <v>0</v>
      </c>
      <c r="V2616" s="52" t="inlineStr">
        <is>
          <t>No</t>
        </is>
      </c>
      <c r="W2616" s="52" t="inlineStr">
        <is>
          <t>Yes</t>
        </is>
      </c>
      <c r="X2616" s="52" t="inlineStr">
        <is>
          <t>-</t>
        </is>
      </c>
      <c r="Y2616" s="52" t="inlineStr">
        <is>
          <t>Wheel hub</t>
        </is>
      </c>
    </row>
    <row r="2617" outlineLevel="1">
      <c r="A2617" s="52" t="inlineStr">
        <is>
          <t>ROV2-08</t>
        </is>
      </c>
      <c r="B2617" s="52" t="inlineStr">
        <is>
          <t>Target Rover</t>
        </is>
      </c>
      <c r="C2617" s="59" t="inlineStr">
        <is>
          <t>Sphere</t>
        </is>
      </c>
      <c r="D2617" s="57" t="inlineStr">
        <is>
          <t>Hub R</t>
        </is>
      </c>
      <c r="E2617" s="52" t="inlineStr">
        <is>
          <t>ROV-00#2</t>
        </is>
      </c>
      <c r="F2617" s="52" t="n">
        <v>1</v>
      </c>
      <c r="G2617" s="54" t="n">
        <v>0.0700000003</v>
      </c>
      <c r="H2617" s="54" t="n">
        <v>0.0700000003</v>
      </c>
      <c r="I2617" s="54" t="n">
        <v>0.0299999993</v>
      </c>
      <c r="J2617" s="54" t="n">
        <v>0</v>
      </c>
      <c r="K2617" s="54" t="n">
        <v>90</v>
      </c>
      <c r="L2617" s="54" t="n">
        <v>0</v>
      </c>
      <c r="M2617" s="54" t="n">
        <v>-0.289999992</v>
      </c>
      <c r="N2617" s="54" t="n">
        <v>0.07999999820000001</v>
      </c>
      <c r="O2617" s="54" t="n">
        <v>-0.219999999</v>
      </c>
      <c r="P2617" s="52" t="inlineStr">
        <is>
          <t>Phong</t>
        </is>
      </c>
      <c r="Q2617" s="52" t="inlineStr">
        <is>
          <t>Metal</t>
        </is>
      </c>
      <c r="R2617" s="54" t="n">
        <v>0.3</v>
      </c>
      <c r="S2617" s="54" t="n">
        <v>0.9</v>
      </c>
      <c r="T2617" s="54" t="n">
        <v>0.52</v>
      </c>
      <c r="U2617" s="54" t="n">
        <v>0</v>
      </c>
      <c r="V2617" s="52" t="inlineStr">
        <is>
          <t>No</t>
        </is>
      </c>
      <c r="W2617" s="52" t="inlineStr">
        <is>
          <t>Yes</t>
        </is>
      </c>
      <c r="X2617" s="52" t="inlineStr">
        <is>
          <t>-</t>
        </is>
      </c>
      <c r="Y2617" s="52" t="inlineStr">
        <is>
          <t>Wheel hub</t>
        </is>
      </c>
    </row>
    <row r="2618" outlineLevel="1">
      <c r="A2618" s="52" t="inlineStr">
        <is>
          <t>ROV2-09</t>
        </is>
      </c>
      <c r="B2618" s="52" t="inlineStr">
        <is>
          <t>Target Rover</t>
        </is>
      </c>
      <c r="C2618" s="58" t="inlineStr">
        <is>
          <t>Cylinder</t>
        </is>
      </c>
      <c r="D2618" s="57" t="inlineStr">
        <is>
          <t>Wheel L</t>
        </is>
      </c>
      <c r="E2618" s="52" t="inlineStr">
        <is>
          <t>ROV-00#2</t>
        </is>
      </c>
      <c r="F2618" s="52" t="n">
        <v>1</v>
      </c>
      <c r="G2618" s="54" t="n">
        <v>0.159999996</v>
      </c>
      <c r="H2618" s="54" t="n">
        <v>0.159999996</v>
      </c>
      <c r="I2618" s="54" t="n">
        <v>0.0700000003</v>
      </c>
      <c r="J2618" s="54" t="n">
        <v>0</v>
      </c>
      <c r="K2618" s="54" t="n">
        <v>90</v>
      </c>
      <c r="L2618" s="54" t="n">
        <v>0</v>
      </c>
      <c r="M2618" s="54" t="n">
        <v>0.25</v>
      </c>
      <c r="N2618" s="54" t="n">
        <v>0.07999999820000001</v>
      </c>
      <c r="O2618" s="54" t="n">
        <v>0</v>
      </c>
      <c r="P2618" s="52" t="inlineStr">
        <is>
          <t>Phong</t>
        </is>
      </c>
      <c r="Q2618" s="52" t="inlineStr">
        <is>
          <t>Rubber</t>
        </is>
      </c>
      <c r="R2618" s="54" t="n">
        <v>0.9</v>
      </c>
      <c r="S2618" s="54" t="n">
        <v>0</v>
      </c>
      <c r="T2618" s="54" t="n">
        <v>0.74</v>
      </c>
      <c r="U2618" s="54" t="n">
        <v>0</v>
      </c>
      <c r="V2618" s="52" t="inlineStr">
        <is>
          <t>No</t>
        </is>
      </c>
      <c r="W2618" s="52" t="inlineStr">
        <is>
          <t>Yes</t>
        </is>
      </c>
      <c r="X2618" s="52" t="inlineStr">
        <is>
          <t>Spins with left track speed</t>
        </is>
      </c>
      <c r="Y2618" s="52" t="inlineStr">
        <is>
          <t>Drive wheel (left side)</t>
        </is>
      </c>
    </row>
    <row r="2619" outlineLevel="1">
      <c r="A2619" s="52" t="inlineStr">
        <is>
          <t>ROV2-10</t>
        </is>
      </c>
      <c r="B2619" s="52" t="inlineStr">
        <is>
          <t>Target Rover</t>
        </is>
      </c>
      <c r="C2619" s="58" t="inlineStr">
        <is>
          <t>Cylinder</t>
        </is>
      </c>
      <c r="D2619" s="57" t="inlineStr">
        <is>
          <t>Wheel R</t>
        </is>
      </c>
      <c r="E2619" s="52" t="inlineStr">
        <is>
          <t>ROV-00#2</t>
        </is>
      </c>
      <c r="F2619" s="52" t="n">
        <v>1</v>
      </c>
      <c r="G2619" s="54" t="n">
        <v>0.159999996</v>
      </c>
      <c r="H2619" s="54" t="n">
        <v>0.159999996</v>
      </c>
      <c r="I2619" s="54" t="n">
        <v>0.0700000003</v>
      </c>
      <c r="J2619" s="54" t="n">
        <v>0</v>
      </c>
      <c r="K2619" s="54" t="n">
        <v>90</v>
      </c>
      <c r="L2619" s="54" t="n">
        <v>0</v>
      </c>
      <c r="M2619" s="54" t="n">
        <v>-0.25</v>
      </c>
      <c r="N2619" s="54" t="n">
        <v>0.07999999820000001</v>
      </c>
      <c r="O2619" s="54" t="n">
        <v>0</v>
      </c>
      <c r="P2619" s="52" t="inlineStr">
        <is>
          <t>Phong</t>
        </is>
      </c>
      <c r="Q2619" s="52" t="inlineStr">
        <is>
          <t>Rubber</t>
        </is>
      </c>
      <c r="R2619" s="54" t="n">
        <v>0.9</v>
      </c>
      <c r="S2619" s="54" t="n">
        <v>0</v>
      </c>
      <c r="T2619" s="54" t="n">
        <v>0.74</v>
      </c>
      <c r="U2619" s="54" t="n">
        <v>0</v>
      </c>
      <c r="V2619" s="52" t="inlineStr">
        <is>
          <t>No</t>
        </is>
      </c>
      <c r="W2619" s="52" t="inlineStr">
        <is>
          <t>Yes</t>
        </is>
      </c>
      <c r="X2619" s="52" t="inlineStr">
        <is>
          <t>Spins with right track speed</t>
        </is>
      </c>
      <c r="Y2619" s="52" t="inlineStr">
        <is>
          <t>Drive wheel (right side)</t>
        </is>
      </c>
    </row>
    <row r="2620" outlineLevel="1">
      <c r="A2620" s="52" t="inlineStr">
        <is>
          <t>ROV2-11</t>
        </is>
      </c>
      <c r="B2620" s="52" t="inlineStr">
        <is>
          <t>Target Rover</t>
        </is>
      </c>
      <c r="C2620" s="59" t="inlineStr">
        <is>
          <t>Sphere</t>
        </is>
      </c>
      <c r="D2620" s="57" t="inlineStr">
        <is>
          <t>Hub L</t>
        </is>
      </c>
      <c r="E2620" s="52" t="inlineStr">
        <is>
          <t>ROV-00#2</t>
        </is>
      </c>
      <c r="F2620" s="52" t="n">
        <v>1</v>
      </c>
      <c r="G2620" s="54" t="n">
        <v>0.0700000003</v>
      </c>
      <c r="H2620" s="54" t="n">
        <v>0.0700000003</v>
      </c>
      <c r="I2620" s="54" t="n">
        <v>0.0299999993</v>
      </c>
      <c r="J2620" s="54" t="n">
        <v>0</v>
      </c>
      <c r="K2620" s="54" t="n">
        <v>90</v>
      </c>
      <c r="L2620" s="54" t="n">
        <v>0</v>
      </c>
      <c r="M2620" s="54" t="n">
        <v>0.289999992</v>
      </c>
      <c r="N2620" s="54" t="n">
        <v>0.07999999820000001</v>
      </c>
      <c r="O2620" s="54" t="n">
        <v>0</v>
      </c>
      <c r="P2620" s="52" t="inlineStr">
        <is>
          <t>Phong</t>
        </is>
      </c>
      <c r="Q2620" s="52" t="inlineStr">
        <is>
          <t>Metal</t>
        </is>
      </c>
      <c r="R2620" s="54" t="n">
        <v>0.3</v>
      </c>
      <c r="S2620" s="54" t="n">
        <v>0.9</v>
      </c>
      <c r="T2620" s="54" t="n">
        <v>0.52</v>
      </c>
      <c r="U2620" s="54" t="n">
        <v>0</v>
      </c>
      <c r="V2620" s="52" t="inlineStr">
        <is>
          <t>No</t>
        </is>
      </c>
      <c r="W2620" s="52" t="inlineStr">
        <is>
          <t>Yes</t>
        </is>
      </c>
      <c r="X2620" s="52" t="inlineStr">
        <is>
          <t>-</t>
        </is>
      </c>
      <c r="Y2620" s="52" t="inlineStr">
        <is>
          <t>Wheel hub</t>
        </is>
      </c>
    </row>
    <row r="2621" outlineLevel="1">
      <c r="A2621" s="52" t="inlineStr">
        <is>
          <t>ROV2-12</t>
        </is>
      </c>
      <c r="B2621" s="52" t="inlineStr">
        <is>
          <t>Target Rover</t>
        </is>
      </c>
      <c r="C2621" s="59" t="inlineStr">
        <is>
          <t>Sphere</t>
        </is>
      </c>
      <c r="D2621" s="57" t="inlineStr">
        <is>
          <t>Hub R</t>
        </is>
      </c>
      <c r="E2621" s="52" t="inlineStr">
        <is>
          <t>ROV-00#2</t>
        </is>
      </c>
      <c r="F2621" s="52" t="n">
        <v>1</v>
      </c>
      <c r="G2621" s="54" t="n">
        <v>0.0700000003</v>
      </c>
      <c r="H2621" s="54" t="n">
        <v>0.0700000003</v>
      </c>
      <c r="I2621" s="54" t="n">
        <v>0.0299999993</v>
      </c>
      <c r="J2621" s="54" t="n">
        <v>0</v>
      </c>
      <c r="K2621" s="54" t="n">
        <v>90</v>
      </c>
      <c r="L2621" s="54" t="n">
        <v>0</v>
      </c>
      <c r="M2621" s="54" t="n">
        <v>-0.289999992</v>
      </c>
      <c r="N2621" s="54" t="n">
        <v>0.07999999820000001</v>
      </c>
      <c r="O2621" s="54" t="n">
        <v>0</v>
      </c>
      <c r="P2621" s="52" t="inlineStr">
        <is>
          <t>Phong</t>
        </is>
      </c>
      <c r="Q2621" s="52" t="inlineStr">
        <is>
          <t>Metal</t>
        </is>
      </c>
      <c r="R2621" s="54" t="n">
        <v>0.3</v>
      </c>
      <c r="S2621" s="54" t="n">
        <v>0.9</v>
      </c>
      <c r="T2621" s="54" t="n">
        <v>0.52</v>
      </c>
      <c r="U2621" s="54" t="n">
        <v>0</v>
      </c>
      <c r="V2621" s="52" t="inlineStr">
        <is>
          <t>No</t>
        </is>
      </c>
      <c r="W2621" s="52" t="inlineStr">
        <is>
          <t>Yes</t>
        </is>
      </c>
      <c r="X2621" s="52" t="inlineStr">
        <is>
          <t>-</t>
        </is>
      </c>
      <c r="Y2621" s="52" t="inlineStr">
        <is>
          <t>Wheel hub</t>
        </is>
      </c>
    </row>
    <row r="2622" outlineLevel="1">
      <c r="A2622" s="52" t="inlineStr">
        <is>
          <t>ROV2-13</t>
        </is>
      </c>
      <c r="B2622" s="52" t="inlineStr">
        <is>
          <t>Target Rover</t>
        </is>
      </c>
      <c r="C2622" s="58" t="inlineStr">
        <is>
          <t>Cylinder</t>
        </is>
      </c>
      <c r="D2622" s="57" t="inlineStr">
        <is>
          <t>Wheel L</t>
        </is>
      </c>
      <c r="E2622" s="52" t="inlineStr">
        <is>
          <t>ROV-00#2</t>
        </is>
      </c>
      <c r="F2622" s="52" t="n">
        <v>1</v>
      </c>
      <c r="G2622" s="54" t="n">
        <v>0.159999996</v>
      </c>
      <c r="H2622" s="54" t="n">
        <v>0.159999996</v>
      </c>
      <c r="I2622" s="54" t="n">
        <v>0.0700000003</v>
      </c>
      <c r="J2622" s="54" t="n">
        <v>0</v>
      </c>
      <c r="K2622" s="54" t="n">
        <v>90</v>
      </c>
      <c r="L2622" s="54" t="n">
        <v>0</v>
      </c>
      <c r="M2622" s="54" t="n">
        <v>0.25</v>
      </c>
      <c r="N2622" s="54" t="n">
        <v>0.07999999820000001</v>
      </c>
      <c r="O2622" s="54" t="n">
        <v>0.219999999</v>
      </c>
      <c r="P2622" s="52" t="inlineStr">
        <is>
          <t>Phong</t>
        </is>
      </c>
      <c r="Q2622" s="52" t="inlineStr">
        <is>
          <t>Rubber</t>
        </is>
      </c>
      <c r="R2622" s="54" t="n">
        <v>0.9</v>
      </c>
      <c r="S2622" s="54" t="n">
        <v>0</v>
      </c>
      <c r="T2622" s="54" t="n">
        <v>0.74</v>
      </c>
      <c r="U2622" s="54" t="n">
        <v>0</v>
      </c>
      <c r="V2622" s="52" t="inlineStr">
        <is>
          <t>No</t>
        </is>
      </c>
      <c r="W2622" s="52" t="inlineStr">
        <is>
          <t>Yes</t>
        </is>
      </c>
      <c r="X2622" s="52" t="inlineStr">
        <is>
          <t>Spins with left track speed</t>
        </is>
      </c>
      <c r="Y2622" s="52" t="inlineStr">
        <is>
          <t>Drive wheel (left side)</t>
        </is>
      </c>
    </row>
    <row r="2623" outlineLevel="1">
      <c r="A2623" s="52" t="inlineStr">
        <is>
          <t>ROV2-14</t>
        </is>
      </c>
      <c r="B2623" s="52" t="inlineStr">
        <is>
          <t>Target Rover</t>
        </is>
      </c>
      <c r="C2623" s="58" t="inlineStr">
        <is>
          <t>Cylinder</t>
        </is>
      </c>
      <c r="D2623" s="57" t="inlineStr">
        <is>
          <t>Wheel R</t>
        </is>
      </c>
      <c r="E2623" s="52" t="inlineStr">
        <is>
          <t>ROV-00#2</t>
        </is>
      </c>
      <c r="F2623" s="52" t="n">
        <v>1</v>
      </c>
      <c r="G2623" s="54" t="n">
        <v>0.159999996</v>
      </c>
      <c r="H2623" s="54" t="n">
        <v>0.159999996</v>
      </c>
      <c r="I2623" s="54" t="n">
        <v>0.0700000003</v>
      </c>
      <c r="J2623" s="54" t="n">
        <v>0</v>
      </c>
      <c r="K2623" s="54" t="n">
        <v>90</v>
      </c>
      <c r="L2623" s="54" t="n">
        <v>0</v>
      </c>
      <c r="M2623" s="54" t="n">
        <v>-0.25</v>
      </c>
      <c r="N2623" s="54" t="n">
        <v>0.07999999820000001</v>
      </c>
      <c r="O2623" s="54" t="n">
        <v>0.219999999</v>
      </c>
      <c r="P2623" s="52" t="inlineStr">
        <is>
          <t>Phong</t>
        </is>
      </c>
      <c r="Q2623" s="52" t="inlineStr">
        <is>
          <t>Rubber</t>
        </is>
      </c>
      <c r="R2623" s="54" t="n">
        <v>0.9</v>
      </c>
      <c r="S2623" s="54" t="n">
        <v>0</v>
      </c>
      <c r="T2623" s="54" t="n">
        <v>0.74</v>
      </c>
      <c r="U2623" s="54" t="n">
        <v>0</v>
      </c>
      <c r="V2623" s="52" t="inlineStr">
        <is>
          <t>No</t>
        </is>
      </c>
      <c r="W2623" s="52" t="inlineStr">
        <is>
          <t>Yes</t>
        </is>
      </c>
      <c r="X2623" s="52" t="inlineStr">
        <is>
          <t>Spins with right track speed</t>
        </is>
      </c>
      <c r="Y2623" s="52" t="inlineStr">
        <is>
          <t>Drive wheel (right side)</t>
        </is>
      </c>
    </row>
    <row r="2624" outlineLevel="1">
      <c r="A2624" s="52" t="inlineStr">
        <is>
          <t>ROV2-15</t>
        </is>
      </c>
      <c r="B2624" s="52" t="inlineStr">
        <is>
          <t>Target Rover</t>
        </is>
      </c>
      <c r="C2624" s="59" t="inlineStr">
        <is>
          <t>Sphere</t>
        </is>
      </c>
      <c r="D2624" s="57" t="inlineStr">
        <is>
          <t>Hub L</t>
        </is>
      </c>
      <c r="E2624" s="52" t="inlineStr">
        <is>
          <t>ROV-00#2</t>
        </is>
      </c>
      <c r="F2624" s="52" t="n">
        <v>1</v>
      </c>
      <c r="G2624" s="54" t="n">
        <v>0.0700000003</v>
      </c>
      <c r="H2624" s="54" t="n">
        <v>0.0700000003</v>
      </c>
      <c r="I2624" s="54" t="n">
        <v>0.0299999993</v>
      </c>
      <c r="J2624" s="54" t="n">
        <v>0</v>
      </c>
      <c r="K2624" s="54" t="n">
        <v>90</v>
      </c>
      <c r="L2624" s="54" t="n">
        <v>0</v>
      </c>
      <c r="M2624" s="54" t="n">
        <v>0.289999992</v>
      </c>
      <c r="N2624" s="54" t="n">
        <v>0.07999999820000001</v>
      </c>
      <c r="O2624" s="54" t="n">
        <v>0.219999999</v>
      </c>
      <c r="P2624" s="52" t="inlineStr">
        <is>
          <t>Phong</t>
        </is>
      </c>
      <c r="Q2624" s="52" t="inlineStr">
        <is>
          <t>Metal</t>
        </is>
      </c>
      <c r="R2624" s="54" t="n">
        <v>0.3</v>
      </c>
      <c r="S2624" s="54" t="n">
        <v>0.9</v>
      </c>
      <c r="T2624" s="54" t="n">
        <v>0.52</v>
      </c>
      <c r="U2624" s="54" t="n">
        <v>0</v>
      </c>
      <c r="V2624" s="52" t="inlineStr">
        <is>
          <t>No</t>
        </is>
      </c>
      <c r="W2624" s="52" t="inlineStr">
        <is>
          <t>Yes</t>
        </is>
      </c>
      <c r="X2624" s="52" t="inlineStr">
        <is>
          <t>-</t>
        </is>
      </c>
      <c r="Y2624" s="52" t="inlineStr">
        <is>
          <t>Wheel hub</t>
        </is>
      </c>
    </row>
    <row r="2625" outlineLevel="1">
      <c r="A2625" s="52" t="inlineStr">
        <is>
          <t>ROV2-16</t>
        </is>
      </c>
      <c r="B2625" s="52" t="inlineStr">
        <is>
          <t>Target Rover</t>
        </is>
      </c>
      <c r="C2625" s="59" t="inlineStr">
        <is>
          <t>Sphere</t>
        </is>
      </c>
      <c r="D2625" s="57" t="inlineStr">
        <is>
          <t>Hub R</t>
        </is>
      </c>
      <c r="E2625" s="52" t="inlineStr">
        <is>
          <t>ROV-00#2</t>
        </is>
      </c>
      <c r="F2625" s="52" t="n">
        <v>1</v>
      </c>
      <c r="G2625" s="54" t="n">
        <v>0.0700000003</v>
      </c>
      <c r="H2625" s="54" t="n">
        <v>0.0700000003</v>
      </c>
      <c r="I2625" s="54" t="n">
        <v>0.0299999993</v>
      </c>
      <c r="J2625" s="54" t="n">
        <v>0</v>
      </c>
      <c r="K2625" s="54" t="n">
        <v>90</v>
      </c>
      <c r="L2625" s="54" t="n">
        <v>0</v>
      </c>
      <c r="M2625" s="54" t="n">
        <v>-0.289999992</v>
      </c>
      <c r="N2625" s="54" t="n">
        <v>0.07999999820000001</v>
      </c>
      <c r="O2625" s="54" t="n">
        <v>0.219999999</v>
      </c>
      <c r="P2625" s="52" t="inlineStr">
        <is>
          <t>Phong</t>
        </is>
      </c>
      <c r="Q2625" s="52" t="inlineStr">
        <is>
          <t>Metal</t>
        </is>
      </c>
      <c r="R2625" s="54" t="n">
        <v>0.3</v>
      </c>
      <c r="S2625" s="54" t="n">
        <v>0.9</v>
      </c>
      <c r="T2625" s="54" t="n">
        <v>0.52</v>
      </c>
      <c r="U2625" s="54" t="n">
        <v>0</v>
      </c>
      <c r="V2625" s="52" t="inlineStr">
        <is>
          <t>No</t>
        </is>
      </c>
      <c r="W2625" s="52" t="inlineStr">
        <is>
          <t>Yes</t>
        </is>
      </c>
      <c r="X2625" s="52" t="inlineStr">
        <is>
          <t>-</t>
        </is>
      </c>
      <c r="Y2625" s="52" t="inlineStr">
        <is>
          <t>Wheel hub</t>
        </is>
      </c>
    </row>
    <row r="2626" outlineLevel="1">
      <c r="A2626" s="52" t="inlineStr">
        <is>
          <t>ROV2-17</t>
        </is>
      </c>
      <c r="B2626" s="52" t="inlineStr">
        <is>
          <t>Target Rover</t>
        </is>
      </c>
      <c r="C2626" s="63" t="inlineStr">
        <is>
          <t>Cube</t>
        </is>
      </c>
      <c r="D2626" s="57" t="inlineStr">
        <is>
          <t>IR sensor bar</t>
        </is>
      </c>
      <c r="E2626" s="52" t="inlineStr">
        <is>
          <t>ROV-00#2</t>
        </is>
      </c>
      <c r="F2626" s="52" t="n">
        <v>1</v>
      </c>
      <c r="G2626" s="54" t="n">
        <v>0.300000012</v>
      </c>
      <c r="H2626" s="54" t="n">
        <v>0.0199999996</v>
      </c>
      <c r="I2626" s="54" t="n">
        <v>0.0399999991</v>
      </c>
      <c r="J2626" s="54" t="n">
        <v>0</v>
      </c>
      <c r="K2626" s="54" t="n">
        <v>0</v>
      </c>
      <c r="L2626" s="54" t="n">
        <v>0</v>
      </c>
      <c r="M2626" s="54" t="n">
        <v>0</v>
      </c>
      <c r="N2626" s="54" t="n">
        <v>0.0700000003</v>
      </c>
      <c r="O2626" s="54" t="n">
        <v>0.300000012</v>
      </c>
      <c r="P2626" s="52" t="inlineStr">
        <is>
          <t>Phong</t>
        </is>
      </c>
      <c r="Q2626" s="52" t="inlineStr">
        <is>
          <t>Paint</t>
        </is>
      </c>
      <c r="R2626" s="54" t="n">
        <v>0.5</v>
      </c>
      <c r="S2626" s="54" t="n">
        <v>0.5</v>
      </c>
      <c r="T2626" s="54" t="n">
        <v>0.5</v>
      </c>
      <c r="U2626" s="54" t="n">
        <v>0</v>
      </c>
      <c r="V2626" s="52" t="inlineStr">
        <is>
          <t>No</t>
        </is>
      </c>
      <c r="W2626" s="52" t="inlineStr">
        <is>
          <t>Yes</t>
        </is>
      </c>
      <c r="X2626" s="52" t="inlineStr">
        <is>
          <t>-</t>
        </is>
      </c>
      <c r="Y2626" s="52" t="inlineStr">
        <is>
          <t>LFR sensor board</t>
        </is>
      </c>
    </row>
    <row r="2627" outlineLevel="1">
      <c r="A2627" s="52" t="inlineStr">
        <is>
          <t>ROV2-18</t>
        </is>
      </c>
      <c r="B2627" s="52" t="inlineStr">
        <is>
          <t>Target Rover</t>
        </is>
      </c>
      <c r="C2627" s="59" t="inlineStr">
        <is>
          <t>Sphere</t>
        </is>
      </c>
      <c r="D2627" s="57" t="inlineStr">
        <is>
          <t>IR sensor</t>
        </is>
      </c>
      <c r="E2627" s="52" t="inlineStr">
        <is>
          <t>ROV-00#2</t>
        </is>
      </c>
      <c r="F2627" s="52" t="n">
        <v>1</v>
      </c>
      <c r="G2627" s="54" t="n">
        <v>0.0250000004</v>
      </c>
      <c r="H2627" s="54" t="n">
        <v>0.0250000004</v>
      </c>
      <c r="I2627" s="54" t="n">
        <v>0.0250000004</v>
      </c>
      <c r="J2627" s="54" t="n">
        <v>0</v>
      </c>
      <c r="K2627" s="54" t="n">
        <v>0</v>
      </c>
      <c r="L2627" s="54" t="n">
        <v>0</v>
      </c>
      <c r="M2627" s="54" t="n">
        <v>-0.119999997</v>
      </c>
      <c r="N2627" s="54" t="n">
        <v>0.0549999997</v>
      </c>
      <c r="O2627" s="54" t="n">
        <v>0.310000002</v>
      </c>
      <c r="P2627" s="52" t="inlineStr">
        <is>
          <t>Phong</t>
        </is>
      </c>
      <c r="Q2627" s="52" t="inlineStr">
        <is>
          <t>Glass</t>
        </is>
      </c>
      <c r="R2627" s="54" t="n">
        <v>0.1</v>
      </c>
      <c r="S2627" s="54" t="n">
        <v>0</v>
      </c>
      <c r="T2627" s="54" t="n">
        <v>0.62</v>
      </c>
      <c r="U2627" s="54" t="n">
        <v>0.6</v>
      </c>
      <c r="V2627" s="52" t="inlineStr">
        <is>
          <t>No</t>
        </is>
      </c>
      <c r="W2627" s="52" t="inlineStr">
        <is>
          <t>Yes</t>
        </is>
      </c>
      <c r="X2627" s="52" t="inlineStr">
        <is>
          <t>-</t>
        </is>
      </c>
      <c r="Y2627" s="52" t="inlineStr">
        <is>
          <t>Reflectance sensor (lights when on the line)</t>
        </is>
      </c>
    </row>
    <row r="2628" outlineLevel="1">
      <c r="A2628" s="52" t="inlineStr">
        <is>
          <t>ROV2-19</t>
        </is>
      </c>
      <c r="B2628" s="52" t="inlineStr">
        <is>
          <t>Target Rover</t>
        </is>
      </c>
      <c r="C2628" s="59" t="inlineStr">
        <is>
          <t>Sphere</t>
        </is>
      </c>
      <c r="D2628" s="57" t="inlineStr">
        <is>
          <t>IR sensor</t>
        </is>
      </c>
      <c r="E2628" s="52" t="inlineStr">
        <is>
          <t>ROV-00#2</t>
        </is>
      </c>
      <c r="F2628" s="52" t="n">
        <v>1</v>
      </c>
      <c r="G2628" s="54" t="n">
        <v>0.0250000004</v>
      </c>
      <c r="H2628" s="54" t="n">
        <v>0.0250000004</v>
      </c>
      <c r="I2628" s="54" t="n">
        <v>0.0250000004</v>
      </c>
      <c r="J2628" s="54" t="n">
        <v>0</v>
      </c>
      <c r="K2628" s="54" t="n">
        <v>0</v>
      </c>
      <c r="L2628" s="54" t="n">
        <v>0</v>
      </c>
      <c r="M2628" s="54" t="n">
        <v>-0.0599999987</v>
      </c>
      <c r="N2628" s="54" t="n">
        <v>0.0549999997</v>
      </c>
      <c r="O2628" s="54" t="n">
        <v>0.310000002</v>
      </c>
      <c r="P2628" s="52" t="inlineStr">
        <is>
          <t>Phong</t>
        </is>
      </c>
      <c r="Q2628" s="52" t="inlineStr">
        <is>
          <t>Glass</t>
        </is>
      </c>
      <c r="R2628" s="54" t="n">
        <v>0.1</v>
      </c>
      <c r="S2628" s="54" t="n">
        <v>0</v>
      </c>
      <c r="T2628" s="54" t="n">
        <v>0.62</v>
      </c>
      <c r="U2628" s="54" t="n">
        <v>0.6</v>
      </c>
      <c r="V2628" s="52" t="inlineStr">
        <is>
          <t>No</t>
        </is>
      </c>
      <c r="W2628" s="52" t="inlineStr">
        <is>
          <t>Yes</t>
        </is>
      </c>
      <c r="X2628" s="52" t="inlineStr">
        <is>
          <t>-</t>
        </is>
      </c>
      <c r="Y2628" s="52" t="inlineStr">
        <is>
          <t>Reflectance sensor (lights when on the line)</t>
        </is>
      </c>
    </row>
    <row r="2629" outlineLevel="1">
      <c r="A2629" s="52" t="inlineStr">
        <is>
          <t>ROV2-20</t>
        </is>
      </c>
      <c r="B2629" s="52" t="inlineStr">
        <is>
          <t>Target Rover</t>
        </is>
      </c>
      <c r="C2629" s="59" t="inlineStr">
        <is>
          <t>Sphere</t>
        </is>
      </c>
      <c r="D2629" s="57" t="inlineStr">
        <is>
          <t>IR sensor</t>
        </is>
      </c>
      <c r="E2629" s="52" t="inlineStr">
        <is>
          <t>ROV-00#2</t>
        </is>
      </c>
      <c r="F2629" s="52" t="n">
        <v>1</v>
      </c>
      <c r="G2629" s="54" t="n">
        <v>0.0250000004</v>
      </c>
      <c r="H2629" s="54" t="n">
        <v>0.0250000004</v>
      </c>
      <c r="I2629" s="54" t="n">
        <v>0.0250000004</v>
      </c>
      <c r="J2629" s="54" t="n">
        <v>0</v>
      </c>
      <c r="K2629" s="54" t="n">
        <v>0</v>
      </c>
      <c r="L2629" s="54" t="n">
        <v>0</v>
      </c>
      <c r="M2629" s="54" t="n">
        <v>0</v>
      </c>
      <c r="N2629" s="54" t="n">
        <v>0.0549999997</v>
      </c>
      <c r="O2629" s="54" t="n">
        <v>0.310000002</v>
      </c>
      <c r="P2629" s="52" t="inlineStr">
        <is>
          <t>Phong</t>
        </is>
      </c>
      <c r="Q2629" s="52" t="inlineStr">
        <is>
          <t>Glass</t>
        </is>
      </c>
      <c r="R2629" s="54" t="n">
        <v>0.1</v>
      </c>
      <c r="S2629" s="54" t="n">
        <v>0</v>
      </c>
      <c r="T2629" s="54" t="n">
        <v>0.62</v>
      </c>
      <c r="U2629" s="54" t="n">
        <v>0.6</v>
      </c>
      <c r="V2629" s="52" t="inlineStr">
        <is>
          <t>No</t>
        </is>
      </c>
      <c r="W2629" s="52" t="inlineStr">
        <is>
          <t>Yes</t>
        </is>
      </c>
      <c r="X2629" s="52" t="inlineStr">
        <is>
          <t>-</t>
        </is>
      </c>
      <c r="Y2629" s="52" t="inlineStr">
        <is>
          <t>Reflectance sensor (lights when on the line)</t>
        </is>
      </c>
    </row>
    <row r="2630" outlineLevel="1">
      <c r="A2630" s="52" t="inlineStr">
        <is>
          <t>ROV2-21</t>
        </is>
      </c>
      <c r="B2630" s="52" t="inlineStr">
        <is>
          <t>Target Rover</t>
        </is>
      </c>
      <c r="C2630" s="59" t="inlineStr">
        <is>
          <t>Sphere</t>
        </is>
      </c>
      <c r="D2630" s="57" t="inlineStr">
        <is>
          <t>IR sensor</t>
        </is>
      </c>
      <c r="E2630" s="52" t="inlineStr">
        <is>
          <t>ROV-00#2</t>
        </is>
      </c>
      <c r="F2630" s="52" t="n">
        <v>1</v>
      </c>
      <c r="G2630" s="54" t="n">
        <v>0.0250000004</v>
      </c>
      <c r="H2630" s="54" t="n">
        <v>0.0250000004</v>
      </c>
      <c r="I2630" s="54" t="n">
        <v>0.0250000004</v>
      </c>
      <c r="J2630" s="54" t="n">
        <v>0</v>
      </c>
      <c r="K2630" s="54" t="n">
        <v>0</v>
      </c>
      <c r="L2630" s="54" t="n">
        <v>0</v>
      </c>
      <c r="M2630" s="54" t="n">
        <v>0.0599999987</v>
      </c>
      <c r="N2630" s="54" t="n">
        <v>0.0549999997</v>
      </c>
      <c r="O2630" s="54" t="n">
        <v>0.310000002</v>
      </c>
      <c r="P2630" s="52" t="inlineStr">
        <is>
          <t>Phong</t>
        </is>
      </c>
      <c r="Q2630" s="52" t="inlineStr">
        <is>
          <t>Glass</t>
        </is>
      </c>
      <c r="R2630" s="54" t="n">
        <v>0.1</v>
      </c>
      <c r="S2630" s="54" t="n">
        <v>0</v>
      </c>
      <c r="T2630" s="54" t="n">
        <v>0.62</v>
      </c>
      <c r="U2630" s="54" t="n">
        <v>0.6</v>
      </c>
      <c r="V2630" s="52" t="inlineStr">
        <is>
          <t>No</t>
        </is>
      </c>
      <c r="W2630" s="52" t="inlineStr">
        <is>
          <t>Yes</t>
        </is>
      </c>
      <c r="X2630" s="52" t="inlineStr">
        <is>
          <t>-</t>
        </is>
      </c>
      <c r="Y2630" s="52" t="inlineStr">
        <is>
          <t>Reflectance sensor (lights when on the line)</t>
        </is>
      </c>
    </row>
    <row r="2631" outlineLevel="1">
      <c r="A2631" s="52" t="inlineStr">
        <is>
          <t>ROV2-22</t>
        </is>
      </c>
      <c r="B2631" s="52" t="inlineStr">
        <is>
          <t>Target Rover</t>
        </is>
      </c>
      <c r="C2631" s="59" t="inlineStr">
        <is>
          <t>Sphere</t>
        </is>
      </c>
      <c r="D2631" s="57" t="inlineStr">
        <is>
          <t>IR sensor</t>
        </is>
      </c>
      <c r="E2631" s="52" t="inlineStr">
        <is>
          <t>ROV-00#2</t>
        </is>
      </c>
      <c r="F2631" s="52" t="n">
        <v>1</v>
      </c>
      <c r="G2631" s="54" t="n">
        <v>0.0250000004</v>
      </c>
      <c r="H2631" s="54" t="n">
        <v>0.0250000004</v>
      </c>
      <c r="I2631" s="54" t="n">
        <v>0.0250000004</v>
      </c>
      <c r="J2631" s="54" t="n">
        <v>0</v>
      </c>
      <c r="K2631" s="54" t="n">
        <v>0</v>
      </c>
      <c r="L2631" s="54" t="n">
        <v>0</v>
      </c>
      <c r="M2631" s="54" t="n">
        <v>0.119999997</v>
      </c>
      <c r="N2631" s="54" t="n">
        <v>0.0549999997</v>
      </c>
      <c r="O2631" s="54" t="n">
        <v>0.310000002</v>
      </c>
      <c r="P2631" s="52" t="inlineStr">
        <is>
          <t>Phong</t>
        </is>
      </c>
      <c r="Q2631" s="52" t="inlineStr">
        <is>
          <t>Glass</t>
        </is>
      </c>
      <c r="R2631" s="54" t="n">
        <v>0.1</v>
      </c>
      <c r="S2631" s="54" t="n">
        <v>0</v>
      </c>
      <c r="T2631" s="54" t="n">
        <v>0.62</v>
      </c>
      <c r="U2631" s="54" t="n">
        <v>0.6</v>
      </c>
      <c r="V2631" s="52" t="inlineStr">
        <is>
          <t>No</t>
        </is>
      </c>
      <c r="W2631" s="52" t="inlineStr">
        <is>
          <t>Yes</t>
        </is>
      </c>
      <c r="X2631" s="52" t="inlineStr">
        <is>
          <t>-</t>
        </is>
      </c>
      <c r="Y2631" s="52" t="inlineStr">
        <is>
          <t>Reflectance sensor (lights when on the line)</t>
        </is>
      </c>
    </row>
    <row r="2632" outlineLevel="1">
      <c r="A2632" s="52" t="inlineStr">
        <is>
          <t>ROV2-23</t>
        </is>
      </c>
      <c r="B2632" s="52" t="inlineStr">
        <is>
          <t>Target Rover</t>
        </is>
      </c>
      <c r="C2632" s="58" t="inlineStr">
        <is>
          <t>Cylinder</t>
        </is>
      </c>
      <c r="D2632" s="57" t="inlineStr">
        <is>
          <t>Sensor mast</t>
        </is>
      </c>
      <c r="E2632" s="52" t="inlineStr">
        <is>
          <t>ROV-00#2</t>
        </is>
      </c>
      <c r="F2632" s="52" t="n">
        <v>1</v>
      </c>
      <c r="G2632" s="54" t="n">
        <v>0.0250000004</v>
      </c>
      <c r="H2632" s="54" t="n">
        <v>0.0250000004</v>
      </c>
      <c r="I2632" s="54" t="n">
        <v>0.159999996</v>
      </c>
      <c r="J2632" s="54" t="n">
        <v>90</v>
      </c>
      <c r="K2632" s="54" t="n">
        <v>0</v>
      </c>
      <c r="L2632" s="54" t="n">
        <v>0</v>
      </c>
      <c r="M2632" s="54" t="n">
        <v>0.07999999820000001</v>
      </c>
      <c r="N2632" s="54" t="n">
        <v>0.370000005</v>
      </c>
      <c r="O2632" s="54" t="n">
        <v>0.100000001</v>
      </c>
      <c r="P2632" s="52" t="inlineStr">
        <is>
          <t>Phong</t>
        </is>
      </c>
      <c r="Q2632" s="52" t="inlineStr">
        <is>
          <t>Metal</t>
        </is>
      </c>
      <c r="R2632" s="54" t="n">
        <v>0.3</v>
      </c>
      <c r="S2632" s="54" t="n">
        <v>0.9</v>
      </c>
      <c r="T2632" s="54" t="n">
        <v>0.52</v>
      </c>
      <c r="U2632" s="54" t="n">
        <v>0</v>
      </c>
      <c r="V2632" s="52" t="inlineStr">
        <is>
          <t>No</t>
        </is>
      </c>
      <c r="W2632" s="52" t="inlineStr">
        <is>
          <t>Yes</t>
        </is>
      </c>
      <c r="X2632" s="52" t="inlineStr">
        <is>
          <t>-</t>
        </is>
      </c>
      <c r="Y2632" s="52" t="inlineStr">
        <is>
          <t>Mast</t>
        </is>
      </c>
    </row>
    <row r="2633" outlineLevel="1">
      <c r="A2633" s="52" t="inlineStr">
        <is>
          <t>ROV-24#2</t>
        </is>
      </c>
      <c r="B2633" s="52" t="inlineStr">
        <is>
          <t>Target Rover</t>
        </is>
      </c>
      <c r="C2633" s="53" t="inlineStr">
        <is>
          <t>Group</t>
        </is>
      </c>
      <c r="D2633" s="57" t="inlineStr">
        <is>
          <t>Scanner pivot</t>
        </is>
      </c>
      <c r="E2633" s="52" t="inlineStr">
        <is>
          <t>ROV-00#2</t>
        </is>
      </c>
      <c r="F2633" s="52" t="n">
        <v>1</v>
      </c>
      <c r="G2633" s="54" t="n">
        <v>1</v>
      </c>
      <c r="H2633" s="54" t="n">
        <v>1</v>
      </c>
      <c r="I2633" s="54" t="n">
        <v>1</v>
      </c>
      <c r="J2633" s="54" t="n">
        <v>0</v>
      </c>
      <c r="K2633" s="54" t="n">
        <v>0</v>
      </c>
      <c r="L2633" s="54" t="n">
        <v>0</v>
      </c>
      <c r="M2633" s="54" t="n">
        <v>0.07999999820000001</v>
      </c>
      <c r="N2633" s="54" t="n">
        <v>0.460000008</v>
      </c>
      <c r="O2633" s="54" t="n">
        <v>0.100000001</v>
      </c>
      <c r="P2633" s="52" t="inlineStr">
        <is>
          <t>-</t>
        </is>
      </c>
      <c r="Q2633" s="52" t="inlineStr">
        <is>
          <t>Plain</t>
        </is>
      </c>
      <c r="R2633" s="54" t="n">
        <v>0.5</v>
      </c>
      <c r="S2633" s="54" t="n">
        <v>0</v>
      </c>
      <c r="T2633" s="54" t="n">
        <v>0.2</v>
      </c>
      <c r="U2633" s="54" t="n">
        <v>0</v>
      </c>
      <c r="V2633" s="52" t="inlineStr">
        <is>
          <t>No</t>
        </is>
      </c>
      <c r="W2633" s="52" t="inlineStr">
        <is>
          <t>Yes</t>
        </is>
      </c>
      <c r="X2633" s="52" t="inlineStr">
        <is>
          <t>Yaw rotates continuously</t>
        </is>
      </c>
      <c r="Y2633" s="52" t="inlineStr">
        <is>
          <t>Rotating scanner mount</t>
        </is>
      </c>
    </row>
    <row r="2634" outlineLevel="1">
      <c r="A2634" s="52" t="inlineStr">
        <is>
          <t>ROV2-25</t>
        </is>
      </c>
      <c r="B2634" s="52" t="inlineStr">
        <is>
          <t>Target Rover</t>
        </is>
      </c>
      <c r="C2634" s="59" t="inlineStr">
        <is>
          <t>Sphere</t>
        </is>
      </c>
      <c r="D2634" s="60" t="inlineStr">
        <is>
          <t>Scanner head</t>
        </is>
      </c>
      <c r="E2634" s="52" t="inlineStr">
        <is>
          <t>ROV-24#2</t>
        </is>
      </c>
      <c r="F2634" s="52" t="n">
        <v>2</v>
      </c>
      <c r="G2634" s="54" t="n">
        <v>0.0700000003</v>
      </c>
      <c r="H2634" s="54" t="n">
        <v>0.0700000003</v>
      </c>
      <c r="I2634" s="54" t="n">
        <v>0.0700000003</v>
      </c>
      <c r="J2634" s="54" t="n">
        <v>0</v>
      </c>
      <c r="K2634" s="54" t="n">
        <v>0</v>
      </c>
      <c r="L2634" s="54" t="n">
        <v>0</v>
      </c>
      <c r="M2634" s="54" t="n">
        <v>0</v>
      </c>
      <c r="N2634" s="54" t="n">
        <v>0</v>
      </c>
      <c r="O2634" s="54" t="n">
        <v>0</v>
      </c>
      <c r="P2634" s="52" t="inlineStr">
        <is>
          <t>Phong</t>
        </is>
      </c>
      <c r="Q2634" s="52" t="inlineStr">
        <is>
          <t>Glass</t>
        </is>
      </c>
      <c r="R2634" s="54" t="n">
        <v>0.08</v>
      </c>
      <c r="S2634" s="54" t="n">
        <v>0</v>
      </c>
      <c r="T2634" s="54" t="n">
        <v>0.6</v>
      </c>
      <c r="U2634" s="54" t="n">
        <v>0</v>
      </c>
      <c r="V2634" s="52" t="inlineStr">
        <is>
          <t>No</t>
        </is>
      </c>
      <c r="W2634" s="52" t="inlineStr">
        <is>
          <t>Yes</t>
        </is>
      </c>
      <c r="X2634" s="52" t="inlineStr">
        <is>
          <t>-</t>
        </is>
      </c>
      <c r="Y2634" s="52" t="inlineStr">
        <is>
          <t>Acoustic/RF sensor that hears the UAV</t>
        </is>
      </c>
    </row>
    <row r="2635" outlineLevel="1">
      <c r="A2635" s="52" t="inlineStr">
        <is>
          <t>ROV2-26</t>
        </is>
      </c>
      <c r="B2635" s="52" t="inlineStr">
        <is>
          <t>Target Rover</t>
        </is>
      </c>
      <c r="C2635" s="63" t="inlineStr">
        <is>
          <t>Cube</t>
        </is>
      </c>
      <c r="D2635" s="60" t="inlineStr">
        <is>
          <t>Scanner window</t>
        </is>
      </c>
      <c r="E2635" s="52" t="inlineStr">
        <is>
          <t>ROV-24#2</t>
        </is>
      </c>
      <c r="F2635" s="52" t="n">
        <v>2</v>
      </c>
      <c r="G2635" s="54" t="n">
        <v>0.0500000007</v>
      </c>
      <c r="H2635" s="54" t="n">
        <v>0.0299999993</v>
      </c>
      <c r="I2635" s="54" t="n">
        <v>0.0199999996</v>
      </c>
      <c r="J2635" s="54" t="n">
        <v>0</v>
      </c>
      <c r="K2635" s="54" t="n">
        <v>0</v>
      </c>
      <c r="L2635" s="54" t="n">
        <v>0</v>
      </c>
      <c r="M2635" s="54" t="n">
        <v>0</v>
      </c>
      <c r="N2635" s="54" t="n">
        <v>0</v>
      </c>
      <c r="O2635" s="54" t="n">
        <v>0.0350000001</v>
      </c>
      <c r="P2635" s="52" t="inlineStr">
        <is>
          <t>Phong</t>
        </is>
      </c>
      <c r="Q2635" s="52" t="inlineStr">
        <is>
          <t>Glass</t>
        </is>
      </c>
      <c r="R2635" s="54" t="n">
        <v>0.08</v>
      </c>
      <c r="S2635" s="54" t="n">
        <v>0</v>
      </c>
      <c r="T2635" s="54" t="n">
        <v>0.6</v>
      </c>
      <c r="U2635" s="54" t="n">
        <v>0</v>
      </c>
      <c r="V2635" s="52" t="inlineStr">
        <is>
          <t>No</t>
        </is>
      </c>
      <c r="W2635" s="52" t="inlineStr">
        <is>
          <t>Yes</t>
        </is>
      </c>
      <c r="X2635" s="52" t="inlineStr">
        <is>
          <t>-</t>
        </is>
      </c>
      <c r="Y2635" s="52" t="inlineStr">
        <is>
          <t>Sensor aperture</t>
        </is>
      </c>
    </row>
    <row r="2636" outlineLevel="1">
      <c r="A2636" s="52" t="inlineStr">
        <is>
          <t>ROV2-27</t>
        </is>
      </c>
      <c r="B2636" s="52" t="inlineStr">
        <is>
          <t>Target Rover</t>
        </is>
      </c>
      <c r="C2636" s="58" t="inlineStr">
        <is>
          <t>Cylinder</t>
        </is>
      </c>
      <c r="D2636" s="57" t="inlineStr">
        <is>
          <t>Whip antenna</t>
        </is>
      </c>
      <c r="E2636" s="52" t="inlineStr">
        <is>
          <t>ROV-00#2</t>
        </is>
      </c>
      <c r="F2636" s="52" t="n">
        <v>1</v>
      </c>
      <c r="G2636" s="54" t="n">
        <v>0.0120000001</v>
      </c>
      <c r="H2636" s="54" t="n">
        <v>0.0120000001</v>
      </c>
      <c r="I2636" s="54" t="n">
        <v>0.300000012</v>
      </c>
      <c r="J2636" s="54" t="n">
        <v>90</v>
      </c>
      <c r="K2636" s="54" t="n">
        <v>0</v>
      </c>
      <c r="L2636" s="54" t="n">
        <v>0</v>
      </c>
      <c r="M2636" s="54" t="n">
        <v>-0.129999995</v>
      </c>
      <c r="N2636" s="54" t="n">
        <v>0.439999998</v>
      </c>
      <c r="O2636" s="54" t="n">
        <v>-0.200000003</v>
      </c>
      <c r="P2636" s="52" t="inlineStr">
        <is>
          <t>Phong</t>
        </is>
      </c>
      <c r="Q2636" s="52" t="inlineStr">
        <is>
          <t>Metal</t>
        </is>
      </c>
      <c r="R2636" s="54" t="n">
        <v>0.3</v>
      </c>
      <c r="S2636" s="54" t="n">
        <v>0.9</v>
      </c>
      <c r="T2636" s="54" t="n">
        <v>0.52</v>
      </c>
      <c r="U2636" s="54" t="n">
        <v>0</v>
      </c>
      <c r="V2636" s="52" t="inlineStr">
        <is>
          <t>No</t>
        </is>
      </c>
      <c r="W2636" s="52" t="inlineStr">
        <is>
          <t>Yes</t>
        </is>
      </c>
      <c r="X2636" s="52" t="inlineStr">
        <is>
          <t>-</t>
        </is>
      </c>
      <c r="Y2636" s="52" t="inlineStr">
        <is>
          <t>Radio antenna</t>
        </is>
      </c>
    </row>
    <row r="2637">
      <c r="A2637" s="52" t="inlineStr">
        <is>
          <t>ROV-00#3</t>
        </is>
      </c>
      <c r="B2637" s="52" t="inlineStr">
        <is>
          <t>Target Rover</t>
        </is>
      </c>
      <c r="C2637" s="53" t="inlineStr">
        <is>
          <t>Group</t>
        </is>
      </c>
      <c r="D2637" s="52" t="inlineStr">
        <is>
          <t>Target Rover</t>
        </is>
      </c>
      <c r="E2637" s="52" t="inlineStr">
        <is>
          <t>World</t>
        </is>
      </c>
      <c r="F2637" s="52" t="n">
        <v>0</v>
      </c>
      <c r="G2637" s="54" t="n">
        <v>1</v>
      </c>
      <c r="H2637" s="54" t="n">
        <v>1</v>
      </c>
      <c r="I2637" s="54" t="n">
        <v>1</v>
      </c>
      <c r="J2637" s="54" t="n">
        <v>0</v>
      </c>
      <c r="K2637" s="54" t="n">
        <v>0</v>
      </c>
      <c r="L2637" s="54" t="n">
        <v>0</v>
      </c>
      <c r="M2637" s="54" t="n">
        <v>0</v>
      </c>
      <c r="N2637" s="54" t="n">
        <v>0</v>
      </c>
      <c r="O2637" s="54" t="n">
        <v>0</v>
      </c>
      <c r="P2637" s="52" t="inlineStr">
        <is>
          <t>-</t>
        </is>
      </c>
      <c r="Q2637" s="52" t="inlineStr">
        <is>
          <t>Plain</t>
        </is>
      </c>
      <c r="R2637" s="54" t="n">
        <v>0.5</v>
      </c>
      <c r="S2637" s="54" t="n">
        <v>0</v>
      </c>
      <c r="T2637" s="54" t="n">
        <v>0.2</v>
      </c>
      <c r="U2637" s="54" t="n">
        <v>0</v>
      </c>
      <c r="V2637" s="52" t="inlineStr">
        <is>
          <t>No</t>
        </is>
      </c>
      <c r="W2637" s="52" t="inlineStr">
        <is>
          <t>Yes</t>
        </is>
      </c>
      <c r="X2637" s="52" t="inlineStr">
        <is>
          <t>Path from flood-fill planner, driven by line-follower controller</t>
        </is>
      </c>
      <c r="Y2637" s="52" t="inlineStr">
        <is>
          <t>Ground robot hiding from the UAV</t>
        </is>
      </c>
    </row>
    <row r="2638" outlineLevel="1">
      <c r="A2638" s="52" t="inlineStr">
        <is>
          <t>ROV3-01</t>
        </is>
      </c>
      <c r="B2638" s="52" t="inlineStr">
        <is>
          <t>Target Rover</t>
        </is>
      </c>
      <c r="C2638" s="63" t="inlineStr">
        <is>
          <t>Cube</t>
        </is>
      </c>
      <c r="D2638" s="57" t="inlineStr">
        <is>
          <t>Chassis</t>
        </is>
      </c>
      <c r="E2638" s="52" t="inlineStr">
        <is>
          <t>ROV-00#3</t>
        </is>
      </c>
      <c r="F2638" s="52" t="n">
        <v>1</v>
      </c>
      <c r="G2638" s="54" t="n">
        <v>0.419999987</v>
      </c>
      <c r="H2638" s="54" t="n">
        <v>0.100000001</v>
      </c>
      <c r="I2638" s="54" t="n">
        <v>0.620000005</v>
      </c>
      <c r="J2638" s="54" t="n">
        <v>0</v>
      </c>
      <c r="K2638" s="54" t="n">
        <v>0</v>
      </c>
      <c r="L2638" s="54" t="n">
        <v>0</v>
      </c>
      <c r="M2638" s="54" t="n">
        <v>0</v>
      </c>
      <c r="N2638" s="54" t="n">
        <v>0.140000001</v>
      </c>
      <c r="O2638" s="54" t="n">
        <v>0</v>
      </c>
      <c r="P2638" s="52" t="inlineStr">
        <is>
          <t>Phong</t>
        </is>
      </c>
      <c r="Q2638" s="52" t="inlineStr">
        <is>
          <t>Paint</t>
        </is>
      </c>
      <c r="R2638" s="54" t="n">
        <v>0.45</v>
      </c>
      <c r="S2638" s="54" t="n">
        <v>0.5</v>
      </c>
      <c r="T2638" s="54" t="n">
        <v>0.46</v>
      </c>
      <c r="U2638" s="54" t="n">
        <v>0</v>
      </c>
      <c r="V2638" s="52" t="inlineStr">
        <is>
          <t>No</t>
        </is>
      </c>
      <c r="W2638" s="52" t="inlineStr">
        <is>
          <t>Yes</t>
        </is>
      </c>
      <c r="X2638" s="52" t="inlineStr">
        <is>
          <t>-</t>
        </is>
      </c>
      <c r="Y2638" s="52" t="inlineStr">
        <is>
          <t>Lower frame</t>
        </is>
      </c>
    </row>
    <row r="2639" outlineLevel="1">
      <c r="A2639" s="52" t="inlineStr">
        <is>
          <t>ROV3-02</t>
        </is>
      </c>
      <c r="B2639" s="52" t="inlineStr">
        <is>
          <t>Target Rover</t>
        </is>
      </c>
      <c r="C2639" s="63" t="inlineStr">
        <is>
          <t>Cube</t>
        </is>
      </c>
      <c r="D2639" s="57" t="inlineStr">
        <is>
          <t>Upper hull</t>
        </is>
      </c>
      <c r="E2639" s="52" t="inlineStr">
        <is>
          <t>ROV-00#3</t>
        </is>
      </c>
      <c r="F2639" s="52" t="n">
        <v>1</v>
      </c>
      <c r="G2639" s="54" t="n">
        <v>0.340000004</v>
      </c>
      <c r="H2639" s="54" t="n">
        <v>0.100000001</v>
      </c>
      <c r="I2639" s="54" t="n">
        <v>0.400000006</v>
      </c>
      <c r="J2639" s="54" t="n">
        <v>0</v>
      </c>
      <c r="K2639" s="54" t="n">
        <v>0</v>
      </c>
      <c r="L2639" s="54" t="n">
        <v>0</v>
      </c>
      <c r="M2639" s="54" t="n">
        <v>0</v>
      </c>
      <c r="N2639" s="54" t="n">
        <v>0.239999995</v>
      </c>
      <c r="O2639" s="54" t="n">
        <v>-0.0399999991</v>
      </c>
      <c r="P2639" s="52" t="inlineStr">
        <is>
          <t>Phong</t>
        </is>
      </c>
      <c r="Q2639" s="52" t="inlineStr">
        <is>
          <t>Paint</t>
        </is>
      </c>
      <c r="R2639" s="54" t="n">
        <v>0.5</v>
      </c>
      <c r="S2639" s="54" t="n">
        <v>0.5</v>
      </c>
      <c r="T2639" s="54" t="n">
        <v>0.5</v>
      </c>
      <c r="U2639" s="54" t="n">
        <v>0</v>
      </c>
      <c r="V2639" s="52" t="inlineStr">
        <is>
          <t>No</t>
        </is>
      </c>
      <c r="W2639" s="52" t="inlineStr">
        <is>
          <t>Yes</t>
        </is>
      </c>
      <c r="X2639" s="52" t="inlineStr">
        <is>
          <t>-</t>
        </is>
      </c>
      <c r="Y2639" s="52" t="inlineStr">
        <is>
          <t>Electronics bay</t>
        </is>
      </c>
    </row>
    <row r="2640" outlineLevel="1">
      <c r="A2640" s="52" t="inlineStr">
        <is>
          <t>ROV3-03</t>
        </is>
      </c>
      <c r="B2640" s="52" t="inlineStr">
        <is>
          <t>Target Rover</t>
        </is>
      </c>
      <c r="C2640" s="63" t="inlineStr">
        <is>
          <t>Cube</t>
        </is>
      </c>
      <c r="D2640" s="57" t="inlineStr">
        <is>
          <t>Motor + battery box</t>
        </is>
      </c>
      <c r="E2640" s="52" t="inlineStr">
        <is>
          <t>ROV-00#3</t>
        </is>
      </c>
      <c r="F2640" s="52" t="n">
        <v>1</v>
      </c>
      <c r="G2640" s="54" t="n">
        <v>0.219999999</v>
      </c>
      <c r="H2640" s="54" t="n">
        <v>0.0700000003</v>
      </c>
      <c r="I2640" s="54" t="n">
        <v>0.159999996</v>
      </c>
      <c r="J2640" s="54" t="n">
        <v>0</v>
      </c>
      <c r="K2640" s="54" t="n">
        <v>0</v>
      </c>
      <c r="L2640" s="54" t="n">
        <v>0</v>
      </c>
      <c r="M2640" s="54" t="n">
        <v>0</v>
      </c>
      <c r="N2640" s="54" t="n">
        <v>0.324999988</v>
      </c>
      <c r="O2640" s="54" t="n">
        <v>-0.140000001</v>
      </c>
      <c r="P2640" s="52" t="inlineStr">
        <is>
          <t>Phong</t>
        </is>
      </c>
      <c r="Q2640" s="52" t="inlineStr">
        <is>
          <t>Metal</t>
        </is>
      </c>
      <c r="R2640" s="54" t="n">
        <v>0.4</v>
      </c>
      <c r="S2640" s="54" t="n">
        <v>0.8</v>
      </c>
      <c r="T2640" s="54" t="n">
        <v>0.97</v>
      </c>
      <c r="U2640" s="54" t="n">
        <v>0</v>
      </c>
      <c r="V2640" s="52" t="inlineStr">
        <is>
          <t>No</t>
        </is>
      </c>
      <c r="W2640" s="52" t="inlineStr">
        <is>
          <t>Yes</t>
        </is>
      </c>
      <c r="X2640" s="52" t="inlineStr">
        <is>
          <t>-</t>
        </is>
      </c>
      <c r="Y2640" s="52" t="inlineStr">
        <is>
          <t>Hottest part: strongest thermal signature</t>
        </is>
      </c>
    </row>
    <row r="2641" outlineLevel="1">
      <c r="A2641" s="52" t="inlineStr">
        <is>
          <t>ROV3-04</t>
        </is>
      </c>
      <c r="B2641" s="52" t="inlineStr">
        <is>
          <t>Target Rover</t>
        </is>
      </c>
      <c r="C2641" s="63" t="inlineStr">
        <is>
          <t>Cube</t>
        </is>
      </c>
      <c r="D2641" s="57" t="inlineStr">
        <is>
          <t>Front bumper</t>
        </is>
      </c>
      <c r="E2641" s="52" t="inlineStr">
        <is>
          <t>ROV-00#3</t>
        </is>
      </c>
      <c r="F2641" s="52" t="n">
        <v>1</v>
      </c>
      <c r="G2641" s="54" t="n">
        <v>0.439999998</v>
      </c>
      <c r="H2641" s="54" t="n">
        <v>0.0500000007</v>
      </c>
      <c r="I2641" s="54" t="n">
        <v>0.0399999991</v>
      </c>
      <c r="J2641" s="54" t="n">
        <v>0</v>
      </c>
      <c r="K2641" s="54" t="n">
        <v>0</v>
      </c>
      <c r="L2641" s="54" t="n">
        <v>0</v>
      </c>
      <c r="M2641" s="54" t="n">
        <v>0</v>
      </c>
      <c r="N2641" s="54" t="n">
        <v>0.119999997</v>
      </c>
      <c r="O2641" s="54" t="n">
        <v>0.330000013</v>
      </c>
      <c r="P2641" s="52" t="inlineStr">
        <is>
          <t>Phong</t>
        </is>
      </c>
      <c r="Q2641" s="52" t="inlineStr">
        <is>
          <t>Paint</t>
        </is>
      </c>
      <c r="R2641" s="54" t="n">
        <v>0.5</v>
      </c>
      <c r="S2641" s="54" t="n">
        <v>0.5</v>
      </c>
      <c r="T2641" s="54" t="n">
        <v>0.5</v>
      </c>
      <c r="U2641" s="54" t="n">
        <v>0</v>
      </c>
      <c r="V2641" s="52" t="inlineStr">
        <is>
          <t>No</t>
        </is>
      </c>
      <c r="W2641" s="52" t="inlineStr">
        <is>
          <t>Yes</t>
        </is>
      </c>
      <c r="X2641" s="52" t="inlineStr">
        <is>
          <t>-</t>
        </is>
      </c>
      <c r="Y2641" s="52" t="inlineStr">
        <is>
          <t>Bumper</t>
        </is>
      </c>
    </row>
    <row r="2642" outlineLevel="1">
      <c r="A2642" s="52" t="inlineStr">
        <is>
          <t>ROV3-05</t>
        </is>
      </c>
      <c r="B2642" s="52" t="inlineStr">
        <is>
          <t>Target Rover</t>
        </is>
      </c>
      <c r="C2642" s="58" t="inlineStr">
        <is>
          <t>Cylinder</t>
        </is>
      </c>
      <c r="D2642" s="57" t="inlineStr">
        <is>
          <t>Wheel L</t>
        </is>
      </c>
      <c r="E2642" s="52" t="inlineStr">
        <is>
          <t>ROV-00#3</t>
        </is>
      </c>
      <c r="F2642" s="52" t="n">
        <v>1</v>
      </c>
      <c r="G2642" s="54" t="n">
        <v>0.159999996</v>
      </c>
      <c r="H2642" s="54" t="n">
        <v>0.159999996</v>
      </c>
      <c r="I2642" s="54" t="n">
        <v>0.0700000003</v>
      </c>
      <c r="J2642" s="54" t="n">
        <v>0</v>
      </c>
      <c r="K2642" s="54" t="n">
        <v>90</v>
      </c>
      <c r="L2642" s="54" t="n">
        <v>0</v>
      </c>
      <c r="M2642" s="54" t="n">
        <v>0.25</v>
      </c>
      <c r="N2642" s="54" t="n">
        <v>0.07999999820000001</v>
      </c>
      <c r="O2642" s="54" t="n">
        <v>-0.219999999</v>
      </c>
      <c r="P2642" s="52" t="inlineStr">
        <is>
          <t>Phong</t>
        </is>
      </c>
      <c r="Q2642" s="52" t="inlineStr">
        <is>
          <t>Rubber</t>
        </is>
      </c>
      <c r="R2642" s="54" t="n">
        <v>0.9</v>
      </c>
      <c r="S2642" s="54" t="n">
        <v>0</v>
      </c>
      <c r="T2642" s="54" t="n">
        <v>0.74</v>
      </c>
      <c r="U2642" s="54" t="n">
        <v>0</v>
      </c>
      <c r="V2642" s="52" t="inlineStr">
        <is>
          <t>No</t>
        </is>
      </c>
      <c r="W2642" s="52" t="inlineStr">
        <is>
          <t>Yes</t>
        </is>
      </c>
      <c r="X2642" s="52" t="inlineStr">
        <is>
          <t>Spins with left track speed</t>
        </is>
      </c>
      <c r="Y2642" s="52" t="inlineStr">
        <is>
          <t>Drive wheel (left side)</t>
        </is>
      </c>
    </row>
    <row r="2643" outlineLevel="1">
      <c r="A2643" s="52" t="inlineStr">
        <is>
          <t>ROV3-06</t>
        </is>
      </c>
      <c r="B2643" s="52" t="inlineStr">
        <is>
          <t>Target Rover</t>
        </is>
      </c>
      <c r="C2643" s="58" t="inlineStr">
        <is>
          <t>Cylinder</t>
        </is>
      </c>
      <c r="D2643" s="57" t="inlineStr">
        <is>
          <t>Wheel R</t>
        </is>
      </c>
      <c r="E2643" s="52" t="inlineStr">
        <is>
          <t>ROV-00#3</t>
        </is>
      </c>
      <c r="F2643" s="52" t="n">
        <v>1</v>
      </c>
      <c r="G2643" s="54" t="n">
        <v>0.159999996</v>
      </c>
      <c r="H2643" s="54" t="n">
        <v>0.159999996</v>
      </c>
      <c r="I2643" s="54" t="n">
        <v>0.0700000003</v>
      </c>
      <c r="J2643" s="54" t="n">
        <v>0</v>
      </c>
      <c r="K2643" s="54" t="n">
        <v>90</v>
      </c>
      <c r="L2643" s="54" t="n">
        <v>0</v>
      </c>
      <c r="M2643" s="54" t="n">
        <v>-0.25</v>
      </c>
      <c r="N2643" s="54" t="n">
        <v>0.07999999820000001</v>
      </c>
      <c r="O2643" s="54" t="n">
        <v>-0.219999999</v>
      </c>
      <c r="P2643" s="52" t="inlineStr">
        <is>
          <t>Phong</t>
        </is>
      </c>
      <c r="Q2643" s="52" t="inlineStr">
        <is>
          <t>Rubber</t>
        </is>
      </c>
      <c r="R2643" s="54" t="n">
        <v>0.9</v>
      </c>
      <c r="S2643" s="54" t="n">
        <v>0</v>
      </c>
      <c r="T2643" s="54" t="n">
        <v>0.74</v>
      </c>
      <c r="U2643" s="54" t="n">
        <v>0</v>
      </c>
      <c r="V2643" s="52" t="inlineStr">
        <is>
          <t>No</t>
        </is>
      </c>
      <c r="W2643" s="52" t="inlineStr">
        <is>
          <t>Yes</t>
        </is>
      </c>
      <c r="X2643" s="52" t="inlineStr">
        <is>
          <t>Spins with right track speed</t>
        </is>
      </c>
      <c r="Y2643" s="52" t="inlineStr">
        <is>
          <t>Drive wheel (right side)</t>
        </is>
      </c>
    </row>
    <row r="2644" outlineLevel="1">
      <c r="A2644" s="52" t="inlineStr">
        <is>
          <t>ROV3-07</t>
        </is>
      </c>
      <c r="B2644" s="52" t="inlineStr">
        <is>
          <t>Target Rover</t>
        </is>
      </c>
      <c r="C2644" s="59" t="inlineStr">
        <is>
          <t>Sphere</t>
        </is>
      </c>
      <c r="D2644" s="57" t="inlineStr">
        <is>
          <t>Hub L</t>
        </is>
      </c>
      <c r="E2644" s="52" t="inlineStr">
        <is>
          <t>ROV-00#3</t>
        </is>
      </c>
      <c r="F2644" s="52" t="n">
        <v>1</v>
      </c>
      <c r="G2644" s="54" t="n">
        <v>0.0700000003</v>
      </c>
      <c r="H2644" s="54" t="n">
        <v>0.0700000003</v>
      </c>
      <c r="I2644" s="54" t="n">
        <v>0.0299999993</v>
      </c>
      <c r="J2644" s="54" t="n">
        <v>0</v>
      </c>
      <c r="K2644" s="54" t="n">
        <v>90</v>
      </c>
      <c r="L2644" s="54" t="n">
        <v>0</v>
      </c>
      <c r="M2644" s="54" t="n">
        <v>0.289999992</v>
      </c>
      <c r="N2644" s="54" t="n">
        <v>0.07999999820000001</v>
      </c>
      <c r="O2644" s="54" t="n">
        <v>-0.219999999</v>
      </c>
      <c r="P2644" s="52" t="inlineStr">
        <is>
          <t>Phong</t>
        </is>
      </c>
      <c r="Q2644" s="52" t="inlineStr">
        <is>
          <t>Metal</t>
        </is>
      </c>
      <c r="R2644" s="54" t="n">
        <v>0.3</v>
      </c>
      <c r="S2644" s="54" t="n">
        <v>0.9</v>
      </c>
      <c r="T2644" s="54" t="n">
        <v>0.52</v>
      </c>
      <c r="U2644" s="54" t="n">
        <v>0</v>
      </c>
      <c r="V2644" s="52" t="inlineStr">
        <is>
          <t>No</t>
        </is>
      </c>
      <c r="W2644" s="52" t="inlineStr">
        <is>
          <t>Yes</t>
        </is>
      </c>
      <c r="X2644" s="52" t="inlineStr">
        <is>
          <t>-</t>
        </is>
      </c>
      <c r="Y2644" s="52" t="inlineStr">
        <is>
          <t>Wheel hub</t>
        </is>
      </c>
    </row>
    <row r="2645" outlineLevel="1">
      <c r="A2645" s="52" t="inlineStr">
        <is>
          <t>ROV3-08</t>
        </is>
      </c>
      <c r="B2645" s="52" t="inlineStr">
        <is>
          <t>Target Rover</t>
        </is>
      </c>
      <c r="C2645" s="59" t="inlineStr">
        <is>
          <t>Sphere</t>
        </is>
      </c>
      <c r="D2645" s="57" t="inlineStr">
        <is>
          <t>Hub R</t>
        </is>
      </c>
      <c r="E2645" s="52" t="inlineStr">
        <is>
          <t>ROV-00#3</t>
        </is>
      </c>
      <c r="F2645" s="52" t="n">
        <v>1</v>
      </c>
      <c r="G2645" s="54" t="n">
        <v>0.0700000003</v>
      </c>
      <c r="H2645" s="54" t="n">
        <v>0.0700000003</v>
      </c>
      <c r="I2645" s="54" t="n">
        <v>0.0299999993</v>
      </c>
      <c r="J2645" s="54" t="n">
        <v>0</v>
      </c>
      <c r="K2645" s="54" t="n">
        <v>90</v>
      </c>
      <c r="L2645" s="54" t="n">
        <v>0</v>
      </c>
      <c r="M2645" s="54" t="n">
        <v>-0.289999992</v>
      </c>
      <c r="N2645" s="54" t="n">
        <v>0.07999999820000001</v>
      </c>
      <c r="O2645" s="54" t="n">
        <v>-0.219999999</v>
      </c>
      <c r="P2645" s="52" t="inlineStr">
        <is>
          <t>Phong</t>
        </is>
      </c>
      <c r="Q2645" s="52" t="inlineStr">
        <is>
          <t>Metal</t>
        </is>
      </c>
      <c r="R2645" s="54" t="n">
        <v>0.3</v>
      </c>
      <c r="S2645" s="54" t="n">
        <v>0.9</v>
      </c>
      <c r="T2645" s="54" t="n">
        <v>0.52</v>
      </c>
      <c r="U2645" s="54" t="n">
        <v>0</v>
      </c>
      <c r="V2645" s="52" t="inlineStr">
        <is>
          <t>No</t>
        </is>
      </c>
      <c r="W2645" s="52" t="inlineStr">
        <is>
          <t>Yes</t>
        </is>
      </c>
      <c r="X2645" s="52" t="inlineStr">
        <is>
          <t>-</t>
        </is>
      </c>
      <c r="Y2645" s="52" t="inlineStr">
        <is>
          <t>Wheel hub</t>
        </is>
      </c>
    </row>
    <row r="2646" outlineLevel="1">
      <c r="A2646" s="52" t="inlineStr">
        <is>
          <t>ROV3-09</t>
        </is>
      </c>
      <c r="B2646" s="52" t="inlineStr">
        <is>
          <t>Target Rover</t>
        </is>
      </c>
      <c r="C2646" s="58" t="inlineStr">
        <is>
          <t>Cylinder</t>
        </is>
      </c>
      <c r="D2646" s="57" t="inlineStr">
        <is>
          <t>Wheel L</t>
        </is>
      </c>
      <c r="E2646" s="52" t="inlineStr">
        <is>
          <t>ROV-00#3</t>
        </is>
      </c>
      <c r="F2646" s="52" t="n">
        <v>1</v>
      </c>
      <c r="G2646" s="54" t="n">
        <v>0.159999996</v>
      </c>
      <c r="H2646" s="54" t="n">
        <v>0.159999996</v>
      </c>
      <c r="I2646" s="54" t="n">
        <v>0.0700000003</v>
      </c>
      <c r="J2646" s="54" t="n">
        <v>0</v>
      </c>
      <c r="K2646" s="54" t="n">
        <v>90</v>
      </c>
      <c r="L2646" s="54" t="n">
        <v>0</v>
      </c>
      <c r="M2646" s="54" t="n">
        <v>0.25</v>
      </c>
      <c r="N2646" s="54" t="n">
        <v>0.07999999820000001</v>
      </c>
      <c r="O2646" s="54" t="n">
        <v>0</v>
      </c>
      <c r="P2646" s="52" t="inlineStr">
        <is>
          <t>Phong</t>
        </is>
      </c>
      <c r="Q2646" s="52" t="inlineStr">
        <is>
          <t>Rubber</t>
        </is>
      </c>
      <c r="R2646" s="54" t="n">
        <v>0.9</v>
      </c>
      <c r="S2646" s="54" t="n">
        <v>0</v>
      </c>
      <c r="T2646" s="54" t="n">
        <v>0.74</v>
      </c>
      <c r="U2646" s="54" t="n">
        <v>0</v>
      </c>
      <c r="V2646" s="52" t="inlineStr">
        <is>
          <t>No</t>
        </is>
      </c>
      <c r="W2646" s="52" t="inlineStr">
        <is>
          <t>Yes</t>
        </is>
      </c>
      <c r="X2646" s="52" t="inlineStr">
        <is>
          <t>Spins with left track speed</t>
        </is>
      </c>
      <c r="Y2646" s="52" t="inlineStr">
        <is>
          <t>Drive wheel (left side)</t>
        </is>
      </c>
    </row>
    <row r="2647" outlineLevel="1">
      <c r="A2647" s="52" t="inlineStr">
        <is>
          <t>ROV3-10</t>
        </is>
      </c>
      <c r="B2647" s="52" t="inlineStr">
        <is>
          <t>Target Rover</t>
        </is>
      </c>
      <c r="C2647" s="58" t="inlineStr">
        <is>
          <t>Cylinder</t>
        </is>
      </c>
      <c r="D2647" s="57" t="inlineStr">
        <is>
          <t>Wheel R</t>
        </is>
      </c>
      <c r="E2647" s="52" t="inlineStr">
        <is>
          <t>ROV-00#3</t>
        </is>
      </c>
      <c r="F2647" s="52" t="n">
        <v>1</v>
      </c>
      <c r="G2647" s="54" t="n">
        <v>0.159999996</v>
      </c>
      <c r="H2647" s="54" t="n">
        <v>0.159999996</v>
      </c>
      <c r="I2647" s="54" t="n">
        <v>0.0700000003</v>
      </c>
      <c r="J2647" s="54" t="n">
        <v>0</v>
      </c>
      <c r="K2647" s="54" t="n">
        <v>90</v>
      </c>
      <c r="L2647" s="54" t="n">
        <v>0</v>
      </c>
      <c r="M2647" s="54" t="n">
        <v>-0.25</v>
      </c>
      <c r="N2647" s="54" t="n">
        <v>0.07999999820000001</v>
      </c>
      <c r="O2647" s="54" t="n">
        <v>0</v>
      </c>
      <c r="P2647" s="52" t="inlineStr">
        <is>
          <t>Phong</t>
        </is>
      </c>
      <c r="Q2647" s="52" t="inlineStr">
        <is>
          <t>Rubber</t>
        </is>
      </c>
      <c r="R2647" s="54" t="n">
        <v>0.9</v>
      </c>
      <c r="S2647" s="54" t="n">
        <v>0</v>
      </c>
      <c r="T2647" s="54" t="n">
        <v>0.74</v>
      </c>
      <c r="U2647" s="54" t="n">
        <v>0</v>
      </c>
      <c r="V2647" s="52" t="inlineStr">
        <is>
          <t>No</t>
        </is>
      </c>
      <c r="W2647" s="52" t="inlineStr">
        <is>
          <t>Yes</t>
        </is>
      </c>
      <c r="X2647" s="52" t="inlineStr">
        <is>
          <t>Spins with right track speed</t>
        </is>
      </c>
      <c r="Y2647" s="52" t="inlineStr">
        <is>
          <t>Drive wheel (right side)</t>
        </is>
      </c>
    </row>
    <row r="2648" outlineLevel="1">
      <c r="A2648" s="52" t="inlineStr">
        <is>
          <t>ROV3-11</t>
        </is>
      </c>
      <c r="B2648" s="52" t="inlineStr">
        <is>
          <t>Target Rover</t>
        </is>
      </c>
      <c r="C2648" s="59" t="inlineStr">
        <is>
          <t>Sphere</t>
        </is>
      </c>
      <c r="D2648" s="57" t="inlineStr">
        <is>
          <t>Hub L</t>
        </is>
      </c>
      <c r="E2648" s="52" t="inlineStr">
        <is>
          <t>ROV-00#3</t>
        </is>
      </c>
      <c r="F2648" s="52" t="n">
        <v>1</v>
      </c>
      <c r="G2648" s="54" t="n">
        <v>0.0700000003</v>
      </c>
      <c r="H2648" s="54" t="n">
        <v>0.0700000003</v>
      </c>
      <c r="I2648" s="54" t="n">
        <v>0.0299999993</v>
      </c>
      <c r="J2648" s="54" t="n">
        <v>0</v>
      </c>
      <c r="K2648" s="54" t="n">
        <v>90</v>
      </c>
      <c r="L2648" s="54" t="n">
        <v>0</v>
      </c>
      <c r="M2648" s="54" t="n">
        <v>0.289999992</v>
      </c>
      <c r="N2648" s="54" t="n">
        <v>0.07999999820000001</v>
      </c>
      <c r="O2648" s="54" t="n">
        <v>0</v>
      </c>
      <c r="P2648" s="52" t="inlineStr">
        <is>
          <t>Phong</t>
        </is>
      </c>
      <c r="Q2648" s="52" t="inlineStr">
        <is>
          <t>Metal</t>
        </is>
      </c>
      <c r="R2648" s="54" t="n">
        <v>0.3</v>
      </c>
      <c r="S2648" s="54" t="n">
        <v>0.9</v>
      </c>
      <c r="T2648" s="54" t="n">
        <v>0.52</v>
      </c>
      <c r="U2648" s="54" t="n">
        <v>0</v>
      </c>
      <c r="V2648" s="52" t="inlineStr">
        <is>
          <t>No</t>
        </is>
      </c>
      <c r="W2648" s="52" t="inlineStr">
        <is>
          <t>Yes</t>
        </is>
      </c>
      <c r="X2648" s="52" t="inlineStr">
        <is>
          <t>-</t>
        </is>
      </c>
      <c r="Y2648" s="52" t="inlineStr">
        <is>
          <t>Wheel hub</t>
        </is>
      </c>
    </row>
    <row r="2649" outlineLevel="1">
      <c r="A2649" s="52" t="inlineStr">
        <is>
          <t>ROV3-12</t>
        </is>
      </c>
      <c r="B2649" s="52" t="inlineStr">
        <is>
          <t>Target Rover</t>
        </is>
      </c>
      <c r="C2649" s="59" t="inlineStr">
        <is>
          <t>Sphere</t>
        </is>
      </c>
      <c r="D2649" s="57" t="inlineStr">
        <is>
          <t>Hub R</t>
        </is>
      </c>
      <c r="E2649" s="52" t="inlineStr">
        <is>
          <t>ROV-00#3</t>
        </is>
      </c>
      <c r="F2649" s="52" t="n">
        <v>1</v>
      </c>
      <c r="G2649" s="54" t="n">
        <v>0.0700000003</v>
      </c>
      <c r="H2649" s="54" t="n">
        <v>0.0700000003</v>
      </c>
      <c r="I2649" s="54" t="n">
        <v>0.0299999993</v>
      </c>
      <c r="J2649" s="54" t="n">
        <v>0</v>
      </c>
      <c r="K2649" s="54" t="n">
        <v>90</v>
      </c>
      <c r="L2649" s="54" t="n">
        <v>0</v>
      </c>
      <c r="M2649" s="54" t="n">
        <v>-0.289999992</v>
      </c>
      <c r="N2649" s="54" t="n">
        <v>0.07999999820000001</v>
      </c>
      <c r="O2649" s="54" t="n">
        <v>0</v>
      </c>
      <c r="P2649" s="52" t="inlineStr">
        <is>
          <t>Phong</t>
        </is>
      </c>
      <c r="Q2649" s="52" t="inlineStr">
        <is>
          <t>Metal</t>
        </is>
      </c>
      <c r="R2649" s="54" t="n">
        <v>0.3</v>
      </c>
      <c r="S2649" s="54" t="n">
        <v>0.9</v>
      </c>
      <c r="T2649" s="54" t="n">
        <v>0.52</v>
      </c>
      <c r="U2649" s="54" t="n">
        <v>0</v>
      </c>
      <c r="V2649" s="52" t="inlineStr">
        <is>
          <t>No</t>
        </is>
      </c>
      <c r="W2649" s="52" t="inlineStr">
        <is>
          <t>Yes</t>
        </is>
      </c>
      <c r="X2649" s="52" t="inlineStr">
        <is>
          <t>-</t>
        </is>
      </c>
      <c r="Y2649" s="52" t="inlineStr">
        <is>
          <t>Wheel hub</t>
        </is>
      </c>
    </row>
    <row r="2650" outlineLevel="1">
      <c r="A2650" s="52" t="inlineStr">
        <is>
          <t>ROV3-13</t>
        </is>
      </c>
      <c r="B2650" s="52" t="inlineStr">
        <is>
          <t>Target Rover</t>
        </is>
      </c>
      <c r="C2650" s="58" t="inlineStr">
        <is>
          <t>Cylinder</t>
        </is>
      </c>
      <c r="D2650" s="57" t="inlineStr">
        <is>
          <t>Wheel L</t>
        </is>
      </c>
      <c r="E2650" s="52" t="inlineStr">
        <is>
          <t>ROV-00#3</t>
        </is>
      </c>
      <c r="F2650" s="52" t="n">
        <v>1</v>
      </c>
      <c r="G2650" s="54" t="n">
        <v>0.159999996</v>
      </c>
      <c r="H2650" s="54" t="n">
        <v>0.159999996</v>
      </c>
      <c r="I2650" s="54" t="n">
        <v>0.0700000003</v>
      </c>
      <c r="J2650" s="54" t="n">
        <v>0</v>
      </c>
      <c r="K2650" s="54" t="n">
        <v>90</v>
      </c>
      <c r="L2650" s="54" t="n">
        <v>0</v>
      </c>
      <c r="M2650" s="54" t="n">
        <v>0.25</v>
      </c>
      <c r="N2650" s="54" t="n">
        <v>0.07999999820000001</v>
      </c>
      <c r="O2650" s="54" t="n">
        <v>0.219999999</v>
      </c>
      <c r="P2650" s="52" t="inlineStr">
        <is>
          <t>Phong</t>
        </is>
      </c>
      <c r="Q2650" s="52" t="inlineStr">
        <is>
          <t>Rubber</t>
        </is>
      </c>
      <c r="R2650" s="54" t="n">
        <v>0.9</v>
      </c>
      <c r="S2650" s="54" t="n">
        <v>0</v>
      </c>
      <c r="T2650" s="54" t="n">
        <v>0.74</v>
      </c>
      <c r="U2650" s="54" t="n">
        <v>0</v>
      </c>
      <c r="V2650" s="52" t="inlineStr">
        <is>
          <t>No</t>
        </is>
      </c>
      <c r="W2650" s="52" t="inlineStr">
        <is>
          <t>Yes</t>
        </is>
      </c>
      <c r="X2650" s="52" t="inlineStr">
        <is>
          <t>Spins with left track speed</t>
        </is>
      </c>
      <c r="Y2650" s="52" t="inlineStr">
        <is>
          <t>Drive wheel (left side)</t>
        </is>
      </c>
    </row>
    <row r="2651" outlineLevel="1">
      <c r="A2651" s="52" t="inlineStr">
        <is>
          <t>ROV3-14</t>
        </is>
      </c>
      <c r="B2651" s="52" t="inlineStr">
        <is>
          <t>Target Rover</t>
        </is>
      </c>
      <c r="C2651" s="58" t="inlineStr">
        <is>
          <t>Cylinder</t>
        </is>
      </c>
      <c r="D2651" s="57" t="inlineStr">
        <is>
          <t>Wheel R</t>
        </is>
      </c>
      <c r="E2651" s="52" t="inlineStr">
        <is>
          <t>ROV-00#3</t>
        </is>
      </c>
      <c r="F2651" s="52" t="n">
        <v>1</v>
      </c>
      <c r="G2651" s="54" t="n">
        <v>0.159999996</v>
      </c>
      <c r="H2651" s="54" t="n">
        <v>0.159999996</v>
      </c>
      <c r="I2651" s="54" t="n">
        <v>0.0700000003</v>
      </c>
      <c r="J2651" s="54" t="n">
        <v>0</v>
      </c>
      <c r="K2651" s="54" t="n">
        <v>90</v>
      </c>
      <c r="L2651" s="54" t="n">
        <v>0</v>
      </c>
      <c r="M2651" s="54" t="n">
        <v>-0.25</v>
      </c>
      <c r="N2651" s="54" t="n">
        <v>0.07999999820000001</v>
      </c>
      <c r="O2651" s="54" t="n">
        <v>0.219999999</v>
      </c>
      <c r="P2651" s="52" t="inlineStr">
        <is>
          <t>Phong</t>
        </is>
      </c>
      <c r="Q2651" s="52" t="inlineStr">
        <is>
          <t>Rubber</t>
        </is>
      </c>
      <c r="R2651" s="54" t="n">
        <v>0.9</v>
      </c>
      <c r="S2651" s="54" t="n">
        <v>0</v>
      </c>
      <c r="T2651" s="54" t="n">
        <v>0.74</v>
      </c>
      <c r="U2651" s="54" t="n">
        <v>0</v>
      </c>
      <c r="V2651" s="52" t="inlineStr">
        <is>
          <t>No</t>
        </is>
      </c>
      <c r="W2651" s="52" t="inlineStr">
        <is>
          <t>Yes</t>
        </is>
      </c>
      <c r="X2651" s="52" t="inlineStr">
        <is>
          <t>Spins with right track speed</t>
        </is>
      </c>
      <c r="Y2651" s="52" t="inlineStr">
        <is>
          <t>Drive wheel (right side)</t>
        </is>
      </c>
    </row>
    <row r="2652" outlineLevel="1">
      <c r="A2652" s="52" t="inlineStr">
        <is>
          <t>ROV3-15</t>
        </is>
      </c>
      <c r="B2652" s="52" t="inlineStr">
        <is>
          <t>Target Rover</t>
        </is>
      </c>
      <c r="C2652" s="59" t="inlineStr">
        <is>
          <t>Sphere</t>
        </is>
      </c>
      <c r="D2652" s="57" t="inlineStr">
        <is>
          <t>Hub L</t>
        </is>
      </c>
      <c r="E2652" s="52" t="inlineStr">
        <is>
          <t>ROV-00#3</t>
        </is>
      </c>
      <c r="F2652" s="52" t="n">
        <v>1</v>
      </c>
      <c r="G2652" s="54" t="n">
        <v>0.0700000003</v>
      </c>
      <c r="H2652" s="54" t="n">
        <v>0.0700000003</v>
      </c>
      <c r="I2652" s="54" t="n">
        <v>0.0299999993</v>
      </c>
      <c r="J2652" s="54" t="n">
        <v>0</v>
      </c>
      <c r="K2652" s="54" t="n">
        <v>90</v>
      </c>
      <c r="L2652" s="54" t="n">
        <v>0</v>
      </c>
      <c r="M2652" s="54" t="n">
        <v>0.289999992</v>
      </c>
      <c r="N2652" s="54" t="n">
        <v>0.07999999820000001</v>
      </c>
      <c r="O2652" s="54" t="n">
        <v>0.219999999</v>
      </c>
      <c r="P2652" s="52" t="inlineStr">
        <is>
          <t>Phong</t>
        </is>
      </c>
      <c r="Q2652" s="52" t="inlineStr">
        <is>
          <t>Metal</t>
        </is>
      </c>
      <c r="R2652" s="54" t="n">
        <v>0.3</v>
      </c>
      <c r="S2652" s="54" t="n">
        <v>0.9</v>
      </c>
      <c r="T2652" s="54" t="n">
        <v>0.52</v>
      </c>
      <c r="U2652" s="54" t="n">
        <v>0</v>
      </c>
      <c r="V2652" s="52" t="inlineStr">
        <is>
          <t>No</t>
        </is>
      </c>
      <c r="W2652" s="52" t="inlineStr">
        <is>
          <t>Yes</t>
        </is>
      </c>
      <c r="X2652" s="52" t="inlineStr">
        <is>
          <t>-</t>
        </is>
      </c>
      <c r="Y2652" s="52" t="inlineStr">
        <is>
          <t>Wheel hub</t>
        </is>
      </c>
    </row>
    <row r="2653" outlineLevel="1">
      <c r="A2653" s="52" t="inlineStr">
        <is>
          <t>ROV3-16</t>
        </is>
      </c>
      <c r="B2653" s="52" t="inlineStr">
        <is>
          <t>Target Rover</t>
        </is>
      </c>
      <c r="C2653" s="59" t="inlineStr">
        <is>
          <t>Sphere</t>
        </is>
      </c>
      <c r="D2653" s="57" t="inlineStr">
        <is>
          <t>Hub R</t>
        </is>
      </c>
      <c r="E2653" s="52" t="inlineStr">
        <is>
          <t>ROV-00#3</t>
        </is>
      </c>
      <c r="F2653" s="52" t="n">
        <v>1</v>
      </c>
      <c r="G2653" s="54" t="n">
        <v>0.0700000003</v>
      </c>
      <c r="H2653" s="54" t="n">
        <v>0.0700000003</v>
      </c>
      <c r="I2653" s="54" t="n">
        <v>0.0299999993</v>
      </c>
      <c r="J2653" s="54" t="n">
        <v>0</v>
      </c>
      <c r="K2653" s="54" t="n">
        <v>90</v>
      </c>
      <c r="L2653" s="54" t="n">
        <v>0</v>
      </c>
      <c r="M2653" s="54" t="n">
        <v>-0.289999992</v>
      </c>
      <c r="N2653" s="54" t="n">
        <v>0.07999999820000001</v>
      </c>
      <c r="O2653" s="54" t="n">
        <v>0.219999999</v>
      </c>
      <c r="P2653" s="52" t="inlineStr">
        <is>
          <t>Phong</t>
        </is>
      </c>
      <c r="Q2653" s="52" t="inlineStr">
        <is>
          <t>Metal</t>
        </is>
      </c>
      <c r="R2653" s="54" t="n">
        <v>0.3</v>
      </c>
      <c r="S2653" s="54" t="n">
        <v>0.9</v>
      </c>
      <c r="T2653" s="54" t="n">
        <v>0.52</v>
      </c>
      <c r="U2653" s="54" t="n">
        <v>0</v>
      </c>
      <c r="V2653" s="52" t="inlineStr">
        <is>
          <t>No</t>
        </is>
      </c>
      <c r="W2653" s="52" t="inlineStr">
        <is>
          <t>Yes</t>
        </is>
      </c>
      <c r="X2653" s="52" t="inlineStr">
        <is>
          <t>-</t>
        </is>
      </c>
      <c r="Y2653" s="52" t="inlineStr">
        <is>
          <t>Wheel hub</t>
        </is>
      </c>
    </row>
    <row r="2654" outlineLevel="1">
      <c r="A2654" s="52" t="inlineStr">
        <is>
          <t>ROV3-17</t>
        </is>
      </c>
      <c r="B2654" s="52" t="inlineStr">
        <is>
          <t>Target Rover</t>
        </is>
      </c>
      <c r="C2654" s="63" t="inlineStr">
        <is>
          <t>Cube</t>
        </is>
      </c>
      <c r="D2654" s="57" t="inlineStr">
        <is>
          <t>IR sensor bar</t>
        </is>
      </c>
      <c r="E2654" s="52" t="inlineStr">
        <is>
          <t>ROV-00#3</t>
        </is>
      </c>
      <c r="F2654" s="52" t="n">
        <v>1</v>
      </c>
      <c r="G2654" s="54" t="n">
        <v>0.300000012</v>
      </c>
      <c r="H2654" s="54" t="n">
        <v>0.0199999996</v>
      </c>
      <c r="I2654" s="54" t="n">
        <v>0.0399999991</v>
      </c>
      <c r="J2654" s="54" t="n">
        <v>0</v>
      </c>
      <c r="K2654" s="54" t="n">
        <v>0</v>
      </c>
      <c r="L2654" s="54" t="n">
        <v>0</v>
      </c>
      <c r="M2654" s="54" t="n">
        <v>0</v>
      </c>
      <c r="N2654" s="54" t="n">
        <v>0.0700000003</v>
      </c>
      <c r="O2654" s="54" t="n">
        <v>0.300000012</v>
      </c>
      <c r="P2654" s="52" t="inlineStr">
        <is>
          <t>Phong</t>
        </is>
      </c>
      <c r="Q2654" s="52" t="inlineStr">
        <is>
          <t>Paint</t>
        </is>
      </c>
      <c r="R2654" s="54" t="n">
        <v>0.5</v>
      </c>
      <c r="S2654" s="54" t="n">
        <v>0.5</v>
      </c>
      <c r="T2654" s="54" t="n">
        <v>0.5</v>
      </c>
      <c r="U2654" s="54" t="n">
        <v>0</v>
      </c>
      <c r="V2654" s="52" t="inlineStr">
        <is>
          <t>No</t>
        </is>
      </c>
      <c r="W2654" s="52" t="inlineStr">
        <is>
          <t>Yes</t>
        </is>
      </c>
      <c r="X2654" s="52" t="inlineStr">
        <is>
          <t>-</t>
        </is>
      </c>
      <c r="Y2654" s="52" t="inlineStr">
        <is>
          <t>LFR sensor board</t>
        </is>
      </c>
    </row>
    <row r="2655" outlineLevel="1">
      <c r="A2655" s="52" t="inlineStr">
        <is>
          <t>ROV3-18</t>
        </is>
      </c>
      <c r="B2655" s="52" t="inlineStr">
        <is>
          <t>Target Rover</t>
        </is>
      </c>
      <c r="C2655" s="59" t="inlineStr">
        <is>
          <t>Sphere</t>
        </is>
      </c>
      <c r="D2655" s="57" t="inlineStr">
        <is>
          <t>IR sensor</t>
        </is>
      </c>
      <c r="E2655" s="52" t="inlineStr">
        <is>
          <t>ROV-00#3</t>
        </is>
      </c>
      <c r="F2655" s="52" t="n">
        <v>1</v>
      </c>
      <c r="G2655" s="54" t="n">
        <v>0.0250000004</v>
      </c>
      <c r="H2655" s="54" t="n">
        <v>0.0250000004</v>
      </c>
      <c r="I2655" s="54" t="n">
        <v>0.0250000004</v>
      </c>
      <c r="J2655" s="54" t="n">
        <v>0</v>
      </c>
      <c r="K2655" s="54" t="n">
        <v>0</v>
      </c>
      <c r="L2655" s="54" t="n">
        <v>0</v>
      </c>
      <c r="M2655" s="54" t="n">
        <v>-0.119999997</v>
      </c>
      <c r="N2655" s="54" t="n">
        <v>0.0549999997</v>
      </c>
      <c r="O2655" s="54" t="n">
        <v>0.310000002</v>
      </c>
      <c r="P2655" s="52" t="inlineStr">
        <is>
          <t>Phong</t>
        </is>
      </c>
      <c r="Q2655" s="52" t="inlineStr">
        <is>
          <t>Glass</t>
        </is>
      </c>
      <c r="R2655" s="54" t="n">
        <v>0.1</v>
      </c>
      <c r="S2655" s="54" t="n">
        <v>0</v>
      </c>
      <c r="T2655" s="54" t="n">
        <v>0.62</v>
      </c>
      <c r="U2655" s="54" t="n">
        <v>0.6</v>
      </c>
      <c r="V2655" s="52" t="inlineStr">
        <is>
          <t>No</t>
        </is>
      </c>
      <c r="W2655" s="52" t="inlineStr">
        <is>
          <t>Yes</t>
        </is>
      </c>
      <c r="X2655" s="52" t="inlineStr">
        <is>
          <t>-</t>
        </is>
      </c>
      <c r="Y2655" s="52" t="inlineStr">
        <is>
          <t>Reflectance sensor (lights when on the line)</t>
        </is>
      </c>
    </row>
    <row r="2656" outlineLevel="1">
      <c r="A2656" s="52" t="inlineStr">
        <is>
          <t>ROV3-19</t>
        </is>
      </c>
      <c r="B2656" s="52" t="inlineStr">
        <is>
          <t>Target Rover</t>
        </is>
      </c>
      <c r="C2656" s="59" t="inlineStr">
        <is>
          <t>Sphere</t>
        </is>
      </c>
      <c r="D2656" s="57" t="inlineStr">
        <is>
          <t>IR sensor</t>
        </is>
      </c>
      <c r="E2656" s="52" t="inlineStr">
        <is>
          <t>ROV-00#3</t>
        </is>
      </c>
      <c r="F2656" s="52" t="n">
        <v>1</v>
      </c>
      <c r="G2656" s="54" t="n">
        <v>0.0250000004</v>
      </c>
      <c r="H2656" s="54" t="n">
        <v>0.0250000004</v>
      </c>
      <c r="I2656" s="54" t="n">
        <v>0.0250000004</v>
      </c>
      <c r="J2656" s="54" t="n">
        <v>0</v>
      </c>
      <c r="K2656" s="54" t="n">
        <v>0</v>
      </c>
      <c r="L2656" s="54" t="n">
        <v>0</v>
      </c>
      <c r="M2656" s="54" t="n">
        <v>-0.0599999987</v>
      </c>
      <c r="N2656" s="54" t="n">
        <v>0.0549999997</v>
      </c>
      <c r="O2656" s="54" t="n">
        <v>0.310000002</v>
      </c>
      <c r="P2656" s="52" t="inlineStr">
        <is>
          <t>Phong</t>
        </is>
      </c>
      <c r="Q2656" s="52" t="inlineStr">
        <is>
          <t>Glass</t>
        </is>
      </c>
      <c r="R2656" s="54" t="n">
        <v>0.1</v>
      </c>
      <c r="S2656" s="54" t="n">
        <v>0</v>
      </c>
      <c r="T2656" s="54" t="n">
        <v>0.62</v>
      </c>
      <c r="U2656" s="54" t="n">
        <v>0.6</v>
      </c>
      <c r="V2656" s="52" t="inlineStr">
        <is>
          <t>No</t>
        </is>
      </c>
      <c r="W2656" s="52" t="inlineStr">
        <is>
          <t>Yes</t>
        </is>
      </c>
      <c r="X2656" s="52" t="inlineStr">
        <is>
          <t>-</t>
        </is>
      </c>
      <c r="Y2656" s="52" t="inlineStr">
        <is>
          <t>Reflectance sensor (lights when on the line)</t>
        </is>
      </c>
    </row>
    <row r="2657" outlineLevel="1">
      <c r="A2657" s="52" t="inlineStr">
        <is>
          <t>ROV3-20</t>
        </is>
      </c>
      <c r="B2657" s="52" t="inlineStr">
        <is>
          <t>Target Rover</t>
        </is>
      </c>
      <c r="C2657" s="59" t="inlineStr">
        <is>
          <t>Sphere</t>
        </is>
      </c>
      <c r="D2657" s="57" t="inlineStr">
        <is>
          <t>IR sensor</t>
        </is>
      </c>
      <c r="E2657" s="52" t="inlineStr">
        <is>
          <t>ROV-00#3</t>
        </is>
      </c>
      <c r="F2657" s="52" t="n">
        <v>1</v>
      </c>
      <c r="G2657" s="54" t="n">
        <v>0.0250000004</v>
      </c>
      <c r="H2657" s="54" t="n">
        <v>0.0250000004</v>
      </c>
      <c r="I2657" s="54" t="n">
        <v>0.0250000004</v>
      </c>
      <c r="J2657" s="54" t="n">
        <v>0</v>
      </c>
      <c r="K2657" s="54" t="n">
        <v>0</v>
      </c>
      <c r="L2657" s="54" t="n">
        <v>0</v>
      </c>
      <c r="M2657" s="54" t="n">
        <v>0</v>
      </c>
      <c r="N2657" s="54" t="n">
        <v>0.0549999997</v>
      </c>
      <c r="O2657" s="54" t="n">
        <v>0.310000002</v>
      </c>
      <c r="P2657" s="52" t="inlineStr">
        <is>
          <t>Phong</t>
        </is>
      </c>
      <c r="Q2657" s="52" t="inlineStr">
        <is>
          <t>Glass</t>
        </is>
      </c>
      <c r="R2657" s="54" t="n">
        <v>0.1</v>
      </c>
      <c r="S2657" s="54" t="n">
        <v>0</v>
      </c>
      <c r="T2657" s="54" t="n">
        <v>0.62</v>
      </c>
      <c r="U2657" s="54" t="n">
        <v>0.6</v>
      </c>
      <c r="V2657" s="52" t="inlineStr">
        <is>
          <t>No</t>
        </is>
      </c>
      <c r="W2657" s="52" t="inlineStr">
        <is>
          <t>Yes</t>
        </is>
      </c>
      <c r="X2657" s="52" t="inlineStr">
        <is>
          <t>-</t>
        </is>
      </c>
      <c r="Y2657" s="52" t="inlineStr">
        <is>
          <t>Reflectance sensor (lights when on the line)</t>
        </is>
      </c>
    </row>
    <row r="2658" outlineLevel="1">
      <c r="A2658" s="52" t="inlineStr">
        <is>
          <t>ROV3-21</t>
        </is>
      </c>
      <c r="B2658" s="52" t="inlineStr">
        <is>
          <t>Target Rover</t>
        </is>
      </c>
      <c r="C2658" s="59" t="inlineStr">
        <is>
          <t>Sphere</t>
        </is>
      </c>
      <c r="D2658" s="57" t="inlineStr">
        <is>
          <t>IR sensor</t>
        </is>
      </c>
      <c r="E2658" s="52" t="inlineStr">
        <is>
          <t>ROV-00#3</t>
        </is>
      </c>
      <c r="F2658" s="52" t="n">
        <v>1</v>
      </c>
      <c r="G2658" s="54" t="n">
        <v>0.0250000004</v>
      </c>
      <c r="H2658" s="54" t="n">
        <v>0.0250000004</v>
      </c>
      <c r="I2658" s="54" t="n">
        <v>0.0250000004</v>
      </c>
      <c r="J2658" s="54" t="n">
        <v>0</v>
      </c>
      <c r="K2658" s="54" t="n">
        <v>0</v>
      </c>
      <c r="L2658" s="54" t="n">
        <v>0</v>
      </c>
      <c r="M2658" s="54" t="n">
        <v>0.0599999987</v>
      </c>
      <c r="N2658" s="54" t="n">
        <v>0.0549999997</v>
      </c>
      <c r="O2658" s="54" t="n">
        <v>0.310000002</v>
      </c>
      <c r="P2658" s="52" t="inlineStr">
        <is>
          <t>Phong</t>
        </is>
      </c>
      <c r="Q2658" s="52" t="inlineStr">
        <is>
          <t>Glass</t>
        </is>
      </c>
      <c r="R2658" s="54" t="n">
        <v>0.1</v>
      </c>
      <c r="S2658" s="54" t="n">
        <v>0</v>
      </c>
      <c r="T2658" s="54" t="n">
        <v>0.62</v>
      </c>
      <c r="U2658" s="54" t="n">
        <v>0.6</v>
      </c>
      <c r="V2658" s="52" t="inlineStr">
        <is>
          <t>No</t>
        </is>
      </c>
      <c r="W2658" s="52" t="inlineStr">
        <is>
          <t>Yes</t>
        </is>
      </c>
      <c r="X2658" s="52" t="inlineStr">
        <is>
          <t>-</t>
        </is>
      </c>
      <c r="Y2658" s="52" t="inlineStr">
        <is>
          <t>Reflectance sensor (lights when on the line)</t>
        </is>
      </c>
    </row>
    <row r="2659" outlineLevel="1">
      <c r="A2659" s="52" t="inlineStr">
        <is>
          <t>ROV3-22</t>
        </is>
      </c>
      <c r="B2659" s="52" t="inlineStr">
        <is>
          <t>Target Rover</t>
        </is>
      </c>
      <c r="C2659" s="59" t="inlineStr">
        <is>
          <t>Sphere</t>
        </is>
      </c>
      <c r="D2659" s="57" t="inlineStr">
        <is>
          <t>IR sensor</t>
        </is>
      </c>
      <c r="E2659" s="52" t="inlineStr">
        <is>
          <t>ROV-00#3</t>
        </is>
      </c>
      <c r="F2659" s="52" t="n">
        <v>1</v>
      </c>
      <c r="G2659" s="54" t="n">
        <v>0.0250000004</v>
      </c>
      <c r="H2659" s="54" t="n">
        <v>0.0250000004</v>
      </c>
      <c r="I2659" s="54" t="n">
        <v>0.0250000004</v>
      </c>
      <c r="J2659" s="54" t="n">
        <v>0</v>
      </c>
      <c r="K2659" s="54" t="n">
        <v>0</v>
      </c>
      <c r="L2659" s="54" t="n">
        <v>0</v>
      </c>
      <c r="M2659" s="54" t="n">
        <v>0.119999997</v>
      </c>
      <c r="N2659" s="54" t="n">
        <v>0.0549999997</v>
      </c>
      <c r="O2659" s="54" t="n">
        <v>0.310000002</v>
      </c>
      <c r="P2659" s="52" t="inlineStr">
        <is>
          <t>Phong</t>
        </is>
      </c>
      <c r="Q2659" s="52" t="inlineStr">
        <is>
          <t>Glass</t>
        </is>
      </c>
      <c r="R2659" s="54" t="n">
        <v>0.1</v>
      </c>
      <c r="S2659" s="54" t="n">
        <v>0</v>
      </c>
      <c r="T2659" s="54" t="n">
        <v>0.62</v>
      </c>
      <c r="U2659" s="54" t="n">
        <v>0.6</v>
      </c>
      <c r="V2659" s="52" t="inlineStr">
        <is>
          <t>No</t>
        </is>
      </c>
      <c r="W2659" s="52" t="inlineStr">
        <is>
          <t>Yes</t>
        </is>
      </c>
      <c r="X2659" s="52" t="inlineStr">
        <is>
          <t>-</t>
        </is>
      </c>
      <c r="Y2659" s="52" t="inlineStr">
        <is>
          <t>Reflectance sensor (lights when on the line)</t>
        </is>
      </c>
    </row>
    <row r="2660" outlineLevel="1">
      <c r="A2660" s="52" t="inlineStr">
        <is>
          <t>ROV3-23</t>
        </is>
      </c>
      <c r="B2660" s="52" t="inlineStr">
        <is>
          <t>Target Rover</t>
        </is>
      </c>
      <c r="C2660" s="58" t="inlineStr">
        <is>
          <t>Cylinder</t>
        </is>
      </c>
      <c r="D2660" s="57" t="inlineStr">
        <is>
          <t>Sensor mast</t>
        </is>
      </c>
      <c r="E2660" s="52" t="inlineStr">
        <is>
          <t>ROV-00#3</t>
        </is>
      </c>
      <c r="F2660" s="52" t="n">
        <v>1</v>
      </c>
      <c r="G2660" s="54" t="n">
        <v>0.0250000004</v>
      </c>
      <c r="H2660" s="54" t="n">
        <v>0.0250000004</v>
      </c>
      <c r="I2660" s="54" t="n">
        <v>0.159999996</v>
      </c>
      <c r="J2660" s="54" t="n">
        <v>90</v>
      </c>
      <c r="K2660" s="54" t="n">
        <v>0</v>
      </c>
      <c r="L2660" s="54" t="n">
        <v>0</v>
      </c>
      <c r="M2660" s="54" t="n">
        <v>0.07999999820000001</v>
      </c>
      <c r="N2660" s="54" t="n">
        <v>0.370000005</v>
      </c>
      <c r="O2660" s="54" t="n">
        <v>0.100000001</v>
      </c>
      <c r="P2660" s="52" t="inlineStr">
        <is>
          <t>Phong</t>
        </is>
      </c>
      <c r="Q2660" s="52" t="inlineStr">
        <is>
          <t>Metal</t>
        </is>
      </c>
      <c r="R2660" s="54" t="n">
        <v>0.3</v>
      </c>
      <c r="S2660" s="54" t="n">
        <v>0.9</v>
      </c>
      <c r="T2660" s="54" t="n">
        <v>0.52</v>
      </c>
      <c r="U2660" s="54" t="n">
        <v>0</v>
      </c>
      <c r="V2660" s="52" t="inlineStr">
        <is>
          <t>No</t>
        </is>
      </c>
      <c r="W2660" s="52" t="inlineStr">
        <is>
          <t>Yes</t>
        </is>
      </c>
      <c r="X2660" s="52" t="inlineStr">
        <is>
          <t>-</t>
        </is>
      </c>
      <c r="Y2660" s="52" t="inlineStr">
        <is>
          <t>Mast</t>
        </is>
      </c>
    </row>
    <row r="2661" outlineLevel="1">
      <c r="A2661" s="52" t="inlineStr">
        <is>
          <t>ROV-24#3</t>
        </is>
      </c>
      <c r="B2661" s="52" t="inlineStr">
        <is>
          <t>Target Rover</t>
        </is>
      </c>
      <c r="C2661" s="53" t="inlineStr">
        <is>
          <t>Group</t>
        </is>
      </c>
      <c r="D2661" s="57" t="inlineStr">
        <is>
          <t>Scanner pivot</t>
        </is>
      </c>
      <c r="E2661" s="52" t="inlineStr">
        <is>
          <t>ROV-00#3</t>
        </is>
      </c>
      <c r="F2661" s="52" t="n">
        <v>1</v>
      </c>
      <c r="G2661" s="54" t="n">
        <v>1</v>
      </c>
      <c r="H2661" s="54" t="n">
        <v>1</v>
      </c>
      <c r="I2661" s="54" t="n">
        <v>1</v>
      </c>
      <c r="J2661" s="54" t="n">
        <v>0</v>
      </c>
      <c r="K2661" s="54" t="n">
        <v>0</v>
      </c>
      <c r="L2661" s="54" t="n">
        <v>0</v>
      </c>
      <c r="M2661" s="54" t="n">
        <v>0.07999999820000001</v>
      </c>
      <c r="N2661" s="54" t="n">
        <v>0.460000008</v>
      </c>
      <c r="O2661" s="54" t="n">
        <v>0.100000001</v>
      </c>
      <c r="P2661" s="52" t="inlineStr">
        <is>
          <t>-</t>
        </is>
      </c>
      <c r="Q2661" s="52" t="inlineStr">
        <is>
          <t>Plain</t>
        </is>
      </c>
      <c r="R2661" s="54" t="n">
        <v>0.5</v>
      </c>
      <c r="S2661" s="54" t="n">
        <v>0</v>
      </c>
      <c r="T2661" s="54" t="n">
        <v>0.2</v>
      </c>
      <c r="U2661" s="54" t="n">
        <v>0</v>
      </c>
      <c r="V2661" s="52" t="inlineStr">
        <is>
          <t>No</t>
        </is>
      </c>
      <c r="W2661" s="52" t="inlineStr">
        <is>
          <t>Yes</t>
        </is>
      </c>
      <c r="X2661" s="52" t="inlineStr">
        <is>
          <t>Yaw rotates continuously</t>
        </is>
      </c>
      <c r="Y2661" s="52" t="inlineStr">
        <is>
          <t>Rotating scanner mount</t>
        </is>
      </c>
    </row>
    <row r="2662" outlineLevel="1">
      <c r="A2662" s="52" t="inlineStr">
        <is>
          <t>ROV3-25</t>
        </is>
      </c>
      <c r="B2662" s="52" t="inlineStr">
        <is>
          <t>Target Rover</t>
        </is>
      </c>
      <c r="C2662" s="59" t="inlineStr">
        <is>
          <t>Sphere</t>
        </is>
      </c>
      <c r="D2662" s="60" t="inlineStr">
        <is>
          <t>Scanner head</t>
        </is>
      </c>
      <c r="E2662" s="52" t="inlineStr">
        <is>
          <t>ROV-24#3</t>
        </is>
      </c>
      <c r="F2662" s="52" t="n">
        <v>2</v>
      </c>
      <c r="G2662" s="54" t="n">
        <v>0.0700000003</v>
      </c>
      <c r="H2662" s="54" t="n">
        <v>0.0700000003</v>
      </c>
      <c r="I2662" s="54" t="n">
        <v>0.0700000003</v>
      </c>
      <c r="J2662" s="54" t="n">
        <v>0</v>
      </c>
      <c r="K2662" s="54" t="n">
        <v>0</v>
      </c>
      <c r="L2662" s="54" t="n">
        <v>0</v>
      </c>
      <c r="M2662" s="54" t="n">
        <v>0</v>
      </c>
      <c r="N2662" s="54" t="n">
        <v>0</v>
      </c>
      <c r="O2662" s="54" t="n">
        <v>0</v>
      </c>
      <c r="P2662" s="52" t="inlineStr">
        <is>
          <t>Phong</t>
        </is>
      </c>
      <c r="Q2662" s="52" t="inlineStr">
        <is>
          <t>Glass</t>
        </is>
      </c>
      <c r="R2662" s="54" t="n">
        <v>0.08</v>
      </c>
      <c r="S2662" s="54" t="n">
        <v>0</v>
      </c>
      <c r="T2662" s="54" t="n">
        <v>0.6</v>
      </c>
      <c r="U2662" s="54" t="n">
        <v>0</v>
      </c>
      <c r="V2662" s="52" t="inlineStr">
        <is>
          <t>No</t>
        </is>
      </c>
      <c r="W2662" s="52" t="inlineStr">
        <is>
          <t>Yes</t>
        </is>
      </c>
      <c r="X2662" s="52" t="inlineStr">
        <is>
          <t>-</t>
        </is>
      </c>
      <c r="Y2662" s="52" t="inlineStr">
        <is>
          <t>Acoustic/RF sensor that hears the UAV</t>
        </is>
      </c>
    </row>
    <row r="2663" outlineLevel="1">
      <c r="A2663" s="52" t="inlineStr">
        <is>
          <t>ROV3-26</t>
        </is>
      </c>
      <c r="B2663" s="52" t="inlineStr">
        <is>
          <t>Target Rover</t>
        </is>
      </c>
      <c r="C2663" s="63" t="inlineStr">
        <is>
          <t>Cube</t>
        </is>
      </c>
      <c r="D2663" s="60" t="inlineStr">
        <is>
          <t>Scanner window</t>
        </is>
      </c>
      <c r="E2663" s="52" t="inlineStr">
        <is>
          <t>ROV-24#3</t>
        </is>
      </c>
      <c r="F2663" s="52" t="n">
        <v>2</v>
      </c>
      <c r="G2663" s="54" t="n">
        <v>0.0500000007</v>
      </c>
      <c r="H2663" s="54" t="n">
        <v>0.0299999993</v>
      </c>
      <c r="I2663" s="54" t="n">
        <v>0.0199999996</v>
      </c>
      <c r="J2663" s="54" t="n">
        <v>0</v>
      </c>
      <c r="K2663" s="54" t="n">
        <v>0</v>
      </c>
      <c r="L2663" s="54" t="n">
        <v>0</v>
      </c>
      <c r="M2663" s="54" t="n">
        <v>0</v>
      </c>
      <c r="N2663" s="54" t="n">
        <v>0</v>
      </c>
      <c r="O2663" s="54" t="n">
        <v>0.0350000001</v>
      </c>
      <c r="P2663" s="52" t="inlineStr">
        <is>
          <t>Phong</t>
        </is>
      </c>
      <c r="Q2663" s="52" t="inlineStr">
        <is>
          <t>Glass</t>
        </is>
      </c>
      <c r="R2663" s="54" t="n">
        <v>0.08</v>
      </c>
      <c r="S2663" s="54" t="n">
        <v>0</v>
      </c>
      <c r="T2663" s="54" t="n">
        <v>0.6</v>
      </c>
      <c r="U2663" s="54" t="n">
        <v>0</v>
      </c>
      <c r="V2663" s="52" t="inlineStr">
        <is>
          <t>No</t>
        </is>
      </c>
      <c r="W2663" s="52" t="inlineStr">
        <is>
          <t>Yes</t>
        </is>
      </c>
      <c r="X2663" s="52" t="inlineStr">
        <is>
          <t>-</t>
        </is>
      </c>
      <c r="Y2663" s="52" t="inlineStr">
        <is>
          <t>Sensor aperture</t>
        </is>
      </c>
    </row>
    <row r="2664" outlineLevel="1">
      <c r="A2664" s="52" t="inlineStr">
        <is>
          <t>ROV3-27</t>
        </is>
      </c>
      <c r="B2664" s="52" t="inlineStr">
        <is>
          <t>Target Rover</t>
        </is>
      </c>
      <c r="C2664" s="58" t="inlineStr">
        <is>
          <t>Cylinder</t>
        </is>
      </c>
      <c r="D2664" s="57" t="inlineStr">
        <is>
          <t>Whip antenna</t>
        </is>
      </c>
      <c r="E2664" s="52" t="inlineStr">
        <is>
          <t>ROV-00#3</t>
        </is>
      </c>
      <c r="F2664" s="52" t="n">
        <v>1</v>
      </c>
      <c r="G2664" s="54" t="n">
        <v>0.0120000001</v>
      </c>
      <c r="H2664" s="54" t="n">
        <v>0.0120000001</v>
      </c>
      <c r="I2664" s="54" t="n">
        <v>0.300000012</v>
      </c>
      <c r="J2664" s="54" t="n">
        <v>90</v>
      </c>
      <c r="K2664" s="54" t="n">
        <v>0</v>
      </c>
      <c r="L2664" s="54" t="n">
        <v>0</v>
      </c>
      <c r="M2664" s="54" t="n">
        <v>-0.129999995</v>
      </c>
      <c r="N2664" s="54" t="n">
        <v>0.439999998</v>
      </c>
      <c r="O2664" s="54" t="n">
        <v>-0.200000003</v>
      </c>
      <c r="P2664" s="52" t="inlineStr">
        <is>
          <t>Phong</t>
        </is>
      </c>
      <c r="Q2664" s="52" t="inlineStr">
        <is>
          <t>Metal</t>
        </is>
      </c>
      <c r="R2664" s="54" t="n">
        <v>0.3</v>
      </c>
      <c r="S2664" s="54" t="n">
        <v>0.9</v>
      </c>
      <c r="T2664" s="54" t="n">
        <v>0.52</v>
      </c>
      <c r="U2664" s="54" t="n">
        <v>0</v>
      </c>
      <c r="V2664" s="52" t="inlineStr">
        <is>
          <t>No</t>
        </is>
      </c>
      <c r="W2664" s="52" t="inlineStr">
        <is>
          <t>Yes</t>
        </is>
      </c>
      <c r="X2664" s="52" t="inlineStr">
        <is>
          <t>-</t>
        </is>
      </c>
      <c r="Y2664" s="52" t="inlineStr">
        <is>
          <t>Radio antenna</t>
        </is>
      </c>
    </row>
    <row r="2665">
      <c r="A2665" s="52" t="inlineStr">
        <is>
          <t>TNK-00</t>
        </is>
      </c>
      <c r="B2665" s="52" t="inlineStr">
        <is>
          <t>Main Battle Tank</t>
        </is>
      </c>
      <c r="C2665" s="53" t="inlineStr">
        <is>
          <t>Group</t>
        </is>
      </c>
      <c r="D2665" s="52" t="inlineStr">
        <is>
          <t>Main Battle Tank</t>
        </is>
      </c>
      <c r="E2665" s="52" t="inlineStr">
        <is>
          <t>World</t>
        </is>
      </c>
      <c r="F2665" s="52" t="n">
        <v>0</v>
      </c>
      <c r="G2665" s="54" t="n">
        <v>1</v>
      </c>
      <c r="H2665" s="54" t="n">
        <v>1</v>
      </c>
      <c r="I2665" s="54" t="n">
        <v>1</v>
      </c>
      <c r="J2665" s="54" t="n">
        <v>0</v>
      </c>
      <c r="K2665" s="54" t="n">
        <v>45</v>
      </c>
      <c r="L2665" s="54" t="n">
        <v>0</v>
      </c>
      <c r="M2665" s="54" t="n">
        <v>-22</v>
      </c>
      <c r="N2665" s="54" t="n">
        <v>-0.300000012</v>
      </c>
      <c r="O2665" s="54" t="n">
        <v>-16</v>
      </c>
      <c r="P2665" s="52" t="inlineStr">
        <is>
          <t>-</t>
        </is>
      </c>
      <c r="Q2665" s="52" t="inlineStr">
        <is>
          <t>Plain</t>
        </is>
      </c>
      <c r="R2665" s="54" t="n">
        <v>0.5</v>
      </c>
      <c r="S2665" s="54" t="n">
        <v>0</v>
      </c>
      <c r="T2665" s="54" t="n">
        <v>0.2</v>
      </c>
      <c r="U2665" s="54" t="n">
        <v>0</v>
      </c>
      <c r="V2665" s="52" t="inlineStr">
        <is>
          <t>No</t>
        </is>
      </c>
      <c r="W2665" s="52" t="inlineStr">
        <is>
          <t>Yes</t>
        </is>
      </c>
      <c r="X2665" s="52" t="inlineStr">
        <is>
          <t>World position / yaw from skid-steer integration, tilt from terrain height at the 4 track corners</t>
        </is>
      </c>
      <c r="Y2665" s="52" t="inlineStr">
        <is>
          <t>User-controllable tracked tank (skid steer, stabilised turret)</t>
        </is>
      </c>
    </row>
    <row r="2666" outlineLevel="1">
      <c r="A2666" s="52" t="inlineStr">
        <is>
          <t>TNK-01</t>
        </is>
      </c>
      <c r="B2666" s="52" t="inlineStr">
        <is>
          <t>Main Battle Tank</t>
        </is>
      </c>
      <c r="C2666" s="53" t="inlineStr">
        <is>
          <t>Group</t>
        </is>
      </c>
      <c r="D2666" s="57" t="inlineStr">
        <is>
          <t>Hull</t>
        </is>
      </c>
      <c r="E2666" s="52" t="inlineStr">
        <is>
          <t>TNK-00</t>
        </is>
      </c>
      <c r="F2666" s="52" t="n">
        <v>1</v>
      </c>
      <c r="G2666" s="54" t="n">
        <v>1</v>
      </c>
      <c r="H2666" s="54" t="n">
        <v>1</v>
      </c>
      <c r="I2666" s="54" t="n">
        <v>1</v>
      </c>
      <c r="J2666" s="54" t="n">
        <v>0</v>
      </c>
      <c r="K2666" s="54" t="n">
        <v>0</v>
      </c>
      <c r="L2666" s="54" t="n">
        <v>0</v>
      </c>
      <c r="M2666" s="54" t="n">
        <v>0</v>
      </c>
      <c r="N2666" s="54" t="n">
        <v>0</v>
      </c>
      <c r="O2666" s="54" t="n">
        <v>0</v>
      </c>
      <c r="P2666" s="52" t="inlineStr">
        <is>
          <t>-</t>
        </is>
      </c>
      <c r="Q2666" s="52" t="inlineStr">
        <is>
          <t>Plain</t>
        </is>
      </c>
      <c r="R2666" s="54" t="n">
        <v>0.5</v>
      </c>
      <c r="S2666" s="54" t="n">
        <v>0</v>
      </c>
      <c r="T2666" s="54" t="n">
        <v>0.2</v>
      </c>
      <c r="U2666" s="54" t="n">
        <v>0</v>
      </c>
      <c r="V2666" s="52" t="inlineStr">
        <is>
          <t>No</t>
        </is>
      </c>
      <c r="W2666" s="52" t="inlineStr">
        <is>
          <t>Yes</t>
        </is>
      </c>
      <c r="X2666" s="52" t="inlineStr">
        <is>
          <t>Suspension heave and pitch spring: squats when accelerating, rocks back when the gun fires</t>
        </is>
      </c>
      <c r="Y2666" s="52" t="inlineStr">
        <is>
          <t>Hull body on the suspension (heave + pitch spring)</t>
        </is>
      </c>
    </row>
    <row r="2667" outlineLevel="1">
      <c r="A2667" s="52" t="inlineStr">
        <is>
          <t>TNK-02</t>
        </is>
      </c>
      <c r="B2667" s="52" t="inlineStr">
        <is>
          <t>Main Battle Tank</t>
        </is>
      </c>
      <c r="C2667" s="63" t="inlineStr">
        <is>
          <t>Cube</t>
        </is>
      </c>
      <c r="D2667" s="60" t="inlineStr">
        <is>
          <t>Hull core</t>
        </is>
      </c>
      <c r="E2667" s="52" t="inlineStr">
        <is>
          <t>TNK-01</t>
        </is>
      </c>
      <c r="F2667" s="52" t="n">
        <v>2</v>
      </c>
      <c r="G2667" s="54" t="n">
        <v>1.70000005</v>
      </c>
      <c r="H2667" s="54" t="n">
        <v>0.899999976</v>
      </c>
      <c r="I2667" s="54" t="n">
        <v>5.5999999</v>
      </c>
      <c r="J2667" s="54" t="n">
        <v>0</v>
      </c>
      <c r="K2667" s="54" t="n">
        <v>0</v>
      </c>
      <c r="L2667" s="54" t="n">
        <v>0</v>
      </c>
      <c r="M2667" s="54" t="n">
        <v>0</v>
      </c>
      <c r="N2667" s="54" t="n">
        <v>0.800000012</v>
      </c>
      <c r="O2667" s="54" t="n">
        <v>0</v>
      </c>
      <c r="P2667" s="52" t="inlineStr">
        <is>
          <t>Phong</t>
        </is>
      </c>
      <c r="Q2667" s="52" t="inlineStr">
        <is>
          <t>Other</t>
        </is>
      </c>
      <c r="R2667" s="54" t="n">
        <v>0.62</v>
      </c>
      <c r="S2667" s="54" t="n">
        <v>0</v>
      </c>
      <c r="T2667" s="54" t="n">
        <v>0.25</v>
      </c>
      <c r="U2667" s="54" t="n">
        <v>0</v>
      </c>
      <c r="V2667" s="52" t="inlineStr">
        <is>
          <t>No</t>
        </is>
      </c>
      <c r="W2667" s="52" t="inlineStr">
        <is>
          <t>Yes</t>
        </is>
      </c>
      <c r="X2667" s="52" t="inlineStr">
        <is>
          <t>-</t>
        </is>
      </c>
      <c r="Y2667" s="52" t="inlineStr">
        <is>
          <t>Armoured lower hull between the tracks</t>
        </is>
      </c>
    </row>
    <row r="2668" outlineLevel="1">
      <c r="A2668" s="52" t="inlineStr">
        <is>
          <t>TNK-03</t>
        </is>
      </c>
      <c r="B2668" s="52" t="inlineStr">
        <is>
          <t>Main Battle Tank</t>
        </is>
      </c>
      <c r="C2668" s="63" t="inlineStr">
        <is>
          <t>Cube</t>
        </is>
      </c>
      <c r="D2668" s="60" t="inlineStr">
        <is>
          <t>Hull deck</t>
        </is>
      </c>
      <c r="E2668" s="52" t="inlineStr">
        <is>
          <t>TNK-01</t>
        </is>
      </c>
      <c r="F2668" s="52" t="n">
        <v>2</v>
      </c>
      <c r="G2668" s="54" t="n">
        <v>2.9000001</v>
      </c>
      <c r="H2668" s="54" t="n">
        <v>0.25999999</v>
      </c>
      <c r="I2668" s="54" t="n">
        <v>4.5999999</v>
      </c>
      <c r="J2668" s="54" t="n">
        <v>0</v>
      </c>
      <c r="K2668" s="54" t="n">
        <v>0</v>
      </c>
      <c r="L2668" s="54" t="n">
        <v>0</v>
      </c>
      <c r="M2668" s="54" t="n">
        <v>0</v>
      </c>
      <c r="N2668" s="54" t="n">
        <v>1.28999996</v>
      </c>
      <c r="O2668" s="54" t="n">
        <v>-0.5</v>
      </c>
      <c r="P2668" s="52" t="inlineStr">
        <is>
          <t>Phong</t>
        </is>
      </c>
      <c r="Q2668" s="52" t="inlineStr">
        <is>
          <t>Other</t>
        </is>
      </c>
      <c r="R2668" s="54" t="n">
        <v>0.62</v>
      </c>
      <c r="S2668" s="54" t="n">
        <v>0</v>
      </c>
      <c r="T2668" s="54" t="n">
        <v>0.25</v>
      </c>
      <c r="U2668" s="54" t="n">
        <v>0</v>
      </c>
      <c r="V2668" s="52" t="inlineStr">
        <is>
          <t>No</t>
        </is>
      </c>
      <c r="W2668" s="52" t="inlineStr">
        <is>
          <t>Yes</t>
        </is>
      </c>
      <c r="X2668" s="52" t="inlineStr">
        <is>
          <t>-</t>
        </is>
      </c>
      <c r="Y2668" s="52" t="inlineStr">
        <is>
          <t>Superstructure deck over the tracks</t>
        </is>
      </c>
    </row>
    <row r="2669" outlineLevel="1">
      <c r="A2669" s="52" t="inlineStr">
        <is>
          <t>TNK-04</t>
        </is>
      </c>
      <c r="B2669" s="52" t="inlineStr">
        <is>
          <t>Main Battle Tank</t>
        </is>
      </c>
      <c r="C2669" s="63" t="inlineStr">
        <is>
          <t>Cube</t>
        </is>
      </c>
      <c r="D2669" s="60" t="inlineStr">
        <is>
          <t>Glacis plate</t>
        </is>
      </c>
      <c r="E2669" s="52" t="inlineStr">
        <is>
          <t>TNK-01</t>
        </is>
      </c>
      <c r="F2669" s="52" t="n">
        <v>2</v>
      </c>
      <c r="G2669" s="54" t="n">
        <v>2.5</v>
      </c>
      <c r="H2669" s="54" t="n">
        <v>0.119999997</v>
      </c>
      <c r="I2669" s="54" t="n">
        <v>1.44899964</v>
      </c>
      <c r="J2669" s="54" t="n">
        <v>26.2113781</v>
      </c>
      <c r="K2669" s="54" t="n">
        <v>0</v>
      </c>
      <c r="L2669" s="54" t="n">
        <v>0</v>
      </c>
      <c r="M2669" s="54" t="n">
        <v>0</v>
      </c>
      <c r="N2669" s="54" t="n">
        <v>1.0999999</v>
      </c>
      <c r="O2669" s="54" t="n">
        <v>2.44999981</v>
      </c>
      <c r="P2669" s="52" t="inlineStr">
        <is>
          <t>Phong</t>
        </is>
      </c>
      <c r="Q2669" s="52" t="inlineStr">
        <is>
          <t>Other</t>
        </is>
      </c>
      <c r="R2669" s="54" t="n">
        <v>0.62</v>
      </c>
      <c r="S2669" s="54" t="n">
        <v>0</v>
      </c>
      <c r="T2669" s="54" t="n">
        <v>0.25</v>
      </c>
      <c r="U2669" s="54" t="n">
        <v>0</v>
      </c>
      <c r="V2669" s="52" t="inlineStr">
        <is>
          <t>No</t>
        </is>
      </c>
      <c r="W2669" s="52" t="inlineStr">
        <is>
          <t>Yes</t>
        </is>
      </c>
      <c r="X2669" s="52" t="inlineStr">
        <is>
          <t>-</t>
        </is>
      </c>
      <c r="Y2669" s="52" t="inlineStr">
        <is>
          <t>Sloped upper front plate (27 deg)</t>
        </is>
      </c>
    </row>
    <row r="2670" outlineLevel="1">
      <c r="A2670" s="52" t="inlineStr">
        <is>
          <t>TNK-05</t>
        </is>
      </c>
      <c r="B2670" s="52" t="inlineStr">
        <is>
          <t>Main Battle Tank</t>
        </is>
      </c>
      <c r="C2670" s="63" t="inlineStr">
        <is>
          <t>Cube</t>
        </is>
      </c>
      <c r="D2670" s="60" t="inlineStr">
        <is>
          <t>Lower nose plate</t>
        </is>
      </c>
      <c r="E2670" s="52" t="inlineStr">
        <is>
          <t>TNK-01</t>
        </is>
      </c>
      <c r="F2670" s="52" t="n">
        <v>2</v>
      </c>
      <c r="G2670" s="54" t="n">
        <v>2.20000005</v>
      </c>
      <c r="H2670" s="54" t="n">
        <v>0.100000001</v>
      </c>
      <c r="I2670" s="54" t="n">
        <v>0.519999921</v>
      </c>
      <c r="J2670" s="54" t="n">
        <v>67.3801498</v>
      </c>
      <c r="K2670" s="54" t="n">
        <v>180</v>
      </c>
      <c r="L2670" s="54" t="n">
        <v>0</v>
      </c>
      <c r="M2670" s="54" t="n">
        <v>0</v>
      </c>
      <c r="N2670" s="54" t="n">
        <v>0.539999962</v>
      </c>
      <c r="O2670" s="54" t="n">
        <v>3</v>
      </c>
      <c r="P2670" s="52" t="inlineStr">
        <is>
          <t>Phong</t>
        </is>
      </c>
      <c r="Q2670" s="52" t="inlineStr">
        <is>
          <t>Other</t>
        </is>
      </c>
      <c r="R2670" s="54" t="n">
        <v>0.66</v>
      </c>
      <c r="S2670" s="54" t="n">
        <v>0</v>
      </c>
      <c r="T2670" s="54" t="n">
        <v>0.25</v>
      </c>
      <c r="U2670" s="54" t="n">
        <v>0</v>
      </c>
      <c r="V2670" s="52" t="inlineStr">
        <is>
          <t>No</t>
        </is>
      </c>
      <c r="W2670" s="52" t="inlineStr">
        <is>
          <t>Yes</t>
        </is>
      </c>
      <c r="X2670" s="52" t="inlineStr">
        <is>
          <t>-</t>
        </is>
      </c>
      <c r="Y2670" s="52" t="inlineStr">
        <is>
          <t>Steep lower front plate</t>
        </is>
      </c>
    </row>
    <row r="2671" outlineLevel="1">
      <c r="A2671" s="52" t="inlineStr">
        <is>
          <t>TNK-06</t>
        </is>
      </c>
      <c r="B2671" s="52" t="inlineStr">
        <is>
          <t>Main Battle Tank</t>
        </is>
      </c>
      <c r="C2671" s="63" t="inlineStr">
        <is>
          <t>Cube</t>
        </is>
      </c>
      <c r="D2671" s="60" t="inlineStr">
        <is>
          <t>Rear plate</t>
        </is>
      </c>
      <c r="E2671" s="52" t="inlineStr">
        <is>
          <t>TNK-01</t>
        </is>
      </c>
      <c r="F2671" s="52" t="n">
        <v>2</v>
      </c>
      <c r="G2671" s="54" t="n">
        <v>2.5999999</v>
      </c>
      <c r="H2671" s="54" t="n">
        <v>0.899999976</v>
      </c>
      <c r="I2671" s="54" t="n">
        <v>0.119999997</v>
      </c>
      <c r="J2671" s="54" t="n">
        <v>0</v>
      </c>
      <c r="K2671" s="54" t="n">
        <v>0</v>
      </c>
      <c r="L2671" s="54" t="n">
        <v>0</v>
      </c>
      <c r="M2671" s="54" t="n">
        <v>0</v>
      </c>
      <c r="N2671" s="54" t="n">
        <v>0.850000024</v>
      </c>
      <c r="O2671" s="54" t="n">
        <v>-2.9000001</v>
      </c>
      <c r="P2671" s="52" t="inlineStr">
        <is>
          <t>Phong</t>
        </is>
      </c>
      <c r="Q2671" s="52" t="inlineStr">
        <is>
          <t>Other</t>
        </is>
      </c>
      <c r="R2671" s="54" t="n">
        <v>0.62</v>
      </c>
      <c r="S2671" s="54" t="n">
        <v>0</v>
      </c>
      <c r="T2671" s="54" t="n">
        <v>0.25</v>
      </c>
      <c r="U2671" s="54" t="n">
        <v>0</v>
      </c>
      <c r="V2671" s="52" t="inlineStr">
        <is>
          <t>No</t>
        </is>
      </c>
      <c r="W2671" s="52" t="inlineStr">
        <is>
          <t>Yes</t>
        </is>
      </c>
      <c r="X2671" s="52" t="inlineStr">
        <is>
          <t>-</t>
        </is>
      </c>
      <c r="Y2671" s="52" t="inlineStr">
        <is>
          <t>Rear hull plate</t>
        </is>
      </c>
    </row>
    <row r="2672" outlineLevel="1">
      <c r="A2672" s="52" t="inlineStr">
        <is>
          <t>TNK-07</t>
        </is>
      </c>
      <c r="B2672" s="52" t="inlineStr">
        <is>
          <t>Main Battle Tank</t>
        </is>
      </c>
      <c r="C2672" s="63" t="inlineStr">
        <is>
          <t>Cube</t>
        </is>
      </c>
      <c r="D2672" s="60" t="inlineStr">
        <is>
          <t>Engine deck</t>
        </is>
      </c>
      <c r="E2672" s="52" t="inlineStr">
        <is>
          <t>TNK-01</t>
        </is>
      </c>
      <c r="F2672" s="52" t="n">
        <v>2</v>
      </c>
      <c r="G2672" s="54" t="n">
        <v>2.4000001</v>
      </c>
      <c r="H2672" s="54" t="n">
        <v>0.140000001</v>
      </c>
      <c r="I2672" s="54" t="n">
        <v>1.70000005</v>
      </c>
      <c r="J2672" s="54" t="n">
        <v>0</v>
      </c>
      <c r="K2672" s="54" t="n">
        <v>0</v>
      </c>
      <c r="L2672" s="54" t="n">
        <v>0</v>
      </c>
      <c r="M2672" s="54" t="n">
        <v>0</v>
      </c>
      <c r="N2672" s="54" t="n">
        <v>1.47000003</v>
      </c>
      <c r="O2672" s="54" t="n">
        <v>-1.95000005</v>
      </c>
      <c r="P2672" s="52" t="inlineStr">
        <is>
          <t>Phong</t>
        </is>
      </c>
      <c r="Q2672" s="52" t="inlineStr">
        <is>
          <t>Other</t>
        </is>
      </c>
      <c r="R2672" s="54" t="n">
        <v>0.62</v>
      </c>
      <c r="S2672" s="54" t="n">
        <v>0</v>
      </c>
      <c r="T2672" s="54" t="n">
        <v>0.25</v>
      </c>
      <c r="U2672" s="54" t="n">
        <v>0</v>
      </c>
      <c r="V2672" s="52" t="inlineStr">
        <is>
          <t>No</t>
        </is>
      </c>
      <c r="W2672" s="52" t="inlineStr">
        <is>
          <t>Yes</t>
        </is>
      </c>
      <c r="X2672" s="52" t="inlineStr">
        <is>
          <t>-</t>
        </is>
      </c>
      <c r="Y2672" s="52" t="inlineStr">
        <is>
          <t>Raised engine compartment cover</t>
        </is>
      </c>
    </row>
    <row r="2673" outlineLevel="1">
      <c r="A2673" s="52" t="inlineStr">
        <is>
          <t>TNK-08</t>
        </is>
      </c>
      <c r="B2673" s="52" t="inlineStr">
        <is>
          <t>Main Battle Tank</t>
        </is>
      </c>
      <c r="C2673" s="63" t="inlineStr">
        <is>
          <t>Cube</t>
        </is>
      </c>
      <c r="D2673" s="60" t="inlineStr">
        <is>
          <t>Exhaust grille</t>
        </is>
      </c>
      <c r="E2673" s="52" t="inlineStr">
        <is>
          <t>TNK-01</t>
        </is>
      </c>
      <c r="F2673" s="52" t="n">
        <v>2</v>
      </c>
      <c r="G2673" s="54" t="n">
        <v>1.5</v>
      </c>
      <c r="H2673" s="54" t="n">
        <v>0.0500000007</v>
      </c>
      <c r="I2673" s="54" t="n">
        <v>0.899999976</v>
      </c>
      <c r="J2673" s="54" t="n">
        <v>0</v>
      </c>
      <c r="K2673" s="54" t="n">
        <v>0</v>
      </c>
      <c r="L2673" s="54" t="n">
        <v>0</v>
      </c>
      <c r="M2673" s="54" t="n">
        <v>0</v>
      </c>
      <c r="N2673" s="54" t="n">
        <v>1.55999994</v>
      </c>
      <c r="O2673" s="54" t="n">
        <v>-2</v>
      </c>
      <c r="P2673" s="52" t="inlineStr">
        <is>
          <t>Phong</t>
        </is>
      </c>
      <c r="Q2673" s="52" t="inlineStr">
        <is>
          <t>Metal</t>
        </is>
      </c>
      <c r="R2673" s="54" t="n">
        <v>0.6</v>
      </c>
      <c r="S2673" s="54" t="n">
        <v>0.5</v>
      </c>
      <c r="T2673" s="54" t="n">
        <v>0.55</v>
      </c>
      <c r="U2673" s="54" t="n">
        <v>0</v>
      </c>
      <c r="V2673" s="52" t="inlineStr">
        <is>
          <t>No</t>
        </is>
      </c>
      <c r="W2673" s="52" t="inlineStr">
        <is>
          <t>Yes</t>
        </is>
      </c>
      <c r="X2673" s="52" t="inlineStr">
        <is>
          <t>Heat follows the engine load (idle 0.55, full throttle 0.95)</t>
        </is>
      </c>
      <c r="Y2673" s="52" t="inlineStr">
        <is>
          <t>Engine exhaust grille: hottest hull part in thermal view</t>
        </is>
      </c>
    </row>
    <row r="2674" outlineLevel="1">
      <c r="A2674" s="52" t="inlineStr">
        <is>
          <t>TNK-09</t>
        </is>
      </c>
      <c r="B2674" s="52" t="inlineStr">
        <is>
          <t>Main Battle Tank</t>
        </is>
      </c>
      <c r="C2674" s="63" t="inlineStr">
        <is>
          <t>Cube</t>
        </is>
      </c>
      <c r="D2674" s="60" t="inlineStr">
        <is>
          <t>Louvre front</t>
        </is>
      </c>
      <c r="E2674" s="52" t="inlineStr">
        <is>
          <t>TNK-01</t>
        </is>
      </c>
      <c r="F2674" s="52" t="n">
        <v>2</v>
      </c>
      <c r="G2674" s="54" t="n">
        <v>1.5</v>
      </c>
      <c r="H2674" s="54" t="n">
        <v>0.0299999993</v>
      </c>
      <c r="I2674" s="54" t="n">
        <v>0.07999999820000001</v>
      </c>
      <c r="J2674" s="54" t="n">
        <v>0</v>
      </c>
      <c r="K2674" s="54" t="n">
        <v>0</v>
      </c>
      <c r="L2674" s="54" t="n">
        <v>0</v>
      </c>
      <c r="M2674" s="54" t="n">
        <v>0</v>
      </c>
      <c r="N2674" s="54" t="n">
        <v>1.58000004</v>
      </c>
      <c r="O2674" s="54" t="n">
        <v>-1.54999995</v>
      </c>
      <c r="P2674" s="52" t="inlineStr">
        <is>
          <t>Phong</t>
        </is>
      </c>
      <c r="Q2674" s="52" t="inlineStr">
        <is>
          <t>Other</t>
        </is>
      </c>
      <c r="R2674" s="54" t="n">
        <v>0.5</v>
      </c>
      <c r="S2674" s="54" t="n">
        <v>0.6</v>
      </c>
      <c r="T2674" s="54" t="n">
        <v>0.27</v>
      </c>
      <c r="U2674" s="54" t="n">
        <v>0</v>
      </c>
      <c r="V2674" s="52" t="inlineStr">
        <is>
          <t>No</t>
        </is>
      </c>
      <c r="W2674" s="52" t="inlineStr">
        <is>
          <t>Yes</t>
        </is>
      </c>
      <c r="X2674" s="52" t="inlineStr">
        <is>
          <t>-</t>
        </is>
      </c>
      <c r="Y2674" s="52" t="inlineStr">
        <is>
          <t>Air intake louvre bar</t>
        </is>
      </c>
    </row>
    <row r="2675" outlineLevel="1">
      <c r="A2675" s="52" t="inlineStr">
        <is>
          <t>TNK-10</t>
        </is>
      </c>
      <c r="B2675" s="52" t="inlineStr">
        <is>
          <t>Main Battle Tank</t>
        </is>
      </c>
      <c r="C2675" s="63" t="inlineStr">
        <is>
          <t>Cube</t>
        </is>
      </c>
      <c r="D2675" s="60" t="inlineStr">
        <is>
          <t>Louvre rear</t>
        </is>
      </c>
      <c r="E2675" s="52" t="inlineStr">
        <is>
          <t>TNK-01</t>
        </is>
      </c>
      <c r="F2675" s="52" t="n">
        <v>2</v>
      </c>
      <c r="G2675" s="54" t="n">
        <v>1.5</v>
      </c>
      <c r="H2675" s="54" t="n">
        <v>0.0299999993</v>
      </c>
      <c r="I2675" s="54" t="n">
        <v>0.07999999820000001</v>
      </c>
      <c r="J2675" s="54" t="n">
        <v>0</v>
      </c>
      <c r="K2675" s="54" t="n">
        <v>0</v>
      </c>
      <c r="L2675" s="54" t="n">
        <v>0</v>
      </c>
      <c r="M2675" s="54" t="n">
        <v>0</v>
      </c>
      <c r="N2675" s="54" t="n">
        <v>1.58000004</v>
      </c>
      <c r="O2675" s="54" t="n">
        <v>-2.45000005</v>
      </c>
      <c r="P2675" s="52" t="inlineStr">
        <is>
          <t>Phong</t>
        </is>
      </c>
      <c r="Q2675" s="52" t="inlineStr">
        <is>
          <t>Other</t>
        </is>
      </c>
      <c r="R2675" s="54" t="n">
        <v>0.5</v>
      </c>
      <c r="S2675" s="54" t="n">
        <v>0.6</v>
      </c>
      <c r="T2675" s="54" t="n">
        <v>0.27</v>
      </c>
      <c r="U2675" s="54" t="n">
        <v>0</v>
      </c>
      <c r="V2675" s="52" t="inlineStr">
        <is>
          <t>No</t>
        </is>
      </c>
      <c r="W2675" s="52" t="inlineStr">
        <is>
          <t>Yes</t>
        </is>
      </c>
      <c r="X2675" s="52" t="inlineStr">
        <is>
          <t>-</t>
        </is>
      </c>
      <c r="Y2675" s="52" t="inlineStr">
        <is>
          <t>Air intake louvre bar</t>
        </is>
      </c>
    </row>
    <row r="2676" outlineLevel="1">
      <c r="A2676" s="52" t="inlineStr">
        <is>
          <t>TNK-11</t>
        </is>
      </c>
      <c r="B2676" s="52" t="inlineStr">
        <is>
          <t>Main Battle Tank</t>
        </is>
      </c>
      <c r="C2676" s="58" t="inlineStr">
        <is>
          <t>Cylinder</t>
        </is>
      </c>
      <c r="D2676" s="60" t="inlineStr">
        <is>
          <t>Exhaust pipe R</t>
        </is>
      </c>
      <c r="E2676" s="52" t="inlineStr">
        <is>
          <t>TNK-01</t>
        </is>
      </c>
      <c r="F2676" s="52" t="n">
        <v>2</v>
      </c>
      <c r="G2676" s="54" t="n">
        <v>0.129999995</v>
      </c>
      <c r="H2676" s="54" t="n">
        <v>0.129999995</v>
      </c>
      <c r="I2676" s="54" t="n">
        <v>0.5</v>
      </c>
      <c r="J2676" s="54" t="n">
        <v>0</v>
      </c>
      <c r="K2676" s="54" t="n">
        <v>0</v>
      </c>
      <c r="L2676" s="54" t="n">
        <v>0</v>
      </c>
      <c r="M2676" s="54" t="n">
        <v>-0.899999976</v>
      </c>
      <c r="N2676" s="54" t="n">
        <v>1</v>
      </c>
      <c r="O2676" s="54" t="n">
        <v>-3.0999999</v>
      </c>
      <c r="P2676" s="52" t="inlineStr">
        <is>
          <t>Phong</t>
        </is>
      </c>
      <c r="Q2676" s="52" t="inlineStr">
        <is>
          <t>Metal</t>
        </is>
      </c>
      <c r="R2676" s="54" t="n">
        <v>0.6</v>
      </c>
      <c r="S2676" s="54" t="n">
        <v>0.5</v>
      </c>
      <c r="T2676" s="54" t="n">
        <v>0.85</v>
      </c>
      <c r="U2676" s="54" t="n">
        <v>0</v>
      </c>
      <c r="V2676" s="52" t="inlineStr">
        <is>
          <t>No</t>
        </is>
      </c>
      <c r="W2676" s="52" t="inlineStr">
        <is>
          <t>Yes</t>
        </is>
      </c>
      <c r="X2676" s="52" t="inlineStr">
        <is>
          <t>-</t>
        </is>
      </c>
      <c r="Y2676" s="52" t="inlineStr">
        <is>
          <t>Exhaust stub (hot)</t>
        </is>
      </c>
    </row>
    <row r="2677" outlineLevel="1">
      <c r="A2677" s="52" t="inlineStr">
        <is>
          <t>TNK-12</t>
        </is>
      </c>
      <c r="B2677" s="52" t="inlineStr">
        <is>
          <t>Main Battle Tank</t>
        </is>
      </c>
      <c r="C2677" s="63" t="inlineStr">
        <is>
          <t>Cube</t>
        </is>
      </c>
      <c r="D2677" s="60" t="inlineStr">
        <is>
          <t>Front fender R</t>
        </is>
      </c>
      <c r="E2677" s="52" t="inlineStr">
        <is>
          <t>TNK-01</t>
        </is>
      </c>
      <c r="F2677" s="52" t="n">
        <v>2</v>
      </c>
      <c r="G2677" s="54" t="n">
        <v>0.699999988</v>
      </c>
      <c r="H2677" s="54" t="n">
        <v>0.0500000007</v>
      </c>
      <c r="I2677" s="54" t="n">
        <v>1.29999995</v>
      </c>
      <c r="J2677" s="54" t="n">
        <v>8</v>
      </c>
      <c r="K2677" s="54" t="n">
        <v>0</v>
      </c>
      <c r="L2677" s="54" t="n">
        <v>0</v>
      </c>
      <c r="M2677" s="54" t="n">
        <v>-1.10000002</v>
      </c>
      <c r="N2677" s="54" t="n">
        <v>1.17999995</v>
      </c>
      <c r="O2677" s="54" t="n">
        <v>2.54999995</v>
      </c>
      <c r="P2677" s="52" t="inlineStr">
        <is>
          <t>Phong</t>
        </is>
      </c>
      <c r="Q2677" s="52" t="inlineStr">
        <is>
          <t>Other</t>
        </is>
      </c>
      <c r="R2677" s="54" t="n">
        <v>0.66</v>
      </c>
      <c r="S2677" s="54" t="n">
        <v>0</v>
      </c>
      <c r="T2677" s="54" t="n">
        <v>0.25</v>
      </c>
      <c r="U2677" s="54" t="n">
        <v>0</v>
      </c>
      <c r="V2677" s="52" t="inlineStr">
        <is>
          <t>No</t>
        </is>
      </c>
      <c r="W2677" s="52" t="inlineStr">
        <is>
          <t>Yes</t>
        </is>
      </c>
      <c r="X2677" s="52" t="inlineStr">
        <is>
          <t>-</t>
        </is>
      </c>
      <c r="Y2677" s="52" t="inlineStr">
        <is>
          <t>Mud guard over the idler</t>
        </is>
      </c>
    </row>
    <row r="2678" outlineLevel="1">
      <c r="A2678" s="52" t="inlineStr">
        <is>
          <t>TNK-13</t>
        </is>
      </c>
      <c r="B2678" s="52" t="inlineStr">
        <is>
          <t>Main Battle Tank</t>
        </is>
      </c>
      <c r="C2678" s="63" t="inlineStr">
        <is>
          <t>Cube</t>
        </is>
      </c>
      <c r="D2678" s="60" t="inlineStr">
        <is>
          <t>Headlight housing R</t>
        </is>
      </c>
      <c r="E2678" s="52" t="inlineStr">
        <is>
          <t>TNK-01</t>
        </is>
      </c>
      <c r="F2678" s="52" t="n">
        <v>2</v>
      </c>
      <c r="G2678" s="54" t="n">
        <v>0.300000012</v>
      </c>
      <c r="H2678" s="54" t="n">
        <v>0.219999999</v>
      </c>
      <c r="I2678" s="54" t="n">
        <v>0.200000003</v>
      </c>
      <c r="J2678" s="54" t="n">
        <v>4</v>
      </c>
      <c r="K2678" s="54" t="n">
        <v>0</v>
      </c>
      <c r="L2678" s="54" t="n">
        <v>0</v>
      </c>
      <c r="M2678" s="54" t="n">
        <v>-1.14999998</v>
      </c>
      <c r="N2678" s="54" t="n">
        <v>1.29999995</v>
      </c>
      <c r="O2678" s="54" t="n">
        <v>3</v>
      </c>
      <c r="P2678" s="52" t="inlineStr">
        <is>
          <t>Phong</t>
        </is>
      </c>
      <c r="Q2678" s="52" t="inlineStr">
        <is>
          <t>Other</t>
        </is>
      </c>
      <c r="R2678" s="54" t="n">
        <v>0.5</v>
      </c>
      <c r="S2678" s="54" t="n">
        <v>0.6</v>
      </c>
      <c r="T2678" s="54" t="n">
        <v>0.27</v>
      </c>
      <c r="U2678" s="54" t="n">
        <v>0</v>
      </c>
      <c r="V2678" s="52" t="inlineStr">
        <is>
          <t>No</t>
        </is>
      </c>
      <c r="W2678" s="52" t="inlineStr">
        <is>
          <t>Yes</t>
        </is>
      </c>
      <c r="X2678" s="52" t="inlineStr">
        <is>
          <t>-</t>
        </is>
      </c>
      <c r="Y2678" s="52" t="inlineStr">
        <is>
          <t>Armoured lamp housing</t>
        </is>
      </c>
    </row>
    <row r="2679" outlineLevel="1">
      <c r="A2679" s="52" t="inlineStr">
        <is>
          <t>TNK-14</t>
        </is>
      </c>
      <c r="B2679" s="52" t="inlineStr">
        <is>
          <t>Main Battle Tank</t>
        </is>
      </c>
      <c r="C2679" s="59" t="inlineStr">
        <is>
          <t>Sphere</t>
        </is>
      </c>
      <c r="D2679" s="60" t="inlineStr">
        <is>
          <t>Headlight lens R</t>
        </is>
      </c>
      <c r="E2679" s="52" t="inlineStr">
        <is>
          <t>TNK-01</t>
        </is>
      </c>
      <c r="F2679" s="52" t="n">
        <v>2</v>
      </c>
      <c r="G2679" s="54" t="n">
        <v>0.200000003</v>
      </c>
      <c r="H2679" s="54" t="n">
        <v>0.200000003</v>
      </c>
      <c r="I2679" s="54" t="n">
        <v>0.100000001</v>
      </c>
      <c r="J2679" s="54" t="n">
        <v>4</v>
      </c>
      <c r="K2679" s="54" t="n">
        <v>0</v>
      </c>
      <c r="L2679" s="54" t="n">
        <v>0</v>
      </c>
      <c r="M2679" s="54" t="n">
        <v>-1.14999998</v>
      </c>
      <c r="N2679" s="54" t="n">
        <v>1.29999995</v>
      </c>
      <c r="O2679" s="54" t="n">
        <v>3.0999999</v>
      </c>
      <c r="P2679" s="52" t="inlineStr">
        <is>
          <t>Phong</t>
        </is>
      </c>
      <c r="Q2679" s="52" t="inlineStr">
        <is>
          <t>Glass</t>
        </is>
      </c>
      <c r="R2679" s="54" t="n">
        <v>0.08</v>
      </c>
      <c r="S2679" s="54" t="n">
        <v>0</v>
      </c>
      <c r="T2679" s="54" t="n">
        <v>0.3</v>
      </c>
      <c r="U2679" s="54" t="n">
        <v>0.25</v>
      </c>
      <c r="V2679" s="52" t="inlineStr">
        <is>
          <t>No</t>
        </is>
      </c>
      <c r="W2679" s="52" t="inlineStr">
        <is>
          <t>Yes</t>
        </is>
      </c>
      <c r="X2679" s="52" t="inlineStr">
        <is>
          <t>-</t>
        </is>
      </c>
      <c r="Y2679" s="52" t="inlineStr">
        <is>
          <t>Headlight lens: glows and lights the ground while driving</t>
        </is>
      </c>
    </row>
    <row r="2680" outlineLevel="1">
      <c r="A2680" s="52" t="inlineStr">
        <is>
          <t>TNK-15</t>
        </is>
      </c>
      <c r="B2680" s="52" t="inlineStr">
        <is>
          <t>Main Battle Tank</t>
        </is>
      </c>
      <c r="C2680" s="63" t="inlineStr">
        <is>
          <t>Cube</t>
        </is>
      </c>
      <c r="D2680" s="60" t="inlineStr">
        <is>
          <t>Tow hook R</t>
        </is>
      </c>
      <c r="E2680" s="52" t="inlineStr">
        <is>
          <t>TNK-01</t>
        </is>
      </c>
      <c r="F2680" s="52" t="n">
        <v>2</v>
      </c>
      <c r="G2680" s="54" t="n">
        <v>0.119999997</v>
      </c>
      <c r="H2680" s="54" t="n">
        <v>0.119999997</v>
      </c>
      <c r="I2680" s="54" t="n">
        <v>0.200000003</v>
      </c>
      <c r="J2680" s="54" t="n">
        <v>0</v>
      </c>
      <c r="K2680" s="54" t="n">
        <v>0</v>
      </c>
      <c r="L2680" s="54" t="n">
        <v>0</v>
      </c>
      <c r="M2680" s="54" t="n">
        <v>-0.800000012</v>
      </c>
      <c r="N2680" s="54" t="n">
        <v>0.5</v>
      </c>
      <c r="O2680" s="54" t="n">
        <v>3.11999989</v>
      </c>
      <c r="P2680" s="52" t="inlineStr">
        <is>
          <t>Phong</t>
        </is>
      </c>
      <c r="Q2680" s="52" t="inlineStr">
        <is>
          <t>Other</t>
        </is>
      </c>
      <c r="R2680" s="54" t="n">
        <v>0.5</v>
      </c>
      <c r="S2680" s="54" t="n">
        <v>0.6</v>
      </c>
      <c r="T2680" s="54" t="n">
        <v>0.27</v>
      </c>
      <c r="U2680" s="54" t="n">
        <v>0</v>
      </c>
      <c r="V2680" s="52" t="inlineStr">
        <is>
          <t>No</t>
        </is>
      </c>
      <c r="W2680" s="52" t="inlineStr">
        <is>
          <t>Yes</t>
        </is>
      </c>
      <c r="X2680" s="52" t="inlineStr">
        <is>
          <t>-</t>
        </is>
      </c>
      <c r="Y2680" s="52" t="inlineStr">
        <is>
          <t>Front tow eye</t>
        </is>
      </c>
    </row>
    <row r="2681" outlineLevel="1">
      <c r="A2681" s="52" t="inlineStr">
        <is>
          <t>TNK-16</t>
        </is>
      </c>
      <c r="B2681" s="52" t="inlineStr">
        <is>
          <t>Main Battle Tank</t>
        </is>
      </c>
      <c r="C2681" s="63" t="inlineStr">
        <is>
          <t>Cube</t>
        </is>
      </c>
      <c r="D2681" s="60" t="inlineStr">
        <is>
          <t>Spare links R</t>
        </is>
      </c>
      <c r="E2681" s="52" t="inlineStr">
        <is>
          <t>TNK-01</t>
        </is>
      </c>
      <c r="F2681" s="52" t="n">
        <v>2</v>
      </c>
      <c r="G2681" s="54" t="n">
        <v>0.5</v>
      </c>
      <c r="H2681" s="54" t="n">
        <v>0.300000012</v>
      </c>
      <c r="I2681" s="54" t="n">
        <v>0.0599999987</v>
      </c>
      <c r="J2681" s="54" t="n">
        <v>-25</v>
      </c>
      <c r="K2681" s="54" t="n">
        <v>0</v>
      </c>
      <c r="L2681" s="54" t="n">
        <v>0</v>
      </c>
      <c r="M2681" s="54" t="n">
        <v>-0.550000012</v>
      </c>
      <c r="N2681" s="54" t="n">
        <v>1</v>
      </c>
      <c r="O2681" s="54" t="n">
        <v>3</v>
      </c>
      <c r="P2681" s="52" t="inlineStr">
        <is>
          <t>Phong</t>
        </is>
      </c>
      <c r="Q2681" s="52" t="inlineStr">
        <is>
          <t>Metal</t>
        </is>
      </c>
      <c r="R2681" s="54" t="n">
        <v>0.55</v>
      </c>
      <c r="S2681" s="54" t="n">
        <v>0.6</v>
      </c>
      <c r="T2681" s="54" t="n">
        <v>0.3</v>
      </c>
      <c r="U2681" s="54" t="n">
        <v>0</v>
      </c>
      <c r="V2681" s="52" t="inlineStr">
        <is>
          <t>No</t>
        </is>
      </c>
      <c r="W2681" s="52" t="inlineStr">
        <is>
          <t>Yes</t>
        </is>
      </c>
      <c r="X2681" s="52" t="inlineStr">
        <is>
          <t>-</t>
        </is>
      </c>
      <c r="Y2681" s="52" t="inlineStr">
        <is>
          <t>Spare track links bolted to the glacis</t>
        </is>
      </c>
    </row>
    <row r="2682" outlineLevel="1">
      <c r="A2682" s="52" t="inlineStr">
        <is>
          <t>TNK-17</t>
        </is>
      </c>
      <c r="B2682" s="52" t="inlineStr">
        <is>
          <t>Main Battle Tank</t>
        </is>
      </c>
      <c r="C2682" s="63" t="inlineStr">
        <is>
          <t>Cube</t>
        </is>
      </c>
      <c r="D2682" s="60" t="inlineStr">
        <is>
          <t>Stowage box R</t>
        </is>
      </c>
      <c r="E2682" s="52" t="inlineStr">
        <is>
          <t>TNK-01</t>
        </is>
      </c>
      <c r="F2682" s="52" t="n">
        <v>2</v>
      </c>
      <c r="G2682" s="54" t="n">
        <v>0.5</v>
      </c>
      <c r="H2682" s="54" t="n">
        <v>0.300000012</v>
      </c>
      <c r="I2682" s="54" t="n">
        <v>0.899999976</v>
      </c>
      <c r="J2682" s="54" t="n">
        <v>0</v>
      </c>
      <c r="K2682" s="54" t="n">
        <v>0</v>
      </c>
      <c r="L2682" s="54" t="n">
        <v>0</v>
      </c>
      <c r="M2682" s="54" t="n">
        <v>-1.20000005</v>
      </c>
      <c r="N2682" s="54" t="n">
        <v>1.41999996</v>
      </c>
      <c r="O2682" s="54" t="n">
        <v>0.600000024</v>
      </c>
      <c r="P2682" s="52" t="inlineStr">
        <is>
          <t>Phong</t>
        </is>
      </c>
      <c r="Q2682" s="52" t="inlineStr">
        <is>
          <t>Other</t>
        </is>
      </c>
      <c r="R2682" s="54" t="n">
        <v>0.66</v>
      </c>
      <c r="S2682" s="54" t="n">
        <v>0</v>
      </c>
      <c r="T2682" s="54" t="n">
        <v>0.25</v>
      </c>
      <c r="U2682" s="54" t="n">
        <v>0</v>
      </c>
      <c r="V2682" s="52" t="inlineStr">
        <is>
          <t>No</t>
        </is>
      </c>
      <c r="W2682" s="52" t="inlineStr">
        <is>
          <t>Yes</t>
        </is>
      </c>
      <c r="X2682" s="52" t="inlineStr">
        <is>
          <t>-</t>
        </is>
      </c>
      <c r="Y2682" s="52" t="inlineStr">
        <is>
          <t>Fender stowage box</t>
        </is>
      </c>
    </row>
    <row r="2683" outlineLevel="1">
      <c r="A2683" s="52" t="inlineStr">
        <is>
          <t>TNK-18</t>
        </is>
      </c>
      <c r="B2683" s="52" t="inlineStr">
        <is>
          <t>Main Battle Tank</t>
        </is>
      </c>
      <c r="C2683" s="63" t="inlineStr">
        <is>
          <t>Cube</t>
        </is>
      </c>
      <c r="D2683" s="60" t="inlineStr">
        <is>
          <t>Fender lamp R</t>
        </is>
      </c>
      <c r="E2683" s="52" t="inlineStr">
        <is>
          <t>TNK-01</t>
        </is>
      </c>
      <c r="F2683" s="52" t="n">
        <v>2</v>
      </c>
      <c r="G2683" s="54" t="n">
        <v>0.100000001</v>
      </c>
      <c r="H2683" s="54" t="n">
        <v>0.07999999820000001</v>
      </c>
      <c r="I2683" s="54" t="n">
        <v>0.100000001</v>
      </c>
      <c r="J2683" s="54" t="n">
        <v>0</v>
      </c>
      <c r="K2683" s="54" t="n">
        <v>0</v>
      </c>
      <c r="L2683" s="54" t="n">
        <v>0</v>
      </c>
      <c r="M2683" s="54" t="n">
        <v>-1.35000002</v>
      </c>
      <c r="N2683" s="54" t="n">
        <v>1.25</v>
      </c>
      <c r="O2683" s="54" t="n">
        <v>3</v>
      </c>
      <c r="P2683" s="52" t="inlineStr">
        <is>
          <t>Phong</t>
        </is>
      </c>
      <c r="Q2683" s="52" t="inlineStr">
        <is>
          <t>Glass</t>
        </is>
      </c>
      <c r="R2683" s="54" t="n">
        <v>0.2</v>
      </c>
      <c r="S2683" s="54" t="n">
        <v>0</v>
      </c>
      <c r="T2683" s="54" t="n">
        <v>0.3</v>
      </c>
      <c r="U2683" s="54" t="n">
        <v>0.5</v>
      </c>
      <c r="V2683" s="52" t="inlineStr">
        <is>
          <t>No</t>
        </is>
      </c>
      <c r="W2683" s="52" t="inlineStr">
        <is>
          <t>Yes</t>
        </is>
      </c>
      <c r="X2683" s="52" t="inlineStr">
        <is>
          <t>-</t>
        </is>
      </c>
      <c r="Y2683" s="52" t="inlineStr">
        <is>
          <t>Blackout marker lamp</t>
        </is>
      </c>
    </row>
    <row r="2684" outlineLevel="1">
      <c r="A2684" s="52" t="inlineStr">
        <is>
          <t>TNK-19</t>
        </is>
      </c>
      <c r="B2684" s="52" t="inlineStr">
        <is>
          <t>Main Battle Tank</t>
        </is>
      </c>
      <c r="C2684" s="63" t="inlineStr">
        <is>
          <t>Cube</t>
        </is>
      </c>
      <c r="D2684" s="60" t="inlineStr">
        <is>
          <t>Tail light R</t>
        </is>
      </c>
      <c r="E2684" s="52" t="inlineStr">
        <is>
          <t>TNK-01</t>
        </is>
      </c>
      <c r="F2684" s="52" t="n">
        <v>2</v>
      </c>
      <c r="G2684" s="54" t="n">
        <v>0.140000001</v>
      </c>
      <c r="H2684" s="54" t="n">
        <v>0.100000001</v>
      </c>
      <c r="I2684" s="54" t="n">
        <v>0.0599999987</v>
      </c>
      <c r="J2684" s="54" t="n">
        <v>0</v>
      </c>
      <c r="K2684" s="54" t="n">
        <v>0</v>
      </c>
      <c r="L2684" s="54" t="n">
        <v>0</v>
      </c>
      <c r="M2684" s="54" t="n">
        <v>-1.10000002</v>
      </c>
      <c r="N2684" s="54" t="n">
        <v>1.14999998</v>
      </c>
      <c r="O2684" s="54" t="n">
        <v>-2.98000002</v>
      </c>
      <c r="P2684" s="52" t="inlineStr">
        <is>
          <t>Phong</t>
        </is>
      </c>
      <c r="Q2684" s="52" t="inlineStr">
        <is>
          <t>Glass</t>
        </is>
      </c>
      <c r="R2684" s="54" t="n">
        <v>0.2</v>
      </c>
      <c r="S2684" s="54" t="n">
        <v>0</v>
      </c>
      <c r="T2684" s="54" t="n">
        <v>0.3</v>
      </c>
      <c r="U2684" s="54" t="n">
        <v>0.5</v>
      </c>
      <c r="V2684" s="52" t="inlineStr">
        <is>
          <t>No</t>
        </is>
      </c>
      <c r="W2684" s="52" t="inlineStr">
        <is>
          <t>Yes</t>
        </is>
      </c>
      <c r="X2684" s="52" t="inlineStr">
        <is>
          <t>-</t>
        </is>
      </c>
      <c r="Y2684" s="52" t="inlineStr">
        <is>
          <t>Rear marker light</t>
        </is>
      </c>
    </row>
    <row r="2685" outlineLevel="1">
      <c r="A2685" s="52" t="inlineStr">
        <is>
          <t>TNK-20</t>
        </is>
      </c>
      <c r="B2685" s="52" t="inlineStr">
        <is>
          <t>Main Battle Tank</t>
        </is>
      </c>
      <c r="C2685" s="58" t="inlineStr">
        <is>
          <t>Cylinder</t>
        </is>
      </c>
      <c r="D2685" s="60" t="inlineStr">
        <is>
          <t>Exhaust pipe L</t>
        </is>
      </c>
      <c r="E2685" s="52" t="inlineStr">
        <is>
          <t>TNK-01</t>
        </is>
      </c>
      <c r="F2685" s="52" t="n">
        <v>2</v>
      </c>
      <c r="G2685" s="54" t="n">
        <v>0.129999995</v>
      </c>
      <c r="H2685" s="54" t="n">
        <v>0.129999995</v>
      </c>
      <c r="I2685" s="54" t="n">
        <v>0.5</v>
      </c>
      <c r="J2685" s="54" t="n">
        <v>0</v>
      </c>
      <c r="K2685" s="54" t="n">
        <v>0</v>
      </c>
      <c r="L2685" s="54" t="n">
        <v>0</v>
      </c>
      <c r="M2685" s="54" t="n">
        <v>0.899999976</v>
      </c>
      <c r="N2685" s="54" t="n">
        <v>1</v>
      </c>
      <c r="O2685" s="54" t="n">
        <v>-3.0999999</v>
      </c>
      <c r="P2685" s="52" t="inlineStr">
        <is>
          <t>Phong</t>
        </is>
      </c>
      <c r="Q2685" s="52" t="inlineStr">
        <is>
          <t>Metal</t>
        </is>
      </c>
      <c r="R2685" s="54" t="n">
        <v>0.6</v>
      </c>
      <c r="S2685" s="54" t="n">
        <v>0.5</v>
      </c>
      <c r="T2685" s="54" t="n">
        <v>0.85</v>
      </c>
      <c r="U2685" s="54" t="n">
        <v>0</v>
      </c>
      <c r="V2685" s="52" t="inlineStr">
        <is>
          <t>No</t>
        </is>
      </c>
      <c r="W2685" s="52" t="inlineStr">
        <is>
          <t>Yes</t>
        </is>
      </c>
      <c r="X2685" s="52" t="inlineStr">
        <is>
          <t>-</t>
        </is>
      </c>
      <c r="Y2685" s="52" t="inlineStr">
        <is>
          <t>Exhaust stub (hot)</t>
        </is>
      </c>
    </row>
    <row r="2686" outlineLevel="1">
      <c r="A2686" s="52" t="inlineStr">
        <is>
          <t>TNK-21</t>
        </is>
      </c>
      <c r="B2686" s="52" t="inlineStr">
        <is>
          <t>Main Battle Tank</t>
        </is>
      </c>
      <c r="C2686" s="63" t="inlineStr">
        <is>
          <t>Cube</t>
        </is>
      </c>
      <c r="D2686" s="60" t="inlineStr">
        <is>
          <t>Front fender L</t>
        </is>
      </c>
      <c r="E2686" s="52" t="inlineStr">
        <is>
          <t>TNK-01</t>
        </is>
      </c>
      <c r="F2686" s="52" t="n">
        <v>2</v>
      </c>
      <c r="G2686" s="54" t="n">
        <v>0.699999988</v>
      </c>
      <c r="H2686" s="54" t="n">
        <v>0.0500000007</v>
      </c>
      <c r="I2686" s="54" t="n">
        <v>1.29999995</v>
      </c>
      <c r="J2686" s="54" t="n">
        <v>8</v>
      </c>
      <c r="K2686" s="54" t="n">
        <v>0</v>
      </c>
      <c r="L2686" s="54" t="n">
        <v>0</v>
      </c>
      <c r="M2686" s="54" t="n">
        <v>1.10000002</v>
      </c>
      <c r="N2686" s="54" t="n">
        <v>1.17999995</v>
      </c>
      <c r="O2686" s="54" t="n">
        <v>2.54999995</v>
      </c>
      <c r="P2686" s="52" t="inlineStr">
        <is>
          <t>Phong</t>
        </is>
      </c>
      <c r="Q2686" s="52" t="inlineStr">
        <is>
          <t>Other</t>
        </is>
      </c>
      <c r="R2686" s="54" t="n">
        <v>0.66</v>
      </c>
      <c r="S2686" s="54" t="n">
        <v>0</v>
      </c>
      <c r="T2686" s="54" t="n">
        <v>0.25</v>
      </c>
      <c r="U2686" s="54" t="n">
        <v>0</v>
      </c>
      <c r="V2686" s="52" t="inlineStr">
        <is>
          <t>No</t>
        </is>
      </c>
      <c r="W2686" s="52" t="inlineStr">
        <is>
          <t>Yes</t>
        </is>
      </c>
      <c r="X2686" s="52" t="inlineStr">
        <is>
          <t>-</t>
        </is>
      </c>
      <c r="Y2686" s="52" t="inlineStr">
        <is>
          <t>Mud guard over the idler</t>
        </is>
      </c>
    </row>
    <row r="2687" outlineLevel="1">
      <c r="A2687" s="52" t="inlineStr">
        <is>
          <t>TNK-22</t>
        </is>
      </c>
      <c r="B2687" s="52" t="inlineStr">
        <is>
          <t>Main Battle Tank</t>
        </is>
      </c>
      <c r="C2687" s="63" t="inlineStr">
        <is>
          <t>Cube</t>
        </is>
      </c>
      <c r="D2687" s="60" t="inlineStr">
        <is>
          <t>Headlight housing L</t>
        </is>
      </c>
      <c r="E2687" s="52" t="inlineStr">
        <is>
          <t>TNK-01</t>
        </is>
      </c>
      <c r="F2687" s="52" t="n">
        <v>2</v>
      </c>
      <c r="G2687" s="54" t="n">
        <v>0.300000012</v>
      </c>
      <c r="H2687" s="54" t="n">
        <v>0.219999999</v>
      </c>
      <c r="I2687" s="54" t="n">
        <v>0.200000003</v>
      </c>
      <c r="J2687" s="54" t="n">
        <v>4</v>
      </c>
      <c r="K2687" s="54" t="n">
        <v>0</v>
      </c>
      <c r="L2687" s="54" t="n">
        <v>0</v>
      </c>
      <c r="M2687" s="54" t="n">
        <v>1.14999998</v>
      </c>
      <c r="N2687" s="54" t="n">
        <v>1.29999995</v>
      </c>
      <c r="O2687" s="54" t="n">
        <v>3</v>
      </c>
      <c r="P2687" s="52" t="inlineStr">
        <is>
          <t>Phong</t>
        </is>
      </c>
      <c r="Q2687" s="52" t="inlineStr">
        <is>
          <t>Other</t>
        </is>
      </c>
      <c r="R2687" s="54" t="n">
        <v>0.5</v>
      </c>
      <c r="S2687" s="54" t="n">
        <v>0.6</v>
      </c>
      <c r="T2687" s="54" t="n">
        <v>0.27</v>
      </c>
      <c r="U2687" s="54" t="n">
        <v>0</v>
      </c>
      <c r="V2687" s="52" t="inlineStr">
        <is>
          <t>No</t>
        </is>
      </c>
      <c r="W2687" s="52" t="inlineStr">
        <is>
          <t>Yes</t>
        </is>
      </c>
      <c r="X2687" s="52" t="inlineStr">
        <is>
          <t>-</t>
        </is>
      </c>
      <c r="Y2687" s="52" t="inlineStr">
        <is>
          <t>Armoured lamp housing</t>
        </is>
      </c>
    </row>
    <row r="2688" outlineLevel="1">
      <c r="A2688" s="52" t="inlineStr">
        <is>
          <t>TNK-23</t>
        </is>
      </c>
      <c r="B2688" s="52" t="inlineStr">
        <is>
          <t>Main Battle Tank</t>
        </is>
      </c>
      <c r="C2688" s="59" t="inlineStr">
        <is>
          <t>Sphere</t>
        </is>
      </c>
      <c r="D2688" s="60" t="inlineStr">
        <is>
          <t>Headlight lens L</t>
        </is>
      </c>
      <c r="E2688" s="52" t="inlineStr">
        <is>
          <t>TNK-01</t>
        </is>
      </c>
      <c r="F2688" s="52" t="n">
        <v>2</v>
      </c>
      <c r="G2688" s="54" t="n">
        <v>0.200000003</v>
      </c>
      <c r="H2688" s="54" t="n">
        <v>0.200000003</v>
      </c>
      <c r="I2688" s="54" t="n">
        <v>0.100000001</v>
      </c>
      <c r="J2688" s="54" t="n">
        <v>4</v>
      </c>
      <c r="K2688" s="54" t="n">
        <v>0</v>
      </c>
      <c r="L2688" s="54" t="n">
        <v>0</v>
      </c>
      <c r="M2688" s="54" t="n">
        <v>1.14999998</v>
      </c>
      <c r="N2688" s="54" t="n">
        <v>1.29999995</v>
      </c>
      <c r="O2688" s="54" t="n">
        <v>3.0999999</v>
      </c>
      <c r="P2688" s="52" t="inlineStr">
        <is>
          <t>Phong</t>
        </is>
      </c>
      <c r="Q2688" s="52" t="inlineStr">
        <is>
          <t>Glass</t>
        </is>
      </c>
      <c r="R2688" s="54" t="n">
        <v>0.08</v>
      </c>
      <c r="S2688" s="54" t="n">
        <v>0</v>
      </c>
      <c r="T2688" s="54" t="n">
        <v>0.3</v>
      </c>
      <c r="U2688" s="54" t="n">
        <v>0.25</v>
      </c>
      <c r="V2688" s="52" t="inlineStr">
        <is>
          <t>No</t>
        </is>
      </c>
      <c r="W2688" s="52" t="inlineStr">
        <is>
          <t>Yes</t>
        </is>
      </c>
      <c r="X2688" s="52" t="inlineStr">
        <is>
          <t>-</t>
        </is>
      </c>
      <c r="Y2688" s="52" t="inlineStr">
        <is>
          <t>Headlight lens: glows and lights the ground while driving</t>
        </is>
      </c>
    </row>
    <row r="2689" outlineLevel="1">
      <c r="A2689" s="52" t="inlineStr">
        <is>
          <t>TNK-24</t>
        </is>
      </c>
      <c r="B2689" s="52" t="inlineStr">
        <is>
          <t>Main Battle Tank</t>
        </is>
      </c>
      <c r="C2689" s="63" t="inlineStr">
        <is>
          <t>Cube</t>
        </is>
      </c>
      <c r="D2689" s="60" t="inlineStr">
        <is>
          <t>Tow hook L</t>
        </is>
      </c>
      <c r="E2689" s="52" t="inlineStr">
        <is>
          <t>TNK-01</t>
        </is>
      </c>
      <c r="F2689" s="52" t="n">
        <v>2</v>
      </c>
      <c r="G2689" s="54" t="n">
        <v>0.119999997</v>
      </c>
      <c r="H2689" s="54" t="n">
        <v>0.119999997</v>
      </c>
      <c r="I2689" s="54" t="n">
        <v>0.200000003</v>
      </c>
      <c r="J2689" s="54" t="n">
        <v>0</v>
      </c>
      <c r="K2689" s="54" t="n">
        <v>0</v>
      </c>
      <c r="L2689" s="54" t="n">
        <v>0</v>
      </c>
      <c r="M2689" s="54" t="n">
        <v>0.800000012</v>
      </c>
      <c r="N2689" s="54" t="n">
        <v>0.5</v>
      </c>
      <c r="O2689" s="54" t="n">
        <v>3.11999989</v>
      </c>
      <c r="P2689" s="52" t="inlineStr">
        <is>
          <t>Phong</t>
        </is>
      </c>
      <c r="Q2689" s="52" t="inlineStr">
        <is>
          <t>Other</t>
        </is>
      </c>
      <c r="R2689" s="54" t="n">
        <v>0.5</v>
      </c>
      <c r="S2689" s="54" t="n">
        <v>0.6</v>
      </c>
      <c r="T2689" s="54" t="n">
        <v>0.27</v>
      </c>
      <c r="U2689" s="54" t="n">
        <v>0</v>
      </c>
      <c r="V2689" s="52" t="inlineStr">
        <is>
          <t>No</t>
        </is>
      </c>
      <c r="W2689" s="52" t="inlineStr">
        <is>
          <t>Yes</t>
        </is>
      </c>
      <c r="X2689" s="52" t="inlineStr">
        <is>
          <t>-</t>
        </is>
      </c>
      <c r="Y2689" s="52" t="inlineStr">
        <is>
          <t>Front tow eye</t>
        </is>
      </c>
    </row>
    <row r="2690" outlineLevel="1">
      <c r="A2690" s="52" t="inlineStr">
        <is>
          <t>TNK-25</t>
        </is>
      </c>
      <c r="B2690" s="52" t="inlineStr">
        <is>
          <t>Main Battle Tank</t>
        </is>
      </c>
      <c r="C2690" s="63" t="inlineStr">
        <is>
          <t>Cube</t>
        </is>
      </c>
      <c r="D2690" s="60" t="inlineStr">
        <is>
          <t>Spare links L</t>
        </is>
      </c>
      <c r="E2690" s="52" t="inlineStr">
        <is>
          <t>TNK-01</t>
        </is>
      </c>
      <c r="F2690" s="52" t="n">
        <v>2</v>
      </c>
      <c r="G2690" s="54" t="n">
        <v>0.5</v>
      </c>
      <c r="H2690" s="54" t="n">
        <v>0.300000012</v>
      </c>
      <c r="I2690" s="54" t="n">
        <v>0.0599999987</v>
      </c>
      <c r="J2690" s="54" t="n">
        <v>-25</v>
      </c>
      <c r="K2690" s="54" t="n">
        <v>0</v>
      </c>
      <c r="L2690" s="54" t="n">
        <v>0</v>
      </c>
      <c r="M2690" s="54" t="n">
        <v>0.550000012</v>
      </c>
      <c r="N2690" s="54" t="n">
        <v>1</v>
      </c>
      <c r="O2690" s="54" t="n">
        <v>3</v>
      </c>
      <c r="P2690" s="52" t="inlineStr">
        <is>
          <t>Phong</t>
        </is>
      </c>
      <c r="Q2690" s="52" t="inlineStr">
        <is>
          <t>Metal</t>
        </is>
      </c>
      <c r="R2690" s="54" t="n">
        <v>0.55</v>
      </c>
      <c r="S2690" s="54" t="n">
        <v>0.6</v>
      </c>
      <c r="T2690" s="54" t="n">
        <v>0.3</v>
      </c>
      <c r="U2690" s="54" t="n">
        <v>0</v>
      </c>
      <c r="V2690" s="52" t="inlineStr">
        <is>
          <t>No</t>
        </is>
      </c>
      <c r="W2690" s="52" t="inlineStr">
        <is>
          <t>Yes</t>
        </is>
      </c>
      <c r="X2690" s="52" t="inlineStr">
        <is>
          <t>-</t>
        </is>
      </c>
      <c r="Y2690" s="52" t="inlineStr">
        <is>
          <t>Spare track links bolted to the glacis</t>
        </is>
      </c>
    </row>
    <row r="2691" outlineLevel="1">
      <c r="A2691" s="52" t="inlineStr">
        <is>
          <t>TNK-26</t>
        </is>
      </c>
      <c r="B2691" s="52" t="inlineStr">
        <is>
          <t>Main Battle Tank</t>
        </is>
      </c>
      <c r="C2691" s="63" t="inlineStr">
        <is>
          <t>Cube</t>
        </is>
      </c>
      <c r="D2691" s="60" t="inlineStr">
        <is>
          <t>Stowage box L</t>
        </is>
      </c>
      <c r="E2691" s="52" t="inlineStr">
        <is>
          <t>TNK-01</t>
        </is>
      </c>
      <c r="F2691" s="52" t="n">
        <v>2</v>
      </c>
      <c r="G2691" s="54" t="n">
        <v>0.5</v>
      </c>
      <c r="H2691" s="54" t="n">
        <v>0.300000012</v>
      </c>
      <c r="I2691" s="54" t="n">
        <v>0.899999976</v>
      </c>
      <c r="J2691" s="54" t="n">
        <v>0</v>
      </c>
      <c r="K2691" s="54" t="n">
        <v>0</v>
      </c>
      <c r="L2691" s="54" t="n">
        <v>0</v>
      </c>
      <c r="M2691" s="54" t="n">
        <v>1.20000005</v>
      </c>
      <c r="N2691" s="54" t="n">
        <v>1.41999996</v>
      </c>
      <c r="O2691" s="54" t="n">
        <v>0.600000024</v>
      </c>
      <c r="P2691" s="52" t="inlineStr">
        <is>
          <t>Phong</t>
        </is>
      </c>
      <c r="Q2691" s="52" t="inlineStr">
        <is>
          <t>Other</t>
        </is>
      </c>
      <c r="R2691" s="54" t="n">
        <v>0.66</v>
      </c>
      <c r="S2691" s="54" t="n">
        <v>0</v>
      </c>
      <c r="T2691" s="54" t="n">
        <v>0.25</v>
      </c>
      <c r="U2691" s="54" t="n">
        <v>0</v>
      </c>
      <c r="V2691" s="52" t="inlineStr">
        <is>
          <t>No</t>
        </is>
      </c>
      <c r="W2691" s="52" t="inlineStr">
        <is>
          <t>Yes</t>
        </is>
      </c>
      <c r="X2691" s="52" t="inlineStr">
        <is>
          <t>-</t>
        </is>
      </c>
      <c r="Y2691" s="52" t="inlineStr">
        <is>
          <t>Fender stowage box</t>
        </is>
      </c>
    </row>
    <row r="2692" outlineLevel="1">
      <c r="A2692" s="52" t="inlineStr">
        <is>
          <t>TNK-27</t>
        </is>
      </c>
      <c r="B2692" s="52" t="inlineStr">
        <is>
          <t>Main Battle Tank</t>
        </is>
      </c>
      <c r="C2692" s="63" t="inlineStr">
        <is>
          <t>Cube</t>
        </is>
      </c>
      <c r="D2692" s="60" t="inlineStr">
        <is>
          <t>Fender lamp L</t>
        </is>
      </c>
      <c r="E2692" s="52" t="inlineStr">
        <is>
          <t>TNK-01</t>
        </is>
      </c>
      <c r="F2692" s="52" t="n">
        <v>2</v>
      </c>
      <c r="G2692" s="54" t="n">
        <v>0.100000001</v>
      </c>
      <c r="H2692" s="54" t="n">
        <v>0.07999999820000001</v>
      </c>
      <c r="I2692" s="54" t="n">
        <v>0.100000001</v>
      </c>
      <c r="J2692" s="54" t="n">
        <v>0</v>
      </c>
      <c r="K2692" s="54" t="n">
        <v>0</v>
      </c>
      <c r="L2692" s="54" t="n">
        <v>0</v>
      </c>
      <c r="M2692" s="54" t="n">
        <v>1.35000002</v>
      </c>
      <c r="N2692" s="54" t="n">
        <v>1.25</v>
      </c>
      <c r="O2692" s="54" t="n">
        <v>3</v>
      </c>
      <c r="P2692" s="52" t="inlineStr">
        <is>
          <t>Phong</t>
        </is>
      </c>
      <c r="Q2692" s="52" t="inlineStr">
        <is>
          <t>Glass</t>
        </is>
      </c>
      <c r="R2692" s="54" t="n">
        <v>0.2</v>
      </c>
      <c r="S2692" s="54" t="n">
        <v>0</v>
      </c>
      <c r="T2692" s="54" t="n">
        <v>0.3</v>
      </c>
      <c r="U2692" s="54" t="n">
        <v>0.5</v>
      </c>
      <c r="V2692" s="52" t="inlineStr">
        <is>
          <t>No</t>
        </is>
      </c>
      <c r="W2692" s="52" t="inlineStr">
        <is>
          <t>Yes</t>
        </is>
      </c>
      <c r="X2692" s="52" t="inlineStr">
        <is>
          <t>-</t>
        </is>
      </c>
      <c r="Y2692" s="52" t="inlineStr">
        <is>
          <t>Blackout marker lamp</t>
        </is>
      </c>
    </row>
    <row r="2693" outlineLevel="1">
      <c r="A2693" s="52" t="inlineStr">
        <is>
          <t>TNK-28</t>
        </is>
      </c>
      <c r="B2693" s="52" t="inlineStr">
        <is>
          <t>Main Battle Tank</t>
        </is>
      </c>
      <c r="C2693" s="63" t="inlineStr">
        <is>
          <t>Cube</t>
        </is>
      </c>
      <c r="D2693" s="60" t="inlineStr">
        <is>
          <t>Tail light L</t>
        </is>
      </c>
      <c r="E2693" s="52" t="inlineStr">
        <is>
          <t>TNK-01</t>
        </is>
      </c>
      <c r="F2693" s="52" t="n">
        <v>2</v>
      </c>
      <c r="G2693" s="54" t="n">
        <v>0.140000001</v>
      </c>
      <c r="H2693" s="54" t="n">
        <v>0.100000001</v>
      </c>
      <c r="I2693" s="54" t="n">
        <v>0.0599999987</v>
      </c>
      <c r="J2693" s="54" t="n">
        <v>0</v>
      </c>
      <c r="K2693" s="54" t="n">
        <v>0</v>
      </c>
      <c r="L2693" s="54" t="n">
        <v>0</v>
      </c>
      <c r="M2693" s="54" t="n">
        <v>1.10000002</v>
      </c>
      <c r="N2693" s="54" t="n">
        <v>1.14999998</v>
      </c>
      <c r="O2693" s="54" t="n">
        <v>-2.98000002</v>
      </c>
      <c r="P2693" s="52" t="inlineStr">
        <is>
          <t>Phong</t>
        </is>
      </c>
      <c r="Q2693" s="52" t="inlineStr">
        <is>
          <t>Glass</t>
        </is>
      </c>
      <c r="R2693" s="54" t="n">
        <v>0.2</v>
      </c>
      <c r="S2693" s="54" t="n">
        <v>0</v>
      </c>
      <c r="T2693" s="54" t="n">
        <v>0.3</v>
      </c>
      <c r="U2693" s="54" t="n">
        <v>0.5</v>
      </c>
      <c r="V2693" s="52" t="inlineStr">
        <is>
          <t>No</t>
        </is>
      </c>
      <c r="W2693" s="52" t="inlineStr">
        <is>
          <t>Yes</t>
        </is>
      </c>
      <c r="X2693" s="52" t="inlineStr">
        <is>
          <t>-</t>
        </is>
      </c>
      <c r="Y2693" s="52" t="inlineStr">
        <is>
          <t>Rear marker light</t>
        </is>
      </c>
    </row>
    <row r="2694" outlineLevel="1">
      <c r="A2694" s="52" t="inlineStr">
        <is>
          <t>TNK-29</t>
        </is>
      </c>
      <c r="B2694" s="52" t="inlineStr">
        <is>
          <t>Main Battle Tank</t>
        </is>
      </c>
      <c r="C2694" s="63" t="inlineStr">
        <is>
          <t>Cube</t>
        </is>
      </c>
      <c r="D2694" s="60" t="inlineStr">
        <is>
          <t>Side skirt</t>
        </is>
      </c>
      <c r="E2694" s="52" t="inlineStr">
        <is>
          <t>TNK-01</t>
        </is>
      </c>
      <c r="F2694" s="52" t="n">
        <v>2</v>
      </c>
      <c r="G2694" s="54" t="n">
        <v>0.0700000003</v>
      </c>
      <c r="H2694" s="54" t="n">
        <v>0.5</v>
      </c>
      <c r="I2694" s="54" t="n">
        <v>1.20000005</v>
      </c>
      <c r="J2694" s="54" t="n">
        <v>0</v>
      </c>
      <c r="K2694" s="54" t="n">
        <v>0</v>
      </c>
      <c r="L2694" s="54" t="n">
        <v>0</v>
      </c>
      <c r="M2694" s="54" t="n">
        <v>-1.47000003</v>
      </c>
      <c r="N2694" s="54" t="n">
        <v>0.949999988</v>
      </c>
      <c r="O2694" s="54" t="n">
        <v>-2</v>
      </c>
      <c r="P2694" s="52" t="inlineStr">
        <is>
          <t>Phong</t>
        </is>
      </c>
      <c r="Q2694" s="52" t="inlineStr">
        <is>
          <t>Other</t>
        </is>
      </c>
      <c r="R2694" s="54" t="n">
        <v>0.66</v>
      </c>
      <c r="S2694" s="54" t="n">
        <v>0</v>
      </c>
      <c r="T2694" s="54" t="n">
        <v>0.25</v>
      </c>
      <c r="U2694" s="54" t="n">
        <v>0</v>
      </c>
      <c r="V2694" s="52" t="inlineStr">
        <is>
          <t>No</t>
        </is>
      </c>
      <c r="W2694" s="52" t="inlineStr">
        <is>
          <t>Yes</t>
        </is>
      </c>
      <c r="X2694" s="52" t="inlineStr">
        <is>
          <t>-</t>
        </is>
      </c>
      <c r="Y2694" s="52" t="inlineStr">
        <is>
          <t>Side armour skirt panel (covers the upper wheels)</t>
        </is>
      </c>
    </row>
    <row r="2695" outlineLevel="1">
      <c r="A2695" s="52" t="inlineStr">
        <is>
          <t>TNK-30</t>
        </is>
      </c>
      <c r="B2695" s="52" t="inlineStr">
        <is>
          <t>Main Battle Tank</t>
        </is>
      </c>
      <c r="C2695" s="63" t="inlineStr">
        <is>
          <t>Cube</t>
        </is>
      </c>
      <c r="D2695" s="60" t="inlineStr">
        <is>
          <t>Side skirt</t>
        </is>
      </c>
      <c r="E2695" s="52" t="inlineStr">
        <is>
          <t>TNK-01</t>
        </is>
      </c>
      <c r="F2695" s="52" t="n">
        <v>2</v>
      </c>
      <c r="G2695" s="54" t="n">
        <v>0.0700000003</v>
      </c>
      <c r="H2695" s="54" t="n">
        <v>0.5</v>
      </c>
      <c r="I2695" s="54" t="n">
        <v>1.20000005</v>
      </c>
      <c r="J2695" s="54" t="n">
        <v>0</v>
      </c>
      <c r="K2695" s="54" t="n">
        <v>0</v>
      </c>
      <c r="L2695" s="54" t="n">
        <v>0</v>
      </c>
      <c r="M2695" s="54" t="n">
        <v>-1.47000003</v>
      </c>
      <c r="N2695" s="54" t="n">
        <v>0.949999988</v>
      </c>
      <c r="O2695" s="54" t="n">
        <v>-0.75</v>
      </c>
      <c r="P2695" s="52" t="inlineStr">
        <is>
          <t>Phong</t>
        </is>
      </c>
      <c r="Q2695" s="52" t="inlineStr">
        <is>
          <t>Other</t>
        </is>
      </c>
      <c r="R2695" s="54" t="n">
        <v>0.66</v>
      </c>
      <c r="S2695" s="54" t="n">
        <v>0</v>
      </c>
      <c r="T2695" s="54" t="n">
        <v>0.25</v>
      </c>
      <c r="U2695" s="54" t="n">
        <v>0</v>
      </c>
      <c r="V2695" s="52" t="inlineStr">
        <is>
          <t>No</t>
        </is>
      </c>
      <c r="W2695" s="52" t="inlineStr">
        <is>
          <t>Yes</t>
        </is>
      </c>
      <c r="X2695" s="52" t="inlineStr">
        <is>
          <t>-</t>
        </is>
      </c>
      <c r="Y2695" s="52" t="inlineStr">
        <is>
          <t>Side armour skirt panel (covers the upper wheels)</t>
        </is>
      </c>
    </row>
    <row r="2696" outlineLevel="1">
      <c r="A2696" s="52" t="inlineStr">
        <is>
          <t>TNK-31</t>
        </is>
      </c>
      <c r="B2696" s="52" t="inlineStr">
        <is>
          <t>Main Battle Tank</t>
        </is>
      </c>
      <c r="C2696" s="63" t="inlineStr">
        <is>
          <t>Cube</t>
        </is>
      </c>
      <c r="D2696" s="60" t="inlineStr">
        <is>
          <t>Side skirt</t>
        </is>
      </c>
      <c r="E2696" s="52" t="inlineStr">
        <is>
          <t>TNK-01</t>
        </is>
      </c>
      <c r="F2696" s="52" t="n">
        <v>2</v>
      </c>
      <c r="G2696" s="54" t="n">
        <v>0.0700000003</v>
      </c>
      <c r="H2696" s="54" t="n">
        <v>0.5</v>
      </c>
      <c r="I2696" s="54" t="n">
        <v>1.20000005</v>
      </c>
      <c r="J2696" s="54" t="n">
        <v>0</v>
      </c>
      <c r="K2696" s="54" t="n">
        <v>0</v>
      </c>
      <c r="L2696" s="54" t="n">
        <v>0</v>
      </c>
      <c r="M2696" s="54" t="n">
        <v>-1.47000003</v>
      </c>
      <c r="N2696" s="54" t="n">
        <v>0.949999988</v>
      </c>
      <c r="O2696" s="54" t="n">
        <v>0.5</v>
      </c>
      <c r="P2696" s="52" t="inlineStr">
        <is>
          <t>Phong</t>
        </is>
      </c>
      <c r="Q2696" s="52" t="inlineStr">
        <is>
          <t>Other</t>
        </is>
      </c>
      <c r="R2696" s="54" t="n">
        <v>0.66</v>
      </c>
      <c r="S2696" s="54" t="n">
        <v>0</v>
      </c>
      <c r="T2696" s="54" t="n">
        <v>0.25</v>
      </c>
      <c r="U2696" s="54" t="n">
        <v>0</v>
      </c>
      <c r="V2696" s="52" t="inlineStr">
        <is>
          <t>No</t>
        </is>
      </c>
      <c r="W2696" s="52" t="inlineStr">
        <is>
          <t>Yes</t>
        </is>
      </c>
      <c r="X2696" s="52" t="inlineStr">
        <is>
          <t>-</t>
        </is>
      </c>
      <c r="Y2696" s="52" t="inlineStr">
        <is>
          <t>Side armour skirt panel (covers the upper wheels)</t>
        </is>
      </c>
    </row>
    <row r="2697" outlineLevel="1">
      <c r="A2697" s="52" t="inlineStr">
        <is>
          <t>TNK-32</t>
        </is>
      </c>
      <c r="B2697" s="52" t="inlineStr">
        <is>
          <t>Main Battle Tank</t>
        </is>
      </c>
      <c r="C2697" s="63" t="inlineStr">
        <is>
          <t>Cube</t>
        </is>
      </c>
      <c r="D2697" s="60" t="inlineStr">
        <is>
          <t>Side skirt</t>
        </is>
      </c>
      <c r="E2697" s="52" t="inlineStr">
        <is>
          <t>TNK-01</t>
        </is>
      </c>
      <c r="F2697" s="52" t="n">
        <v>2</v>
      </c>
      <c r="G2697" s="54" t="n">
        <v>0.0700000003</v>
      </c>
      <c r="H2697" s="54" t="n">
        <v>0.5</v>
      </c>
      <c r="I2697" s="54" t="n">
        <v>1.20000005</v>
      </c>
      <c r="J2697" s="54" t="n">
        <v>0</v>
      </c>
      <c r="K2697" s="54" t="n">
        <v>0</v>
      </c>
      <c r="L2697" s="54" t="n">
        <v>0</v>
      </c>
      <c r="M2697" s="54" t="n">
        <v>-1.47000003</v>
      </c>
      <c r="N2697" s="54" t="n">
        <v>0.949999988</v>
      </c>
      <c r="O2697" s="54" t="n">
        <v>1.75</v>
      </c>
      <c r="P2697" s="52" t="inlineStr">
        <is>
          <t>Phong</t>
        </is>
      </c>
      <c r="Q2697" s="52" t="inlineStr">
        <is>
          <t>Other</t>
        </is>
      </c>
      <c r="R2697" s="54" t="n">
        <v>0.66</v>
      </c>
      <c r="S2697" s="54" t="n">
        <v>0</v>
      </c>
      <c r="T2697" s="54" t="n">
        <v>0.25</v>
      </c>
      <c r="U2697" s="54" t="n">
        <v>0</v>
      </c>
      <c r="V2697" s="52" t="inlineStr">
        <is>
          <t>No</t>
        </is>
      </c>
      <c r="W2697" s="52" t="inlineStr">
        <is>
          <t>Yes</t>
        </is>
      </c>
      <c r="X2697" s="52" t="inlineStr">
        <is>
          <t>-</t>
        </is>
      </c>
      <c r="Y2697" s="52" t="inlineStr">
        <is>
          <t>Side armour skirt panel (covers the upper wheels)</t>
        </is>
      </c>
    </row>
    <row r="2698" outlineLevel="1">
      <c r="A2698" s="52" t="inlineStr">
        <is>
          <t>TNK-33</t>
        </is>
      </c>
      <c r="B2698" s="52" t="inlineStr">
        <is>
          <t>Main Battle Tank</t>
        </is>
      </c>
      <c r="C2698" s="63" t="inlineStr">
        <is>
          <t>Cube</t>
        </is>
      </c>
      <c r="D2698" s="60" t="inlineStr">
        <is>
          <t>Side skirt</t>
        </is>
      </c>
      <c r="E2698" s="52" t="inlineStr">
        <is>
          <t>TNK-01</t>
        </is>
      </c>
      <c r="F2698" s="52" t="n">
        <v>2</v>
      </c>
      <c r="G2698" s="54" t="n">
        <v>0.0700000003</v>
      </c>
      <c r="H2698" s="54" t="n">
        <v>0.5</v>
      </c>
      <c r="I2698" s="54" t="n">
        <v>1.20000005</v>
      </c>
      <c r="J2698" s="54" t="n">
        <v>0</v>
      </c>
      <c r="K2698" s="54" t="n">
        <v>0</v>
      </c>
      <c r="L2698" s="54" t="n">
        <v>0</v>
      </c>
      <c r="M2698" s="54" t="n">
        <v>1.47000003</v>
      </c>
      <c r="N2698" s="54" t="n">
        <v>0.949999988</v>
      </c>
      <c r="O2698" s="54" t="n">
        <v>-2</v>
      </c>
      <c r="P2698" s="52" t="inlineStr">
        <is>
          <t>Phong</t>
        </is>
      </c>
      <c r="Q2698" s="52" t="inlineStr">
        <is>
          <t>Other</t>
        </is>
      </c>
      <c r="R2698" s="54" t="n">
        <v>0.66</v>
      </c>
      <c r="S2698" s="54" t="n">
        <v>0</v>
      </c>
      <c r="T2698" s="54" t="n">
        <v>0.25</v>
      </c>
      <c r="U2698" s="54" t="n">
        <v>0</v>
      </c>
      <c r="V2698" s="52" t="inlineStr">
        <is>
          <t>No</t>
        </is>
      </c>
      <c r="W2698" s="52" t="inlineStr">
        <is>
          <t>Yes</t>
        </is>
      </c>
      <c r="X2698" s="52" t="inlineStr">
        <is>
          <t>-</t>
        </is>
      </c>
      <c r="Y2698" s="52" t="inlineStr">
        <is>
          <t>Side armour skirt panel (covers the upper wheels)</t>
        </is>
      </c>
    </row>
    <row r="2699" outlineLevel="1">
      <c r="A2699" s="52" t="inlineStr">
        <is>
          <t>TNK-34</t>
        </is>
      </c>
      <c r="B2699" s="52" t="inlineStr">
        <is>
          <t>Main Battle Tank</t>
        </is>
      </c>
      <c r="C2699" s="63" t="inlineStr">
        <is>
          <t>Cube</t>
        </is>
      </c>
      <c r="D2699" s="60" t="inlineStr">
        <is>
          <t>Side skirt</t>
        </is>
      </c>
      <c r="E2699" s="52" t="inlineStr">
        <is>
          <t>TNK-01</t>
        </is>
      </c>
      <c r="F2699" s="52" t="n">
        <v>2</v>
      </c>
      <c r="G2699" s="54" t="n">
        <v>0.0700000003</v>
      </c>
      <c r="H2699" s="54" t="n">
        <v>0.5</v>
      </c>
      <c r="I2699" s="54" t="n">
        <v>1.20000005</v>
      </c>
      <c r="J2699" s="54" t="n">
        <v>0</v>
      </c>
      <c r="K2699" s="54" t="n">
        <v>0</v>
      </c>
      <c r="L2699" s="54" t="n">
        <v>0</v>
      </c>
      <c r="M2699" s="54" t="n">
        <v>1.47000003</v>
      </c>
      <c r="N2699" s="54" t="n">
        <v>0.949999988</v>
      </c>
      <c r="O2699" s="54" t="n">
        <v>-0.75</v>
      </c>
      <c r="P2699" s="52" t="inlineStr">
        <is>
          <t>Phong</t>
        </is>
      </c>
      <c r="Q2699" s="52" t="inlineStr">
        <is>
          <t>Other</t>
        </is>
      </c>
      <c r="R2699" s="54" t="n">
        <v>0.66</v>
      </c>
      <c r="S2699" s="54" t="n">
        <v>0</v>
      </c>
      <c r="T2699" s="54" t="n">
        <v>0.25</v>
      </c>
      <c r="U2699" s="54" t="n">
        <v>0</v>
      </c>
      <c r="V2699" s="52" t="inlineStr">
        <is>
          <t>No</t>
        </is>
      </c>
      <c r="W2699" s="52" t="inlineStr">
        <is>
          <t>Yes</t>
        </is>
      </c>
      <c r="X2699" s="52" t="inlineStr">
        <is>
          <t>-</t>
        </is>
      </c>
      <c r="Y2699" s="52" t="inlineStr">
        <is>
          <t>Side armour skirt panel (covers the upper wheels)</t>
        </is>
      </c>
    </row>
    <row r="2700" outlineLevel="1">
      <c r="A2700" s="52" t="inlineStr">
        <is>
          <t>TNK-35</t>
        </is>
      </c>
      <c r="B2700" s="52" t="inlineStr">
        <is>
          <t>Main Battle Tank</t>
        </is>
      </c>
      <c r="C2700" s="63" t="inlineStr">
        <is>
          <t>Cube</t>
        </is>
      </c>
      <c r="D2700" s="60" t="inlineStr">
        <is>
          <t>Side skirt</t>
        </is>
      </c>
      <c r="E2700" s="52" t="inlineStr">
        <is>
          <t>TNK-01</t>
        </is>
      </c>
      <c r="F2700" s="52" t="n">
        <v>2</v>
      </c>
      <c r="G2700" s="54" t="n">
        <v>0.0700000003</v>
      </c>
      <c r="H2700" s="54" t="n">
        <v>0.5</v>
      </c>
      <c r="I2700" s="54" t="n">
        <v>1.20000005</v>
      </c>
      <c r="J2700" s="54" t="n">
        <v>0</v>
      </c>
      <c r="K2700" s="54" t="n">
        <v>0</v>
      </c>
      <c r="L2700" s="54" t="n">
        <v>0</v>
      </c>
      <c r="M2700" s="54" t="n">
        <v>1.47000003</v>
      </c>
      <c r="N2700" s="54" t="n">
        <v>0.949999988</v>
      </c>
      <c r="O2700" s="54" t="n">
        <v>0.5</v>
      </c>
      <c r="P2700" s="52" t="inlineStr">
        <is>
          <t>Phong</t>
        </is>
      </c>
      <c r="Q2700" s="52" t="inlineStr">
        <is>
          <t>Other</t>
        </is>
      </c>
      <c r="R2700" s="54" t="n">
        <v>0.66</v>
      </c>
      <c r="S2700" s="54" t="n">
        <v>0</v>
      </c>
      <c r="T2700" s="54" t="n">
        <v>0.25</v>
      </c>
      <c r="U2700" s="54" t="n">
        <v>0</v>
      </c>
      <c r="V2700" s="52" t="inlineStr">
        <is>
          <t>No</t>
        </is>
      </c>
      <c r="W2700" s="52" t="inlineStr">
        <is>
          <t>Yes</t>
        </is>
      </c>
      <c r="X2700" s="52" t="inlineStr">
        <is>
          <t>-</t>
        </is>
      </c>
      <c r="Y2700" s="52" t="inlineStr">
        <is>
          <t>Side armour skirt panel (covers the upper wheels)</t>
        </is>
      </c>
    </row>
    <row r="2701" outlineLevel="1">
      <c r="A2701" s="52" t="inlineStr">
        <is>
          <t>TNK-36</t>
        </is>
      </c>
      <c r="B2701" s="52" t="inlineStr">
        <is>
          <t>Main Battle Tank</t>
        </is>
      </c>
      <c r="C2701" s="63" t="inlineStr">
        <is>
          <t>Cube</t>
        </is>
      </c>
      <c r="D2701" s="60" t="inlineStr">
        <is>
          <t>Side skirt</t>
        </is>
      </c>
      <c r="E2701" s="52" t="inlineStr">
        <is>
          <t>TNK-01</t>
        </is>
      </c>
      <c r="F2701" s="52" t="n">
        <v>2</v>
      </c>
      <c r="G2701" s="54" t="n">
        <v>0.0700000003</v>
      </c>
      <c r="H2701" s="54" t="n">
        <v>0.5</v>
      </c>
      <c r="I2701" s="54" t="n">
        <v>1.20000005</v>
      </c>
      <c r="J2701" s="54" t="n">
        <v>0</v>
      </c>
      <c r="K2701" s="54" t="n">
        <v>0</v>
      </c>
      <c r="L2701" s="54" t="n">
        <v>0</v>
      </c>
      <c r="M2701" s="54" t="n">
        <v>1.47000003</v>
      </c>
      <c r="N2701" s="54" t="n">
        <v>0.949999988</v>
      </c>
      <c r="O2701" s="54" t="n">
        <v>1.75</v>
      </c>
      <c r="P2701" s="52" t="inlineStr">
        <is>
          <t>Phong</t>
        </is>
      </c>
      <c r="Q2701" s="52" t="inlineStr">
        <is>
          <t>Other</t>
        </is>
      </c>
      <c r="R2701" s="54" t="n">
        <v>0.66</v>
      </c>
      <c r="S2701" s="54" t="n">
        <v>0</v>
      </c>
      <c r="T2701" s="54" t="n">
        <v>0.25</v>
      </c>
      <c r="U2701" s="54" t="n">
        <v>0</v>
      </c>
      <c r="V2701" s="52" t="inlineStr">
        <is>
          <t>No</t>
        </is>
      </c>
      <c r="W2701" s="52" t="inlineStr">
        <is>
          <t>Yes</t>
        </is>
      </c>
      <c r="X2701" s="52" t="inlineStr">
        <is>
          <t>-</t>
        </is>
      </c>
      <c r="Y2701" s="52" t="inlineStr">
        <is>
          <t>Side armour skirt panel (covers the upper wheels)</t>
        </is>
      </c>
    </row>
    <row r="2702" outlineLevel="1">
      <c r="A2702" s="52" t="inlineStr">
        <is>
          <t>TNK-37</t>
        </is>
      </c>
      <c r="B2702" s="52" t="inlineStr">
        <is>
          <t>Main Battle Tank</t>
        </is>
      </c>
      <c r="C2702" s="58" t="inlineStr">
        <is>
          <t>Cylinder</t>
        </is>
      </c>
      <c r="D2702" s="60" t="inlineStr">
        <is>
          <t>Driver hatch</t>
        </is>
      </c>
      <c r="E2702" s="52" t="inlineStr">
        <is>
          <t>TNK-01</t>
        </is>
      </c>
      <c r="F2702" s="52" t="n">
        <v>2</v>
      </c>
      <c r="G2702" s="54" t="n">
        <v>0.620000005</v>
      </c>
      <c r="H2702" s="54" t="n">
        <v>0.620000005</v>
      </c>
      <c r="I2702" s="54" t="n">
        <v>0.100000001</v>
      </c>
      <c r="J2702" s="54" t="n">
        <v>90</v>
      </c>
      <c r="K2702" s="54" t="n">
        <v>0</v>
      </c>
      <c r="L2702" s="54" t="n">
        <v>0</v>
      </c>
      <c r="M2702" s="54" t="n">
        <v>0</v>
      </c>
      <c r="N2702" s="54" t="n">
        <v>1.5</v>
      </c>
      <c r="O2702" s="54" t="n">
        <v>1.35000002</v>
      </c>
      <c r="P2702" s="52" t="inlineStr">
        <is>
          <t>Phong</t>
        </is>
      </c>
      <c r="Q2702" s="52" t="inlineStr">
        <is>
          <t>Other</t>
        </is>
      </c>
      <c r="R2702" s="54" t="n">
        <v>0.5</v>
      </c>
      <c r="S2702" s="54" t="n">
        <v>0.6</v>
      </c>
      <c r="T2702" s="54" t="n">
        <v>0.27</v>
      </c>
      <c r="U2702" s="54" t="n">
        <v>0</v>
      </c>
      <c r="V2702" s="52" t="inlineStr">
        <is>
          <t>No</t>
        </is>
      </c>
      <c r="W2702" s="52" t="inlineStr">
        <is>
          <t>Yes</t>
        </is>
      </c>
      <c r="X2702" s="52" t="inlineStr">
        <is>
          <t>-</t>
        </is>
      </c>
      <c r="Y2702" s="52" t="inlineStr">
        <is>
          <t>Driver's hatch</t>
        </is>
      </c>
    </row>
    <row r="2703" outlineLevel="1">
      <c r="A2703" s="52" t="inlineStr">
        <is>
          <t>TNK-38</t>
        </is>
      </c>
      <c r="B2703" s="52" t="inlineStr">
        <is>
          <t>Main Battle Tank</t>
        </is>
      </c>
      <c r="C2703" s="63" t="inlineStr">
        <is>
          <t>Cube</t>
        </is>
      </c>
      <c r="D2703" s="60" t="inlineStr">
        <is>
          <t>Driver periscope</t>
        </is>
      </c>
      <c r="E2703" s="52" t="inlineStr">
        <is>
          <t>TNK-01</t>
        </is>
      </c>
      <c r="F2703" s="52" t="n">
        <v>2</v>
      </c>
      <c r="G2703" s="54" t="n">
        <v>0.180000007</v>
      </c>
      <c r="H2703" s="54" t="n">
        <v>0.07999999820000001</v>
      </c>
      <c r="I2703" s="54" t="n">
        <v>0.0599999987</v>
      </c>
      <c r="J2703" s="54" t="n">
        <v>0</v>
      </c>
      <c r="K2703" s="54" t="n">
        <v>0</v>
      </c>
      <c r="L2703" s="54" t="n">
        <v>0</v>
      </c>
      <c r="M2703" s="54" t="n">
        <v>-0.300000012</v>
      </c>
      <c r="N2703" s="54" t="n">
        <v>1.5</v>
      </c>
      <c r="O2703" s="54" t="n">
        <v>1.72000003</v>
      </c>
      <c r="P2703" s="52" t="inlineStr">
        <is>
          <t>Phong</t>
        </is>
      </c>
      <c r="Q2703" s="52" t="inlineStr">
        <is>
          <t>Glass</t>
        </is>
      </c>
      <c r="R2703" s="54" t="n">
        <v>0.05</v>
      </c>
      <c r="S2703" s="54" t="n">
        <v>0</v>
      </c>
      <c r="T2703" s="54" t="n">
        <v>0.2</v>
      </c>
      <c r="U2703" s="54" t="n">
        <v>0.04</v>
      </c>
      <c r="V2703" s="52" t="inlineStr">
        <is>
          <t>No</t>
        </is>
      </c>
      <c r="W2703" s="52" t="inlineStr">
        <is>
          <t>Yes</t>
        </is>
      </c>
      <c r="X2703" s="52" t="inlineStr">
        <is>
          <t>-</t>
        </is>
      </c>
      <c r="Y2703" s="52" t="inlineStr">
        <is>
          <t>Driver vision block</t>
        </is>
      </c>
    </row>
    <row r="2704" outlineLevel="1">
      <c r="A2704" s="52" t="inlineStr">
        <is>
          <t>TNK-39</t>
        </is>
      </c>
      <c r="B2704" s="52" t="inlineStr">
        <is>
          <t>Main Battle Tank</t>
        </is>
      </c>
      <c r="C2704" s="63" t="inlineStr">
        <is>
          <t>Cube</t>
        </is>
      </c>
      <c r="D2704" s="60" t="inlineStr">
        <is>
          <t>Driver periscope</t>
        </is>
      </c>
      <c r="E2704" s="52" t="inlineStr">
        <is>
          <t>TNK-01</t>
        </is>
      </c>
      <c r="F2704" s="52" t="n">
        <v>2</v>
      </c>
      <c r="G2704" s="54" t="n">
        <v>0.180000007</v>
      </c>
      <c r="H2704" s="54" t="n">
        <v>0.07999999820000001</v>
      </c>
      <c r="I2704" s="54" t="n">
        <v>0.0599999987</v>
      </c>
      <c r="J2704" s="54" t="n">
        <v>0</v>
      </c>
      <c r="K2704" s="54" t="n">
        <v>0</v>
      </c>
      <c r="L2704" s="54" t="n">
        <v>0</v>
      </c>
      <c r="M2704" s="54" t="n">
        <v>0</v>
      </c>
      <c r="N2704" s="54" t="n">
        <v>1.5</v>
      </c>
      <c r="O2704" s="54" t="n">
        <v>1.72000003</v>
      </c>
      <c r="P2704" s="52" t="inlineStr">
        <is>
          <t>Phong</t>
        </is>
      </c>
      <c r="Q2704" s="52" t="inlineStr">
        <is>
          <t>Glass</t>
        </is>
      </c>
      <c r="R2704" s="54" t="n">
        <v>0.05</v>
      </c>
      <c r="S2704" s="54" t="n">
        <v>0</v>
      </c>
      <c r="T2704" s="54" t="n">
        <v>0.2</v>
      </c>
      <c r="U2704" s="54" t="n">
        <v>0.04</v>
      </c>
      <c r="V2704" s="52" t="inlineStr">
        <is>
          <t>No</t>
        </is>
      </c>
      <c r="W2704" s="52" t="inlineStr">
        <is>
          <t>Yes</t>
        </is>
      </c>
      <c r="X2704" s="52" t="inlineStr">
        <is>
          <t>-</t>
        </is>
      </c>
      <c r="Y2704" s="52" t="inlineStr">
        <is>
          <t>Driver vision block</t>
        </is>
      </c>
    </row>
    <row r="2705" outlineLevel="1">
      <c r="A2705" s="52" t="inlineStr">
        <is>
          <t>TNK-40</t>
        </is>
      </c>
      <c r="B2705" s="52" t="inlineStr">
        <is>
          <t>Main Battle Tank</t>
        </is>
      </c>
      <c r="C2705" s="63" t="inlineStr">
        <is>
          <t>Cube</t>
        </is>
      </c>
      <c r="D2705" s="60" t="inlineStr">
        <is>
          <t>Driver periscope</t>
        </is>
      </c>
      <c r="E2705" s="52" t="inlineStr">
        <is>
          <t>TNK-01</t>
        </is>
      </c>
      <c r="F2705" s="52" t="n">
        <v>2</v>
      </c>
      <c r="G2705" s="54" t="n">
        <v>0.180000007</v>
      </c>
      <c r="H2705" s="54" t="n">
        <v>0.07999999820000001</v>
      </c>
      <c r="I2705" s="54" t="n">
        <v>0.0599999987</v>
      </c>
      <c r="J2705" s="54" t="n">
        <v>0</v>
      </c>
      <c r="K2705" s="54" t="n">
        <v>0</v>
      </c>
      <c r="L2705" s="54" t="n">
        <v>0</v>
      </c>
      <c r="M2705" s="54" t="n">
        <v>0.300000012</v>
      </c>
      <c r="N2705" s="54" t="n">
        <v>1.5</v>
      </c>
      <c r="O2705" s="54" t="n">
        <v>1.72000003</v>
      </c>
      <c r="P2705" s="52" t="inlineStr">
        <is>
          <t>Phong</t>
        </is>
      </c>
      <c r="Q2705" s="52" t="inlineStr">
        <is>
          <t>Glass</t>
        </is>
      </c>
      <c r="R2705" s="54" t="n">
        <v>0.05</v>
      </c>
      <c r="S2705" s="54" t="n">
        <v>0</v>
      </c>
      <c r="T2705" s="54" t="n">
        <v>0.2</v>
      </c>
      <c r="U2705" s="54" t="n">
        <v>0.04</v>
      </c>
      <c r="V2705" s="52" t="inlineStr">
        <is>
          <t>No</t>
        </is>
      </c>
      <c r="W2705" s="52" t="inlineStr">
        <is>
          <t>Yes</t>
        </is>
      </c>
      <c r="X2705" s="52" t="inlineStr">
        <is>
          <t>-</t>
        </is>
      </c>
      <c r="Y2705" s="52" t="inlineStr">
        <is>
          <t>Driver vision block</t>
        </is>
      </c>
    </row>
    <row r="2706" outlineLevel="1">
      <c r="A2706" s="52" t="inlineStr">
        <is>
          <t>TNK-41</t>
        </is>
      </c>
      <c r="B2706" s="52" t="inlineStr">
        <is>
          <t>Main Battle Tank</t>
        </is>
      </c>
      <c r="C2706" s="53" t="inlineStr">
        <is>
          <t>Group</t>
        </is>
      </c>
      <c r="D2706" s="60" t="inlineStr">
        <is>
          <t>Track L</t>
        </is>
      </c>
      <c r="E2706" s="52" t="inlineStr">
        <is>
          <t>TNK-01</t>
        </is>
      </c>
      <c r="F2706" s="52" t="n">
        <v>2</v>
      </c>
      <c r="G2706" s="54" t="n">
        <v>1</v>
      </c>
      <c r="H2706" s="54" t="n">
        <v>1</v>
      </c>
      <c r="I2706" s="54" t="n">
        <v>1</v>
      </c>
      <c r="J2706" s="54" t="n">
        <v>0</v>
      </c>
      <c r="K2706" s="54" t="n">
        <v>0</v>
      </c>
      <c r="L2706" s="54" t="n">
        <v>0</v>
      </c>
      <c r="M2706" s="54" t="n">
        <v>1.10000002</v>
      </c>
      <c r="N2706" s="54" t="n">
        <v>0</v>
      </c>
      <c r="O2706" s="54" t="n">
        <v>0</v>
      </c>
      <c r="P2706" s="52" t="inlineStr">
        <is>
          <t>-</t>
        </is>
      </c>
      <c r="Q2706" s="52" t="inlineStr">
        <is>
          <t>Plain</t>
        </is>
      </c>
      <c r="R2706" s="54" t="n">
        <v>0.5</v>
      </c>
      <c r="S2706" s="54" t="n">
        <v>0</v>
      </c>
      <c r="T2706" s="54" t="n">
        <v>0.2</v>
      </c>
      <c r="U2706" s="54" t="n">
        <v>0</v>
      </c>
      <c r="V2706" s="52" t="inlineStr">
        <is>
          <t>No</t>
        </is>
      </c>
      <c r="W2706" s="52" t="inlineStr">
        <is>
          <t>Yes</t>
        </is>
      </c>
      <c r="X2706" s="52" t="inlineStr">
        <is>
          <t>40 links placed every frame from their arc-length parameter on the closed track path</t>
        </is>
      </c>
      <c r="Y2706" s="52" t="inlineStr">
        <is>
          <t>Track assembly of one side</t>
        </is>
      </c>
    </row>
    <row r="2707" outlineLevel="1">
      <c r="A2707" s="52" t="inlineStr">
        <is>
          <t>TNK-42</t>
        </is>
      </c>
      <c r="B2707" s="52" t="inlineStr">
        <is>
          <t>Main Battle Tank</t>
        </is>
      </c>
      <c r="C2707" s="63" t="inlineStr">
        <is>
          <t>Cube</t>
        </is>
      </c>
      <c r="D2707" s="62" t="inlineStr">
        <is>
          <t>Track link L00</t>
        </is>
      </c>
      <c r="E2707" s="52" t="inlineStr">
        <is>
          <t>TNK-41</t>
        </is>
      </c>
      <c r="F2707" s="52" t="n">
        <v>3</v>
      </c>
      <c r="G2707" s="54" t="n">
        <v>0.550000012</v>
      </c>
      <c r="H2707" s="54" t="n">
        <v>0.07999999820000001</v>
      </c>
      <c r="I2707" s="54" t="n">
        <v>0.330000013</v>
      </c>
      <c r="J2707" s="54" t="n">
        <v>0</v>
      </c>
      <c r="K2707" s="54" t="n">
        <v>0</v>
      </c>
      <c r="L2707" s="54" t="n">
        <v>0</v>
      </c>
      <c r="M2707" s="54" t="n">
        <v>0</v>
      </c>
      <c r="N2707" s="54" t="n">
        <v>1.04999995</v>
      </c>
      <c r="O2707" s="54" t="n">
        <v>-2.79999995</v>
      </c>
      <c r="P2707" s="52" t="inlineStr">
        <is>
          <t>Phong</t>
        </is>
      </c>
      <c r="Q2707" s="52" t="inlineStr">
        <is>
          <t>Metal</t>
        </is>
      </c>
      <c r="R2707" s="54" t="n">
        <v>0.55</v>
      </c>
      <c r="S2707" s="54" t="n">
        <v>0.6</v>
      </c>
      <c r="T2707" s="54" t="n">
        <v>0.3</v>
      </c>
      <c r="U2707" s="54" t="n">
        <v>0</v>
      </c>
      <c r="V2707" s="52" t="inlineStr">
        <is>
          <t>No</t>
        </is>
      </c>
      <c r="W2707" s="52" t="inlineStr">
        <is>
          <t>Yes</t>
        </is>
      </c>
      <c r="X2707" s="52" t="inlineStr">
        <is>
          <t>Moves along the track path at the track speed (straight runs + semicircles)</t>
        </is>
      </c>
      <c r="Y2707" s="52" t="inlineStr">
        <is>
          <t>Track link (steel shoe)</t>
        </is>
      </c>
    </row>
    <row r="2708" outlineLevel="1">
      <c r="A2708" s="52" t="inlineStr">
        <is>
          <t>TNK-43</t>
        </is>
      </c>
      <c r="B2708" s="52" t="inlineStr">
        <is>
          <t>Main Battle Tank</t>
        </is>
      </c>
      <c r="C2708" s="63" t="inlineStr">
        <is>
          <t>Cube</t>
        </is>
      </c>
      <c r="D2708" s="62" t="inlineStr">
        <is>
          <t>Track link L01</t>
        </is>
      </c>
      <c r="E2708" s="52" t="inlineStr">
        <is>
          <t>TNK-41</t>
        </is>
      </c>
      <c r="F2708" s="52" t="n">
        <v>3</v>
      </c>
      <c r="G2708" s="54" t="n">
        <v>0.550000012</v>
      </c>
      <c r="H2708" s="54" t="n">
        <v>0.07999999820000001</v>
      </c>
      <c r="I2708" s="54" t="n">
        <v>0.330000013</v>
      </c>
      <c r="J2708" s="54" t="n">
        <v>0</v>
      </c>
      <c r="K2708" s="54" t="n">
        <v>0</v>
      </c>
      <c r="L2708" s="54" t="n">
        <v>0</v>
      </c>
      <c r="M2708" s="54" t="n">
        <v>0</v>
      </c>
      <c r="N2708" s="54" t="n">
        <v>1.04999995</v>
      </c>
      <c r="O2708" s="54" t="n">
        <v>-2.44146013</v>
      </c>
      <c r="P2708" s="52" t="inlineStr">
        <is>
          <t>Phong</t>
        </is>
      </c>
      <c r="Q2708" s="52" t="inlineStr">
        <is>
          <t>Metal</t>
        </is>
      </c>
      <c r="R2708" s="54" t="n">
        <v>0.55</v>
      </c>
      <c r="S2708" s="54" t="n">
        <v>0.6</v>
      </c>
      <c r="T2708" s="54" t="n">
        <v>0.3</v>
      </c>
      <c r="U2708" s="54" t="n">
        <v>0</v>
      </c>
      <c r="V2708" s="52" t="inlineStr">
        <is>
          <t>No</t>
        </is>
      </c>
      <c r="W2708" s="52" t="inlineStr">
        <is>
          <t>Yes</t>
        </is>
      </c>
      <c r="X2708" s="52" t="inlineStr">
        <is>
          <t>Moves along the track path at the track speed (straight runs + semicircles)</t>
        </is>
      </c>
      <c r="Y2708" s="52" t="inlineStr">
        <is>
          <t>Track link (steel shoe)</t>
        </is>
      </c>
    </row>
    <row r="2709" outlineLevel="1">
      <c r="A2709" s="52" t="inlineStr">
        <is>
          <t>TNK-44</t>
        </is>
      </c>
      <c r="B2709" s="52" t="inlineStr">
        <is>
          <t>Main Battle Tank</t>
        </is>
      </c>
      <c r="C2709" s="63" t="inlineStr">
        <is>
          <t>Cube</t>
        </is>
      </c>
      <c r="D2709" s="62" t="inlineStr">
        <is>
          <t>Track link L02</t>
        </is>
      </c>
      <c r="E2709" s="52" t="inlineStr">
        <is>
          <t>TNK-41</t>
        </is>
      </c>
      <c r="F2709" s="52" t="n">
        <v>3</v>
      </c>
      <c r="G2709" s="54" t="n">
        <v>0.550000012</v>
      </c>
      <c r="H2709" s="54" t="n">
        <v>0.07999999820000001</v>
      </c>
      <c r="I2709" s="54" t="n">
        <v>0.330000013</v>
      </c>
      <c r="J2709" s="54" t="n">
        <v>0</v>
      </c>
      <c r="K2709" s="54" t="n">
        <v>0</v>
      </c>
      <c r="L2709" s="54" t="n">
        <v>0</v>
      </c>
      <c r="M2709" s="54" t="n">
        <v>0</v>
      </c>
      <c r="N2709" s="54" t="n">
        <v>1.04999995</v>
      </c>
      <c r="O2709" s="54" t="n">
        <v>-2.08292031</v>
      </c>
      <c r="P2709" s="52" t="inlineStr">
        <is>
          <t>Phong</t>
        </is>
      </c>
      <c r="Q2709" s="52" t="inlineStr">
        <is>
          <t>Metal</t>
        </is>
      </c>
      <c r="R2709" s="54" t="n">
        <v>0.55</v>
      </c>
      <c r="S2709" s="54" t="n">
        <v>0.6</v>
      </c>
      <c r="T2709" s="54" t="n">
        <v>0.3</v>
      </c>
      <c r="U2709" s="54" t="n">
        <v>0</v>
      </c>
      <c r="V2709" s="52" t="inlineStr">
        <is>
          <t>No</t>
        </is>
      </c>
      <c r="W2709" s="52" t="inlineStr">
        <is>
          <t>Yes</t>
        </is>
      </c>
      <c r="X2709" s="52" t="inlineStr">
        <is>
          <t>Moves along the track path at the track speed (straight runs + semicircles)</t>
        </is>
      </c>
      <c r="Y2709" s="52" t="inlineStr">
        <is>
          <t>Track link (steel shoe)</t>
        </is>
      </c>
    </row>
    <row r="2710" outlineLevel="1">
      <c r="A2710" s="52" t="inlineStr">
        <is>
          <t>TNK-45</t>
        </is>
      </c>
      <c r="B2710" s="52" t="inlineStr">
        <is>
          <t>Main Battle Tank</t>
        </is>
      </c>
      <c r="C2710" s="63" t="inlineStr">
        <is>
          <t>Cube</t>
        </is>
      </c>
      <c r="D2710" s="62" t="inlineStr">
        <is>
          <t>Track link L03</t>
        </is>
      </c>
      <c r="E2710" s="52" t="inlineStr">
        <is>
          <t>TNK-41</t>
        </is>
      </c>
      <c r="F2710" s="52" t="n">
        <v>3</v>
      </c>
      <c r="G2710" s="54" t="n">
        <v>0.550000012</v>
      </c>
      <c r="H2710" s="54" t="n">
        <v>0.07999999820000001</v>
      </c>
      <c r="I2710" s="54" t="n">
        <v>0.330000013</v>
      </c>
      <c r="J2710" s="54" t="n">
        <v>0</v>
      </c>
      <c r="K2710" s="54" t="n">
        <v>0</v>
      </c>
      <c r="L2710" s="54" t="n">
        <v>0</v>
      </c>
      <c r="M2710" s="54" t="n">
        <v>0</v>
      </c>
      <c r="N2710" s="54" t="n">
        <v>1.04999995</v>
      </c>
      <c r="O2710" s="54" t="n">
        <v>-1.72438049</v>
      </c>
      <c r="P2710" s="52" t="inlineStr">
        <is>
          <t>Phong</t>
        </is>
      </c>
      <c r="Q2710" s="52" t="inlineStr">
        <is>
          <t>Metal</t>
        </is>
      </c>
      <c r="R2710" s="54" t="n">
        <v>0.55</v>
      </c>
      <c r="S2710" s="54" t="n">
        <v>0.6</v>
      </c>
      <c r="T2710" s="54" t="n">
        <v>0.3</v>
      </c>
      <c r="U2710" s="54" t="n">
        <v>0</v>
      </c>
      <c r="V2710" s="52" t="inlineStr">
        <is>
          <t>No</t>
        </is>
      </c>
      <c r="W2710" s="52" t="inlineStr">
        <is>
          <t>Yes</t>
        </is>
      </c>
      <c r="X2710" s="52" t="inlineStr">
        <is>
          <t>Moves along the track path at the track speed (straight runs + semicircles)</t>
        </is>
      </c>
      <c r="Y2710" s="52" t="inlineStr">
        <is>
          <t>Track link (steel shoe)</t>
        </is>
      </c>
    </row>
    <row r="2711" outlineLevel="1">
      <c r="A2711" s="52" t="inlineStr">
        <is>
          <t>TNK-46</t>
        </is>
      </c>
      <c r="B2711" s="52" t="inlineStr">
        <is>
          <t>Main Battle Tank</t>
        </is>
      </c>
      <c r="C2711" s="63" t="inlineStr">
        <is>
          <t>Cube</t>
        </is>
      </c>
      <c r="D2711" s="62" t="inlineStr">
        <is>
          <t>Track link L04</t>
        </is>
      </c>
      <c r="E2711" s="52" t="inlineStr">
        <is>
          <t>TNK-41</t>
        </is>
      </c>
      <c r="F2711" s="52" t="n">
        <v>3</v>
      </c>
      <c r="G2711" s="54" t="n">
        <v>0.550000012</v>
      </c>
      <c r="H2711" s="54" t="n">
        <v>0.07999999820000001</v>
      </c>
      <c r="I2711" s="54" t="n">
        <v>0.330000013</v>
      </c>
      <c r="J2711" s="54" t="n">
        <v>0</v>
      </c>
      <c r="K2711" s="54" t="n">
        <v>0</v>
      </c>
      <c r="L2711" s="54" t="n">
        <v>0</v>
      </c>
      <c r="M2711" s="54" t="n">
        <v>0</v>
      </c>
      <c r="N2711" s="54" t="n">
        <v>1.04999995</v>
      </c>
      <c r="O2711" s="54" t="n">
        <v>-1.36584067</v>
      </c>
      <c r="P2711" s="52" t="inlineStr">
        <is>
          <t>Phong</t>
        </is>
      </c>
      <c r="Q2711" s="52" t="inlineStr">
        <is>
          <t>Metal</t>
        </is>
      </c>
      <c r="R2711" s="54" t="n">
        <v>0.55</v>
      </c>
      <c r="S2711" s="54" t="n">
        <v>0.6</v>
      </c>
      <c r="T2711" s="54" t="n">
        <v>0.3</v>
      </c>
      <c r="U2711" s="54" t="n">
        <v>0</v>
      </c>
      <c r="V2711" s="52" t="inlineStr">
        <is>
          <t>No</t>
        </is>
      </c>
      <c r="W2711" s="52" t="inlineStr">
        <is>
          <t>Yes</t>
        </is>
      </c>
      <c r="X2711" s="52" t="inlineStr">
        <is>
          <t>Moves along the track path at the track speed (straight runs + semicircles)</t>
        </is>
      </c>
      <c r="Y2711" s="52" t="inlineStr">
        <is>
          <t>Track link (steel shoe)</t>
        </is>
      </c>
    </row>
    <row r="2712" outlineLevel="1">
      <c r="A2712" s="52" t="inlineStr">
        <is>
          <t>TNK-47</t>
        </is>
      </c>
      <c r="B2712" s="52" t="inlineStr">
        <is>
          <t>Main Battle Tank</t>
        </is>
      </c>
      <c r="C2712" s="63" t="inlineStr">
        <is>
          <t>Cube</t>
        </is>
      </c>
      <c r="D2712" s="62" t="inlineStr">
        <is>
          <t>Track link L05</t>
        </is>
      </c>
      <c r="E2712" s="52" t="inlineStr">
        <is>
          <t>TNK-41</t>
        </is>
      </c>
      <c r="F2712" s="52" t="n">
        <v>3</v>
      </c>
      <c r="G2712" s="54" t="n">
        <v>0.550000012</v>
      </c>
      <c r="H2712" s="54" t="n">
        <v>0.07999999820000001</v>
      </c>
      <c r="I2712" s="54" t="n">
        <v>0.330000013</v>
      </c>
      <c r="J2712" s="54" t="n">
        <v>0</v>
      </c>
      <c r="K2712" s="54" t="n">
        <v>0</v>
      </c>
      <c r="L2712" s="54" t="n">
        <v>0</v>
      </c>
      <c r="M2712" s="54" t="n">
        <v>0</v>
      </c>
      <c r="N2712" s="54" t="n">
        <v>1.04999995</v>
      </c>
      <c r="O2712" s="54" t="n">
        <v>-1.00730085</v>
      </c>
      <c r="P2712" s="52" t="inlineStr">
        <is>
          <t>Phong</t>
        </is>
      </c>
      <c r="Q2712" s="52" t="inlineStr">
        <is>
          <t>Metal</t>
        </is>
      </c>
      <c r="R2712" s="54" t="n">
        <v>0.55</v>
      </c>
      <c r="S2712" s="54" t="n">
        <v>0.6</v>
      </c>
      <c r="T2712" s="54" t="n">
        <v>0.3</v>
      </c>
      <c r="U2712" s="54" t="n">
        <v>0</v>
      </c>
      <c r="V2712" s="52" t="inlineStr">
        <is>
          <t>No</t>
        </is>
      </c>
      <c r="W2712" s="52" t="inlineStr">
        <is>
          <t>Yes</t>
        </is>
      </c>
      <c r="X2712" s="52" t="inlineStr">
        <is>
          <t>Moves along the track path at the track speed (straight runs + semicircles)</t>
        </is>
      </c>
      <c r="Y2712" s="52" t="inlineStr">
        <is>
          <t>Track link (steel shoe)</t>
        </is>
      </c>
    </row>
    <row r="2713" outlineLevel="1">
      <c r="A2713" s="52" t="inlineStr">
        <is>
          <t>TNK-48</t>
        </is>
      </c>
      <c r="B2713" s="52" t="inlineStr">
        <is>
          <t>Main Battle Tank</t>
        </is>
      </c>
      <c r="C2713" s="63" t="inlineStr">
        <is>
          <t>Cube</t>
        </is>
      </c>
      <c r="D2713" s="62" t="inlineStr">
        <is>
          <t>Track link L06</t>
        </is>
      </c>
      <c r="E2713" s="52" t="inlineStr">
        <is>
          <t>TNK-41</t>
        </is>
      </c>
      <c r="F2713" s="52" t="n">
        <v>3</v>
      </c>
      <c r="G2713" s="54" t="n">
        <v>0.550000012</v>
      </c>
      <c r="H2713" s="54" t="n">
        <v>0.07999999820000001</v>
      </c>
      <c r="I2713" s="54" t="n">
        <v>0.330000013</v>
      </c>
      <c r="J2713" s="54" t="n">
        <v>0</v>
      </c>
      <c r="K2713" s="54" t="n">
        <v>0</v>
      </c>
      <c r="L2713" s="54" t="n">
        <v>0</v>
      </c>
      <c r="M2713" s="54" t="n">
        <v>0</v>
      </c>
      <c r="N2713" s="54" t="n">
        <v>1.04999995</v>
      </c>
      <c r="O2713" s="54" t="n">
        <v>-0.648761034</v>
      </c>
      <c r="P2713" s="52" t="inlineStr">
        <is>
          <t>Phong</t>
        </is>
      </c>
      <c r="Q2713" s="52" t="inlineStr">
        <is>
          <t>Metal</t>
        </is>
      </c>
      <c r="R2713" s="54" t="n">
        <v>0.55</v>
      </c>
      <c r="S2713" s="54" t="n">
        <v>0.6</v>
      </c>
      <c r="T2713" s="54" t="n">
        <v>0.3</v>
      </c>
      <c r="U2713" s="54" t="n">
        <v>0</v>
      </c>
      <c r="V2713" s="52" t="inlineStr">
        <is>
          <t>No</t>
        </is>
      </c>
      <c r="W2713" s="52" t="inlineStr">
        <is>
          <t>Yes</t>
        </is>
      </c>
      <c r="X2713" s="52" t="inlineStr">
        <is>
          <t>Moves along the track path at the track speed (straight runs + semicircles)</t>
        </is>
      </c>
      <c r="Y2713" s="52" t="inlineStr">
        <is>
          <t>Track link (steel shoe)</t>
        </is>
      </c>
    </row>
    <row r="2714" outlineLevel="1">
      <c r="A2714" s="52" t="inlineStr">
        <is>
          <t>TNK-49</t>
        </is>
      </c>
      <c r="B2714" s="52" t="inlineStr">
        <is>
          <t>Main Battle Tank</t>
        </is>
      </c>
      <c r="C2714" s="63" t="inlineStr">
        <is>
          <t>Cube</t>
        </is>
      </c>
      <c r="D2714" s="62" t="inlineStr">
        <is>
          <t>Track link L07</t>
        </is>
      </c>
      <c r="E2714" s="52" t="inlineStr">
        <is>
          <t>TNK-41</t>
        </is>
      </c>
      <c r="F2714" s="52" t="n">
        <v>3</v>
      </c>
      <c r="G2714" s="54" t="n">
        <v>0.550000012</v>
      </c>
      <c r="H2714" s="54" t="n">
        <v>0.07999999820000001</v>
      </c>
      <c r="I2714" s="54" t="n">
        <v>0.330000013</v>
      </c>
      <c r="J2714" s="54" t="n">
        <v>0</v>
      </c>
      <c r="K2714" s="54" t="n">
        <v>0</v>
      </c>
      <c r="L2714" s="54" t="n">
        <v>0</v>
      </c>
      <c r="M2714" s="54" t="n">
        <v>0</v>
      </c>
      <c r="N2714" s="54" t="n">
        <v>1.04999995</v>
      </c>
      <c r="O2714" s="54" t="n">
        <v>-0.290221214</v>
      </c>
      <c r="P2714" s="52" t="inlineStr">
        <is>
          <t>Phong</t>
        </is>
      </c>
      <c r="Q2714" s="52" t="inlineStr">
        <is>
          <t>Metal</t>
        </is>
      </c>
      <c r="R2714" s="54" t="n">
        <v>0.55</v>
      </c>
      <c r="S2714" s="54" t="n">
        <v>0.6</v>
      </c>
      <c r="T2714" s="54" t="n">
        <v>0.3</v>
      </c>
      <c r="U2714" s="54" t="n">
        <v>0</v>
      </c>
      <c r="V2714" s="52" t="inlineStr">
        <is>
          <t>No</t>
        </is>
      </c>
      <c r="W2714" s="52" t="inlineStr">
        <is>
          <t>Yes</t>
        </is>
      </c>
      <c r="X2714" s="52" t="inlineStr">
        <is>
          <t>Moves along the track path at the track speed (straight runs + semicircles)</t>
        </is>
      </c>
      <c r="Y2714" s="52" t="inlineStr">
        <is>
          <t>Track link (steel shoe)</t>
        </is>
      </c>
    </row>
    <row r="2715" outlineLevel="1">
      <c r="A2715" s="52" t="inlineStr">
        <is>
          <t>TNK-50</t>
        </is>
      </c>
      <c r="B2715" s="52" t="inlineStr">
        <is>
          <t>Main Battle Tank</t>
        </is>
      </c>
      <c r="C2715" s="63" t="inlineStr">
        <is>
          <t>Cube</t>
        </is>
      </c>
      <c r="D2715" s="62" t="inlineStr">
        <is>
          <t>Track link L08</t>
        </is>
      </c>
      <c r="E2715" s="52" t="inlineStr">
        <is>
          <t>TNK-41</t>
        </is>
      </c>
      <c r="F2715" s="52" t="n">
        <v>3</v>
      </c>
      <c r="G2715" s="54" t="n">
        <v>0.550000012</v>
      </c>
      <c r="H2715" s="54" t="n">
        <v>0.07999999820000001</v>
      </c>
      <c r="I2715" s="54" t="n">
        <v>0.330000013</v>
      </c>
      <c r="J2715" s="54" t="n">
        <v>0</v>
      </c>
      <c r="K2715" s="54" t="n">
        <v>0</v>
      </c>
      <c r="L2715" s="54" t="n">
        <v>0</v>
      </c>
      <c r="M2715" s="54" t="n">
        <v>0</v>
      </c>
      <c r="N2715" s="54" t="n">
        <v>1.04999995</v>
      </c>
      <c r="O2715" s="54" t="n">
        <v>0.0683186054</v>
      </c>
      <c r="P2715" s="52" t="inlineStr">
        <is>
          <t>Phong</t>
        </is>
      </c>
      <c r="Q2715" s="52" t="inlineStr">
        <is>
          <t>Metal</t>
        </is>
      </c>
      <c r="R2715" s="54" t="n">
        <v>0.55</v>
      </c>
      <c r="S2715" s="54" t="n">
        <v>0.6</v>
      </c>
      <c r="T2715" s="54" t="n">
        <v>0.3</v>
      </c>
      <c r="U2715" s="54" t="n">
        <v>0</v>
      </c>
      <c r="V2715" s="52" t="inlineStr">
        <is>
          <t>No</t>
        </is>
      </c>
      <c r="W2715" s="52" t="inlineStr">
        <is>
          <t>Yes</t>
        </is>
      </c>
      <c r="X2715" s="52" t="inlineStr">
        <is>
          <t>Moves along the track path at the track speed (straight runs + semicircles)</t>
        </is>
      </c>
      <c r="Y2715" s="52" t="inlineStr">
        <is>
          <t>Track link (steel shoe)</t>
        </is>
      </c>
    </row>
    <row r="2716" outlineLevel="1">
      <c r="A2716" s="52" t="inlineStr">
        <is>
          <t>TNK-51</t>
        </is>
      </c>
      <c r="B2716" s="52" t="inlineStr">
        <is>
          <t>Main Battle Tank</t>
        </is>
      </c>
      <c r="C2716" s="63" t="inlineStr">
        <is>
          <t>Cube</t>
        </is>
      </c>
      <c r="D2716" s="62" t="inlineStr">
        <is>
          <t>Track link L09</t>
        </is>
      </c>
      <c r="E2716" s="52" t="inlineStr">
        <is>
          <t>TNK-41</t>
        </is>
      </c>
      <c r="F2716" s="52" t="n">
        <v>3</v>
      </c>
      <c r="G2716" s="54" t="n">
        <v>0.550000012</v>
      </c>
      <c r="H2716" s="54" t="n">
        <v>0.07999999820000001</v>
      </c>
      <c r="I2716" s="54" t="n">
        <v>0.330000013</v>
      </c>
      <c r="J2716" s="54" t="n">
        <v>0</v>
      </c>
      <c r="K2716" s="54" t="n">
        <v>0</v>
      </c>
      <c r="L2716" s="54" t="n">
        <v>0</v>
      </c>
      <c r="M2716" s="54" t="n">
        <v>0</v>
      </c>
      <c r="N2716" s="54" t="n">
        <v>1.04999995</v>
      </c>
      <c r="O2716" s="54" t="n">
        <v>0.426858664</v>
      </c>
      <c r="P2716" s="52" t="inlineStr">
        <is>
          <t>Phong</t>
        </is>
      </c>
      <c r="Q2716" s="52" t="inlineStr">
        <is>
          <t>Metal</t>
        </is>
      </c>
      <c r="R2716" s="54" t="n">
        <v>0.55</v>
      </c>
      <c r="S2716" s="54" t="n">
        <v>0.6</v>
      </c>
      <c r="T2716" s="54" t="n">
        <v>0.3</v>
      </c>
      <c r="U2716" s="54" t="n">
        <v>0</v>
      </c>
      <c r="V2716" s="52" t="inlineStr">
        <is>
          <t>No</t>
        </is>
      </c>
      <c r="W2716" s="52" t="inlineStr">
        <is>
          <t>Yes</t>
        </is>
      </c>
      <c r="X2716" s="52" t="inlineStr">
        <is>
          <t>Moves along the track path at the track speed (straight runs + semicircles)</t>
        </is>
      </c>
      <c r="Y2716" s="52" t="inlineStr">
        <is>
          <t>Track link (steel shoe)</t>
        </is>
      </c>
    </row>
    <row r="2717" outlineLevel="1">
      <c r="A2717" s="52" t="inlineStr">
        <is>
          <t>TNK-52</t>
        </is>
      </c>
      <c r="B2717" s="52" t="inlineStr">
        <is>
          <t>Main Battle Tank</t>
        </is>
      </c>
      <c r="C2717" s="63" t="inlineStr">
        <is>
          <t>Cube</t>
        </is>
      </c>
      <c r="D2717" s="62" t="inlineStr">
        <is>
          <t>Track link L10</t>
        </is>
      </c>
      <c r="E2717" s="52" t="inlineStr">
        <is>
          <t>TNK-41</t>
        </is>
      </c>
      <c r="F2717" s="52" t="n">
        <v>3</v>
      </c>
      <c r="G2717" s="54" t="n">
        <v>0.550000012</v>
      </c>
      <c r="H2717" s="54" t="n">
        <v>0.07999999820000001</v>
      </c>
      <c r="I2717" s="54" t="n">
        <v>0.330000013</v>
      </c>
      <c r="J2717" s="54" t="n">
        <v>0</v>
      </c>
      <c r="K2717" s="54" t="n">
        <v>0</v>
      </c>
      <c r="L2717" s="54" t="n">
        <v>0</v>
      </c>
      <c r="M2717" s="54" t="n">
        <v>0</v>
      </c>
      <c r="N2717" s="54" t="n">
        <v>1.04999995</v>
      </c>
      <c r="O2717" s="54" t="n">
        <v>0.785398245</v>
      </c>
      <c r="P2717" s="52" t="inlineStr">
        <is>
          <t>Phong</t>
        </is>
      </c>
      <c r="Q2717" s="52" t="inlineStr">
        <is>
          <t>Metal</t>
        </is>
      </c>
      <c r="R2717" s="54" t="n">
        <v>0.55</v>
      </c>
      <c r="S2717" s="54" t="n">
        <v>0.6</v>
      </c>
      <c r="T2717" s="54" t="n">
        <v>0.3</v>
      </c>
      <c r="U2717" s="54" t="n">
        <v>0</v>
      </c>
      <c r="V2717" s="52" t="inlineStr">
        <is>
          <t>No</t>
        </is>
      </c>
      <c r="W2717" s="52" t="inlineStr">
        <is>
          <t>Yes</t>
        </is>
      </c>
      <c r="X2717" s="52" t="inlineStr">
        <is>
          <t>Moves along the track path at the track speed (straight runs + semicircles)</t>
        </is>
      </c>
      <c r="Y2717" s="52" t="inlineStr">
        <is>
          <t>Track link (steel shoe)</t>
        </is>
      </c>
    </row>
    <row r="2718" outlineLevel="1">
      <c r="A2718" s="52" t="inlineStr">
        <is>
          <t>TNK-53</t>
        </is>
      </c>
      <c r="B2718" s="52" t="inlineStr">
        <is>
          <t>Main Battle Tank</t>
        </is>
      </c>
      <c r="C2718" s="63" t="inlineStr">
        <is>
          <t>Cube</t>
        </is>
      </c>
      <c r="D2718" s="62" t="inlineStr">
        <is>
          <t>Track link L11</t>
        </is>
      </c>
      <c r="E2718" s="52" t="inlineStr">
        <is>
          <t>TNK-41</t>
        </is>
      </c>
      <c r="F2718" s="52" t="n">
        <v>3</v>
      </c>
      <c r="G2718" s="54" t="n">
        <v>0.550000012</v>
      </c>
      <c r="H2718" s="54" t="n">
        <v>0.07999999820000001</v>
      </c>
      <c r="I2718" s="54" t="n">
        <v>0.330000013</v>
      </c>
      <c r="J2718" s="54" t="n">
        <v>0</v>
      </c>
      <c r="K2718" s="54" t="n">
        <v>0</v>
      </c>
      <c r="L2718" s="54" t="n">
        <v>0</v>
      </c>
      <c r="M2718" s="54" t="n">
        <v>0</v>
      </c>
      <c r="N2718" s="54" t="n">
        <v>1.04999995</v>
      </c>
      <c r="O2718" s="54" t="n">
        <v>1.14393806</v>
      </c>
      <c r="P2718" s="52" t="inlineStr">
        <is>
          <t>Phong</t>
        </is>
      </c>
      <c r="Q2718" s="52" t="inlineStr">
        <is>
          <t>Metal</t>
        </is>
      </c>
      <c r="R2718" s="54" t="n">
        <v>0.55</v>
      </c>
      <c r="S2718" s="54" t="n">
        <v>0.6</v>
      </c>
      <c r="T2718" s="54" t="n">
        <v>0.3</v>
      </c>
      <c r="U2718" s="54" t="n">
        <v>0</v>
      </c>
      <c r="V2718" s="52" t="inlineStr">
        <is>
          <t>No</t>
        </is>
      </c>
      <c r="W2718" s="52" t="inlineStr">
        <is>
          <t>Yes</t>
        </is>
      </c>
      <c r="X2718" s="52" t="inlineStr">
        <is>
          <t>Moves along the track path at the track speed (straight runs + semicircles)</t>
        </is>
      </c>
      <c r="Y2718" s="52" t="inlineStr">
        <is>
          <t>Track link (steel shoe)</t>
        </is>
      </c>
    </row>
    <row r="2719" outlineLevel="1">
      <c r="A2719" s="52" t="inlineStr">
        <is>
          <t>TNK-54</t>
        </is>
      </c>
      <c r="B2719" s="52" t="inlineStr">
        <is>
          <t>Main Battle Tank</t>
        </is>
      </c>
      <c r="C2719" s="63" t="inlineStr">
        <is>
          <t>Cube</t>
        </is>
      </c>
      <c r="D2719" s="62" t="inlineStr">
        <is>
          <t>Track link L12</t>
        </is>
      </c>
      <c r="E2719" s="52" t="inlineStr">
        <is>
          <t>TNK-41</t>
        </is>
      </c>
      <c r="F2719" s="52" t="n">
        <v>3</v>
      </c>
      <c r="G2719" s="54" t="n">
        <v>0.550000012</v>
      </c>
      <c r="H2719" s="54" t="n">
        <v>0.07999999820000001</v>
      </c>
      <c r="I2719" s="54" t="n">
        <v>0.330000013</v>
      </c>
      <c r="J2719" s="54" t="n">
        <v>0</v>
      </c>
      <c r="K2719" s="54" t="n">
        <v>0</v>
      </c>
      <c r="L2719" s="54" t="n">
        <v>0</v>
      </c>
      <c r="M2719" s="54" t="n">
        <v>0</v>
      </c>
      <c r="N2719" s="54" t="n">
        <v>1.04999995</v>
      </c>
      <c r="O2719" s="54" t="n">
        <v>1.50247788</v>
      </c>
      <c r="P2719" s="52" t="inlineStr">
        <is>
          <t>Phong</t>
        </is>
      </c>
      <c r="Q2719" s="52" t="inlineStr">
        <is>
          <t>Metal</t>
        </is>
      </c>
      <c r="R2719" s="54" t="n">
        <v>0.55</v>
      </c>
      <c r="S2719" s="54" t="n">
        <v>0.6</v>
      </c>
      <c r="T2719" s="54" t="n">
        <v>0.3</v>
      </c>
      <c r="U2719" s="54" t="n">
        <v>0</v>
      </c>
      <c r="V2719" s="52" t="inlineStr">
        <is>
          <t>No</t>
        </is>
      </c>
      <c r="W2719" s="52" t="inlineStr">
        <is>
          <t>Yes</t>
        </is>
      </c>
      <c r="X2719" s="52" t="inlineStr">
        <is>
          <t>Moves along the track path at the track speed (straight runs + semicircles)</t>
        </is>
      </c>
      <c r="Y2719" s="52" t="inlineStr">
        <is>
          <t>Track link (steel shoe)</t>
        </is>
      </c>
    </row>
    <row r="2720" outlineLevel="1">
      <c r="A2720" s="52" t="inlineStr">
        <is>
          <t>TNK-55</t>
        </is>
      </c>
      <c r="B2720" s="52" t="inlineStr">
        <is>
          <t>Main Battle Tank</t>
        </is>
      </c>
      <c r="C2720" s="63" t="inlineStr">
        <is>
          <t>Cube</t>
        </is>
      </c>
      <c r="D2720" s="62" t="inlineStr">
        <is>
          <t>Track link L13</t>
        </is>
      </c>
      <c r="E2720" s="52" t="inlineStr">
        <is>
          <t>TNK-41</t>
        </is>
      </c>
      <c r="F2720" s="52" t="n">
        <v>3</v>
      </c>
      <c r="G2720" s="54" t="n">
        <v>0.550000012</v>
      </c>
      <c r="H2720" s="54" t="n">
        <v>0.07999999820000001</v>
      </c>
      <c r="I2720" s="54" t="n">
        <v>0.330000013</v>
      </c>
      <c r="J2720" s="54" t="n">
        <v>0</v>
      </c>
      <c r="K2720" s="54" t="n">
        <v>0</v>
      </c>
      <c r="L2720" s="54" t="n">
        <v>0</v>
      </c>
      <c r="M2720" s="54" t="n">
        <v>0</v>
      </c>
      <c r="N2720" s="54" t="n">
        <v>1.04999995</v>
      </c>
      <c r="O2720" s="54" t="n">
        <v>1.86101747</v>
      </c>
      <c r="P2720" s="52" t="inlineStr">
        <is>
          <t>Phong</t>
        </is>
      </c>
      <c r="Q2720" s="52" t="inlineStr">
        <is>
          <t>Metal</t>
        </is>
      </c>
      <c r="R2720" s="54" t="n">
        <v>0.55</v>
      </c>
      <c r="S2720" s="54" t="n">
        <v>0.6</v>
      </c>
      <c r="T2720" s="54" t="n">
        <v>0.3</v>
      </c>
      <c r="U2720" s="54" t="n">
        <v>0</v>
      </c>
      <c r="V2720" s="52" t="inlineStr">
        <is>
          <t>No</t>
        </is>
      </c>
      <c r="W2720" s="52" t="inlineStr">
        <is>
          <t>Yes</t>
        </is>
      </c>
      <c r="X2720" s="52" t="inlineStr">
        <is>
          <t>Moves along the track path at the track speed (straight runs + semicircles)</t>
        </is>
      </c>
      <c r="Y2720" s="52" t="inlineStr">
        <is>
          <t>Track link (steel shoe)</t>
        </is>
      </c>
    </row>
    <row r="2721" outlineLevel="1">
      <c r="A2721" s="52" t="inlineStr">
        <is>
          <t>TNK-56</t>
        </is>
      </c>
      <c r="B2721" s="52" t="inlineStr">
        <is>
          <t>Main Battle Tank</t>
        </is>
      </c>
      <c r="C2721" s="63" t="inlineStr">
        <is>
          <t>Cube</t>
        </is>
      </c>
      <c r="D2721" s="62" t="inlineStr">
        <is>
          <t>Track link L14</t>
        </is>
      </c>
      <c r="E2721" s="52" t="inlineStr">
        <is>
          <t>TNK-41</t>
        </is>
      </c>
      <c r="F2721" s="52" t="n">
        <v>3</v>
      </c>
      <c r="G2721" s="54" t="n">
        <v>0.550000012</v>
      </c>
      <c r="H2721" s="54" t="n">
        <v>0.07999999820000001</v>
      </c>
      <c r="I2721" s="54" t="n">
        <v>0.330000013</v>
      </c>
      <c r="J2721" s="54" t="n">
        <v>0</v>
      </c>
      <c r="K2721" s="54" t="n">
        <v>0</v>
      </c>
      <c r="L2721" s="54" t="n">
        <v>0</v>
      </c>
      <c r="M2721" s="54" t="n">
        <v>0</v>
      </c>
      <c r="N2721" s="54" t="n">
        <v>1.04999995</v>
      </c>
      <c r="O2721" s="54" t="n">
        <v>2.21955752</v>
      </c>
      <c r="P2721" s="52" t="inlineStr">
        <is>
          <t>Phong</t>
        </is>
      </c>
      <c r="Q2721" s="52" t="inlineStr">
        <is>
          <t>Metal</t>
        </is>
      </c>
      <c r="R2721" s="54" t="n">
        <v>0.55</v>
      </c>
      <c r="S2721" s="54" t="n">
        <v>0.6</v>
      </c>
      <c r="T2721" s="54" t="n">
        <v>0.3</v>
      </c>
      <c r="U2721" s="54" t="n">
        <v>0</v>
      </c>
      <c r="V2721" s="52" t="inlineStr">
        <is>
          <t>No</t>
        </is>
      </c>
      <c r="W2721" s="52" t="inlineStr">
        <is>
          <t>Yes</t>
        </is>
      </c>
      <c r="X2721" s="52" t="inlineStr">
        <is>
          <t>Moves along the track path at the track speed (straight runs + semicircles)</t>
        </is>
      </c>
      <c r="Y2721" s="52" t="inlineStr">
        <is>
          <t>Track link (steel shoe)</t>
        </is>
      </c>
    </row>
    <row r="2722" outlineLevel="1">
      <c r="A2722" s="52" t="inlineStr">
        <is>
          <t>TNK-57</t>
        </is>
      </c>
      <c r="B2722" s="52" t="inlineStr">
        <is>
          <t>Main Battle Tank</t>
        </is>
      </c>
      <c r="C2722" s="63" t="inlineStr">
        <is>
          <t>Cube</t>
        </is>
      </c>
      <c r="D2722" s="62" t="inlineStr">
        <is>
          <t>Track link L15</t>
        </is>
      </c>
      <c r="E2722" s="52" t="inlineStr">
        <is>
          <t>TNK-41</t>
        </is>
      </c>
      <c r="F2722" s="52" t="n">
        <v>3</v>
      </c>
      <c r="G2722" s="54" t="n">
        <v>0.550000012</v>
      </c>
      <c r="H2722" s="54" t="n">
        <v>0.07999999820000001</v>
      </c>
      <c r="I2722" s="54" t="n">
        <v>0.330000013</v>
      </c>
      <c r="J2722" s="54" t="n">
        <v>0</v>
      </c>
      <c r="K2722" s="54" t="n">
        <v>0</v>
      </c>
      <c r="L2722" s="54" t="n">
        <v>0</v>
      </c>
      <c r="M2722" s="54" t="n">
        <v>0</v>
      </c>
      <c r="N2722" s="54" t="n">
        <v>1.04999995</v>
      </c>
      <c r="O2722" s="54" t="n">
        <v>2.57809711</v>
      </c>
      <c r="P2722" s="52" t="inlineStr">
        <is>
          <t>Phong</t>
        </is>
      </c>
      <c r="Q2722" s="52" t="inlineStr">
        <is>
          <t>Metal</t>
        </is>
      </c>
      <c r="R2722" s="54" t="n">
        <v>0.55</v>
      </c>
      <c r="S2722" s="54" t="n">
        <v>0.6</v>
      </c>
      <c r="T2722" s="54" t="n">
        <v>0.3</v>
      </c>
      <c r="U2722" s="54" t="n">
        <v>0</v>
      </c>
      <c r="V2722" s="52" t="inlineStr">
        <is>
          <t>No</t>
        </is>
      </c>
      <c r="W2722" s="52" t="inlineStr">
        <is>
          <t>Yes</t>
        </is>
      </c>
      <c r="X2722" s="52" t="inlineStr">
        <is>
          <t>Moves along the track path at the track speed (straight runs + semicircles)</t>
        </is>
      </c>
      <c r="Y2722" s="52" t="inlineStr">
        <is>
          <t>Track link (steel shoe)</t>
        </is>
      </c>
    </row>
    <row r="2723" outlineLevel="1">
      <c r="A2723" s="52" t="inlineStr">
        <is>
          <t>TNK-58</t>
        </is>
      </c>
      <c r="B2723" s="52" t="inlineStr">
        <is>
          <t>Main Battle Tank</t>
        </is>
      </c>
      <c r="C2723" s="63" t="inlineStr">
        <is>
          <t>Cube</t>
        </is>
      </c>
      <c r="D2723" s="62" t="inlineStr">
        <is>
          <t>Track link L16</t>
        </is>
      </c>
      <c r="E2723" s="52" t="inlineStr">
        <is>
          <t>TNK-41</t>
        </is>
      </c>
      <c r="F2723" s="52" t="n">
        <v>3</v>
      </c>
      <c r="G2723" s="54" t="n">
        <v>0.550000012</v>
      </c>
      <c r="H2723" s="54" t="n">
        <v>0.07999999820000001</v>
      </c>
      <c r="I2723" s="54" t="n">
        <v>0.330000013</v>
      </c>
      <c r="J2723" s="54" t="n">
        <v>15.6574707</v>
      </c>
      <c r="K2723" s="54" t="n">
        <v>0</v>
      </c>
      <c r="L2723" s="54" t="n">
        <v>0</v>
      </c>
      <c r="M2723" s="54" t="n">
        <v>0</v>
      </c>
      <c r="N2723" s="54" t="n">
        <v>1.03144622</v>
      </c>
      <c r="O2723" s="54" t="n">
        <v>2.93494296</v>
      </c>
      <c r="P2723" s="52" t="inlineStr">
        <is>
          <t>Phong</t>
        </is>
      </c>
      <c r="Q2723" s="52" t="inlineStr">
        <is>
          <t>Metal</t>
        </is>
      </c>
      <c r="R2723" s="54" t="n">
        <v>0.55</v>
      </c>
      <c r="S2723" s="54" t="n">
        <v>0.6</v>
      </c>
      <c r="T2723" s="54" t="n">
        <v>0.3</v>
      </c>
      <c r="U2723" s="54" t="n">
        <v>0</v>
      </c>
      <c r="V2723" s="52" t="inlineStr">
        <is>
          <t>No</t>
        </is>
      </c>
      <c r="W2723" s="52" t="inlineStr">
        <is>
          <t>Yes</t>
        </is>
      </c>
      <c r="X2723" s="52" t="inlineStr">
        <is>
          <t>Moves along the track path at the track speed (straight runs + semicircles)</t>
        </is>
      </c>
      <c r="Y2723" s="52" t="inlineStr">
        <is>
          <t>Track link (steel shoe)</t>
        </is>
      </c>
    </row>
    <row r="2724" outlineLevel="1">
      <c r="A2724" s="52" t="inlineStr">
        <is>
          <t>TNK-59</t>
        </is>
      </c>
      <c r="B2724" s="52" t="inlineStr">
        <is>
          <t>Main Battle Tank</t>
        </is>
      </c>
      <c r="C2724" s="63" t="inlineStr">
        <is>
          <t>Cube</t>
        </is>
      </c>
      <c r="D2724" s="62" t="inlineStr">
        <is>
          <t>Track link L17</t>
        </is>
      </c>
      <c r="E2724" s="52" t="inlineStr">
        <is>
          <t>TNK-41</t>
        </is>
      </c>
      <c r="F2724" s="52" t="n">
        <v>3</v>
      </c>
      <c r="G2724" s="54" t="n">
        <v>0.550000012</v>
      </c>
      <c r="H2724" s="54" t="n">
        <v>0.07999999820000001</v>
      </c>
      <c r="I2724" s="54" t="n">
        <v>0.330000013</v>
      </c>
      <c r="J2724" s="54" t="n">
        <v>56.7431374</v>
      </c>
      <c r="K2724" s="54" t="n">
        <v>0</v>
      </c>
      <c r="L2724" s="54" t="n">
        <v>0</v>
      </c>
      <c r="M2724" s="54" t="n">
        <v>0</v>
      </c>
      <c r="N2724" s="54" t="n">
        <v>0.824196696</v>
      </c>
      <c r="O2724" s="54" t="n">
        <v>3.21811008</v>
      </c>
      <c r="P2724" s="52" t="inlineStr">
        <is>
          <t>Phong</t>
        </is>
      </c>
      <c r="Q2724" s="52" t="inlineStr">
        <is>
          <t>Metal</t>
        </is>
      </c>
      <c r="R2724" s="54" t="n">
        <v>0.55</v>
      </c>
      <c r="S2724" s="54" t="n">
        <v>0.6</v>
      </c>
      <c r="T2724" s="54" t="n">
        <v>0.3</v>
      </c>
      <c r="U2724" s="54" t="n">
        <v>0</v>
      </c>
      <c r="V2724" s="52" t="inlineStr">
        <is>
          <t>No</t>
        </is>
      </c>
      <c r="W2724" s="52" t="inlineStr">
        <is>
          <t>Yes</t>
        </is>
      </c>
      <c r="X2724" s="52" t="inlineStr">
        <is>
          <t>Moves along the track path at the track speed (straight runs + semicircles)</t>
        </is>
      </c>
      <c r="Y2724" s="52" t="inlineStr">
        <is>
          <t>Track link (steel shoe)</t>
        </is>
      </c>
    </row>
    <row r="2725" outlineLevel="1">
      <c r="A2725" s="52" t="inlineStr">
        <is>
          <t>TNK-60</t>
        </is>
      </c>
      <c r="B2725" s="52" t="inlineStr">
        <is>
          <t>Main Battle Tank</t>
        </is>
      </c>
      <c r="C2725" s="63" t="inlineStr">
        <is>
          <t>Cube</t>
        </is>
      </c>
      <c r="D2725" s="62" t="inlineStr">
        <is>
          <t>Track link L18</t>
        </is>
      </c>
      <c r="E2725" s="52" t="inlineStr">
        <is>
          <t>TNK-41</t>
        </is>
      </c>
      <c r="F2725" s="52" t="n">
        <v>3</v>
      </c>
      <c r="G2725" s="54" t="n">
        <v>0.550000012</v>
      </c>
      <c r="H2725" s="54" t="n">
        <v>0.07999999820000001</v>
      </c>
      <c r="I2725" s="54" t="n">
        <v>0.330000013</v>
      </c>
      <c r="J2725" s="54" t="n">
        <v>97.8287964</v>
      </c>
      <c r="K2725" s="54" t="n">
        <v>0</v>
      </c>
      <c r="L2725" s="54" t="n">
        <v>0</v>
      </c>
      <c r="M2725" s="54" t="n">
        <v>0</v>
      </c>
      <c r="N2725" s="54" t="n">
        <v>0.481893241</v>
      </c>
      <c r="O2725" s="54" t="n">
        <v>3.29533958</v>
      </c>
      <c r="P2725" s="52" t="inlineStr">
        <is>
          <t>Phong</t>
        </is>
      </c>
      <c r="Q2725" s="52" t="inlineStr">
        <is>
          <t>Metal</t>
        </is>
      </c>
      <c r="R2725" s="54" t="n">
        <v>0.55</v>
      </c>
      <c r="S2725" s="54" t="n">
        <v>0.6</v>
      </c>
      <c r="T2725" s="54" t="n">
        <v>0.3</v>
      </c>
      <c r="U2725" s="54" t="n">
        <v>0</v>
      </c>
      <c r="V2725" s="52" t="inlineStr">
        <is>
          <t>No</t>
        </is>
      </c>
      <c r="W2725" s="52" t="inlineStr">
        <is>
          <t>Yes</t>
        </is>
      </c>
      <c r="X2725" s="52" t="inlineStr">
        <is>
          <t>Moves along the track path at the track speed (straight runs + semicircles)</t>
        </is>
      </c>
      <c r="Y2725" s="52" t="inlineStr">
        <is>
          <t>Track link (steel shoe)</t>
        </is>
      </c>
    </row>
    <row r="2726" outlineLevel="1">
      <c r="A2726" s="52" t="inlineStr">
        <is>
          <t>TNK-61</t>
        </is>
      </c>
      <c r="B2726" s="52" t="inlineStr">
        <is>
          <t>Main Battle Tank</t>
        </is>
      </c>
      <c r="C2726" s="63" t="inlineStr">
        <is>
          <t>Cube</t>
        </is>
      </c>
      <c r="D2726" s="62" t="inlineStr">
        <is>
          <t>Track link L19</t>
        </is>
      </c>
      <c r="E2726" s="52" t="inlineStr">
        <is>
          <t>TNK-41</t>
        </is>
      </c>
      <c r="F2726" s="52" t="n">
        <v>3</v>
      </c>
      <c r="G2726" s="54" t="n">
        <v>0.550000012</v>
      </c>
      <c r="H2726" s="54" t="n">
        <v>0.07999999820000001</v>
      </c>
      <c r="I2726" s="54" t="n">
        <v>0.330000013</v>
      </c>
      <c r="J2726" s="54" t="n">
        <v>138.914398</v>
      </c>
      <c r="K2726" s="54" t="n">
        <v>0</v>
      </c>
      <c r="L2726" s="54" t="n">
        <v>0</v>
      </c>
      <c r="M2726" s="54" t="n">
        <v>0</v>
      </c>
      <c r="N2726" s="54" t="n">
        <v>0.173135668</v>
      </c>
      <c r="O2726" s="54" t="n">
        <v>3.12859273</v>
      </c>
      <c r="P2726" s="52" t="inlineStr">
        <is>
          <t>Phong</t>
        </is>
      </c>
      <c r="Q2726" s="52" t="inlineStr">
        <is>
          <t>Metal</t>
        </is>
      </c>
      <c r="R2726" s="54" t="n">
        <v>0.55</v>
      </c>
      <c r="S2726" s="54" t="n">
        <v>0.6</v>
      </c>
      <c r="T2726" s="54" t="n">
        <v>0.3</v>
      </c>
      <c r="U2726" s="54" t="n">
        <v>0</v>
      </c>
      <c r="V2726" s="52" t="inlineStr">
        <is>
          <t>No</t>
        </is>
      </c>
      <c r="W2726" s="52" t="inlineStr">
        <is>
          <t>Yes</t>
        </is>
      </c>
      <c r="X2726" s="52" t="inlineStr">
        <is>
          <t>Moves along the track path at the track speed (straight runs + semicircles)</t>
        </is>
      </c>
      <c r="Y2726" s="52" t="inlineStr">
        <is>
          <t>Track link (steel shoe)</t>
        </is>
      </c>
    </row>
    <row r="2727" outlineLevel="1">
      <c r="A2727" s="52" t="inlineStr">
        <is>
          <t>TNK-62</t>
        </is>
      </c>
      <c r="B2727" s="52" t="inlineStr">
        <is>
          <t>Main Battle Tank</t>
        </is>
      </c>
      <c r="C2727" s="63" t="inlineStr">
        <is>
          <t>Cube</t>
        </is>
      </c>
      <c r="D2727" s="62" t="inlineStr">
        <is>
          <t>Track link L20</t>
        </is>
      </c>
      <c r="E2727" s="52" t="inlineStr">
        <is>
          <t>TNK-41</t>
        </is>
      </c>
      <c r="F2727" s="52" t="n">
        <v>3</v>
      </c>
      <c r="G2727" s="54" t="n">
        <v>0.550000012</v>
      </c>
      <c r="H2727" s="54" t="n">
        <v>0.07999999820000001</v>
      </c>
      <c r="I2727" s="54" t="n">
        <v>0.330000013</v>
      </c>
      <c r="J2727" s="54" t="n">
        <v>180</v>
      </c>
      <c r="K2727" s="54" t="n">
        <v>0</v>
      </c>
      <c r="L2727" s="54" t="n">
        <v>0</v>
      </c>
      <c r="M2727" s="54" t="n">
        <v>0</v>
      </c>
      <c r="N2727" s="54" t="n">
        <v>0.0500000119</v>
      </c>
      <c r="O2727" s="54" t="n">
        <v>2.79999971</v>
      </c>
      <c r="P2727" s="52" t="inlineStr">
        <is>
          <t>Phong</t>
        </is>
      </c>
      <c r="Q2727" s="52" t="inlineStr">
        <is>
          <t>Metal</t>
        </is>
      </c>
      <c r="R2727" s="54" t="n">
        <v>0.55</v>
      </c>
      <c r="S2727" s="54" t="n">
        <v>0.6</v>
      </c>
      <c r="T2727" s="54" t="n">
        <v>0.3</v>
      </c>
      <c r="U2727" s="54" t="n">
        <v>0</v>
      </c>
      <c r="V2727" s="52" t="inlineStr">
        <is>
          <t>No</t>
        </is>
      </c>
      <c r="W2727" s="52" t="inlineStr">
        <is>
          <t>Yes</t>
        </is>
      </c>
      <c r="X2727" s="52" t="inlineStr">
        <is>
          <t>Moves along the track path at the track speed (straight runs + semicircles)</t>
        </is>
      </c>
      <c r="Y2727" s="52" t="inlineStr">
        <is>
          <t>Track link (steel shoe)</t>
        </is>
      </c>
    </row>
    <row r="2728" outlineLevel="1">
      <c r="A2728" s="52" t="inlineStr">
        <is>
          <t>TNK-63</t>
        </is>
      </c>
      <c r="B2728" s="52" t="inlineStr">
        <is>
          <t>Main Battle Tank</t>
        </is>
      </c>
      <c r="C2728" s="63" t="inlineStr">
        <is>
          <t>Cube</t>
        </is>
      </c>
      <c r="D2728" s="62" t="inlineStr">
        <is>
          <t>Track link L21</t>
        </is>
      </c>
      <c r="E2728" s="52" t="inlineStr">
        <is>
          <t>TNK-41</t>
        </is>
      </c>
      <c r="F2728" s="52" t="n">
        <v>3</v>
      </c>
      <c r="G2728" s="54" t="n">
        <v>0.550000012</v>
      </c>
      <c r="H2728" s="54" t="n">
        <v>0.07999999820000001</v>
      </c>
      <c r="I2728" s="54" t="n">
        <v>0.330000013</v>
      </c>
      <c r="J2728" s="54" t="n">
        <v>180</v>
      </c>
      <c r="K2728" s="54" t="n">
        <v>0</v>
      </c>
      <c r="L2728" s="54" t="n">
        <v>0</v>
      </c>
      <c r="M2728" s="54" t="n">
        <v>0</v>
      </c>
      <c r="N2728" s="54" t="n">
        <v>0.0500000119</v>
      </c>
      <c r="O2728" s="54" t="n">
        <v>2.44145966</v>
      </c>
      <c r="P2728" s="52" t="inlineStr">
        <is>
          <t>Phong</t>
        </is>
      </c>
      <c r="Q2728" s="52" t="inlineStr">
        <is>
          <t>Metal</t>
        </is>
      </c>
      <c r="R2728" s="54" t="n">
        <v>0.55</v>
      </c>
      <c r="S2728" s="54" t="n">
        <v>0.6</v>
      </c>
      <c r="T2728" s="54" t="n">
        <v>0.3</v>
      </c>
      <c r="U2728" s="54" t="n">
        <v>0</v>
      </c>
      <c r="V2728" s="52" t="inlineStr">
        <is>
          <t>No</t>
        </is>
      </c>
      <c r="W2728" s="52" t="inlineStr">
        <is>
          <t>Yes</t>
        </is>
      </c>
      <c r="X2728" s="52" t="inlineStr">
        <is>
          <t>Moves along the track path at the track speed (straight runs + semicircles)</t>
        </is>
      </c>
      <c r="Y2728" s="52" t="inlineStr">
        <is>
          <t>Track link (steel shoe)</t>
        </is>
      </c>
    </row>
    <row r="2729" outlineLevel="1">
      <c r="A2729" s="52" t="inlineStr">
        <is>
          <t>TNK-64</t>
        </is>
      </c>
      <c r="B2729" s="52" t="inlineStr">
        <is>
          <t>Main Battle Tank</t>
        </is>
      </c>
      <c r="C2729" s="63" t="inlineStr">
        <is>
          <t>Cube</t>
        </is>
      </c>
      <c r="D2729" s="62" t="inlineStr">
        <is>
          <t>Track link L22</t>
        </is>
      </c>
      <c r="E2729" s="52" t="inlineStr">
        <is>
          <t>TNK-41</t>
        </is>
      </c>
      <c r="F2729" s="52" t="n">
        <v>3</v>
      </c>
      <c r="G2729" s="54" t="n">
        <v>0.550000012</v>
      </c>
      <c r="H2729" s="54" t="n">
        <v>0.07999999820000001</v>
      </c>
      <c r="I2729" s="54" t="n">
        <v>0.330000013</v>
      </c>
      <c r="J2729" s="54" t="n">
        <v>180</v>
      </c>
      <c r="K2729" s="54" t="n">
        <v>0</v>
      </c>
      <c r="L2729" s="54" t="n">
        <v>0</v>
      </c>
      <c r="M2729" s="54" t="n">
        <v>0</v>
      </c>
      <c r="N2729" s="54" t="n">
        <v>0.0500000119</v>
      </c>
      <c r="O2729" s="54" t="n">
        <v>2.08292007</v>
      </c>
      <c r="P2729" s="52" t="inlineStr">
        <is>
          <t>Phong</t>
        </is>
      </c>
      <c r="Q2729" s="52" t="inlineStr">
        <is>
          <t>Metal</t>
        </is>
      </c>
      <c r="R2729" s="54" t="n">
        <v>0.55</v>
      </c>
      <c r="S2729" s="54" t="n">
        <v>0.6</v>
      </c>
      <c r="T2729" s="54" t="n">
        <v>0.3</v>
      </c>
      <c r="U2729" s="54" t="n">
        <v>0</v>
      </c>
      <c r="V2729" s="52" t="inlineStr">
        <is>
          <t>No</t>
        </is>
      </c>
      <c r="W2729" s="52" t="inlineStr">
        <is>
          <t>Yes</t>
        </is>
      </c>
      <c r="X2729" s="52" t="inlineStr">
        <is>
          <t>Moves along the track path at the track speed (straight runs + semicircles)</t>
        </is>
      </c>
      <c r="Y2729" s="52" t="inlineStr">
        <is>
          <t>Track link (steel shoe)</t>
        </is>
      </c>
    </row>
    <row r="2730" outlineLevel="1">
      <c r="A2730" s="52" t="inlineStr">
        <is>
          <t>TNK-65</t>
        </is>
      </c>
      <c r="B2730" s="52" t="inlineStr">
        <is>
          <t>Main Battle Tank</t>
        </is>
      </c>
      <c r="C2730" s="63" t="inlineStr">
        <is>
          <t>Cube</t>
        </is>
      </c>
      <c r="D2730" s="62" t="inlineStr">
        <is>
          <t>Track link L23</t>
        </is>
      </c>
      <c r="E2730" s="52" t="inlineStr">
        <is>
          <t>TNK-41</t>
        </is>
      </c>
      <c r="F2730" s="52" t="n">
        <v>3</v>
      </c>
      <c r="G2730" s="54" t="n">
        <v>0.550000012</v>
      </c>
      <c r="H2730" s="54" t="n">
        <v>0.07999999820000001</v>
      </c>
      <c r="I2730" s="54" t="n">
        <v>0.330000013</v>
      </c>
      <c r="J2730" s="54" t="n">
        <v>180</v>
      </c>
      <c r="K2730" s="54" t="n">
        <v>0</v>
      </c>
      <c r="L2730" s="54" t="n">
        <v>0</v>
      </c>
      <c r="M2730" s="54" t="n">
        <v>0</v>
      </c>
      <c r="N2730" s="54" t="n">
        <v>0.0500000119</v>
      </c>
      <c r="O2730" s="54" t="n">
        <v>1.72438014</v>
      </c>
      <c r="P2730" s="52" t="inlineStr">
        <is>
          <t>Phong</t>
        </is>
      </c>
      <c r="Q2730" s="52" t="inlineStr">
        <is>
          <t>Metal</t>
        </is>
      </c>
      <c r="R2730" s="54" t="n">
        <v>0.55</v>
      </c>
      <c r="S2730" s="54" t="n">
        <v>0.6</v>
      </c>
      <c r="T2730" s="54" t="n">
        <v>0.3</v>
      </c>
      <c r="U2730" s="54" t="n">
        <v>0</v>
      </c>
      <c r="V2730" s="52" t="inlineStr">
        <is>
          <t>No</t>
        </is>
      </c>
      <c r="W2730" s="52" t="inlineStr">
        <is>
          <t>Yes</t>
        </is>
      </c>
      <c r="X2730" s="52" t="inlineStr">
        <is>
          <t>Moves along the track path at the track speed (straight runs + semicircles)</t>
        </is>
      </c>
      <c r="Y2730" s="52" t="inlineStr">
        <is>
          <t>Track link (steel shoe)</t>
        </is>
      </c>
    </row>
    <row r="2731" outlineLevel="1">
      <c r="A2731" s="52" t="inlineStr">
        <is>
          <t>TNK-66</t>
        </is>
      </c>
      <c r="B2731" s="52" t="inlineStr">
        <is>
          <t>Main Battle Tank</t>
        </is>
      </c>
      <c r="C2731" s="63" t="inlineStr">
        <is>
          <t>Cube</t>
        </is>
      </c>
      <c r="D2731" s="62" t="inlineStr">
        <is>
          <t>Track link L24</t>
        </is>
      </c>
      <c r="E2731" s="52" t="inlineStr">
        <is>
          <t>TNK-41</t>
        </is>
      </c>
      <c r="F2731" s="52" t="n">
        <v>3</v>
      </c>
      <c r="G2731" s="54" t="n">
        <v>0.550000012</v>
      </c>
      <c r="H2731" s="54" t="n">
        <v>0.07999999820000001</v>
      </c>
      <c r="I2731" s="54" t="n">
        <v>0.330000013</v>
      </c>
      <c r="J2731" s="54" t="n">
        <v>180</v>
      </c>
      <c r="K2731" s="54" t="n">
        <v>0</v>
      </c>
      <c r="L2731" s="54" t="n">
        <v>0</v>
      </c>
      <c r="M2731" s="54" t="n">
        <v>0</v>
      </c>
      <c r="N2731" s="54" t="n">
        <v>0.0500000119</v>
      </c>
      <c r="O2731" s="54" t="n">
        <v>1.36584055</v>
      </c>
      <c r="P2731" s="52" t="inlineStr">
        <is>
          <t>Phong</t>
        </is>
      </c>
      <c r="Q2731" s="52" t="inlineStr">
        <is>
          <t>Metal</t>
        </is>
      </c>
      <c r="R2731" s="54" t="n">
        <v>0.55</v>
      </c>
      <c r="S2731" s="54" t="n">
        <v>0.6</v>
      </c>
      <c r="T2731" s="54" t="n">
        <v>0.3</v>
      </c>
      <c r="U2731" s="54" t="n">
        <v>0</v>
      </c>
      <c r="V2731" s="52" t="inlineStr">
        <is>
          <t>No</t>
        </is>
      </c>
      <c r="W2731" s="52" t="inlineStr">
        <is>
          <t>Yes</t>
        </is>
      </c>
      <c r="X2731" s="52" t="inlineStr">
        <is>
          <t>Moves along the track path at the track speed (straight runs + semicircles)</t>
        </is>
      </c>
      <c r="Y2731" s="52" t="inlineStr">
        <is>
          <t>Track link (steel shoe)</t>
        </is>
      </c>
    </row>
    <row r="2732" outlineLevel="1">
      <c r="A2732" s="52" t="inlineStr">
        <is>
          <t>TNK-67</t>
        </is>
      </c>
      <c r="B2732" s="52" t="inlineStr">
        <is>
          <t>Main Battle Tank</t>
        </is>
      </c>
      <c r="C2732" s="63" t="inlineStr">
        <is>
          <t>Cube</t>
        </is>
      </c>
      <c r="D2732" s="62" t="inlineStr">
        <is>
          <t>Track link L25</t>
        </is>
      </c>
      <c r="E2732" s="52" t="inlineStr">
        <is>
          <t>TNK-41</t>
        </is>
      </c>
      <c r="F2732" s="52" t="n">
        <v>3</v>
      </c>
      <c r="G2732" s="54" t="n">
        <v>0.550000012</v>
      </c>
      <c r="H2732" s="54" t="n">
        <v>0.07999999820000001</v>
      </c>
      <c r="I2732" s="54" t="n">
        <v>0.330000013</v>
      </c>
      <c r="J2732" s="54" t="n">
        <v>180</v>
      </c>
      <c r="K2732" s="54" t="n">
        <v>0</v>
      </c>
      <c r="L2732" s="54" t="n">
        <v>0</v>
      </c>
      <c r="M2732" s="54" t="n">
        <v>0</v>
      </c>
      <c r="N2732" s="54" t="n">
        <v>0.0500000119</v>
      </c>
      <c r="O2732" s="54" t="n">
        <v>1.00730097</v>
      </c>
      <c r="P2732" s="52" t="inlineStr">
        <is>
          <t>Phong</t>
        </is>
      </c>
      <c r="Q2732" s="52" t="inlineStr">
        <is>
          <t>Metal</t>
        </is>
      </c>
      <c r="R2732" s="54" t="n">
        <v>0.55</v>
      </c>
      <c r="S2732" s="54" t="n">
        <v>0.6</v>
      </c>
      <c r="T2732" s="54" t="n">
        <v>0.3</v>
      </c>
      <c r="U2732" s="54" t="n">
        <v>0</v>
      </c>
      <c r="V2732" s="52" t="inlineStr">
        <is>
          <t>No</t>
        </is>
      </c>
      <c r="W2732" s="52" t="inlineStr">
        <is>
          <t>Yes</t>
        </is>
      </c>
      <c r="X2732" s="52" t="inlineStr">
        <is>
          <t>Moves along the track path at the track speed (straight runs + semicircles)</t>
        </is>
      </c>
      <c r="Y2732" s="52" t="inlineStr">
        <is>
          <t>Track link (steel shoe)</t>
        </is>
      </c>
    </row>
    <row r="2733" outlineLevel="1">
      <c r="A2733" s="52" t="inlineStr">
        <is>
          <t>TNK-68</t>
        </is>
      </c>
      <c r="B2733" s="52" t="inlineStr">
        <is>
          <t>Main Battle Tank</t>
        </is>
      </c>
      <c r="C2733" s="63" t="inlineStr">
        <is>
          <t>Cube</t>
        </is>
      </c>
      <c r="D2733" s="62" t="inlineStr">
        <is>
          <t>Track link L26</t>
        </is>
      </c>
      <c r="E2733" s="52" t="inlineStr">
        <is>
          <t>TNK-41</t>
        </is>
      </c>
      <c r="F2733" s="52" t="n">
        <v>3</v>
      </c>
      <c r="G2733" s="54" t="n">
        <v>0.550000012</v>
      </c>
      <c r="H2733" s="54" t="n">
        <v>0.07999999820000001</v>
      </c>
      <c r="I2733" s="54" t="n">
        <v>0.330000013</v>
      </c>
      <c r="J2733" s="54" t="n">
        <v>180</v>
      </c>
      <c r="K2733" s="54" t="n">
        <v>0</v>
      </c>
      <c r="L2733" s="54" t="n">
        <v>0</v>
      </c>
      <c r="M2733" s="54" t="n">
        <v>0</v>
      </c>
      <c r="N2733" s="54" t="n">
        <v>0.0500000119</v>
      </c>
      <c r="O2733" s="54" t="n">
        <v>0.648761511</v>
      </c>
      <c r="P2733" s="52" t="inlineStr">
        <is>
          <t>Phong</t>
        </is>
      </c>
      <c r="Q2733" s="52" t="inlineStr">
        <is>
          <t>Metal</t>
        </is>
      </c>
      <c r="R2733" s="54" t="n">
        <v>0.55</v>
      </c>
      <c r="S2733" s="54" t="n">
        <v>0.6</v>
      </c>
      <c r="T2733" s="54" t="n">
        <v>0.3</v>
      </c>
      <c r="U2733" s="54" t="n">
        <v>0</v>
      </c>
      <c r="V2733" s="52" t="inlineStr">
        <is>
          <t>No</t>
        </is>
      </c>
      <c r="W2733" s="52" t="inlineStr">
        <is>
          <t>Yes</t>
        </is>
      </c>
      <c r="X2733" s="52" t="inlineStr">
        <is>
          <t>Moves along the track path at the track speed (straight runs + semicircles)</t>
        </is>
      </c>
      <c r="Y2733" s="52" t="inlineStr">
        <is>
          <t>Track link (steel shoe)</t>
        </is>
      </c>
    </row>
    <row r="2734" outlineLevel="1">
      <c r="A2734" s="52" t="inlineStr">
        <is>
          <t>TNK-69</t>
        </is>
      </c>
      <c r="B2734" s="52" t="inlineStr">
        <is>
          <t>Main Battle Tank</t>
        </is>
      </c>
      <c r="C2734" s="63" t="inlineStr">
        <is>
          <t>Cube</t>
        </is>
      </c>
      <c r="D2734" s="62" t="inlineStr">
        <is>
          <t>Track link L27</t>
        </is>
      </c>
      <c r="E2734" s="52" t="inlineStr">
        <is>
          <t>TNK-41</t>
        </is>
      </c>
      <c r="F2734" s="52" t="n">
        <v>3</v>
      </c>
      <c r="G2734" s="54" t="n">
        <v>0.550000012</v>
      </c>
      <c r="H2734" s="54" t="n">
        <v>0.07999999820000001</v>
      </c>
      <c r="I2734" s="54" t="n">
        <v>0.330000013</v>
      </c>
      <c r="J2734" s="54" t="n">
        <v>180</v>
      </c>
      <c r="K2734" s="54" t="n">
        <v>0</v>
      </c>
      <c r="L2734" s="54" t="n">
        <v>0</v>
      </c>
      <c r="M2734" s="54" t="n">
        <v>0</v>
      </c>
      <c r="N2734" s="54" t="n">
        <v>0.0500000119</v>
      </c>
      <c r="O2734" s="54" t="n">
        <v>0.29022193</v>
      </c>
      <c r="P2734" s="52" t="inlineStr">
        <is>
          <t>Phong</t>
        </is>
      </c>
      <c r="Q2734" s="52" t="inlineStr">
        <is>
          <t>Metal</t>
        </is>
      </c>
      <c r="R2734" s="54" t="n">
        <v>0.55</v>
      </c>
      <c r="S2734" s="54" t="n">
        <v>0.6</v>
      </c>
      <c r="T2734" s="54" t="n">
        <v>0.3</v>
      </c>
      <c r="U2734" s="54" t="n">
        <v>0</v>
      </c>
      <c r="V2734" s="52" t="inlineStr">
        <is>
          <t>No</t>
        </is>
      </c>
      <c r="W2734" s="52" t="inlineStr">
        <is>
          <t>Yes</t>
        </is>
      </c>
      <c r="X2734" s="52" t="inlineStr">
        <is>
          <t>Moves along the track path at the track speed (straight runs + semicircles)</t>
        </is>
      </c>
      <c r="Y2734" s="52" t="inlineStr">
        <is>
          <t>Track link (steel shoe)</t>
        </is>
      </c>
    </row>
    <row r="2735" outlineLevel="1">
      <c r="A2735" s="52" t="inlineStr">
        <is>
          <t>TNK-70</t>
        </is>
      </c>
      <c r="B2735" s="52" t="inlineStr">
        <is>
          <t>Main Battle Tank</t>
        </is>
      </c>
      <c r="C2735" s="63" t="inlineStr">
        <is>
          <t>Cube</t>
        </is>
      </c>
      <c r="D2735" s="62" t="inlineStr">
        <is>
          <t>Track link L28</t>
        </is>
      </c>
      <c r="E2735" s="52" t="inlineStr">
        <is>
          <t>TNK-41</t>
        </is>
      </c>
      <c r="F2735" s="52" t="n">
        <v>3</v>
      </c>
      <c r="G2735" s="54" t="n">
        <v>0.550000012</v>
      </c>
      <c r="H2735" s="54" t="n">
        <v>0.07999999820000001</v>
      </c>
      <c r="I2735" s="54" t="n">
        <v>0.330000013</v>
      </c>
      <c r="J2735" s="54" t="n">
        <v>180</v>
      </c>
      <c r="K2735" s="54" t="n">
        <v>0</v>
      </c>
      <c r="L2735" s="54" t="n">
        <v>0</v>
      </c>
      <c r="M2735" s="54" t="n">
        <v>0</v>
      </c>
      <c r="N2735" s="54" t="n">
        <v>0.0500000119</v>
      </c>
      <c r="O2735" s="54" t="n">
        <v>-0.0683186054</v>
      </c>
      <c r="P2735" s="52" t="inlineStr">
        <is>
          <t>Phong</t>
        </is>
      </c>
      <c r="Q2735" s="52" t="inlineStr">
        <is>
          <t>Metal</t>
        </is>
      </c>
      <c r="R2735" s="54" t="n">
        <v>0.55</v>
      </c>
      <c r="S2735" s="54" t="n">
        <v>0.6</v>
      </c>
      <c r="T2735" s="54" t="n">
        <v>0.3</v>
      </c>
      <c r="U2735" s="54" t="n">
        <v>0</v>
      </c>
      <c r="V2735" s="52" t="inlineStr">
        <is>
          <t>No</t>
        </is>
      </c>
      <c r="W2735" s="52" t="inlineStr">
        <is>
          <t>Yes</t>
        </is>
      </c>
      <c r="X2735" s="52" t="inlineStr">
        <is>
          <t>Moves along the track path at the track speed (straight runs + semicircles)</t>
        </is>
      </c>
      <c r="Y2735" s="52" t="inlineStr">
        <is>
          <t>Track link (steel shoe)</t>
        </is>
      </c>
    </row>
    <row r="2736" outlineLevel="1">
      <c r="A2736" s="52" t="inlineStr">
        <is>
          <t>TNK-71</t>
        </is>
      </c>
      <c r="B2736" s="52" t="inlineStr">
        <is>
          <t>Main Battle Tank</t>
        </is>
      </c>
      <c r="C2736" s="63" t="inlineStr">
        <is>
          <t>Cube</t>
        </is>
      </c>
      <c r="D2736" s="62" t="inlineStr">
        <is>
          <t>Track link L29</t>
        </is>
      </c>
      <c r="E2736" s="52" t="inlineStr">
        <is>
          <t>TNK-41</t>
        </is>
      </c>
      <c r="F2736" s="52" t="n">
        <v>3</v>
      </c>
      <c r="G2736" s="54" t="n">
        <v>0.550000012</v>
      </c>
      <c r="H2736" s="54" t="n">
        <v>0.07999999820000001</v>
      </c>
      <c r="I2736" s="54" t="n">
        <v>0.330000013</v>
      </c>
      <c r="J2736" s="54" t="n">
        <v>180</v>
      </c>
      <c r="K2736" s="54" t="n">
        <v>0</v>
      </c>
      <c r="L2736" s="54" t="n">
        <v>0</v>
      </c>
      <c r="M2736" s="54" t="n">
        <v>0</v>
      </c>
      <c r="N2736" s="54" t="n">
        <v>0.0500000119</v>
      </c>
      <c r="O2736" s="54" t="n">
        <v>-0.426858187</v>
      </c>
      <c r="P2736" s="52" t="inlineStr">
        <is>
          <t>Phong</t>
        </is>
      </c>
      <c r="Q2736" s="52" t="inlineStr">
        <is>
          <t>Metal</t>
        </is>
      </c>
      <c r="R2736" s="54" t="n">
        <v>0.55</v>
      </c>
      <c r="S2736" s="54" t="n">
        <v>0.6</v>
      </c>
      <c r="T2736" s="54" t="n">
        <v>0.3</v>
      </c>
      <c r="U2736" s="54" t="n">
        <v>0</v>
      </c>
      <c r="V2736" s="52" t="inlineStr">
        <is>
          <t>No</t>
        </is>
      </c>
      <c r="W2736" s="52" t="inlineStr">
        <is>
          <t>Yes</t>
        </is>
      </c>
      <c r="X2736" s="52" t="inlineStr">
        <is>
          <t>Moves along the track path at the track speed (straight runs + semicircles)</t>
        </is>
      </c>
      <c r="Y2736" s="52" t="inlineStr">
        <is>
          <t>Track link (steel shoe)</t>
        </is>
      </c>
    </row>
    <row r="2737" outlineLevel="1">
      <c r="A2737" s="52" t="inlineStr">
        <is>
          <t>TNK-72</t>
        </is>
      </c>
      <c r="B2737" s="52" t="inlineStr">
        <is>
          <t>Main Battle Tank</t>
        </is>
      </c>
      <c r="C2737" s="63" t="inlineStr">
        <is>
          <t>Cube</t>
        </is>
      </c>
      <c r="D2737" s="62" t="inlineStr">
        <is>
          <t>Track link L30</t>
        </is>
      </c>
      <c r="E2737" s="52" t="inlineStr">
        <is>
          <t>TNK-41</t>
        </is>
      </c>
      <c r="F2737" s="52" t="n">
        <v>3</v>
      </c>
      <c r="G2737" s="54" t="n">
        <v>0.550000012</v>
      </c>
      <c r="H2737" s="54" t="n">
        <v>0.07999999820000001</v>
      </c>
      <c r="I2737" s="54" t="n">
        <v>0.330000013</v>
      </c>
      <c r="J2737" s="54" t="n">
        <v>180</v>
      </c>
      <c r="K2737" s="54" t="n">
        <v>0</v>
      </c>
      <c r="L2737" s="54" t="n">
        <v>0</v>
      </c>
      <c r="M2737" s="54" t="n">
        <v>0</v>
      </c>
      <c r="N2737" s="54" t="n">
        <v>0.0500000119</v>
      </c>
      <c r="O2737" s="54" t="n">
        <v>-0.7853977680000001</v>
      </c>
      <c r="P2737" s="52" t="inlineStr">
        <is>
          <t>Phong</t>
        </is>
      </c>
      <c r="Q2737" s="52" t="inlineStr">
        <is>
          <t>Metal</t>
        </is>
      </c>
      <c r="R2737" s="54" t="n">
        <v>0.55</v>
      </c>
      <c r="S2737" s="54" t="n">
        <v>0.6</v>
      </c>
      <c r="T2737" s="54" t="n">
        <v>0.3</v>
      </c>
      <c r="U2737" s="54" t="n">
        <v>0</v>
      </c>
      <c r="V2737" s="52" t="inlineStr">
        <is>
          <t>No</t>
        </is>
      </c>
      <c r="W2737" s="52" t="inlineStr">
        <is>
          <t>Yes</t>
        </is>
      </c>
      <c r="X2737" s="52" t="inlineStr">
        <is>
          <t>Moves along the track path at the track speed (straight runs + semicircles)</t>
        </is>
      </c>
      <c r="Y2737" s="52" t="inlineStr">
        <is>
          <t>Track link (steel shoe)</t>
        </is>
      </c>
    </row>
    <row r="2738" outlineLevel="1">
      <c r="A2738" s="52" t="inlineStr">
        <is>
          <t>TNK-73</t>
        </is>
      </c>
      <c r="B2738" s="52" t="inlineStr">
        <is>
          <t>Main Battle Tank</t>
        </is>
      </c>
      <c r="C2738" s="63" t="inlineStr">
        <is>
          <t>Cube</t>
        </is>
      </c>
      <c r="D2738" s="62" t="inlineStr">
        <is>
          <t>Track link L31</t>
        </is>
      </c>
      <c r="E2738" s="52" t="inlineStr">
        <is>
          <t>TNK-41</t>
        </is>
      </c>
      <c r="F2738" s="52" t="n">
        <v>3</v>
      </c>
      <c r="G2738" s="54" t="n">
        <v>0.550000012</v>
      </c>
      <c r="H2738" s="54" t="n">
        <v>0.07999999820000001</v>
      </c>
      <c r="I2738" s="54" t="n">
        <v>0.330000013</v>
      </c>
      <c r="J2738" s="54" t="n">
        <v>180</v>
      </c>
      <c r="K2738" s="54" t="n">
        <v>0</v>
      </c>
      <c r="L2738" s="54" t="n">
        <v>0</v>
      </c>
      <c r="M2738" s="54" t="n">
        <v>0</v>
      </c>
      <c r="N2738" s="54" t="n">
        <v>0.0500000119</v>
      </c>
      <c r="O2738" s="54" t="n">
        <v>-1.1439383</v>
      </c>
      <c r="P2738" s="52" t="inlineStr">
        <is>
          <t>Phong</t>
        </is>
      </c>
      <c r="Q2738" s="52" t="inlineStr">
        <is>
          <t>Metal</t>
        </is>
      </c>
      <c r="R2738" s="54" t="n">
        <v>0.55</v>
      </c>
      <c r="S2738" s="54" t="n">
        <v>0.6</v>
      </c>
      <c r="T2738" s="54" t="n">
        <v>0.3</v>
      </c>
      <c r="U2738" s="54" t="n">
        <v>0</v>
      </c>
      <c r="V2738" s="52" t="inlineStr">
        <is>
          <t>No</t>
        </is>
      </c>
      <c r="W2738" s="52" t="inlineStr">
        <is>
          <t>Yes</t>
        </is>
      </c>
      <c r="X2738" s="52" t="inlineStr">
        <is>
          <t>Moves along the track path at the track speed (straight runs + semicircles)</t>
        </is>
      </c>
      <c r="Y2738" s="52" t="inlineStr">
        <is>
          <t>Track link (steel shoe)</t>
        </is>
      </c>
    </row>
    <row r="2739" outlineLevel="1">
      <c r="A2739" s="52" t="inlineStr">
        <is>
          <t>TNK-74</t>
        </is>
      </c>
      <c r="B2739" s="52" t="inlineStr">
        <is>
          <t>Main Battle Tank</t>
        </is>
      </c>
      <c r="C2739" s="63" t="inlineStr">
        <is>
          <t>Cube</t>
        </is>
      </c>
      <c r="D2739" s="62" t="inlineStr">
        <is>
          <t>Track link L32</t>
        </is>
      </c>
      <c r="E2739" s="52" t="inlineStr">
        <is>
          <t>TNK-41</t>
        </is>
      </c>
      <c r="F2739" s="52" t="n">
        <v>3</v>
      </c>
      <c r="G2739" s="54" t="n">
        <v>0.550000012</v>
      </c>
      <c r="H2739" s="54" t="n">
        <v>0.07999999820000001</v>
      </c>
      <c r="I2739" s="54" t="n">
        <v>0.330000013</v>
      </c>
      <c r="J2739" s="54" t="n">
        <v>180</v>
      </c>
      <c r="K2739" s="54" t="n">
        <v>0</v>
      </c>
      <c r="L2739" s="54" t="n">
        <v>0</v>
      </c>
      <c r="M2739" s="54" t="n">
        <v>0</v>
      </c>
      <c r="N2739" s="54" t="n">
        <v>0.0500000119</v>
      </c>
      <c r="O2739" s="54" t="n">
        <v>-1.50247788</v>
      </c>
      <c r="P2739" s="52" t="inlineStr">
        <is>
          <t>Phong</t>
        </is>
      </c>
      <c r="Q2739" s="52" t="inlineStr">
        <is>
          <t>Metal</t>
        </is>
      </c>
      <c r="R2739" s="54" t="n">
        <v>0.55</v>
      </c>
      <c r="S2739" s="54" t="n">
        <v>0.6</v>
      </c>
      <c r="T2739" s="54" t="n">
        <v>0.3</v>
      </c>
      <c r="U2739" s="54" t="n">
        <v>0</v>
      </c>
      <c r="V2739" s="52" t="inlineStr">
        <is>
          <t>No</t>
        </is>
      </c>
      <c r="W2739" s="52" t="inlineStr">
        <is>
          <t>Yes</t>
        </is>
      </c>
      <c r="X2739" s="52" t="inlineStr">
        <is>
          <t>Moves along the track path at the track speed (straight runs + semicircles)</t>
        </is>
      </c>
      <c r="Y2739" s="52" t="inlineStr">
        <is>
          <t>Track link (steel shoe)</t>
        </is>
      </c>
    </row>
    <row r="2740" outlineLevel="1">
      <c r="A2740" s="52" t="inlineStr">
        <is>
          <t>TNK-75</t>
        </is>
      </c>
      <c r="B2740" s="52" t="inlineStr">
        <is>
          <t>Main Battle Tank</t>
        </is>
      </c>
      <c r="C2740" s="63" t="inlineStr">
        <is>
          <t>Cube</t>
        </is>
      </c>
      <c r="D2740" s="62" t="inlineStr">
        <is>
          <t>Track link L33</t>
        </is>
      </c>
      <c r="E2740" s="52" t="inlineStr">
        <is>
          <t>TNK-41</t>
        </is>
      </c>
      <c r="F2740" s="52" t="n">
        <v>3</v>
      </c>
      <c r="G2740" s="54" t="n">
        <v>0.550000012</v>
      </c>
      <c r="H2740" s="54" t="n">
        <v>0.07999999820000001</v>
      </c>
      <c r="I2740" s="54" t="n">
        <v>0.330000013</v>
      </c>
      <c r="J2740" s="54" t="n">
        <v>180</v>
      </c>
      <c r="K2740" s="54" t="n">
        <v>0</v>
      </c>
      <c r="L2740" s="54" t="n">
        <v>0</v>
      </c>
      <c r="M2740" s="54" t="n">
        <v>0</v>
      </c>
      <c r="N2740" s="54" t="n">
        <v>0.0500000119</v>
      </c>
      <c r="O2740" s="54" t="n">
        <v>-1.86101747</v>
      </c>
      <c r="P2740" s="52" t="inlineStr">
        <is>
          <t>Phong</t>
        </is>
      </c>
      <c r="Q2740" s="52" t="inlineStr">
        <is>
          <t>Metal</t>
        </is>
      </c>
      <c r="R2740" s="54" t="n">
        <v>0.55</v>
      </c>
      <c r="S2740" s="54" t="n">
        <v>0.6</v>
      </c>
      <c r="T2740" s="54" t="n">
        <v>0.3</v>
      </c>
      <c r="U2740" s="54" t="n">
        <v>0</v>
      </c>
      <c r="V2740" s="52" t="inlineStr">
        <is>
          <t>No</t>
        </is>
      </c>
      <c r="W2740" s="52" t="inlineStr">
        <is>
          <t>Yes</t>
        </is>
      </c>
      <c r="X2740" s="52" t="inlineStr">
        <is>
          <t>Moves along the track path at the track speed (straight runs + semicircles)</t>
        </is>
      </c>
      <c r="Y2740" s="52" t="inlineStr">
        <is>
          <t>Track link (steel shoe)</t>
        </is>
      </c>
    </row>
    <row r="2741" outlineLevel="1">
      <c r="A2741" s="52" t="inlineStr">
        <is>
          <t>TNK-76</t>
        </is>
      </c>
      <c r="B2741" s="52" t="inlineStr">
        <is>
          <t>Main Battle Tank</t>
        </is>
      </c>
      <c r="C2741" s="63" t="inlineStr">
        <is>
          <t>Cube</t>
        </is>
      </c>
      <c r="D2741" s="62" t="inlineStr">
        <is>
          <t>Track link L34</t>
        </is>
      </c>
      <c r="E2741" s="52" t="inlineStr">
        <is>
          <t>TNK-41</t>
        </is>
      </c>
      <c r="F2741" s="52" t="n">
        <v>3</v>
      </c>
      <c r="G2741" s="54" t="n">
        <v>0.550000012</v>
      </c>
      <c r="H2741" s="54" t="n">
        <v>0.07999999820000001</v>
      </c>
      <c r="I2741" s="54" t="n">
        <v>0.330000013</v>
      </c>
      <c r="J2741" s="54" t="n">
        <v>180</v>
      </c>
      <c r="K2741" s="54" t="n">
        <v>0</v>
      </c>
      <c r="L2741" s="54" t="n">
        <v>0</v>
      </c>
      <c r="M2741" s="54" t="n">
        <v>0</v>
      </c>
      <c r="N2741" s="54" t="n">
        <v>0.0500000119</v>
      </c>
      <c r="O2741" s="54" t="n">
        <v>-2.219558</v>
      </c>
      <c r="P2741" s="52" t="inlineStr">
        <is>
          <t>Phong</t>
        </is>
      </c>
      <c r="Q2741" s="52" t="inlineStr">
        <is>
          <t>Metal</t>
        </is>
      </c>
      <c r="R2741" s="54" t="n">
        <v>0.55</v>
      </c>
      <c r="S2741" s="54" t="n">
        <v>0.6</v>
      </c>
      <c r="T2741" s="54" t="n">
        <v>0.3</v>
      </c>
      <c r="U2741" s="54" t="n">
        <v>0</v>
      </c>
      <c r="V2741" s="52" t="inlineStr">
        <is>
          <t>No</t>
        </is>
      </c>
      <c r="W2741" s="52" t="inlineStr">
        <is>
          <t>Yes</t>
        </is>
      </c>
      <c r="X2741" s="52" t="inlineStr">
        <is>
          <t>Moves along the track path at the track speed (straight runs + semicircles)</t>
        </is>
      </c>
      <c r="Y2741" s="52" t="inlineStr">
        <is>
          <t>Track link (steel shoe)</t>
        </is>
      </c>
    </row>
    <row r="2742" outlineLevel="1">
      <c r="A2742" s="52" t="inlineStr">
        <is>
          <t>TNK-77</t>
        </is>
      </c>
      <c r="B2742" s="52" t="inlineStr">
        <is>
          <t>Main Battle Tank</t>
        </is>
      </c>
      <c r="C2742" s="63" t="inlineStr">
        <is>
          <t>Cube</t>
        </is>
      </c>
      <c r="D2742" s="62" t="inlineStr">
        <is>
          <t>Track link L35</t>
        </is>
      </c>
      <c r="E2742" s="52" t="inlineStr">
        <is>
          <t>TNK-41</t>
        </is>
      </c>
      <c r="F2742" s="52" t="n">
        <v>3</v>
      </c>
      <c r="G2742" s="54" t="n">
        <v>0.550000012</v>
      </c>
      <c r="H2742" s="54" t="n">
        <v>0.07999999820000001</v>
      </c>
      <c r="I2742" s="54" t="n">
        <v>0.330000013</v>
      </c>
      <c r="J2742" s="54" t="n">
        <v>180</v>
      </c>
      <c r="K2742" s="54" t="n">
        <v>0</v>
      </c>
      <c r="L2742" s="54" t="n">
        <v>0</v>
      </c>
      <c r="M2742" s="54" t="n">
        <v>0</v>
      </c>
      <c r="N2742" s="54" t="n">
        <v>0.0500000119</v>
      </c>
      <c r="O2742" s="54" t="n">
        <v>-2.57809758</v>
      </c>
      <c r="P2742" s="52" t="inlineStr">
        <is>
          <t>Phong</t>
        </is>
      </c>
      <c r="Q2742" s="52" t="inlineStr">
        <is>
          <t>Metal</t>
        </is>
      </c>
      <c r="R2742" s="54" t="n">
        <v>0.55</v>
      </c>
      <c r="S2742" s="54" t="n">
        <v>0.6</v>
      </c>
      <c r="T2742" s="54" t="n">
        <v>0.3</v>
      </c>
      <c r="U2742" s="54" t="n">
        <v>0</v>
      </c>
      <c r="V2742" s="52" t="inlineStr">
        <is>
          <t>No</t>
        </is>
      </c>
      <c r="W2742" s="52" t="inlineStr">
        <is>
          <t>Yes</t>
        </is>
      </c>
      <c r="X2742" s="52" t="inlineStr">
        <is>
          <t>Moves along the track path at the track speed (straight runs + semicircles)</t>
        </is>
      </c>
      <c r="Y2742" s="52" t="inlineStr">
        <is>
          <t>Track link (steel shoe)</t>
        </is>
      </c>
    </row>
    <row r="2743" outlineLevel="1">
      <c r="A2743" s="52" t="inlineStr">
        <is>
          <t>TNK-78</t>
        </is>
      </c>
      <c r="B2743" s="52" t="inlineStr">
        <is>
          <t>Main Battle Tank</t>
        </is>
      </c>
      <c r="C2743" s="63" t="inlineStr">
        <is>
          <t>Cube</t>
        </is>
      </c>
      <c r="D2743" s="62" t="inlineStr">
        <is>
          <t>Track link L36</t>
        </is>
      </c>
      <c r="E2743" s="52" t="inlineStr">
        <is>
          <t>TNK-41</t>
        </is>
      </c>
      <c r="F2743" s="52" t="n">
        <v>3</v>
      </c>
      <c r="G2743" s="54" t="n">
        <v>0.550000012</v>
      </c>
      <c r="H2743" s="54" t="n">
        <v>0.07999999820000001</v>
      </c>
      <c r="I2743" s="54" t="n">
        <v>0.330000013</v>
      </c>
      <c r="J2743" s="54" t="n">
        <v>195.657593</v>
      </c>
      <c r="K2743" s="54" t="n">
        <v>0</v>
      </c>
      <c r="L2743" s="54" t="n">
        <v>0</v>
      </c>
      <c r="M2743" s="54" t="n">
        <v>0</v>
      </c>
      <c r="N2743" s="54" t="n">
        <v>0.06855413320000001</v>
      </c>
      <c r="O2743" s="54" t="n">
        <v>-2.93494391</v>
      </c>
      <c r="P2743" s="52" t="inlineStr">
        <is>
          <t>Phong</t>
        </is>
      </c>
      <c r="Q2743" s="52" t="inlineStr">
        <is>
          <t>Metal</t>
        </is>
      </c>
      <c r="R2743" s="54" t="n">
        <v>0.55</v>
      </c>
      <c r="S2743" s="54" t="n">
        <v>0.6</v>
      </c>
      <c r="T2743" s="54" t="n">
        <v>0.3</v>
      </c>
      <c r="U2743" s="54" t="n">
        <v>0</v>
      </c>
      <c r="V2743" s="52" t="inlineStr">
        <is>
          <t>No</t>
        </is>
      </c>
      <c r="W2743" s="52" t="inlineStr">
        <is>
          <t>Yes</t>
        </is>
      </c>
      <c r="X2743" s="52" t="inlineStr">
        <is>
          <t>Moves along the track path at the track speed (straight runs + semicircles)</t>
        </is>
      </c>
      <c r="Y2743" s="52" t="inlineStr">
        <is>
          <t>Track link (steel shoe)</t>
        </is>
      </c>
    </row>
    <row r="2744" outlineLevel="1">
      <c r="A2744" s="52" t="inlineStr">
        <is>
          <t>TNK-79</t>
        </is>
      </c>
      <c r="B2744" s="52" t="inlineStr">
        <is>
          <t>Main Battle Tank</t>
        </is>
      </c>
      <c r="C2744" s="63" t="inlineStr">
        <is>
          <t>Cube</t>
        </is>
      </c>
      <c r="D2744" s="62" t="inlineStr">
        <is>
          <t>Track link L37</t>
        </is>
      </c>
      <c r="E2744" s="52" t="inlineStr">
        <is>
          <t>TNK-41</t>
        </is>
      </c>
      <c r="F2744" s="52" t="n">
        <v>3</v>
      </c>
      <c r="G2744" s="54" t="n">
        <v>0.550000012</v>
      </c>
      <c r="H2744" s="54" t="n">
        <v>0.07999999820000001</v>
      </c>
      <c r="I2744" s="54" t="n">
        <v>0.330000013</v>
      </c>
      <c r="J2744" s="54" t="n">
        <v>236.743088</v>
      </c>
      <c r="K2744" s="54" t="n">
        <v>0</v>
      </c>
      <c r="L2744" s="54" t="n">
        <v>0</v>
      </c>
      <c r="M2744" s="54" t="n">
        <v>0</v>
      </c>
      <c r="N2744" s="54" t="n">
        <v>0.275803</v>
      </c>
      <c r="O2744" s="54" t="n">
        <v>-3.21811008</v>
      </c>
      <c r="P2744" s="52" t="inlineStr">
        <is>
          <t>Phong</t>
        </is>
      </c>
      <c r="Q2744" s="52" t="inlineStr">
        <is>
          <t>Metal</t>
        </is>
      </c>
      <c r="R2744" s="54" t="n">
        <v>0.55</v>
      </c>
      <c r="S2744" s="54" t="n">
        <v>0.6</v>
      </c>
      <c r="T2744" s="54" t="n">
        <v>0.3</v>
      </c>
      <c r="U2744" s="54" t="n">
        <v>0</v>
      </c>
      <c r="V2744" s="52" t="inlineStr">
        <is>
          <t>No</t>
        </is>
      </c>
      <c r="W2744" s="52" t="inlineStr">
        <is>
          <t>Yes</t>
        </is>
      </c>
      <c r="X2744" s="52" t="inlineStr">
        <is>
          <t>Moves along the track path at the track speed (straight runs + semicircles)</t>
        </is>
      </c>
      <c r="Y2744" s="52" t="inlineStr">
        <is>
          <t>Track link (steel shoe)</t>
        </is>
      </c>
    </row>
    <row r="2745" outlineLevel="1">
      <c r="A2745" s="52" t="inlineStr">
        <is>
          <t>TNK-80</t>
        </is>
      </c>
      <c r="B2745" s="52" t="inlineStr">
        <is>
          <t>Main Battle Tank</t>
        </is>
      </c>
      <c r="C2745" s="63" t="inlineStr">
        <is>
          <t>Cube</t>
        </is>
      </c>
      <c r="D2745" s="62" t="inlineStr">
        <is>
          <t>Track link L38</t>
        </is>
      </c>
      <c r="E2745" s="52" t="inlineStr">
        <is>
          <t>TNK-41</t>
        </is>
      </c>
      <c r="F2745" s="52" t="n">
        <v>3</v>
      </c>
      <c r="G2745" s="54" t="n">
        <v>0.550000012</v>
      </c>
      <c r="H2745" s="54" t="n">
        <v>0.07999999820000001</v>
      </c>
      <c r="I2745" s="54" t="n">
        <v>0.330000013</v>
      </c>
      <c r="J2745" s="54" t="n">
        <v>277.828796</v>
      </c>
      <c r="K2745" s="54" t="n">
        <v>0</v>
      </c>
      <c r="L2745" s="54" t="n">
        <v>0</v>
      </c>
      <c r="M2745" s="54" t="n">
        <v>0</v>
      </c>
      <c r="N2745" s="54" t="n">
        <v>0.618106902</v>
      </c>
      <c r="O2745" s="54" t="n">
        <v>-3.29533958</v>
      </c>
      <c r="P2745" s="52" t="inlineStr">
        <is>
          <t>Phong</t>
        </is>
      </c>
      <c r="Q2745" s="52" t="inlineStr">
        <is>
          <t>Metal</t>
        </is>
      </c>
      <c r="R2745" s="54" t="n">
        <v>0.55</v>
      </c>
      <c r="S2745" s="54" t="n">
        <v>0.6</v>
      </c>
      <c r="T2745" s="54" t="n">
        <v>0.3</v>
      </c>
      <c r="U2745" s="54" t="n">
        <v>0</v>
      </c>
      <c r="V2745" s="52" t="inlineStr">
        <is>
          <t>No</t>
        </is>
      </c>
      <c r="W2745" s="52" t="inlineStr">
        <is>
          <t>Yes</t>
        </is>
      </c>
      <c r="X2745" s="52" t="inlineStr">
        <is>
          <t>Moves along the track path at the track speed (straight runs + semicircles)</t>
        </is>
      </c>
      <c r="Y2745" s="52" t="inlineStr">
        <is>
          <t>Track link (steel shoe)</t>
        </is>
      </c>
    </row>
    <row r="2746" outlineLevel="1">
      <c r="A2746" s="52" t="inlineStr">
        <is>
          <t>TNK-81</t>
        </is>
      </c>
      <c r="B2746" s="52" t="inlineStr">
        <is>
          <t>Main Battle Tank</t>
        </is>
      </c>
      <c r="C2746" s="63" t="inlineStr">
        <is>
          <t>Cube</t>
        </is>
      </c>
      <c r="D2746" s="62" t="inlineStr">
        <is>
          <t>Track link L39</t>
        </is>
      </c>
      <c r="E2746" s="52" t="inlineStr">
        <is>
          <t>TNK-41</t>
        </is>
      </c>
      <c r="F2746" s="52" t="n">
        <v>3</v>
      </c>
      <c r="G2746" s="54" t="n">
        <v>0.550000012</v>
      </c>
      <c r="H2746" s="54" t="n">
        <v>0.07999999820000001</v>
      </c>
      <c r="I2746" s="54" t="n">
        <v>0.330000013</v>
      </c>
      <c r="J2746" s="54" t="n">
        <v>318.914429</v>
      </c>
      <c r="K2746" s="54" t="n">
        <v>0</v>
      </c>
      <c r="L2746" s="54" t="n">
        <v>0</v>
      </c>
      <c r="M2746" s="54" t="n">
        <v>0</v>
      </c>
      <c r="N2746" s="54" t="n">
        <v>0.926864445</v>
      </c>
      <c r="O2746" s="54" t="n">
        <v>-3.12859273</v>
      </c>
      <c r="P2746" s="52" t="inlineStr">
        <is>
          <t>Phong</t>
        </is>
      </c>
      <c r="Q2746" s="52" t="inlineStr">
        <is>
          <t>Metal</t>
        </is>
      </c>
      <c r="R2746" s="54" t="n">
        <v>0.55</v>
      </c>
      <c r="S2746" s="54" t="n">
        <v>0.6</v>
      </c>
      <c r="T2746" s="54" t="n">
        <v>0.3</v>
      </c>
      <c r="U2746" s="54" t="n">
        <v>0</v>
      </c>
      <c r="V2746" s="52" t="inlineStr">
        <is>
          <t>No</t>
        </is>
      </c>
      <c r="W2746" s="52" t="inlineStr">
        <is>
          <t>Yes</t>
        </is>
      </c>
      <c r="X2746" s="52" t="inlineStr">
        <is>
          <t>Moves along the track path at the track speed (straight runs + semicircles)</t>
        </is>
      </c>
      <c r="Y2746" s="52" t="inlineStr">
        <is>
          <t>Track link (steel shoe)</t>
        </is>
      </c>
    </row>
    <row r="2747" outlineLevel="1">
      <c r="A2747" s="52" t="inlineStr">
        <is>
          <t>TNK-82</t>
        </is>
      </c>
      <c r="B2747" s="52" t="inlineStr">
        <is>
          <t>Main Battle Tank</t>
        </is>
      </c>
      <c r="C2747" s="53" t="inlineStr">
        <is>
          <t>Group</t>
        </is>
      </c>
      <c r="D2747" s="62" t="inlineStr">
        <is>
          <t>Road wheel L</t>
        </is>
      </c>
      <c r="E2747" s="52" t="inlineStr">
        <is>
          <t>TNK-41</t>
        </is>
      </c>
      <c r="F2747" s="52" t="n">
        <v>3</v>
      </c>
      <c r="G2747" s="54" t="n">
        <v>1</v>
      </c>
      <c r="H2747" s="54" t="n">
        <v>1</v>
      </c>
      <c r="I2747" s="54" t="n">
        <v>1</v>
      </c>
      <c r="J2747" s="54" t="n">
        <v>0</v>
      </c>
      <c r="K2747" s="54" t="n">
        <v>90</v>
      </c>
      <c r="L2747" s="54" t="n">
        <v>0</v>
      </c>
      <c r="M2747" s="54" t="n">
        <v>0</v>
      </c>
      <c r="N2747" s="54" t="n">
        <v>0.439999998</v>
      </c>
      <c r="O2747" s="54" t="n">
        <v>-1.89999998</v>
      </c>
      <c r="P2747" s="52" t="inlineStr">
        <is>
          <t>-</t>
        </is>
      </c>
      <c r="Q2747" s="52" t="inlineStr">
        <is>
          <t>Plain</t>
        </is>
      </c>
      <c r="R2747" s="54" t="n">
        <v>0.5</v>
      </c>
      <c r="S2747" s="54" t="n">
        <v>0</v>
      </c>
      <c r="T2747" s="54" t="n">
        <v>0.2</v>
      </c>
      <c r="U2747" s="54" t="n">
        <v>0</v>
      </c>
      <c r="V2747" s="52" t="inlineStr">
        <is>
          <t>No</t>
        </is>
      </c>
      <c r="W2747" s="52" t="inlineStr">
        <is>
          <t>Yes</t>
        </is>
      </c>
      <c r="X2747" s="52" t="inlineStr">
        <is>
          <t>Spins with the track (angle = belt travel / radius)</t>
        </is>
      </c>
      <c r="Y2747" s="52" t="inlineStr">
        <is>
          <t>Spinning wheel assembly</t>
        </is>
      </c>
    </row>
    <row r="2748" outlineLevel="1">
      <c r="A2748" s="52" t="inlineStr">
        <is>
          <t>TNK-83</t>
        </is>
      </c>
      <c r="B2748" s="52" t="inlineStr">
        <is>
          <t>Main Battle Tank</t>
        </is>
      </c>
      <c r="C2748" s="58" t="inlineStr">
        <is>
          <t>Cylinder</t>
        </is>
      </c>
      <c r="D2748" s="65" t="inlineStr">
        <is>
          <t>Tyre</t>
        </is>
      </c>
      <c r="E2748" s="52" t="inlineStr">
        <is>
          <t>TNK-82</t>
        </is>
      </c>
      <c r="F2748" s="52" t="n">
        <v>4</v>
      </c>
      <c r="G2748" s="54" t="n">
        <v>0.639999986</v>
      </c>
      <c r="H2748" s="54" t="n">
        <v>0.639999986</v>
      </c>
      <c r="I2748" s="54" t="n">
        <v>0.400000006</v>
      </c>
      <c r="J2748" s="54" t="n">
        <v>0</v>
      </c>
      <c r="K2748" s="54" t="n">
        <v>0</v>
      </c>
      <c r="L2748" s="54" t="n">
        <v>0</v>
      </c>
      <c r="M2748" s="54" t="n">
        <v>0</v>
      </c>
      <c r="N2748" s="54" t="n">
        <v>0</v>
      </c>
      <c r="O2748" s="54" t="n">
        <v>0</v>
      </c>
      <c r="P2748" s="52" t="inlineStr">
        <is>
          <t>Phong</t>
        </is>
      </c>
      <c r="Q2748" s="52" t="inlineStr">
        <is>
          <t>Rubber</t>
        </is>
      </c>
      <c r="R2748" s="54" t="n">
        <v>0.8</v>
      </c>
      <c r="S2748" s="54" t="n">
        <v>0</v>
      </c>
      <c r="T2748" s="54" t="n">
        <v>0.3</v>
      </c>
      <c r="U2748" s="54" t="n">
        <v>0</v>
      </c>
      <c r="V2748" s="52" t="inlineStr">
        <is>
          <t>No</t>
        </is>
      </c>
      <c r="W2748" s="52" t="inlineStr">
        <is>
          <t>Yes</t>
        </is>
      </c>
      <c r="X2748" s="52" t="inlineStr">
        <is>
          <t>-</t>
        </is>
      </c>
      <c r="Y2748" s="52" t="inlineStr">
        <is>
          <t>Road wheel rim and rubber tyre</t>
        </is>
      </c>
    </row>
    <row r="2749" outlineLevel="1">
      <c r="A2749" s="52" t="inlineStr">
        <is>
          <t>TNK-84</t>
        </is>
      </c>
      <c r="B2749" s="52" t="inlineStr">
        <is>
          <t>Main Battle Tank</t>
        </is>
      </c>
      <c r="C2749" s="58" t="inlineStr">
        <is>
          <t>Cylinder</t>
        </is>
      </c>
      <c r="D2749" s="65" t="inlineStr">
        <is>
          <t>Hub</t>
        </is>
      </c>
      <c r="E2749" s="52" t="inlineStr">
        <is>
          <t>TNK-82</t>
        </is>
      </c>
      <c r="F2749" s="52" t="n">
        <v>4</v>
      </c>
      <c r="G2749" s="54" t="n">
        <v>0.319999993</v>
      </c>
      <c r="H2749" s="54" t="n">
        <v>0.319999993</v>
      </c>
      <c r="I2749" s="54" t="n">
        <v>0.460000008</v>
      </c>
      <c r="J2749" s="54" t="n">
        <v>0</v>
      </c>
      <c r="K2749" s="54" t="n">
        <v>0</v>
      </c>
      <c r="L2749" s="54" t="n">
        <v>0</v>
      </c>
      <c r="M2749" s="54" t="n">
        <v>0</v>
      </c>
      <c r="N2749" s="54" t="n">
        <v>0</v>
      </c>
      <c r="O2749" s="54" t="n">
        <v>0</v>
      </c>
      <c r="P2749" s="52" t="inlineStr">
        <is>
          <t>Phong</t>
        </is>
      </c>
      <c r="Q2749" s="52" t="inlineStr">
        <is>
          <t>Other</t>
        </is>
      </c>
      <c r="R2749" s="54" t="n">
        <v>0.5</v>
      </c>
      <c r="S2749" s="54" t="n">
        <v>0.6</v>
      </c>
      <c r="T2749" s="54" t="n">
        <v>0.27</v>
      </c>
      <c r="U2749" s="54" t="n">
        <v>0</v>
      </c>
      <c r="V2749" s="52" t="inlineStr">
        <is>
          <t>No</t>
        </is>
      </c>
      <c r="W2749" s="52" t="inlineStr">
        <is>
          <t>Yes</t>
        </is>
      </c>
      <c r="X2749" s="52" t="inlineStr">
        <is>
          <t>-</t>
        </is>
      </c>
      <c r="Y2749" s="52" t="inlineStr">
        <is>
          <t>Hub cap</t>
        </is>
      </c>
    </row>
    <row r="2750" outlineLevel="1">
      <c r="A2750" s="52" t="inlineStr">
        <is>
          <t>TNK-85</t>
        </is>
      </c>
      <c r="B2750" s="52" t="inlineStr">
        <is>
          <t>Main Battle Tank</t>
        </is>
      </c>
      <c r="C2750" s="63" t="inlineStr">
        <is>
          <t>Cube</t>
        </is>
      </c>
      <c r="D2750" s="65" t="inlineStr">
        <is>
          <t>Spoke</t>
        </is>
      </c>
      <c r="E2750" s="52" t="inlineStr">
        <is>
          <t>TNK-82</t>
        </is>
      </c>
      <c r="F2750" s="52" t="n">
        <v>4</v>
      </c>
      <c r="G2750" s="54" t="n">
        <v>0.575999975</v>
      </c>
      <c r="H2750" s="54" t="n">
        <v>0.0700000003</v>
      </c>
      <c r="I2750" s="54" t="n">
        <v>0.480000019</v>
      </c>
      <c r="J2750" s="54" t="n">
        <v>0</v>
      </c>
      <c r="K2750" s="54" t="n">
        <v>0</v>
      </c>
      <c r="L2750" s="54" t="n">
        <v>0</v>
      </c>
      <c r="M2750" s="54" t="n">
        <v>0</v>
      </c>
      <c r="N2750" s="54" t="n">
        <v>0</v>
      </c>
      <c r="O2750" s="54" t="n">
        <v>0</v>
      </c>
      <c r="P2750" s="52" t="inlineStr">
        <is>
          <t>Phong</t>
        </is>
      </c>
      <c r="Q2750" s="52" t="inlineStr">
        <is>
          <t>Metal</t>
        </is>
      </c>
      <c r="R2750" s="54" t="n">
        <v>0.42</v>
      </c>
      <c r="S2750" s="54" t="n">
        <v>0.8</v>
      </c>
      <c r="T2750" s="54" t="n">
        <v>0.35</v>
      </c>
      <c r="U2750" s="54" t="n">
        <v>0</v>
      </c>
      <c r="V2750" s="52" t="inlineStr">
        <is>
          <t>No</t>
        </is>
      </c>
      <c r="W2750" s="52" t="inlineStr">
        <is>
          <t>Yes</t>
        </is>
      </c>
      <c r="X2750" s="52" t="inlineStr">
        <is>
          <t>-</t>
        </is>
      </c>
      <c r="Y2750" s="52" t="inlineStr">
        <is>
          <t>Spoke bar (shows the rotation)</t>
        </is>
      </c>
    </row>
    <row r="2751" outlineLevel="1">
      <c r="A2751" s="52" t="inlineStr">
        <is>
          <t>TNK-86</t>
        </is>
      </c>
      <c r="B2751" s="52" t="inlineStr">
        <is>
          <t>Main Battle Tank</t>
        </is>
      </c>
      <c r="C2751" s="53" t="inlineStr">
        <is>
          <t>Group</t>
        </is>
      </c>
      <c r="D2751" s="62" t="inlineStr">
        <is>
          <t>Road wheel L</t>
        </is>
      </c>
      <c r="E2751" s="52" t="inlineStr">
        <is>
          <t>TNK-41</t>
        </is>
      </c>
      <c r="F2751" s="52" t="n">
        <v>3</v>
      </c>
      <c r="G2751" s="54" t="n">
        <v>1</v>
      </c>
      <c r="H2751" s="54" t="n">
        <v>1</v>
      </c>
      <c r="I2751" s="54" t="n">
        <v>1</v>
      </c>
      <c r="J2751" s="54" t="n">
        <v>0</v>
      </c>
      <c r="K2751" s="54" t="n">
        <v>90</v>
      </c>
      <c r="L2751" s="54" t="n">
        <v>0</v>
      </c>
      <c r="M2751" s="54" t="n">
        <v>0</v>
      </c>
      <c r="N2751" s="54" t="n">
        <v>0.439999998</v>
      </c>
      <c r="O2751" s="54" t="n">
        <v>-1.25</v>
      </c>
      <c r="P2751" s="52" t="inlineStr">
        <is>
          <t>-</t>
        </is>
      </c>
      <c r="Q2751" s="52" t="inlineStr">
        <is>
          <t>Plain</t>
        </is>
      </c>
      <c r="R2751" s="54" t="n">
        <v>0.5</v>
      </c>
      <c r="S2751" s="54" t="n">
        <v>0</v>
      </c>
      <c r="T2751" s="54" t="n">
        <v>0.2</v>
      </c>
      <c r="U2751" s="54" t="n">
        <v>0</v>
      </c>
      <c r="V2751" s="52" t="inlineStr">
        <is>
          <t>No</t>
        </is>
      </c>
      <c r="W2751" s="52" t="inlineStr">
        <is>
          <t>Yes</t>
        </is>
      </c>
      <c r="X2751" s="52" t="inlineStr">
        <is>
          <t>Spins with the track (angle = belt travel / radius)</t>
        </is>
      </c>
      <c r="Y2751" s="52" t="inlineStr">
        <is>
          <t>Spinning wheel assembly</t>
        </is>
      </c>
    </row>
    <row r="2752" outlineLevel="1">
      <c r="A2752" s="52" t="inlineStr">
        <is>
          <t>TNK-87</t>
        </is>
      </c>
      <c r="B2752" s="52" t="inlineStr">
        <is>
          <t>Main Battle Tank</t>
        </is>
      </c>
      <c r="C2752" s="58" t="inlineStr">
        <is>
          <t>Cylinder</t>
        </is>
      </c>
      <c r="D2752" s="65" t="inlineStr">
        <is>
          <t>Tyre</t>
        </is>
      </c>
      <c r="E2752" s="52" t="inlineStr">
        <is>
          <t>TNK-86</t>
        </is>
      </c>
      <c r="F2752" s="52" t="n">
        <v>4</v>
      </c>
      <c r="G2752" s="54" t="n">
        <v>0.639999986</v>
      </c>
      <c r="H2752" s="54" t="n">
        <v>0.639999986</v>
      </c>
      <c r="I2752" s="54" t="n">
        <v>0.400000006</v>
      </c>
      <c r="J2752" s="54" t="n">
        <v>0</v>
      </c>
      <c r="K2752" s="54" t="n">
        <v>0</v>
      </c>
      <c r="L2752" s="54" t="n">
        <v>0</v>
      </c>
      <c r="M2752" s="54" t="n">
        <v>0</v>
      </c>
      <c r="N2752" s="54" t="n">
        <v>0</v>
      </c>
      <c r="O2752" s="54" t="n">
        <v>0</v>
      </c>
      <c r="P2752" s="52" t="inlineStr">
        <is>
          <t>Phong</t>
        </is>
      </c>
      <c r="Q2752" s="52" t="inlineStr">
        <is>
          <t>Rubber</t>
        </is>
      </c>
      <c r="R2752" s="54" t="n">
        <v>0.8</v>
      </c>
      <c r="S2752" s="54" t="n">
        <v>0</v>
      </c>
      <c r="T2752" s="54" t="n">
        <v>0.3</v>
      </c>
      <c r="U2752" s="54" t="n">
        <v>0</v>
      </c>
      <c r="V2752" s="52" t="inlineStr">
        <is>
          <t>No</t>
        </is>
      </c>
      <c r="W2752" s="52" t="inlineStr">
        <is>
          <t>Yes</t>
        </is>
      </c>
      <c r="X2752" s="52" t="inlineStr">
        <is>
          <t>-</t>
        </is>
      </c>
      <c r="Y2752" s="52" t="inlineStr">
        <is>
          <t>Road wheel rim and rubber tyre</t>
        </is>
      </c>
    </row>
    <row r="2753" outlineLevel="1">
      <c r="A2753" s="52" t="inlineStr">
        <is>
          <t>TNK-88</t>
        </is>
      </c>
      <c r="B2753" s="52" t="inlineStr">
        <is>
          <t>Main Battle Tank</t>
        </is>
      </c>
      <c r="C2753" s="58" t="inlineStr">
        <is>
          <t>Cylinder</t>
        </is>
      </c>
      <c r="D2753" s="65" t="inlineStr">
        <is>
          <t>Hub</t>
        </is>
      </c>
      <c r="E2753" s="52" t="inlineStr">
        <is>
          <t>TNK-86</t>
        </is>
      </c>
      <c r="F2753" s="52" t="n">
        <v>4</v>
      </c>
      <c r="G2753" s="54" t="n">
        <v>0.319999993</v>
      </c>
      <c r="H2753" s="54" t="n">
        <v>0.319999993</v>
      </c>
      <c r="I2753" s="54" t="n">
        <v>0.460000008</v>
      </c>
      <c r="J2753" s="54" t="n">
        <v>0</v>
      </c>
      <c r="K2753" s="54" t="n">
        <v>0</v>
      </c>
      <c r="L2753" s="54" t="n">
        <v>0</v>
      </c>
      <c r="M2753" s="54" t="n">
        <v>0</v>
      </c>
      <c r="N2753" s="54" t="n">
        <v>0</v>
      </c>
      <c r="O2753" s="54" t="n">
        <v>0</v>
      </c>
      <c r="P2753" s="52" t="inlineStr">
        <is>
          <t>Phong</t>
        </is>
      </c>
      <c r="Q2753" s="52" t="inlineStr">
        <is>
          <t>Other</t>
        </is>
      </c>
      <c r="R2753" s="54" t="n">
        <v>0.5</v>
      </c>
      <c r="S2753" s="54" t="n">
        <v>0.6</v>
      </c>
      <c r="T2753" s="54" t="n">
        <v>0.27</v>
      </c>
      <c r="U2753" s="54" t="n">
        <v>0</v>
      </c>
      <c r="V2753" s="52" t="inlineStr">
        <is>
          <t>No</t>
        </is>
      </c>
      <c r="W2753" s="52" t="inlineStr">
        <is>
          <t>Yes</t>
        </is>
      </c>
      <c r="X2753" s="52" t="inlineStr">
        <is>
          <t>-</t>
        </is>
      </c>
      <c r="Y2753" s="52" t="inlineStr">
        <is>
          <t>Hub cap</t>
        </is>
      </c>
    </row>
    <row r="2754" outlineLevel="1">
      <c r="A2754" s="52" t="inlineStr">
        <is>
          <t>TNK-89</t>
        </is>
      </c>
      <c r="B2754" s="52" t="inlineStr">
        <is>
          <t>Main Battle Tank</t>
        </is>
      </c>
      <c r="C2754" s="63" t="inlineStr">
        <is>
          <t>Cube</t>
        </is>
      </c>
      <c r="D2754" s="65" t="inlineStr">
        <is>
          <t>Spoke</t>
        </is>
      </c>
      <c r="E2754" s="52" t="inlineStr">
        <is>
          <t>TNK-86</t>
        </is>
      </c>
      <c r="F2754" s="52" t="n">
        <v>4</v>
      </c>
      <c r="G2754" s="54" t="n">
        <v>0.575999975</v>
      </c>
      <c r="H2754" s="54" t="n">
        <v>0.0700000003</v>
      </c>
      <c r="I2754" s="54" t="n">
        <v>0.480000019</v>
      </c>
      <c r="J2754" s="54" t="n">
        <v>0</v>
      </c>
      <c r="K2754" s="54" t="n">
        <v>0</v>
      </c>
      <c r="L2754" s="54" t="n">
        <v>0</v>
      </c>
      <c r="M2754" s="54" t="n">
        <v>0</v>
      </c>
      <c r="N2754" s="54" t="n">
        <v>0</v>
      </c>
      <c r="O2754" s="54" t="n">
        <v>0</v>
      </c>
      <c r="P2754" s="52" t="inlineStr">
        <is>
          <t>Phong</t>
        </is>
      </c>
      <c r="Q2754" s="52" t="inlineStr">
        <is>
          <t>Metal</t>
        </is>
      </c>
      <c r="R2754" s="54" t="n">
        <v>0.42</v>
      </c>
      <c r="S2754" s="54" t="n">
        <v>0.8</v>
      </c>
      <c r="T2754" s="54" t="n">
        <v>0.35</v>
      </c>
      <c r="U2754" s="54" t="n">
        <v>0</v>
      </c>
      <c r="V2754" s="52" t="inlineStr">
        <is>
          <t>No</t>
        </is>
      </c>
      <c r="W2754" s="52" t="inlineStr">
        <is>
          <t>Yes</t>
        </is>
      </c>
      <c r="X2754" s="52" t="inlineStr">
        <is>
          <t>-</t>
        </is>
      </c>
      <c r="Y2754" s="52" t="inlineStr">
        <is>
          <t>Spoke bar (shows the rotation)</t>
        </is>
      </c>
    </row>
    <row r="2755" outlineLevel="1">
      <c r="A2755" s="52" t="inlineStr">
        <is>
          <t>TNK-90</t>
        </is>
      </c>
      <c r="B2755" s="52" t="inlineStr">
        <is>
          <t>Main Battle Tank</t>
        </is>
      </c>
      <c r="C2755" s="53" t="inlineStr">
        <is>
          <t>Group</t>
        </is>
      </c>
      <c r="D2755" s="62" t="inlineStr">
        <is>
          <t>Road wheel L</t>
        </is>
      </c>
      <c r="E2755" s="52" t="inlineStr">
        <is>
          <t>TNK-41</t>
        </is>
      </c>
      <c r="F2755" s="52" t="n">
        <v>3</v>
      </c>
      <c r="G2755" s="54" t="n">
        <v>1</v>
      </c>
      <c r="H2755" s="54" t="n">
        <v>1</v>
      </c>
      <c r="I2755" s="54" t="n">
        <v>1</v>
      </c>
      <c r="J2755" s="54" t="n">
        <v>0</v>
      </c>
      <c r="K2755" s="54" t="n">
        <v>90</v>
      </c>
      <c r="L2755" s="54" t="n">
        <v>0</v>
      </c>
      <c r="M2755" s="54" t="n">
        <v>0</v>
      </c>
      <c r="N2755" s="54" t="n">
        <v>0.439999998</v>
      </c>
      <c r="O2755" s="54" t="n">
        <v>-0.600000024</v>
      </c>
      <c r="P2755" s="52" t="inlineStr">
        <is>
          <t>-</t>
        </is>
      </c>
      <c r="Q2755" s="52" t="inlineStr">
        <is>
          <t>Plain</t>
        </is>
      </c>
      <c r="R2755" s="54" t="n">
        <v>0.5</v>
      </c>
      <c r="S2755" s="54" t="n">
        <v>0</v>
      </c>
      <c r="T2755" s="54" t="n">
        <v>0.2</v>
      </c>
      <c r="U2755" s="54" t="n">
        <v>0</v>
      </c>
      <c r="V2755" s="52" t="inlineStr">
        <is>
          <t>No</t>
        </is>
      </c>
      <c r="W2755" s="52" t="inlineStr">
        <is>
          <t>Yes</t>
        </is>
      </c>
      <c r="X2755" s="52" t="inlineStr">
        <is>
          <t>Spins with the track (angle = belt travel / radius)</t>
        </is>
      </c>
      <c r="Y2755" s="52" t="inlineStr">
        <is>
          <t>Spinning wheel assembly</t>
        </is>
      </c>
    </row>
    <row r="2756" outlineLevel="1">
      <c r="A2756" s="52" t="inlineStr">
        <is>
          <t>TNK-91</t>
        </is>
      </c>
      <c r="B2756" s="52" t="inlineStr">
        <is>
          <t>Main Battle Tank</t>
        </is>
      </c>
      <c r="C2756" s="58" t="inlineStr">
        <is>
          <t>Cylinder</t>
        </is>
      </c>
      <c r="D2756" s="65" t="inlineStr">
        <is>
          <t>Tyre</t>
        </is>
      </c>
      <c r="E2756" s="52" t="inlineStr">
        <is>
          <t>TNK-90</t>
        </is>
      </c>
      <c r="F2756" s="52" t="n">
        <v>4</v>
      </c>
      <c r="G2756" s="54" t="n">
        <v>0.639999986</v>
      </c>
      <c r="H2756" s="54" t="n">
        <v>0.639999986</v>
      </c>
      <c r="I2756" s="54" t="n">
        <v>0.400000006</v>
      </c>
      <c r="J2756" s="54" t="n">
        <v>0</v>
      </c>
      <c r="K2756" s="54" t="n">
        <v>0</v>
      </c>
      <c r="L2756" s="54" t="n">
        <v>0</v>
      </c>
      <c r="M2756" s="54" t="n">
        <v>0</v>
      </c>
      <c r="N2756" s="54" t="n">
        <v>0</v>
      </c>
      <c r="O2756" s="54" t="n">
        <v>0</v>
      </c>
      <c r="P2756" s="52" t="inlineStr">
        <is>
          <t>Phong</t>
        </is>
      </c>
      <c r="Q2756" s="52" t="inlineStr">
        <is>
          <t>Rubber</t>
        </is>
      </c>
      <c r="R2756" s="54" t="n">
        <v>0.8</v>
      </c>
      <c r="S2756" s="54" t="n">
        <v>0</v>
      </c>
      <c r="T2756" s="54" t="n">
        <v>0.3</v>
      </c>
      <c r="U2756" s="54" t="n">
        <v>0</v>
      </c>
      <c r="V2756" s="52" t="inlineStr">
        <is>
          <t>No</t>
        </is>
      </c>
      <c r="W2756" s="52" t="inlineStr">
        <is>
          <t>Yes</t>
        </is>
      </c>
      <c r="X2756" s="52" t="inlineStr">
        <is>
          <t>-</t>
        </is>
      </c>
      <c r="Y2756" s="52" t="inlineStr">
        <is>
          <t>Road wheel rim and rubber tyre</t>
        </is>
      </c>
    </row>
    <row r="2757" outlineLevel="1">
      <c r="A2757" s="52" t="inlineStr">
        <is>
          <t>TNK-92</t>
        </is>
      </c>
      <c r="B2757" s="52" t="inlineStr">
        <is>
          <t>Main Battle Tank</t>
        </is>
      </c>
      <c r="C2757" s="58" t="inlineStr">
        <is>
          <t>Cylinder</t>
        </is>
      </c>
      <c r="D2757" s="65" t="inlineStr">
        <is>
          <t>Hub</t>
        </is>
      </c>
      <c r="E2757" s="52" t="inlineStr">
        <is>
          <t>TNK-90</t>
        </is>
      </c>
      <c r="F2757" s="52" t="n">
        <v>4</v>
      </c>
      <c r="G2757" s="54" t="n">
        <v>0.319999993</v>
      </c>
      <c r="H2757" s="54" t="n">
        <v>0.319999993</v>
      </c>
      <c r="I2757" s="54" t="n">
        <v>0.460000008</v>
      </c>
      <c r="J2757" s="54" t="n">
        <v>0</v>
      </c>
      <c r="K2757" s="54" t="n">
        <v>0</v>
      </c>
      <c r="L2757" s="54" t="n">
        <v>0</v>
      </c>
      <c r="M2757" s="54" t="n">
        <v>0</v>
      </c>
      <c r="N2757" s="54" t="n">
        <v>0</v>
      </c>
      <c r="O2757" s="54" t="n">
        <v>0</v>
      </c>
      <c r="P2757" s="52" t="inlineStr">
        <is>
          <t>Phong</t>
        </is>
      </c>
      <c r="Q2757" s="52" t="inlineStr">
        <is>
          <t>Other</t>
        </is>
      </c>
      <c r="R2757" s="54" t="n">
        <v>0.5</v>
      </c>
      <c r="S2757" s="54" t="n">
        <v>0.6</v>
      </c>
      <c r="T2757" s="54" t="n">
        <v>0.27</v>
      </c>
      <c r="U2757" s="54" t="n">
        <v>0</v>
      </c>
      <c r="V2757" s="52" t="inlineStr">
        <is>
          <t>No</t>
        </is>
      </c>
      <c r="W2757" s="52" t="inlineStr">
        <is>
          <t>Yes</t>
        </is>
      </c>
      <c r="X2757" s="52" t="inlineStr">
        <is>
          <t>-</t>
        </is>
      </c>
      <c r="Y2757" s="52" t="inlineStr">
        <is>
          <t>Hub cap</t>
        </is>
      </c>
    </row>
    <row r="2758" outlineLevel="1">
      <c r="A2758" s="52" t="inlineStr">
        <is>
          <t>TNK-93</t>
        </is>
      </c>
      <c r="B2758" s="52" t="inlineStr">
        <is>
          <t>Main Battle Tank</t>
        </is>
      </c>
      <c r="C2758" s="63" t="inlineStr">
        <is>
          <t>Cube</t>
        </is>
      </c>
      <c r="D2758" s="65" t="inlineStr">
        <is>
          <t>Spoke</t>
        </is>
      </c>
      <c r="E2758" s="52" t="inlineStr">
        <is>
          <t>TNK-90</t>
        </is>
      </c>
      <c r="F2758" s="52" t="n">
        <v>4</v>
      </c>
      <c r="G2758" s="54" t="n">
        <v>0.575999975</v>
      </c>
      <c r="H2758" s="54" t="n">
        <v>0.0700000003</v>
      </c>
      <c r="I2758" s="54" t="n">
        <v>0.480000019</v>
      </c>
      <c r="J2758" s="54" t="n">
        <v>0</v>
      </c>
      <c r="K2758" s="54" t="n">
        <v>0</v>
      </c>
      <c r="L2758" s="54" t="n">
        <v>0</v>
      </c>
      <c r="M2758" s="54" t="n">
        <v>0</v>
      </c>
      <c r="N2758" s="54" t="n">
        <v>0</v>
      </c>
      <c r="O2758" s="54" t="n">
        <v>0</v>
      </c>
      <c r="P2758" s="52" t="inlineStr">
        <is>
          <t>Phong</t>
        </is>
      </c>
      <c r="Q2758" s="52" t="inlineStr">
        <is>
          <t>Metal</t>
        </is>
      </c>
      <c r="R2758" s="54" t="n">
        <v>0.42</v>
      </c>
      <c r="S2758" s="54" t="n">
        <v>0.8</v>
      </c>
      <c r="T2758" s="54" t="n">
        <v>0.35</v>
      </c>
      <c r="U2758" s="54" t="n">
        <v>0</v>
      </c>
      <c r="V2758" s="52" t="inlineStr">
        <is>
          <t>No</t>
        </is>
      </c>
      <c r="W2758" s="52" t="inlineStr">
        <is>
          <t>Yes</t>
        </is>
      </c>
      <c r="X2758" s="52" t="inlineStr">
        <is>
          <t>-</t>
        </is>
      </c>
      <c r="Y2758" s="52" t="inlineStr">
        <is>
          <t>Spoke bar (shows the rotation)</t>
        </is>
      </c>
    </row>
    <row r="2759" outlineLevel="1">
      <c r="A2759" s="52" t="inlineStr">
        <is>
          <t>TNK-94</t>
        </is>
      </c>
      <c r="B2759" s="52" t="inlineStr">
        <is>
          <t>Main Battle Tank</t>
        </is>
      </c>
      <c r="C2759" s="53" t="inlineStr">
        <is>
          <t>Group</t>
        </is>
      </c>
      <c r="D2759" s="62" t="inlineStr">
        <is>
          <t>Road wheel L</t>
        </is>
      </c>
      <c r="E2759" s="52" t="inlineStr">
        <is>
          <t>TNK-41</t>
        </is>
      </c>
      <c r="F2759" s="52" t="n">
        <v>3</v>
      </c>
      <c r="G2759" s="54" t="n">
        <v>1</v>
      </c>
      <c r="H2759" s="54" t="n">
        <v>1</v>
      </c>
      <c r="I2759" s="54" t="n">
        <v>1</v>
      </c>
      <c r="J2759" s="54" t="n">
        <v>0</v>
      </c>
      <c r="K2759" s="54" t="n">
        <v>90</v>
      </c>
      <c r="L2759" s="54" t="n">
        <v>0</v>
      </c>
      <c r="M2759" s="54" t="n">
        <v>0</v>
      </c>
      <c r="N2759" s="54" t="n">
        <v>0.439999998</v>
      </c>
      <c r="O2759" s="54" t="n">
        <v>0.0499999523</v>
      </c>
      <c r="P2759" s="52" t="inlineStr">
        <is>
          <t>-</t>
        </is>
      </c>
      <c r="Q2759" s="52" t="inlineStr">
        <is>
          <t>Plain</t>
        </is>
      </c>
      <c r="R2759" s="54" t="n">
        <v>0.5</v>
      </c>
      <c r="S2759" s="54" t="n">
        <v>0</v>
      </c>
      <c r="T2759" s="54" t="n">
        <v>0.2</v>
      </c>
      <c r="U2759" s="54" t="n">
        <v>0</v>
      </c>
      <c r="V2759" s="52" t="inlineStr">
        <is>
          <t>No</t>
        </is>
      </c>
      <c r="W2759" s="52" t="inlineStr">
        <is>
          <t>Yes</t>
        </is>
      </c>
      <c r="X2759" s="52" t="inlineStr">
        <is>
          <t>Spins with the track (angle = belt travel / radius)</t>
        </is>
      </c>
      <c r="Y2759" s="52" t="inlineStr">
        <is>
          <t>Spinning wheel assembly</t>
        </is>
      </c>
    </row>
    <row r="2760" outlineLevel="1">
      <c r="A2760" s="52" t="inlineStr">
        <is>
          <t>TNK-95</t>
        </is>
      </c>
      <c r="B2760" s="52" t="inlineStr">
        <is>
          <t>Main Battle Tank</t>
        </is>
      </c>
      <c r="C2760" s="58" t="inlineStr">
        <is>
          <t>Cylinder</t>
        </is>
      </c>
      <c r="D2760" s="65" t="inlineStr">
        <is>
          <t>Tyre</t>
        </is>
      </c>
      <c r="E2760" s="52" t="inlineStr">
        <is>
          <t>TNK-94</t>
        </is>
      </c>
      <c r="F2760" s="52" t="n">
        <v>4</v>
      </c>
      <c r="G2760" s="54" t="n">
        <v>0.639999986</v>
      </c>
      <c r="H2760" s="54" t="n">
        <v>0.639999986</v>
      </c>
      <c r="I2760" s="54" t="n">
        <v>0.400000006</v>
      </c>
      <c r="J2760" s="54" t="n">
        <v>0</v>
      </c>
      <c r="K2760" s="54" t="n">
        <v>0</v>
      </c>
      <c r="L2760" s="54" t="n">
        <v>0</v>
      </c>
      <c r="M2760" s="54" t="n">
        <v>0</v>
      </c>
      <c r="N2760" s="54" t="n">
        <v>0</v>
      </c>
      <c r="O2760" s="54" t="n">
        <v>0</v>
      </c>
      <c r="P2760" s="52" t="inlineStr">
        <is>
          <t>Phong</t>
        </is>
      </c>
      <c r="Q2760" s="52" t="inlineStr">
        <is>
          <t>Rubber</t>
        </is>
      </c>
      <c r="R2760" s="54" t="n">
        <v>0.8</v>
      </c>
      <c r="S2760" s="54" t="n">
        <v>0</v>
      </c>
      <c r="T2760" s="54" t="n">
        <v>0.3</v>
      </c>
      <c r="U2760" s="54" t="n">
        <v>0</v>
      </c>
      <c r="V2760" s="52" t="inlineStr">
        <is>
          <t>No</t>
        </is>
      </c>
      <c r="W2760" s="52" t="inlineStr">
        <is>
          <t>Yes</t>
        </is>
      </c>
      <c r="X2760" s="52" t="inlineStr">
        <is>
          <t>-</t>
        </is>
      </c>
      <c r="Y2760" s="52" t="inlineStr">
        <is>
          <t>Road wheel rim and rubber tyre</t>
        </is>
      </c>
    </row>
    <row r="2761" outlineLevel="1">
      <c r="A2761" s="52" t="inlineStr">
        <is>
          <t>TNK-96</t>
        </is>
      </c>
      <c r="B2761" s="52" t="inlineStr">
        <is>
          <t>Main Battle Tank</t>
        </is>
      </c>
      <c r="C2761" s="58" t="inlineStr">
        <is>
          <t>Cylinder</t>
        </is>
      </c>
      <c r="D2761" s="65" t="inlineStr">
        <is>
          <t>Hub</t>
        </is>
      </c>
      <c r="E2761" s="52" t="inlineStr">
        <is>
          <t>TNK-94</t>
        </is>
      </c>
      <c r="F2761" s="52" t="n">
        <v>4</v>
      </c>
      <c r="G2761" s="54" t="n">
        <v>0.319999993</v>
      </c>
      <c r="H2761" s="54" t="n">
        <v>0.319999993</v>
      </c>
      <c r="I2761" s="54" t="n">
        <v>0.460000008</v>
      </c>
      <c r="J2761" s="54" t="n">
        <v>0</v>
      </c>
      <c r="K2761" s="54" t="n">
        <v>0</v>
      </c>
      <c r="L2761" s="54" t="n">
        <v>0</v>
      </c>
      <c r="M2761" s="54" t="n">
        <v>0</v>
      </c>
      <c r="N2761" s="54" t="n">
        <v>0</v>
      </c>
      <c r="O2761" s="54" t="n">
        <v>0</v>
      </c>
      <c r="P2761" s="52" t="inlineStr">
        <is>
          <t>Phong</t>
        </is>
      </c>
      <c r="Q2761" s="52" t="inlineStr">
        <is>
          <t>Other</t>
        </is>
      </c>
      <c r="R2761" s="54" t="n">
        <v>0.5</v>
      </c>
      <c r="S2761" s="54" t="n">
        <v>0.6</v>
      </c>
      <c r="T2761" s="54" t="n">
        <v>0.27</v>
      </c>
      <c r="U2761" s="54" t="n">
        <v>0</v>
      </c>
      <c r="V2761" s="52" t="inlineStr">
        <is>
          <t>No</t>
        </is>
      </c>
      <c r="W2761" s="52" t="inlineStr">
        <is>
          <t>Yes</t>
        </is>
      </c>
      <c r="X2761" s="52" t="inlineStr">
        <is>
          <t>-</t>
        </is>
      </c>
      <c r="Y2761" s="52" t="inlineStr">
        <is>
          <t>Hub cap</t>
        </is>
      </c>
    </row>
    <row r="2762" outlineLevel="1">
      <c r="A2762" s="52" t="inlineStr">
        <is>
          <t>TNK-97</t>
        </is>
      </c>
      <c r="B2762" s="52" t="inlineStr">
        <is>
          <t>Main Battle Tank</t>
        </is>
      </c>
      <c r="C2762" s="63" t="inlineStr">
        <is>
          <t>Cube</t>
        </is>
      </c>
      <c r="D2762" s="65" t="inlineStr">
        <is>
          <t>Spoke</t>
        </is>
      </c>
      <c r="E2762" s="52" t="inlineStr">
        <is>
          <t>TNK-94</t>
        </is>
      </c>
      <c r="F2762" s="52" t="n">
        <v>4</v>
      </c>
      <c r="G2762" s="54" t="n">
        <v>0.575999975</v>
      </c>
      <c r="H2762" s="54" t="n">
        <v>0.0700000003</v>
      </c>
      <c r="I2762" s="54" t="n">
        <v>0.480000019</v>
      </c>
      <c r="J2762" s="54" t="n">
        <v>0</v>
      </c>
      <c r="K2762" s="54" t="n">
        <v>0</v>
      </c>
      <c r="L2762" s="54" t="n">
        <v>0</v>
      </c>
      <c r="M2762" s="54" t="n">
        <v>0</v>
      </c>
      <c r="N2762" s="54" t="n">
        <v>0</v>
      </c>
      <c r="O2762" s="54" t="n">
        <v>0</v>
      </c>
      <c r="P2762" s="52" t="inlineStr">
        <is>
          <t>Phong</t>
        </is>
      </c>
      <c r="Q2762" s="52" t="inlineStr">
        <is>
          <t>Metal</t>
        </is>
      </c>
      <c r="R2762" s="54" t="n">
        <v>0.42</v>
      </c>
      <c r="S2762" s="54" t="n">
        <v>0.8</v>
      </c>
      <c r="T2762" s="54" t="n">
        <v>0.35</v>
      </c>
      <c r="U2762" s="54" t="n">
        <v>0</v>
      </c>
      <c r="V2762" s="52" t="inlineStr">
        <is>
          <t>No</t>
        </is>
      </c>
      <c r="W2762" s="52" t="inlineStr">
        <is>
          <t>Yes</t>
        </is>
      </c>
      <c r="X2762" s="52" t="inlineStr">
        <is>
          <t>-</t>
        </is>
      </c>
      <c r="Y2762" s="52" t="inlineStr">
        <is>
          <t>Spoke bar (shows the rotation)</t>
        </is>
      </c>
    </row>
    <row r="2763" outlineLevel="1">
      <c r="A2763" s="52" t="inlineStr">
        <is>
          <t>TNK-98</t>
        </is>
      </c>
      <c r="B2763" s="52" t="inlineStr">
        <is>
          <t>Main Battle Tank</t>
        </is>
      </c>
      <c r="C2763" s="53" t="inlineStr">
        <is>
          <t>Group</t>
        </is>
      </c>
      <c r="D2763" s="62" t="inlineStr">
        <is>
          <t>Road wheel L</t>
        </is>
      </c>
      <c r="E2763" s="52" t="inlineStr">
        <is>
          <t>TNK-41</t>
        </is>
      </c>
      <c r="F2763" s="52" t="n">
        <v>3</v>
      </c>
      <c r="G2763" s="54" t="n">
        <v>1</v>
      </c>
      <c r="H2763" s="54" t="n">
        <v>1</v>
      </c>
      <c r="I2763" s="54" t="n">
        <v>1</v>
      </c>
      <c r="J2763" s="54" t="n">
        <v>0</v>
      </c>
      <c r="K2763" s="54" t="n">
        <v>90</v>
      </c>
      <c r="L2763" s="54" t="n">
        <v>0</v>
      </c>
      <c r="M2763" s="54" t="n">
        <v>0</v>
      </c>
      <c r="N2763" s="54" t="n">
        <v>0.439999998</v>
      </c>
      <c r="O2763" s="54" t="n">
        <v>0.699999928</v>
      </c>
      <c r="P2763" s="52" t="inlineStr">
        <is>
          <t>-</t>
        </is>
      </c>
      <c r="Q2763" s="52" t="inlineStr">
        <is>
          <t>Plain</t>
        </is>
      </c>
      <c r="R2763" s="54" t="n">
        <v>0.5</v>
      </c>
      <c r="S2763" s="54" t="n">
        <v>0</v>
      </c>
      <c r="T2763" s="54" t="n">
        <v>0.2</v>
      </c>
      <c r="U2763" s="54" t="n">
        <v>0</v>
      </c>
      <c r="V2763" s="52" t="inlineStr">
        <is>
          <t>No</t>
        </is>
      </c>
      <c r="W2763" s="52" t="inlineStr">
        <is>
          <t>Yes</t>
        </is>
      </c>
      <c r="X2763" s="52" t="inlineStr">
        <is>
          <t>Spins with the track (angle = belt travel / radius)</t>
        </is>
      </c>
      <c r="Y2763" s="52" t="inlineStr">
        <is>
          <t>Spinning wheel assembly</t>
        </is>
      </c>
    </row>
    <row r="2764" outlineLevel="1">
      <c r="A2764" s="52" t="inlineStr">
        <is>
          <t>TNK-99</t>
        </is>
      </c>
      <c r="B2764" s="52" t="inlineStr">
        <is>
          <t>Main Battle Tank</t>
        </is>
      </c>
      <c r="C2764" s="58" t="inlineStr">
        <is>
          <t>Cylinder</t>
        </is>
      </c>
      <c r="D2764" s="65" t="inlineStr">
        <is>
          <t>Tyre</t>
        </is>
      </c>
      <c r="E2764" s="52" t="inlineStr">
        <is>
          <t>TNK-98</t>
        </is>
      </c>
      <c r="F2764" s="52" t="n">
        <v>4</v>
      </c>
      <c r="G2764" s="54" t="n">
        <v>0.639999986</v>
      </c>
      <c r="H2764" s="54" t="n">
        <v>0.639999986</v>
      </c>
      <c r="I2764" s="54" t="n">
        <v>0.400000006</v>
      </c>
      <c r="J2764" s="54" t="n">
        <v>0</v>
      </c>
      <c r="K2764" s="54" t="n">
        <v>0</v>
      </c>
      <c r="L2764" s="54" t="n">
        <v>0</v>
      </c>
      <c r="M2764" s="54" t="n">
        <v>0</v>
      </c>
      <c r="N2764" s="54" t="n">
        <v>0</v>
      </c>
      <c r="O2764" s="54" t="n">
        <v>0</v>
      </c>
      <c r="P2764" s="52" t="inlineStr">
        <is>
          <t>Phong</t>
        </is>
      </c>
      <c r="Q2764" s="52" t="inlineStr">
        <is>
          <t>Rubber</t>
        </is>
      </c>
      <c r="R2764" s="54" t="n">
        <v>0.8</v>
      </c>
      <c r="S2764" s="54" t="n">
        <v>0</v>
      </c>
      <c r="T2764" s="54" t="n">
        <v>0.3</v>
      </c>
      <c r="U2764" s="54" t="n">
        <v>0</v>
      </c>
      <c r="V2764" s="52" t="inlineStr">
        <is>
          <t>No</t>
        </is>
      </c>
      <c r="W2764" s="52" t="inlineStr">
        <is>
          <t>Yes</t>
        </is>
      </c>
      <c r="X2764" s="52" t="inlineStr">
        <is>
          <t>-</t>
        </is>
      </c>
      <c r="Y2764" s="52" t="inlineStr">
        <is>
          <t>Road wheel rim and rubber tyre</t>
        </is>
      </c>
    </row>
    <row r="2765" outlineLevel="1">
      <c r="A2765" s="52" t="inlineStr">
        <is>
          <t>TNK-100</t>
        </is>
      </c>
      <c r="B2765" s="52" t="inlineStr">
        <is>
          <t>Main Battle Tank</t>
        </is>
      </c>
      <c r="C2765" s="58" t="inlineStr">
        <is>
          <t>Cylinder</t>
        </is>
      </c>
      <c r="D2765" s="65" t="inlineStr">
        <is>
          <t>Hub</t>
        </is>
      </c>
      <c r="E2765" s="52" t="inlineStr">
        <is>
          <t>TNK-98</t>
        </is>
      </c>
      <c r="F2765" s="52" t="n">
        <v>4</v>
      </c>
      <c r="G2765" s="54" t="n">
        <v>0.319999993</v>
      </c>
      <c r="H2765" s="54" t="n">
        <v>0.319999993</v>
      </c>
      <c r="I2765" s="54" t="n">
        <v>0.460000008</v>
      </c>
      <c r="J2765" s="54" t="n">
        <v>0</v>
      </c>
      <c r="K2765" s="54" t="n">
        <v>0</v>
      </c>
      <c r="L2765" s="54" t="n">
        <v>0</v>
      </c>
      <c r="M2765" s="54" t="n">
        <v>0</v>
      </c>
      <c r="N2765" s="54" t="n">
        <v>0</v>
      </c>
      <c r="O2765" s="54" t="n">
        <v>0</v>
      </c>
      <c r="P2765" s="52" t="inlineStr">
        <is>
          <t>Phong</t>
        </is>
      </c>
      <c r="Q2765" s="52" t="inlineStr">
        <is>
          <t>Other</t>
        </is>
      </c>
      <c r="R2765" s="54" t="n">
        <v>0.5</v>
      </c>
      <c r="S2765" s="54" t="n">
        <v>0.6</v>
      </c>
      <c r="T2765" s="54" t="n">
        <v>0.27</v>
      </c>
      <c r="U2765" s="54" t="n">
        <v>0</v>
      </c>
      <c r="V2765" s="52" t="inlineStr">
        <is>
          <t>No</t>
        </is>
      </c>
      <c r="W2765" s="52" t="inlineStr">
        <is>
          <t>Yes</t>
        </is>
      </c>
      <c r="X2765" s="52" t="inlineStr">
        <is>
          <t>-</t>
        </is>
      </c>
      <c r="Y2765" s="52" t="inlineStr">
        <is>
          <t>Hub cap</t>
        </is>
      </c>
    </row>
    <row r="2766" outlineLevel="1">
      <c r="A2766" s="52" t="inlineStr">
        <is>
          <t>TNK-101</t>
        </is>
      </c>
      <c r="B2766" s="52" t="inlineStr">
        <is>
          <t>Main Battle Tank</t>
        </is>
      </c>
      <c r="C2766" s="63" t="inlineStr">
        <is>
          <t>Cube</t>
        </is>
      </c>
      <c r="D2766" s="65" t="inlineStr">
        <is>
          <t>Spoke</t>
        </is>
      </c>
      <c r="E2766" s="52" t="inlineStr">
        <is>
          <t>TNK-98</t>
        </is>
      </c>
      <c r="F2766" s="52" t="n">
        <v>4</v>
      </c>
      <c r="G2766" s="54" t="n">
        <v>0.575999975</v>
      </c>
      <c r="H2766" s="54" t="n">
        <v>0.0700000003</v>
      </c>
      <c r="I2766" s="54" t="n">
        <v>0.480000019</v>
      </c>
      <c r="J2766" s="54" t="n">
        <v>0</v>
      </c>
      <c r="K2766" s="54" t="n">
        <v>0</v>
      </c>
      <c r="L2766" s="54" t="n">
        <v>0</v>
      </c>
      <c r="M2766" s="54" t="n">
        <v>0</v>
      </c>
      <c r="N2766" s="54" t="n">
        <v>0</v>
      </c>
      <c r="O2766" s="54" t="n">
        <v>0</v>
      </c>
      <c r="P2766" s="52" t="inlineStr">
        <is>
          <t>Phong</t>
        </is>
      </c>
      <c r="Q2766" s="52" t="inlineStr">
        <is>
          <t>Metal</t>
        </is>
      </c>
      <c r="R2766" s="54" t="n">
        <v>0.42</v>
      </c>
      <c r="S2766" s="54" t="n">
        <v>0.8</v>
      </c>
      <c r="T2766" s="54" t="n">
        <v>0.35</v>
      </c>
      <c r="U2766" s="54" t="n">
        <v>0</v>
      </c>
      <c r="V2766" s="52" t="inlineStr">
        <is>
          <t>No</t>
        </is>
      </c>
      <c r="W2766" s="52" t="inlineStr">
        <is>
          <t>Yes</t>
        </is>
      </c>
      <c r="X2766" s="52" t="inlineStr">
        <is>
          <t>-</t>
        </is>
      </c>
      <c r="Y2766" s="52" t="inlineStr">
        <is>
          <t>Spoke bar (shows the rotation)</t>
        </is>
      </c>
    </row>
    <row r="2767" outlineLevel="1">
      <c r="A2767" s="52" t="inlineStr">
        <is>
          <t>TNK-102</t>
        </is>
      </c>
      <c r="B2767" s="52" t="inlineStr">
        <is>
          <t>Main Battle Tank</t>
        </is>
      </c>
      <c r="C2767" s="53" t="inlineStr">
        <is>
          <t>Group</t>
        </is>
      </c>
      <c r="D2767" s="62" t="inlineStr">
        <is>
          <t>Road wheel L</t>
        </is>
      </c>
      <c r="E2767" s="52" t="inlineStr">
        <is>
          <t>TNK-41</t>
        </is>
      </c>
      <c r="F2767" s="52" t="n">
        <v>3</v>
      </c>
      <c r="G2767" s="54" t="n">
        <v>1</v>
      </c>
      <c r="H2767" s="54" t="n">
        <v>1</v>
      </c>
      <c r="I2767" s="54" t="n">
        <v>1</v>
      </c>
      <c r="J2767" s="54" t="n">
        <v>0</v>
      </c>
      <c r="K2767" s="54" t="n">
        <v>90</v>
      </c>
      <c r="L2767" s="54" t="n">
        <v>0</v>
      </c>
      <c r="M2767" s="54" t="n">
        <v>0</v>
      </c>
      <c r="N2767" s="54" t="n">
        <v>0.439999998</v>
      </c>
      <c r="O2767" s="54" t="n">
        <v>1.3499999</v>
      </c>
      <c r="P2767" s="52" t="inlineStr">
        <is>
          <t>-</t>
        </is>
      </c>
      <c r="Q2767" s="52" t="inlineStr">
        <is>
          <t>Plain</t>
        </is>
      </c>
      <c r="R2767" s="54" t="n">
        <v>0.5</v>
      </c>
      <c r="S2767" s="54" t="n">
        <v>0</v>
      </c>
      <c r="T2767" s="54" t="n">
        <v>0.2</v>
      </c>
      <c r="U2767" s="54" t="n">
        <v>0</v>
      </c>
      <c r="V2767" s="52" t="inlineStr">
        <is>
          <t>No</t>
        </is>
      </c>
      <c r="W2767" s="52" t="inlineStr">
        <is>
          <t>Yes</t>
        </is>
      </c>
      <c r="X2767" s="52" t="inlineStr">
        <is>
          <t>Spins with the track (angle = belt travel / radius)</t>
        </is>
      </c>
      <c r="Y2767" s="52" t="inlineStr">
        <is>
          <t>Spinning wheel assembly</t>
        </is>
      </c>
    </row>
    <row r="2768" outlineLevel="1">
      <c r="A2768" s="52" t="inlineStr">
        <is>
          <t>TNK-103</t>
        </is>
      </c>
      <c r="B2768" s="52" t="inlineStr">
        <is>
          <t>Main Battle Tank</t>
        </is>
      </c>
      <c r="C2768" s="58" t="inlineStr">
        <is>
          <t>Cylinder</t>
        </is>
      </c>
      <c r="D2768" s="65" t="inlineStr">
        <is>
          <t>Tyre</t>
        </is>
      </c>
      <c r="E2768" s="52" t="inlineStr">
        <is>
          <t>TNK-102</t>
        </is>
      </c>
      <c r="F2768" s="52" t="n">
        <v>4</v>
      </c>
      <c r="G2768" s="54" t="n">
        <v>0.639999986</v>
      </c>
      <c r="H2768" s="54" t="n">
        <v>0.639999986</v>
      </c>
      <c r="I2768" s="54" t="n">
        <v>0.400000006</v>
      </c>
      <c r="J2768" s="54" t="n">
        <v>0</v>
      </c>
      <c r="K2768" s="54" t="n">
        <v>0</v>
      </c>
      <c r="L2768" s="54" t="n">
        <v>0</v>
      </c>
      <c r="M2768" s="54" t="n">
        <v>0</v>
      </c>
      <c r="N2768" s="54" t="n">
        <v>0</v>
      </c>
      <c r="O2768" s="54" t="n">
        <v>0</v>
      </c>
      <c r="P2768" s="52" t="inlineStr">
        <is>
          <t>Phong</t>
        </is>
      </c>
      <c r="Q2768" s="52" t="inlineStr">
        <is>
          <t>Rubber</t>
        </is>
      </c>
      <c r="R2768" s="54" t="n">
        <v>0.8</v>
      </c>
      <c r="S2768" s="54" t="n">
        <v>0</v>
      </c>
      <c r="T2768" s="54" t="n">
        <v>0.3</v>
      </c>
      <c r="U2768" s="54" t="n">
        <v>0</v>
      </c>
      <c r="V2768" s="52" t="inlineStr">
        <is>
          <t>No</t>
        </is>
      </c>
      <c r="W2768" s="52" t="inlineStr">
        <is>
          <t>Yes</t>
        </is>
      </c>
      <c r="X2768" s="52" t="inlineStr">
        <is>
          <t>-</t>
        </is>
      </c>
      <c r="Y2768" s="52" t="inlineStr">
        <is>
          <t>Road wheel rim and rubber tyre</t>
        </is>
      </c>
    </row>
    <row r="2769" outlineLevel="1">
      <c r="A2769" s="52" t="inlineStr">
        <is>
          <t>TNK-104</t>
        </is>
      </c>
      <c r="B2769" s="52" t="inlineStr">
        <is>
          <t>Main Battle Tank</t>
        </is>
      </c>
      <c r="C2769" s="58" t="inlineStr">
        <is>
          <t>Cylinder</t>
        </is>
      </c>
      <c r="D2769" s="65" t="inlineStr">
        <is>
          <t>Hub</t>
        </is>
      </c>
      <c r="E2769" s="52" t="inlineStr">
        <is>
          <t>TNK-102</t>
        </is>
      </c>
      <c r="F2769" s="52" t="n">
        <v>4</v>
      </c>
      <c r="G2769" s="54" t="n">
        <v>0.319999993</v>
      </c>
      <c r="H2769" s="54" t="n">
        <v>0.319999993</v>
      </c>
      <c r="I2769" s="54" t="n">
        <v>0.460000008</v>
      </c>
      <c r="J2769" s="54" t="n">
        <v>0</v>
      </c>
      <c r="K2769" s="54" t="n">
        <v>0</v>
      </c>
      <c r="L2769" s="54" t="n">
        <v>0</v>
      </c>
      <c r="M2769" s="54" t="n">
        <v>0</v>
      </c>
      <c r="N2769" s="54" t="n">
        <v>0</v>
      </c>
      <c r="O2769" s="54" t="n">
        <v>0</v>
      </c>
      <c r="P2769" s="52" t="inlineStr">
        <is>
          <t>Phong</t>
        </is>
      </c>
      <c r="Q2769" s="52" t="inlineStr">
        <is>
          <t>Other</t>
        </is>
      </c>
      <c r="R2769" s="54" t="n">
        <v>0.5</v>
      </c>
      <c r="S2769" s="54" t="n">
        <v>0.6</v>
      </c>
      <c r="T2769" s="54" t="n">
        <v>0.27</v>
      </c>
      <c r="U2769" s="54" t="n">
        <v>0</v>
      </c>
      <c r="V2769" s="52" t="inlineStr">
        <is>
          <t>No</t>
        </is>
      </c>
      <c r="W2769" s="52" t="inlineStr">
        <is>
          <t>Yes</t>
        </is>
      </c>
      <c r="X2769" s="52" t="inlineStr">
        <is>
          <t>-</t>
        </is>
      </c>
      <c r="Y2769" s="52" t="inlineStr">
        <is>
          <t>Hub cap</t>
        </is>
      </c>
    </row>
    <row r="2770" outlineLevel="1">
      <c r="A2770" s="52" t="inlineStr">
        <is>
          <t>TNK-105</t>
        </is>
      </c>
      <c r="B2770" s="52" t="inlineStr">
        <is>
          <t>Main Battle Tank</t>
        </is>
      </c>
      <c r="C2770" s="63" t="inlineStr">
        <is>
          <t>Cube</t>
        </is>
      </c>
      <c r="D2770" s="65" t="inlineStr">
        <is>
          <t>Spoke</t>
        </is>
      </c>
      <c r="E2770" s="52" t="inlineStr">
        <is>
          <t>TNK-102</t>
        </is>
      </c>
      <c r="F2770" s="52" t="n">
        <v>4</v>
      </c>
      <c r="G2770" s="54" t="n">
        <v>0.575999975</v>
      </c>
      <c r="H2770" s="54" t="n">
        <v>0.0700000003</v>
      </c>
      <c r="I2770" s="54" t="n">
        <v>0.480000019</v>
      </c>
      <c r="J2770" s="54" t="n">
        <v>0</v>
      </c>
      <c r="K2770" s="54" t="n">
        <v>0</v>
      </c>
      <c r="L2770" s="54" t="n">
        <v>0</v>
      </c>
      <c r="M2770" s="54" t="n">
        <v>0</v>
      </c>
      <c r="N2770" s="54" t="n">
        <v>0</v>
      </c>
      <c r="O2770" s="54" t="n">
        <v>0</v>
      </c>
      <c r="P2770" s="52" t="inlineStr">
        <is>
          <t>Phong</t>
        </is>
      </c>
      <c r="Q2770" s="52" t="inlineStr">
        <is>
          <t>Metal</t>
        </is>
      </c>
      <c r="R2770" s="54" t="n">
        <v>0.42</v>
      </c>
      <c r="S2770" s="54" t="n">
        <v>0.8</v>
      </c>
      <c r="T2770" s="54" t="n">
        <v>0.35</v>
      </c>
      <c r="U2770" s="54" t="n">
        <v>0</v>
      </c>
      <c r="V2770" s="52" t="inlineStr">
        <is>
          <t>No</t>
        </is>
      </c>
      <c r="W2770" s="52" t="inlineStr">
        <is>
          <t>Yes</t>
        </is>
      </c>
      <c r="X2770" s="52" t="inlineStr">
        <is>
          <t>-</t>
        </is>
      </c>
      <c r="Y2770" s="52" t="inlineStr">
        <is>
          <t>Spoke bar (shows the rotation)</t>
        </is>
      </c>
    </row>
    <row r="2771" outlineLevel="1">
      <c r="A2771" s="52" t="inlineStr">
        <is>
          <t>TNK-106</t>
        </is>
      </c>
      <c r="B2771" s="52" t="inlineStr">
        <is>
          <t>Main Battle Tank</t>
        </is>
      </c>
      <c r="C2771" s="53" t="inlineStr">
        <is>
          <t>Group</t>
        </is>
      </c>
      <c r="D2771" s="62" t="inlineStr">
        <is>
          <t>Road wheel L</t>
        </is>
      </c>
      <c r="E2771" s="52" t="inlineStr">
        <is>
          <t>TNK-41</t>
        </is>
      </c>
      <c r="F2771" s="52" t="n">
        <v>3</v>
      </c>
      <c r="G2771" s="54" t="n">
        <v>1</v>
      </c>
      <c r="H2771" s="54" t="n">
        <v>1</v>
      </c>
      <c r="I2771" s="54" t="n">
        <v>1</v>
      </c>
      <c r="J2771" s="54" t="n">
        <v>0</v>
      </c>
      <c r="K2771" s="54" t="n">
        <v>90</v>
      </c>
      <c r="L2771" s="54" t="n">
        <v>0</v>
      </c>
      <c r="M2771" s="54" t="n">
        <v>0</v>
      </c>
      <c r="N2771" s="54" t="n">
        <v>0.439999998</v>
      </c>
      <c r="O2771" s="54" t="n">
        <v>1.99999988</v>
      </c>
      <c r="P2771" s="52" t="inlineStr">
        <is>
          <t>-</t>
        </is>
      </c>
      <c r="Q2771" s="52" t="inlineStr">
        <is>
          <t>Plain</t>
        </is>
      </c>
      <c r="R2771" s="54" t="n">
        <v>0.5</v>
      </c>
      <c r="S2771" s="54" t="n">
        <v>0</v>
      </c>
      <c r="T2771" s="54" t="n">
        <v>0.2</v>
      </c>
      <c r="U2771" s="54" t="n">
        <v>0</v>
      </c>
      <c r="V2771" s="52" t="inlineStr">
        <is>
          <t>No</t>
        </is>
      </c>
      <c r="W2771" s="52" t="inlineStr">
        <is>
          <t>Yes</t>
        </is>
      </c>
      <c r="X2771" s="52" t="inlineStr">
        <is>
          <t>Spins with the track (angle = belt travel / radius)</t>
        </is>
      </c>
      <c r="Y2771" s="52" t="inlineStr">
        <is>
          <t>Spinning wheel assembly</t>
        </is>
      </c>
    </row>
    <row r="2772" outlineLevel="1">
      <c r="A2772" s="52" t="inlineStr">
        <is>
          <t>TNK-107</t>
        </is>
      </c>
      <c r="B2772" s="52" t="inlineStr">
        <is>
          <t>Main Battle Tank</t>
        </is>
      </c>
      <c r="C2772" s="58" t="inlineStr">
        <is>
          <t>Cylinder</t>
        </is>
      </c>
      <c r="D2772" s="65" t="inlineStr">
        <is>
          <t>Tyre</t>
        </is>
      </c>
      <c r="E2772" s="52" t="inlineStr">
        <is>
          <t>TNK-106</t>
        </is>
      </c>
      <c r="F2772" s="52" t="n">
        <v>4</v>
      </c>
      <c r="G2772" s="54" t="n">
        <v>0.639999986</v>
      </c>
      <c r="H2772" s="54" t="n">
        <v>0.639999986</v>
      </c>
      <c r="I2772" s="54" t="n">
        <v>0.400000006</v>
      </c>
      <c r="J2772" s="54" t="n">
        <v>0</v>
      </c>
      <c r="K2772" s="54" t="n">
        <v>0</v>
      </c>
      <c r="L2772" s="54" t="n">
        <v>0</v>
      </c>
      <c r="M2772" s="54" t="n">
        <v>0</v>
      </c>
      <c r="N2772" s="54" t="n">
        <v>0</v>
      </c>
      <c r="O2772" s="54" t="n">
        <v>0</v>
      </c>
      <c r="P2772" s="52" t="inlineStr">
        <is>
          <t>Phong</t>
        </is>
      </c>
      <c r="Q2772" s="52" t="inlineStr">
        <is>
          <t>Rubber</t>
        </is>
      </c>
      <c r="R2772" s="54" t="n">
        <v>0.8</v>
      </c>
      <c r="S2772" s="54" t="n">
        <v>0</v>
      </c>
      <c r="T2772" s="54" t="n">
        <v>0.3</v>
      </c>
      <c r="U2772" s="54" t="n">
        <v>0</v>
      </c>
      <c r="V2772" s="52" t="inlineStr">
        <is>
          <t>No</t>
        </is>
      </c>
      <c r="W2772" s="52" t="inlineStr">
        <is>
          <t>Yes</t>
        </is>
      </c>
      <c r="X2772" s="52" t="inlineStr">
        <is>
          <t>-</t>
        </is>
      </c>
      <c r="Y2772" s="52" t="inlineStr">
        <is>
          <t>Road wheel rim and rubber tyre</t>
        </is>
      </c>
    </row>
    <row r="2773" outlineLevel="1">
      <c r="A2773" s="52" t="inlineStr">
        <is>
          <t>TNK-108</t>
        </is>
      </c>
      <c r="B2773" s="52" t="inlineStr">
        <is>
          <t>Main Battle Tank</t>
        </is>
      </c>
      <c r="C2773" s="58" t="inlineStr">
        <is>
          <t>Cylinder</t>
        </is>
      </c>
      <c r="D2773" s="65" t="inlineStr">
        <is>
          <t>Hub</t>
        </is>
      </c>
      <c r="E2773" s="52" t="inlineStr">
        <is>
          <t>TNK-106</t>
        </is>
      </c>
      <c r="F2773" s="52" t="n">
        <v>4</v>
      </c>
      <c r="G2773" s="54" t="n">
        <v>0.319999993</v>
      </c>
      <c r="H2773" s="54" t="n">
        <v>0.319999993</v>
      </c>
      <c r="I2773" s="54" t="n">
        <v>0.460000008</v>
      </c>
      <c r="J2773" s="54" t="n">
        <v>0</v>
      </c>
      <c r="K2773" s="54" t="n">
        <v>0</v>
      </c>
      <c r="L2773" s="54" t="n">
        <v>0</v>
      </c>
      <c r="M2773" s="54" t="n">
        <v>0</v>
      </c>
      <c r="N2773" s="54" t="n">
        <v>0</v>
      </c>
      <c r="O2773" s="54" t="n">
        <v>0</v>
      </c>
      <c r="P2773" s="52" t="inlineStr">
        <is>
          <t>Phong</t>
        </is>
      </c>
      <c r="Q2773" s="52" t="inlineStr">
        <is>
          <t>Other</t>
        </is>
      </c>
      <c r="R2773" s="54" t="n">
        <v>0.5</v>
      </c>
      <c r="S2773" s="54" t="n">
        <v>0.6</v>
      </c>
      <c r="T2773" s="54" t="n">
        <v>0.27</v>
      </c>
      <c r="U2773" s="54" t="n">
        <v>0</v>
      </c>
      <c r="V2773" s="52" t="inlineStr">
        <is>
          <t>No</t>
        </is>
      </c>
      <c r="W2773" s="52" t="inlineStr">
        <is>
          <t>Yes</t>
        </is>
      </c>
      <c r="X2773" s="52" t="inlineStr">
        <is>
          <t>-</t>
        </is>
      </c>
      <c r="Y2773" s="52" t="inlineStr">
        <is>
          <t>Hub cap</t>
        </is>
      </c>
    </row>
    <row r="2774" outlineLevel="1">
      <c r="A2774" s="52" t="inlineStr">
        <is>
          <t>TNK-109</t>
        </is>
      </c>
      <c r="B2774" s="52" t="inlineStr">
        <is>
          <t>Main Battle Tank</t>
        </is>
      </c>
      <c r="C2774" s="63" t="inlineStr">
        <is>
          <t>Cube</t>
        </is>
      </c>
      <c r="D2774" s="65" t="inlineStr">
        <is>
          <t>Spoke</t>
        </is>
      </c>
      <c r="E2774" s="52" t="inlineStr">
        <is>
          <t>TNK-106</t>
        </is>
      </c>
      <c r="F2774" s="52" t="n">
        <v>4</v>
      </c>
      <c r="G2774" s="54" t="n">
        <v>0.575999975</v>
      </c>
      <c r="H2774" s="54" t="n">
        <v>0.0700000003</v>
      </c>
      <c r="I2774" s="54" t="n">
        <v>0.480000019</v>
      </c>
      <c r="J2774" s="54" t="n">
        <v>0</v>
      </c>
      <c r="K2774" s="54" t="n">
        <v>0</v>
      </c>
      <c r="L2774" s="54" t="n">
        <v>0</v>
      </c>
      <c r="M2774" s="54" t="n">
        <v>0</v>
      </c>
      <c r="N2774" s="54" t="n">
        <v>0</v>
      </c>
      <c r="O2774" s="54" t="n">
        <v>0</v>
      </c>
      <c r="P2774" s="52" t="inlineStr">
        <is>
          <t>Phong</t>
        </is>
      </c>
      <c r="Q2774" s="52" t="inlineStr">
        <is>
          <t>Metal</t>
        </is>
      </c>
      <c r="R2774" s="54" t="n">
        <v>0.42</v>
      </c>
      <c r="S2774" s="54" t="n">
        <v>0.8</v>
      </c>
      <c r="T2774" s="54" t="n">
        <v>0.35</v>
      </c>
      <c r="U2774" s="54" t="n">
        <v>0</v>
      </c>
      <c r="V2774" s="52" t="inlineStr">
        <is>
          <t>No</t>
        </is>
      </c>
      <c r="W2774" s="52" t="inlineStr">
        <is>
          <t>Yes</t>
        </is>
      </c>
      <c r="X2774" s="52" t="inlineStr">
        <is>
          <t>-</t>
        </is>
      </c>
      <c r="Y2774" s="52" t="inlineStr">
        <is>
          <t>Spoke bar (shows the rotation)</t>
        </is>
      </c>
    </row>
    <row r="2775" outlineLevel="1">
      <c r="A2775" s="52" t="inlineStr">
        <is>
          <t>TNK-110</t>
        </is>
      </c>
      <c r="B2775" s="52" t="inlineStr">
        <is>
          <t>Main Battle Tank</t>
        </is>
      </c>
      <c r="C2775" s="53" t="inlineStr">
        <is>
          <t>Group</t>
        </is>
      </c>
      <c r="D2775" s="62" t="inlineStr">
        <is>
          <t>Drive sprocket L</t>
        </is>
      </c>
      <c r="E2775" s="52" t="inlineStr">
        <is>
          <t>TNK-41</t>
        </is>
      </c>
      <c r="F2775" s="52" t="n">
        <v>3</v>
      </c>
      <c r="G2775" s="54" t="n">
        <v>1</v>
      </c>
      <c r="H2775" s="54" t="n">
        <v>1</v>
      </c>
      <c r="I2775" s="54" t="n">
        <v>1</v>
      </c>
      <c r="J2775" s="54" t="n">
        <v>0</v>
      </c>
      <c r="K2775" s="54" t="n">
        <v>90</v>
      </c>
      <c r="L2775" s="54" t="n">
        <v>0</v>
      </c>
      <c r="M2775" s="54" t="n">
        <v>0</v>
      </c>
      <c r="N2775" s="54" t="n">
        <v>0.550000012</v>
      </c>
      <c r="O2775" s="54" t="n">
        <v>-2.79999995</v>
      </c>
      <c r="P2775" s="52" t="inlineStr">
        <is>
          <t>-</t>
        </is>
      </c>
      <c r="Q2775" s="52" t="inlineStr">
        <is>
          <t>Plain</t>
        </is>
      </c>
      <c r="R2775" s="54" t="n">
        <v>0.5</v>
      </c>
      <c r="S2775" s="54" t="n">
        <v>0</v>
      </c>
      <c r="T2775" s="54" t="n">
        <v>0.2</v>
      </c>
      <c r="U2775" s="54" t="n">
        <v>0</v>
      </c>
      <c r="V2775" s="52" t="inlineStr">
        <is>
          <t>No</t>
        </is>
      </c>
      <c r="W2775" s="52" t="inlineStr">
        <is>
          <t>Yes</t>
        </is>
      </c>
      <c r="X2775" s="52" t="inlineStr">
        <is>
          <t>Spins with the track (angle = belt travel / radius)</t>
        </is>
      </c>
      <c r="Y2775" s="52" t="inlineStr">
        <is>
          <t>Spinning wheel assembly</t>
        </is>
      </c>
    </row>
    <row r="2776" outlineLevel="1">
      <c r="A2776" s="52" t="inlineStr">
        <is>
          <t>TNK-111</t>
        </is>
      </c>
      <c r="B2776" s="52" t="inlineStr">
        <is>
          <t>Main Battle Tank</t>
        </is>
      </c>
      <c r="C2776" s="58" t="inlineStr">
        <is>
          <t>Cylinder</t>
        </is>
      </c>
      <c r="D2776" s="65" t="inlineStr">
        <is>
          <t>Tyre</t>
        </is>
      </c>
      <c r="E2776" s="52" t="inlineStr">
        <is>
          <t>TNK-110</t>
        </is>
      </c>
      <c r="F2776" s="52" t="n">
        <v>4</v>
      </c>
      <c r="G2776" s="54" t="n">
        <v>0.75999999</v>
      </c>
      <c r="H2776" s="54" t="n">
        <v>0.75999999</v>
      </c>
      <c r="I2776" s="54" t="n">
        <v>0.449999988</v>
      </c>
      <c r="J2776" s="54" t="n">
        <v>0</v>
      </c>
      <c r="K2776" s="54" t="n">
        <v>0</v>
      </c>
      <c r="L2776" s="54" t="n">
        <v>0</v>
      </c>
      <c r="M2776" s="54" t="n">
        <v>0</v>
      </c>
      <c r="N2776" s="54" t="n">
        <v>0</v>
      </c>
      <c r="O2776" s="54" t="n">
        <v>0</v>
      </c>
      <c r="P2776" s="52" t="inlineStr">
        <is>
          <t>Phong</t>
        </is>
      </c>
      <c r="Q2776" s="52" t="inlineStr">
        <is>
          <t>Other</t>
        </is>
      </c>
      <c r="R2776" s="54" t="n">
        <v>0.5</v>
      </c>
      <c r="S2776" s="54" t="n">
        <v>0.6</v>
      </c>
      <c r="T2776" s="54" t="n">
        <v>0.27</v>
      </c>
      <c r="U2776" s="54" t="n">
        <v>0</v>
      </c>
      <c r="V2776" s="52" t="inlineStr">
        <is>
          <t>No</t>
        </is>
      </c>
      <c r="W2776" s="52" t="inlineStr">
        <is>
          <t>Yes</t>
        </is>
      </c>
      <c r="X2776" s="52" t="inlineStr">
        <is>
          <t>-</t>
        </is>
      </c>
      <c r="Y2776" s="52" t="inlineStr">
        <is>
          <t>Sprocket ring</t>
        </is>
      </c>
    </row>
    <row r="2777" outlineLevel="1">
      <c r="A2777" s="52" t="inlineStr">
        <is>
          <t>TNK-112</t>
        </is>
      </c>
      <c r="B2777" s="52" t="inlineStr">
        <is>
          <t>Main Battle Tank</t>
        </is>
      </c>
      <c r="C2777" s="58" t="inlineStr">
        <is>
          <t>Cylinder</t>
        </is>
      </c>
      <c r="D2777" s="65" t="inlineStr">
        <is>
          <t>Hub</t>
        </is>
      </c>
      <c r="E2777" s="52" t="inlineStr">
        <is>
          <t>TNK-110</t>
        </is>
      </c>
      <c r="F2777" s="52" t="n">
        <v>4</v>
      </c>
      <c r="G2777" s="54" t="n">
        <v>0.379999995</v>
      </c>
      <c r="H2777" s="54" t="n">
        <v>0.379999995</v>
      </c>
      <c r="I2777" s="54" t="n">
        <v>0.50999999</v>
      </c>
      <c r="J2777" s="54" t="n">
        <v>0</v>
      </c>
      <c r="K2777" s="54" t="n">
        <v>0</v>
      </c>
      <c r="L2777" s="54" t="n">
        <v>0</v>
      </c>
      <c r="M2777" s="54" t="n">
        <v>0</v>
      </c>
      <c r="N2777" s="54" t="n">
        <v>0</v>
      </c>
      <c r="O2777" s="54" t="n">
        <v>0</v>
      </c>
      <c r="P2777" s="52" t="inlineStr">
        <is>
          <t>Phong</t>
        </is>
      </c>
      <c r="Q2777" s="52" t="inlineStr">
        <is>
          <t>Other</t>
        </is>
      </c>
      <c r="R2777" s="54" t="n">
        <v>0.5</v>
      </c>
      <c r="S2777" s="54" t="n">
        <v>0.6</v>
      </c>
      <c r="T2777" s="54" t="n">
        <v>0.27</v>
      </c>
      <c r="U2777" s="54" t="n">
        <v>0</v>
      </c>
      <c r="V2777" s="52" t="inlineStr">
        <is>
          <t>No</t>
        </is>
      </c>
      <c r="W2777" s="52" t="inlineStr">
        <is>
          <t>Yes</t>
        </is>
      </c>
      <c r="X2777" s="52" t="inlineStr">
        <is>
          <t>-</t>
        </is>
      </c>
      <c r="Y2777" s="52" t="inlineStr">
        <is>
          <t>Hub cap</t>
        </is>
      </c>
    </row>
    <row r="2778" outlineLevel="1">
      <c r="A2778" s="52" t="inlineStr">
        <is>
          <t>TNK-113</t>
        </is>
      </c>
      <c r="B2778" s="52" t="inlineStr">
        <is>
          <t>Main Battle Tank</t>
        </is>
      </c>
      <c r="C2778" s="63" t="inlineStr">
        <is>
          <t>Cube</t>
        </is>
      </c>
      <c r="D2778" s="65" t="inlineStr">
        <is>
          <t>Spoke</t>
        </is>
      </c>
      <c r="E2778" s="52" t="inlineStr">
        <is>
          <t>TNK-110</t>
        </is>
      </c>
      <c r="F2778" s="52" t="n">
        <v>4</v>
      </c>
      <c r="G2778" s="54" t="n">
        <v>0.683999956</v>
      </c>
      <c r="H2778" s="54" t="n">
        <v>0.0700000003</v>
      </c>
      <c r="I2778" s="54" t="n">
        <v>0.529999971</v>
      </c>
      <c r="J2778" s="54" t="n">
        <v>0</v>
      </c>
      <c r="K2778" s="54" t="n">
        <v>0</v>
      </c>
      <c r="L2778" s="54" t="n">
        <v>0</v>
      </c>
      <c r="M2778" s="54" t="n">
        <v>0</v>
      </c>
      <c r="N2778" s="54" t="n">
        <v>0</v>
      </c>
      <c r="O2778" s="54" t="n">
        <v>0</v>
      </c>
      <c r="P2778" s="52" t="inlineStr">
        <is>
          <t>Phong</t>
        </is>
      </c>
      <c r="Q2778" s="52" t="inlineStr">
        <is>
          <t>Metal</t>
        </is>
      </c>
      <c r="R2778" s="54" t="n">
        <v>0.42</v>
      </c>
      <c r="S2778" s="54" t="n">
        <v>0.8</v>
      </c>
      <c r="T2778" s="54" t="n">
        <v>0.35</v>
      </c>
      <c r="U2778" s="54" t="n">
        <v>0</v>
      </c>
      <c r="V2778" s="52" t="inlineStr">
        <is>
          <t>No</t>
        </is>
      </c>
      <c r="W2778" s="52" t="inlineStr">
        <is>
          <t>Yes</t>
        </is>
      </c>
      <c r="X2778" s="52" t="inlineStr">
        <is>
          <t>-</t>
        </is>
      </c>
      <c r="Y2778" s="52" t="inlineStr">
        <is>
          <t>Spoke bar (shows the rotation)</t>
        </is>
      </c>
    </row>
    <row r="2779" outlineLevel="1">
      <c r="A2779" s="52" t="inlineStr">
        <is>
          <t>TNK-114</t>
        </is>
      </c>
      <c r="B2779" s="52" t="inlineStr">
        <is>
          <t>Main Battle Tank</t>
        </is>
      </c>
      <c r="C2779" s="53" t="inlineStr">
        <is>
          <t>Group</t>
        </is>
      </c>
      <c r="D2779" s="62" t="inlineStr">
        <is>
          <t>Idler L</t>
        </is>
      </c>
      <c r="E2779" s="52" t="inlineStr">
        <is>
          <t>TNK-41</t>
        </is>
      </c>
      <c r="F2779" s="52" t="n">
        <v>3</v>
      </c>
      <c r="G2779" s="54" t="n">
        <v>1</v>
      </c>
      <c r="H2779" s="54" t="n">
        <v>1</v>
      </c>
      <c r="I2779" s="54" t="n">
        <v>1</v>
      </c>
      <c r="J2779" s="54" t="n">
        <v>0</v>
      </c>
      <c r="K2779" s="54" t="n">
        <v>90</v>
      </c>
      <c r="L2779" s="54" t="n">
        <v>0</v>
      </c>
      <c r="M2779" s="54" t="n">
        <v>0</v>
      </c>
      <c r="N2779" s="54" t="n">
        <v>0.550000012</v>
      </c>
      <c r="O2779" s="54" t="n">
        <v>2.79999995</v>
      </c>
      <c r="P2779" s="52" t="inlineStr">
        <is>
          <t>-</t>
        </is>
      </c>
      <c r="Q2779" s="52" t="inlineStr">
        <is>
          <t>Plain</t>
        </is>
      </c>
      <c r="R2779" s="54" t="n">
        <v>0.5</v>
      </c>
      <c r="S2779" s="54" t="n">
        <v>0</v>
      </c>
      <c r="T2779" s="54" t="n">
        <v>0.2</v>
      </c>
      <c r="U2779" s="54" t="n">
        <v>0</v>
      </c>
      <c r="V2779" s="52" t="inlineStr">
        <is>
          <t>No</t>
        </is>
      </c>
      <c r="W2779" s="52" t="inlineStr">
        <is>
          <t>Yes</t>
        </is>
      </c>
      <c r="X2779" s="52" t="inlineStr">
        <is>
          <t>Spins with the track (angle = belt travel / radius)</t>
        </is>
      </c>
      <c r="Y2779" s="52" t="inlineStr">
        <is>
          <t>Spinning wheel assembly</t>
        </is>
      </c>
    </row>
    <row r="2780" outlineLevel="1">
      <c r="A2780" s="52" t="inlineStr">
        <is>
          <t>TNK-115</t>
        </is>
      </c>
      <c r="B2780" s="52" t="inlineStr">
        <is>
          <t>Main Battle Tank</t>
        </is>
      </c>
      <c r="C2780" s="58" t="inlineStr">
        <is>
          <t>Cylinder</t>
        </is>
      </c>
      <c r="D2780" s="65" t="inlineStr">
        <is>
          <t>Tyre</t>
        </is>
      </c>
      <c r="E2780" s="52" t="inlineStr">
        <is>
          <t>TNK-114</t>
        </is>
      </c>
      <c r="F2780" s="52" t="n">
        <v>4</v>
      </c>
      <c r="G2780" s="54" t="n">
        <v>0.75999999</v>
      </c>
      <c r="H2780" s="54" t="n">
        <v>0.75999999</v>
      </c>
      <c r="I2780" s="54" t="n">
        <v>0.449999988</v>
      </c>
      <c r="J2780" s="54" t="n">
        <v>0</v>
      </c>
      <c r="K2780" s="54" t="n">
        <v>0</v>
      </c>
      <c r="L2780" s="54" t="n">
        <v>0</v>
      </c>
      <c r="M2780" s="54" t="n">
        <v>0</v>
      </c>
      <c r="N2780" s="54" t="n">
        <v>0</v>
      </c>
      <c r="O2780" s="54" t="n">
        <v>0</v>
      </c>
      <c r="P2780" s="52" t="inlineStr">
        <is>
          <t>Phong</t>
        </is>
      </c>
      <c r="Q2780" s="52" t="inlineStr">
        <is>
          <t>Rubber</t>
        </is>
      </c>
      <c r="R2780" s="54" t="n">
        <v>0.8</v>
      </c>
      <c r="S2780" s="54" t="n">
        <v>0</v>
      </c>
      <c r="T2780" s="54" t="n">
        <v>0.3</v>
      </c>
      <c r="U2780" s="54" t="n">
        <v>0</v>
      </c>
      <c r="V2780" s="52" t="inlineStr">
        <is>
          <t>No</t>
        </is>
      </c>
      <c r="W2780" s="52" t="inlineStr">
        <is>
          <t>Yes</t>
        </is>
      </c>
      <c r="X2780" s="52" t="inlineStr">
        <is>
          <t>-</t>
        </is>
      </c>
      <c r="Y2780" s="52" t="inlineStr">
        <is>
          <t>Road wheel rim and rubber tyre</t>
        </is>
      </c>
    </row>
    <row r="2781" outlineLevel="1">
      <c r="A2781" s="52" t="inlineStr">
        <is>
          <t>TNK-116</t>
        </is>
      </c>
      <c r="B2781" s="52" t="inlineStr">
        <is>
          <t>Main Battle Tank</t>
        </is>
      </c>
      <c r="C2781" s="58" t="inlineStr">
        <is>
          <t>Cylinder</t>
        </is>
      </c>
      <c r="D2781" s="65" t="inlineStr">
        <is>
          <t>Hub</t>
        </is>
      </c>
      <c r="E2781" s="52" t="inlineStr">
        <is>
          <t>TNK-114</t>
        </is>
      </c>
      <c r="F2781" s="52" t="n">
        <v>4</v>
      </c>
      <c r="G2781" s="54" t="n">
        <v>0.379999995</v>
      </c>
      <c r="H2781" s="54" t="n">
        <v>0.379999995</v>
      </c>
      <c r="I2781" s="54" t="n">
        <v>0.50999999</v>
      </c>
      <c r="J2781" s="54" t="n">
        <v>0</v>
      </c>
      <c r="K2781" s="54" t="n">
        <v>0</v>
      </c>
      <c r="L2781" s="54" t="n">
        <v>0</v>
      </c>
      <c r="M2781" s="54" t="n">
        <v>0</v>
      </c>
      <c r="N2781" s="54" t="n">
        <v>0</v>
      </c>
      <c r="O2781" s="54" t="n">
        <v>0</v>
      </c>
      <c r="P2781" s="52" t="inlineStr">
        <is>
          <t>Phong</t>
        </is>
      </c>
      <c r="Q2781" s="52" t="inlineStr">
        <is>
          <t>Other</t>
        </is>
      </c>
      <c r="R2781" s="54" t="n">
        <v>0.5</v>
      </c>
      <c r="S2781" s="54" t="n">
        <v>0.6</v>
      </c>
      <c r="T2781" s="54" t="n">
        <v>0.27</v>
      </c>
      <c r="U2781" s="54" t="n">
        <v>0</v>
      </c>
      <c r="V2781" s="52" t="inlineStr">
        <is>
          <t>No</t>
        </is>
      </c>
      <c r="W2781" s="52" t="inlineStr">
        <is>
          <t>Yes</t>
        </is>
      </c>
      <c r="X2781" s="52" t="inlineStr">
        <is>
          <t>-</t>
        </is>
      </c>
      <c r="Y2781" s="52" t="inlineStr">
        <is>
          <t>Hub cap</t>
        </is>
      </c>
    </row>
    <row r="2782" outlineLevel="1">
      <c r="A2782" s="52" t="inlineStr">
        <is>
          <t>TNK-117</t>
        </is>
      </c>
      <c r="B2782" s="52" t="inlineStr">
        <is>
          <t>Main Battle Tank</t>
        </is>
      </c>
      <c r="C2782" s="63" t="inlineStr">
        <is>
          <t>Cube</t>
        </is>
      </c>
      <c r="D2782" s="65" t="inlineStr">
        <is>
          <t>Spoke</t>
        </is>
      </c>
      <c r="E2782" s="52" t="inlineStr">
        <is>
          <t>TNK-114</t>
        </is>
      </c>
      <c r="F2782" s="52" t="n">
        <v>4</v>
      </c>
      <c r="G2782" s="54" t="n">
        <v>0.683999956</v>
      </c>
      <c r="H2782" s="54" t="n">
        <v>0.0700000003</v>
      </c>
      <c r="I2782" s="54" t="n">
        <v>0.529999971</v>
      </c>
      <c r="J2782" s="54" t="n">
        <v>0</v>
      </c>
      <c r="K2782" s="54" t="n">
        <v>0</v>
      </c>
      <c r="L2782" s="54" t="n">
        <v>0</v>
      </c>
      <c r="M2782" s="54" t="n">
        <v>0</v>
      </c>
      <c r="N2782" s="54" t="n">
        <v>0</v>
      </c>
      <c r="O2782" s="54" t="n">
        <v>0</v>
      </c>
      <c r="P2782" s="52" t="inlineStr">
        <is>
          <t>Phong</t>
        </is>
      </c>
      <c r="Q2782" s="52" t="inlineStr">
        <is>
          <t>Metal</t>
        </is>
      </c>
      <c r="R2782" s="54" t="n">
        <v>0.42</v>
      </c>
      <c r="S2782" s="54" t="n">
        <v>0.8</v>
      </c>
      <c r="T2782" s="54" t="n">
        <v>0.35</v>
      </c>
      <c r="U2782" s="54" t="n">
        <v>0</v>
      </c>
      <c r="V2782" s="52" t="inlineStr">
        <is>
          <t>No</t>
        </is>
      </c>
      <c r="W2782" s="52" t="inlineStr">
        <is>
          <t>Yes</t>
        </is>
      </c>
      <c r="X2782" s="52" t="inlineStr">
        <is>
          <t>-</t>
        </is>
      </c>
      <c r="Y2782" s="52" t="inlineStr">
        <is>
          <t>Spoke bar (shows the rotation)</t>
        </is>
      </c>
    </row>
    <row r="2783" outlineLevel="1">
      <c r="A2783" s="52" t="inlineStr">
        <is>
          <t>TNK-118</t>
        </is>
      </c>
      <c r="B2783" s="52" t="inlineStr">
        <is>
          <t>Main Battle Tank</t>
        </is>
      </c>
      <c r="C2783" s="58" t="inlineStr">
        <is>
          <t>Cylinder</t>
        </is>
      </c>
      <c r="D2783" s="62" t="inlineStr">
        <is>
          <t>Return roller L</t>
        </is>
      </c>
      <c r="E2783" s="52" t="inlineStr">
        <is>
          <t>TNK-41</t>
        </is>
      </c>
      <c r="F2783" s="52" t="n">
        <v>3</v>
      </c>
      <c r="G2783" s="54" t="n">
        <v>0.180000007</v>
      </c>
      <c r="H2783" s="54" t="n">
        <v>0.180000007</v>
      </c>
      <c r="I2783" s="54" t="n">
        <v>0.200000003</v>
      </c>
      <c r="J2783" s="54" t="n">
        <v>0</v>
      </c>
      <c r="K2783" s="54" t="n">
        <v>90</v>
      </c>
      <c r="L2783" s="54" t="n">
        <v>0</v>
      </c>
      <c r="M2783" s="54" t="n">
        <v>0</v>
      </c>
      <c r="N2783" s="54" t="n">
        <v>0.899999976</v>
      </c>
      <c r="O2783" s="54" t="n">
        <v>-1.39999998</v>
      </c>
      <c r="P2783" s="52" t="inlineStr">
        <is>
          <t>Phong</t>
        </is>
      </c>
      <c r="Q2783" s="52" t="inlineStr">
        <is>
          <t>Rubber</t>
        </is>
      </c>
      <c r="R2783" s="54" t="n">
        <v>0.8</v>
      </c>
      <c r="S2783" s="54" t="n">
        <v>0</v>
      </c>
      <c r="T2783" s="54" t="n">
        <v>0.3</v>
      </c>
      <c r="U2783" s="54" t="n">
        <v>0</v>
      </c>
      <c r="V2783" s="52" t="inlineStr">
        <is>
          <t>No</t>
        </is>
      </c>
      <c r="W2783" s="52" t="inlineStr">
        <is>
          <t>Yes</t>
        </is>
      </c>
      <c r="X2783" s="52" t="inlineStr">
        <is>
          <t>Spins with the track</t>
        </is>
      </c>
      <c r="Y2783" s="52" t="inlineStr">
        <is>
          <t>Return roller carrying the upper track run</t>
        </is>
      </c>
    </row>
    <row r="2784" outlineLevel="1">
      <c r="A2784" s="52" t="inlineStr">
        <is>
          <t>TNK-119</t>
        </is>
      </c>
      <c r="B2784" s="52" t="inlineStr">
        <is>
          <t>Main Battle Tank</t>
        </is>
      </c>
      <c r="C2784" s="58" t="inlineStr">
        <is>
          <t>Cylinder</t>
        </is>
      </c>
      <c r="D2784" s="62" t="inlineStr">
        <is>
          <t>Return roller L</t>
        </is>
      </c>
      <c r="E2784" s="52" t="inlineStr">
        <is>
          <t>TNK-41</t>
        </is>
      </c>
      <c r="F2784" s="52" t="n">
        <v>3</v>
      </c>
      <c r="G2784" s="54" t="n">
        <v>0.180000007</v>
      </c>
      <c r="H2784" s="54" t="n">
        <v>0.180000007</v>
      </c>
      <c r="I2784" s="54" t="n">
        <v>0.200000003</v>
      </c>
      <c r="J2784" s="54" t="n">
        <v>0</v>
      </c>
      <c r="K2784" s="54" t="n">
        <v>90</v>
      </c>
      <c r="L2784" s="54" t="n">
        <v>0</v>
      </c>
      <c r="M2784" s="54" t="n">
        <v>0</v>
      </c>
      <c r="N2784" s="54" t="n">
        <v>0.899999976</v>
      </c>
      <c r="O2784" s="54" t="n">
        <v>0</v>
      </c>
      <c r="P2784" s="52" t="inlineStr">
        <is>
          <t>Phong</t>
        </is>
      </c>
      <c r="Q2784" s="52" t="inlineStr">
        <is>
          <t>Rubber</t>
        </is>
      </c>
      <c r="R2784" s="54" t="n">
        <v>0.8</v>
      </c>
      <c r="S2784" s="54" t="n">
        <v>0</v>
      </c>
      <c r="T2784" s="54" t="n">
        <v>0.3</v>
      </c>
      <c r="U2784" s="54" t="n">
        <v>0</v>
      </c>
      <c r="V2784" s="52" t="inlineStr">
        <is>
          <t>No</t>
        </is>
      </c>
      <c r="W2784" s="52" t="inlineStr">
        <is>
          <t>Yes</t>
        </is>
      </c>
      <c r="X2784" s="52" t="inlineStr">
        <is>
          <t>Spins with the track</t>
        </is>
      </c>
      <c r="Y2784" s="52" t="inlineStr">
        <is>
          <t>Return roller carrying the upper track run</t>
        </is>
      </c>
    </row>
    <row r="2785" outlineLevel="1">
      <c r="A2785" s="52" t="inlineStr">
        <is>
          <t>TNK-120</t>
        </is>
      </c>
      <c r="B2785" s="52" t="inlineStr">
        <is>
          <t>Main Battle Tank</t>
        </is>
      </c>
      <c r="C2785" s="58" t="inlineStr">
        <is>
          <t>Cylinder</t>
        </is>
      </c>
      <c r="D2785" s="62" t="inlineStr">
        <is>
          <t>Return roller L</t>
        </is>
      </c>
      <c r="E2785" s="52" t="inlineStr">
        <is>
          <t>TNK-41</t>
        </is>
      </c>
      <c r="F2785" s="52" t="n">
        <v>3</v>
      </c>
      <c r="G2785" s="54" t="n">
        <v>0.180000007</v>
      </c>
      <c r="H2785" s="54" t="n">
        <v>0.180000007</v>
      </c>
      <c r="I2785" s="54" t="n">
        <v>0.200000003</v>
      </c>
      <c r="J2785" s="54" t="n">
        <v>0</v>
      </c>
      <c r="K2785" s="54" t="n">
        <v>90</v>
      </c>
      <c r="L2785" s="54" t="n">
        <v>0</v>
      </c>
      <c r="M2785" s="54" t="n">
        <v>0</v>
      </c>
      <c r="N2785" s="54" t="n">
        <v>0.899999976</v>
      </c>
      <c r="O2785" s="54" t="n">
        <v>1.39999998</v>
      </c>
      <c r="P2785" s="52" t="inlineStr">
        <is>
          <t>Phong</t>
        </is>
      </c>
      <c r="Q2785" s="52" t="inlineStr">
        <is>
          <t>Rubber</t>
        </is>
      </c>
      <c r="R2785" s="54" t="n">
        <v>0.8</v>
      </c>
      <c r="S2785" s="54" t="n">
        <v>0</v>
      </c>
      <c r="T2785" s="54" t="n">
        <v>0.3</v>
      </c>
      <c r="U2785" s="54" t="n">
        <v>0</v>
      </c>
      <c r="V2785" s="52" t="inlineStr">
        <is>
          <t>No</t>
        </is>
      </c>
      <c r="W2785" s="52" t="inlineStr">
        <is>
          <t>Yes</t>
        </is>
      </c>
      <c r="X2785" s="52" t="inlineStr">
        <is>
          <t>Spins with the track</t>
        </is>
      </c>
      <c r="Y2785" s="52" t="inlineStr">
        <is>
          <t>Return roller carrying the upper track run</t>
        </is>
      </c>
    </row>
    <row r="2786" outlineLevel="1">
      <c r="A2786" s="52" t="inlineStr">
        <is>
          <t>TNK-121</t>
        </is>
      </c>
      <c r="B2786" s="52" t="inlineStr">
        <is>
          <t>Main Battle Tank</t>
        </is>
      </c>
      <c r="C2786" s="53" t="inlineStr">
        <is>
          <t>Group</t>
        </is>
      </c>
      <c r="D2786" s="60" t="inlineStr">
        <is>
          <t>Track R</t>
        </is>
      </c>
      <c r="E2786" s="52" t="inlineStr">
        <is>
          <t>TNK-01</t>
        </is>
      </c>
      <c r="F2786" s="52" t="n">
        <v>2</v>
      </c>
      <c r="G2786" s="54" t="n">
        <v>1</v>
      </c>
      <c r="H2786" s="54" t="n">
        <v>1</v>
      </c>
      <c r="I2786" s="54" t="n">
        <v>1</v>
      </c>
      <c r="J2786" s="54" t="n">
        <v>0</v>
      </c>
      <c r="K2786" s="54" t="n">
        <v>0</v>
      </c>
      <c r="L2786" s="54" t="n">
        <v>0</v>
      </c>
      <c r="M2786" s="54" t="n">
        <v>-1.10000002</v>
      </c>
      <c r="N2786" s="54" t="n">
        <v>0</v>
      </c>
      <c r="O2786" s="54" t="n">
        <v>0</v>
      </c>
      <c r="P2786" s="52" t="inlineStr">
        <is>
          <t>-</t>
        </is>
      </c>
      <c r="Q2786" s="52" t="inlineStr">
        <is>
          <t>Plain</t>
        </is>
      </c>
      <c r="R2786" s="54" t="n">
        <v>0.5</v>
      </c>
      <c r="S2786" s="54" t="n">
        <v>0</v>
      </c>
      <c r="T2786" s="54" t="n">
        <v>0.2</v>
      </c>
      <c r="U2786" s="54" t="n">
        <v>0</v>
      </c>
      <c r="V2786" s="52" t="inlineStr">
        <is>
          <t>No</t>
        </is>
      </c>
      <c r="W2786" s="52" t="inlineStr">
        <is>
          <t>Yes</t>
        </is>
      </c>
      <c r="X2786" s="52" t="inlineStr">
        <is>
          <t>40 links placed every frame from their arc-length parameter on the closed track path</t>
        </is>
      </c>
      <c r="Y2786" s="52" t="inlineStr">
        <is>
          <t>Track assembly of one side</t>
        </is>
      </c>
    </row>
    <row r="2787" outlineLevel="1">
      <c r="A2787" s="52" t="inlineStr">
        <is>
          <t>TNK-122</t>
        </is>
      </c>
      <c r="B2787" s="52" t="inlineStr">
        <is>
          <t>Main Battle Tank</t>
        </is>
      </c>
      <c r="C2787" s="63" t="inlineStr">
        <is>
          <t>Cube</t>
        </is>
      </c>
      <c r="D2787" s="62" t="inlineStr">
        <is>
          <t>Track link R00</t>
        </is>
      </c>
      <c r="E2787" s="52" t="inlineStr">
        <is>
          <t>TNK-121</t>
        </is>
      </c>
      <c r="F2787" s="52" t="n">
        <v>3</v>
      </c>
      <c r="G2787" s="54" t="n">
        <v>0.550000012</v>
      </c>
      <c r="H2787" s="54" t="n">
        <v>0.07999999820000001</v>
      </c>
      <c r="I2787" s="54" t="n">
        <v>0.330000013</v>
      </c>
      <c r="J2787" s="54" t="n">
        <v>0</v>
      </c>
      <c r="K2787" s="54" t="n">
        <v>0</v>
      </c>
      <c r="L2787" s="54" t="n">
        <v>0</v>
      </c>
      <c r="M2787" s="54" t="n">
        <v>0</v>
      </c>
      <c r="N2787" s="54" t="n">
        <v>1.04999995</v>
      </c>
      <c r="O2787" s="54" t="n">
        <v>-2.79999995</v>
      </c>
      <c r="P2787" s="52" t="inlineStr">
        <is>
          <t>Phong</t>
        </is>
      </c>
      <c r="Q2787" s="52" t="inlineStr">
        <is>
          <t>Metal</t>
        </is>
      </c>
      <c r="R2787" s="54" t="n">
        <v>0.55</v>
      </c>
      <c r="S2787" s="54" t="n">
        <v>0.6</v>
      </c>
      <c r="T2787" s="54" t="n">
        <v>0.3</v>
      </c>
      <c r="U2787" s="54" t="n">
        <v>0</v>
      </c>
      <c r="V2787" s="52" t="inlineStr">
        <is>
          <t>No</t>
        </is>
      </c>
      <c r="W2787" s="52" t="inlineStr">
        <is>
          <t>Yes</t>
        </is>
      </c>
      <c r="X2787" s="52" t="inlineStr">
        <is>
          <t>Moves along the track path at the track speed (straight runs + semicircles)</t>
        </is>
      </c>
      <c r="Y2787" s="52" t="inlineStr">
        <is>
          <t>Track link (steel shoe)</t>
        </is>
      </c>
    </row>
    <row r="2788" outlineLevel="1">
      <c r="A2788" s="52" t="inlineStr">
        <is>
          <t>TNK-123</t>
        </is>
      </c>
      <c r="B2788" s="52" t="inlineStr">
        <is>
          <t>Main Battle Tank</t>
        </is>
      </c>
      <c r="C2788" s="63" t="inlineStr">
        <is>
          <t>Cube</t>
        </is>
      </c>
      <c r="D2788" s="62" t="inlineStr">
        <is>
          <t>Track link R01</t>
        </is>
      </c>
      <c r="E2788" s="52" t="inlineStr">
        <is>
          <t>TNK-121</t>
        </is>
      </c>
      <c r="F2788" s="52" t="n">
        <v>3</v>
      </c>
      <c r="G2788" s="54" t="n">
        <v>0.550000012</v>
      </c>
      <c r="H2788" s="54" t="n">
        <v>0.07999999820000001</v>
      </c>
      <c r="I2788" s="54" t="n">
        <v>0.330000013</v>
      </c>
      <c r="J2788" s="54" t="n">
        <v>0</v>
      </c>
      <c r="K2788" s="54" t="n">
        <v>0</v>
      </c>
      <c r="L2788" s="54" t="n">
        <v>0</v>
      </c>
      <c r="M2788" s="54" t="n">
        <v>0</v>
      </c>
      <c r="N2788" s="54" t="n">
        <v>1.04999995</v>
      </c>
      <c r="O2788" s="54" t="n">
        <v>-2.44146013</v>
      </c>
      <c r="P2788" s="52" t="inlineStr">
        <is>
          <t>Phong</t>
        </is>
      </c>
      <c r="Q2788" s="52" t="inlineStr">
        <is>
          <t>Metal</t>
        </is>
      </c>
      <c r="R2788" s="54" t="n">
        <v>0.55</v>
      </c>
      <c r="S2788" s="54" t="n">
        <v>0.6</v>
      </c>
      <c r="T2788" s="54" t="n">
        <v>0.3</v>
      </c>
      <c r="U2788" s="54" t="n">
        <v>0</v>
      </c>
      <c r="V2788" s="52" t="inlineStr">
        <is>
          <t>No</t>
        </is>
      </c>
      <c r="W2788" s="52" t="inlineStr">
        <is>
          <t>Yes</t>
        </is>
      </c>
      <c r="X2788" s="52" t="inlineStr">
        <is>
          <t>Moves along the track path at the track speed (straight runs + semicircles)</t>
        </is>
      </c>
      <c r="Y2788" s="52" t="inlineStr">
        <is>
          <t>Track link (steel shoe)</t>
        </is>
      </c>
    </row>
    <row r="2789" outlineLevel="1">
      <c r="A2789" s="52" t="inlineStr">
        <is>
          <t>TNK-124</t>
        </is>
      </c>
      <c r="B2789" s="52" t="inlineStr">
        <is>
          <t>Main Battle Tank</t>
        </is>
      </c>
      <c r="C2789" s="63" t="inlineStr">
        <is>
          <t>Cube</t>
        </is>
      </c>
      <c r="D2789" s="62" t="inlineStr">
        <is>
          <t>Track link R02</t>
        </is>
      </c>
      <c r="E2789" s="52" t="inlineStr">
        <is>
          <t>TNK-121</t>
        </is>
      </c>
      <c r="F2789" s="52" t="n">
        <v>3</v>
      </c>
      <c r="G2789" s="54" t="n">
        <v>0.550000012</v>
      </c>
      <c r="H2789" s="54" t="n">
        <v>0.07999999820000001</v>
      </c>
      <c r="I2789" s="54" t="n">
        <v>0.330000013</v>
      </c>
      <c r="J2789" s="54" t="n">
        <v>0</v>
      </c>
      <c r="K2789" s="54" t="n">
        <v>0</v>
      </c>
      <c r="L2789" s="54" t="n">
        <v>0</v>
      </c>
      <c r="M2789" s="54" t="n">
        <v>0</v>
      </c>
      <c r="N2789" s="54" t="n">
        <v>1.04999995</v>
      </c>
      <c r="O2789" s="54" t="n">
        <v>-2.08292031</v>
      </c>
      <c r="P2789" s="52" t="inlineStr">
        <is>
          <t>Phong</t>
        </is>
      </c>
      <c r="Q2789" s="52" t="inlineStr">
        <is>
          <t>Metal</t>
        </is>
      </c>
      <c r="R2789" s="54" t="n">
        <v>0.55</v>
      </c>
      <c r="S2789" s="54" t="n">
        <v>0.6</v>
      </c>
      <c r="T2789" s="54" t="n">
        <v>0.3</v>
      </c>
      <c r="U2789" s="54" t="n">
        <v>0</v>
      </c>
      <c r="V2789" s="52" t="inlineStr">
        <is>
          <t>No</t>
        </is>
      </c>
      <c r="W2789" s="52" t="inlineStr">
        <is>
          <t>Yes</t>
        </is>
      </c>
      <c r="X2789" s="52" t="inlineStr">
        <is>
          <t>Moves along the track path at the track speed (straight runs + semicircles)</t>
        </is>
      </c>
      <c r="Y2789" s="52" t="inlineStr">
        <is>
          <t>Track link (steel shoe)</t>
        </is>
      </c>
    </row>
    <row r="2790" outlineLevel="1">
      <c r="A2790" s="52" t="inlineStr">
        <is>
          <t>TNK-125</t>
        </is>
      </c>
      <c r="B2790" s="52" t="inlineStr">
        <is>
          <t>Main Battle Tank</t>
        </is>
      </c>
      <c r="C2790" s="63" t="inlineStr">
        <is>
          <t>Cube</t>
        </is>
      </c>
      <c r="D2790" s="62" t="inlineStr">
        <is>
          <t>Track link R03</t>
        </is>
      </c>
      <c r="E2790" s="52" t="inlineStr">
        <is>
          <t>TNK-121</t>
        </is>
      </c>
      <c r="F2790" s="52" t="n">
        <v>3</v>
      </c>
      <c r="G2790" s="54" t="n">
        <v>0.550000012</v>
      </c>
      <c r="H2790" s="54" t="n">
        <v>0.07999999820000001</v>
      </c>
      <c r="I2790" s="54" t="n">
        <v>0.330000013</v>
      </c>
      <c r="J2790" s="54" t="n">
        <v>0</v>
      </c>
      <c r="K2790" s="54" t="n">
        <v>0</v>
      </c>
      <c r="L2790" s="54" t="n">
        <v>0</v>
      </c>
      <c r="M2790" s="54" t="n">
        <v>0</v>
      </c>
      <c r="N2790" s="54" t="n">
        <v>1.04999995</v>
      </c>
      <c r="O2790" s="54" t="n">
        <v>-1.72438049</v>
      </c>
      <c r="P2790" s="52" t="inlineStr">
        <is>
          <t>Phong</t>
        </is>
      </c>
      <c r="Q2790" s="52" t="inlineStr">
        <is>
          <t>Metal</t>
        </is>
      </c>
      <c r="R2790" s="54" t="n">
        <v>0.55</v>
      </c>
      <c r="S2790" s="54" t="n">
        <v>0.6</v>
      </c>
      <c r="T2790" s="54" t="n">
        <v>0.3</v>
      </c>
      <c r="U2790" s="54" t="n">
        <v>0</v>
      </c>
      <c r="V2790" s="52" t="inlineStr">
        <is>
          <t>No</t>
        </is>
      </c>
      <c r="W2790" s="52" t="inlineStr">
        <is>
          <t>Yes</t>
        </is>
      </c>
      <c r="X2790" s="52" t="inlineStr">
        <is>
          <t>Moves along the track path at the track speed (straight runs + semicircles)</t>
        </is>
      </c>
      <c r="Y2790" s="52" t="inlineStr">
        <is>
          <t>Track link (steel shoe)</t>
        </is>
      </c>
    </row>
    <row r="2791" outlineLevel="1">
      <c r="A2791" s="52" t="inlineStr">
        <is>
          <t>TNK-126</t>
        </is>
      </c>
      <c r="B2791" s="52" t="inlineStr">
        <is>
          <t>Main Battle Tank</t>
        </is>
      </c>
      <c r="C2791" s="63" t="inlineStr">
        <is>
          <t>Cube</t>
        </is>
      </c>
      <c r="D2791" s="62" t="inlineStr">
        <is>
          <t>Track link R04</t>
        </is>
      </c>
      <c r="E2791" s="52" t="inlineStr">
        <is>
          <t>TNK-121</t>
        </is>
      </c>
      <c r="F2791" s="52" t="n">
        <v>3</v>
      </c>
      <c r="G2791" s="54" t="n">
        <v>0.550000012</v>
      </c>
      <c r="H2791" s="54" t="n">
        <v>0.07999999820000001</v>
      </c>
      <c r="I2791" s="54" t="n">
        <v>0.330000013</v>
      </c>
      <c r="J2791" s="54" t="n">
        <v>0</v>
      </c>
      <c r="K2791" s="54" t="n">
        <v>0</v>
      </c>
      <c r="L2791" s="54" t="n">
        <v>0</v>
      </c>
      <c r="M2791" s="54" t="n">
        <v>0</v>
      </c>
      <c r="N2791" s="54" t="n">
        <v>1.04999995</v>
      </c>
      <c r="O2791" s="54" t="n">
        <v>-1.36584067</v>
      </c>
      <c r="P2791" s="52" t="inlineStr">
        <is>
          <t>Phong</t>
        </is>
      </c>
      <c r="Q2791" s="52" t="inlineStr">
        <is>
          <t>Metal</t>
        </is>
      </c>
      <c r="R2791" s="54" t="n">
        <v>0.55</v>
      </c>
      <c r="S2791" s="54" t="n">
        <v>0.6</v>
      </c>
      <c r="T2791" s="54" t="n">
        <v>0.3</v>
      </c>
      <c r="U2791" s="54" t="n">
        <v>0</v>
      </c>
      <c r="V2791" s="52" t="inlineStr">
        <is>
          <t>No</t>
        </is>
      </c>
      <c r="W2791" s="52" t="inlineStr">
        <is>
          <t>Yes</t>
        </is>
      </c>
      <c r="X2791" s="52" t="inlineStr">
        <is>
          <t>Moves along the track path at the track speed (straight runs + semicircles)</t>
        </is>
      </c>
      <c r="Y2791" s="52" t="inlineStr">
        <is>
          <t>Track link (steel shoe)</t>
        </is>
      </c>
    </row>
    <row r="2792" outlineLevel="1">
      <c r="A2792" s="52" t="inlineStr">
        <is>
          <t>TNK-127</t>
        </is>
      </c>
      <c r="B2792" s="52" t="inlineStr">
        <is>
          <t>Main Battle Tank</t>
        </is>
      </c>
      <c r="C2792" s="63" t="inlineStr">
        <is>
          <t>Cube</t>
        </is>
      </c>
      <c r="D2792" s="62" t="inlineStr">
        <is>
          <t>Track link R05</t>
        </is>
      </c>
      <c r="E2792" s="52" t="inlineStr">
        <is>
          <t>TNK-121</t>
        </is>
      </c>
      <c r="F2792" s="52" t="n">
        <v>3</v>
      </c>
      <c r="G2792" s="54" t="n">
        <v>0.550000012</v>
      </c>
      <c r="H2792" s="54" t="n">
        <v>0.07999999820000001</v>
      </c>
      <c r="I2792" s="54" t="n">
        <v>0.330000013</v>
      </c>
      <c r="J2792" s="54" t="n">
        <v>0</v>
      </c>
      <c r="K2792" s="54" t="n">
        <v>0</v>
      </c>
      <c r="L2792" s="54" t="n">
        <v>0</v>
      </c>
      <c r="M2792" s="54" t="n">
        <v>0</v>
      </c>
      <c r="N2792" s="54" t="n">
        <v>1.04999995</v>
      </c>
      <c r="O2792" s="54" t="n">
        <v>-1.00730085</v>
      </c>
      <c r="P2792" s="52" t="inlineStr">
        <is>
          <t>Phong</t>
        </is>
      </c>
      <c r="Q2792" s="52" t="inlineStr">
        <is>
          <t>Metal</t>
        </is>
      </c>
      <c r="R2792" s="54" t="n">
        <v>0.55</v>
      </c>
      <c r="S2792" s="54" t="n">
        <v>0.6</v>
      </c>
      <c r="T2792" s="54" t="n">
        <v>0.3</v>
      </c>
      <c r="U2792" s="54" t="n">
        <v>0</v>
      </c>
      <c r="V2792" s="52" t="inlineStr">
        <is>
          <t>No</t>
        </is>
      </c>
      <c r="W2792" s="52" t="inlineStr">
        <is>
          <t>Yes</t>
        </is>
      </c>
      <c r="X2792" s="52" t="inlineStr">
        <is>
          <t>Moves along the track path at the track speed (straight runs + semicircles)</t>
        </is>
      </c>
      <c r="Y2792" s="52" t="inlineStr">
        <is>
          <t>Track link (steel shoe)</t>
        </is>
      </c>
    </row>
    <row r="2793" outlineLevel="1">
      <c r="A2793" s="52" t="inlineStr">
        <is>
          <t>TNK-128</t>
        </is>
      </c>
      <c r="B2793" s="52" t="inlineStr">
        <is>
          <t>Main Battle Tank</t>
        </is>
      </c>
      <c r="C2793" s="63" t="inlineStr">
        <is>
          <t>Cube</t>
        </is>
      </c>
      <c r="D2793" s="62" t="inlineStr">
        <is>
          <t>Track link R06</t>
        </is>
      </c>
      <c r="E2793" s="52" t="inlineStr">
        <is>
          <t>TNK-121</t>
        </is>
      </c>
      <c r="F2793" s="52" t="n">
        <v>3</v>
      </c>
      <c r="G2793" s="54" t="n">
        <v>0.550000012</v>
      </c>
      <c r="H2793" s="54" t="n">
        <v>0.07999999820000001</v>
      </c>
      <c r="I2793" s="54" t="n">
        <v>0.330000013</v>
      </c>
      <c r="J2793" s="54" t="n">
        <v>0</v>
      </c>
      <c r="K2793" s="54" t="n">
        <v>0</v>
      </c>
      <c r="L2793" s="54" t="n">
        <v>0</v>
      </c>
      <c r="M2793" s="54" t="n">
        <v>0</v>
      </c>
      <c r="N2793" s="54" t="n">
        <v>1.04999995</v>
      </c>
      <c r="O2793" s="54" t="n">
        <v>-0.648761034</v>
      </c>
      <c r="P2793" s="52" t="inlineStr">
        <is>
          <t>Phong</t>
        </is>
      </c>
      <c r="Q2793" s="52" t="inlineStr">
        <is>
          <t>Metal</t>
        </is>
      </c>
      <c r="R2793" s="54" t="n">
        <v>0.55</v>
      </c>
      <c r="S2793" s="54" t="n">
        <v>0.6</v>
      </c>
      <c r="T2793" s="54" t="n">
        <v>0.3</v>
      </c>
      <c r="U2793" s="54" t="n">
        <v>0</v>
      </c>
      <c r="V2793" s="52" t="inlineStr">
        <is>
          <t>No</t>
        </is>
      </c>
      <c r="W2793" s="52" t="inlineStr">
        <is>
          <t>Yes</t>
        </is>
      </c>
      <c r="X2793" s="52" t="inlineStr">
        <is>
          <t>Moves along the track path at the track speed (straight runs + semicircles)</t>
        </is>
      </c>
      <c r="Y2793" s="52" t="inlineStr">
        <is>
          <t>Track link (steel shoe)</t>
        </is>
      </c>
    </row>
    <row r="2794" outlineLevel="1">
      <c r="A2794" s="52" t="inlineStr">
        <is>
          <t>TNK-129</t>
        </is>
      </c>
      <c r="B2794" s="52" t="inlineStr">
        <is>
          <t>Main Battle Tank</t>
        </is>
      </c>
      <c r="C2794" s="63" t="inlineStr">
        <is>
          <t>Cube</t>
        </is>
      </c>
      <c r="D2794" s="62" t="inlineStr">
        <is>
          <t>Track link R07</t>
        </is>
      </c>
      <c r="E2794" s="52" t="inlineStr">
        <is>
          <t>TNK-121</t>
        </is>
      </c>
      <c r="F2794" s="52" t="n">
        <v>3</v>
      </c>
      <c r="G2794" s="54" t="n">
        <v>0.550000012</v>
      </c>
      <c r="H2794" s="54" t="n">
        <v>0.07999999820000001</v>
      </c>
      <c r="I2794" s="54" t="n">
        <v>0.330000013</v>
      </c>
      <c r="J2794" s="54" t="n">
        <v>0</v>
      </c>
      <c r="K2794" s="54" t="n">
        <v>0</v>
      </c>
      <c r="L2794" s="54" t="n">
        <v>0</v>
      </c>
      <c r="M2794" s="54" t="n">
        <v>0</v>
      </c>
      <c r="N2794" s="54" t="n">
        <v>1.04999995</v>
      </c>
      <c r="O2794" s="54" t="n">
        <v>-0.290221214</v>
      </c>
      <c r="P2794" s="52" t="inlineStr">
        <is>
          <t>Phong</t>
        </is>
      </c>
      <c r="Q2794" s="52" t="inlineStr">
        <is>
          <t>Metal</t>
        </is>
      </c>
      <c r="R2794" s="54" t="n">
        <v>0.55</v>
      </c>
      <c r="S2794" s="54" t="n">
        <v>0.6</v>
      </c>
      <c r="T2794" s="54" t="n">
        <v>0.3</v>
      </c>
      <c r="U2794" s="54" t="n">
        <v>0</v>
      </c>
      <c r="V2794" s="52" t="inlineStr">
        <is>
          <t>No</t>
        </is>
      </c>
      <c r="W2794" s="52" t="inlineStr">
        <is>
          <t>Yes</t>
        </is>
      </c>
      <c r="X2794" s="52" t="inlineStr">
        <is>
          <t>Moves along the track path at the track speed (straight runs + semicircles)</t>
        </is>
      </c>
      <c r="Y2794" s="52" t="inlineStr">
        <is>
          <t>Track link (steel shoe)</t>
        </is>
      </c>
    </row>
    <row r="2795" outlineLevel="1">
      <c r="A2795" s="52" t="inlineStr">
        <is>
          <t>TNK-130</t>
        </is>
      </c>
      <c r="B2795" s="52" t="inlineStr">
        <is>
          <t>Main Battle Tank</t>
        </is>
      </c>
      <c r="C2795" s="63" t="inlineStr">
        <is>
          <t>Cube</t>
        </is>
      </c>
      <c r="D2795" s="62" t="inlineStr">
        <is>
          <t>Track link R08</t>
        </is>
      </c>
      <c r="E2795" s="52" t="inlineStr">
        <is>
          <t>TNK-121</t>
        </is>
      </c>
      <c r="F2795" s="52" t="n">
        <v>3</v>
      </c>
      <c r="G2795" s="54" t="n">
        <v>0.550000012</v>
      </c>
      <c r="H2795" s="54" t="n">
        <v>0.07999999820000001</v>
      </c>
      <c r="I2795" s="54" t="n">
        <v>0.330000013</v>
      </c>
      <c r="J2795" s="54" t="n">
        <v>0</v>
      </c>
      <c r="K2795" s="54" t="n">
        <v>0</v>
      </c>
      <c r="L2795" s="54" t="n">
        <v>0</v>
      </c>
      <c r="M2795" s="54" t="n">
        <v>0</v>
      </c>
      <c r="N2795" s="54" t="n">
        <v>1.04999995</v>
      </c>
      <c r="O2795" s="54" t="n">
        <v>0.0683186054</v>
      </c>
      <c r="P2795" s="52" t="inlineStr">
        <is>
          <t>Phong</t>
        </is>
      </c>
      <c r="Q2795" s="52" t="inlineStr">
        <is>
          <t>Metal</t>
        </is>
      </c>
      <c r="R2795" s="54" t="n">
        <v>0.55</v>
      </c>
      <c r="S2795" s="54" t="n">
        <v>0.6</v>
      </c>
      <c r="T2795" s="54" t="n">
        <v>0.3</v>
      </c>
      <c r="U2795" s="54" t="n">
        <v>0</v>
      </c>
      <c r="V2795" s="52" t="inlineStr">
        <is>
          <t>No</t>
        </is>
      </c>
      <c r="W2795" s="52" t="inlineStr">
        <is>
          <t>Yes</t>
        </is>
      </c>
      <c r="X2795" s="52" t="inlineStr">
        <is>
          <t>Moves along the track path at the track speed (straight runs + semicircles)</t>
        </is>
      </c>
      <c r="Y2795" s="52" t="inlineStr">
        <is>
          <t>Track link (steel shoe)</t>
        </is>
      </c>
    </row>
    <row r="2796" outlineLevel="1">
      <c r="A2796" s="52" t="inlineStr">
        <is>
          <t>TNK-131</t>
        </is>
      </c>
      <c r="B2796" s="52" t="inlineStr">
        <is>
          <t>Main Battle Tank</t>
        </is>
      </c>
      <c r="C2796" s="63" t="inlineStr">
        <is>
          <t>Cube</t>
        </is>
      </c>
      <c r="D2796" s="62" t="inlineStr">
        <is>
          <t>Track link R09</t>
        </is>
      </c>
      <c r="E2796" s="52" t="inlineStr">
        <is>
          <t>TNK-121</t>
        </is>
      </c>
      <c r="F2796" s="52" t="n">
        <v>3</v>
      </c>
      <c r="G2796" s="54" t="n">
        <v>0.550000012</v>
      </c>
      <c r="H2796" s="54" t="n">
        <v>0.07999999820000001</v>
      </c>
      <c r="I2796" s="54" t="n">
        <v>0.330000013</v>
      </c>
      <c r="J2796" s="54" t="n">
        <v>0</v>
      </c>
      <c r="K2796" s="54" t="n">
        <v>0</v>
      </c>
      <c r="L2796" s="54" t="n">
        <v>0</v>
      </c>
      <c r="M2796" s="54" t="n">
        <v>0</v>
      </c>
      <c r="N2796" s="54" t="n">
        <v>1.04999995</v>
      </c>
      <c r="O2796" s="54" t="n">
        <v>0.426858664</v>
      </c>
      <c r="P2796" s="52" t="inlineStr">
        <is>
          <t>Phong</t>
        </is>
      </c>
      <c r="Q2796" s="52" t="inlineStr">
        <is>
          <t>Metal</t>
        </is>
      </c>
      <c r="R2796" s="54" t="n">
        <v>0.55</v>
      </c>
      <c r="S2796" s="54" t="n">
        <v>0.6</v>
      </c>
      <c r="T2796" s="54" t="n">
        <v>0.3</v>
      </c>
      <c r="U2796" s="54" t="n">
        <v>0</v>
      </c>
      <c r="V2796" s="52" t="inlineStr">
        <is>
          <t>No</t>
        </is>
      </c>
      <c r="W2796" s="52" t="inlineStr">
        <is>
          <t>Yes</t>
        </is>
      </c>
      <c r="X2796" s="52" t="inlineStr">
        <is>
          <t>Moves along the track path at the track speed (straight runs + semicircles)</t>
        </is>
      </c>
      <c r="Y2796" s="52" t="inlineStr">
        <is>
          <t>Track link (steel shoe)</t>
        </is>
      </c>
    </row>
    <row r="2797" outlineLevel="1">
      <c r="A2797" s="52" t="inlineStr">
        <is>
          <t>TNK-132</t>
        </is>
      </c>
      <c r="B2797" s="52" t="inlineStr">
        <is>
          <t>Main Battle Tank</t>
        </is>
      </c>
      <c r="C2797" s="63" t="inlineStr">
        <is>
          <t>Cube</t>
        </is>
      </c>
      <c r="D2797" s="62" t="inlineStr">
        <is>
          <t>Track link R10</t>
        </is>
      </c>
      <c r="E2797" s="52" t="inlineStr">
        <is>
          <t>TNK-121</t>
        </is>
      </c>
      <c r="F2797" s="52" t="n">
        <v>3</v>
      </c>
      <c r="G2797" s="54" t="n">
        <v>0.550000012</v>
      </c>
      <c r="H2797" s="54" t="n">
        <v>0.07999999820000001</v>
      </c>
      <c r="I2797" s="54" t="n">
        <v>0.330000013</v>
      </c>
      <c r="J2797" s="54" t="n">
        <v>0</v>
      </c>
      <c r="K2797" s="54" t="n">
        <v>0</v>
      </c>
      <c r="L2797" s="54" t="n">
        <v>0</v>
      </c>
      <c r="M2797" s="54" t="n">
        <v>0</v>
      </c>
      <c r="N2797" s="54" t="n">
        <v>1.04999995</v>
      </c>
      <c r="O2797" s="54" t="n">
        <v>0.785398245</v>
      </c>
      <c r="P2797" s="52" t="inlineStr">
        <is>
          <t>Phong</t>
        </is>
      </c>
      <c r="Q2797" s="52" t="inlineStr">
        <is>
          <t>Metal</t>
        </is>
      </c>
      <c r="R2797" s="54" t="n">
        <v>0.55</v>
      </c>
      <c r="S2797" s="54" t="n">
        <v>0.6</v>
      </c>
      <c r="T2797" s="54" t="n">
        <v>0.3</v>
      </c>
      <c r="U2797" s="54" t="n">
        <v>0</v>
      </c>
      <c r="V2797" s="52" t="inlineStr">
        <is>
          <t>No</t>
        </is>
      </c>
      <c r="W2797" s="52" t="inlineStr">
        <is>
          <t>Yes</t>
        </is>
      </c>
      <c r="X2797" s="52" t="inlineStr">
        <is>
          <t>Moves along the track path at the track speed (straight runs + semicircles)</t>
        </is>
      </c>
      <c r="Y2797" s="52" t="inlineStr">
        <is>
          <t>Track link (steel shoe)</t>
        </is>
      </c>
    </row>
    <row r="2798" outlineLevel="1">
      <c r="A2798" s="52" t="inlineStr">
        <is>
          <t>TNK-133</t>
        </is>
      </c>
      <c r="B2798" s="52" t="inlineStr">
        <is>
          <t>Main Battle Tank</t>
        </is>
      </c>
      <c r="C2798" s="63" t="inlineStr">
        <is>
          <t>Cube</t>
        </is>
      </c>
      <c r="D2798" s="62" t="inlineStr">
        <is>
          <t>Track link R11</t>
        </is>
      </c>
      <c r="E2798" s="52" t="inlineStr">
        <is>
          <t>TNK-121</t>
        </is>
      </c>
      <c r="F2798" s="52" t="n">
        <v>3</v>
      </c>
      <c r="G2798" s="54" t="n">
        <v>0.550000012</v>
      </c>
      <c r="H2798" s="54" t="n">
        <v>0.07999999820000001</v>
      </c>
      <c r="I2798" s="54" t="n">
        <v>0.330000013</v>
      </c>
      <c r="J2798" s="54" t="n">
        <v>0</v>
      </c>
      <c r="K2798" s="54" t="n">
        <v>0</v>
      </c>
      <c r="L2798" s="54" t="n">
        <v>0</v>
      </c>
      <c r="M2798" s="54" t="n">
        <v>0</v>
      </c>
      <c r="N2798" s="54" t="n">
        <v>1.04999995</v>
      </c>
      <c r="O2798" s="54" t="n">
        <v>1.14393806</v>
      </c>
      <c r="P2798" s="52" t="inlineStr">
        <is>
          <t>Phong</t>
        </is>
      </c>
      <c r="Q2798" s="52" t="inlineStr">
        <is>
          <t>Metal</t>
        </is>
      </c>
      <c r="R2798" s="54" t="n">
        <v>0.55</v>
      </c>
      <c r="S2798" s="54" t="n">
        <v>0.6</v>
      </c>
      <c r="T2798" s="54" t="n">
        <v>0.3</v>
      </c>
      <c r="U2798" s="54" t="n">
        <v>0</v>
      </c>
      <c r="V2798" s="52" t="inlineStr">
        <is>
          <t>No</t>
        </is>
      </c>
      <c r="W2798" s="52" t="inlineStr">
        <is>
          <t>Yes</t>
        </is>
      </c>
      <c r="X2798" s="52" t="inlineStr">
        <is>
          <t>Moves along the track path at the track speed (straight runs + semicircles)</t>
        </is>
      </c>
      <c r="Y2798" s="52" t="inlineStr">
        <is>
          <t>Track link (steel shoe)</t>
        </is>
      </c>
    </row>
    <row r="2799" outlineLevel="1">
      <c r="A2799" s="52" t="inlineStr">
        <is>
          <t>TNK-134</t>
        </is>
      </c>
      <c r="B2799" s="52" t="inlineStr">
        <is>
          <t>Main Battle Tank</t>
        </is>
      </c>
      <c r="C2799" s="63" t="inlineStr">
        <is>
          <t>Cube</t>
        </is>
      </c>
      <c r="D2799" s="62" t="inlineStr">
        <is>
          <t>Track link R12</t>
        </is>
      </c>
      <c r="E2799" s="52" t="inlineStr">
        <is>
          <t>TNK-121</t>
        </is>
      </c>
      <c r="F2799" s="52" t="n">
        <v>3</v>
      </c>
      <c r="G2799" s="54" t="n">
        <v>0.550000012</v>
      </c>
      <c r="H2799" s="54" t="n">
        <v>0.07999999820000001</v>
      </c>
      <c r="I2799" s="54" t="n">
        <v>0.330000013</v>
      </c>
      <c r="J2799" s="54" t="n">
        <v>0</v>
      </c>
      <c r="K2799" s="54" t="n">
        <v>0</v>
      </c>
      <c r="L2799" s="54" t="n">
        <v>0</v>
      </c>
      <c r="M2799" s="54" t="n">
        <v>0</v>
      </c>
      <c r="N2799" s="54" t="n">
        <v>1.04999995</v>
      </c>
      <c r="O2799" s="54" t="n">
        <v>1.50247788</v>
      </c>
      <c r="P2799" s="52" t="inlineStr">
        <is>
          <t>Phong</t>
        </is>
      </c>
      <c r="Q2799" s="52" t="inlineStr">
        <is>
          <t>Metal</t>
        </is>
      </c>
      <c r="R2799" s="54" t="n">
        <v>0.55</v>
      </c>
      <c r="S2799" s="54" t="n">
        <v>0.6</v>
      </c>
      <c r="T2799" s="54" t="n">
        <v>0.3</v>
      </c>
      <c r="U2799" s="54" t="n">
        <v>0</v>
      </c>
      <c r="V2799" s="52" t="inlineStr">
        <is>
          <t>No</t>
        </is>
      </c>
      <c r="W2799" s="52" t="inlineStr">
        <is>
          <t>Yes</t>
        </is>
      </c>
      <c r="X2799" s="52" t="inlineStr">
        <is>
          <t>Moves along the track path at the track speed (straight runs + semicircles)</t>
        </is>
      </c>
      <c r="Y2799" s="52" t="inlineStr">
        <is>
          <t>Track link (steel shoe)</t>
        </is>
      </c>
    </row>
    <row r="2800" outlineLevel="1">
      <c r="A2800" s="52" t="inlineStr">
        <is>
          <t>TNK-135</t>
        </is>
      </c>
      <c r="B2800" s="52" t="inlineStr">
        <is>
          <t>Main Battle Tank</t>
        </is>
      </c>
      <c r="C2800" s="63" t="inlineStr">
        <is>
          <t>Cube</t>
        </is>
      </c>
      <c r="D2800" s="62" t="inlineStr">
        <is>
          <t>Track link R13</t>
        </is>
      </c>
      <c r="E2800" s="52" t="inlineStr">
        <is>
          <t>TNK-121</t>
        </is>
      </c>
      <c r="F2800" s="52" t="n">
        <v>3</v>
      </c>
      <c r="G2800" s="54" t="n">
        <v>0.550000012</v>
      </c>
      <c r="H2800" s="54" t="n">
        <v>0.07999999820000001</v>
      </c>
      <c r="I2800" s="54" t="n">
        <v>0.330000013</v>
      </c>
      <c r="J2800" s="54" t="n">
        <v>0</v>
      </c>
      <c r="K2800" s="54" t="n">
        <v>0</v>
      </c>
      <c r="L2800" s="54" t="n">
        <v>0</v>
      </c>
      <c r="M2800" s="54" t="n">
        <v>0</v>
      </c>
      <c r="N2800" s="54" t="n">
        <v>1.04999995</v>
      </c>
      <c r="O2800" s="54" t="n">
        <v>1.86101747</v>
      </c>
      <c r="P2800" s="52" t="inlineStr">
        <is>
          <t>Phong</t>
        </is>
      </c>
      <c r="Q2800" s="52" t="inlineStr">
        <is>
          <t>Metal</t>
        </is>
      </c>
      <c r="R2800" s="54" t="n">
        <v>0.55</v>
      </c>
      <c r="S2800" s="54" t="n">
        <v>0.6</v>
      </c>
      <c r="T2800" s="54" t="n">
        <v>0.3</v>
      </c>
      <c r="U2800" s="54" t="n">
        <v>0</v>
      </c>
      <c r="V2800" s="52" t="inlineStr">
        <is>
          <t>No</t>
        </is>
      </c>
      <c r="W2800" s="52" t="inlineStr">
        <is>
          <t>Yes</t>
        </is>
      </c>
      <c r="X2800" s="52" t="inlineStr">
        <is>
          <t>Moves along the track path at the track speed (straight runs + semicircles)</t>
        </is>
      </c>
      <c r="Y2800" s="52" t="inlineStr">
        <is>
          <t>Track link (steel shoe)</t>
        </is>
      </c>
    </row>
    <row r="2801" outlineLevel="1">
      <c r="A2801" s="52" t="inlineStr">
        <is>
          <t>TNK-136</t>
        </is>
      </c>
      <c r="B2801" s="52" t="inlineStr">
        <is>
          <t>Main Battle Tank</t>
        </is>
      </c>
      <c r="C2801" s="63" t="inlineStr">
        <is>
          <t>Cube</t>
        </is>
      </c>
      <c r="D2801" s="62" t="inlineStr">
        <is>
          <t>Track link R14</t>
        </is>
      </c>
      <c r="E2801" s="52" t="inlineStr">
        <is>
          <t>TNK-121</t>
        </is>
      </c>
      <c r="F2801" s="52" t="n">
        <v>3</v>
      </c>
      <c r="G2801" s="54" t="n">
        <v>0.550000012</v>
      </c>
      <c r="H2801" s="54" t="n">
        <v>0.07999999820000001</v>
      </c>
      <c r="I2801" s="54" t="n">
        <v>0.330000013</v>
      </c>
      <c r="J2801" s="54" t="n">
        <v>0</v>
      </c>
      <c r="K2801" s="54" t="n">
        <v>0</v>
      </c>
      <c r="L2801" s="54" t="n">
        <v>0</v>
      </c>
      <c r="M2801" s="54" t="n">
        <v>0</v>
      </c>
      <c r="N2801" s="54" t="n">
        <v>1.04999995</v>
      </c>
      <c r="O2801" s="54" t="n">
        <v>2.21955752</v>
      </c>
      <c r="P2801" s="52" t="inlineStr">
        <is>
          <t>Phong</t>
        </is>
      </c>
      <c r="Q2801" s="52" t="inlineStr">
        <is>
          <t>Metal</t>
        </is>
      </c>
      <c r="R2801" s="54" t="n">
        <v>0.55</v>
      </c>
      <c r="S2801" s="54" t="n">
        <v>0.6</v>
      </c>
      <c r="T2801" s="54" t="n">
        <v>0.3</v>
      </c>
      <c r="U2801" s="54" t="n">
        <v>0</v>
      </c>
      <c r="V2801" s="52" t="inlineStr">
        <is>
          <t>No</t>
        </is>
      </c>
      <c r="W2801" s="52" t="inlineStr">
        <is>
          <t>Yes</t>
        </is>
      </c>
      <c r="X2801" s="52" t="inlineStr">
        <is>
          <t>Moves along the track path at the track speed (straight runs + semicircles)</t>
        </is>
      </c>
      <c r="Y2801" s="52" t="inlineStr">
        <is>
          <t>Track link (steel shoe)</t>
        </is>
      </c>
    </row>
    <row r="2802" outlineLevel="1">
      <c r="A2802" s="52" t="inlineStr">
        <is>
          <t>TNK-137</t>
        </is>
      </c>
      <c r="B2802" s="52" t="inlineStr">
        <is>
          <t>Main Battle Tank</t>
        </is>
      </c>
      <c r="C2802" s="63" t="inlineStr">
        <is>
          <t>Cube</t>
        </is>
      </c>
      <c r="D2802" s="62" t="inlineStr">
        <is>
          <t>Track link R15</t>
        </is>
      </c>
      <c r="E2802" s="52" t="inlineStr">
        <is>
          <t>TNK-121</t>
        </is>
      </c>
      <c r="F2802" s="52" t="n">
        <v>3</v>
      </c>
      <c r="G2802" s="54" t="n">
        <v>0.550000012</v>
      </c>
      <c r="H2802" s="54" t="n">
        <v>0.07999999820000001</v>
      </c>
      <c r="I2802" s="54" t="n">
        <v>0.330000013</v>
      </c>
      <c r="J2802" s="54" t="n">
        <v>0</v>
      </c>
      <c r="K2802" s="54" t="n">
        <v>0</v>
      </c>
      <c r="L2802" s="54" t="n">
        <v>0</v>
      </c>
      <c r="M2802" s="54" t="n">
        <v>0</v>
      </c>
      <c r="N2802" s="54" t="n">
        <v>1.04999995</v>
      </c>
      <c r="O2802" s="54" t="n">
        <v>2.57809711</v>
      </c>
      <c r="P2802" s="52" t="inlineStr">
        <is>
          <t>Phong</t>
        </is>
      </c>
      <c r="Q2802" s="52" t="inlineStr">
        <is>
          <t>Metal</t>
        </is>
      </c>
      <c r="R2802" s="54" t="n">
        <v>0.55</v>
      </c>
      <c r="S2802" s="54" t="n">
        <v>0.6</v>
      </c>
      <c r="T2802" s="54" t="n">
        <v>0.3</v>
      </c>
      <c r="U2802" s="54" t="n">
        <v>0</v>
      </c>
      <c r="V2802" s="52" t="inlineStr">
        <is>
          <t>No</t>
        </is>
      </c>
      <c r="W2802" s="52" t="inlineStr">
        <is>
          <t>Yes</t>
        </is>
      </c>
      <c r="X2802" s="52" t="inlineStr">
        <is>
          <t>Moves along the track path at the track speed (straight runs + semicircles)</t>
        </is>
      </c>
      <c r="Y2802" s="52" t="inlineStr">
        <is>
          <t>Track link (steel shoe)</t>
        </is>
      </c>
    </row>
    <row r="2803" outlineLevel="1">
      <c r="A2803" s="52" t="inlineStr">
        <is>
          <t>TNK-138</t>
        </is>
      </c>
      <c r="B2803" s="52" t="inlineStr">
        <is>
          <t>Main Battle Tank</t>
        </is>
      </c>
      <c r="C2803" s="63" t="inlineStr">
        <is>
          <t>Cube</t>
        </is>
      </c>
      <c r="D2803" s="62" t="inlineStr">
        <is>
          <t>Track link R16</t>
        </is>
      </c>
      <c r="E2803" s="52" t="inlineStr">
        <is>
          <t>TNK-121</t>
        </is>
      </c>
      <c r="F2803" s="52" t="n">
        <v>3</v>
      </c>
      <c r="G2803" s="54" t="n">
        <v>0.550000012</v>
      </c>
      <c r="H2803" s="54" t="n">
        <v>0.07999999820000001</v>
      </c>
      <c r="I2803" s="54" t="n">
        <v>0.330000013</v>
      </c>
      <c r="J2803" s="54" t="n">
        <v>15.6574707</v>
      </c>
      <c r="K2803" s="54" t="n">
        <v>0</v>
      </c>
      <c r="L2803" s="54" t="n">
        <v>0</v>
      </c>
      <c r="M2803" s="54" t="n">
        <v>0</v>
      </c>
      <c r="N2803" s="54" t="n">
        <v>1.03144622</v>
      </c>
      <c r="O2803" s="54" t="n">
        <v>2.93494296</v>
      </c>
      <c r="P2803" s="52" t="inlineStr">
        <is>
          <t>Phong</t>
        </is>
      </c>
      <c r="Q2803" s="52" t="inlineStr">
        <is>
          <t>Metal</t>
        </is>
      </c>
      <c r="R2803" s="54" t="n">
        <v>0.55</v>
      </c>
      <c r="S2803" s="54" t="n">
        <v>0.6</v>
      </c>
      <c r="T2803" s="54" t="n">
        <v>0.3</v>
      </c>
      <c r="U2803" s="54" t="n">
        <v>0</v>
      </c>
      <c r="V2803" s="52" t="inlineStr">
        <is>
          <t>No</t>
        </is>
      </c>
      <c r="W2803" s="52" t="inlineStr">
        <is>
          <t>Yes</t>
        </is>
      </c>
      <c r="X2803" s="52" t="inlineStr">
        <is>
          <t>Moves along the track path at the track speed (straight runs + semicircles)</t>
        </is>
      </c>
      <c r="Y2803" s="52" t="inlineStr">
        <is>
          <t>Track link (steel shoe)</t>
        </is>
      </c>
    </row>
    <row r="2804" outlineLevel="1">
      <c r="A2804" s="52" t="inlineStr">
        <is>
          <t>TNK-139</t>
        </is>
      </c>
      <c r="B2804" s="52" t="inlineStr">
        <is>
          <t>Main Battle Tank</t>
        </is>
      </c>
      <c r="C2804" s="63" t="inlineStr">
        <is>
          <t>Cube</t>
        </is>
      </c>
      <c r="D2804" s="62" t="inlineStr">
        <is>
          <t>Track link R17</t>
        </is>
      </c>
      <c r="E2804" s="52" t="inlineStr">
        <is>
          <t>TNK-121</t>
        </is>
      </c>
      <c r="F2804" s="52" t="n">
        <v>3</v>
      </c>
      <c r="G2804" s="54" t="n">
        <v>0.550000012</v>
      </c>
      <c r="H2804" s="54" t="n">
        <v>0.07999999820000001</v>
      </c>
      <c r="I2804" s="54" t="n">
        <v>0.330000013</v>
      </c>
      <c r="J2804" s="54" t="n">
        <v>56.7431374</v>
      </c>
      <c r="K2804" s="54" t="n">
        <v>0</v>
      </c>
      <c r="L2804" s="54" t="n">
        <v>0</v>
      </c>
      <c r="M2804" s="54" t="n">
        <v>0</v>
      </c>
      <c r="N2804" s="54" t="n">
        <v>0.824196696</v>
      </c>
      <c r="O2804" s="54" t="n">
        <v>3.21811008</v>
      </c>
      <c r="P2804" s="52" t="inlineStr">
        <is>
          <t>Phong</t>
        </is>
      </c>
      <c r="Q2804" s="52" t="inlineStr">
        <is>
          <t>Metal</t>
        </is>
      </c>
      <c r="R2804" s="54" t="n">
        <v>0.55</v>
      </c>
      <c r="S2804" s="54" t="n">
        <v>0.6</v>
      </c>
      <c r="T2804" s="54" t="n">
        <v>0.3</v>
      </c>
      <c r="U2804" s="54" t="n">
        <v>0</v>
      </c>
      <c r="V2804" s="52" t="inlineStr">
        <is>
          <t>No</t>
        </is>
      </c>
      <c r="W2804" s="52" t="inlineStr">
        <is>
          <t>Yes</t>
        </is>
      </c>
      <c r="X2804" s="52" t="inlineStr">
        <is>
          <t>Moves along the track path at the track speed (straight runs + semicircles)</t>
        </is>
      </c>
      <c r="Y2804" s="52" t="inlineStr">
        <is>
          <t>Track link (steel shoe)</t>
        </is>
      </c>
    </row>
    <row r="2805" outlineLevel="1">
      <c r="A2805" s="52" t="inlineStr">
        <is>
          <t>TNK-140</t>
        </is>
      </c>
      <c r="B2805" s="52" t="inlineStr">
        <is>
          <t>Main Battle Tank</t>
        </is>
      </c>
      <c r="C2805" s="63" t="inlineStr">
        <is>
          <t>Cube</t>
        </is>
      </c>
      <c r="D2805" s="62" t="inlineStr">
        <is>
          <t>Track link R18</t>
        </is>
      </c>
      <c r="E2805" s="52" t="inlineStr">
        <is>
          <t>TNK-121</t>
        </is>
      </c>
      <c r="F2805" s="52" t="n">
        <v>3</v>
      </c>
      <c r="G2805" s="54" t="n">
        <v>0.550000012</v>
      </c>
      <c r="H2805" s="54" t="n">
        <v>0.07999999820000001</v>
      </c>
      <c r="I2805" s="54" t="n">
        <v>0.330000013</v>
      </c>
      <c r="J2805" s="54" t="n">
        <v>97.8287964</v>
      </c>
      <c r="K2805" s="54" t="n">
        <v>0</v>
      </c>
      <c r="L2805" s="54" t="n">
        <v>0</v>
      </c>
      <c r="M2805" s="54" t="n">
        <v>0</v>
      </c>
      <c r="N2805" s="54" t="n">
        <v>0.481893241</v>
      </c>
      <c r="O2805" s="54" t="n">
        <v>3.29533958</v>
      </c>
      <c r="P2805" s="52" t="inlineStr">
        <is>
          <t>Phong</t>
        </is>
      </c>
      <c r="Q2805" s="52" t="inlineStr">
        <is>
          <t>Metal</t>
        </is>
      </c>
      <c r="R2805" s="54" t="n">
        <v>0.55</v>
      </c>
      <c r="S2805" s="54" t="n">
        <v>0.6</v>
      </c>
      <c r="T2805" s="54" t="n">
        <v>0.3</v>
      </c>
      <c r="U2805" s="54" t="n">
        <v>0</v>
      </c>
      <c r="V2805" s="52" t="inlineStr">
        <is>
          <t>No</t>
        </is>
      </c>
      <c r="W2805" s="52" t="inlineStr">
        <is>
          <t>Yes</t>
        </is>
      </c>
      <c r="X2805" s="52" t="inlineStr">
        <is>
          <t>Moves along the track path at the track speed (straight runs + semicircles)</t>
        </is>
      </c>
      <c r="Y2805" s="52" t="inlineStr">
        <is>
          <t>Track link (steel shoe)</t>
        </is>
      </c>
    </row>
    <row r="2806" outlineLevel="1">
      <c r="A2806" s="52" t="inlineStr">
        <is>
          <t>TNK-141</t>
        </is>
      </c>
      <c r="B2806" s="52" t="inlineStr">
        <is>
          <t>Main Battle Tank</t>
        </is>
      </c>
      <c r="C2806" s="63" t="inlineStr">
        <is>
          <t>Cube</t>
        </is>
      </c>
      <c r="D2806" s="62" t="inlineStr">
        <is>
          <t>Track link R19</t>
        </is>
      </c>
      <c r="E2806" s="52" t="inlineStr">
        <is>
          <t>TNK-121</t>
        </is>
      </c>
      <c r="F2806" s="52" t="n">
        <v>3</v>
      </c>
      <c r="G2806" s="54" t="n">
        <v>0.550000012</v>
      </c>
      <c r="H2806" s="54" t="n">
        <v>0.07999999820000001</v>
      </c>
      <c r="I2806" s="54" t="n">
        <v>0.330000013</v>
      </c>
      <c r="J2806" s="54" t="n">
        <v>138.914398</v>
      </c>
      <c r="K2806" s="54" t="n">
        <v>0</v>
      </c>
      <c r="L2806" s="54" t="n">
        <v>0</v>
      </c>
      <c r="M2806" s="54" t="n">
        <v>0</v>
      </c>
      <c r="N2806" s="54" t="n">
        <v>0.173135668</v>
      </c>
      <c r="O2806" s="54" t="n">
        <v>3.12859273</v>
      </c>
      <c r="P2806" s="52" t="inlineStr">
        <is>
          <t>Phong</t>
        </is>
      </c>
      <c r="Q2806" s="52" t="inlineStr">
        <is>
          <t>Metal</t>
        </is>
      </c>
      <c r="R2806" s="54" t="n">
        <v>0.55</v>
      </c>
      <c r="S2806" s="54" t="n">
        <v>0.6</v>
      </c>
      <c r="T2806" s="54" t="n">
        <v>0.3</v>
      </c>
      <c r="U2806" s="54" t="n">
        <v>0</v>
      </c>
      <c r="V2806" s="52" t="inlineStr">
        <is>
          <t>No</t>
        </is>
      </c>
      <c r="W2806" s="52" t="inlineStr">
        <is>
          <t>Yes</t>
        </is>
      </c>
      <c r="X2806" s="52" t="inlineStr">
        <is>
          <t>Moves along the track path at the track speed (straight runs + semicircles)</t>
        </is>
      </c>
      <c r="Y2806" s="52" t="inlineStr">
        <is>
          <t>Track link (steel shoe)</t>
        </is>
      </c>
    </row>
    <row r="2807" outlineLevel="1">
      <c r="A2807" s="52" t="inlineStr">
        <is>
          <t>TNK-142</t>
        </is>
      </c>
      <c r="B2807" s="52" t="inlineStr">
        <is>
          <t>Main Battle Tank</t>
        </is>
      </c>
      <c r="C2807" s="63" t="inlineStr">
        <is>
          <t>Cube</t>
        </is>
      </c>
      <c r="D2807" s="62" t="inlineStr">
        <is>
          <t>Track link R20</t>
        </is>
      </c>
      <c r="E2807" s="52" t="inlineStr">
        <is>
          <t>TNK-121</t>
        </is>
      </c>
      <c r="F2807" s="52" t="n">
        <v>3</v>
      </c>
      <c r="G2807" s="54" t="n">
        <v>0.550000012</v>
      </c>
      <c r="H2807" s="54" t="n">
        <v>0.07999999820000001</v>
      </c>
      <c r="I2807" s="54" t="n">
        <v>0.330000013</v>
      </c>
      <c r="J2807" s="54" t="n">
        <v>180</v>
      </c>
      <c r="K2807" s="54" t="n">
        <v>0</v>
      </c>
      <c r="L2807" s="54" t="n">
        <v>0</v>
      </c>
      <c r="M2807" s="54" t="n">
        <v>0</v>
      </c>
      <c r="N2807" s="54" t="n">
        <v>0.0500000119</v>
      </c>
      <c r="O2807" s="54" t="n">
        <v>2.79999971</v>
      </c>
      <c r="P2807" s="52" t="inlineStr">
        <is>
          <t>Phong</t>
        </is>
      </c>
      <c r="Q2807" s="52" t="inlineStr">
        <is>
          <t>Metal</t>
        </is>
      </c>
      <c r="R2807" s="54" t="n">
        <v>0.55</v>
      </c>
      <c r="S2807" s="54" t="n">
        <v>0.6</v>
      </c>
      <c r="T2807" s="54" t="n">
        <v>0.3</v>
      </c>
      <c r="U2807" s="54" t="n">
        <v>0</v>
      </c>
      <c r="V2807" s="52" t="inlineStr">
        <is>
          <t>No</t>
        </is>
      </c>
      <c r="W2807" s="52" t="inlineStr">
        <is>
          <t>Yes</t>
        </is>
      </c>
      <c r="X2807" s="52" t="inlineStr">
        <is>
          <t>Moves along the track path at the track speed (straight runs + semicircles)</t>
        </is>
      </c>
      <c r="Y2807" s="52" t="inlineStr">
        <is>
          <t>Track link (steel shoe)</t>
        </is>
      </c>
    </row>
    <row r="2808" outlineLevel="1">
      <c r="A2808" s="52" t="inlineStr">
        <is>
          <t>TNK-143</t>
        </is>
      </c>
      <c r="B2808" s="52" t="inlineStr">
        <is>
          <t>Main Battle Tank</t>
        </is>
      </c>
      <c r="C2808" s="63" t="inlineStr">
        <is>
          <t>Cube</t>
        </is>
      </c>
      <c r="D2808" s="62" t="inlineStr">
        <is>
          <t>Track link R21</t>
        </is>
      </c>
      <c r="E2808" s="52" t="inlineStr">
        <is>
          <t>TNK-121</t>
        </is>
      </c>
      <c r="F2808" s="52" t="n">
        <v>3</v>
      </c>
      <c r="G2808" s="54" t="n">
        <v>0.550000012</v>
      </c>
      <c r="H2808" s="54" t="n">
        <v>0.07999999820000001</v>
      </c>
      <c r="I2808" s="54" t="n">
        <v>0.330000013</v>
      </c>
      <c r="J2808" s="54" t="n">
        <v>180</v>
      </c>
      <c r="K2808" s="54" t="n">
        <v>0</v>
      </c>
      <c r="L2808" s="54" t="n">
        <v>0</v>
      </c>
      <c r="M2808" s="54" t="n">
        <v>0</v>
      </c>
      <c r="N2808" s="54" t="n">
        <v>0.0500000119</v>
      </c>
      <c r="O2808" s="54" t="n">
        <v>2.44145966</v>
      </c>
      <c r="P2808" s="52" t="inlineStr">
        <is>
          <t>Phong</t>
        </is>
      </c>
      <c r="Q2808" s="52" t="inlineStr">
        <is>
          <t>Metal</t>
        </is>
      </c>
      <c r="R2808" s="54" t="n">
        <v>0.55</v>
      </c>
      <c r="S2808" s="54" t="n">
        <v>0.6</v>
      </c>
      <c r="T2808" s="54" t="n">
        <v>0.3</v>
      </c>
      <c r="U2808" s="54" t="n">
        <v>0</v>
      </c>
      <c r="V2808" s="52" t="inlineStr">
        <is>
          <t>No</t>
        </is>
      </c>
      <c r="W2808" s="52" t="inlineStr">
        <is>
          <t>Yes</t>
        </is>
      </c>
      <c r="X2808" s="52" t="inlineStr">
        <is>
          <t>Moves along the track path at the track speed (straight runs + semicircles)</t>
        </is>
      </c>
      <c r="Y2808" s="52" t="inlineStr">
        <is>
          <t>Track link (steel shoe)</t>
        </is>
      </c>
    </row>
    <row r="2809" outlineLevel="1">
      <c r="A2809" s="52" t="inlineStr">
        <is>
          <t>TNK-144</t>
        </is>
      </c>
      <c r="B2809" s="52" t="inlineStr">
        <is>
          <t>Main Battle Tank</t>
        </is>
      </c>
      <c r="C2809" s="63" t="inlineStr">
        <is>
          <t>Cube</t>
        </is>
      </c>
      <c r="D2809" s="62" t="inlineStr">
        <is>
          <t>Track link R22</t>
        </is>
      </c>
      <c r="E2809" s="52" t="inlineStr">
        <is>
          <t>TNK-121</t>
        </is>
      </c>
      <c r="F2809" s="52" t="n">
        <v>3</v>
      </c>
      <c r="G2809" s="54" t="n">
        <v>0.550000012</v>
      </c>
      <c r="H2809" s="54" t="n">
        <v>0.07999999820000001</v>
      </c>
      <c r="I2809" s="54" t="n">
        <v>0.330000013</v>
      </c>
      <c r="J2809" s="54" t="n">
        <v>180</v>
      </c>
      <c r="K2809" s="54" t="n">
        <v>0</v>
      </c>
      <c r="L2809" s="54" t="n">
        <v>0</v>
      </c>
      <c r="M2809" s="54" t="n">
        <v>0</v>
      </c>
      <c r="N2809" s="54" t="n">
        <v>0.0500000119</v>
      </c>
      <c r="O2809" s="54" t="n">
        <v>2.08292007</v>
      </c>
      <c r="P2809" s="52" t="inlineStr">
        <is>
          <t>Phong</t>
        </is>
      </c>
      <c r="Q2809" s="52" t="inlineStr">
        <is>
          <t>Metal</t>
        </is>
      </c>
      <c r="R2809" s="54" t="n">
        <v>0.55</v>
      </c>
      <c r="S2809" s="54" t="n">
        <v>0.6</v>
      </c>
      <c r="T2809" s="54" t="n">
        <v>0.3</v>
      </c>
      <c r="U2809" s="54" t="n">
        <v>0</v>
      </c>
      <c r="V2809" s="52" t="inlineStr">
        <is>
          <t>No</t>
        </is>
      </c>
      <c r="W2809" s="52" t="inlineStr">
        <is>
          <t>Yes</t>
        </is>
      </c>
      <c r="X2809" s="52" t="inlineStr">
        <is>
          <t>Moves along the track path at the track speed (straight runs + semicircles)</t>
        </is>
      </c>
      <c r="Y2809" s="52" t="inlineStr">
        <is>
          <t>Track link (steel shoe)</t>
        </is>
      </c>
    </row>
    <row r="2810" outlineLevel="1">
      <c r="A2810" s="52" t="inlineStr">
        <is>
          <t>TNK-145</t>
        </is>
      </c>
      <c r="B2810" s="52" t="inlineStr">
        <is>
          <t>Main Battle Tank</t>
        </is>
      </c>
      <c r="C2810" s="63" t="inlineStr">
        <is>
          <t>Cube</t>
        </is>
      </c>
      <c r="D2810" s="62" t="inlineStr">
        <is>
          <t>Track link R23</t>
        </is>
      </c>
      <c r="E2810" s="52" t="inlineStr">
        <is>
          <t>TNK-121</t>
        </is>
      </c>
      <c r="F2810" s="52" t="n">
        <v>3</v>
      </c>
      <c r="G2810" s="54" t="n">
        <v>0.550000012</v>
      </c>
      <c r="H2810" s="54" t="n">
        <v>0.07999999820000001</v>
      </c>
      <c r="I2810" s="54" t="n">
        <v>0.330000013</v>
      </c>
      <c r="J2810" s="54" t="n">
        <v>180</v>
      </c>
      <c r="K2810" s="54" t="n">
        <v>0</v>
      </c>
      <c r="L2810" s="54" t="n">
        <v>0</v>
      </c>
      <c r="M2810" s="54" t="n">
        <v>0</v>
      </c>
      <c r="N2810" s="54" t="n">
        <v>0.0500000119</v>
      </c>
      <c r="O2810" s="54" t="n">
        <v>1.72438014</v>
      </c>
      <c r="P2810" s="52" t="inlineStr">
        <is>
          <t>Phong</t>
        </is>
      </c>
      <c r="Q2810" s="52" t="inlineStr">
        <is>
          <t>Metal</t>
        </is>
      </c>
      <c r="R2810" s="54" t="n">
        <v>0.55</v>
      </c>
      <c r="S2810" s="54" t="n">
        <v>0.6</v>
      </c>
      <c r="T2810" s="54" t="n">
        <v>0.3</v>
      </c>
      <c r="U2810" s="54" t="n">
        <v>0</v>
      </c>
      <c r="V2810" s="52" t="inlineStr">
        <is>
          <t>No</t>
        </is>
      </c>
      <c r="W2810" s="52" t="inlineStr">
        <is>
          <t>Yes</t>
        </is>
      </c>
      <c r="X2810" s="52" t="inlineStr">
        <is>
          <t>Moves along the track path at the track speed (straight runs + semicircles)</t>
        </is>
      </c>
      <c r="Y2810" s="52" t="inlineStr">
        <is>
          <t>Track link (steel shoe)</t>
        </is>
      </c>
    </row>
    <row r="2811" outlineLevel="1">
      <c r="A2811" s="52" t="inlineStr">
        <is>
          <t>TNK-146</t>
        </is>
      </c>
      <c r="B2811" s="52" t="inlineStr">
        <is>
          <t>Main Battle Tank</t>
        </is>
      </c>
      <c r="C2811" s="63" t="inlineStr">
        <is>
          <t>Cube</t>
        </is>
      </c>
      <c r="D2811" s="62" t="inlineStr">
        <is>
          <t>Track link R24</t>
        </is>
      </c>
      <c r="E2811" s="52" t="inlineStr">
        <is>
          <t>TNK-121</t>
        </is>
      </c>
      <c r="F2811" s="52" t="n">
        <v>3</v>
      </c>
      <c r="G2811" s="54" t="n">
        <v>0.550000012</v>
      </c>
      <c r="H2811" s="54" t="n">
        <v>0.07999999820000001</v>
      </c>
      <c r="I2811" s="54" t="n">
        <v>0.330000013</v>
      </c>
      <c r="J2811" s="54" t="n">
        <v>180</v>
      </c>
      <c r="K2811" s="54" t="n">
        <v>0</v>
      </c>
      <c r="L2811" s="54" t="n">
        <v>0</v>
      </c>
      <c r="M2811" s="54" t="n">
        <v>0</v>
      </c>
      <c r="N2811" s="54" t="n">
        <v>0.0500000119</v>
      </c>
      <c r="O2811" s="54" t="n">
        <v>1.36584055</v>
      </c>
      <c r="P2811" s="52" t="inlineStr">
        <is>
          <t>Phong</t>
        </is>
      </c>
      <c r="Q2811" s="52" t="inlineStr">
        <is>
          <t>Metal</t>
        </is>
      </c>
      <c r="R2811" s="54" t="n">
        <v>0.55</v>
      </c>
      <c r="S2811" s="54" t="n">
        <v>0.6</v>
      </c>
      <c r="T2811" s="54" t="n">
        <v>0.3</v>
      </c>
      <c r="U2811" s="54" t="n">
        <v>0</v>
      </c>
      <c r="V2811" s="52" t="inlineStr">
        <is>
          <t>No</t>
        </is>
      </c>
      <c r="W2811" s="52" t="inlineStr">
        <is>
          <t>Yes</t>
        </is>
      </c>
      <c r="X2811" s="52" t="inlineStr">
        <is>
          <t>Moves along the track path at the track speed (straight runs + semicircles)</t>
        </is>
      </c>
      <c r="Y2811" s="52" t="inlineStr">
        <is>
          <t>Track link (steel shoe)</t>
        </is>
      </c>
    </row>
    <row r="2812" outlineLevel="1">
      <c r="A2812" s="52" t="inlineStr">
        <is>
          <t>TNK-147</t>
        </is>
      </c>
      <c r="B2812" s="52" t="inlineStr">
        <is>
          <t>Main Battle Tank</t>
        </is>
      </c>
      <c r="C2812" s="63" t="inlineStr">
        <is>
          <t>Cube</t>
        </is>
      </c>
      <c r="D2812" s="62" t="inlineStr">
        <is>
          <t>Track link R25</t>
        </is>
      </c>
      <c r="E2812" s="52" t="inlineStr">
        <is>
          <t>TNK-121</t>
        </is>
      </c>
      <c r="F2812" s="52" t="n">
        <v>3</v>
      </c>
      <c r="G2812" s="54" t="n">
        <v>0.550000012</v>
      </c>
      <c r="H2812" s="54" t="n">
        <v>0.07999999820000001</v>
      </c>
      <c r="I2812" s="54" t="n">
        <v>0.330000013</v>
      </c>
      <c r="J2812" s="54" t="n">
        <v>180</v>
      </c>
      <c r="K2812" s="54" t="n">
        <v>0</v>
      </c>
      <c r="L2812" s="54" t="n">
        <v>0</v>
      </c>
      <c r="M2812" s="54" t="n">
        <v>0</v>
      </c>
      <c r="N2812" s="54" t="n">
        <v>0.0500000119</v>
      </c>
      <c r="O2812" s="54" t="n">
        <v>1.00730097</v>
      </c>
      <c r="P2812" s="52" t="inlineStr">
        <is>
          <t>Phong</t>
        </is>
      </c>
      <c r="Q2812" s="52" t="inlineStr">
        <is>
          <t>Metal</t>
        </is>
      </c>
      <c r="R2812" s="54" t="n">
        <v>0.55</v>
      </c>
      <c r="S2812" s="54" t="n">
        <v>0.6</v>
      </c>
      <c r="T2812" s="54" t="n">
        <v>0.3</v>
      </c>
      <c r="U2812" s="54" t="n">
        <v>0</v>
      </c>
      <c r="V2812" s="52" t="inlineStr">
        <is>
          <t>No</t>
        </is>
      </c>
      <c r="W2812" s="52" t="inlineStr">
        <is>
          <t>Yes</t>
        </is>
      </c>
      <c r="X2812" s="52" t="inlineStr">
        <is>
          <t>Moves along the track path at the track speed (straight runs + semicircles)</t>
        </is>
      </c>
      <c r="Y2812" s="52" t="inlineStr">
        <is>
          <t>Track link (steel shoe)</t>
        </is>
      </c>
    </row>
    <row r="2813" outlineLevel="1">
      <c r="A2813" s="52" t="inlineStr">
        <is>
          <t>TNK-148</t>
        </is>
      </c>
      <c r="B2813" s="52" t="inlineStr">
        <is>
          <t>Main Battle Tank</t>
        </is>
      </c>
      <c r="C2813" s="63" t="inlineStr">
        <is>
          <t>Cube</t>
        </is>
      </c>
      <c r="D2813" s="62" t="inlineStr">
        <is>
          <t>Track link R26</t>
        </is>
      </c>
      <c r="E2813" s="52" t="inlineStr">
        <is>
          <t>TNK-121</t>
        </is>
      </c>
      <c r="F2813" s="52" t="n">
        <v>3</v>
      </c>
      <c r="G2813" s="54" t="n">
        <v>0.550000012</v>
      </c>
      <c r="H2813" s="54" t="n">
        <v>0.07999999820000001</v>
      </c>
      <c r="I2813" s="54" t="n">
        <v>0.330000013</v>
      </c>
      <c r="J2813" s="54" t="n">
        <v>180</v>
      </c>
      <c r="K2813" s="54" t="n">
        <v>0</v>
      </c>
      <c r="L2813" s="54" t="n">
        <v>0</v>
      </c>
      <c r="M2813" s="54" t="n">
        <v>0</v>
      </c>
      <c r="N2813" s="54" t="n">
        <v>0.0500000119</v>
      </c>
      <c r="O2813" s="54" t="n">
        <v>0.648761511</v>
      </c>
      <c r="P2813" s="52" t="inlineStr">
        <is>
          <t>Phong</t>
        </is>
      </c>
      <c r="Q2813" s="52" t="inlineStr">
        <is>
          <t>Metal</t>
        </is>
      </c>
      <c r="R2813" s="54" t="n">
        <v>0.55</v>
      </c>
      <c r="S2813" s="54" t="n">
        <v>0.6</v>
      </c>
      <c r="T2813" s="54" t="n">
        <v>0.3</v>
      </c>
      <c r="U2813" s="54" t="n">
        <v>0</v>
      </c>
      <c r="V2813" s="52" t="inlineStr">
        <is>
          <t>No</t>
        </is>
      </c>
      <c r="W2813" s="52" t="inlineStr">
        <is>
          <t>Yes</t>
        </is>
      </c>
      <c r="X2813" s="52" t="inlineStr">
        <is>
          <t>Moves along the track path at the track speed (straight runs + semicircles)</t>
        </is>
      </c>
      <c r="Y2813" s="52" t="inlineStr">
        <is>
          <t>Track link (steel shoe)</t>
        </is>
      </c>
    </row>
    <row r="2814" outlineLevel="1">
      <c r="A2814" s="52" t="inlineStr">
        <is>
          <t>TNK-149</t>
        </is>
      </c>
      <c r="B2814" s="52" t="inlineStr">
        <is>
          <t>Main Battle Tank</t>
        </is>
      </c>
      <c r="C2814" s="63" t="inlineStr">
        <is>
          <t>Cube</t>
        </is>
      </c>
      <c r="D2814" s="62" t="inlineStr">
        <is>
          <t>Track link R27</t>
        </is>
      </c>
      <c r="E2814" s="52" t="inlineStr">
        <is>
          <t>TNK-121</t>
        </is>
      </c>
      <c r="F2814" s="52" t="n">
        <v>3</v>
      </c>
      <c r="G2814" s="54" t="n">
        <v>0.550000012</v>
      </c>
      <c r="H2814" s="54" t="n">
        <v>0.07999999820000001</v>
      </c>
      <c r="I2814" s="54" t="n">
        <v>0.330000013</v>
      </c>
      <c r="J2814" s="54" t="n">
        <v>180</v>
      </c>
      <c r="K2814" s="54" t="n">
        <v>0</v>
      </c>
      <c r="L2814" s="54" t="n">
        <v>0</v>
      </c>
      <c r="M2814" s="54" t="n">
        <v>0</v>
      </c>
      <c r="N2814" s="54" t="n">
        <v>0.0500000119</v>
      </c>
      <c r="O2814" s="54" t="n">
        <v>0.29022193</v>
      </c>
      <c r="P2814" s="52" t="inlineStr">
        <is>
          <t>Phong</t>
        </is>
      </c>
      <c r="Q2814" s="52" t="inlineStr">
        <is>
          <t>Metal</t>
        </is>
      </c>
      <c r="R2814" s="54" t="n">
        <v>0.55</v>
      </c>
      <c r="S2814" s="54" t="n">
        <v>0.6</v>
      </c>
      <c r="T2814" s="54" t="n">
        <v>0.3</v>
      </c>
      <c r="U2814" s="54" t="n">
        <v>0</v>
      </c>
      <c r="V2814" s="52" t="inlineStr">
        <is>
          <t>No</t>
        </is>
      </c>
      <c r="W2814" s="52" t="inlineStr">
        <is>
          <t>Yes</t>
        </is>
      </c>
      <c r="X2814" s="52" t="inlineStr">
        <is>
          <t>Moves along the track path at the track speed (straight runs + semicircles)</t>
        </is>
      </c>
      <c r="Y2814" s="52" t="inlineStr">
        <is>
          <t>Track link (steel shoe)</t>
        </is>
      </c>
    </row>
    <row r="2815" outlineLevel="1">
      <c r="A2815" s="52" t="inlineStr">
        <is>
          <t>TNK-150</t>
        </is>
      </c>
      <c r="B2815" s="52" t="inlineStr">
        <is>
          <t>Main Battle Tank</t>
        </is>
      </c>
      <c r="C2815" s="63" t="inlineStr">
        <is>
          <t>Cube</t>
        </is>
      </c>
      <c r="D2815" s="62" t="inlineStr">
        <is>
          <t>Track link R28</t>
        </is>
      </c>
      <c r="E2815" s="52" t="inlineStr">
        <is>
          <t>TNK-121</t>
        </is>
      </c>
      <c r="F2815" s="52" t="n">
        <v>3</v>
      </c>
      <c r="G2815" s="54" t="n">
        <v>0.550000012</v>
      </c>
      <c r="H2815" s="54" t="n">
        <v>0.07999999820000001</v>
      </c>
      <c r="I2815" s="54" t="n">
        <v>0.330000013</v>
      </c>
      <c r="J2815" s="54" t="n">
        <v>180</v>
      </c>
      <c r="K2815" s="54" t="n">
        <v>0</v>
      </c>
      <c r="L2815" s="54" t="n">
        <v>0</v>
      </c>
      <c r="M2815" s="54" t="n">
        <v>0</v>
      </c>
      <c r="N2815" s="54" t="n">
        <v>0.0500000119</v>
      </c>
      <c r="O2815" s="54" t="n">
        <v>-0.0683186054</v>
      </c>
      <c r="P2815" s="52" t="inlineStr">
        <is>
          <t>Phong</t>
        </is>
      </c>
      <c r="Q2815" s="52" t="inlineStr">
        <is>
          <t>Metal</t>
        </is>
      </c>
      <c r="R2815" s="54" t="n">
        <v>0.55</v>
      </c>
      <c r="S2815" s="54" t="n">
        <v>0.6</v>
      </c>
      <c r="T2815" s="54" t="n">
        <v>0.3</v>
      </c>
      <c r="U2815" s="54" t="n">
        <v>0</v>
      </c>
      <c r="V2815" s="52" t="inlineStr">
        <is>
          <t>No</t>
        </is>
      </c>
      <c r="W2815" s="52" t="inlineStr">
        <is>
          <t>Yes</t>
        </is>
      </c>
      <c r="X2815" s="52" t="inlineStr">
        <is>
          <t>Moves along the track path at the track speed (straight runs + semicircles)</t>
        </is>
      </c>
      <c r="Y2815" s="52" t="inlineStr">
        <is>
          <t>Track link (steel shoe)</t>
        </is>
      </c>
    </row>
    <row r="2816" outlineLevel="1">
      <c r="A2816" s="52" t="inlineStr">
        <is>
          <t>TNK-151</t>
        </is>
      </c>
      <c r="B2816" s="52" t="inlineStr">
        <is>
          <t>Main Battle Tank</t>
        </is>
      </c>
      <c r="C2816" s="63" t="inlineStr">
        <is>
          <t>Cube</t>
        </is>
      </c>
      <c r="D2816" s="62" t="inlineStr">
        <is>
          <t>Track link R29</t>
        </is>
      </c>
      <c r="E2816" s="52" t="inlineStr">
        <is>
          <t>TNK-121</t>
        </is>
      </c>
      <c r="F2816" s="52" t="n">
        <v>3</v>
      </c>
      <c r="G2816" s="54" t="n">
        <v>0.550000012</v>
      </c>
      <c r="H2816" s="54" t="n">
        <v>0.07999999820000001</v>
      </c>
      <c r="I2816" s="54" t="n">
        <v>0.330000013</v>
      </c>
      <c r="J2816" s="54" t="n">
        <v>180</v>
      </c>
      <c r="K2816" s="54" t="n">
        <v>0</v>
      </c>
      <c r="L2816" s="54" t="n">
        <v>0</v>
      </c>
      <c r="M2816" s="54" t="n">
        <v>0</v>
      </c>
      <c r="N2816" s="54" t="n">
        <v>0.0500000119</v>
      </c>
      <c r="O2816" s="54" t="n">
        <v>-0.426858187</v>
      </c>
      <c r="P2816" s="52" t="inlineStr">
        <is>
          <t>Phong</t>
        </is>
      </c>
      <c r="Q2816" s="52" t="inlineStr">
        <is>
          <t>Metal</t>
        </is>
      </c>
      <c r="R2816" s="54" t="n">
        <v>0.55</v>
      </c>
      <c r="S2816" s="54" t="n">
        <v>0.6</v>
      </c>
      <c r="T2816" s="54" t="n">
        <v>0.3</v>
      </c>
      <c r="U2816" s="54" t="n">
        <v>0</v>
      </c>
      <c r="V2816" s="52" t="inlineStr">
        <is>
          <t>No</t>
        </is>
      </c>
      <c r="W2816" s="52" t="inlineStr">
        <is>
          <t>Yes</t>
        </is>
      </c>
      <c r="X2816" s="52" t="inlineStr">
        <is>
          <t>Moves along the track path at the track speed (straight runs + semicircles)</t>
        </is>
      </c>
      <c r="Y2816" s="52" t="inlineStr">
        <is>
          <t>Track link (steel shoe)</t>
        </is>
      </c>
    </row>
    <row r="2817" outlineLevel="1">
      <c r="A2817" s="52" t="inlineStr">
        <is>
          <t>TNK-152</t>
        </is>
      </c>
      <c r="B2817" s="52" t="inlineStr">
        <is>
          <t>Main Battle Tank</t>
        </is>
      </c>
      <c r="C2817" s="63" t="inlineStr">
        <is>
          <t>Cube</t>
        </is>
      </c>
      <c r="D2817" s="62" t="inlineStr">
        <is>
          <t>Track link R30</t>
        </is>
      </c>
      <c r="E2817" s="52" t="inlineStr">
        <is>
          <t>TNK-121</t>
        </is>
      </c>
      <c r="F2817" s="52" t="n">
        <v>3</v>
      </c>
      <c r="G2817" s="54" t="n">
        <v>0.550000012</v>
      </c>
      <c r="H2817" s="54" t="n">
        <v>0.07999999820000001</v>
      </c>
      <c r="I2817" s="54" t="n">
        <v>0.330000013</v>
      </c>
      <c r="J2817" s="54" t="n">
        <v>180</v>
      </c>
      <c r="K2817" s="54" t="n">
        <v>0</v>
      </c>
      <c r="L2817" s="54" t="n">
        <v>0</v>
      </c>
      <c r="M2817" s="54" t="n">
        <v>0</v>
      </c>
      <c r="N2817" s="54" t="n">
        <v>0.0500000119</v>
      </c>
      <c r="O2817" s="54" t="n">
        <v>-0.7853977680000001</v>
      </c>
      <c r="P2817" s="52" t="inlineStr">
        <is>
          <t>Phong</t>
        </is>
      </c>
      <c r="Q2817" s="52" t="inlineStr">
        <is>
          <t>Metal</t>
        </is>
      </c>
      <c r="R2817" s="54" t="n">
        <v>0.55</v>
      </c>
      <c r="S2817" s="54" t="n">
        <v>0.6</v>
      </c>
      <c r="T2817" s="54" t="n">
        <v>0.3</v>
      </c>
      <c r="U2817" s="54" t="n">
        <v>0</v>
      </c>
      <c r="V2817" s="52" t="inlineStr">
        <is>
          <t>No</t>
        </is>
      </c>
      <c r="W2817" s="52" t="inlineStr">
        <is>
          <t>Yes</t>
        </is>
      </c>
      <c r="X2817" s="52" t="inlineStr">
        <is>
          <t>Moves along the track path at the track speed (straight runs + semicircles)</t>
        </is>
      </c>
      <c r="Y2817" s="52" t="inlineStr">
        <is>
          <t>Track link (steel shoe)</t>
        </is>
      </c>
    </row>
    <row r="2818" outlineLevel="1">
      <c r="A2818" s="52" t="inlineStr">
        <is>
          <t>TNK-153</t>
        </is>
      </c>
      <c r="B2818" s="52" t="inlineStr">
        <is>
          <t>Main Battle Tank</t>
        </is>
      </c>
      <c r="C2818" s="63" t="inlineStr">
        <is>
          <t>Cube</t>
        </is>
      </c>
      <c r="D2818" s="62" t="inlineStr">
        <is>
          <t>Track link R31</t>
        </is>
      </c>
      <c r="E2818" s="52" t="inlineStr">
        <is>
          <t>TNK-121</t>
        </is>
      </c>
      <c r="F2818" s="52" t="n">
        <v>3</v>
      </c>
      <c r="G2818" s="54" t="n">
        <v>0.550000012</v>
      </c>
      <c r="H2818" s="54" t="n">
        <v>0.07999999820000001</v>
      </c>
      <c r="I2818" s="54" t="n">
        <v>0.330000013</v>
      </c>
      <c r="J2818" s="54" t="n">
        <v>180</v>
      </c>
      <c r="K2818" s="54" t="n">
        <v>0</v>
      </c>
      <c r="L2818" s="54" t="n">
        <v>0</v>
      </c>
      <c r="M2818" s="54" t="n">
        <v>0</v>
      </c>
      <c r="N2818" s="54" t="n">
        <v>0.0500000119</v>
      </c>
      <c r="O2818" s="54" t="n">
        <v>-1.1439383</v>
      </c>
      <c r="P2818" s="52" t="inlineStr">
        <is>
          <t>Phong</t>
        </is>
      </c>
      <c r="Q2818" s="52" t="inlineStr">
        <is>
          <t>Metal</t>
        </is>
      </c>
      <c r="R2818" s="54" t="n">
        <v>0.55</v>
      </c>
      <c r="S2818" s="54" t="n">
        <v>0.6</v>
      </c>
      <c r="T2818" s="54" t="n">
        <v>0.3</v>
      </c>
      <c r="U2818" s="54" t="n">
        <v>0</v>
      </c>
      <c r="V2818" s="52" t="inlineStr">
        <is>
          <t>No</t>
        </is>
      </c>
      <c r="W2818" s="52" t="inlineStr">
        <is>
          <t>Yes</t>
        </is>
      </c>
      <c r="X2818" s="52" t="inlineStr">
        <is>
          <t>Moves along the track path at the track speed (straight runs + semicircles)</t>
        </is>
      </c>
      <c r="Y2818" s="52" t="inlineStr">
        <is>
          <t>Track link (steel shoe)</t>
        </is>
      </c>
    </row>
    <row r="2819" outlineLevel="1">
      <c r="A2819" s="52" t="inlineStr">
        <is>
          <t>TNK-154</t>
        </is>
      </c>
      <c r="B2819" s="52" t="inlineStr">
        <is>
          <t>Main Battle Tank</t>
        </is>
      </c>
      <c r="C2819" s="63" t="inlineStr">
        <is>
          <t>Cube</t>
        </is>
      </c>
      <c r="D2819" s="62" t="inlineStr">
        <is>
          <t>Track link R32</t>
        </is>
      </c>
      <c r="E2819" s="52" t="inlineStr">
        <is>
          <t>TNK-121</t>
        </is>
      </c>
      <c r="F2819" s="52" t="n">
        <v>3</v>
      </c>
      <c r="G2819" s="54" t="n">
        <v>0.550000012</v>
      </c>
      <c r="H2819" s="54" t="n">
        <v>0.07999999820000001</v>
      </c>
      <c r="I2819" s="54" t="n">
        <v>0.330000013</v>
      </c>
      <c r="J2819" s="54" t="n">
        <v>180</v>
      </c>
      <c r="K2819" s="54" t="n">
        <v>0</v>
      </c>
      <c r="L2819" s="54" t="n">
        <v>0</v>
      </c>
      <c r="M2819" s="54" t="n">
        <v>0</v>
      </c>
      <c r="N2819" s="54" t="n">
        <v>0.0500000119</v>
      </c>
      <c r="O2819" s="54" t="n">
        <v>-1.50247788</v>
      </c>
      <c r="P2819" s="52" t="inlineStr">
        <is>
          <t>Phong</t>
        </is>
      </c>
      <c r="Q2819" s="52" t="inlineStr">
        <is>
          <t>Metal</t>
        </is>
      </c>
      <c r="R2819" s="54" t="n">
        <v>0.55</v>
      </c>
      <c r="S2819" s="54" t="n">
        <v>0.6</v>
      </c>
      <c r="T2819" s="54" t="n">
        <v>0.3</v>
      </c>
      <c r="U2819" s="54" t="n">
        <v>0</v>
      </c>
      <c r="V2819" s="52" t="inlineStr">
        <is>
          <t>No</t>
        </is>
      </c>
      <c r="W2819" s="52" t="inlineStr">
        <is>
          <t>Yes</t>
        </is>
      </c>
      <c r="X2819" s="52" t="inlineStr">
        <is>
          <t>Moves along the track path at the track speed (straight runs + semicircles)</t>
        </is>
      </c>
      <c r="Y2819" s="52" t="inlineStr">
        <is>
          <t>Track link (steel shoe)</t>
        </is>
      </c>
    </row>
    <row r="2820" outlineLevel="1">
      <c r="A2820" s="52" t="inlineStr">
        <is>
          <t>TNK-155</t>
        </is>
      </c>
      <c r="B2820" s="52" t="inlineStr">
        <is>
          <t>Main Battle Tank</t>
        </is>
      </c>
      <c r="C2820" s="63" t="inlineStr">
        <is>
          <t>Cube</t>
        </is>
      </c>
      <c r="D2820" s="62" t="inlineStr">
        <is>
          <t>Track link R33</t>
        </is>
      </c>
      <c r="E2820" s="52" t="inlineStr">
        <is>
          <t>TNK-121</t>
        </is>
      </c>
      <c r="F2820" s="52" t="n">
        <v>3</v>
      </c>
      <c r="G2820" s="54" t="n">
        <v>0.550000012</v>
      </c>
      <c r="H2820" s="54" t="n">
        <v>0.07999999820000001</v>
      </c>
      <c r="I2820" s="54" t="n">
        <v>0.330000013</v>
      </c>
      <c r="J2820" s="54" t="n">
        <v>180</v>
      </c>
      <c r="K2820" s="54" t="n">
        <v>0</v>
      </c>
      <c r="L2820" s="54" t="n">
        <v>0</v>
      </c>
      <c r="M2820" s="54" t="n">
        <v>0</v>
      </c>
      <c r="N2820" s="54" t="n">
        <v>0.0500000119</v>
      </c>
      <c r="O2820" s="54" t="n">
        <v>-1.86101747</v>
      </c>
      <c r="P2820" s="52" t="inlineStr">
        <is>
          <t>Phong</t>
        </is>
      </c>
      <c r="Q2820" s="52" t="inlineStr">
        <is>
          <t>Metal</t>
        </is>
      </c>
      <c r="R2820" s="54" t="n">
        <v>0.55</v>
      </c>
      <c r="S2820" s="54" t="n">
        <v>0.6</v>
      </c>
      <c r="T2820" s="54" t="n">
        <v>0.3</v>
      </c>
      <c r="U2820" s="54" t="n">
        <v>0</v>
      </c>
      <c r="V2820" s="52" t="inlineStr">
        <is>
          <t>No</t>
        </is>
      </c>
      <c r="W2820" s="52" t="inlineStr">
        <is>
          <t>Yes</t>
        </is>
      </c>
      <c r="X2820" s="52" t="inlineStr">
        <is>
          <t>Moves along the track path at the track speed (straight runs + semicircles)</t>
        </is>
      </c>
      <c r="Y2820" s="52" t="inlineStr">
        <is>
          <t>Track link (steel shoe)</t>
        </is>
      </c>
    </row>
    <row r="2821" outlineLevel="1">
      <c r="A2821" s="52" t="inlineStr">
        <is>
          <t>TNK-156</t>
        </is>
      </c>
      <c r="B2821" s="52" t="inlineStr">
        <is>
          <t>Main Battle Tank</t>
        </is>
      </c>
      <c r="C2821" s="63" t="inlineStr">
        <is>
          <t>Cube</t>
        </is>
      </c>
      <c r="D2821" s="62" t="inlineStr">
        <is>
          <t>Track link R34</t>
        </is>
      </c>
      <c r="E2821" s="52" t="inlineStr">
        <is>
          <t>TNK-121</t>
        </is>
      </c>
      <c r="F2821" s="52" t="n">
        <v>3</v>
      </c>
      <c r="G2821" s="54" t="n">
        <v>0.550000012</v>
      </c>
      <c r="H2821" s="54" t="n">
        <v>0.07999999820000001</v>
      </c>
      <c r="I2821" s="54" t="n">
        <v>0.330000013</v>
      </c>
      <c r="J2821" s="54" t="n">
        <v>180</v>
      </c>
      <c r="K2821" s="54" t="n">
        <v>0</v>
      </c>
      <c r="L2821" s="54" t="n">
        <v>0</v>
      </c>
      <c r="M2821" s="54" t="n">
        <v>0</v>
      </c>
      <c r="N2821" s="54" t="n">
        <v>0.0500000119</v>
      </c>
      <c r="O2821" s="54" t="n">
        <v>-2.219558</v>
      </c>
      <c r="P2821" s="52" t="inlineStr">
        <is>
          <t>Phong</t>
        </is>
      </c>
      <c r="Q2821" s="52" t="inlineStr">
        <is>
          <t>Metal</t>
        </is>
      </c>
      <c r="R2821" s="54" t="n">
        <v>0.55</v>
      </c>
      <c r="S2821" s="54" t="n">
        <v>0.6</v>
      </c>
      <c r="T2821" s="54" t="n">
        <v>0.3</v>
      </c>
      <c r="U2821" s="54" t="n">
        <v>0</v>
      </c>
      <c r="V2821" s="52" t="inlineStr">
        <is>
          <t>No</t>
        </is>
      </c>
      <c r="W2821" s="52" t="inlineStr">
        <is>
          <t>Yes</t>
        </is>
      </c>
      <c r="X2821" s="52" t="inlineStr">
        <is>
          <t>Moves along the track path at the track speed (straight runs + semicircles)</t>
        </is>
      </c>
      <c r="Y2821" s="52" t="inlineStr">
        <is>
          <t>Track link (steel shoe)</t>
        </is>
      </c>
    </row>
    <row r="2822" outlineLevel="1">
      <c r="A2822" s="52" t="inlineStr">
        <is>
          <t>TNK-157</t>
        </is>
      </c>
      <c r="B2822" s="52" t="inlineStr">
        <is>
          <t>Main Battle Tank</t>
        </is>
      </c>
      <c r="C2822" s="63" t="inlineStr">
        <is>
          <t>Cube</t>
        </is>
      </c>
      <c r="D2822" s="62" t="inlineStr">
        <is>
          <t>Track link R35</t>
        </is>
      </c>
      <c r="E2822" s="52" t="inlineStr">
        <is>
          <t>TNK-121</t>
        </is>
      </c>
      <c r="F2822" s="52" t="n">
        <v>3</v>
      </c>
      <c r="G2822" s="54" t="n">
        <v>0.550000012</v>
      </c>
      <c r="H2822" s="54" t="n">
        <v>0.07999999820000001</v>
      </c>
      <c r="I2822" s="54" t="n">
        <v>0.330000013</v>
      </c>
      <c r="J2822" s="54" t="n">
        <v>180</v>
      </c>
      <c r="K2822" s="54" t="n">
        <v>0</v>
      </c>
      <c r="L2822" s="54" t="n">
        <v>0</v>
      </c>
      <c r="M2822" s="54" t="n">
        <v>0</v>
      </c>
      <c r="N2822" s="54" t="n">
        <v>0.0500000119</v>
      </c>
      <c r="O2822" s="54" t="n">
        <v>-2.57809758</v>
      </c>
      <c r="P2822" s="52" t="inlineStr">
        <is>
          <t>Phong</t>
        </is>
      </c>
      <c r="Q2822" s="52" t="inlineStr">
        <is>
          <t>Metal</t>
        </is>
      </c>
      <c r="R2822" s="54" t="n">
        <v>0.55</v>
      </c>
      <c r="S2822" s="54" t="n">
        <v>0.6</v>
      </c>
      <c r="T2822" s="54" t="n">
        <v>0.3</v>
      </c>
      <c r="U2822" s="54" t="n">
        <v>0</v>
      </c>
      <c r="V2822" s="52" t="inlineStr">
        <is>
          <t>No</t>
        </is>
      </c>
      <c r="W2822" s="52" t="inlineStr">
        <is>
          <t>Yes</t>
        </is>
      </c>
      <c r="X2822" s="52" t="inlineStr">
        <is>
          <t>Moves along the track path at the track speed (straight runs + semicircles)</t>
        </is>
      </c>
      <c r="Y2822" s="52" t="inlineStr">
        <is>
          <t>Track link (steel shoe)</t>
        </is>
      </c>
    </row>
    <row r="2823" outlineLevel="1">
      <c r="A2823" s="52" t="inlineStr">
        <is>
          <t>TNK-158</t>
        </is>
      </c>
      <c r="B2823" s="52" t="inlineStr">
        <is>
          <t>Main Battle Tank</t>
        </is>
      </c>
      <c r="C2823" s="63" t="inlineStr">
        <is>
          <t>Cube</t>
        </is>
      </c>
      <c r="D2823" s="62" t="inlineStr">
        <is>
          <t>Track link R36</t>
        </is>
      </c>
      <c r="E2823" s="52" t="inlineStr">
        <is>
          <t>TNK-121</t>
        </is>
      </c>
      <c r="F2823" s="52" t="n">
        <v>3</v>
      </c>
      <c r="G2823" s="54" t="n">
        <v>0.550000012</v>
      </c>
      <c r="H2823" s="54" t="n">
        <v>0.07999999820000001</v>
      </c>
      <c r="I2823" s="54" t="n">
        <v>0.330000013</v>
      </c>
      <c r="J2823" s="54" t="n">
        <v>195.657593</v>
      </c>
      <c r="K2823" s="54" t="n">
        <v>0</v>
      </c>
      <c r="L2823" s="54" t="n">
        <v>0</v>
      </c>
      <c r="M2823" s="54" t="n">
        <v>0</v>
      </c>
      <c r="N2823" s="54" t="n">
        <v>0.06855413320000001</v>
      </c>
      <c r="O2823" s="54" t="n">
        <v>-2.93494391</v>
      </c>
      <c r="P2823" s="52" t="inlineStr">
        <is>
          <t>Phong</t>
        </is>
      </c>
      <c r="Q2823" s="52" t="inlineStr">
        <is>
          <t>Metal</t>
        </is>
      </c>
      <c r="R2823" s="54" t="n">
        <v>0.55</v>
      </c>
      <c r="S2823" s="54" t="n">
        <v>0.6</v>
      </c>
      <c r="T2823" s="54" t="n">
        <v>0.3</v>
      </c>
      <c r="U2823" s="54" t="n">
        <v>0</v>
      </c>
      <c r="V2823" s="52" t="inlineStr">
        <is>
          <t>No</t>
        </is>
      </c>
      <c r="W2823" s="52" t="inlineStr">
        <is>
          <t>Yes</t>
        </is>
      </c>
      <c r="X2823" s="52" t="inlineStr">
        <is>
          <t>Moves along the track path at the track speed (straight runs + semicircles)</t>
        </is>
      </c>
      <c r="Y2823" s="52" t="inlineStr">
        <is>
          <t>Track link (steel shoe)</t>
        </is>
      </c>
    </row>
    <row r="2824" outlineLevel="1">
      <c r="A2824" s="52" t="inlineStr">
        <is>
          <t>TNK-159</t>
        </is>
      </c>
      <c r="B2824" s="52" t="inlineStr">
        <is>
          <t>Main Battle Tank</t>
        </is>
      </c>
      <c r="C2824" s="63" t="inlineStr">
        <is>
          <t>Cube</t>
        </is>
      </c>
      <c r="D2824" s="62" t="inlineStr">
        <is>
          <t>Track link R37</t>
        </is>
      </c>
      <c r="E2824" s="52" t="inlineStr">
        <is>
          <t>TNK-121</t>
        </is>
      </c>
      <c r="F2824" s="52" t="n">
        <v>3</v>
      </c>
      <c r="G2824" s="54" t="n">
        <v>0.550000012</v>
      </c>
      <c r="H2824" s="54" t="n">
        <v>0.07999999820000001</v>
      </c>
      <c r="I2824" s="54" t="n">
        <v>0.330000013</v>
      </c>
      <c r="J2824" s="54" t="n">
        <v>236.743088</v>
      </c>
      <c r="K2824" s="54" t="n">
        <v>0</v>
      </c>
      <c r="L2824" s="54" t="n">
        <v>0</v>
      </c>
      <c r="M2824" s="54" t="n">
        <v>0</v>
      </c>
      <c r="N2824" s="54" t="n">
        <v>0.275803</v>
      </c>
      <c r="O2824" s="54" t="n">
        <v>-3.21811008</v>
      </c>
      <c r="P2824" s="52" t="inlineStr">
        <is>
          <t>Phong</t>
        </is>
      </c>
      <c r="Q2824" s="52" t="inlineStr">
        <is>
          <t>Metal</t>
        </is>
      </c>
      <c r="R2824" s="54" t="n">
        <v>0.55</v>
      </c>
      <c r="S2824" s="54" t="n">
        <v>0.6</v>
      </c>
      <c r="T2824" s="54" t="n">
        <v>0.3</v>
      </c>
      <c r="U2824" s="54" t="n">
        <v>0</v>
      </c>
      <c r="V2824" s="52" t="inlineStr">
        <is>
          <t>No</t>
        </is>
      </c>
      <c r="W2824" s="52" t="inlineStr">
        <is>
          <t>Yes</t>
        </is>
      </c>
      <c r="X2824" s="52" t="inlineStr">
        <is>
          <t>Moves along the track path at the track speed (straight runs + semicircles)</t>
        </is>
      </c>
      <c r="Y2824" s="52" t="inlineStr">
        <is>
          <t>Track link (steel shoe)</t>
        </is>
      </c>
    </row>
    <row r="2825" outlineLevel="1">
      <c r="A2825" s="52" t="inlineStr">
        <is>
          <t>TNK-160</t>
        </is>
      </c>
      <c r="B2825" s="52" t="inlineStr">
        <is>
          <t>Main Battle Tank</t>
        </is>
      </c>
      <c r="C2825" s="63" t="inlineStr">
        <is>
          <t>Cube</t>
        </is>
      </c>
      <c r="D2825" s="62" t="inlineStr">
        <is>
          <t>Track link R38</t>
        </is>
      </c>
      <c r="E2825" s="52" t="inlineStr">
        <is>
          <t>TNK-121</t>
        </is>
      </c>
      <c r="F2825" s="52" t="n">
        <v>3</v>
      </c>
      <c r="G2825" s="54" t="n">
        <v>0.550000012</v>
      </c>
      <c r="H2825" s="54" t="n">
        <v>0.07999999820000001</v>
      </c>
      <c r="I2825" s="54" t="n">
        <v>0.330000013</v>
      </c>
      <c r="J2825" s="54" t="n">
        <v>277.828796</v>
      </c>
      <c r="K2825" s="54" t="n">
        <v>0</v>
      </c>
      <c r="L2825" s="54" t="n">
        <v>0</v>
      </c>
      <c r="M2825" s="54" t="n">
        <v>0</v>
      </c>
      <c r="N2825" s="54" t="n">
        <v>0.618106902</v>
      </c>
      <c r="O2825" s="54" t="n">
        <v>-3.29533958</v>
      </c>
      <c r="P2825" s="52" t="inlineStr">
        <is>
          <t>Phong</t>
        </is>
      </c>
      <c r="Q2825" s="52" t="inlineStr">
        <is>
          <t>Metal</t>
        </is>
      </c>
      <c r="R2825" s="54" t="n">
        <v>0.55</v>
      </c>
      <c r="S2825" s="54" t="n">
        <v>0.6</v>
      </c>
      <c r="T2825" s="54" t="n">
        <v>0.3</v>
      </c>
      <c r="U2825" s="54" t="n">
        <v>0</v>
      </c>
      <c r="V2825" s="52" t="inlineStr">
        <is>
          <t>No</t>
        </is>
      </c>
      <c r="W2825" s="52" t="inlineStr">
        <is>
          <t>Yes</t>
        </is>
      </c>
      <c r="X2825" s="52" t="inlineStr">
        <is>
          <t>Moves along the track path at the track speed (straight runs + semicircles)</t>
        </is>
      </c>
      <c r="Y2825" s="52" t="inlineStr">
        <is>
          <t>Track link (steel shoe)</t>
        </is>
      </c>
    </row>
    <row r="2826" outlineLevel="1">
      <c r="A2826" s="52" t="inlineStr">
        <is>
          <t>TNK-161</t>
        </is>
      </c>
      <c r="B2826" s="52" t="inlineStr">
        <is>
          <t>Main Battle Tank</t>
        </is>
      </c>
      <c r="C2826" s="63" t="inlineStr">
        <is>
          <t>Cube</t>
        </is>
      </c>
      <c r="D2826" s="62" t="inlineStr">
        <is>
          <t>Track link R39</t>
        </is>
      </c>
      <c r="E2826" s="52" t="inlineStr">
        <is>
          <t>TNK-121</t>
        </is>
      </c>
      <c r="F2826" s="52" t="n">
        <v>3</v>
      </c>
      <c r="G2826" s="54" t="n">
        <v>0.550000012</v>
      </c>
      <c r="H2826" s="54" t="n">
        <v>0.07999999820000001</v>
      </c>
      <c r="I2826" s="54" t="n">
        <v>0.330000013</v>
      </c>
      <c r="J2826" s="54" t="n">
        <v>318.914429</v>
      </c>
      <c r="K2826" s="54" t="n">
        <v>0</v>
      </c>
      <c r="L2826" s="54" t="n">
        <v>0</v>
      </c>
      <c r="M2826" s="54" t="n">
        <v>0</v>
      </c>
      <c r="N2826" s="54" t="n">
        <v>0.926864445</v>
      </c>
      <c r="O2826" s="54" t="n">
        <v>-3.12859273</v>
      </c>
      <c r="P2826" s="52" t="inlineStr">
        <is>
          <t>Phong</t>
        </is>
      </c>
      <c r="Q2826" s="52" t="inlineStr">
        <is>
          <t>Metal</t>
        </is>
      </c>
      <c r="R2826" s="54" t="n">
        <v>0.55</v>
      </c>
      <c r="S2826" s="54" t="n">
        <v>0.6</v>
      </c>
      <c r="T2826" s="54" t="n">
        <v>0.3</v>
      </c>
      <c r="U2826" s="54" t="n">
        <v>0</v>
      </c>
      <c r="V2826" s="52" t="inlineStr">
        <is>
          <t>No</t>
        </is>
      </c>
      <c r="W2826" s="52" t="inlineStr">
        <is>
          <t>Yes</t>
        </is>
      </c>
      <c r="X2826" s="52" t="inlineStr">
        <is>
          <t>Moves along the track path at the track speed (straight runs + semicircles)</t>
        </is>
      </c>
      <c r="Y2826" s="52" t="inlineStr">
        <is>
          <t>Track link (steel shoe)</t>
        </is>
      </c>
    </row>
    <row r="2827" outlineLevel="1">
      <c r="A2827" s="52" t="inlineStr">
        <is>
          <t>TNK-162</t>
        </is>
      </c>
      <c r="B2827" s="52" t="inlineStr">
        <is>
          <t>Main Battle Tank</t>
        </is>
      </c>
      <c r="C2827" s="53" t="inlineStr">
        <is>
          <t>Group</t>
        </is>
      </c>
      <c r="D2827" s="62" t="inlineStr">
        <is>
          <t>Road wheel R</t>
        </is>
      </c>
      <c r="E2827" s="52" t="inlineStr">
        <is>
          <t>TNK-121</t>
        </is>
      </c>
      <c r="F2827" s="52" t="n">
        <v>3</v>
      </c>
      <c r="G2827" s="54" t="n">
        <v>1</v>
      </c>
      <c r="H2827" s="54" t="n">
        <v>1</v>
      </c>
      <c r="I2827" s="54" t="n">
        <v>1</v>
      </c>
      <c r="J2827" s="54" t="n">
        <v>0</v>
      </c>
      <c r="K2827" s="54" t="n">
        <v>90</v>
      </c>
      <c r="L2827" s="54" t="n">
        <v>0</v>
      </c>
      <c r="M2827" s="54" t="n">
        <v>0</v>
      </c>
      <c r="N2827" s="54" t="n">
        <v>0.439999998</v>
      </c>
      <c r="O2827" s="54" t="n">
        <v>-1.89999998</v>
      </c>
      <c r="P2827" s="52" t="inlineStr">
        <is>
          <t>-</t>
        </is>
      </c>
      <c r="Q2827" s="52" t="inlineStr">
        <is>
          <t>Plain</t>
        </is>
      </c>
      <c r="R2827" s="54" t="n">
        <v>0.5</v>
      </c>
      <c r="S2827" s="54" t="n">
        <v>0</v>
      </c>
      <c r="T2827" s="54" t="n">
        <v>0.2</v>
      </c>
      <c r="U2827" s="54" t="n">
        <v>0</v>
      </c>
      <c r="V2827" s="52" t="inlineStr">
        <is>
          <t>No</t>
        </is>
      </c>
      <c r="W2827" s="52" t="inlineStr">
        <is>
          <t>Yes</t>
        </is>
      </c>
      <c r="X2827" s="52" t="inlineStr">
        <is>
          <t>Spins with the track (angle = belt travel / radius)</t>
        </is>
      </c>
      <c r="Y2827" s="52" t="inlineStr">
        <is>
          <t>Spinning wheel assembly</t>
        </is>
      </c>
    </row>
    <row r="2828" outlineLevel="1">
      <c r="A2828" s="52" t="inlineStr">
        <is>
          <t>TNK-163</t>
        </is>
      </c>
      <c r="B2828" s="52" t="inlineStr">
        <is>
          <t>Main Battle Tank</t>
        </is>
      </c>
      <c r="C2828" s="58" t="inlineStr">
        <is>
          <t>Cylinder</t>
        </is>
      </c>
      <c r="D2828" s="65" t="inlineStr">
        <is>
          <t>Tyre</t>
        </is>
      </c>
      <c r="E2828" s="52" t="inlineStr">
        <is>
          <t>TNK-162</t>
        </is>
      </c>
      <c r="F2828" s="52" t="n">
        <v>4</v>
      </c>
      <c r="G2828" s="54" t="n">
        <v>0.639999986</v>
      </c>
      <c r="H2828" s="54" t="n">
        <v>0.639999986</v>
      </c>
      <c r="I2828" s="54" t="n">
        <v>0.400000006</v>
      </c>
      <c r="J2828" s="54" t="n">
        <v>0</v>
      </c>
      <c r="K2828" s="54" t="n">
        <v>0</v>
      </c>
      <c r="L2828" s="54" t="n">
        <v>0</v>
      </c>
      <c r="M2828" s="54" t="n">
        <v>0</v>
      </c>
      <c r="N2828" s="54" t="n">
        <v>0</v>
      </c>
      <c r="O2828" s="54" t="n">
        <v>0</v>
      </c>
      <c r="P2828" s="52" t="inlineStr">
        <is>
          <t>Phong</t>
        </is>
      </c>
      <c r="Q2828" s="52" t="inlineStr">
        <is>
          <t>Rubber</t>
        </is>
      </c>
      <c r="R2828" s="54" t="n">
        <v>0.8</v>
      </c>
      <c r="S2828" s="54" t="n">
        <v>0</v>
      </c>
      <c r="T2828" s="54" t="n">
        <v>0.3</v>
      </c>
      <c r="U2828" s="54" t="n">
        <v>0</v>
      </c>
      <c r="V2828" s="52" t="inlineStr">
        <is>
          <t>No</t>
        </is>
      </c>
      <c r="W2828" s="52" t="inlineStr">
        <is>
          <t>Yes</t>
        </is>
      </c>
      <c r="X2828" s="52" t="inlineStr">
        <is>
          <t>-</t>
        </is>
      </c>
      <c r="Y2828" s="52" t="inlineStr">
        <is>
          <t>Road wheel rim and rubber tyre</t>
        </is>
      </c>
    </row>
    <row r="2829" outlineLevel="1">
      <c r="A2829" s="52" t="inlineStr">
        <is>
          <t>TNK-164</t>
        </is>
      </c>
      <c r="B2829" s="52" t="inlineStr">
        <is>
          <t>Main Battle Tank</t>
        </is>
      </c>
      <c r="C2829" s="58" t="inlineStr">
        <is>
          <t>Cylinder</t>
        </is>
      </c>
      <c r="D2829" s="65" t="inlineStr">
        <is>
          <t>Hub</t>
        </is>
      </c>
      <c r="E2829" s="52" t="inlineStr">
        <is>
          <t>TNK-162</t>
        </is>
      </c>
      <c r="F2829" s="52" t="n">
        <v>4</v>
      </c>
      <c r="G2829" s="54" t="n">
        <v>0.319999993</v>
      </c>
      <c r="H2829" s="54" t="n">
        <v>0.319999993</v>
      </c>
      <c r="I2829" s="54" t="n">
        <v>0.460000008</v>
      </c>
      <c r="J2829" s="54" t="n">
        <v>0</v>
      </c>
      <c r="K2829" s="54" t="n">
        <v>0</v>
      </c>
      <c r="L2829" s="54" t="n">
        <v>0</v>
      </c>
      <c r="M2829" s="54" t="n">
        <v>0</v>
      </c>
      <c r="N2829" s="54" t="n">
        <v>0</v>
      </c>
      <c r="O2829" s="54" t="n">
        <v>0</v>
      </c>
      <c r="P2829" s="52" t="inlineStr">
        <is>
          <t>Phong</t>
        </is>
      </c>
      <c r="Q2829" s="52" t="inlineStr">
        <is>
          <t>Other</t>
        </is>
      </c>
      <c r="R2829" s="54" t="n">
        <v>0.5</v>
      </c>
      <c r="S2829" s="54" t="n">
        <v>0.6</v>
      </c>
      <c r="T2829" s="54" t="n">
        <v>0.27</v>
      </c>
      <c r="U2829" s="54" t="n">
        <v>0</v>
      </c>
      <c r="V2829" s="52" t="inlineStr">
        <is>
          <t>No</t>
        </is>
      </c>
      <c r="W2829" s="52" t="inlineStr">
        <is>
          <t>Yes</t>
        </is>
      </c>
      <c r="X2829" s="52" t="inlineStr">
        <is>
          <t>-</t>
        </is>
      </c>
      <c r="Y2829" s="52" t="inlineStr">
        <is>
          <t>Hub cap</t>
        </is>
      </c>
    </row>
    <row r="2830" outlineLevel="1">
      <c r="A2830" s="52" t="inlineStr">
        <is>
          <t>TNK-165</t>
        </is>
      </c>
      <c r="B2830" s="52" t="inlineStr">
        <is>
          <t>Main Battle Tank</t>
        </is>
      </c>
      <c r="C2830" s="63" t="inlineStr">
        <is>
          <t>Cube</t>
        </is>
      </c>
      <c r="D2830" s="65" t="inlineStr">
        <is>
          <t>Spoke</t>
        </is>
      </c>
      <c r="E2830" s="52" t="inlineStr">
        <is>
          <t>TNK-162</t>
        </is>
      </c>
      <c r="F2830" s="52" t="n">
        <v>4</v>
      </c>
      <c r="G2830" s="54" t="n">
        <v>0.575999975</v>
      </c>
      <c r="H2830" s="54" t="n">
        <v>0.0700000003</v>
      </c>
      <c r="I2830" s="54" t="n">
        <v>0.480000019</v>
      </c>
      <c r="J2830" s="54" t="n">
        <v>0</v>
      </c>
      <c r="K2830" s="54" t="n">
        <v>0</v>
      </c>
      <c r="L2830" s="54" t="n">
        <v>0</v>
      </c>
      <c r="M2830" s="54" t="n">
        <v>0</v>
      </c>
      <c r="N2830" s="54" t="n">
        <v>0</v>
      </c>
      <c r="O2830" s="54" t="n">
        <v>0</v>
      </c>
      <c r="P2830" s="52" t="inlineStr">
        <is>
          <t>Phong</t>
        </is>
      </c>
      <c r="Q2830" s="52" t="inlineStr">
        <is>
          <t>Metal</t>
        </is>
      </c>
      <c r="R2830" s="54" t="n">
        <v>0.42</v>
      </c>
      <c r="S2830" s="54" t="n">
        <v>0.8</v>
      </c>
      <c r="T2830" s="54" t="n">
        <v>0.35</v>
      </c>
      <c r="U2830" s="54" t="n">
        <v>0</v>
      </c>
      <c r="V2830" s="52" t="inlineStr">
        <is>
          <t>No</t>
        </is>
      </c>
      <c r="W2830" s="52" t="inlineStr">
        <is>
          <t>Yes</t>
        </is>
      </c>
      <c r="X2830" s="52" t="inlineStr">
        <is>
          <t>-</t>
        </is>
      </c>
      <c r="Y2830" s="52" t="inlineStr">
        <is>
          <t>Spoke bar (shows the rotation)</t>
        </is>
      </c>
    </row>
    <row r="2831" outlineLevel="1">
      <c r="A2831" s="52" t="inlineStr">
        <is>
          <t>TNK-166</t>
        </is>
      </c>
      <c r="B2831" s="52" t="inlineStr">
        <is>
          <t>Main Battle Tank</t>
        </is>
      </c>
      <c r="C2831" s="53" t="inlineStr">
        <is>
          <t>Group</t>
        </is>
      </c>
      <c r="D2831" s="62" t="inlineStr">
        <is>
          <t>Road wheel R</t>
        </is>
      </c>
      <c r="E2831" s="52" t="inlineStr">
        <is>
          <t>TNK-121</t>
        </is>
      </c>
      <c r="F2831" s="52" t="n">
        <v>3</v>
      </c>
      <c r="G2831" s="54" t="n">
        <v>1</v>
      </c>
      <c r="H2831" s="54" t="n">
        <v>1</v>
      </c>
      <c r="I2831" s="54" t="n">
        <v>1</v>
      </c>
      <c r="J2831" s="54" t="n">
        <v>0</v>
      </c>
      <c r="K2831" s="54" t="n">
        <v>90</v>
      </c>
      <c r="L2831" s="54" t="n">
        <v>0</v>
      </c>
      <c r="M2831" s="54" t="n">
        <v>0</v>
      </c>
      <c r="N2831" s="54" t="n">
        <v>0.439999998</v>
      </c>
      <c r="O2831" s="54" t="n">
        <v>-1.25</v>
      </c>
      <c r="P2831" s="52" t="inlineStr">
        <is>
          <t>-</t>
        </is>
      </c>
      <c r="Q2831" s="52" t="inlineStr">
        <is>
          <t>Plain</t>
        </is>
      </c>
      <c r="R2831" s="54" t="n">
        <v>0.5</v>
      </c>
      <c r="S2831" s="54" t="n">
        <v>0</v>
      </c>
      <c r="T2831" s="54" t="n">
        <v>0.2</v>
      </c>
      <c r="U2831" s="54" t="n">
        <v>0</v>
      </c>
      <c r="V2831" s="52" t="inlineStr">
        <is>
          <t>No</t>
        </is>
      </c>
      <c r="W2831" s="52" t="inlineStr">
        <is>
          <t>Yes</t>
        </is>
      </c>
      <c r="X2831" s="52" t="inlineStr">
        <is>
          <t>Spins with the track (angle = belt travel / radius)</t>
        </is>
      </c>
      <c r="Y2831" s="52" t="inlineStr">
        <is>
          <t>Spinning wheel assembly</t>
        </is>
      </c>
    </row>
    <row r="2832" outlineLevel="1">
      <c r="A2832" s="52" t="inlineStr">
        <is>
          <t>TNK-167</t>
        </is>
      </c>
      <c r="B2832" s="52" t="inlineStr">
        <is>
          <t>Main Battle Tank</t>
        </is>
      </c>
      <c r="C2832" s="58" t="inlineStr">
        <is>
          <t>Cylinder</t>
        </is>
      </c>
      <c r="D2832" s="65" t="inlineStr">
        <is>
          <t>Tyre</t>
        </is>
      </c>
      <c r="E2832" s="52" t="inlineStr">
        <is>
          <t>TNK-166</t>
        </is>
      </c>
      <c r="F2832" s="52" t="n">
        <v>4</v>
      </c>
      <c r="G2832" s="54" t="n">
        <v>0.639999986</v>
      </c>
      <c r="H2832" s="54" t="n">
        <v>0.639999986</v>
      </c>
      <c r="I2832" s="54" t="n">
        <v>0.400000006</v>
      </c>
      <c r="J2832" s="54" t="n">
        <v>0</v>
      </c>
      <c r="K2832" s="54" t="n">
        <v>0</v>
      </c>
      <c r="L2832" s="54" t="n">
        <v>0</v>
      </c>
      <c r="M2832" s="54" t="n">
        <v>0</v>
      </c>
      <c r="N2832" s="54" t="n">
        <v>0</v>
      </c>
      <c r="O2832" s="54" t="n">
        <v>0</v>
      </c>
      <c r="P2832" s="52" t="inlineStr">
        <is>
          <t>Phong</t>
        </is>
      </c>
      <c r="Q2832" s="52" t="inlineStr">
        <is>
          <t>Rubber</t>
        </is>
      </c>
      <c r="R2832" s="54" t="n">
        <v>0.8</v>
      </c>
      <c r="S2832" s="54" t="n">
        <v>0</v>
      </c>
      <c r="T2832" s="54" t="n">
        <v>0.3</v>
      </c>
      <c r="U2832" s="54" t="n">
        <v>0</v>
      </c>
      <c r="V2832" s="52" t="inlineStr">
        <is>
          <t>No</t>
        </is>
      </c>
      <c r="W2832" s="52" t="inlineStr">
        <is>
          <t>Yes</t>
        </is>
      </c>
      <c r="X2832" s="52" t="inlineStr">
        <is>
          <t>-</t>
        </is>
      </c>
      <c r="Y2832" s="52" t="inlineStr">
        <is>
          <t>Road wheel rim and rubber tyre</t>
        </is>
      </c>
    </row>
    <row r="2833" outlineLevel="1">
      <c r="A2833" s="52" t="inlineStr">
        <is>
          <t>TNK-168</t>
        </is>
      </c>
      <c r="B2833" s="52" t="inlineStr">
        <is>
          <t>Main Battle Tank</t>
        </is>
      </c>
      <c r="C2833" s="58" t="inlineStr">
        <is>
          <t>Cylinder</t>
        </is>
      </c>
      <c r="D2833" s="65" t="inlineStr">
        <is>
          <t>Hub</t>
        </is>
      </c>
      <c r="E2833" s="52" t="inlineStr">
        <is>
          <t>TNK-166</t>
        </is>
      </c>
      <c r="F2833" s="52" t="n">
        <v>4</v>
      </c>
      <c r="G2833" s="54" t="n">
        <v>0.319999993</v>
      </c>
      <c r="H2833" s="54" t="n">
        <v>0.319999993</v>
      </c>
      <c r="I2833" s="54" t="n">
        <v>0.460000008</v>
      </c>
      <c r="J2833" s="54" t="n">
        <v>0</v>
      </c>
      <c r="K2833" s="54" t="n">
        <v>0</v>
      </c>
      <c r="L2833" s="54" t="n">
        <v>0</v>
      </c>
      <c r="M2833" s="54" t="n">
        <v>0</v>
      </c>
      <c r="N2833" s="54" t="n">
        <v>0</v>
      </c>
      <c r="O2833" s="54" t="n">
        <v>0</v>
      </c>
      <c r="P2833" s="52" t="inlineStr">
        <is>
          <t>Phong</t>
        </is>
      </c>
      <c r="Q2833" s="52" t="inlineStr">
        <is>
          <t>Other</t>
        </is>
      </c>
      <c r="R2833" s="54" t="n">
        <v>0.5</v>
      </c>
      <c r="S2833" s="54" t="n">
        <v>0.6</v>
      </c>
      <c r="T2833" s="54" t="n">
        <v>0.27</v>
      </c>
      <c r="U2833" s="54" t="n">
        <v>0</v>
      </c>
      <c r="V2833" s="52" t="inlineStr">
        <is>
          <t>No</t>
        </is>
      </c>
      <c r="W2833" s="52" t="inlineStr">
        <is>
          <t>Yes</t>
        </is>
      </c>
      <c r="X2833" s="52" t="inlineStr">
        <is>
          <t>-</t>
        </is>
      </c>
      <c r="Y2833" s="52" t="inlineStr">
        <is>
          <t>Hub cap</t>
        </is>
      </c>
    </row>
    <row r="2834" outlineLevel="1">
      <c r="A2834" s="52" t="inlineStr">
        <is>
          <t>TNK-169</t>
        </is>
      </c>
      <c r="B2834" s="52" t="inlineStr">
        <is>
          <t>Main Battle Tank</t>
        </is>
      </c>
      <c r="C2834" s="63" t="inlineStr">
        <is>
          <t>Cube</t>
        </is>
      </c>
      <c r="D2834" s="65" t="inlineStr">
        <is>
          <t>Spoke</t>
        </is>
      </c>
      <c r="E2834" s="52" t="inlineStr">
        <is>
          <t>TNK-166</t>
        </is>
      </c>
      <c r="F2834" s="52" t="n">
        <v>4</v>
      </c>
      <c r="G2834" s="54" t="n">
        <v>0.575999975</v>
      </c>
      <c r="H2834" s="54" t="n">
        <v>0.0700000003</v>
      </c>
      <c r="I2834" s="54" t="n">
        <v>0.480000019</v>
      </c>
      <c r="J2834" s="54" t="n">
        <v>0</v>
      </c>
      <c r="K2834" s="54" t="n">
        <v>0</v>
      </c>
      <c r="L2834" s="54" t="n">
        <v>0</v>
      </c>
      <c r="M2834" s="54" t="n">
        <v>0</v>
      </c>
      <c r="N2834" s="54" t="n">
        <v>0</v>
      </c>
      <c r="O2834" s="54" t="n">
        <v>0</v>
      </c>
      <c r="P2834" s="52" t="inlineStr">
        <is>
          <t>Phong</t>
        </is>
      </c>
      <c r="Q2834" s="52" t="inlineStr">
        <is>
          <t>Metal</t>
        </is>
      </c>
      <c r="R2834" s="54" t="n">
        <v>0.42</v>
      </c>
      <c r="S2834" s="54" t="n">
        <v>0.8</v>
      </c>
      <c r="T2834" s="54" t="n">
        <v>0.35</v>
      </c>
      <c r="U2834" s="54" t="n">
        <v>0</v>
      </c>
      <c r="V2834" s="52" t="inlineStr">
        <is>
          <t>No</t>
        </is>
      </c>
      <c r="W2834" s="52" t="inlineStr">
        <is>
          <t>Yes</t>
        </is>
      </c>
      <c r="X2834" s="52" t="inlineStr">
        <is>
          <t>-</t>
        </is>
      </c>
      <c r="Y2834" s="52" t="inlineStr">
        <is>
          <t>Spoke bar (shows the rotation)</t>
        </is>
      </c>
    </row>
    <row r="2835" outlineLevel="1">
      <c r="A2835" s="52" t="inlineStr">
        <is>
          <t>TNK-170</t>
        </is>
      </c>
      <c r="B2835" s="52" t="inlineStr">
        <is>
          <t>Main Battle Tank</t>
        </is>
      </c>
      <c r="C2835" s="53" t="inlineStr">
        <is>
          <t>Group</t>
        </is>
      </c>
      <c r="D2835" s="62" t="inlineStr">
        <is>
          <t>Road wheel R</t>
        </is>
      </c>
      <c r="E2835" s="52" t="inlineStr">
        <is>
          <t>TNK-121</t>
        </is>
      </c>
      <c r="F2835" s="52" t="n">
        <v>3</v>
      </c>
      <c r="G2835" s="54" t="n">
        <v>1</v>
      </c>
      <c r="H2835" s="54" t="n">
        <v>1</v>
      </c>
      <c r="I2835" s="54" t="n">
        <v>1</v>
      </c>
      <c r="J2835" s="54" t="n">
        <v>0</v>
      </c>
      <c r="K2835" s="54" t="n">
        <v>90</v>
      </c>
      <c r="L2835" s="54" t="n">
        <v>0</v>
      </c>
      <c r="M2835" s="54" t="n">
        <v>0</v>
      </c>
      <c r="N2835" s="54" t="n">
        <v>0.439999998</v>
      </c>
      <c r="O2835" s="54" t="n">
        <v>-0.600000024</v>
      </c>
      <c r="P2835" s="52" t="inlineStr">
        <is>
          <t>-</t>
        </is>
      </c>
      <c r="Q2835" s="52" t="inlineStr">
        <is>
          <t>Plain</t>
        </is>
      </c>
      <c r="R2835" s="54" t="n">
        <v>0.5</v>
      </c>
      <c r="S2835" s="54" t="n">
        <v>0</v>
      </c>
      <c r="T2835" s="54" t="n">
        <v>0.2</v>
      </c>
      <c r="U2835" s="54" t="n">
        <v>0</v>
      </c>
      <c r="V2835" s="52" t="inlineStr">
        <is>
          <t>No</t>
        </is>
      </c>
      <c r="W2835" s="52" t="inlineStr">
        <is>
          <t>Yes</t>
        </is>
      </c>
      <c r="X2835" s="52" t="inlineStr">
        <is>
          <t>Spins with the track (angle = belt travel / radius)</t>
        </is>
      </c>
      <c r="Y2835" s="52" t="inlineStr">
        <is>
          <t>Spinning wheel assembly</t>
        </is>
      </c>
    </row>
    <row r="2836" outlineLevel="1">
      <c r="A2836" s="52" t="inlineStr">
        <is>
          <t>TNK-171</t>
        </is>
      </c>
      <c r="B2836" s="52" t="inlineStr">
        <is>
          <t>Main Battle Tank</t>
        </is>
      </c>
      <c r="C2836" s="58" t="inlineStr">
        <is>
          <t>Cylinder</t>
        </is>
      </c>
      <c r="D2836" s="65" t="inlineStr">
        <is>
          <t>Tyre</t>
        </is>
      </c>
      <c r="E2836" s="52" t="inlineStr">
        <is>
          <t>TNK-170</t>
        </is>
      </c>
      <c r="F2836" s="52" t="n">
        <v>4</v>
      </c>
      <c r="G2836" s="54" t="n">
        <v>0.639999986</v>
      </c>
      <c r="H2836" s="54" t="n">
        <v>0.639999986</v>
      </c>
      <c r="I2836" s="54" t="n">
        <v>0.400000006</v>
      </c>
      <c r="J2836" s="54" t="n">
        <v>0</v>
      </c>
      <c r="K2836" s="54" t="n">
        <v>0</v>
      </c>
      <c r="L2836" s="54" t="n">
        <v>0</v>
      </c>
      <c r="M2836" s="54" t="n">
        <v>0</v>
      </c>
      <c r="N2836" s="54" t="n">
        <v>0</v>
      </c>
      <c r="O2836" s="54" t="n">
        <v>0</v>
      </c>
      <c r="P2836" s="52" t="inlineStr">
        <is>
          <t>Phong</t>
        </is>
      </c>
      <c r="Q2836" s="52" t="inlineStr">
        <is>
          <t>Rubber</t>
        </is>
      </c>
      <c r="R2836" s="54" t="n">
        <v>0.8</v>
      </c>
      <c r="S2836" s="54" t="n">
        <v>0</v>
      </c>
      <c r="T2836" s="54" t="n">
        <v>0.3</v>
      </c>
      <c r="U2836" s="54" t="n">
        <v>0</v>
      </c>
      <c r="V2836" s="52" t="inlineStr">
        <is>
          <t>No</t>
        </is>
      </c>
      <c r="W2836" s="52" t="inlineStr">
        <is>
          <t>Yes</t>
        </is>
      </c>
      <c r="X2836" s="52" t="inlineStr">
        <is>
          <t>-</t>
        </is>
      </c>
      <c r="Y2836" s="52" t="inlineStr">
        <is>
          <t>Road wheel rim and rubber tyre</t>
        </is>
      </c>
    </row>
    <row r="2837" outlineLevel="1">
      <c r="A2837" s="52" t="inlineStr">
        <is>
          <t>TNK-172</t>
        </is>
      </c>
      <c r="B2837" s="52" t="inlineStr">
        <is>
          <t>Main Battle Tank</t>
        </is>
      </c>
      <c r="C2837" s="58" t="inlineStr">
        <is>
          <t>Cylinder</t>
        </is>
      </c>
      <c r="D2837" s="65" t="inlineStr">
        <is>
          <t>Hub</t>
        </is>
      </c>
      <c r="E2837" s="52" t="inlineStr">
        <is>
          <t>TNK-170</t>
        </is>
      </c>
      <c r="F2837" s="52" t="n">
        <v>4</v>
      </c>
      <c r="G2837" s="54" t="n">
        <v>0.319999993</v>
      </c>
      <c r="H2837" s="54" t="n">
        <v>0.319999993</v>
      </c>
      <c r="I2837" s="54" t="n">
        <v>0.460000008</v>
      </c>
      <c r="J2837" s="54" t="n">
        <v>0</v>
      </c>
      <c r="K2837" s="54" t="n">
        <v>0</v>
      </c>
      <c r="L2837" s="54" t="n">
        <v>0</v>
      </c>
      <c r="M2837" s="54" t="n">
        <v>0</v>
      </c>
      <c r="N2837" s="54" t="n">
        <v>0</v>
      </c>
      <c r="O2837" s="54" t="n">
        <v>0</v>
      </c>
      <c r="P2837" s="52" t="inlineStr">
        <is>
          <t>Phong</t>
        </is>
      </c>
      <c r="Q2837" s="52" t="inlineStr">
        <is>
          <t>Other</t>
        </is>
      </c>
      <c r="R2837" s="54" t="n">
        <v>0.5</v>
      </c>
      <c r="S2837" s="54" t="n">
        <v>0.6</v>
      </c>
      <c r="T2837" s="54" t="n">
        <v>0.27</v>
      </c>
      <c r="U2837" s="54" t="n">
        <v>0</v>
      </c>
      <c r="V2837" s="52" t="inlineStr">
        <is>
          <t>No</t>
        </is>
      </c>
      <c r="W2837" s="52" t="inlineStr">
        <is>
          <t>Yes</t>
        </is>
      </c>
      <c r="X2837" s="52" t="inlineStr">
        <is>
          <t>-</t>
        </is>
      </c>
      <c r="Y2837" s="52" t="inlineStr">
        <is>
          <t>Hub cap</t>
        </is>
      </c>
    </row>
    <row r="2838" outlineLevel="1">
      <c r="A2838" s="52" t="inlineStr">
        <is>
          <t>TNK-173</t>
        </is>
      </c>
      <c r="B2838" s="52" t="inlineStr">
        <is>
          <t>Main Battle Tank</t>
        </is>
      </c>
      <c r="C2838" s="63" t="inlineStr">
        <is>
          <t>Cube</t>
        </is>
      </c>
      <c r="D2838" s="65" t="inlineStr">
        <is>
          <t>Spoke</t>
        </is>
      </c>
      <c r="E2838" s="52" t="inlineStr">
        <is>
          <t>TNK-170</t>
        </is>
      </c>
      <c r="F2838" s="52" t="n">
        <v>4</v>
      </c>
      <c r="G2838" s="54" t="n">
        <v>0.575999975</v>
      </c>
      <c r="H2838" s="54" t="n">
        <v>0.0700000003</v>
      </c>
      <c r="I2838" s="54" t="n">
        <v>0.480000019</v>
      </c>
      <c r="J2838" s="54" t="n">
        <v>0</v>
      </c>
      <c r="K2838" s="54" t="n">
        <v>0</v>
      </c>
      <c r="L2838" s="54" t="n">
        <v>0</v>
      </c>
      <c r="M2838" s="54" t="n">
        <v>0</v>
      </c>
      <c r="N2838" s="54" t="n">
        <v>0</v>
      </c>
      <c r="O2838" s="54" t="n">
        <v>0</v>
      </c>
      <c r="P2838" s="52" t="inlineStr">
        <is>
          <t>Phong</t>
        </is>
      </c>
      <c r="Q2838" s="52" t="inlineStr">
        <is>
          <t>Metal</t>
        </is>
      </c>
      <c r="R2838" s="54" t="n">
        <v>0.42</v>
      </c>
      <c r="S2838" s="54" t="n">
        <v>0.8</v>
      </c>
      <c r="T2838" s="54" t="n">
        <v>0.35</v>
      </c>
      <c r="U2838" s="54" t="n">
        <v>0</v>
      </c>
      <c r="V2838" s="52" t="inlineStr">
        <is>
          <t>No</t>
        </is>
      </c>
      <c r="W2838" s="52" t="inlineStr">
        <is>
          <t>Yes</t>
        </is>
      </c>
      <c r="X2838" s="52" t="inlineStr">
        <is>
          <t>-</t>
        </is>
      </c>
      <c r="Y2838" s="52" t="inlineStr">
        <is>
          <t>Spoke bar (shows the rotation)</t>
        </is>
      </c>
    </row>
    <row r="2839" outlineLevel="1">
      <c r="A2839" s="52" t="inlineStr">
        <is>
          <t>TNK-174</t>
        </is>
      </c>
      <c r="B2839" s="52" t="inlineStr">
        <is>
          <t>Main Battle Tank</t>
        </is>
      </c>
      <c r="C2839" s="53" t="inlineStr">
        <is>
          <t>Group</t>
        </is>
      </c>
      <c r="D2839" s="62" t="inlineStr">
        <is>
          <t>Road wheel R</t>
        </is>
      </c>
      <c r="E2839" s="52" t="inlineStr">
        <is>
          <t>TNK-121</t>
        </is>
      </c>
      <c r="F2839" s="52" t="n">
        <v>3</v>
      </c>
      <c r="G2839" s="54" t="n">
        <v>1</v>
      </c>
      <c r="H2839" s="54" t="n">
        <v>1</v>
      </c>
      <c r="I2839" s="54" t="n">
        <v>1</v>
      </c>
      <c r="J2839" s="54" t="n">
        <v>0</v>
      </c>
      <c r="K2839" s="54" t="n">
        <v>90</v>
      </c>
      <c r="L2839" s="54" t="n">
        <v>0</v>
      </c>
      <c r="M2839" s="54" t="n">
        <v>0</v>
      </c>
      <c r="N2839" s="54" t="n">
        <v>0.439999998</v>
      </c>
      <c r="O2839" s="54" t="n">
        <v>0.0499999523</v>
      </c>
      <c r="P2839" s="52" t="inlineStr">
        <is>
          <t>-</t>
        </is>
      </c>
      <c r="Q2839" s="52" t="inlineStr">
        <is>
          <t>Plain</t>
        </is>
      </c>
      <c r="R2839" s="54" t="n">
        <v>0.5</v>
      </c>
      <c r="S2839" s="54" t="n">
        <v>0</v>
      </c>
      <c r="T2839" s="54" t="n">
        <v>0.2</v>
      </c>
      <c r="U2839" s="54" t="n">
        <v>0</v>
      </c>
      <c r="V2839" s="52" t="inlineStr">
        <is>
          <t>No</t>
        </is>
      </c>
      <c r="W2839" s="52" t="inlineStr">
        <is>
          <t>Yes</t>
        </is>
      </c>
      <c r="X2839" s="52" t="inlineStr">
        <is>
          <t>Spins with the track (angle = belt travel / radius)</t>
        </is>
      </c>
      <c r="Y2839" s="52" t="inlineStr">
        <is>
          <t>Spinning wheel assembly</t>
        </is>
      </c>
    </row>
    <row r="2840" outlineLevel="1">
      <c r="A2840" s="52" t="inlineStr">
        <is>
          <t>TNK-175</t>
        </is>
      </c>
      <c r="B2840" s="52" t="inlineStr">
        <is>
          <t>Main Battle Tank</t>
        </is>
      </c>
      <c r="C2840" s="58" t="inlineStr">
        <is>
          <t>Cylinder</t>
        </is>
      </c>
      <c r="D2840" s="65" t="inlineStr">
        <is>
          <t>Tyre</t>
        </is>
      </c>
      <c r="E2840" s="52" t="inlineStr">
        <is>
          <t>TNK-174</t>
        </is>
      </c>
      <c r="F2840" s="52" t="n">
        <v>4</v>
      </c>
      <c r="G2840" s="54" t="n">
        <v>0.639999986</v>
      </c>
      <c r="H2840" s="54" t="n">
        <v>0.639999986</v>
      </c>
      <c r="I2840" s="54" t="n">
        <v>0.400000006</v>
      </c>
      <c r="J2840" s="54" t="n">
        <v>0</v>
      </c>
      <c r="K2840" s="54" t="n">
        <v>0</v>
      </c>
      <c r="L2840" s="54" t="n">
        <v>0</v>
      </c>
      <c r="M2840" s="54" t="n">
        <v>0</v>
      </c>
      <c r="N2840" s="54" t="n">
        <v>0</v>
      </c>
      <c r="O2840" s="54" t="n">
        <v>0</v>
      </c>
      <c r="P2840" s="52" t="inlineStr">
        <is>
          <t>Phong</t>
        </is>
      </c>
      <c r="Q2840" s="52" t="inlineStr">
        <is>
          <t>Rubber</t>
        </is>
      </c>
      <c r="R2840" s="54" t="n">
        <v>0.8</v>
      </c>
      <c r="S2840" s="54" t="n">
        <v>0</v>
      </c>
      <c r="T2840" s="54" t="n">
        <v>0.3</v>
      </c>
      <c r="U2840" s="54" t="n">
        <v>0</v>
      </c>
      <c r="V2840" s="52" t="inlineStr">
        <is>
          <t>No</t>
        </is>
      </c>
      <c r="W2840" s="52" t="inlineStr">
        <is>
          <t>Yes</t>
        </is>
      </c>
      <c r="X2840" s="52" t="inlineStr">
        <is>
          <t>-</t>
        </is>
      </c>
      <c r="Y2840" s="52" t="inlineStr">
        <is>
          <t>Road wheel rim and rubber tyre</t>
        </is>
      </c>
    </row>
    <row r="2841" outlineLevel="1">
      <c r="A2841" s="52" t="inlineStr">
        <is>
          <t>TNK-176</t>
        </is>
      </c>
      <c r="B2841" s="52" t="inlineStr">
        <is>
          <t>Main Battle Tank</t>
        </is>
      </c>
      <c r="C2841" s="58" t="inlineStr">
        <is>
          <t>Cylinder</t>
        </is>
      </c>
      <c r="D2841" s="65" t="inlineStr">
        <is>
          <t>Hub</t>
        </is>
      </c>
      <c r="E2841" s="52" t="inlineStr">
        <is>
          <t>TNK-174</t>
        </is>
      </c>
      <c r="F2841" s="52" t="n">
        <v>4</v>
      </c>
      <c r="G2841" s="54" t="n">
        <v>0.319999993</v>
      </c>
      <c r="H2841" s="54" t="n">
        <v>0.319999993</v>
      </c>
      <c r="I2841" s="54" t="n">
        <v>0.460000008</v>
      </c>
      <c r="J2841" s="54" t="n">
        <v>0</v>
      </c>
      <c r="K2841" s="54" t="n">
        <v>0</v>
      </c>
      <c r="L2841" s="54" t="n">
        <v>0</v>
      </c>
      <c r="M2841" s="54" t="n">
        <v>0</v>
      </c>
      <c r="N2841" s="54" t="n">
        <v>0</v>
      </c>
      <c r="O2841" s="54" t="n">
        <v>0</v>
      </c>
      <c r="P2841" s="52" t="inlineStr">
        <is>
          <t>Phong</t>
        </is>
      </c>
      <c r="Q2841" s="52" t="inlineStr">
        <is>
          <t>Other</t>
        </is>
      </c>
      <c r="R2841" s="54" t="n">
        <v>0.5</v>
      </c>
      <c r="S2841" s="54" t="n">
        <v>0.6</v>
      </c>
      <c r="T2841" s="54" t="n">
        <v>0.27</v>
      </c>
      <c r="U2841" s="54" t="n">
        <v>0</v>
      </c>
      <c r="V2841" s="52" t="inlineStr">
        <is>
          <t>No</t>
        </is>
      </c>
      <c r="W2841" s="52" t="inlineStr">
        <is>
          <t>Yes</t>
        </is>
      </c>
      <c r="X2841" s="52" t="inlineStr">
        <is>
          <t>-</t>
        </is>
      </c>
      <c r="Y2841" s="52" t="inlineStr">
        <is>
          <t>Hub cap</t>
        </is>
      </c>
    </row>
    <row r="2842" outlineLevel="1">
      <c r="A2842" s="52" t="inlineStr">
        <is>
          <t>TNK-177</t>
        </is>
      </c>
      <c r="B2842" s="52" t="inlineStr">
        <is>
          <t>Main Battle Tank</t>
        </is>
      </c>
      <c r="C2842" s="63" t="inlineStr">
        <is>
          <t>Cube</t>
        </is>
      </c>
      <c r="D2842" s="65" t="inlineStr">
        <is>
          <t>Spoke</t>
        </is>
      </c>
      <c r="E2842" s="52" t="inlineStr">
        <is>
          <t>TNK-174</t>
        </is>
      </c>
      <c r="F2842" s="52" t="n">
        <v>4</v>
      </c>
      <c r="G2842" s="54" t="n">
        <v>0.575999975</v>
      </c>
      <c r="H2842" s="54" t="n">
        <v>0.0700000003</v>
      </c>
      <c r="I2842" s="54" t="n">
        <v>0.480000019</v>
      </c>
      <c r="J2842" s="54" t="n">
        <v>0</v>
      </c>
      <c r="K2842" s="54" t="n">
        <v>0</v>
      </c>
      <c r="L2842" s="54" t="n">
        <v>0</v>
      </c>
      <c r="M2842" s="54" t="n">
        <v>0</v>
      </c>
      <c r="N2842" s="54" t="n">
        <v>0</v>
      </c>
      <c r="O2842" s="54" t="n">
        <v>0</v>
      </c>
      <c r="P2842" s="52" t="inlineStr">
        <is>
          <t>Phong</t>
        </is>
      </c>
      <c r="Q2842" s="52" t="inlineStr">
        <is>
          <t>Metal</t>
        </is>
      </c>
      <c r="R2842" s="54" t="n">
        <v>0.42</v>
      </c>
      <c r="S2842" s="54" t="n">
        <v>0.8</v>
      </c>
      <c r="T2842" s="54" t="n">
        <v>0.35</v>
      </c>
      <c r="U2842" s="54" t="n">
        <v>0</v>
      </c>
      <c r="V2842" s="52" t="inlineStr">
        <is>
          <t>No</t>
        </is>
      </c>
      <c r="W2842" s="52" t="inlineStr">
        <is>
          <t>Yes</t>
        </is>
      </c>
      <c r="X2842" s="52" t="inlineStr">
        <is>
          <t>-</t>
        </is>
      </c>
      <c r="Y2842" s="52" t="inlineStr">
        <is>
          <t>Spoke bar (shows the rotation)</t>
        </is>
      </c>
    </row>
    <row r="2843" outlineLevel="1">
      <c r="A2843" s="52" t="inlineStr">
        <is>
          <t>TNK-178</t>
        </is>
      </c>
      <c r="B2843" s="52" t="inlineStr">
        <is>
          <t>Main Battle Tank</t>
        </is>
      </c>
      <c r="C2843" s="53" t="inlineStr">
        <is>
          <t>Group</t>
        </is>
      </c>
      <c r="D2843" s="62" t="inlineStr">
        <is>
          <t>Road wheel R</t>
        </is>
      </c>
      <c r="E2843" s="52" t="inlineStr">
        <is>
          <t>TNK-121</t>
        </is>
      </c>
      <c r="F2843" s="52" t="n">
        <v>3</v>
      </c>
      <c r="G2843" s="54" t="n">
        <v>1</v>
      </c>
      <c r="H2843" s="54" t="n">
        <v>1</v>
      </c>
      <c r="I2843" s="54" t="n">
        <v>1</v>
      </c>
      <c r="J2843" s="54" t="n">
        <v>0</v>
      </c>
      <c r="K2843" s="54" t="n">
        <v>90</v>
      </c>
      <c r="L2843" s="54" t="n">
        <v>0</v>
      </c>
      <c r="M2843" s="54" t="n">
        <v>0</v>
      </c>
      <c r="N2843" s="54" t="n">
        <v>0.439999998</v>
      </c>
      <c r="O2843" s="54" t="n">
        <v>0.699999928</v>
      </c>
      <c r="P2843" s="52" t="inlineStr">
        <is>
          <t>-</t>
        </is>
      </c>
      <c r="Q2843" s="52" t="inlineStr">
        <is>
          <t>Plain</t>
        </is>
      </c>
      <c r="R2843" s="54" t="n">
        <v>0.5</v>
      </c>
      <c r="S2843" s="54" t="n">
        <v>0</v>
      </c>
      <c r="T2843" s="54" t="n">
        <v>0.2</v>
      </c>
      <c r="U2843" s="54" t="n">
        <v>0</v>
      </c>
      <c r="V2843" s="52" t="inlineStr">
        <is>
          <t>No</t>
        </is>
      </c>
      <c r="W2843" s="52" t="inlineStr">
        <is>
          <t>Yes</t>
        </is>
      </c>
      <c r="X2843" s="52" t="inlineStr">
        <is>
          <t>Spins with the track (angle = belt travel / radius)</t>
        </is>
      </c>
      <c r="Y2843" s="52" t="inlineStr">
        <is>
          <t>Spinning wheel assembly</t>
        </is>
      </c>
    </row>
    <row r="2844" outlineLevel="1">
      <c r="A2844" s="52" t="inlineStr">
        <is>
          <t>TNK-179</t>
        </is>
      </c>
      <c r="B2844" s="52" t="inlineStr">
        <is>
          <t>Main Battle Tank</t>
        </is>
      </c>
      <c r="C2844" s="58" t="inlineStr">
        <is>
          <t>Cylinder</t>
        </is>
      </c>
      <c r="D2844" s="65" t="inlineStr">
        <is>
          <t>Tyre</t>
        </is>
      </c>
      <c r="E2844" s="52" t="inlineStr">
        <is>
          <t>TNK-178</t>
        </is>
      </c>
      <c r="F2844" s="52" t="n">
        <v>4</v>
      </c>
      <c r="G2844" s="54" t="n">
        <v>0.639999986</v>
      </c>
      <c r="H2844" s="54" t="n">
        <v>0.639999986</v>
      </c>
      <c r="I2844" s="54" t="n">
        <v>0.400000006</v>
      </c>
      <c r="J2844" s="54" t="n">
        <v>0</v>
      </c>
      <c r="K2844" s="54" t="n">
        <v>0</v>
      </c>
      <c r="L2844" s="54" t="n">
        <v>0</v>
      </c>
      <c r="M2844" s="54" t="n">
        <v>0</v>
      </c>
      <c r="N2844" s="54" t="n">
        <v>0</v>
      </c>
      <c r="O2844" s="54" t="n">
        <v>0</v>
      </c>
      <c r="P2844" s="52" t="inlineStr">
        <is>
          <t>Phong</t>
        </is>
      </c>
      <c r="Q2844" s="52" t="inlineStr">
        <is>
          <t>Rubber</t>
        </is>
      </c>
      <c r="R2844" s="54" t="n">
        <v>0.8</v>
      </c>
      <c r="S2844" s="54" t="n">
        <v>0</v>
      </c>
      <c r="T2844" s="54" t="n">
        <v>0.3</v>
      </c>
      <c r="U2844" s="54" t="n">
        <v>0</v>
      </c>
      <c r="V2844" s="52" t="inlineStr">
        <is>
          <t>No</t>
        </is>
      </c>
      <c r="W2844" s="52" t="inlineStr">
        <is>
          <t>Yes</t>
        </is>
      </c>
      <c r="X2844" s="52" t="inlineStr">
        <is>
          <t>-</t>
        </is>
      </c>
      <c r="Y2844" s="52" t="inlineStr">
        <is>
          <t>Road wheel rim and rubber tyre</t>
        </is>
      </c>
    </row>
    <row r="2845" outlineLevel="1">
      <c r="A2845" s="52" t="inlineStr">
        <is>
          <t>TNK-180</t>
        </is>
      </c>
      <c r="B2845" s="52" t="inlineStr">
        <is>
          <t>Main Battle Tank</t>
        </is>
      </c>
      <c r="C2845" s="58" t="inlineStr">
        <is>
          <t>Cylinder</t>
        </is>
      </c>
      <c r="D2845" s="65" t="inlineStr">
        <is>
          <t>Hub</t>
        </is>
      </c>
      <c r="E2845" s="52" t="inlineStr">
        <is>
          <t>TNK-178</t>
        </is>
      </c>
      <c r="F2845" s="52" t="n">
        <v>4</v>
      </c>
      <c r="G2845" s="54" t="n">
        <v>0.319999993</v>
      </c>
      <c r="H2845" s="54" t="n">
        <v>0.319999993</v>
      </c>
      <c r="I2845" s="54" t="n">
        <v>0.460000008</v>
      </c>
      <c r="J2845" s="54" t="n">
        <v>0</v>
      </c>
      <c r="K2845" s="54" t="n">
        <v>0</v>
      </c>
      <c r="L2845" s="54" t="n">
        <v>0</v>
      </c>
      <c r="M2845" s="54" t="n">
        <v>0</v>
      </c>
      <c r="N2845" s="54" t="n">
        <v>0</v>
      </c>
      <c r="O2845" s="54" t="n">
        <v>0</v>
      </c>
      <c r="P2845" s="52" t="inlineStr">
        <is>
          <t>Phong</t>
        </is>
      </c>
      <c r="Q2845" s="52" t="inlineStr">
        <is>
          <t>Other</t>
        </is>
      </c>
      <c r="R2845" s="54" t="n">
        <v>0.5</v>
      </c>
      <c r="S2845" s="54" t="n">
        <v>0.6</v>
      </c>
      <c r="T2845" s="54" t="n">
        <v>0.27</v>
      </c>
      <c r="U2845" s="54" t="n">
        <v>0</v>
      </c>
      <c r="V2845" s="52" t="inlineStr">
        <is>
          <t>No</t>
        </is>
      </c>
      <c r="W2845" s="52" t="inlineStr">
        <is>
          <t>Yes</t>
        </is>
      </c>
      <c r="X2845" s="52" t="inlineStr">
        <is>
          <t>-</t>
        </is>
      </c>
      <c r="Y2845" s="52" t="inlineStr">
        <is>
          <t>Hub cap</t>
        </is>
      </c>
    </row>
    <row r="2846" outlineLevel="1">
      <c r="A2846" s="52" t="inlineStr">
        <is>
          <t>TNK-181</t>
        </is>
      </c>
      <c r="B2846" s="52" t="inlineStr">
        <is>
          <t>Main Battle Tank</t>
        </is>
      </c>
      <c r="C2846" s="63" t="inlineStr">
        <is>
          <t>Cube</t>
        </is>
      </c>
      <c r="D2846" s="65" t="inlineStr">
        <is>
          <t>Spoke</t>
        </is>
      </c>
      <c r="E2846" s="52" t="inlineStr">
        <is>
          <t>TNK-178</t>
        </is>
      </c>
      <c r="F2846" s="52" t="n">
        <v>4</v>
      </c>
      <c r="G2846" s="54" t="n">
        <v>0.575999975</v>
      </c>
      <c r="H2846" s="54" t="n">
        <v>0.0700000003</v>
      </c>
      <c r="I2846" s="54" t="n">
        <v>0.480000019</v>
      </c>
      <c r="J2846" s="54" t="n">
        <v>0</v>
      </c>
      <c r="K2846" s="54" t="n">
        <v>0</v>
      </c>
      <c r="L2846" s="54" t="n">
        <v>0</v>
      </c>
      <c r="M2846" s="54" t="n">
        <v>0</v>
      </c>
      <c r="N2846" s="54" t="n">
        <v>0</v>
      </c>
      <c r="O2846" s="54" t="n">
        <v>0</v>
      </c>
      <c r="P2846" s="52" t="inlineStr">
        <is>
          <t>Phong</t>
        </is>
      </c>
      <c r="Q2846" s="52" t="inlineStr">
        <is>
          <t>Metal</t>
        </is>
      </c>
      <c r="R2846" s="54" t="n">
        <v>0.42</v>
      </c>
      <c r="S2846" s="54" t="n">
        <v>0.8</v>
      </c>
      <c r="T2846" s="54" t="n">
        <v>0.35</v>
      </c>
      <c r="U2846" s="54" t="n">
        <v>0</v>
      </c>
      <c r="V2846" s="52" t="inlineStr">
        <is>
          <t>No</t>
        </is>
      </c>
      <c r="W2846" s="52" t="inlineStr">
        <is>
          <t>Yes</t>
        </is>
      </c>
      <c r="X2846" s="52" t="inlineStr">
        <is>
          <t>-</t>
        </is>
      </c>
      <c r="Y2846" s="52" t="inlineStr">
        <is>
          <t>Spoke bar (shows the rotation)</t>
        </is>
      </c>
    </row>
    <row r="2847" outlineLevel="1">
      <c r="A2847" s="52" t="inlineStr">
        <is>
          <t>TNK-182</t>
        </is>
      </c>
      <c r="B2847" s="52" t="inlineStr">
        <is>
          <t>Main Battle Tank</t>
        </is>
      </c>
      <c r="C2847" s="53" t="inlineStr">
        <is>
          <t>Group</t>
        </is>
      </c>
      <c r="D2847" s="62" t="inlineStr">
        <is>
          <t>Road wheel R</t>
        </is>
      </c>
      <c r="E2847" s="52" t="inlineStr">
        <is>
          <t>TNK-121</t>
        </is>
      </c>
      <c r="F2847" s="52" t="n">
        <v>3</v>
      </c>
      <c r="G2847" s="54" t="n">
        <v>1</v>
      </c>
      <c r="H2847" s="54" t="n">
        <v>1</v>
      </c>
      <c r="I2847" s="54" t="n">
        <v>1</v>
      </c>
      <c r="J2847" s="54" t="n">
        <v>0</v>
      </c>
      <c r="K2847" s="54" t="n">
        <v>90</v>
      </c>
      <c r="L2847" s="54" t="n">
        <v>0</v>
      </c>
      <c r="M2847" s="54" t="n">
        <v>0</v>
      </c>
      <c r="N2847" s="54" t="n">
        <v>0.439999998</v>
      </c>
      <c r="O2847" s="54" t="n">
        <v>1.3499999</v>
      </c>
      <c r="P2847" s="52" t="inlineStr">
        <is>
          <t>-</t>
        </is>
      </c>
      <c r="Q2847" s="52" t="inlineStr">
        <is>
          <t>Plain</t>
        </is>
      </c>
      <c r="R2847" s="54" t="n">
        <v>0.5</v>
      </c>
      <c r="S2847" s="54" t="n">
        <v>0</v>
      </c>
      <c r="T2847" s="54" t="n">
        <v>0.2</v>
      </c>
      <c r="U2847" s="54" t="n">
        <v>0</v>
      </c>
      <c r="V2847" s="52" t="inlineStr">
        <is>
          <t>No</t>
        </is>
      </c>
      <c r="W2847" s="52" t="inlineStr">
        <is>
          <t>Yes</t>
        </is>
      </c>
      <c r="X2847" s="52" t="inlineStr">
        <is>
          <t>Spins with the track (angle = belt travel / radius)</t>
        </is>
      </c>
      <c r="Y2847" s="52" t="inlineStr">
        <is>
          <t>Spinning wheel assembly</t>
        </is>
      </c>
    </row>
    <row r="2848" outlineLevel="1">
      <c r="A2848" s="52" t="inlineStr">
        <is>
          <t>TNK-183</t>
        </is>
      </c>
      <c r="B2848" s="52" t="inlineStr">
        <is>
          <t>Main Battle Tank</t>
        </is>
      </c>
      <c r="C2848" s="58" t="inlineStr">
        <is>
          <t>Cylinder</t>
        </is>
      </c>
      <c r="D2848" s="65" t="inlineStr">
        <is>
          <t>Tyre</t>
        </is>
      </c>
      <c r="E2848" s="52" t="inlineStr">
        <is>
          <t>TNK-182</t>
        </is>
      </c>
      <c r="F2848" s="52" t="n">
        <v>4</v>
      </c>
      <c r="G2848" s="54" t="n">
        <v>0.639999986</v>
      </c>
      <c r="H2848" s="54" t="n">
        <v>0.639999986</v>
      </c>
      <c r="I2848" s="54" t="n">
        <v>0.400000006</v>
      </c>
      <c r="J2848" s="54" t="n">
        <v>0</v>
      </c>
      <c r="K2848" s="54" t="n">
        <v>0</v>
      </c>
      <c r="L2848" s="54" t="n">
        <v>0</v>
      </c>
      <c r="M2848" s="54" t="n">
        <v>0</v>
      </c>
      <c r="N2848" s="54" t="n">
        <v>0</v>
      </c>
      <c r="O2848" s="54" t="n">
        <v>0</v>
      </c>
      <c r="P2848" s="52" t="inlineStr">
        <is>
          <t>Phong</t>
        </is>
      </c>
      <c r="Q2848" s="52" t="inlineStr">
        <is>
          <t>Rubber</t>
        </is>
      </c>
      <c r="R2848" s="54" t="n">
        <v>0.8</v>
      </c>
      <c r="S2848" s="54" t="n">
        <v>0</v>
      </c>
      <c r="T2848" s="54" t="n">
        <v>0.3</v>
      </c>
      <c r="U2848" s="54" t="n">
        <v>0</v>
      </c>
      <c r="V2848" s="52" t="inlineStr">
        <is>
          <t>No</t>
        </is>
      </c>
      <c r="W2848" s="52" t="inlineStr">
        <is>
          <t>Yes</t>
        </is>
      </c>
      <c r="X2848" s="52" t="inlineStr">
        <is>
          <t>-</t>
        </is>
      </c>
      <c r="Y2848" s="52" t="inlineStr">
        <is>
          <t>Road wheel rim and rubber tyre</t>
        </is>
      </c>
    </row>
    <row r="2849" outlineLevel="1">
      <c r="A2849" s="52" t="inlineStr">
        <is>
          <t>TNK-184</t>
        </is>
      </c>
      <c r="B2849" s="52" t="inlineStr">
        <is>
          <t>Main Battle Tank</t>
        </is>
      </c>
      <c r="C2849" s="58" t="inlineStr">
        <is>
          <t>Cylinder</t>
        </is>
      </c>
      <c r="D2849" s="65" t="inlineStr">
        <is>
          <t>Hub</t>
        </is>
      </c>
      <c r="E2849" s="52" t="inlineStr">
        <is>
          <t>TNK-182</t>
        </is>
      </c>
      <c r="F2849" s="52" t="n">
        <v>4</v>
      </c>
      <c r="G2849" s="54" t="n">
        <v>0.319999993</v>
      </c>
      <c r="H2849" s="54" t="n">
        <v>0.319999993</v>
      </c>
      <c r="I2849" s="54" t="n">
        <v>0.460000008</v>
      </c>
      <c r="J2849" s="54" t="n">
        <v>0</v>
      </c>
      <c r="K2849" s="54" t="n">
        <v>0</v>
      </c>
      <c r="L2849" s="54" t="n">
        <v>0</v>
      </c>
      <c r="M2849" s="54" t="n">
        <v>0</v>
      </c>
      <c r="N2849" s="54" t="n">
        <v>0</v>
      </c>
      <c r="O2849" s="54" t="n">
        <v>0</v>
      </c>
      <c r="P2849" s="52" t="inlineStr">
        <is>
          <t>Phong</t>
        </is>
      </c>
      <c r="Q2849" s="52" t="inlineStr">
        <is>
          <t>Other</t>
        </is>
      </c>
      <c r="R2849" s="54" t="n">
        <v>0.5</v>
      </c>
      <c r="S2849" s="54" t="n">
        <v>0.6</v>
      </c>
      <c r="T2849" s="54" t="n">
        <v>0.27</v>
      </c>
      <c r="U2849" s="54" t="n">
        <v>0</v>
      </c>
      <c r="V2849" s="52" t="inlineStr">
        <is>
          <t>No</t>
        </is>
      </c>
      <c r="W2849" s="52" t="inlineStr">
        <is>
          <t>Yes</t>
        </is>
      </c>
      <c r="X2849" s="52" t="inlineStr">
        <is>
          <t>-</t>
        </is>
      </c>
      <c r="Y2849" s="52" t="inlineStr">
        <is>
          <t>Hub cap</t>
        </is>
      </c>
    </row>
    <row r="2850" outlineLevel="1">
      <c r="A2850" s="52" t="inlineStr">
        <is>
          <t>TNK-185</t>
        </is>
      </c>
      <c r="B2850" s="52" t="inlineStr">
        <is>
          <t>Main Battle Tank</t>
        </is>
      </c>
      <c r="C2850" s="63" t="inlineStr">
        <is>
          <t>Cube</t>
        </is>
      </c>
      <c r="D2850" s="65" t="inlineStr">
        <is>
          <t>Spoke</t>
        </is>
      </c>
      <c r="E2850" s="52" t="inlineStr">
        <is>
          <t>TNK-182</t>
        </is>
      </c>
      <c r="F2850" s="52" t="n">
        <v>4</v>
      </c>
      <c r="G2850" s="54" t="n">
        <v>0.575999975</v>
      </c>
      <c r="H2850" s="54" t="n">
        <v>0.0700000003</v>
      </c>
      <c r="I2850" s="54" t="n">
        <v>0.480000019</v>
      </c>
      <c r="J2850" s="54" t="n">
        <v>0</v>
      </c>
      <c r="K2850" s="54" t="n">
        <v>0</v>
      </c>
      <c r="L2850" s="54" t="n">
        <v>0</v>
      </c>
      <c r="M2850" s="54" t="n">
        <v>0</v>
      </c>
      <c r="N2850" s="54" t="n">
        <v>0</v>
      </c>
      <c r="O2850" s="54" t="n">
        <v>0</v>
      </c>
      <c r="P2850" s="52" t="inlineStr">
        <is>
          <t>Phong</t>
        </is>
      </c>
      <c r="Q2850" s="52" t="inlineStr">
        <is>
          <t>Metal</t>
        </is>
      </c>
      <c r="R2850" s="54" t="n">
        <v>0.42</v>
      </c>
      <c r="S2850" s="54" t="n">
        <v>0.8</v>
      </c>
      <c r="T2850" s="54" t="n">
        <v>0.35</v>
      </c>
      <c r="U2850" s="54" t="n">
        <v>0</v>
      </c>
      <c r="V2850" s="52" t="inlineStr">
        <is>
          <t>No</t>
        </is>
      </c>
      <c r="W2850" s="52" t="inlineStr">
        <is>
          <t>Yes</t>
        </is>
      </c>
      <c r="X2850" s="52" t="inlineStr">
        <is>
          <t>-</t>
        </is>
      </c>
      <c r="Y2850" s="52" t="inlineStr">
        <is>
          <t>Spoke bar (shows the rotation)</t>
        </is>
      </c>
    </row>
    <row r="2851" outlineLevel="1">
      <c r="A2851" s="52" t="inlineStr">
        <is>
          <t>TNK-186</t>
        </is>
      </c>
      <c r="B2851" s="52" t="inlineStr">
        <is>
          <t>Main Battle Tank</t>
        </is>
      </c>
      <c r="C2851" s="53" t="inlineStr">
        <is>
          <t>Group</t>
        </is>
      </c>
      <c r="D2851" s="62" t="inlineStr">
        <is>
          <t>Road wheel R</t>
        </is>
      </c>
      <c r="E2851" s="52" t="inlineStr">
        <is>
          <t>TNK-121</t>
        </is>
      </c>
      <c r="F2851" s="52" t="n">
        <v>3</v>
      </c>
      <c r="G2851" s="54" t="n">
        <v>1</v>
      </c>
      <c r="H2851" s="54" t="n">
        <v>1</v>
      </c>
      <c r="I2851" s="54" t="n">
        <v>1</v>
      </c>
      <c r="J2851" s="54" t="n">
        <v>0</v>
      </c>
      <c r="K2851" s="54" t="n">
        <v>90</v>
      </c>
      <c r="L2851" s="54" t="n">
        <v>0</v>
      </c>
      <c r="M2851" s="54" t="n">
        <v>0</v>
      </c>
      <c r="N2851" s="54" t="n">
        <v>0.439999998</v>
      </c>
      <c r="O2851" s="54" t="n">
        <v>1.99999988</v>
      </c>
      <c r="P2851" s="52" t="inlineStr">
        <is>
          <t>-</t>
        </is>
      </c>
      <c r="Q2851" s="52" t="inlineStr">
        <is>
          <t>Plain</t>
        </is>
      </c>
      <c r="R2851" s="54" t="n">
        <v>0.5</v>
      </c>
      <c r="S2851" s="54" t="n">
        <v>0</v>
      </c>
      <c r="T2851" s="54" t="n">
        <v>0.2</v>
      </c>
      <c r="U2851" s="54" t="n">
        <v>0</v>
      </c>
      <c r="V2851" s="52" t="inlineStr">
        <is>
          <t>No</t>
        </is>
      </c>
      <c r="W2851" s="52" t="inlineStr">
        <is>
          <t>Yes</t>
        </is>
      </c>
      <c r="X2851" s="52" t="inlineStr">
        <is>
          <t>Spins with the track (angle = belt travel / radius)</t>
        </is>
      </c>
      <c r="Y2851" s="52" t="inlineStr">
        <is>
          <t>Spinning wheel assembly</t>
        </is>
      </c>
    </row>
    <row r="2852" outlineLevel="1">
      <c r="A2852" s="52" t="inlineStr">
        <is>
          <t>TNK-187</t>
        </is>
      </c>
      <c r="B2852" s="52" t="inlineStr">
        <is>
          <t>Main Battle Tank</t>
        </is>
      </c>
      <c r="C2852" s="58" t="inlineStr">
        <is>
          <t>Cylinder</t>
        </is>
      </c>
      <c r="D2852" s="65" t="inlineStr">
        <is>
          <t>Tyre</t>
        </is>
      </c>
      <c r="E2852" s="52" t="inlineStr">
        <is>
          <t>TNK-186</t>
        </is>
      </c>
      <c r="F2852" s="52" t="n">
        <v>4</v>
      </c>
      <c r="G2852" s="54" t="n">
        <v>0.639999986</v>
      </c>
      <c r="H2852" s="54" t="n">
        <v>0.639999986</v>
      </c>
      <c r="I2852" s="54" t="n">
        <v>0.400000006</v>
      </c>
      <c r="J2852" s="54" t="n">
        <v>0</v>
      </c>
      <c r="K2852" s="54" t="n">
        <v>0</v>
      </c>
      <c r="L2852" s="54" t="n">
        <v>0</v>
      </c>
      <c r="M2852" s="54" t="n">
        <v>0</v>
      </c>
      <c r="N2852" s="54" t="n">
        <v>0</v>
      </c>
      <c r="O2852" s="54" t="n">
        <v>0</v>
      </c>
      <c r="P2852" s="52" t="inlineStr">
        <is>
          <t>Phong</t>
        </is>
      </c>
      <c r="Q2852" s="52" t="inlineStr">
        <is>
          <t>Rubber</t>
        </is>
      </c>
      <c r="R2852" s="54" t="n">
        <v>0.8</v>
      </c>
      <c r="S2852" s="54" t="n">
        <v>0</v>
      </c>
      <c r="T2852" s="54" t="n">
        <v>0.3</v>
      </c>
      <c r="U2852" s="54" t="n">
        <v>0</v>
      </c>
      <c r="V2852" s="52" t="inlineStr">
        <is>
          <t>No</t>
        </is>
      </c>
      <c r="W2852" s="52" t="inlineStr">
        <is>
          <t>Yes</t>
        </is>
      </c>
      <c r="X2852" s="52" t="inlineStr">
        <is>
          <t>-</t>
        </is>
      </c>
      <c r="Y2852" s="52" t="inlineStr">
        <is>
          <t>Road wheel rim and rubber tyre</t>
        </is>
      </c>
    </row>
    <row r="2853" outlineLevel="1">
      <c r="A2853" s="52" t="inlineStr">
        <is>
          <t>TNK-188</t>
        </is>
      </c>
      <c r="B2853" s="52" t="inlineStr">
        <is>
          <t>Main Battle Tank</t>
        </is>
      </c>
      <c r="C2853" s="58" t="inlineStr">
        <is>
          <t>Cylinder</t>
        </is>
      </c>
      <c r="D2853" s="65" t="inlineStr">
        <is>
          <t>Hub</t>
        </is>
      </c>
      <c r="E2853" s="52" t="inlineStr">
        <is>
          <t>TNK-186</t>
        </is>
      </c>
      <c r="F2853" s="52" t="n">
        <v>4</v>
      </c>
      <c r="G2853" s="54" t="n">
        <v>0.319999993</v>
      </c>
      <c r="H2853" s="54" t="n">
        <v>0.319999993</v>
      </c>
      <c r="I2853" s="54" t="n">
        <v>0.460000008</v>
      </c>
      <c r="J2853" s="54" t="n">
        <v>0</v>
      </c>
      <c r="K2853" s="54" t="n">
        <v>0</v>
      </c>
      <c r="L2853" s="54" t="n">
        <v>0</v>
      </c>
      <c r="M2853" s="54" t="n">
        <v>0</v>
      </c>
      <c r="N2853" s="54" t="n">
        <v>0</v>
      </c>
      <c r="O2853" s="54" t="n">
        <v>0</v>
      </c>
      <c r="P2853" s="52" t="inlineStr">
        <is>
          <t>Phong</t>
        </is>
      </c>
      <c r="Q2853" s="52" t="inlineStr">
        <is>
          <t>Other</t>
        </is>
      </c>
      <c r="R2853" s="54" t="n">
        <v>0.5</v>
      </c>
      <c r="S2853" s="54" t="n">
        <v>0.6</v>
      </c>
      <c r="T2853" s="54" t="n">
        <v>0.27</v>
      </c>
      <c r="U2853" s="54" t="n">
        <v>0</v>
      </c>
      <c r="V2853" s="52" t="inlineStr">
        <is>
          <t>No</t>
        </is>
      </c>
      <c r="W2853" s="52" t="inlineStr">
        <is>
          <t>Yes</t>
        </is>
      </c>
      <c r="X2853" s="52" t="inlineStr">
        <is>
          <t>-</t>
        </is>
      </c>
      <c r="Y2853" s="52" t="inlineStr">
        <is>
          <t>Hub cap</t>
        </is>
      </c>
    </row>
    <row r="2854" outlineLevel="1">
      <c r="A2854" s="52" t="inlineStr">
        <is>
          <t>TNK-189</t>
        </is>
      </c>
      <c r="B2854" s="52" t="inlineStr">
        <is>
          <t>Main Battle Tank</t>
        </is>
      </c>
      <c r="C2854" s="63" t="inlineStr">
        <is>
          <t>Cube</t>
        </is>
      </c>
      <c r="D2854" s="65" t="inlineStr">
        <is>
          <t>Spoke</t>
        </is>
      </c>
      <c r="E2854" s="52" t="inlineStr">
        <is>
          <t>TNK-186</t>
        </is>
      </c>
      <c r="F2854" s="52" t="n">
        <v>4</v>
      </c>
      <c r="G2854" s="54" t="n">
        <v>0.575999975</v>
      </c>
      <c r="H2854" s="54" t="n">
        <v>0.0700000003</v>
      </c>
      <c r="I2854" s="54" t="n">
        <v>0.480000019</v>
      </c>
      <c r="J2854" s="54" t="n">
        <v>0</v>
      </c>
      <c r="K2854" s="54" t="n">
        <v>0</v>
      </c>
      <c r="L2854" s="54" t="n">
        <v>0</v>
      </c>
      <c r="M2854" s="54" t="n">
        <v>0</v>
      </c>
      <c r="N2854" s="54" t="n">
        <v>0</v>
      </c>
      <c r="O2854" s="54" t="n">
        <v>0</v>
      </c>
      <c r="P2854" s="52" t="inlineStr">
        <is>
          <t>Phong</t>
        </is>
      </c>
      <c r="Q2854" s="52" t="inlineStr">
        <is>
          <t>Metal</t>
        </is>
      </c>
      <c r="R2854" s="54" t="n">
        <v>0.42</v>
      </c>
      <c r="S2854" s="54" t="n">
        <v>0.8</v>
      </c>
      <c r="T2854" s="54" t="n">
        <v>0.35</v>
      </c>
      <c r="U2854" s="54" t="n">
        <v>0</v>
      </c>
      <c r="V2854" s="52" t="inlineStr">
        <is>
          <t>No</t>
        </is>
      </c>
      <c r="W2854" s="52" t="inlineStr">
        <is>
          <t>Yes</t>
        </is>
      </c>
      <c r="X2854" s="52" t="inlineStr">
        <is>
          <t>-</t>
        </is>
      </c>
      <c r="Y2854" s="52" t="inlineStr">
        <is>
          <t>Spoke bar (shows the rotation)</t>
        </is>
      </c>
    </row>
    <row r="2855" outlineLevel="1">
      <c r="A2855" s="52" t="inlineStr">
        <is>
          <t>TNK-190</t>
        </is>
      </c>
      <c r="B2855" s="52" t="inlineStr">
        <is>
          <t>Main Battle Tank</t>
        </is>
      </c>
      <c r="C2855" s="53" t="inlineStr">
        <is>
          <t>Group</t>
        </is>
      </c>
      <c r="D2855" s="62" t="inlineStr">
        <is>
          <t>Drive sprocket R</t>
        </is>
      </c>
      <c r="E2855" s="52" t="inlineStr">
        <is>
          <t>TNK-121</t>
        </is>
      </c>
      <c r="F2855" s="52" t="n">
        <v>3</v>
      </c>
      <c r="G2855" s="54" t="n">
        <v>1</v>
      </c>
      <c r="H2855" s="54" t="n">
        <v>1</v>
      </c>
      <c r="I2855" s="54" t="n">
        <v>1</v>
      </c>
      <c r="J2855" s="54" t="n">
        <v>0</v>
      </c>
      <c r="K2855" s="54" t="n">
        <v>90</v>
      </c>
      <c r="L2855" s="54" t="n">
        <v>0</v>
      </c>
      <c r="M2855" s="54" t="n">
        <v>0</v>
      </c>
      <c r="N2855" s="54" t="n">
        <v>0.550000012</v>
      </c>
      <c r="O2855" s="54" t="n">
        <v>-2.79999995</v>
      </c>
      <c r="P2855" s="52" t="inlineStr">
        <is>
          <t>-</t>
        </is>
      </c>
      <c r="Q2855" s="52" t="inlineStr">
        <is>
          <t>Plain</t>
        </is>
      </c>
      <c r="R2855" s="54" t="n">
        <v>0.5</v>
      </c>
      <c r="S2855" s="54" t="n">
        <v>0</v>
      </c>
      <c r="T2855" s="54" t="n">
        <v>0.2</v>
      </c>
      <c r="U2855" s="54" t="n">
        <v>0</v>
      </c>
      <c r="V2855" s="52" t="inlineStr">
        <is>
          <t>No</t>
        </is>
      </c>
      <c r="W2855" s="52" t="inlineStr">
        <is>
          <t>Yes</t>
        </is>
      </c>
      <c r="X2855" s="52" t="inlineStr">
        <is>
          <t>Spins with the track (angle = belt travel / radius)</t>
        </is>
      </c>
      <c r="Y2855" s="52" t="inlineStr">
        <is>
          <t>Spinning wheel assembly</t>
        </is>
      </c>
    </row>
    <row r="2856" outlineLevel="1">
      <c r="A2856" s="52" t="inlineStr">
        <is>
          <t>TNK-191</t>
        </is>
      </c>
      <c r="B2856" s="52" t="inlineStr">
        <is>
          <t>Main Battle Tank</t>
        </is>
      </c>
      <c r="C2856" s="58" t="inlineStr">
        <is>
          <t>Cylinder</t>
        </is>
      </c>
      <c r="D2856" s="65" t="inlineStr">
        <is>
          <t>Tyre</t>
        </is>
      </c>
      <c r="E2856" s="52" t="inlineStr">
        <is>
          <t>TNK-190</t>
        </is>
      </c>
      <c r="F2856" s="52" t="n">
        <v>4</v>
      </c>
      <c r="G2856" s="54" t="n">
        <v>0.75999999</v>
      </c>
      <c r="H2856" s="54" t="n">
        <v>0.75999999</v>
      </c>
      <c r="I2856" s="54" t="n">
        <v>0.449999988</v>
      </c>
      <c r="J2856" s="54" t="n">
        <v>0</v>
      </c>
      <c r="K2856" s="54" t="n">
        <v>0</v>
      </c>
      <c r="L2856" s="54" t="n">
        <v>0</v>
      </c>
      <c r="M2856" s="54" t="n">
        <v>0</v>
      </c>
      <c r="N2856" s="54" t="n">
        <v>0</v>
      </c>
      <c r="O2856" s="54" t="n">
        <v>0</v>
      </c>
      <c r="P2856" s="52" t="inlineStr">
        <is>
          <t>Phong</t>
        </is>
      </c>
      <c r="Q2856" s="52" t="inlineStr">
        <is>
          <t>Other</t>
        </is>
      </c>
      <c r="R2856" s="54" t="n">
        <v>0.5</v>
      </c>
      <c r="S2856" s="54" t="n">
        <v>0.6</v>
      </c>
      <c r="T2856" s="54" t="n">
        <v>0.27</v>
      </c>
      <c r="U2856" s="54" t="n">
        <v>0</v>
      </c>
      <c r="V2856" s="52" t="inlineStr">
        <is>
          <t>No</t>
        </is>
      </c>
      <c r="W2856" s="52" t="inlineStr">
        <is>
          <t>Yes</t>
        </is>
      </c>
      <c r="X2856" s="52" t="inlineStr">
        <is>
          <t>-</t>
        </is>
      </c>
      <c r="Y2856" s="52" t="inlineStr">
        <is>
          <t>Sprocket ring</t>
        </is>
      </c>
    </row>
    <row r="2857" outlineLevel="1">
      <c r="A2857" s="52" t="inlineStr">
        <is>
          <t>TNK-192</t>
        </is>
      </c>
      <c r="B2857" s="52" t="inlineStr">
        <is>
          <t>Main Battle Tank</t>
        </is>
      </c>
      <c r="C2857" s="58" t="inlineStr">
        <is>
          <t>Cylinder</t>
        </is>
      </c>
      <c r="D2857" s="65" t="inlineStr">
        <is>
          <t>Hub</t>
        </is>
      </c>
      <c r="E2857" s="52" t="inlineStr">
        <is>
          <t>TNK-190</t>
        </is>
      </c>
      <c r="F2857" s="52" t="n">
        <v>4</v>
      </c>
      <c r="G2857" s="54" t="n">
        <v>0.379999995</v>
      </c>
      <c r="H2857" s="54" t="n">
        <v>0.379999995</v>
      </c>
      <c r="I2857" s="54" t="n">
        <v>0.50999999</v>
      </c>
      <c r="J2857" s="54" t="n">
        <v>0</v>
      </c>
      <c r="K2857" s="54" t="n">
        <v>0</v>
      </c>
      <c r="L2857" s="54" t="n">
        <v>0</v>
      </c>
      <c r="M2857" s="54" t="n">
        <v>0</v>
      </c>
      <c r="N2857" s="54" t="n">
        <v>0</v>
      </c>
      <c r="O2857" s="54" t="n">
        <v>0</v>
      </c>
      <c r="P2857" s="52" t="inlineStr">
        <is>
          <t>Phong</t>
        </is>
      </c>
      <c r="Q2857" s="52" t="inlineStr">
        <is>
          <t>Other</t>
        </is>
      </c>
      <c r="R2857" s="54" t="n">
        <v>0.5</v>
      </c>
      <c r="S2857" s="54" t="n">
        <v>0.6</v>
      </c>
      <c r="T2857" s="54" t="n">
        <v>0.27</v>
      </c>
      <c r="U2857" s="54" t="n">
        <v>0</v>
      </c>
      <c r="V2857" s="52" t="inlineStr">
        <is>
          <t>No</t>
        </is>
      </c>
      <c r="W2857" s="52" t="inlineStr">
        <is>
          <t>Yes</t>
        </is>
      </c>
      <c r="X2857" s="52" t="inlineStr">
        <is>
          <t>-</t>
        </is>
      </c>
      <c r="Y2857" s="52" t="inlineStr">
        <is>
          <t>Hub cap</t>
        </is>
      </c>
    </row>
    <row r="2858" outlineLevel="1">
      <c r="A2858" s="52" t="inlineStr">
        <is>
          <t>TNK-193</t>
        </is>
      </c>
      <c r="B2858" s="52" t="inlineStr">
        <is>
          <t>Main Battle Tank</t>
        </is>
      </c>
      <c r="C2858" s="63" t="inlineStr">
        <is>
          <t>Cube</t>
        </is>
      </c>
      <c r="D2858" s="65" t="inlineStr">
        <is>
          <t>Spoke</t>
        </is>
      </c>
      <c r="E2858" s="52" t="inlineStr">
        <is>
          <t>TNK-190</t>
        </is>
      </c>
      <c r="F2858" s="52" t="n">
        <v>4</v>
      </c>
      <c r="G2858" s="54" t="n">
        <v>0.683999956</v>
      </c>
      <c r="H2858" s="54" t="n">
        <v>0.0700000003</v>
      </c>
      <c r="I2858" s="54" t="n">
        <v>0.529999971</v>
      </c>
      <c r="J2858" s="54" t="n">
        <v>0</v>
      </c>
      <c r="K2858" s="54" t="n">
        <v>0</v>
      </c>
      <c r="L2858" s="54" t="n">
        <v>0</v>
      </c>
      <c r="M2858" s="54" t="n">
        <v>0</v>
      </c>
      <c r="N2858" s="54" t="n">
        <v>0</v>
      </c>
      <c r="O2858" s="54" t="n">
        <v>0</v>
      </c>
      <c r="P2858" s="52" t="inlineStr">
        <is>
          <t>Phong</t>
        </is>
      </c>
      <c r="Q2858" s="52" t="inlineStr">
        <is>
          <t>Metal</t>
        </is>
      </c>
      <c r="R2858" s="54" t="n">
        <v>0.42</v>
      </c>
      <c r="S2858" s="54" t="n">
        <v>0.8</v>
      </c>
      <c r="T2858" s="54" t="n">
        <v>0.35</v>
      </c>
      <c r="U2858" s="54" t="n">
        <v>0</v>
      </c>
      <c r="V2858" s="52" t="inlineStr">
        <is>
          <t>No</t>
        </is>
      </c>
      <c r="W2858" s="52" t="inlineStr">
        <is>
          <t>Yes</t>
        </is>
      </c>
      <c r="X2858" s="52" t="inlineStr">
        <is>
          <t>-</t>
        </is>
      </c>
      <c r="Y2858" s="52" t="inlineStr">
        <is>
          <t>Spoke bar (shows the rotation)</t>
        </is>
      </c>
    </row>
    <row r="2859" outlineLevel="1">
      <c r="A2859" s="52" t="inlineStr">
        <is>
          <t>TNK-194</t>
        </is>
      </c>
      <c r="B2859" s="52" t="inlineStr">
        <is>
          <t>Main Battle Tank</t>
        </is>
      </c>
      <c r="C2859" s="53" t="inlineStr">
        <is>
          <t>Group</t>
        </is>
      </c>
      <c r="D2859" s="62" t="inlineStr">
        <is>
          <t>Idler R</t>
        </is>
      </c>
      <c r="E2859" s="52" t="inlineStr">
        <is>
          <t>TNK-121</t>
        </is>
      </c>
      <c r="F2859" s="52" t="n">
        <v>3</v>
      </c>
      <c r="G2859" s="54" t="n">
        <v>1</v>
      </c>
      <c r="H2859" s="54" t="n">
        <v>1</v>
      </c>
      <c r="I2859" s="54" t="n">
        <v>1</v>
      </c>
      <c r="J2859" s="54" t="n">
        <v>0</v>
      </c>
      <c r="K2859" s="54" t="n">
        <v>90</v>
      </c>
      <c r="L2859" s="54" t="n">
        <v>0</v>
      </c>
      <c r="M2859" s="54" t="n">
        <v>0</v>
      </c>
      <c r="N2859" s="54" t="n">
        <v>0.550000012</v>
      </c>
      <c r="O2859" s="54" t="n">
        <v>2.79999995</v>
      </c>
      <c r="P2859" s="52" t="inlineStr">
        <is>
          <t>-</t>
        </is>
      </c>
      <c r="Q2859" s="52" t="inlineStr">
        <is>
          <t>Plain</t>
        </is>
      </c>
      <c r="R2859" s="54" t="n">
        <v>0.5</v>
      </c>
      <c r="S2859" s="54" t="n">
        <v>0</v>
      </c>
      <c r="T2859" s="54" t="n">
        <v>0.2</v>
      </c>
      <c r="U2859" s="54" t="n">
        <v>0</v>
      </c>
      <c r="V2859" s="52" t="inlineStr">
        <is>
          <t>No</t>
        </is>
      </c>
      <c r="W2859" s="52" t="inlineStr">
        <is>
          <t>Yes</t>
        </is>
      </c>
      <c r="X2859" s="52" t="inlineStr">
        <is>
          <t>Spins with the track (angle = belt travel / radius)</t>
        </is>
      </c>
      <c r="Y2859" s="52" t="inlineStr">
        <is>
          <t>Spinning wheel assembly</t>
        </is>
      </c>
    </row>
    <row r="2860" outlineLevel="1">
      <c r="A2860" s="52" t="inlineStr">
        <is>
          <t>TNK-195</t>
        </is>
      </c>
      <c r="B2860" s="52" t="inlineStr">
        <is>
          <t>Main Battle Tank</t>
        </is>
      </c>
      <c r="C2860" s="58" t="inlineStr">
        <is>
          <t>Cylinder</t>
        </is>
      </c>
      <c r="D2860" s="65" t="inlineStr">
        <is>
          <t>Tyre</t>
        </is>
      </c>
      <c r="E2860" s="52" t="inlineStr">
        <is>
          <t>TNK-194</t>
        </is>
      </c>
      <c r="F2860" s="52" t="n">
        <v>4</v>
      </c>
      <c r="G2860" s="54" t="n">
        <v>0.75999999</v>
      </c>
      <c r="H2860" s="54" t="n">
        <v>0.75999999</v>
      </c>
      <c r="I2860" s="54" t="n">
        <v>0.449999988</v>
      </c>
      <c r="J2860" s="54" t="n">
        <v>0</v>
      </c>
      <c r="K2860" s="54" t="n">
        <v>0</v>
      </c>
      <c r="L2860" s="54" t="n">
        <v>0</v>
      </c>
      <c r="M2860" s="54" t="n">
        <v>0</v>
      </c>
      <c r="N2860" s="54" t="n">
        <v>0</v>
      </c>
      <c r="O2860" s="54" t="n">
        <v>0</v>
      </c>
      <c r="P2860" s="52" t="inlineStr">
        <is>
          <t>Phong</t>
        </is>
      </c>
      <c r="Q2860" s="52" t="inlineStr">
        <is>
          <t>Rubber</t>
        </is>
      </c>
      <c r="R2860" s="54" t="n">
        <v>0.8</v>
      </c>
      <c r="S2860" s="54" t="n">
        <v>0</v>
      </c>
      <c r="T2860" s="54" t="n">
        <v>0.3</v>
      </c>
      <c r="U2860" s="54" t="n">
        <v>0</v>
      </c>
      <c r="V2860" s="52" t="inlineStr">
        <is>
          <t>No</t>
        </is>
      </c>
      <c r="W2860" s="52" t="inlineStr">
        <is>
          <t>Yes</t>
        </is>
      </c>
      <c r="X2860" s="52" t="inlineStr">
        <is>
          <t>-</t>
        </is>
      </c>
      <c r="Y2860" s="52" t="inlineStr">
        <is>
          <t>Road wheel rim and rubber tyre</t>
        </is>
      </c>
    </row>
    <row r="2861" outlineLevel="1">
      <c r="A2861" s="52" t="inlineStr">
        <is>
          <t>TNK-196</t>
        </is>
      </c>
      <c r="B2861" s="52" t="inlineStr">
        <is>
          <t>Main Battle Tank</t>
        </is>
      </c>
      <c r="C2861" s="58" t="inlineStr">
        <is>
          <t>Cylinder</t>
        </is>
      </c>
      <c r="D2861" s="65" t="inlineStr">
        <is>
          <t>Hub</t>
        </is>
      </c>
      <c r="E2861" s="52" t="inlineStr">
        <is>
          <t>TNK-194</t>
        </is>
      </c>
      <c r="F2861" s="52" t="n">
        <v>4</v>
      </c>
      <c r="G2861" s="54" t="n">
        <v>0.379999995</v>
      </c>
      <c r="H2861" s="54" t="n">
        <v>0.379999995</v>
      </c>
      <c r="I2861" s="54" t="n">
        <v>0.50999999</v>
      </c>
      <c r="J2861" s="54" t="n">
        <v>0</v>
      </c>
      <c r="K2861" s="54" t="n">
        <v>0</v>
      </c>
      <c r="L2861" s="54" t="n">
        <v>0</v>
      </c>
      <c r="M2861" s="54" t="n">
        <v>0</v>
      </c>
      <c r="N2861" s="54" t="n">
        <v>0</v>
      </c>
      <c r="O2861" s="54" t="n">
        <v>0</v>
      </c>
      <c r="P2861" s="52" t="inlineStr">
        <is>
          <t>Phong</t>
        </is>
      </c>
      <c r="Q2861" s="52" t="inlineStr">
        <is>
          <t>Other</t>
        </is>
      </c>
      <c r="R2861" s="54" t="n">
        <v>0.5</v>
      </c>
      <c r="S2861" s="54" t="n">
        <v>0.6</v>
      </c>
      <c r="T2861" s="54" t="n">
        <v>0.27</v>
      </c>
      <c r="U2861" s="54" t="n">
        <v>0</v>
      </c>
      <c r="V2861" s="52" t="inlineStr">
        <is>
          <t>No</t>
        </is>
      </c>
      <c r="W2861" s="52" t="inlineStr">
        <is>
          <t>Yes</t>
        </is>
      </c>
      <c r="X2861" s="52" t="inlineStr">
        <is>
          <t>-</t>
        </is>
      </c>
      <c r="Y2861" s="52" t="inlineStr">
        <is>
          <t>Hub cap</t>
        </is>
      </c>
    </row>
    <row r="2862" outlineLevel="1">
      <c r="A2862" s="52" t="inlineStr">
        <is>
          <t>TNK-197</t>
        </is>
      </c>
      <c r="B2862" s="52" t="inlineStr">
        <is>
          <t>Main Battle Tank</t>
        </is>
      </c>
      <c r="C2862" s="63" t="inlineStr">
        <is>
          <t>Cube</t>
        </is>
      </c>
      <c r="D2862" s="65" t="inlineStr">
        <is>
          <t>Spoke</t>
        </is>
      </c>
      <c r="E2862" s="52" t="inlineStr">
        <is>
          <t>TNK-194</t>
        </is>
      </c>
      <c r="F2862" s="52" t="n">
        <v>4</v>
      </c>
      <c r="G2862" s="54" t="n">
        <v>0.683999956</v>
      </c>
      <c r="H2862" s="54" t="n">
        <v>0.0700000003</v>
      </c>
      <c r="I2862" s="54" t="n">
        <v>0.529999971</v>
      </c>
      <c r="J2862" s="54" t="n">
        <v>0</v>
      </c>
      <c r="K2862" s="54" t="n">
        <v>0</v>
      </c>
      <c r="L2862" s="54" t="n">
        <v>0</v>
      </c>
      <c r="M2862" s="54" t="n">
        <v>0</v>
      </c>
      <c r="N2862" s="54" t="n">
        <v>0</v>
      </c>
      <c r="O2862" s="54" t="n">
        <v>0</v>
      </c>
      <c r="P2862" s="52" t="inlineStr">
        <is>
          <t>Phong</t>
        </is>
      </c>
      <c r="Q2862" s="52" t="inlineStr">
        <is>
          <t>Metal</t>
        </is>
      </c>
      <c r="R2862" s="54" t="n">
        <v>0.42</v>
      </c>
      <c r="S2862" s="54" t="n">
        <v>0.8</v>
      </c>
      <c r="T2862" s="54" t="n">
        <v>0.35</v>
      </c>
      <c r="U2862" s="54" t="n">
        <v>0</v>
      </c>
      <c r="V2862" s="52" t="inlineStr">
        <is>
          <t>No</t>
        </is>
      </c>
      <c r="W2862" s="52" t="inlineStr">
        <is>
          <t>Yes</t>
        </is>
      </c>
      <c r="X2862" s="52" t="inlineStr">
        <is>
          <t>-</t>
        </is>
      </c>
      <c r="Y2862" s="52" t="inlineStr">
        <is>
          <t>Spoke bar (shows the rotation)</t>
        </is>
      </c>
    </row>
    <row r="2863" outlineLevel="1">
      <c r="A2863" s="52" t="inlineStr">
        <is>
          <t>TNK-198</t>
        </is>
      </c>
      <c r="B2863" s="52" t="inlineStr">
        <is>
          <t>Main Battle Tank</t>
        </is>
      </c>
      <c r="C2863" s="58" t="inlineStr">
        <is>
          <t>Cylinder</t>
        </is>
      </c>
      <c r="D2863" s="62" t="inlineStr">
        <is>
          <t>Return roller R</t>
        </is>
      </c>
      <c r="E2863" s="52" t="inlineStr">
        <is>
          <t>TNK-121</t>
        </is>
      </c>
      <c r="F2863" s="52" t="n">
        <v>3</v>
      </c>
      <c r="G2863" s="54" t="n">
        <v>0.180000007</v>
      </c>
      <c r="H2863" s="54" t="n">
        <v>0.180000007</v>
      </c>
      <c r="I2863" s="54" t="n">
        <v>0.200000003</v>
      </c>
      <c r="J2863" s="54" t="n">
        <v>0</v>
      </c>
      <c r="K2863" s="54" t="n">
        <v>90</v>
      </c>
      <c r="L2863" s="54" t="n">
        <v>0</v>
      </c>
      <c r="M2863" s="54" t="n">
        <v>0</v>
      </c>
      <c r="N2863" s="54" t="n">
        <v>0.899999976</v>
      </c>
      <c r="O2863" s="54" t="n">
        <v>-1.39999998</v>
      </c>
      <c r="P2863" s="52" t="inlineStr">
        <is>
          <t>Phong</t>
        </is>
      </c>
      <c r="Q2863" s="52" t="inlineStr">
        <is>
          <t>Rubber</t>
        </is>
      </c>
      <c r="R2863" s="54" t="n">
        <v>0.8</v>
      </c>
      <c r="S2863" s="54" t="n">
        <v>0</v>
      </c>
      <c r="T2863" s="54" t="n">
        <v>0.3</v>
      </c>
      <c r="U2863" s="54" t="n">
        <v>0</v>
      </c>
      <c r="V2863" s="52" t="inlineStr">
        <is>
          <t>No</t>
        </is>
      </c>
      <c r="W2863" s="52" t="inlineStr">
        <is>
          <t>Yes</t>
        </is>
      </c>
      <c r="X2863" s="52" t="inlineStr">
        <is>
          <t>Spins with the track</t>
        </is>
      </c>
      <c r="Y2863" s="52" t="inlineStr">
        <is>
          <t>Return roller carrying the upper track run</t>
        </is>
      </c>
    </row>
    <row r="2864" outlineLevel="1">
      <c r="A2864" s="52" t="inlineStr">
        <is>
          <t>TNK-199</t>
        </is>
      </c>
      <c r="B2864" s="52" t="inlineStr">
        <is>
          <t>Main Battle Tank</t>
        </is>
      </c>
      <c r="C2864" s="58" t="inlineStr">
        <is>
          <t>Cylinder</t>
        </is>
      </c>
      <c r="D2864" s="62" t="inlineStr">
        <is>
          <t>Return roller R</t>
        </is>
      </c>
      <c r="E2864" s="52" t="inlineStr">
        <is>
          <t>TNK-121</t>
        </is>
      </c>
      <c r="F2864" s="52" t="n">
        <v>3</v>
      </c>
      <c r="G2864" s="54" t="n">
        <v>0.180000007</v>
      </c>
      <c r="H2864" s="54" t="n">
        <v>0.180000007</v>
      </c>
      <c r="I2864" s="54" t="n">
        <v>0.200000003</v>
      </c>
      <c r="J2864" s="54" t="n">
        <v>0</v>
      </c>
      <c r="K2864" s="54" t="n">
        <v>90</v>
      </c>
      <c r="L2864" s="54" t="n">
        <v>0</v>
      </c>
      <c r="M2864" s="54" t="n">
        <v>0</v>
      </c>
      <c r="N2864" s="54" t="n">
        <v>0.899999976</v>
      </c>
      <c r="O2864" s="54" t="n">
        <v>0</v>
      </c>
      <c r="P2864" s="52" t="inlineStr">
        <is>
          <t>Phong</t>
        </is>
      </c>
      <c r="Q2864" s="52" t="inlineStr">
        <is>
          <t>Rubber</t>
        </is>
      </c>
      <c r="R2864" s="54" t="n">
        <v>0.8</v>
      </c>
      <c r="S2864" s="54" t="n">
        <v>0</v>
      </c>
      <c r="T2864" s="54" t="n">
        <v>0.3</v>
      </c>
      <c r="U2864" s="54" t="n">
        <v>0</v>
      </c>
      <c r="V2864" s="52" t="inlineStr">
        <is>
          <t>No</t>
        </is>
      </c>
      <c r="W2864" s="52" t="inlineStr">
        <is>
          <t>Yes</t>
        </is>
      </c>
      <c r="X2864" s="52" t="inlineStr">
        <is>
          <t>Spins with the track</t>
        </is>
      </c>
      <c r="Y2864" s="52" t="inlineStr">
        <is>
          <t>Return roller carrying the upper track run</t>
        </is>
      </c>
    </row>
    <row r="2865" outlineLevel="1">
      <c r="A2865" s="52" t="inlineStr">
        <is>
          <t>TNK-200</t>
        </is>
      </c>
      <c r="B2865" s="52" t="inlineStr">
        <is>
          <t>Main Battle Tank</t>
        </is>
      </c>
      <c r="C2865" s="58" t="inlineStr">
        <is>
          <t>Cylinder</t>
        </is>
      </c>
      <c r="D2865" s="62" t="inlineStr">
        <is>
          <t>Return roller R</t>
        </is>
      </c>
      <c r="E2865" s="52" t="inlineStr">
        <is>
          <t>TNK-121</t>
        </is>
      </c>
      <c r="F2865" s="52" t="n">
        <v>3</v>
      </c>
      <c r="G2865" s="54" t="n">
        <v>0.180000007</v>
      </c>
      <c r="H2865" s="54" t="n">
        <v>0.180000007</v>
      </c>
      <c r="I2865" s="54" t="n">
        <v>0.200000003</v>
      </c>
      <c r="J2865" s="54" t="n">
        <v>0</v>
      </c>
      <c r="K2865" s="54" t="n">
        <v>90</v>
      </c>
      <c r="L2865" s="54" t="n">
        <v>0</v>
      </c>
      <c r="M2865" s="54" t="n">
        <v>0</v>
      </c>
      <c r="N2865" s="54" t="n">
        <v>0.899999976</v>
      </c>
      <c r="O2865" s="54" t="n">
        <v>1.39999998</v>
      </c>
      <c r="P2865" s="52" t="inlineStr">
        <is>
          <t>Phong</t>
        </is>
      </c>
      <c r="Q2865" s="52" t="inlineStr">
        <is>
          <t>Rubber</t>
        </is>
      </c>
      <c r="R2865" s="54" t="n">
        <v>0.8</v>
      </c>
      <c r="S2865" s="54" t="n">
        <v>0</v>
      </c>
      <c r="T2865" s="54" t="n">
        <v>0.3</v>
      </c>
      <c r="U2865" s="54" t="n">
        <v>0</v>
      </c>
      <c r="V2865" s="52" t="inlineStr">
        <is>
          <t>No</t>
        </is>
      </c>
      <c r="W2865" s="52" t="inlineStr">
        <is>
          <t>Yes</t>
        </is>
      </c>
      <c r="X2865" s="52" t="inlineStr">
        <is>
          <t>Spins with the track</t>
        </is>
      </c>
      <c r="Y2865" s="52" t="inlineStr">
        <is>
          <t>Return roller carrying the upper track run</t>
        </is>
      </c>
    </row>
    <row r="2866" outlineLevel="1">
      <c r="A2866" s="52" t="inlineStr">
        <is>
          <t>TNK-201</t>
        </is>
      </c>
      <c r="B2866" s="52" t="inlineStr">
        <is>
          <t>Main Battle Tank</t>
        </is>
      </c>
      <c r="C2866" s="53" t="inlineStr">
        <is>
          <t>Group</t>
        </is>
      </c>
      <c r="D2866" s="60" t="inlineStr">
        <is>
          <t>Turret yaw</t>
        </is>
      </c>
      <c r="E2866" s="52" t="inlineStr">
        <is>
          <t>TNK-01</t>
        </is>
      </c>
      <c r="F2866" s="52" t="n">
        <v>2</v>
      </c>
      <c r="G2866" s="54" t="n">
        <v>1</v>
      </c>
      <c r="H2866" s="54" t="n">
        <v>1</v>
      </c>
      <c r="I2866" s="54" t="n">
        <v>1</v>
      </c>
      <c r="J2866" s="54" t="n">
        <v>0</v>
      </c>
      <c r="K2866" s="54" t="n">
        <v>0</v>
      </c>
      <c r="L2866" s="54" t="n">
        <v>0</v>
      </c>
      <c r="M2866" s="54" t="n">
        <v>0</v>
      </c>
      <c r="N2866" s="54" t="n">
        <v>1.41999996</v>
      </c>
      <c r="O2866" s="54" t="n">
        <v>-0.150000006</v>
      </c>
      <c r="P2866" s="52" t="inlineStr">
        <is>
          <t>-</t>
        </is>
      </c>
      <c r="Q2866" s="52" t="inlineStr">
        <is>
          <t>Plain</t>
        </is>
      </c>
      <c r="R2866" s="54" t="n">
        <v>0.5</v>
      </c>
      <c r="S2866" s="54" t="n">
        <v>0</v>
      </c>
      <c r="T2866" s="54" t="n">
        <v>0.2</v>
      </c>
      <c r="U2866" s="54" t="n">
        <v>0</v>
      </c>
      <c r="V2866" s="52" t="inlineStr">
        <is>
          <t>No</t>
        </is>
      </c>
      <c r="W2866" s="52" t="inlineStr">
        <is>
          <t>Yes</t>
        </is>
      </c>
      <c r="X2866" s="52" t="inlineStr">
        <is>
          <t>Stabilised: the turret's world yaw is held while the hull turns; slews 40 deg/s</t>
        </is>
      </c>
      <c r="Y2866" s="52" t="inlineStr">
        <is>
          <t>Turret ring: yaw about the hull Y axis</t>
        </is>
      </c>
    </row>
    <row r="2867" outlineLevel="1">
      <c r="A2867" s="52" t="inlineStr">
        <is>
          <t>TNK-202</t>
        </is>
      </c>
      <c r="B2867" s="52" t="inlineStr">
        <is>
          <t>Main Battle Tank</t>
        </is>
      </c>
      <c r="C2867" s="63" t="inlineStr">
        <is>
          <t>Cube</t>
        </is>
      </c>
      <c r="D2867" s="62" t="inlineStr">
        <is>
          <t>Turret body</t>
        </is>
      </c>
      <c r="E2867" s="52" t="inlineStr">
        <is>
          <t>TNK-201</t>
        </is>
      </c>
      <c r="F2867" s="52" t="n">
        <v>3</v>
      </c>
      <c r="G2867" s="54" t="n">
        <v>2.29999995</v>
      </c>
      <c r="H2867" s="54" t="n">
        <v>0.699999988</v>
      </c>
      <c r="I2867" s="54" t="n">
        <v>2.79999995</v>
      </c>
      <c r="J2867" s="54" t="n">
        <v>0</v>
      </c>
      <c r="K2867" s="54" t="n">
        <v>0</v>
      </c>
      <c r="L2867" s="54" t="n">
        <v>0</v>
      </c>
      <c r="M2867" s="54" t="n">
        <v>0</v>
      </c>
      <c r="N2867" s="54" t="n">
        <v>0.349999994</v>
      </c>
      <c r="O2867" s="54" t="n">
        <v>-0.100000001</v>
      </c>
      <c r="P2867" s="52" t="inlineStr">
        <is>
          <t>Phong</t>
        </is>
      </c>
      <c r="Q2867" s="52" t="inlineStr">
        <is>
          <t>Other</t>
        </is>
      </c>
      <c r="R2867" s="54" t="n">
        <v>0.62</v>
      </c>
      <c r="S2867" s="54" t="n">
        <v>0</v>
      </c>
      <c r="T2867" s="54" t="n">
        <v>0.25</v>
      </c>
      <c r="U2867" s="54" t="n">
        <v>0</v>
      </c>
      <c r="V2867" s="52" t="inlineStr">
        <is>
          <t>No</t>
        </is>
      </c>
      <c r="W2867" s="52" t="inlineStr">
        <is>
          <t>Yes</t>
        </is>
      </c>
      <c r="X2867" s="52" t="inlineStr">
        <is>
          <t>-</t>
        </is>
      </c>
      <c r="Y2867" s="52" t="inlineStr">
        <is>
          <t>Cast turret body</t>
        </is>
      </c>
    </row>
    <row r="2868" outlineLevel="1">
      <c r="A2868" s="52" t="inlineStr">
        <is>
          <t>TNK-203</t>
        </is>
      </c>
      <c r="B2868" s="52" t="inlineStr">
        <is>
          <t>Main Battle Tank</t>
        </is>
      </c>
      <c r="C2868" s="63" t="inlineStr">
        <is>
          <t>Cube</t>
        </is>
      </c>
      <c r="D2868" s="62" t="inlineStr">
        <is>
          <t>Turret cheek L</t>
        </is>
      </c>
      <c r="E2868" s="52" t="inlineStr">
        <is>
          <t>TNK-201</t>
        </is>
      </c>
      <c r="F2868" s="52" t="n">
        <v>3</v>
      </c>
      <c r="G2868" s="54" t="n">
        <v>1</v>
      </c>
      <c r="H2868" s="54" t="n">
        <v>0.660000026</v>
      </c>
      <c r="I2868" s="54" t="n">
        <v>1.20000005</v>
      </c>
      <c r="J2868" s="54" t="n">
        <v>0</v>
      </c>
      <c r="K2868" s="54" t="n">
        <v>-22</v>
      </c>
      <c r="L2868" s="54" t="n">
        <v>0</v>
      </c>
      <c r="M2868" s="54" t="n">
        <v>0.949999988</v>
      </c>
      <c r="N2868" s="54" t="n">
        <v>0.340000004</v>
      </c>
      <c r="O2868" s="54" t="n">
        <v>1.14999998</v>
      </c>
      <c r="P2868" s="52" t="inlineStr">
        <is>
          <t>Phong</t>
        </is>
      </c>
      <c r="Q2868" s="52" t="inlineStr">
        <is>
          <t>Other</t>
        </is>
      </c>
      <c r="R2868" s="54" t="n">
        <v>0.62</v>
      </c>
      <c r="S2868" s="54" t="n">
        <v>0</v>
      </c>
      <c r="T2868" s="54" t="n">
        <v>0.25</v>
      </c>
      <c r="U2868" s="54" t="n">
        <v>0</v>
      </c>
      <c r="V2868" s="52" t="inlineStr">
        <is>
          <t>No</t>
        </is>
      </c>
      <c r="W2868" s="52" t="inlineStr">
        <is>
          <t>Yes</t>
        </is>
      </c>
      <c r="X2868" s="52" t="inlineStr">
        <is>
          <t>-</t>
        </is>
      </c>
      <c r="Y2868" s="52" t="inlineStr">
        <is>
          <t>Angled front armour module</t>
        </is>
      </c>
    </row>
    <row r="2869" outlineLevel="1">
      <c r="A2869" s="52" t="inlineStr">
        <is>
          <t>TNK-204</t>
        </is>
      </c>
      <c r="B2869" s="52" t="inlineStr">
        <is>
          <t>Main Battle Tank</t>
        </is>
      </c>
      <c r="C2869" s="63" t="inlineStr">
        <is>
          <t>Cube</t>
        </is>
      </c>
      <c r="D2869" s="62" t="inlineStr">
        <is>
          <t>Turret cheek R</t>
        </is>
      </c>
      <c r="E2869" s="52" t="inlineStr">
        <is>
          <t>TNK-201</t>
        </is>
      </c>
      <c r="F2869" s="52" t="n">
        <v>3</v>
      </c>
      <c r="G2869" s="54" t="n">
        <v>1</v>
      </c>
      <c r="H2869" s="54" t="n">
        <v>0.660000026</v>
      </c>
      <c r="I2869" s="54" t="n">
        <v>1.20000005</v>
      </c>
      <c r="J2869" s="54" t="n">
        <v>0</v>
      </c>
      <c r="K2869" s="54" t="n">
        <v>22</v>
      </c>
      <c r="L2869" s="54" t="n">
        <v>0</v>
      </c>
      <c r="M2869" s="54" t="n">
        <v>-0.949999988</v>
      </c>
      <c r="N2869" s="54" t="n">
        <v>0.340000004</v>
      </c>
      <c r="O2869" s="54" t="n">
        <v>1.14999998</v>
      </c>
      <c r="P2869" s="52" t="inlineStr">
        <is>
          <t>Phong</t>
        </is>
      </c>
      <c r="Q2869" s="52" t="inlineStr">
        <is>
          <t>Other</t>
        </is>
      </c>
      <c r="R2869" s="54" t="n">
        <v>0.62</v>
      </c>
      <c r="S2869" s="54" t="n">
        <v>0</v>
      </c>
      <c r="T2869" s="54" t="n">
        <v>0.25</v>
      </c>
      <c r="U2869" s="54" t="n">
        <v>0</v>
      </c>
      <c r="V2869" s="52" t="inlineStr">
        <is>
          <t>No</t>
        </is>
      </c>
      <c r="W2869" s="52" t="inlineStr">
        <is>
          <t>Yes</t>
        </is>
      </c>
      <c r="X2869" s="52" t="inlineStr">
        <is>
          <t>-</t>
        </is>
      </c>
      <c r="Y2869" s="52" t="inlineStr">
        <is>
          <t>Angled front armour module</t>
        </is>
      </c>
    </row>
    <row r="2870" outlineLevel="1">
      <c r="A2870" s="52" t="inlineStr">
        <is>
          <t>TNK-205</t>
        </is>
      </c>
      <c r="B2870" s="52" t="inlineStr">
        <is>
          <t>Main Battle Tank</t>
        </is>
      </c>
      <c r="C2870" s="63" t="inlineStr">
        <is>
          <t>Cube</t>
        </is>
      </c>
      <c r="D2870" s="62" t="inlineStr">
        <is>
          <t>Turret front plate</t>
        </is>
      </c>
      <c r="E2870" s="52" t="inlineStr">
        <is>
          <t>TNK-201</t>
        </is>
      </c>
      <c r="F2870" s="52" t="n">
        <v>3</v>
      </c>
      <c r="G2870" s="54" t="n">
        <v>1</v>
      </c>
      <c r="H2870" s="54" t="n">
        <v>0.620000005</v>
      </c>
      <c r="I2870" s="54" t="n">
        <v>0.400000006</v>
      </c>
      <c r="J2870" s="54" t="n">
        <v>0</v>
      </c>
      <c r="K2870" s="54" t="n">
        <v>0</v>
      </c>
      <c r="L2870" s="54" t="n">
        <v>0</v>
      </c>
      <c r="M2870" s="54" t="n">
        <v>0</v>
      </c>
      <c r="N2870" s="54" t="n">
        <v>0.340000004</v>
      </c>
      <c r="O2870" s="54" t="n">
        <v>1.5</v>
      </c>
      <c r="P2870" s="52" t="inlineStr">
        <is>
          <t>Phong</t>
        </is>
      </c>
      <c r="Q2870" s="52" t="inlineStr">
        <is>
          <t>Other</t>
        </is>
      </c>
      <c r="R2870" s="54" t="n">
        <v>0.66</v>
      </c>
      <c r="S2870" s="54" t="n">
        <v>0</v>
      </c>
      <c r="T2870" s="54" t="n">
        <v>0.25</v>
      </c>
      <c r="U2870" s="54" t="n">
        <v>0</v>
      </c>
      <c r="V2870" s="52" t="inlineStr">
        <is>
          <t>No</t>
        </is>
      </c>
      <c r="W2870" s="52" t="inlineStr">
        <is>
          <t>Yes</t>
        </is>
      </c>
      <c r="X2870" s="52" t="inlineStr">
        <is>
          <t>-</t>
        </is>
      </c>
      <c r="Y2870" s="52" t="inlineStr">
        <is>
          <t>Armour behind the mantlet</t>
        </is>
      </c>
    </row>
    <row r="2871" outlineLevel="1">
      <c r="A2871" s="52" t="inlineStr">
        <is>
          <t>TNK-206</t>
        </is>
      </c>
      <c r="B2871" s="52" t="inlineStr">
        <is>
          <t>Main Battle Tank</t>
        </is>
      </c>
      <c r="C2871" s="63" t="inlineStr">
        <is>
          <t>Cube</t>
        </is>
      </c>
      <c r="D2871" s="62" t="inlineStr">
        <is>
          <t>Turret roof</t>
        </is>
      </c>
      <c r="E2871" s="52" t="inlineStr">
        <is>
          <t>TNK-201</t>
        </is>
      </c>
      <c r="F2871" s="52" t="n">
        <v>3</v>
      </c>
      <c r="G2871" s="54" t="n">
        <v>2</v>
      </c>
      <c r="H2871" s="54" t="n">
        <v>0.100000001</v>
      </c>
      <c r="I2871" s="54" t="n">
        <v>2.20000005</v>
      </c>
      <c r="J2871" s="54" t="n">
        <v>0</v>
      </c>
      <c r="K2871" s="54" t="n">
        <v>0</v>
      </c>
      <c r="L2871" s="54" t="n">
        <v>0</v>
      </c>
      <c r="M2871" s="54" t="n">
        <v>0</v>
      </c>
      <c r="N2871" s="54" t="n">
        <v>0.720000029</v>
      </c>
      <c r="O2871" s="54" t="n">
        <v>-0.100000001</v>
      </c>
      <c r="P2871" s="52" t="inlineStr">
        <is>
          <t>Phong</t>
        </is>
      </c>
      <c r="Q2871" s="52" t="inlineStr">
        <is>
          <t>Other</t>
        </is>
      </c>
      <c r="R2871" s="54" t="n">
        <v>0.62</v>
      </c>
      <c r="S2871" s="54" t="n">
        <v>0</v>
      </c>
      <c r="T2871" s="54" t="n">
        <v>0.25</v>
      </c>
      <c r="U2871" s="54" t="n">
        <v>0</v>
      </c>
      <c r="V2871" s="52" t="inlineStr">
        <is>
          <t>No</t>
        </is>
      </c>
      <c r="W2871" s="52" t="inlineStr">
        <is>
          <t>Yes</t>
        </is>
      </c>
      <c r="X2871" s="52" t="inlineStr">
        <is>
          <t>-</t>
        </is>
      </c>
      <c r="Y2871" s="52" t="inlineStr">
        <is>
          <t>Roof plate</t>
        </is>
      </c>
    </row>
    <row r="2872" outlineLevel="1">
      <c r="A2872" s="52" t="inlineStr">
        <is>
          <t>TNK-207</t>
        </is>
      </c>
      <c r="B2872" s="52" t="inlineStr">
        <is>
          <t>Main Battle Tank</t>
        </is>
      </c>
      <c r="C2872" s="63" t="inlineStr">
        <is>
          <t>Cube</t>
        </is>
      </c>
      <c r="D2872" s="62" t="inlineStr">
        <is>
          <t>Bustle</t>
        </is>
      </c>
      <c r="E2872" s="52" t="inlineStr">
        <is>
          <t>TNK-201</t>
        </is>
      </c>
      <c r="F2872" s="52" t="n">
        <v>3</v>
      </c>
      <c r="G2872" s="54" t="n">
        <v>2.20000005</v>
      </c>
      <c r="H2872" s="54" t="n">
        <v>0.620000005</v>
      </c>
      <c r="I2872" s="54" t="n">
        <v>1.29999995</v>
      </c>
      <c r="J2872" s="54" t="n">
        <v>0</v>
      </c>
      <c r="K2872" s="54" t="n">
        <v>0</v>
      </c>
      <c r="L2872" s="54" t="n">
        <v>0</v>
      </c>
      <c r="M2872" s="54" t="n">
        <v>0</v>
      </c>
      <c r="N2872" s="54" t="n">
        <v>0.340000004</v>
      </c>
      <c r="O2872" s="54" t="n">
        <v>-1.95000005</v>
      </c>
      <c r="P2872" s="52" t="inlineStr">
        <is>
          <t>Phong</t>
        </is>
      </c>
      <c r="Q2872" s="52" t="inlineStr">
        <is>
          <t>Other</t>
        </is>
      </c>
      <c r="R2872" s="54" t="n">
        <v>0.62</v>
      </c>
      <c r="S2872" s="54" t="n">
        <v>0</v>
      </c>
      <c r="T2872" s="54" t="n">
        <v>0.25</v>
      </c>
      <c r="U2872" s="54" t="n">
        <v>0</v>
      </c>
      <c r="V2872" s="52" t="inlineStr">
        <is>
          <t>No</t>
        </is>
      </c>
      <c r="W2872" s="52" t="inlineStr">
        <is>
          <t>Yes</t>
        </is>
      </c>
      <c r="X2872" s="52" t="inlineStr">
        <is>
          <t>-</t>
        </is>
      </c>
      <c r="Y2872" s="52" t="inlineStr">
        <is>
          <t>Turret bustle (ammunition compartment)</t>
        </is>
      </c>
    </row>
    <row r="2873" outlineLevel="1">
      <c r="A2873" s="52" t="inlineStr">
        <is>
          <t>TNK-208</t>
        </is>
      </c>
      <c r="B2873" s="52" t="inlineStr">
        <is>
          <t>Main Battle Tank</t>
        </is>
      </c>
      <c r="C2873" s="63" t="inlineStr">
        <is>
          <t>Cube</t>
        </is>
      </c>
      <c r="D2873" s="62" t="inlineStr">
        <is>
          <t>Bustle roof</t>
        </is>
      </c>
      <c r="E2873" s="52" t="inlineStr">
        <is>
          <t>TNK-201</t>
        </is>
      </c>
      <c r="F2873" s="52" t="n">
        <v>3</v>
      </c>
      <c r="G2873" s="54" t="n">
        <v>2.20000005</v>
      </c>
      <c r="H2873" s="54" t="n">
        <v>0.07999999820000001</v>
      </c>
      <c r="I2873" s="54" t="n">
        <v>1.29999995</v>
      </c>
      <c r="J2873" s="54" t="n">
        <v>6</v>
      </c>
      <c r="K2873" s="54" t="n">
        <v>0</v>
      </c>
      <c r="L2873" s="54" t="n">
        <v>0</v>
      </c>
      <c r="M2873" s="54" t="n">
        <v>0</v>
      </c>
      <c r="N2873" s="54" t="n">
        <v>0.680000007</v>
      </c>
      <c r="O2873" s="54" t="n">
        <v>-1.95000005</v>
      </c>
      <c r="P2873" s="52" t="inlineStr">
        <is>
          <t>Phong</t>
        </is>
      </c>
      <c r="Q2873" s="52" t="inlineStr">
        <is>
          <t>Other</t>
        </is>
      </c>
      <c r="R2873" s="54" t="n">
        <v>0.66</v>
      </c>
      <c r="S2873" s="54" t="n">
        <v>0</v>
      </c>
      <c r="T2873" s="54" t="n">
        <v>0.25</v>
      </c>
      <c r="U2873" s="54" t="n">
        <v>0</v>
      </c>
      <c r="V2873" s="52" t="inlineStr">
        <is>
          <t>No</t>
        </is>
      </c>
      <c r="W2873" s="52" t="inlineStr">
        <is>
          <t>Yes</t>
        </is>
      </c>
      <c r="X2873" s="52" t="inlineStr">
        <is>
          <t>-</t>
        </is>
      </c>
      <c r="Y2873" s="52" t="inlineStr">
        <is>
          <t>Sloped bustle roof</t>
        </is>
      </c>
    </row>
    <row r="2874" outlineLevel="1">
      <c r="A2874" s="52" t="inlineStr">
        <is>
          <t>TNK-209</t>
        </is>
      </c>
      <c r="B2874" s="52" t="inlineStr">
        <is>
          <t>Main Battle Tank</t>
        </is>
      </c>
      <c r="C2874" s="63" t="inlineStr">
        <is>
          <t>Cube</t>
        </is>
      </c>
      <c r="D2874" s="62" t="inlineStr">
        <is>
          <t>Stowage basket</t>
        </is>
      </c>
      <c r="E2874" s="52" t="inlineStr">
        <is>
          <t>TNK-201</t>
        </is>
      </c>
      <c r="F2874" s="52" t="n">
        <v>3</v>
      </c>
      <c r="G2874" s="54" t="n">
        <v>2.29999995</v>
      </c>
      <c r="H2874" s="54" t="n">
        <v>0.300000012</v>
      </c>
      <c r="I2874" s="54" t="n">
        <v>0.07999999820000001</v>
      </c>
      <c r="J2874" s="54" t="n">
        <v>0</v>
      </c>
      <c r="K2874" s="54" t="n">
        <v>0</v>
      </c>
      <c r="L2874" s="54" t="n">
        <v>0</v>
      </c>
      <c r="M2874" s="54" t="n">
        <v>0</v>
      </c>
      <c r="N2874" s="54" t="n">
        <v>0.5</v>
      </c>
      <c r="O2874" s="54" t="n">
        <v>-2.6500001</v>
      </c>
      <c r="P2874" s="52" t="inlineStr">
        <is>
          <t>Phong</t>
        </is>
      </c>
      <c r="Q2874" s="52" t="inlineStr">
        <is>
          <t>Other</t>
        </is>
      </c>
      <c r="R2874" s="54" t="n">
        <v>0.5</v>
      </c>
      <c r="S2874" s="54" t="n">
        <v>0.6</v>
      </c>
      <c r="T2874" s="54" t="n">
        <v>0.27</v>
      </c>
      <c r="U2874" s="54" t="n">
        <v>0</v>
      </c>
      <c r="V2874" s="52" t="inlineStr">
        <is>
          <t>No</t>
        </is>
      </c>
      <c r="W2874" s="52" t="inlineStr">
        <is>
          <t>Yes</t>
        </is>
      </c>
      <c r="X2874" s="52" t="inlineStr">
        <is>
          <t>-</t>
        </is>
      </c>
      <c r="Y2874" s="52" t="inlineStr">
        <is>
          <t>Rear stowage rack</t>
        </is>
      </c>
    </row>
    <row r="2875" outlineLevel="1">
      <c r="A2875" s="52" t="inlineStr">
        <is>
          <t>TNK-210</t>
        </is>
      </c>
      <c r="B2875" s="52" t="inlineStr">
        <is>
          <t>Main Battle Tank</t>
        </is>
      </c>
      <c r="C2875" s="58" t="inlineStr">
        <is>
          <t>Cylinder</t>
        </is>
      </c>
      <c r="D2875" s="62" t="inlineStr">
        <is>
          <t>Bedroll A</t>
        </is>
      </c>
      <c r="E2875" s="52" t="inlineStr">
        <is>
          <t>TNK-201</t>
        </is>
      </c>
      <c r="F2875" s="52" t="n">
        <v>3</v>
      </c>
      <c r="G2875" s="54" t="n">
        <v>0.200000003</v>
      </c>
      <c r="H2875" s="54" t="n">
        <v>0.200000003</v>
      </c>
      <c r="I2875" s="54" t="n">
        <v>1</v>
      </c>
      <c r="J2875" s="54" t="n">
        <v>0</v>
      </c>
      <c r="K2875" s="54" t="n">
        <v>90</v>
      </c>
      <c r="L2875" s="54" t="n">
        <v>0</v>
      </c>
      <c r="M2875" s="54" t="n">
        <v>0.5</v>
      </c>
      <c r="N2875" s="54" t="n">
        <v>0.620000005</v>
      </c>
      <c r="O2875" s="54" t="n">
        <v>-2.72000003</v>
      </c>
      <c r="P2875" s="52" t="inlineStr">
        <is>
          <t>Phong</t>
        </is>
      </c>
      <c r="Q2875" s="52" t="inlineStr">
        <is>
          <t>Other</t>
        </is>
      </c>
      <c r="R2875" s="54" t="n">
        <v>0.66</v>
      </c>
      <c r="S2875" s="54" t="n">
        <v>0</v>
      </c>
      <c r="T2875" s="54" t="n">
        <v>0.25</v>
      </c>
      <c r="U2875" s="54" t="n">
        <v>0</v>
      </c>
      <c r="V2875" s="52" t="inlineStr">
        <is>
          <t>No</t>
        </is>
      </c>
      <c r="W2875" s="52" t="inlineStr">
        <is>
          <t>Yes</t>
        </is>
      </c>
      <c r="X2875" s="52" t="inlineStr">
        <is>
          <t>-</t>
        </is>
      </c>
      <c r="Y2875" s="52" t="inlineStr">
        <is>
          <t>Stowed camouflage net roll</t>
        </is>
      </c>
    </row>
    <row r="2876" outlineLevel="1">
      <c r="A2876" s="52" t="inlineStr">
        <is>
          <t>TNK-211</t>
        </is>
      </c>
      <c r="B2876" s="52" t="inlineStr">
        <is>
          <t>Main Battle Tank</t>
        </is>
      </c>
      <c r="C2876" s="58" t="inlineStr">
        <is>
          <t>Cylinder</t>
        </is>
      </c>
      <c r="D2876" s="62" t="inlineStr">
        <is>
          <t>Bedroll B</t>
        </is>
      </c>
      <c r="E2876" s="52" t="inlineStr">
        <is>
          <t>TNK-201</t>
        </is>
      </c>
      <c r="F2876" s="52" t="n">
        <v>3</v>
      </c>
      <c r="G2876" s="54" t="n">
        <v>0.200000003</v>
      </c>
      <c r="H2876" s="54" t="n">
        <v>0.200000003</v>
      </c>
      <c r="I2876" s="54" t="n">
        <v>1</v>
      </c>
      <c r="J2876" s="54" t="n">
        <v>0</v>
      </c>
      <c r="K2876" s="54" t="n">
        <v>90</v>
      </c>
      <c r="L2876" s="54" t="n">
        <v>0</v>
      </c>
      <c r="M2876" s="54" t="n">
        <v>-0.5</v>
      </c>
      <c r="N2876" s="54" t="n">
        <v>0.620000005</v>
      </c>
      <c r="O2876" s="54" t="n">
        <v>-2.72000003</v>
      </c>
      <c r="P2876" s="52" t="inlineStr">
        <is>
          <t>Phong</t>
        </is>
      </c>
      <c r="Q2876" s="52" t="inlineStr">
        <is>
          <t>Other</t>
        </is>
      </c>
      <c r="R2876" s="54" t="n">
        <v>0.66</v>
      </c>
      <c r="S2876" s="54" t="n">
        <v>0</v>
      </c>
      <c r="T2876" s="54" t="n">
        <v>0.25</v>
      </c>
      <c r="U2876" s="54" t="n">
        <v>0</v>
      </c>
      <c r="V2876" s="52" t="inlineStr">
        <is>
          <t>No</t>
        </is>
      </c>
      <c r="W2876" s="52" t="inlineStr">
        <is>
          <t>Yes</t>
        </is>
      </c>
      <c r="X2876" s="52" t="inlineStr">
        <is>
          <t>-</t>
        </is>
      </c>
      <c r="Y2876" s="52" t="inlineStr">
        <is>
          <t>Stowed camouflage net roll</t>
        </is>
      </c>
    </row>
    <row r="2877" outlineLevel="1">
      <c r="A2877" s="52" t="inlineStr">
        <is>
          <t>TNK-212</t>
        </is>
      </c>
      <c r="B2877" s="52" t="inlineStr">
        <is>
          <t>Main Battle Tank</t>
        </is>
      </c>
      <c r="C2877" s="63" t="inlineStr">
        <is>
          <t>Cube</t>
        </is>
      </c>
      <c r="D2877" s="62" t="inlineStr">
        <is>
          <t>Gunner sight box</t>
        </is>
      </c>
      <c r="E2877" s="52" t="inlineStr">
        <is>
          <t>TNK-201</t>
        </is>
      </c>
      <c r="F2877" s="52" t="n">
        <v>3</v>
      </c>
      <c r="G2877" s="54" t="n">
        <v>0.449999988</v>
      </c>
      <c r="H2877" s="54" t="n">
        <v>0.280000001</v>
      </c>
      <c r="I2877" s="54" t="n">
        <v>0.550000012</v>
      </c>
      <c r="J2877" s="54" t="n">
        <v>0</v>
      </c>
      <c r="K2877" s="54" t="n">
        <v>0</v>
      </c>
      <c r="L2877" s="54" t="n">
        <v>0</v>
      </c>
      <c r="M2877" s="54" t="n">
        <v>-0.550000012</v>
      </c>
      <c r="N2877" s="54" t="n">
        <v>0.899999976</v>
      </c>
      <c r="O2877" s="54" t="n">
        <v>0.699999988</v>
      </c>
      <c r="P2877" s="52" t="inlineStr">
        <is>
          <t>Phong</t>
        </is>
      </c>
      <c r="Q2877" s="52" t="inlineStr">
        <is>
          <t>Other</t>
        </is>
      </c>
      <c r="R2877" s="54" t="n">
        <v>0.5</v>
      </c>
      <c r="S2877" s="54" t="n">
        <v>0.6</v>
      </c>
      <c r="T2877" s="54" t="n">
        <v>0.27</v>
      </c>
      <c r="U2877" s="54" t="n">
        <v>0</v>
      </c>
      <c r="V2877" s="52" t="inlineStr">
        <is>
          <t>No</t>
        </is>
      </c>
      <c r="W2877" s="52" t="inlineStr">
        <is>
          <t>Yes</t>
        </is>
      </c>
      <c r="X2877" s="52" t="inlineStr">
        <is>
          <t>-</t>
        </is>
      </c>
      <c r="Y2877" s="52" t="inlineStr">
        <is>
          <t>Gunner's stabilised sight housing</t>
        </is>
      </c>
    </row>
    <row r="2878" outlineLevel="1">
      <c r="A2878" s="52" t="inlineStr">
        <is>
          <t>TNK-213</t>
        </is>
      </c>
      <c r="B2878" s="52" t="inlineStr">
        <is>
          <t>Main Battle Tank</t>
        </is>
      </c>
      <c r="C2878" s="59" t="inlineStr">
        <is>
          <t>Sphere</t>
        </is>
      </c>
      <c r="D2878" s="62" t="inlineStr">
        <is>
          <t>Gunner sight lens</t>
        </is>
      </c>
      <c r="E2878" s="52" t="inlineStr">
        <is>
          <t>TNK-201</t>
        </is>
      </c>
      <c r="F2878" s="52" t="n">
        <v>3</v>
      </c>
      <c r="G2878" s="54" t="n">
        <v>0.180000007</v>
      </c>
      <c r="H2878" s="54" t="n">
        <v>0.180000007</v>
      </c>
      <c r="I2878" s="54" t="n">
        <v>0.119999997</v>
      </c>
      <c r="J2878" s="54" t="n">
        <v>0</v>
      </c>
      <c r="K2878" s="54" t="n">
        <v>0</v>
      </c>
      <c r="L2878" s="54" t="n">
        <v>0</v>
      </c>
      <c r="M2878" s="54" t="n">
        <v>-0.550000012</v>
      </c>
      <c r="N2878" s="54" t="n">
        <v>0.920000017</v>
      </c>
      <c r="O2878" s="54" t="n">
        <v>1</v>
      </c>
      <c r="P2878" s="52" t="inlineStr">
        <is>
          <t>Phong</t>
        </is>
      </c>
      <c r="Q2878" s="52" t="inlineStr">
        <is>
          <t>Glass</t>
        </is>
      </c>
      <c r="R2878" s="54" t="n">
        <v>0.05</v>
      </c>
      <c r="S2878" s="54" t="n">
        <v>0</v>
      </c>
      <c r="T2878" s="54" t="n">
        <v>0.2</v>
      </c>
      <c r="U2878" s="54" t="n">
        <v>0.04</v>
      </c>
      <c r="V2878" s="52" t="inlineStr">
        <is>
          <t>No</t>
        </is>
      </c>
      <c r="W2878" s="52" t="inlineStr">
        <is>
          <t>Yes</t>
        </is>
      </c>
      <c r="X2878" s="52" t="inlineStr">
        <is>
          <t>-</t>
        </is>
      </c>
      <c r="Y2878" s="52" t="inlineStr">
        <is>
          <t>Sight objective lens</t>
        </is>
      </c>
    </row>
    <row r="2879" outlineLevel="1">
      <c r="A2879" s="52" t="inlineStr">
        <is>
          <t>TNK-214</t>
        </is>
      </c>
      <c r="B2879" s="52" t="inlineStr">
        <is>
          <t>Main Battle Tank</t>
        </is>
      </c>
      <c r="C2879" s="58" t="inlineStr">
        <is>
          <t>Cylinder</t>
        </is>
      </c>
      <c r="D2879" s="62" t="inlineStr">
        <is>
          <t>Cupola ring</t>
        </is>
      </c>
      <c r="E2879" s="52" t="inlineStr">
        <is>
          <t>TNK-201</t>
        </is>
      </c>
      <c r="F2879" s="52" t="n">
        <v>3</v>
      </c>
      <c r="G2879" s="54" t="n">
        <v>0.850000024</v>
      </c>
      <c r="H2879" s="54" t="n">
        <v>0.850000024</v>
      </c>
      <c r="I2879" s="54" t="n">
        <v>0.200000003</v>
      </c>
      <c r="J2879" s="54" t="n">
        <v>90</v>
      </c>
      <c r="K2879" s="54" t="n">
        <v>0</v>
      </c>
      <c r="L2879" s="54" t="n">
        <v>0</v>
      </c>
      <c r="M2879" s="54" t="n">
        <v>0.649999976</v>
      </c>
      <c r="N2879" s="54" t="n">
        <v>0.860000014</v>
      </c>
      <c r="O2879" s="54" t="n">
        <v>-0.550000012</v>
      </c>
      <c r="P2879" s="52" t="inlineStr">
        <is>
          <t>Phong</t>
        </is>
      </c>
      <c r="Q2879" s="52" t="inlineStr">
        <is>
          <t>Other</t>
        </is>
      </c>
      <c r="R2879" s="54" t="n">
        <v>0.5</v>
      </c>
      <c r="S2879" s="54" t="n">
        <v>0.6</v>
      </c>
      <c r="T2879" s="54" t="n">
        <v>0.27</v>
      </c>
      <c r="U2879" s="54" t="n">
        <v>0</v>
      </c>
      <c r="V2879" s="52" t="inlineStr">
        <is>
          <t>No</t>
        </is>
      </c>
      <c r="W2879" s="52" t="inlineStr">
        <is>
          <t>Yes</t>
        </is>
      </c>
      <c r="X2879" s="52" t="inlineStr">
        <is>
          <t>-</t>
        </is>
      </c>
      <c r="Y2879" s="52" t="inlineStr">
        <is>
          <t>Commander's cupola ring</t>
        </is>
      </c>
    </row>
    <row r="2880" outlineLevel="1">
      <c r="A2880" s="52" t="inlineStr">
        <is>
          <t>TNK-215</t>
        </is>
      </c>
      <c r="B2880" s="52" t="inlineStr">
        <is>
          <t>Main Battle Tank</t>
        </is>
      </c>
      <c r="C2880" s="63" t="inlineStr">
        <is>
          <t>Cube</t>
        </is>
      </c>
      <c r="D2880" s="62" t="inlineStr">
        <is>
          <t>Cupola vision block</t>
        </is>
      </c>
      <c r="E2880" s="52" t="inlineStr">
        <is>
          <t>TNK-201</t>
        </is>
      </c>
      <c r="F2880" s="52" t="n">
        <v>3</v>
      </c>
      <c r="G2880" s="54" t="n">
        <v>0.159999996</v>
      </c>
      <c r="H2880" s="54" t="n">
        <v>0.100000001</v>
      </c>
      <c r="I2880" s="54" t="n">
        <v>0.100000001</v>
      </c>
      <c r="J2880" s="54" t="n">
        <v>0</v>
      </c>
      <c r="K2880" s="54" t="n">
        <v>0</v>
      </c>
      <c r="L2880" s="54" t="n">
        <v>0</v>
      </c>
      <c r="M2880" s="54" t="n">
        <v>0.649999976</v>
      </c>
      <c r="N2880" s="54" t="n">
        <v>0.949999988</v>
      </c>
      <c r="O2880" s="54" t="n">
        <v>-0.150000006</v>
      </c>
      <c r="P2880" s="52" t="inlineStr">
        <is>
          <t>Phong</t>
        </is>
      </c>
      <c r="Q2880" s="52" t="inlineStr">
        <is>
          <t>Glass</t>
        </is>
      </c>
      <c r="R2880" s="54" t="n">
        <v>0.05</v>
      </c>
      <c r="S2880" s="54" t="n">
        <v>0</v>
      </c>
      <c r="T2880" s="54" t="n">
        <v>0.2</v>
      </c>
      <c r="U2880" s="54" t="n">
        <v>0.04</v>
      </c>
      <c r="V2880" s="52" t="inlineStr">
        <is>
          <t>No</t>
        </is>
      </c>
      <c r="W2880" s="52" t="inlineStr">
        <is>
          <t>Yes</t>
        </is>
      </c>
      <c r="X2880" s="52" t="inlineStr">
        <is>
          <t>-</t>
        </is>
      </c>
      <c r="Y2880" s="52" t="inlineStr">
        <is>
          <t>Commander vision block</t>
        </is>
      </c>
    </row>
    <row r="2881" outlineLevel="1">
      <c r="A2881" s="52" t="inlineStr">
        <is>
          <t>TNK-216</t>
        </is>
      </c>
      <c r="B2881" s="52" t="inlineStr">
        <is>
          <t>Main Battle Tank</t>
        </is>
      </c>
      <c r="C2881" s="63" t="inlineStr">
        <is>
          <t>Cube</t>
        </is>
      </c>
      <c r="D2881" s="62" t="inlineStr">
        <is>
          <t>Cupola vision block</t>
        </is>
      </c>
      <c r="E2881" s="52" t="inlineStr">
        <is>
          <t>TNK-201</t>
        </is>
      </c>
      <c r="F2881" s="52" t="n">
        <v>3</v>
      </c>
      <c r="G2881" s="54" t="n">
        <v>0.159999996</v>
      </c>
      <c r="H2881" s="54" t="n">
        <v>0.100000001</v>
      </c>
      <c r="I2881" s="54" t="n">
        <v>0.100000001</v>
      </c>
      <c r="J2881" s="54" t="n">
        <v>0</v>
      </c>
      <c r="K2881" s="54" t="n">
        <v>60</v>
      </c>
      <c r="L2881" s="54" t="n">
        <v>0</v>
      </c>
      <c r="M2881" s="54" t="n">
        <v>0.996410131</v>
      </c>
      <c r="N2881" s="54" t="n">
        <v>0.949999988</v>
      </c>
      <c r="O2881" s="54" t="n">
        <v>-0.350000024</v>
      </c>
      <c r="P2881" s="52" t="inlineStr">
        <is>
          <t>Phong</t>
        </is>
      </c>
      <c r="Q2881" s="52" t="inlineStr">
        <is>
          <t>Glass</t>
        </is>
      </c>
      <c r="R2881" s="54" t="n">
        <v>0.05</v>
      </c>
      <c r="S2881" s="54" t="n">
        <v>0</v>
      </c>
      <c r="T2881" s="54" t="n">
        <v>0.2</v>
      </c>
      <c r="U2881" s="54" t="n">
        <v>0.04</v>
      </c>
      <c r="V2881" s="52" t="inlineStr">
        <is>
          <t>No</t>
        </is>
      </c>
      <c r="W2881" s="52" t="inlineStr">
        <is>
          <t>Yes</t>
        </is>
      </c>
      <c r="X2881" s="52" t="inlineStr">
        <is>
          <t>-</t>
        </is>
      </c>
      <c r="Y2881" s="52" t="inlineStr">
        <is>
          <t>Commander vision block</t>
        </is>
      </c>
    </row>
    <row r="2882" outlineLevel="1">
      <c r="A2882" s="52" t="inlineStr">
        <is>
          <t>TNK-217</t>
        </is>
      </c>
      <c r="B2882" s="52" t="inlineStr">
        <is>
          <t>Main Battle Tank</t>
        </is>
      </c>
      <c r="C2882" s="63" t="inlineStr">
        <is>
          <t>Cube</t>
        </is>
      </c>
      <c r="D2882" s="62" t="inlineStr">
        <is>
          <t>Cupola vision block</t>
        </is>
      </c>
      <c r="E2882" s="52" t="inlineStr">
        <is>
          <t>TNK-201</t>
        </is>
      </c>
      <c r="F2882" s="52" t="n">
        <v>3</v>
      </c>
      <c r="G2882" s="54" t="n">
        <v>0.159999996</v>
      </c>
      <c r="H2882" s="54" t="n">
        <v>0.100000001</v>
      </c>
      <c r="I2882" s="54" t="n">
        <v>0.100000001</v>
      </c>
      <c r="J2882" s="54" t="n">
        <v>0</v>
      </c>
      <c r="K2882" s="54" t="n">
        <v>120</v>
      </c>
      <c r="L2882" s="54" t="n">
        <v>0</v>
      </c>
      <c r="M2882" s="54" t="n">
        <v>0.996410131</v>
      </c>
      <c r="N2882" s="54" t="n">
        <v>0.949999988</v>
      </c>
      <c r="O2882" s="54" t="n">
        <v>-0.75000006</v>
      </c>
      <c r="P2882" s="52" t="inlineStr">
        <is>
          <t>Phong</t>
        </is>
      </c>
      <c r="Q2882" s="52" t="inlineStr">
        <is>
          <t>Glass</t>
        </is>
      </c>
      <c r="R2882" s="54" t="n">
        <v>0.05</v>
      </c>
      <c r="S2882" s="54" t="n">
        <v>0</v>
      </c>
      <c r="T2882" s="54" t="n">
        <v>0.2</v>
      </c>
      <c r="U2882" s="54" t="n">
        <v>0.04</v>
      </c>
      <c r="V2882" s="52" t="inlineStr">
        <is>
          <t>No</t>
        </is>
      </c>
      <c r="W2882" s="52" t="inlineStr">
        <is>
          <t>Yes</t>
        </is>
      </c>
      <c r="X2882" s="52" t="inlineStr">
        <is>
          <t>-</t>
        </is>
      </c>
      <c r="Y2882" s="52" t="inlineStr">
        <is>
          <t>Commander vision block</t>
        </is>
      </c>
    </row>
    <row r="2883" outlineLevel="1">
      <c r="A2883" s="52" t="inlineStr">
        <is>
          <t>TNK-218</t>
        </is>
      </c>
      <c r="B2883" s="52" t="inlineStr">
        <is>
          <t>Main Battle Tank</t>
        </is>
      </c>
      <c r="C2883" s="63" t="inlineStr">
        <is>
          <t>Cube</t>
        </is>
      </c>
      <c r="D2883" s="62" t="inlineStr">
        <is>
          <t>Cupola vision block</t>
        </is>
      </c>
      <c r="E2883" s="52" t="inlineStr">
        <is>
          <t>TNK-201</t>
        </is>
      </c>
      <c r="F2883" s="52" t="n">
        <v>3</v>
      </c>
      <c r="G2883" s="54" t="n">
        <v>0.159999996</v>
      </c>
      <c r="H2883" s="54" t="n">
        <v>0.100000001</v>
      </c>
      <c r="I2883" s="54" t="n">
        <v>0.100000001</v>
      </c>
      <c r="J2883" s="54" t="n">
        <v>0</v>
      </c>
      <c r="K2883" s="54" t="n">
        <v>180</v>
      </c>
      <c r="L2883" s="54" t="n">
        <v>0</v>
      </c>
      <c r="M2883" s="54" t="n">
        <v>0.649999917</v>
      </c>
      <c r="N2883" s="54" t="n">
        <v>0.949999988</v>
      </c>
      <c r="O2883" s="54" t="n">
        <v>-0.950000048</v>
      </c>
      <c r="P2883" s="52" t="inlineStr">
        <is>
          <t>Phong</t>
        </is>
      </c>
      <c r="Q2883" s="52" t="inlineStr">
        <is>
          <t>Glass</t>
        </is>
      </c>
      <c r="R2883" s="54" t="n">
        <v>0.05</v>
      </c>
      <c r="S2883" s="54" t="n">
        <v>0</v>
      </c>
      <c r="T2883" s="54" t="n">
        <v>0.2</v>
      </c>
      <c r="U2883" s="54" t="n">
        <v>0.04</v>
      </c>
      <c r="V2883" s="52" t="inlineStr">
        <is>
          <t>No</t>
        </is>
      </c>
      <c r="W2883" s="52" t="inlineStr">
        <is>
          <t>Yes</t>
        </is>
      </c>
      <c r="X2883" s="52" t="inlineStr">
        <is>
          <t>-</t>
        </is>
      </c>
      <c r="Y2883" s="52" t="inlineStr">
        <is>
          <t>Commander vision block</t>
        </is>
      </c>
    </row>
    <row r="2884" outlineLevel="1">
      <c r="A2884" s="52" t="inlineStr">
        <is>
          <t>TNK-219</t>
        </is>
      </c>
      <c r="B2884" s="52" t="inlineStr">
        <is>
          <t>Main Battle Tank</t>
        </is>
      </c>
      <c r="C2884" s="63" t="inlineStr">
        <is>
          <t>Cube</t>
        </is>
      </c>
      <c r="D2884" s="62" t="inlineStr">
        <is>
          <t>Cupola vision block</t>
        </is>
      </c>
      <c r="E2884" s="52" t="inlineStr">
        <is>
          <t>TNK-201</t>
        </is>
      </c>
      <c r="F2884" s="52" t="n">
        <v>3</v>
      </c>
      <c r="G2884" s="54" t="n">
        <v>0.159999996</v>
      </c>
      <c r="H2884" s="54" t="n">
        <v>0.100000001</v>
      </c>
      <c r="I2884" s="54" t="n">
        <v>0.100000001</v>
      </c>
      <c r="J2884" s="54" t="n">
        <v>0</v>
      </c>
      <c r="K2884" s="54" t="n">
        <v>240</v>
      </c>
      <c r="L2884" s="54" t="n">
        <v>0</v>
      </c>
      <c r="M2884" s="54" t="n">
        <v>0.303589791</v>
      </c>
      <c r="N2884" s="54" t="n">
        <v>0.949999988</v>
      </c>
      <c r="O2884" s="54" t="n">
        <v>-0.75</v>
      </c>
      <c r="P2884" s="52" t="inlineStr">
        <is>
          <t>Phong</t>
        </is>
      </c>
      <c r="Q2884" s="52" t="inlineStr">
        <is>
          <t>Glass</t>
        </is>
      </c>
      <c r="R2884" s="54" t="n">
        <v>0.05</v>
      </c>
      <c r="S2884" s="54" t="n">
        <v>0</v>
      </c>
      <c r="T2884" s="54" t="n">
        <v>0.2</v>
      </c>
      <c r="U2884" s="54" t="n">
        <v>0.04</v>
      </c>
      <c r="V2884" s="52" t="inlineStr">
        <is>
          <t>No</t>
        </is>
      </c>
      <c r="W2884" s="52" t="inlineStr">
        <is>
          <t>Yes</t>
        </is>
      </c>
      <c r="X2884" s="52" t="inlineStr">
        <is>
          <t>-</t>
        </is>
      </c>
      <c r="Y2884" s="52" t="inlineStr">
        <is>
          <t>Commander vision block</t>
        </is>
      </c>
    </row>
    <row r="2885" outlineLevel="1">
      <c r="A2885" s="52" t="inlineStr">
        <is>
          <t>TNK-220</t>
        </is>
      </c>
      <c r="B2885" s="52" t="inlineStr">
        <is>
          <t>Main Battle Tank</t>
        </is>
      </c>
      <c r="C2885" s="63" t="inlineStr">
        <is>
          <t>Cube</t>
        </is>
      </c>
      <c r="D2885" s="62" t="inlineStr">
        <is>
          <t>Cupola vision block</t>
        </is>
      </c>
      <c r="E2885" s="52" t="inlineStr">
        <is>
          <t>TNK-201</t>
        </is>
      </c>
      <c r="F2885" s="52" t="n">
        <v>3</v>
      </c>
      <c r="G2885" s="54" t="n">
        <v>0.159999996</v>
      </c>
      <c r="H2885" s="54" t="n">
        <v>0.100000001</v>
      </c>
      <c r="I2885" s="54" t="n">
        <v>0.100000001</v>
      </c>
      <c r="J2885" s="54" t="n">
        <v>0</v>
      </c>
      <c r="K2885" s="54" t="n">
        <v>300</v>
      </c>
      <c r="L2885" s="54" t="n">
        <v>0</v>
      </c>
      <c r="M2885" s="54" t="n">
        <v>0.30358988</v>
      </c>
      <c r="N2885" s="54" t="n">
        <v>0.949999988</v>
      </c>
      <c r="O2885" s="54" t="n">
        <v>-0.349999875</v>
      </c>
      <c r="P2885" s="52" t="inlineStr">
        <is>
          <t>Phong</t>
        </is>
      </c>
      <c r="Q2885" s="52" t="inlineStr">
        <is>
          <t>Glass</t>
        </is>
      </c>
      <c r="R2885" s="54" t="n">
        <v>0.05</v>
      </c>
      <c r="S2885" s="54" t="n">
        <v>0</v>
      </c>
      <c r="T2885" s="54" t="n">
        <v>0.2</v>
      </c>
      <c r="U2885" s="54" t="n">
        <v>0.04</v>
      </c>
      <c r="V2885" s="52" t="inlineStr">
        <is>
          <t>No</t>
        </is>
      </c>
      <c r="W2885" s="52" t="inlineStr">
        <is>
          <t>Yes</t>
        </is>
      </c>
      <c r="X2885" s="52" t="inlineStr">
        <is>
          <t>-</t>
        </is>
      </c>
      <c r="Y2885" s="52" t="inlineStr">
        <is>
          <t>Commander vision block</t>
        </is>
      </c>
    </row>
    <row r="2886" outlineLevel="1">
      <c r="A2886" s="52" t="inlineStr">
        <is>
          <t>TNK-221</t>
        </is>
      </c>
      <c r="B2886" s="52" t="inlineStr">
        <is>
          <t>Main Battle Tank</t>
        </is>
      </c>
      <c r="C2886" s="58" t="inlineStr">
        <is>
          <t>Cylinder</t>
        </is>
      </c>
      <c r="D2886" s="62" t="inlineStr">
        <is>
          <t>Loader hatch</t>
        </is>
      </c>
      <c r="E2886" s="52" t="inlineStr">
        <is>
          <t>TNK-201</t>
        </is>
      </c>
      <c r="F2886" s="52" t="n">
        <v>3</v>
      </c>
      <c r="G2886" s="54" t="n">
        <v>0.75</v>
      </c>
      <c r="H2886" s="54" t="n">
        <v>0.75</v>
      </c>
      <c r="I2886" s="54" t="n">
        <v>0.07999999820000001</v>
      </c>
      <c r="J2886" s="54" t="n">
        <v>90</v>
      </c>
      <c r="K2886" s="54" t="n">
        <v>0</v>
      </c>
      <c r="L2886" s="54" t="n">
        <v>0</v>
      </c>
      <c r="M2886" s="54" t="n">
        <v>-0.649999976</v>
      </c>
      <c r="N2886" s="54" t="n">
        <v>0.75999999</v>
      </c>
      <c r="O2886" s="54" t="n">
        <v>-0.75</v>
      </c>
      <c r="P2886" s="52" t="inlineStr">
        <is>
          <t>Phong</t>
        </is>
      </c>
      <c r="Q2886" s="52" t="inlineStr">
        <is>
          <t>Other</t>
        </is>
      </c>
      <c r="R2886" s="54" t="n">
        <v>0.5</v>
      </c>
      <c r="S2886" s="54" t="n">
        <v>0.6</v>
      </c>
      <c r="T2886" s="54" t="n">
        <v>0.27</v>
      </c>
      <c r="U2886" s="54" t="n">
        <v>0</v>
      </c>
      <c r="V2886" s="52" t="inlineStr">
        <is>
          <t>No</t>
        </is>
      </c>
      <c r="W2886" s="52" t="inlineStr">
        <is>
          <t>Yes</t>
        </is>
      </c>
      <c r="X2886" s="52" t="inlineStr">
        <is>
          <t>-</t>
        </is>
      </c>
      <c r="Y2886" s="52" t="inlineStr">
        <is>
          <t>Loader's hatch</t>
        </is>
      </c>
    </row>
    <row r="2887" outlineLevel="1">
      <c r="A2887" s="52" t="inlineStr">
        <is>
          <t>TNK-222</t>
        </is>
      </c>
      <c r="B2887" s="52" t="inlineStr">
        <is>
          <t>Main Battle Tank</t>
        </is>
      </c>
      <c r="C2887" s="63" t="inlineStr">
        <is>
          <t>Cube</t>
        </is>
      </c>
      <c r="D2887" s="62" t="inlineStr">
        <is>
          <t>Loader hatch handle</t>
        </is>
      </c>
      <c r="E2887" s="52" t="inlineStr">
        <is>
          <t>TNK-201</t>
        </is>
      </c>
      <c r="F2887" s="52" t="n">
        <v>3</v>
      </c>
      <c r="G2887" s="54" t="n">
        <v>0.300000012</v>
      </c>
      <c r="H2887" s="54" t="n">
        <v>0.0500000007</v>
      </c>
      <c r="I2887" s="54" t="n">
        <v>0.0500000007</v>
      </c>
      <c r="J2887" s="54" t="n">
        <v>0</v>
      </c>
      <c r="K2887" s="54" t="n">
        <v>0</v>
      </c>
      <c r="L2887" s="54" t="n">
        <v>0</v>
      </c>
      <c r="M2887" s="54" t="n">
        <v>-0.649999976</v>
      </c>
      <c r="N2887" s="54" t="n">
        <v>0.819999993</v>
      </c>
      <c r="O2887" s="54" t="n">
        <v>-0.75</v>
      </c>
      <c r="P2887" s="52" t="inlineStr">
        <is>
          <t>Phong</t>
        </is>
      </c>
      <c r="Q2887" s="52" t="inlineStr">
        <is>
          <t>Metal</t>
        </is>
      </c>
      <c r="R2887" s="54" t="n">
        <v>0.42</v>
      </c>
      <c r="S2887" s="54" t="n">
        <v>0.8</v>
      </c>
      <c r="T2887" s="54" t="n">
        <v>0.35</v>
      </c>
      <c r="U2887" s="54" t="n">
        <v>0</v>
      </c>
      <c r="V2887" s="52" t="inlineStr">
        <is>
          <t>No</t>
        </is>
      </c>
      <c r="W2887" s="52" t="inlineStr">
        <is>
          <t>Yes</t>
        </is>
      </c>
      <c r="X2887" s="52" t="inlineStr">
        <is>
          <t>-</t>
        </is>
      </c>
      <c r="Y2887" s="52" t="inlineStr">
        <is>
          <t>Hatch handle</t>
        </is>
      </c>
    </row>
    <row r="2888" outlineLevel="1">
      <c r="A2888" s="52" t="inlineStr">
        <is>
          <t>TNK-223</t>
        </is>
      </c>
      <c r="B2888" s="52" t="inlineStr">
        <is>
          <t>Main Battle Tank</t>
        </is>
      </c>
      <c r="C2888" s="53" t="inlineStr">
        <is>
          <t>Group</t>
        </is>
      </c>
      <c r="D2888" s="62" t="inlineStr">
        <is>
          <t>MG ring</t>
        </is>
      </c>
      <c r="E2888" s="52" t="inlineStr">
        <is>
          <t>TNK-201</t>
        </is>
      </c>
      <c r="F2888" s="52" t="n">
        <v>3</v>
      </c>
      <c r="G2888" s="54" t="n">
        <v>1</v>
      </c>
      <c r="H2888" s="54" t="n">
        <v>1</v>
      </c>
      <c r="I2888" s="54" t="n">
        <v>1</v>
      </c>
      <c r="J2888" s="54" t="n">
        <v>0</v>
      </c>
      <c r="K2888" s="54" t="n">
        <v>0</v>
      </c>
      <c r="L2888" s="54" t="n">
        <v>0</v>
      </c>
      <c r="M2888" s="54" t="n">
        <v>0.649999976</v>
      </c>
      <c r="N2888" s="54" t="n">
        <v>0.980000019</v>
      </c>
      <c r="O2888" s="54" t="n">
        <v>-0.550000012</v>
      </c>
      <c r="P2888" s="52" t="inlineStr">
        <is>
          <t>-</t>
        </is>
      </c>
      <c r="Q2888" s="52" t="inlineStr">
        <is>
          <t>Plain</t>
        </is>
      </c>
      <c r="R2888" s="54" t="n">
        <v>0.5</v>
      </c>
      <c r="S2888" s="54" t="n">
        <v>0</v>
      </c>
      <c r="T2888" s="54" t="n">
        <v>0.2</v>
      </c>
      <c r="U2888" s="54" t="n">
        <v>0</v>
      </c>
      <c r="V2888" s="52" t="inlineStr">
        <is>
          <t>No</t>
        </is>
      </c>
      <c r="W2888" s="52" t="inlineStr">
        <is>
          <t>Yes</t>
        </is>
      </c>
      <c r="X2888" s="52" t="inlineStr">
        <is>
          <t>Slews after the aim direction (90 deg/s), sweeps while idle</t>
        </is>
      </c>
      <c r="Y2888" s="52" t="inlineStr">
        <is>
          <t>Rotating machine-gun mount on the cupola</t>
        </is>
      </c>
    </row>
    <row r="2889" outlineLevel="1">
      <c r="A2889" s="52" t="inlineStr">
        <is>
          <t>TNK-224</t>
        </is>
      </c>
      <c r="B2889" s="52" t="inlineStr">
        <is>
          <t>Main Battle Tank</t>
        </is>
      </c>
      <c r="C2889" s="58" t="inlineStr">
        <is>
          <t>Cylinder</t>
        </is>
      </c>
      <c r="D2889" s="65" t="inlineStr">
        <is>
          <t>MG pintle</t>
        </is>
      </c>
      <c r="E2889" s="52" t="inlineStr">
        <is>
          <t>TNK-223</t>
        </is>
      </c>
      <c r="F2889" s="52" t="n">
        <v>4</v>
      </c>
      <c r="G2889" s="54" t="n">
        <v>0.0599999987</v>
      </c>
      <c r="H2889" s="54" t="n">
        <v>0.0599999987</v>
      </c>
      <c r="I2889" s="54" t="n">
        <v>0.200000003</v>
      </c>
      <c r="J2889" s="54" t="n">
        <v>90</v>
      </c>
      <c r="K2889" s="54" t="n">
        <v>0</v>
      </c>
      <c r="L2889" s="54" t="n">
        <v>0</v>
      </c>
      <c r="M2889" s="54" t="n">
        <v>0</v>
      </c>
      <c r="N2889" s="54" t="n">
        <v>0</v>
      </c>
      <c r="O2889" s="54" t="n">
        <v>0</v>
      </c>
      <c r="P2889" s="52" t="inlineStr">
        <is>
          <t>Phong</t>
        </is>
      </c>
      <c r="Q2889" s="52" t="inlineStr">
        <is>
          <t>Metal</t>
        </is>
      </c>
      <c r="R2889" s="54" t="n">
        <v>0.42</v>
      </c>
      <c r="S2889" s="54" t="n">
        <v>0.8</v>
      </c>
      <c r="T2889" s="54" t="n">
        <v>0.35</v>
      </c>
      <c r="U2889" s="54" t="n">
        <v>0</v>
      </c>
      <c r="V2889" s="52" t="inlineStr">
        <is>
          <t>No</t>
        </is>
      </c>
      <c r="W2889" s="52" t="inlineStr">
        <is>
          <t>Yes</t>
        </is>
      </c>
      <c r="X2889" s="52" t="inlineStr">
        <is>
          <t>-</t>
        </is>
      </c>
      <c r="Y2889" s="52" t="inlineStr">
        <is>
          <t>Pintle post</t>
        </is>
      </c>
    </row>
    <row r="2890" outlineLevel="1">
      <c r="A2890" s="52" t="inlineStr">
        <is>
          <t>TNK-225</t>
        </is>
      </c>
      <c r="B2890" s="52" t="inlineStr">
        <is>
          <t>Main Battle Tank</t>
        </is>
      </c>
      <c r="C2890" s="53" t="inlineStr">
        <is>
          <t>Group</t>
        </is>
      </c>
      <c r="D2890" s="65" t="inlineStr">
        <is>
          <t>MG elevation</t>
        </is>
      </c>
      <c r="E2890" s="52" t="inlineStr">
        <is>
          <t>TNK-223</t>
        </is>
      </c>
      <c r="F2890" s="52" t="n">
        <v>4</v>
      </c>
      <c r="G2890" s="54" t="n">
        <v>1</v>
      </c>
      <c r="H2890" s="54" t="n">
        <v>1</v>
      </c>
      <c r="I2890" s="54" t="n">
        <v>1</v>
      </c>
      <c r="J2890" s="54" t="n">
        <v>0</v>
      </c>
      <c r="K2890" s="54" t="n">
        <v>0</v>
      </c>
      <c r="L2890" s="54" t="n">
        <v>0</v>
      </c>
      <c r="M2890" s="54" t="n">
        <v>0</v>
      </c>
      <c r="N2890" s="54" t="n">
        <v>0.100000001</v>
      </c>
      <c r="O2890" s="54" t="n">
        <v>0</v>
      </c>
      <c r="P2890" s="52" t="inlineStr">
        <is>
          <t>-</t>
        </is>
      </c>
      <c r="Q2890" s="52" t="inlineStr">
        <is>
          <t>Plain</t>
        </is>
      </c>
      <c r="R2890" s="54" t="n">
        <v>0.5</v>
      </c>
      <c r="S2890" s="54" t="n">
        <v>0</v>
      </c>
      <c r="T2890" s="54" t="n">
        <v>0.2</v>
      </c>
      <c r="U2890" s="54" t="n">
        <v>0</v>
      </c>
      <c r="V2890" s="52" t="inlineStr">
        <is>
          <t>No</t>
        </is>
      </c>
      <c r="W2890" s="52" t="inlineStr">
        <is>
          <t>Yes</t>
        </is>
      </c>
      <c r="X2890" s="52" t="inlineStr">
        <is>
          <t>Follows the main gun elevation</t>
        </is>
      </c>
      <c r="Y2890" s="52" t="inlineStr">
        <is>
          <t>MG elevation cradle</t>
        </is>
      </c>
    </row>
    <row r="2891" outlineLevel="1">
      <c r="A2891" s="52" t="inlineStr">
        <is>
          <t>TNK-226</t>
        </is>
      </c>
      <c r="B2891" s="52" t="inlineStr">
        <is>
          <t>Main Battle Tank</t>
        </is>
      </c>
      <c r="C2891" s="63" t="inlineStr">
        <is>
          <t>Cube</t>
        </is>
      </c>
      <c r="D2891" s="66" t="inlineStr">
        <is>
          <t>MG receiver</t>
        </is>
      </c>
      <c r="E2891" s="52" t="inlineStr">
        <is>
          <t>TNK-225</t>
        </is>
      </c>
      <c r="F2891" s="52" t="n">
        <v>5</v>
      </c>
      <c r="G2891" s="54" t="n">
        <v>0.119999997</v>
      </c>
      <c r="H2891" s="54" t="n">
        <v>0.159999996</v>
      </c>
      <c r="I2891" s="54" t="n">
        <v>0.699999988</v>
      </c>
      <c r="J2891" s="54" t="n">
        <v>0</v>
      </c>
      <c r="K2891" s="54" t="n">
        <v>0</v>
      </c>
      <c r="L2891" s="54" t="n">
        <v>0</v>
      </c>
      <c r="M2891" s="54" t="n">
        <v>0</v>
      </c>
      <c r="N2891" s="54" t="n">
        <v>0</v>
      </c>
      <c r="O2891" s="54" t="n">
        <v>0.25</v>
      </c>
      <c r="P2891" s="52" t="inlineStr">
        <is>
          <t>Phong</t>
        </is>
      </c>
      <c r="Q2891" s="52" t="inlineStr">
        <is>
          <t>Metal</t>
        </is>
      </c>
      <c r="R2891" s="54" t="n">
        <v>0.42</v>
      </c>
      <c r="S2891" s="54" t="n">
        <v>0.8</v>
      </c>
      <c r="T2891" s="54" t="n">
        <v>0.35</v>
      </c>
      <c r="U2891" s="54" t="n">
        <v>0</v>
      </c>
      <c r="V2891" s="52" t="inlineStr">
        <is>
          <t>No</t>
        </is>
      </c>
      <c r="W2891" s="52" t="inlineStr">
        <is>
          <t>Yes</t>
        </is>
      </c>
      <c r="X2891" s="52" t="inlineStr">
        <is>
          <t>-</t>
        </is>
      </c>
      <c r="Y2891" s="52" t="inlineStr">
        <is>
          <t>Machine gun body</t>
        </is>
      </c>
    </row>
    <row r="2892" outlineLevel="1">
      <c r="A2892" s="52" t="inlineStr">
        <is>
          <t>TNK-227</t>
        </is>
      </c>
      <c r="B2892" s="52" t="inlineStr">
        <is>
          <t>Main Battle Tank</t>
        </is>
      </c>
      <c r="C2892" s="58" t="inlineStr">
        <is>
          <t>Cylinder</t>
        </is>
      </c>
      <c r="D2892" s="66" t="inlineStr">
        <is>
          <t>MG barrel</t>
        </is>
      </c>
      <c r="E2892" s="52" t="inlineStr">
        <is>
          <t>TNK-225</t>
        </is>
      </c>
      <c r="F2892" s="52" t="n">
        <v>5</v>
      </c>
      <c r="G2892" s="54" t="n">
        <v>0.0399999991</v>
      </c>
      <c r="H2892" s="54" t="n">
        <v>0.0399999991</v>
      </c>
      <c r="I2892" s="54" t="n">
        <v>0.699999988</v>
      </c>
      <c r="J2892" s="54" t="n">
        <v>0</v>
      </c>
      <c r="K2892" s="54" t="n">
        <v>0</v>
      </c>
      <c r="L2892" s="54" t="n">
        <v>0</v>
      </c>
      <c r="M2892" s="54" t="n">
        <v>0</v>
      </c>
      <c r="N2892" s="54" t="n">
        <v>0</v>
      </c>
      <c r="O2892" s="54" t="n">
        <v>0.850000024</v>
      </c>
      <c r="P2892" s="52" t="inlineStr">
        <is>
          <t>Phong</t>
        </is>
      </c>
      <c r="Q2892" s="52" t="inlineStr">
        <is>
          <t>Metal</t>
        </is>
      </c>
      <c r="R2892" s="54" t="n">
        <v>0.42</v>
      </c>
      <c r="S2892" s="54" t="n">
        <v>0.8</v>
      </c>
      <c r="T2892" s="54" t="n">
        <v>0.35</v>
      </c>
      <c r="U2892" s="54" t="n">
        <v>0</v>
      </c>
      <c r="V2892" s="52" t="inlineStr">
        <is>
          <t>No</t>
        </is>
      </c>
      <c r="W2892" s="52" t="inlineStr">
        <is>
          <t>Yes</t>
        </is>
      </c>
      <c r="X2892" s="52" t="inlineStr">
        <is>
          <t>-</t>
        </is>
      </c>
      <c r="Y2892" s="52" t="inlineStr">
        <is>
          <t>Machine gun barrel</t>
        </is>
      </c>
    </row>
    <row r="2893" outlineLevel="1">
      <c r="A2893" s="52" t="inlineStr">
        <is>
          <t>TNK-228</t>
        </is>
      </c>
      <c r="B2893" s="52" t="inlineStr">
        <is>
          <t>Main Battle Tank</t>
        </is>
      </c>
      <c r="C2893" s="58" t="inlineStr">
        <is>
          <t>Cylinder</t>
        </is>
      </c>
      <c r="D2893" s="66" t="inlineStr">
        <is>
          <t>MG flash hider</t>
        </is>
      </c>
      <c r="E2893" s="52" t="inlineStr">
        <is>
          <t>TNK-225</t>
        </is>
      </c>
      <c r="F2893" s="52" t="n">
        <v>5</v>
      </c>
      <c r="G2893" s="54" t="n">
        <v>0.0700000003</v>
      </c>
      <c r="H2893" s="54" t="n">
        <v>0.0700000003</v>
      </c>
      <c r="I2893" s="54" t="n">
        <v>0.100000001</v>
      </c>
      <c r="J2893" s="54" t="n">
        <v>0</v>
      </c>
      <c r="K2893" s="54" t="n">
        <v>0</v>
      </c>
      <c r="L2893" s="54" t="n">
        <v>0</v>
      </c>
      <c r="M2893" s="54" t="n">
        <v>0</v>
      </c>
      <c r="N2893" s="54" t="n">
        <v>0</v>
      </c>
      <c r="O2893" s="54" t="n">
        <v>1.22000003</v>
      </c>
      <c r="P2893" s="52" t="inlineStr">
        <is>
          <t>Phong</t>
        </is>
      </c>
      <c r="Q2893" s="52" t="inlineStr">
        <is>
          <t>Other</t>
        </is>
      </c>
      <c r="R2893" s="54" t="n">
        <v>0.5</v>
      </c>
      <c r="S2893" s="54" t="n">
        <v>0.6</v>
      </c>
      <c r="T2893" s="54" t="n">
        <v>0.27</v>
      </c>
      <c r="U2893" s="54" t="n">
        <v>0</v>
      </c>
      <c r="V2893" s="52" t="inlineStr">
        <is>
          <t>No</t>
        </is>
      </c>
      <c r="W2893" s="52" t="inlineStr">
        <is>
          <t>Yes</t>
        </is>
      </c>
      <c r="X2893" s="52" t="inlineStr">
        <is>
          <t>-</t>
        </is>
      </c>
      <c r="Y2893" s="52" t="inlineStr">
        <is>
          <t>Flash hider</t>
        </is>
      </c>
    </row>
    <row r="2894" outlineLevel="1">
      <c r="A2894" s="52" t="inlineStr">
        <is>
          <t>TNK-229</t>
        </is>
      </c>
      <c r="B2894" s="52" t="inlineStr">
        <is>
          <t>Main Battle Tank</t>
        </is>
      </c>
      <c r="C2894" s="63" t="inlineStr">
        <is>
          <t>Cube</t>
        </is>
      </c>
      <c r="D2894" s="66" t="inlineStr">
        <is>
          <t>MG ammo box</t>
        </is>
      </c>
      <c r="E2894" s="52" t="inlineStr">
        <is>
          <t>TNK-225</t>
        </is>
      </c>
      <c r="F2894" s="52" t="n">
        <v>5</v>
      </c>
      <c r="G2894" s="54" t="n">
        <v>0.219999999</v>
      </c>
      <c r="H2894" s="54" t="n">
        <v>0.180000007</v>
      </c>
      <c r="I2894" s="54" t="n">
        <v>0.300000012</v>
      </c>
      <c r="J2894" s="54" t="n">
        <v>0</v>
      </c>
      <c r="K2894" s="54" t="n">
        <v>0</v>
      </c>
      <c r="L2894" s="54" t="n">
        <v>0</v>
      </c>
      <c r="M2894" s="54" t="n">
        <v>-0.170000002</v>
      </c>
      <c r="N2894" s="54" t="n">
        <v>-0.0299999993</v>
      </c>
      <c r="O2894" s="54" t="n">
        <v>0.100000001</v>
      </c>
      <c r="P2894" s="52" t="inlineStr">
        <is>
          <t>Phong</t>
        </is>
      </c>
      <c r="Q2894" s="52" t="inlineStr">
        <is>
          <t>Other</t>
        </is>
      </c>
      <c r="R2894" s="54" t="n">
        <v>0.66</v>
      </c>
      <c r="S2894" s="54" t="n">
        <v>0</v>
      </c>
      <c r="T2894" s="54" t="n">
        <v>0.25</v>
      </c>
      <c r="U2894" s="54" t="n">
        <v>0</v>
      </c>
      <c r="V2894" s="52" t="inlineStr">
        <is>
          <t>No</t>
        </is>
      </c>
      <c r="W2894" s="52" t="inlineStr">
        <is>
          <t>Yes</t>
        </is>
      </c>
      <c r="X2894" s="52" t="inlineStr">
        <is>
          <t>-</t>
        </is>
      </c>
      <c r="Y2894" s="52" t="inlineStr">
        <is>
          <t>Ammunition box</t>
        </is>
      </c>
    </row>
    <row r="2895" outlineLevel="1">
      <c r="A2895" s="52" t="inlineStr">
        <is>
          <t>TNK-230</t>
        </is>
      </c>
      <c r="B2895" s="52" t="inlineStr">
        <is>
          <t>Main Battle Tank</t>
        </is>
      </c>
      <c r="C2895" s="63" t="inlineStr">
        <is>
          <t>Cube</t>
        </is>
      </c>
      <c r="D2895" s="62" t="inlineStr">
        <is>
          <t>Smoke launcher mount R</t>
        </is>
      </c>
      <c r="E2895" s="52" t="inlineStr">
        <is>
          <t>TNK-201</t>
        </is>
      </c>
      <c r="F2895" s="52" t="n">
        <v>3</v>
      </c>
      <c r="G2895" s="54" t="n">
        <v>0.119999997</v>
      </c>
      <c r="H2895" s="54" t="n">
        <v>0.200000003</v>
      </c>
      <c r="I2895" s="54" t="n">
        <v>0.600000024</v>
      </c>
      <c r="J2895" s="54" t="n">
        <v>0</v>
      </c>
      <c r="K2895" s="54" t="n">
        <v>0</v>
      </c>
      <c r="L2895" s="54" t="n">
        <v>0</v>
      </c>
      <c r="M2895" s="54" t="n">
        <v>-1.17999995</v>
      </c>
      <c r="N2895" s="54" t="n">
        <v>0.5</v>
      </c>
      <c r="O2895" s="54" t="n">
        <v>0.600000024</v>
      </c>
      <c r="P2895" s="52" t="inlineStr">
        <is>
          <t>Phong</t>
        </is>
      </c>
      <c r="Q2895" s="52" t="inlineStr">
        <is>
          <t>Other</t>
        </is>
      </c>
      <c r="R2895" s="54" t="n">
        <v>0.5</v>
      </c>
      <c r="S2895" s="54" t="n">
        <v>0.6</v>
      </c>
      <c r="T2895" s="54" t="n">
        <v>0.27</v>
      </c>
      <c r="U2895" s="54" t="n">
        <v>0</v>
      </c>
      <c r="V2895" s="52" t="inlineStr">
        <is>
          <t>No</t>
        </is>
      </c>
      <c r="W2895" s="52" t="inlineStr">
        <is>
          <t>Yes</t>
        </is>
      </c>
      <c r="X2895" s="52" t="inlineStr">
        <is>
          <t>-</t>
        </is>
      </c>
      <c r="Y2895" s="52" t="inlineStr">
        <is>
          <t>Smoke launcher rack</t>
        </is>
      </c>
    </row>
    <row r="2896" outlineLevel="1">
      <c r="A2896" s="52" t="inlineStr">
        <is>
          <t>TNK-231</t>
        </is>
      </c>
      <c r="B2896" s="52" t="inlineStr">
        <is>
          <t>Main Battle Tank</t>
        </is>
      </c>
      <c r="C2896" s="58" t="inlineStr">
        <is>
          <t>Cylinder</t>
        </is>
      </c>
      <c r="D2896" s="62" t="inlineStr">
        <is>
          <t>Smoke grenade tube</t>
        </is>
      </c>
      <c r="E2896" s="52" t="inlineStr">
        <is>
          <t>TNK-201</t>
        </is>
      </c>
      <c r="F2896" s="52" t="n">
        <v>3</v>
      </c>
      <c r="G2896" s="54" t="n">
        <v>0.0900000036</v>
      </c>
      <c r="H2896" s="54" t="n">
        <v>0.0900000036</v>
      </c>
      <c r="I2896" s="54" t="n">
        <v>0.219999999</v>
      </c>
      <c r="J2896" s="54" t="n">
        <v>-55</v>
      </c>
      <c r="K2896" s="54" t="n">
        <v>-30</v>
      </c>
      <c r="L2896" s="54" t="n">
        <v>0</v>
      </c>
      <c r="M2896" s="54" t="n">
        <v>-1.22000003</v>
      </c>
      <c r="N2896" s="54" t="n">
        <v>0.620000005</v>
      </c>
      <c r="O2896" s="54" t="n">
        <v>0.400000006</v>
      </c>
      <c r="P2896" s="52" t="inlineStr">
        <is>
          <t>Phong</t>
        </is>
      </c>
      <c r="Q2896" s="52" t="inlineStr">
        <is>
          <t>Metal</t>
        </is>
      </c>
      <c r="R2896" s="54" t="n">
        <v>0.42</v>
      </c>
      <c r="S2896" s="54" t="n">
        <v>0.8</v>
      </c>
      <c r="T2896" s="54" t="n">
        <v>0.35</v>
      </c>
      <c r="U2896" s="54" t="n">
        <v>0</v>
      </c>
      <c r="V2896" s="52" t="inlineStr">
        <is>
          <t>No</t>
        </is>
      </c>
      <c r="W2896" s="52" t="inlineStr">
        <is>
          <t>Yes</t>
        </is>
      </c>
      <c r="X2896" s="52" t="inlineStr">
        <is>
          <t>-</t>
        </is>
      </c>
      <c r="Y2896" s="52" t="inlineStr">
        <is>
          <t>Smoke grenade launcher tube</t>
        </is>
      </c>
    </row>
    <row r="2897" outlineLevel="1">
      <c r="A2897" s="52" t="inlineStr">
        <is>
          <t>TNK-232</t>
        </is>
      </c>
      <c r="B2897" s="52" t="inlineStr">
        <is>
          <t>Main Battle Tank</t>
        </is>
      </c>
      <c r="C2897" s="58" t="inlineStr">
        <is>
          <t>Cylinder</t>
        </is>
      </c>
      <c r="D2897" s="62" t="inlineStr">
        <is>
          <t>Smoke grenade tube</t>
        </is>
      </c>
      <c r="E2897" s="52" t="inlineStr">
        <is>
          <t>TNK-201</t>
        </is>
      </c>
      <c r="F2897" s="52" t="n">
        <v>3</v>
      </c>
      <c r="G2897" s="54" t="n">
        <v>0.0900000036</v>
      </c>
      <c r="H2897" s="54" t="n">
        <v>0.0900000036</v>
      </c>
      <c r="I2897" s="54" t="n">
        <v>0.219999999</v>
      </c>
      <c r="J2897" s="54" t="n">
        <v>-55</v>
      </c>
      <c r="K2897" s="54" t="n">
        <v>-30</v>
      </c>
      <c r="L2897" s="54" t="n">
        <v>0</v>
      </c>
      <c r="M2897" s="54" t="n">
        <v>-1.22000003</v>
      </c>
      <c r="N2897" s="54" t="n">
        <v>0.620000005</v>
      </c>
      <c r="O2897" s="54" t="n">
        <v>0.540000021</v>
      </c>
      <c r="P2897" s="52" t="inlineStr">
        <is>
          <t>Phong</t>
        </is>
      </c>
      <c r="Q2897" s="52" t="inlineStr">
        <is>
          <t>Metal</t>
        </is>
      </c>
      <c r="R2897" s="54" t="n">
        <v>0.42</v>
      </c>
      <c r="S2897" s="54" t="n">
        <v>0.8</v>
      </c>
      <c r="T2897" s="54" t="n">
        <v>0.35</v>
      </c>
      <c r="U2897" s="54" t="n">
        <v>0</v>
      </c>
      <c r="V2897" s="52" t="inlineStr">
        <is>
          <t>No</t>
        </is>
      </c>
      <c r="W2897" s="52" t="inlineStr">
        <is>
          <t>Yes</t>
        </is>
      </c>
      <c r="X2897" s="52" t="inlineStr">
        <is>
          <t>-</t>
        </is>
      </c>
      <c r="Y2897" s="52" t="inlineStr">
        <is>
          <t>Smoke grenade launcher tube</t>
        </is>
      </c>
    </row>
    <row r="2898" outlineLevel="1">
      <c r="A2898" s="52" t="inlineStr">
        <is>
          <t>TNK-233</t>
        </is>
      </c>
      <c r="B2898" s="52" t="inlineStr">
        <is>
          <t>Main Battle Tank</t>
        </is>
      </c>
      <c r="C2898" s="58" t="inlineStr">
        <is>
          <t>Cylinder</t>
        </is>
      </c>
      <c r="D2898" s="62" t="inlineStr">
        <is>
          <t>Smoke grenade tube</t>
        </is>
      </c>
      <c r="E2898" s="52" t="inlineStr">
        <is>
          <t>TNK-201</t>
        </is>
      </c>
      <c r="F2898" s="52" t="n">
        <v>3</v>
      </c>
      <c r="G2898" s="54" t="n">
        <v>0.0900000036</v>
      </c>
      <c r="H2898" s="54" t="n">
        <v>0.0900000036</v>
      </c>
      <c r="I2898" s="54" t="n">
        <v>0.219999999</v>
      </c>
      <c r="J2898" s="54" t="n">
        <v>-55</v>
      </c>
      <c r="K2898" s="54" t="n">
        <v>-30</v>
      </c>
      <c r="L2898" s="54" t="n">
        <v>0</v>
      </c>
      <c r="M2898" s="54" t="n">
        <v>-1.22000003</v>
      </c>
      <c r="N2898" s="54" t="n">
        <v>0.620000005</v>
      </c>
      <c r="O2898" s="54" t="n">
        <v>0.680000007</v>
      </c>
      <c r="P2898" s="52" t="inlineStr">
        <is>
          <t>Phong</t>
        </is>
      </c>
      <c r="Q2898" s="52" t="inlineStr">
        <is>
          <t>Metal</t>
        </is>
      </c>
      <c r="R2898" s="54" t="n">
        <v>0.42</v>
      </c>
      <c r="S2898" s="54" t="n">
        <v>0.8</v>
      </c>
      <c r="T2898" s="54" t="n">
        <v>0.35</v>
      </c>
      <c r="U2898" s="54" t="n">
        <v>0</v>
      </c>
      <c r="V2898" s="52" t="inlineStr">
        <is>
          <t>No</t>
        </is>
      </c>
      <c r="W2898" s="52" t="inlineStr">
        <is>
          <t>Yes</t>
        </is>
      </c>
      <c r="X2898" s="52" t="inlineStr">
        <is>
          <t>-</t>
        </is>
      </c>
      <c r="Y2898" s="52" t="inlineStr">
        <is>
          <t>Smoke grenade launcher tube</t>
        </is>
      </c>
    </row>
    <row r="2899" outlineLevel="1">
      <c r="A2899" s="52" t="inlineStr">
        <is>
          <t>TNK-234</t>
        </is>
      </c>
      <c r="B2899" s="52" t="inlineStr">
        <is>
          <t>Main Battle Tank</t>
        </is>
      </c>
      <c r="C2899" s="58" t="inlineStr">
        <is>
          <t>Cylinder</t>
        </is>
      </c>
      <c r="D2899" s="62" t="inlineStr">
        <is>
          <t>Smoke grenade tube</t>
        </is>
      </c>
      <c r="E2899" s="52" t="inlineStr">
        <is>
          <t>TNK-201</t>
        </is>
      </c>
      <c r="F2899" s="52" t="n">
        <v>3</v>
      </c>
      <c r="G2899" s="54" t="n">
        <v>0.0900000036</v>
      </c>
      <c r="H2899" s="54" t="n">
        <v>0.0900000036</v>
      </c>
      <c r="I2899" s="54" t="n">
        <v>0.219999999</v>
      </c>
      <c r="J2899" s="54" t="n">
        <v>-55</v>
      </c>
      <c r="K2899" s="54" t="n">
        <v>-30</v>
      </c>
      <c r="L2899" s="54" t="n">
        <v>0</v>
      </c>
      <c r="M2899" s="54" t="n">
        <v>-1.22000003</v>
      </c>
      <c r="N2899" s="54" t="n">
        <v>0.620000005</v>
      </c>
      <c r="O2899" s="54" t="n">
        <v>0.819999993</v>
      </c>
      <c r="P2899" s="52" t="inlineStr">
        <is>
          <t>Phong</t>
        </is>
      </c>
      <c r="Q2899" s="52" t="inlineStr">
        <is>
          <t>Metal</t>
        </is>
      </c>
      <c r="R2899" s="54" t="n">
        <v>0.42</v>
      </c>
      <c r="S2899" s="54" t="n">
        <v>0.8</v>
      </c>
      <c r="T2899" s="54" t="n">
        <v>0.35</v>
      </c>
      <c r="U2899" s="54" t="n">
        <v>0</v>
      </c>
      <c r="V2899" s="52" t="inlineStr">
        <is>
          <t>No</t>
        </is>
      </c>
      <c r="W2899" s="52" t="inlineStr">
        <is>
          <t>Yes</t>
        </is>
      </c>
      <c r="X2899" s="52" t="inlineStr">
        <is>
          <t>-</t>
        </is>
      </c>
      <c r="Y2899" s="52" t="inlineStr">
        <is>
          <t>Smoke grenade launcher tube</t>
        </is>
      </c>
    </row>
    <row r="2900" outlineLevel="1">
      <c r="A2900" s="52" t="inlineStr">
        <is>
          <t>TNK-235</t>
        </is>
      </c>
      <c r="B2900" s="52" t="inlineStr">
        <is>
          <t>Main Battle Tank</t>
        </is>
      </c>
      <c r="C2900" s="63" t="inlineStr">
        <is>
          <t>Cube</t>
        </is>
      </c>
      <c r="D2900" s="62" t="inlineStr">
        <is>
          <t>Smoke launcher mount L</t>
        </is>
      </c>
      <c r="E2900" s="52" t="inlineStr">
        <is>
          <t>TNK-201</t>
        </is>
      </c>
      <c r="F2900" s="52" t="n">
        <v>3</v>
      </c>
      <c r="G2900" s="54" t="n">
        <v>0.119999997</v>
      </c>
      <c r="H2900" s="54" t="n">
        <v>0.200000003</v>
      </c>
      <c r="I2900" s="54" t="n">
        <v>0.600000024</v>
      </c>
      <c r="J2900" s="54" t="n">
        <v>0</v>
      </c>
      <c r="K2900" s="54" t="n">
        <v>0</v>
      </c>
      <c r="L2900" s="54" t="n">
        <v>0</v>
      </c>
      <c r="M2900" s="54" t="n">
        <v>1.17999995</v>
      </c>
      <c r="N2900" s="54" t="n">
        <v>0.5</v>
      </c>
      <c r="O2900" s="54" t="n">
        <v>0.600000024</v>
      </c>
      <c r="P2900" s="52" t="inlineStr">
        <is>
          <t>Phong</t>
        </is>
      </c>
      <c r="Q2900" s="52" t="inlineStr">
        <is>
          <t>Other</t>
        </is>
      </c>
      <c r="R2900" s="54" t="n">
        <v>0.5</v>
      </c>
      <c r="S2900" s="54" t="n">
        <v>0.6</v>
      </c>
      <c r="T2900" s="54" t="n">
        <v>0.27</v>
      </c>
      <c r="U2900" s="54" t="n">
        <v>0</v>
      </c>
      <c r="V2900" s="52" t="inlineStr">
        <is>
          <t>No</t>
        </is>
      </c>
      <c r="W2900" s="52" t="inlineStr">
        <is>
          <t>Yes</t>
        </is>
      </c>
      <c r="X2900" s="52" t="inlineStr">
        <is>
          <t>-</t>
        </is>
      </c>
      <c r="Y2900" s="52" t="inlineStr">
        <is>
          <t>Smoke launcher rack</t>
        </is>
      </c>
    </row>
    <row r="2901" outlineLevel="1">
      <c r="A2901" s="52" t="inlineStr">
        <is>
          <t>TNK-236</t>
        </is>
      </c>
      <c r="B2901" s="52" t="inlineStr">
        <is>
          <t>Main Battle Tank</t>
        </is>
      </c>
      <c r="C2901" s="58" t="inlineStr">
        <is>
          <t>Cylinder</t>
        </is>
      </c>
      <c r="D2901" s="62" t="inlineStr">
        <is>
          <t>Smoke grenade tube</t>
        </is>
      </c>
      <c r="E2901" s="52" t="inlineStr">
        <is>
          <t>TNK-201</t>
        </is>
      </c>
      <c r="F2901" s="52" t="n">
        <v>3</v>
      </c>
      <c r="G2901" s="54" t="n">
        <v>0.0900000036</v>
      </c>
      <c r="H2901" s="54" t="n">
        <v>0.0900000036</v>
      </c>
      <c r="I2901" s="54" t="n">
        <v>0.219999999</v>
      </c>
      <c r="J2901" s="54" t="n">
        <v>-55</v>
      </c>
      <c r="K2901" s="54" t="n">
        <v>30</v>
      </c>
      <c r="L2901" s="54" t="n">
        <v>0</v>
      </c>
      <c r="M2901" s="54" t="n">
        <v>1.22000003</v>
      </c>
      <c r="N2901" s="54" t="n">
        <v>0.620000005</v>
      </c>
      <c r="O2901" s="54" t="n">
        <v>0.400000006</v>
      </c>
      <c r="P2901" s="52" t="inlineStr">
        <is>
          <t>Phong</t>
        </is>
      </c>
      <c r="Q2901" s="52" t="inlineStr">
        <is>
          <t>Metal</t>
        </is>
      </c>
      <c r="R2901" s="54" t="n">
        <v>0.42</v>
      </c>
      <c r="S2901" s="54" t="n">
        <v>0.8</v>
      </c>
      <c r="T2901" s="54" t="n">
        <v>0.35</v>
      </c>
      <c r="U2901" s="54" t="n">
        <v>0</v>
      </c>
      <c r="V2901" s="52" t="inlineStr">
        <is>
          <t>No</t>
        </is>
      </c>
      <c r="W2901" s="52" t="inlineStr">
        <is>
          <t>Yes</t>
        </is>
      </c>
      <c r="X2901" s="52" t="inlineStr">
        <is>
          <t>-</t>
        </is>
      </c>
      <c r="Y2901" s="52" t="inlineStr">
        <is>
          <t>Smoke grenade launcher tube</t>
        </is>
      </c>
    </row>
    <row r="2902" outlineLevel="1">
      <c r="A2902" s="52" t="inlineStr">
        <is>
          <t>TNK-237</t>
        </is>
      </c>
      <c r="B2902" s="52" t="inlineStr">
        <is>
          <t>Main Battle Tank</t>
        </is>
      </c>
      <c r="C2902" s="58" t="inlineStr">
        <is>
          <t>Cylinder</t>
        </is>
      </c>
      <c r="D2902" s="62" t="inlineStr">
        <is>
          <t>Smoke grenade tube</t>
        </is>
      </c>
      <c r="E2902" s="52" t="inlineStr">
        <is>
          <t>TNK-201</t>
        </is>
      </c>
      <c r="F2902" s="52" t="n">
        <v>3</v>
      </c>
      <c r="G2902" s="54" t="n">
        <v>0.0900000036</v>
      </c>
      <c r="H2902" s="54" t="n">
        <v>0.0900000036</v>
      </c>
      <c r="I2902" s="54" t="n">
        <v>0.219999999</v>
      </c>
      <c r="J2902" s="54" t="n">
        <v>-55</v>
      </c>
      <c r="K2902" s="54" t="n">
        <v>30</v>
      </c>
      <c r="L2902" s="54" t="n">
        <v>0</v>
      </c>
      <c r="M2902" s="54" t="n">
        <v>1.22000003</v>
      </c>
      <c r="N2902" s="54" t="n">
        <v>0.620000005</v>
      </c>
      <c r="O2902" s="54" t="n">
        <v>0.540000021</v>
      </c>
      <c r="P2902" s="52" t="inlineStr">
        <is>
          <t>Phong</t>
        </is>
      </c>
      <c r="Q2902" s="52" t="inlineStr">
        <is>
          <t>Metal</t>
        </is>
      </c>
      <c r="R2902" s="54" t="n">
        <v>0.42</v>
      </c>
      <c r="S2902" s="54" t="n">
        <v>0.8</v>
      </c>
      <c r="T2902" s="54" t="n">
        <v>0.35</v>
      </c>
      <c r="U2902" s="54" t="n">
        <v>0</v>
      </c>
      <c r="V2902" s="52" t="inlineStr">
        <is>
          <t>No</t>
        </is>
      </c>
      <c r="W2902" s="52" t="inlineStr">
        <is>
          <t>Yes</t>
        </is>
      </c>
      <c r="X2902" s="52" t="inlineStr">
        <is>
          <t>-</t>
        </is>
      </c>
      <c r="Y2902" s="52" t="inlineStr">
        <is>
          <t>Smoke grenade launcher tube</t>
        </is>
      </c>
    </row>
    <row r="2903" outlineLevel="1">
      <c r="A2903" s="52" t="inlineStr">
        <is>
          <t>TNK-238</t>
        </is>
      </c>
      <c r="B2903" s="52" t="inlineStr">
        <is>
          <t>Main Battle Tank</t>
        </is>
      </c>
      <c r="C2903" s="58" t="inlineStr">
        <is>
          <t>Cylinder</t>
        </is>
      </c>
      <c r="D2903" s="62" t="inlineStr">
        <is>
          <t>Smoke grenade tube</t>
        </is>
      </c>
      <c r="E2903" s="52" t="inlineStr">
        <is>
          <t>TNK-201</t>
        </is>
      </c>
      <c r="F2903" s="52" t="n">
        <v>3</v>
      </c>
      <c r="G2903" s="54" t="n">
        <v>0.0900000036</v>
      </c>
      <c r="H2903" s="54" t="n">
        <v>0.0900000036</v>
      </c>
      <c r="I2903" s="54" t="n">
        <v>0.219999999</v>
      </c>
      <c r="J2903" s="54" t="n">
        <v>-55</v>
      </c>
      <c r="K2903" s="54" t="n">
        <v>30</v>
      </c>
      <c r="L2903" s="54" t="n">
        <v>0</v>
      </c>
      <c r="M2903" s="54" t="n">
        <v>1.22000003</v>
      </c>
      <c r="N2903" s="54" t="n">
        <v>0.620000005</v>
      </c>
      <c r="O2903" s="54" t="n">
        <v>0.680000007</v>
      </c>
      <c r="P2903" s="52" t="inlineStr">
        <is>
          <t>Phong</t>
        </is>
      </c>
      <c r="Q2903" s="52" t="inlineStr">
        <is>
          <t>Metal</t>
        </is>
      </c>
      <c r="R2903" s="54" t="n">
        <v>0.42</v>
      </c>
      <c r="S2903" s="54" t="n">
        <v>0.8</v>
      </c>
      <c r="T2903" s="54" t="n">
        <v>0.35</v>
      </c>
      <c r="U2903" s="54" t="n">
        <v>0</v>
      </c>
      <c r="V2903" s="52" t="inlineStr">
        <is>
          <t>No</t>
        </is>
      </c>
      <c r="W2903" s="52" t="inlineStr">
        <is>
          <t>Yes</t>
        </is>
      </c>
      <c r="X2903" s="52" t="inlineStr">
        <is>
          <t>-</t>
        </is>
      </c>
      <c r="Y2903" s="52" t="inlineStr">
        <is>
          <t>Smoke grenade launcher tube</t>
        </is>
      </c>
    </row>
    <row r="2904" outlineLevel="1">
      <c r="A2904" s="52" t="inlineStr">
        <is>
          <t>TNK-239</t>
        </is>
      </c>
      <c r="B2904" s="52" t="inlineStr">
        <is>
          <t>Main Battle Tank</t>
        </is>
      </c>
      <c r="C2904" s="58" t="inlineStr">
        <is>
          <t>Cylinder</t>
        </is>
      </c>
      <c r="D2904" s="62" t="inlineStr">
        <is>
          <t>Smoke grenade tube</t>
        </is>
      </c>
      <c r="E2904" s="52" t="inlineStr">
        <is>
          <t>TNK-201</t>
        </is>
      </c>
      <c r="F2904" s="52" t="n">
        <v>3</v>
      </c>
      <c r="G2904" s="54" t="n">
        <v>0.0900000036</v>
      </c>
      <c r="H2904" s="54" t="n">
        <v>0.0900000036</v>
      </c>
      <c r="I2904" s="54" t="n">
        <v>0.219999999</v>
      </c>
      <c r="J2904" s="54" t="n">
        <v>-55</v>
      </c>
      <c r="K2904" s="54" t="n">
        <v>30</v>
      </c>
      <c r="L2904" s="54" t="n">
        <v>0</v>
      </c>
      <c r="M2904" s="54" t="n">
        <v>1.22000003</v>
      </c>
      <c r="N2904" s="54" t="n">
        <v>0.620000005</v>
      </c>
      <c r="O2904" s="54" t="n">
        <v>0.819999993</v>
      </c>
      <c r="P2904" s="52" t="inlineStr">
        <is>
          <t>Phong</t>
        </is>
      </c>
      <c r="Q2904" s="52" t="inlineStr">
        <is>
          <t>Metal</t>
        </is>
      </c>
      <c r="R2904" s="54" t="n">
        <v>0.42</v>
      </c>
      <c r="S2904" s="54" t="n">
        <v>0.8</v>
      </c>
      <c r="T2904" s="54" t="n">
        <v>0.35</v>
      </c>
      <c r="U2904" s="54" t="n">
        <v>0</v>
      </c>
      <c r="V2904" s="52" t="inlineStr">
        <is>
          <t>No</t>
        </is>
      </c>
      <c r="W2904" s="52" t="inlineStr">
        <is>
          <t>Yes</t>
        </is>
      </c>
      <c r="X2904" s="52" t="inlineStr">
        <is>
          <t>-</t>
        </is>
      </c>
      <c r="Y2904" s="52" t="inlineStr">
        <is>
          <t>Smoke grenade launcher tube</t>
        </is>
      </c>
    </row>
    <row r="2905" outlineLevel="1">
      <c r="A2905" s="52" t="inlineStr">
        <is>
          <t>TNK-240</t>
        </is>
      </c>
      <c r="B2905" s="52" t="inlineStr">
        <is>
          <t>Main Battle Tank</t>
        </is>
      </c>
      <c r="C2905" s="58" t="inlineStr">
        <is>
          <t>Cylinder</t>
        </is>
      </c>
      <c r="D2905" s="62" t="inlineStr">
        <is>
          <t>Antenna mount</t>
        </is>
      </c>
      <c r="E2905" s="52" t="inlineStr">
        <is>
          <t>TNK-201</t>
        </is>
      </c>
      <c r="F2905" s="52" t="n">
        <v>3</v>
      </c>
      <c r="G2905" s="54" t="n">
        <v>0.159999996</v>
      </c>
      <c r="H2905" s="54" t="n">
        <v>0.159999996</v>
      </c>
      <c r="I2905" s="54" t="n">
        <v>0.119999997</v>
      </c>
      <c r="J2905" s="54" t="n">
        <v>90</v>
      </c>
      <c r="K2905" s="54" t="n">
        <v>0</v>
      </c>
      <c r="L2905" s="54" t="n">
        <v>0</v>
      </c>
      <c r="M2905" s="54" t="n">
        <v>-0.899999976</v>
      </c>
      <c r="N2905" s="54" t="n">
        <v>0.720000029</v>
      </c>
      <c r="O2905" s="54" t="n">
        <v>-2</v>
      </c>
      <c r="P2905" s="52" t="inlineStr">
        <is>
          <t>Phong</t>
        </is>
      </c>
      <c r="Q2905" s="52" t="inlineStr">
        <is>
          <t>Other</t>
        </is>
      </c>
      <c r="R2905" s="54" t="n">
        <v>0.5</v>
      </c>
      <c r="S2905" s="54" t="n">
        <v>0.6</v>
      </c>
      <c r="T2905" s="54" t="n">
        <v>0.27</v>
      </c>
      <c r="U2905" s="54" t="n">
        <v>0</v>
      </c>
      <c r="V2905" s="52" t="inlineStr">
        <is>
          <t>No</t>
        </is>
      </c>
      <c r="W2905" s="52" t="inlineStr">
        <is>
          <t>Yes</t>
        </is>
      </c>
      <c r="X2905" s="52" t="inlineStr">
        <is>
          <t>-</t>
        </is>
      </c>
      <c r="Y2905" s="52" t="inlineStr">
        <is>
          <t>Antenna base</t>
        </is>
      </c>
    </row>
    <row r="2906" outlineLevel="1">
      <c r="A2906" s="52" t="inlineStr">
        <is>
          <t>TNK-241</t>
        </is>
      </c>
      <c r="B2906" s="52" t="inlineStr">
        <is>
          <t>Main Battle Tank</t>
        </is>
      </c>
      <c r="C2906" s="53" t="inlineStr">
        <is>
          <t>Group</t>
        </is>
      </c>
      <c r="D2906" s="62" t="inlineStr">
        <is>
          <t>Antenna A pivot</t>
        </is>
      </c>
      <c r="E2906" s="52" t="inlineStr">
        <is>
          <t>TNK-201</t>
        </is>
      </c>
      <c r="F2906" s="52" t="n">
        <v>3</v>
      </c>
      <c r="G2906" s="54" t="n">
        <v>1</v>
      </c>
      <c r="H2906" s="54" t="n">
        <v>1</v>
      </c>
      <c r="I2906" s="54" t="n">
        <v>1</v>
      </c>
      <c r="J2906" s="54" t="n">
        <v>0</v>
      </c>
      <c r="K2906" s="54" t="n">
        <v>0</v>
      </c>
      <c r="L2906" s="54" t="n">
        <v>0</v>
      </c>
      <c r="M2906" s="54" t="n">
        <v>-0.899999976</v>
      </c>
      <c r="N2906" s="54" t="n">
        <v>0.779999971</v>
      </c>
      <c r="O2906" s="54" t="n">
        <v>-2</v>
      </c>
      <c r="P2906" s="52" t="inlineStr">
        <is>
          <t>-</t>
        </is>
      </c>
      <c r="Q2906" s="52" t="inlineStr">
        <is>
          <t>Plain</t>
        </is>
      </c>
      <c r="R2906" s="54" t="n">
        <v>0.5</v>
      </c>
      <c r="S2906" s="54" t="n">
        <v>0</v>
      </c>
      <c r="T2906" s="54" t="n">
        <v>0.2</v>
      </c>
      <c r="U2906" s="54" t="n">
        <v>0</v>
      </c>
      <c r="V2906" s="52" t="inlineStr">
        <is>
          <t>No</t>
        </is>
      </c>
      <c r="W2906" s="52" t="inlineStr">
        <is>
          <t>Yes</t>
        </is>
      </c>
      <c r="X2906" s="52" t="inlineStr">
        <is>
          <t>Bends opposite to the acceleration (damped spring), small wind flutter</t>
        </is>
      </c>
      <c r="Y2906" s="52" t="inlineStr">
        <is>
          <t>Flexible antenna root</t>
        </is>
      </c>
    </row>
    <row r="2907" outlineLevel="1">
      <c r="A2907" s="52" t="inlineStr">
        <is>
          <t>TNK-242</t>
        </is>
      </c>
      <c r="B2907" s="52" t="inlineStr">
        <is>
          <t>Main Battle Tank</t>
        </is>
      </c>
      <c r="C2907" s="58" t="inlineStr">
        <is>
          <t>Cylinder</t>
        </is>
      </c>
      <c r="D2907" s="65" t="inlineStr">
        <is>
          <t>Whip antenna A</t>
        </is>
      </c>
      <c r="E2907" s="52" t="inlineStr">
        <is>
          <t>TNK-241</t>
        </is>
      </c>
      <c r="F2907" s="52" t="n">
        <v>4</v>
      </c>
      <c r="G2907" s="54" t="n">
        <v>0.0299999993</v>
      </c>
      <c r="H2907" s="54" t="n">
        <v>0.0299999993</v>
      </c>
      <c r="I2907" s="54" t="n">
        <v>2</v>
      </c>
      <c r="J2907" s="54" t="n">
        <v>-90</v>
      </c>
      <c r="K2907" s="54" t="n">
        <v>0</v>
      </c>
      <c r="L2907" s="54" t="n">
        <v>0</v>
      </c>
      <c r="M2907" s="54" t="n">
        <v>0</v>
      </c>
      <c r="N2907" s="54" t="n">
        <v>1</v>
      </c>
      <c r="O2907" s="54" t="n">
        <v>0</v>
      </c>
      <c r="P2907" s="52" t="inlineStr">
        <is>
          <t>Phong</t>
        </is>
      </c>
      <c r="Q2907" s="52" t="inlineStr">
        <is>
          <t>Metal</t>
        </is>
      </c>
      <c r="R2907" s="54" t="n">
        <v>0.42</v>
      </c>
      <c r="S2907" s="54" t="n">
        <v>0.8</v>
      </c>
      <c r="T2907" s="54" t="n">
        <v>0.35</v>
      </c>
      <c r="U2907" s="54" t="n">
        <v>0</v>
      </c>
      <c r="V2907" s="52" t="inlineStr">
        <is>
          <t>No</t>
        </is>
      </c>
      <c r="W2907" s="52" t="inlineStr">
        <is>
          <t>Yes</t>
        </is>
      </c>
      <c r="X2907" s="52" t="inlineStr">
        <is>
          <t>-</t>
        </is>
      </c>
      <c r="Y2907" s="52" t="inlineStr">
        <is>
          <t>Radio whip antenna</t>
        </is>
      </c>
    </row>
    <row r="2908" outlineLevel="1">
      <c r="A2908" s="52" t="inlineStr">
        <is>
          <t>TNK-243</t>
        </is>
      </c>
      <c r="B2908" s="52" t="inlineStr">
        <is>
          <t>Main Battle Tank</t>
        </is>
      </c>
      <c r="C2908" s="58" t="inlineStr">
        <is>
          <t>Cylinder</t>
        </is>
      </c>
      <c r="D2908" s="62" t="inlineStr">
        <is>
          <t>Antenna mount</t>
        </is>
      </c>
      <c r="E2908" s="52" t="inlineStr">
        <is>
          <t>TNK-201</t>
        </is>
      </c>
      <c r="F2908" s="52" t="n">
        <v>3</v>
      </c>
      <c r="G2908" s="54" t="n">
        <v>0.159999996</v>
      </c>
      <c r="H2908" s="54" t="n">
        <v>0.159999996</v>
      </c>
      <c r="I2908" s="54" t="n">
        <v>0.119999997</v>
      </c>
      <c r="J2908" s="54" t="n">
        <v>90</v>
      </c>
      <c r="K2908" s="54" t="n">
        <v>0</v>
      </c>
      <c r="L2908" s="54" t="n">
        <v>0</v>
      </c>
      <c r="M2908" s="54" t="n">
        <v>0.899999976</v>
      </c>
      <c r="N2908" s="54" t="n">
        <v>0.720000029</v>
      </c>
      <c r="O2908" s="54" t="n">
        <v>-2.20000005</v>
      </c>
      <c r="P2908" s="52" t="inlineStr">
        <is>
          <t>Phong</t>
        </is>
      </c>
      <c r="Q2908" s="52" t="inlineStr">
        <is>
          <t>Other</t>
        </is>
      </c>
      <c r="R2908" s="54" t="n">
        <v>0.5</v>
      </c>
      <c r="S2908" s="54" t="n">
        <v>0.6</v>
      </c>
      <c r="T2908" s="54" t="n">
        <v>0.27</v>
      </c>
      <c r="U2908" s="54" t="n">
        <v>0</v>
      </c>
      <c r="V2908" s="52" t="inlineStr">
        <is>
          <t>No</t>
        </is>
      </c>
      <c r="W2908" s="52" t="inlineStr">
        <is>
          <t>Yes</t>
        </is>
      </c>
      <c r="X2908" s="52" t="inlineStr">
        <is>
          <t>-</t>
        </is>
      </c>
      <c r="Y2908" s="52" t="inlineStr">
        <is>
          <t>Antenna base</t>
        </is>
      </c>
    </row>
    <row r="2909" outlineLevel="1">
      <c r="A2909" s="52" t="inlineStr">
        <is>
          <t>TNK-244</t>
        </is>
      </c>
      <c r="B2909" s="52" t="inlineStr">
        <is>
          <t>Main Battle Tank</t>
        </is>
      </c>
      <c r="C2909" s="53" t="inlineStr">
        <is>
          <t>Group</t>
        </is>
      </c>
      <c r="D2909" s="62" t="inlineStr">
        <is>
          <t>Antenna B pivot</t>
        </is>
      </c>
      <c r="E2909" s="52" t="inlineStr">
        <is>
          <t>TNK-201</t>
        </is>
      </c>
      <c r="F2909" s="52" t="n">
        <v>3</v>
      </c>
      <c r="G2909" s="54" t="n">
        <v>1</v>
      </c>
      <c r="H2909" s="54" t="n">
        <v>1</v>
      </c>
      <c r="I2909" s="54" t="n">
        <v>1</v>
      </c>
      <c r="J2909" s="54" t="n">
        <v>0</v>
      </c>
      <c r="K2909" s="54" t="n">
        <v>0</v>
      </c>
      <c r="L2909" s="54" t="n">
        <v>0</v>
      </c>
      <c r="M2909" s="54" t="n">
        <v>0.899999976</v>
      </c>
      <c r="N2909" s="54" t="n">
        <v>0.779999971</v>
      </c>
      <c r="O2909" s="54" t="n">
        <v>-2.20000005</v>
      </c>
      <c r="P2909" s="52" t="inlineStr">
        <is>
          <t>-</t>
        </is>
      </c>
      <c r="Q2909" s="52" t="inlineStr">
        <is>
          <t>Plain</t>
        </is>
      </c>
      <c r="R2909" s="54" t="n">
        <v>0.5</v>
      </c>
      <c r="S2909" s="54" t="n">
        <v>0</v>
      </c>
      <c r="T2909" s="54" t="n">
        <v>0.2</v>
      </c>
      <c r="U2909" s="54" t="n">
        <v>0</v>
      </c>
      <c r="V2909" s="52" t="inlineStr">
        <is>
          <t>No</t>
        </is>
      </c>
      <c r="W2909" s="52" t="inlineStr">
        <is>
          <t>Yes</t>
        </is>
      </c>
      <c r="X2909" s="52" t="inlineStr">
        <is>
          <t>Bends opposite to the acceleration (damped spring), small wind flutter</t>
        </is>
      </c>
      <c r="Y2909" s="52" t="inlineStr">
        <is>
          <t>Flexible antenna root</t>
        </is>
      </c>
    </row>
    <row r="2910" outlineLevel="1">
      <c r="A2910" s="52" t="inlineStr">
        <is>
          <t>TNK-245</t>
        </is>
      </c>
      <c r="B2910" s="52" t="inlineStr">
        <is>
          <t>Main Battle Tank</t>
        </is>
      </c>
      <c r="C2910" s="58" t="inlineStr">
        <is>
          <t>Cylinder</t>
        </is>
      </c>
      <c r="D2910" s="65" t="inlineStr">
        <is>
          <t>Whip antenna B</t>
        </is>
      </c>
      <c r="E2910" s="52" t="inlineStr">
        <is>
          <t>TNK-244</t>
        </is>
      </c>
      <c r="F2910" s="52" t="n">
        <v>4</v>
      </c>
      <c r="G2910" s="54" t="n">
        <v>0.0299999993</v>
      </c>
      <c r="H2910" s="54" t="n">
        <v>0.0299999993</v>
      </c>
      <c r="I2910" s="54" t="n">
        <v>1.39999998</v>
      </c>
      <c r="J2910" s="54" t="n">
        <v>-90</v>
      </c>
      <c r="K2910" s="54" t="n">
        <v>0</v>
      </c>
      <c r="L2910" s="54" t="n">
        <v>0</v>
      </c>
      <c r="M2910" s="54" t="n">
        <v>0</v>
      </c>
      <c r="N2910" s="54" t="n">
        <v>0.699999988</v>
      </c>
      <c r="O2910" s="54" t="n">
        <v>0</v>
      </c>
      <c r="P2910" s="52" t="inlineStr">
        <is>
          <t>Phong</t>
        </is>
      </c>
      <c r="Q2910" s="52" t="inlineStr">
        <is>
          <t>Metal</t>
        </is>
      </c>
      <c r="R2910" s="54" t="n">
        <v>0.42</v>
      </c>
      <c r="S2910" s="54" t="n">
        <v>0.8</v>
      </c>
      <c r="T2910" s="54" t="n">
        <v>0.35</v>
      </c>
      <c r="U2910" s="54" t="n">
        <v>0</v>
      </c>
      <c r="V2910" s="52" t="inlineStr">
        <is>
          <t>No</t>
        </is>
      </c>
      <c r="W2910" s="52" t="inlineStr">
        <is>
          <t>Yes</t>
        </is>
      </c>
      <c r="X2910" s="52" t="inlineStr">
        <is>
          <t>-</t>
        </is>
      </c>
      <c r="Y2910" s="52" t="inlineStr">
        <is>
          <t>Radio whip antenna</t>
        </is>
      </c>
    </row>
    <row r="2911" outlineLevel="1">
      <c r="A2911" s="52" t="inlineStr">
        <is>
          <t>TNK-246</t>
        </is>
      </c>
      <c r="B2911" s="52" t="inlineStr">
        <is>
          <t>Main Battle Tank</t>
        </is>
      </c>
      <c r="C2911" s="53" t="inlineStr">
        <is>
          <t>Group</t>
        </is>
      </c>
      <c r="D2911" s="62" t="inlineStr">
        <is>
          <t>Gun pitch</t>
        </is>
      </c>
      <c r="E2911" s="52" t="inlineStr">
        <is>
          <t>TNK-201</t>
        </is>
      </c>
      <c r="F2911" s="52" t="n">
        <v>3</v>
      </c>
      <c r="G2911" s="54" t="n">
        <v>1</v>
      </c>
      <c r="H2911" s="54" t="n">
        <v>1</v>
      </c>
      <c r="I2911" s="54" t="n">
        <v>1</v>
      </c>
      <c r="J2911" s="54" t="n">
        <v>0</v>
      </c>
      <c r="K2911" s="54" t="n">
        <v>0</v>
      </c>
      <c r="L2911" s="54" t="n">
        <v>0</v>
      </c>
      <c r="M2911" s="54" t="n">
        <v>0</v>
      </c>
      <c r="N2911" s="54" t="n">
        <v>0.419999987</v>
      </c>
      <c r="O2911" s="54" t="n">
        <v>1.5</v>
      </c>
      <c r="P2911" s="52" t="inlineStr">
        <is>
          <t>-</t>
        </is>
      </c>
      <c r="Q2911" s="52" t="inlineStr">
        <is>
          <t>Plain</t>
        </is>
      </c>
      <c r="R2911" s="54" t="n">
        <v>0.5</v>
      </c>
      <c r="S2911" s="54" t="n">
        <v>0</v>
      </c>
      <c r="T2911" s="54" t="n">
        <v>0.2</v>
      </c>
      <c r="U2911" s="54" t="n">
        <v>0</v>
      </c>
      <c r="V2911" s="52" t="inlineStr">
        <is>
          <t>No</t>
        </is>
      </c>
      <c r="W2911" s="52" t="inlineStr">
        <is>
          <t>Yes</t>
        </is>
      </c>
      <c r="X2911" s="52" t="inlineStr">
        <is>
          <t>Elevation slews at 20 deg/s</t>
        </is>
      </c>
      <c r="Y2911" s="52" t="inlineStr">
        <is>
          <t>Gun trunnion: elevation -8 .. +20 deg</t>
        </is>
      </c>
    </row>
    <row r="2912" outlineLevel="1">
      <c r="A2912" s="52" t="inlineStr">
        <is>
          <t>TNK-247</t>
        </is>
      </c>
      <c r="B2912" s="52" t="inlineStr">
        <is>
          <t>Main Battle Tank</t>
        </is>
      </c>
      <c r="C2912" s="63" t="inlineStr">
        <is>
          <t>Cube</t>
        </is>
      </c>
      <c r="D2912" s="65" t="inlineStr">
        <is>
          <t>Gun mantlet</t>
        </is>
      </c>
      <c r="E2912" s="52" t="inlineStr">
        <is>
          <t>TNK-246</t>
        </is>
      </c>
      <c r="F2912" s="52" t="n">
        <v>4</v>
      </c>
      <c r="G2912" s="54" t="n">
        <v>0.800000012</v>
      </c>
      <c r="H2912" s="54" t="n">
        <v>0.579999983</v>
      </c>
      <c r="I2912" s="54" t="n">
        <v>0.449999988</v>
      </c>
      <c r="J2912" s="54" t="n">
        <v>0</v>
      </c>
      <c r="K2912" s="54" t="n">
        <v>0</v>
      </c>
      <c r="L2912" s="54" t="n">
        <v>0</v>
      </c>
      <c r="M2912" s="54" t="n">
        <v>0</v>
      </c>
      <c r="N2912" s="54" t="n">
        <v>0</v>
      </c>
      <c r="O2912" s="54" t="n">
        <v>0.0500000007</v>
      </c>
      <c r="P2912" s="52" t="inlineStr">
        <is>
          <t>Phong</t>
        </is>
      </c>
      <c r="Q2912" s="52" t="inlineStr">
        <is>
          <t>Other</t>
        </is>
      </c>
      <c r="R2912" s="54" t="n">
        <v>0.66</v>
      </c>
      <c r="S2912" s="54" t="n">
        <v>0</v>
      </c>
      <c r="T2912" s="54" t="n">
        <v>0.25</v>
      </c>
      <c r="U2912" s="54" t="n">
        <v>0</v>
      </c>
      <c r="V2912" s="52" t="inlineStr">
        <is>
          <t>No</t>
        </is>
      </c>
      <c r="W2912" s="52" t="inlineStr">
        <is>
          <t>Yes</t>
        </is>
      </c>
      <c r="X2912" s="52" t="inlineStr">
        <is>
          <t>-</t>
        </is>
      </c>
      <c r="Y2912" s="52" t="inlineStr">
        <is>
          <t>Gun mantlet</t>
        </is>
      </c>
    </row>
    <row r="2913" outlineLevel="1">
      <c r="A2913" s="52" t="inlineStr">
        <is>
          <t>TNK-248</t>
        </is>
      </c>
      <c r="B2913" s="52" t="inlineStr">
        <is>
          <t>Main Battle Tank</t>
        </is>
      </c>
      <c r="C2913" s="63" t="inlineStr">
        <is>
          <t>Cube</t>
        </is>
      </c>
      <c r="D2913" s="65" t="inlineStr">
        <is>
          <t>Coaxial MG</t>
        </is>
      </c>
      <c r="E2913" s="52" t="inlineStr">
        <is>
          <t>TNK-246</t>
        </is>
      </c>
      <c r="F2913" s="52" t="n">
        <v>4</v>
      </c>
      <c r="G2913" s="54" t="n">
        <v>0.0900000036</v>
      </c>
      <c r="H2913" s="54" t="n">
        <v>0.0900000036</v>
      </c>
      <c r="I2913" s="54" t="n">
        <v>0.5</v>
      </c>
      <c r="J2913" s="54" t="n">
        <v>0</v>
      </c>
      <c r="K2913" s="54" t="n">
        <v>0</v>
      </c>
      <c r="L2913" s="54" t="n">
        <v>0</v>
      </c>
      <c r="M2913" s="54" t="n">
        <v>0.379999995</v>
      </c>
      <c r="N2913" s="54" t="n">
        <v>-0.119999997</v>
      </c>
      <c r="O2913" s="54" t="n">
        <v>0.349999994</v>
      </c>
      <c r="P2913" s="52" t="inlineStr">
        <is>
          <t>Phong</t>
        </is>
      </c>
      <c r="Q2913" s="52" t="inlineStr">
        <is>
          <t>Metal</t>
        </is>
      </c>
      <c r="R2913" s="54" t="n">
        <v>0.42</v>
      </c>
      <c r="S2913" s="54" t="n">
        <v>0.8</v>
      </c>
      <c r="T2913" s="54" t="n">
        <v>0.35</v>
      </c>
      <c r="U2913" s="54" t="n">
        <v>0</v>
      </c>
      <c r="V2913" s="52" t="inlineStr">
        <is>
          <t>No</t>
        </is>
      </c>
      <c r="W2913" s="52" t="inlineStr">
        <is>
          <t>Yes</t>
        </is>
      </c>
      <c r="X2913" s="52" t="inlineStr">
        <is>
          <t>-</t>
        </is>
      </c>
      <c r="Y2913" s="52" t="inlineStr">
        <is>
          <t>Coaxial machine gun</t>
        </is>
      </c>
    </row>
    <row r="2914" outlineLevel="1">
      <c r="A2914" s="52" t="inlineStr">
        <is>
          <t>TNK-249</t>
        </is>
      </c>
      <c r="B2914" s="52" t="inlineStr">
        <is>
          <t>Main Battle Tank</t>
        </is>
      </c>
      <c r="C2914" s="53" t="inlineStr">
        <is>
          <t>Group</t>
        </is>
      </c>
      <c r="D2914" s="65" t="inlineStr">
        <is>
          <t>Barrel recoil</t>
        </is>
      </c>
      <c r="E2914" s="52" t="inlineStr">
        <is>
          <t>TNK-246</t>
        </is>
      </c>
      <c r="F2914" s="52" t="n">
        <v>4</v>
      </c>
      <c r="G2914" s="54" t="n">
        <v>1</v>
      </c>
      <c r="H2914" s="54" t="n">
        <v>1</v>
      </c>
      <c r="I2914" s="54" t="n">
        <v>1</v>
      </c>
      <c r="J2914" s="54" t="n">
        <v>0</v>
      </c>
      <c r="K2914" s="54" t="n">
        <v>0</v>
      </c>
      <c r="L2914" s="54" t="n">
        <v>0</v>
      </c>
      <c r="M2914" s="54" t="n">
        <v>0</v>
      </c>
      <c r="N2914" s="54" t="n">
        <v>0</v>
      </c>
      <c r="O2914" s="54" t="n">
        <v>0.300000012</v>
      </c>
      <c r="P2914" s="52" t="inlineStr">
        <is>
          <t>-</t>
        </is>
      </c>
      <c r="Q2914" s="52" t="inlineStr">
        <is>
          <t>Plain</t>
        </is>
      </c>
      <c r="R2914" s="54" t="n">
        <v>0.5</v>
      </c>
      <c r="S2914" s="54" t="n">
        <v>0</v>
      </c>
      <c r="T2914" s="54" t="n">
        <v>0.2</v>
      </c>
      <c r="U2914" s="54" t="n">
        <v>0</v>
      </c>
      <c r="V2914" s="52" t="inlineStr">
        <is>
          <t>No</t>
        </is>
      </c>
      <c r="W2914" s="52" t="inlineStr">
        <is>
          <t>Yes</t>
        </is>
      </c>
      <c r="X2914" s="52" t="inlineStr">
        <is>
          <t>Slides back 0.35 m when firing, returns over 0.6 s</t>
        </is>
      </c>
      <c r="Y2914" s="52" t="inlineStr">
        <is>
          <t>Barrel slide</t>
        </is>
      </c>
    </row>
    <row r="2915" outlineLevel="1">
      <c r="A2915" s="52" t="inlineStr">
        <is>
          <t>TNK-250</t>
        </is>
      </c>
      <c r="B2915" s="52" t="inlineStr">
        <is>
          <t>Main Battle Tank</t>
        </is>
      </c>
      <c r="C2915" s="58" t="inlineStr">
        <is>
          <t>Cylinder</t>
        </is>
      </c>
      <c r="D2915" s="66" t="inlineStr">
        <is>
          <t>Gun barrel</t>
        </is>
      </c>
      <c r="E2915" s="52" t="inlineStr">
        <is>
          <t>TNK-249</t>
        </is>
      </c>
      <c r="F2915" s="52" t="n">
        <v>5</v>
      </c>
      <c r="G2915" s="54" t="n">
        <v>0.170000002</v>
      </c>
      <c r="H2915" s="54" t="n">
        <v>0.170000002</v>
      </c>
      <c r="I2915" s="54" t="n">
        <v>4.19999981</v>
      </c>
      <c r="J2915" s="54" t="n">
        <v>0</v>
      </c>
      <c r="K2915" s="54" t="n">
        <v>0</v>
      </c>
      <c r="L2915" s="54" t="n">
        <v>0</v>
      </c>
      <c r="M2915" s="54" t="n">
        <v>0</v>
      </c>
      <c r="N2915" s="54" t="n">
        <v>0</v>
      </c>
      <c r="O2915" s="54" t="n">
        <v>2.0999999</v>
      </c>
      <c r="P2915" s="52" t="inlineStr">
        <is>
          <t>Phong</t>
        </is>
      </c>
      <c r="Q2915" s="52" t="inlineStr">
        <is>
          <t>Metal</t>
        </is>
      </c>
      <c r="R2915" s="54" t="n">
        <v>0.42</v>
      </c>
      <c r="S2915" s="54" t="n">
        <v>0.8</v>
      </c>
      <c r="T2915" s="54" t="n">
        <v>0.35</v>
      </c>
      <c r="U2915" s="54" t="n">
        <v>0</v>
      </c>
      <c r="V2915" s="52" t="inlineStr">
        <is>
          <t>No</t>
        </is>
      </c>
      <c r="W2915" s="52" t="inlineStr">
        <is>
          <t>Yes</t>
        </is>
      </c>
      <c r="X2915" s="52" t="inlineStr">
        <is>
          <t>Heats up with every shot</t>
        </is>
      </c>
      <c r="Y2915" s="52" t="inlineStr">
        <is>
          <t>120 mm smoothbore barrel</t>
        </is>
      </c>
    </row>
    <row r="2916" outlineLevel="1">
      <c r="A2916" s="52" t="inlineStr">
        <is>
          <t>TNK-251</t>
        </is>
      </c>
      <c r="B2916" s="52" t="inlineStr">
        <is>
          <t>Main Battle Tank</t>
        </is>
      </c>
      <c r="C2916" s="58" t="inlineStr">
        <is>
          <t>Cylinder</t>
        </is>
      </c>
      <c r="D2916" s="66" t="inlineStr">
        <is>
          <t>Thermal sleeve</t>
        </is>
      </c>
      <c r="E2916" s="52" t="inlineStr">
        <is>
          <t>TNK-249</t>
        </is>
      </c>
      <c r="F2916" s="52" t="n">
        <v>5</v>
      </c>
      <c r="G2916" s="54" t="n">
        <v>0.239999995</v>
      </c>
      <c r="H2916" s="54" t="n">
        <v>0.239999995</v>
      </c>
      <c r="I2916" s="54" t="n">
        <v>1.5</v>
      </c>
      <c r="J2916" s="54" t="n">
        <v>0</v>
      </c>
      <c r="K2916" s="54" t="n">
        <v>0</v>
      </c>
      <c r="L2916" s="54" t="n">
        <v>0</v>
      </c>
      <c r="M2916" s="54" t="n">
        <v>0</v>
      </c>
      <c r="N2916" s="54" t="n">
        <v>0</v>
      </c>
      <c r="O2916" s="54" t="n">
        <v>1</v>
      </c>
      <c r="P2916" s="52" t="inlineStr">
        <is>
          <t>Phong</t>
        </is>
      </c>
      <c r="Q2916" s="52" t="inlineStr">
        <is>
          <t>Other</t>
        </is>
      </c>
      <c r="R2916" s="54" t="n">
        <v>0.5</v>
      </c>
      <c r="S2916" s="54" t="n">
        <v>0.6</v>
      </c>
      <c r="T2916" s="54" t="n">
        <v>0.27</v>
      </c>
      <c r="U2916" s="54" t="n">
        <v>0</v>
      </c>
      <c r="V2916" s="52" t="inlineStr">
        <is>
          <t>No</t>
        </is>
      </c>
      <c r="W2916" s="52" t="inlineStr">
        <is>
          <t>Yes</t>
        </is>
      </c>
      <c r="X2916" s="52" t="inlineStr">
        <is>
          <t>-</t>
        </is>
      </c>
      <c r="Y2916" s="52" t="inlineStr">
        <is>
          <t>Barrel thermal sleeve</t>
        </is>
      </c>
    </row>
    <row r="2917" outlineLevel="1">
      <c r="A2917" s="52" t="inlineStr">
        <is>
          <t>TNK-252</t>
        </is>
      </c>
      <c r="B2917" s="52" t="inlineStr">
        <is>
          <t>Main Battle Tank</t>
        </is>
      </c>
      <c r="C2917" s="58" t="inlineStr">
        <is>
          <t>Cylinder</t>
        </is>
      </c>
      <c r="D2917" s="66" t="inlineStr">
        <is>
          <t>Fume extractor</t>
        </is>
      </c>
      <c r="E2917" s="52" t="inlineStr">
        <is>
          <t>TNK-249</t>
        </is>
      </c>
      <c r="F2917" s="52" t="n">
        <v>5</v>
      </c>
      <c r="G2917" s="54" t="n">
        <v>0.270000011</v>
      </c>
      <c r="H2917" s="54" t="n">
        <v>0.270000011</v>
      </c>
      <c r="I2917" s="54" t="n">
        <v>0.5</v>
      </c>
      <c r="J2917" s="54" t="n">
        <v>0</v>
      </c>
      <c r="K2917" s="54" t="n">
        <v>0</v>
      </c>
      <c r="L2917" s="54" t="n">
        <v>0</v>
      </c>
      <c r="M2917" s="54" t="n">
        <v>0</v>
      </c>
      <c r="N2917" s="54" t="n">
        <v>0</v>
      </c>
      <c r="O2917" s="54" t="n">
        <v>2.70000005</v>
      </c>
      <c r="P2917" s="52" t="inlineStr">
        <is>
          <t>Phong</t>
        </is>
      </c>
      <c r="Q2917" s="52" t="inlineStr">
        <is>
          <t>Other</t>
        </is>
      </c>
      <c r="R2917" s="54" t="n">
        <v>0.5</v>
      </c>
      <c r="S2917" s="54" t="n">
        <v>0.6</v>
      </c>
      <c r="T2917" s="54" t="n">
        <v>0.27</v>
      </c>
      <c r="U2917" s="54" t="n">
        <v>0</v>
      </c>
      <c r="V2917" s="52" t="inlineStr">
        <is>
          <t>No</t>
        </is>
      </c>
      <c r="W2917" s="52" t="inlineStr">
        <is>
          <t>Yes</t>
        </is>
      </c>
      <c r="X2917" s="52" t="inlineStr">
        <is>
          <t>-</t>
        </is>
      </c>
      <c r="Y2917" s="52" t="inlineStr">
        <is>
          <t>Bore evacuator</t>
        </is>
      </c>
    </row>
    <row r="2918" outlineLevel="1">
      <c r="A2918" s="52" t="inlineStr">
        <is>
          <t>TNK-253</t>
        </is>
      </c>
      <c r="B2918" s="52" t="inlineStr">
        <is>
          <t>Main Battle Tank</t>
        </is>
      </c>
      <c r="C2918" s="58" t="inlineStr">
        <is>
          <t>Cylinder</t>
        </is>
      </c>
      <c r="D2918" s="66" t="inlineStr">
        <is>
          <t>Muzzle brake</t>
        </is>
      </c>
      <c r="E2918" s="52" t="inlineStr">
        <is>
          <t>TNK-249</t>
        </is>
      </c>
      <c r="F2918" s="52" t="n">
        <v>5</v>
      </c>
      <c r="G2918" s="54" t="n">
        <v>0.230000004</v>
      </c>
      <c r="H2918" s="54" t="n">
        <v>0.230000004</v>
      </c>
      <c r="I2918" s="54" t="n">
        <v>0.340000004</v>
      </c>
      <c r="J2918" s="54" t="n">
        <v>0</v>
      </c>
      <c r="K2918" s="54" t="n">
        <v>0</v>
      </c>
      <c r="L2918" s="54" t="n">
        <v>0</v>
      </c>
      <c r="M2918" s="54" t="n">
        <v>0</v>
      </c>
      <c r="N2918" s="54" t="n">
        <v>0</v>
      </c>
      <c r="O2918" s="54" t="n">
        <v>4.30000019</v>
      </c>
      <c r="P2918" s="52" t="inlineStr">
        <is>
          <t>Phong</t>
        </is>
      </c>
      <c r="Q2918" s="52" t="inlineStr">
        <is>
          <t>Other</t>
        </is>
      </c>
      <c r="R2918" s="54" t="n">
        <v>0.5</v>
      </c>
      <c r="S2918" s="54" t="n">
        <v>0.6</v>
      </c>
      <c r="T2918" s="54" t="n">
        <v>0.27</v>
      </c>
      <c r="U2918" s="54" t="n">
        <v>0</v>
      </c>
      <c r="V2918" s="52" t="inlineStr">
        <is>
          <t>No</t>
        </is>
      </c>
      <c r="W2918" s="52" t="inlineStr">
        <is>
          <t>Yes</t>
        </is>
      </c>
      <c r="X2918" s="52" t="inlineStr">
        <is>
          <t>-</t>
        </is>
      </c>
      <c r="Y2918" s="52" t="inlineStr">
        <is>
          <t>Muzzle brake</t>
        </is>
      </c>
    </row>
    <row r="2919" outlineLevel="1">
      <c r="A2919" s="52" t="inlineStr">
        <is>
          <t>TNK-254</t>
        </is>
      </c>
      <c r="B2919" s="52" t="inlineStr">
        <is>
          <t>Main Battle Tank</t>
        </is>
      </c>
      <c r="C2919" s="59" t="inlineStr">
        <is>
          <t>Sphere</t>
        </is>
      </c>
      <c r="D2919" s="66" t="inlineStr">
        <is>
          <t>Muzzle flash</t>
        </is>
      </c>
      <c r="E2919" s="52" t="inlineStr">
        <is>
          <t>TNK-249</t>
        </is>
      </c>
      <c r="F2919" s="52" t="n">
        <v>5</v>
      </c>
      <c r="G2919" s="54" t="n">
        <v>4.99999987e-05</v>
      </c>
      <c r="H2919" s="54" t="n">
        <v>4.99999987e-05</v>
      </c>
      <c r="I2919" s="54" t="n">
        <v>8.999999409999999e-05</v>
      </c>
      <c r="J2919" s="54" t="n">
        <v>0</v>
      </c>
      <c r="K2919" s="54" t="n">
        <v>0</v>
      </c>
      <c r="L2919" s="54" t="n">
        <v>0</v>
      </c>
      <c r="M2919" s="54" t="n">
        <v>0</v>
      </c>
      <c r="N2919" s="54" t="n">
        <v>0</v>
      </c>
      <c r="O2919" s="54" t="n">
        <v>4.5</v>
      </c>
      <c r="P2919" s="52" t="inlineStr">
        <is>
          <t>Phong</t>
        </is>
      </c>
      <c r="Q2919" s="52" t="inlineStr">
        <is>
          <t>Plain</t>
        </is>
      </c>
      <c r="R2919" s="54" t="n">
        <v>0.5</v>
      </c>
      <c r="S2919" s="54" t="n">
        <v>0</v>
      </c>
      <c r="T2919" s="54" t="n">
        <v>1</v>
      </c>
      <c r="U2919" s="54" t="n">
        <v>3</v>
      </c>
      <c r="V2919" s="52" t="inlineStr">
        <is>
          <t>No</t>
        </is>
      </c>
      <c r="W2919" s="52" t="inlineStr">
        <is>
          <t>No</t>
        </is>
      </c>
      <c r="X2919" s="52" t="inlineStr">
        <is>
          <t>Flashes for 0.08 s per shot</t>
        </is>
      </c>
      <c r="Y2919" s="52" t="inlineStr">
        <is>
          <t>Muzzle flash (visible for 0.08 s)</t>
        </is>
      </c>
    </row>
    <row r="2920">
      <c r="A2920" s="52" t="inlineStr">
        <is>
          <t>HEL-00</t>
        </is>
      </c>
      <c r="B2920" s="52" t="inlineStr">
        <is>
          <t>Scout Helicopter</t>
        </is>
      </c>
      <c r="C2920" s="53" t="inlineStr">
        <is>
          <t>Group</t>
        </is>
      </c>
      <c r="D2920" s="52" t="inlineStr">
        <is>
          <t>Scout helicopter</t>
        </is>
      </c>
      <c r="E2920" s="52" t="inlineStr">
        <is>
          <t>World</t>
        </is>
      </c>
      <c r="F2920" s="52" t="n">
        <v>0</v>
      </c>
      <c r="G2920" s="54" t="n">
        <v>1</v>
      </c>
      <c r="H2920" s="54" t="n">
        <v>1</v>
      </c>
      <c r="I2920" s="54" t="n">
        <v>1</v>
      </c>
      <c r="J2920" s="54" t="n">
        <v>0</v>
      </c>
      <c r="K2920" s="54" t="n">
        <v>-129.944107</v>
      </c>
      <c r="L2920" s="54" t="n">
        <v>0</v>
      </c>
      <c r="M2920" s="54" t="n">
        <v>20.2999992</v>
      </c>
      <c r="N2920" s="54" t="n">
        <v>-0.180000007</v>
      </c>
      <c r="O2920" s="54" t="n">
        <v>17</v>
      </c>
      <c r="P2920" s="52" t="inlineStr">
        <is>
          <t>-</t>
        </is>
      </c>
      <c r="Q2920" s="52" t="inlineStr">
        <is>
          <t>Plain</t>
        </is>
      </c>
      <c r="R2920" s="54" t="n">
        <v>0.5</v>
      </c>
      <c r="S2920" s="54" t="n">
        <v>0</v>
      </c>
      <c r="T2920" s="54" t="n">
        <v>0.2</v>
      </c>
      <c r="U2920" s="54" t="n">
        <v>0</v>
      </c>
      <c r="V2920" s="52" t="inlineStr">
        <is>
          <t>No</t>
        </is>
      </c>
      <c r="W2920" s="52" t="inlineStr">
        <is>
          <t>Yes</t>
        </is>
      </c>
      <c r="X2920" s="52" t="inlineStr">
        <is>
          <t>Position and yaw from the flight model</t>
        </is>
      </c>
      <c r="Y2920" s="52" t="inlineStr">
        <is>
          <t>MH-6 style light helicopter (user-controllable)</t>
        </is>
      </c>
    </row>
    <row r="2921" outlineLevel="1">
      <c r="A2921" s="52" t="inlineStr">
        <is>
          <t>HEL-01</t>
        </is>
      </c>
      <c r="B2921" s="52" t="inlineStr">
        <is>
          <t>Scout Helicopter</t>
        </is>
      </c>
      <c r="C2921" s="53" t="inlineStr">
        <is>
          <t>Group</t>
        </is>
      </c>
      <c r="D2921" s="57" t="inlineStr">
        <is>
          <t>Body</t>
        </is>
      </c>
      <c r="E2921" s="52" t="inlineStr">
        <is>
          <t>HEL-00</t>
        </is>
      </c>
      <c r="F2921" s="52" t="n">
        <v>1</v>
      </c>
      <c r="G2921" s="54" t="n">
        <v>1</v>
      </c>
      <c r="H2921" s="54" t="n">
        <v>1</v>
      </c>
      <c r="I2921" s="54" t="n">
        <v>1</v>
      </c>
      <c r="J2921" s="54" t="n">
        <v>0</v>
      </c>
      <c r="K2921" s="54" t="n">
        <v>0</v>
      </c>
      <c r="L2921" s="54" t="n">
        <v>0</v>
      </c>
      <c r="M2921" s="54" t="n">
        <v>0</v>
      </c>
      <c r="N2921" s="54" t="n">
        <v>1</v>
      </c>
      <c r="O2921" s="54" t="n">
        <v>0</v>
      </c>
      <c r="P2921" s="52" t="inlineStr">
        <is>
          <t>-</t>
        </is>
      </c>
      <c r="Q2921" s="52" t="inlineStr">
        <is>
          <t>Plain</t>
        </is>
      </c>
      <c r="R2921" s="54" t="n">
        <v>0.5</v>
      </c>
      <c r="S2921" s="54" t="n">
        <v>0</v>
      </c>
      <c r="T2921" s="54" t="n">
        <v>0.2</v>
      </c>
      <c r="U2921" s="54" t="n">
        <v>0</v>
      </c>
      <c r="V2921" s="52" t="inlineStr">
        <is>
          <t>No</t>
        </is>
      </c>
      <c r="W2921" s="52" t="inlineStr">
        <is>
          <t>Yes</t>
        </is>
      </c>
      <c r="X2921" s="52" t="inlineStr">
        <is>
          <t>Pitch / roll follow acceleration and turn rate (damped spring)</t>
        </is>
      </c>
      <c r="Y2921" s="52" t="inlineStr">
        <is>
          <t>Airframe: pitches and rolls on top of the root</t>
        </is>
      </c>
    </row>
    <row r="2922" outlineLevel="1">
      <c r="A2922" s="52" t="inlineStr">
        <is>
          <t>HEL-02</t>
        </is>
      </c>
      <c r="B2922" s="52" t="inlineStr">
        <is>
          <t>Scout Helicopter</t>
        </is>
      </c>
      <c r="C2922" s="59" t="inlineStr">
        <is>
          <t>Sphere</t>
        </is>
      </c>
      <c r="D2922" s="60" t="inlineStr">
        <is>
          <t>Cabin</t>
        </is>
      </c>
      <c r="E2922" s="52" t="inlineStr">
        <is>
          <t>HEL-01</t>
        </is>
      </c>
      <c r="F2922" s="52" t="n">
        <v>2</v>
      </c>
      <c r="G2922" s="54" t="n">
        <v>1.35000002</v>
      </c>
      <c r="H2922" s="54" t="n">
        <v>1.45000005</v>
      </c>
      <c r="I2922" s="54" t="n">
        <v>2.5</v>
      </c>
      <c r="J2922" s="54" t="n">
        <v>0</v>
      </c>
      <c r="K2922" s="54" t="n">
        <v>0</v>
      </c>
      <c r="L2922" s="54" t="n">
        <v>0</v>
      </c>
      <c r="M2922" s="54" t="n">
        <v>0</v>
      </c>
      <c r="N2922" s="54" t="n">
        <v>0.180000007</v>
      </c>
      <c r="O2922" s="54" t="n">
        <v>0</v>
      </c>
      <c r="P2922" s="52" t="inlineStr">
        <is>
          <t>Phong</t>
        </is>
      </c>
      <c r="Q2922" s="52" t="inlineStr">
        <is>
          <t>Other</t>
        </is>
      </c>
      <c r="R2922" s="54" t="n">
        <v>0.42</v>
      </c>
      <c r="S2922" s="54" t="n">
        <v>0.1</v>
      </c>
      <c r="T2922" s="54" t="n">
        <v>0.3</v>
      </c>
      <c r="U2922" s="54" t="n">
        <v>0</v>
      </c>
      <c r="V2922" s="52" t="inlineStr">
        <is>
          <t>Yes</t>
        </is>
      </c>
      <c r="W2922" s="52" t="inlineStr">
        <is>
          <t>Yes</t>
        </is>
      </c>
      <c r="X2922" s="52" t="inlineStr">
        <is>
          <t>-</t>
        </is>
      </c>
      <c r="Y2922" s="52" t="inlineStr">
        <is>
          <t>Egg-shaped cabin (scaled sphere)</t>
        </is>
      </c>
    </row>
    <row r="2923" outlineLevel="1">
      <c r="A2923" s="52" t="inlineStr">
        <is>
          <t>HEL-03</t>
        </is>
      </c>
      <c r="B2923" s="52" t="inlineStr">
        <is>
          <t>Scout Helicopter</t>
        </is>
      </c>
      <c r="C2923" s="59" t="inlineStr">
        <is>
          <t>Sphere</t>
        </is>
      </c>
      <c r="D2923" s="60" t="inlineStr">
        <is>
          <t>Canopy glass</t>
        </is>
      </c>
      <c r="E2923" s="52" t="inlineStr">
        <is>
          <t>HEL-01</t>
        </is>
      </c>
      <c r="F2923" s="52" t="n">
        <v>2</v>
      </c>
      <c r="G2923" s="54" t="n">
        <v>1.22000003</v>
      </c>
      <c r="H2923" s="54" t="n">
        <v>1.04999995</v>
      </c>
      <c r="I2923" s="54" t="n">
        <v>1.5</v>
      </c>
      <c r="J2923" s="54" t="n">
        <v>0</v>
      </c>
      <c r="K2923" s="54" t="n">
        <v>0</v>
      </c>
      <c r="L2923" s="54" t="n">
        <v>0</v>
      </c>
      <c r="M2923" s="54" t="n">
        <v>0</v>
      </c>
      <c r="N2923" s="54" t="n">
        <v>0.360000014</v>
      </c>
      <c r="O2923" s="54" t="n">
        <v>0.620000005</v>
      </c>
      <c r="P2923" s="52" t="inlineStr">
        <is>
          <t>Phong</t>
        </is>
      </c>
      <c r="Q2923" s="52" t="inlineStr">
        <is>
          <t>Glass</t>
        </is>
      </c>
      <c r="R2923" s="54" t="n">
        <v>0.03</v>
      </c>
      <c r="S2923" s="54" t="n">
        <v>0.1</v>
      </c>
      <c r="T2923" s="54" t="n">
        <v>0.1</v>
      </c>
      <c r="U2923" s="54" t="n">
        <v>0</v>
      </c>
      <c r="V2923" s="52" t="inlineStr">
        <is>
          <t>No</t>
        </is>
      </c>
      <c r="W2923" s="52" t="inlineStr">
        <is>
          <t>Yes</t>
        </is>
      </c>
      <c r="X2923" s="52" t="inlineStr">
        <is>
          <t>-</t>
        </is>
      </c>
      <c r="Y2923" s="52" t="inlineStr">
        <is>
          <t>Dark reflective canopy</t>
        </is>
      </c>
    </row>
    <row r="2924" outlineLevel="1">
      <c r="A2924" s="52" t="inlineStr">
        <is>
          <t>HEL-04</t>
        </is>
      </c>
      <c r="B2924" s="52" t="inlineStr">
        <is>
          <t>Scout Helicopter</t>
        </is>
      </c>
      <c r="C2924" s="59" t="inlineStr">
        <is>
          <t>Sphere</t>
        </is>
      </c>
      <c r="D2924" s="60" t="inlineStr">
        <is>
          <t>Chin nose</t>
        </is>
      </c>
      <c r="E2924" s="52" t="inlineStr">
        <is>
          <t>HEL-01</t>
        </is>
      </c>
      <c r="F2924" s="52" t="n">
        <v>2</v>
      </c>
      <c r="G2924" s="54" t="n">
        <v>0.899999976</v>
      </c>
      <c r="H2924" s="54" t="n">
        <v>0.5</v>
      </c>
      <c r="I2924" s="54" t="n">
        <v>0.899999976</v>
      </c>
      <c r="J2924" s="54" t="n">
        <v>0</v>
      </c>
      <c r="K2924" s="54" t="n">
        <v>0</v>
      </c>
      <c r="L2924" s="54" t="n">
        <v>0</v>
      </c>
      <c r="M2924" s="54" t="n">
        <v>0</v>
      </c>
      <c r="N2924" s="54" t="n">
        <v>-0.219999999</v>
      </c>
      <c r="O2924" s="54" t="n">
        <v>0.800000012</v>
      </c>
      <c r="P2924" s="52" t="inlineStr">
        <is>
          <t>Phong</t>
        </is>
      </c>
      <c r="Q2924" s="52" t="inlineStr">
        <is>
          <t>Paint</t>
        </is>
      </c>
      <c r="R2924" s="54" t="n">
        <v>0.5</v>
      </c>
      <c r="S2924" s="54" t="n">
        <v>0.1</v>
      </c>
      <c r="T2924" s="54" t="n">
        <v>0.3</v>
      </c>
      <c r="U2924" s="54" t="n">
        <v>0</v>
      </c>
      <c r="V2924" s="52" t="inlineStr">
        <is>
          <t>No</t>
        </is>
      </c>
      <c r="W2924" s="52" t="inlineStr">
        <is>
          <t>Yes</t>
        </is>
      </c>
      <c r="X2924" s="52" t="inlineStr">
        <is>
          <t>-</t>
        </is>
      </c>
      <c r="Y2924" s="52" t="inlineStr">
        <is>
          <t>Lower nose fairing</t>
        </is>
      </c>
    </row>
    <row r="2925" outlineLevel="1">
      <c r="A2925" s="52" t="inlineStr">
        <is>
          <t>HEL-05</t>
        </is>
      </c>
      <c r="B2925" s="52" t="inlineStr">
        <is>
          <t>Scout Helicopter</t>
        </is>
      </c>
      <c r="C2925" s="63" t="inlineStr">
        <is>
          <t>Cube</t>
        </is>
      </c>
      <c r="D2925" s="60" t="inlineStr">
        <is>
          <t>Door seam left</t>
        </is>
      </c>
      <c r="E2925" s="52" t="inlineStr">
        <is>
          <t>HEL-01</t>
        </is>
      </c>
      <c r="F2925" s="52" t="n">
        <v>2</v>
      </c>
      <c r="G2925" s="54" t="n">
        <v>0.0299999993</v>
      </c>
      <c r="H2925" s="54" t="n">
        <v>0.75</v>
      </c>
      <c r="I2925" s="54" t="n">
        <v>0.0199999996</v>
      </c>
      <c r="J2925" s="54" t="n">
        <v>0</v>
      </c>
      <c r="K2925" s="54" t="n">
        <v>0</v>
      </c>
      <c r="L2925" s="54" t="n">
        <v>0</v>
      </c>
      <c r="M2925" s="54" t="n">
        <v>0.654999971</v>
      </c>
      <c r="N2925" s="54" t="n">
        <v>0.140000001</v>
      </c>
      <c r="O2925" s="54" t="n">
        <v>0.379999995</v>
      </c>
      <c r="P2925" s="52" t="inlineStr">
        <is>
          <t>Phong</t>
        </is>
      </c>
      <c r="Q2925" s="52" t="inlineStr">
        <is>
          <t>Metal</t>
        </is>
      </c>
      <c r="R2925" s="54" t="n">
        <v>0.38</v>
      </c>
      <c r="S2925" s="54" t="n">
        <v>0.9</v>
      </c>
      <c r="T2925" s="54" t="n">
        <v>0.35</v>
      </c>
      <c r="U2925" s="54" t="n">
        <v>0</v>
      </c>
      <c r="V2925" s="52" t="inlineStr">
        <is>
          <t>No</t>
        </is>
      </c>
      <c r="W2925" s="52" t="inlineStr">
        <is>
          <t>Yes</t>
        </is>
      </c>
      <c r="X2925" s="52" t="inlineStr">
        <is>
          <t>-</t>
        </is>
      </c>
      <c r="Y2925" s="52" t="inlineStr">
        <is>
          <t>Door frame edge</t>
        </is>
      </c>
    </row>
    <row r="2926" outlineLevel="1">
      <c r="A2926" s="52" t="inlineStr">
        <is>
          <t>HEL-06</t>
        </is>
      </c>
      <c r="B2926" s="52" t="inlineStr">
        <is>
          <t>Scout Helicopter</t>
        </is>
      </c>
      <c r="C2926" s="63" t="inlineStr">
        <is>
          <t>Cube</t>
        </is>
      </c>
      <c r="D2926" s="60" t="inlineStr">
        <is>
          <t>Door seam right</t>
        </is>
      </c>
      <c r="E2926" s="52" t="inlineStr">
        <is>
          <t>HEL-01</t>
        </is>
      </c>
      <c r="F2926" s="52" t="n">
        <v>2</v>
      </c>
      <c r="G2926" s="54" t="n">
        <v>0.0299999993</v>
      </c>
      <c r="H2926" s="54" t="n">
        <v>0.75</v>
      </c>
      <c r="I2926" s="54" t="n">
        <v>0.0199999996</v>
      </c>
      <c r="J2926" s="54" t="n">
        <v>0</v>
      </c>
      <c r="K2926" s="54" t="n">
        <v>0</v>
      </c>
      <c r="L2926" s="54" t="n">
        <v>0</v>
      </c>
      <c r="M2926" s="54" t="n">
        <v>-0.654999971</v>
      </c>
      <c r="N2926" s="54" t="n">
        <v>0.140000001</v>
      </c>
      <c r="O2926" s="54" t="n">
        <v>0.379999995</v>
      </c>
      <c r="P2926" s="52" t="inlineStr">
        <is>
          <t>Phong</t>
        </is>
      </c>
      <c r="Q2926" s="52" t="inlineStr">
        <is>
          <t>Metal</t>
        </is>
      </c>
      <c r="R2926" s="54" t="n">
        <v>0.38</v>
      </c>
      <c r="S2926" s="54" t="n">
        <v>0.9</v>
      </c>
      <c r="T2926" s="54" t="n">
        <v>0.35</v>
      </c>
      <c r="U2926" s="54" t="n">
        <v>0</v>
      </c>
      <c r="V2926" s="52" t="inlineStr">
        <is>
          <t>No</t>
        </is>
      </c>
      <c r="W2926" s="52" t="inlineStr">
        <is>
          <t>Yes</t>
        </is>
      </c>
      <c r="X2926" s="52" t="inlineStr">
        <is>
          <t>-</t>
        </is>
      </c>
      <c r="Y2926" s="52" t="inlineStr">
        <is>
          <t>Door frame edge</t>
        </is>
      </c>
    </row>
    <row r="2927" outlineLevel="1">
      <c r="A2927" s="52" t="inlineStr">
        <is>
          <t>HEL-07</t>
        </is>
      </c>
      <c r="B2927" s="52" t="inlineStr">
        <is>
          <t>Scout Helicopter</t>
        </is>
      </c>
      <c r="C2927" s="59" t="inlineStr">
        <is>
          <t>Sphere</t>
        </is>
      </c>
      <c r="D2927" s="60" t="inlineStr">
        <is>
          <t>Engine cowling</t>
        </is>
      </c>
      <c r="E2927" s="52" t="inlineStr">
        <is>
          <t>HEL-01</t>
        </is>
      </c>
      <c r="F2927" s="52" t="n">
        <v>2</v>
      </c>
      <c r="G2927" s="54" t="n">
        <v>0.949999988</v>
      </c>
      <c r="H2927" s="54" t="n">
        <v>0.75</v>
      </c>
      <c r="I2927" s="54" t="n">
        <v>1.89999998</v>
      </c>
      <c r="J2927" s="54" t="n">
        <v>0</v>
      </c>
      <c r="K2927" s="54" t="n">
        <v>0</v>
      </c>
      <c r="L2927" s="54" t="n">
        <v>0</v>
      </c>
      <c r="M2927" s="54" t="n">
        <v>0</v>
      </c>
      <c r="N2927" s="54" t="n">
        <v>0.949999988</v>
      </c>
      <c r="O2927" s="54" t="n">
        <v>-1.14999998</v>
      </c>
      <c r="P2927" s="52" t="inlineStr">
        <is>
          <t>Phong</t>
        </is>
      </c>
      <c r="Q2927" s="52" t="inlineStr">
        <is>
          <t>Paint</t>
        </is>
      </c>
      <c r="R2927" s="54" t="n">
        <v>0.5</v>
      </c>
      <c r="S2927" s="54" t="n">
        <v>0.1</v>
      </c>
      <c r="T2927" s="54" t="n">
        <v>0.3</v>
      </c>
      <c r="U2927" s="54" t="n">
        <v>0</v>
      </c>
      <c r="V2927" s="52" t="inlineStr">
        <is>
          <t>Yes</t>
        </is>
      </c>
      <c r="W2927" s="52" t="inlineStr">
        <is>
          <t>Yes</t>
        </is>
      </c>
      <c r="X2927" s="52" t="inlineStr">
        <is>
          <t>Heat rises with rotor speed</t>
        </is>
      </c>
      <c r="Y2927" s="52" t="inlineStr">
        <is>
          <t>Turbine engine fairing (warm in thermal)</t>
        </is>
      </c>
    </row>
    <row r="2928" outlineLevel="1">
      <c r="A2928" s="52" t="inlineStr">
        <is>
          <t>HEL-08</t>
        </is>
      </c>
      <c r="B2928" s="52" t="inlineStr">
        <is>
          <t>Scout Helicopter</t>
        </is>
      </c>
      <c r="C2928" s="58" t="inlineStr">
        <is>
          <t>Cylinder</t>
        </is>
      </c>
      <c r="D2928" s="60" t="inlineStr">
        <is>
          <t>Engine exhaust</t>
        </is>
      </c>
      <c r="E2928" s="52" t="inlineStr">
        <is>
          <t>HEL-01</t>
        </is>
      </c>
      <c r="F2928" s="52" t="n">
        <v>2</v>
      </c>
      <c r="G2928" s="54" t="n">
        <v>0.200000003</v>
      </c>
      <c r="H2928" s="54" t="n">
        <v>0.200000003</v>
      </c>
      <c r="I2928" s="54" t="n">
        <v>0.550000012</v>
      </c>
      <c r="J2928" s="54" t="n">
        <v>15</v>
      </c>
      <c r="K2928" s="54" t="n">
        <v>0</v>
      </c>
      <c r="L2928" s="54" t="n">
        <v>0</v>
      </c>
      <c r="M2928" s="54" t="n">
        <v>-0.349999994</v>
      </c>
      <c r="N2928" s="54" t="n">
        <v>1</v>
      </c>
      <c r="O2928" s="54" t="n">
        <v>-2.0999999</v>
      </c>
      <c r="P2928" s="52" t="inlineStr">
        <is>
          <t>Phong</t>
        </is>
      </c>
      <c r="Q2928" s="52" t="inlineStr">
        <is>
          <t>Metal</t>
        </is>
      </c>
      <c r="R2928" s="54" t="n">
        <v>0.55</v>
      </c>
      <c r="S2928" s="54" t="n">
        <v>0.8</v>
      </c>
      <c r="T2928" s="54" t="n">
        <v>0.4</v>
      </c>
      <c r="U2928" s="54" t="n">
        <v>0</v>
      </c>
      <c r="V2928" s="52" t="inlineStr">
        <is>
          <t>No</t>
        </is>
      </c>
      <c r="W2928" s="52" t="inlineStr">
        <is>
          <t>Yes</t>
        </is>
      </c>
      <c r="X2928" s="52" t="inlineStr">
        <is>
          <t>Heat rises with rotor speed</t>
        </is>
      </c>
      <c r="Y2928" s="52" t="inlineStr">
        <is>
          <t>Exhaust pipe: hottest part in the thermal view</t>
        </is>
      </c>
    </row>
    <row r="2929" outlineLevel="1">
      <c r="A2929" s="52" t="inlineStr">
        <is>
          <t>HEL-09</t>
        </is>
      </c>
      <c r="B2929" s="52" t="inlineStr">
        <is>
          <t>Scout Helicopter</t>
        </is>
      </c>
      <c r="C2929" s="58" t="inlineStr">
        <is>
          <t>Cylinder</t>
        </is>
      </c>
      <c r="D2929" s="60" t="inlineStr">
        <is>
          <t>Rotor mast</t>
        </is>
      </c>
      <c r="E2929" s="52" t="inlineStr">
        <is>
          <t>HEL-01</t>
        </is>
      </c>
      <c r="F2929" s="52" t="n">
        <v>2</v>
      </c>
      <c r="G2929" s="54" t="n">
        <v>0.180000007</v>
      </c>
      <c r="H2929" s="54" t="n">
        <v>0.180000007</v>
      </c>
      <c r="I2929" s="54" t="n">
        <v>0.550000012</v>
      </c>
      <c r="J2929" s="54" t="n">
        <v>90</v>
      </c>
      <c r="K2929" s="54" t="n">
        <v>0</v>
      </c>
      <c r="L2929" s="54" t="n">
        <v>0</v>
      </c>
      <c r="M2929" s="54" t="n">
        <v>0</v>
      </c>
      <c r="N2929" s="54" t="n">
        <v>1.54999995</v>
      </c>
      <c r="O2929" s="54" t="n">
        <v>0</v>
      </c>
      <c r="P2929" s="52" t="inlineStr">
        <is>
          <t>Phong</t>
        </is>
      </c>
      <c r="Q2929" s="52" t="inlineStr">
        <is>
          <t>Metal</t>
        </is>
      </c>
      <c r="R2929" s="54" t="n">
        <v>0.38</v>
      </c>
      <c r="S2929" s="54" t="n">
        <v>0.9</v>
      </c>
      <c r="T2929" s="54" t="n">
        <v>0.35</v>
      </c>
      <c r="U2929" s="54" t="n">
        <v>0</v>
      </c>
      <c r="V2929" s="52" t="inlineStr">
        <is>
          <t>No</t>
        </is>
      </c>
      <c r="W2929" s="52" t="inlineStr">
        <is>
          <t>Yes</t>
        </is>
      </c>
      <c r="X2929" s="52" t="inlineStr">
        <is>
          <t>-</t>
        </is>
      </c>
      <c r="Y2929" s="52" t="inlineStr">
        <is>
          <t>Main rotor mast</t>
        </is>
      </c>
    </row>
    <row r="2930" outlineLevel="1">
      <c r="A2930" s="52" t="inlineStr">
        <is>
          <t>HEL-10</t>
        </is>
      </c>
      <c r="B2930" s="52" t="inlineStr">
        <is>
          <t>Scout Helicopter</t>
        </is>
      </c>
      <c r="C2930" s="61" t="inlineStr">
        <is>
          <t>Cone</t>
        </is>
      </c>
      <c r="D2930" s="60" t="inlineStr">
        <is>
          <t>Tail boom</t>
        </is>
      </c>
      <c r="E2930" s="52" t="inlineStr">
        <is>
          <t>HEL-01</t>
        </is>
      </c>
      <c r="F2930" s="52" t="n">
        <v>2</v>
      </c>
      <c r="G2930" s="54" t="n">
        <v>0.449999988</v>
      </c>
      <c r="H2930" s="54" t="n">
        <v>0.449999988</v>
      </c>
      <c r="I2930" s="54" t="n">
        <v>5.19999981</v>
      </c>
      <c r="J2930" s="54" t="n">
        <v>0</v>
      </c>
      <c r="K2930" s="54" t="n">
        <v>180</v>
      </c>
      <c r="L2930" s="54" t="n">
        <v>0</v>
      </c>
      <c r="M2930" s="54" t="n">
        <v>0</v>
      </c>
      <c r="N2930" s="54" t="n">
        <v>0.800000012</v>
      </c>
      <c r="O2930" s="54" t="n">
        <v>-3.9000001</v>
      </c>
      <c r="P2930" s="52" t="inlineStr">
        <is>
          <t>Phong</t>
        </is>
      </c>
      <c r="Q2930" s="52" t="inlineStr">
        <is>
          <t>Other</t>
        </is>
      </c>
      <c r="R2930" s="54" t="n">
        <v>0.42</v>
      </c>
      <c r="S2930" s="54" t="n">
        <v>0.1</v>
      </c>
      <c r="T2930" s="54" t="n">
        <v>0.3</v>
      </c>
      <c r="U2930" s="54" t="n">
        <v>0</v>
      </c>
      <c r="V2930" s="52" t="inlineStr">
        <is>
          <t>No</t>
        </is>
      </c>
      <c r="W2930" s="52" t="inlineStr">
        <is>
          <t>Yes</t>
        </is>
      </c>
      <c r="X2930" s="52" t="inlineStr">
        <is>
          <t>-</t>
        </is>
      </c>
      <c r="Y2930" s="52" t="inlineStr">
        <is>
          <t>Tapered tail boom (cone, apex aft)</t>
        </is>
      </c>
    </row>
    <row r="2931" outlineLevel="1">
      <c r="A2931" s="52" t="inlineStr">
        <is>
          <t>HEL-11</t>
        </is>
      </c>
      <c r="B2931" s="52" t="inlineStr">
        <is>
          <t>Scout Helicopter</t>
        </is>
      </c>
      <c r="C2931" s="63" t="inlineStr">
        <is>
          <t>Cube</t>
        </is>
      </c>
      <c r="D2931" s="60" t="inlineStr">
        <is>
          <t>Tail fin</t>
        </is>
      </c>
      <c r="E2931" s="52" t="inlineStr">
        <is>
          <t>HEL-01</t>
        </is>
      </c>
      <c r="F2931" s="52" t="n">
        <v>2</v>
      </c>
      <c r="G2931" s="54" t="n">
        <v>0.0700000003</v>
      </c>
      <c r="H2931" s="54" t="n">
        <v>1.04999995</v>
      </c>
      <c r="I2931" s="54" t="n">
        <v>0.949999988</v>
      </c>
      <c r="J2931" s="54" t="n">
        <v>0</v>
      </c>
      <c r="K2931" s="54" t="n">
        <v>0</v>
      </c>
      <c r="L2931" s="54" t="n">
        <v>0</v>
      </c>
      <c r="M2931" s="54" t="n">
        <v>0</v>
      </c>
      <c r="N2931" s="54" t="n">
        <v>1.20000005</v>
      </c>
      <c r="O2931" s="54" t="n">
        <v>-5</v>
      </c>
      <c r="P2931" s="52" t="inlineStr">
        <is>
          <t>Phong</t>
        </is>
      </c>
      <c r="Q2931" s="52" t="inlineStr">
        <is>
          <t>Other</t>
        </is>
      </c>
      <c r="R2931" s="54" t="n">
        <v>0.42</v>
      </c>
      <c r="S2931" s="54" t="n">
        <v>0.1</v>
      </c>
      <c r="T2931" s="54" t="n">
        <v>0.3</v>
      </c>
      <c r="U2931" s="54" t="n">
        <v>0</v>
      </c>
      <c r="V2931" s="52" t="inlineStr">
        <is>
          <t>No</t>
        </is>
      </c>
      <c r="W2931" s="52" t="inlineStr">
        <is>
          <t>Yes</t>
        </is>
      </c>
      <c r="X2931" s="52" t="inlineStr">
        <is>
          <t>-</t>
        </is>
      </c>
      <c r="Y2931" s="52" t="inlineStr">
        <is>
          <t>Vertical fin</t>
        </is>
      </c>
    </row>
    <row r="2932" outlineLevel="1">
      <c r="A2932" s="52" t="inlineStr">
        <is>
          <t>HEL-12</t>
        </is>
      </c>
      <c r="B2932" s="52" t="inlineStr">
        <is>
          <t>Scout Helicopter</t>
        </is>
      </c>
      <c r="C2932" s="63" t="inlineStr">
        <is>
          <t>Cube</t>
        </is>
      </c>
      <c r="D2932" s="60" t="inlineStr">
        <is>
          <t>Horizontal stabiliser</t>
        </is>
      </c>
      <c r="E2932" s="52" t="inlineStr">
        <is>
          <t>HEL-01</t>
        </is>
      </c>
      <c r="F2932" s="52" t="n">
        <v>2</v>
      </c>
      <c r="G2932" s="54" t="n">
        <v>1.60000002</v>
      </c>
      <c r="H2932" s="54" t="n">
        <v>0.0500000007</v>
      </c>
      <c r="I2932" s="54" t="n">
        <v>0.400000006</v>
      </c>
      <c r="J2932" s="54" t="n">
        <v>0</v>
      </c>
      <c r="K2932" s="54" t="n">
        <v>0</v>
      </c>
      <c r="L2932" s="54" t="n">
        <v>0</v>
      </c>
      <c r="M2932" s="54" t="n">
        <v>0</v>
      </c>
      <c r="N2932" s="54" t="n">
        <v>0.850000024</v>
      </c>
      <c r="O2932" s="54" t="n">
        <v>-4.30000019</v>
      </c>
      <c r="P2932" s="52" t="inlineStr">
        <is>
          <t>Phong</t>
        </is>
      </c>
      <c r="Q2932" s="52" t="inlineStr">
        <is>
          <t>Other</t>
        </is>
      </c>
      <c r="R2932" s="54" t="n">
        <v>0.42</v>
      </c>
      <c r="S2932" s="54" t="n">
        <v>0.1</v>
      </c>
      <c r="T2932" s="54" t="n">
        <v>0.3</v>
      </c>
      <c r="U2932" s="54" t="n">
        <v>0</v>
      </c>
      <c r="V2932" s="52" t="inlineStr">
        <is>
          <t>No</t>
        </is>
      </c>
      <c r="W2932" s="52" t="inlineStr">
        <is>
          <t>Yes</t>
        </is>
      </c>
      <c r="X2932" s="52" t="inlineStr">
        <is>
          <t>-</t>
        </is>
      </c>
      <c r="Y2932" s="52" t="inlineStr">
        <is>
          <t>Stabiliser</t>
        </is>
      </c>
    </row>
    <row r="2933" outlineLevel="1">
      <c r="A2933" s="52" t="inlineStr">
        <is>
          <t>HEL-13</t>
        </is>
      </c>
      <c r="B2933" s="52" t="inlineStr">
        <is>
          <t>Scout Helicopter</t>
        </is>
      </c>
      <c r="C2933" s="63" t="inlineStr">
        <is>
          <t>Cube</t>
        </is>
      </c>
      <c r="D2933" s="60" t="inlineStr">
        <is>
          <t>Stabiliser plate left</t>
        </is>
      </c>
      <c r="E2933" s="52" t="inlineStr">
        <is>
          <t>HEL-01</t>
        </is>
      </c>
      <c r="F2933" s="52" t="n">
        <v>2</v>
      </c>
      <c r="G2933" s="54" t="n">
        <v>0.0399999991</v>
      </c>
      <c r="H2933" s="54" t="n">
        <v>0.5</v>
      </c>
      <c r="I2933" s="54" t="n">
        <v>0.400000006</v>
      </c>
      <c r="J2933" s="54" t="n">
        <v>0</v>
      </c>
      <c r="K2933" s="54" t="n">
        <v>0</v>
      </c>
      <c r="L2933" s="54" t="n">
        <v>0</v>
      </c>
      <c r="M2933" s="54" t="n">
        <v>0.800000012</v>
      </c>
      <c r="N2933" s="54" t="n">
        <v>0.850000024</v>
      </c>
      <c r="O2933" s="54" t="n">
        <v>-4.30000019</v>
      </c>
      <c r="P2933" s="52" t="inlineStr">
        <is>
          <t>Phong</t>
        </is>
      </c>
      <c r="Q2933" s="52" t="inlineStr">
        <is>
          <t>Other</t>
        </is>
      </c>
      <c r="R2933" s="54" t="n">
        <v>0.42</v>
      </c>
      <c r="S2933" s="54" t="n">
        <v>0.1</v>
      </c>
      <c r="T2933" s="54" t="n">
        <v>0.3</v>
      </c>
      <c r="U2933" s="54" t="n">
        <v>0</v>
      </c>
      <c r="V2933" s="52" t="inlineStr">
        <is>
          <t>No</t>
        </is>
      </c>
      <c r="W2933" s="52" t="inlineStr">
        <is>
          <t>Yes</t>
        </is>
      </c>
      <c r="X2933" s="52" t="inlineStr">
        <is>
          <t>-</t>
        </is>
      </c>
      <c r="Y2933" s="52" t="inlineStr">
        <is>
          <t>End plate</t>
        </is>
      </c>
    </row>
    <row r="2934" outlineLevel="1">
      <c r="A2934" s="52" t="inlineStr">
        <is>
          <t>HEL-14</t>
        </is>
      </c>
      <c r="B2934" s="52" t="inlineStr">
        <is>
          <t>Scout Helicopter</t>
        </is>
      </c>
      <c r="C2934" s="63" t="inlineStr">
        <is>
          <t>Cube</t>
        </is>
      </c>
      <c r="D2934" s="60" t="inlineStr">
        <is>
          <t>Stabiliser plate right</t>
        </is>
      </c>
      <c r="E2934" s="52" t="inlineStr">
        <is>
          <t>HEL-01</t>
        </is>
      </c>
      <c r="F2934" s="52" t="n">
        <v>2</v>
      </c>
      <c r="G2934" s="54" t="n">
        <v>0.0399999991</v>
      </c>
      <c r="H2934" s="54" t="n">
        <v>0.5</v>
      </c>
      <c r="I2934" s="54" t="n">
        <v>0.400000006</v>
      </c>
      <c r="J2934" s="54" t="n">
        <v>0</v>
      </c>
      <c r="K2934" s="54" t="n">
        <v>0</v>
      </c>
      <c r="L2934" s="54" t="n">
        <v>0</v>
      </c>
      <c r="M2934" s="54" t="n">
        <v>-0.800000012</v>
      </c>
      <c r="N2934" s="54" t="n">
        <v>0.850000024</v>
      </c>
      <c r="O2934" s="54" t="n">
        <v>-4.30000019</v>
      </c>
      <c r="P2934" s="52" t="inlineStr">
        <is>
          <t>Phong</t>
        </is>
      </c>
      <c r="Q2934" s="52" t="inlineStr">
        <is>
          <t>Other</t>
        </is>
      </c>
      <c r="R2934" s="54" t="n">
        <v>0.42</v>
      </c>
      <c r="S2934" s="54" t="n">
        <v>0.1</v>
      </c>
      <c r="T2934" s="54" t="n">
        <v>0.3</v>
      </c>
      <c r="U2934" s="54" t="n">
        <v>0</v>
      </c>
      <c r="V2934" s="52" t="inlineStr">
        <is>
          <t>No</t>
        </is>
      </c>
      <c r="W2934" s="52" t="inlineStr">
        <is>
          <t>Yes</t>
        </is>
      </c>
      <c r="X2934" s="52" t="inlineStr">
        <is>
          <t>-</t>
        </is>
      </c>
      <c r="Y2934" s="52" t="inlineStr">
        <is>
          <t>End plate</t>
        </is>
      </c>
    </row>
    <row r="2935" outlineLevel="1">
      <c r="A2935" s="52" t="inlineStr">
        <is>
          <t>HEL-15</t>
        </is>
      </c>
      <c r="B2935" s="52" t="inlineStr">
        <is>
          <t>Scout Helicopter</t>
        </is>
      </c>
      <c r="C2935" s="63" t="inlineStr">
        <is>
          <t>Cube</t>
        </is>
      </c>
      <c r="D2935" s="60" t="inlineStr">
        <is>
          <t>Tail bumper</t>
        </is>
      </c>
      <c r="E2935" s="52" t="inlineStr">
        <is>
          <t>HEL-01</t>
        </is>
      </c>
      <c r="F2935" s="52" t="n">
        <v>2</v>
      </c>
      <c r="G2935" s="54" t="n">
        <v>0.0500000007</v>
      </c>
      <c r="H2935" s="54" t="n">
        <v>0.550000012</v>
      </c>
      <c r="I2935" s="54" t="n">
        <v>0.119999997</v>
      </c>
      <c r="J2935" s="54" t="n">
        <v>0</v>
      </c>
      <c r="K2935" s="54" t="n">
        <v>0</v>
      </c>
      <c r="L2935" s="54" t="n">
        <v>0</v>
      </c>
      <c r="M2935" s="54" t="n">
        <v>0</v>
      </c>
      <c r="N2935" s="54" t="n">
        <v>0.5</v>
      </c>
      <c r="O2935" s="54" t="n">
        <v>-5.05000019</v>
      </c>
      <c r="P2935" s="52" t="inlineStr">
        <is>
          <t>Phong</t>
        </is>
      </c>
      <c r="Q2935" s="52" t="inlineStr">
        <is>
          <t>Metal</t>
        </is>
      </c>
      <c r="R2935" s="54" t="n">
        <v>0.5</v>
      </c>
      <c r="S2935" s="54" t="n">
        <v>0.8</v>
      </c>
      <c r="T2935" s="54" t="n">
        <v>0.25</v>
      </c>
      <c r="U2935" s="54" t="n">
        <v>0</v>
      </c>
      <c r="V2935" s="52" t="inlineStr">
        <is>
          <t>No</t>
        </is>
      </c>
      <c r="W2935" s="52" t="inlineStr">
        <is>
          <t>Yes</t>
        </is>
      </c>
      <c r="X2935" s="52" t="inlineStr">
        <is>
          <t>-</t>
        </is>
      </c>
      <c r="Y2935" s="52" t="inlineStr">
        <is>
          <t>Tail skid</t>
        </is>
      </c>
    </row>
    <row r="2936" outlineLevel="1">
      <c r="A2936" s="52" t="inlineStr">
        <is>
          <t>HEL-16</t>
        </is>
      </c>
      <c r="B2936" s="52" t="inlineStr">
        <is>
          <t>Scout Helicopter</t>
        </is>
      </c>
      <c r="C2936" s="58" t="inlineStr">
        <is>
          <t>Cylinder</t>
        </is>
      </c>
      <c r="D2936" s="60" t="inlineStr">
        <is>
          <t>Skid right</t>
        </is>
      </c>
      <c r="E2936" s="52" t="inlineStr">
        <is>
          <t>HEL-01</t>
        </is>
      </c>
      <c r="F2936" s="52" t="n">
        <v>2</v>
      </c>
      <c r="G2936" s="54" t="n">
        <v>0.100000001</v>
      </c>
      <c r="H2936" s="54" t="n">
        <v>0.100000001</v>
      </c>
      <c r="I2936" s="54" t="n">
        <v>3</v>
      </c>
      <c r="J2936" s="54" t="n">
        <v>0</v>
      </c>
      <c r="K2936" s="54" t="n">
        <v>0</v>
      </c>
      <c r="L2936" s="54" t="n">
        <v>0</v>
      </c>
      <c r="M2936" s="54" t="n">
        <v>-0.949999988</v>
      </c>
      <c r="N2936" s="54" t="n">
        <v>-0.949999988</v>
      </c>
      <c r="O2936" s="54" t="n">
        <v>0.100000001</v>
      </c>
      <c r="P2936" s="52" t="inlineStr">
        <is>
          <t>Phong</t>
        </is>
      </c>
      <c r="Q2936" s="52" t="inlineStr">
        <is>
          <t>Metal</t>
        </is>
      </c>
      <c r="R2936" s="54" t="n">
        <v>0.5</v>
      </c>
      <c r="S2936" s="54" t="n">
        <v>0.8</v>
      </c>
      <c r="T2936" s="54" t="n">
        <v>0.25</v>
      </c>
      <c r="U2936" s="54" t="n">
        <v>0</v>
      </c>
      <c r="V2936" s="52" t="inlineStr">
        <is>
          <t>No</t>
        </is>
      </c>
      <c r="W2936" s="52" t="inlineStr">
        <is>
          <t>Yes</t>
        </is>
      </c>
      <c r="X2936" s="52" t="inlineStr">
        <is>
          <t>-</t>
        </is>
      </c>
      <c r="Y2936" s="52" t="inlineStr">
        <is>
          <t>Landing skid tube</t>
        </is>
      </c>
    </row>
    <row r="2937" outlineLevel="1">
      <c r="A2937" s="52" t="inlineStr">
        <is>
          <t>HEL-17</t>
        </is>
      </c>
      <c r="B2937" s="52" t="inlineStr">
        <is>
          <t>Scout Helicopter</t>
        </is>
      </c>
      <c r="C2937" s="58" t="inlineStr">
        <is>
          <t>Cylinder</t>
        </is>
      </c>
      <c r="D2937" s="60" t="inlineStr">
        <is>
          <t>Skid toe right</t>
        </is>
      </c>
      <c r="E2937" s="52" t="inlineStr">
        <is>
          <t>HEL-01</t>
        </is>
      </c>
      <c r="F2937" s="52" t="n">
        <v>2</v>
      </c>
      <c r="G2937" s="54" t="n">
        <v>0.100000001</v>
      </c>
      <c r="H2937" s="54" t="n">
        <v>0.100000001</v>
      </c>
      <c r="I2937" s="54" t="n">
        <v>0.5</v>
      </c>
      <c r="J2937" s="54" t="n">
        <v>-25</v>
      </c>
      <c r="K2937" s="54" t="n">
        <v>0</v>
      </c>
      <c r="L2937" s="54" t="n">
        <v>0</v>
      </c>
      <c r="M2937" s="54" t="n">
        <v>-0.949999988</v>
      </c>
      <c r="N2937" s="54" t="n">
        <v>-0.879999995</v>
      </c>
      <c r="O2937" s="54" t="n">
        <v>1.67999995</v>
      </c>
      <c r="P2937" s="52" t="inlineStr">
        <is>
          <t>Phong</t>
        </is>
      </c>
      <c r="Q2937" s="52" t="inlineStr">
        <is>
          <t>Metal</t>
        </is>
      </c>
      <c r="R2937" s="54" t="n">
        <v>0.5</v>
      </c>
      <c r="S2937" s="54" t="n">
        <v>0.8</v>
      </c>
      <c r="T2937" s="54" t="n">
        <v>0.25</v>
      </c>
      <c r="U2937" s="54" t="n">
        <v>0</v>
      </c>
      <c r="V2937" s="52" t="inlineStr">
        <is>
          <t>No</t>
        </is>
      </c>
      <c r="W2937" s="52" t="inlineStr">
        <is>
          <t>Yes</t>
        </is>
      </c>
      <c r="X2937" s="52" t="inlineStr">
        <is>
          <t>-</t>
        </is>
      </c>
      <c r="Y2937" s="52" t="inlineStr">
        <is>
          <t>Upturned skid front</t>
        </is>
      </c>
    </row>
    <row r="2938" outlineLevel="1">
      <c r="A2938" s="52" t="inlineStr">
        <is>
          <t>HEL-18</t>
        </is>
      </c>
      <c r="B2938" s="52" t="inlineStr">
        <is>
          <t>Scout Helicopter</t>
        </is>
      </c>
      <c r="C2938" s="58" t="inlineStr">
        <is>
          <t>Cylinder</t>
        </is>
      </c>
      <c r="D2938" s="60" t="inlineStr">
        <is>
          <t>Front strut right</t>
        </is>
      </c>
      <c r="E2938" s="52" t="inlineStr">
        <is>
          <t>HEL-01</t>
        </is>
      </c>
      <c r="F2938" s="52" t="n">
        <v>2</v>
      </c>
      <c r="G2938" s="54" t="n">
        <v>0.0700000003</v>
      </c>
      <c r="H2938" s="54" t="n">
        <v>0.0700000003</v>
      </c>
      <c r="I2938" s="54" t="n">
        <v>0.73545903</v>
      </c>
      <c r="J2938" s="54" t="n">
        <v>-46.1072083</v>
      </c>
      <c r="K2938" s="54" t="n">
        <v>101.309929</v>
      </c>
      <c r="L2938" s="54" t="n">
        <v>0</v>
      </c>
      <c r="M2938" s="54" t="n">
        <v>-0.699999988</v>
      </c>
      <c r="N2938" s="54" t="n">
        <v>-0.685000002</v>
      </c>
      <c r="O2938" s="54" t="n">
        <v>0.850000024</v>
      </c>
      <c r="P2938" s="52" t="inlineStr">
        <is>
          <t>Phong</t>
        </is>
      </c>
      <c r="Q2938" s="52" t="inlineStr">
        <is>
          <t>Metal</t>
        </is>
      </c>
      <c r="R2938" s="54" t="n">
        <v>0.5</v>
      </c>
      <c r="S2938" s="54" t="n">
        <v>0.8</v>
      </c>
      <c r="T2938" s="54" t="n">
        <v>0.25</v>
      </c>
      <c r="U2938" s="54" t="n">
        <v>0</v>
      </c>
      <c r="V2938" s="52" t="inlineStr">
        <is>
          <t>No</t>
        </is>
      </c>
      <c r="W2938" s="52" t="inlineStr">
        <is>
          <t>Yes</t>
        </is>
      </c>
      <c r="X2938" s="52" t="inlineStr">
        <is>
          <t>-</t>
        </is>
      </c>
      <c r="Y2938" s="52" t="inlineStr">
        <is>
          <t>Skid cross tube</t>
        </is>
      </c>
    </row>
    <row r="2939" outlineLevel="1">
      <c r="A2939" s="52" t="inlineStr">
        <is>
          <t>HEL-19</t>
        </is>
      </c>
      <c r="B2939" s="52" t="inlineStr">
        <is>
          <t>Scout Helicopter</t>
        </is>
      </c>
      <c r="C2939" s="58" t="inlineStr">
        <is>
          <t>Cylinder</t>
        </is>
      </c>
      <c r="D2939" s="60" t="inlineStr">
        <is>
          <t>Rear strut right</t>
        </is>
      </c>
      <c r="E2939" s="52" t="inlineStr">
        <is>
          <t>HEL-01</t>
        </is>
      </c>
      <c r="F2939" s="52" t="n">
        <v>2</v>
      </c>
      <c r="G2939" s="54" t="n">
        <v>0.0700000003</v>
      </c>
      <c r="H2939" s="54" t="n">
        <v>0.0700000003</v>
      </c>
      <c r="I2939" s="54" t="n">
        <v>0.73545903</v>
      </c>
      <c r="J2939" s="54" t="n">
        <v>-46.1072083</v>
      </c>
      <c r="K2939" s="54" t="n">
        <v>78.69006349999999</v>
      </c>
      <c r="L2939" s="54" t="n">
        <v>0</v>
      </c>
      <c r="M2939" s="54" t="n">
        <v>-0.699999988</v>
      </c>
      <c r="N2939" s="54" t="n">
        <v>-0.685000002</v>
      </c>
      <c r="O2939" s="54" t="n">
        <v>-0.75</v>
      </c>
      <c r="P2939" s="52" t="inlineStr">
        <is>
          <t>Phong</t>
        </is>
      </c>
      <c r="Q2939" s="52" t="inlineStr">
        <is>
          <t>Metal</t>
        </is>
      </c>
      <c r="R2939" s="54" t="n">
        <v>0.5</v>
      </c>
      <c r="S2939" s="54" t="n">
        <v>0.8</v>
      </c>
      <c r="T2939" s="54" t="n">
        <v>0.25</v>
      </c>
      <c r="U2939" s="54" t="n">
        <v>0</v>
      </c>
      <c r="V2939" s="52" t="inlineStr">
        <is>
          <t>No</t>
        </is>
      </c>
      <c r="W2939" s="52" t="inlineStr">
        <is>
          <t>Yes</t>
        </is>
      </c>
      <c r="X2939" s="52" t="inlineStr">
        <is>
          <t>-</t>
        </is>
      </c>
      <c r="Y2939" s="52" t="inlineStr">
        <is>
          <t>Skid cross tube</t>
        </is>
      </c>
    </row>
    <row r="2940" outlineLevel="1">
      <c r="A2940" s="52" t="inlineStr">
        <is>
          <t>HEL-20</t>
        </is>
      </c>
      <c r="B2940" s="52" t="inlineStr">
        <is>
          <t>Scout Helicopter</t>
        </is>
      </c>
      <c r="C2940" s="58" t="inlineStr">
        <is>
          <t>Cylinder</t>
        </is>
      </c>
      <c r="D2940" s="60" t="inlineStr">
        <is>
          <t>Skid left</t>
        </is>
      </c>
      <c r="E2940" s="52" t="inlineStr">
        <is>
          <t>HEL-01</t>
        </is>
      </c>
      <c r="F2940" s="52" t="n">
        <v>2</v>
      </c>
      <c r="G2940" s="54" t="n">
        <v>0.100000001</v>
      </c>
      <c r="H2940" s="54" t="n">
        <v>0.100000001</v>
      </c>
      <c r="I2940" s="54" t="n">
        <v>3</v>
      </c>
      <c r="J2940" s="54" t="n">
        <v>0</v>
      </c>
      <c r="K2940" s="54" t="n">
        <v>0</v>
      </c>
      <c r="L2940" s="54" t="n">
        <v>0</v>
      </c>
      <c r="M2940" s="54" t="n">
        <v>0.949999988</v>
      </c>
      <c r="N2940" s="54" t="n">
        <v>-0.949999988</v>
      </c>
      <c r="O2940" s="54" t="n">
        <v>0.100000001</v>
      </c>
      <c r="P2940" s="52" t="inlineStr">
        <is>
          <t>Phong</t>
        </is>
      </c>
      <c r="Q2940" s="52" t="inlineStr">
        <is>
          <t>Metal</t>
        </is>
      </c>
      <c r="R2940" s="54" t="n">
        <v>0.5</v>
      </c>
      <c r="S2940" s="54" t="n">
        <v>0.8</v>
      </c>
      <c r="T2940" s="54" t="n">
        <v>0.25</v>
      </c>
      <c r="U2940" s="54" t="n">
        <v>0</v>
      </c>
      <c r="V2940" s="52" t="inlineStr">
        <is>
          <t>No</t>
        </is>
      </c>
      <c r="W2940" s="52" t="inlineStr">
        <is>
          <t>Yes</t>
        </is>
      </c>
      <c r="X2940" s="52" t="inlineStr">
        <is>
          <t>-</t>
        </is>
      </c>
      <c r="Y2940" s="52" t="inlineStr">
        <is>
          <t>Landing skid tube</t>
        </is>
      </c>
    </row>
    <row r="2941" outlineLevel="1">
      <c r="A2941" s="52" t="inlineStr">
        <is>
          <t>HEL-21</t>
        </is>
      </c>
      <c r="B2941" s="52" t="inlineStr">
        <is>
          <t>Scout Helicopter</t>
        </is>
      </c>
      <c r="C2941" s="58" t="inlineStr">
        <is>
          <t>Cylinder</t>
        </is>
      </c>
      <c r="D2941" s="60" t="inlineStr">
        <is>
          <t>Skid toe left</t>
        </is>
      </c>
      <c r="E2941" s="52" t="inlineStr">
        <is>
          <t>HEL-01</t>
        </is>
      </c>
      <c r="F2941" s="52" t="n">
        <v>2</v>
      </c>
      <c r="G2941" s="54" t="n">
        <v>0.100000001</v>
      </c>
      <c r="H2941" s="54" t="n">
        <v>0.100000001</v>
      </c>
      <c r="I2941" s="54" t="n">
        <v>0.5</v>
      </c>
      <c r="J2941" s="54" t="n">
        <v>-25</v>
      </c>
      <c r="K2941" s="54" t="n">
        <v>0</v>
      </c>
      <c r="L2941" s="54" t="n">
        <v>0</v>
      </c>
      <c r="M2941" s="54" t="n">
        <v>0.949999988</v>
      </c>
      <c r="N2941" s="54" t="n">
        <v>-0.879999995</v>
      </c>
      <c r="O2941" s="54" t="n">
        <v>1.67999995</v>
      </c>
      <c r="P2941" s="52" t="inlineStr">
        <is>
          <t>Phong</t>
        </is>
      </c>
      <c r="Q2941" s="52" t="inlineStr">
        <is>
          <t>Metal</t>
        </is>
      </c>
      <c r="R2941" s="54" t="n">
        <v>0.5</v>
      </c>
      <c r="S2941" s="54" t="n">
        <v>0.8</v>
      </c>
      <c r="T2941" s="54" t="n">
        <v>0.25</v>
      </c>
      <c r="U2941" s="54" t="n">
        <v>0</v>
      </c>
      <c r="V2941" s="52" t="inlineStr">
        <is>
          <t>No</t>
        </is>
      </c>
      <c r="W2941" s="52" t="inlineStr">
        <is>
          <t>Yes</t>
        </is>
      </c>
      <c r="X2941" s="52" t="inlineStr">
        <is>
          <t>-</t>
        </is>
      </c>
      <c r="Y2941" s="52" t="inlineStr">
        <is>
          <t>Upturned skid front</t>
        </is>
      </c>
    </row>
    <row r="2942" outlineLevel="1">
      <c r="A2942" s="52" t="inlineStr">
        <is>
          <t>HEL-22</t>
        </is>
      </c>
      <c r="B2942" s="52" t="inlineStr">
        <is>
          <t>Scout Helicopter</t>
        </is>
      </c>
      <c r="C2942" s="58" t="inlineStr">
        <is>
          <t>Cylinder</t>
        </is>
      </c>
      <c r="D2942" s="60" t="inlineStr">
        <is>
          <t>Front strut left</t>
        </is>
      </c>
      <c r="E2942" s="52" t="inlineStr">
        <is>
          <t>HEL-01</t>
        </is>
      </c>
      <c r="F2942" s="52" t="n">
        <v>2</v>
      </c>
      <c r="G2942" s="54" t="n">
        <v>0.0700000003</v>
      </c>
      <c r="H2942" s="54" t="n">
        <v>0.0700000003</v>
      </c>
      <c r="I2942" s="54" t="n">
        <v>0.73545903</v>
      </c>
      <c r="J2942" s="54" t="n">
        <v>-46.1072083</v>
      </c>
      <c r="K2942" s="54" t="n">
        <v>-101.309929</v>
      </c>
      <c r="L2942" s="54" t="n">
        <v>0</v>
      </c>
      <c r="M2942" s="54" t="n">
        <v>0.699999988</v>
      </c>
      <c r="N2942" s="54" t="n">
        <v>-0.685000002</v>
      </c>
      <c r="O2942" s="54" t="n">
        <v>0.850000024</v>
      </c>
      <c r="P2942" s="52" t="inlineStr">
        <is>
          <t>Phong</t>
        </is>
      </c>
      <c r="Q2942" s="52" t="inlineStr">
        <is>
          <t>Metal</t>
        </is>
      </c>
      <c r="R2942" s="54" t="n">
        <v>0.5</v>
      </c>
      <c r="S2942" s="54" t="n">
        <v>0.8</v>
      </c>
      <c r="T2942" s="54" t="n">
        <v>0.25</v>
      </c>
      <c r="U2942" s="54" t="n">
        <v>0</v>
      </c>
      <c r="V2942" s="52" t="inlineStr">
        <is>
          <t>No</t>
        </is>
      </c>
      <c r="W2942" s="52" t="inlineStr">
        <is>
          <t>Yes</t>
        </is>
      </c>
      <c r="X2942" s="52" t="inlineStr">
        <is>
          <t>-</t>
        </is>
      </c>
      <c r="Y2942" s="52" t="inlineStr">
        <is>
          <t>Skid cross tube</t>
        </is>
      </c>
    </row>
    <row r="2943" outlineLevel="1">
      <c r="A2943" s="52" t="inlineStr">
        <is>
          <t>HEL-23</t>
        </is>
      </c>
      <c r="B2943" s="52" t="inlineStr">
        <is>
          <t>Scout Helicopter</t>
        </is>
      </c>
      <c r="C2943" s="58" t="inlineStr">
        <is>
          <t>Cylinder</t>
        </is>
      </c>
      <c r="D2943" s="60" t="inlineStr">
        <is>
          <t>Rear strut left</t>
        </is>
      </c>
      <c r="E2943" s="52" t="inlineStr">
        <is>
          <t>HEL-01</t>
        </is>
      </c>
      <c r="F2943" s="52" t="n">
        <v>2</v>
      </c>
      <c r="G2943" s="54" t="n">
        <v>0.0700000003</v>
      </c>
      <c r="H2943" s="54" t="n">
        <v>0.0700000003</v>
      </c>
      <c r="I2943" s="54" t="n">
        <v>0.73545903</v>
      </c>
      <c r="J2943" s="54" t="n">
        <v>-46.1072083</v>
      </c>
      <c r="K2943" s="54" t="n">
        <v>-78.69006349999999</v>
      </c>
      <c r="L2943" s="54" t="n">
        <v>0</v>
      </c>
      <c r="M2943" s="54" t="n">
        <v>0.699999988</v>
      </c>
      <c r="N2943" s="54" t="n">
        <v>-0.685000002</v>
      </c>
      <c r="O2943" s="54" t="n">
        <v>-0.75</v>
      </c>
      <c r="P2943" s="52" t="inlineStr">
        <is>
          <t>Phong</t>
        </is>
      </c>
      <c r="Q2943" s="52" t="inlineStr">
        <is>
          <t>Metal</t>
        </is>
      </c>
      <c r="R2943" s="54" t="n">
        <v>0.5</v>
      </c>
      <c r="S2943" s="54" t="n">
        <v>0.8</v>
      </c>
      <c r="T2943" s="54" t="n">
        <v>0.25</v>
      </c>
      <c r="U2943" s="54" t="n">
        <v>0</v>
      </c>
      <c r="V2943" s="52" t="inlineStr">
        <is>
          <t>No</t>
        </is>
      </c>
      <c r="W2943" s="52" t="inlineStr">
        <is>
          <t>Yes</t>
        </is>
      </c>
      <c r="X2943" s="52" t="inlineStr">
        <is>
          <t>-</t>
        </is>
      </c>
      <c r="Y2943" s="52" t="inlineStr">
        <is>
          <t>Skid cross tube</t>
        </is>
      </c>
    </row>
    <row r="2944" outlineLevel="1">
      <c r="A2944" s="52" t="inlineStr">
        <is>
          <t>HEL-24</t>
        </is>
      </c>
      <c r="B2944" s="52" t="inlineStr">
        <is>
          <t>Scout Helicopter</t>
        </is>
      </c>
      <c r="C2944" s="53" t="inlineStr">
        <is>
          <t>Group</t>
        </is>
      </c>
      <c r="D2944" s="60" t="inlineStr">
        <is>
          <t>Rotor head</t>
        </is>
      </c>
      <c r="E2944" s="52" t="inlineStr">
        <is>
          <t>HEL-01</t>
        </is>
      </c>
      <c r="F2944" s="52" t="n">
        <v>2</v>
      </c>
      <c r="G2944" s="54" t="n">
        <v>1</v>
      </c>
      <c r="H2944" s="54" t="n">
        <v>1</v>
      </c>
      <c r="I2944" s="54" t="n">
        <v>1</v>
      </c>
      <c r="J2944" s="54" t="n">
        <v>0</v>
      </c>
      <c r="K2944" s="54" t="n">
        <v>0</v>
      </c>
      <c r="L2944" s="54" t="n">
        <v>0</v>
      </c>
      <c r="M2944" s="54" t="n">
        <v>0</v>
      </c>
      <c r="N2944" s="54" t="n">
        <v>1.79999995</v>
      </c>
      <c r="O2944" s="54" t="n">
        <v>0</v>
      </c>
      <c r="P2944" s="52" t="inlineStr">
        <is>
          <t>-</t>
        </is>
      </c>
      <c r="Q2944" s="52" t="inlineStr">
        <is>
          <t>Plain</t>
        </is>
      </c>
      <c r="R2944" s="54" t="n">
        <v>0.5</v>
      </c>
      <c r="S2944" s="54" t="n">
        <v>0</v>
      </c>
      <c r="T2944" s="54" t="n">
        <v>0.2</v>
      </c>
      <c r="U2944" s="54" t="n">
        <v>0</v>
      </c>
      <c r="V2944" s="52" t="inlineStr">
        <is>
          <t>No</t>
        </is>
      </c>
      <c r="W2944" s="52" t="inlineStr">
        <is>
          <t>Yes</t>
        </is>
      </c>
      <c r="X2944" s="52" t="inlineStr">
        <is>
          <t>-</t>
        </is>
      </c>
      <c r="Y2944" s="52" t="inlineStr">
        <is>
          <t>Hub position on the mast</t>
        </is>
      </c>
    </row>
    <row r="2945" outlineLevel="1">
      <c r="A2945" s="52" t="inlineStr">
        <is>
          <t>HEL-25</t>
        </is>
      </c>
      <c r="B2945" s="52" t="inlineStr">
        <is>
          <t>Scout Helicopter</t>
        </is>
      </c>
      <c r="C2945" s="53" t="inlineStr">
        <is>
          <t>Group</t>
        </is>
      </c>
      <c r="D2945" s="62" t="inlineStr">
        <is>
          <t>Tip-path plane</t>
        </is>
      </c>
      <c r="E2945" s="52" t="inlineStr">
        <is>
          <t>HEL-24</t>
        </is>
      </c>
      <c r="F2945" s="52" t="n">
        <v>3</v>
      </c>
      <c r="G2945" s="54" t="n">
        <v>1</v>
      </c>
      <c r="H2945" s="54" t="n">
        <v>1</v>
      </c>
      <c r="I2945" s="54" t="n">
        <v>1</v>
      </c>
      <c r="J2945" s="54" t="n">
        <v>0</v>
      </c>
      <c r="K2945" s="54" t="n">
        <v>0</v>
      </c>
      <c r="L2945" s="54" t="n">
        <v>0</v>
      </c>
      <c r="M2945" s="54" t="n">
        <v>0</v>
      </c>
      <c r="N2945" s="54" t="n">
        <v>0</v>
      </c>
      <c r="O2945" s="54" t="n">
        <v>0</v>
      </c>
      <c r="P2945" s="52" t="inlineStr">
        <is>
          <t>-</t>
        </is>
      </c>
      <c r="Q2945" s="52" t="inlineStr">
        <is>
          <t>Plain</t>
        </is>
      </c>
      <c r="R2945" s="54" t="n">
        <v>0.5</v>
      </c>
      <c r="S2945" s="54" t="n">
        <v>0</v>
      </c>
      <c r="T2945" s="54" t="n">
        <v>0.2</v>
      </c>
      <c r="U2945" s="54" t="n">
        <v>0</v>
      </c>
      <c r="V2945" s="52" t="inlineStr">
        <is>
          <t>No</t>
        </is>
      </c>
      <c r="W2945" s="52" t="inlineStr">
        <is>
          <t>Yes</t>
        </is>
      </c>
      <c r="X2945" s="52" t="inlineStr">
        <is>
          <t>Tilts with cyclic: forward when accelerating, sideways in turns</t>
        </is>
      </c>
      <c r="Y2945" s="52" t="inlineStr">
        <is>
          <t>Non-spinning frame tilted by the cyclic</t>
        </is>
      </c>
    </row>
    <row r="2946" outlineLevel="1">
      <c r="A2946" s="52" t="inlineStr">
        <is>
          <t>HEL-26</t>
        </is>
      </c>
      <c r="B2946" s="52" t="inlineStr">
        <is>
          <t>Scout Helicopter</t>
        </is>
      </c>
      <c r="C2946" s="53" t="inlineStr">
        <is>
          <t>Group</t>
        </is>
      </c>
      <c r="D2946" s="65" t="inlineStr">
        <is>
          <t>Main rotor</t>
        </is>
      </c>
      <c r="E2946" s="52" t="inlineStr">
        <is>
          <t>HEL-25</t>
        </is>
      </c>
      <c r="F2946" s="52" t="n">
        <v>4</v>
      </c>
      <c r="G2946" s="54" t="n">
        <v>1</v>
      </c>
      <c r="H2946" s="54" t="n">
        <v>1</v>
      </c>
      <c r="I2946" s="54" t="n">
        <v>1</v>
      </c>
      <c r="J2946" s="54" t="n">
        <v>0</v>
      </c>
      <c r="K2946" s="54" t="n">
        <v>0</v>
      </c>
      <c r="L2946" s="54" t="n">
        <v>0</v>
      </c>
      <c r="M2946" s="54" t="n">
        <v>0</v>
      </c>
      <c r="N2946" s="54" t="n">
        <v>0</v>
      </c>
      <c r="O2946" s="54" t="n">
        <v>0</v>
      </c>
      <c r="P2946" s="52" t="inlineStr">
        <is>
          <t>-</t>
        </is>
      </c>
      <c r="Q2946" s="52" t="inlineStr">
        <is>
          <t>Plain</t>
        </is>
      </c>
      <c r="R2946" s="54" t="n">
        <v>0.5</v>
      </c>
      <c r="S2946" s="54" t="n">
        <v>0</v>
      </c>
      <c r="T2946" s="54" t="n">
        <v>0.2</v>
      </c>
      <c r="U2946" s="54" t="n">
        <v>0</v>
      </c>
      <c r="V2946" s="52" t="inlineStr">
        <is>
          <t>No</t>
        </is>
      </c>
      <c r="W2946" s="52" t="inlineStr">
        <is>
          <t>Yes</t>
        </is>
      </c>
      <c r="X2946" s="52" t="inlineStr">
        <is>
          <t>Angle integrates rpm * dt (300 rpm nominal, spools up over 6 s)</t>
        </is>
      </c>
      <c r="Y2946" s="52" t="inlineStr">
        <is>
          <t>Spinning rotor assembly</t>
        </is>
      </c>
    </row>
    <row r="2947" outlineLevel="1">
      <c r="A2947" s="52" t="inlineStr">
        <is>
          <t>HEL-27</t>
        </is>
      </c>
      <c r="B2947" s="52" t="inlineStr">
        <is>
          <t>Scout Helicopter</t>
        </is>
      </c>
      <c r="C2947" s="58" t="inlineStr">
        <is>
          <t>Cylinder</t>
        </is>
      </c>
      <c r="D2947" s="66" t="inlineStr">
        <is>
          <t>Rotor hub</t>
        </is>
      </c>
      <c r="E2947" s="52" t="inlineStr">
        <is>
          <t>HEL-26</t>
        </is>
      </c>
      <c r="F2947" s="52" t="n">
        <v>5</v>
      </c>
      <c r="G2947" s="54" t="n">
        <v>0.449999988</v>
      </c>
      <c r="H2947" s="54" t="n">
        <v>0.449999988</v>
      </c>
      <c r="I2947" s="54" t="n">
        <v>0.200000003</v>
      </c>
      <c r="J2947" s="54" t="n">
        <v>90</v>
      </c>
      <c r="K2947" s="54" t="n">
        <v>0</v>
      </c>
      <c r="L2947" s="54" t="n">
        <v>0</v>
      </c>
      <c r="M2947" s="54" t="n">
        <v>0</v>
      </c>
      <c r="N2947" s="54" t="n">
        <v>0.0199999996</v>
      </c>
      <c r="O2947" s="54" t="n">
        <v>0</v>
      </c>
      <c r="P2947" s="52" t="inlineStr">
        <is>
          <t>Phong</t>
        </is>
      </c>
      <c r="Q2947" s="52" t="inlineStr">
        <is>
          <t>Metal</t>
        </is>
      </c>
      <c r="R2947" s="54" t="n">
        <v>0.38</v>
      </c>
      <c r="S2947" s="54" t="n">
        <v>0.9</v>
      </c>
      <c r="T2947" s="54" t="n">
        <v>0.35</v>
      </c>
      <c r="U2947" s="54" t="n">
        <v>0</v>
      </c>
      <c r="V2947" s="52" t="inlineStr">
        <is>
          <t>No</t>
        </is>
      </c>
      <c r="W2947" s="52" t="inlineStr">
        <is>
          <t>Yes</t>
        </is>
      </c>
      <c r="X2947" s="52" t="inlineStr">
        <is>
          <t>-</t>
        </is>
      </c>
      <c r="Y2947" s="52" t="inlineStr">
        <is>
          <t>Hub plate</t>
        </is>
      </c>
    </row>
    <row r="2948" outlineLevel="1">
      <c r="A2948" s="52" t="inlineStr">
        <is>
          <t>HEL-28</t>
        </is>
      </c>
      <c r="B2948" s="52" t="inlineStr">
        <is>
          <t>Scout Helicopter</t>
        </is>
      </c>
      <c r="C2948" s="59" t="inlineStr">
        <is>
          <t>Sphere</t>
        </is>
      </c>
      <c r="D2948" s="66" t="inlineStr">
        <is>
          <t>Rotor hub cap</t>
        </is>
      </c>
      <c r="E2948" s="52" t="inlineStr">
        <is>
          <t>HEL-26</t>
        </is>
      </c>
      <c r="F2948" s="52" t="n">
        <v>5</v>
      </c>
      <c r="G2948" s="54" t="n">
        <v>0.300000012</v>
      </c>
      <c r="H2948" s="54" t="n">
        <v>0.219999999</v>
      </c>
      <c r="I2948" s="54" t="n">
        <v>0.300000012</v>
      </c>
      <c r="J2948" s="54" t="n">
        <v>0</v>
      </c>
      <c r="K2948" s="54" t="n">
        <v>0</v>
      </c>
      <c r="L2948" s="54" t="n">
        <v>0</v>
      </c>
      <c r="M2948" s="54" t="n">
        <v>0</v>
      </c>
      <c r="N2948" s="54" t="n">
        <v>0.129999995</v>
      </c>
      <c r="O2948" s="54" t="n">
        <v>0</v>
      </c>
      <c r="P2948" s="52" t="inlineStr">
        <is>
          <t>Phong</t>
        </is>
      </c>
      <c r="Q2948" s="52" t="inlineStr">
        <is>
          <t>Metal</t>
        </is>
      </c>
      <c r="R2948" s="54" t="n">
        <v>0.38</v>
      </c>
      <c r="S2948" s="54" t="n">
        <v>0.9</v>
      </c>
      <c r="T2948" s="54" t="n">
        <v>0.35</v>
      </c>
      <c r="U2948" s="54" t="n">
        <v>0</v>
      </c>
      <c r="V2948" s="52" t="inlineStr">
        <is>
          <t>No</t>
        </is>
      </c>
      <c r="W2948" s="52" t="inlineStr">
        <is>
          <t>Yes</t>
        </is>
      </c>
      <c r="X2948" s="52" t="inlineStr">
        <is>
          <t>-</t>
        </is>
      </c>
      <c r="Y2948" s="52" t="inlineStr">
        <is>
          <t>Hub fairing</t>
        </is>
      </c>
    </row>
    <row r="2949" outlineLevel="1">
      <c r="A2949" s="52" t="inlineStr">
        <is>
          <t>HEL-29</t>
        </is>
      </c>
      <c r="B2949" s="52" t="inlineStr">
        <is>
          <t>Scout Helicopter</t>
        </is>
      </c>
      <c r="C2949" s="53" t="inlineStr">
        <is>
          <t>Group</t>
        </is>
      </c>
      <c r="D2949" s="66" t="inlineStr">
        <is>
          <t>Blade 1 pivot</t>
        </is>
      </c>
      <c r="E2949" s="52" t="inlineStr">
        <is>
          <t>HEL-26</t>
        </is>
      </c>
      <c r="F2949" s="52" t="n">
        <v>5</v>
      </c>
      <c r="G2949" s="54" t="n">
        <v>1</v>
      </c>
      <c r="H2949" s="54" t="n">
        <v>1</v>
      </c>
      <c r="I2949" s="54" t="n">
        <v>1</v>
      </c>
      <c r="J2949" s="54" t="n">
        <v>0</v>
      </c>
      <c r="K2949" s="54" t="n">
        <v>0</v>
      </c>
      <c r="L2949" s="54" t="n">
        <v>0</v>
      </c>
      <c r="M2949" s="54" t="n">
        <v>0</v>
      </c>
      <c r="N2949" s="54" t="n">
        <v>0</v>
      </c>
      <c r="O2949" s="54" t="n">
        <v>0</v>
      </c>
      <c r="P2949" s="52" t="inlineStr">
        <is>
          <t>-</t>
        </is>
      </c>
      <c r="Q2949" s="52" t="inlineStr">
        <is>
          <t>Plain</t>
        </is>
      </c>
      <c r="R2949" s="54" t="n">
        <v>0.5</v>
      </c>
      <c r="S2949" s="54" t="n">
        <v>0</v>
      </c>
      <c r="T2949" s="54" t="n">
        <v>0.2</v>
      </c>
      <c r="U2949" s="54" t="n">
        <v>0</v>
      </c>
      <c r="V2949" s="52" t="inlineStr">
        <is>
          <t>No</t>
        </is>
      </c>
      <c r="W2949" s="52" t="inlineStr">
        <is>
          <t>Yes</t>
        </is>
      </c>
      <c r="X2949" s="52" t="inlineStr">
        <is>
          <t>-</t>
        </is>
      </c>
      <c r="Y2949" s="52" t="inlineStr">
        <is>
          <t>Fixed azimuth of the blade (72 deg spacing)</t>
        </is>
      </c>
    </row>
    <row r="2950" outlineLevel="1">
      <c r="A2950" s="52" t="inlineStr">
        <is>
          <t>HEL-30</t>
        </is>
      </c>
      <c r="B2950" s="52" t="inlineStr">
        <is>
          <t>Scout Helicopter</t>
        </is>
      </c>
      <c r="C2950" s="53" t="inlineStr">
        <is>
          <t>Group</t>
        </is>
      </c>
      <c r="D2950" s="67" t="inlineStr">
        <is>
          <t>Blade 1 flap</t>
        </is>
      </c>
      <c r="E2950" s="52" t="inlineStr">
        <is>
          <t>HEL-29</t>
        </is>
      </c>
      <c r="F2950" s="52" t="n">
        <v>6</v>
      </c>
      <c r="G2950" s="54" t="n">
        <v>1</v>
      </c>
      <c r="H2950" s="54" t="n">
        <v>1</v>
      </c>
      <c r="I2950" s="54" t="n">
        <v>1</v>
      </c>
      <c r="J2950" s="54" t="n">
        <v>7</v>
      </c>
      <c r="K2950" s="54" t="n">
        <v>0</v>
      </c>
      <c r="L2950" s="54" t="n">
        <v>3</v>
      </c>
      <c r="M2950" s="54" t="n">
        <v>0</v>
      </c>
      <c r="N2950" s="54" t="n">
        <v>0</v>
      </c>
      <c r="O2950" s="54" t="n">
        <v>0.300000012</v>
      </c>
      <c r="P2950" s="52" t="inlineStr">
        <is>
          <t>-</t>
        </is>
      </c>
      <c r="Q2950" s="52" t="inlineStr">
        <is>
          <t>Plain</t>
        </is>
      </c>
      <c r="R2950" s="54" t="n">
        <v>0.5</v>
      </c>
      <c r="S2950" s="54" t="n">
        <v>0</v>
      </c>
      <c r="T2950" s="54" t="n">
        <v>0.2</v>
      </c>
      <c r="U2950" s="54" t="n">
        <v>0</v>
      </c>
      <c r="V2950" s="52" t="inlineStr">
        <is>
          <t>No</t>
        </is>
      </c>
      <c r="W2950" s="52" t="inlineStr">
        <is>
          <t>Yes</t>
        </is>
      </c>
      <c r="X2950" s="52" t="inlineStr">
        <is>
          <t>Flap = coning + cyclic by azimuth; droops at low rpm; feather = collective</t>
        </is>
      </c>
      <c r="Y2950" s="52" t="inlineStr">
        <is>
          <t>Flap hinge (coning, cyclic) and feather</t>
        </is>
      </c>
    </row>
    <row r="2951" outlineLevel="1">
      <c r="A2951" s="52" t="inlineStr">
        <is>
          <t>HEL-31</t>
        </is>
      </c>
      <c r="B2951" s="52" t="inlineStr">
        <is>
          <t>Scout Helicopter</t>
        </is>
      </c>
      <c r="C2951" s="63" t="inlineStr">
        <is>
          <t>Cube</t>
        </is>
      </c>
      <c r="D2951" s="68" t="inlineStr">
        <is>
          <t>Blade 1</t>
        </is>
      </c>
      <c r="E2951" s="52" t="inlineStr">
        <is>
          <t>HEL-30</t>
        </is>
      </c>
      <c r="F2951" s="52" t="n">
        <v>7</v>
      </c>
      <c r="G2951" s="54" t="n">
        <v>0.219999999</v>
      </c>
      <c r="H2951" s="54" t="n">
        <v>0.0299999993</v>
      </c>
      <c r="I2951" s="54" t="n">
        <v>3.9000001</v>
      </c>
      <c r="J2951" s="54" t="n">
        <v>0</v>
      </c>
      <c r="K2951" s="54" t="n">
        <v>0</v>
      </c>
      <c r="L2951" s="54" t="n">
        <v>0</v>
      </c>
      <c r="M2951" s="54" t="n">
        <v>0</v>
      </c>
      <c r="N2951" s="54" t="n">
        <v>0</v>
      </c>
      <c r="O2951" s="54" t="n">
        <v>1.95000005</v>
      </c>
      <c r="P2951" s="52" t="inlineStr">
        <is>
          <t>Phong</t>
        </is>
      </c>
      <c r="Q2951" s="52" t="inlineStr">
        <is>
          <t>Plain</t>
        </is>
      </c>
      <c r="R2951" s="54" t="n">
        <v>0.4</v>
      </c>
      <c r="S2951" s="54" t="n">
        <v>0.2</v>
      </c>
      <c r="T2951" s="54" t="n">
        <v>0.25</v>
      </c>
      <c r="U2951" s="54" t="n">
        <v>0</v>
      </c>
      <c r="V2951" s="52" t="inlineStr">
        <is>
          <t>No</t>
        </is>
      </c>
      <c r="W2951" s="52" t="inlineStr">
        <is>
          <t>Yes</t>
        </is>
      </c>
      <c r="X2951" s="52" t="inlineStr">
        <is>
          <t>-</t>
        </is>
      </c>
      <c r="Y2951" s="52" t="inlineStr">
        <is>
          <t>Main rotor blade</t>
        </is>
      </c>
    </row>
    <row r="2952" outlineLevel="1">
      <c r="A2952" s="52" t="inlineStr">
        <is>
          <t>HEL-32</t>
        </is>
      </c>
      <c r="B2952" s="52" t="inlineStr">
        <is>
          <t>Scout Helicopter</t>
        </is>
      </c>
      <c r="C2952" s="63" t="inlineStr">
        <is>
          <t>Cube</t>
        </is>
      </c>
      <c r="D2952" s="68" t="inlineStr">
        <is>
          <t>Blade grip</t>
        </is>
      </c>
      <c r="E2952" s="52" t="inlineStr">
        <is>
          <t>HEL-30</t>
        </is>
      </c>
      <c r="F2952" s="52" t="n">
        <v>7</v>
      </c>
      <c r="G2952" s="54" t="n">
        <v>0.119999997</v>
      </c>
      <c r="H2952" s="54" t="n">
        <v>0.07999999820000001</v>
      </c>
      <c r="I2952" s="54" t="n">
        <v>0.349999994</v>
      </c>
      <c r="J2952" s="54" t="n">
        <v>0</v>
      </c>
      <c r="K2952" s="54" t="n">
        <v>0</v>
      </c>
      <c r="L2952" s="54" t="n">
        <v>0</v>
      </c>
      <c r="M2952" s="54" t="n">
        <v>0</v>
      </c>
      <c r="N2952" s="54" t="n">
        <v>0</v>
      </c>
      <c r="O2952" s="54" t="n">
        <v>0.150000006</v>
      </c>
      <c r="P2952" s="52" t="inlineStr">
        <is>
          <t>Phong</t>
        </is>
      </c>
      <c r="Q2952" s="52" t="inlineStr">
        <is>
          <t>Metal</t>
        </is>
      </c>
      <c r="R2952" s="54" t="n">
        <v>0.38</v>
      </c>
      <c r="S2952" s="54" t="n">
        <v>0.9</v>
      </c>
      <c r="T2952" s="54" t="n">
        <v>0.35</v>
      </c>
      <c r="U2952" s="54" t="n">
        <v>0</v>
      </c>
      <c r="V2952" s="52" t="inlineStr">
        <is>
          <t>No</t>
        </is>
      </c>
      <c r="W2952" s="52" t="inlineStr">
        <is>
          <t>Yes</t>
        </is>
      </c>
      <c r="X2952" s="52" t="inlineStr">
        <is>
          <t>-</t>
        </is>
      </c>
      <c r="Y2952" s="52" t="inlineStr">
        <is>
          <t>Root grip</t>
        </is>
      </c>
    </row>
    <row r="2953" outlineLevel="1">
      <c r="A2953" s="52" t="inlineStr">
        <is>
          <t>HEL-33</t>
        </is>
      </c>
      <c r="B2953" s="52" t="inlineStr">
        <is>
          <t>Scout Helicopter</t>
        </is>
      </c>
      <c r="C2953" s="63" t="inlineStr">
        <is>
          <t>Cube</t>
        </is>
      </c>
      <c r="D2953" s="68" t="inlineStr">
        <is>
          <t>Blade tip cap</t>
        </is>
      </c>
      <c r="E2953" s="52" t="inlineStr">
        <is>
          <t>HEL-30</t>
        </is>
      </c>
      <c r="F2953" s="52" t="n">
        <v>7</v>
      </c>
      <c r="G2953" s="54" t="n">
        <v>0.230000004</v>
      </c>
      <c r="H2953" s="54" t="n">
        <v>0.0350000001</v>
      </c>
      <c r="I2953" s="54" t="n">
        <v>0.300000012</v>
      </c>
      <c r="J2953" s="54" t="n">
        <v>0</v>
      </c>
      <c r="K2953" s="54" t="n">
        <v>0</v>
      </c>
      <c r="L2953" s="54" t="n">
        <v>0</v>
      </c>
      <c r="M2953" s="54" t="n">
        <v>0</v>
      </c>
      <c r="N2953" s="54" t="n">
        <v>0</v>
      </c>
      <c r="O2953" s="54" t="n">
        <v>3.75</v>
      </c>
      <c r="P2953" s="52" t="inlineStr">
        <is>
          <t>Phong</t>
        </is>
      </c>
      <c r="Q2953" s="52" t="inlineStr">
        <is>
          <t>Paint</t>
        </is>
      </c>
      <c r="R2953" s="54" t="n">
        <v>0.5</v>
      </c>
      <c r="S2953" s="54" t="n">
        <v>0</v>
      </c>
      <c r="T2953" s="54" t="n">
        <v>0.25</v>
      </c>
      <c r="U2953" s="54" t="n">
        <v>0</v>
      </c>
      <c r="V2953" s="52" t="inlineStr">
        <is>
          <t>No</t>
        </is>
      </c>
      <c r="W2953" s="52" t="inlineStr">
        <is>
          <t>Yes</t>
        </is>
      </c>
      <c r="X2953" s="52" t="inlineStr">
        <is>
          <t>-</t>
        </is>
      </c>
      <c r="Y2953" s="52" t="inlineStr">
        <is>
          <t>Tracking tip</t>
        </is>
      </c>
    </row>
    <row r="2954" outlineLevel="1">
      <c r="A2954" s="52" t="inlineStr">
        <is>
          <t>HEL-34</t>
        </is>
      </c>
      <c r="B2954" s="52" t="inlineStr">
        <is>
          <t>Scout Helicopter</t>
        </is>
      </c>
      <c r="C2954" s="53" t="inlineStr">
        <is>
          <t>Group</t>
        </is>
      </c>
      <c r="D2954" s="66" t="inlineStr">
        <is>
          <t>Blade 2 pivot</t>
        </is>
      </c>
      <c r="E2954" s="52" t="inlineStr">
        <is>
          <t>HEL-26</t>
        </is>
      </c>
      <c r="F2954" s="52" t="n">
        <v>5</v>
      </c>
      <c r="G2954" s="54" t="n">
        <v>1</v>
      </c>
      <c r="H2954" s="54" t="n">
        <v>1</v>
      </c>
      <c r="I2954" s="54" t="n">
        <v>1</v>
      </c>
      <c r="J2954" s="54" t="n">
        <v>0</v>
      </c>
      <c r="K2954" s="54" t="n">
        <v>72</v>
      </c>
      <c r="L2954" s="54" t="n">
        <v>0</v>
      </c>
      <c r="M2954" s="54" t="n">
        <v>0</v>
      </c>
      <c r="N2954" s="54" t="n">
        <v>0</v>
      </c>
      <c r="O2954" s="54" t="n">
        <v>0</v>
      </c>
      <c r="P2954" s="52" t="inlineStr">
        <is>
          <t>-</t>
        </is>
      </c>
      <c r="Q2954" s="52" t="inlineStr">
        <is>
          <t>Plain</t>
        </is>
      </c>
      <c r="R2954" s="54" t="n">
        <v>0.5</v>
      </c>
      <c r="S2954" s="54" t="n">
        <v>0</v>
      </c>
      <c r="T2954" s="54" t="n">
        <v>0.2</v>
      </c>
      <c r="U2954" s="54" t="n">
        <v>0</v>
      </c>
      <c r="V2954" s="52" t="inlineStr">
        <is>
          <t>No</t>
        </is>
      </c>
      <c r="W2954" s="52" t="inlineStr">
        <is>
          <t>Yes</t>
        </is>
      </c>
      <c r="X2954" s="52" t="inlineStr">
        <is>
          <t>-</t>
        </is>
      </c>
      <c r="Y2954" s="52" t="inlineStr">
        <is>
          <t>Fixed azimuth of the blade (72 deg spacing)</t>
        </is>
      </c>
    </row>
    <row r="2955" outlineLevel="1">
      <c r="A2955" s="52" t="inlineStr">
        <is>
          <t>HEL-35</t>
        </is>
      </c>
      <c r="B2955" s="52" t="inlineStr">
        <is>
          <t>Scout Helicopter</t>
        </is>
      </c>
      <c r="C2955" s="53" t="inlineStr">
        <is>
          <t>Group</t>
        </is>
      </c>
      <c r="D2955" s="67" t="inlineStr">
        <is>
          <t>Blade 2 flap</t>
        </is>
      </c>
      <c r="E2955" s="52" t="inlineStr">
        <is>
          <t>HEL-34</t>
        </is>
      </c>
      <c r="F2955" s="52" t="n">
        <v>6</v>
      </c>
      <c r="G2955" s="54" t="n">
        <v>1</v>
      </c>
      <c r="H2955" s="54" t="n">
        <v>1</v>
      </c>
      <c r="I2955" s="54" t="n">
        <v>1</v>
      </c>
      <c r="J2955" s="54" t="n">
        <v>7</v>
      </c>
      <c r="K2955" s="54" t="n">
        <v>0</v>
      </c>
      <c r="L2955" s="54" t="n">
        <v>3</v>
      </c>
      <c r="M2955" s="54" t="n">
        <v>0</v>
      </c>
      <c r="N2955" s="54" t="n">
        <v>0</v>
      </c>
      <c r="O2955" s="54" t="n">
        <v>0.300000012</v>
      </c>
      <c r="P2955" s="52" t="inlineStr">
        <is>
          <t>-</t>
        </is>
      </c>
      <c r="Q2955" s="52" t="inlineStr">
        <is>
          <t>Plain</t>
        </is>
      </c>
      <c r="R2955" s="54" t="n">
        <v>0.5</v>
      </c>
      <c r="S2955" s="54" t="n">
        <v>0</v>
      </c>
      <c r="T2955" s="54" t="n">
        <v>0.2</v>
      </c>
      <c r="U2955" s="54" t="n">
        <v>0</v>
      </c>
      <c r="V2955" s="52" t="inlineStr">
        <is>
          <t>No</t>
        </is>
      </c>
      <c r="W2955" s="52" t="inlineStr">
        <is>
          <t>Yes</t>
        </is>
      </c>
      <c r="X2955" s="52" t="inlineStr">
        <is>
          <t>Flap = coning + cyclic by azimuth; droops at low rpm; feather = collective</t>
        </is>
      </c>
      <c r="Y2955" s="52" t="inlineStr">
        <is>
          <t>Flap hinge (coning, cyclic) and feather</t>
        </is>
      </c>
    </row>
    <row r="2956" outlineLevel="1">
      <c r="A2956" s="52" t="inlineStr">
        <is>
          <t>HEL-36</t>
        </is>
      </c>
      <c r="B2956" s="52" t="inlineStr">
        <is>
          <t>Scout Helicopter</t>
        </is>
      </c>
      <c r="C2956" s="63" t="inlineStr">
        <is>
          <t>Cube</t>
        </is>
      </c>
      <c r="D2956" s="68" t="inlineStr">
        <is>
          <t>Blade 2</t>
        </is>
      </c>
      <c r="E2956" s="52" t="inlineStr">
        <is>
          <t>HEL-35</t>
        </is>
      </c>
      <c r="F2956" s="52" t="n">
        <v>7</v>
      </c>
      <c r="G2956" s="54" t="n">
        <v>0.219999999</v>
      </c>
      <c r="H2956" s="54" t="n">
        <v>0.0299999993</v>
      </c>
      <c r="I2956" s="54" t="n">
        <v>3.9000001</v>
      </c>
      <c r="J2956" s="54" t="n">
        <v>0</v>
      </c>
      <c r="K2956" s="54" t="n">
        <v>0</v>
      </c>
      <c r="L2956" s="54" t="n">
        <v>0</v>
      </c>
      <c r="M2956" s="54" t="n">
        <v>0</v>
      </c>
      <c r="N2956" s="54" t="n">
        <v>0</v>
      </c>
      <c r="O2956" s="54" t="n">
        <v>1.95000005</v>
      </c>
      <c r="P2956" s="52" t="inlineStr">
        <is>
          <t>Phong</t>
        </is>
      </c>
      <c r="Q2956" s="52" t="inlineStr">
        <is>
          <t>Plain</t>
        </is>
      </c>
      <c r="R2956" s="54" t="n">
        <v>0.4</v>
      </c>
      <c r="S2956" s="54" t="n">
        <v>0.2</v>
      </c>
      <c r="T2956" s="54" t="n">
        <v>0.25</v>
      </c>
      <c r="U2956" s="54" t="n">
        <v>0</v>
      </c>
      <c r="V2956" s="52" t="inlineStr">
        <is>
          <t>No</t>
        </is>
      </c>
      <c r="W2956" s="52" t="inlineStr">
        <is>
          <t>Yes</t>
        </is>
      </c>
      <c r="X2956" s="52" t="inlineStr">
        <is>
          <t>-</t>
        </is>
      </c>
      <c r="Y2956" s="52" t="inlineStr">
        <is>
          <t>Main rotor blade</t>
        </is>
      </c>
    </row>
    <row r="2957" outlineLevel="1">
      <c r="A2957" s="52" t="inlineStr">
        <is>
          <t>HEL-37</t>
        </is>
      </c>
      <c r="B2957" s="52" t="inlineStr">
        <is>
          <t>Scout Helicopter</t>
        </is>
      </c>
      <c r="C2957" s="63" t="inlineStr">
        <is>
          <t>Cube</t>
        </is>
      </c>
      <c r="D2957" s="68" t="inlineStr">
        <is>
          <t>Blade grip</t>
        </is>
      </c>
      <c r="E2957" s="52" t="inlineStr">
        <is>
          <t>HEL-35</t>
        </is>
      </c>
      <c r="F2957" s="52" t="n">
        <v>7</v>
      </c>
      <c r="G2957" s="54" t="n">
        <v>0.119999997</v>
      </c>
      <c r="H2957" s="54" t="n">
        <v>0.07999999820000001</v>
      </c>
      <c r="I2957" s="54" t="n">
        <v>0.349999994</v>
      </c>
      <c r="J2957" s="54" t="n">
        <v>0</v>
      </c>
      <c r="K2957" s="54" t="n">
        <v>0</v>
      </c>
      <c r="L2957" s="54" t="n">
        <v>0</v>
      </c>
      <c r="M2957" s="54" t="n">
        <v>0</v>
      </c>
      <c r="N2957" s="54" t="n">
        <v>0</v>
      </c>
      <c r="O2957" s="54" t="n">
        <v>0.150000006</v>
      </c>
      <c r="P2957" s="52" t="inlineStr">
        <is>
          <t>Phong</t>
        </is>
      </c>
      <c r="Q2957" s="52" t="inlineStr">
        <is>
          <t>Metal</t>
        </is>
      </c>
      <c r="R2957" s="54" t="n">
        <v>0.38</v>
      </c>
      <c r="S2957" s="54" t="n">
        <v>0.9</v>
      </c>
      <c r="T2957" s="54" t="n">
        <v>0.35</v>
      </c>
      <c r="U2957" s="54" t="n">
        <v>0</v>
      </c>
      <c r="V2957" s="52" t="inlineStr">
        <is>
          <t>No</t>
        </is>
      </c>
      <c r="W2957" s="52" t="inlineStr">
        <is>
          <t>Yes</t>
        </is>
      </c>
      <c r="X2957" s="52" t="inlineStr">
        <is>
          <t>-</t>
        </is>
      </c>
      <c r="Y2957" s="52" t="inlineStr">
        <is>
          <t>Root grip</t>
        </is>
      </c>
    </row>
    <row r="2958" outlineLevel="1">
      <c r="A2958" s="52" t="inlineStr">
        <is>
          <t>HEL-38</t>
        </is>
      </c>
      <c r="B2958" s="52" t="inlineStr">
        <is>
          <t>Scout Helicopter</t>
        </is>
      </c>
      <c r="C2958" s="63" t="inlineStr">
        <is>
          <t>Cube</t>
        </is>
      </c>
      <c r="D2958" s="68" t="inlineStr">
        <is>
          <t>Blade tip cap</t>
        </is>
      </c>
      <c r="E2958" s="52" t="inlineStr">
        <is>
          <t>HEL-35</t>
        </is>
      </c>
      <c r="F2958" s="52" t="n">
        <v>7</v>
      </c>
      <c r="G2958" s="54" t="n">
        <v>0.230000004</v>
      </c>
      <c r="H2958" s="54" t="n">
        <v>0.0350000001</v>
      </c>
      <c r="I2958" s="54" t="n">
        <v>0.300000012</v>
      </c>
      <c r="J2958" s="54" t="n">
        <v>0</v>
      </c>
      <c r="K2958" s="54" t="n">
        <v>0</v>
      </c>
      <c r="L2958" s="54" t="n">
        <v>0</v>
      </c>
      <c r="M2958" s="54" t="n">
        <v>0</v>
      </c>
      <c r="N2958" s="54" t="n">
        <v>0</v>
      </c>
      <c r="O2958" s="54" t="n">
        <v>3.75</v>
      </c>
      <c r="P2958" s="52" t="inlineStr">
        <is>
          <t>Phong</t>
        </is>
      </c>
      <c r="Q2958" s="52" t="inlineStr">
        <is>
          <t>Paint</t>
        </is>
      </c>
      <c r="R2958" s="54" t="n">
        <v>0.5</v>
      </c>
      <c r="S2958" s="54" t="n">
        <v>0</v>
      </c>
      <c r="T2958" s="54" t="n">
        <v>0.25</v>
      </c>
      <c r="U2958" s="54" t="n">
        <v>0</v>
      </c>
      <c r="V2958" s="52" t="inlineStr">
        <is>
          <t>No</t>
        </is>
      </c>
      <c r="W2958" s="52" t="inlineStr">
        <is>
          <t>Yes</t>
        </is>
      </c>
      <c r="X2958" s="52" t="inlineStr">
        <is>
          <t>-</t>
        </is>
      </c>
      <c r="Y2958" s="52" t="inlineStr">
        <is>
          <t>Tracking tip</t>
        </is>
      </c>
    </row>
    <row r="2959" outlineLevel="1">
      <c r="A2959" s="52" t="inlineStr">
        <is>
          <t>HEL-39</t>
        </is>
      </c>
      <c r="B2959" s="52" t="inlineStr">
        <is>
          <t>Scout Helicopter</t>
        </is>
      </c>
      <c r="C2959" s="53" t="inlineStr">
        <is>
          <t>Group</t>
        </is>
      </c>
      <c r="D2959" s="66" t="inlineStr">
        <is>
          <t>Blade 3 pivot</t>
        </is>
      </c>
      <c r="E2959" s="52" t="inlineStr">
        <is>
          <t>HEL-26</t>
        </is>
      </c>
      <c r="F2959" s="52" t="n">
        <v>5</v>
      </c>
      <c r="G2959" s="54" t="n">
        <v>1</v>
      </c>
      <c r="H2959" s="54" t="n">
        <v>1</v>
      </c>
      <c r="I2959" s="54" t="n">
        <v>1</v>
      </c>
      <c r="J2959" s="54" t="n">
        <v>0</v>
      </c>
      <c r="K2959" s="54" t="n">
        <v>144</v>
      </c>
      <c r="L2959" s="54" t="n">
        <v>0</v>
      </c>
      <c r="M2959" s="54" t="n">
        <v>0</v>
      </c>
      <c r="N2959" s="54" t="n">
        <v>0</v>
      </c>
      <c r="O2959" s="54" t="n">
        <v>0</v>
      </c>
      <c r="P2959" s="52" t="inlineStr">
        <is>
          <t>-</t>
        </is>
      </c>
      <c r="Q2959" s="52" t="inlineStr">
        <is>
          <t>Plain</t>
        </is>
      </c>
      <c r="R2959" s="54" t="n">
        <v>0.5</v>
      </c>
      <c r="S2959" s="54" t="n">
        <v>0</v>
      </c>
      <c r="T2959" s="54" t="n">
        <v>0.2</v>
      </c>
      <c r="U2959" s="54" t="n">
        <v>0</v>
      </c>
      <c r="V2959" s="52" t="inlineStr">
        <is>
          <t>No</t>
        </is>
      </c>
      <c r="W2959" s="52" t="inlineStr">
        <is>
          <t>Yes</t>
        </is>
      </c>
      <c r="X2959" s="52" t="inlineStr">
        <is>
          <t>-</t>
        </is>
      </c>
      <c r="Y2959" s="52" t="inlineStr">
        <is>
          <t>Fixed azimuth of the blade (72 deg spacing)</t>
        </is>
      </c>
    </row>
    <row r="2960" outlineLevel="1">
      <c r="A2960" s="52" t="inlineStr">
        <is>
          <t>HEL-40</t>
        </is>
      </c>
      <c r="B2960" s="52" t="inlineStr">
        <is>
          <t>Scout Helicopter</t>
        </is>
      </c>
      <c r="C2960" s="53" t="inlineStr">
        <is>
          <t>Group</t>
        </is>
      </c>
      <c r="D2960" s="67" t="inlineStr">
        <is>
          <t>Blade 3 flap</t>
        </is>
      </c>
      <c r="E2960" s="52" t="inlineStr">
        <is>
          <t>HEL-39</t>
        </is>
      </c>
      <c r="F2960" s="52" t="n">
        <v>6</v>
      </c>
      <c r="G2960" s="54" t="n">
        <v>1</v>
      </c>
      <c r="H2960" s="54" t="n">
        <v>1</v>
      </c>
      <c r="I2960" s="54" t="n">
        <v>1</v>
      </c>
      <c r="J2960" s="54" t="n">
        <v>7</v>
      </c>
      <c r="K2960" s="54" t="n">
        <v>0</v>
      </c>
      <c r="L2960" s="54" t="n">
        <v>3</v>
      </c>
      <c r="M2960" s="54" t="n">
        <v>0</v>
      </c>
      <c r="N2960" s="54" t="n">
        <v>0</v>
      </c>
      <c r="O2960" s="54" t="n">
        <v>0.300000012</v>
      </c>
      <c r="P2960" s="52" t="inlineStr">
        <is>
          <t>-</t>
        </is>
      </c>
      <c r="Q2960" s="52" t="inlineStr">
        <is>
          <t>Plain</t>
        </is>
      </c>
      <c r="R2960" s="54" t="n">
        <v>0.5</v>
      </c>
      <c r="S2960" s="54" t="n">
        <v>0</v>
      </c>
      <c r="T2960" s="54" t="n">
        <v>0.2</v>
      </c>
      <c r="U2960" s="54" t="n">
        <v>0</v>
      </c>
      <c r="V2960" s="52" t="inlineStr">
        <is>
          <t>No</t>
        </is>
      </c>
      <c r="W2960" s="52" t="inlineStr">
        <is>
          <t>Yes</t>
        </is>
      </c>
      <c r="X2960" s="52" t="inlineStr">
        <is>
          <t>Flap = coning + cyclic by azimuth; droops at low rpm; feather = collective</t>
        </is>
      </c>
      <c r="Y2960" s="52" t="inlineStr">
        <is>
          <t>Flap hinge (coning, cyclic) and feather</t>
        </is>
      </c>
    </row>
    <row r="2961" outlineLevel="1">
      <c r="A2961" s="52" t="inlineStr">
        <is>
          <t>HEL-41</t>
        </is>
      </c>
      <c r="B2961" s="52" t="inlineStr">
        <is>
          <t>Scout Helicopter</t>
        </is>
      </c>
      <c r="C2961" s="63" t="inlineStr">
        <is>
          <t>Cube</t>
        </is>
      </c>
      <c r="D2961" s="68" t="inlineStr">
        <is>
          <t>Blade 3</t>
        </is>
      </c>
      <c r="E2961" s="52" t="inlineStr">
        <is>
          <t>HEL-40</t>
        </is>
      </c>
      <c r="F2961" s="52" t="n">
        <v>7</v>
      </c>
      <c r="G2961" s="54" t="n">
        <v>0.219999999</v>
      </c>
      <c r="H2961" s="54" t="n">
        <v>0.0299999993</v>
      </c>
      <c r="I2961" s="54" t="n">
        <v>3.9000001</v>
      </c>
      <c r="J2961" s="54" t="n">
        <v>0</v>
      </c>
      <c r="K2961" s="54" t="n">
        <v>0</v>
      </c>
      <c r="L2961" s="54" t="n">
        <v>0</v>
      </c>
      <c r="M2961" s="54" t="n">
        <v>0</v>
      </c>
      <c r="N2961" s="54" t="n">
        <v>0</v>
      </c>
      <c r="O2961" s="54" t="n">
        <v>1.95000005</v>
      </c>
      <c r="P2961" s="52" t="inlineStr">
        <is>
          <t>Phong</t>
        </is>
      </c>
      <c r="Q2961" s="52" t="inlineStr">
        <is>
          <t>Plain</t>
        </is>
      </c>
      <c r="R2961" s="54" t="n">
        <v>0.4</v>
      </c>
      <c r="S2961" s="54" t="n">
        <v>0.2</v>
      </c>
      <c r="T2961" s="54" t="n">
        <v>0.25</v>
      </c>
      <c r="U2961" s="54" t="n">
        <v>0</v>
      </c>
      <c r="V2961" s="52" t="inlineStr">
        <is>
          <t>No</t>
        </is>
      </c>
      <c r="W2961" s="52" t="inlineStr">
        <is>
          <t>Yes</t>
        </is>
      </c>
      <c r="X2961" s="52" t="inlineStr">
        <is>
          <t>-</t>
        </is>
      </c>
      <c r="Y2961" s="52" t="inlineStr">
        <is>
          <t>Main rotor blade</t>
        </is>
      </c>
    </row>
    <row r="2962" outlineLevel="1">
      <c r="A2962" s="52" t="inlineStr">
        <is>
          <t>HEL-42</t>
        </is>
      </c>
      <c r="B2962" s="52" t="inlineStr">
        <is>
          <t>Scout Helicopter</t>
        </is>
      </c>
      <c r="C2962" s="63" t="inlineStr">
        <is>
          <t>Cube</t>
        </is>
      </c>
      <c r="D2962" s="68" t="inlineStr">
        <is>
          <t>Blade grip</t>
        </is>
      </c>
      <c r="E2962" s="52" t="inlineStr">
        <is>
          <t>HEL-40</t>
        </is>
      </c>
      <c r="F2962" s="52" t="n">
        <v>7</v>
      </c>
      <c r="G2962" s="54" t="n">
        <v>0.119999997</v>
      </c>
      <c r="H2962" s="54" t="n">
        <v>0.07999999820000001</v>
      </c>
      <c r="I2962" s="54" t="n">
        <v>0.349999994</v>
      </c>
      <c r="J2962" s="54" t="n">
        <v>0</v>
      </c>
      <c r="K2962" s="54" t="n">
        <v>0</v>
      </c>
      <c r="L2962" s="54" t="n">
        <v>0</v>
      </c>
      <c r="M2962" s="54" t="n">
        <v>0</v>
      </c>
      <c r="N2962" s="54" t="n">
        <v>0</v>
      </c>
      <c r="O2962" s="54" t="n">
        <v>0.150000006</v>
      </c>
      <c r="P2962" s="52" t="inlineStr">
        <is>
          <t>Phong</t>
        </is>
      </c>
      <c r="Q2962" s="52" t="inlineStr">
        <is>
          <t>Metal</t>
        </is>
      </c>
      <c r="R2962" s="54" t="n">
        <v>0.38</v>
      </c>
      <c r="S2962" s="54" t="n">
        <v>0.9</v>
      </c>
      <c r="T2962" s="54" t="n">
        <v>0.35</v>
      </c>
      <c r="U2962" s="54" t="n">
        <v>0</v>
      </c>
      <c r="V2962" s="52" t="inlineStr">
        <is>
          <t>No</t>
        </is>
      </c>
      <c r="W2962" s="52" t="inlineStr">
        <is>
          <t>Yes</t>
        </is>
      </c>
      <c r="X2962" s="52" t="inlineStr">
        <is>
          <t>-</t>
        </is>
      </c>
      <c r="Y2962" s="52" t="inlineStr">
        <is>
          <t>Root grip</t>
        </is>
      </c>
    </row>
    <row r="2963" outlineLevel="1">
      <c r="A2963" s="52" t="inlineStr">
        <is>
          <t>HEL-43</t>
        </is>
      </c>
      <c r="B2963" s="52" t="inlineStr">
        <is>
          <t>Scout Helicopter</t>
        </is>
      </c>
      <c r="C2963" s="63" t="inlineStr">
        <is>
          <t>Cube</t>
        </is>
      </c>
      <c r="D2963" s="68" t="inlineStr">
        <is>
          <t>Blade tip cap</t>
        </is>
      </c>
      <c r="E2963" s="52" t="inlineStr">
        <is>
          <t>HEL-40</t>
        </is>
      </c>
      <c r="F2963" s="52" t="n">
        <v>7</v>
      </c>
      <c r="G2963" s="54" t="n">
        <v>0.230000004</v>
      </c>
      <c r="H2963" s="54" t="n">
        <v>0.0350000001</v>
      </c>
      <c r="I2963" s="54" t="n">
        <v>0.300000012</v>
      </c>
      <c r="J2963" s="54" t="n">
        <v>0</v>
      </c>
      <c r="K2963" s="54" t="n">
        <v>0</v>
      </c>
      <c r="L2963" s="54" t="n">
        <v>0</v>
      </c>
      <c r="M2963" s="54" t="n">
        <v>0</v>
      </c>
      <c r="N2963" s="54" t="n">
        <v>0</v>
      </c>
      <c r="O2963" s="54" t="n">
        <v>3.75</v>
      </c>
      <c r="P2963" s="52" t="inlineStr">
        <is>
          <t>Phong</t>
        </is>
      </c>
      <c r="Q2963" s="52" t="inlineStr">
        <is>
          <t>Paint</t>
        </is>
      </c>
      <c r="R2963" s="54" t="n">
        <v>0.5</v>
      </c>
      <c r="S2963" s="54" t="n">
        <v>0</v>
      </c>
      <c r="T2963" s="54" t="n">
        <v>0.25</v>
      </c>
      <c r="U2963" s="54" t="n">
        <v>0</v>
      </c>
      <c r="V2963" s="52" t="inlineStr">
        <is>
          <t>No</t>
        </is>
      </c>
      <c r="W2963" s="52" t="inlineStr">
        <is>
          <t>Yes</t>
        </is>
      </c>
      <c r="X2963" s="52" t="inlineStr">
        <is>
          <t>-</t>
        </is>
      </c>
      <c r="Y2963" s="52" t="inlineStr">
        <is>
          <t>Tracking tip</t>
        </is>
      </c>
    </row>
    <row r="2964" outlineLevel="1">
      <c r="A2964" s="52" t="inlineStr">
        <is>
          <t>HEL-44</t>
        </is>
      </c>
      <c r="B2964" s="52" t="inlineStr">
        <is>
          <t>Scout Helicopter</t>
        </is>
      </c>
      <c r="C2964" s="53" t="inlineStr">
        <is>
          <t>Group</t>
        </is>
      </c>
      <c r="D2964" s="66" t="inlineStr">
        <is>
          <t>Blade 4 pivot</t>
        </is>
      </c>
      <c r="E2964" s="52" t="inlineStr">
        <is>
          <t>HEL-26</t>
        </is>
      </c>
      <c r="F2964" s="52" t="n">
        <v>5</v>
      </c>
      <c r="G2964" s="54" t="n">
        <v>1</v>
      </c>
      <c r="H2964" s="54" t="n">
        <v>1</v>
      </c>
      <c r="I2964" s="54" t="n">
        <v>1</v>
      </c>
      <c r="J2964" s="54" t="n">
        <v>0</v>
      </c>
      <c r="K2964" s="54" t="n">
        <v>216</v>
      </c>
      <c r="L2964" s="54" t="n">
        <v>0</v>
      </c>
      <c r="M2964" s="54" t="n">
        <v>0</v>
      </c>
      <c r="N2964" s="54" t="n">
        <v>0</v>
      </c>
      <c r="O2964" s="54" t="n">
        <v>0</v>
      </c>
      <c r="P2964" s="52" t="inlineStr">
        <is>
          <t>-</t>
        </is>
      </c>
      <c r="Q2964" s="52" t="inlineStr">
        <is>
          <t>Plain</t>
        </is>
      </c>
      <c r="R2964" s="54" t="n">
        <v>0.5</v>
      </c>
      <c r="S2964" s="54" t="n">
        <v>0</v>
      </c>
      <c r="T2964" s="54" t="n">
        <v>0.2</v>
      </c>
      <c r="U2964" s="54" t="n">
        <v>0</v>
      </c>
      <c r="V2964" s="52" t="inlineStr">
        <is>
          <t>No</t>
        </is>
      </c>
      <c r="W2964" s="52" t="inlineStr">
        <is>
          <t>Yes</t>
        </is>
      </c>
      <c r="X2964" s="52" t="inlineStr">
        <is>
          <t>-</t>
        </is>
      </c>
      <c r="Y2964" s="52" t="inlineStr">
        <is>
          <t>Fixed azimuth of the blade (72 deg spacing)</t>
        </is>
      </c>
    </row>
    <row r="2965" outlineLevel="1">
      <c r="A2965" s="52" t="inlineStr">
        <is>
          <t>HEL-45</t>
        </is>
      </c>
      <c r="B2965" s="52" t="inlineStr">
        <is>
          <t>Scout Helicopter</t>
        </is>
      </c>
      <c r="C2965" s="53" t="inlineStr">
        <is>
          <t>Group</t>
        </is>
      </c>
      <c r="D2965" s="67" t="inlineStr">
        <is>
          <t>Blade 4 flap</t>
        </is>
      </c>
      <c r="E2965" s="52" t="inlineStr">
        <is>
          <t>HEL-44</t>
        </is>
      </c>
      <c r="F2965" s="52" t="n">
        <v>6</v>
      </c>
      <c r="G2965" s="54" t="n">
        <v>1</v>
      </c>
      <c r="H2965" s="54" t="n">
        <v>1</v>
      </c>
      <c r="I2965" s="54" t="n">
        <v>1</v>
      </c>
      <c r="J2965" s="54" t="n">
        <v>7</v>
      </c>
      <c r="K2965" s="54" t="n">
        <v>0</v>
      </c>
      <c r="L2965" s="54" t="n">
        <v>3</v>
      </c>
      <c r="M2965" s="54" t="n">
        <v>0</v>
      </c>
      <c r="N2965" s="54" t="n">
        <v>0</v>
      </c>
      <c r="O2965" s="54" t="n">
        <v>0.300000012</v>
      </c>
      <c r="P2965" s="52" t="inlineStr">
        <is>
          <t>-</t>
        </is>
      </c>
      <c r="Q2965" s="52" t="inlineStr">
        <is>
          <t>Plain</t>
        </is>
      </c>
      <c r="R2965" s="54" t="n">
        <v>0.5</v>
      </c>
      <c r="S2965" s="54" t="n">
        <v>0</v>
      </c>
      <c r="T2965" s="54" t="n">
        <v>0.2</v>
      </c>
      <c r="U2965" s="54" t="n">
        <v>0</v>
      </c>
      <c r="V2965" s="52" t="inlineStr">
        <is>
          <t>No</t>
        </is>
      </c>
      <c r="W2965" s="52" t="inlineStr">
        <is>
          <t>Yes</t>
        </is>
      </c>
      <c r="X2965" s="52" t="inlineStr">
        <is>
          <t>Flap = coning + cyclic by azimuth; droops at low rpm; feather = collective</t>
        </is>
      </c>
      <c r="Y2965" s="52" t="inlineStr">
        <is>
          <t>Flap hinge (coning, cyclic) and feather</t>
        </is>
      </c>
    </row>
    <row r="2966" outlineLevel="1">
      <c r="A2966" s="52" t="inlineStr">
        <is>
          <t>HEL-46</t>
        </is>
      </c>
      <c r="B2966" s="52" t="inlineStr">
        <is>
          <t>Scout Helicopter</t>
        </is>
      </c>
      <c r="C2966" s="63" t="inlineStr">
        <is>
          <t>Cube</t>
        </is>
      </c>
      <c r="D2966" s="68" t="inlineStr">
        <is>
          <t>Blade 4</t>
        </is>
      </c>
      <c r="E2966" s="52" t="inlineStr">
        <is>
          <t>HEL-45</t>
        </is>
      </c>
      <c r="F2966" s="52" t="n">
        <v>7</v>
      </c>
      <c r="G2966" s="54" t="n">
        <v>0.219999999</v>
      </c>
      <c r="H2966" s="54" t="n">
        <v>0.0299999993</v>
      </c>
      <c r="I2966" s="54" t="n">
        <v>3.9000001</v>
      </c>
      <c r="J2966" s="54" t="n">
        <v>0</v>
      </c>
      <c r="K2966" s="54" t="n">
        <v>0</v>
      </c>
      <c r="L2966" s="54" t="n">
        <v>0</v>
      </c>
      <c r="M2966" s="54" t="n">
        <v>0</v>
      </c>
      <c r="N2966" s="54" t="n">
        <v>0</v>
      </c>
      <c r="O2966" s="54" t="n">
        <v>1.95000005</v>
      </c>
      <c r="P2966" s="52" t="inlineStr">
        <is>
          <t>Phong</t>
        </is>
      </c>
      <c r="Q2966" s="52" t="inlineStr">
        <is>
          <t>Plain</t>
        </is>
      </c>
      <c r="R2966" s="54" t="n">
        <v>0.4</v>
      </c>
      <c r="S2966" s="54" t="n">
        <v>0.2</v>
      </c>
      <c r="T2966" s="54" t="n">
        <v>0.25</v>
      </c>
      <c r="U2966" s="54" t="n">
        <v>0</v>
      </c>
      <c r="V2966" s="52" t="inlineStr">
        <is>
          <t>No</t>
        </is>
      </c>
      <c r="W2966" s="52" t="inlineStr">
        <is>
          <t>Yes</t>
        </is>
      </c>
      <c r="X2966" s="52" t="inlineStr">
        <is>
          <t>-</t>
        </is>
      </c>
      <c r="Y2966" s="52" t="inlineStr">
        <is>
          <t>Main rotor blade</t>
        </is>
      </c>
    </row>
    <row r="2967" outlineLevel="1">
      <c r="A2967" s="52" t="inlineStr">
        <is>
          <t>HEL-47</t>
        </is>
      </c>
      <c r="B2967" s="52" t="inlineStr">
        <is>
          <t>Scout Helicopter</t>
        </is>
      </c>
      <c r="C2967" s="63" t="inlineStr">
        <is>
          <t>Cube</t>
        </is>
      </c>
      <c r="D2967" s="68" t="inlineStr">
        <is>
          <t>Blade grip</t>
        </is>
      </c>
      <c r="E2967" s="52" t="inlineStr">
        <is>
          <t>HEL-45</t>
        </is>
      </c>
      <c r="F2967" s="52" t="n">
        <v>7</v>
      </c>
      <c r="G2967" s="54" t="n">
        <v>0.119999997</v>
      </c>
      <c r="H2967" s="54" t="n">
        <v>0.07999999820000001</v>
      </c>
      <c r="I2967" s="54" t="n">
        <v>0.349999994</v>
      </c>
      <c r="J2967" s="54" t="n">
        <v>0</v>
      </c>
      <c r="K2967" s="54" t="n">
        <v>0</v>
      </c>
      <c r="L2967" s="54" t="n">
        <v>0</v>
      </c>
      <c r="M2967" s="54" t="n">
        <v>0</v>
      </c>
      <c r="N2967" s="54" t="n">
        <v>0</v>
      </c>
      <c r="O2967" s="54" t="n">
        <v>0.150000006</v>
      </c>
      <c r="P2967" s="52" t="inlineStr">
        <is>
          <t>Phong</t>
        </is>
      </c>
      <c r="Q2967" s="52" t="inlineStr">
        <is>
          <t>Metal</t>
        </is>
      </c>
      <c r="R2967" s="54" t="n">
        <v>0.38</v>
      </c>
      <c r="S2967" s="54" t="n">
        <v>0.9</v>
      </c>
      <c r="T2967" s="54" t="n">
        <v>0.35</v>
      </c>
      <c r="U2967" s="54" t="n">
        <v>0</v>
      </c>
      <c r="V2967" s="52" t="inlineStr">
        <is>
          <t>No</t>
        </is>
      </c>
      <c r="W2967" s="52" t="inlineStr">
        <is>
          <t>Yes</t>
        </is>
      </c>
      <c r="X2967" s="52" t="inlineStr">
        <is>
          <t>-</t>
        </is>
      </c>
      <c r="Y2967" s="52" t="inlineStr">
        <is>
          <t>Root grip</t>
        </is>
      </c>
    </row>
    <row r="2968" outlineLevel="1">
      <c r="A2968" s="52" t="inlineStr">
        <is>
          <t>HEL-48</t>
        </is>
      </c>
      <c r="B2968" s="52" t="inlineStr">
        <is>
          <t>Scout Helicopter</t>
        </is>
      </c>
      <c r="C2968" s="63" t="inlineStr">
        <is>
          <t>Cube</t>
        </is>
      </c>
      <c r="D2968" s="68" t="inlineStr">
        <is>
          <t>Blade tip cap</t>
        </is>
      </c>
      <c r="E2968" s="52" t="inlineStr">
        <is>
          <t>HEL-45</t>
        </is>
      </c>
      <c r="F2968" s="52" t="n">
        <v>7</v>
      </c>
      <c r="G2968" s="54" t="n">
        <v>0.230000004</v>
      </c>
      <c r="H2968" s="54" t="n">
        <v>0.0350000001</v>
      </c>
      <c r="I2968" s="54" t="n">
        <v>0.300000012</v>
      </c>
      <c r="J2968" s="54" t="n">
        <v>0</v>
      </c>
      <c r="K2968" s="54" t="n">
        <v>0</v>
      </c>
      <c r="L2968" s="54" t="n">
        <v>0</v>
      </c>
      <c r="M2968" s="54" t="n">
        <v>0</v>
      </c>
      <c r="N2968" s="54" t="n">
        <v>0</v>
      </c>
      <c r="O2968" s="54" t="n">
        <v>3.75</v>
      </c>
      <c r="P2968" s="52" t="inlineStr">
        <is>
          <t>Phong</t>
        </is>
      </c>
      <c r="Q2968" s="52" t="inlineStr">
        <is>
          <t>Paint</t>
        </is>
      </c>
      <c r="R2968" s="54" t="n">
        <v>0.5</v>
      </c>
      <c r="S2968" s="54" t="n">
        <v>0</v>
      </c>
      <c r="T2968" s="54" t="n">
        <v>0.25</v>
      </c>
      <c r="U2968" s="54" t="n">
        <v>0</v>
      </c>
      <c r="V2968" s="52" t="inlineStr">
        <is>
          <t>No</t>
        </is>
      </c>
      <c r="W2968" s="52" t="inlineStr">
        <is>
          <t>Yes</t>
        </is>
      </c>
      <c r="X2968" s="52" t="inlineStr">
        <is>
          <t>-</t>
        </is>
      </c>
      <c r="Y2968" s="52" t="inlineStr">
        <is>
          <t>Tracking tip</t>
        </is>
      </c>
    </row>
    <row r="2969" outlineLevel="1">
      <c r="A2969" s="52" t="inlineStr">
        <is>
          <t>HEL-49</t>
        </is>
      </c>
      <c r="B2969" s="52" t="inlineStr">
        <is>
          <t>Scout Helicopter</t>
        </is>
      </c>
      <c r="C2969" s="53" t="inlineStr">
        <is>
          <t>Group</t>
        </is>
      </c>
      <c r="D2969" s="66" t="inlineStr">
        <is>
          <t>Blade 5 pivot</t>
        </is>
      </c>
      <c r="E2969" s="52" t="inlineStr">
        <is>
          <t>HEL-26</t>
        </is>
      </c>
      <c r="F2969" s="52" t="n">
        <v>5</v>
      </c>
      <c r="G2969" s="54" t="n">
        <v>1</v>
      </c>
      <c r="H2969" s="54" t="n">
        <v>1</v>
      </c>
      <c r="I2969" s="54" t="n">
        <v>1</v>
      </c>
      <c r="J2969" s="54" t="n">
        <v>0</v>
      </c>
      <c r="K2969" s="54" t="n">
        <v>288</v>
      </c>
      <c r="L2969" s="54" t="n">
        <v>0</v>
      </c>
      <c r="M2969" s="54" t="n">
        <v>0</v>
      </c>
      <c r="N2969" s="54" t="n">
        <v>0</v>
      </c>
      <c r="O2969" s="54" t="n">
        <v>0</v>
      </c>
      <c r="P2969" s="52" t="inlineStr">
        <is>
          <t>-</t>
        </is>
      </c>
      <c r="Q2969" s="52" t="inlineStr">
        <is>
          <t>Plain</t>
        </is>
      </c>
      <c r="R2969" s="54" t="n">
        <v>0.5</v>
      </c>
      <c r="S2969" s="54" t="n">
        <v>0</v>
      </c>
      <c r="T2969" s="54" t="n">
        <v>0.2</v>
      </c>
      <c r="U2969" s="54" t="n">
        <v>0</v>
      </c>
      <c r="V2969" s="52" t="inlineStr">
        <is>
          <t>No</t>
        </is>
      </c>
      <c r="W2969" s="52" t="inlineStr">
        <is>
          <t>Yes</t>
        </is>
      </c>
      <c r="X2969" s="52" t="inlineStr">
        <is>
          <t>-</t>
        </is>
      </c>
      <c r="Y2969" s="52" t="inlineStr">
        <is>
          <t>Fixed azimuth of the blade (72 deg spacing)</t>
        </is>
      </c>
    </row>
    <row r="2970" outlineLevel="1">
      <c r="A2970" s="52" t="inlineStr">
        <is>
          <t>HEL-50</t>
        </is>
      </c>
      <c r="B2970" s="52" t="inlineStr">
        <is>
          <t>Scout Helicopter</t>
        </is>
      </c>
      <c r="C2970" s="53" t="inlineStr">
        <is>
          <t>Group</t>
        </is>
      </c>
      <c r="D2970" s="67" t="inlineStr">
        <is>
          <t>Blade 5 flap</t>
        </is>
      </c>
      <c r="E2970" s="52" t="inlineStr">
        <is>
          <t>HEL-49</t>
        </is>
      </c>
      <c r="F2970" s="52" t="n">
        <v>6</v>
      </c>
      <c r="G2970" s="54" t="n">
        <v>1</v>
      </c>
      <c r="H2970" s="54" t="n">
        <v>1</v>
      </c>
      <c r="I2970" s="54" t="n">
        <v>1</v>
      </c>
      <c r="J2970" s="54" t="n">
        <v>7</v>
      </c>
      <c r="K2970" s="54" t="n">
        <v>0</v>
      </c>
      <c r="L2970" s="54" t="n">
        <v>3</v>
      </c>
      <c r="M2970" s="54" t="n">
        <v>0</v>
      </c>
      <c r="N2970" s="54" t="n">
        <v>0</v>
      </c>
      <c r="O2970" s="54" t="n">
        <v>0.300000012</v>
      </c>
      <c r="P2970" s="52" t="inlineStr">
        <is>
          <t>-</t>
        </is>
      </c>
      <c r="Q2970" s="52" t="inlineStr">
        <is>
          <t>Plain</t>
        </is>
      </c>
      <c r="R2970" s="54" t="n">
        <v>0.5</v>
      </c>
      <c r="S2970" s="54" t="n">
        <v>0</v>
      </c>
      <c r="T2970" s="54" t="n">
        <v>0.2</v>
      </c>
      <c r="U2970" s="54" t="n">
        <v>0</v>
      </c>
      <c r="V2970" s="52" t="inlineStr">
        <is>
          <t>No</t>
        </is>
      </c>
      <c r="W2970" s="52" t="inlineStr">
        <is>
          <t>Yes</t>
        </is>
      </c>
      <c r="X2970" s="52" t="inlineStr">
        <is>
          <t>Flap = coning + cyclic by azimuth; droops at low rpm; feather = collective</t>
        </is>
      </c>
      <c r="Y2970" s="52" t="inlineStr">
        <is>
          <t>Flap hinge (coning, cyclic) and feather</t>
        </is>
      </c>
    </row>
    <row r="2971" outlineLevel="1">
      <c r="A2971" s="52" t="inlineStr">
        <is>
          <t>HEL-51</t>
        </is>
      </c>
      <c r="B2971" s="52" t="inlineStr">
        <is>
          <t>Scout Helicopter</t>
        </is>
      </c>
      <c r="C2971" s="63" t="inlineStr">
        <is>
          <t>Cube</t>
        </is>
      </c>
      <c r="D2971" s="68" t="inlineStr">
        <is>
          <t>Blade 5</t>
        </is>
      </c>
      <c r="E2971" s="52" t="inlineStr">
        <is>
          <t>HEL-50</t>
        </is>
      </c>
      <c r="F2971" s="52" t="n">
        <v>7</v>
      </c>
      <c r="G2971" s="54" t="n">
        <v>0.219999999</v>
      </c>
      <c r="H2971" s="54" t="n">
        <v>0.0299999993</v>
      </c>
      <c r="I2971" s="54" t="n">
        <v>3.9000001</v>
      </c>
      <c r="J2971" s="54" t="n">
        <v>0</v>
      </c>
      <c r="K2971" s="54" t="n">
        <v>0</v>
      </c>
      <c r="L2971" s="54" t="n">
        <v>0</v>
      </c>
      <c r="M2971" s="54" t="n">
        <v>0</v>
      </c>
      <c r="N2971" s="54" t="n">
        <v>0</v>
      </c>
      <c r="O2971" s="54" t="n">
        <v>1.95000005</v>
      </c>
      <c r="P2971" s="52" t="inlineStr">
        <is>
          <t>Phong</t>
        </is>
      </c>
      <c r="Q2971" s="52" t="inlineStr">
        <is>
          <t>Plain</t>
        </is>
      </c>
      <c r="R2971" s="54" t="n">
        <v>0.4</v>
      </c>
      <c r="S2971" s="54" t="n">
        <v>0.2</v>
      </c>
      <c r="T2971" s="54" t="n">
        <v>0.25</v>
      </c>
      <c r="U2971" s="54" t="n">
        <v>0</v>
      </c>
      <c r="V2971" s="52" t="inlineStr">
        <is>
          <t>No</t>
        </is>
      </c>
      <c r="W2971" s="52" t="inlineStr">
        <is>
          <t>Yes</t>
        </is>
      </c>
      <c r="X2971" s="52" t="inlineStr">
        <is>
          <t>-</t>
        </is>
      </c>
      <c r="Y2971" s="52" t="inlineStr">
        <is>
          <t>Main rotor blade</t>
        </is>
      </c>
    </row>
    <row r="2972" outlineLevel="1">
      <c r="A2972" s="52" t="inlineStr">
        <is>
          <t>HEL-52</t>
        </is>
      </c>
      <c r="B2972" s="52" t="inlineStr">
        <is>
          <t>Scout Helicopter</t>
        </is>
      </c>
      <c r="C2972" s="63" t="inlineStr">
        <is>
          <t>Cube</t>
        </is>
      </c>
      <c r="D2972" s="68" t="inlineStr">
        <is>
          <t>Blade grip</t>
        </is>
      </c>
      <c r="E2972" s="52" t="inlineStr">
        <is>
          <t>HEL-50</t>
        </is>
      </c>
      <c r="F2972" s="52" t="n">
        <v>7</v>
      </c>
      <c r="G2972" s="54" t="n">
        <v>0.119999997</v>
      </c>
      <c r="H2972" s="54" t="n">
        <v>0.07999999820000001</v>
      </c>
      <c r="I2972" s="54" t="n">
        <v>0.349999994</v>
      </c>
      <c r="J2972" s="54" t="n">
        <v>0</v>
      </c>
      <c r="K2972" s="54" t="n">
        <v>0</v>
      </c>
      <c r="L2972" s="54" t="n">
        <v>0</v>
      </c>
      <c r="M2972" s="54" t="n">
        <v>0</v>
      </c>
      <c r="N2972" s="54" t="n">
        <v>0</v>
      </c>
      <c r="O2972" s="54" t="n">
        <v>0.150000006</v>
      </c>
      <c r="P2972" s="52" t="inlineStr">
        <is>
          <t>Phong</t>
        </is>
      </c>
      <c r="Q2972" s="52" t="inlineStr">
        <is>
          <t>Metal</t>
        </is>
      </c>
      <c r="R2972" s="54" t="n">
        <v>0.38</v>
      </c>
      <c r="S2972" s="54" t="n">
        <v>0.9</v>
      </c>
      <c r="T2972" s="54" t="n">
        <v>0.35</v>
      </c>
      <c r="U2972" s="54" t="n">
        <v>0</v>
      </c>
      <c r="V2972" s="52" t="inlineStr">
        <is>
          <t>No</t>
        </is>
      </c>
      <c r="W2972" s="52" t="inlineStr">
        <is>
          <t>Yes</t>
        </is>
      </c>
      <c r="X2972" s="52" t="inlineStr">
        <is>
          <t>-</t>
        </is>
      </c>
      <c r="Y2972" s="52" t="inlineStr">
        <is>
          <t>Root grip</t>
        </is>
      </c>
    </row>
    <row r="2973" outlineLevel="1">
      <c r="A2973" s="52" t="inlineStr">
        <is>
          <t>HEL-53</t>
        </is>
      </c>
      <c r="B2973" s="52" t="inlineStr">
        <is>
          <t>Scout Helicopter</t>
        </is>
      </c>
      <c r="C2973" s="63" t="inlineStr">
        <is>
          <t>Cube</t>
        </is>
      </c>
      <c r="D2973" s="68" t="inlineStr">
        <is>
          <t>Blade tip cap</t>
        </is>
      </c>
      <c r="E2973" s="52" t="inlineStr">
        <is>
          <t>HEL-50</t>
        </is>
      </c>
      <c r="F2973" s="52" t="n">
        <v>7</v>
      </c>
      <c r="G2973" s="54" t="n">
        <v>0.230000004</v>
      </c>
      <c r="H2973" s="54" t="n">
        <v>0.0350000001</v>
      </c>
      <c r="I2973" s="54" t="n">
        <v>0.300000012</v>
      </c>
      <c r="J2973" s="54" t="n">
        <v>0</v>
      </c>
      <c r="K2973" s="54" t="n">
        <v>0</v>
      </c>
      <c r="L2973" s="54" t="n">
        <v>0</v>
      </c>
      <c r="M2973" s="54" t="n">
        <v>0</v>
      </c>
      <c r="N2973" s="54" t="n">
        <v>0</v>
      </c>
      <c r="O2973" s="54" t="n">
        <v>3.75</v>
      </c>
      <c r="P2973" s="52" t="inlineStr">
        <is>
          <t>Phong</t>
        </is>
      </c>
      <c r="Q2973" s="52" t="inlineStr">
        <is>
          <t>Paint</t>
        </is>
      </c>
      <c r="R2973" s="54" t="n">
        <v>0.5</v>
      </c>
      <c r="S2973" s="54" t="n">
        <v>0</v>
      </c>
      <c r="T2973" s="54" t="n">
        <v>0.25</v>
      </c>
      <c r="U2973" s="54" t="n">
        <v>0</v>
      </c>
      <c r="V2973" s="52" t="inlineStr">
        <is>
          <t>No</t>
        </is>
      </c>
      <c r="W2973" s="52" t="inlineStr">
        <is>
          <t>Yes</t>
        </is>
      </c>
      <c r="X2973" s="52" t="inlineStr">
        <is>
          <t>-</t>
        </is>
      </c>
      <c r="Y2973" s="52" t="inlineStr">
        <is>
          <t>Tracking tip</t>
        </is>
      </c>
    </row>
    <row r="2974" outlineLevel="1">
      <c r="A2974" s="52" t="inlineStr">
        <is>
          <t>HEL-54</t>
        </is>
      </c>
      <c r="B2974" s="52" t="inlineStr">
        <is>
          <t>Scout Helicopter</t>
        </is>
      </c>
      <c r="C2974" s="58" t="inlineStr">
        <is>
          <t>Cylinder</t>
        </is>
      </c>
      <c r="D2974" s="65" t="inlineStr">
        <is>
          <t>Main rotor blur disc</t>
        </is>
      </c>
      <c r="E2974" s="52" t="inlineStr">
        <is>
          <t>HEL-25</t>
        </is>
      </c>
      <c r="F2974" s="52" t="n">
        <v>4</v>
      </c>
      <c r="G2974" s="54" t="n">
        <v>0.00100000005</v>
      </c>
      <c r="H2974" s="54" t="n">
        <v>0.00100000005</v>
      </c>
      <c r="I2974" s="54" t="n">
        <v>0.00100000005</v>
      </c>
      <c r="J2974" s="54" t="n">
        <v>90</v>
      </c>
      <c r="K2974" s="54" t="n">
        <v>0</v>
      </c>
      <c r="L2974" s="54" t="n">
        <v>0</v>
      </c>
      <c r="M2974" s="54" t="n">
        <v>0</v>
      </c>
      <c r="N2974" s="54" t="n">
        <v>0.119999997</v>
      </c>
      <c r="O2974" s="54" t="n">
        <v>0</v>
      </c>
      <c r="P2974" s="52" t="inlineStr">
        <is>
          <t>Phong</t>
        </is>
      </c>
      <c r="Q2974" s="52" t="inlineStr">
        <is>
          <t>Plain</t>
        </is>
      </c>
      <c r="R2974" s="54" t="n">
        <v>0.5</v>
      </c>
      <c r="S2974" s="54" t="n">
        <v>0</v>
      </c>
      <c r="T2974" s="54" t="n">
        <v>0.25</v>
      </c>
      <c r="U2974" s="54" t="n">
        <v>0</v>
      </c>
      <c r="V2974" s="52" t="inlineStr">
        <is>
          <t>No</t>
        </is>
      </c>
      <c r="W2974" s="52" t="inlineStr">
        <is>
          <t>Yes</t>
        </is>
      </c>
      <c r="X2974" s="52" t="inlineStr">
        <is>
          <t>Opacity follows rotor speed</t>
        </is>
      </c>
      <c r="Y2974" s="52" t="inlineStr">
        <is>
          <t>Translucent disc swept by the blades (fades in with rpm)</t>
        </is>
      </c>
    </row>
    <row r="2975" outlineLevel="1">
      <c r="A2975" s="52" t="inlineStr">
        <is>
          <t>HEL-55</t>
        </is>
      </c>
      <c r="B2975" s="52" t="inlineStr">
        <is>
          <t>Scout Helicopter</t>
        </is>
      </c>
      <c r="C2975" s="53" t="inlineStr">
        <is>
          <t>Group</t>
        </is>
      </c>
      <c r="D2975" s="60" t="inlineStr">
        <is>
          <t>Tail rotor mount</t>
        </is>
      </c>
      <c r="E2975" s="52" t="inlineStr">
        <is>
          <t>HEL-01</t>
        </is>
      </c>
      <c r="F2975" s="52" t="n">
        <v>2</v>
      </c>
      <c r="G2975" s="54" t="n">
        <v>1</v>
      </c>
      <c r="H2975" s="54" t="n">
        <v>1</v>
      </c>
      <c r="I2975" s="54" t="n">
        <v>1</v>
      </c>
      <c r="J2975" s="54" t="n">
        <v>0</v>
      </c>
      <c r="K2975" s="54" t="n">
        <v>0</v>
      </c>
      <c r="L2975" s="54" t="n">
        <v>0</v>
      </c>
      <c r="M2975" s="54" t="n">
        <v>0.200000003</v>
      </c>
      <c r="N2975" s="54" t="n">
        <v>1.29999995</v>
      </c>
      <c r="O2975" s="54" t="n">
        <v>-5.0999999</v>
      </c>
      <c r="P2975" s="52" t="inlineStr">
        <is>
          <t>-</t>
        </is>
      </c>
      <c r="Q2975" s="52" t="inlineStr">
        <is>
          <t>Plain</t>
        </is>
      </c>
      <c r="R2975" s="54" t="n">
        <v>0.5</v>
      </c>
      <c r="S2975" s="54" t="n">
        <v>0</v>
      </c>
      <c r="T2975" s="54" t="n">
        <v>0.2</v>
      </c>
      <c r="U2975" s="54" t="n">
        <v>0</v>
      </c>
      <c r="V2975" s="52" t="inlineStr">
        <is>
          <t>No</t>
        </is>
      </c>
      <c r="W2975" s="52" t="inlineStr">
        <is>
          <t>Yes</t>
        </is>
      </c>
      <c r="X2975" s="52" t="inlineStr">
        <is>
          <t>-</t>
        </is>
      </c>
      <c r="Y2975" s="52" t="inlineStr">
        <is>
          <t>Gearbox position on the fin</t>
        </is>
      </c>
    </row>
    <row r="2976" outlineLevel="1">
      <c r="A2976" s="52" t="inlineStr">
        <is>
          <t>HEL-56</t>
        </is>
      </c>
      <c r="B2976" s="52" t="inlineStr">
        <is>
          <t>Scout Helicopter</t>
        </is>
      </c>
      <c r="C2976" s="53" t="inlineStr">
        <is>
          <t>Group</t>
        </is>
      </c>
      <c r="D2976" s="62" t="inlineStr">
        <is>
          <t>Tail rotor</t>
        </is>
      </c>
      <c r="E2976" s="52" t="inlineStr">
        <is>
          <t>HEL-55</t>
        </is>
      </c>
      <c r="F2976" s="52" t="n">
        <v>3</v>
      </c>
      <c r="G2976" s="54" t="n">
        <v>1</v>
      </c>
      <c r="H2976" s="54" t="n">
        <v>1</v>
      </c>
      <c r="I2976" s="54" t="n">
        <v>1</v>
      </c>
      <c r="J2976" s="54" t="n">
        <v>0</v>
      </c>
      <c r="K2976" s="54" t="n">
        <v>0</v>
      </c>
      <c r="L2976" s="54" t="n">
        <v>0</v>
      </c>
      <c r="M2976" s="54" t="n">
        <v>0</v>
      </c>
      <c r="N2976" s="54" t="n">
        <v>0</v>
      </c>
      <c r="O2976" s="54" t="n">
        <v>0</v>
      </c>
      <c r="P2976" s="52" t="inlineStr">
        <is>
          <t>-</t>
        </is>
      </c>
      <c r="Q2976" s="52" t="inlineStr">
        <is>
          <t>Plain</t>
        </is>
      </c>
      <c r="R2976" s="54" t="n">
        <v>0.5</v>
      </c>
      <c r="S2976" s="54" t="n">
        <v>0</v>
      </c>
      <c r="T2976" s="54" t="n">
        <v>0.2</v>
      </c>
      <c r="U2976" s="54" t="n">
        <v>0</v>
      </c>
      <c r="V2976" s="52" t="inlineStr">
        <is>
          <t>No</t>
        </is>
      </c>
      <c r="W2976" s="52" t="inlineStr">
        <is>
          <t>Yes</t>
        </is>
      </c>
      <c r="X2976" s="52" t="inlineStr">
        <is>
          <t>5x main rotor speed</t>
        </is>
      </c>
      <c r="Y2976" s="52" t="inlineStr">
        <is>
          <t>Spinning tail rotor</t>
        </is>
      </c>
    </row>
    <row r="2977" outlineLevel="1">
      <c r="A2977" s="52" t="inlineStr">
        <is>
          <t>HEL-57</t>
        </is>
      </c>
      <c r="B2977" s="52" t="inlineStr">
        <is>
          <t>Scout Helicopter</t>
        </is>
      </c>
      <c r="C2977" s="58" t="inlineStr">
        <is>
          <t>Cylinder</t>
        </is>
      </c>
      <c r="D2977" s="65" t="inlineStr">
        <is>
          <t>Tail rotor hub</t>
        </is>
      </c>
      <c r="E2977" s="52" t="inlineStr">
        <is>
          <t>HEL-56</t>
        </is>
      </c>
      <c r="F2977" s="52" t="n">
        <v>4</v>
      </c>
      <c r="G2977" s="54" t="n">
        <v>0.119999997</v>
      </c>
      <c r="H2977" s="54" t="n">
        <v>0.119999997</v>
      </c>
      <c r="I2977" s="54" t="n">
        <v>0.100000001</v>
      </c>
      <c r="J2977" s="54" t="n">
        <v>0</v>
      </c>
      <c r="K2977" s="54" t="n">
        <v>90</v>
      </c>
      <c r="L2977" s="54" t="n">
        <v>0</v>
      </c>
      <c r="M2977" s="54" t="n">
        <v>0</v>
      </c>
      <c r="N2977" s="54" t="n">
        <v>0</v>
      </c>
      <c r="O2977" s="54" t="n">
        <v>0</v>
      </c>
      <c r="P2977" s="52" t="inlineStr">
        <is>
          <t>Phong</t>
        </is>
      </c>
      <c r="Q2977" s="52" t="inlineStr">
        <is>
          <t>Metal</t>
        </is>
      </c>
      <c r="R2977" s="54" t="n">
        <v>0.38</v>
      </c>
      <c r="S2977" s="54" t="n">
        <v>0.9</v>
      </c>
      <c r="T2977" s="54" t="n">
        <v>0.35</v>
      </c>
      <c r="U2977" s="54" t="n">
        <v>0</v>
      </c>
      <c r="V2977" s="52" t="inlineStr">
        <is>
          <t>No</t>
        </is>
      </c>
      <c r="W2977" s="52" t="inlineStr">
        <is>
          <t>Yes</t>
        </is>
      </c>
      <c r="X2977" s="52" t="inlineStr">
        <is>
          <t>-</t>
        </is>
      </c>
      <c r="Y2977" s="52" t="inlineStr">
        <is>
          <t>Tail hub</t>
        </is>
      </c>
    </row>
    <row r="2978" outlineLevel="1">
      <c r="A2978" s="52" t="inlineStr">
        <is>
          <t>HEL-58</t>
        </is>
      </c>
      <c r="B2978" s="52" t="inlineStr">
        <is>
          <t>Scout Helicopter</t>
        </is>
      </c>
      <c r="C2978" s="63" t="inlineStr">
        <is>
          <t>Cube</t>
        </is>
      </c>
      <c r="D2978" s="65" t="inlineStr">
        <is>
          <t>Tail blade A</t>
        </is>
      </c>
      <c r="E2978" s="52" t="inlineStr">
        <is>
          <t>HEL-56</t>
        </is>
      </c>
      <c r="F2978" s="52" t="n">
        <v>4</v>
      </c>
      <c r="G2978" s="54" t="n">
        <v>0.0299999993</v>
      </c>
      <c r="H2978" s="54" t="n">
        <v>0.129999995</v>
      </c>
      <c r="I2978" s="54" t="n">
        <v>0.550000012</v>
      </c>
      <c r="J2978" s="54" t="n">
        <v>0</v>
      </c>
      <c r="K2978" s="54" t="n">
        <v>0</v>
      </c>
      <c r="L2978" s="54" t="n">
        <v>0</v>
      </c>
      <c r="M2978" s="54" t="n">
        <v>0</v>
      </c>
      <c r="N2978" s="54" t="n">
        <v>0</v>
      </c>
      <c r="O2978" s="54" t="n">
        <v>0.300000012</v>
      </c>
      <c r="P2978" s="52" t="inlineStr">
        <is>
          <t>Phong</t>
        </is>
      </c>
      <c r="Q2978" s="52" t="inlineStr">
        <is>
          <t>Plain</t>
        </is>
      </c>
      <c r="R2978" s="54" t="n">
        <v>0.4</v>
      </c>
      <c r="S2978" s="54" t="n">
        <v>0.2</v>
      </c>
      <c r="T2978" s="54" t="n">
        <v>0.25</v>
      </c>
      <c r="U2978" s="54" t="n">
        <v>0</v>
      </c>
      <c r="V2978" s="52" t="inlineStr">
        <is>
          <t>No</t>
        </is>
      </c>
      <c r="W2978" s="52" t="inlineStr">
        <is>
          <t>Yes</t>
        </is>
      </c>
      <c r="X2978" s="52" t="inlineStr">
        <is>
          <t>-</t>
        </is>
      </c>
      <c r="Y2978" s="52" t="inlineStr">
        <is>
          <t>Tail rotor blade 1</t>
        </is>
      </c>
    </row>
    <row r="2979" outlineLevel="1">
      <c r="A2979" s="52" t="inlineStr">
        <is>
          <t>HEL-59</t>
        </is>
      </c>
      <c r="B2979" s="52" t="inlineStr">
        <is>
          <t>Scout Helicopter</t>
        </is>
      </c>
      <c r="C2979" s="63" t="inlineStr">
        <is>
          <t>Cube</t>
        </is>
      </c>
      <c r="D2979" s="65" t="inlineStr">
        <is>
          <t>Tail blade B</t>
        </is>
      </c>
      <c r="E2979" s="52" t="inlineStr">
        <is>
          <t>HEL-56</t>
        </is>
      </c>
      <c r="F2979" s="52" t="n">
        <v>4</v>
      </c>
      <c r="G2979" s="54" t="n">
        <v>0.0299999993</v>
      </c>
      <c r="H2979" s="54" t="n">
        <v>0.129999995</v>
      </c>
      <c r="I2979" s="54" t="n">
        <v>0.550000012</v>
      </c>
      <c r="J2979" s="54" t="n">
        <v>0</v>
      </c>
      <c r="K2979" s="54" t="n">
        <v>0</v>
      </c>
      <c r="L2979" s="54" t="n">
        <v>0</v>
      </c>
      <c r="M2979" s="54" t="n">
        <v>0</v>
      </c>
      <c r="N2979" s="54" t="n">
        <v>0</v>
      </c>
      <c r="O2979" s="54" t="n">
        <v>-0.300000012</v>
      </c>
      <c r="P2979" s="52" t="inlineStr">
        <is>
          <t>Phong</t>
        </is>
      </c>
      <c r="Q2979" s="52" t="inlineStr">
        <is>
          <t>Plain</t>
        </is>
      </c>
      <c r="R2979" s="54" t="n">
        <v>0.4</v>
      </c>
      <c r="S2979" s="54" t="n">
        <v>0.2</v>
      </c>
      <c r="T2979" s="54" t="n">
        <v>0.25</v>
      </c>
      <c r="U2979" s="54" t="n">
        <v>0</v>
      </c>
      <c r="V2979" s="52" t="inlineStr">
        <is>
          <t>No</t>
        </is>
      </c>
      <c r="W2979" s="52" t="inlineStr">
        <is>
          <t>Yes</t>
        </is>
      </c>
      <c r="X2979" s="52" t="inlineStr">
        <is>
          <t>-</t>
        </is>
      </c>
      <c r="Y2979" s="52" t="inlineStr">
        <is>
          <t>Tail rotor blade 2</t>
        </is>
      </c>
    </row>
    <row r="2980" outlineLevel="1">
      <c r="A2980" s="52" t="inlineStr">
        <is>
          <t>HEL-60</t>
        </is>
      </c>
      <c r="B2980" s="52" t="inlineStr">
        <is>
          <t>Scout Helicopter</t>
        </is>
      </c>
      <c r="C2980" s="58" t="inlineStr">
        <is>
          <t>Cylinder</t>
        </is>
      </c>
      <c r="D2980" s="62" t="inlineStr">
        <is>
          <t>Tail rotor blur disc</t>
        </is>
      </c>
      <c r="E2980" s="52" t="inlineStr">
        <is>
          <t>HEL-55</t>
        </is>
      </c>
      <c r="F2980" s="52" t="n">
        <v>3</v>
      </c>
      <c r="G2980" s="54" t="n">
        <v>0.00100000005</v>
      </c>
      <c r="H2980" s="54" t="n">
        <v>0.00100000005</v>
      </c>
      <c r="I2980" s="54" t="n">
        <v>0.00100000005</v>
      </c>
      <c r="J2980" s="54" t="n">
        <v>0</v>
      </c>
      <c r="K2980" s="54" t="n">
        <v>90</v>
      </c>
      <c r="L2980" s="54" t="n">
        <v>0</v>
      </c>
      <c r="M2980" s="54" t="n">
        <v>0.0299999993</v>
      </c>
      <c r="N2980" s="54" t="n">
        <v>0</v>
      </c>
      <c r="O2980" s="54" t="n">
        <v>0</v>
      </c>
      <c r="P2980" s="52" t="inlineStr">
        <is>
          <t>Phong</t>
        </is>
      </c>
      <c r="Q2980" s="52" t="inlineStr">
        <is>
          <t>Plain</t>
        </is>
      </c>
      <c r="R2980" s="54" t="n">
        <v>0.5</v>
      </c>
      <c r="S2980" s="54" t="n">
        <v>0</v>
      </c>
      <c r="T2980" s="54" t="n">
        <v>0.25</v>
      </c>
      <c r="U2980" s="54" t="n">
        <v>0</v>
      </c>
      <c r="V2980" s="52" t="inlineStr">
        <is>
          <t>No</t>
        </is>
      </c>
      <c r="W2980" s="52" t="inlineStr">
        <is>
          <t>Yes</t>
        </is>
      </c>
      <c r="X2980" s="52" t="inlineStr">
        <is>
          <t>-</t>
        </is>
      </c>
      <c r="Y2980" s="52" t="inlineStr">
        <is>
          <t>Translucent disc swept by the tail blades</t>
        </is>
      </c>
    </row>
    <row r="2981" outlineLevel="1">
      <c r="A2981" s="52" t="inlineStr">
        <is>
          <t>HEL-61</t>
        </is>
      </c>
      <c r="B2981" s="52" t="inlineStr">
        <is>
          <t>Scout Helicopter</t>
        </is>
      </c>
      <c r="C2981" s="59" t="inlineStr">
        <is>
          <t>Sphere</t>
        </is>
      </c>
      <c r="D2981" s="60" t="inlineStr">
        <is>
          <t>Nav light left (red)</t>
        </is>
      </c>
      <c r="E2981" s="52" t="inlineStr">
        <is>
          <t>HEL-01</t>
        </is>
      </c>
      <c r="F2981" s="52" t="n">
        <v>2</v>
      </c>
      <c r="G2981" s="54" t="n">
        <v>0.140000001</v>
      </c>
      <c r="H2981" s="54" t="n">
        <v>0.140000001</v>
      </c>
      <c r="I2981" s="54" t="n">
        <v>0.140000001</v>
      </c>
      <c r="J2981" s="54" t="n">
        <v>0</v>
      </c>
      <c r="K2981" s="54" t="n">
        <v>0</v>
      </c>
      <c r="L2981" s="54" t="n">
        <v>0</v>
      </c>
      <c r="M2981" s="54" t="n">
        <v>0.660000026</v>
      </c>
      <c r="N2981" s="54" t="n">
        <v>-0.100000001</v>
      </c>
      <c r="O2981" s="54" t="n">
        <v>0.550000012</v>
      </c>
      <c r="P2981" s="52" t="inlineStr">
        <is>
          <t>Phong</t>
        </is>
      </c>
      <c r="Q2981" s="52" t="inlineStr">
        <is>
          <t>Glass</t>
        </is>
      </c>
      <c r="R2981" s="54" t="n">
        <v>0.1</v>
      </c>
      <c r="S2981" s="54" t="n">
        <v>0</v>
      </c>
      <c r="T2981" s="54" t="n">
        <v>0.5</v>
      </c>
      <c r="U2981" s="54" t="n">
        <v>0</v>
      </c>
      <c r="V2981" s="52" t="inlineStr">
        <is>
          <t>No</t>
        </is>
      </c>
      <c r="W2981" s="52" t="inlineStr">
        <is>
          <t>Yes</t>
        </is>
      </c>
      <c r="X2981" s="52" t="inlineStr">
        <is>
          <t>-</t>
        </is>
      </c>
      <c r="Y2981" s="52" t="inlineStr">
        <is>
          <t>Port navigation light</t>
        </is>
      </c>
    </row>
    <row r="2982" outlineLevel="1">
      <c r="A2982" s="52" t="inlineStr">
        <is>
          <t>HEL-62</t>
        </is>
      </c>
      <c r="B2982" s="52" t="inlineStr">
        <is>
          <t>Scout Helicopter</t>
        </is>
      </c>
      <c r="C2982" s="59" t="inlineStr">
        <is>
          <t>Sphere</t>
        </is>
      </c>
      <c r="D2982" s="60" t="inlineStr">
        <is>
          <t>Nav light right (green)</t>
        </is>
      </c>
      <c r="E2982" s="52" t="inlineStr">
        <is>
          <t>HEL-01</t>
        </is>
      </c>
      <c r="F2982" s="52" t="n">
        <v>2</v>
      </c>
      <c r="G2982" s="54" t="n">
        <v>0.140000001</v>
      </c>
      <c r="H2982" s="54" t="n">
        <v>0.140000001</v>
      </c>
      <c r="I2982" s="54" t="n">
        <v>0.140000001</v>
      </c>
      <c r="J2982" s="54" t="n">
        <v>0</v>
      </c>
      <c r="K2982" s="54" t="n">
        <v>0</v>
      </c>
      <c r="L2982" s="54" t="n">
        <v>0</v>
      </c>
      <c r="M2982" s="54" t="n">
        <v>-0.660000026</v>
      </c>
      <c r="N2982" s="54" t="n">
        <v>-0.100000001</v>
      </c>
      <c r="O2982" s="54" t="n">
        <v>0.550000012</v>
      </c>
      <c r="P2982" s="52" t="inlineStr">
        <is>
          <t>Phong</t>
        </is>
      </c>
      <c r="Q2982" s="52" t="inlineStr">
        <is>
          <t>Glass</t>
        </is>
      </c>
      <c r="R2982" s="54" t="n">
        <v>0.1</v>
      </c>
      <c r="S2982" s="54" t="n">
        <v>0</v>
      </c>
      <c r="T2982" s="54" t="n">
        <v>0.5</v>
      </c>
      <c r="U2982" s="54" t="n">
        <v>0</v>
      </c>
      <c r="V2982" s="52" t="inlineStr">
        <is>
          <t>No</t>
        </is>
      </c>
      <c r="W2982" s="52" t="inlineStr">
        <is>
          <t>Yes</t>
        </is>
      </c>
      <c r="X2982" s="52" t="inlineStr">
        <is>
          <t>-</t>
        </is>
      </c>
      <c r="Y2982" s="52" t="inlineStr">
        <is>
          <t>Starboard navigation light</t>
        </is>
      </c>
    </row>
    <row r="2983" outlineLevel="1">
      <c r="A2983" s="52" t="inlineStr">
        <is>
          <t>HEL-63</t>
        </is>
      </c>
      <c r="B2983" s="52" t="inlineStr">
        <is>
          <t>Scout Helicopter</t>
        </is>
      </c>
      <c r="C2983" s="59" t="inlineStr">
        <is>
          <t>Sphere</t>
        </is>
      </c>
      <c r="D2983" s="60" t="inlineStr">
        <is>
          <t>Nav light tail (white)</t>
        </is>
      </c>
      <c r="E2983" s="52" t="inlineStr">
        <is>
          <t>HEL-01</t>
        </is>
      </c>
      <c r="F2983" s="52" t="n">
        <v>2</v>
      </c>
      <c r="G2983" s="54" t="n">
        <v>0.119999997</v>
      </c>
      <c r="H2983" s="54" t="n">
        <v>0.119999997</v>
      </c>
      <c r="I2983" s="54" t="n">
        <v>0.119999997</v>
      </c>
      <c r="J2983" s="54" t="n">
        <v>0</v>
      </c>
      <c r="K2983" s="54" t="n">
        <v>0</v>
      </c>
      <c r="L2983" s="54" t="n">
        <v>0</v>
      </c>
      <c r="M2983" s="54" t="n">
        <v>0</v>
      </c>
      <c r="N2983" s="54" t="n">
        <v>0.949999988</v>
      </c>
      <c r="O2983" s="54" t="n">
        <v>-5.51999998</v>
      </c>
      <c r="P2983" s="52" t="inlineStr">
        <is>
          <t>Phong</t>
        </is>
      </c>
      <c r="Q2983" s="52" t="inlineStr">
        <is>
          <t>Glass</t>
        </is>
      </c>
      <c r="R2983" s="54" t="n">
        <v>0.1</v>
      </c>
      <c r="S2983" s="54" t="n">
        <v>0</v>
      </c>
      <c r="T2983" s="54" t="n">
        <v>0.5</v>
      </c>
      <c r="U2983" s="54" t="n">
        <v>0</v>
      </c>
      <c r="V2983" s="52" t="inlineStr">
        <is>
          <t>No</t>
        </is>
      </c>
      <c r="W2983" s="52" t="inlineStr">
        <is>
          <t>Yes</t>
        </is>
      </c>
      <c r="X2983" s="52" t="inlineStr">
        <is>
          <t>-</t>
        </is>
      </c>
      <c r="Y2983" s="52" t="inlineStr">
        <is>
          <t>Tail position light</t>
        </is>
      </c>
    </row>
    <row r="2984" outlineLevel="1">
      <c r="A2984" s="52" t="inlineStr">
        <is>
          <t>HEL-64</t>
        </is>
      </c>
      <c r="B2984" s="52" t="inlineStr">
        <is>
          <t>Scout Helicopter</t>
        </is>
      </c>
      <c r="C2984" s="59" t="inlineStr">
        <is>
          <t>Sphere</t>
        </is>
      </c>
      <c r="D2984" s="60" t="inlineStr">
        <is>
          <t>Anti-collision strobe</t>
        </is>
      </c>
      <c r="E2984" s="52" t="inlineStr">
        <is>
          <t>HEL-01</t>
        </is>
      </c>
      <c r="F2984" s="52" t="n">
        <v>2</v>
      </c>
      <c r="G2984" s="54" t="n">
        <v>0.159999996</v>
      </c>
      <c r="H2984" s="54" t="n">
        <v>0.119999997</v>
      </c>
      <c r="I2984" s="54" t="n">
        <v>0.159999996</v>
      </c>
      <c r="J2984" s="54" t="n">
        <v>0</v>
      </c>
      <c r="K2984" s="54" t="n">
        <v>0</v>
      </c>
      <c r="L2984" s="54" t="n">
        <v>0</v>
      </c>
      <c r="M2984" s="54" t="n">
        <v>0</v>
      </c>
      <c r="N2984" s="54" t="n">
        <v>1.77999997</v>
      </c>
      <c r="O2984" s="54" t="n">
        <v>-5</v>
      </c>
      <c r="P2984" s="52" t="inlineStr">
        <is>
          <t>Phong</t>
        </is>
      </c>
      <c r="Q2984" s="52" t="inlineStr">
        <is>
          <t>Glass</t>
        </is>
      </c>
      <c r="R2984" s="54" t="n">
        <v>0.1</v>
      </c>
      <c r="S2984" s="54" t="n">
        <v>0</v>
      </c>
      <c r="T2984" s="54" t="n">
        <v>0.5</v>
      </c>
      <c r="U2984" s="54" t="n">
        <v>0</v>
      </c>
      <c r="V2984" s="52" t="inlineStr">
        <is>
          <t>No</t>
        </is>
      </c>
      <c r="W2984" s="52" t="inlineStr">
        <is>
          <t>Yes</t>
        </is>
      </c>
      <c r="X2984" s="52" t="inlineStr">
        <is>
          <t>Double flash every 1.2 s while powered</t>
        </is>
      </c>
      <c r="Y2984" s="52" t="inlineStr">
        <is>
          <t>Strobe on top of the fin (practical light)</t>
        </is>
      </c>
    </row>
    <row r="2985" outlineLevel="1">
      <c r="A2985" s="52" t="inlineStr">
        <is>
          <t>HEL-65</t>
        </is>
      </c>
      <c r="B2985" s="52" t="inlineStr">
        <is>
          <t>Scout Helicopter</t>
        </is>
      </c>
      <c r="C2985" s="53" t="inlineStr">
        <is>
          <t>Group</t>
        </is>
      </c>
      <c r="D2985" s="60" t="inlineStr">
        <is>
          <t>Searchlight pan</t>
        </is>
      </c>
      <c r="E2985" s="52" t="inlineStr">
        <is>
          <t>HEL-01</t>
        </is>
      </c>
      <c r="F2985" s="52" t="n">
        <v>2</v>
      </c>
      <c r="G2985" s="54" t="n">
        <v>1</v>
      </c>
      <c r="H2985" s="54" t="n">
        <v>1</v>
      </c>
      <c r="I2985" s="54" t="n">
        <v>1</v>
      </c>
      <c r="J2985" s="54" t="n">
        <v>0</v>
      </c>
      <c r="K2985" s="54" t="n">
        <v>0</v>
      </c>
      <c r="L2985" s="54" t="n">
        <v>0</v>
      </c>
      <c r="M2985" s="54" t="n">
        <v>0</v>
      </c>
      <c r="N2985" s="54" t="n">
        <v>-0.579999983</v>
      </c>
      <c r="O2985" s="54" t="n">
        <v>0.899999976</v>
      </c>
      <c r="P2985" s="52" t="inlineStr">
        <is>
          <t>-</t>
        </is>
      </c>
      <c r="Q2985" s="52" t="inlineStr">
        <is>
          <t>Plain</t>
        </is>
      </c>
      <c r="R2985" s="54" t="n">
        <v>0.5</v>
      </c>
      <c r="S2985" s="54" t="n">
        <v>0</v>
      </c>
      <c r="T2985" s="54" t="n">
        <v>0.2</v>
      </c>
      <c r="U2985" s="54" t="n">
        <v>0</v>
      </c>
      <c r="V2985" s="52" t="inlineStr">
        <is>
          <t>No</t>
        </is>
      </c>
      <c r="W2985" s="52" t="inlineStr">
        <is>
          <t>Yes</t>
        </is>
      </c>
      <c r="X2985" s="52" t="inlineStr">
        <is>
          <t>Pan from the pilot (arrow keys / mouse)</t>
        </is>
      </c>
      <c r="Y2985" s="52" t="inlineStr">
        <is>
          <t>Searchlight azimuth axis</t>
        </is>
      </c>
    </row>
    <row r="2986" outlineLevel="1">
      <c r="A2986" s="52" t="inlineStr">
        <is>
          <t>HEL-66</t>
        </is>
      </c>
      <c r="B2986" s="52" t="inlineStr">
        <is>
          <t>Scout Helicopter</t>
        </is>
      </c>
      <c r="C2986" s="63" t="inlineStr">
        <is>
          <t>Cube</t>
        </is>
      </c>
      <c r="D2986" s="62" t="inlineStr">
        <is>
          <t>Searchlight yoke</t>
        </is>
      </c>
      <c r="E2986" s="52" t="inlineStr">
        <is>
          <t>HEL-65</t>
        </is>
      </c>
      <c r="F2986" s="52" t="n">
        <v>3</v>
      </c>
      <c r="G2986" s="54" t="n">
        <v>0.300000012</v>
      </c>
      <c r="H2986" s="54" t="n">
        <v>0.07999999820000001</v>
      </c>
      <c r="I2986" s="54" t="n">
        <v>0.300000012</v>
      </c>
      <c r="J2986" s="54" t="n">
        <v>0</v>
      </c>
      <c r="K2986" s="54" t="n">
        <v>0</v>
      </c>
      <c r="L2986" s="54" t="n">
        <v>0</v>
      </c>
      <c r="M2986" s="54" t="n">
        <v>0</v>
      </c>
      <c r="N2986" s="54" t="n">
        <v>0.0500000007</v>
      </c>
      <c r="O2986" s="54" t="n">
        <v>0</v>
      </c>
      <c r="P2986" s="52" t="inlineStr">
        <is>
          <t>Phong</t>
        </is>
      </c>
      <c r="Q2986" s="52" t="inlineStr">
        <is>
          <t>Metal</t>
        </is>
      </c>
      <c r="R2986" s="54" t="n">
        <v>0.5</v>
      </c>
      <c r="S2986" s="54" t="n">
        <v>0.8</v>
      </c>
      <c r="T2986" s="54" t="n">
        <v>0.25</v>
      </c>
      <c r="U2986" s="54" t="n">
        <v>0</v>
      </c>
      <c r="V2986" s="52" t="inlineStr">
        <is>
          <t>No</t>
        </is>
      </c>
      <c r="W2986" s="52" t="inlineStr">
        <is>
          <t>Yes</t>
        </is>
      </c>
      <c r="X2986" s="52" t="inlineStr">
        <is>
          <t>-</t>
        </is>
      </c>
      <c r="Y2986" s="52" t="inlineStr">
        <is>
          <t>Gimbal base</t>
        </is>
      </c>
    </row>
    <row r="2987" outlineLevel="1">
      <c r="A2987" s="52" t="inlineStr">
        <is>
          <t>HEL-67</t>
        </is>
      </c>
      <c r="B2987" s="52" t="inlineStr">
        <is>
          <t>Scout Helicopter</t>
        </is>
      </c>
      <c r="C2987" s="53" t="inlineStr">
        <is>
          <t>Group</t>
        </is>
      </c>
      <c r="D2987" s="62" t="inlineStr">
        <is>
          <t>Searchlight tilt</t>
        </is>
      </c>
      <c r="E2987" s="52" t="inlineStr">
        <is>
          <t>HEL-65</t>
        </is>
      </c>
      <c r="F2987" s="52" t="n">
        <v>3</v>
      </c>
      <c r="G2987" s="54" t="n">
        <v>1</v>
      </c>
      <c r="H2987" s="54" t="n">
        <v>1</v>
      </c>
      <c r="I2987" s="54" t="n">
        <v>1</v>
      </c>
      <c r="J2987" s="54" t="n">
        <v>55</v>
      </c>
      <c r="K2987" s="54" t="n">
        <v>0</v>
      </c>
      <c r="L2987" s="54" t="n">
        <v>0</v>
      </c>
      <c r="M2987" s="54" t="n">
        <v>0</v>
      </c>
      <c r="N2987" s="54" t="n">
        <v>-0.119999997</v>
      </c>
      <c r="O2987" s="54" t="n">
        <v>0</v>
      </c>
      <c r="P2987" s="52" t="inlineStr">
        <is>
          <t>-</t>
        </is>
      </c>
      <c r="Q2987" s="52" t="inlineStr">
        <is>
          <t>Plain</t>
        </is>
      </c>
      <c r="R2987" s="54" t="n">
        <v>0.5</v>
      </c>
      <c r="S2987" s="54" t="n">
        <v>0</v>
      </c>
      <c r="T2987" s="54" t="n">
        <v>0.2</v>
      </c>
      <c r="U2987" s="54" t="n">
        <v>0</v>
      </c>
      <c r="V2987" s="52" t="inlineStr">
        <is>
          <t>No</t>
        </is>
      </c>
      <c r="W2987" s="52" t="inlineStr">
        <is>
          <t>Yes</t>
        </is>
      </c>
      <c r="X2987" s="52" t="inlineStr">
        <is>
          <t>Tilt from the pilot</t>
        </is>
      </c>
      <c r="Y2987" s="52" t="inlineStr">
        <is>
          <t>Searchlight elevation axis</t>
        </is>
      </c>
    </row>
    <row r="2988" outlineLevel="1">
      <c r="A2988" s="52" t="inlineStr">
        <is>
          <t>HEL-68</t>
        </is>
      </c>
      <c r="B2988" s="52" t="inlineStr">
        <is>
          <t>Scout Helicopter</t>
        </is>
      </c>
      <c r="C2988" s="58" t="inlineStr">
        <is>
          <t>Cylinder</t>
        </is>
      </c>
      <c r="D2988" s="65" t="inlineStr">
        <is>
          <t>Searchlight housing</t>
        </is>
      </c>
      <c r="E2988" s="52" t="inlineStr">
        <is>
          <t>HEL-67</t>
        </is>
      </c>
      <c r="F2988" s="52" t="n">
        <v>4</v>
      </c>
      <c r="G2988" s="54" t="n">
        <v>0.25999999</v>
      </c>
      <c r="H2988" s="54" t="n">
        <v>0.25999999</v>
      </c>
      <c r="I2988" s="54" t="n">
        <v>0.300000012</v>
      </c>
      <c r="J2988" s="54" t="n">
        <v>0</v>
      </c>
      <c r="K2988" s="54" t="n">
        <v>0</v>
      </c>
      <c r="L2988" s="54" t="n">
        <v>0</v>
      </c>
      <c r="M2988" s="54" t="n">
        <v>0</v>
      </c>
      <c r="N2988" s="54" t="n">
        <v>0</v>
      </c>
      <c r="O2988" s="54" t="n">
        <v>0</v>
      </c>
      <c r="P2988" s="52" t="inlineStr">
        <is>
          <t>Phong</t>
        </is>
      </c>
      <c r="Q2988" s="52" t="inlineStr">
        <is>
          <t>Metal</t>
        </is>
      </c>
      <c r="R2988" s="54" t="n">
        <v>0.38</v>
      </c>
      <c r="S2988" s="54" t="n">
        <v>0.9</v>
      </c>
      <c r="T2988" s="54" t="n">
        <v>0.35</v>
      </c>
      <c r="U2988" s="54" t="n">
        <v>0</v>
      </c>
      <c r="V2988" s="52" t="inlineStr">
        <is>
          <t>No</t>
        </is>
      </c>
      <c r="W2988" s="52" t="inlineStr">
        <is>
          <t>Yes</t>
        </is>
      </c>
      <c r="X2988" s="52" t="inlineStr">
        <is>
          <t>-</t>
        </is>
      </c>
      <c r="Y2988" s="52" t="inlineStr">
        <is>
          <t>Lamp body</t>
        </is>
      </c>
    </row>
    <row r="2989" outlineLevel="1">
      <c r="A2989" s="52" t="inlineStr">
        <is>
          <t>HEL-69</t>
        </is>
      </c>
      <c r="B2989" s="52" t="inlineStr">
        <is>
          <t>Scout Helicopter</t>
        </is>
      </c>
      <c r="C2989" s="59" t="inlineStr">
        <is>
          <t>Sphere</t>
        </is>
      </c>
      <c r="D2989" s="65" t="inlineStr">
        <is>
          <t>Searchlight lens</t>
        </is>
      </c>
      <c r="E2989" s="52" t="inlineStr">
        <is>
          <t>HEL-67</t>
        </is>
      </c>
      <c r="F2989" s="52" t="n">
        <v>4</v>
      </c>
      <c r="G2989" s="54" t="n">
        <v>0.219999999</v>
      </c>
      <c r="H2989" s="54" t="n">
        <v>0.219999999</v>
      </c>
      <c r="I2989" s="54" t="n">
        <v>0.0399999991</v>
      </c>
      <c r="J2989" s="54" t="n">
        <v>0</v>
      </c>
      <c r="K2989" s="54" t="n">
        <v>0</v>
      </c>
      <c r="L2989" s="54" t="n">
        <v>0</v>
      </c>
      <c r="M2989" s="54" t="n">
        <v>0</v>
      </c>
      <c r="N2989" s="54" t="n">
        <v>0</v>
      </c>
      <c r="O2989" s="54" t="n">
        <v>0.159999996</v>
      </c>
      <c r="P2989" s="52" t="inlineStr">
        <is>
          <t>Phong</t>
        </is>
      </c>
      <c r="Q2989" s="52" t="inlineStr">
        <is>
          <t>Glass</t>
        </is>
      </c>
      <c r="R2989" s="54" t="n">
        <v>0.05</v>
      </c>
      <c r="S2989" s="54" t="n">
        <v>0</v>
      </c>
      <c r="T2989" s="54" t="n">
        <v>0.75</v>
      </c>
      <c r="U2989" s="54" t="n">
        <v>0</v>
      </c>
      <c r="V2989" s="52" t="inlineStr">
        <is>
          <t>No</t>
        </is>
      </c>
      <c r="W2989" s="52" t="inlineStr">
        <is>
          <t>Yes</t>
        </is>
      </c>
      <c r="X2989" s="52" t="inlineStr">
        <is>
          <t>-</t>
        </is>
      </c>
      <c r="Y2989" s="52" t="inlineStr">
        <is>
          <t>Practical spot light, 12 deg cone</t>
        </is>
      </c>
    </row>
    <row r="2990" outlineLevel="1">
      <c r="A2990" s="52" t="inlineStr">
        <is>
          <t>HEL-70</t>
        </is>
      </c>
      <c r="B2990" s="52" t="inlineStr">
        <is>
          <t>Scout Helicopter</t>
        </is>
      </c>
      <c r="C2990" s="64" t="inlineStr">
        <is>
          <t>Cylinder (frustum)</t>
        </is>
      </c>
      <c r="D2990" s="65" t="inlineStr">
        <is>
          <t>Searchlight cone</t>
        </is>
      </c>
      <c r="E2990" s="52" t="inlineStr">
        <is>
          <t>HEL-67</t>
        </is>
      </c>
      <c r="F2990" s="52" t="n">
        <v>4</v>
      </c>
      <c r="G2990" s="54" t="n">
        <v>0.00100000005</v>
      </c>
      <c r="H2990" s="54" t="n">
        <v>0.00100000005</v>
      </c>
      <c r="I2990" s="54" t="n">
        <v>0.00100000005</v>
      </c>
      <c r="J2990" s="54" t="n">
        <v>0</v>
      </c>
      <c r="K2990" s="54" t="n">
        <v>0</v>
      </c>
      <c r="L2990" s="54" t="n">
        <v>0</v>
      </c>
      <c r="M2990" s="54" t="n">
        <v>0</v>
      </c>
      <c r="N2990" s="54" t="n">
        <v>0</v>
      </c>
      <c r="O2990" s="54" t="n">
        <v>0.200000003</v>
      </c>
      <c r="P2990" s="52" t="inlineStr">
        <is>
          <t>Additive beam</t>
        </is>
      </c>
      <c r="Q2990" s="52" t="inlineStr">
        <is>
          <t>Plain</t>
        </is>
      </c>
      <c r="R2990" s="54" t="n">
        <v>1</v>
      </c>
      <c r="S2990" s="54" t="n">
        <v>0</v>
      </c>
      <c r="T2990" s="54" t="n">
        <v>0</v>
      </c>
      <c r="U2990" s="54" t="n">
        <v>1</v>
      </c>
      <c r="V2990" s="52" t="inlineStr">
        <is>
          <t>No</t>
        </is>
      </c>
      <c r="W2990" s="52" t="inlineStr">
        <is>
          <t>Yes</t>
        </is>
      </c>
      <c r="X2990" s="52" t="inlineStr">
        <is>
          <t>Length follows distance to the ground; hidden when the light is off</t>
        </is>
      </c>
      <c r="Y2990" s="52" t="inlineStr">
        <is>
          <t>Visible beam (length follows the distance to the ground)</t>
        </is>
      </c>
    </row>
    <row r="2991" outlineLevel="1">
      <c r="A2991" s="52" t="inlineStr">
        <is>
          <t>HEL-71</t>
        </is>
      </c>
      <c r="B2991" s="52" t="inlineStr">
        <is>
          <t>Scout Helicopter</t>
        </is>
      </c>
      <c r="C2991" s="58" t="inlineStr">
        <is>
          <t>Cylinder</t>
        </is>
      </c>
      <c r="D2991" s="60" t="inlineStr">
        <is>
          <t>Swashplate</t>
        </is>
      </c>
      <c r="E2991" s="52" t="inlineStr">
        <is>
          <t>HEL-01</t>
        </is>
      </c>
      <c r="F2991" s="52" t="n">
        <v>2</v>
      </c>
      <c r="G2991" s="54" t="n">
        <v>0.5</v>
      </c>
      <c r="H2991" s="54" t="n">
        <v>0.5</v>
      </c>
      <c r="I2991" s="54" t="n">
        <v>0.07999999820000001</v>
      </c>
      <c r="J2991" s="54" t="n">
        <v>90</v>
      </c>
      <c r="K2991" s="54" t="n">
        <v>0</v>
      </c>
      <c r="L2991" s="54" t="n">
        <v>0</v>
      </c>
      <c r="M2991" s="54" t="n">
        <v>0</v>
      </c>
      <c r="N2991" s="54" t="n">
        <v>1.41999996</v>
      </c>
      <c r="O2991" s="54" t="n">
        <v>0</v>
      </c>
      <c r="P2991" s="52" t="inlineStr">
        <is>
          <t>Phong</t>
        </is>
      </c>
      <c r="Q2991" s="52" t="inlineStr">
        <is>
          <t>Metal</t>
        </is>
      </c>
      <c r="R2991" s="54" t="n">
        <v>0.38</v>
      </c>
      <c r="S2991" s="54" t="n">
        <v>0.9</v>
      </c>
      <c r="T2991" s="54" t="n">
        <v>0.35</v>
      </c>
      <c r="U2991" s="54" t="n">
        <v>0</v>
      </c>
      <c r="V2991" s="52" t="inlineStr">
        <is>
          <t>No</t>
        </is>
      </c>
      <c r="W2991" s="52" t="inlineStr">
        <is>
          <t>Yes</t>
        </is>
      </c>
      <c r="X2991" s="52" t="inlineStr">
        <is>
          <t>-</t>
        </is>
      </c>
      <c r="Y2991" s="52" t="inlineStr">
        <is>
          <t>Non-rotating swashplate (cyclic input)</t>
        </is>
      </c>
    </row>
    <row r="2992" outlineLevel="1">
      <c r="A2992" s="52" t="inlineStr">
        <is>
          <t>HEL-72</t>
        </is>
      </c>
      <c r="B2992" s="52" t="inlineStr">
        <is>
          <t>Scout Helicopter</t>
        </is>
      </c>
      <c r="C2992" s="58" t="inlineStr">
        <is>
          <t>Cylinder</t>
        </is>
      </c>
      <c r="D2992" s="60" t="inlineStr">
        <is>
          <t>Pitch link</t>
        </is>
      </c>
      <c r="E2992" s="52" t="inlineStr">
        <is>
          <t>HEL-01</t>
        </is>
      </c>
      <c r="F2992" s="52" t="n">
        <v>2</v>
      </c>
      <c r="G2992" s="54" t="n">
        <v>0.0299999993</v>
      </c>
      <c r="H2992" s="54" t="n">
        <v>0.0299999993</v>
      </c>
      <c r="I2992" s="54" t="n">
        <v>0.486621022</v>
      </c>
      <c r="J2992" s="54" t="n">
        <v>-80.537674</v>
      </c>
      <c r="K2992" s="54" t="n">
        <v>20</v>
      </c>
      <c r="L2992" s="54" t="n">
        <v>0</v>
      </c>
      <c r="M2992" s="54" t="n">
        <v>0.08892524240000001</v>
      </c>
      <c r="N2992" s="54" t="n">
        <v>1.65999997</v>
      </c>
      <c r="O2992" s="54" t="n">
        <v>0.244320095</v>
      </c>
      <c r="P2992" s="52" t="inlineStr">
        <is>
          <t>Phong</t>
        </is>
      </c>
      <c r="Q2992" s="52" t="inlineStr">
        <is>
          <t>Metal</t>
        </is>
      </c>
      <c r="R2992" s="54" t="n">
        <v>0.38</v>
      </c>
      <c r="S2992" s="54" t="n">
        <v>0.9</v>
      </c>
      <c r="T2992" s="54" t="n">
        <v>0.35</v>
      </c>
      <c r="U2992" s="54" t="n">
        <v>0</v>
      </c>
      <c r="V2992" s="52" t="inlineStr">
        <is>
          <t>No</t>
        </is>
      </c>
      <c r="W2992" s="52" t="inlineStr">
        <is>
          <t>Yes</t>
        </is>
      </c>
      <c r="X2992" s="52" t="inlineStr">
        <is>
          <t>-</t>
        </is>
      </c>
      <c r="Y2992" s="52" t="inlineStr">
        <is>
          <t>Pitch link from swashplate to blade grip</t>
        </is>
      </c>
    </row>
    <row r="2993" outlineLevel="1">
      <c r="A2993" s="52" t="inlineStr">
        <is>
          <t>HEL-73</t>
        </is>
      </c>
      <c r="B2993" s="52" t="inlineStr">
        <is>
          <t>Scout Helicopter</t>
        </is>
      </c>
      <c r="C2993" s="58" t="inlineStr">
        <is>
          <t>Cylinder</t>
        </is>
      </c>
      <c r="D2993" s="60" t="inlineStr">
        <is>
          <t>Pitch link</t>
        </is>
      </c>
      <c r="E2993" s="52" t="inlineStr">
        <is>
          <t>HEL-01</t>
        </is>
      </c>
      <c r="F2993" s="52" t="n">
        <v>2</v>
      </c>
      <c r="G2993" s="54" t="n">
        <v>0.0299999993</v>
      </c>
      <c r="H2993" s="54" t="n">
        <v>0.0299999993</v>
      </c>
      <c r="I2993" s="54" t="n">
        <v>0.486621022</v>
      </c>
      <c r="J2993" s="54" t="n">
        <v>-80.537674</v>
      </c>
      <c r="K2993" s="54" t="n">
        <v>91.9999924</v>
      </c>
      <c r="L2993" s="54" t="n">
        <v>0</v>
      </c>
      <c r="M2993" s="54" t="n">
        <v>0.259841621</v>
      </c>
      <c r="N2993" s="54" t="n">
        <v>1.65999997</v>
      </c>
      <c r="O2993" s="54" t="n">
        <v>-0.00907386001</v>
      </c>
      <c r="P2993" s="52" t="inlineStr">
        <is>
          <t>Phong</t>
        </is>
      </c>
      <c r="Q2993" s="52" t="inlineStr">
        <is>
          <t>Metal</t>
        </is>
      </c>
      <c r="R2993" s="54" t="n">
        <v>0.38</v>
      </c>
      <c r="S2993" s="54" t="n">
        <v>0.9</v>
      </c>
      <c r="T2993" s="54" t="n">
        <v>0.35</v>
      </c>
      <c r="U2993" s="54" t="n">
        <v>0</v>
      </c>
      <c r="V2993" s="52" t="inlineStr">
        <is>
          <t>No</t>
        </is>
      </c>
      <c r="W2993" s="52" t="inlineStr">
        <is>
          <t>Yes</t>
        </is>
      </c>
      <c r="X2993" s="52" t="inlineStr">
        <is>
          <t>-</t>
        </is>
      </c>
      <c r="Y2993" s="52" t="inlineStr">
        <is>
          <t>Pitch link from swashplate to blade grip</t>
        </is>
      </c>
    </row>
    <row r="2994" outlineLevel="1">
      <c r="A2994" s="52" t="inlineStr">
        <is>
          <t>HEL-74</t>
        </is>
      </c>
      <c r="B2994" s="52" t="inlineStr">
        <is>
          <t>Scout Helicopter</t>
        </is>
      </c>
      <c r="C2994" s="58" t="inlineStr">
        <is>
          <t>Cylinder</t>
        </is>
      </c>
      <c r="D2994" s="60" t="inlineStr">
        <is>
          <t>Pitch link</t>
        </is>
      </c>
      <c r="E2994" s="52" t="inlineStr">
        <is>
          <t>HEL-01</t>
        </is>
      </c>
      <c r="F2994" s="52" t="n">
        <v>2</v>
      </c>
      <c r="G2994" s="54" t="n">
        <v>0.0299999993</v>
      </c>
      <c r="H2994" s="54" t="n">
        <v>0.0299999993</v>
      </c>
      <c r="I2994" s="54" t="n">
        <v>0.486620992</v>
      </c>
      <c r="J2994" s="54" t="n">
        <v>-80.537674</v>
      </c>
      <c r="K2994" s="54" t="n">
        <v>164</v>
      </c>
      <c r="L2994" s="54" t="n">
        <v>0</v>
      </c>
      <c r="M2994" s="54" t="n">
        <v>0.0716657117</v>
      </c>
      <c r="N2994" s="54" t="n">
        <v>1.65999997</v>
      </c>
      <c r="O2994" s="54" t="n">
        <v>-0.249928042</v>
      </c>
      <c r="P2994" s="52" t="inlineStr">
        <is>
          <t>Phong</t>
        </is>
      </c>
      <c r="Q2994" s="52" t="inlineStr">
        <is>
          <t>Metal</t>
        </is>
      </c>
      <c r="R2994" s="54" t="n">
        <v>0.38</v>
      </c>
      <c r="S2994" s="54" t="n">
        <v>0.9</v>
      </c>
      <c r="T2994" s="54" t="n">
        <v>0.35</v>
      </c>
      <c r="U2994" s="54" t="n">
        <v>0</v>
      </c>
      <c r="V2994" s="52" t="inlineStr">
        <is>
          <t>No</t>
        </is>
      </c>
      <c r="W2994" s="52" t="inlineStr">
        <is>
          <t>Yes</t>
        </is>
      </c>
      <c r="X2994" s="52" t="inlineStr">
        <is>
          <t>-</t>
        </is>
      </c>
      <c r="Y2994" s="52" t="inlineStr">
        <is>
          <t>Pitch link from swashplate to blade grip</t>
        </is>
      </c>
    </row>
    <row r="2995" outlineLevel="1">
      <c r="A2995" s="52" t="inlineStr">
        <is>
          <t>HEL-75</t>
        </is>
      </c>
      <c r="B2995" s="52" t="inlineStr">
        <is>
          <t>Scout Helicopter</t>
        </is>
      </c>
      <c r="C2995" s="58" t="inlineStr">
        <is>
          <t>Cylinder</t>
        </is>
      </c>
      <c r="D2995" s="60" t="inlineStr">
        <is>
          <t>Pitch link</t>
        </is>
      </c>
      <c r="E2995" s="52" t="inlineStr">
        <is>
          <t>HEL-01</t>
        </is>
      </c>
      <c r="F2995" s="52" t="n">
        <v>2</v>
      </c>
      <c r="G2995" s="54" t="n">
        <v>0.0299999993</v>
      </c>
      <c r="H2995" s="54" t="n">
        <v>0.0299999993</v>
      </c>
      <c r="I2995" s="54" t="n">
        <v>0.486621022</v>
      </c>
      <c r="J2995" s="54" t="n">
        <v>-80.537674</v>
      </c>
      <c r="K2995" s="54" t="n">
        <v>-123.999992</v>
      </c>
      <c r="L2995" s="54" t="n">
        <v>0</v>
      </c>
      <c r="M2995" s="54" t="n">
        <v>-0.215549782</v>
      </c>
      <c r="N2995" s="54" t="n">
        <v>1.65999997</v>
      </c>
      <c r="O2995" s="54" t="n">
        <v>-0.145390153</v>
      </c>
      <c r="P2995" s="52" t="inlineStr">
        <is>
          <t>Phong</t>
        </is>
      </c>
      <c r="Q2995" s="52" t="inlineStr">
        <is>
          <t>Metal</t>
        </is>
      </c>
      <c r="R2995" s="54" t="n">
        <v>0.38</v>
      </c>
      <c r="S2995" s="54" t="n">
        <v>0.9</v>
      </c>
      <c r="T2995" s="54" t="n">
        <v>0.35</v>
      </c>
      <c r="U2995" s="54" t="n">
        <v>0</v>
      </c>
      <c r="V2995" s="52" t="inlineStr">
        <is>
          <t>No</t>
        </is>
      </c>
      <c r="W2995" s="52" t="inlineStr">
        <is>
          <t>Yes</t>
        </is>
      </c>
      <c r="X2995" s="52" t="inlineStr">
        <is>
          <t>-</t>
        </is>
      </c>
      <c r="Y2995" s="52" t="inlineStr">
        <is>
          <t>Pitch link from swashplate to blade grip</t>
        </is>
      </c>
    </row>
    <row r="2996" outlineLevel="1">
      <c r="A2996" s="52" t="inlineStr">
        <is>
          <t>HEL-76</t>
        </is>
      </c>
      <c r="B2996" s="52" t="inlineStr">
        <is>
          <t>Scout Helicopter</t>
        </is>
      </c>
      <c r="C2996" s="58" t="inlineStr">
        <is>
          <t>Cylinder</t>
        </is>
      </c>
      <c r="D2996" s="60" t="inlineStr">
        <is>
          <t>Pitch link</t>
        </is>
      </c>
      <c r="E2996" s="52" t="inlineStr">
        <is>
          <t>HEL-01</t>
        </is>
      </c>
      <c r="F2996" s="52" t="n">
        <v>2</v>
      </c>
      <c r="G2996" s="54" t="n">
        <v>0.0299999993</v>
      </c>
      <c r="H2996" s="54" t="n">
        <v>0.0299999993</v>
      </c>
      <c r="I2996" s="54" t="n">
        <v>0.486621022</v>
      </c>
      <c r="J2996" s="54" t="n">
        <v>-80.537674</v>
      </c>
      <c r="K2996" s="54" t="n">
        <v>-51.9999962</v>
      </c>
      <c r="L2996" s="54" t="n">
        <v>0</v>
      </c>
      <c r="M2996" s="54" t="n">
        <v>-0.204882801</v>
      </c>
      <c r="N2996" s="54" t="n">
        <v>1.65999997</v>
      </c>
      <c r="O2996" s="54" t="n">
        <v>0.160071999</v>
      </c>
      <c r="P2996" s="52" t="inlineStr">
        <is>
          <t>Phong</t>
        </is>
      </c>
      <c r="Q2996" s="52" t="inlineStr">
        <is>
          <t>Metal</t>
        </is>
      </c>
      <c r="R2996" s="54" t="n">
        <v>0.38</v>
      </c>
      <c r="S2996" s="54" t="n">
        <v>0.9</v>
      </c>
      <c r="T2996" s="54" t="n">
        <v>0.35</v>
      </c>
      <c r="U2996" s="54" t="n">
        <v>0</v>
      </c>
      <c r="V2996" s="52" t="inlineStr">
        <is>
          <t>No</t>
        </is>
      </c>
      <c r="W2996" s="52" t="inlineStr">
        <is>
          <t>Yes</t>
        </is>
      </c>
      <c r="X2996" s="52" t="inlineStr">
        <is>
          <t>-</t>
        </is>
      </c>
      <c r="Y2996" s="52" t="inlineStr">
        <is>
          <t>Pitch link from swashplate to blade grip</t>
        </is>
      </c>
    </row>
    <row r="2997" outlineLevel="1">
      <c r="A2997" s="52" t="inlineStr">
        <is>
          <t>HEL-77</t>
        </is>
      </c>
      <c r="B2997" s="52" t="inlineStr">
        <is>
          <t>Scout Helicopter</t>
        </is>
      </c>
      <c r="C2997" s="63" t="inlineStr">
        <is>
          <t>Cube</t>
        </is>
      </c>
      <c r="D2997" s="60" t="inlineStr">
        <is>
          <t>Bench seat right</t>
        </is>
      </c>
      <c r="E2997" s="52" t="inlineStr">
        <is>
          <t>HEL-01</t>
        </is>
      </c>
      <c r="F2997" s="52" t="n">
        <v>2</v>
      </c>
      <c r="G2997" s="54" t="n">
        <v>0.349999994</v>
      </c>
      <c r="H2997" s="54" t="n">
        <v>0.0500000007</v>
      </c>
      <c r="I2997" s="54" t="n">
        <v>1.29999995</v>
      </c>
      <c r="J2997" s="54" t="n">
        <v>0</v>
      </c>
      <c r="K2997" s="54" t="n">
        <v>0</v>
      </c>
      <c r="L2997" s="54" t="n">
        <v>0</v>
      </c>
      <c r="M2997" s="54" t="n">
        <v>-0.980000019</v>
      </c>
      <c r="N2997" s="54" t="n">
        <v>-0.25</v>
      </c>
      <c r="O2997" s="54" t="n">
        <v>0.0500000007</v>
      </c>
      <c r="P2997" s="52" t="inlineStr">
        <is>
          <t>Phong</t>
        </is>
      </c>
      <c r="Q2997" s="52" t="inlineStr">
        <is>
          <t>Paint</t>
        </is>
      </c>
      <c r="R2997" s="54" t="n">
        <v>0.5</v>
      </c>
      <c r="S2997" s="54" t="n">
        <v>0.1</v>
      </c>
      <c r="T2997" s="54" t="n">
        <v>0.3</v>
      </c>
      <c r="U2997" s="54" t="n">
        <v>0</v>
      </c>
      <c r="V2997" s="52" t="inlineStr">
        <is>
          <t>No</t>
        </is>
      </c>
      <c r="W2997" s="52" t="inlineStr">
        <is>
          <t>Yes</t>
        </is>
      </c>
      <c r="X2997" s="52" t="inlineStr">
        <is>
          <t>-</t>
        </is>
      </c>
      <c r="Y2997" s="52" t="inlineStr">
        <is>
          <t>External troop bench</t>
        </is>
      </c>
    </row>
    <row r="2998" outlineLevel="1">
      <c r="A2998" s="52" t="inlineStr">
        <is>
          <t>HEL-78</t>
        </is>
      </c>
      <c r="B2998" s="52" t="inlineStr">
        <is>
          <t>Scout Helicopter</t>
        </is>
      </c>
      <c r="C2998" s="63" t="inlineStr">
        <is>
          <t>Cube</t>
        </is>
      </c>
      <c r="D2998" s="60" t="inlineStr">
        <is>
          <t>Bench back right</t>
        </is>
      </c>
      <c r="E2998" s="52" t="inlineStr">
        <is>
          <t>HEL-01</t>
        </is>
      </c>
      <c r="F2998" s="52" t="n">
        <v>2</v>
      </c>
      <c r="G2998" s="54" t="n">
        <v>0.0500000007</v>
      </c>
      <c r="H2998" s="54" t="n">
        <v>0.449999988</v>
      </c>
      <c r="I2998" s="54" t="n">
        <v>1.29999995</v>
      </c>
      <c r="J2998" s="54" t="n">
        <v>0</v>
      </c>
      <c r="K2998" s="54" t="n">
        <v>0</v>
      </c>
      <c r="L2998" s="54" t="n">
        <v>0</v>
      </c>
      <c r="M2998" s="54" t="n">
        <v>-0.800000012</v>
      </c>
      <c r="N2998" s="54" t="n">
        <v>0</v>
      </c>
      <c r="O2998" s="54" t="n">
        <v>0.0500000007</v>
      </c>
      <c r="P2998" s="52" t="inlineStr">
        <is>
          <t>Phong</t>
        </is>
      </c>
      <c r="Q2998" s="52" t="inlineStr">
        <is>
          <t>Paint</t>
        </is>
      </c>
      <c r="R2998" s="54" t="n">
        <v>0.5</v>
      </c>
      <c r="S2998" s="54" t="n">
        <v>0.1</v>
      </c>
      <c r="T2998" s="54" t="n">
        <v>0.3</v>
      </c>
      <c r="U2998" s="54" t="n">
        <v>0</v>
      </c>
      <c r="V2998" s="52" t="inlineStr">
        <is>
          <t>No</t>
        </is>
      </c>
      <c r="W2998" s="52" t="inlineStr">
        <is>
          <t>Yes</t>
        </is>
      </c>
      <c r="X2998" s="52" t="inlineStr">
        <is>
          <t>-</t>
        </is>
      </c>
      <c r="Y2998" s="52" t="inlineStr">
        <is>
          <t>Bench backrest</t>
        </is>
      </c>
    </row>
    <row r="2999" outlineLevel="1">
      <c r="A2999" s="52" t="inlineStr">
        <is>
          <t>HEL-79</t>
        </is>
      </c>
      <c r="B2999" s="52" t="inlineStr">
        <is>
          <t>Scout Helicopter</t>
        </is>
      </c>
      <c r="C2999" s="58" t="inlineStr">
        <is>
          <t>Cylinder</t>
        </is>
      </c>
      <c r="D2999" s="60" t="inlineStr">
        <is>
          <t>Bench strut right</t>
        </is>
      </c>
      <c r="E2999" s="52" t="inlineStr">
        <is>
          <t>HEL-01</t>
        </is>
      </c>
      <c r="F2999" s="52" t="n">
        <v>2</v>
      </c>
      <c r="G2999" s="54" t="n">
        <v>0.0500000007</v>
      </c>
      <c r="H2999" s="54" t="n">
        <v>0.0500000007</v>
      </c>
      <c r="I2999" s="54" t="n">
        <v>0.669999957</v>
      </c>
      <c r="J2999" s="54" t="n">
        <v>-90</v>
      </c>
      <c r="K2999" s="54" t="n">
        <v>0</v>
      </c>
      <c r="L2999" s="54" t="n">
        <v>0</v>
      </c>
      <c r="M2999" s="54" t="n">
        <v>-0.949999988</v>
      </c>
      <c r="N2999" s="54" t="n">
        <v>-0.61500001</v>
      </c>
      <c r="O2999" s="54" t="n">
        <v>0.0500000007</v>
      </c>
      <c r="P2999" s="52" t="inlineStr">
        <is>
          <t>Phong</t>
        </is>
      </c>
      <c r="Q2999" s="52" t="inlineStr">
        <is>
          <t>Metal</t>
        </is>
      </c>
      <c r="R2999" s="54" t="n">
        <v>0.5</v>
      </c>
      <c r="S2999" s="54" t="n">
        <v>0.8</v>
      </c>
      <c r="T2999" s="54" t="n">
        <v>0.25</v>
      </c>
      <c r="U2999" s="54" t="n">
        <v>0</v>
      </c>
      <c r="V2999" s="52" t="inlineStr">
        <is>
          <t>No</t>
        </is>
      </c>
      <c r="W2999" s="52" t="inlineStr">
        <is>
          <t>Yes</t>
        </is>
      </c>
      <c r="X2999" s="52" t="inlineStr">
        <is>
          <t>-</t>
        </is>
      </c>
      <c r="Y2999" s="52" t="inlineStr">
        <is>
          <t>Bench support</t>
        </is>
      </c>
    </row>
    <row r="3000" outlineLevel="1">
      <c r="A3000" s="52" t="inlineStr">
        <is>
          <t>HEL-80</t>
        </is>
      </c>
      <c r="B3000" s="52" t="inlineStr">
        <is>
          <t>Scout Helicopter</t>
        </is>
      </c>
      <c r="C3000" s="63" t="inlineStr">
        <is>
          <t>Cube</t>
        </is>
      </c>
      <c r="D3000" s="60" t="inlineStr">
        <is>
          <t>Bench seat left</t>
        </is>
      </c>
      <c r="E3000" s="52" t="inlineStr">
        <is>
          <t>HEL-01</t>
        </is>
      </c>
      <c r="F3000" s="52" t="n">
        <v>2</v>
      </c>
      <c r="G3000" s="54" t="n">
        <v>0.349999994</v>
      </c>
      <c r="H3000" s="54" t="n">
        <v>0.0500000007</v>
      </c>
      <c r="I3000" s="54" t="n">
        <v>1.29999995</v>
      </c>
      <c r="J3000" s="54" t="n">
        <v>0</v>
      </c>
      <c r="K3000" s="54" t="n">
        <v>0</v>
      </c>
      <c r="L3000" s="54" t="n">
        <v>0</v>
      </c>
      <c r="M3000" s="54" t="n">
        <v>0.980000019</v>
      </c>
      <c r="N3000" s="54" t="n">
        <v>-0.25</v>
      </c>
      <c r="O3000" s="54" t="n">
        <v>0.0500000007</v>
      </c>
      <c r="P3000" s="52" t="inlineStr">
        <is>
          <t>Phong</t>
        </is>
      </c>
      <c r="Q3000" s="52" t="inlineStr">
        <is>
          <t>Paint</t>
        </is>
      </c>
      <c r="R3000" s="54" t="n">
        <v>0.5</v>
      </c>
      <c r="S3000" s="54" t="n">
        <v>0.1</v>
      </c>
      <c r="T3000" s="54" t="n">
        <v>0.3</v>
      </c>
      <c r="U3000" s="54" t="n">
        <v>0</v>
      </c>
      <c r="V3000" s="52" t="inlineStr">
        <is>
          <t>No</t>
        </is>
      </c>
      <c r="W3000" s="52" t="inlineStr">
        <is>
          <t>Yes</t>
        </is>
      </c>
      <c r="X3000" s="52" t="inlineStr">
        <is>
          <t>-</t>
        </is>
      </c>
      <c r="Y3000" s="52" t="inlineStr">
        <is>
          <t>External troop bench</t>
        </is>
      </c>
    </row>
    <row r="3001" outlineLevel="1">
      <c r="A3001" s="52" t="inlineStr">
        <is>
          <t>HEL-81</t>
        </is>
      </c>
      <c r="B3001" s="52" t="inlineStr">
        <is>
          <t>Scout Helicopter</t>
        </is>
      </c>
      <c r="C3001" s="63" t="inlineStr">
        <is>
          <t>Cube</t>
        </is>
      </c>
      <c r="D3001" s="60" t="inlineStr">
        <is>
          <t>Bench back left</t>
        </is>
      </c>
      <c r="E3001" s="52" t="inlineStr">
        <is>
          <t>HEL-01</t>
        </is>
      </c>
      <c r="F3001" s="52" t="n">
        <v>2</v>
      </c>
      <c r="G3001" s="54" t="n">
        <v>0.0500000007</v>
      </c>
      <c r="H3001" s="54" t="n">
        <v>0.449999988</v>
      </c>
      <c r="I3001" s="54" t="n">
        <v>1.29999995</v>
      </c>
      <c r="J3001" s="54" t="n">
        <v>0</v>
      </c>
      <c r="K3001" s="54" t="n">
        <v>0</v>
      </c>
      <c r="L3001" s="54" t="n">
        <v>0</v>
      </c>
      <c r="M3001" s="54" t="n">
        <v>0.800000012</v>
      </c>
      <c r="N3001" s="54" t="n">
        <v>0</v>
      </c>
      <c r="O3001" s="54" t="n">
        <v>0.0500000007</v>
      </c>
      <c r="P3001" s="52" t="inlineStr">
        <is>
          <t>Phong</t>
        </is>
      </c>
      <c r="Q3001" s="52" t="inlineStr">
        <is>
          <t>Paint</t>
        </is>
      </c>
      <c r="R3001" s="54" t="n">
        <v>0.5</v>
      </c>
      <c r="S3001" s="54" t="n">
        <v>0.1</v>
      </c>
      <c r="T3001" s="54" t="n">
        <v>0.3</v>
      </c>
      <c r="U3001" s="54" t="n">
        <v>0</v>
      </c>
      <c r="V3001" s="52" t="inlineStr">
        <is>
          <t>No</t>
        </is>
      </c>
      <c r="W3001" s="52" t="inlineStr">
        <is>
          <t>Yes</t>
        </is>
      </c>
      <c r="X3001" s="52" t="inlineStr">
        <is>
          <t>-</t>
        </is>
      </c>
      <c r="Y3001" s="52" t="inlineStr">
        <is>
          <t>Bench backrest</t>
        </is>
      </c>
    </row>
    <row r="3002" outlineLevel="1">
      <c r="A3002" s="52" t="inlineStr">
        <is>
          <t>HEL-82</t>
        </is>
      </c>
      <c r="B3002" s="52" t="inlineStr">
        <is>
          <t>Scout Helicopter</t>
        </is>
      </c>
      <c r="C3002" s="58" t="inlineStr">
        <is>
          <t>Cylinder</t>
        </is>
      </c>
      <c r="D3002" s="60" t="inlineStr">
        <is>
          <t>Bench strut left</t>
        </is>
      </c>
      <c r="E3002" s="52" t="inlineStr">
        <is>
          <t>HEL-01</t>
        </is>
      </c>
      <c r="F3002" s="52" t="n">
        <v>2</v>
      </c>
      <c r="G3002" s="54" t="n">
        <v>0.0500000007</v>
      </c>
      <c r="H3002" s="54" t="n">
        <v>0.0500000007</v>
      </c>
      <c r="I3002" s="54" t="n">
        <v>0.669999957</v>
      </c>
      <c r="J3002" s="54" t="n">
        <v>-90</v>
      </c>
      <c r="K3002" s="54" t="n">
        <v>0</v>
      </c>
      <c r="L3002" s="54" t="n">
        <v>0</v>
      </c>
      <c r="M3002" s="54" t="n">
        <v>0.949999988</v>
      </c>
      <c r="N3002" s="54" t="n">
        <v>-0.61500001</v>
      </c>
      <c r="O3002" s="54" t="n">
        <v>0.0500000007</v>
      </c>
      <c r="P3002" s="52" t="inlineStr">
        <is>
          <t>Phong</t>
        </is>
      </c>
      <c r="Q3002" s="52" t="inlineStr">
        <is>
          <t>Metal</t>
        </is>
      </c>
      <c r="R3002" s="54" t="n">
        <v>0.5</v>
      </c>
      <c r="S3002" s="54" t="n">
        <v>0.8</v>
      </c>
      <c r="T3002" s="54" t="n">
        <v>0.25</v>
      </c>
      <c r="U3002" s="54" t="n">
        <v>0</v>
      </c>
      <c r="V3002" s="52" t="inlineStr">
        <is>
          <t>No</t>
        </is>
      </c>
      <c r="W3002" s="52" t="inlineStr">
        <is>
          <t>Yes</t>
        </is>
      </c>
      <c r="X3002" s="52" t="inlineStr">
        <is>
          <t>-</t>
        </is>
      </c>
      <c r="Y3002" s="52" t="inlineStr">
        <is>
          <t>Bench support</t>
        </is>
      </c>
    </row>
    <row r="3003" outlineLevel="1">
      <c r="A3003" s="52" t="inlineStr">
        <is>
          <t>HEL-83</t>
        </is>
      </c>
      <c r="B3003" s="52" t="inlineStr">
        <is>
          <t>Scout Helicopter</t>
        </is>
      </c>
      <c r="C3003" s="58" t="inlineStr">
        <is>
          <t>Cylinder</t>
        </is>
      </c>
      <c r="D3003" s="60" t="inlineStr">
        <is>
          <t>Wire cutter</t>
        </is>
      </c>
      <c r="E3003" s="52" t="inlineStr">
        <is>
          <t>HEL-01</t>
        </is>
      </c>
      <c r="F3003" s="52" t="n">
        <v>2</v>
      </c>
      <c r="G3003" s="54" t="n">
        <v>0.0399999991</v>
      </c>
      <c r="H3003" s="54" t="n">
        <v>0.0399999991</v>
      </c>
      <c r="I3003" s="54" t="n">
        <v>0.849999964</v>
      </c>
      <c r="J3003" s="54" t="n">
        <v>-61.9275131</v>
      </c>
      <c r="K3003" s="54" t="n">
        <v>180</v>
      </c>
      <c r="L3003" s="54" t="n">
        <v>0</v>
      </c>
      <c r="M3003" s="54" t="n">
        <v>0</v>
      </c>
      <c r="N3003" s="54" t="n">
        <v>0.725000024</v>
      </c>
      <c r="O3003" s="54" t="n">
        <v>1.0999999</v>
      </c>
      <c r="P3003" s="52" t="inlineStr">
        <is>
          <t>Phong</t>
        </is>
      </c>
      <c r="Q3003" s="52" t="inlineStr">
        <is>
          <t>Metal</t>
        </is>
      </c>
      <c r="R3003" s="54" t="n">
        <v>0.38</v>
      </c>
      <c r="S3003" s="54" t="n">
        <v>0.9</v>
      </c>
      <c r="T3003" s="54" t="n">
        <v>0.35</v>
      </c>
      <c r="U3003" s="54" t="n">
        <v>0</v>
      </c>
      <c r="V3003" s="52" t="inlineStr">
        <is>
          <t>No</t>
        </is>
      </c>
      <c r="W3003" s="52" t="inlineStr">
        <is>
          <t>Yes</t>
        </is>
      </c>
      <c r="X3003" s="52" t="inlineStr">
        <is>
          <t>-</t>
        </is>
      </c>
      <c r="Y3003" s="52" t="inlineStr">
        <is>
          <t>Wire strike protection blade</t>
        </is>
      </c>
    </row>
    <row r="3004" outlineLevel="1">
      <c r="A3004" s="52" t="inlineStr">
        <is>
          <t>HEL-84</t>
        </is>
      </c>
      <c r="B3004" s="52" t="inlineStr">
        <is>
          <t>Scout Helicopter</t>
        </is>
      </c>
      <c r="C3004" s="58" t="inlineStr">
        <is>
          <t>Cylinder</t>
        </is>
      </c>
      <c r="D3004" s="60" t="inlineStr">
        <is>
          <t>Whip antenna</t>
        </is>
      </c>
      <c r="E3004" s="52" t="inlineStr">
        <is>
          <t>HEL-01</t>
        </is>
      </c>
      <c r="F3004" s="52" t="n">
        <v>2</v>
      </c>
      <c r="G3004" s="54" t="n">
        <v>0.0199999996</v>
      </c>
      <c r="H3004" s="54" t="n">
        <v>0.0199999996</v>
      </c>
      <c r="I3004" s="54" t="n">
        <v>1.21243548</v>
      </c>
      <c r="J3004" s="54" t="n">
        <v>-65.130043</v>
      </c>
      <c r="K3004" s="54" t="n">
        <v>168.690079</v>
      </c>
      <c r="L3004" s="54" t="n">
        <v>0</v>
      </c>
      <c r="M3004" s="54" t="n">
        <v>0.300000012</v>
      </c>
      <c r="N3004" s="54" t="n">
        <v>1.35000002</v>
      </c>
      <c r="O3004" s="54" t="n">
        <v>-2.6500001</v>
      </c>
      <c r="P3004" s="52" t="inlineStr">
        <is>
          <t>Phong</t>
        </is>
      </c>
      <c r="Q3004" s="52" t="inlineStr">
        <is>
          <t>Metal</t>
        </is>
      </c>
      <c r="R3004" s="54" t="n">
        <v>0.38</v>
      </c>
      <c r="S3004" s="54" t="n">
        <v>0.9</v>
      </c>
      <c r="T3004" s="54" t="n">
        <v>0.35</v>
      </c>
      <c r="U3004" s="54" t="n">
        <v>0</v>
      </c>
      <c r="V3004" s="52" t="inlineStr">
        <is>
          <t>No</t>
        </is>
      </c>
      <c r="W3004" s="52" t="inlineStr">
        <is>
          <t>Yes</t>
        </is>
      </c>
      <c r="X3004" s="52" t="inlineStr">
        <is>
          <t>-</t>
        </is>
      </c>
      <c r="Y3004" s="52" t="inlineStr">
        <is>
          <t>Radio whip antenna</t>
        </is>
      </c>
    </row>
    <row r="3005" outlineLevel="1">
      <c r="A3005" s="52" t="inlineStr">
        <is>
          <t>HEL-85</t>
        </is>
      </c>
      <c r="B3005" s="52" t="inlineStr">
        <is>
          <t>Scout Helicopter</t>
        </is>
      </c>
      <c r="C3005" s="58" t="inlineStr">
        <is>
          <t>Cylinder</t>
        </is>
      </c>
      <c r="D3005" s="60" t="inlineStr">
        <is>
          <t>Tail rotor gearbox</t>
        </is>
      </c>
      <c r="E3005" s="52" t="inlineStr">
        <is>
          <t>HEL-01</t>
        </is>
      </c>
      <c r="F3005" s="52" t="n">
        <v>2</v>
      </c>
      <c r="G3005" s="54" t="n">
        <v>0.200000003</v>
      </c>
      <c r="H3005" s="54" t="n">
        <v>0.200000003</v>
      </c>
      <c r="I3005" s="54" t="n">
        <v>0.300000012</v>
      </c>
      <c r="J3005" s="54" t="n">
        <v>0</v>
      </c>
      <c r="K3005" s="54" t="n">
        <v>90</v>
      </c>
      <c r="L3005" s="54" t="n">
        <v>0</v>
      </c>
      <c r="M3005" s="54" t="n">
        <v>0.100000001</v>
      </c>
      <c r="N3005" s="54" t="n">
        <v>1.29999995</v>
      </c>
      <c r="O3005" s="54" t="n">
        <v>-5.0999999</v>
      </c>
      <c r="P3005" s="52" t="inlineStr">
        <is>
          <t>Phong</t>
        </is>
      </c>
      <c r="Q3005" s="52" t="inlineStr">
        <is>
          <t>Metal</t>
        </is>
      </c>
      <c r="R3005" s="54" t="n">
        <v>0.38</v>
      </c>
      <c r="S3005" s="54" t="n">
        <v>0.9</v>
      </c>
      <c r="T3005" s="54" t="n">
        <v>0.35</v>
      </c>
      <c r="U3005" s="54" t="n">
        <v>0</v>
      </c>
      <c r="V3005" s="52" t="inlineStr">
        <is>
          <t>No</t>
        </is>
      </c>
      <c r="W3005" s="52" t="inlineStr">
        <is>
          <t>Yes</t>
        </is>
      </c>
      <c r="X3005" s="52" t="inlineStr">
        <is>
          <t>-</t>
        </is>
      </c>
      <c r="Y3005" s="52" t="inlineStr">
        <is>
          <t>Tail rotor gearbox</t>
        </is>
      </c>
    </row>
    <row r="3006" outlineLevel="1">
      <c r="A3006" s="52" t="inlineStr">
        <is>
          <t>HEL-86</t>
        </is>
      </c>
      <c r="B3006" s="52" t="inlineStr">
        <is>
          <t>Scout Helicopter</t>
        </is>
      </c>
      <c r="C3006" s="58" t="inlineStr">
        <is>
          <t>Cylinder</t>
        </is>
      </c>
      <c r="D3006" s="60" t="inlineStr">
        <is>
          <t>Pitot tube</t>
        </is>
      </c>
      <c r="E3006" s="52" t="inlineStr">
        <is>
          <t>HEL-01</t>
        </is>
      </c>
      <c r="F3006" s="52" t="n">
        <v>2</v>
      </c>
      <c r="G3006" s="54" t="n">
        <v>0.0299999993</v>
      </c>
      <c r="H3006" s="54" t="n">
        <v>0.0299999993</v>
      </c>
      <c r="I3006" s="54" t="n">
        <v>0.400000006</v>
      </c>
      <c r="J3006" s="54" t="n">
        <v>0</v>
      </c>
      <c r="K3006" s="54" t="n">
        <v>0</v>
      </c>
      <c r="L3006" s="54" t="n">
        <v>0</v>
      </c>
      <c r="M3006" s="54" t="n">
        <v>-0.5</v>
      </c>
      <c r="N3006" s="54" t="n">
        <v>0.100000001</v>
      </c>
      <c r="O3006" s="54" t="n">
        <v>1.45000005</v>
      </c>
      <c r="P3006" s="52" t="inlineStr">
        <is>
          <t>Phong</t>
        </is>
      </c>
      <c r="Q3006" s="52" t="inlineStr">
        <is>
          <t>Metal</t>
        </is>
      </c>
      <c r="R3006" s="54" t="n">
        <v>0.38</v>
      </c>
      <c r="S3006" s="54" t="n">
        <v>0.9</v>
      </c>
      <c r="T3006" s="54" t="n">
        <v>0.35</v>
      </c>
      <c r="U3006" s="54" t="n">
        <v>0</v>
      </c>
      <c r="V3006" s="52" t="inlineStr">
        <is>
          <t>No</t>
        </is>
      </c>
      <c r="W3006" s="52" t="inlineStr">
        <is>
          <t>Yes</t>
        </is>
      </c>
      <c r="X3006" s="52" t="inlineStr">
        <is>
          <t>-</t>
        </is>
      </c>
      <c r="Y3006" s="52" t="inlineStr">
        <is>
          <t>Airspeed probe</t>
        </is>
      </c>
    </row>
    <row r="3007">
      <c r="A3007" s="52" t="inlineStr">
        <is>
          <t>AAG-00</t>
        </is>
      </c>
      <c r="B3007" s="52" t="inlineStr">
        <is>
          <t>AA Gatling Gun</t>
        </is>
      </c>
      <c r="C3007" s="53" t="inlineStr">
        <is>
          <t>Group</t>
        </is>
      </c>
      <c r="D3007" s="52" t="inlineStr">
        <is>
          <t>AA Gatling Gun</t>
        </is>
      </c>
      <c r="E3007" s="52" t="inlineStr">
        <is>
          <t>World</t>
        </is>
      </c>
      <c r="F3007" s="52" t="n">
        <v>0</v>
      </c>
      <c r="G3007" s="54" t="n">
        <v>1</v>
      </c>
      <c r="H3007" s="54" t="n">
        <v>1</v>
      </c>
      <c r="I3007" s="54" t="n">
        <v>1</v>
      </c>
      <c r="J3007" s="54" t="n">
        <v>0</v>
      </c>
      <c r="K3007" s="54" t="n">
        <v>0</v>
      </c>
      <c r="L3007" s="54" t="n">
        <v>0</v>
      </c>
      <c r="M3007" s="54" t="n">
        <v>21</v>
      </c>
      <c r="N3007" s="54" t="n">
        <v>-0.300000012</v>
      </c>
      <c r="O3007" s="54" t="n">
        <v>-19</v>
      </c>
      <c r="P3007" s="52" t="inlineStr">
        <is>
          <t>-</t>
        </is>
      </c>
      <c r="Q3007" s="52" t="inlineStr">
        <is>
          <t>Plain</t>
        </is>
      </c>
      <c r="R3007" s="54" t="n">
        <v>0.5</v>
      </c>
      <c r="S3007" s="54" t="n">
        <v>0</v>
      </c>
      <c r="T3007" s="54" t="n">
        <v>0.2</v>
      </c>
      <c r="U3007" s="54" t="n">
        <v>0</v>
      </c>
      <c r="V3007" s="52" t="inlineStr">
        <is>
          <t>No</t>
        </is>
      </c>
      <c r="W3007" s="52" t="inlineStr">
        <is>
          <t>Yes</t>
        </is>
      </c>
      <c r="X3007" s="52" t="inlineStr">
        <is>
          <t>Static pedestal; mount yaw / cradle pitch / barrel spin below</t>
        </is>
      </c>
      <c r="Y3007" s="52" t="inlineStr">
        <is>
          <t>User-controllable anti-aircraft Gatling gun with radar dome</t>
        </is>
      </c>
    </row>
    <row r="3008" outlineLevel="1">
      <c r="A3008" s="52" t="inlineStr">
        <is>
          <t>AAG-01</t>
        </is>
      </c>
      <c r="B3008" s="52" t="inlineStr">
        <is>
          <t>AA Gatling Gun</t>
        </is>
      </c>
      <c r="C3008" s="58" t="inlineStr">
        <is>
          <t>Cylinder</t>
        </is>
      </c>
      <c r="D3008" s="57" t="inlineStr">
        <is>
          <t>Base plate</t>
        </is>
      </c>
      <c r="E3008" s="52" t="inlineStr">
        <is>
          <t>AAG-00</t>
        </is>
      </c>
      <c r="F3008" s="52" t="n">
        <v>1</v>
      </c>
      <c r="G3008" s="54" t="n">
        <v>2.20000005</v>
      </c>
      <c r="H3008" s="54" t="n">
        <v>2.20000005</v>
      </c>
      <c r="I3008" s="54" t="n">
        <v>0.150000006</v>
      </c>
      <c r="J3008" s="54" t="n">
        <v>90</v>
      </c>
      <c r="K3008" s="54" t="n">
        <v>0</v>
      </c>
      <c r="L3008" s="54" t="n">
        <v>0</v>
      </c>
      <c r="M3008" s="54" t="n">
        <v>0</v>
      </c>
      <c r="N3008" s="54" t="n">
        <v>0.075000003</v>
      </c>
      <c r="O3008" s="54" t="n">
        <v>0</v>
      </c>
      <c r="P3008" s="52" t="inlineStr">
        <is>
          <t>Phong</t>
        </is>
      </c>
      <c r="Q3008" s="52" t="inlineStr">
        <is>
          <t>Concrete</t>
        </is>
      </c>
      <c r="R3008" s="54" t="n">
        <v>0.9</v>
      </c>
      <c r="S3008" s="54" t="n">
        <v>0</v>
      </c>
      <c r="T3008" s="54" t="n">
        <v>0.2</v>
      </c>
      <c r="U3008" s="54" t="n">
        <v>0</v>
      </c>
      <c r="V3008" s="52" t="inlineStr">
        <is>
          <t>No</t>
        </is>
      </c>
      <c r="W3008" s="52" t="inlineStr">
        <is>
          <t>Yes</t>
        </is>
      </c>
      <c r="X3008" s="52" t="inlineStr">
        <is>
          <t>-</t>
        </is>
      </c>
      <c r="Y3008" s="52" t="inlineStr">
        <is>
          <t>Concrete / steel foundation plate</t>
        </is>
      </c>
    </row>
    <row r="3009" outlineLevel="1">
      <c r="A3009" s="52" t="inlineStr">
        <is>
          <t>AAG-02</t>
        </is>
      </c>
      <c r="B3009" s="52" t="inlineStr">
        <is>
          <t>AA Gatling Gun</t>
        </is>
      </c>
      <c r="C3009" s="58" t="inlineStr">
        <is>
          <t>Cylinder</t>
        </is>
      </c>
      <c r="D3009" s="57" t="inlineStr">
        <is>
          <t>Pedestal column</t>
        </is>
      </c>
      <c r="E3009" s="52" t="inlineStr">
        <is>
          <t>AAG-00</t>
        </is>
      </c>
      <c r="F3009" s="52" t="n">
        <v>1</v>
      </c>
      <c r="G3009" s="54" t="n">
        <v>0.899999976</v>
      </c>
      <c r="H3009" s="54" t="n">
        <v>0.899999976</v>
      </c>
      <c r="I3009" s="54" t="n">
        <v>0.850000024</v>
      </c>
      <c r="J3009" s="54" t="n">
        <v>90</v>
      </c>
      <c r="K3009" s="54" t="n">
        <v>0</v>
      </c>
      <c r="L3009" s="54" t="n">
        <v>0</v>
      </c>
      <c r="M3009" s="54" t="n">
        <v>0</v>
      </c>
      <c r="N3009" s="54" t="n">
        <v>0.574999988</v>
      </c>
      <c r="O3009" s="54" t="n">
        <v>0</v>
      </c>
      <c r="P3009" s="52" t="inlineStr">
        <is>
          <t>Phong</t>
        </is>
      </c>
      <c r="Q3009" s="52" t="inlineStr">
        <is>
          <t>Other</t>
        </is>
      </c>
      <c r="R3009" s="54" t="n">
        <v>0.5</v>
      </c>
      <c r="S3009" s="54" t="n">
        <v>0.7</v>
      </c>
      <c r="T3009" s="54" t="n">
        <v>0.3</v>
      </c>
      <c r="U3009" s="54" t="n">
        <v>0</v>
      </c>
      <c r="V3009" s="52" t="inlineStr">
        <is>
          <t>No</t>
        </is>
      </c>
      <c r="W3009" s="52" t="inlineStr">
        <is>
          <t>Yes</t>
        </is>
      </c>
      <c r="X3009" s="52" t="inlineStr">
        <is>
          <t>-</t>
        </is>
      </c>
      <c r="Y3009" s="52" t="inlineStr">
        <is>
          <t>Pedestal column</t>
        </is>
      </c>
    </row>
    <row r="3010" outlineLevel="1">
      <c r="A3010" s="52" t="inlineStr">
        <is>
          <t>AAG-03</t>
        </is>
      </c>
      <c r="B3010" s="52" t="inlineStr">
        <is>
          <t>AA Gatling Gun</t>
        </is>
      </c>
      <c r="C3010" s="58" t="inlineStr">
        <is>
          <t>Cylinder</t>
        </is>
      </c>
      <c r="D3010" s="57" t="inlineStr">
        <is>
          <t>Pedestal collar</t>
        </is>
      </c>
      <c r="E3010" s="52" t="inlineStr">
        <is>
          <t>AAG-00</t>
        </is>
      </c>
      <c r="F3010" s="52" t="n">
        <v>1</v>
      </c>
      <c r="G3010" s="54" t="n">
        <v>1.20000005</v>
      </c>
      <c r="H3010" s="54" t="n">
        <v>1.20000005</v>
      </c>
      <c r="I3010" s="54" t="n">
        <v>0.119999997</v>
      </c>
      <c r="J3010" s="54" t="n">
        <v>90</v>
      </c>
      <c r="K3010" s="54" t="n">
        <v>0</v>
      </c>
      <c r="L3010" s="54" t="n">
        <v>0</v>
      </c>
      <c r="M3010" s="54" t="n">
        <v>0</v>
      </c>
      <c r="N3010" s="54" t="n">
        <v>0.949999988</v>
      </c>
      <c r="O3010" s="54" t="n">
        <v>0</v>
      </c>
      <c r="P3010" s="52" t="inlineStr">
        <is>
          <t>Phong</t>
        </is>
      </c>
      <c r="Q3010" s="52" t="inlineStr">
        <is>
          <t>Other</t>
        </is>
      </c>
      <c r="R3010" s="54" t="n">
        <v>0.5</v>
      </c>
      <c r="S3010" s="54" t="n">
        <v>0.7</v>
      </c>
      <c r="T3010" s="54" t="n">
        <v>0.3</v>
      </c>
      <c r="U3010" s="54" t="n">
        <v>0</v>
      </c>
      <c r="V3010" s="52" t="inlineStr">
        <is>
          <t>No</t>
        </is>
      </c>
      <c r="W3010" s="52" t="inlineStr">
        <is>
          <t>Yes</t>
        </is>
      </c>
      <c r="X3010" s="52" t="inlineStr">
        <is>
          <t>-</t>
        </is>
      </c>
      <c r="Y3010" s="52" t="inlineStr">
        <is>
          <t>Bearing collar</t>
        </is>
      </c>
    </row>
    <row r="3011" outlineLevel="1">
      <c r="A3011" s="52" t="inlineStr">
        <is>
          <t>AAG-04</t>
        </is>
      </c>
      <c r="B3011" s="52" t="inlineStr">
        <is>
          <t>AA Gatling Gun</t>
        </is>
      </c>
      <c r="C3011" s="63" t="inlineStr">
        <is>
          <t>Cube</t>
        </is>
      </c>
      <c r="D3011" s="57" t="inlineStr">
        <is>
          <t>Pedestal brace</t>
        </is>
      </c>
      <c r="E3011" s="52" t="inlineStr">
        <is>
          <t>AAG-00</t>
        </is>
      </c>
      <c r="F3011" s="52" t="n">
        <v>1</v>
      </c>
      <c r="G3011" s="54" t="n">
        <v>0.119999997</v>
      </c>
      <c r="H3011" s="54" t="n">
        <v>0.600000024</v>
      </c>
      <c r="I3011" s="54" t="n">
        <v>0.119999997</v>
      </c>
      <c r="J3011" s="54" t="n">
        <v>-14</v>
      </c>
      <c r="K3011" s="54" t="n">
        <v>45</v>
      </c>
      <c r="L3011" s="54" t="n">
        <v>0</v>
      </c>
      <c r="M3011" s="54" t="n">
        <v>0.438406199</v>
      </c>
      <c r="N3011" s="54" t="n">
        <v>0.400000006</v>
      </c>
      <c r="O3011" s="54" t="n">
        <v>0.438406199</v>
      </c>
      <c r="P3011" s="52" t="inlineStr">
        <is>
          <t>Phong</t>
        </is>
      </c>
      <c r="Q3011" s="52" t="inlineStr">
        <is>
          <t>Other</t>
        </is>
      </c>
      <c r="R3011" s="54" t="n">
        <v>0.5</v>
      </c>
      <c r="S3011" s="54" t="n">
        <v>0.7</v>
      </c>
      <c r="T3011" s="54" t="n">
        <v>0.3</v>
      </c>
      <c r="U3011" s="54" t="n">
        <v>0</v>
      </c>
      <c r="V3011" s="52" t="inlineStr">
        <is>
          <t>No</t>
        </is>
      </c>
      <c r="W3011" s="52" t="inlineStr">
        <is>
          <t>Yes</t>
        </is>
      </c>
      <c r="X3011" s="52" t="inlineStr">
        <is>
          <t>-</t>
        </is>
      </c>
      <c r="Y3011" s="52" t="inlineStr">
        <is>
          <t>Diagonal brace</t>
        </is>
      </c>
    </row>
    <row r="3012" outlineLevel="1">
      <c r="A3012" s="52" t="inlineStr">
        <is>
          <t>AAG-05</t>
        </is>
      </c>
      <c r="B3012" s="52" t="inlineStr">
        <is>
          <t>AA Gatling Gun</t>
        </is>
      </c>
      <c r="C3012" s="63" t="inlineStr">
        <is>
          <t>Cube</t>
        </is>
      </c>
      <c r="D3012" s="57" t="inlineStr">
        <is>
          <t>Pedestal brace</t>
        </is>
      </c>
      <c r="E3012" s="52" t="inlineStr">
        <is>
          <t>AAG-00</t>
        </is>
      </c>
      <c r="F3012" s="52" t="n">
        <v>1</v>
      </c>
      <c r="G3012" s="54" t="n">
        <v>0.119999997</v>
      </c>
      <c r="H3012" s="54" t="n">
        <v>0.600000024</v>
      </c>
      <c r="I3012" s="54" t="n">
        <v>0.119999997</v>
      </c>
      <c r="J3012" s="54" t="n">
        <v>-14</v>
      </c>
      <c r="K3012" s="54" t="n">
        <v>135</v>
      </c>
      <c r="L3012" s="54" t="n">
        <v>0</v>
      </c>
      <c r="M3012" s="54" t="n">
        <v>0.438406199</v>
      </c>
      <c r="N3012" s="54" t="n">
        <v>0.400000006</v>
      </c>
      <c r="O3012" s="54" t="n">
        <v>-0.438406199</v>
      </c>
      <c r="P3012" s="52" t="inlineStr">
        <is>
          <t>Phong</t>
        </is>
      </c>
      <c r="Q3012" s="52" t="inlineStr">
        <is>
          <t>Other</t>
        </is>
      </c>
      <c r="R3012" s="54" t="n">
        <v>0.5</v>
      </c>
      <c r="S3012" s="54" t="n">
        <v>0.7</v>
      </c>
      <c r="T3012" s="54" t="n">
        <v>0.3</v>
      </c>
      <c r="U3012" s="54" t="n">
        <v>0</v>
      </c>
      <c r="V3012" s="52" t="inlineStr">
        <is>
          <t>No</t>
        </is>
      </c>
      <c r="W3012" s="52" t="inlineStr">
        <is>
          <t>Yes</t>
        </is>
      </c>
      <c r="X3012" s="52" t="inlineStr">
        <is>
          <t>-</t>
        </is>
      </c>
      <c r="Y3012" s="52" t="inlineStr">
        <is>
          <t>Diagonal brace</t>
        </is>
      </c>
    </row>
    <row r="3013" outlineLevel="1">
      <c r="A3013" s="52" t="inlineStr">
        <is>
          <t>AAG-06</t>
        </is>
      </c>
      <c r="B3013" s="52" t="inlineStr">
        <is>
          <t>AA Gatling Gun</t>
        </is>
      </c>
      <c r="C3013" s="63" t="inlineStr">
        <is>
          <t>Cube</t>
        </is>
      </c>
      <c r="D3013" s="57" t="inlineStr">
        <is>
          <t>Pedestal brace</t>
        </is>
      </c>
      <c r="E3013" s="52" t="inlineStr">
        <is>
          <t>AAG-00</t>
        </is>
      </c>
      <c r="F3013" s="52" t="n">
        <v>1</v>
      </c>
      <c r="G3013" s="54" t="n">
        <v>0.119999997</v>
      </c>
      <c r="H3013" s="54" t="n">
        <v>0.600000024</v>
      </c>
      <c r="I3013" s="54" t="n">
        <v>0.119999997</v>
      </c>
      <c r="J3013" s="54" t="n">
        <v>-14</v>
      </c>
      <c r="K3013" s="54" t="n">
        <v>224.999985</v>
      </c>
      <c r="L3013" s="54" t="n">
        <v>0</v>
      </c>
      <c r="M3013" s="54" t="n">
        <v>-0.438406169</v>
      </c>
      <c r="N3013" s="54" t="n">
        <v>0.400000006</v>
      </c>
      <c r="O3013" s="54" t="n">
        <v>-0.438406229</v>
      </c>
      <c r="P3013" s="52" t="inlineStr">
        <is>
          <t>Phong</t>
        </is>
      </c>
      <c r="Q3013" s="52" t="inlineStr">
        <is>
          <t>Other</t>
        </is>
      </c>
      <c r="R3013" s="54" t="n">
        <v>0.5</v>
      </c>
      <c r="S3013" s="54" t="n">
        <v>0.7</v>
      </c>
      <c r="T3013" s="54" t="n">
        <v>0.3</v>
      </c>
      <c r="U3013" s="54" t="n">
        <v>0</v>
      </c>
      <c r="V3013" s="52" t="inlineStr">
        <is>
          <t>No</t>
        </is>
      </c>
      <c r="W3013" s="52" t="inlineStr">
        <is>
          <t>Yes</t>
        </is>
      </c>
      <c r="X3013" s="52" t="inlineStr">
        <is>
          <t>-</t>
        </is>
      </c>
      <c r="Y3013" s="52" t="inlineStr">
        <is>
          <t>Diagonal brace</t>
        </is>
      </c>
    </row>
    <row r="3014" outlineLevel="1">
      <c r="A3014" s="52" t="inlineStr">
        <is>
          <t>AAG-07</t>
        </is>
      </c>
      <c r="B3014" s="52" t="inlineStr">
        <is>
          <t>AA Gatling Gun</t>
        </is>
      </c>
      <c r="C3014" s="63" t="inlineStr">
        <is>
          <t>Cube</t>
        </is>
      </c>
      <c r="D3014" s="57" t="inlineStr">
        <is>
          <t>Pedestal brace</t>
        </is>
      </c>
      <c r="E3014" s="52" t="inlineStr">
        <is>
          <t>AAG-00</t>
        </is>
      </c>
      <c r="F3014" s="52" t="n">
        <v>1</v>
      </c>
      <c r="G3014" s="54" t="n">
        <v>0.119999997</v>
      </c>
      <c r="H3014" s="54" t="n">
        <v>0.600000024</v>
      </c>
      <c r="I3014" s="54" t="n">
        <v>0.119999997</v>
      </c>
      <c r="J3014" s="54" t="n">
        <v>-14</v>
      </c>
      <c r="K3014" s="54" t="n">
        <v>315</v>
      </c>
      <c r="L3014" s="54" t="n">
        <v>0</v>
      </c>
      <c r="M3014" s="54" t="n">
        <v>-0.438406289</v>
      </c>
      <c r="N3014" s="54" t="n">
        <v>0.400000006</v>
      </c>
      <c r="O3014" s="54" t="n">
        <v>0.43840614</v>
      </c>
      <c r="P3014" s="52" t="inlineStr">
        <is>
          <t>Phong</t>
        </is>
      </c>
      <c r="Q3014" s="52" t="inlineStr">
        <is>
          <t>Other</t>
        </is>
      </c>
      <c r="R3014" s="54" t="n">
        <v>0.5</v>
      </c>
      <c r="S3014" s="54" t="n">
        <v>0.7</v>
      </c>
      <c r="T3014" s="54" t="n">
        <v>0.3</v>
      </c>
      <c r="U3014" s="54" t="n">
        <v>0</v>
      </c>
      <c r="V3014" s="52" t="inlineStr">
        <is>
          <t>No</t>
        </is>
      </c>
      <c r="W3014" s="52" t="inlineStr">
        <is>
          <t>Yes</t>
        </is>
      </c>
      <c r="X3014" s="52" t="inlineStr">
        <is>
          <t>-</t>
        </is>
      </c>
      <c r="Y3014" s="52" t="inlineStr">
        <is>
          <t>Diagonal brace</t>
        </is>
      </c>
    </row>
    <row r="3015" outlineLevel="1">
      <c r="A3015" s="52" t="inlineStr">
        <is>
          <t>AAG-08</t>
        </is>
      </c>
      <c r="B3015" s="52" t="inlineStr">
        <is>
          <t>AA Gatling Gun</t>
        </is>
      </c>
      <c r="C3015" s="53" t="inlineStr">
        <is>
          <t>Group</t>
        </is>
      </c>
      <c r="D3015" s="57" t="inlineStr">
        <is>
          <t>Mount yaw</t>
        </is>
      </c>
      <c r="E3015" s="52" t="inlineStr">
        <is>
          <t>AAG-00</t>
        </is>
      </c>
      <c r="F3015" s="52" t="n">
        <v>1</v>
      </c>
      <c r="G3015" s="54" t="n">
        <v>1</v>
      </c>
      <c r="H3015" s="54" t="n">
        <v>1</v>
      </c>
      <c r="I3015" s="54" t="n">
        <v>1</v>
      </c>
      <c r="J3015" s="54" t="n">
        <v>0</v>
      </c>
      <c r="K3015" s="54" t="n">
        <v>132.137589</v>
      </c>
      <c r="L3015" s="54" t="n">
        <v>0</v>
      </c>
      <c r="M3015" s="54" t="n">
        <v>0</v>
      </c>
      <c r="N3015" s="54" t="n">
        <v>1.04999995</v>
      </c>
      <c r="O3015" s="54" t="n">
        <v>0</v>
      </c>
      <c r="P3015" s="52" t="inlineStr">
        <is>
          <t>-</t>
        </is>
      </c>
      <c r="Q3015" s="52" t="inlineStr">
        <is>
          <t>Plain</t>
        </is>
      </c>
      <c r="R3015" s="54" t="n">
        <v>0.5</v>
      </c>
      <c r="S3015" s="54" t="n">
        <v>0</v>
      </c>
      <c r="T3015" s="54" t="n">
        <v>0.2</v>
      </c>
      <c r="U3015" s="54" t="n">
        <v>0</v>
      </c>
      <c r="V3015" s="52" t="inlineStr">
        <is>
          <t>No</t>
        </is>
      </c>
      <c r="W3015" s="52" t="inlineStr">
        <is>
          <t>Yes</t>
        </is>
      </c>
      <c r="X3015" s="52" t="inlineStr">
        <is>
          <t>Yaw slews at 60 deg/s (arrows / mouse); idle: slow search sweep</t>
        </is>
      </c>
      <c r="Y3015" s="52" t="inlineStr">
        <is>
          <t>Rotating mount: 360 deg azimuth</t>
        </is>
      </c>
    </row>
    <row r="3016" outlineLevel="1">
      <c r="A3016" s="52" t="inlineStr">
        <is>
          <t>AAG-09</t>
        </is>
      </c>
      <c r="B3016" s="52" t="inlineStr">
        <is>
          <t>AA Gatling Gun</t>
        </is>
      </c>
      <c r="C3016" s="58" t="inlineStr">
        <is>
          <t>Cylinder</t>
        </is>
      </c>
      <c r="D3016" s="60" t="inlineStr">
        <is>
          <t>Turntable</t>
        </is>
      </c>
      <c r="E3016" s="52" t="inlineStr">
        <is>
          <t>AAG-08</t>
        </is>
      </c>
      <c r="F3016" s="52" t="n">
        <v>2</v>
      </c>
      <c r="G3016" s="54" t="n">
        <v>1.5</v>
      </c>
      <c r="H3016" s="54" t="n">
        <v>1.5</v>
      </c>
      <c r="I3016" s="54" t="n">
        <v>0.200000003</v>
      </c>
      <c r="J3016" s="54" t="n">
        <v>90</v>
      </c>
      <c r="K3016" s="54" t="n">
        <v>0</v>
      </c>
      <c r="L3016" s="54" t="n">
        <v>0</v>
      </c>
      <c r="M3016" s="54" t="n">
        <v>0</v>
      </c>
      <c r="N3016" s="54" t="n">
        <v>0.100000001</v>
      </c>
      <c r="O3016" s="54" t="n">
        <v>0</v>
      </c>
      <c r="P3016" s="52" t="inlineStr">
        <is>
          <t>Phong</t>
        </is>
      </c>
      <c r="Q3016" s="52" t="inlineStr">
        <is>
          <t>Other</t>
        </is>
      </c>
      <c r="R3016" s="54" t="n">
        <v>0.55</v>
      </c>
      <c r="S3016" s="54" t="n">
        <v>0.3</v>
      </c>
      <c r="T3016" s="54" t="n">
        <v>0.25</v>
      </c>
      <c r="U3016" s="54" t="n">
        <v>0</v>
      </c>
      <c r="V3016" s="52" t="inlineStr">
        <is>
          <t>No</t>
        </is>
      </c>
      <c r="W3016" s="52" t="inlineStr">
        <is>
          <t>Yes</t>
        </is>
      </c>
      <c r="X3016" s="52" t="inlineStr">
        <is>
          <t>-</t>
        </is>
      </c>
      <c r="Y3016" s="52" t="inlineStr">
        <is>
          <t>Turntable ring</t>
        </is>
      </c>
    </row>
    <row r="3017" outlineLevel="1">
      <c r="A3017" s="52" t="inlineStr">
        <is>
          <t>AAG-10</t>
        </is>
      </c>
      <c r="B3017" s="52" t="inlineStr">
        <is>
          <t>AA Gatling Gun</t>
        </is>
      </c>
      <c r="C3017" s="63" t="inlineStr">
        <is>
          <t>Cube</t>
        </is>
      </c>
      <c r="D3017" s="60" t="inlineStr">
        <is>
          <t>Mount body</t>
        </is>
      </c>
      <c r="E3017" s="52" t="inlineStr">
        <is>
          <t>AAG-08</t>
        </is>
      </c>
      <c r="F3017" s="52" t="n">
        <v>2</v>
      </c>
      <c r="G3017" s="54" t="n">
        <v>1.39999998</v>
      </c>
      <c r="H3017" s="54" t="n">
        <v>0.5</v>
      </c>
      <c r="I3017" s="54" t="n">
        <v>1.39999998</v>
      </c>
      <c r="J3017" s="54" t="n">
        <v>0</v>
      </c>
      <c r="K3017" s="54" t="n">
        <v>0</v>
      </c>
      <c r="L3017" s="54" t="n">
        <v>0</v>
      </c>
      <c r="M3017" s="54" t="n">
        <v>0</v>
      </c>
      <c r="N3017" s="54" t="n">
        <v>0.449999988</v>
      </c>
      <c r="O3017" s="54" t="n">
        <v>0</v>
      </c>
      <c r="P3017" s="52" t="inlineStr">
        <is>
          <t>Phong</t>
        </is>
      </c>
      <c r="Q3017" s="52" t="inlineStr">
        <is>
          <t>Other</t>
        </is>
      </c>
      <c r="R3017" s="54" t="n">
        <v>0.55</v>
      </c>
      <c r="S3017" s="54" t="n">
        <v>0.3</v>
      </c>
      <c r="T3017" s="54" t="n">
        <v>0.25</v>
      </c>
      <c r="U3017" s="54" t="n">
        <v>0</v>
      </c>
      <c r="V3017" s="52" t="inlineStr">
        <is>
          <t>No</t>
        </is>
      </c>
      <c r="W3017" s="52" t="inlineStr">
        <is>
          <t>Yes</t>
        </is>
      </c>
      <c r="X3017" s="52" t="inlineStr">
        <is>
          <t>-</t>
        </is>
      </c>
      <c r="Y3017" s="52" t="inlineStr">
        <is>
          <t>Mount body</t>
        </is>
      </c>
    </row>
    <row r="3018" outlineLevel="1">
      <c r="A3018" s="52" t="inlineStr">
        <is>
          <t>AAG-11</t>
        </is>
      </c>
      <c r="B3018" s="52" t="inlineStr">
        <is>
          <t>AA Gatling Gun</t>
        </is>
      </c>
      <c r="C3018" s="63" t="inlineStr">
        <is>
          <t>Cube</t>
        </is>
      </c>
      <c r="D3018" s="60" t="inlineStr">
        <is>
          <t>Cheek L</t>
        </is>
      </c>
      <c r="E3018" s="52" t="inlineStr">
        <is>
          <t>AAG-08</t>
        </is>
      </c>
      <c r="F3018" s="52" t="n">
        <v>2</v>
      </c>
      <c r="G3018" s="54" t="n">
        <v>0.150000006</v>
      </c>
      <c r="H3018" s="54" t="n">
        <v>0.899999976</v>
      </c>
      <c r="I3018" s="54" t="n">
        <v>1.10000002</v>
      </c>
      <c r="J3018" s="54" t="n">
        <v>0</v>
      </c>
      <c r="K3018" s="54" t="n">
        <v>0</v>
      </c>
      <c r="L3018" s="54" t="n">
        <v>0</v>
      </c>
      <c r="M3018" s="54" t="n">
        <v>0.550000012</v>
      </c>
      <c r="N3018" s="54" t="n">
        <v>0.949999988</v>
      </c>
      <c r="O3018" s="54" t="n">
        <v>0.100000001</v>
      </c>
      <c r="P3018" s="52" t="inlineStr">
        <is>
          <t>Phong</t>
        </is>
      </c>
      <c r="Q3018" s="52" t="inlineStr">
        <is>
          <t>Other</t>
        </is>
      </c>
      <c r="R3018" s="54" t="n">
        <v>0.55</v>
      </c>
      <c r="S3018" s="54" t="n">
        <v>0.3</v>
      </c>
      <c r="T3018" s="54" t="n">
        <v>0.25</v>
      </c>
      <c r="U3018" s="54" t="n">
        <v>0</v>
      </c>
      <c r="V3018" s="52" t="inlineStr">
        <is>
          <t>No</t>
        </is>
      </c>
      <c r="W3018" s="52" t="inlineStr">
        <is>
          <t>Yes</t>
        </is>
      </c>
      <c r="X3018" s="52" t="inlineStr">
        <is>
          <t>-</t>
        </is>
      </c>
      <c r="Y3018" s="52" t="inlineStr">
        <is>
          <t>Cradle support arm</t>
        </is>
      </c>
    </row>
    <row r="3019" outlineLevel="1">
      <c r="A3019" s="52" t="inlineStr">
        <is>
          <t>AAG-12</t>
        </is>
      </c>
      <c r="B3019" s="52" t="inlineStr">
        <is>
          <t>AA Gatling Gun</t>
        </is>
      </c>
      <c r="C3019" s="63" t="inlineStr">
        <is>
          <t>Cube</t>
        </is>
      </c>
      <c r="D3019" s="60" t="inlineStr">
        <is>
          <t>Cheek R</t>
        </is>
      </c>
      <c r="E3019" s="52" t="inlineStr">
        <is>
          <t>AAG-08</t>
        </is>
      </c>
      <c r="F3019" s="52" t="n">
        <v>2</v>
      </c>
      <c r="G3019" s="54" t="n">
        <v>0.150000006</v>
      </c>
      <c r="H3019" s="54" t="n">
        <v>0.899999976</v>
      </c>
      <c r="I3019" s="54" t="n">
        <v>1.10000002</v>
      </c>
      <c r="J3019" s="54" t="n">
        <v>0</v>
      </c>
      <c r="K3019" s="54" t="n">
        <v>0</v>
      </c>
      <c r="L3019" s="54" t="n">
        <v>0</v>
      </c>
      <c r="M3019" s="54" t="n">
        <v>-0.550000012</v>
      </c>
      <c r="N3019" s="54" t="n">
        <v>0.949999988</v>
      </c>
      <c r="O3019" s="54" t="n">
        <v>0.100000001</v>
      </c>
      <c r="P3019" s="52" t="inlineStr">
        <is>
          <t>Phong</t>
        </is>
      </c>
      <c r="Q3019" s="52" t="inlineStr">
        <is>
          <t>Other</t>
        </is>
      </c>
      <c r="R3019" s="54" t="n">
        <v>0.55</v>
      </c>
      <c r="S3019" s="54" t="n">
        <v>0.3</v>
      </c>
      <c r="T3019" s="54" t="n">
        <v>0.25</v>
      </c>
      <c r="U3019" s="54" t="n">
        <v>0</v>
      </c>
      <c r="V3019" s="52" t="inlineStr">
        <is>
          <t>No</t>
        </is>
      </c>
      <c r="W3019" s="52" t="inlineStr">
        <is>
          <t>Yes</t>
        </is>
      </c>
      <c r="X3019" s="52" t="inlineStr">
        <is>
          <t>-</t>
        </is>
      </c>
      <c r="Y3019" s="52" t="inlineStr">
        <is>
          <t>Cradle support arm</t>
        </is>
      </c>
    </row>
    <row r="3020" outlineLevel="1">
      <c r="A3020" s="52" t="inlineStr">
        <is>
          <t>AAG-13</t>
        </is>
      </c>
      <c r="B3020" s="52" t="inlineStr">
        <is>
          <t>AA Gatling Gun</t>
        </is>
      </c>
      <c r="C3020" s="58" t="inlineStr">
        <is>
          <t>Cylinder</t>
        </is>
      </c>
      <c r="D3020" s="60" t="inlineStr">
        <is>
          <t>Ammo drum</t>
        </is>
      </c>
      <c r="E3020" s="52" t="inlineStr">
        <is>
          <t>AAG-08</t>
        </is>
      </c>
      <c r="F3020" s="52" t="n">
        <v>2</v>
      </c>
      <c r="G3020" s="54" t="n">
        <v>0.899999976</v>
      </c>
      <c r="H3020" s="54" t="n">
        <v>0.899999976</v>
      </c>
      <c r="I3020" s="54" t="n">
        <v>0.699999988</v>
      </c>
      <c r="J3020" s="54" t="n">
        <v>90</v>
      </c>
      <c r="K3020" s="54" t="n">
        <v>0</v>
      </c>
      <c r="L3020" s="54" t="n">
        <v>0</v>
      </c>
      <c r="M3020" s="54" t="n">
        <v>0</v>
      </c>
      <c r="N3020" s="54" t="n">
        <v>0.949999988</v>
      </c>
      <c r="O3020" s="54" t="n">
        <v>-0.850000024</v>
      </c>
      <c r="P3020" s="52" t="inlineStr">
        <is>
          <t>Phong</t>
        </is>
      </c>
      <c r="Q3020" s="52" t="inlineStr">
        <is>
          <t>Other</t>
        </is>
      </c>
      <c r="R3020" s="54" t="n">
        <v>0.5</v>
      </c>
      <c r="S3020" s="54" t="n">
        <v>0.7</v>
      </c>
      <c r="T3020" s="54" t="n">
        <v>0.3</v>
      </c>
      <c r="U3020" s="54" t="n">
        <v>0</v>
      </c>
      <c r="V3020" s="52" t="inlineStr">
        <is>
          <t>No</t>
        </is>
      </c>
      <c r="W3020" s="52" t="inlineStr">
        <is>
          <t>Yes</t>
        </is>
      </c>
      <c r="X3020" s="52" t="inlineStr">
        <is>
          <t>-</t>
        </is>
      </c>
      <c r="Y3020" s="52" t="inlineStr">
        <is>
          <t>1550-round ammunition drum</t>
        </is>
      </c>
    </row>
    <row r="3021" outlineLevel="1">
      <c r="A3021" s="52" t="inlineStr">
        <is>
          <t>AAG-14</t>
        </is>
      </c>
      <c r="B3021" s="52" t="inlineStr">
        <is>
          <t>AA Gatling Gun</t>
        </is>
      </c>
      <c r="C3021" s="58" t="inlineStr">
        <is>
          <t>Cylinder</t>
        </is>
      </c>
      <c r="D3021" s="60" t="inlineStr">
        <is>
          <t>Ammo drum lid</t>
        </is>
      </c>
      <c r="E3021" s="52" t="inlineStr">
        <is>
          <t>AAG-08</t>
        </is>
      </c>
      <c r="F3021" s="52" t="n">
        <v>2</v>
      </c>
      <c r="G3021" s="54" t="n">
        <v>0.949999988</v>
      </c>
      <c r="H3021" s="54" t="n">
        <v>0.949999988</v>
      </c>
      <c r="I3021" s="54" t="n">
        <v>0.07999999820000001</v>
      </c>
      <c r="J3021" s="54" t="n">
        <v>90</v>
      </c>
      <c r="K3021" s="54" t="n">
        <v>0</v>
      </c>
      <c r="L3021" s="54" t="n">
        <v>0</v>
      </c>
      <c r="M3021" s="54" t="n">
        <v>0</v>
      </c>
      <c r="N3021" s="54" t="n">
        <v>1.29999995</v>
      </c>
      <c r="O3021" s="54" t="n">
        <v>-0.850000024</v>
      </c>
      <c r="P3021" s="52" t="inlineStr">
        <is>
          <t>Phong</t>
        </is>
      </c>
      <c r="Q3021" s="52" t="inlineStr">
        <is>
          <t>Metal</t>
        </is>
      </c>
      <c r="R3021" s="54" t="n">
        <v>0.42</v>
      </c>
      <c r="S3021" s="54" t="n">
        <v>0.85</v>
      </c>
      <c r="T3021" s="54" t="n">
        <v>0.35</v>
      </c>
      <c r="U3021" s="54" t="n">
        <v>0</v>
      </c>
      <c r="V3021" s="52" t="inlineStr">
        <is>
          <t>No</t>
        </is>
      </c>
      <c r="W3021" s="52" t="inlineStr">
        <is>
          <t>Yes</t>
        </is>
      </c>
      <c r="X3021" s="52" t="inlineStr">
        <is>
          <t>-</t>
        </is>
      </c>
      <c r="Y3021" s="52" t="inlineStr">
        <is>
          <t>Drum lid</t>
        </is>
      </c>
    </row>
    <row r="3022" outlineLevel="1">
      <c r="A3022" s="52" t="inlineStr">
        <is>
          <t>AAG-15</t>
        </is>
      </c>
      <c r="B3022" s="52" t="inlineStr">
        <is>
          <t>AA Gatling Gun</t>
        </is>
      </c>
      <c r="C3022" s="58" t="inlineStr">
        <is>
          <t>Cylinder</t>
        </is>
      </c>
      <c r="D3022" s="60" t="inlineStr">
        <is>
          <t>Radome mast</t>
        </is>
      </c>
      <c r="E3022" s="52" t="inlineStr">
        <is>
          <t>AAG-08</t>
        </is>
      </c>
      <c r="F3022" s="52" t="n">
        <v>2</v>
      </c>
      <c r="G3022" s="54" t="n">
        <v>0.400000006</v>
      </c>
      <c r="H3022" s="54" t="n">
        <v>0.400000006</v>
      </c>
      <c r="I3022" s="54" t="n">
        <v>0.5</v>
      </c>
      <c r="J3022" s="54" t="n">
        <v>90</v>
      </c>
      <c r="K3022" s="54" t="n">
        <v>0</v>
      </c>
      <c r="L3022" s="54" t="n">
        <v>0</v>
      </c>
      <c r="M3022" s="54" t="n">
        <v>0</v>
      </c>
      <c r="N3022" s="54" t="n">
        <v>1.60000002</v>
      </c>
      <c r="O3022" s="54" t="n">
        <v>-0.850000024</v>
      </c>
      <c r="P3022" s="52" t="inlineStr">
        <is>
          <t>Phong</t>
        </is>
      </c>
      <c r="Q3022" s="52" t="inlineStr">
        <is>
          <t>Other</t>
        </is>
      </c>
      <c r="R3022" s="54" t="n">
        <v>0.5</v>
      </c>
      <c r="S3022" s="54" t="n">
        <v>0.7</v>
      </c>
      <c r="T3022" s="54" t="n">
        <v>0.3</v>
      </c>
      <c r="U3022" s="54" t="n">
        <v>0</v>
      </c>
      <c r="V3022" s="52" t="inlineStr">
        <is>
          <t>No</t>
        </is>
      </c>
      <c r="W3022" s="52" t="inlineStr">
        <is>
          <t>Yes</t>
        </is>
      </c>
      <c r="X3022" s="52" t="inlineStr">
        <is>
          <t>-</t>
        </is>
      </c>
      <c r="Y3022" s="52" t="inlineStr">
        <is>
          <t>Radome support</t>
        </is>
      </c>
    </row>
    <row r="3023" outlineLevel="1">
      <c r="A3023" s="52" t="inlineStr">
        <is>
          <t>AAG-16</t>
        </is>
      </c>
      <c r="B3023" s="52" t="inlineStr">
        <is>
          <t>AA Gatling Gun</t>
        </is>
      </c>
      <c r="C3023" s="59" t="inlineStr">
        <is>
          <t>Sphere</t>
        </is>
      </c>
      <c r="D3023" s="60" t="inlineStr">
        <is>
          <t>Radome</t>
        </is>
      </c>
      <c r="E3023" s="52" t="inlineStr">
        <is>
          <t>AAG-08</t>
        </is>
      </c>
      <c r="F3023" s="52" t="n">
        <v>2</v>
      </c>
      <c r="G3023" s="54" t="n">
        <v>0.800000012</v>
      </c>
      <c r="H3023" s="54" t="n">
        <v>0.800000012</v>
      </c>
      <c r="I3023" s="54" t="n">
        <v>0.800000012</v>
      </c>
      <c r="J3023" s="54" t="n">
        <v>0</v>
      </c>
      <c r="K3023" s="54" t="n">
        <v>0</v>
      </c>
      <c r="L3023" s="54" t="n">
        <v>0</v>
      </c>
      <c r="M3023" s="54" t="n">
        <v>0</v>
      </c>
      <c r="N3023" s="54" t="n">
        <v>2.04999995</v>
      </c>
      <c r="O3023" s="54" t="n">
        <v>-0.850000024</v>
      </c>
      <c r="P3023" s="52" t="inlineStr">
        <is>
          <t>Phong</t>
        </is>
      </c>
      <c r="Q3023" s="52" t="inlineStr">
        <is>
          <t>Paint</t>
        </is>
      </c>
      <c r="R3023" s="54" t="n">
        <v>0.35</v>
      </c>
      <c r="S3023" s="54" t="n">
        <v>0</v>
      </c>
      <c r="T3023" s="54" t="n">
        <v>0.22</v>
      </c>
      <c r="U3023" s="54" t="n">
        <v>0</v>
      </c>
      <c r="V3023" s="52" t="inlineStr">
        <is>
          <t>No</t>
        </is>
      </c>
      <c r="W3023" s="52" t="inlineStr">
        <is>
          <t>Yes</t>
        </is>
      </c>
      <c r="X3023" s="52" t="inlineStr">
        <is>
          <t>-</t>
        </is>
      </c>
      <c r="Y3023" s="52" t="inlineStr">
        <is>
          <t>Search / track radar dome (white)</t>
        </is>
      </c>
    </row>
    <row r="3024" outlineLevel="1">
      <c r="A3024" s="52" t="inlineStr">
        <is>
          <t>AAG-17</t>
        </is>
      </c>
      <c r="B3024" s="52" t="inlineStr">
        <is>
          <t>AA Gatling Gun</t>
        </is>
      </c>
      <c r="C3024" s="58" t="inlineStr">
        <is>
          <t>Cylinder</t>
        </is>
      </c>
      <c r="D3024" s="60" t="inlineStr">
        <is>
          <t>Antenna mast</t>
        </is>
      </c>
      <c r="E3024" s="52" t="inlineStr">
        <is>
          <t>AAG-08</t>
        </is>
      </c>
      <c r="F3024" s="52" t="n">
        <v>2</v>
      </c>
      <c r="G3024" s="54" t="n">
        <v>0.0500000007</v>
      </c>
      <c r="H3024" s="54" t="n">
        <v>0.0500000007</v>
      </c>
      <c r="I3024" s="54" t="n">
        <v>0.300000012</v>
      </c>
      <c r="J3024" s="54" t="n">
        <v>90</v>
      </c>
      <c r="K3024" s="54" t="n">
        <v>0</v>
      </c>
      <c r="L3024" s="54" t="n">
        <v>0</v>
      </c>
      <c r="M3024" s="54" t="n">
        <v>0</v>
      </c>
      <c r="N3024" s="54" t="n">
        <v>2.54999995</v>
      </c>
      <c r="O3024" s="54" t="n">
        <v>-0.850000024</v>
      </c>
      <c r="P3024" s="52" t="inlineStr">
        <is>
          <t>Phong</t>
        </is>
      </c>
      <c r="Q3024" s="52" t="inlineStr">
        <is>
          <t>Other</t>
        </is>
      </c>
      <c r="R3024" s="54" t="n">
        <v>0.5</v>
      </c>
      <c r="S3024" s="54" t="n">
        <v>0.7</v>
      </c>
      <c r="T3024" s="54" t="n">
        <v>0.3</v>
      </c>
      <c r="U3024" s="54" t="n">
        <v>0</v>
      </c>
      <c r="V3024" s="52" t="inlineStr">
        <is>
          <t>No</t>
        </is>
      </c>
      <c r="W3024" s="52" t="inlineStr">
        <is>
          <t>Yes</t>
        </is>
      </c>
      <c r="X3024" s="52" t="inlineStr">
        <is>
          <t>-</t>
        </is>
      </c>
      <c r="Y3024" s="52" t="inlineStr">
        <is>
          <t>Search antenna mast</t>
        </is>
      </c>
    </row>
    <row r="3025" outlineLevel="1">
      <c r="A3025" s="52" t="inlineStr">
        <is>
          <t>AAG-18</t>
        </is>
      </c>
      <c r="B3025" s="52" t="inlineStr">
        <is>
          <t>AA Gatling Gun</t>
        </is>
      </c>
      <c r="C3025" s="53" t="inlineStr">
        <is>
          <t>Group</t>
        </is>
      </c>
      <c r="D3025" s="60" t="inlineStr">
        <is>
          <t>Search antenna</t>
        </is>
      </c>
      <c r="E3025" s="52" t="inlineStr">
        <is>
          <t>AAG-08</t>
        </is>
      </c>
      <c r="F3025" s="52" t="n">
        <v>2</v>
      </c>
      <c r="G3025" s="54" t="n">
        <v>1</v>
      </c>
      <c r="H3025" s="54" t="n">
        <v>1</v>
      </c>
      <c r="I3025" s="54" t="n">
        <v>1</v>
      </c>
      <c r="J3025" s="54" t="n">
        <v>0</v>
      </c>
      <c r="K3025" s="54" t="n">
        <v>0</v>
      </c>
      <c r="L3025" s="54" t="n">
        <v>0</v>
      </c>
      <c r="M3025" s="54" t="n">
        <v>0</v>
      </c>
      <c r="N3025" s="54" t="n">
        <v>2.72000003</v>
      </c>
      <c r="O3025" s="54" t="n">
        <v>-0.850000024</v>
      </c>
      <c r="P3025" s="52" t="inlineStr">
        <is>
          <t>-</t>
        </is>
      </c>
      <c r="Q3025" s="52" t="inlineStr">
        <is>
          <t>Plain</t>
        </is>
      </c>
      <c r="R3025" s="54" t="n">
        <v>0.5</v>
      </c>
      <c r="S3025" s="54" t="n">
        <v>0</v>
      </c>
      <c r="T3025" s="54" t="n">
        <v>0.2</v>
      </c>
      <c r="U3025" s="54" t="n">
        <v>0</v>
      </c>
      <c r="V3025" s="52" t="inlineStr">
        <is>
          <t>No</t>
        </is>
      </c>
      <c r="W3025" s="52" t="inlineStr">
        <is>
          <t>Yes</t>
        </is>
      </c>
      <c r="X3025" s="52" t="inlineStr">
        <is>
          <t>Rotates 1 rev/s (3 rev/s while the gun is possessed)</t>
        </is>
      </c>
      <c r="Y3025" s="52" t="inlineStr">
        <is>
          <t>Rotating search antenna</t>
        </is>
      </c>
    </row>
    <row r="3026" outlineLevel="1">
      <c r="A3026" s="52" t="inlineStr">
        <is>
          <t>AAG-19</t>
        </is>
      </c>
      <c r="B3026" s="52" t="inlineStr">
        <is>
          <t>AA Gatling Gun</t>
        </is>
      </c>
      <c r="C3026" s="63" t="inlineStr">
        <is>
          <t>Cube</t>
        </is>
      </c>
      <c r="D3026" s="62" t="inlineStr">
        <is>
          <t>Search antenna plate</t>
        </is>
      </c>
      <c r="E3026" s="52" t="inlineStr">
        <is>
          <t>AAG-18</t>
        </is>
      </c>
      <c r="F3026" s="52" t="n">
        <v>3</v>
      </c>
      <c r="G3026" s="54" t="n">
        <v>0.550000012</v>
      </c>
      <c r="H3026" s="54" t="n">
        <v>0.25</v>
      </c>
      <c r="I3026" s="54" t="n">
        <v>0.0299999993</v>
      </c>
      <c r="J3026" s="54" t="n">
        <v>0</v>
      </c>
      <c r="K3026" s="54" t="n">
        <v>0</v>
      </c>
      <c r="L3026" s="54" t="n">
        <v>0</v>
      </c>
      <c r="M3026" s="54" t="n">
        <v>0.100000001</v>
      </c>
      <c r="N3026" s="54" t="n">
        <v>0</v>
      </c>
      <c r="O3026" s="54" t="n">
        <v>0</v>
      </c>
      <c r="P3026" s="52" t="inlineStr">
        <is>
          <t>Phong</t>
        </is>
      </c>
      <c r="Q3026" s="52" t="inlineStr">
        <is>
          <t>Other</t>
        </is>
      </c>
      <c r="R3026" s="54" t="n">
        <v>0.5</v>
      </c>
      <c r="S3026" s="54" t="n">
        <v>0.7</v>
      </c>
      <c r="T3026" s="54" t="n">
        <v>0.3</v>
      </c>
      <c r="U3026" s="54" t="n">
        <v>0</v>
      </c>
      <c r="V3026" s="52" t="inlineStr">
        <is>
          <t>No</t>
        </is>
      </c>
      <c r="W3026" s="52" t="inlineStr">
        <is>
          <t>Yes</t>
        </is>
      </c>
      <c r="X3026" s="52" t="inlineStr">
        <is>
          <t>-</t>
        </is>
      </c>
      <c r="Y3026" s="52" t="inlineStr">
        <is>
          <t>Antenna reflector</t>
        </is>
      </c>
    </row>
    <row r="3027" outlineLevel="1">
      <c r="A3027" s="52" t="inlineStr">
        <is>
          <t>AAG-20</t>
        </is>
      </c>
      <c r="B3027" s="52" t="inlineStr">
        <is>
          <t>AA Gatling Gun</t>
        </is>
      </c>
      <c r="C3027" s="53" t="inlineStr">
        <is>
          <t>Group</t>
        </is>
      </c>
      <c r="D3027" s="60" t="inlineStr">
        <is>
          <t>Cradle pitch</t>
        </is>
      </c>
      <c r="E3027" s="52" t="inlineStr">
        <is>
          <t>AAG-08</t>
        </is>
      </c>
      <c r="F3027" s="52" t="n">
        <v>2</v>
      </c>
      <c r="G3027" s="54" t="n">
        <v>1</v>
      </c>
      <c r="H3027" s="54" t="n">
        <v>1</v>
      </c>
      <c r="I3027" s="54" t="n">
        <v>1</v>
      </c>
      <c r="J3027" s="54" t="n">
        <v>-20</v>
      </c>
      <c r="K3027" s="54" t="n">
        <v>0</v>
      </c>
      <c r="L3027" s="54" t="n">
        <v>0</v>
      </c>
      <c r="M3027" s="54" t="n">
        <v>0</v>
      </c>
      <c r="N3027" s="54" t="n">
        <v>1.25</v>
      </c>
      <c r="O3027" s="54" t="n">
        <v>0.200000003</v>
      </c>
      <c r="P3027" s="52" t="inlineStr">
        <is>
          <t>-</t>
        </is>
      </c>
      <c r="Q3027" s="52" t="inlineStr">
        <is>
          <t>Plain</t>
        </is>
      </c>
      <c r="R3027" s="54" t="n">
        <v>0.5</v>
      </c>
      <c r="S3027" s="54" t="n">
        <v>0</v>
      </c>
      <c r="T3027" s="54" t="n">
        <v>0.2</v>
      </c>
      <c r="U3027" s="54" t="n">
        <v>0</v>
      </c>
      <c r="V3027" s="52" t="inlineStr">
        <is>
          <t>No</t>
        </is>
      </c>
      <c r="W3027" s="52" t="inlineStr">
        <is>
          <t>Yes</t>
        </is>
      </c>
      <c r="X3027" s="52" t="inlineStr">
        <is>
          <t>Pitch slews at 60 deg/s</t>
        </is>
      </c>
      <c r="Y3027" s="52" t="inlineStr">
        <is>
          <t>Gun cradle: elevation -5..+85 deg</t>
        </is>
      </c>
    </row>
    <row r="3028" outlineLevel="1">
      <c r="A3028" s="52" t="inlineStr">
        <is>
          <t>AAG-21</t>
        </is>
      </c>
      <c r="B3028" s="52" t="inlineStr">
        <is>
          <t>AA Gatling Gun</t>
        </is>
      </c>
      <c r="C3028" s="63" t="inlineStr">
        <is>
          <t>Cube</t>
        </is>
      </c>
      <c r="D3028" s="62" t="inlineStr">
        <is>
          <t>Gun housing</t>
        </is>
      </c>
      <c r="E3028" s="52" t="inlineStr">
        <is>
          <t>AAG-20</t>
        </is>
      </c>
      <c r="F3028" s="52" t="n">
        <v>3</v>
      </c>
      <c r="G3028" s="54" t="n">
        <v>0.600000024</v>
      </c>
      <c r="H3028" s="54" t="n">
        <v>0.550000012</v>
      </c>
      <c r="I3028" s="54" t="n">
        <v>1.29999995</v>
      </c>
      <c r="J3028" s="54" t="n">
        <v>0</v>
      </c>
      <c r="K3028" s="54" t="n">
        <v>0</v>
      </c>
      <c r="L3028" s="54" t="n">
        <v>0</v>
      </c>
      <c r="M3028" s="54" t="n">
        <v>0</v>
      </c>
      <c r="N3028" s="54" t="n">
        <v>0</v>
      </c>
      <c r="O3028" s="54" t="n">
        <v>0.200000003</v>
      </c>
      <c r="P3028" s="52" t="inlineStr">
        <is>
          <t>Phong</t>
        </is>
      </c>
      <c r="Q3028" s="52" t="inlineStr">
        <is>
          <t>Other</t>
        </is>
      </c>
      <c r="R3028" s="54" t="n">
        <v>0.55</v>
      </c>
      <c r="S3028" s="54" t="n">
        <v>0.3</v>
      </c>
      <c r="T3028" s="54" t="n">
        <v>0.25</v>
      </c>
      <c r="U3028" s="54" t="n">
        <v>0</v>
      </c>
      <c r="V3028" s="52" t="inlineStr">
        <is>
          <t>No</t>
        </is>
      </c>
      <c r="W3028" s="52" t="inlineStr">
        <is>
          <t>Yes</t>
        </is>
      </c>
      <c r="X3028" s="52" t="inlineStr">
        <is>
          <t>-</t>
        </is>
      </c>
      <c r="Y3028" s="52" t="inlineStr">
        <is>
          <t>Gun housing / gearbox</t>
        </is>
      </c>
    </row>
    <row r="3029" outlineLevel="1">
      <c r="A3029" s="52" t="inlineStr">
        <is>
          <t>AAG-22</t>
        </is>
      </c>
      <c r="B3029" s="52" t="inlineStr">
        <is>
          <t>AA Gatling Gun</t>
        </is>
      </c>
      <c r="C3029" s="58" t="inlineStr">
        <is>
          <t>Cylinder</t>
        </is>
      </c>
      <c r="D3029" s="62" t="inlineStr">
        <is>
          <t>Trunnion L</t>
        </is>
      </c>
      <c r="E3029" s="52" t="inlineStr">
        <is>
          <t>AAG-20</t>
        </is>
      </c>
      <c r="F3029" s="52" t="n">
        <v>3</v>
      </c>
      <c r="G3029" s="54" t="n">
        <v>0.25</v>
      </c>
      <c r="H3029" s="54" t="n">
        <v>0.25</v>
      </c>
      <c r="I3029" s="54" t="n">
        <v>0.200000003</v>
      </c>
      <c r="J3029" s="54" t="n">
        <v>0</v>
      </c>
      <c r="K3029" s="54" t="n">
        <v>90</v>
      </c>
      <c r="L3029" s="54" t="n">
        <v>0</v>
      </c>
      <c r="M3029" s="54" t="n">
        <v>0.5</v>
      </c>
      <c r="N3029" s="54" t="n">
        <v>0</v>
      </c>
      <c r="O3029" s="54" t="n">
        <v>0</v>
      </c>
      <c r="P3029" s="52" t="inlineStr">
        <is>
          <t>Phong</t>
        </is>
      </c>
      <c r="Q3029" s="52" t="inlineStr">
        <is>
          <t>Metal</t>
        </is>
      </c>
      <c r="R3029" s="54" t="n">
        <v>0.42</v>
      </c>
      <c r="S3029" s="54" t="n">
        <v>0.85</v>
      </c>
      <c r="T3029" s="54" t="n">
        <v>0.35</v>
      </c>
      <c r="U3029" s="54" t="n">
        <v>0</v>
      </c>
      <c r="V3029" s="52" t="inlineStr">
        <is>
          <t>No</t>
        </is>
      </c>
      <c r="W3029" s="52" t="inlineStr">
        <is>
          <t>Yes</t>
        </is>
      </c>
      <c r="X3029" s="52" t="inlineStr">
        <is>
          <t>-</t>
        </is>
      </c>
      <c r="Y3029" s="52" t="inlineStr">
        <is>
          <t>Trunnion bearing</t>
        </is>
      </c>
    </row>
    <row r="3030" outlineLevel="1">
      <c r="A3030" s="52" t="inlineStr">
        <is>
          <t>AAG-23</t>
        </is>
      </c>
      <c r="B3030" s="52" t="inlineStr">
        <is>
          <t>AA Gatling Gun</t>
        </is>
      </c>
      <c r="C3030" s="58" t="inlineStr">
        <is>
          <t>Cylinder</t>
        </is>
      </c>
      <c r="D3030" s="62" t="inlineStr">
        <is>
          <t>Trunnion R</t>
        </is>
      </c>
      <c r="E3030" s="52" t="inlineStr">
        <is>
          <t>AAG-20</t>
        </is>
      </c>
      <c r="F3030" s="52" t="n">
        <v>3</v>
      </c>
      <c r="G3030" s="54" t="n">
        <v>0.25</v>
      </c>
      <c r="H3030" s="54" t="n">
        <v>0.25</v>
      </c>
      <c r="I3030" s="54" t="n">
        <v>0.200000003</v>
      </c>
      <c r="J3030" s="54" t="n">
        <v>0</v>
      </c>
      <c r="K3030" s="54" t="n">
        <v>90</v>
      </c>
      <c r="L3030" s="54" t="n">
        <v>0</v>
      </c>
      <c r="M3030" s="54" t="n">
        <v>-0.5</v>
      </c>
      <c r="N3030" s="54" t="n">
        <v>0</v>
      </c>
      <c r="O3030" s="54" t="n">
        <v>0</v>
      </c>
      <c r="P3030" s="52" t="inlineStr">
        <is>
          <t>Phong</t>
        </is>
      </c>
      <c r="Q3030" s="52" t="inlineStr">
        <is>
          <t>Metal</t>
        </is>
      </c>
      <c r="R3030" s="54" t="n">
        <v>0.42</v>
      </c>
      <c r="S3030" s="54" t="n">
        <v>0.85</v>
      </c>
      <c r="T3030" s="54" t="n">
        <v>0.35</v>
      </c>
      <c r="U3030" s="54" t="n">
        <v>0</v>
      </c>
      <c r="V3030" s="52" t="inlineStr">
        <is>
          <t>No</t>
        </is>
      </c>
      <c r="W3030" s="52" t="inlineStr">
        <is>
          <t>Yes</t>
        </is>
      </c>
      <c r="X3030" s="52" t="inlineStr">
        <is>
          <t>-</t>
        </is>
      </c>
      <c r="Y3030" s="52" t="inlineStr">
        <is>
          <t>Trunnion bearing</t>
        </is>
      </c>
    </row>
    <row r="3031" outlineLevel="1">
      <c r="A3031" s="52" t="inlineStr">
        <is>
          <t>AAG-24</t>
        </is>
      </c>
      <c r="B3031" s="52" t="inlineStr">
        <is>
          <t>AA Gatling Gun</t>
        </is>
      </c>
      <c r="C3031" s="58" t="inlineStr">
        <is>
          <t>Cylinder</t>
        </is>
      </c>
      <c r="D3031" s="62" t="inlineStr">
        <is>
          <t>Front shroud</t>
        </is>
      </c>
      <c r="E3031" s="52" t="inlineStr">
        <is>
          <t>AAG-20</t>
        </is>
      </c>
      <c r="F3031" s="52" t="n">
        <v>3</v>
      </c>
      <c r="G3031" s="54" t="n">
        <v>0.5</v>
      </c>
      <c r="H3031" s="54" t="n">
        <v>0.5</v>
      </c>
      <c r="I3031" s="54" t="n">
        <v>0.400000006</v>
      </c>
      <c r="J3031" s="54" t="n">
        <v>0</v>
      </c>
      <c r="K3031" s="54" t="n">
        <v>0</v>
      </c>
      <c r="L3031" s="54" t="n">
        <v>0</v>
      </c>
      <c r="M3031" s="54" t="n">
        <v>0</v>
      </c>
      <c r="N3031" s="54" t="n">
        <v>0</v>
      </c>
      <c r="O3031" s="54" t="n">
        <v>0.949999988</v>
      </c>
      <c r="P3031" s="52" t="inlineStr">
        <is>
          <t>Phong</t>
        </is>
      </c>
      <c r="Q3031" s="52" t="inlineStr">
        <is>
          <t>Other</t>
        </is>
      </c>
      <c r="R3031" s="54" t="n">
        <v>0.5</v>
      </c>
      <c r="S3031" s="54" t="n">
        <v>0.7</v>
      </c>
      <c r="T3031" s="54" t="n">
        <v>0.3</v>
      </c>
      <c r="U3031" s="54" t="n">
        <v>0</v>
      </c>
      <c r="V3031" s="52" t="inlineStr">
        <is>
          <t>No</t>
        </is>
      </c>
      <c r="W3031" s="52" t="inlineStr">
        <is>
          <t>Yes</t>
        </is>
      </c>
      <c r="X3031" s="52" t="inlineStr">
        <is>
          <t>-</t>
        </is>
      </c>
      <c r="Y3031" s="52" t="inlineStr">
        <is>
          <t>Fixed barrel shroud</t>
        </is>
      </c>
    </row>
    <row r="3032" outlineLevel="1">
      <c r="A3032" s="52" t="inlineStr">
        <is>
          <t>AAG-25</t>
        </is>
      </c>
      <c r="B3032" s="52" t="inlineStr">
        <is>
          <t>AA Gatling Gun</t>
        </is>
      </c>
      <c r="C3032" s="63" t="inlineStr">
        <is>
          <t>Cube</t>
        </is>
      </c>
      <c r="D3032" s="62" t="inlineStr">
        <is>
          <t>Feed chute</t>
        </is>
      </c>
      <c r="E3032" s="52" t="inlineStr">
        <is>
          <t>AAG-20</t>
        </is>
      </c>
      <c r="F3032" s="52" t="n">
        <v>3</v>
      </c>
      <c r="G3032" s="54" t="n">
        <v>0.25</v>
      </c>
      <c r="H3032" s="54" t="n">
        <v>0.119999997</v>
      </c>
      <c r="I3032" s="54" t="n">
        <v>0.899999976</v>
      </c>
      <c r="J3032" s="54" t="n">
        <v>0</v>
      </c>
      <c r="K3032" s="54" t="n">
        <v>0</v>
      </c>
      <c r="L3032" s="54" t="n">
        <v>0</v>
      </c>
      <c r="M3032" s="54" t="n">
        <v>0</v>
      </c>
      <c r="N3032" s="54" t="n">
        <v>-0.300000012</v>
      </c>
      <c r="O3032" s="54" t="n">
        <v>-0.5</v>
      </c>
      <c r="P3032" s="52" t="inlineStr">
        <is>
          <t>Phong</t>
        </is>
      </c>
      <c r="Q3032" s="52" t="inlineStr">
        <is>
          <t>Metal</t>
        </is>
      </c>
      <c r="R3032" s="54" t="n">
        <v>0.42</v>
      </c>
      <c r="S3032" s="54" t="n">
        <v>0.85</v>
      </c>
      <c r="T3032" s="54" t="n">
        <v>0.35</v>
      </c>
      <c r="U3032" s="54" t="n">
        <v>0</v>
      </c>
      <c r="V3032" s="52" t="inlineStr">
        <is>
          <t>No</t>
        </is>
      </c>
      <c r="W3032" s="52" t="inlineStr">
        <is>
          <t>Yes</t>
        </is>
      </c>
      <c r="X3032" s="52" t="inlineStr">
        <is>
          <t>-</t>
        </is>
      </c>
      <c r="Y3032" s="52" t="inlineStr">
        <is>
          <t>Ammunition feed chute</t>
        </is>
      </c>
    </row>
    <row r="3033" outlineLevel="1">
      <c r="A3033" s="52" t="inlineStr">
        <is>
          <t>AAG-26</t>
        </is>
      </c>
      <c r="B3033" s="52" t="inlineStr">
        <is>
          <t>AA Gatling Gun</t>
        </is>
      </c>
      <c r="C3033" s="63" t="inlineStr">
        <is>
          <t>Cube</t>
        </is>
      </c>
      <c r="D3033" s="62" t="inlineStr">
        <is>
          <t>Ejection port</t>
        </is>
      </c>
      <c r="E3033" s="52" t="inlineStr">
        <is>
          <t>AAG-20</t>
        </is>
      </c>
      <c r="F3033" s="52" t="n">
        <v>3</v>
      </c>
      <c r="G3033" s="54" t="n">
        <v>0.100000001</v>
      </c>
      <c r="H3033" s="54" t="n">
        <v>0.119999997</v>
      </c>
      <c r="I3033" s="54" t="n">
        <v>0.200000003</v>
      </c>
      <c r="J3033" s="54" t="n">
        <v>0</v>
      </c>
      <c r="K3033" s="54" t="n">
        <v>0</v>
      </c>
      <c r="L3033" s="54" t="n">
        <v>0</v>
      </c>
      <c r="M3033" s="54" t="n">
        <v>0.319999993</v>
      </c>
      <c r="N3033" s="54" t="n">
        <v>0.119999997</v>
      </c>
      <c r="O3033" s="54" t="n">
        <v>0.100000001</v>
      </c>
      <c r="P3033" s="52" t="inlineStr">
        <is>
          <t>Phong</t>
        </is>
      </c>
      <c r="Q3033" s="52" t="inlineStr">
        <is>
          <t>Metal</t>
        </is>
      </c>
      <c r="R3033" s="54" t="n">
        <v>0.42</v>
      </c>
      <c r="S3033" s="54" t="n">
        <v>0.85</v>
      </c>
      <c r="T3033" s="54" t="n">
        <v>0.35</v>
      </c>
      <c r="U3033" s="54" t="n">
        <v>0</v>
      </c>
      <c r="V3033" s="52" t="inlineStr">
        <is>
          <t>No</t>
        </is>
      </c>
      <c r="W3033" s="52" t="inlineStr">
        <is>
          <t>Yes</t>
        </is>
      </c>
      <c r="X3033" s="52" t="inlineStr">
        <is>
          <t>-</t>
        </is>
      </c>
      <c r="Y3033" s="52" t="inlineStr">
        <is>
          <t>Casing ejection port</t>
        </is>
      </c>
    </row>
    <row r="3034" outlineLevel="1">
      <c r="A3034" s="52" t="inlineStr">
        <is>
          <t>AAG-27</t>
        </is>
      </c>
      <c r="B3034" s="52" t="inlineStr">
        <is>
          <t>AA Gatling Gun</t>
        </is>
      </c>
      <c r="C3034" s="58" t="inlineStr">
        <is>
          <t>Cylinder</t>
        </is>
      </c>
      <c r="D3034" s="62" t="inlineStr">
        <is>
          <t>EO sensor pod</t>
        </is>
      </c>
      <c r="E3034" s="52" t="inlineStr">
        <is>
          <t>AAG-20</t>
        </is>
      </c>
      <c r="F3034" s="52" t="n">
        <v>3</v>
      </c>
      <c r="G3034" s="54" t="n">
        <v>0.200000003</v>
      </c>
      <c r="H3034" s="54" t="n">
        <v>0.200000003</v>
      </c>
      <c r="I3034" s="54" t="n">
        <v>0.180000007</v>
      </c>
      <c r="J3034" s="54" t="n">
        <v>0</v>
      </c>
      <c r="K3034" s="54" t="n">
        <v>0</v>
      </c>
      <c r="L3034" s="54" t="n">
        <v>0</v>
      </c>
      <c r="M3034" s="54" t="n">
        <v>-0.419999987</v>
      </c>
      <c r="N3034" s="54" t="n">
        <v>0.349999994</v>
      </c>
      <c r="O3034" s="54" t="n">
        <v>0.699999988</v>
      </c>
      <c r="P3034" s="52" t="inlineStr">
        <is>
          <t>Phong</t>
        </is>
      </c>
      <c r="Q3034" s="52" t="inlineStr">
        <is>
          <t>Other</t>
        </is>
      </c>
      <c r="R3034" s="54" t="n">
        <v>0.5</v>
      </c>
      <c r="S3034" s="54" t="n">
        <v>0.7</v>
      </c>
      <c r="T3034" s="54" t="n">
        <v>0.3</v>
      </c>
      <c r="U3034" s="54" t="n">
        <v>0</v>
      </c>
      <c r="V3034" s="52" t="inlineStr">
        <is>
          <t>No</t>
        </is>
      </c>
      <c r="W3034" s="52" t="inlineStr">
        <is>
          <t>Yes</t>
        </is>
      </c>
      <c r="X3034" s="52" t="inlineStr">
        <is>
          <t>-</t>
        </is>
      </c>
      <c r="Y3034" s="52" t="inlineStr">
        <is>
          <t>Electro-optical sensor pod</t>
        </is>
      </c>
    </row>
    <row r="3035" outlineLevel="1">
      <c r="A3035" s="52" t="inlineStr">
        <is>
          <t>AAG-28</t>
        </is>
      </c>
      <c r="B3035" s="52" t="inlineStr">
        <is>
          <t>AA Gatling Gun</t>
        </is>
      </c>
      <c r="C3035" s="59" t="inlineStr">
        <is>
          <t>Sphere</t>
        </is>
      </c>
      <c r="D3035" s="62" t="inlineStr">
        <is>
          <t>EO sensor lens</t>
        </is>
      </c>
      <c r="E3035" s="52" t="inlineStr">
        <is>
          <t>AAG-20</t>
        </is>
      </c>
      <c r="F3035" s="52" t="n">
        <v>3</v>
      </c>
      <c r="G3035" s="54" t="n">
        <v>0.140000001</v>
      </c>
      <c r="H3035" s="54" t="n">
        <v>0.140000001</v>
      </c>
      <c r="I3035" s="54" t="n">
        <v>0.07999999820000001</v>
      </c>
      <c r="J3035" s="54" t="n">
        <v>0</v>
      </c>
      <c r="K3035" s="54" t="n">
        <v>0</v>
      </c>
      <c r="L3035" s="54" t="n">
        <v>0</v>
      </c>
      <c r="M3035" s="54" t="n">
        <v>-0.419999987</v>
      </c>
      <c r="N3035" s="54" t="n">
        <v>0.349999994</v>
      </c>
      <c r="O3035" s="54" t="n">
        <v>0.800000012</v>
      </c>
      <c r="P3035" s="52" t="inlineStr">
        <is>
          <t>Phong</t>
        </is>
      </c>
      <c r="Q3035" s="52" t="inlineStr">
        <is>
          <t>Glass</t>
        </is>
      </c>
      <c r="R3035" s="54" t="n">
        <v>0.05</v>
      </c>
      <c r="S3035" s="54" t="n">
        <v>0</v>
      </c>
      <c r="T3035" s="54" t="n">
        <v>0.2</v>
      </c>
      <c r="U3035" s="54" t="n">
        <v>0.04</v>
      </c>
      <c r="V3035" s="52" t="inlineStr">
        <is>
          <t>No</t>
        </is>
      </c>
      <c r="W3035" s="52" t="inlineStr">
        <is>
          <t>Yes</t>
        </is>
      </c>
      <c r="X3035" s="52" t="inlineStr">
        <is>
          <t>-</t>
        </is>
      </c>
      <c r="Y3035" s="52" t="inlineStr">
        <is>
          <t>Sensor lens</t>
        </is>
      </c>
    </row>
    <row r="3036" outlineLevel="1">
      <c r="A3036" s="52" t="inlineStr">
        <is>
          <t>AAG-29</t>
        </is>
      </c>
      <c r="B3036" s="52" t="inlineStr">
        <is>
          <t>AA Gatling Gun</t>
        </is>
      </c>
      <c r="C3036" s="53" t="inlineStr">
        <is>
          <t>Group</t>
        </is>
      </c>
      <c r="D3036" s="62" t="inlineStr">
        <is>
          <t>Barrel cluster</t>
        </is>
      </c>
      <c r="E3036" s="52" t="inlineStr">
        <is>
          <t>AAG-20</t>
        </is>
      </c>
      <c r="F3036" s="52" t="n">
        <v>3</v>
      </c>
      <c r="G3036" s="54" t="n">
        <v>1</v>
      </c>
      <c r="H3036" s="54" t="n">
        <v>1</v>
      </c>
      <c r="I3036" s="54" t="n">
        <v>1</v>
      </c>
      <c r="J3036" s="54" t="n">
        <v>0</v>
      </c>
      <c r="K3036" s="54" t="n">
        <v>0</v>
      </c>
      <c r="L3036" s="54" t="n">
        <v>0</v>
      </c>
      <c r="M3036" s="54" t="n">
        <v>0</v>
      </c>
      <c r="N3036" s="54" t="n">
        <v>0</v>
      </c>
      <c r="O3036" s="54" t="n">
        <v>1.14999998</v>
      </c>
      <c r="P3036" s="52" t="inlineStr">
        <is>
          <t>-</t>
        </is>
      </c>
      <c r="Q3036" s="52" t="inlineStr">
        <is>
          <t>Plain</t>
        </is>
      </c>
      <c r="R3036" s="54" t="n">
        <v>0.5</v>
      </c>
      <c r="S3036" s="54" t="n">
        <v>0</v>
      </c>
      <c r="T3036" s="54" t="n">
        <v>0.2</v>
      </c>
      <c r="U3036" s="54" t="n">
        <v>0</v>
      </c>
      <c r="V3036" s="52" t="inlineStr">
        <is>
          <t>No</t>
        </is>
      </c>
      <c r="W3036" s="52" t="inlineStr">
        <is>
          <t>Yes</t>
        </is>
      </c>
      <c r="X3036" s="52" t="inlineStr">
        <is>
          <t>Spins about its axis; spool-up 0.5 s, spool-down 1.5 s, 5 rev/s = 30 rounds/s</t>
        </is>
      </c>
      <c r="Y3036" s="52" t="inlineStr">
        <is>
          <t>Six revolving barrels</t>
        </is>
      </c>
    </row>
    <row r="3037" outlineLevel="1">
      <c r="A3037" s="52" t="inlineStr">
        <is>
          <t>AAG-30</t>
        </is>
      </c>
      <c r="B3037" s="52" t="inlineStr">
        <is>
          <t>AA Gatling Gun</t>
        </is>
      </c>
      <c r="C3037" s="58" t="inlineStr">
        <is>
          <t>Cylinder</t>
        </is>
      </c>
      <c r="D3037" s="65" t="inlineStr">
        <is>
          <t>Gatling barrel</t>
        </is>
      </c>
      <c r="E3037" s="52" t="inlineStr">
        <is>
          <t>AAG-29</t>
        </is>
      </c>
      <c r="F3037" s="52" t="n">
        <v>4</v>
      </c>
      <c r="G3037" s="54" t="n">
        <v>0.0700000003</v>
      </c>
      <c r="H3037" s="54" t="n">
        <v>0.0700000003</v>
      </c>
      <c r="I3037" s="54" t="n">
        <v>2</v>
      </c>
      <c r="J3037" s="54" t="n">
        <v>0</v>
      </c>
      <c r="K3037" s="54" t="n">
        <v>0</v>
      </c>
      <c r="L3037" s="54" t="n">
        <v>0</v>
      </c>
      <c r="M3037" s="54" t="n">
        <v>0</v>
      </c>
      <c r="N3037" s="54" t="n">
        <v>0.140000001</v>
      </c>
      <c r="O3037" s="54" t="n">
        <v>1</v>
      </c>
      <c r="P3037" s="52" t="inlineStr">
        <is>
          <t>Phong</t>
        </is>
      </c>
      <c r="Q3037" s="52" t="inlineStr">
        <is>
          <t>Metal</t>
        </is>
      </c>
      <c r="R3037" s="54" t="n">
        <v>0.42</v>
      </c>
      <c r="S3037" s="54" t="n">
        <v>0.85</v>
      </c>
      <c r="T3037" s="54" t="n">
        <v>0.3</v>
      </c>
      <c r="U3037" s="54" t="n">
        <v>0</v>
      </c>
      <c r="V3037" s="52" t="inlineStr">
        <is>
          <t>No</t>
        </is>
      </c>
      <c r="W3037" s="52" t="inlineStr">
        <is>
          <t>Yes</t>
        </is>
      </c>
      <c r="X3037" s="52" t="inlineStr">
        <is>
          <t>-</t>
        </is>
      </c>
      <c r="Y3037" s="52" t="inlineStr">
        <is>
          <t>Rotating barrel</t>
        </is>
      </c>
    </row>
    <row r="3038" outlineLevel="1">
      <c r="A3038" s="52" t="inlineStr">
        <is>
          <t>AAG-31</t>
        </is>
      </c>
      <c r="B3038" s="52" t="inlineStr">
        <is>
          <t>AA Gatling Gun</t>
        </is>
      </c>
      <c r="C3038" s="58" t="inlineStr">
        <is>
          <t>Cylinder</t>
        </is>
      </c>
      <c r="D3038" s="65" t="inlineStr">
        <is>
          <t>Gatling barrel</t>
        </is>
      </c>
      <c r="E3038" s="52" t="inlineStr">
        <is>
          <t>AAG-29</t>
        </is>
      </c>
      <c r="F3038" s="52" t="n">
        <v>4</v>
      </c>
      <c r="G3038" s="54" t="n">
        <v>0.0700000003</v>
      </c>
      <c r="H3038" s="54" t="n">
        <v>0.0700000003</v>
      </c>
      <c r="I3038" s="54" t="n">
        <v>2</v>
      </c>
      <c r="J3038" s="54" t="n">
        <v>0</v>
      </c>
      <c r="K3038" s="54" t="n">
        <v>0</v>
      </c>
      <c r="L3038" s="54" t="n">
        <v>0</v>
      </c>
      <c r="M3038" s="54" t="n">
        <v>0.121243566</v>
      </c>
      <c r="N3038" s="54" t="n">
        <v>0.06999999279999999</v>
      </c>
      <c r="O3038" s="54" t="n">
        <v>1</v>
      </c>
      <c r="P3038" s="52" t="inlineStr">
        <is>
          <t>Phong</t>
        </is>
      </c>
      <c r="Q3038" s="52" t="inlineStr">
        <is>
          <t>Metal</t>
        </is>
      </c>
      <c r="R3038" s="54" t="n">
        <v>0.42</v>
      </c>
      <c r="S3038" s="54" t="n">
        <v>0.85</v>
      </c>
      <c r="T3038" s="54" t="n">
        <v>0.3</v>
      </c>
      <c r="U3038" s="54" t="n">
        <v>0</v>
      </c>
      <c r="V3038" s="52" t="inlineStr">
        <is>
          <t>No</t>
        </is>
      </c>
      <c r="W3038" s="52" t="inlineStr">
        <is>
          <t>Yes</t>
        </is>
      </c>
      <c r="X3038" s="52" t="inlineStr">
        <is>
          <t>-</t>
        </is>
      </c>
      <c r="Y3038" s="52" t="inlineStr">
        <is>
          <t>Rotating barrel</t>
        </is>
      </c>
    </row>
    <row r="3039" outlineLevel="1">
      <c r="A3039" s="52" t="inlineStr">
        <is>
          <t>AAG-32</t>
        </is>
      </c>
      <c r="B3039" s="52" t="inlineStr">
        <is>
          <t>AA Gatling Gun</t>
        </is>
      </c>
      <c r="C3039" s="58" t="inlineStr">
        <is>
          <t>Cylinder</t>
        </is>
      </c>
      <c r="D3039" s="65" t="inlineStr">
        <is>
          <t>Gatling barrel</t>
        </is>
      </c>
      <c r="E3039" s="52" t="inlineStr">
        <is>
          <t>AAG-29</t>
        </is>
      </c>
      <c r="F3039" s="52" t="n">
        <v>4</v>
      </c>
      <c r="G3039" s="54" t="n">
        <v>0.0700000003</v>
      </c>
      <c r="H3039" s="54" t="n">
        <v>0.0700000003</v>
      </c>
      <c r="I3039" s="54" t="n">
        <v>2</v>
      </c>
      <c r="J3039" s="54" t="n">
        <v>0</v>
      </c>
      <c r="K3039" s="54" t="n">
        <v>0</v>
      </c>
      <c r="L3039" s="54" t="n">
        <v>0</v>
      </c>
      <c r="M3039" s="54" t="n">
        <v>0.121243551</v>
      </c>
      <c r="N3039" s="54" t="n">
        <v>-0.07000000770000001</v>
      </c>
      <c r="O3039" s="54" t="n">
        <v>1</v>
      </c>
      <c r="P3039" s="52" t="inlineStr">
        <is>
          <t>Phong</t>
        </is>
      </c>
      <c r="Q3039" s="52" t="inlineStr">
        <is>
          <t>Metal</t>
        </is>
      </c>
      <c r="R3039" s="54" t="n">
        <v>0.42</v>
      </c>
      <c r="S3039" s="54" t="n">
        <v>0.85</v>
      </c>
      <c r="T3039" s="54" t="n">
        <v>0.3</v>
      </c>
      <c r="U3039" s="54" t="n">
        <v>0</v>
      </c>
      <c r="V3039" s="52" t="inlineStr">
        <is>
          <t>No</t>
        </is>
      </c>
      <c r="W3039" s="52" t="inlineStr">
        <is>
          <t>Yes</t>
        </is>
      </c>
      <c r="X3039" s="52" t="inlineStr">
        <is>
          <t>-</t>
        </is>
      </c>
      <c r="Y3039" s="52" t="inlineStr">
        <is>
          <t>Rotating barrel</t>
        </is>
      </c>
    </row>
    <row r="3040" outlineLevel="1">
      <c r="A3040" s="52" t="inlineStr">
        <is>
          <t>AAG-33</t>
        </is>
      </c>
      <c r="B3040" s="52" t="inlineStr">
        <is>
          <t>AA Gatling Gun</t>
        </is>
      </c>
      <c r="C3040" s="58" t="inlineStr">
        <is>
          <t>Cylinder</t>
        </is>
      </c>
      <c r="D3040" s="65" t="inlineStr">
        <is>
          <t>Gatling barrel</t>
        </is>
      </c>
      <c r="E3040" s="52" t="inlineStr">
        <is>
          <t>AAG-29</t>
        </is>
      </c>
      <c r="F3040" s="52" t="n">
        <v>4</v>
      </c>
      <c r="G3040" s="54" t="n">
        <v>0.0700000003</v>
      </c>
      <c r="H3040" s="54" t="n">
        <v>0.0700000003</v>
      </c>
      <c r="I3040" s="54" t="n">
        <v>2</v>
      </c>
      <c r="J3040" s="54" t="n">
        <v>0</v>
      </c>
      <c r="K3040" s="54" t="n">
        <v>0</v>
      </c>
      <c r="L3040" s="54" t="n">
        <v>0</v>
      </c>
      <c r="M3040" s="54" t="n">
        <v>-1.22391883e-08</v>
      </c>
      <c r="N3040" s="54" t="n">
        <v>-0.140000001</v>
      </c>
      <c r="O3040" s="54" t="n">
        <v>1</v>
      </c>
      <c r="P3040" s="52" t="inlineStr">
        <is>
          <t>Phong</t>
        </is>
      </c>
      <c r="Q3040" s="52" t="inlineStr">
        <is>
          <t>Metal</t>
        </is>
      </c>
      <c r="R3040" s="54" t="n">
        <v>0.42</v>
      </c>
      <c r="S3040" s="54" t="n">
        <v>0.85</v>
      </c>
      <c r="T3040" s="54" t="n">
        <v>0.3</v>
      </c>
      <c r="U3040" s="54" t="n">
        <v>0</v>
      </c>
      <c r="V3040" s="52" t="inlineStr">
        <is>
          <t>No</t>
        </is>
      </c>
      <c r="W3040" s="52" t="inlineStr">
        <is>
          <t>Yes</t>
        </is>
      </c>
      <c r="X3040" s="52" t="inlineStr">
        <is>
          <t>-</t>
        </is>
      </c>
      <c r="Y3040" s="52" t="inlineStr">
        <is>
          <t>Rotating barrel</t>
        </is>
      </c>
    </row>
    <row r="3041" outlineLevel="1">
      <c r="A3041" s="52" t="inlineStr">
        <is>
          <t>AAG-34</t>
        </is>
      </c>
      <c r="B3041" s="52" t="inlineStr">
        <is>
          <t>AA Gatling Gun</t>
        </is>
      </c>
      <c r="C3041" s="58" t="inlineStr">
        <is>
          <t>Cylinder</t>
        </is>
      </c>
      <c r="D3041" s="65" t="inlineStr">
        <is>
          <t>Gatling barrel</t>
        </is>
      </c>
      <c r="E3041" s="52" t="inlineStr">
        <is>
          <t>AAG-29</t>
        </is>
      </c>
      <c r="F3041" s="52" t="n">
        <v>4</v>
      </c>
      <c r="G3041" s="54" t="n">
        <v>0.0700000003</v>
      </c>
      <c r="H3041" s="54" t="n">
        <v>0.0700000003</v>
      </c>
      <c r="I3041" s="54" t="n">
        <v>2</v>
      </c>
      <c r="J3041" s="54" t="n">
        <v>0</v>
      </c>
      <c r="K3041" s="54" t="n">
        <v>0</v>
      </c>
      <c r="L3041" s="54" t="n">
        <v>0</v>
      </c>
      <c r="M3041" s="54" t="n">
        <v>-0.121243566</v>
      </c>
      <c r="N3041" s="54" t="n">
        <v>-0.06999998540000001</v>
      </c>
      <c r="O3041" s="54" t="n">
        <v>1</v>
      </c>
      <c r="P3041" s="52" t="inlineStr">
        <is>
          <t>Phong</t>
        </is>
      </c>
      <c r="Q3041" s="52" t="inlineStr">
        <is>
          <t>Metal</t>
        </is>
      </c>
      <c r="R3041" s="54" t="n">
        <v>0.42</v>
      </c>
      <c r="S3041" s="54" t="n">
        <v>0.85</v>
      </c>
      <c r="T3041" s="54" t="n">
        <v>0.3</v>
      </c>
      <c r="U3041" s="54" t="n">
        <v>0</v>
      </c>
      <c r="V3041" s="52" t="inlineStr">
        <is>
          <t>No</t>
        </is>
      </c>
      <c r="W3041" s="52" t="inlineStr">
        <is>
          <t>Yes</t>
        </is>
      </c>
      <c r="X3041" s="52" t="inlineStr">
        <is>
          <t>-</t>
        </is>
      </c>
      <c r="Y3041" s="52" t="inlineStr">
        <is>
          <t>Rotating barrel</t>
        </is>
      </c>
    </row>
    <row r="3042" outlineLevel="1">
      <c r="A3042" s="52" t="inlineStr">
        <is>
          <t>AAG-35</t>
        </is>
      </c>
      <c r="B3042" s="52" t="inlineStr">
        <is>
          <t>AA Gatling Gun</t>
        </is>
      </c>
      <c r="C3042" s="58" t="inlineStr">
        <is>
          <t>Cylinder</t>
        </is>
      </c>
      <c r="D3042" s="65" t="inlineStr">
        <is>
          <t>Gatling barrel</t>
        </is>
      </c>
      <c r="E3042" s="52" t="inlineStr">
        <is>
          <t>AAG-29</t>
        </is>
      </c>
      <c r="F3042" s="52" t="n">
        <v>4</v>
      </c>
      <c r="G3042" s="54" t="n">
        <v>0.0700000003</v>
      </c>
      <c r="H3042" s="54" t="n">
        <v>0.0700000003</v>
      </c>
      <c r="I3042" s="54" t="n">
        <v>2</v>
      </c>
      <c r="J3042" s="54" t="n">
        <v>0</v>
      </c>
      <c r="K3042" s="54" t="n">
        <v>0</v>
      </c>
      <c r="L3042" s="54" t="n">
        <v>0</v>
      </c>
      <c r="M3042" s="54" t="n">
        <v>-0.121243529</v>
      </c>
      <c r="N3042" s="54" t="n">
        <v>0.07000005250000001</v>
      </c>
      <c r="O3042" s="54" t="n">
        <v>1</v>
      </c>
      <c r="P3042" s="52" t="inlineStr">
        <is>
          <t>Phong</t>
        </is>
      </c>
      <c r="Q3042" s="52" t="inlineStr">
        <is>
          <t>Metal</t>
        </is>
      </c>
      <c r="R3042" s="54" t="n">
        <v>0.42</v>
      </c>
      <c r="S3042" s="54" t="n">
        <v>0.85</v>
      </c>
      <c r="T3042" s="54" t="n">
        <v>0.3</v>
      </c>
      <c r="U3042" s="54" t="n">
        <v>0</v>
      </c>
      <c r="V3042" s="52" t="inlineStr">
        <is>
          <t>No</t>
        </is>
      </c>
      <c r="W3042" s="52" t="inlineStr">
        <is>
          <t>Yes</t>
        </is>
      </c>
      <c r="X3042" s="52" t="inlineStr">
        <is>
          <t>-</t>
        </is>
      </c>
      <c r="Y3042" s="52" t="inlineStr">
        <is>
          <t>Rotating barrel</t>
        </is>
      </c>
    </row>
    <row r="3043" outlineLevel="1">
      <c r="A3043" s="52" t="inlineStr">
        <is>
          <t>AAG-36</t>
        </is>
      </c>
      <c r="B3043" s="52" t="inlineStr">
        <is>
          <t>AA Gatling Gun</t>
        </is>
      </c>
      <c r="C3043" s="58" t="inlineStr">
        <is>
          <t>Cylinder</t>
        </is>
      </c>
      <c r="D3043" s="65" t="inlineStr">
        <is>
          <t>Cluster shaft</t>
        </is>
      </c>
      <c r="E3043" s="52" t="inlineStr">
        <is>
          <t>AAG-29</t>
        </is>
      </c>
      <c r="F3043" s="52" t="n">
        <v>4</v>
      </c>
      <c r="G3043" s="54" t="n">
        <v>0.100000001</v>
      </c>
      <c r="H3043" s="54" t="n">
        <v>0.100000001</v>
      </c>
      <c r="I3043" s="54" t="n">
        <v>2</v>
      </c>
      <c r="J3043" s="54" t="n">
        <v>0</v>
      </c>
      <c r="K3043" s="54" t="n">
        <v>0</v>
      </c>
      <c r="L3043" s="54" t="n">
        <v>0</v>
      </c>
      <c r="M3043" s="54" t="n">
        <v>0</v>
      </c>
      <c r="N3043" s="54" t="n">
        <v>0</v>
      </c>
      <c r="O3043" s="54" t="n">
        <v>1</v>
      </c>
      <c r="P3043" s="52" t="inlineStr">
        <is>
          <t>Phong</t>
        </is>
      </c>
      <c r="Q3043" s="52" t="inlineStr">
        <is>
          <t>Other</t>
        </is>
      </c>
      <c r="R3043" s="54" t="n">
        <v>0.5</v>
      </c>
      <c r="S3043" s="54" t="n">
        <v>0.7</v>
      </c>
      <c r="T3043" s="54" t="n">
        <v>0.3</v>
      </c>
      <c r="U3043" s="54" t="n">
        <v>0</v>
      </c>
      <c r="V3043" s="52" t="inlineStr">
        <is>
          <t>No</t>
        </is>
      </c>
      <c r="W3043" s="52" t="inlineStr">
        <is>
          <t>Yes</t>
        </is>
      </c>
      <c r="X3043" s="52" t="inlineStr">
        <is>
          <t>-</t>
        </is>
      </c>
      <c r="Y3043" s="52" t="inlineStr">
        <is>
          <t>Central shaft</t>
        </is>
      </c>
    </row>
    <row r="3044" outlineLevel="1">
      <c r="A3044" s="52" t="inlineStr">
        <is>
          <t>AAG-37</t>
        </is>
      </c>
      <c r="B3044" s="52" t="inlineStr">
        <is>
          <t>AA Gatling Gun</t>
        </is>
      </c>
      <c r="C3044" s="58" t="inlineStr">
        <is>
          <t>Cylinder</t>
        </is>
      </c>
      <c r="D3044" s="65" t="inlineStr">
        <is>
          <t>Barrel clamp rear</t>
        </is>
      </c>
      <c r="E3044" s="52" t="inlineStr">
        <is>
          <t>AAG-29</t>
        </is>
      </c>
      <c r="F3044" s="52" t="n">
        <v>4</v>
      </c>
      <c r="G3044" s="54" t="n">
        <v>0.400000006</v>
      </c>
      <c r="H3044" s="54" t="n">
        <v>0.400000006</v>
      </c>
      <c r="I3044" s="54" t="n">
        <v>0.0599999987</v>
      </c>
      <c r="J3044" s="54" t="n">
        <v>0</v>
      </c>
      <c r="K3044" s="54" t="n">
        <v>0</v>
      </c>
      <c r="L3044" s="54" t="n">
        <v>0</v>
      </c>
      <c r="M3044" s="54" t="n">
        <v>0</v>
      </c>
      <c r="N3044" s="54" t="n">
        <v>0</v>
      </c>
      <c r="O3044" s="54" t="n">
        <v>0.550000012</v>
      </c>
      <c r="P3044" s="52" t="inlineStr">
        <is>
          <t>Phong</t>
        </is>
      </c>
      <c r="Q3044" s="52" t="inlineStr">
        <is>
          <t>Other</t>
        </is>
      </c>
      <c r="R3044" s="54" t="n">
        <v>0.5</v>
      </c>
      <c r="S3044" s="54" t="n">
        <v>0.7</v>
      </c>
      <c r="T3044" s="54" t="n">
        <v>0.3</v>
      </c>
      <c r="U3044" s="54" t="n">
        <v>0</v>
      </c>
      <c r="V3044" s="52" t="inlineStr">
        <is>
          <t>No</t>
        </is>
      </c>
      <c r="W3044" s="52" t="inlineStr">
        <is>
          <t>Yes</t>
        </is>
      </c>
      <c r="X3044" s="52" t="inlineStr">
        <is>
          <t>-</t>
        </is>
      </c>
      <c r="Y3044" s="52" t="inlineStr">
        <is>
          <t>Barrel clamp ring</t>
        </is>
      </c>
    </row>
    <row r="3045" outlineLevel="1">
      <c r="A3045" s="52" t="inlineStr">
        <is>
          <t>AAG-38</t>
        </is>
      </c>
      <c r="B3045" s="52" t="inlineStr">
        <is>
          <t>AA Gatling Gun</t>
        </is>
      </c>
      <c r="C3045" s="58" t="inlineStr">
        <is>
          <t>Cylinder</t>
        </is>
      </c>
      <c r="D3045" s="65" t="inlineStr">
        <is>
          <t>Barrel clamp mid</t>
        </is>
      </c>
      <c r="E3045" s="52" t="inlineStr">
        <is>
          <t>AAG-29</t>
        </is>
      </c>
      <c r="F3045" s="52" t="n">
        <v>4</v>
      </c>
      <c r="G3045" s="54" t="n">
        <v>0.400000006</v>
      </c>
      <c r="H3045" s="54" t="n">
        <v>0.400000006</v>
      </c>
      <c r="I3045" s="54" t="n">
        <v>0.0599999987</v>
      </c>
      <c r="J3045" s="54" t="n">
        <v>0</v>
      </c>
      <c r="K3045" s="54" t="n">
        <v>0</v>
      </c>
      <c r="L3045" s="54" t="n">
        <v>0</v>
      </c>
      <c r="M3045" s="54" t="n">
        <v>0</v>
      </c>
      <c r="N3045" s="54" t="n">
        <v>0</v>
      </c>
      <c r="O3045" s="54" t="n">
        <v>1.45000005</v>
      </c>
      <c r="P3045" s="52" t="inlineStr">
        <is>
          <t>Phong</t>
        </is>
      </c>
      <c r="Q3045" s="52" t="inlineStr">
        <is>
          <t>Other</t>
        </is>
      </c>
      <c r="R3045" s="54" t="n">
        <v>0.5</v>
      </c>
      <c r="S3045" s="54" t="n">
        <v>0.7</v>
      </c>
      <c r="T3045" s="54" t="n">
        <v>0.3</v>
      </c>
      <c r="U3045" s="54" t="n">
        <v>0</v>
      </c>
      <c r="V3045" s="52" t="inlineStr">
        <is>
          <t>No</t>
        </is>
      </c>
      <c r="W3045" s="52" t="inlineStr">
        <is>
          <t>Yes</t>
        </is>
      </c>
      <c r="X3045" s="52" t="inlineStr">
        <is>
          <t>-</t>
        </is>
      </c>
      <c r="Y3045" s="52" t="inlineStr">
        <is>
          <t>Barrel clamp ring</t>
        </is>
      </c>
    </row>
    <row r="3046" outlineLevel="1">
      <c r="A3046" s="52" t="inlineStr">
        <is>
          <t>AAG-39</t>
        </is>
      </c>
      <c r="B3046" s="52" t="inlineStr">
        <is>
          <t>AA Gatling Gun</t>
        </is>
      </c>
      <c r="C3046" s="58" t="inlineStr">
        <is>
          <t>Cylinder</t>
        </is>
      </c>
      <c r="D3046" s="65" t="inlineStr">
        <is>
          <t>Barrel clamp muzzle</t>
        </is>
      </c>
      <c r="E3046" s="52" t="inlineStr">
        <is>
          <t>AAG-29</t>
        </is>
      </c>
      <c r="F3046" s="52" t="n">
        <v>4</v>
      </c>
      <c r="G3046" s="54" t="n">
        <v>0.419999987</v>
      </c>
      <c r="H3046" s="54" t="n">
        <v>0.419999987</v>
      </c>
      <c r="I3046" s="54" t="n">
        <v>0.0599999987</v>
      </c>
      <c r="J3046" s="54" t="n">
        <v>0</v>
      </c>
      <c r="K3046" s="54" t="n">
        <v>0</v>
      </c>
      <c r="L3046" s="54" t="n">
        <v>0</v>
      </c>
      <c r="M3046" s="54" t="n">
        <v>0</v>
      </c>
      <c r="N3046" s="54" t="n">
        <v>0</v>
      </c>
      <c r="O3046" s="54" t="n">
        <v>1.97000003</v>
      </c>
      <c r="P3046" s="52" t="inlineStr">
        <is>
          <t>Phong</t>
        </is>
      </c>
      <c r="Q3046" s="52" t="inlineStr">
        <is>
          <t>Other</t>
        </is>
      </c>
      <c r="R3046" s="54" t="n">
        <v>0.5</v>
      </c>
      <c r="S3046" s="54" t="n">
        <v>0.7</v>
      </c>
      <c r="T3046" s="54" t="n">
        <v>0.3</v>
      </c>
      <c r="U3046" s="54" t="n">
        <v>0</v>
      </c>
      <c r="V3046" s="52" t="inlineStr">
        <is>
          <t>No</t>
        </is>
      </c>
      <c r="W3046" s="52" t="inlineStr">
        <is>
          <t>Yes</t>
        </is>
      </c>
      <c r="X3046" s="52" t="inlineStr">
        <is>
          <t>-</t>
        </is>
      </c>
      <c r="Y3046" s="52" t="inlineStr">
        <is>
          <t>Muzzle clamp ring</t>
        </is>
      </c>
    </row>
    <row r="3047" outlineLevel="1">
      <c r="A3047" s="52" t="inlineStr">
        <is>
          <t>AAG-40</t>
        </is>
      </c>
      <c r="B3047" s="52" t="inlineStr">
        <is>
          <t>AA Gatling Gun</t>
        </is>
      </c>
      <c r="C3047" s="63" t="inlineStr">
        <is>
          <t>Cube</t>
        </is>
      </c>
      <c r="D3047" s="65" t="inlineStr">
        <is>
          <t>Rotation marker</t>
        </is>
      </c>
      <c r="E3047" s="52" t="inlineStr">
        <is>
          <t>AAG-29</t>
        </is>
      </c>
      <c r="F3047" s="52" t="n">
        <v>4</v>
      </c>
      <c r="G3047" s="54" t="n">
        <v>0.0500000007</v>
      </c>
      <c r="H3047" s="54" t="n">
        <v>0.0500000007</v>
      </c>
      <c r="I3047" s="54" t="n">
        <v>0.25</v>
      </c>
      <c r="J3047" s="54" t="n">
        <v>0</v>
      </c>
      <c r="K3047" s="54" t="n">
        <v>0</v>
      </c>
      <c r="L3047" s="54" t="n">
        <v>0</v>
      </c>
      <c r="M3047" s="54" t="n">
        <v>0.209999993</v>
      </c>
      <c r="N3047" s="54" t="n">
        <v>0</v>
      </c>
      <c r="O3047" s="54" t="n">
        <v>0.550000012</v>
      </c>
      <c r="P3047" s="52" t="inlineStr">
        <is>
          <t>Phong</t>
        </is>
      </c>
      <c r="Q3047" s="52" t="inlineStr">
        <is>
          <t>Metal</t>
        </is>
      </c>
      <c r="R3047" s="54" t="n">
        <v>0.4</v>
      </c>
      <c r="S3047" s="54" t="n">
        <v>0.9</v>
      </c>
      <c r="T3047" s="54" t="n">
        <v>0.5</v>
      </c>
      <c r="U3047" s="54" t="n">
        <v>0</v>
      </c>
      <c r="V3047" s="52" t="inlineStr">
        <is>
          <t>No</t>
        </is>
      </c>
      <c r="W3047" s="52" t="inlineStr">
        <is>
          <t>Yes</t>
        </is>
      </c>
      <c r="X3047" s="52" t="inlineStr">
        <is>
          <t>-</t>
        </is>
      </c>
      <c r="Y3047" s="52" t="inlineStr">
        <is>
          <t>Marker bolt that makes the spin visible</t>
        </is>
      </c>
    </row>
    <row r="3048" outlineLevel="1">
      <c r="A3048" s="52" t="inlineStr">
        <is>
          <t>AAG-41</t>
        </is>
      </c>
      <c r="B3048" s="52" t="inlineStr">
        <is>
          <t>AA Gatling Gun</t>
        </is>
      </c>
      <c r="C3048" s="59" t="inlineStr">
        <is>
          <t>Sphere</t>
        </is>
      </c>
      <c r="D3048" s="62" t="inlineStr">
        <is>
          <t>Muzzle flash</t>
        </is>
      </c>
      <c r="E3048" s="52" t="inlineStr">
        <is>
          <t>AAG-20</t>
        </is>
      </c>
      <c r="F3048" s="52" t="n">
        <v>3</v>
      </c>
      <c r="G3048" s="54" t="n">
        <v>4.99999987e-05</v>
      </c>
      <c r="H3048" s="54" t="n">
        <v>4.99999987e-05</v>
      </c>
      <c r="I3048" s="54" t="n">
        <v>8.999999409999999e-05</v>
      </c>
      <c r="J3048" s="54" t="n">
        <v>0</v>
      </c>
      <c r="K3048" s="54" t="n">
        <v>0</v>
      </c>
      <c r="L3048" s="54" t="n">
        <v>0</v>
      </c>
      <c r="M3048" s="54" t="n">
        <v>0</v>
      </c>
      <c r="N3048" s="54" t="n">
        <v>0</v>
      </c>
      <c r="O3048" s="54" t="n">
        <v>3.4000001</v>
      </c>
      <c r="P3048" s="52" t="inlineStr">
        <is>
          <t>Phong</t>
        </is>
      </c>
      <c r="Q3048" s="52" t="inlineStr">
        <is>
          <t>Plain</t>
        </is>
      </c>
      <c r="R3048" s="54" t="n">
        <v>0.5</v>
      </c>
      <c r="S3048" s="54" t="n">
        <v>0</v>
      </c>
      <c r="T3048" s="54" t="n">
        <v>1</v>
      </c>
      <c r="U3048" s="54" t="n">
        <v>3</v>
      </c>
      <c r="V3048" s="52" t="inlineStr">
        <is>
          <t>No</t>
        </is>
      </c>
      <c r="W3048" s="52" t="inlineStr">
        <is>
          <t>No</t>
        </is>
      </c>
      <c r="X3048" s="52" t="inlineStr">
        <is>
          <t>Flickers while firing</t>
        </is>
      </c>
      <c r="Y3048" s="52" t="inlineStr">
        <is>
          <t>Muzzle flash</t>
        </is>
      </c>
    </row>
    <row r="3049" outlineLevel="1">
      <c r="A3049" s="52" t="inlineStr">
        <is>
          <t>AAG-42</t>
        </is>
      </c>
      <c r="B3049" s="52" t="inlineStr">
        <is>
          <t>AA Gatling Gun</t>
        </is>
      </c>
      <c r="C3049" s="58" t="inlineStr">
        <is>
          <t>Cylinder</t>
        </is>
      </c>
      <c r="D3049" s="57" t="inlineStr">
        <is>
          <t>Shell casing</t>
        </is>
      </c>
      <c r="E3049" s="52" t="inlineStr">
        <is>
          <t>AAG-00</t>
        </is>
      </c>
      <c r="F3049" s="52" t="n">
        <v>1</v>
      </c>
      <c r="G3049" s="54" t="n">
        <v>9.99999975e-05</v>
      </c>
      <c r="H3049" s="54" t="n">
        <v>9.99999975e-05</v>
      </c>
      <c r="I3049" s="54" t="n">
        <v>9.99999975e-05</v>
      </c>
      <c r="J3049" s="54" t="n">
        <v>0</v>
      </c>
      <c r="K3049" s="54" t="n">
        <v>0</v>
      </c>
      <c r="L3049" s="54" t="n">
        <v>0</v>
      </c>
      <c r="M3049" s="54" t="n">
        <v>0</v>
      </c>
      <c r="N3049" s="54" t="n">
        <v>-50</v>
      </c>
      <c r="O3049" s="54" t="n">
        <v>0</v>
      </c>
      <c r="P3049" s="52" t="inlineStr">
        <is>
          <t>Phong</t>
        </is>
      </c>
      <c r="Q3049" s="52" t="inlineStr">
        <is>
          <t>Metal</t>
        </is>
      </c>
      <c r="R3049" s="54" t="n">
        <v>0.4</v>
      </c>
      <c r="S3049" s="54" t="n">
        <v>0.9</v>
      </c>
      <c r="T3049" s="54" t="n">
        <v>0.5</v>
      </c>
      <c r="U3049" s="54" t="n">
        <v>0</v>
      </c>
      <c r="V3049" s="52" t="inlineStr">
        <is>
          <t>No</t>
        </is>
      </c>
      <c r="W3049" s="52" t="inlineStr">
        <is>
          <t>No</t>
        </is>
      </c>
      <c r="X3049" s="52" t="inlineStr">
        <is>
          <t>Ballistic arc out of the ejection port, 0.7 s life</t>
        </is>
      </c>
      <c r="Y3049" s="52" t="inlineStr">
        <is>
          <t>Ejected brass casing</t>
        </is>
      </c>
    </row>
    <row r="3050" outlineLevel="1">
      <c r="A3050" s="52" t="inlineStr">
        <is>
          <t>AAG-43</t>
        </is>
      </c>
      <c r="B3050" s="52" t="inlineStr">
        <is>
          <t>AA Gatling Gun</t>
        </is>
      </c>
      <c r="C3050" s="58" t="inlineStr">
        <is>
          <t>Cylinder</t>
        </is>
      </c>
      <c r="D3050" s="57" t="inlineStr">
        <is>
          <t>Shell casing</t>
        </is>
      </c>
      <c r="E3050" s="52" t="inlineStr">
        <is>
          <t>AAG-00</t>
        </is>
      </c>
      <c r="F3050" s="52" t="n">
        <v>1</v>
      </c>
      <c r="G3050" s="54" t="n">
        <v>9.99999975e-05</v>
      </c>
      <c r="H3050" s="54" t="n">
        <v>9.99999975e-05</v>
      </c>
      <c r="I3050" s="54" t="n">
        <v>9.99999975e-05</v>
      </c>
      <c r="J3050" s="54" t="n">
        <v>0</v>
      </c>
      <c r="K3050" s="54" t="n">
        <v>0</v>
      </c>
      <c r="L3050" s="54" t="n">
        <v>0</v>
      </c>
      <c r="M3050" s="54" t="n">
        <v>0</v>
      </c>
      <c r="N3050" s="54" t="n">
        <v>-50</v>
      </c>
      <c r="O3050" s="54" t="n">
        <v>0</v>
      </c>
      <c r="P3050" s="52" t="inlineStr">
        <is>
          <t>Phong</t>
        </is>
      </c>
      <c r="Q3050" s="52" t="inlineStr">
        <is>
          <t>Metal</t>
        </is>
      </c>
      <c r="R3050" s="54" t="n">
        <v>0.4</v>
      </c>
      <c r="S3050" s="54" t="n">
        <v>0.9</v>
      </c>
      <c r="T3050" s="54" t="n">
        <v>0.5</v>
      </c>
      <c r="U3050" s="54" t="n">
        <v>0</v>
      </c>
      <c r="V3050" s="52" t="inlineStr">
        <is>
          <t>No</t>
        </is>
      </c>
      <c r="W3050" s="52" t="inlineStr">
        <is>
          <t>No</t>
        </is>
      </c>
      <c r="X3050" s="52" t="inlineStr">
        <is>
          <t>Ballistic arc out of the ejection port, 0.7 s life</t>
        </is>
      </c>
      <c r="Y3050" s="52" t="inlineStr">
        <is>
          <t>Ejected brass casing</t>
        </is>
      </c>
    </row>
    <row r="3051" outlineLevel="1">
      <c r="A3051" s="52" t="inlineStr">
        <is>
          <t>AAG-44</t>
        </is>
      </c>
      <c r="B3051" s="52" t="inlineStr">
        <is>
          <t>AA Gatling Gun</t>
        </is>
      </c>
      <c r="C3051" s="58" t="inlineStr">
        <is>
          <t>Cylinder</t>
        </is>
      </c>
      <c r="D3051" s="57" t="inlineStr">
        <is>
          <t>Shell casing</t>
        </is>
      </c>
      <c r="E3051" s="52" t="inlineStr">
        <is>
          <t>AAG-00</t>
        </is>
      </c>
      <c r="F3051" s="52" t="n">
        <v>1</v>
      </c>
      <c r="G3051" s="54" t="n">
        <v>9.99999975e-05</v>
      </c>
      <c r="H3051" s="54" t="n">
        <v>9.99999975e-05</v>
      </c>
      <c r="I3051" s="54" t="n">
        <v>9.99999975e-05</v>
      </c>
      <c r="J3051" s="54" t="n">
        <v>0</v>
      </c>
      <c r="K3051" s="54" t="n">
        <v>0</v>
      </c>
      <c r="L3051" s="54" t="n">
        <v>0</v>
      </c>
      <c r="M3051" s="54" t="n">
        <v>0</v>
      </c>
      <c r="N3051" s="54" t="n">
        <v>-50</v>
      </c>
      <c r="O3051" s="54" t="n">
        <v>0</v>
      </c>
      <c r="P3051" s="52" t="inlineStr">
        <is>
          <t>Phong</t>
        </is>
      </c>
      <c r="Q3051" s="52" t="inlineStr">
        <is>
          <t>Metal</t>
        </is>
      </c>
      <c r="R3051" s="54" t="n">
        <v>0.4</v>
      </c>
      <c r="S3051" s="54" t="n">
        <v>0.9</v>
      </c>
      <c r="T3051" s="54" t="n">
        <v>0.5</v>
      </c>
      <c r="U3051" s="54" t="n">
        <v>0</v>
      </c>
      <c r="V3051" s="52" t="inlineStr">
        <is>
          <t>No</t>
        </is>
      </c>
      <c r="W3051" s="52" t="inlineStr">
        <is>
          <t>No</t>
        </is>
      </c>
      <c r="X3051" s="52" t="inlineStr">
        <is>
          <t>Ballistic arc out of the ejection port, 0.7 s life</t>
        </is>
      </c>
      <c r="Y3051" s="52" t="inlineStr">
        <is>
          <t>Ejected brass casing</t>
        </is>
      </c>
    </row>
    <row r="3052" outlineLevel="1">
      <c r="A3052" s="52" t="inlineStr">
        <is>
          <t>AAG-45</t>
        </is>
      </c>
      <c r="B3052" s="52" t="inlineStr">
        <is>
          <t>AA Gatling Gun</t>
        </is>
      </c>
      <c r="C3052" s="58" t="inlineStr">
        <is>
          <t>Cylinder</t>
        </is>
      </c>
      <c r="D3052" s="57" t="inlineStr">
        <is>
          <t>Shell casing</t>
        </is>
      </c>
      <c r="E3052" s="52" t="inlineStr">
        <is>
          <t>AAG-00</t>
        </is>
      </c>
      <c r="F3052" s="52" t="n">
        <v>1</v>
      </c>
      <c r="G3052" s="54" t="n">
        <v>9.99999975e-05</v>
      </c>
      <c r="H3052" s="54" t="n">
        <v>9.99999975e-05</v>
      </c>
      <c r="I3052" s="54" t="n">
        <v>9.99999975e-05</v>
      </c>
      <c r="J3052" s="54" t="n">
        <v>0</v>
      </c>
      <c r="K3052" s="54" t="n">
        <v>0</v>
      </c>
      <c r="L3052" s="54" t="n">
        <v>0</v>
      </c>
      <c r="M3052" s="54" t="n">
        <v>0</v>
      </c>
      <c r="N3052" s="54" t="n">
        <v>-50</v>
      </c>
      <c r="O3052" s="54" t="n">
        <v>0</v>
      </c>
      <c r="P3052" s="52" t="inlineStr">
        <is>
          <t>Phong</t>
        </is>
      </c>
      <c r="Q3052" s="52" t="inlineStr">
        <is>
          <t>Metal</t>
        </is>
      </c>
      <c r="R3052" s="54" t="n">
        <v>0.4</v>
      </c>
      <c r="S3052" s="54" t="n">
        <v>0.9</v>
      </c>
      <c r="T3052" s="54" t="n">
        <v>0.5</v>
      </c>
      <c r="U3052" s="54" t="n">
        <v>0</v>
      </c>
      <c r="V3052" s="52" t="inlineStr">
        <is>
          <t>No</t>
        </is>
      </c>
      <c r="W3052" s="52" t="inlineStr">
        <is>
          <t>No</t>
        </is>
      </c>
      <c r="X3052" s="52" t="inlineStr">
        <is>
          <t>Ballistic arc out of the ejection port, 0.7 s life</t>
        </is>
      </c>
      <c r="Y3052" s="52" t="inlineStr">
        <is>
          <t>Ejected brass casing</t>
        </is>
      </c>
    </row>
    <row r="3053" outlineLevel="1">
      <c r="A3053" s="52" t="inlineStr">
        <is>
          <t>AAG-46</t>
        </is>
      </c>
      <c r="B3053" s="52" t="inlineStr">
        <is>
          <t>AA Gatling Gun</t>
        </is>
      </c>
      <c r="C3053" s="58" t="inlineStr">
        <is>
          <t>Cylinder</t>
        </is>
      </c>
      <c r="D3053" s="57" t="inlineStr">
        <is>
          <t>Shell casing</t>
        </is>
      </c>
      <c r="E3053" s="52" t="inlineStr">
        <is>
          <t>AAG-00</t>
        </is>
      </c>
      <c r="F3053" s="52" t="n">
        <v>1</v>
      </c>
      <c r="G3053" s="54" t="n">
        <v>9.99999975e-05</v>
      </c>
      <c r="H3053" s="54" t="n">
        <v>9.99999975e-05</v>
      </c>
      <c r="I3053" s="54" t="n">
        <v>9.99999975e-05</v>
      </c>
      <c r="J3053" s="54" t="n">
        <v>0</v>
      </c>
      <c r="K3053" s="54" t="n">
        <v>0</v>
      </c>
      <c r="L3053" s="54" t="n">
        <v>0</v>
      </c>
      <c r="M3053" s="54" t="n">
        <v>0</v>
      </c>
      <c r="N3053" s="54" t="n">
        <v>-50</v>
      </c>
      <c r="O3053" s="54" t="n">
        <v>0</v>
      </c>
      <c r="P3053" s="52" t="inlineStr">
        <is>
          <t>Phong</t>
        </is>
      </c>
      <c r="Q3053" s="52" t="inlineStr">
        <is>
          <t>Metal</t>
        </is>
      </c>
      <c r="R3053" s="54" t="n">
        <v>0.4</v>
      </c>
      <c r="S3053" s="54" t="n">
        <v>0.9</v>
      </c>
      <c r="T3053" s="54" t="n">
        <v>0.5</v>
      </c>
      <c r="U3053" s="54" t="n">
        <v>0</v>
      </c>
      <c r="V3053" s="52" t="inlineStr">
        <is>
          <t>No</t>
        </is>
      </c>
      <c r="W3053" s="52" t="inlineStr">
        <is>
          <t>No</t>
        </is>
      </c>
      <c r="X3053" s="52" t="inlineStr">
        <is>
          <t>Ballistic arc out of the ejection port, 0.7 s life</t>
        </is>
      </c>
      <c r="Y3053" s="52" t="inlineStr">
        <is>
          <t>Ejected brass casing</t>
        </is>
      </c>
    </row>
    <row r="3054" outlineLevel="1">
      <c r="A3054" s="52" t="inlineStr">
        <is>
          <t>AAG-47</t>
        </is>
      </c>
      <c r="B3054" s="52" t="inlineStr">
        <is>
          <t>AA Gatling Gun</t>
        </is>
      </c>
      <c r="C3054" s="58" t="inlineStr">
        <is>
          <t>Cylinder</t>
        </is>
      </c>
      <c r="D3054" s="57" t="inlineStr">
        <is>
          <t>Shell casing</t>
        </is>
      </c>
      <c r="E3054" s="52" t="inlineStr">
        <is>
          <t>AAG-00</t>
        </is>
      </c>
      <c r="F3054" s="52" t="n">
        <v>1</v>
      </c>
      <c r="G3054" s="54" t="n">
        <v>9.99999975e-05</v>
      </c>
      <c r="H3054" s="54" t="n">
        <v>9.99999975e-05</v>
      </c>
      <c r="I3054" s="54" t="n">
        <v>9.99999975e-05</v>
      </c>
      <c r="J3054" s="54" t="n">
        <v>0</v>
      </c>
      <c r="K3054" s="54" t="n">
        <v>0</v>
      </c>
      <c r="L3054" s="54" t="n">
        <v>0</v>
      </c>
      <c r="M3054" s="54" t="n">
        <v>0</v>
      </c>
      <c r="N3054" s="54" t="n">
        <v>-50</v>
      </c>
      <c r="O3054" s="54" t="n">
        <v>0</v>
      </c>
      <c r="P3054" s="52" t="inlineStr">
        <is>
          <t>Phong</t>
        </is>
      </c>
      <c r="Q3054" s="52" t="inlineStr">
        <is>
          <t>Metal</t>
        </is>
      </c>
      <c r="R3054" s="54" t="n">
        <v>0.4</v>
      </c>
      <c r="S3054" s="54" t="n">
        <v>0.9</v>
      </c>
      <c r="T3054" s="54" t="n">
        <v>0.5</v>
      </c>
      <c r="U3054" s="54" t="n">
        <v>0</v>
      </c>
      <c r="V3054" s="52" t="inlineStr">
        <is>
          <t>No</t>
        </is>
      </c>
      <c r="W3054" s="52" t="inlineStr">
        <is>
          <t>No</t>
        </is>
      </c>
      <c r="X3054" s="52" t="inlineStr">
        <is>
          <t>Ballistic arc out of the ejection port, 0.7 s life</t>
        </is>
      </c>
      <c r="Y3054" s="52" t="inlineStr">
        <is>
          <t>Ejected brass casing</t>
        </is>
      </c>
    </row>
    <row r="3055" outlineLevel="1">
      <c r="A3055" s="52" t="inlineStr">
        <is>
          <t>AAG-48</t>
        </is>
      </c>
      <c r="B3055" s="52" t="inlineStr">
        <is>
          <t>AA Gatling Gun</t>
        </is>
      </c>
      <c r="C3055" s="58" t="inlineStr">
        <is>
          <t>Cylinder</t>
        </is>
      </c>
      <c r="D3055" s="57" t="inlineStr">
        <is>
          <t>Shell casing</t>
        </is>
      </c>
      <c r="E3055" s="52" t="inlineStr">
        <is>
          <t>AAG-00</t>
        </is>
      </c>
      <c r="F3055" s="52" t="n">
        <v>1</v>
      </c>
      <c r="G3055" s="54" t="n">
        <v>9.99999975e-05</v>
      </c>
      <c r="H3055" s="54" t="n">
        <v>9.99999975e-05</v>
      </c>
      <c r="I3055" s="54" t="n">
        <v>9.99999975e-05</v>
      </c>
      <c r="J3055" s="54" t="n">
        <v>0</v>
      </c>
      <c r="K3055" s="54" t="n">
        <v>0</v>
      </c>
      <c r="L3055" s="54" t="n">
        <v>0</v>
      </c>
      <c r="M3055" s="54" t="n">
        <v>0</v>
      </c>
      <c r="N3055" s="54" t="n">
        <v>-50</v>
      </c>
      <c r="O3055" s="54" t="n">
        <v>0</v>
      </c>
      <c r="P3055" s="52" t="inlineStr">
        <is>
          <t>Phong</t>
        </is>
      </c>
      <c r="Q3055" s="52" t="inlineStr">
        <is>
          <t>Metal</t>
        </is>
      </c>
      <c r="R3055" s="54" t="n">
        <v>0.4</v>
      </c>
      <c r="S3055" s="54" t="n">
        <v>0.9</v>
      </c>
      <c r="T3055" s="54" t="n">
        <v>0.5</v>
      </c>
      <c r="U3055" s="54" t="n">
        <v>0</v>
      </c>
      <c r="V3055" s="52" t="inlineStr">
        <is>
          <t>No</t>
        </is>
      </c>
      <c r="W3055" s="52" t="inlineStr">
        <is>
          <t>No</t>
        </is>
      </c>
      <c r="X3055" s="52" t="inlineStr">
        <is>
          <t>Ballistic arc out of the ejection port, 0.7 s life</t>
        </is>
      </c>
      <c r="Y3055" s="52" t="inlineStr">
        <is>
          <t>Ejected brass casing</t>
        </is>
      </c>
    </row>
    <row r="3056" outlineLevel="1">
      <c r="A3056" s="52" t="inlineStr">
        <is>
          <t>AAG-49</t>
        </is>
      </c>
      <c r="B3056" s="52" t="inlineStr">
        <is>
          <t>AA Gatling Gun</t>
        </is>
      </c>
      <c r="C3056" s="58" t="inlineStr">
        <is>
          <t>Cylinder</t>
        </is>
      </c>
      <c r="D3056" s="57" t="inlineStr">
        <is>
          <t>Shell casing</t>
        </is>
      </c>
      <c r="E3056" s="52" t="inlineStr">
        <is>
          <t>AAG-00</t>
        </is>
      </c>
      <c r="F3056" s="52" t="n">
        <v>1</v>
      </c>
      <c r="G3056" s="54" t="n">
        <v>9.99999975e-05</v>
      </c>
      <c r="H3056" s="54" t="n">
        <v>9.99999975e-05</v>
      </c>
      <c r="I3056" s="54" t="n">
        <v>9.99999975e-05</v>
      </c>
      <c r="J3056" s="54" t="n">
        <v>0</v>
      </c>
      <c r="K3056" s="54" t="n">
        <v>0</v>
      </c>
      <c r="L3056" s="54" t="n">
        <v>0</v>
      </c>
      <c r="M3056" s="54" t="n">
        <v>0</v>
      </c>
      <c r="N3056" s="54" t="n">
        <v>-50</v>
      </c>
      <c r="O3056" s="54" t="n">
        <v>0</v>
      </c>
      <c r="P3056" s="52" t="inlineStr">
        <is>
          <t>Phong</t>
        </is>
      </c>
      <c r="Q3056" s="52" t="inlineStr">
        <is>
          <t>Metal</t>
        </is>
      </c>
      <c r="R3056" s="54" t="n">
        <v>0.4</v>
      </c>
      <c r="S3056" s="54" t="n">
        <v>0.9</v>
      </c>
      <c r="T3056" s="54" t="n">
        <v>0.5</v>
      </c>
      <c r="U3056" s="54" t="n">
        <v>0</v>
      </c>
      <c r="V3056" s="52" t="inlineStr">
        <is>
          <t>No</t>
        </is>
      </c>
      <c r="W3056" s="52" t="inlineStr">
        <is>
          <t>No</t>
        </is>
      </c>
      <c r="X3056" s="52" t="inlineStr">
        <is>
          <t>Ballistic arc out of the ejection port, 0.7 s life</t>
        </is>
      </c>
      <c r="Y3056" s="52" t="inlineStr">
        <is>
          <t>Ejected brass casing</t>
        </is>
      </c>
    </row>
    <row r="3057" outlineLevel="1">
      <c r="A3057" s="52" t="inlineStr">
        <is>
          <t>AAG-50</t>
        </is>
      </c>
      <c r="B3057" s="52" t="inlineStr">
        <is>
          <t>AA Gatling Gun</t>
        </is>
      </c>
      <c r="C3057" s="58" t="inlineStr">
        <is>
          <t>Cylinder</t>
        </is>
      </c>
      <c r="D3057" s="57" t="inlineStr">
        <is>
          <t>Shell casing</t>
        </is>
      </c>
      <c r="E3057" s="52" t="inlineStr">
        <is>
          <t>AAG-00</t>
        </is>
      </c>
      <c r="F3057" s="52" t="n">
        <v>1</v>
      </c>
      <c r="G3057" s="54" t="n">
        <v>9.99999975e-05</v>
      </c>
      <c r="H3057" s="54" t="n">
        <v>9.99999975e-05</v>
      </c>
      <c r="I3057" s="54" t="n">
        <v>9.99999975e-05</v>
      </c>
      <c r="J3057" s="54" t="n">
        <v>0</v>
      </c>
      <c r="K3057" s="54" t="n">
        <v>0</v>
      </c>
      <c r="L3057" s="54" t="n">
        <v>0</v>
      </c>
      <c r="M3057" s="54" t="n">
        <v>0</v>
      </c>
      <c r="N3057" s="54" t="n">
        <v>-50</v>
      </c>
      <c r="O3057" s="54" t="n">
        <v>0</v>
      </c>
      <c r="P3057" s="52" t="inlineStr">
        <is>
          <t>Phong</t>
        </is>
      </c>
      <c r="Q3057" s="52" t="inlineStr">
        <is>
          <t>Metal</t>
        </is>
      </c>
      <c r="R3057" s="54" t="n">
        <v>0.4</v>
      </c>
      <c r="S3057" s="54" t="n">
        <v>0.9</v>
      </c>
      <c r="T3057" s="54" t="n">
        <v>0.5</v>
      </c>
      <c r="U3057" s="54" t="n">
        <v>0</v>
      </c>
      <c r="V3057" s="52" t="inlineStr">
        <is>
          <t>No</t>
        </is>
      </c>
      <c r="W3057" s="52" t="inlineStr">
        <is>
          <t>No</t>
        </is>
      </c>
      <c r="X3057" s="52" t="inlineStr">
        <is>
          <t>Ballistic arc out of the ejection port, 0.7 s life</t>
        </is>
      </c>
      <c r="Y3057" s="52" t="inlineStr">
        <is>
          <t>Ejected brass casing</t>
        </is>
      </c>
    </row>
    <row r="3058" outlineLevel="1">
      <c r="A3058" s="52" t="inlineStr">
        <is>
          <t>AAG-51</t>
        </is>
      </c>
      <c r="B3058" s="52" t="inlineStr">
        <is>
          <t>AA Gatling Gun</t>
        </is>
      </c>
      <c r="C3058" s="58" t="inlineStr">
        <is>
          <t>Cylinder</t>
        </is>
      </c>
      <c r="D3058" s="57" t="inlineStr">
        <is>
          <t>Shell casing</t>
        </is>
      </c>
      <c r="E3058" s="52" t="inlineStr">
        <is>
          <t>AAG-00</t>
        </is>
      </c>
      <c r="F3058" s="52" t="n">
        <v>1</v>
      </c>
      <c r="G3058" s="54" t="n">
        <v>9.99999975e-05</v>
      </c>
      <c r="H3058" s="54" t="n">
        <v>9.99999975e-05</v>
      </c>
      <c r="I3058" s="54" t="n">
        <v>9.99999975e-05</v>
      </c>
      <c r="J3058" s="54" t="n">
        <v>0</v>
      </c>
      <c r="K3058" s="54" t="n">
        <v>0</v>
      </c>
      <c r="L3058" s="54" t="n">
        <v>0</v>
      </c>
      <c r="M3058" s="54" t="n">
        <v>0</v>
      </c>
      <c r="N3058" s="54" t="n">
        <v>-50</v>
      </c>
      <c r="O3058" s="54" t="n">
        <v>0</v>
      </c>
      <c r="P3058" s="52" t="inlineStr">
        <is>
          <t>Phong</t>
        </is>
      </c>
      <c r="Q3058" s="52" t="inlineStr">
        <is>
          <t>Metal</t>
        </is>
      </c>
      <c r="R3058" s="54" t="n">
        <v>0.4</v>
      </c>
      <c r="S3058" s="54" t="n">
        <v>0.9</v>
      </c>
      <c r="T3058" s="54" t="n">
        <v>0.5</v>
      </c>
      <c r="U3058" s="54" t="n">
        <v>0</v>
      </c>
      <c r="V3058" s="52" t="inlineStr">
        <is>
          <t>No</t>
        </is>
      </c>
      <c r="W3058" s="52" t="inlineStr">
        <is>
          <t>No</t>
        </is>
      </c>
      <c r="X3058" s="52" t="inlineStr">
        <is>
          <t>Ballistic arc out of the ejection port, 0.7 s life</t>
        </is>
      </c>
      <c r="Y3058" s="52" t="inlineStr">
        <is>
          <t>Ejected brass casing</t>
        </is>
      </c>
    </row>
    <row r="3059" outlineLevel="1">
      <c r="A3059" s="52" t="inlineStr">
        <is>
          <t>AAG-52</t>
        </is>
      </c>
      <c r="B3059" s="52" t="inlineStr">
        <is>
          <t>AA Gatling Gun</t>
        </is>
      </c>
      <c r="C3059" s="58" t="inlineStr">
        <is>
          <t>Cylinder</t>
        </is>
      </c>
      <c r="D3059" s="57" t="inlineStr">
        <is>
          <t>Shell casing</t>
        </is>
      </c>
      <c r="E3059" s="52" t="inlineStr">
        <is>
          <t>AAG-00</t>
        </is>
      </c>
      <c r="F3059" s="52" t="n">
        <v>1</v>
      </c>
      <c r="G3059" s="54" t="n">
        <v>9.99999975e-05</v>
      </c>
      <c r="H3059" s="54" t="n">
        <v>9.99999975e-05</v>
      </c>
      <c r="I3059" s="54" t="n">
        <v>9.99999975e-05</v>
      </c>
      <c r="J3059" s="54" t="n">
        <v>0</v>
      </c>
      <c r="K3059" s="54" t="n">
        <v>0</v>
      </c>
      <c r="L3059" s="54" t="n">
        <v>0</v>
      </c>
      <c r="M3059" s="54" t="n">
        <v>0</v>
      </c>
      <c r="N3059" s="54" t="n">
        <v>-50</v>
      </c>
      <c r="O3059" s="54" t="n">
        <v>0</v>
      </c>
      <c r="P3059" s="52" t="inlineStr">
        <is>
          <t>Phong</t>
        </is>
      </c>
      <c r="Q3059" s="52" t="inlineStr">
        <is>
          <t>Metal</t>
        </is>
      </c>
      <c r="R3059" s="54" t="n">
        <v>0.4</v>
      </c>
      <c r="S3059" s="54" t="n">
        <v>0.9</v>
      </c>
      <c r="T3059" s="54" t="n">
        <v>0.5</v>
      </c>
      <c r="U3059" s="54" t="n">
        <v>0</v>
      </c>
      <c r="V3059" s="52" t="inlineStr">
        <is>
          <t>No</t>
        </is>
      </c>
      <c r="W3059" s="52" t="inlineStr">
        <is>
          <t>No</t>
        </is>
      </c>
      <c r="X3059" s="52" t="inlineStr">
        <is>
          <t>Ballistic arc out of the ejection port, 0.7 s life</t>
        </is>
      </c>
      <c r="Y3059" s="52" t="inlineStr">
        <is>
          <t>Ejected brass casing</t>
        </is>
      </c>
    </row>
    <row r="3060" outlineLevel="1">
      <c r="A3060" s="52" t="inlineStr">
        <is>
          <t>AAG-53</t>
        </is>
      </c>
      <c r="B3060" s="52" t="inlineStr">
        <is>
          <t>AA Gatling Gun</t>
        </is>
      </c>
      <c r="C3060" s="58" t="inlineStr">
        <is>
          <t>Cylinder</t>
        </is>
      </c>
      <c r="D3060" s="57" t="inlineStr">
        <is>
          <t>Shell casing</t>
        </is>
      </c>
      <c r="E3060" s="52" t="inlineStr">
        <is>
          <t>AAG-00</t>
        </is>
      </c>
      <c r="F3060" s="52" t="n">
        <v>1</v>
      </c>
      <c r="G3060" s="54" t="n">
        <v>9.99999975e-05</v>
      </c>
      <c r="H3060" s="54" t="n">
        <v>9.99999975e-05</v>
      </c>
      <c r="I3060" s="54" t="n">
        <v>9.99999975e-05</v>
      </c>
      <c r="J3060" s="54" t="n">
        <v>0</v>
      </c>
      <c r="K3060" s="54" t="n">
        <v>0</v>
      </c>
      <c r="L3060" s="54" t="n">
        <v>0</v>
      </c>
      <c r="M3060" s="54" t="n">
        <v>0</v>
      </c>
      <c r="N3060" s="54" t="n">
        <v>-50</v>
      </c>
      <c r="O3060" s="54" t="n">
        <v>0</v>
      </c>
      <c r="P3060" s="52" t="inlineStr">
        <is>
          <t>Phong</t>
        </is>
      </c>
      <c r="Q3060" s="52" t="inlineStr">
        <is>
          <t>Metal</t>
        </is>
      </c>
      <c r="R3060" s="54" t="n">
        <v>0.4</v>
      </c>
      <c r="S3060" s="54" t="n">
        <v>0.9</v>
      </c>
      <c r="T3060" s="54" t="n">
        <v>0.5</v>
      </c>
      <c r="U3060" s="54" t="n">
        <v>0</v>
      </c>
      <c r="V3060" s="52" t="inlineStr">
        <is>
          <t>No</t>
        </is>
      </c>
      <c r="W3060" s="52" t="inlineStr">
        <is>
          <t>No</t>
        </is>
      </c>
      <c r="X3060" s="52" t="inlineStr">
        <is>
          <t>Ballistic arc out of the ejection port, 0.7 s life</t>
        </is>
      </c>
      <c r="Y3060" s="52" t="inlineStr">
        <is>
          <t>Ejected brass casing</t>
        </is>
      </c>
    </row>
    <row r="3061" outlineLevel="1">
      <c r="A3061" s="52" t="inlineStr">
        <is>
          <t>AAG-54</t>
        </is>
      </c>
      <c r="B3061" s="52" t="inlineStr">
        <is>
          <t>AA Gatling Gun</t>
        </is>
      </c>
      <c r="C3061" s="58" t="inlineStr">
        <is>
          <t>Cylinder</t>
        </is>
      </c>
      <c r="D3061" s="57" t="inlineStr">
        <is>
          <t>Shell casing</t>
        </is>
      </c>
      <c r="E3061" s="52" t="inlineStr">
        <is>
          <t>AAG-00</t>
        </is>
      </c>
      <c r="F3061" s="52" t="n">
        <v>1</v>
      </c>
      <c r="G3061" s="54" t="n">
        <v>9.99999975e-05</v>
      </c>
      <c r="H3061" s="54" t="n">
        <v>9.99999975e-05</v>
      </c>
      <c r="I3061" s="54" t="n">
        <v>9.99999975e-05</v>
      </c>
      <c r="J3061" s="54" t="n">
        <v>0</v>
      </c>
      <c r="K3061" s="54" t="n">
        <v>0</v>
      </c>
      <c r="L3061" s="54" t="n">
        <v>0</v>
      </c>
      <c r="M3061" s="54" t="n">
        <v>0</v>
      </c>
      <c r="N3061" s="54" t="n">
        <v>-50</v>
      </c>
      <c r="O3061" s="54" t="n">
        <v>0</v>
      </c>
      <c r="P3061" s="52" t="inlineStr">
        <is>
          <t>Phong</t>
        </is>
      </c>
      <c r="Q3061" s="52" t="inlineStr">
        <is>
          <t>Metal</t>
        </is>
      </c>
      <c r="R3061" s="54" t="n">
        <v>0.4</v>
      </c>
      <c r="S3061" s="54" t="n">
        <v>0.9</v>
      </c>
      <c r="T3061" s="54" t="n">
        <v>0.5</v>
      </c>
      <c r="U3061" s="54" t="n">
        <v>0</v>
      </c>
      <c r="V3061" s="52" t="inlineStr">
        <is>
          <t>No</t>
        </is>
      </c>
      <c r="W3061" s="52" t="inlineStr">
        <is>
          <t>No</t>
        </is>
      </c>
      <c r="X3061" s="52" t="inlineStr">
        <is>
          <t>Ballistic arc out of the ejection port, 0.7 s life</t>
        </is>
      </c>
      <c r="Y3061" s="52" t="inlineStr">
        <is>
          <t>Ejected brass casing</t>
        </is>
      </c>
    </row>
    <row r="3062" outlineLevel="1">
      <c r="A3062" s="52" t="inlineStr">
        <is>
          <t>AAG-55</t>
        </is>
      </c>
      <c r="B3062" s="52" t="inlineStr">
        <is>
          <t>AA Gatling Gun</t>
        </is>
      </c>
      <c r="C3062" s="58" t="inlineStr">
        <is>
          <t>Cylinder</t>
        </is>
      </c>
      <c r="D3062" s="57" t="inlineStr">
        <is>
          <t>Shell casing</t>
        </is>
      </c>
      <c r="E3062" s="52" t="inlineStr">
        <is>
          <t>AAG-00</t>
        </is>
      </c>
      <c r="F3062" s="52" t="n">
        <v>1</v>
      </c>
      <c r="G3062" s="54" t="n">
        <v>9.99999975e-05</v>
      </c>
      <c r="H3062" s="54" t="n">
        <v>9.99999975e-05</v>
      </c>
      <c r="I3062" s="54" t="n">
        <v>9.99999975e-05</v>
      </c>
      <c r="J3062" s="54" t="n">
        <v>0</v>
      </c>
      <c r="K3062" s="54" t="n">
        <v>0</v>
      </c>
      <c r="L3062" s="54" t="n">
        <v>0</v>
      </c>
      <c r="M3062" s="54" t="n">
        <v>0</v>
      </c>
      <c r="N3062" s="54" t="n">
        <v>-50</v>
      </c>
      <c r="O3062" s="54" t="n">
        <v>0</v>
      </c>
      <c r="P3062" s="52" t="inlineStr">
        <is>
          <t>Phong</t>
        </is>
      </c>
      <c r="Q3062" s="52" t="inlineStr">
        <is>
          <t>Metal</t>
        </is>
      </c>
      <c r="R3062" s="54" t="n">
        <v>0.4</v>
      </c>
      <c r="S3062" s="54" t="n">
        <v>0.9</v>
      </c>
      <c r="T3062" s="54" t="n">
        <v>0.5</v>
      </c>
      <c r="U3062" s="54" t="n">
        <v>0</v>
      </c>
      <c r="V3062" s="52" t="inlineStr">
        <is>
          <t>No</t>
        </is>
      </c>
      <c r="W3062" s="52" t="inlineStr">
        <is>
          <t>No</t>
        </is>
      </c>
      <c r="X3062" s="52" t="inlineStr">
        <is>
          <t>Ballistic arc out of the ejection port, 0.7 s life</t>
        </is>
      </c>
      <c r="Y3062" s="52" t="inlineStr">
        <is>
          <t>Ejected brass casing</t>
        </is>
      </c>
    </row>
    <row r="3063" outlineLevel="1">
      <c r="A3063" s="52" t="inlineStr">
        <is>
          <t>AAG-56</t>
        </is>
      </c>
      <c r="B3063" s="52" t="inlineStr">
        <is>
          <t>AA Gatling Gun</t>
        </is>
      </c>
      <c r="C3063" s="58" t="inlineStr">
        <is>
          <t>Cylinder</t>
        </is>
      </c>
      <c r="D3063" s="57" t="inlineStr">
        <is>
          <t>Shell casing</t>
        </is>
      </c>
      <c r="E3063" s="52" t="inlineStr">
        <is>
          <t>AAG-00</t>
        </is>
      </c>
      <c r="F3063" s="52" t="n">
        <v>1</v>
      </c>
      <c r="G3063" s="54" t="n">
        <v>9.99999975e-05</v>
      </c>
      <c r="H3063" s="54" t="n">
        <v>9.99999975e-05</v>
      </c>
      <c r="I3063" s="54" t="n">
        <v>9.99999975e-05</v>
      </c>
      <c r="J3063" s="54" t="n">
        <v>0</v>
      </c>
      <c r="K3063" s="54" t="n">
        <v>0</v>
      </c>
      <c r="L3063" s="54" t="n">
        <v>0</v>
      </c>
      <c r="M3063" s="54" t="n">
        <v>0</v>
      </c>
      <c r="N3063" s="54" t="n">
        <v>-50</v>
      </c>
      <c r="O3063" s="54" t="n">
        <v>0</v>
      </c>
      <c r="P3063" s="52" t="inlineStr">
        <is>
          <t>Phong</t>
        </is>
      </c>
      <c r="Q3063" s="52" t="inlineStr">
        <is>
          <t>Metal</t>
        </is>
      </c>
      <c r="R3063" s="54" t="n">
        <v>0.4</v>
      </c>
      <c r="S3063" s="54" t="n">
        <v>0.9</v>
      </c>
      <c r="T3063" s="54" t="n">
        <v>0.5</v>
      </c>
      <c r="U3063" s="54" t="n">
        <v>0</v>
      </c>
      <c r="V3063" s="52" t="inlineStr">
        <is>
          <t>No</t>
        </is>
      </c>
      <c r="W3063" s="52" t="inlineStr">
        <is>
          <t>No</t>
        </is>
      </c>
      <c r="X3063" s="52" t="inlineStr">
        <is>
          <t>Ballistic arc out of the ejection port, 0.7 s life</t>
        </is>
      </c>
      <c r="Y3063" s="52" t="inlineStr">
        <is>
          <t>Ejected brass casing</t>
        </is>
      </c>
    </row>
    <row r="3064" outlineLevel="1">
      <c r="A3064" s="52" t="inlineStr">
        <is>
          <t>AAG-57</t>
        </is>
      </c>
      <c r="B3064" s="52" t="inlineStr">
        <is>
          <t>AA Gatling Gun</t>
        </is>
      </c>
      <c r="C3064" s="58" t="inlineStr">
        <is>
          <t>Cylinder</t>
        </is>
      </c>
      <c r="D3064" s="57" t="inlineStr">
        <is>
          <t>Shell casing</t>
        </is>
      </c>
      <c r="E3064" s="52" t="inlineStr">
        <is>
          <t>AAG-00</t>
        </is>
      </c>
      <c r="F3064" s="52" t="n">
        <v>1</v>
      </c>
      <c r="G3064" s="54" t="n">
        <v>9.99999975e-05</v>
      </c>
      <c r="H3064" s="54" t="n">
        <v>9.99999975e-05</v>
      </c>
      <c r="I3064" s="54" t="n">
        <v>9.99999975e-05</v>
      </c>
      <c r="J3064" s="54" t="n">
        <v>0</v>
      </c>
      <c r="K3064" s="54" t="n">
        <v>0</v>
      </c>
      <c r="L3064" s="54" t="n">
        <v>0</v>
      </c>
      <c r="M3064" s="54" t="n">
        <v>0</v>
      </c>
      <c r="N3064" s="54" t="n">
        <v>-50</v>
      </c>
      <c r="O3064" s="54" t="n">
        <v>0</v>
      </c>
      <c r="P3064" s="52" t="inlineStr">
        <is>
          <t>Phong</t>
        </is>
      </c>
      <c r="Q3064" s="52" t="inlineStr">
        <is>
          <t>Metal</t>
        </is>
      </c>
      <c r="R3064" s="54" t="n">
        <v>0.4</v>
      </c>
      <c r="S3064" s="54" t="n">
        <v>0.9</v>
      </c>
      <c r="T3064" s="54" t="n">
        <v>0.5</v>
      </c>
      <c r="U3064" s="54" t="n">
        <v>0</v>
      </c>
      <c r="V3064" s="52" t="inlineStr">
        <is>
          <t>No</t>
        </is>
      </c>
      <c r="W3064" s="52" t="inlineStr">
        <is>
          <t>No</t>
        </is>
      </c>
      <c r="X3064" s="52" t="inlineStr">
        <is>
          <t>Ballistic arc out of the ejection port, 0.7 s life</t>
        </is>
      </c>
      <c r="Y3064" s="52" t="inlineStr">
        <is>
          <t>Ejected brass casing</t>
        </is>
      </c>
    </row>
    <row r="3065" outlineLevel="1">
      <c r="A3065" s="52" t="inlineStr">
        <is>
          <t>AAG-58</t>
        </is>
      </c>
      <c r="B3065" s="52" t="inlineStr">
        <is>
          <t>AA Gatling Gun</t>
        </is>
      </c>
      <c r="C3065" s="58" t="inlineStr">
        <is>
          <t>Cylinder</t>
        </is>
      </c>
      <c r="D3065" s="57" t="inlineStr">
        <is>
          <t>Shell casing</t>
        </is>
      </c>
      <c r="E3065" s="52" t="inlineStr">
        <is>
          <t>AAG-00</t>
        </is>
      </c>
      <c r="F3065" s="52" t="n">
        <v>1</v>
      </c>
      <c r="G3065" s="54" t="n">
        <v>9.99999975e-05</v>
      </c>
      <c r="H3065" s="54" t="n">
        <v>9.99999975e-05</v>
      </c>
      <c r="I3065" s="54" t="n">
        <v>9.99999975e-05</v>
      </c>
      <c r="J3065" s="54" t="n">
        <v>0</v>
      </c>
      <c r="K3065" s="54" t="n">
        <v>0</v>
      </c>
      <c r="L3065" s="54" t="n">
        <v>0</v>
      </c>
      <c r="M3065" s="54" t="n">
        <v>0</v>
      </c>
      <c r="N3065" s="54" t="n">
        <v>-50</v>
      </c>
      <c r="O3065" s="54" t="n">
        <v>0</v>
      </c>
      <c r="P3065" s="52" t="inlineStr">
        <is>
          <t>Phong</t>
        </is>
      </c>
      <c r="Q3065" s="52" t="inlineStr">
        <is>
          <t>Metal</t>
        </is>
      </c>
      <c r="R3065" s="54" t="n">
        <v>0.4</v>
      </c>
      <c r="S3065" s="54" t="n">
        <v>0.9</v>
      </c>
      <c r="T3065" s="54" t="n">
        <v>0.5</v>
      </c>
      <c r="U3065" s="54" t="n">
        <v>0</v>
      </c>
      <c r="V3065" s="52" t="inlineStr">
        <is>
          <t>No</t>
        </is>
      </c>
      <c r="W3065" s="52" t="inlineStr">
        <is>
          <t>No</t>
        </is>
      </c>
      <c r="X3065" s="52" t="inlineStr">
        <is>
          <t>Ballistic arc out of the ejection port, 0.7 s life</t>
        </is>
      </c>
      <c r="Y3065" s="52" t="inlineStr">
        <is>
          <t>Ejected brass casing</t>
        </is>
      </c>
    </row>
    <row r="3066" outlineLevel="1">
      <c r="A3066" s="52" t="inlineStr">
        <is>
          <t>AAG-59</t>
        </is>
      </c>
      <c r="B3066" s="52" t="inlineStr">
        <is>
          <t>AA Gatling Gun</t>
        </is>
      </c>
      <c r="C3066" s="58" t="inlineStr">
        <is>
          <t>Cylinder</t>
        </is>
      </c>
      <c r="D3066" s="57" t="inlineStr">
        <is>
          <t>Shell casing</t>
        </is>
      </c>
      <c r="E3066" s="52" t="inlineStr">
        <is>
          <t>AAG-00</t>
        </is>
      </c>
      <c r="F3066" s="52" t="n">
        <v>1</v>
      </c>
      <c r="G3066" s="54" t="n">
        <v>9.99999975e-05</v>
      </c>
      <c r="H3066" s="54" t="n">
        <v>9.99999975e-05</v>
      </c>
      <c r="I3066" s="54" t="n">
        <v>9.99999975e-05</v>
      </c>
      <c r="J3066" s="54" t="n">
        <v>0</v>
      </c>
      <c r="K3066" s="54" t="n">
        <v>0</v>
      </c>
      <c r="L3066" s="54" t="n">
        <v>0</v>
      </c>
      <c r="M3066" s="54" t="n">
        <v>0</v>
      </c>
      <c r="N3066" s="54" t="n">
        <v>-50</v>
      </c>
      <c r="O3066" s="54" t="n">
        <v>0</v>
      </c>
      <c r="P3066" s="52" t="inlineStr">
        <is>
          <t>Phong</t>
        </is>
      </c>
      <c r="Q3066" s="52" t="inlineStr">
        <is>
          <t>Metal</t>
        </is>
      </c>
      <c r="R3066" s="54" t="n">
        <v>0.4</v>
      </c>
      <c r="S3066" s="54" t="n">
        <v>0.9</v>
      </c>
      <c r="T3066" s="54" t="n">
        <v>0.5</v>
      </c>
      <c r="U3066" s="54" t="n">
        <v>0</v>
      </c>
      <c r="V3066" s="52" t="inlineStr">
        <is>
          <t>No</t>
        </is>
      </c>
      <c r="W3066" s="52" t="inlineStr">
        <is>
          <t>No</t>
        </is>
      </c>
      <c r="X3066" s="52" t="inlineStr">
        <is>
          <t>Ballistic arc out of the ejection port, 0.7 s life</t>
        </is>
      </c>
      <c r="Y3066" s="52" t="inlineStr">
        <is>
          <t>Ejected brass casing</t>
        </is>
      </c>
    </row>
    <row r="3067" outlineLevel="1">
      <c r="A3067" s="52" t="inlineStr">
        <is>
          <t>AAG-60</t>
        </is>
      </c>
      <c r="B3067" s="52" t="inlineStr">
        <is>
          <t>AA Gatling Gun</t>
        </is>
      </c>
      <c r="C3067" s="58" t="inlineStr">
        <is>
          <t>Cylinder</t>
        </is>
      </c>
      <c r="D3067" s="57" t="inlineStr">
        <is>
          <t>Shell casing</t>
        </is>
      </c>
      <c r="E3067" s="52" t="inlineStr">
        <is>
          <t>AAG-00</t>
        </is>
      </c>
      <c r="F3067" s="52" t="n">
        <v>1</v>
      </c>
      <c r="G3067" s="54" t="n">
        <v>9.99999975e-05</v>
      </c>
      <c r="H3067" s="54" t="n">
        <v>9.99999975e-05</v>
      </c>
      <c r="I3067" s="54" t="n">
        <v>9.99999975e-05</v>
      </c>
      <c r="J3067" s="54" t="n">
        <v>0</v>
      </c>
      <c r="K3067" s="54" t="n">
        <v>0</v>
      </c>
      <c r="L3067" s="54" t="n">
        <v>0</v>
      </c>
      <c r="M3067" s="54" t="n">
        <v>0</v>
      </c>
      <c r="N3067" s="54" t="n">
        <v>-50</v>
      </c>
      <c r="O3067" s="54" t="n">
        <v>0</v>
      </c>
      <c r="P3067" s="52" t="inlineStr">
        <is>
          <t>Phong</t>
        </is>
      </c>
      <c r="Q3067" s="52" t="inlineStr">
        <is>
          <t>Metal</t>
        </is>
      </c>
      <c r="R3067" s="54" t="n">
        <v>0.4</v>
      </c>
      <c r="S3067" s="54" t="n">
        <v>0.9</v>
      </c>
      <c r="T3067" s="54" t="n">
        <v>0.5</v>
      </c>
      <c r="U3067" s="54" t="n">
        <v>0</v>
      </c>
      <c r="V3067" s="52" t="inlineStr">
        <is>
          <t>No</t>
        </is>
      </c>
      <c r="W3067" s="52" t="inlineStr">
        <is>
          <t>No</t>
        </is>
      </c>
      <c r="X3067" s="52" t="inlineStr">
        <is>
          <t>Ballistic arc out of the ejection port, 0.7 s life</t>
        </is>
      </c>
      <c r="Y3067" s="52" t="inlineStr">
        <is>
          <t>Ejected brass casing</t>
        </is>
      </c>
    </row>
    <row r="3068" outlineLevel="1">
      <c r="A3068" s="52" t="inlineStr">
        <is>
          <t>AAG-61</t>
        </is>
      </c>
      <c r="B3068" s="52" t="inlineStr">
        <is>
          <t>AA Gatling Gun</t>
        </is>
      </c>
      <c r="C3068" s="58" t="inlineStr">
        <is>
          <t>Cylinder</t>
        </is>
      </c>
      <c r="D3068" s="57" t="inlineStr">
        <is>
          <t>Shell casing</t>
        </is>
      </c>
      <c r="E3068" s="52" t="inlineStr">
        <is>
          <t>AAG-00</t>
        </is>
      </c>
      <c r="F3068" s="52" t="n">
        <v>1</v>
      </c>
      <c r="G3068" s="54" t="n">
        <v>9.99999975e-05</v>
      </c>
      <c r="H3068" s="54" t="n">
        <v>9.99999975e-05</v>
      </c>
      <c r="I3068" s="54" t="n">
        <v>9.99999975e-05</v>
      </c>
      <c r="J3068" s="54" t="n">
        <v>0</v>
      </c>
      <c r="K3068" s="54" t="n">
        <v>0</v>
      </c>
      <c r="L3068" s="54" t="n">
        <v>0</v>
      </c>
      <c r="M3068" s="54" t="n">
        <v>0</v>
      </c>
      <c r="N3068" s="54" t="n">
        <v>-50</v>
      </c>
      <c r="O3068" s="54" t="n">
        <v>0</v>
      </c>
      <c r="P3068" s="52" t="inlineStr">
        <is>
          <t>Phong</t>
        </is>
      </c>
      <c r="Q3068" s="52" t="inlineStr">
        <is>
          <t>Metal</t>
        </is>
      </c>
      <c r="R3068" s="54" t="n">
        <v>0.4</v>
      </c>
      <c r="S3068" s="54" t="n">
        <v>0.9</v>
      </c>
      <c r="T3068" s="54" t="n">
        <v>0.5</v>
      </c>
      <c r="U3068" s="54" t="n">
        <v>0</v>
      </c>
      <c r="V3068" s="52" t="inlineStr">
        <is>
          <t>No</t>
        </is>
      </c>
      <c r="W3068" s="52" t="inlineStr">
        <is>
          <t>No</t>
        </is>
      </c>
      <c r="X3068" s="52" t="inlineStr">
        <is>
          <t>Ballistic arc out of the ejection port, 0.7 s life</t>
        </is>
      </c>
      <c r="Y3068" s="52" t="inlineStr">
        <is>
          <t>Ejected brass casing</t>
        </is>
      </c>
    </row>
    <row r="3069">
      <c r="A3069" s="52" t="inlineStr">
        <is>
          <t>RDR-00</t>
        </is>
      </c>
      <c r="B3069" s="52" t="inlineStr">
        <is>
          <t>Air-defence radar</t>
        </is>
      </c>
      <c r="C3069" s="53" t="inlineStr">
        <is>
          <t>Group</t>
        </is>
      </c>
      <c r="D3069" s="52" t="inlineStr">
        <is>
          <t>Air-defence radar</t>
        </is>
      </c>
      <c r="E3069" s="52" t="inlineStr">
        <is>
          <t>World</t>
        </is>
      </c>
      <c r="F3069" s="52" t="n">
        <v>0</v>
      </c>
      <c r="G3069" s="54" t="n">
        <v>1</v>
      </c>
      <c r="H3069" s="54" t="n">
        <v>1</v>
      </c>
      <c r="I3069" s="54" t="n">
        <v>1</v>
      </c>
      <c r="J3069" s="54" t="n">
        <v>0</v>
      </c>
      <c r="K3069" s="54" t="n">
        <v>0</v>
      </c>
      <c r="L3069" s="54" t="n">
        <v>0</v>
      </c>
      <c r="M3069" s="54" t="n">
        <v>29</v>
      </c>
      <c r="N3069" s="54" t="n">
        <v>-0.300000012</v>
      </c>
      <c r="O3069" s="54" t="n">
        <v>-3</v>
      </c>
      <c r="P3069" s="52" t="inlineStr">
        <is>
          <t>-</t>
        </is>
      </c>
      <c r="Q3069" s="52" t="inlineStr">
        <is>
          <t>Plain</t>
        </is>
      </c>
      <c r="R3069" s="54" t="n">
        <v>0.5</v>
      </c>
      <c r="S3069" s="54" t="n">
        <v>0</v>
      </c>
      <c r="T3069" s="54" t="n">
        <v>0.2</v>
      </c>
      <c r="U3069" s="54" t="n">
        <v>0</v>
      </c>
      <c r="V3069" s="52" t="inlineStr">
        <is>
          <t>No</t>
        </is>
      </c>
      <c r="W3069" s="52" t="inlineStr">
        <is>
          <t>Yes</t>
        </is>
      </c>
      <c r="X3069" s="52" t="inlineStr">
        <is>
          <t>-</t>
        </is>
      </c>
      <c r="Y3069" s="52" t="inlineStr">
        <is>
          <t>Surveillance radar site (user-controllable)</t>
        </is>
      </c>
    </row>
    <row r="3070" outlineLevel="1">
      <c r="A3070" s="52" t="inlineStr">
        <is>
          <t>RDR-01</t>
        </is>
      </c>
      <c r="B3070" s="52" t="inlineStr">
        <is>
          <t>Air-defence radar</t>
        </is>
      </c>
      <c r="C3070" s="63" t="inlineStr">
        <is>
          <t>Cube</t>
        </is>
      </c>
      <c r="D3070" s="57" t="inlineStr">
        <is>
          <t>Concrete plinth</t>
        </is>
      </c>
      <c r="E3070" s="52" t="inlineStr">
        <is>
          <t>RDR-00</t>
        </is>
      </c>
      <c r="F3070" s="52" t="n">
        <v>1</v>
      </c>
      <c r="G3070" s="54" t="n">
        <v>4.5999999</v>
      </c>
      <c r="H3070" s="54" t="n">
        <v>0.600000024</v>
      </c>
      <c r="I3070" s="54" t="n">
        <v>4.5999999</v>
      </c>
      <c r="J3070" s="54" t="n">
        <v>0</v>
      </c>
      <c r="K3070" s="54" t="n">
        <v>0</v>
      </c>
      <c r="L3070" s="54" t="n">
        <v>0</v>
      </c>
      <c r="M3070" s="54" t="n">
        <v>0</v>
      </c>
      <c r="N3070" s="54" t="n">
        <v>0.300000012</v>
      </c>
      <c r="O3070" s="54" t="n">
        <v>0</v>
      </c>
      <c r="P3070" s="52" t="inlineStr">
        <is>
          <t>Phong</t>
        </is>
      </c>
      <c r="Q3070" s="52" t="inlineStr">
        <is>
          <t>Concrete</t>
        </is>
      </c>
      <c r="R3070" s="54" t="n">
        <v>0.85</v>
      </c>
      <c r="S3070" s="54" t="n">
        <v>0</v>
      </c>
      <c r="T3070" s="54" t="n">
        <v>0.12</v>
      </c>
      <c r="U3070" s="54" t="n">
        <v>0</v>
      </c>
      <c r="V3070" s="52" t="inlineStr">
        <is>
          <t>Yes</t>
        </is>
      </c>
      <c r="W3070" s="52" t="inlineStr">
        <is>
          <t>Yes</t>
        </is>
      </c>
      <c r="X3070" s="52" t="inlineStr">
        <is>
          <t>-</t>
        </is>
      </c>
      <c r="Y3070" s="52" t="inlineStr">
        <is>
          <t>Foundation block under the mast</t>
        </is>
      </c>
    </row>
    <row r="3071" outlineLevel="1">
      <c r="A3071" s="52" t="inlineStr">
        <is>
          <t>RDR-02</t>
        </is>
      </c>
      <c r="B3071" s="52" t="inlineStr">
        <is>
          <t>Air-defence radar</t>
        </is>
      </c>
      <c r="C3071" s="58" t="inlineStr">
        <is>
          <t>Cylinder</t>
        </is>
      </c>
      <c r="D3071" s="57" t="inlineStr">
        <is>
          <t>Mast leg</t>
        </is>
      </c>
      <c r="E3071" s="52" t="inlineStr">
        <is>
          <t>RDR-00</t>
        </is>
      </c>
      <c r="F3071" s="52" t="n">
        <v>1</v>
      </c>
      <c r="G3071" s="54" t="n">
        <v>0.140000001</v>
      </c>
      <c r="H3071" s="54" t="n">
        <v>0.140000001</v>
      </c>
      <c r="I3071" s="54" t="n">
        <v>4.08013487</v>
      </c>
      <c r="J3071" s="54" t="n">
        <v>-83.0320969</v>
      </c>
      <c r="K3071" s="54" t="n">
        <v>-135</v>
      </c>
      <c r="L3071" s="54" t="n">
        <v>0</v>
      </c>
      <c r="M3071" s="54" t="n">
        <v>0.625</v>
      </c>
      <c r="N3071" s="54" t="n">
        <v>2.625</v>
      </c>
      <c r="O3071" s="54" t="n">
        <v>0.625</v>
      </c>
      <c r="P3071" s="52" t="inlineStr">
        <is>
          <t>Phong</t>
        </is>
      </c>
      <c r="Q3071" s="52" t="inlineStr">
        <is>
          <t>Metal</t>
        </is>
      </c>
      <c r="R3071" s="54" t="n">
        <v>0.5</v>
      </c>
      <c r="S3071" s="54" t="n">
        <v>0.85</v>
      </c>
      <c r="T3071" s="54" t="n">
        <v>0.28</v>
      </c>
      <c r="U3071" s="54" t="n">
        <v>0</v>
      </c>
      <c r="V3071" s="52" t="inlineStr">
        <is>
          <t>Yes</t>
        </is>
      </c>
      <c r="W3071" s="52" t="inlineStr">
        <is>
          <t>Yes</t>
        </is>
      </c>
      <c r="X3071" s="52" t="inlineStr">
        <is>
          <t>-</t>
        </is>
      </c>
      <c r="Y3071" s="52" t="inlineStr">
        <is>
          <t>Lattice mast leg</t>
        </is>
      </c>
    </row>
    <row r="3072" outlineLevel="1">
      <c r="A3072" s="52" t="inlineStr">
        <is>
          <t>RDR-03</t>
        </is>
      </c>
      <c r="B3072" s="52" t="inlineStr">
        <is>
          <t>Air-defence radar</t>
        </is>
      </c>
      <c r="C3072" s="58" t="inlineStr">
        <is>
          <t>Cylinder</t>
        </is>
      </c>
      <c r="D3072" s="57" t="inlineStr">
        <is>
          <t>Mast leg</t>
        </is>
      </c>
      <c r="E3072" s="52" t="inlineStr">
        <is>
          <t>RDR-00</t>
        </is>
      </c>
      <c r="F3072" s="52" t="n">
        <v>1</v>
      </c>
      <c r="G3072" s="54" t="n">
        <v>0.140000001</v>
      </c>
      <c r="H3072" s="54" t="n">
        <v>0.140000001</v>
      </c>
      <c r="I3072" s="54" t="n">
        <v>4.08013487</v>
      </c>
      <c r="J3072" s="54" t="n">
        <v>-83.0320969</v>
      </c>
      <c r="K3072" s="54" t="n">
        <v>-45</v>
      </c>
      <c r="L3072" s="54" t="n">
        <v>0</v>
      </c>
      <c r="M3072" s="54" t="n">
        <v>0.625</v>
      </c>
      <c r="N3072" s="54" t="n">
        <v>2.625</v>
      </c>
      <c r="O3072" s="54" t="n">
        <v>-0.625</v>
      </c>
      <c r="P3072" s="52" t="inlineStr">
        <is>
          <t>Phong</t>
        </is>
      </c>
      <c r="Q3072" s="52" t="inlineStr">
        <is>
          <t>Metal</t>
        </is>
      </c>
      <c r="R3072" s="54" t="n">
        <v>0.5</v>
      </c>
      <c r="S3072" s="54" t="n">
        <v>0.85</v>
      </c>
      <c r="T3072" s="54" t="n">
        <v>0.28</v>
      </c>
      <c r="U3072" s="54" t="n">
        <v>0</v>
      </c>
      <c r="V3072" s="52" t="inlineStr">
        <is>
          <t>Yes</t>
        </is>
      </c>
      <c r="W3072" s="52" t="inlineStr">
        <is>
          <t>Yes</t>
        </is>
      </c>
      <c r="X3072" s="52" t="inlineStr">
        <is>
          <t>-</t>
        </is>
      </c>
      <c r="Y3072" s="52" t="inlineStr">
        <is>
          <t>Lattice mast leg</t>
        </is>
      </c>
    </row>
    <row r="3073" outlineLevel="1">
      <c r="A3073" s="52" t="inlineStr">
        <is>
          <t>RDR-04</t>
        </is>
      </c>
      <c r="B3073" s="52" t="inlineStr">
        <is>
          <t>Air-defence radar</t>
        </is>
      </c>
      <c r="C3073" s="58" t="inlineStr">
        <is>
          <t>Cylinder</t>
        </is>
      </c>
      <c r="D3073" s="57" t="inlineStr">
        <is>
          <t>Mast leg</t>
        </is>
      </c>
      <c r="E3073" s="52" t="inlineStr">
        <is>
          <t>RDR-00</t>
        </is>
      </c>
      <c r="F3073" s="52" t="n">
        <v>1</v>
      </c>
      <c r="G3073" s="54" t="n">
        <v>0.140000001</v>
      </c>
      <c r="H3073" s="54" t="n">
        <v>0.140000001</v>
      </c>
      <c r="I3073" s="54" t="n">
        <v>4.08013487</v>
      </c>
      <c r="J3073" s="54" t="n">
        <v>-83.0320969</v>
      </c>
      <c r="K3073" s="54" t="n">
        <v>45</v>
      </c>
      <c r="L3073" s="54" t="n">
        <v>0</v>
      </c>
      <c r="M3073" s="54" t="n">
        <v>-0.625</v>
      </c>
      <c r="N3073" s="54" t="n">
        <v>2.625</v>
      </c>
      <c r="O3073" s="54" t="n">
        <v>-0.625</v>
      </c>
      <c r="P3073" s="52" t="inlineStr">
        <is>
          <t>Phong</t>
        </is>
      </c>
      <c r="Q3073" s="52" t="inlineStr">
        <is>
          <t>Metal</t>
        </is>
      </c>
      <c r="R3073" s="54" t="n">
        <v>0.5</v>
      </c>
      <c r="S3073" s="54" t="n">
        <v>0.85</v>
      </c>
      <c r="T3073" s="54" t="n">
        <v>0.28</v>
      </c>
      <c r="U3073" s="54" t="n">
        <v>0</v>
      </c>
      <c r="V3073" s="52" t="inlineStr">
        <is>
          <t>Yes</t>
        </is>
      </c>
      <c r="W3073" s="52" t="inlineStr">
        <is>
          <t>Yes</t>
        </is>
      </c>
      <c r="X3073" s="52" t="inlineStr">
        <is>
          <t>-</t>
        </is>
      </c>
      <c r="Y3073" s="52" t="inlineStr">
        <is>
          <t>Lattice mast leg</t>
        </is>
      </c>
    </row>
    <row r="3074" outlineLevel="1">
      <c r="A3074" s="52" t="inlineStr">
        <is>
          <t>RDR-05</t>
        </is>
      </c>
      <c r="B3074" s="52" t="inlineStr">
        <is>
          <t>Air-defence radar</t>
        </is>
      </c>
      <c r="C3074" s="58" t="inlineStr">
        <is>
          <t>Cylinder</t>
        </is>
      </c>
      <c r="D3074" s="57" t="inlineStr">
        <is>
          <t>Mast leg</t>
        </is>
      </c>
      <c r="E3074" s="52" t="inlineStr">
        <is>
          <t>RDR-00</t>
        </is>
      </c>
      <c r="F3074" s="52" t="n">
        <v>1</v>
      </c>
      <c r="G3074" s="54" t="n">
        <v>0.140000001</v>
      </c>
      <c r="H3074" s="54" t="n">
        <v>0.140000001</v>
      </c>
      <c r="I3074" s="54" t="n">
        <v>4.08013487</v>
      </c>
      <c r="J3074" s="54" t="n">
        <v>-83.0320969</v>
      </c>
      <c r="K3074" s="54" t="n">
        <v>135</v>
      </c>
      <c r="L3074" s="54" t="n">
        <v>0</v>
      </c>
      <c r="M3074" s="54" t="n">
        <v>-0.625</v>
      </c>
      <c r="N3074" s="54" t="n">
        <v>2.625</v>
      </c>
      <c r="O3074" s="54" t="n">
        <v>0.625</v>
      </c>
      <c r="P3074" s="52" t="inlineStr">
        <is>
          <t>Phong</t>
        </is>
      </c>
      <c r="Q3074" s="52" t="inlineStr">
        <is>
          <t>Metal</t>
        </is>
      </c>
      <c r="R3074" s="54" t="n">
        <v>0.5</v>
      </c>
      <c r="S3074" s="54" t="n">
        <v>0.85</v>
      </c>
      <c r="T3074" s="54" t="n">
        <v>0.28</v>
      </c>
      <c r="U3074" s="54" t="n">
        <v>0</v>
      </c>
      <c r="V3074" s="52" t="inlineStr">
        <is>
          <t>Yes</t>
        </is>
      </c>
      <c r="W3074" s="52" t="inlineStr">
        <is>
          <t>Yes</t>
        </is>
      </c>
      <c r="X3074" s="52" t="inlineStr">
        <is>
          <t>-</t>
        </is>
      </c>
      <c r="Y3074" s="52" t="inlineStr">
        <is>
          <t>Lattice mast leg</t>
        </is>
      </c>
    </row>
    <row r="3075" outlineLevel="1">
      <c r="A3075" s="52" t="inlineStr">
        <is>
          <t>RDR-06</t>
        </is>
      </c>
      <c r="B3075" s="52" t="inlineStr">
        <is>
          <t>Air-defence radar</t>
        </is>
      </c>
      <c r="C3075" s="58" t="inlineStr">
        <is>
          <t>Cylinder</t>
        </is>
      </c>
      <c r="D3075" s="57" t="inlineStr">
        <is>
          <t>Mast ring bar</t>
        </is>
      </c>
      <c r="E3075" s="52" t="inlineStr">
        <is>
          <t>RDR-00</t>
        </is>
      </c>
      <c r="F3075" s="52" t="n">
        <v>1</v>
      </c>
      <c r="G3075" s="54" t="n">
        <v>0.0700000003</v>
      </c>
      <c r="H3075" s="54" t="n">
        <v>0.0700000003</v>
      </c>
      <c r="I3075" s="54" t="n">
        <v>1.36666667</v>
      </c>
      <c r="J3075" s="54" t="n">
        <v>0</v>
      </c>
      <c r="K3075" s="54" t="n">
        <v>180</v>
      </c>
      <c r="L3075" s="54" t="n">
        <v>0</v>
      </c>
      <c r="M3075" s="54" t="n">
        <v>0.683333337</v>
      </c>
      <c r="N3075" s="54" t="n">
        <v>1.95000005</v>
      </c>
      <c r="O3075" s="54" t="n">
        <v>0</v>
      </c>
      <c r="P3075" s="52" t="inlineStr">
        <is>
          <t>Phong</t>
        </is>
      </c>
      <c r="Q3075" s="52" t="inlineStr">
        <is>
          <t>Metal</t>
        </is>
      </c>
      <c r="R3075" s="54" t="n">
        <v>0.5</v>
      </c>
      <c r="S3075" s="54" t="n">
        <v>0.85</v>
      </c>
      <c r="T3075" s="54" t="n">
        <v>0.28</v>
      </c>
      <c r="U3075" s="54" t="n">
        <v>0</v>
      </c>
      <c r="V3075" s="52" t="inlineStr">
        <is>
          <t>No</t>
        </is>
      </c>
      <c r="W3075" s="52" t="inlineStr">
        <is>
          <t>Yes</t>
        </is>
      </c>
      <c r="X3075" s="52" t="inlineStr">
        <is>
          <t>-</t>
        </is>
      </c>
      <c r="Y3075" s="52" t="inlineStr">
        <is>
          <t>Horizontal lattice bar</t>
        </is>
      </c>
    </row>
    <row r="3076" outlineLevel="1">
      <c r="A3076" s="52" t="inlineStr">
        <is>
          <t>RDR-07</t>
        </is>
      </c>
      <c r="B3076" s="52" t="inlineStr">
        <is>
          <t>Air-defence radar</t>
        </is>
      </c>
      <c r="C3076" s="58" t="inlineStr">
        <is>
          <t>Cylinder</t>
        </is>
      </c>
      <c r="D3076" s="57" t="inlineStr">
        <is>
          <t>Mast ring bar</t>
        </is>
      </c>
      <c r="E3076" s="52" t="inlineStr">
        <is>
          <t>RDR-00</t>
        </is>
      </c>
      <c r="F3076" s="52" t="n">
        <v>1</v>
      </c>
      <c r="G3076" s="54" t="n">
        <v>0.0700000003</v>
      </c>
      <c r="H3076" s="54" t="n">
        <v>0.0700000003</v>
      </c>
      <c r="I3076" s="54" t="n">
        <v>1.36666667</v>
      </c>
      <c r="J3076" s="54" t="n">
        <v>0</v>
      </c>
      <c r="K3076" s="54" t="n">
        <v>-90</v>
      </c>
      <c r="L3076" s="54" t="n">
        <v>0</v>
      </c>
      <c r="M3076" s="54" t="n">
        <v>0</v>
      </c>
      <c r="N3076" s="54" t="n">
        <v>1.95000005</v>
      </c>
      <c r="O3076" s="54" t="n">
        <v>-0.683333337</v>
      </c>
      <c r="P3076" s="52" t="inlineStr">
        <is>
          <t>Phong</t>
        </is>
      </c>
      <c r="Q3076" s="52" t="inlineStr">
        <is>
          <t>Metal</t>
        </is>
      </c>
      <c r="R3076" s="54" t="n">
        <v>0.5</v>
      </c>
      <c r="S3076" s="54" t="n">
        <v>0.85</v>
      </c>
      <c r="T3076" s="54" t="n">
        <v>0.28</v>
      </c>
      <c r="U3076" s="54" t="n">
        <v>0</v>
      </c>
      <c r="V3076" s="52" t="inlineStr">
        <is>
          <t>No</t>
        </is>
      </c>
      <c r="W3076" s="52" t="inlineStr">
        <is>
          <t>Yes</t>
        </is>
      </c>
      <c r="X3076" s="52" t="inlineStr">
        <is>
          <t>-</t>
        </is>
      </c>
      <c r="Y3076" s="52" t="inlineStr">
        <is>
          <t>Horizontal lattice bar</t>
        </is>
      </c>
    </row>
    <row r="3077" outlineLevel="1">
      <c r="A3077" s="52" t="inlineStr">
        <is>
          <t>RDR-08</t>
        </is>
      </c>
      <c r="B3077" s="52" t="inlineStr">
        <is>
          <t>Air-defence radar</t>
        </is>
      </c>
      <c r="C3077" s="58" t="inlineStr">
        <is>
          <t>Cylinder</t>
        </is>
      </c>
      <c r="D3077" s="57" t="inlineStr">
        <is>
          <t>Mast ring bar</t>
        </is>
      </c>
      <c r="E3077" s="52" t="inlineStr">
        <is>
          <t>RDR-00</t>
        </is>
      </c>
      <c r="F3077" s="52" t="n">
        <v>1</v>
      </c>
      <c r="G3077" s="54" t="n">
        <v>0.0700000003</v>
      </c>
      <c r="H3077" s="54" t="n">
        <v>0.0700000003</v>
      </c>
      <c r="I3077" s="54" t="n">
        <v>1.36666667</v>
      </c>
      <c r="J3077" s="54" t="n">
        <v>0</v>
      </c>
      <c r="K3077" s="54" t="n">
        <v>0</v>
      </c>
      <c r="L3077" s="54" t="n">
        <v>0</v>
      </c>
      <c r="M3077" s="54" t="n">
        <v>-0.683333337</v>
      </c>
      <c r="N3077" s="54" t="n">
        <v>1.95000005</v>
      </c>
      <c r="O3077" s="54" t="n">
        <v>0</v>
      </c>
      <c r="P3077" s="52" t="inlineStr">
        <is>
          <t>Phong</t>
        </is>
      </c>
      <c r="Q3077" s="52" t="inlineStr">
        <is>
          <t>Metal</t>
        </is>
      </c>
      <c r="R3077" s="54" t="n">
        <v>0.5</v>
      </c>
      <c r="S3077" s="54" t="n">
        <v>0.85</v>
      </c>
      <c r="T3077" s="54" t="n">
        <v>0.28</v>
      </c>
      <c r="U3077" s="54" t="n">
        <v>0</v>
      </c>
      <c r="V3077" s="52" t="inlineStr">
        <is>
          <t>No</t>
        </is>
      </c>
      <c r="W3077" s="52" t="inlineStr">
        <is>
          <t>Yes</t>
        </is>
      </c>
      <c r="X3077" s="52" t="inlineStr">
        <is>
          <t>-</t>
        </is>
      </c>
      <c r="Y3077" s="52" t="inlineStr">
        <is>
          <t>Horizontal lattice bar</t>
        </is>
      </c>
    </row>
    <row r="3078" outlineLevel="1">
      <c r="A3078" s="52" t="inlineStr">
        <is>
          <t>RDR-09</t>
        </is>
      </c>
      <c r="B3078" s="52" t="inlineStr">
        <is>
          <t>Air-defence radar</t>
        </is>
      </c>
      <c r="C3078" s="58" t="inlineStr">
        <is>
          <t>Cylinder</t>
        </is>
      </c>
      <c r="D3078" s="57" t="inlineStr">
        <is>
          <t>Mast ring bar</t>
        </is>
      </c>
      <c r="E3078" s="52" t="inlineStr">
        <is>
          <t>RDR-00</t>
        </is>
      </c>
      <c r="F3078" s="52" t="n">
        <v>1</v>
      </c>
      <c r="G3078" s="54" t="n">
        <v>0.0700000003</v>
      </c>
      <c r="H3078" s="54" t="n">
        <v>0.0700000003</v>
      </c>
      <c r="I3078" s="54" t="n">
        <v>1.36666667</v>
      </c>
      <c r="J3078" s="54" t="n">
        <v>0</v>
      </c>
      <c r="K3078" s="54" t="n">
        <v>90</v>
      </c>
      <c r="L3078" s="54" t="n">
        <v>0</v>
      </c>
      <c r="M3078" s="54" t="n">
        <v>0</v>
      </c>
      <c r="N3078" s="54" t="n">
        <v>1.95000005</v>
      </c>
      <c r="O3078" s="54" t="n">
        <v>0.683333337</v>
      </c>
      <c r="P3078" s="52" t="inlineStr">
        <is>
          <t>Phong</t>
        </is>
      </c>
      <c r="Q3078" s="52" t="inlineStr">
        <is>
          <t>Metal</t>
        </is>
      </c>
      <c r="R3078" s="54" t="n">
        <v>0.5</v>
      </c>
      <c r="S3078" s="54" t="n">
        <v>0.85</v>
      </c>
      <c r="T3078" s="54" t="n">
        <v>0.28</v>
      </c>
      <c r="U3078" s="54" t="n">
        <v>0</v>
      </c>
      <c r="V3078" s="52" t="inlineStr">
        <is>
          <t>No</t>
        </is>
      </c>
      <c r="W3078" s="52" t="inlineStr">
        <is>
          <t>Yes</t>
        </is>
      </c>
      <c r="X3078" s="52" t="inlineStr">
        <is>
          <t>-</t>
        </is>
      </c>
      <c r="Y3078" s="52" t="inlineStr">
        <is>
          <t>Horizontal lattice bar</t>
        </is>
      </c>
    </row>
    <row r="3079" outlineLevel="1">
      <c r="A3079" s="52" t="inlineStr">
        <is>
          <t>RDR-10</t>
        </is>
      </c>
      <c r="B3079" s="52" t="inlineStr">
        <is>
          <t>Air-defence radar</t>
        </is>
      </c>
      <c r="C3079" s="58" t="inlineStr">
        <is>
          <t>Cylinder</t>
        </is>
      </c>
      <c r="D3079" s="57" t="inlineStr">
        <is>
          <t>Mast ring bar</t>
        </is>
      </c>
      <c r="E3079" s="52" t="inlineStr">
        <is>
          <t>RDR-00</t>
        </is>
      </c>
      <c r="F3079" s="52" t="n">
        <v>1</v>
      </c>
      <c r="G3079" s="54" t="n">
        <v>0.0700000003</v>
      </c>
      <c r="H3079" s="54" t="n">
        <v>0.0700000003</v>
      </c>
      <c r="I3079" s="54" t="n">
        <v>1.13333344</v>
      </c>
      <c r="J3079" s="54" t="n">
        <v>0</v>
      </c>
      <c r="K3079" s="54" t="n">
        <v>180</v>
      </c>
      <c r="L3079" s="54" t="n">
        <v>0</v>
      </c>
      <c r="M3079" s="54" t="n">
        <v>0.566666722</v>
      </c>
      <c r="N3079" s="54" t="n">
        <v>3.29999995</v>
      </c>
      <c r="O3079" s="54" t="n">
        <v>0</v>
      </c>
      <c r="P3079" s="52" t="inlineStr">
        <is>
          <t>Phong</t>
        </is>
      </c>
      <c r="Q3079" s="52" t="inlineStr">
        <is>
          <t>Metal</t>
        </is>
      </c>
      <c r="R3079" s="54" t="n">
        <v>0.5</v>
      </c>
      <c r="S3079" s="54" t="n">
        <v>0.85</v>
      </c>
      <c r="T3079" s="54" t="n">
        <v>0.28</v>
      </c>
      <c r="U3079" s="54" t="n">
        <v>0</v>
      </c>
      <c r="V3079" s="52" t="inlineStr">
        <is>
          <t>No</t>
        </is>
      </c>
      <c r="W3079" s="52" t="inlineStr">
        <is>
          <t>Yes</t>
        </is>
      </c>
      <c r="X3079" s="52" t="inlineStr">
        <is>
          <t>-</t>
        </is>
      </c>
      <c r="Y3079" s="52" t="inlineStr">
        <is>
          <t>Horizontal lattice bar</t>
        </is>
      </c>
    </row>
    <row r="3080" outlineLevel="1">
      <c r="A3080" s="52" t="inlineStr">
        <is>
          <t>RDR-11</t>
        </is>
      </c>
      <c r="B3080" s="52" t="inlineStr">
        <is>
          <t>Air-defence radar</t>
        </is>
      </c>
      <c r="C3080" s="58" t="inlineStr">
        <is>
          <t>Cylinder</t>
        </is>
      </c>
      <c r="D3080" s="57" t="inlineStr">
        <is>
          <t>Mast ring bar</t>
        </is>
      </c>
      <c r="E3080" s="52" t="inlineStr">
        <is>
          <t>RDR-00</t>
        </is>
      </c>
      <c r="F3080" s="52" t="n">
        <v>1</v>
      </c>
      <c r="G3080" s="54" t="n">
        <v>0.0700000003</v>
      </c>
      <c r="H3080" s="54" t="n">
        <v>0.0700000003</v>
      </c>
      <c r="I3080" s="54" t="n">
        <v>1.13333344</v>
      </c>
      <c r="J3080" s="54" t="n">
        <v>0</v>
      </c>
      <c r="K3080" s="54" t="n">
        <v>-90</v>
      </c>
      <c r="L3080" s="54" t="n">
        <v>0</v>
      </c>
      <c r="M3080" s="54" t="n">
        <v>0</v>
      </c>
      <c r="N3080" s="54" t="n">
        <v>3.29999995</v>
      </c>
      <c r="O3080" s="54" t="n">
        <v>-0.566666722</v>
      </c>
      <c r="P3080" s="52" t="inlineStr">
        <is>
          <t>Phong</t>
        </is>
      </c>
      <c r="Q3080" s="52" t="inlineStr">
        <is>
          <t>Metal</t>
        </is>
      </c>
      <c r="R3080" s="54" t="n">
        <v>0.5</v>
      </c>
      <c r="S3080" s="54" t="n">
        <v>0.85</v>
      </c>
      <c r="T3080" s="54" t="n">
        <v>0.28</v>
      </c>
      <c r="U3080" s="54" t="n">
        <v>0</v>
      </c>
      <c r="V3080" s="52" t="inlineStr">
        <is>
          <t>No</t>
        </is>
      </c>
      <c r="W3080" s="52" t="inlineStr">
        <is>
          <t>Yes</t>
        </is>
      </c>
      <c r="X3080" s="52" t="inlineStr">
        <is>
          <t>-</t>
        </is>
      </c>
      <c r="Y3080" s="52" t="inlineStr">
        <is>
          <t>Horizontal lattice bar</t>
        </is>
      </c>
    </row>
    <row r="3081" outlineLevel="1">
      <c r="A3081" s="52" t="inlineStr">
        <is>
          <t>RDR-12</t>
        </is>
      </c>
      <c r="B3081" s="52" t="inlineStr">
        <is>
          <t>Air-defence radar</t>
        </is>
      </c>
      <c r="C3081" s="58" t="inlineStr">
        <is>
          <t>Cylinder</t>
        </is>
      </c>
      <c r="D3081" s="57" t="inlineStr">
        <is>
          <t>Mast ring bar</t>
        </is>
      </c>
      <c r="E3081" s="52" t="inlineStr">
        <is>
          <t>RDR-00</t>
        </is>
      </c>
      <c r="F3081" s="52" t="n">
        <v>1</v>
      </c>
      <c r="G3081" s="54" t="n">
        <v>0.0700000003</v>
      </c>
      <c r="H3081" s="54" t="n">
        <v>0.0700000003</v>
      </c>
      <c r="I3081" s="54" t="n">
        <v>1.13333344</v>
      </c>
      <c r="J3081" s="54" t="n">
        <v>0</v>
      </c>
      <c r="K3081" s="54" t="n">
        <v>0</v>
      </c>
      <c r="L3081" s="54" t="n">
        <v>0</v>
      </c>
      <c r="M3081" s="54" t="n">
        <v>-0.566666722</v>
      </c>
      <c r="N3081" s="54" t="n">
        <v>3.29999995</v>
      </c>
      <c r="O3081" s="54" t="n">
        <v>0</v>
      </c>
      <c r="P3081" s="52" t="inlineStr">
        <is>
          <t>Phong</t>
        </is>
      </c>
      <c r="Q3081" s="52" t="inlineStr">
        <is>
          <t>Metal</t>
        </is>
      </c>
      <c r="R3081" s="54" t="n">
        <v>0.5</v>
      </c>
      <c r="S3081" s="54" t="n">
        <v>0.85</v>
      </c>
      <c r="T3081" s="54" t="n">
        <v>0.28</v>
      </c>
      <c r="U3081" s="54" t="n">
        <v>0</v>
      </c>
      <c r="V3081" s="52" t="inlineStr">
        <is>
          <t>No</t>
        </is>
      </c>
      <c r="W3081" s="52" t="inlineStr">
        <is>
          <t>Yes</t>
        </is>
      </c>
      <c r="X3081" s="52" t="inlineStr">
        <is>
          <t>-</t>
        </is>
      </c>
      <c r="Y3081" s="52" t="inlineStr">
        <is>
          <t>Horizontal lattice bar</t>
        </is>
      </c>
    </row>
    <row r="3082" outlineLevel="1">
      <c r="A3082" s="52" t="inlineStr">
        <is>
          <t>RDR-13</t>
        </is>
      </c>
      <c r="B3082" s="52" t="inlineStr">
        <is>
          <t>Air-defence radar</t>
        </is>
      </c>
      <c r="C3082" s="58" t="inlineStr">
        <is>
          <t>Cylinder</t>
        </is>
      </c>
      <c r="D3082" s="57" t="inlineStr">
        <is>
          <t>Mast ring bar</t>
        </is>
      </c>
      <c r="E3082" s="52" t="inlineStr">
        <is>
          <t>RDR-00</t>
        </is>
      </c>
      <c r="F3082" s="52" t="n">
        <v>1</v>
      </c>
      <c r="G3082" s="54" t="n">
        <v>0.0700000003</v>
      </c>
      <c r="H3082" s="54" t="n">
        <v>0.0700000003</v>
      </c>
      <c r="I3082" s="54" t="n">
        <v>1.13333344</v>
      </c>
      <c r="J3082" s="54" t="n">
        <v>0</v>
      </c>
      <c r="K3082" s="54" t="n">
        <v>90</v>
      </c>
      <c r="L3082" s="54" t="n">
        <v>0</v>
      </c>
      <c r="M3082" s="54" t="n">
        <v>0</v>
      </c>
      <c r="N3082" s="54" t="n">
        <v>3.29999995</v>
      </c>
      <c r="O3082" s="54" t="n">
        <v>0.566666722</v>
      </c>
      <c r="P3082" s="52" t="inlineStr">
        <is>
          <t>Phong</t>
        </is>
      </c>
      <c r="Q3082" s="52" t="inlineStr">
        <is>
          <t>Metal</t>
        </is>
      </c>
      <c r="R3082" s="54" t="n">
        <v>0.5</v>
      </c>
      <c r="S3082" s="54" t="n">
        <v>0.85</v>
      </c>
      <c r="T3082" s="54" t="n">
        <v>0.28</v>
      </c>
      <c r="U3082" s="54" t="n">
        <v>0</v>
      </c>
      <c r="V3082" s="52" t="inlineStr">
        <is>
          <t>No</t>
        </is>
      </c>
      <c r="W3082" s="52" t="inlineStr">
        <is>
          <t>Yes</t>
        </is>
      </c>
      <c r="X3082" s="52" t="inlineStr">
        <is>
          <t>-</t>
        </is>
      </c>
      <c r="Y3082" s="52" t="inlineStr">
        <is>
          <t>Horizontal lattice bar</t>
        </is>
      </c>
    </row>
    <row r="3083" outlineLevel="1">
      <c r="A3083" s="52" t="inlineStr">
        <is>
          <t>RDR-14</t>
        </is>
      </c>
      <c r="B3083" s="52" t="inlineStr">
        <is>
          <t>Air-defence radar</t>
        </is>
      </c>
      <c r="C3083" s="58" t="inlineStr">
        <is>
          <t>Cylinder</t>
        </is>
      </c>
      <c r="D3083" s="57" t="inlineStr">
        <is>
          <t>Mast ring bar</t>
        </is>
      </c>
      <c r="E3083" s="52" t="inlineStr">
        <is>
          <t>RDR-00</t>
        </is>
      </c>
      <c r="F3083" s="52" t="n">
        <v>1</v>
      </c>
      <c r="G3083" s="54" t="n">
        <v>0.0700000003</v>
      </c>
      <c r="H3083" s="54" t="n">
        <v>0.0700000003</v>
      </c>
      <c r="I3083" s="54" t="n">
        <v>0.899999976</v>
      </c>
      <c r="J3083" s="54" t="n">
        <v>0</v>
      </c>
      <c r="K3083" s="54" t="n">
        <v>180</v>
      </c>
      <c r="L3083" s="54" t="n">
        <v>0</v>
      </c>
      <c r="M3083" s="54" t="n">
        <v>0.449999988</v>
      </c>
      <c r="N3083" s="54" t="n">
        <v>4.6500001</v>
      </c>
      <c r="O3083" s="54" t="n">
        <v>0</v>
      </c>
      <c r="P3083" s="52" t="inlineStr">
        <is>
          <t>Phong</t>
        </is>
      </c>
      <c r="Q3083" s="52" t="inlineStr">
        <is>
          <t>Metal</t>
        </is>
      </c>
      <c r="R3083" s="54" t="n">
        <v>0.5</v>
      </c>
      <c r="S3083" s="54" t="n">
        <v>0.85</v>
      </c>
      <c r="T3083" s="54" t="n">
        <v>0.28</v>
      </c>
      <c r="U3083" s="54" t="n">
        <v>0</v>
      </c>
      <c r="V3083" s="52" t="inlineStr">
        <is>
          <t>No</t>
        </is>
      </c>
      <c r="W3083" s="52" t="inlineStr">
        <is>
          <t>Yes</t>
        </is>
      </c>
      <c r="X3083" s="52" t="inlineStr">
        <is>
          <t>-</t>
        </is>
      </c>
      <c r="Y3083" s="52" t="inlineStr">
        <is>
          <t>Horizontal lattice bar</t>
        </is>
      </c>
    </row>
    <row r="3084" outlineLevel="1">
      <c r="A3084" s="52" t="inlineStr">
        <is>
          <t>RDR-15</t>
        </is>
      </c>
      <c r="B3084" s="52" t="inlineStr">
        <is>
          <t>Air-defence radar</t>
        </is>
      </c>
      <c r="C3084" s="58" t="inlineStr">
        <is>
          <t>Cylinder</t>
        </is>
      </c>
      <c r="D3084" s="57" t="inlineStr">
        <is>
          <t>Mast ring bar</t>
        </is>
      </c>
      <c r="E3084" s="52" t="inlineStr">
        <is>
          <t>RDR-00</t>
        </is>
      </c>
      <c r="F3084" s="52" t="n">
        <v>1</v>
      </c>
      <c r="G3084" s="54" t="n">
        <v>0.0700000003</v>
      </c>
      <c r="H3084" s="54" t="n">
        <v>0.0700000003</v>
      </c>
      <c r="I3084" s="54" t="n">
        <v>0.899999976</v>
      </c>
      <c r="J3084" s="54" t="n">
        <v>0</v>
      </c>
      <c r="K3084" s="54" t="n">
        <v>-90</v>
      </c>
      <c r="L3084" s="54" t="n">
        <v>0</v>
      </c>
      <c r="M3084" s="54" t="n">
        <v>0</v>
      </c>
      <c r="N3084" s="54" t="n">
        <v>4.6500001</v>
      </c>
      <c r="O3084" s="54" t="n">
        <v>-0.449999988</v>
      </c>
      <c r="P3084" s="52" t="inlineStr">
        <is>
          <t>Phong</t>
        </is>
      </c>
      <c r="Q3084" s="52" t="inlineStr">
        <is>
          <t>Metal</t>
        </is>
      </c>
      <c r="R3084" s="54" t="n">
        <v>0.5</v>
      </c>
      <c r="S3084" s="54" t="n">
        <v>0.85</v>
      </c>
      <c r="T3084" s="54" t="n">
        <v>0.28</v>
      </c>
      <c r="U3084" s="54" t="n">
        <v>0</v>
      </c>
      <c r="V3084" s="52" t="inlineStr">
        <is>
          <t>No</t>
        </is>
      </c>
      <c r="W3084" s="52" t="inlineStr">
        <is>
          <t>Yes</t>
        </is>
      </c>
      <c r="X3084" s="52" t="inlineStr">
        <is>
          <t>-</t>
        </is>
      </c>
      <c r="Y3084" s="52" t="inlineStr">
        <is>
          <t>Horizontal lattice bar</t>
        </is>
      </c>
    </row>
    <row r="3085" outlineLevel="1">
      <c r="A3085" s="52" t="inlineStr">
        <is>
          <t>RDR-16</t>
        </is>
      </c>
      <c r="B3085" s="52" t="inlineStr">
        <is>
          <t>Air-defence radar</t>
        </is>
      </c>
      <c r="C3085" s="58" t="inlineStr">
        <is>
          <t>Cylinder</t>
        </is>
      </c>
      <c r="D3085" s="57" t="inlineStr">
        <is>
          <t>Mast ring bar</t>
        </is>
      </c>
      <c r="E3085" s="52" t="inlineStr">
        <is>
          <t>RDR-00</t>
        </is>
      </c>
      <c r="F3085" s="52" t="n">
        <v>1</v>
      </c>
      <c r="G3085" s="54" t="n">
        <v>0.0700000003</v>
      </c>
      <c r="H3085" s="54" t="n">
        <v>0.0700000003</v>
      </c>
      <c r="I3085" s="54" t="n">
        <v>0.899999976</v>
      </c>
      <c r="J3085" s="54" t="n">
        <v>0</v>
      </c>
      <c r="K3085" s="54" t="n">
        <v>0</v>
      </c>
      <c r="L3085" s="54" t="n">
        <v>0</v>
      </c>
      <c r="M3085" s="54" t="n">
        <v>-0.449999988</v>
      </c>
      <c r="N3085" s="54" t="n">
        <v>4.6500001</v>
      </c>
      <c r="O3085" s="54" t="n">
        <v>0</v>
      </c>
      <c r="P3085" s="52" t="inlineStr">
        <is>
          <t>Phong</t>
        </is>
      </c>
      <c r="Q3085" s="52" t="inlineStr">
        <is>
          <t>Metal</t>
        </is>
      </c>
      <c r="R3085" s="54" t="n">
        <v>0.5</v>
      </c>
      <c r="S3085" s="54" t="n">
        <v>0.85</v>
      </c>
      <c r="T3085" s="54" t="n">
        <v>0.28</v>
      </c>
      <c r="U3085" s="54" t="n">
        <v>0</v>
      </c>
      <c r="V3085" s="52" t="inlineStr">
        <is>
          <t>No</t>
        </is>
      </c>
      <c r="W3085" s="52" t="inlineStr">
        <is>
          <t>Yes</t>
        </is>
      </c>
      <c r="X3085" s="52" t="inlineStr">
        <is>
          <t>-</t>
        </is>
      </c>
      <c r="Y3085" s="52" t="inlineStr">
        <is>
          <t>Horizontal lattice bar</t>
        </is>
      </c>
    </row>
    <row r="3086" outlineLevel="1">
      <c r="A3086" s="52" t="inlineStr">
        <is>
          <t>RDR-17</t>
        </is>
      </c>
      <c r="B3086" s="52" t="inlineStr">
        <is>
          <t>Air-defence radar</t>
        </is>
      </c>
      <c r="C3086" s="58" t="inlineStr">
        <is>
          <t>Cylinder</t>
        </is>
      </c>
      <c r="D3086" s="57" t="inlineStr">
        <is>
          <t>Mast ring bar</t>
        </is>
      </c>
      <c r="E3086" s="52" t="inlineStr">
        <is>
          <t>RDR-00</t>
        </is>
      </c>
      <c r="F3086" s="52" t="n">
        <v>1</v>
      </c>
      <c r="G3086" s="54" t="n">
        <v>0.0700000003</v>
      </c>
      <c r="H3086" s="54" t="n">
        <v>0.0700000003</v>
      </c>
      <c r="I3086" s="54" t="n">
        <v>0.899999976</v>
      </c>
      <c r="J3086" s="54" t="n">
        <v>0</v>
      </c>
      <c r="K3086" s="54" t="n">
        <v>90</v>
      </c>
      <c r="L3086" s="54" t="n">
        <v>0</v>
      </c>
      <c r="M3086" s="54" t="n">
        <v>0</v>
      </c>
      <c r="N3086" s="54" t="n">
        <v>4.6500001</v>
      </c>
      <c r="O3086" s="54" t="n">
        <v>0.449999988</v>
      </c>
      <c r="P3086" s="52" t="inlineStr">
        <is>
          <t>Phong</t>
        </is>
      </c>
      <c r="Q3086" s="52" t="inlineStr">
        <is>
          <t>Metal</t>
        </is>
      </c>
      <c r="R3086" s="54" t="n">
        <v>0.5</v>
      </c>
      <c r="S3086" s="54" t="n">
        <v>0.85</v>
      </c>
      <c r="T3086" s="54" t="n">
        <v>0.28</v>
      </c>
      <c r="U3086" s="54" t="n">
        <v>0</v>
      </c>
      <c r="V3086" s="52" t="inlineStr">
        <is>
          <t>No</t>
        </is>
      </c>
      <c r="W3086" s="52" t="inlineStr">
        <is>
          <t>Yes</t>
        </is>
      </c>
      <c r="X3086" s="52" t="inlineStr">
        <is>
          <t>-</t>
        </is>
      </c>
      <c r="Y3086" s="52" t="inlineStr">
        <is>
          <t>Horizontal lattice bar</t>
        </is>
      </c>
    </row>
    <row r="3087" outlineLevel="1">
      <c r="A3087" s="52" t="inlineStr">
        <is>
          <t>RDR-18</t>
        </is>
      </c>
      <c r="B3087" s="52" t="inlineStr">
        <is>
          <t>Air-defence radar</t>
        </is>
      </c>
      <c r="C3087" s="58" t="inlineStr">
        <is>
          <t>Cylinder</t>
        </is>
      </c>
      <c r="D3087" s="57" t="inlineStr">
        <is>
          <t>Mast brace</t>
        </is>
      </c>
      <c r="E3087" s="52" t="inlineStr">
        <is>
          <t>RDR-00</t>
        </is>
      </c>
      <c r="F3087" s="52" t="n">
        <v>1</v>
      </c>
      <c r="G3087" s="54" t="n">
        <v>0.0500000007</v>
      </c>
      <c r="H3087" s="54" t="n">
        <v>0.0500000007</v>
      </c>
      <c r="I3087" s="54" t="n">
        <v>2.0090766</v>
      </c>
      <c r="J3087" s="54" t="n">
        <v>-42.2177811</v>
      </c>
      <c r="K3087" s="54" t="n">
        <v>-175.502838</v>
      </c>
      <c r="L3087" s="54" t="n">
        <v>0</v>
      </c>
      <c r="M3087" s="54" t="n">
        <v>0.7416666750000001</v>
      </c>
      <c r="N3087" s="54" t="n">
        <v>1.2750001</v>
      </c>
      <c r="O3087" s="54" t="n">
        <v>0.0583333373</v>
      </c>
      <c r="P3087" s="52" t="inlineStr">
        <is>
          <t>Phong</t>
        </is>
      </c>
      <c r="Q3087" s="52" t="inlineStr">
        <is>
          <t>Metal</t>
        </is>
      </c>
      <c r="R3087" s="54" t="n">
        <v>0.5</v>
      </c>
      <c r="S3087" s="54" t="n">
        <v>0.85</v>
      </c>
      <c r="T3087" s="54" t="n">
        <v>0.28</v>
      </c>
      <c r="U3087" s="54" t="n">
        <v>0</v>
      </c>
      <c r="V3087" s="52" t="inlineStr">
        <is>
          <t>No</t>
        </is>
      </c>
      <c r="W3087" s="52" t="inlineStr">
        <is>
          <t>Yes</t>
        </is>
      </c>
      <c r="X3087" s="52" t="inlineStr">
        <is>
          <t>-</t>
        </is>
      </c>
      <c r="Y3087" s="52" t="inlineStr">
        <is>
          <t>Diagonal lattice brace</t>
        </is>
      </c>
    </row>
    <row r="3088" outlineLevel="1">
      <c r="A3088" s="52" t="inlineStr">
        <is>
          <t>RDR-19</t>
        </is>
      </c>
      <c r="B3088" s="52" t="inlineStr">
        <is>
          <t>Air-defence radar</t>
        </is>
      </c>
      <c r="C3088" s="58" t="inlineStr">
        <is>
          <t>Cylinder</t>
        </is>
      </c>
      <c r="D3088" s="57" t="inlineStr">
        <is>
          <t>Mast brace</t>
        </is>
      </c>
      <c r="E3088" s="52" t="inlineStr">
        <is>
          <t>RDR-00</t>
        </is>
      </c>
      <c r="F3088" s="52" t="n">
        <v>1</v>
      </c>
      <c r="G3088" s="54" t="n">
        <v>0.0500000007</v>
      </c>
      <c r="H3088" s="54" t="n">
        <v>0.0500000007</v>
      </c>
      <c r="I3088" s="54" t="n">
        <v>2.00907683</v>
      </c>
      <c r="J3088" s="54" t="n">
        <v>42.2177811</v>
      </c>
      <c r="K3088" s="54" t="n">
        <v>-94.49714659999999</v>
      </c>
      <c r="L3088" s="54" t="n">
        <v>0</v>
      </c>
      <c r="M3088" s="54" t="n">
        <v>-0.0583333373</v>
      </c>
      <c r="N3088" s="54" t="n">
        <v>1.2750001</v>
      </c>
      <c r="O3088" s="54" t="n">
        <v>-0.7416666750000001</v>
      </c>
      <c r="P3088" s="52" t="inlineStr">
        <is>
          <t>Phong</t>
        </is>
      </c>
      <c r="Q3088" s="52" t="inlineStr">
        <is>
          <t>Metal</t>
        </is>
      </c>
      <c r="R3088" s="54" t="n">
        <v>0.5</v>
      </c>
      <c r="S3088" s="54" t="n">
        <v>0.85</v>
      </c>
      <c r="T3088" s="54" t="n">
        <v>0.28</v>
      </c>
      <c r="U3088" s="54" t="n">
        <v>0</v>
      </c>
      <c r="V3088" s="52" t="inlineStr">
        <is>
          <t>No</t>
        </is>
      </c>
      <c r="W3088" s="52" t="inlineStr">
        <is>
          <t>Yes</t>
        </is>
      </c>
      <c r="X3088" s="52" t="inlineStr">
        <is>
          <t>-</t>
        </is>
      </c>
      <c r="Y3088" s="52" t="inlineStr">
        <is>
          <t>Diagonal lattice brace</t>
        </is>
      </c>
    </row>
    <row r="3089" outlineLevel="1">
      <c r="A3089" s="52" t="inlineStr">
        <is>
          <t>RDR-20</t>
        </is>
      </c>
      <c r="B3089" s="52" t="inlineStr">
        <is>
          <t>Air-defence radar</t>
        </is>
      </c>
      <c r="C3089" s="58" t="inlineStr">
        <is>
          <t>Cylinder</t>
        </is>
      </c>
      <c r="D3089" s="57" t="inlineStr">
        <is>
          <t>Mast brace</t>
        </is>
      </c>
      <c r="E3089" s="52" t="inlineStr">
        <is>
          <t>RDR-00</t>
        </is>
      </c>
      <c r="F3089" s="52" t="n">
        <v>1</v>
      </c>
      <c r="G3089" s="54" t="n">
        <v>0.0500000007</v>
      </c>
      <c r="H3089" s="54" t="n">
        <v>0.0500000007</v>
      </c>
      <c r="I3089" s="54" t="n">
        <v>2.0090766</v>
      </c>
      <c r="J3089" s="54" t="n">
        <v>-42.2177811</v>
      </c>
      <c r="K3089" s="54" t="n">
        <v>4.49715185</v>
      </c>
      <c r="L3089" s="54" t="n">
        <v>0</v>
      </c>
      <c r="M3089" s="54" t="n">
        <v>-0.7416666750000001</v>
      </c>
      <c r="N3089" s="54" t="n">
        <v>1.2750001</v>
      </c>
      <c r="O3089" s="54" t="n">
        <v>-0.0583333373</v>
      </c>
      <c r="P3089" s="52" t="inlineStr">
        <is>
          <t>Phong</t>
        </is>
      </c>
      <c r="Q3089" s="52" t="inlineStr">
        <is>
          <t>Metal</t>
        </is>
      </c>
      <c r="R3089" s="54" t="n">
        <v>0.5</v>
      </c>
      <c r="S3089" s="54" t="n">
        <v>0.85</v>
      </c>
      <c r="T3089" s="54" t="n">
        <v>0.28</v>
      </c>
      <c r="U3089" s="54" t="n">
        <v>0</v>
      </c>
      <c r="V3089" s="52" t="inlineStr">
        <is>
          <t>No</t>
        </is>
      </c>
      <c r="W3089" s="52" t="inlineStr">
        <is>
          <t>Yes</t>
        </is>
      </c>
      <c r="X3089" s="52" t="inlineStr">
        <is>
          <t>-</t>
        </is>
      </c>
      <c r="Y3089" s="52" t="inlineStr">
        <is>
          <t>Diagonal lattice brace</t>
        </is>
      </c>
    </row>
    <row r="3090" outlineLevel="1">
      <c r="A3090" s="52" t="inlineStr">
        <is>
          <t>RDR-21</t>
        </is>
      </c>
      <c r="B3090" s="52" t="inlineStr">
        <is>
          <t>Air-defence radar</t>
        </is>
      </c>
      <c r="C3090" s="58" t="inlineStr">
        <is>
          <t>Cylinder</t>
        </is>
      </c>
      <c r="D3090" s="57" t="inlineStr">
        <is>
          <t>Mast brace</t>
        </is>
      </c>
      <c r="E3090" s="52" t="inlineStr">
        <is>
          <t>RDR-00</t>
        </is>
      </c>
      <c r="F3090" s="52" t="n">
        <v>1</v>
      </c>
      <c r="G3090" s="54" t="n">
        <v>0.0500000007</v>
      </c>
      <c r="H3090" s="54" t="n">
        <v>0.0500000007</v>
      </c>
      <c r="I3090" s="54" t="n">
        <v>2.00907683</v>
      </c>
      <c r="J3090" s="54" t="n">
        <v>42.2177811</v>
      </c>
      <c r="K3090" s="54" t="n">
        <v>85.5028458</v>
      </c>
      <c r="L3090" s="54" t="n">
        <v>0</v>
      </c>
      <c r="M3090" s="54" t="n">
        <v>0.0583333373</v>
      </c>
      <c r="N3090" s="54" t="n">
        <v>1.2750001</v>
      </c>
      <c r="O3090" s="54" t="n">
        <v>0.7416666750000001</v>
      </c>
      <c r="P3090" s="52" t="inlineStr">
        <is>
          <t>Phong</t>
        </is>
      </c>
      <c r="Q3090" s="52" t="inlineStr">
        <is>
          <t>Metal</t>
        </is>
      </c>
      <c r="R3090" s="54" t="n">
        <v>0.5</v>
      </c>
      <c r="S3090" s="54" t="n">
        <v>0.85</v>
      </c>
      <c r="T3090" s="54" t="n">
        <v>0.28</v>
      </c>
      <c r="U3090" s="54" t="n">
        <v>0</v>
      </c>
      <c r="V3090" s="52" t="inlineStr">
        <is>
          <t>No</t>
        </is>
      </c>
      <c r="W3090" s="52" t="inlineStr">
        <is>
          <t>Yes</t>
        </is>
      </c>
      <c r="X3090" s="52" t="inlineStr">
        <is>
          <t>-</t>
        </is>
      </c>
      <c r="Y3090" s="52" t="inlineStr">
        <is>
          <t>Diagonal lattice brace</t>
        </is>
      </c>
    </row>
    <row r="3091" outlineLevel="1">
      <c r="A3091" s="52" t="inlineStr">
        <is>
          <t>RDR-22</t>
        </is>
      </c>
      <c r="B3091" s="52" t="inlineStr">
        <is>
          <t>Air-defence radar</t>
        </is>
      </c>
      <c r="C3091" s="58" t="inlineStr">
        <is>
          <t>Cylinder</t>
        </is>
      </c>
      <c r="D3091" s="57" t="inlineStr">
        <is>
          <t>Mast brace</t>
        </is>
      </c>
      <c r="E3091" s="52" t="inlineStr">
        <is>
          <t>RDR-00</t>
        </is>
      </c>
      <c r="F3091" s="52" t="n">
        <v>1</v>
      </c>
      <c r="G3091" s="54" t="n">
        <v>0.0500000007</v>
      </c>
      <c r="H3091" s="54" t="n">
        <v>0.0500000007</v>
      </c>
      <c r="I3091" s="54" t="n">
        <v>1.8435322</v>
      </c>
      <c r="J3091" s="54" t="n">
        <v>47.0787086</v>
      </c>
      <c r="K3091" s="54" t="n">
        <v>174.667847</v>
      </c>
      <c r="L3091" s="54" t="n">
        <v>0</v>
      </c>
      <c r="M3091" s="54" t="n">
        <v>0.625</v>
      </c>
      <c r="N3091" s="54" t="n">
        <v>2.625</v>
      </c>
      <c r="O3091" s="54" t="n">
        <v>-0.0583333075</v>
      </c>
      <c r="P3091" s="52" t="inlineStr">
        <is>
          <t>Phong</t>
        </is>
      </c>
      <c r="Q3091" s="52" t="inlineStr">
        <is>
          <t>Metal</t>
        </is>
      </c>
      <c r="R3091" s="54" t="n">
        <v>0.5</v>
      </c>
      <c r="S3091" s="54" t="n">
        <v>0.85</v>
      </c>
      <c r="T3091" s="54" t="n">
        <v>0.28</v>
      </c>
      <c r="U3091" s="54" t="n">
        <v>0</v>
      </c>
      <c r="V3091" s="52" t="inlineStr">
        <is>
          <t>No</t>
        </is>
      </c>
      <c r="W3091" s="52" t="inlineStr">
        <is>
          <t>Yes</t>
        </is>
      </c>
      <c r="X3091" s="52" t="inlineStr">
        <is>
          <t>-</t>
        </is>
      </c>
      <c r="Y3091" s="52" t="inlineStr">
        <is>
          <t>Diagonal lattice brace</t>
        </is>
      </c>
    </row>
    <row r="3092" outlineLevel="1">
      <c r="A3092" s="52" t="inlineStr">
        <is>
          <t>RDR-23</t>
        </is>
      </c>
      <c r="B3092" s="52" t="inlineStr">
        <is>
          <t>Air-defence radar</t>
        </is>
      </c>
      <c r="C3092" s="58" t="inlineStr">
        <is>
          <t>Cylinder</t>
        </is>
      </c>
      <c r="D3092" s="57" t="inlineStr">
        <is>
          <t>Mast brace</t>
        </is>
      </c>
      <c r="E3092" s="52" t="inlineStr">
        <is>
          <t>RDR-00</t>
        </is>
      </c>
      <c r="F3092" s="52" t="n">
        <v>1</v>
      </c>
      <c r="G3092" s="54" t="n">
        <v>0.0500000007</v>
      </c>
      <c r="H3092" s="54" t="n">
        <v>0.0500000007</v>
      </c>
      <c r="I3092" s="54" t="n">
        <v>1.8435322</v>
      </c>
      <c r="J3092" s="54" t="n">
        <v>-47.0787086</v>
      </c>
      <c r="K3092" s="54" t="n">
        <v>-84.6678467</v>
      </c>
      <c r="L3092" s="54" t="n">
        <v>0</v>
      </c>
      <c r="M3092" s="54" t="n">
        <v>0.0583333075</v>
      </c>
      <c r="N3092" s="54" t="n">
        <v>2.625</v>
      </c>
      <c r="O3092" s="54" t="n">
        <v>-0.625</v>
      </c>
      <c r="P3092" s="52" t="inlineStr">
        <is>
          <t>Phong</t>
        </is>
      </c>
      <c r="Q3092" s="52" t="inlineStr">
        <is>
          <t>Metal</t>
        </is>
      </c>
      <c r="R3092" s="54" t="n">
        <v>0.5</v>
      </c>
      <c r="S3092" s="54" t="n">
        <v>0.85</v>
      </c>
      <c r="T3092" s="54" t="n">
        <v>0.28</v>
      </c>
      <c r="U3092" s="54" t="n">
        <v>0</v>
      </c>
      <c r="V3092" s="52" t="inlineStr">
        <is>
          <t>No</t>
        </is>
      </c>
      <c r="W3092" s="52" t="inlineStr">
        <is>
          <t>Yes</t>
        </is>
      </c>
      <c r="X3092" s="52" t="inlineStr">
        <is>
          <t>-</t>
        </is>
      </c>
      <c r="Y3092" s="52" t="inlineStr">
        <is>
          <t>Diagonal lattice brace</t>
        </is>
      </c>
    </row>
    <row r="3093" outlineLevel="1">
      <c r="A3093" s="52" t="inlineStr">
        <is>
          <t>RDR-24</t>
        </is>
      </c>
      <c r="B3093" s="52" t="inlineStr">
        <is>
          <t>Air-defence radar</t>
        </is>
      </c>
      <c r="C3093" s="58" t="inlineStr">
        <is>
          <t>Cylinder</t>
        </is>
      </c>
      <c r="D3093" s="57" t="inlineStr">
        <is>
          <t>Mast brace</t>
        </is>
      </c>
      <c r="E3093" s="52" t="inlineStr">
        <is>
          <t>RDR-00</t>
        </is>
      </c>
      <c r="F3093" s="52" t="n">
        <v>1</v>
      </c>
      <c r="G3093" s="54" t="n">
        <v>0.0500000007</v>
      </c>
      <c r="H3093" s="54" t="n">
        <v>0.0500000007</v>
      </c>
      <c r="I3093" s="54" t="n">
        <v>1.8435322</v>
      </c>
      <c r="J3093" s="54" t="n">
        <v>47.0787086</v>
      </c>
      <c r="K3093" s="54" t="n">
        <v>-5.33215666</v>
      </c>
      <c r="L3093" s="54" t="n">
        <v>0</v>
      </c>
      <c r="M3093" s="54" t="n">
        <v>-0.625</v>
      </c>
      <c r="N3093" s="54" t="n">
        <v>2.625</v>
      </c>
      <c r="O3093" s="54" t="n">
        <v>0.0583333075</v>
      </c>
      <c r="P3093" s="52" t="inlineStr">
        <is>
          <t>Phong</t>
        </is>
      </c>
      <c r="Q3093" s="52" t="inlineStr">
        <is>
          <t>Metal</t>
        </is>
      </c>
      <c r="R3093" s="54" t="n">
        <v>0.5</v>
      </c>
      <c r="S3093" s="54" t="n">
        <v>0.85</v>
      </c>
      <c r="T3093" s="54" t="n">
        <v>0.28</v>
      </c>
      <c r="U3093" s="54" t="n">
        <v>0</v>
      </c>
      <c r="V3093" s="52" t="inlineStr">
        <is>
          <t>No</t>
        </is>
      </c>
      <c r="W3093" s="52" t="inlineStr">
        <is>
          <t>Yes</t>
        </is>
      </c>
      <c r="X3093" s="52" t="inlineStr">
        <is>
          <t>-</t>
        </is>
      </c>
      <c r="Y3093" s="52" t="inlineStr">
        <is>
          <t>Diagonal lattice brace</t>
        </is>
      </c>
    </row>
    <row r="3094" outlineLevel="1">
      <c r="A3094" s="52" t="inlineStr">
        <is>
          <t>RDR-25</t>
        </is>
      </c>
      <c r="B3094" s="52" t="inlineStr">
        <is>
          <t>Air-defence radar</t>
        </is>
      </c>
      <c r="C3094" s="58" t="inlineStr">
        <is>
          <t>Cylinder</t>
        </is>
      </c>
      <c r="D3094" s="57" t="inlineStr">
        <is>
          <t>Mast brace</t>
        </is>
      </c>
      <c r="E3094" s="52" t="inlineStr">
        <is>
          <t>RDR-00</t>
        </is>
      </c>
      <c r="F3094" s="52" t="n">
        <v>1</v>
      </c>
      <c r="G3094" s="54" t="n">
        <v>0.0500000007</v>
      </c>
      <c r="H3094" s="54" t="n">
        <v>0.0500000007</v>
      </c>
      <c r="I3094" s="54" t="n">
        <v>1.8435322</v>
      </c>
      <c r="J3094" s="54" t="n">
        <v>-47.0787086</v>
      </c>
      <c r="K3094" s="54" t="n">
        <v>95.3321457</v>
      </c>
      <c r="L3094" s="54" t="n">
        <v>0</v>
      </c>
      <c r="M3094" s="54" t="n">
        <v>-0.0583333075</v>
      </c>
      <c r="N3094" s="54" t="n">
        <v>2.625</v>
      </c>
      <c r="O3094" s="54" t="n">
        <v>0.625</v>
      </c>
      <c r="P3094" s="52" t="inlineStr">
        <is>
          <t>Phong</t>
        </is>
      </c>
      <c r="Q3094" s="52" t="inlineStr">
        <is>
          <t>Metal</t>
        </is>
      </c>
      <c r="R3094" s="54" t="n">
        <v>0.5</v>
      </c>
      <c r="S3094" s="54" t="n">
        <v>0.85</v>
      </c>
      <c r="T3094" s="54" t="n">
        <v>0.28</v>
      </c>
      <c r="U3094" s="54" t="n">
        <v>0</v>
      </c>
      <c r="V3094" s="52" t="inlineStr">
        <is>
          <t>No</t>
        </is>
      </c>
      <c r="W3094" s="52" t="inlineStr">
        <is>
          <t>Yes</t>
        </is>
      </c>
      <c r="X3094" s="52" t="inlineStr">
        <is>
          <t>-</t>
        </is>
      </c>
      <c r="Y3094" s="52" t="inlineStr">
        <is>
          <t>Diagonal lattice brace</t>
        </is>
      </c>
    </row>
    <row r="3095" outlineLevel="1">
      <c r="A3095" s="52" t="inlineStr">
        <is>
          <t>RDR-26</t>
        </is>
      </c>
      <c r="B3095" s="52" t="inlineStr">
        <is>
          <t>Air-defence radar</t>
        </is>
      </c>
      <c r="C3095" s="58" t="inlineStr">
        <is>
          <t>Cylinder</t>
        </is>
      </c>
      <c r="D3095" s="57" t="inlineStr">
        <is>
          <t>Mast brace</t>
        </is>
      </c>
      <c r="E3095" s="52" t="inlineStr">
        <is>
          <t>RDR-00</t>
        </is>
      </c>
      <c r="F3095" s="52" t="n">
        <v>1</v>
      </c>
      <c r="G3095" s="54" t="n">
        <v>0.0500000007</v>
      </c>
      <c r="H3095" s="54" t="n">
        <v>0.0500000007</v>
      </c>
      <c r="I3095" s="54" t="n">
        <v>1.69402552</v>
      </c>
      <c r="J3095" s="54" t="n">
        <v>-52.8368301</v>
      </c>
      <c r="K3095" s="54" t="n">
        <v>-173.453705</v>
      </c>
      <c r="L3095" s="54" t="n">
        <v>0</v>
      </c>
      <c r="M3095" s="54" t="n">
        <v>0.5083333249999999</v>
      </c>
      <c r="N3095" s="54" t="n">
        <v>3.9749999</v>
      </c>
      <c r="O3095" s="54" t="n">
        <v>0.0583333671</v>
      </c>
      <c r="P3095" s="52" t="inlineStr">
        <is>
          <t>Phong</t>
        </is>
      </c>
      <c r="Q3095" s="52" t="inlineStr">
        <is>
          <t>Metal</t>
        </is>
      </c>
      <c r="R3095" s="54" t="n">
        <v>0.5</v>
      </c>
      <c r="S3095" s="54" t="n">
        <v>0.85</v>
      </c>
      <c r="T3095" s="54" t="n">
        <v>0.28</v>
      </c>
      <c r="U3095" s="54" t="n">
        <v>0</v>
      </c>
      <c r="V3095" s="52" t="inlineStr">
        <is>
          <t>No</t>
        </is>
      </c>
      <c r="W3095" s="52" t="inlineStr">
        <is>
          <t>Yes</t>
        </is>
      </c>
      <c r="X3095" s="52" t="inlineStr">
        <is>
          <t>-</t>
        </is>
      </c>
      <c r="Y3095" s="52" t="inlineStr">
        <is>
          <t>Diagonal lattice brace</t>
        </is>
      </c>
    </row>
    <row r="3096" outlineLevel="1">
      <c r="A3096" s="52" t="inlineStr">
        <is>
          <t>RDR-27</t>
        </is>
      </c>
      <c r="B3096" s="52" t="inlineStr">
        <is>
          <t>Air-defence radar</t>
        </is>
      </c>
      <c r="C3096" s="58" t="inlineStr">
        <is>
          <t>Cylinder</t>
        </is>
      </c>
      <c r="D3096" s="57" t="inlineStr">
        <is>
          <t>Mast brace</t>
        </is>
      </c>
      <c r="E3096" s="52" t="inlineStr">
        <is>
          <t>RDR-00</t>
        </is>
      </c>
      <c r="F3096" s="52" t="n">
        <v>1</v>
      </c>
      <c r="G3096" s="54" t="n">
        <v>0.0500000007</v>
      </c>
      <c r="H3096" s="54" t="n">
        <v>0.0500000007</v>
      </c>
      <c r="I3096" s="54" t="n">
        <v>1.69402552</v>
      </c>
      <c r="J3096" s="54" t="n">
        <v>52.8368301</v>
      </c>
      <c r="K3096" s="54" t="n">
        <v>-96.5462952</v>
      </c>
      <c r="L3096" s="54" t="n">
        <v>0</v>
      </c>
      <c r="M3096" s="54" t="n">
        <v>-0.0583333671</v>
      </c>
      <c r="N3096" s="54" t="n">
        <v>3.9749999</v>
      </c>
      <c r="O3096" s="54" t="n">
        <v>-0.5083333249999999</v>
      </c>
      <c r="P3096" s="52" t="inlineStr">
        <is>
          <t>Phong</t>
        </is>
      </c>
      <c r="Q3096" s="52" t="inlineStr">
        <is>
          <t>Metal</t>
        </is>
      </c>
      <c r="R3096" s="54" t="n">
        <v>0.5</v>
      </c>
      <c r="S3096" s="54" t="n">
        <v>0.85</v>
      </c>
      <c r="T3096" s="54" t="n">
        <v>0.28</v>
      </c>
      <c r="U3096" s="54" t="n">
        <v>0</v>
      </c>
      <c r="V3096" s="52" t="inlineStr">
        <is>
          <t>No</t>
        </is>
      </c>
      <c r="W3096" s="52" t="inlineStr">
        <is>
          <t>Yes</t>
        </is>
      </c>
      <c r="X3096" s="52" t="inlineStr">
        <is>
          <t>-</t>
        </is>
      </c>
      <c r="Y3096" s="52" t="inlineStr">
        <is>
          <t>Diagonal lattice brace</t>
        </is>
      </c>
    </row>
    <row r="3097" outlineLevel="1">
      <c r="A3097" s="52" t="inlineStr">
        <is>
          <t>RDR-28</t>
        </is>
      </c>
      <c r="B3097" s="52" t="inlineStr">
        <is>
          <t>Air-defence radar</t>
        </is>
      </c>
      <c r="C3097" s="58" t="inlineStr">
        <is>
          <t>Cylinder</t>
        </is>
      </c>
      <c r="D3097" s="57" t="inlineStr">
        <is>
          <t>Mast brace</t>
        </is>
      </c>
      <c r="E3097" s="52" t="inlineStr">
        <is>
          <t>RDR-00</t>
        </is>
      </c>
      <c r="F3097" s="52" t="n">
        <v>1</v>
      </c>
      <c r="G3097" s="54" t="n">
        <v>0.0500000007</v>
      </c>
      <c r="H3097" s="54" t="n">
        <v>0.0500000007</v>
      </c>
      <c r="I3097" s="54" t="n">
        <v>1.69402552</v>
      </c>
      <c r="J3097" s="54" t="n">
        <v>-52.8368301</v>
      </c>
      <c r="K3097" s="54" t="n">
        <v>6.54629421</v>
      </c>
      <c r="L3097" s="54" t="n">
        <v>0</v>
      </c>
      <c r="M3097" s="54" t="n">
        <v>-0.5083333249999999</v>
      </c>
      <c r="N3097" s="54" t="n">
        <v>3.9749999</v>
      </c>
      <c r="O3097" s="54" t="n">
        <v>-0.0583333671</v>
      </c>
      <c r="P3097" s="52" t="inlineStr">
        <is>
          <t>Phong</t>
        </is>
      </c>
      <c r="Q3097" s="52" t="inlineStr">
        <is>
          <t>Metal</t>
        </is>
      </c>
      <c r="R3097" s="54" t="n">
        <v>0.5</v>
      </c>
      <c r="S3097" s="54" t="n">
        <v>0.85</v>
      </c>
      <c r="T3097" s="54" t="n">
        <v>0.28</v>
      </c>
      <c r="U3097" s="54" t="n">
        <v>0</v>
      </c>
      <c r="V3097" s="52" t="inlineStr">
        <is>
          <t>No</t>
        </is>
      </c>
      <c r="W3097" s="52" t="inlineStr">
        <is>
          <t>Yes</t>
        </is>
      </c>
      <c r="X3097" s="52" t="inlineStr">
        <is>
          <t>-</t>
        </is>
      </c>
      <c r="Y3097" s="52" t="inlineStr">
        <is>
          <t>Diagonal lattice brace</t>
        </is>
      </c>
    </row>
    <row r="3098" outlineLevel="1">
      <c r="A3098" s="52" t="inlineStr">
        <is>
          <t>RDR-29</t>
        </is>
      </c>
      <c r="B3098" s="52" t="inlineStr">
        <is>
          <t>Air-defence radar</t>
        </is>
      </c>
      <c r="C3098" s="58" t="inlineStr">
        <is>
          <t>Cylinder</t>
        </is>
      </c>
      <c r="D3098" s="57" t="inlineStr">
        <is>
          <t>Mast brace</t>
        </is>
      </c>
      <c r="E3098" s="52" t="inlineStr">
        <is>
          <t>RDR-00</t>
        </is>
      </c>
      <c r="F3098" s="52" t="n">
        <v>1</v>
      </c>
      <c r="G3098" s="54" t="n">
        <v>0.0500000007</v>
      </c>
      <c r="H3098" s="54" t="n">
        <v>0.0500000007</v>
      </c>
      <c r="I3098" s="54" t="n">
        <v>1.69402552</v>
      </c>
      <c r="J3098" s="54" t="n">
        <v>52.8368301</v>
      </c>
      <c r="K3098" s="54" t="n">
        <v>83.4537048</v>
      </c>
      <c r="L3098" s="54" t="n">
        <v>0</v>
      </c>
      <c r="M3098" s="54" t="n">
        <v>0.0583333671</v>
      </c>
      <c r="N3098" s="54" t="n">
        <v>3.9749999</v>
      </c>
      <c r="O3098" s="54" t="n">
        <v>0.5083333249999999</v>
      </c>
      <c r="P3098" s="52" t="inlineStr">
        <is>
          <t>Phong</t>
        </is>
      </c>
      <c r="Q3098" s="52" t="inlineStr">
        <is>
          <t>Metal</t>
        </is>
      </c>
      <c r="R3098" s="54" t="n">
        <v>0.5</v>
      </c>
      <c r="S3098" s="54" t="n">
        <v>0.85</v>
      </c>
      <c r="T3098" s="54" t="n">
        <v>0.28</v>
      </c>
      <c r="U3098" s="54" t="n">
        <v>0</v>
      </c>
      <c r="V3098" s="52" t="inlineStr">
        <is>
          <t>No</t>
        </is>
      </c>
      <c r="W3098" s="52" t="inlineStr">
        <is>
          <t>Yes</t>
        </is>
      </c>
      <c r="X3098" s="52" t="inlineStr">
        <is>
          <t>-</t>
        </is>
      </c>
      <c r="Y3098" s="52" t="inlineStr">
        <is>
          <t>Diagonal lattice brace</t>
        </is>
      </c>
    </row>
    <row r="3099" outlineLevel="1">
      <c r="A3099" s="52" t="inlineStr">
        <is>
          <t>RDR-30</t>
        </is>
      </c>
      <c r="B3099" s="52" t="inlineStr">
        <is>
          <t>Air-defence radar</t>
        </is>
      </c>
      <c r="C3099" s="63" t="inlineStr">
        <is>
          <t>Cube</t>
        </is>
      </c>
      <c r="D3099" s="57" t="inlineStr">
        <is>
          <t>Mast platform</t>
        </is>
      </c>
      <c r="E3099" s="52" t="inlineStr">
        <is>
          <t>RDR-00</t>
        </is>
      </c>
      <c r="F3099" s="52" t="n">
        <v>1</v>
      </c>
      <c r="G3099" s="54" t="n">
        <v>1.5</v>
      </c>
      <c r="H3099" s="54" t="n">
        <v>0.119999997</v>
      </c>
      <c r="I3099" s="54" t="n">
        <v>1.5</v>
      </c>
      <c r="J3099" s="54" t="n">
        <v>0</v>
      </c>
      <c r="K3099" s="54" t="n">
        <v>0</v>
      </c>
      <c r="L3099" s="54" t="n">
        <v>0</v>
      </c>
      <c r="M3099" s="54" t="n">
        <v>0</v>
      </c>
      <c r="N3099" s="54" t="n">
        <v>4.69999981</v>
      </c>
      <c r="O3099" s="54" t="n">
        <v>0</v>
      </c>
      <c r="P3099" s="52" t="inlineStr">
        <is>
          <t>Phong</t>
        </is>
      </c>
      <c r="Q3099" s="52" t="inlineStr">
        <is>
          <t>Metal</t>
        </is>
      </c>
      <c r="R3099" s="54" t="n">
        <v>0.5</v>
      </c>
      <c r="S3099" s="54" t="n">
        <v>0.85</v>
      </c>
      <c r="T3099" s="54" t="n">
        <v>0.28</v>
      </c>
      <c r="U3099" s="54" t="n">
        <v>0</v>
      </c>
      <c r="V3099" s="52" t="inlineStr">
        <is>
          <t>No</t>
        </is>
      </c>
      <c r="W3099" s="52" t="inlineStr">
        <is>
          <t>Yes</t>
        </is>
      </c>
      <c r="X3099" s="52" t="inlineStr">
        <is>
          <t>-</t>
        </is>
      </c>
      <c r="Y3099" s="52" t="inlineStr">
        <is>
          <t>Top platform under the bearing</t>
        </is>
      </c>
    </row>
    <row r="3100" outlineLevel="1">
      <c r="A3100" s="52" t="inlineStr">
        <is>
          <t>RDR-31</t>
        </is>
      </c>
      <c r="B3100" s="52" t="inlineStr">
        <is>
          <t>Air-defence radar</t>
        </is>
      </c>
      <c r="C3100" s="58" t="inlineStr">
        <is>
          <t>Cylinder</t>
        </is>
      </c>
      <c r="D3100" s="57" t="inlineStr">
        <is>
          <t>Bearing housing</t>
        </is>
      </c>
      <c r="E3100" s="52" t="inlineStr">
        <is>
          <t>RDR-00</t>
        </is>
      </c>
      <c r="F3100" s="52" t="n">
        <v>1</v>
      </c>
      <c r="G3100" s="54" t="n">
        <v>1</v>
      </c>
      <c r="H3100" s="54" t="n">
        <v>1</v>
      </c>
      <c r="I3100" s="54" t="n">
        <v>0.300000012</v>
      </c>
      <c r="J3100" s="54" t="n">
        <v>90</v>
      </c>
      <c r="K3100" s="54" t="n">
        <v>0</v>
      </c>
      <c r="L3100" s="54" t="n">
        <v>0</v>
      </c>
      <c r="M3100" s="54" t="n">
        <v>0</v>
      </c>
      <c r="N3100" s="54" t="n">
        <v>4.9000001</v>
      </c>
      <c r="O3100" s="54" t="n">
        <v>0</v>
      </c>
      <c r="P3100" s="52" t="inlineStr">
        <is>
          <t>Phong</t>
        </is>
      </c>
      <c r="Q3100" s="52" t="inlineStr">
        <is>
          <t>Metal</t>
        </is>
      </c>
      <c r="R3100" s="54" t="n">
        <v>0.55</v>
      </c>
      <c r="S3100" s="54" t="n">
        <v>0.7</v>
      </c>
      <c r="T3100" s="54" t="n">
        <v>0.28</v>
      </c>
      <c r="U3100" s="54" t="n">
        <v>0</v>
      </c>
      <c r="V3100" s="52" t="inlineStr">
        <is>
          <t>No</t>
        </is>
      </c>
      <c r="W3100" s="52" t="inlineStr">
        <is>
          <t>Yes</t>
        </is>
      </c>
      <c r="X3100" s="52" t="inlineStr">
        <is>
          <t>-</t>
        </is>
      </c>
      <c r="Y3100" s="52" t="inlineStr">
        <is>
          <t>Azimuth bearing</t>
        </is>
      </c>
    </row>
    <row r="3101" outlineLevel="1">
      <c r="A3101" s="52" t="inlineStr">
        <is>
          <t>RDR-32</t>
        </is>
      </c>
      <c r="B3101" s="52" t="inlineStr">
        <is>
          <t>Air-defence radar</t>
        </is>
      </c>
      <c r="C3101" s="59" t="inlineStr">
        <is>
          <t>Sphere</t>
        </is>
      </c>
      <c r="D3101" s="57" t="inlineStr">
        <is>
          <t>On-air lamp</t>
        </is>
      </c>
      <c r="E3101" s="52" t="inlineStr">
        <is>
          <t>RDR-00</t>
        </is>
      </c>
      <c r="F3101" s="52" t="n">
        <v>1</v>
      </c>
      <c r="G3101" s="54" t="n">
        <v>0.140000001</v>
      </c>
      <c r="H3101" s="54" t="n">
        <v>0.140000001</v>
      </c>
      <c r="I3101" s="54" t="n">
        <v>0.140000001</v>
      </c>
      <c r="J3101" s="54" t="n">
        <v>0</v>
      </c>
      <c r="K3101" s="54" t="n">
        <v>0</v>
      </c>
      <c r="L3101" s="54" t="n">
        <v>0</v>
      </c>
      <c r="M3101" s="54" t="n">
        <v>0.649999976</v>
      </c>
      <c r="N3101" s="54" t="n">
        <v>4.82000017</v>
      </c>
      <c r="O3101" s="54" t="n">
        <v>0.649999976</v>
      </c>
      <c r="P3101" s="52" t="inlineStr">
        <is>
          <t>Phong</t>
        </is>
      </c>
      <c r="Q3101" s="52" t="inlineStr">
        <is>
          <t>Glass</t>
        </is>
      </c>
      <c r="R3101" s="54" t="n">
        <v>0.1</v>
      </c>
      <c r="S3101" s="54" t="n">
        <v>0</v>
      </c>
      <c r="T3101" s="54" t="n">
        <v>0.4</v>
      </c>
      <c r="U3101" s="54" t="n">
        <v>0.45</v>
      </c>
      <c r="V3101" s="52" t="inlineStr">
        <is>
          <t>No</t>
        </is>
      </c>
      <c r="W3101" s="52" t="inlineStr">
        <is>
          <t>Yes</t>
        </is>
      </c>
      <c r="X3101" s="52" t="inlineStr">
        <is>
          <t>Emissive while TRANSMIT is on</t>
        </is>
      </c>
      <c r="Y3101" s="52" t="inlineStr">
        <is>
          <t>Green lamp: lit while the radar transmits</t>
        </is>
      </c>
    </row>
    <row r="3102" outlineLevel="1">
      <c r="A3102" s="52" t="inlineStr">
        <is>
          <t>RDR-33</t>
        </is>
      </c>
      <c r="B3102" s="52" t="inlineStr">
        <is>
          <t>Air-defence radar</t>
        </is>
      </c>
      <c r="C3102" s="63" t="inlineStr">
        <is>
          <t>Cube</t>
        </is>
      </c>
      <c r="D3102" s="57" t="inlineStr">
        <is>
          <t>Equipment shelter</t>
        </is>
      </c>
      <c r="E3102" s="52" t="inlineStr">
        <is>
          <t>RDR-00</t>
        </is>
      </c>
      <c r="F3102" s="52" t="n">
        <v>1</v>
      </c>
      <c r="G3102" s="54" t="n">
        <v>2.4000001</v>
      </c>
      <c r="H3102" s="54" t="n">
        <v>2.29999995</v>
      </c>
      <c r="I3102" s="54" t="n">
        <v>3</v>
      </c>
      <c r="J3102" s="54" t="n">
        <v>0</v>
      </c>
      <c r="K3102" s="54" t="n">
        <v>0</v>
      </c>
      <c r="L3102" s="54" t="n">
        <v>0</v>
      </c>
      <c r="M3102" s="54" t="n">
        <v>-4.5999999</v>
      </c>
      <c r="N3102" s="54" t="n">
        <v>1.29999995</v>
      </c>
      <c r="O3102" s="54" t="n">
        <v>0.5</v>
      </c>
      <c r="P3102" s="52" t="inlineStr">
        <is>
          <t>Phong</t>
        </is>
      </c>
      <c r="Q3102" s="52" t="inlineStr">
        <is>
          <t>Other</t>
        </is>
      </c>
      <c r="R3102" s="54" t="n">
        <v>0.6</v>
      </c>
      <c r="S3102" s="54" t="n">
        <v>0.4</v>
      </c>
      <c r="T3102" s="54" t="n">
        <v>0.35</v>
      </c>
      <c r="U3102" s="54" t="n">
        <v>0</v>
      </c>
      <c r="V3102" s="52" t="inlineStr">
        <is>
          <t>Yes</t>
        </is>
      </c>
      <c r="W3102" s="52" t="inlineStr">
        <is>
          <t>Yes</t>
        </is>
      </c>
      <c r="X3102" s="52" t="inlineStr">
        <is>
          <t>-</t>
        </is>
      </c>
      <c r="Y3102" s="52" t="inlineStr">
        <is>
          <t>Corrugated electronics shelter</t>
        </is>
      </c>
    </row>
    <row r="3103" outlineLevel="1">
      <c r="A3103" s="52" t="inlineStr">
        <is>
          <t>RDR-34</t>
        </is>
      </c>
      <c r="B3103" s="52" t="inlineStr">
        <is>
          <t>Air-defence radar</t>
        </is>
      </c>
      <c r="C3103" s="63" t="inlineStr">
        <is>
          <t>Cube</t>
        </is>
      </c>
      <c r="D3103" s="57" t="inlineStr">
        <is>
          <t>Shelter slab</t>
        </is>
      </c>
      <c r="E3103" s="52" t="inlineStr">
        <is>
          <t>RDR-00</t>
        </is>
      </c>
      <c r="F3103" s="52" t="n">
        <v>1</v>
      </c>
      <c r="G3103" s="54" t="n">
        <v>3</v>
      </c>
      <c r="H3103" s="54" t="n">
        <v>0.150000006</v>
      </c>
      <c r="I3103" s="54" t="n">
        <v>3.5999999</v>
      </c>
      <c r="J3103" s="54" t="n">
        <v>0</v>
      </c>
      <c r="K3103" s="54" t="n">
        <v>0</v>
      </c>
      <c r="L3103" s="54" t="n">
        <v>0</v>
      </c>
      <c r="M3103" s="54" t="n">
        <v>-4.5999999</v>
      </c>
      <c r="N3103" s="54" t="n">
        <v>0.075000003</v>
      </c>
      <c r="O3103" s="54" t="n">
        <v>0.5</v>
      </c>
      <c r="P3103" s="52" t="inlineStr">
        <is>
          <t>Phong</t>
        </is>
      </c>
      <c r="Q3103" s="52" t="inlineStr">
        <is>
          <t>Concrete</t>
        </is>
      </c>
      <c r="R3103" s="54" t="n">
        <v>0.85</v>
      </c>
      <c r="S3103" s="54" t="n">
        <v>0</v>
      </c>
      <c r="T3103" s="54" t="n">
        <v>0.12</v>
      </c>
      <c r="U3103" s="54" t="n">
        <v>0</v>
      </c>
      <c r="V3103" s="52" t="inlineStr">
        <is>
          <t>No</t>
        </is>
      </c>
      <c r="W3103" s="52" t="inlineStr">
        <is>
          <t>Yes</t>
        </is>
      </c>
      <c r="X3103" s="52" t="inlineStr">
        <is>
          <t>-</t>
        </is>
      </c>
      <c r="Y3103" s="52" t="inlineStr">
        <is>
          <t>Shelter base slab</t>
        </is>
      </c>
    </row>
    <row r="3104" outlineLevel="1">
      <c r="A3104" s="52" t="inlineStr">
        <is>
          <t>RDR-35</t>
        </is>
      </c>
      <c r="B3104" s="52" t="inlineStr">
        <is>
          <t>Air-defence radar</t>
        </is>
      </c>
      <c r="C3104" s="63" t="inlineStr">
        <is>
          <t>Cube</t>
        </is>
      </c>
      <c r="D3104" s="57" t="inlineStr">
        <is>
          <t>Shelter door</t>
        </is>
      </c>
      <c r="E3104" s="52" t="inlineStr">
        <is>
          <t>RDR-00</t>
        </is>
      </c>
      <c r="F3104" s="52" t="n">
        <v>1</v>
      </c>
      <c r="G3104" s="54" t="n">
        <v>0.0599999987</v>
      </c>
      <c r="H3104" s="54" t="n">
        <v>1.89999998</v>
      </c>
      <c r="I3104" s="54" t="n">
        <v>0.899999976</v>
      </c>
      <c r="J3104" s="54" t="n">
        <v>0</v>
      </c>
      <c r="K3104" s="54" t="n">
        <v>0</v>
      </c>
      <c r="L3104" s="54" t="n">
        <v>0</v>
      </c>
      <c r="M3104" s="54" t="n">
        <v>-3.36999989</v>
      </c>
      <c r="N3104" s="54" t="n">
        <v>1.10000002</v>
      </c>
      <c r="O3104" s="54" t="n">
        <v>0</v>
      </c>
      <c r="P3104" s="52" t="inlineStr">
        <is>
          <t>Phong</t>
        </is>
      </c>
      <c r="Q3104" s="52" t="inlineStr">
        <is>
          <t>Other</t>
        </is>
      </c>
      <c r="R3104" s="54" t="n">
        <v>0.55</v>
      </c>
      <c r="S3104" s="54" t="n">
        <v>0.6</v>
      </c>
      <c r="T3104" s="54" t="n">
        <v>0.3</v>
      </c>
      <c r="U3104" s="54" t="n">
        <v>0</v>
      </c>
      <c r="V3104" s="52" t="inlineStr">
        <is>
          <t>No</t>
        </is>
      </c>
      <c r="W3104" s="52" t="inlineStr">
        <is>
          <t>Yes</t>
        </is>
      </c>
      <c r="X3104" s="52" t="inlineStr">
        <is>
          <t>-</t>
        </is>
      </c>
      <c r="Y3104" s="52" t="inlineStr">
        <is>
          <t>Steel access door</t>
        </is>
      </c>
    </row>
    <row r="3105" outlineLevel="1">
      <c r="A3105" s="52" t="inlineStr">
        <is>
          <t>RDR-36</t>
        </is>
      </c>
      <c r="B3105" s="52" t="inlineStr">
        <is>
          <t>Air-defence radar</t>
        </is>
      </c>
      <c r="C3105" s="63" t="inlineStr">
        <is>
          <t>Cube</t>
        </is>
      </c>
      <c r="D3105" s="57" t="inlineStr">
        <is>
          <t>Door handle</t>
        </is>
      </c>
      <c r="E3105" s="52" t="inlineStr">
        <is>
          <t>RDR-00</t>
        </is>
      </c>
      <c r="F3105" s="52" t="n">
        <v>1</v>
      </c>
      <c r="G3105" s="54" t="n">
        <v>0.07999999820000001</v>
      </c>
      <c r="H3105" s="54" t="n">
        <v>0.0599999987</v>
      </c>
      <c r="I3105" s="54" t="n">
        <v>0.200000003</v>
      </c>
      <c r="J3105" s="54" t="n">
        <v>0</v>
      </c>
      <c r="K3105" s="54" t="n">
        <v>0</v>
      </c>
      <c r="L3105" s="54" t="n">
        <v>0</v>
      </c>
      <c r="M3105" s="54" t="n">
        <v>-3.31999993</v>
      </c>
      <c r="N3105" s="54" t="n">
        <v>1.10000002</v>
      </c>
      <c r="O3105" s="54" t="n">
        <v>0.300000012</v>
      </c>
      <c r="P3105" s="52" t="inlineStr">
        <is>
          <t>Phong</t>
        </is>
      </c>
      <c r="Q3105" s="52" t="inlineStr">
        <is>
          <t>Metal</t>
        </is>
      </c>
      <c r="R3105" s="54" t="n">
        <v>0.5</v>
      </c>
      <c r="S3105" s="54" t="n">
        <v>0.85</v>
      </c>
      <c r="T3105" s="54" t="n">
        <v>0.28</v>
      </c>
      <c r="U3105" s="54" t="n">
        <v>0</v>
      </c>
      <c r="V3105" s="52" t="inlineStr">
        <is>
          <t>No</t>
        </is>
      </c>
      <c r="W3105" s="52" t="inlineStr">
        <is>
          <t>Yes</t>
        </is>
      </c>
      <c r="X3105" s="52" t="inlineStr">
        <is>
          <t>-</t>
        </is>
      </c>
      <c r="Y3105" s="52" t="inlineStr">
        <is>
          <t>Handle</t>
        </is>
      </c>
    </row>
    <row r="3106" outlineLevel="1">
      <c r="A3106" s="52" t="inlineStr">
        <is>
          <t>RDR-37</t>
        </is>
      </c>
      <c r="B3106" s="52" t="inlineStr">
        <is>
          <t>Air-defence radar</t>
        </is>
      </c>
      <c r="C3106" s="63" t="inlineStr">
        <is>
          <t>Cube</t>
        </is>
      </c>
      <c r="D3106" s="57" t="inlineStr">
        <is>
          <t>Door step</t>
        </is>
      </c>
      <c r="E3106" s="52" t="inlineStr">
        <is>
          <t>RDR-00</t>
        </is>
      </c>
      <c r="F3106" s="52" t="n">
        <v>1</v>
      </c>
      <c r="G3106" s="54" t="n">
        <v>0.5</v>
      </c>
      <c r="H3106" s="54" t="n">
        <v>0.200000003</v>
      </c>
      <c r="I3106" s="54" t="n">
        <v>1.20000005</v>
      </c>
      <c r="J3106" s="54" t="n">
        <v>0</v>
      </c>
      <c r="K3106" s="54" t="n">
        <v>0</v>
      </c>
      <c r="L3106" s="54" t="n">
        <v>0</v>
      </c>
      <c r="M3106" s="54" t="n">
        <v>-3.0999999</v>
      </c>
      <c r="N3106" s="54" t="n">
        <v>0.25</v>
      </c>
      <c r="O3106" s="54" t="n">
        <v>0</v>
      </c>
      <c r="P3106" s="52" t="inlineStr">
        <is>
          <t>Phong</t>
        </is>
      </c>
      <c r="Q3106" s="52" t="inlineStr">
        <is>
          <t>Concrete</t>
        </is>
      </c>
      <c r="R3106" s="54" t="n">
        <v>0.85</v>
      </c>
      <c r="S3106" s="54" t="n">
        <v>0</v>
      </c>
      <c r="T3106" s="54" t="n">
        <v>0.12</v>
      </c>
      <c r="U3106" s="54" t="n">
        <v>0</v>
      </c>
      <c r="V3106" s="52" t="inlineStr">
        <is>
          <t>No</t>
        </is>
      </c>
      <c r="W3106" s="52" t="inlineStr">
        <is>
          <t>Yes</t>
        </is>
      </c>
      <c r="X3106" s="52" t="inlineStr">
        <is>
          <t>-</t>
        </is>
      </c>
      <c r="Y3106" s="52" t="inlineStr">
        <is>
          <t>Concrete step</t>
        </is>
      </c>
    </row>
    <row r="3107" outlineLevel="1">
      <c r="A3107" s="52" t="inlineStr">
        <is>
          <t>RDR-38</t>
        </is>
      </c>
      <c r="B3107" s="52" t="inlineStr">
        <is>
          <t>Air-defence radar</t>
        </is>
      </c>
      <c r="C3107" s="63" t="inlineStr">
        <is>
          <t>Cube</t>
        </is>
      </c>
      <c r="D3107" s="57" t="inlineStr">
        <is>
          <t>Lit vent</t>
        </is>
      </c>
      <c r="E3107" s="52" t="inlineStr">
        <is>
          <t>RDR-00</t>
        </is>
      </c>
      <c r="F3107" s="52" t="n">
        <v>1</v>
      </c>
      <c r="G3107" s="54" t="n">
        <v>0.07999999820000001</v>
      </c>
      <c r="H3107" s="54" t="n">
        <v>0.300000012</v>
      </c>
      <c r="I3107" s="54" t="n">
        <v>0.899999976</v>
      </c>
      <c r="J3107" s="54" t="n">
        <v>0</v>
      </c>
      <c r="K3107" s="54" t="n">
        <v>0</v>
      </c>
      <c r="L3107" s="54" t="n">
        <v>0</v>
      </c>
      <c r="M3107" s="54" t="n">
        <v>-5.82999992</v>
      </c>
      <c r="N3107" s="54" t="n">
        <v>1.89999998</v>
      </c>
      <c r="O3107" s="54" t="n">
        <v>0.600000024</v>
      </c>
      <c r="P3107" s="52" t="inlineStr">
        <is>
          <t>Phong</t>
        </is>
      </c>
      <c r="Q3107" s="52" t="inlineStr">
        <is>
          <t>Plain</t>
        </is>
      </c>
      <c r="R3107" s="54" t="n">
        <v>0.6</v>
      </c>
      <c r="S3107" s="54" t="n">
        <v>0</v>
      </c>
      <c r="T3107" s="54" t="n">
        <v>0.4</v>
      </c>
      <c r="U3107" s="54" t="n">
        <v>1</v>
      </c>
      <c r="V3107" s="52" t="inlineStr">
        <is>
          <t>No</t>
        </is>
      </c>
      <c r="W3107" s="52" t="inlineStr">
        <is>
          <t>Yes</t>
        </is>
      </c>
      <c r="X3107" s="52" t="inlineStr">
        <is>
          <t>-</t>
        </is>
      </c>
      <c r="Y3107" s="52" t="inlineStr">
        <is>
          <t>Warm light from the ventilation louvre (practical light)</t>
        </is>
      </c>
    </row>
    <row r="3108" outlineLevel="1">
      <c r="A3108" s="52" t="inlineStr">
        <is>
          <t>RDR-39</t>
        </is>
      </c>
      <c r="B3108" s="52" t="inlineStr">
        <is>
          <t>Air-defence radar</t>
        </is>
      </c>
      <c r="C3108" s="63" t="inlineStr">
        <is>
          <t>Cube</t>
        </is>
      </c>
      <c r="D3108" s="57" t="inlineStr">
        <is>
          <t>Roof air conditioner</t>
        </is>
      </c>
      <c r="E3108" s="52" t="inlineStr">
        <is>
          <t>RDR-00</t>
        </is>
      </c>
      <c r="F3108" s="52" t="n">
        <v>1</v>
      </c>
      <c r="G3108" s="54" t="n">
        <v>0.899999976</v>
      </c>
      <c r="H3108" s="54" t="n">
        <v>0.400000006</v>
      </c>
      <c r="I3108" s="54" t="n">
        <v>0.899999976</v>
      </c>
      <c r="J3108" s="54" t="n">
        <v>0</v>
      </c>
      <c r="K3108" s="54" t="n">
        <v>0</v>
      </c>
      <c r="L3108" s="54" t="n">
        <v>0</v>
      </c>
      <c r="M3108" s="54" t="n">
        <v>-4.5999999</v>
      </c>
      <c r="N3108" s="54" t="n">
        <v>2.6500001</v>
      </c>
      <c r="O3108" s="54" t="n">
        <v>1.20000005</v>
      </c>
      <c r="P3108" s="52" t="inlineStr">
        <is>
          <t>Phong</t>
        </is>
      </c>
      <c r="Q3108" s="52" t="inlineStr">
        <is>
          <t>Metal</t>
        </is>
      </c>
      <c r="R3108" s="54" t="n">
        <v>0.55</v>
      </c>
      <c r="S3108" s="54" t="n">
        <v>0.7</v>
      </c>
      <c r="T3108" s="54" t="n">
        <v>0.28</v>
      </c>
      <c r="U3108" s="54" t="n">
        <v>0</v>
      </c>
      <c r="V3108" s="52" t="inlineStr">
        <is>
          <t>No</t>
        </is>
      </c>
      <c r="W3108" s="52" t="inlineStr">
        <is>
          <t>Yes</t>
        </is>
      </c>
      <c r="X3108" s="52" t="inlineStr">
        <is>
          <t>-</t>
        </is>
      </c>
      <c r="Y3108" s="52" t="inlineStr">
        <is>
          <t>HVAC unit</t>
        </is>
      </c>
    </row>
    <row r="3109" outlineLevel="1">
      <c r="A3109" s="52" t="inlineStr">
        <is>
          <t>RDR-40</t>
        </is>
      </c>
      <c r="B3109" s="52" t="inlineStr">
        <is>
          <t>Air-defence radar</t>
        </is>
      </c>
      <c r="C3109" s="58" t="inlineStr">
        <is>
          <t>Cylinder</t>
        </is>
      </c>
      <c r="D3109" s="57" t="inlineStr">
        <is>
          <t>AC fan</t>
        </is>
      </c>
      <c r="E3109" s="52" t="inlineStr">
        <is>
          <t>RDR-00</t>
        </is>
      </c>
      <c r="F3109" s="52" t="n">
        <v>1</v>
      </c>
      <c r="G3109" s="54" t="n">
        <v>0.699999988</v>
      </c>
      <c r="H3109" s="54" t="n">
        <v>0.699999988</v>
      </c>
      <c r="I3109" s="54" t="n">
        <v>0.0500000007</v>
      </c>
      <c r="J3109" s="54" t="n">
        <v>90</v>
      </c>
      <c r="K3109" s="54" t="n">
        <v>0</v>
      </c>
      <c r="L3109" s="54" t="n">
        <v>0</v>
      </c>
      <c r="M3109" s="54" t="n">
        <v>-4.5999999</v>
      </c>
      <c r="N3109" s="54" t="n">
        <v>2.86999989</v>
      </c>
      <c r="O3109" s="54" t="n">
        <v>1.20000005</v>
      </c>
      <c r="P3109" s="52" t="inlineStr">
        <is>
          <t>Phong</t>
        </is>
      </c>
      <c r="Q3109" s="52" t="inlineStr">
        <is>
          <t>Metal</t>
        </is>
      </c>
      <c r="R3109" s="54" t="n">
        <v>0.5</v>
      </c>
      <c r="S3109" s="54" t="n">
        <v>0.85</v>
      </c>
      <c r="T3109" s="54" t="n">
        <v>0.28</v>
      </c>
      <c r="U3109" s="54" t="n">
        <v>0</v>
      </c>
      <c r="V3109" s="52" t="inlineStr">
        <is>
          <t>No</t>
        </is>
      </c>
      <c r="W3109" s="52" t="inlineStr">
        <is>
          <t>Yes</t>
        </is>
      </c>
      <c r="X3109" s="52" t="inlineStr">
        <is>
          <t>-</t>
        </is>
      </c>
      <c r="Y3109" s="52" t="inlineStr">
        <is>
          <t>Condenser fan grille</t>
        </is>
      </c>
    </row>
    <row r="3110" outlineLevel="1">
      <c r="A3110" s="52" t="inlineStr">
        <is>
          <t>RDR-41</t>
        </is>
      </c>
      <c r="B3110" s="52" t="inlineStr">
        <is>
          <t>Air-defence radar</t>
        </is>
      </c>
      <c r="C3110" s="58" t="inlineStr">
        <is>
          <t>Cylinder</t>
        </is>
      </c>
      <c r="D3110" s="57" t="inlineStr">
        <is>
          <t>Power cable</t>
        </is>
      </c>
      <c r="E3110" s="52" t="inlineStr">
        <is>
          <t>RDR-00</t>
        </is>
      </c>
      <c r="F3110" s="52" t="n">
        <v>1</v>
      </c>
      <c r="G3110" s="54" t="n">
        <v>0.0900000036</v>
      </c>
      <c r="H3110" s="54" t="n">
        <v>0.0900000036</v>
      </c>
      <c r="I3110" s="54" t="n">
        <v>1.11803412</v>
      </c>
      <c r="J3110" s="54" t="n">
        <v>0</v>
      </c>
      <c r="K3110" s="54" t="n">
        <v>100.304832</v>
      </c>
      <c r="L3110" s="54" t="n">
        <v>0</v>
      </c>
      <c r="M3110" s="54" t="n">
        <v>-2.8499999</v>
      </c>
      <c r="N3110" s="54" t="n">
        <v>0.5</v>
      </c>
      <c r="O3110" s="54" t="n">
        <v>1.29999995</v>
      </c>
      <c r="P3110" s="52" t="inlineStr">
        <is>
          <t>Phong</t>
        </is>
      </c>
      <c r="Q3110" s="52" t="inlineStr">
        <is>
          <t>Metal</t>
        </is>
      </c>
      <c r="R3110" s="54" t="n">
        <v>0.55</v>
      </c>
      <c r="S3110" s="54" t="n">
        <v>0.7</v>
      </c>
      <c r="T3110" s="54" t="n">
        <v>0.28</v>
      </c>
      <c r="U3110" s="54" t="n">
        <v>0</v>
      </c>
      <c r="V3110" s="52" t="inlineStr">
        <is>
          <t>No</t>
        </is>
      </c>
      <c r="W3110" s="52" t="inlineStr">
        <is>
          <t>Yes</t>
        </is>
      </c>
      <c r="X3110" s="52" t="inlineStr">
        <is>
          <t>-</t>
        </is>
      </c>
      <c r="Y3110" s="52" t="inlineStr">
        <is>
          <t>Cable run to the plinth</t>
        </is>
      </c>
    </row>
    <row r="3111" outlineLevel="1">
      <c r="A3111" s="52" t="inlineStr">
        <is>
          <t>RDR-42</t>
        </is>
      </c>
      <c r="B3111" s="52" t="inlineStr">
        <is>
          <t>Air-defence radar</t>
        </is>
      </c>
      <c r="C3111" s="58" t="inlineStr">
        <is>
          <t>Cylinder</t>
        </is>
      </c>
      <c r="D3111" s="57" t="inlineStr">
        <is>
          <t>Mast cable duct</t>
        </is>
      </c>
      <c r="E3111" s="52" t="inlineStr">
        <is>
          <t>RDR-00</t>
        </is>
      </c>
      <c r="F3111" s="52" t="n">
        <v>1</v>
      </c>
      <c r="G3111" s="54" t="n">
        <v>0.0700000003</v>
      </c>
      <c r="H3111" s="54" t="n">
        <v>0.0700000003</v>
      </c>
      <c r="I3111" s="54" t="n">
        <v>4.44999981</v>
      </c>
      <c r="J3111" s="54" t="n">
        <v>-64.0107651</v>
      </c>
      <c r="K3111" s="54" t="n">
        <v>112.619865</v>
      </c>
      <c r="L3111" s="54" t="n">
        <v>0</v>
      </c>
      <c r="M3111" s="54" t="n">
        <v>-1.39999998</v>
      </c>
      <c r="N3111" s="54" t="n">
        <v>2.5999999</v>
      </c>
      <c r="O3111" s="54" t="n">
        <v>0.825000048</v>
      </c>
      <c r="P3111" s="52" t="inlineStr">
        <is>
          <t>Phong</t>
        </is>
      </c>
      <c r="Q3111" s="52" t="inlineStr">
        <is>
          <t>Metal</t>
        </is>
      </c>
      <c r="R3111" s="54" t="n">
        <v>0.55</v>
      </c>
      <c r="S3111" s="54" t="n">
        <v>0.7</v>
      </c>
      <c r="T3111" s="54" t="n">
        <v>0.28</v>
      </c>
      <c r="U3111" s="54" t="n">
        <v>0</v>
      </c>
      <c r="V3111" s="52" t="inlineStr">
        <is>
          <t>No</t>
        </is>
      </c>
      <c r="W3111" s="52" t="inlineStr">
        <is>
          <t>Yes</t>
        </is>
      </c>
      <c r="X3111" s="52" t="inlineStr">
        <is>
          <t>-</t>
        </is>
      </c>
      <c r="Y3111" s="52" t="inlineStr">
        <is>
          <t>Cable up the mast</t>
        </is>
      </c>
    </row>
    <row r="3112" outlineLevel="1">
      <c r="A3112" s="52" t="inlineStr">
        <is>
          <t>RDR-43</t>
        </is>
      </c>
      <c r="B3112" s="52" t="inlineStr">
        <is>
          <t>Air-defence radar</t>
        </is>
      </c>
      <c r="C3112" s="53" t="inlineStr">
        <is>
          <t>Group</t>
        </is>
      </c>
      <c r="D3112" s="57" t="inlineStr">
        <is>
          <t>Azimuth head</t>
        </is>
      </c>
      <c r="E3112" s="52" t="inlineStr">
        <is>
          <t>RDR-00</t>
        </is>
      </c>
      <c r="F3112" s="52" t="n">
        <v>1</v>
      </c>
      <c r="G3112" s="54" t="n">
        <v>1</v>
      </c>
      <c r="H3112" s="54" t="n">
        <v>1</v>
      </c>
      <c r="I3112" s="54" t="n">
        <v>1</v>
      </c>
      <c r="J3112" s="54" t="n">
        <v>0</v>
      </c>
      <c r="K3112" s="54" t="n">
        <v>0</v>
      </c>
      <c r="L3112" s="54" t="n">
        <v>0</v>
      </c>
      <c r="M3112" s="54" t="n">
        <v>0</v>
      </c>
      <c r="N3112" s="54" t="n">
        <v>5</v>
      </c>
      <c r="O3112" s="54" t="n">
        <v>0</v>
      </c>
      <c r="P3112" s="52" t="inlineStr">
        <is>
          <t>-</t>
        </is>
      </c>
      <c r="Q3112" s="52" t="inlineStr">
        <is>
          <t>Plain</t>
        </is>
      </c>
      <c r="R3112" s="54" t="n">
        <v>0.5</v>
      </c>
      <c r="S3112" s="54" t="n">
        <v>0</v>
      </c>
      <c r="T3112" s="54" t="n">
        <v>0.2</v>
      </c>
      <c r="U3112" s="54" t="n">
        <v>0</v>
      </c>
      <c r="V3112" s="52" t="inlineStr">
        <is>
          <t>No</t>
        </is>
      </c>
      <c r="W3112" s="52" t="inlineStr">
        <is>
          <t>Yes</t>
        </is>
      </c>
      <c r="X3112" s="52" t="inlineStr">
        <is>
          <t>ROTATE 12 rpm / SECTOR +-45 deg sweep / STOP manual; yaw = -azimuth</t>
        </is>
      </c>
      <c r="Y3112" s="52" t="inlineStr">
        <is>
          <t>Rotating platform carrying the elevation yoke</t>
        </is>
      </c>
    </row>
    <row r="3113" outlineLevel="1">
      <c r="A3113" s="52" t="inlineStr">
        <is>
          <t>RDR-44</t>
        </is>
      </c>
      <c r="B3113" s="52" t="inlineStr">
        <is>
          <t>Air-defence radar</t>
        </is>
      </c>
      <c r="C3113" s="63" t="inlineStr">
        <is>
          <t>Cube</t>
        </is>
      </c>
      <c r="D3113" s="60" t="inlineStr">
        <is>
          <t>Pedestal</t>
        </is>
      </c>
      <c r="E3113" s="52" t="inlineStr">
        <is>
          <t>RDR-43</t>
        </is>
      </c>
      <c r="F3113" s="52" t="n">
        <v>2</v>
      </c>
      <c r="G3113" s="54" t="n">
        <v>1.29999995</v>
      </c>
      <c r="H3113" s="54" t="n">
        <v>0.400000006</v>
      </c>
      <c r="I3113" s="54" t="n">
        <v>1.29999995</v>
      </c>
      <c r="J3113" s="54" t="n">
        <v>0</v>
      </c>
      <c r="K3113" s="54" t="n">
        <v>0</v>
      </c>
      <c r="L3113" s="54" t="n">
        <v>0</v>
      </c>
      <c r="M3113" s="54" t="n">
        <v>0</v>
      </c>
      <c r="N3113" s="54" t="n">
        <v>0.200000003</v>
      </c>
      <c r="O3113" s="54" t="n">
        <v>0</v>
      </c>
      <c r="P3113" s="52" t="inlineStr">
        <is>
          <t>Phong</t>
        </is>
      </c>
      <c r="Q3113" s="52" t="inlineStr">
        <is>
          <t>Metal</t>
        </is>
      </c>
      <c r="R3113" s="54" t="n">
        <v>0.55</v>
      </c>
      <c r="S3113" s="54" t="n">
        <v>0.7</v>
      </c>
      <c r="T3113" s="54" t="n">
        <v>0.28</v>
      </c>
      <c r="U3113" s="54" t="n">
        <v>0</v>
      </c>
      <c r="V3113" s="52" t="inlineStr">
        <is>
          <t>No</t>
        </is>
      </c>
      <c r="W3113" s="52" t="inlineStr">
        <is>
          <t>Yes</t>
        </is>
      </c>
      <c r="X3113" s="52" t="inlineStr">
        <is>
          <t>-</t>
        </is>
      </c>
      <c r="Y3113" s="52" t="inlineStr">
        <is>
          <t>Turntable casting</t>
        </is>
      </c>
    </row>
    <row r="3114" outlineLevel="1">
      <c r="A3114" s="52" t="inlineStr">
        <is>
          <t>RDR-45</t>
        </is>
      </c>
      <c r="B3114" s="52" t="inlineStr">
        <is>
          <t>Air-defence radar</t>
        </is>
      </c>
      <c r="C3114" s="63" t="inlineStr">
        <is>
          <t>Cube</t>
        </is>
      </c>
      <c r="D3114" s="60" t="inlineStr">
        <is>
          <t>Yoke cheek left</t>
        </is>
      </c>
      <c r="E3114" s="52" t="inlineStr">
        <is>
          <t>RDR-43</t>
        </is>
      </c>
      <c r="F3114" s="52" t="n">
        <v>2</v>
      </c>
      <c r="G3114" s="54" t="n">
        <v>0.180000007</v>
      </c>
      <c r="H3114" s="54" t="n">
        <v>1.10000002</v>
      </c>
      <c r="I3114" s="54" t="n">
        <v>0.800000012</v>
      </c>
      <c r="J3114" s="54" t="n">
        <v>0</v>
      </c>
      <c r="K3114" s="54" t="n">
        <v>0</v>
      </c>
      <c r="L3114" s="54" t="n">
        <v>0</v>
      </c>
      <c r="M3114" s="54" t="n">
        <v>0.699999988</v>
      </c>
      <c r="N3114" s="54" t="n">
        <v>0.850000024</v>
      </c>
      <c r="O3114" s="54" t="n">
        <v>0</v>
      </c>
      <c r="P3114" s="52" t="inlineStr">
        <is>
          <t>Phong</t>
        </is>
      </c>
      <c r="Q3114" s="52" t="inlineStr">
        <is>
          <t>Metal</t>
        </is>
      </c>
      <c r="R3114" s="54" t="n">
        <v>0.55</v>
      </c>
      <c r="S3114" s="54" t="n">
        <v>0.7</v>
      </c>
      <c r="T3114" s="54" t="n">
        <v>0.28</v>
      </c>
      <c r="U3114" s="54" t="n">
        <v>0</v>
      </c>
      <c r="V3114" s="52" t="inlineStr">
        <is>
          <t>No</t>
        </is>
      </c>
      <c r="W3114" s="52" t="inlineStr">
        <is>
          <t>Yes</t>
        </is>
      </c>
      <c r="X3114" s="52" t="inlineStr">
        <is>
          <t>-</t>
        </is>
      </c>
      <c r="Y3114" s="52" t="inlineStr">
        <is>
          <t>Trunnion bearing arm</t>
        </is>
      </c>
    </row>
    <row r="3115" outlineLevel="1">
      <c r="A3115" s="52" t="inlineStr">
        <is>
          <t>RDR-46</t>
        </is>
      </c>
      <c r="B3115" s="52" t="inlineStr">
        <is>
          <t>Air-defence radar</t>
        </is>
      </c>
      <c r="C3115" s="63" t="inlineStr">
        <is>
          <t>Cube</t>
        </is>
      </c>
      <c r="D3115" s="60" t="inlineStr">
        <is>
          <t>Yoke cheek right</t>
        </is>
      </c>
      <c r="E3115" s="52" t="inlineStr">
        <is>
          <t>RDR-43</t>
        </is>
      </c>
      <c r="F3115" s="52" t="n">
        <v>2</v>
      </c>
      <c r="G3115" s="54" t="n">
        <v>0.180000007</v>
      </c>
      <c r="H3115" s="54" t="n">
        <v>1.10000002</v>
      </c>
      <c r="I3115" s="54" t="n">
        <v>0.800000012</v>
      </c>
      <c r="J3115" s="54" t="n">
        <v>0</v>
      </c>
      <c r="K3115" s="54" t="n">
        <v>0</v>
      </c>
      <c r="L3115" s="54" t="n">
        <v>0</v>
      </c>
      <c r="M3115" s="54" t="n">
        <v>-0.699999988</v>
      </c>
      <c r="N3115" s="54" t="n">
        <v>0.850000024</v>
      </c>
      <c r="O3115" s="54" t="n">
        <v>0</v>
      </c>
      <c r="P3115" s="52" t="inlineStr">
        <is>
          <t>Phong</t>
        </is>
      </c>
      <c r="Q3115" s="52" t="inlineStr">
        <is>
          <t>Metal</t>
        </is>
      </c>
      <c r="R3115" s="54" t="n">
        <v>0.55</v>
      </c>
      <c r="S3115" s="54" t="n">
        <v>0.7</v>
      </c>
      <c r="T3115" s="54" t="n">
        <v>0.28</v>
      </c>
      <c r="U3115" s="54" t="n">
        <v>0</v>
      </c>
      <c r="V3115" s="52" t="inlineStr">
        <is>
          <t>No</t>
        </is>
      </c>
      <c r="W3115" s="52" t="inlineStr">
        <is>
          <t>Yes</t>
        </is>
      </c>
      <c r="X3115" s="52" t="inlineStr">
        <is>
          <t>-</t>
        </is>
      </c>
      <c r="Y3115" s="52" t="inlineStr">
        <is>
          <t>Trunnion bearing arm</t>
        </is>
      </c>
    </row>
    <row r="3116" outlineLevel="1">
      <c r="A3116" s="52" t="inlineStr">
        <is>
          <t>RDR-47</t>
        </is>
      </c>
      <c r="B3116" s="52" t="inlineStr">
        <is>
          <t>Air-defence radar</t>
        </is>
      </c>
      <c r="C3116" s="58" t="inlineStr">
        <is>
          <t>Cylinder</t>
        </is>
      </c>
      <c r="D3116" s="60" t="inlineStr">
        <is>
          <t>Beacon pole</t>
        </is>
      </c>
      <c r="E3116" s="52" t="inlineStr">
        <is>
          <t>RDR-43</t>
        </is>
      </c>
      <c r="F3116" s="52" t="n">
        <v>2</v>
      </c>
      <c r="G3116" s="54" t="n">
        <v>0.0700000003</v>
      </c>
      <c r="H3116" s="54" t="n">
        <v>0.0700000003</v>
      </c>
      <c r="I3116" s="54" t="n">
        <v>3.5999999</v>
      </c>
      <c r="J3116" s="54" t="n">
        <v>90</v>
      </c>
      <c r="K3116" s="54" t="n">
        <v>0</v>
      </c>
      <c r="L3116" s="54" t="n">
        <v>0</v>
      </c>
      <c r="M3116" s="54" t="n">
        <v>0</v>
      </c>
      <c r="N3116" s="54" t="n">
        <v>2.20000005</v>
      </c>
      <c r="O3116" s="54" t="n">
        <v>0</v>
      </c>
      <c r="P3116" s="52" t="inlineStr">
        <is>
          <t>Phong</t>
        </is>
      </c>
      <c r="Q3116" s="52" t="inlineStr">
        <is>
          <t>Metal</t>
        </is>
      </c>
      <c r="R3116" s="54" t="n">
        <v>0.5</v>
      </c>
      <c r="S3116" s="54" t="n">
        <v>0.85</v>
      </c>
      <c r="T3116" s="54" t="n">
        <v>0.28</v>
      </c>
      <c r="U3116" s="54" t="n">
        <v>0</v>
      </c>
      <c r="V3116" s="52" t="inlineStr">
        <is>
          <t>No</t>
        </is>
      </c>
      <c r="W3116" s="52" t="inlineStr">
        <is>
          <t>Yes</t>
        </is>
      </c>
      <c r="X3116" s="52" t="inlineStr">
        <is>
          <t>-</t>
        </is>
      </c>
      <c r="Y3116" s="52" t="inlineStr">
        <is>
          <t>Obstruction light pole</t>
        </is>
      </c>
    </row>
    <row r="3117" outlineLevel="1">
      <c r="A3117" s="52" t="inlineStr">
        <is>
          <t>RDR-48</t>
        </is>
      </c>
      <c r="B3117" s="52" t="inlineStr">
        <is>
          <t>Air-defence radar</t>
        </is>
      </c>
      <c r="C3117" s="59" t="inlineStr">
        <is>
          <t>Sphere</t>
        </is>
      </c>
      <c r="D3117" s="60" t="inlineStr">
        <is>
          <t>Aviation light</t>
        </is>
      </c>
      <c r="E3117" s="52" t="inlineStr">
        <is>
          <t>RDR-43</t>
        </is>
      </c>
      <c r="F3117" s="52" t="n">
        <v>2</v>
      </c>
      <c r="G3117" s="54" t="n">
        <v>0.200000003</v>
      </c>
      <c r="H3117" s="54" t="n">
        <v>0.200000003</v>
      </c>
      <c r="I3117" s="54" t="n">
        <v>0.200000003</v>
      </c>
      <c r="J3117" s="54" t="n">
        <v>0</v>
      </c>
      <c r="K3117" s="54" t="n">
        <v>0</v>
      </c>
      <c r="L3117" s="54" t="n">
        <v>0</v>
      </c>
      <c r="M3117" s="54" t="n">
        <v>0</v>
      </c>
      <c r="N3117" s="54" t="n">
        <v>4.05000019</v>
      </c>
      <c r="O3117" s="54" t="n">
        <v>0</v>
      </c>
      <c r="P3117" s="52" t="inlineStr">
        <is>
          <t>Phong</t>
        </is>
      </c>
      <c r="Q3117" s="52" t="inlineStr">
        <is>
          <t>Glass</t>
        </is>
      </c>
      <c r="R3117" s="54" t="n">
        <v>0.1</v>
      </c>
      <c r="S3117" s="54" t="n">
        <v>0</v>
      </c>
      <c r="T3117" s="54" t="n">
        <v>0.5</v>
      </c>
      <c r="U3117" s="54" t="n">
        <v>1</v>
      </c>
      <c r="V3117" s="52" t="inlineStr">
        <is>
          <t>No</t>
        </is>
      </c>
      <c r="W3117" s="52" t="inlineStr">
        <is>
          <t>Yes</t>
        </is>
      </c>
      <c r="X3117" s="52" t="inlineStr">
        <is>
          <t>Blinks 1 Hz</t>
        </is>
      </c>
      <c r="Y3117" s="52" t="inlineStr">
        <is>
          <t>Blinking red obstruction light at the highest point</t>
        </is>
      </c>
    </row>
    <row r="3118" outlineLevel="1">
      <c r="A3118" s="52" t="inlineStr">
        <is>
          <t>RDR-49</t>
        </is>
      </c>
      <c r="B3118" s="52" t="inlineStr">
        <is>
          <t>Air-defence radar</t>
        </is>
      </c>
      <c r="C3118" s="53" t="inlineStr">
        <is>
          <t>Group</t>
        </is>
      </c>
      <c r="D3118" s="60" t="inlineStr">
        <is>
          <t>Elevation yoke</t>
        </is>
      </c>
      <c r="E3118" s="52" t="inlineStr">
        <is>
          <t>RDR-43</t>
        </is>
      </c>
      <c r="F3118" s="52" t="n">
        <v>2</v>
      </c>
      <c r="G3118" s="54" t="n">
        <v>1</v>
      </c>
      <c r="H3118" s="54" t="n">
        <v>1</v>
      </c>
      <c r="I3118" s="54" t="n">
        <v>1</v>
      </c>
      <c r="J3118" s="54" t="n">
        <v>-4</v>
      </c>
      <c r="K3118" s="54" t="n">
        <v>0</v>
      </c>
      <c r="L3118" s="54" t="n">
        <v>0</v>
      </c>
      <c r="M3118" s="54" t="n">
        <v>0</v>
      </c>
      <c r="N3118" s="54" t="n">
        <v>0.899999976</v>
      </c>
      <c r="O3118" s="54" t="n">
        <v>0</v>
      </c>
      <c r="P3118" s="52" t="inlineStr">
        <is>
          <t>-</t>
        </is>
      </c>
      <c r="Q3118" s="52" t="inlineStr">
        <is>
          <t>Plain</t>
        </is>
      </c>
      <c r="R3118" s="54" t="n">
        <v>0.5</v>
      </c>
      <c r="S3118" s="54" t="n">
        <v>0</v>
      </c>
      <c r="T3118" s="54" t="n">
        <v>0.2</v>
      </c>
      <c r="U3118" s="54" t="n">
        <v>0</v>
      </c>
      <c r="V3118" s="52" t="inlineStr">
        <is>
          <t>No</t>
        </is>
      </c>
      <c r="W3118" s="52" t="inlineStr">
        <is>
          <t>Yes</t>
        </is>
      </c>
      <c r="X3118" s="52" t="inlineStr">
        <is>
          <t>Rotation about X = -tilt (aimPitch)</t>
        </is>
      </c>
      <c r="Y3118" s="52" t="inlineStr">
        <is>
          <t>Tilts the antenna -5..+20 deg</t>
        </is>
      </c>
    </row>
    <row r="3119" outlineLevel="1">
      <c r="A3119" s="52" t="inlineStr">
        <is>
          <t>RDR-50</t>
        </is>
      </c>
      <c r="B3119" s="52" t="inlineStr">
        <is>
          <t>Air-defence radar</t>
        </is>
      </c>
      <c r="C3119" s="58" t="inlineStr">
        <is>
          <t>Cylinder</t>
        </is>
      </c>
      <c r="D3119" s="62" t="inlineStr">
        <is>
          <t>Trunnion</t>
        </is>
      </c>
      <c r="E3119" s="52" t="inlineStr">
        <is>
          <t>RDR-49</t>
        </is>
      </c>
      <c r="F3119" s="52" t="n">
        <v>3</v>
      </c>
      <c r="G3119" s="54" t="n">
        <v>0.140000001</v>
      </c>
      <c r="H3119" s="54" t="n">
        <v>0.140000001</v>
      </c>
      <c r="I3119" s="54" t="n">
        <v>1.5</v>
      </c>
      <c r="J3119" s="54" t="n">
        <v>0</v>
      </c>
      <c r="K3119" s="54" t="n">
        <v>90</v>
      </c>
      <c r="L3119" s="54" t="n">
        <v>0</v>
      </c>
      <c r="M3119" s="54" t="n">
        <v>0</v>
      </c>
      <c r="N3119" s="54" t="n">
        <v>0</v>
      </c>
      <c r="O3119" s="54" t="n">
        <v>0</v>
      </c>
      <c r="P3119" s="52" t="inlineStr">
        <is>
          <t>Phong</t>
        </is>
      </c>
      <c r="Q3119" s="52" t="inlineStr">
        <is>
          <t>Metal</t>
        </is>
      </c>
      <c r="R3119" s="54" t="n">
        <v>0.5</v>
      </c>
      <c r="S3119" s="54" t="n">
        <v>0.85</v>
      </c>
      <c r="T3119" s="54" t="n">
        <v>0.28</v>
      </c>
      <c r="U3119" s="54" t="n">
        <v>0</v>
      </c>
      <c r="V3119" s="52" t="inlineStr">
        <is>
          <t>No</t>
        </is>
      </c>
      <c r="W3119" s="52" t="inlineStr">
        <is>
          <t>Yes</t>
        </is>
      </c>
      <c r="X3119" s="52" t="inlineStr">
        <is>
          <t>-</t>
        </is>
      </c>
      <c r="Y3119" s="52" t="inlineStr">
        <is>
          <t>Elevation axle</t>
        </is>
      </c>
    </row>
    <row r="3120" outlineLevel="1">
      <c r="A3120" s="52" t="inlineStr">
        <is>
          <t>RDR-51</t>
        </is>
      </c>
      <c r="B3120" s="52" t="inlineStr">
        <is>
          <t>Air-defence radar</t>
        </is>
      </c>
      <c r="C3120" s="53" t="inlineStr">
        <is>
          <t>Group</t>
        </is>
      </c>
      <c r="D3120" s="62" t="inlineStr">
        <is>
          <t>Antenna array</t>
        </is>
      </c>
      <c r="E3120" s="52" t="inlineStr">
        <is>
          <t>RDR-49</t>
        </is>
      </c>
      <c r="F3120" s="52" t="n">
        <v>3</v>
      </c>
      <c r="G3120" s="54" t="n">
        <v>1</v>
      </c>
      <c r="H3120" s="54" t="n">
        <v>1</v>
      </c>
      <c r="I3120" s="54" t="n">
        <v>1</v>
      </c>
      <c r="J3120" s="54" t="n">
        <v>0</v>
      </c>
      <c r="K3120" s="54" t="n">
        <v>0</v>
      </c>
      <c r="L3120" s="54" t="n">
        <v>0</v>
      </c>
      <c r="M3120" s="54" t="n">
        <v>0</v>
      </c>
      <c r="N3120" s="54" t="n">
        <v>0</v>
      </c>
      <c r="O3120" s="54" t="n">
        <v>1</v>
      </c>
      <c r="P3120" s="52" t="inlineStr">
        <is>
          <t>-</t>
        </is>
      </c>
      <c r="Q3120" s="52" t="inlineStr">
        <is>
          <t>Plain</t>
        </is>
      </c>
      <c r="R3120" s="54" t="n">
        <v>0.5</v>
      </c>
      <c r="S3120" s="54" t="n">
        <v>0</v>
      </c>
      <c r="T3120" s="54" t="n">
        <v>0.2</v>
      </c>
      <c r="U3120" s="54" t="n">
        <v>0</v>
      </c>
      <c r="V3120" s="52" t="inlineStr">
        <is>
          <t>No</t>
        </is>
      </c>
      <c r="W3120" s="52" t="inlineStr">
        <is>
          <t>Yes</t>
        </is>
      </c>
      <c r="X3120" s="52" t="inlineStr">
        <is>
          <t>-</t>
        </is>
      </c>
      <c r="Y3120" s="52" t="inlineStr">
        <is>
          <t>Curved array of 7 x 3 tiles</t>
        </is>
      </c>
    </row>
    <row r="3121" outlineLevel="1">
      <c r="A3121" s="52" t="inlineStr">
        <is>
          <t>RDR-52</t>
        </is>
      </c>
      <c r="B3121" s="52" t="inlineStr">
        <is>
          <t>Air-defence radar</t>
        </is>
      </c>
      <c r="C3121" s="63" t="inlineStr">
        <is>
          <t>Cube</t>
        </is>
      </c>
      <c r="D3121" s="65" t="inlineStr">
        <is>
          <t>Array tile c1 r1</t>
        </is>
      </c>
      <c r="E3121" s="52" t="inlineStr">
        <is>
          <t>RDR-51</t>
        </is>
      </c>
      <c r="F3121" s="52" t="n">
        <v>4</v>
      </c>
      <c r="G3121" s="54" t="n">
        <v>0.639999986</v>
      </c>
      <c r="H3121" s="54" t="n">
        <v>0.779999971</v>
      </c>
      <c r="I3121" s="54" t="n">
        <v>0.0500000007</v>
      </c>
      <c r="J3121" s="54" t="n">
        <v>0</v>
      </c>
      <c r="K3121" s="54" t="n">
        <v>22.5</v>
      </c>
      <c r="L3121" s="54" t="n">
        <v>0</v>
      </c>
      <c r="M3121" s="54" t="n">
        <v>-1.91341734</v>
      </c>
      <c r="N3121" s="54" t="n">
        <v>-0.800000012</v>
      </c>
      <c r="O3121" s="54" t="n">
        <v>0.380602479</v>
      </c>
      <c r="P3121" s="52" t="inlineStr">
        <is>
          <t>Phong</t>
        </is>
      </c>
      <c r="Q3121" s="52" t="inlineStr">
        <is>
          <t>Paint</t>
        </is>
      </c>
      <c r="R3121" s="54" t="n">
        <v>0.45</v>
      </c>
      <c r="S3121" s="54" t="n">
        <v>0.4</v>
      </c>
      <c r="T3121" s="54" t="n">
        <v>0.3</v>
      </c>
      <c r="U3121" s="54" t="n">
        <v>0</v>
      </c>
      <c r="V3121" s="52" t="inlineStr">
        <is>
          <t>No</t>
        </is>
      </c>
      <c r="W3121" s="52" t="inlineStr">
        <is>
          <t>Yes</t>
        </is>
      </c>
      <c r="X3121" s="52" t="inlineStr">
        <is>
          <t>-</t>
        </is>
      </c>
      <c r="Y3121" s="52" t="inlineStr">
        <is>
          <t>Radiating tile of the curved array</t>
        </is>
      </c>
    </row>
    <row r="3122" outlineLevel="1">
      <c r="A3122" s="52" t="inlineStr">
        <is>
          <t>RDR-53</t>
        </is>
      </c>
      <c r="B3122" s="52" t="inlineStr">
        <is>
          <t>Air-defence radar</t>
        </is>
      </c>
      <c r="C3122" s="63" t="inlineStr">
        <is>
          <t>Cube</t>
        </is>
      </c>
      <c r="D3122" s="65" t="inlineStr">
        <is>
          <t>Array tile c1 r2</t>
        </is>
      </c>
      <c r="E3122" s="52" t="inlineStr">
        <is>
          <t>RDR-51</t>
        </is>
      </c>
      <c r="F3122" s="52" t="n">
        <v>4</v>
      </c>
      <c r="G3122" s="54" t="n">
        <v>0.639999986</v>
      </c>
      <c r="H3122" s="54" t="n">
        <v>0.779999971</v>
      </c>
      <c r="I3122" s="54" t="n">
        <v>0.0500000007</v>
      </c>
      <c r="J3122" s="54" t="n">
        <v>0</v>
      </c>
      <c r="K3122" s="54" t="n">
        <v>22.5</v>
      </c>
      <c r="L3122" s="54" t="n">
        <v>0</v>
      </c>
      <c r="M3122" s="54" t="n">
        <v>-1.91341734</v>
      </c>
      <c r="N3122" s="54" t="n">
        <v>0</v>
      </c>
      <c r="O3122" s="54" t="n">
        <v>0.380602479</v>
      </c>
      <c r="P3122" s="52" t="inlineStr">
        <is>
          <t>Phong</t>
        </is>
      </c>
      <c r="Q3122" s="52" t="inlineStr">
        <is>
          <t>Paint</t>
        </is>
      </c>
      <c r="R3122" s="54" t="n">
        <v>0.45</v>
      </c>
      <c r="S3122" s="54" t="n">
        <v>0.4</v>
      </c>
      <c r="T3122" s="54" t="n">
        <v>0.3</v>
      </c>
      <c r="U3122" s="54" t="n">
        <v>0</v>
      </c>
      <c r="V3122" s="52" t="inlineStr">
        <is>
          <t>No</t>
        </is>
      </c>
      <c r="W3122" s="52" t="inlineStr">
        <is>
          <t>Yes</t>
        </is>
      </c>
      <c r="X3122" s="52" t="inlineStr">
        <is>
          <t>-</t>
        </is>
      </c>
      <c r="Y3122" s="52" t="inlineStr">
        <is>
          <t>Radiating tile of the curved array</t>
        </is>
      </c>
    </row>
    <row r="3123" outlineLevel="1">
      <c r="A3123" s="52" t="inlineStr">
        <is>
          <t>RDR-54</t>
        </is>
      </c>
      <c r="B3123" s="52" t="inlineStr">
        <is>
          <t>Air-defence radar</t>
        </is>
      </c>
      <c r="C3123" s="63" t="inlineStr">
        <is>
          <t>Cube</t>
        </is>
      </c>
      <c r="D3123" s="65" t="inlineStr">
        <is>
          <t>Array tile c1 r3</t>
        </is>
      </c>
      <c r="E3123" s="52" t="inlineStr">
        <is>
          <t>RDR-51</t>
        </is>
      </c>
      <c r="F3123" s="52" t="n">
        <v>4</v>
      </c>
      <c r="G3123" s="54" t="n">
        <v>0.639999986</v>
      </c>
      <c r="H3123" s="54" t="n">
        <v>0.779999971</v>
      </c>
      <c r="I3123" s="54" t="n">
        <v>0.0500000007</v>
      </c>
      <c r="J3123" s="54" t="n">
        <v>0</v>
      </c>
      <c r="K3123" s="54" t="n">
        <v>22.5</v>
      </c>
      <c r="L3123" s="54" t="n">
        <v>0</v>
      </c>
      <c r="M3123" s="54" t="n">
        <v>-1.91341734</v>
      </c>
      <c r="N3123" s="54" t="n">
        <v>0.800000012</v>
      </c>
      <c r="O3123" s="54" t="n">
        <v>0.380602479</v>
      </c>
      <c r="P3123" s="52" t="inlineStr">
        <is>
          <t>Phong</t>
        </is>
      </c>
      <c r="Q3123" s="52" t="inlineStr">
        <is>
          <t>Paint</t>
        </is>
      </c>
      <c r="R3123" s="54" t="n">
        <v>0.45</v>
      </c>
      <c r="S3123" s="54" t="n">
        <v>0.4</v>
      </c>
      <c r="T3123" s="54" t="n">
        <v>0.3</v>
      </c>
      <c r="U3123" s="54" t="n">
        <v>0</v>
      </c>
      <c r="V3123" s="52" t="inlineStr">
        <is>
          <t>No</t>
        </is>
      </c>
      <c r="W3123" s="52" t="inlineStr">
        <is>
          <t>Yes</t>
        </is>
      </c>
      <c r="X3123" s="52" t="inlineStr">
        <is>
          <t>-</t>
        </is>
      </c>
      <c r="Y3123" s="52" t="inlineStr">
        <is>
          <t>Radiating tile of the curved array</t>
        </is>
      </c>
    </row>
    <row r="3124" outlineLevel="1">
      <c r="A3124" s="52" t="inlineStr">
        <is>
          <t>RDR-55</t>
        </is>
      </c>
      <c r="B3124" s="52" t="inlineStr">
        <is>
          <t>Air-defence radar</t>
        </is>
      </c>
      <c r="C3124" s="63" t="inlineStr">
        <is>
          <t>Cube</t>
        </is>
      </c>
      <c r="D3124" s="65" t="inlineStr">
        <is>
          <t>Antenna rib</t>
        </is>
      </c>
      <c r="E3124" s="52" t="inlineStr">
        <is>
          <t>RDR-51</t>
        </is>
      </c>
      <c r="F3124" s="52" t="n">
        <v>4</v>
      </c>
      <c r="G3124" s="54" t="n">
        <v>0.660000026</v>
      </c>
      <c r="H3124" s="54" t="n">
        <v>0.07999999820000001</v>
      </c>
      <c r="I3124" s="54" t="n">
        <v>0.07999999820000001</v>
      </c>
      <c r="J3124" s="54" t="n">
        <v>0</v>
      </c>
      <c r="K3124" s="54" t="n">
        <v>22.5</v>
      </c>
      <c r="L3124" s="54" t="n">
        <v>0</v>
      </c>
      <c r="M3124" s="54" t="n">
        <v>-1.88280261</v>
      </c>
      <c r="N3124" s="54" t="n">
        <v>-0.400000006</v>
      </c>
      <c r="O3124" s="54" t="n">
        <v>0.306692123</v>
      </c>
      <c r="P3124" s="52" t="inlineStr">
        <is>
          <t>Phong</t>
        </is>
      </c>
      <c r="Q3124" s="52" t="inlineStr">
        <is>
          <t>Metal</t>
        </is>
      </c>
      <c r="R3124" s="54" t="n">
        <v>0.5</v>
      </c>
      <c r="S3124" s="54" t="n">
        <v>0.85</v>
      </c>
      <c r="T3124" s="54" t="n">
        <v>0.28</v>
      </c>
      <c r="U3124" s="54" t="n">
        <v>0</v>
      </c>
      <c r="V3124" s="52" t="inlineStr">
        <is>
          <t>No</t>
        </is>
      </c>
      <c r="W3124" s="52" t="inlineStr">
        <is>
          <t>Yes</t>
        </is>
      </c>
      <c r="X3124" s="52" t="inlineStr">
        <is>
          <t>-</t>
        </is>
      </c>
      <c r="Y3124" s="52" t="inlineStr">
        <is>
          <t>Back rib following the arc</t>
        </is>
      </c>
    </row>
    <row r="3125" outlineLevel="1">
      <c r="A3125" s="52" t="inlineStr">
        <is>
          <t>RDR-56</t>
        </is>
      </c>
      <c r="B3125" s="52" t="inlineStr">
        <is>
          <t>Air-defence radar</t>
        </is>
      </c>
      <c r="C3125" s="63" t="inlineStr">
        <is>
          <t>Cube</t>
        </is>
      </c>
      <c r="D3125" s="65" t="inlineStr">
        <is>
          <t>Antenna rib</t>
        </is>
      </c>
      <c r="E3125" s="52" t="inlineStr">
        <is>
          <t>RDR-51</t>
        </is>
      </c>
      <c r="F3125" s="52" t="n">
        <v>4</v>
      </c>
      <c r="G3125" s="54" t="n">
        <v>0.660000026</v>
      </c>
      <c r="H3125" s="54" t="n">
        <v>0.07999999820000001</v>
      </c>
      <c r="I3125" s="54" t="n">
        <v>0.07999999820000001</v>
      </c>
      <c r="J3125" s="54" t="n">
        <v>0</v>
      </c>
      <c r="K3125" s="54" t="n">
        <v>22.5</v>
      </c>
      <c r="L3125" s="54" t="n">
        <v>0</v>
      </c>
      <c r="M3125" s="54" t="n">
        <v>-1.88280261</v>
      </c>
      <c r="N3125" s="54" t="n">
        <v>0.400000006</v>
      </c>
      <c r="O3125" s="54" t="n">
        <v>0.306692123</v>
      </c>
      <c r="P3125" s="52" t="inlineStr">
        <is>
          <t>Phong</t>
        </is>
      </c>
      <c r="Q3125" s="52" t="inlineStr">
        <is>
          <t>Metal</t>
        </is>
      </c>
      <c r="R3125" s="54" t="n">
        <v>0.5</v>
      </c>
      <c r="S3125" s="54" t="n">
        <v>0.85</v>
      </c>
      <c r="T3125" s="54" t="n">
        <v>0.28</v>
      </c>
      <c r="U3125" s="54" t="n">
        <v>0</v>
      </c>
      <c r="V3125" s="52" t="inlineStr">
        <is>
          <t>No</t>
        </is>
      </c>
      <c r="W3125" s="52" t="inlineStr">
        <is>
          <t>Yes</t>
        </is>
      </c>
      <c r="X3125" s="52" t="inlineStr">
        <is>
          <t>-</t>
        </is>
      </c>
      <c r="Y3125" s="52" t="inlineStr">
        <is>
          <t>Back rib following the arc</t>
        </is>
      </c>
    </row>
    <row r="3126" outlineLevel="1">
      <c r="A3126" s="52" t="inlineStr">
        <is>
          <t>RDR-57</t>
        </is>
      </c>
      <c r="B3126" s="52" t="inlineStr">
        <is>
          <t>Air-defence radar</t>
        </is>
      </c>
      <c r="C3126" s="63" t="inlineStr">
        <is>
          <t>Cube</t>
        </is>
      </c>
      <c r="D3126" s="65" t="inlineStr">
        <is>
          <t>Array tile c2 r1</t>
        </is>
      </c>
      <c r="E3126" s="52" t="inlineStr">
        <is>
          <t>RDR-51</t>
        </is>
      </c>
      <c r="F3126" s="52" t="n">
        <v>4</v>
      </c>
      <c r="G3126" s="54" t="n">
        <v>0.639999986</v>
      </c>
      <c r="H3126" s="54" t="n">
        <v>0.779999971</v>
      </c>
      <c r="I3126" s="54" t="n">
        <v>0.0500000007</v>
      </c>
      <c r="J3126" s="54" t="n">
        <v>0</v>
      </c>
      <c r="K3126" s="54" t="n">
        <v>15</v>
      </c>
      <c r="L3126" s="54" t="n">
        <v>0</v>
      </c>
      <c r="M3126" s="54" t="n">
        <v>-1.29409528</v>
      </c>
      <c r="N3126" s="54" t="n">
        <v>-0.800000012</v>
      </c>
      <c r="O3126" s="54" t="n">
        <v>0.170370936</v>
      </c>
      <c r="P3126" s="52" t="inlineStr">
        <is>
          <t>Phong</t>
        </is>
      </c>
      <c r="Q3126" s="52" t="inlineStr">
        <is>
          <t>Paint</t>
        </is>
      </c>
      <c r="R3126" s="54" t="n">
        <v>0.45</v>
      </c>
      <c r="S3126" s="54" t="n">
        <v>0.4</v>
      </c>
      <c r="T3126" s="54" t="n">
        <v>0.3</v>
      </c>
      <c r="U3126" s="54" t="n">
        <v>0</v>
      </c>
      <c r="V3126" s="52" t="inlineStr">
        <is>
          <t>No</t>
        </is>
      </c>
      <c r="W3126" s="52" t="inlineStr">
        <is>
          <t>Yes</t>
        </is>
      </c>
      <c r="X3126" s="52" t="inlineStr">
        <is>
          <t>-</t>
        </is>
      </c>
      <c r="Y3126" s="52" t="inlineStr">
        <is>
          <t>Radiating tile of the curved array</t>
        </is>
      </c>
    </row>
    <row r="3127" outlineLevel="1">
      <c r="A3127" s="52" t="inlineStr">
        <is>
          <t>RDR-58</t>
        </is>
      </c>
      <c r="B3127" s="52" t="inlineStr">
        <is>
          <t>Air-defence radar</t>
        </is>
      </c>
      <c r="C3127" s="63" t="inlineStr">
        <is>
          <t>Cube</t>
        </is>
      </c>
      <c r="D3127" s="65" t="inlineStr">
        <is>
          <t>Array tile c2 r2</t>
        </is>
      </c>
      <c r="E3127" s="52" t="inlineStr">
        <is>
          <t>RDR-51</t>
        </is>
      </c>
      <c r="F3127" s="52" t="n">
        <v>4</v>
      </c>
      <c r="G3127" s="54" t="n">
        <v>0.639999986</v>
      </c>
      <c r="H3127" s="54" t="n">
        <v>0.779999971</v>
      </c>
      <c r="I3127" s="54" t="n">
        <v>0.0500000007</v>
      </c>
      <c r="J3127" s="54" t="n">
        <v>0</v>
      </c>
      <c r="K3127" s="54" t="n">
        <v>15</v>
      </c>
      <c r="L3127" s="54" t="n">
        <v>0</v>
      </c>
      <c r="M3127" s="54" t="n">
        <v>-1.29409528</v>
      </c>
      <c r="N3127" s="54" t="n">
        <v>0</v>
      </c>
      <c r="O3127" s="54" t="n">
        <v>0.170370936</v>
      </c>
      <c r="P3127" s="52" t="inlineStr">
        <is>
          <t>Phong</t>
        </is>
      </c>
      <c r="Q3127" s="52" t="inlineStr">
        <is>
          <t>Paint</t>
        </is>
      </c>
      <c r="R3127" s="54" t="n">
        <v>0.45</v>
      </c>
      <c r="S3127" s="54" t="n">
        <v>0.4</v>
      </c>
      <c r="T3127" s="54" t="n">
        <v>0.3</v>
      </c>
      <c r="U3127" s="54" t="n">
        <v>0</v>
      </c>
      <c r="V3127" s="52" t="inlineStr">
        <is>
          <t>No</t>
        </is>
      </c>
      <c r="W3127" s="52" t="inlineStr">
        <is>
          <t>Yes</t>
        </is>
      </c>
      <c r="X3127" s="52" t="inlineStr">
        <is>
          <t>-</t>
        </is>
      </c>
      <c r="Y3127" s="52" t="inlineStr">
        <is>
          <t>Radiating tile of the curved array</t>
        </is>
      </c>
    </row>
    <row r="3128" outlineLevel="1">
      <c r="A3128" s="52" t="inlineStr">
        <is>
          <t>RDR-59</t>
        </is>
      </c>
      <c r="B3128" s="52" t="inlineStr">
        <is>
          <t>Air-defence radar</t>
        </is>
      </c>
      <c r="C3128" s="63" t="inlineStr">
        <is>
          <t>Cube</t>
        </is>
      </c>
      <c r="D3128" s="65" t="inlineStr">
        <is>
          <t>Array tile c2 r3</t>
        </is>
      </c>
      <c r="E3128" s="52" t="inlineStr">
        <is>
          <t>RDR-51</t>
        </is>
      </c>
      <c r="F3128" s="52" t="n">
        <v>4</v>
      </c>
      <c r="G3128" s="54" t="n">
        <v>0.639999986</v>
      </c>
      <c r="H3128" s="54" t="n">
        <v>0.779999971</v>
      </c>
      <c r="I3128" s="54" t="n">
        <v>0.0500000007</v>
      </c>
      <c r="J3128" s="54" t="n">
        <v>0</v>
      </c>
      <c r="K3128" s="54" t="n">
        <v>15</v>
      </c>
      <c r="L3128" s="54" t="n">
        <v>0</v>
      </c>
      <c r="M3128" s="54" t="n">
        <v>-1.29409528</v>
      </c>
      <c r="N3128" s="54" t="n">
        <v>0.800000012</v>
      </c>
      <c r="O3128" s="54" t="n">
        <v>0.170370936</v>
      </c>
      <c r="P3128" s="52" t="inlineStr">
        <is>
          <t>Phong</t>
        </is>
      </c>
      <c r="Q3128" s="52" t="inlineStr">
        <is>
          <t>Paint</t>
        </is>
      </c>
      <c r="R3128" s="54" t="n">
        <v>0.45</v>
      </c>
      <c r="S3128" s="54" t="n">
        <v>0.4</v>
      </c>
      <c r="T3128" s="54" t="n">
        <v>0.3</v>
      </c>
      <c r="U3128" s="54" t="n">
        <v>0</v>
      </c>
      <c r="V3128" s="52" t="inlineStr">
        <is>
          <t>No</t>
        </is>
      </c>
      <c r="W3128" s="52" t="inlineStr">
        <is>
          <t>Yes</t>
        </is>
      </c>
      <c r="X3128" s="52" t="inlineStr">
        <is>
          <t>-</t>
        </is>
      </c>
      <c r="Y3128" s="52" t="inlineStr">
        <is>
          <t>Radiating tile of the curved array</t>
        </is>
      </c>
    </row>
    <row r="3129" outlineLevel="1">
      <c r="A3129" s="52" t="inlineStr">
        <is>
          <t>RDR-60</t>
        </is>
      </c>
      <c r="B3129" s="52" t="inlineStr">
        <is>
          <t>Air-defence radar</t>
        </is>
      </c>
      <c r="C3129" s="63" t="inlineStr">
        <is>
          <t>Cube</t>
        </is>
      </c>
      <c r="D3129" s="65" t="inlineStr">
        <is>
          <t>Antenna rib</t>
        </is>
      </c>
      <c r="E3129" s="52" t="inlineStr">
        <is>
          <t>RDR-51</t>
        </is>
      </c>
      <c r="F3129" s="52" t="n">
        <v>4</v>
      </c>
      <c r="G3129" s="54" t="n">
        <v>0.660000026</v>
      </c>
      <c r="H3129" s="54" t="n">
        <v>0.07999999820000001</v>
      </c>
      <c r="I3129" s="54" t="n">
        <v>0.07999999820000001</v>
      </c>
      <c r="J3129" s="54" t="n">
        <v>0</v>
      </c>
      <c r="K3129" s="54" t="n">
        <v>15</v>
      </c>
      <c r="L3129" s="54" t="n">
        <v>0</v>
      </c>
      <c r="M3129" s="54" t="n">
        <v>-1.2733897</v>
      </c>
      <c r="N3129" s="54" t="n">
        <v>-0.400000006</v>
      </c>
      <c r="O3129" s="54" t="n">
        <v>0.0930968747</v>
      </c>
      <c r="P3129" s="52" t="inlineStr">
        <is>
          <t>Phong</t>
        </is>
      </c>
      <c r="Q3129" s="52" t="inlineStr">
        <is>
          <t>Metal</t>
        </is>
      </c>
      <c r="R3129" s="54" t="n">
        <v>0.5</v>
      </c>
      <c r="S3129" s="54" t="n">
        <v>0.85</v>
      </c>
      <c r="T3129" s="54" t="n">
        <v>0.28</v>
      </c>
      <c r="U3129" s="54" t="n">
        <v>0</v>
      </c>
      <c r="V3129" s="52" t="inlineStr">
        <is>
          <t>No</t>
        </is>
      </c>
      <c r="W3129" s="52" t="inlineStr">
        <is>
          <t>Yes</t>
        </is>
      </c>
      <c r="X3129" s="52" t="inlineStr">
        <is>
          <t>-</t>
        </is>
      </c>
      <c r="Y3129" s="52" t="inlineStr">
        <is>
          <t>Back rib following the arc</t>
        </is>
      </c>
    </row>
    <row r="3130" outlineLevel="1">
      <c r="A3130" s="52" t="inlineStr">
        <is>
          <t>RDR-61</t>
        </is>
      </c>
      <c r="B3130" s="52" t="inlineStr">
        <is>
          <t>Air-defence radar</t>
        </is>
      </c>
      <c r="C3130" s="63" t="inlineStr">
        <is>
          <t>Cube</t>
        </is>
      </c>
      <c r="D3130" s="65" t="inlineStr">
        <is>
          <t>Antenna rib</t>
        </is>
      </c>
      <c r="E3130" s="52" t="inlineStr">
        <is>
          <t>RDR-51</t>
        </is>
      </c>
      <c r="F3130" s="52" t="n">
        <v>4</v>
      </c>
      <c r="G3130" s="54" t="n">
        <v>0.660000026</v>
      </c>
      <c r="H3130" s="54" t="n">
        <v>0.07999999820000001</v>
      </c>
      <c r="I3130" s="54" t="n">
        <v>0.07999999820000001</v>
      </c>
      <c r="J3130" s="54" t="n">
        <v>0</v>
      </c>
      <c r="K3130" s="54" t="n">
        <v>15</v>
      </c>
      <c r="L3130" s="54" t="n">
        <v>0</v>
      </c>
      <c r="M3130" s="54" t="n">
        <v>-1.2733897</v>
      </c>
      <c r="N3130" s="54" t="n">
        <v>0.400000006</v>
      </c>
      <c r="O3130" s="54" t="n">
        <v>0.0930968747</v>
      </c>
      <c r="P3130" s="52" t="inlineStr">
        <is>
          <t>Phong</t>
        </is>
      </c>
      <c r="Q3130" s="52" t="inlineStr">
        <is>
          <t>Metal</t>
        </is>
      </c>
      <c r="R3130" s="54" t="n">
        <v>0.5</v>
      </c>
      <c r="S3130" s="54" t="n">
        <v>0.85</v>
      </c>
      <c r="T3130" s="54" t="n">
        <v>0.28</v>
      </c>
      <c r="U3130" s="54" t="n">
        <v>0</v>
      </c>
      <c r="V3130" s="52" t="inlineStr">
        <is>
          <t>No</t>
        </is>
      </c>
      <c r="W3130" s="52" t="inlineStr">
        <is>
          <t>Yes</t>
        </is>
      </c>
      <c r="X3130" s="52" t="inlineStr">
        <is>
          <t>-</t>
        </is>
      </c>
      <c r="Y3130" s="52" t="inlineStr">
        <is>
          <t>Back rib following the arc</t>
        </is>
      </c>
    </row>
    <row r="3131" outlineLevel="1">
      <c r="A3131" s="52" t="inlineStr">
        <is>
          <t>RDR-62</t>
        </is>
      </c>
      <c r="B3131" s="52" t="inlineStr">
        <is>
          <t>Air-defence radar</t>
        </is>
      </c>
      <c r="C3131" s="63" t="inlineStr">
        <is>
          <t>Cube</t>
        </is>
      </c>
      <c r="D3131" s="65" t="inlineStr">
        <is>
          <t>Array tile c3 r1</t>
        </is>
      </c>
      <c r="E3131" s="52" t="inlineStr">
        <is>
          <t>RDR-51</t>
        </is>
      </c>
      <c r="F3131" s="52" t="n">
        <v>4</v>
      </c>
      <c r="G3131" s="54" t="n">
        <v>0.639999986</v>
      </c>
      <c r="H3131" s="54" t="n">
        <v>0.779999971</v>
      </c>
      <c r="I3131" s="54" t="n">
        <v>0.0500000007</v>
      </c>
      <c r="J3131" s="54" t="n">
        <v>0</v>
      </c>
      <c r="K3131" s="54" t="n">
        <v>7.5</v>
      </c>
      <c r="L3131" s="54" t="n">
        <v>0</v>
      </c>
      <c r="M3131" s="54" t="n">
        <v>-0.6526309850000001</v>
      </c>
      <c r="N3131" s="54" t="n">
        <v>-0.800000012</v>
      </c>
      <c r="O3131" s="54" t="n">
        <v>0.0427755713</v>
      </c>
      <c r="P3131" s="52" t="inlineStr">
        <is>
          <t>Phong</t>
        </is>
      </c>
      <c r="Q3131" s="52" t="inlineStr">
        <is>
          <t>Paint</t>
        </is>
      </c>
      <c r="R3131" s="54" t="n">
        <v>0.45</v>
      </c>
      <c r="S3131" s="54" t="n">
        <v>0.4</v>
      </c>
      <c r="T3131" s="54" t="n">
        <v>0.3</v>
      </c>
      <c r="U3131" s="54" t="n">
        <v>0</v>
      </c>
      <c r="V3131" s="52" t="inlineStr">
        <is>
          <t>No</t>
        </is>
      </c>
      <c r="W3131" s="52" t="inlineStr">
        <is>
          <t>Yes</t>
        </is>
      </c>
      <c r="X3131" s="52" t="inlineStr">
        <is>
          <t>-</t>
        </is>
      </c>
      <c r="Y3131" s="52" t="inlineStr">
        <is>
          <t>Radiating tile of the curved array</t>
        </is>
      </c>
    </row>
    <row r="3132" outlineLevel="1">
      <c r="A3132" s="52" t="inlineStr">
        <is>
          <t>RDR-63</t>
        </is>
      </c>
      <c r="B3132" s="52" t="inlineStr">
        <is>
          <t>Air-defence radar</t>
        </is>
      </c>
      <c r="C3132" s="63" t="inlineStr">
        <is>
          <t>Cube</t>
        </is>
      </c>
      <c r="D3132" s="65" t="inlineStr">
        <is>
          <t>Array tile c3 r2</t>
        </is>
      </c>
      <c r="E3132" s="52" t="inlineStr">
        <is>
          <t>RDR-51</t>
        </is>
      </c>
      <c r="F3132" s="52" t="n">
        <v>4</v>
      </c>
      <c r="G3132" s="54" t="n">
        <v>0.639999986</v>
      </c>
      <c r="H3132" s="54" t="n">
        <v>0.779999971</v>
      </c>
      <c r="I3132" s="54" t="n">
        <v>0.0500000007</v>
      </c>
      <c r="J3132" s="54" t="n">
        <v>0</v>
      </c>
      <c r="K3132" s="54" t="n">
        <v>7.5</v>
      </c>
      <c r="L3132" s="54" t="n">
        <v>0</v>
      </c>
      <c r="M3132" s="54" t="n">
        <v>-0.6526309850000001</v>
      </c>
      <c r="N3132" s="54" t="n">
        <v>0</v>
      </c>
      <c r="O3132" s="54" t="n">
        <v>0.0427755713</v>
      </c>
      <c r="P3132" s="52" t="inlineStr">
        <is>
          <t>Phong</t>
        </is>
      </c>
      <c r="Q3132" s="52" t="inlineStr">
        <is>
          <t>Paint</t>
        </is>
      </c>
      <c r="R3132" s="54" t="n">
        <v>0.45</v>
      </c>
      <c r="S3132" s="54" t="n">
        <v>0.4</v>
      </c>
      <c r="T3132" s="54" t="n">
        <v>0.3</v>
      </c>
      <c r="U3132" s="54" t="n">
        <v>0</v>
      </c>
      <c r="V3132" s="52" t="inlineStr">
        <is>
          <t>No</t>
        </is>
      </c>
      <c r="W3132" s="52" t="inlineStr">
        <is>
          <t>Yes</t>
        </is>
      </c>
      <c r="X3132" s="52" t="inlineStr">
        <is>
          <t>-</t>
        </is>
      </c>
      <c r="Y3132" s="52" t="inlineStr">
        <is>
          <t>Radiating tile of the curved array</t>
        </is>
      </c>
    </row>
    <row r="3133" outlineLevel="1">
      <c r="A3133" s="52" t="inlineStr">
        <is>
          <t>RDR-64</t>
        </is>
      </c>
      <c r="B3133" s="52" t="inlineStr">
        <is>
          <t>Air-defence radar</t>
        </is>
      </c>
      <c r="C3133" s="63" t="inlineStr">
        <is>
          <t>Cube</t>
        </is>
      </c>
      <c r="D3133" s="65" t="inlineStr">
        <is>
          <t>Array tile c3 r3</t>
        </is>
      </c>
      <c r="E3133" s="52" t="inlineStr">
        <is>
          <t>RDR-51</t>
        </is>
      </c>
      <c r="F3133" s="52" t="n">
        <v>4</v>
      </c>
      <c r="G3133" s="54" t="n">
        <v>0.639999986</v>
      </c>
      <c r="H3133" s="54" t="n">
        <v>0.779999971</v>
      </c>
      <c r="I3133" s="54" t="n">
        <v>0.0500000007</v>
      </c>
      <c r="J3133" s="54" t="n">
        <v>0</v>
      </c>
      <c r="K3133" s="54" t="n">
        <v>7.5</v>
      </c>
      <c r="L3133" s="54" t="n">
        <v>0</v>
      </c>
      <c r="M3133" s="54" t="n">
        <v>-0.6526309850000001</v>
      </c>
      <c r="N3133" s="54" t="n">
        <v>0.800000012</v>
      </c>
      <c r="O3133" s="54" t="n">
        <v>0.0427755713</v>
      </c>
      <c r="P3133" s="52" t="inlineStr">
        <is>
          <t>Phong</t>
        </is>
      </c>
      <c r="Q3133" s="52" t="inlineStr">
        <is>
          <t>Paint</t>
        </is>
      </c>
      <c r="R3133" s="54" t="n">
        <v>0.45</v>
      </c>
      <c r="S3133" s="54" t="n">
        <v>0.4</v>
      </c>
      <c r="T3133" s="54" t="n">
        <v>0.3</v>
      </c>
      <c r="U3133" s="54" t="n">
        <v>0</v>
      </c>
      <c r="V3133" s="52" t="inlineStr">
        <is>
          <t>No</t>
        </is>
      </c>
      <c r="W3133" s="52" t="inlineStr">
        <is>
          <t>Yes</t>
        </is>
      </c>
      <c r="X3133" s="52" t="inlineStr">
        <is>
          <t>-</t>
        </is>
      </c>
      <c r="Y3133" s="52" t="inlineStr">
        <is>
          <t>Radiating tile of the curved array</t>
        </is>
      </c>
    </row>
    <row r="3134" outlineLevel="1">
      <c r="A3134" s="52" t="inlineStr">
        <is>
          <t>RDR-65</t>
        </is>
      </c>
      <c r="B3134" s="52" t="inlineStr">
        <is>
          <t>Air-defence radar</t>
        </is>
      </c>
      <c r="C3134" s="63" t="inlineStr">
        <is>
          <t>Cube</t>
        </is>
      </c>
      <c r="D3134" s="65" t="inlineStr">
        <is>
          <t>Antenna rib</t>
        </is>
      </c>
      <c r="E3134" s="52" t="inlineStr">
        <is>
          <t>RDR-51</t>
        </is>
      </c>
      <c r="F3134" s="52" t="n">
        <v>4</v>
      </c>
      <c r="G3134" s="54" t="n">
        <v>0.660000026</v>
      </c>
      <c r="H3134" s="54" t="n">
        <v>0.07999999820000001</v>
      </c>
      <c r="I3134" s="54" t="n">
        <v>0.07999999820000001</v>
      </c>
      <c r="J3134" s="54" t="n">
        <v>0</v>
      </c>
      <c r="K3134" s="54" t="n">
        <v>7.5</v>
      </c>
      <c r="L3134" s="54" t="n">
        <v>0</v>
      </c>
      <c r="M3134" s="54" t="n">
        <v>-0.642188907</v>
      </c>
      <c r="N3134" s="54" t="n">
        <v>-0.400000006</v>
      </c>
      <c r="O3134" s="54" t="n">
        <v>-0.0365400165</v>
      </c>
      <c r="P3134" s="52" t="inlineStr">
        <is>
          <t>Phong</t>
        </is>
      </c>
      <c r="Q3134" s="52" t="inlineStr">
        <is>
          <t>Metal</t>
        </is>
      </c>
      <c r="R3134" s="54" t="n">
        <v>0.5</v>
      </c>
      <c r="S3134" s="54" t="n">
        <v>0.85</v>
      </c>
      <c r="T3134" s="54" t="n">
        <v>0.28</v>
      </c>
      <c r="U3134" s="54" t="n">
        <v>0</v>
      </c>
      <c r="V3134" s="52" t="inlineStr">
        <is>
          <t>No</t>
        </is>
      </c>
      <c r="W3134" s="52" t="inlineStr">
        <is>
          <t>Yes</t>
        </is>
      </c>
      <c r="X3134" s="52" t="inlineStr">
        <is>
          <t>-</t>
        </is>
      </c>
      <c r="Y3134" s="52" t="inlineStr">
        <is>
          <t>Back rib following the arc</t>
        </is>
      </c>
    </row>
    <row r="3135" outlineLevel="1">
      <c r="A3135" s="52" t="inlineStr">
        <is>
          <t>RDR-66</t>
        </is>
      </c>
      <c r="B3135" s="52" t="inlineStr">
        <is>
          <t>Air-defence radar</t>
        </is>
      </c>
      <c r="C3135" s="63" t="inlineStr">
        <is>
          <t>Cube</t>
        </is>
      </c>
      <c r="D3135" s="65" t="inlineStr">
        <is>
          <t>Antenna rib</t>
        </is>
      </c>
      <c r="E3135" s="52" t="inlineStr">
        <is>
          <t>RDR-51</t>
        </is>
      </c>
      <c r="F3135" s="52" t="n">
        <v>4</v>
      </c>
      <c r="G3135" s="54" t="n">
        <v>0.660000026</v>
      </c>
      <c r="H3135" s="54" t="n">
        <v>0.07999999820000001</v>
      </c>
      <c r="I3135" s="54" t="n">
        <v>0.07999999820000001</v>
      </c>
      <c r="J3135" s="54" t="n">
        <v>0</v>
      </c>
      <c r="K3135" s="54" t="n">
        <v>7.5</v>
      </c>
      <c r="L3135" s="54" t="n">
        <v>0</v>
      </c>
      <c r="M3135" s="54" t="n">
        <v>-0.642188907</v>
      </c>
      <c r="N3135" s="54" t="n">
        <v>0.400000006</v>
      </c>
      <c r="O3135" s="54" t="n">
        <v>-0.0365400165</v>
      </c>
      <c r="P3135" s="52" t="inlineStr">
        <is>
          <t>Phong</t>
        </is>
      </c>
      <c r="Q3135" s="52" t="inlineStr">
        <is>
          <t>Metal</t>
        </is>
      </c>
      <c r="R3135" s="54" t="n">
        <v>0.5</v>
      </c>
      <c r="S3135" s="54" t="n">
        <v>0.85</v>
      </c>
      <c r="T3135" s="54" t="n">
        <v>0.28</v>
      </c>
      <c r="U3135" s="54" t="n">
        <v>0</v>
      </c>
      <c r="V3135" s="52" t="inlineStr">
        <is>
          <t>No</t>
        </is>
      </c>
      <c r="W3135" s="52" t="inlineStr">
        <is>
          <t>Yes</t>
        </is>
      </c>
      <c r="X3135" s="52" t="inlineStr">
        <is>
          <t>-</t>
        </is>
      </c>
      <c r="Y3135" s="52" t="inlineStr">
        <is>
          <t>Back rib following the arc</t>
        </is>
      </c>
    </row>
    <row r="3136" outlineLevel="1">
      <c r="A3136" s="52" t="inlineStr">
        <is>
          <t>RDR-67</t>
        </is>
      </c>
      <c r="B3136" s="52" t="inlineStr">
        <is>
          <t>Air-defence radar</t>
        </is>
      </c>
      <c r="C3136" s="63" t="inlineStr">
        <is>
          <t>Cube</t>
        </is>
      </c>
      <c r="D3136" s="65" t="inlineStr">
        <is>
          <t>Array tile c4 r1</t>
        </is>
      </c>
      <c r="E3136" s="52" t="inlineStr">
        <is>
          <t>RDR-51</t>
        </is>
      </c>
      <c r="F3136" s="52" t="n">
        <v>4</v>
      </c>
      <c r="G3136" s="54" t="n">
        <v>0.639999986</v>
      </c>
      <c r="H3136" s="54" t="n">
        <v>0.779999971</v>
      </c>
      <c r="I3136" s="54" t="n">
        <v>0.0500000007</v>
      </c>
      <c r="J3136" s="54" t="n">
        <v>0</v>
      </c>
      <c r="K3136" s="54" t="n">
        <v>0</v>
      </c>
      <c r="L3136" s="54" t="n">
        <v>0</v>
      </c>
      <c r="M3136" s="54" t="n">
        <v>0</v>
      </c>
      <c r="N3136" s="54" t="n">
        <v>-0.800000012</v>
      </c>
      <c r="O3136" s="54" t="n">
        <v>0</v>
      </c>
      <c r="P3136" s="52" t="inlineStr">
        <is>
          <t>Phong</t>
        </is>
      </c>
      <c r="Q3136" s="52" t="inlineStr">
        <is>
          <t>Paint</t>
        </is>
      </c>
      <c r="R3136" s="54" t="n">
        <v>0.45</v>
      </c>
      <c r="S3136" s="54" t="n">
        <v>0.4</v>
      </c>
      <c r="T3136" s="54" t="n">
        <v>0.3</v>
      </c>
      <c r="U3136" s="54" t="n">
        <v>0</v>
      </c>
      <c r="V3136" s="52" t="inlineStr">
        <is>
          <t>No</t>
        </is>
      </c>
      <c r="W3136" s="52" t="inlineStr">
        <is>
          <t>Yes</t>
        </is>
      </c>
      <c r="X3136" s="52" t="inlineStr">
        <is>
          <t>-</t>
        </is>
      </c>
      <c r="Y3136" s="52" t="inlineStr">
        <is>
          <t>Radiating tile of the curved array</t>
        </is>
      </c>
    </row>
    <row r="3137" outlineLevel="1">
      <c r="A3137" s="52" t="inlineStr">
        <is>
          <t>RDR-68</t>
        </is>
      </c>
      <c r="B3137" s="52" t="inlineStr">
        <is>
          <t>Air-defence radar</t>
        </is>
      </c>
      <c r="C3137" s="63" t="inlineStr">
        <is>
          <t>Cube</t>
        </is>
      </c>
      <c r="D3137" s="65" t="inlineStr">
        <is>
          <t>Array tile c4 r2</t>
        </is>
      </c>
      <c r="E3137" s="52" t="inlineStr">
        <is>
          <t>RDR-51</t>
        </is>
      </c>
      <c r="F3137" s="52" t="n">
        <v>4</v>
      </c>
      <c r="G3137" s="54" t="n">
        <v>0.639999986</v>
      </c>
      <c r="H3137" s="54" t="n">
        <v>0.779999971</v>
      </c>
      <c r="I3137" s="54" t="n">
        <v>0.0500000007</v>
      </c>
      <c r="J3137" s="54" t="n">
        <v>0</v>
      </c>
      <c r="K3137" s="54" t="n">
        <v>0</v>
      </c>
      <c r="L3137" s="54" t="n">
        <v>0</v>
      </c>
      <c r="M3137" s="54" t="n">
        <v>0</v>
      </c>
      <c r="N3137" s="54" t="n">
        <v>0</v>
      </c>
      <c r="O3137" s="54" t="n">
        <v>0</v>
      </c>
      <c r="P3137" s="52" t="inlineStr">
        <is>
          <t>Phong</t>
        </is>
      </c>
      <c r="Q3137" s="52" t="inlineStr">
        <is>
          <t>Paint</t>
        </is>
      </c>
      <c r="R3137" s="54" t="n">
        <v>0.45</v>
      </c>
      <c r="S3137" s="54" t="n">
        <v>0.4</v>
      </c>
      <c r="T3137" s="54" t="n">
        <v>0.3</v>
      </c>
      <c r="U3137" s="54" t="n">
        <v>0</v>
      </c>
      <c r="V3137" s="52" t="inlineStr">
        <is>
          <t>No</t>
        </is>
      </c>
      <c r="W3137" s="52" t="inlineStr">
        <is>
          <t>Yes</t>
        </is>
      </c>
      <c r="X3137" s="52" t="inlineStr">
        <is>
          <t>-</t>
        </is>
      </c>
      <c r="Y3137" s="52" t="inlineStr">
        <is>
          <t>Radiating tile of the curved array</t>
        </is>
      </c>
    </row>
    <row r="3138" outlineLevel="1">
      <c r="A3138" s="52" t="inlineStr">
        <is>
          <t>RDR-69</t>
        </is>
      </c>
      <c r="B3138" s="52" t="inlineStr">
        <is>
          <t>Air-defence radar</t>
        </is>
      </c>
      <c r="C3138" s="63" t="inlineStr">
        <is>
          <t>Cube</t>
        </is>
      </c>
      <c r="D3138" s="65" t="inlineStr">
        <is>
          <t>Array tile c4 r3</t>
        </is>
      </c>
      <c r="E3138" s="52" t="inlineStr">
        <is>
          <t>RDR-51</t>
        </is>
      </c>
      <c r="F3138" s="52" t="n">
        <v>4</v>
      </c>
      <c r="G3138" s="54" t="n">
        <v>0.639999986</v>
      </c>
      <c r="H3138" s="54" t="n">
        <v>0.779999971</v>
      </c>
      <c r="I3138" s="54" t="n">
        <v>0.0500000007</v>
      </c>
      <c r="J3138" s="54" t="n">
        <v>0</v>
      </c>
      <c r="K3138" s="54" t="n">
        <v>0</v>
      </c>
      <c r="L3138" s="54" t="n">
        <v>0</v>
      </c>
      <c r="M3138" s="54" t="n">
        <v>0</v>
      </c>
      <c r="N3138" s="54" t="n">
        <v>0.800000012</v>
      </c>
      <c r="O3138" s="54" t="n">
        <v>0</v>
      </c>
      <c r="P3138" s="52" t="inlineStr">
        <is>
          <t>Phong</t>
        </is>
      </c>
      <c r="Q3138" s="52" t="inlineStr">
        <is>
          <t>Paint</t>
        </is>
      </c>
      <c r="R3138" s="54" t="n">
        <v>0.45</v>
      </c>
      <c r="S3138" s="54" t="n">
        <v>0.4</v>
      </c>
      <c r="T3138" s="54" t="n">
        <v>0.3</v>
      </c>
      <c r="U3138" s="54" t="n">
        <v>0</v>
      </c>
      <c r="V3138" s="52" t="inlineStr">
        <is>
          <t>No</t>
        </is>
      </c>
      <c r="W3138" s="52" t="inlineStr">
        <is>
          <t>Yes</t>
        </is>
      </c>
      <c r="X3138" s="52" t="inlineStr">
        <is>
          <t>-</t>
        </is>
      </c>
      <c r="Y3138" s="52" t="inlineStr">
        <is>
          <t>Radiating tile of the curved array</t>
        </is>
      </c>
    </row>
    <row r="3139" outlineLevel="1">
      <c r="A3139" s="52" t="inlineStr">
        <is>
          <t>RDR-70</t>
        </is>
      </c>
      <c r="B3139" s="52" t="inlineStr">
        <is>
          <t>Air-defence radar</t>
        </is>
      </c>
      <c r="C3139" s="63" t="inlineStr">
        <is>
          <t>Cube</t>
        </is>
      </c>
      <c r="D3139" s="65" t="inlineStr">
        <is>
          <t>Antenna rib</t>
        </is>
      </c>
      <c r="E3139" s="52" t="inlineStr">
        <is>
          <t>RDR-51</t>
        </is>
      </c>
      <c r="F3139" s="52" t="n">
        <v>4</v>
      </c>
      <c r="G3139" s="54" t="n">
        <v>0.660000026</v>
      </c>
      <c r="H3139" s="54" t="n">
        <v>0.07999999820000001</v>
      </c>
      <c r="I3139" s="54" t="n">
        <v>0.07999999820000001</v>
      </c>
      <c r="J3139" s="54" t="n">
        <v>0</v>
      </c>
      <c r="K3139" s="54" t="n">
        <v>0</v>
      </c>
      <c r="L3139" s="54" t="n">
        <v>0</v>
      </c>
      <c r="M3139" s="54" t="n">
        <v>0</v>
      </c>
      <c r="N3139" s="54" t="n">
        <v>-0.400000006</v>
      </c>
      <c r="O3139" s="54" t="n">
        <v>-0.07999999820000001</v>
      </c>
      <c r="P3139" s="52" t="inlineStr">
        <is>
          <t>Phong</t>
        </is>
      </c>
      <c r="Q3139" s="52" t="inlineStr">
        <is>
          <t>Metal</t>
        </is>
      </c>
      <c r="R3139" s="54" t="n">
        <v>0.5</v>
      </c>
      <c r="S3139" s="54" t="n">
        <v>0.85</v>
      </c>
      <c r="T3139" s="54" t="n">
        <v>0.28</v>
      </c>
      <c r="U3139" s="54" t="n">
        <v>0</v>
      </c>
      <c r="V3139" s="52" t="inlineStr">
        <is>
          <t>No</t>
        </is>
      </c>
      <c r="W3139" s="52" t="inlineStr">
        <is>
          <t>Yes</t>
        </is>
      </c>
      <c r="X3139" s="52" t="inlineStr">
        <is>
          <t>-</t>
        </is>
      </c>
      <c r="Y3139" s="52" t="inlineStr">
        <is>
          <t>Back rib following the arc</t>
        </is>
      </c>
    </row>
    <row r="3140" outlineLevel="1">
      <c r="A3140" s="52" t="inlineStr">
        <is>
          <t>RDR-71</t>
        </is>
      </c>
      <c r="B3140" s="52" t="inlineStr">
        <is>
          <t>Air-defence radar</t>
        </is>
      </c>
      <c r="C3140" s="63" t="inlineStr">
        <is>
          <t>Cube</t>
        </is>
      </c>
      <c r="D3140" s="65" t="inlineStr">
        <is>
          <t>Antenna rib</t>
        </is>
      </c>
      <c r="E3140" s="52" t="inlineStr">
        <is>
          <t>RDR-51</t>
        </is>
      </c>
      <c r="F3140" s="52" t="n">
        <v>4</v>
      </c>
      <c r="G3140" s="54" t="n">
        <v>0.660000026</v>
      </c>
      <c r="H3140" s="54" t="n">
        <v>0.07999999820000001</v>
      </c>
      <c r="I3140" s="54" t="n">
        <v>0.07999999820000001</v>
      </c>
      <c r="J3140" s="54" t="n">
        <v>0</v>
      </c>
      <c r="K3140" s="54" t="n">
        <v>0</v>
      </c>
      <c r="L3140" s="54" t="n">
        <v>0</v>
      </c>
      <c r="M3140" s="54" t="n">
        <v>0</v>
      </c>
      <c r="N3140" s="54" t="n">
        <v>0.400000006</v>
      </c>
      <c r="O3140" s="54" t="n">
        <v>-0.07999999820000001</v>
      </c>
      <c r="P3140" s="52" t="inlineStr">
        <is>
          <t>Phong</t>
        </is>
      </c>
      <c r="Q3140" s="52" t="inlineStr">
        <is>
          <t>Metal</t>
        </is>
      </c>
      <c r="R3140" s="54" t="n">
        <v>0.5</v>
      </c>
      <c r="S3140" s="54" t="n">
        <v>0.85</v>
      </c>
      <c r="T3140" s="54" t="n">
        <v>0.28</v>
      </c>
      <c r="U3140" s="54" t="n">
        <v>0</v>
      </c>
      <c r="V3140" s="52" t="inlineStr">
        <is>
          <t>No</t>
        </is>
      </c>
      <c r="W3140" s="52" t="inlineStr">
        <is>
          <t>Yes</t>
        </is>
      </c>
      <c r="X3140" s="52" t="inlineStr">
        <is>
          <t>-</t>
        </is>
      </c>
      <c r="Y3140" s="52" t="inlineStr">
        <is>
          <t>Back rib following the arc</t>
        </is>
      </c>
    </row>
    <row r="3141" outlineLevel="1">
      <c r="A3141" s="52" t="inlineStr">
        <is>
          <t>RDR-72</t>
        </is>
      </c>
      <c r="B3141" s="52" t="inlineStr">
        <is>
          <t>Air-defence radar</t>
        </is>
      </c>
      <c r="C3141" s="63" t="inlineStr">
        <is>
          <t>Cube</t>
        </is>
      </c>
      <c r="D3141" s="65" t="inlineStr">
        <is>
          <t>Array tile c5 r1</t>
        </is>
      </c>
      <c r="E3141" s="52" t="inlineStr">
        <is>
          <t>RDR-51</t>
        </is>
      </c>
      <c r="F3141" s="52" t="n">
        <v>4</v>
      </c>
      <c r="G3141" s="54" t="n">
        <v>0.639999986</v>
      </c>
      <c r="H3141" s="54" t="n">
        <v>0.779999971</v>
      </c>
      <c r="I3141" s="54" t="n">
        <v>0.0500000007</v>
      </c>
      <c r="J3141" s="54" t="n">
        <v>0</v>
      </c>
      <c r="K3141" s="54" t="n">
        <v>-7.5</v>
      </c>
      <c r="L3141" s="54" t="n">
        <v>0</v>
      </c>
      <c r="M3141" s="54" t="n">
        <v>0.6526309850000001</v>
      </c>
      <c r="N3141" s="54" t="n">
        <v>-0.800000012</v>
      </c>
      <c r="O3141" s="54" t="n">
        <v>0.0427755713</v>
      </c>
      <c r="P3141" s="52" t="inlineStr">
        <is>
          <t>Phong</t>
        </is>
      </c>
      <c r="Q3141" s="52" t="inlineStr">
        <is>
          <t>Paint</t>
        </is>
      </c>
      <c r="R3141" s="54" t="n">
        <v>0.45</v>
      </c>
      <c r="S3141" s="54" t="n">
        <v>0.4</v>
      </c>
      <c r="T3141" s="54" t="n">
        <v>0.3</v>
      </c>
      <c r="U3141" s="54" t="n">
        <v>0</v>
      </c>
      <c r="V3141" s="52" t="inlineStr">
        <is>
          <t>No</t>
        </is>
      </c>
      <c r="W3141" s="52" t="inlineStr">
        <is>
          <t>Yes</t>
        </is>
      </c>
      <c r="X3141" s="52" t="inlineStr">
        <is>
          <t>-</t>
        </is>
      </c>
      <c r="Y3141" s="52" t="inlineStr">
        <is>
          <t>Radiating tile of the curved array</t>
        </is>
      </c>
    </row>
    <row r="3142" outlineLevel="1">
      <c r="A3142" s="52" t="inlineStr">
        <is>
          <t>RDR-73</t>
        </is>
      </c>
      <c r="B3142" s="52" t="inlineStr">
        <is>
          <t>Air-defence radar</t>
        </is>
      </c>
      <c r="C3142" s="63" t="inlineStr">
        <is>
          <t>Cube</t>
        </is>
      </c>
      <c r="D3142" s="65" t="inlineStr">
        <is>
          <t>Array tile c5 r2</t>
        </is>
      </c>
      <c r="E3142" s="52" t="inlineStr">
        <is>
          <t>RDR-51</t>
        </is>
      </c>
      <c r="F3142" s="52" t="n">
        <v>4</v>
      </c>
      <c r="G3142" s="54" t="n">
        <v>0.639999986</v>
      </c>
      <c r="H3142" s="54" t="n">
        <v>0.779999971</v>
      </c>
      <c r="I3142" s="54" t="n">
        <v>0.0500000007</v>
      </c>
      <c r="J3142" s="54" t="n">
        <v>0</v>
      </c>
      <c r="K3142" s="54" t="n">
        <v>-7.5</v>
      </c>
      <c r="L3142" s="54" t="n">
        <v>0</v>
      </c>
      <c r="M3142" s="54" t="n">
        <v>0.6526309850000001</v>
      </c>
      <c r="N3142" s="54" t="n">
        <v>0</v>
      </c>
      <c r="O3142" s="54" t="n">
        <v>0.0427755713</v>
      </c>
      <c r="P3142" s="52" t="inlineStr">
        <is>
          <t>Phong</t>
        </is>
      </c>
      <c r="Q3142" s="52" t="inlineStr">
        <is>
          <t>Paint</t>
        </is>
      </c>
      <c r="R3142" s="54" t="n">
        <v>0.45</v>
      </c>
      <c r="S3142" s="54" t="n">
        <v>0.4</v>
      </c>
      <c r="T3142" s="54" t="n">
        <v>0.3</v>
      </c>
      <c r="U3142" s="54" t="n">
        <v>0</v>
      </c>
      <c r="V3142" s="52" t="inlineStr">
        <is>
          <t>No</t>
        </is>
      </c>
      <c r="W3142" s="52" t="inlineStr">
        <is>
          <t>Yes</t>
        </is>
      </c>
      <c r="X3142" s="52" t="inlineStr">
        <is>
          <t>-</t>
        </is>
      </c>
      <c r="Y3142" s="52" t="inlineStr">
        <is>
          <t>Radiating tile of the curved array</t>
        </is>
      </c>
    </row>
    <row r="3143" outlineLevel="1">
      <c r="A3143" s="52" t="inlineStr">
        <is>
          <t>RDR-74</t>
        </is>
      </c>
      <c r="B3143" s="52" t="inlineStr">
        <is>
          <t>Air-defence radar</t>
        </is>
      </c>
      <c r="C3143" s="63" t="inlineStr">
        <is>
          <t>Cube</t>
        </is>
      </c>
      <c r="D3143" s="65" t="inlineStr">
        <is>
          <t>Array tile c5 r3</t>
        </is>
      </c>
      <c r="E3143" s="52" t="inlineStr">
        <is>
          <t>RDR-51</t>
        </is>
      </c>
      <c r="F3143" s="52" t="n">
        <v>4</v>
      </c>
      <c r="G3143" s="54" t="n">
        <v>0.639999986</v>
      </c>
      <c r="H3143" s="54" t="n">
        <v>0.779999971</v>
      </c>
      <c r="I3143" s="54" t="n">
        <v>0.0500000007</v>
      </c>
      <c r="J3143" s="54" t="n">
        <v>0</v>
      </c>
      <c r="K3143" s="54" t="n">
        <v>-7.5</v>
      </c>
      <c r="L3143" s="54" t="n">
        <v>0</v>
      </c>
      <c r="M3143" s="54" t="n">
        <v>0.6526309850000001</v>
      </c>
      <c r="N3143" s="54" t="n">
        <v>0.800000012</v>
      </c>
      <c r="O3143" s="54" t="n">
        <v>0.0427755713</v>
      </c>
      <c r="P3143" s="52" t="inlineStr">
        <is>
          <t>Phong</t>
        </is>
      </c>
      <c r="Q3143" s="52" t="inlineStr">
        <is>
          <t>Paint</t>
        </is>
      </c>
      <c r="R3143" s="54" t="n">
        <v>0.45</v>
      </c>
      <c r="S3143" s="54" t="n">
        <v>0.4</v>
      </c>
      <c r="T3143" s="54" t="n">
        <v>0.3</v>
      </c>
      <c r="U3143" s="54" t="n">
        <v>0</v>
      </c>
      <c r="V3143" s="52" t="inlineStr">
        <is>
          <t>No</t>
        </is>
      </c>
      <c r="W3143" s="52" t="inlineStr">
        <is>
          <t>Yes</t>
        </is>
      </c>
      <c r="X3143" s="52" t="inlineStr">
        <is>
          <t>-</t>
        </is>
      </c>
      <c r="Y3143" s="52" t="inlineStr">
        <is>
          <t>Radiating tile of the curved array</t>
        </is>
      </c>
    </row>
    <row r="3144" outlineLevel="1">
      <c r="A3144" s="52" t="inlineStr">
        <is>
          <t>RDR-75</t>
        </is>
      </c>
      <c r="B3144" s="52" t="inlineStr">
        <is>
          <t>Air-defence radar</t>
        </is>
      </c>
      <c r="C3144" s="63" t="inlineStr">
        <is>
          <t>Cube</t>
        </is>
      </c>
      <c r="D3144" s="65" t="inlineStr">
        <is>
          <t>Antenna rib</t>
        </is>
      </c>
      <c r="E3144" s="52" t="inlineStr">
        <is>
          <t>RDR-51</t>
        </is>
      </c>
      <c r="F3144" s="52" t="n">
        <v>4</v>
      </c>
      <c r="G3144" s="54" t="n">
        <v>0.660000026</v>
      </c>
      <c r="H3144" s="54" t="n">
        <v>0.07999999820000001</v>
      </c>
      <c r="I3144" s="54" t="n">
        <v>0.07999999820000001</v>
      </c>
      <c r="J3144" s="54" t="n">
        <v>0</v>
      </c>
      <c r="K3144" s="54" t="n">
        <v>-7.5</v>
      </c>
      <c r="L3144" s="54" t="n">
        <v>0</v>
      </c>
      <c r="M3144" s="54" t="n">
        <v>0.642188907</v>
      </c>
      <c r="N3144" s="54" t="n">
        <v>-0.400000006</v>
      </c>
      <c r="O3144" s="54" t="n">
        <v>-0.0365400165</v>
      </c>
      <c r="P3144" s="52" t="inlineStr">
        <is>
          <t>Phong</t>
        </is>
      </c>
      <c r="Q3144" s="52" t="inlineStr">
        <is>
          <t>Metal</t>
        </is>
      </c>
      <c r="R3144" s="54" t="n">
        <v>0.5</v>
      </c>
      <c r="S3144" s="54" t="n">
        <v>0.85</v>
      </c>
      <c r="T3144" s="54" t="n">
        <v>0.28</v>
      </c>
      <c r="U3144" s="54" t="n">
        <v>0</v>
      </c>
      <c r="V3144" s="52" t="inlineStr">
        <is>
          <t>No</t>
        </is>
      </c>
      <c r="W3144" s="52" t="inlineStr">
        <is>
          <t>Yes</t>
        </is>
      </c>
      <c r="X3144" s="52" t="inlineStr">
        <is>
          <t>-</t>
        </is>
      </c>
      <c r="Y3144" s="52" t="inlineStr">
        <is>
          <t>Back rib following the arc</t>
        </is>
      </c>
    </row>
    <row r="3145" outlineLevel="1">
      <c r="A3145" s="52" t="inlineStr">
        <is>
          <t>RDR-76</t>
        </is>
      </c>
      <c r="B3145" s="52" t="inlineStr">
        <is>
          <t>Air-defence radar</t>
        </is>
      </c>
      <c r="C3145" s="63" t="inlineStr">
        <is>
          <t>Cube</t>
        </is>
      </c>
      <c r="D3145" s="65" t="inlineStr">
        <is>
          <t>Antenna rib</t>
        </is>
      </c>
      <c r="E3145" s="52" t="inlineStr">
        <is>
          <t>RDR-51</t>
        </is>
      </c>
      <c r="F3145" s="52" t="n">
        <v>4</v>
      </c>
      <c r="G3145" s="54" t="n">
        <v>0.660000026</v>
      </c>
      <c r="H3145" s="54" t="n">
        <v>0.07999999820000001</v>
      </c>
      <c r="I3145" s="54" t="n">
        <v>0.07999999820000001</v>
      </c>
      <c r="J3145" s="54" t="n">
        <v>0</v>
      </c>
      <c r="K3145" s="54" t="n">
        <v>-7.5</v>
      </c>
      <c r="L3145" s="54" t="n">
        <v>0</v>
      </c>
      <c r="M3145" s="54" t="n">
        <v>0.642188907</v>
      </c>
      <c r="N3145" s="54" t="n">
        <v>0.400000006</v>
      </c>
      <c r="O3145" s="54" t="n">
        <v>-0.0365400165</v>
      </c>
      <c r="P3145" s="52" t="inlineStr">
        <is>
          <t>Phong</t>
        </is>
      </c>
      <c r="Q3145" s="52" t="inlineStr">
        <is>
          <t>Metal</t>
        </is>
      </c>
      <c r="R3145" s="54" t="n">
        <v>0.5</v>
      </c>
      <c r="S3145" s="54" t="n">
        <v>0.85</v>
      </c>
      <c r="T3145" s="54" t="n">
        <v>0.28</v>
      </c>
      <c r="U3145" s="54" t="n">
        <v>0</v>
      </c>
      <c r="V3145" s="52" t="inlineStr">
        <is>
          <t>No</t>
        </is>
      </c>
      <c r="W3145" s="52" t="inlineStr">
        <is>
          <t>Yes</t>
        </is>
      </c>
      <c r="X3145" s="52" t="inlineStr">
        <is>
          <t>-</t>
        </is>
      </c>
      <c r="Y3145" s="52" t="inlineStr">
        <is>
          <t>Back rib following the arc</t>
        </is>
      </c>
    </row>
    <row r="3146" outlineLevel="1">
      <c r="A3146" s="52" t="inlineStr">
        <is>
          <t>RDR-77</t>
        </is>
      </c>
      <c r="B3146" s="52" t="inlineStr">
        <is>
          <t>Air-defence radar</t>
        </is>
      </c>
      <c r="C3146" s="63" t="inlineStr">
        <is>
          <t>Cube</t>
        </is>
      </c>
      <c r="D3146" s="65" t="inlineStr">
        <is>
          <t>Array tile c6 r1</t>
        </is>
      </c>
      <c r="E3146" s="52" t="inlineStr">
        <is>
          <t>RDR-51</t>
        </is>
      </c>
      <c r="F3146" s="52" t="n">
        <v>4</v>
      </c>
      <c r="G3146" s="54" t="n">
        <v>0.639999986</v>
      </c>
      <c r="H3146" s="54" t="n">
        <v>0.779999971</v>
      </c>
      <c r="I3146" s="54" t="n">
        <v>0.0500000007</v>
      </c>
      <c r="J3146" s="54" t="n">
        <v>0</v>
      </c>
      <c r="K3146" s="54" t="n">
        <v>-15</v>
      </c>
      <c r="L3146" s="54" t="n">
        <v>0</v>
      </c>
      <c r="M3146" s="54" t="n">
        <v>1.29409528</v>
      </c>
      <c r="N3146" s="54" t="n">
        <v>-0.800000012</v>
      </c>
      <c r="O3146" s="54" t="n">
        <v>0.170370936</v>
      </c>
      <c r="P3146" s="52" t="inlineStr">
        <is>
          <t>Phong</t>
        </is>
      </c>
      <c r="Q3146" s="52" t="inlineStr">
        <is>
          <t>Paint</t>
        </is>
      </c>
      <c r="R3146" s="54" t="n">
        <v>0.45</v>
      </c>
      <c r="S3146" s="54" t="n">
        <v>0.4</v>
      </c>
      <c r="T3146" s="54" t="n">
        <v>0.3</v>
      </c>
      <c r="U3146" s="54" t="n">
        <v>0</v>
      </c>
      <c r="V3146" s="52" t="inlineStr">
        <is>
          <t>No</t>
        </is>
      </c>
      <c r="W3146" s="52" t="inlineStr">
        <is>
          <t>Yes</t>
        </is>
      </c>
      <c r="X3146" s="52" t="inlineStr">
        <is>
          <t>-</t>
        </is>
      </c>
      <c r="Y3146" s="52" t="inlineStr">
        <is>
          <t>Radiating tile of the curved array</t>
        </is>
      </c>
    </row>
    <row r="3147" outlineLevel="1">
      <c r="A3147" s="52" t="inlineStr">
        <is>
          <t>RDR-78</t>
        </is>
      </c>
      <c r="B3147" s="52" t="inlineStr">
        <is>
          <t>Air-defence radar</t>
        </is>
      </c>
      <c r="C3147" s="63" t="inlineStr">
        <is>
          <t>Cube</t>
        </is>
      </c>
      <c r="D3147" s="65" t="inlineStr">
        <is>
          <t>Array tile c6 r2</t>
        </is>
      </c>
      <c r="E3147" s="52" t="inlineStr">
        <is>
          <t>RDR-51</t>
        </is>
      </c>
      <c r="F3147" s="52" t="n">
        <v>4</v>
      </c>
      <c r="G3147" s="54" t="n">
        <v>0.639999986</v>
      </c>
      <c r="H3147" s="54" t="n">
        <v>0.779999971</v>
      </c>
      <c r="I3147" s="54" t="n">
        <v>0.0500000007</v>
      </c>
      <c r="J3147" s="54" t="n">
        <v>0</v>
      </c>
      <c r="K3147" s="54" t="n">
        <v>-15</v>
      </c>
      <c r="L3147" s="54" t="n">
        <v>0</v>
      </c>
      <c r="M3147" s="54" t="n">
        <v>1.29409528</v>
      </c>
      <c r="N3147" s="54" t="n">
        <v>0</v>
      </c>
      <c r="O3147" s="54" t="n">
        <v>0.170370936</v>
      </c>
      <c r="P3147" s="52" t="inlineStr">
        <is>
          <t>Phong</t>
        </is>
      </c>
      <c r="Q3147" s="52" t="inlineStr">
        <is>
          <t>Paint</t>
        </is>
      </c>
      <c r="R3147" s="54" t="n">
        <v>0.45</v>
      </c>
      <c r="S3147" s="54" t="n">
        <v>0.4</v>
      </c>
      <c r="T3147" s="54" t="n">
        <v>0.3</v>
      </c>
      <c r="U3147" s="54" t="n">
        <v>0</v>
      </c>
      <c r="V3147" s="52" t="inlineStr">
        <is>
          <t>No</t>
        </is>
      </c>
      <c r="W3147" s="52" t="inlineStr">
        <is>
          <t>Yes</t>
        </is>
      </c>
      <c r="X3147" s="52" t="inlineStr">
        <is>
          <t>-</t>
        </is>
      </c>
      <c r="Y3147" s="52" t="inlineStr">
        <is>
          <t>Radiating tile of the curved array</t>
        </is>
      </c>
    </row>
    <row r="3148" outlineLevel="1">
      <c r="A3148" s="52" t="inlineStr">
        <is>
          <t>RDR-79</t>
        </is>
      </c>
      <c r="B3148" s="52" t="inlineStr">
        <is>
          <t>Air-defence radar</t>
        </is>
      </c>
      <c r="C3148" s="63" t="inlineStr">
        <is>
          <t>Cube</t>
        </is>
      </c>
      <c r="D3148" s="65" t="inlineStr">
        <is>
          <t>Array tile c6 r3</t>
        </is>
      </c>
      <c r="E3148" s="52" t="inlineStr">
        <is>
          <t>RDR-51</t>
        </is>
      </c>
      <c r="F3148" s="52" t="n">
        <v>4</v>
      </c>
      <c r="G3148" s="54" t="n">
        <v>0.639999986</v>
      </c>
      <c r="H3148" s="54" t="n">
        <v>0.779999971</v>
      </c>
      <c r="I3148" s="54" t="n">
        <v>0.0500000007</v>
      </c>
      <c r="J3148" s="54" t="n">
        <v>0</v>
      </c>
      <c r="K3148" s="54" t="n">
        <v>-15</v>
      </c>
      <c r="L3148" s="54" t="n">
        <v>0</v>
      </c>
      <c r="M3148" s="54" t="n">
        <v>1.29409528</v>
      </c>
      <c r="N3148" s="54" t="n">
        <v>0.800000012</v>
      </c>
      <c r="O3148" s="54" t="n">
        <v>0.170370936</v>
      </c>
      <c r="P3148" s="52" t="inlineStr">
        <is>
          <t>Phong</t>
        </is>
      </c>
      <c r="Q3148" s="52" t="inlineStr">
        <is>
          <t>Paint</t>
        </is>
      </c>
      <c r="R3148" s="54" t="n">
        <v>0.45</v>
      </c>
      <c r="S3148" s="54" t="n">
        <v>0.4</v>
      </c>
      <c r="T3148" s="54" t="n">
        <v>0.3</v>
      </c>
      <c r="U3148" s="54" t="n">
        <v>0</v>
      </c>
      <c r="V3148" s="52" t="inlineStr">
        <is>
          <t>No</t>
        </is>
      </c>
      <c r="W3148" s="52" t="inlineStr">
        <is>
          <t>Yes</t>
        </is>
      </c>
      <c r="X3148" s="52" t="inlineStr">
        <is>
          <t>-</t>
        </is>
      </c>
      <c r="Y3148" s="52" t="inlineStr">
        <is>
          <t>Radiating tile of the curved array</t>
        </is>
      </c>
    </row>
    <row r="3149" outlineLevel="1">
      <c r="A3149" s="52" t="inlineStr">
        <is>
          <t>RDR-80</t>
        </is>
      </c>
      <c r="B3149" s="52" t="inlineStr">
        <is>
          <t>Air-defence radar</t>
        </is>
      </c>
      <c r="C3149" s="63" t="inlineStr">
        <is>
          <t>Cube</t>
        </is>
      </c>
      <c r="D3149" s="65" t="inlineStr">
        <is>
          <t>Antenna rib</t>
        </is>
      </c>
      <c r="E3149" s="52" t="inlineStr">
        <is>
          <t>RDR-51</t>
        </is>
      </c>
      <c r="F3149" s="52" t="n">
        <v>4</v>
      </c>
      <c r="G3149" s="54" t="n">
        <v>0.660000026</v>
      </c>
      <c r="H3149" s="54" t="n">
        <v>0.07999999820000001</v>
      </c>
      <c r="I3149" s="54" t="n">
        <v>0.07999999820000001</v>
      </c>
      <c r="J3149" s="54" t="n">
        <v>0</v>
      </c>
      <c r="K3149" s="54" t="n">
        <v>-15</v>
      </c>
      <c r="L3149" s="54" t="n">
        <v>0</v>
      </c>
      <c r="M3149" s="54" t="n">
        <v>1.2733897</v>
      </c>
      <c r="N3149" s="54" t="n">
        <v>-0.400000006</v>
      </c>
      <c r="O3149" s="54" t="n">
        <v>0.0930968747</v>
      </c>
      <c r="P3149" s="52" t="inlineStr">
        <is>
          <t>Phong</t>
        </is>
      </c>
      <c r="Q3149" s="52" t="inlineStr">
        <is>
          <t>Metal</t>
        </is>
      </c>
      <c r="R3149" s="54" t="n">
        <v>0.5</v>
      </c>
      <c r="S3149" s="54" t="n">
        <v>0.85</v>
      </c>
      <c r="T3149" s="54" t="n">
        <v>0.28</v>
      </c>
      <c r="U3149" s="54" t="n">
        <v>0</v>
      </c>
      <c r="V3149" s="52" t="inlineStr">
        <is>
          <t>No</t>
        </is>
      </c>
      <c r="W3149" s="52" t="inlineStr">
        <is>
          <t>Yes</t>
        </is>
      </c>
      <c r="X3149" s="52" t="inlineStr">
        <is>
          <t>-</t>
        </is>
      </c>
      <c r="Y3149" s="52" t="inlineStr">
        <is>
          <t>Back rib following the arc</t>
        </is>
      </c>
    </row>
    <row r="3150" outlineLevel="1">
      <c r="A3150" s="52" t="inlineStr">
        <is>
          <t>RDR-81</t>
        </is>
      </c>
      <c r="B3150" s="52" t="inlineStr">
        <is>
          <t>Air-defence radar</t>
        </is>
      </c>
      <c r="C3150" s="63" t="inlineStr">
        <is>
          <t>Cube</t>
        </is>
      </c>
      <c r="D3150" s="65" t="inlineStr">
        <is>
          <t>Antenna rib</t>
        </is>
      </c>
      <c r="E3150" s="52" t="inlineStr">
        <is>
          <t>RDR-51</t>
        </is>
      </c>
      <c r="F3150" s="52" t="n">
        <v>4</v>
      </c>
      <c r="G3150" s="54" t="n">
        <v>0.660000026</v>
      </c>
      <c r="H3150" s="54" t="n">
        <v>0.07999999820000001</v>
      </c>
      <c r="I3150" s="54" t="n">
        <v>0.07999999820000001</v>
      </c>
      <c r="J3150" s="54" t="n">
        <v>0</v>
      </c>
      <c r="K3150" s="54" t="n">
        <v>-15</v>
      </c>
      <c r="L3150" s="54" t="n">
        <v>0</v>
      </c>
      <c r="M3150" s="54" t="n">
        <v>1.2733897</v>
      </c>
      <c r="N3150" s="54" t="n">
        <v>0.400000006</v>
      </c>
      <c r="O3150" s="54" t="n">
        <v>0.0930968747</v>
      </c>
      <c r="P3150" s="52" t="inlineStr">
        <is>
          <t>Phong</t>
        </is>
      </c>
      <c r="Q3150" s="52" t="inlineStr">
        <is>
          <t>Metal</t>
        </is>
      </c>
      <c r="R3150" s="54" t="n">
        <v>0.5</v>
      </c>
      <c r="S3150" s="54" t="n">
        <v>0.85</v>
      </c>
      <c r="T3150" s="54" t="n">
        <v>0.28</v>
      </c>
      <c r="U3150" s="54" t="n">
        <v>0</v>
      </c>
      <c r="V3150" s="52" t="inlineStr">
        <is>
          <t>No</t>
        </is>
      </c>
      <c r="W3150" s="52" t="inlineStr">
        <is>
          <t>Yes</t>
        </is>
      </c>
      <c r="X3150" s="52" t="inlineStr">
        <is>
          <t>-</t>
        </is>
      </c>
      <c r="Y3150" s="52" t="inlineStr">
        <is>
          <t>Back rib following the arc</t>
        </is>
      </c>
    </row>
    <row r="3151" outlineLevel="1">
      <c r="A3151" s="52" t="inlineStr">
        <is>
          <t>RDR-82</t>
        </is>
      </c>
      <c r="B3151" s="52" t="inlineStr">
        <is>
          <t>Air-defence radar</t>
        </is>
      </c>
      <c r="C3151" s="63" t="inlineStr">
        <is>
          <t>Cube</t>
        </is>
      </c>
      <c r="D3151" s="65" t="inlineStr">
        <is>
          <t>Array tile c7 r1</t>
        </is>
      </c>
      <c r="E3151" s="52" t="inlineStr">
        <is>
          <t>RDR-51</t>
        </is>
      </c>
      <c r="F3151" s="52" t="n">
        <v>4</v>
      </c>
      <c r="G3151" s="54" t="n">
        <v>0.639999986</v>
      </c>
      <c r="H3151" s="54" t="n">
        <v>0.779999971</v>
      </c>
      <c r="I3151" s="54" t="n">
        <v>0.0500000007</v>
      </c>
      <c r="J3151" s="54" t="n">
        <v>0</v>
      </c>
      <c r="K3151" s="54" t="n">
        <v>-22.5</v>
      </c>
      <c r="L3151" s="54" t="n">
        <v>0</v>
      </c>
      <c r="M3151" s="54" t="n">
        <v>1.91341734</v>
      </c>
      <c r="N3151" s="54" t="n">
        <v>-0.800000012</v>
      </c>
      <c r="O3151" s="54" t="n">
        <v>0.380602479</v>
      </c>
      <c r="P3151" s="52" t="inlineStr">
        <is>
          <t>Phong</t>
        </is>
      </c>
      <c r="Q3151" s="52" t="inlineStr">
        <is>
          <t>Paint</t>
        </is>
      </c>
      <c r="R3151" s="54" t="n">
        <v>0.45</v>
      </c>
      <c r="S3151" s="54" t="n">
        <v>0.4</v>
      </c>
      <c r="T3151" s="54" t="n">
        <v>0.3</v>
      </c>
      <c r="U3151" s="54" t="n">
        <v>0</v>
      </c>
      <c r="V3151" s="52" t="inlineStr">
        <is>
          <t>No</t>
        </is>
      </c>
      <c r="W3151" s="52" t="inlineStr">
        <is>
          <t>Yes</t>
        </is>
      </c>
      <c r="X3151" s="52" t="inlineStr">
        <is>
          <t>-</t>
        </is>
      </c>
      <c r="Y3151" s="52" t="inlineStr">
        <is>
          <t>Radiating tile of the curved array</t>
        </is>
      </c>
    </row>
    <row r="3152" outlineLevel="1">
      <c r="A3152" s="52" t="inlineStr">
        <is>
          <t>RDR-83</t>
        </is>
      </c>
      <c r="B3152" s="52" t="inlineStr">
        <is>
          <t>Air-defence radar</t>
        </is>
      </c>
      <c r="C3152" s="63" t="inlineStr">
        <is>
          <t>Cube</t>
        </is>
      </c>
      <c r="D3152" s="65" t="inlineStr">
        <is>
          <t>Array tile c7 r2</t>
        </is>
      </c>
      <c r="E3152" s="52" t="inlineStr">
        <is>
          <t>RDR-51</t>
        </is>
      </c>
      <c r="F3152" s="52" t="n">
        <v>4</v>
      </c>
      <c r="G3152" s="54" t="n">
        <v>0.639999986</v>
      </c>
      <c r="H3152" s="54" t="n">
        <v>0.779999971</v>
      </c>
      <c r="I3152" s="54" t="n">
        <v>0.0500000007</v>
      </c>
      <c r="J3152" s="54" t="n">
        <v>0</v>
      </c>
      <c r="K3152" s="54" t="n">
        <v>-22.5</v>
      </c>
      <c r="L3152" s="54" t="n">
        <v>0</v>
      </c>
      <c r="M3152" s="54" t="n">
        <v>1.91341734</v>
      </c>
      <c r="N3152" s="54" t="n">
        <v>0</v>
      </c>
      <c r="O3152" s="54" t="n">
        <v>0.380602479</v>
      </c>
      <c r="P3152" s="52" t="inlineStr">
        <is>
          <t>Phong</t>
        </is>
      </c>
      <c r="Q3152" s="52" t="inlineStr">
        <is>
          <t>Paint</t>
        </is>
      </c>
      <c r="R3152" s="54" t="n">
        <v>0.45</v>
      </c>
      <c r="S3152" s="54" t="n">
        <v>0.4</v>
      </c>
      <c r="T3152" s="54" t="n">
        <v>0.3</v>
      </c>
      <c r="U3152" s="54" t="n">
        <v>0</v>
      </c>
      <c r="V3152" s="52" t="inlineStr">
        <is>
          <t>No</t>
        </is>
      </c>
      <c r="W3152" s="52" t="inlineStr">
        <is>
          <t>Yes</t>
        </is>
      </c>
      <c r="X3152" s="52" t="inlineStr">
        <is>
          <t>-</t>
        </is>
      </c>
      <c r="Y3152" s="52" t="inlineStr">
        <is>
          <t>Radiating tile of the curved array</t>
        </is>
      </c>
    </row>
    <row r="3153" outlineLevel="1">
      <c r="A3153" s="52" t="inlineStr">
        <is>
          <t>RDR-84</t>
        </is>
      </c>
      <c r="B3153" s="52" t="inlineStr">
        <is>
          <t>Air-defence radar</t>
        </is>
      </c>
      <c r="C3153" s="63" t="inlineStr">
        <is>
          <t>Cube</t>
        </is>
      </c>
      <c r="D3153" s="65" t="inlineStr">
        <is>
          <t>Array tile c7 r3</t>
        </is>
      </c>
      <c r="E3153" s="52" t="inlineStr">
        <is>
          <t>RDR-51</t>
        </is>
      </c>
      <c r="F3153" s="52" t="n">
        <v>4</v>
      </c>
      <c r="G3153" s="54" t="n">
        <v>0.639999986</v>
      </c>
      <c r="H3153" s="54" t="n">
        <v>0.779999971</v>
      </c>
      <c r="I3153" s="54" t="n">
        <v>0.0500000007</v>
      </c>
      <c r="J3153" s="54" t="n">
        <v>0</v>
      </c>
      <c r="K3153" s="54" t="n">
        <v>-22.5</v>
      </c>
      <c r="L3153" s="54" t="n">
        <v>0</v>
      </c>
      <c r="M3153" s="54" t="n">
        <v>1.91341734</v>
      </c>
      <c r="N3153" s="54" t="n">
        <v>0.800000012</v>
      </c>
      <c r="O3153" s="54" t="n">
        <v>0.380602479</v>
      </c>
      <c r="P3153" s="52" t="inlineStr">
        <is>
          <t>Phong</t>
        </is>
      </c>
      <c r="Q3153" s="52" t="inlineStr">
        <is>
          <t>Paint</t>
        </is>
      </c>
      <c r="R3153" s="54" t="n">
        <v>0.45</v>
      </c>
      <c r="S3153" s="54" t="n">
        <v>0.4</v>
      </c>
      <c r="T3153" s="54" t="n">
        <v>0.3</v>
      </c>
      <c r="U3153" s="54" t="n">
        <v>0</v>
      </c>
      <c r="V3153" s="52" t="inlineStr">
        <is>
          <t>No</t>
        </is>
      </c>
      <c r="W3153" s="52" t="inlineStr">
        <is>
          <t>Yes</t>
        </is>
      </c>
      <c r="X3153" s="52" t="inlineStr">
        <is>
          <t>-</t>
        </is>
      </c>
      <c r="Y3153" s="52" t="inlineStr">
        <is>
          <t>Radiating tile of the curved array</t>
        </is>
      </c>
    </row>
    <row r="3154" outlineLevel="1">
      <c r="A3154" s="52" t="inlineStr">
        <is>
          <t>RDR-85</t>
        </is>
      </c>
      <c r="B3154" s="52" t="inlineStr">
        <is>
          <t>Air-defence radar</t>
        </is>
      </c>
      <c r="C3154" s="63" t="inlineStr">
        <is>
          <t>Cube</t>
        </is>
      </c>
      <c r="D3154" s="65" t="inlineStr">
        <is>
          <t>Antenna rib</t>
        </is>
      </c>
      <c r="E3154" s="52" t="inlineStr">
        <is>
          <t>RDR-51</t>
        </is>
      </c>
      <c r="F3154" s="52" t="n">
        <v>4</v>
      </c>
      <c r="G3154" s="54" t="n">
        <v>0.660000026</v>
      </c>
      <c r="H3154" s="54" t="n">
        <v>0.07999999820000001</v>
      </c>
      <c r="I3154" s="54" t="n">
        <v>0.07999999820000001</v>
      </c>
      <c r="J3154" s="54" t="n">
        <v>0</v>
      </c>
      <c r="K3154" s="54" t="n">
        <v>-22.5</v>
      </c>
      <c r="L3154" s="54" t="n">
        <v>0</v>
      </c>
      <c r="M3154" s="54" t="n">
        <v>1.88280261</v>
      </c>
      <c r="N3154" s="54" t="n">
        <v>-0.400000006</v>
      </c>
      <c r="O3154" s="54" t="n">
        <v>0.306692123</v>
      </c>
      <c r="P3154" s="52" t="inlineStr">
        <is>
          <t>Phong</t>
        </is>
      </c>
      <c r="Q3154" s="52" t="inlineStr">
        <is>
          <t>Metal</t>
        </is>
      </c>
      <c r="R3154" s="54" t="n">
        <v>0.5</v>
      </c>
      <c r="S3154" s="54" t="n">
        <v>0.85</v>
      </c>
      <c r="T3154" s="54" t="n">
        <v>0.28</v>
      </c>
      <c r="U3154" s="54" t="n">
        <v>0</v>
      </c>
      <c r="V3154" s="52" t="inlineStr">
        <is>
          <t>No</t>
        </is>
      </c>
      <c r="W3154" s="52" t="inlineStr">
        <is>
          <t>Yes</t>
        </is>
      </c>
      <c r="X3154" s="52" t="inlineStr">
        <is>
          <t>-</t>
        </is>
      </c>
      <c r="Y3154" s="52" t="inlineStr">
        <is>
          <t>Back rib following the arc</t>
        </is>
      </c>
    </row>
    <row r="3155" outlineLevel="1">
      <c r="A3155" s="52" t="inlineStr">
        <is>
          <t>RDR-86</t>
        </is>
      </c>
      <c r="B3155" s="52" t="inlineStr">
        <is>
          <t>Air-defence radar</t>
        </is>
      </c>
      <c r="C3155" s="63" t="inlineStr">
        <is>
          <t>Cube</t>
        </is>
      </c>
      <c r="D3155" s="65" t="inlineStr">
        <is>
          <t>Antenna rib</t>
        </is>
      </c>
      <c r="E3155" s="52" t="inlineStr">
        <is>
          <t>RDR-51</t>
        </is>
      </c>
      <c r="F3155" s="52" t="n">
        <v>4</v>
      </c>
      <c r="G3155" s="54" t="n">
        <v>0.660000026</v>
      </c>
      <c r="H3155" s="54" t="n">
        <v>0.07999999820000001</v>
      </c>
      <c r="I3155" s="54" t="n">
        <v>0.07999999820000001</v>
      </c>
      <c r="J3155" s="54" t="n">
        <v>0</v>
      </c>
      <c r="K3155" s="54" t="n">
        <v>-22.5</v>
      </c>
      <c r="L3155" s="54" t="n">
        <v>0</v>
      </c>
      <c r="M3155" s="54" t="n">
        <v>1.88280261</v>
      </c>
      <c r="N3155" s="54" t="n">
        <v>0.400000006</v>
      </c>
      <c r="O3155" s="54" t="n">
        <v>0.306692123</v>
      </c>
      <c r="P3155" s="52" t="inlineStr">
        <is>
          <t>Phong</t>
        </is>
      </c>
      <c r="Q3155" s="52" t="inlineStr">
        <is>
          <t>Metal</t>
        </is>
      </c>
      <c r="R3155" s="54" t="n">
        <v>0.5</v>
      </c>
      <c r="S3155" s="54" t="n">
        <v>0.85</v>
      </c>
      <c r="T3155" s="54" t="n">
        <v>0.28</v>
      </c>
      <c r="U3155" s="54" t="n">
        <v>0</v>
      </c>
      <c r="V3155" s="52" t="inlineStr">
        <is>
          <t>No</t>
        </is>
      </c>
      <c r="W3155" s="52" t="inlineStr">
        <is>
          <t>Yes</t>
        </is>
      </c>
      <c r="X3155" s="52" t="inlineStr">
        <is>
          <t>-</t>
        </is>
      </c>
      <c r="Y3155" s="52" t="inlineStr">
        <is>
          <t>Back rib following the arc</t>
        </is>
      </c>
    </row>
    <row r="3156" outlineLevel="1">
      <c r="A3156" s="52" t="inlineStr">
        <is>
          <t>RDR-87</t>
        </is>
      </c>
      <c r="B3156" s="52" t="inlineStr">
        <is>
          <t>Air-defence radar</t>
        </is>
      </c>
      <c r="C3156" s="63" t="inlineStr">
        <is>
          <t>Cube</t>
        </is>
      </c>
      <c r="D3156" s="65" t="inlineStr">
        <is>
          <t>Antenna spine</t>
        </is>
      </c>
      <c r="E3156" s="52" t="inlineStr">
        <is>
          <t>RDR-51</t>
        </is>
      </c>
      <c r="F3156" s="52" t="n">
        <v>4</v>
      </c>
      <c r="G3156" s="54" t="n">
        <v>0.140000001</v>
      </c>
      <c r="H3156" s="54" t="n">
        <v>2.5999999</v>
      </c>
      <c r="I3156" s="54" t="n">
        <v>0.140000001</v>
      </c>
      <c r="J3156" s="54" t="n">
        <v>0</v>
      </c>
      <c r="K3156" s="54" t="n">
        <v>0</v>
      </c>
      <c r="L3156" s="54" t="n">
        <v>0</v>
      </c>
      <c r="M3156" s="54" t="n">
        <v>0</v>
      </c>
      <c r="N3156" s="54" t="n">
        <v>0</v>
      </c>
      <c r="O3156" s="54" t="n">
        <v>-0.100000001</v>
      </c>
      <c r="P3156" s="52" t="inlineStr">
        <is>
          <t>Phong</t>
        </is>
      </c>
      <c r="Q3156" s="52" t="inlineStr">
        <is>
          <t>Metal</t>
        </is>
      </c>
      <c r="R3156" s="54" t="n">
        <v>0.5</v>
      </c>
      <c r="S3156" s="54" t="n">
        <v>0.85</v>
      </c>
      <c r="T3156" s="54" t="n">
        <v>0.28</v>
      </c>
      <c r="U3156" s="54" t="n">
        <v>0</v>
      </c>
      <c r="V3156" s="52" t="inlineStr">
        <is>
          <t>No</t>
        </is>
      </c>
      <c r="W3156" s="52" t="inlineStr">
        <is>
          <t>Yes</t>
        </is>
      </c>
      <c r="X3156" s="52" t="inlineStr">
        <is>
          <t>-</t>
        </is>
      </c>
      <c r="Y3156" s="52" t="inlineStr">
        <is>
          <t>Central vertical spine</t>
        </is>
      </c>
    </row>
    <row r="3157" outlineLevel="1">
      <c r="A3157" s="52" t="inlineStr">
        <is>
          <t>RDR-88</t>
        </is>
      </c>
      <c r="B3157" s="52" t="inlineStr">
        <is>
          <t>Air-defence radar</t>
        </is>
      </c>
      <c r="C3157" s="63" t="inlineStr">
        <is>
          <t>Cube</t>
        </is>
      </c>
      <c r="D3157" s="62" t="inlineStr">
        <is>
          <t>Arm left</t>
        </is>
      </c>
      <c r="E3157" s="52" t="inlineStr">
        <is>
          <t>RDR-49</t>
        </is>
      </c>
      <c r="F3157" s="52" t="n">
        <v>3</v>
      </c>
      <c r="G3157" s="54" t="n">
        <v>0.119999997</v>
      </c>
      <c r="H3157" s="54" t="n">
        <v>0.119999997</v>
      </c>
      <c r="I3157" s="54" t="n">
        <v>0.912414312</v>
      </c>
      <c r="J3157" s="54" t="n">
        <v>0</v>
      </c>
      <c r="K3157" s="54" t="n">
        <v>-9.462321279999999</v>
      </c>
      <c r="L3157" s="54" t="n">
        <v>0</v>
      </c>
      <c r="M3157" s="54" t="n">
        <v>0.375</v>
      </c>
      <c r="N3157" s="54" t="n">
        <v>0</v>
      </c>
      <c r="O3157" s="54" t="n">
        <v>0.449999988</v>
      </c>
      <c r="P3157" s="52" t="inlineStr">
        <is>
          <t>Phong</t>
        </is>
      </c>
      <c r="Q3157" s="52" t="inlineStr">
        <is>
          <t>Metal</t>
        </is>
      </c>
      <c r="R3157" s="54" t="n">
        <v>0.5</v>
      </c>
      <c r="S3157" s="54" t="n">
        <v>0.85</v>
      </c>
      <c r="T3157" s="54" t="n">
        <v>0.28</v>
      </c>
      <c r="U3157" s="54" t="n">
        <v>0</v>
      </c>
      <c r="V3157" s="52" t="inlineStr">
        <is>
          <t>No</t>
        </is>
      </c>
      <c r="W3157" s="52" t="inlineStr">
        <is>
          <t>Yes</t>
        </is>
      </c>
      <c r="X3157" s="52" t="inlineStr">
        <is>
          <t>-</t>
        </is>
      </c>
      <c r="Y3157" s="52" t="inlineStr">
        <is>
          <t>Dish support arm</t>
        </is>
      </c>
    </row>
    <row r="3158" outlineLevel="1">
      <c r="A3158" s="52" t="inlineStr">
        <is>
          <t>RDR-89</t>
        </is>
      </c>
      <c r="B3158" s="52" t="inlineStr">
        <is>
          <t>Air-defence radar</t>
        </is>
      </c>
      <c r="C3158" s="63" t="inlineStr">
        <is>
          <t>Cube</t>
        </is>
      </c>
      <c r="D3158" s="62" t="inlineStr">
        <is>
          <t>Arm right</t>
        </is>
      </c>
      <c r="E3158" s="52" t="inlineStr">
        <is>
          <t>RDR-49</t>
        </is>
      </c>
      <c r="F3158" s="52" t="n">
        <v>3</v>
      </c>
      <c r="G3158" s="54" t="n">
        <v>0.119999997</v>
      </c>
      <c r="H3158" s="54" t="n">
        <v>0.119999997</v>
      </c>
      <c r="I3158" s="54" t="n">
        <v>0.912414312</v>
      </c>
      <c r="J3158" s="54" t="n">
        <v>0</v>
      </c>
      <c r="K3158" s="54" t="n">
        <v>9.462321279999999</v>
      </c>
      <c r="L3158" s="54" t="n">
        <v>0</v>
      </c>
      <c r="M3158" s="54" t="n">
        <v>-0.375</v>
      </c>
      <c r="N3158" s="54" t="n">
        <v>0</v>
      </c>
      <c r="O3158" s="54" t="n">
        <v>0.449999988</v>
      </c>
      <c r="P3158" s="52" t="inlineStr">
        <is>
          <t>Phong</t>
        </is>
      </c>
      <c r="Q3158" s="52" t="inlineStr">
        <is>
          <t>Metal</t>
        </is>
      </c>
      <c r="R3158" s="54" t="n">
        <v>0.5</v>
      </c>
      <c r="S3158" s="54" t="n">
        <v>0.85</v>
      </c>
      <c r="T3158" s="54" t="n">
        <v>0.28</v>
      </c>
      <c r="U3158" s="54" t="n">
        <v>0</v>
      </c>
      <c r="V3158" s="52" t="inlineStr">
        <is>
          <t>No</t>
        </is>
      </c>
      <c r="W3158" s="52" t="inlineStr">
        <is>
          <t>Yes</t>
        </is>
      </c>
      <c r="X3158" s="52" t="inlineStr">
        <is>
          <t>-</t>
        </is>
      </c>
      <c r="Y3158" s="52" t="inlineStr">
        <is>
          <t>Dish support arm</t>
        </is>
      </c>
    </row>
    <row r="3159" outlineLevel="1">
      <c r="A3159" s="52" t="inlineStr">
        <is>
          <t>RDR-90</t>
        </is>
      </c>
      <c r="B3159" s="52" t="inlineStr">
        <is>
          <t>Air-defence radar</t>
        </is>
      </c>
      <c r="C3159" s="61" t="inlineStr">
        <is>
          <t>Cone</t>
        </is>
      </c>
      <c r="D3159" s="62" t="inlineStr">
        <is>
          <t>Feed horn</t>
        </is>
      </c>
      <c r="E3159" s="52" t="inlineStr">
        <is>
          <t>RDR-49</t>
        </is>
      </c>
      <c r="F3159" s="52" t="n">
        <v>3</v>
      </c>
      <c r="G3159" s="54" t="n">
        <v>0.400000006</v>
      </c>
      <c r="H3159" s="54" t="n">
        <v>0.400000006</v>
      </c>
      <c r="I3159" s="54" t="n">
        <v>0.550000012</v>
      </c>
      <c r="J3159" s="54" t="n">
        <v>0</v>
      </c>
      <c r="K3159" s="54" t="n">
        <v>0</v>
      </c>
      <c r="L3159" s="54" t="n">
        <v>0</v>
      </c>
      <c r="M3159" s="54" t="n">
        <v>0</v>
      </c>
      <c r="N3159" s="54" t="n">
        <v>0</v>
      </c>
      <c r="O3159" s="54" t="n">
        <v>3.4000001</v>
      </c>
      <c r="P3159" s="52" t="inlineStr">
        <is>
          <t>Phong</t>
        </is>
      </c>
      <c r="Q3159" s="52" t="inlineStr">
        <is>
          <t>Paint</t>
        </is>
      </c>
      <c r="R3159" s="54" t="n">
        <v>0.5</v>
      </c>
      <c r="S3159" s="54" t="n">
        <v>0.1</v>
      </c>
      <c r="T3159" s="54" t="n">
        <v>0.3</v>
      </c>
      <c r="U3159" s="54" t="n">
        <v>0</v>
      </c>
      <c r="V3159" s="52" t="inlineStr">
        <is>
          <t>No</t>
        </is>
      </c>
      <c r="W3159" s="52" t="inlineStr">
        <is>
          <t>Yes</t>
        </is>
      </c>
      <c r="X3159" s="52" t="inlineStr">
        <is>
          <t>-</t>
        </is>
      </c>
      <c r="Y3159" s="52" t="inlineStr">
        <is>
          <t>Feed horn (opening faces the array)</t>
        </is>
      </c>
    </row>
    <row r="3160" outlineLevel="1">
      <c r="A3160" s="52" t="inlineStr">
        <is>
          <t>RDR-91</t>
        </is>
      </c>
      <c r="B3160" s="52" t="inlineStr">
        <is>
          <t>Air-defence radar</t>
        </is>
      </c>
      <c r="C3160" s="58" t="inlineStr">
        <is>
          <t>Cylinder</t>
        </is>
      </c>
      <c r="D3160" s="62" t="inlineStr">
        <is>
          <t>Feed waveguide</t>
        </is>
      </c>
      <c r="E3160" s="52" t="inlineStr">
        <is>
          <t>RDR-49</t>
        </is>
      </c>
      <c r="F3160" s="52" t="n">
        <v>3</v>
      </c>
      <c r="G3160" s="54" t="n">
        <v>0.07999999820000001</v>
      </c>
      <c r="H3160" s="54" t="n">
        <v>0.07999999820000001</v>
      </c>
      <c r="I3160" s="54" t="n">
        <v>2.1500001</v>
      </c>
      <c r="J3160" s="54" t="n">
        <v>0</v>
      </c>
      <c r="K3160" s="54" t="n">
        <v>0</v>
      </c>
      <c r="L3160" s="54" t="n">
        <v>0</v>
      </c>
      <c r="M3160" s="54" t="n">
        <v>0</v>
      </c>
      <c r="N3160" s="54" t="n">
        <v>0</v>
      </c>
      <c r="O3160" s="54" t="n">
        <v>2.07500005</v>
      </c>
      <c r="P3160" s="52" t="inlineStr">
        <is>
          <t>Phong</t>
        </is>
      </c>
      <c r="Q3160" s="52" t="inlineStr">
        <is>
          <t>Metal</t>
        </is>
      </c>
      <c r="R3160" s="54" t="n">
        <v>0.5</v>
      </c>
      <c r="S3160" s="54" t="n">
        <v>0.85</v>
      </c>
      <c r="T3160" s="54" t="n">
        <v>0.28</v>
      </c>
      <c r="U3160" s="54" t="n">
        <v>0</v>
      </c>
      <c r="V3160" s="52" t="inlineStr">
        <is>
          <t>No</t>
        </is>
      </c>
      <c r="W3160" s="52" t="inlineStr">
        <is>
          <t>Yes</t>
        </is>
      </c>
      <c r="X3160" s="52" t="inlineStr">
        <is>
          <t>-</t>
        </is>
      </c>
      <c r="Y3160" s="52" t="inlineStr">
        <is>
          <t>Waveguide to the horn</t>
        </is>
      </c>
    </row>
    <row r="3161" outlineLevel="1">
      <c r="A3161" s="52" t="inlineStr">
        <is>
          <t>RDR-92</t>
        </is>
      </c>
      <c r="B3161" s="52" t="inlineStr">
        <is>
          <t>Air-defence radar</t>
        </is>
      </c>
      <c r="C3161" s="58" t="inlineStr">
        <is>
          <t>Cylinder</t>
        </is>
      </c>
      <c r="D3161" s="62" t="inlineStr">
        <is>
          <t>Feed strut left</t>
        </is>
      </c>
      <c r="E3161" s="52" t="inlineStr">
        <is>
          <t>RDR-49</t>
        </is>
      </c>
      <c r="F3161" s="52" t="n">
        <v>3</v>
      </c>
      <c r="G3161" s="54" t="n">
        <v>0.0599999987</v>
      </c>
      <c r="H3161" s="54" t="n">
        <v>0.0599999987</v>
      </c>
      <c r="I3161" s="54" t="n">
        <v>2.5097611</v>
      </c>
      <c r="J3161" s="54" t="n">
        <v>0</v>
      </c>
      <c r="K3161" s="54" t="n">
        <v>-39.0163422</v>
      </c>
      <c r="L3161" s="54" t="n">
        <v>0</v>
      </c>
      <c r="M3161" s="54" t="n">
        <v>0.910000026</v>
      </c>
      <c r="N3161" s="54" t="n">
        <v>0</v>
      </c>
      <c r="O3161" s="54" t="n">
        <v>2.32500005</v>
      </c>
      <c r="P3161" s="52" t="inlineStr">
        <is>
          <t>Phong</t>
        </is>
      </c>
      <c r="Q3161" s="52" t="inlineStr">
        <is>
          <t>Metal</t>
        </is>
      </c>
      <c r="R3161" s="54" t="n">
        <v>0.5</v>
      </c>
      <c r="S3161" s="54" t="n">
        <v>0.85</v>
      </c>
      <c r="T3161" s="54" t="n">
        <v>0.28</v>
      </c>
      <c r="U3161" s="54" t="n">
        <v>0</v>
      </c>
      <c r="V3161" s="52" t="inlineStr">
        <is>
          <t>No</t>
        </is>
      </c>
      <c r="W3161" s="52" t="inlineStr">
        <is>
          <t>Yes</t>
        </is>
      </c>
      <c r="X3161" s="52" t="inlineStr">
        <is>
          <t>-</t>
        </is>
      </c>
      <c r="Y3161" s="52" t="inlineStr">
        <is>
          <t>Feed support</t>
        </is>
      </c>
    </row>
    <row r="3162" outlineLevel="1">
      <c r="A3162" s="52" t="inlineStr">
        <is>
          <t>RDR-93</t>
        </is>
      </c>
      <c r="B3162" s="52" t="inlineStr">
        <is>
          <t>Air-defence radar</t>
        </is>
      </c>
      <c r="C3162" s="58" t="inlineStr">
        <is>
          <t>Cylinder</t>
        </is>
      </c>
      <c r="D3162" s="62" t="inlineStr">
        <is>
          <t>Feed strut right</t>
        </is>
      </c>
      <c r="E3162" s="52" t="inlineStr">
        <is>
          <t>RDR-49</t>
        </is>
      </c>
      <c r="F3162" s="52" t="n">
        <v>3</v>
      </c>
      <c r="G3162" s="54" t="n">
        <v>0.0599999987</v>
      </c>
      <c r="H3162" s="54" t="n">
        <v>0.0599999987</v>
      </c>
      <c r="I3162" s="54" t="n">
        <v>2.5097611</v>
      </c>
      <c r="J3162" s="54" t="n">
        <v>0</v>
      </c>
      <c r="K3162" s="54" t="n">
        <v>39.0163422</v>
      </c>
      <c r="L3162" s="54" t="n">
        <v>0</v>
      </c>
      <c r="M3162" s="54" t="n">
        <v>-0.910000026</v>
      </c>
      <c r="N3162" s="54" t="n">
        <v>0</v>
      </c>
      <c r="O3162" s="54" t="n">
        <v>2.32500005</v>
      </c>
      <c r="P3162" s="52" t="inlineStr">
        <is>
          <t>Phong</t>
        </is>
      </c>
      <c r="Q3162" s="52" t="inlineStr">
        <is>
          <t>Metal</t>
        </is>
      </c>
      <c r="R3162" s="54" t="n">
        <v>0.5</v>
      </c>
      <c r="S3162" s="54" t="n">
        <v>0.85</v>
      </c>
      <c r="T3162" s="54" t="n">
        <v>0.28</v>
      </c>
      <c r="U3162" s="54" t="n">
        <v>0</v>
      </c>
      <c r="V3162" s="52" t="inlineStr">
        <is>
          <t>No</t>
        </is>
      </c>
      <c r="W3162" s="52" t="inlineStr">
        <is>
          <t>Yes</t>
        </is>
      </c>
      <c r="X3162" s="52" t="inlineStr">
        <is>
          <t>-</t>
        </is>
      </c>
      <c r="Y3162" s="52" t="inlineStr">
        <is>
          <t>Feed support</t>
        </is>
      </c>
    </row>
    <row r="3163" outlineLevel="1">
      <c r="A3163" s="52" t="inlineStr">
        <is>
          <t>RDR-94</t>
        </is>
      </c>
      <c r="B3163" s="52" t="inlineStr">
        <is>
          <t>Air-defence radar</t>
        </is>
      </c>
      <c r="C3163" s="58" t="inlineStr">
        <is>
          <t>Cylinder</t>
        </is>
      </c>
      <c r="D3163" s="62" t="inlineStr">
        <is>
          <t>Feed strut top</t>
        </is>
      </c>
      <c r="E3163" s="52" t="inlineStr">
        <is>
          <t>RDR-49</t>
        </is>
      </c>
      <c r="F3163" s="52" t="n">
        <v>3</v>
      </c>
      <c r="G3163" s="54" t="n">
        <v>0.0599999987</v>
      </c>
      <c r="H3163" s="54" t="n">
        <v>0.0599999987</v>
      </c>
      <c r="I3163" s="54" t="n">
        <v>2.49577665</v>
      </c>
      <c r="J3163" s="54" t="n">
        <v>25.6410027</v>
      </c>
      <c r="K3163" s="54" t="n">
        <v>0</v>
      </c>
      <c r="L3163" s="54" t="n">
        <v>0</v>
      </c>
      <c r="M3163" s="54" t="n">
        <v>0</v>
      </c>
      <c r="N3163" s="54" t="n">
        <v>0.660000026</v>
      </c>
      <c r="O3163" s="54" t="n">
        <v>2.17500019</v>
      </c>
      <c r="P3163" s="52" t="inlineStr">
        <is>
          <t>Phong</t>
        </is>
      </c>
      <c r="Q3163" s="52" t="inlineStr">
        <is>
          <t>Metal</t>
        </is>
      </c>
      <c r="R3163" s="54" t="n">
        <v>0.5</v>
      </c>
      <c r="S3163" s="54" t="n">
        <v>0.85</v>
      </c>
      <c r="T3163" s="54" t="n">
        <v>0.28</v>
      </c>
      <c r="U3163" s="54" t="n">
        <v>0</v>
      </c>
      <c r="V3163" s="52" t="inlineStr">
        <is>
          <t>No</t>
        </is>
      </c>
      <c r="W3163" s="52" t="inlineStr">
        <is>
          <t>Yes</t>
        </is>
      </c>
      <c r="X3163" s="52" t="inlineStr">
        <is>
          <t>-</t>
        </is>
      </c>
      <c r="Y3163" s="52" t="inlineStr">
        <is>
          <t>Feed support</t>
        </is>
      </c>
    </row>
    <row r="3164" outlineLevel="1">
      <c r="A3164" s="52" t="inlineStr">
        <is>
          <t>RDR-95</t>
        </is>
      </c>
      <c r="B3164" s="52" t="inlineStr">
        <is>
          <t>Air-defence radar</t>
        </is>
      </c>
      <c r="C3164" s="58" t="inlineStr">
        <is>
          <t>Cylinder</t>
        </is>
      </c>
      <c r="D3164" s="62" t="inlineStr">
        <is>
          <t>Counterweight arm</t>
        </is>
      </c>
      <c r="E3164" s="52" t="inlineStr">
        <is>
          <t>RDR-49</t>
        </is>
      </c>
      <c r="F3164" s="52" t="n">
        <v>3</v>
      </c>
      <c r="G3164" s="54" t="n">
        <v>0.119999997</v>
      </c>
      <c r="H3164" s="54" t="n">
        <v>0.119999997</v>
      </c>
      <c r="I3164" s="54" t="n">
        <v>1.29999995</v>
      </c>
      <c r="J3164" s="54" t="n">
        <v>0</v>
      </c>
      <c r="K3164" s="54" t="n">
        <v>180</v>
      </c>
      <c r="L3164" s="54" t="n">
        <v>0</v>
      </c>
      <c r="M3164" s="54" t="n">
        <v>0</v>
      </c>
      <c r="N3164" s="54" t="n">
        <v>0</v>
      </c>
      <c r="O3164" s="54" t="n">
        <v>-0.75</v>
      </c>
      <c r="P3164" s="52" t="inlineStr">
        <is>
          <t>Phong</t>
        </is>
      </c>
      <c r="Q3164" s="52" t="inlineStr">
        <is>
          <t>Metal</t>
        </is>
      </c>
      <c r="R3164" s="54" t="n">
        <v>0.5</v>
      </c>
      <c r="S3164" s="54" t="n">
        <v>0.85</v>
      </c>
      <c r="T3164" s="54" t="n">
        <v>0.28</v>
      </c>
      <c r="U3164" s="54" t="n">
        <v>0</v>
      </c>
      <c r="V3164" s="52" t="inlineStr">
        <is>
          <t>No</t>
        </is>
      </c>
      <c r="W3164" s="52" t="inlineStr">
        <is>
          <t>Yes</t>
        </is>
      </c>
      <c r="X3164" s="52" t="inlineStr">
        <is>
          <t>-</t>
        </is>
      </c>
      <c r="Y3164" s="52" t="inlineStr">
        <is>
          <t>Balance arm</t>
        </is>
      </c>
    </row>
    <row r="3165" outlineLevel="1">
      <c r="A3165" s="52" t="inlineStr">
        <is>
          <t>RDR-96</t>
        </is>
      </c>
      <c r="B3165" s="52" t="inlineStr">
        <is>
          <t>Air-defence radar</t>
        </is>
      </c>
      <c r="C3165" s="63" t="inlineStr">
        <is>
          <t>Cube</t>
        </is>
      </c>
      <c r="D3165" s="62" t="inlineStr">
        <is>
          <t>Counterweight</t>
        </is>
      </c>
      <c r="E3165" s="52" t="inlineStr">
        <is>
          <t>RDR-49</t>
        </is>
      </c>
      <c r="F3165" s="52" t="n">
        <v>3</v>
      </c>
      <c r="G3165" s="54" t="n">
        <v>0.899999976</v>
      </c>
      <c r="H3165" s="54" t="n">
        <v>0.699999988</v>
      </c>
      <c r="I3165" s="54" t="n">
        <v>0.600000024</v>
      </c>
      <c r="J3165" s="54" t="n">
        <v>0</v>
      </c>
      <c r="K3165" s="54" t="n">
        <v>0</v>
      </c>
      <c r="L3165" s="54" t="n">
        <v>0</v>
      </c>
      <c r="M3165" s="54" t="n">
        <v>0</v>
      </c>
      <c r="N3165" s="54" t="n">
        <v>0</v>
      </c>
      <c r="O3165" s="54" t="n">
        <v>-1.70000005</v>
      </c>
      <c r="P3165" s="52" t="inlineStr">
        <is>
          <t>Phong</t>
        </is>
      </c>
      <c r="Q3165" s="52" t="inlineStr">
        <is>
          <t>Metal</t>
        </is>
      </c>
      <c r="R3165" s="54" t="n">
        <v>0.55</v>
      </c>
      <c r="S3165" s="54" t="n">
        <v>0.7</v>
      </c>
      <c r="T3165" s="54" t="n">
        <v>0.28</v>
      </c>
      <c r="U3165" s="54" t="n">
        <v>0</v>
      </c>
      <c r="V3165" s="52" t="inlineStr">
        <is>
          <t>No</t>
        </is>
      </c>
      <c r="W3165" s="52" t="inlineStr">
        <is>
          <t>Yes</t>
        </is>
      </c>
      <c r="X3165" s="52" t="inlineStr">
        <is>
          <t>-</t>
        </is>
      </c>
      <c r="Y3165" s="52" t="inlineStr">
        <is>
          <t>Counterweight block</t>
        </is>
      </c>
    </row>
    <row r="3166" outlineLevel="1">
      <c r="A3166" s="52" t="inlineStr">
        <is>
          <t>RDR-97</t>
        </is>
      </c>
      <c r="B3166" s="52" t="inlineStr">
        <is>
          <t>Air-defence radar</t>
        </is>
      </c>
      <c r="C3166" s="63" t="inlineStr">
        <is>
          <t>Cube</t>
        </is>
      </c>
      <c r="D3166" s="62" t="inlineStr">
        <is>
          <t>IFF bar</t>
        </is>
      </c>
      <c r="E3166" s="52" t="inlineStr">
        <is>
          <t>RDR-49</t>
        </is>
      </c>
      <c r="F3166" s="52" t="n">
        <v>3</v>
      </c>
      <c r="G3166" s="54" t="n">
        <v>2.4000001</v>
      </c>
      <c r="H3166" s="54" t="n">
        <v>0.100000001</v>
      </c>
      <c r="I3166" s="54" t="n">
        <v>0.140000001</v>
      </c>
      <c r="J3166" s="54" t="n">
        <v>0</v>
      </c>
      <c r="K3166" s="54" t="n">
        <v>0</v>
      </c>
      <c r="L3166" s="54" t="n">
        <v>0</v>
      </c>
      <c r="M3166" s="54" t="n">
        <v>0</v>
      </c>
      <c r="N3166" s="54" t="n">
        <v>1.62</v>
      </c>
      <c r="O3166" s="54" t="n">
        <v>1</v>
      </c>
      <c r="P3166" s="52" t="inlineStr">
        <is>
          <t>Phong</t>
        </is>
      </c>
      <c r="Q3166" s="52" t="inlineStr">
        <is>
          <t>Paint</t>
        </is>
      </c>
      <c r="R3166" s="54" t="n">
        <v>0.5</v>
      </c>
      <c r="S3166" s="54" t="n">
        <v>0.1</v>
      </c>
      <c r="T3166" s="54" t="n">
        <v>0.3</v>
      </c>
      <c r="U3166" s="54" t="n">
        <v>0</v>
      </c>
      <c r="V3166" s="52" t="inlineStr">
        <is>
          <t>No</t>
        </is>
      </c>
      <c r="W3166" s="52" t="inlineStr">
        <is>
          <t>Yes</t>
        </is>
      </c>
      <c r="X3166" s="52" t="inlineStr">
        <is>
          <t>-</t>
        </is>
      </c>
      <c r="Y3166" s="52" t="inlineStr">
        <is>
          <t>Secondary radar (IFF) antenna</t>
        </is>
      </c>
    </row>
    <row r="3167" outlineLevel="1">
      <c r="A3167" s="52" t="inlineStr">
        <is>
          <t>RDR-98</t>
        </is>
      </c>
      <c r="B3167" s="52" t="inlineStr">
        <is>
          <t>Air-defence radar</t>
        </is>
      </c>
      <c r="C3167" s="63" t="inlineStr">
        <is>
          <t>Cube</t>
        </is>
      </c>
      <c r="D3167" s="62" t="inlineStr">
        <is>
          <t>IFF post left</t>
        </is>
      </c>
      <c r="E3167" s="52" t="inlineStr">
        <is>
          <t>RDR-49</t>
        </is>
      </c>
      <c r="F3167" s="52" t="n">
        <v>3</v>
      </c>
      <c r="G3167" s="54" t="n">
        <v>0.0599999987</v>
      </c>
      <c r="H3167" s="54" t="n">
        <v>0.300000012</v>
      </c>
      <c r="I3167" s="54" t="n">
        <v>0.0599999987</v>
      </c>
      <c r="J3167" s="54" t="n">
        <v>0</v>
      </c>
      <c r="K3167" s="54" t="n">
        <v>0</v>
      </c>
      <c r="L3167" s="54" t="n">
        <v>0</v>
      </c>
      <c r="M3167" s="54" t="n">
        <v>0.800000012</v>
      </c>
      <c r="N3167" s="54" t="n">
        <v>1.45000005</v>
      </c>
      <c r="O3167" s="54" t="n">
        <v>0.949999988</v>
      </c>
      <c r="P3167" s="52" t="inlineStr">
        <is>
          <t>Phong</t>
        </is>
      </c>
      <c r="Q3167" s="52" t="inlineStr">
        <is>
          <t>Metal</t>
        </is>
      </c>
      <c r="R3167" s="54" t="n">
        <v>0.5</v>
      </c>
      <c r="S3167" s="54" t="n">
        <v>0.85</v>
      </c>
      <c r="T3167" s="54" t="n">
        <v>0.28</v>
      </c>
      <c r="U3167" s="54" t="n">
        <v>0</v>
      </c>
      <c r="V3167" s="52" t="inlineStr">
        <is>
          <t>No</t>
        </is>
      </c>
      <c r="W3167" s="52" t="inlineStr">
        <is>
          <t>Yes</t>
        </is>
      </c>
      <c r="X3167" s="52" t="inlineStr">
        <is>
          <t>-</t>
        </is>
      </c>
      <c r="Y3167" s="52" t="inlineStr">
        <is>
          <t>IFF post</t>
        </is>
      </c>
    </row>
    <row r="3168" outlineLevel="1">
      <c r="A3168" s="52" t="inlineStr">
        <is>
          <t>RDR-99</t>
        </is>
      </c>
      <c r="B3168" s="52" t="inlineStr">
        <is>
          <t>Air-defence radar</t>
        </is>
      </c>
      <c r="C3168" s="63" t="inlineStr">
        <is>
          <t>Cube</t>
        </is>
      </c>
      <c r="D3168" s="62" t="inlineStr">
        <is>
          <t>IFF post right</t>
        </is>
      </c>
      <c r="E3168" s="52" t="inlineStr">
        <is>
          <t>RDR-49</t>
        </is>
      </c>
      <c r="F3168" s="52" t="n">
        <v>3</v>
      </c>
      <c r="G3168" s="54" t="n">
        <v>0.0599999987</v>
      </c>
      <c r="H3168" s="54" t="n">
        <v>0.300000012</v>
      </c>
      <c r="I3168" s="54" t="n">
        <v>0.0599999987</v>
      </c>
      <c r="J3168" s="54" t="n">
        <v>0</v>
      </c>
      <c r="K3168" s="54" t="n">
        <v>0</v>
      </c>
      <c r="L3168" s="54" t="n">
        <v>0</v>
      </c>
      <c r="M3168" s="54" t="n">
        <v>-0.800000012</v>
      </c>
      <c r="N3168" s="54" t="n">
        <v>1.45000005</v>
      </c>
      <c r="O3168" s="54" t="n">
        <v>0.949999988</v>
      </c>
      <c r="P3168" s="52" t="inlineStr">
        <is>
          <t>Phong</t>
        </is>
      </c>
      <c r="Q3168" s="52" t="inlineStr">
        <is>
          <t>Metal</t>
        </is>
      </c>
      <c r="R3168" s="54" t="n">
        <v>0.5</v>
      </c>
      <c r="S3168" s="54" t="n">
        <v>0.85</v>
      </c>
      <c r="T3168" s="54" t="n">
        <v>0.28</v>
      </c>
      <c r="U3168" s="54" t="n">
        <v>0</v>
      </c>
      <c r="V3168" s="52" t="inlineStr">
        <is>
          <t>No</t>
        </is>
      </c>
      <c r="W3168" s="52" t="inlineStr">
        <is>
          <t>Yes</t>
        </is>
      </c>
      <c r="X3168" s="52" t="inlineStr">
        <is>
          <t>-</t>
        </is>
      </c>
      <c r="Y3168" s="52" t="inlineStr">
        <is>
          <t>IFF post</t>
        </is>
      </c>
    </row>
    <row r="3169" outlineLevel="1">
      <c r="A3169" s="52" t="inlineStr">
        <is>
          <t>RDR-100</t>
        </is>
      </c>
      <c r="B3169" s="52" t="inlineStr">
        <is>
          <t>Air-defence radar</t>
        </is>
      </c>
      <c r="C3169" s="63" t="inlineStr">
        <is>
          <t>Cube</t>
        </is>
      </c>
      <c r="D3169" s="62" t="inlineStr">
        <is>
          <t>IFF dipole</t>
        </is>
      </c>
      <c r="E3169" s="52" t="inlineStr">
        <is>
          <t>RDR-49</t>
        </is>
      </c>
      <c r="F3169" s="52" t="n">
        <v>3</v>
      </c>
      <c r="G3169" s="54" t="n">
        <v>0.0399999991</v>
      </c>
      <c r="H3169" s="54" t="n">
        <v>0.200000003</v>
      </c>
      <c r="I3169" s="54" t="n">
        <v>0.0399999991</v>
      </c>
      <c r="J3169" s="54" t="n">
        <v>0</v>
      </c>
      <c r="K3169" s="54" t="n">
        <v>0</v>
      </c>
      <c r="L3169" s="54" t="n">
        <v>0</v>
      </c>
      <c r="M3169" s="54" t="n">
        <v>-1.04999995</v>
      </c>
      <c r="N3169" s="54" t="n">
        <v>1.77999997</v>
      </c>
      <c r="O3169" s="54" t="n">
        <v>1</v>
      </c>
      <c r="P3169" s="52" t="inlineStr">
        <is>
          <t>Phong</t>
        </is>
      </c>
      <c r="Q3169" s="52" t="inlineStr">
        <is>
          <t>Metal</t>
        </is>
      </c>
      <c r="R3169" s="54" t="n">
        <v>0.5</v>
      </c>
      <c r="S3169" s="54" t="n">
        <v>0.85</v>
      </c>
      <c r="T3169" s="54" t="n">
        <v>0.28</v>
      </c>
      <c r="U3169" s="54" t="n">
        <v>0</v>
      </c>
      <c r="V3169" s="52" t="inlineStr">
        <is>
          <t>No</t>
        </is>
      </c>
      <c r="W3169" s="52" t="inlineStr">
        <is>
          <t>Yes</t>
        </is>
      </c>
      <c r="X3169" s="52" t="inlineStr">
        <is>
          <t>-</t>
        </is>
      </c>
      <c r="Y3169" s="52" t="inlineStr">
        <is>
          <t>IFF dipole element</t>
        </is>
      </c>
    </row>
    <row r="3170" outlineLevel="1">
      <c r="A3170" s="52" t="inlineStr">
        <is>
          <t>RDR-101</t>
        </is>
      </c>
      <c r="B3170" s="52" t="inlineStr">
        <is>
          <t>Air-defence radar</t>
        </is>
      </c>
      <c r="C3170" s="63" t="inlineStr">
        <is>
          <t>Cube</t>
        </is>
      </c>
      <c r="D3170" s="62" t="inlineStr">
        <is>
          <t>IFF dipole</t>
        </is>
      </c>
      <c r="E3170" s="52" t="inlineStr">
        <is>
          <t>RDR-49</t>
        </is>
      </c>
      <c r="F3170" s="52" t="n">
        <v>3</v>
      </c>
      <c r="G3170" s="54" t="n">
        <v>0.0399999991</v>
      </c>
      <c r="H3170" s="54" t="n">
        <v>0.200000003</v>
      </c>
      <c r="I3170" s="54" t="n">
        <v>0.0399999991</v>
      </c>
      <c r="J3170" s="54" t="n">
        <v>0</v>
      </c>
      <c r="K3170" s="54" t="n">
        <v>0</v>
      </c>
      <c r="L3170" s="54" t="n">
        <v>0</v>
      </c>
      <c r="M3170" s="54" t="n">
        <v>-0.629999995</v>
      </c>
      <c r="N3170" s="54" t="n">
        <v>1.77999997</v>
      </c>
      <c r="O3170" s="54" t="n">
        <v>1</v>
      </c>
      <c r="P3170" s="52" t="inlineStr">
        <is>
          <t>Phong</t>
        </is>
      </c>
      <c r="Q3170" s="52" t="inlineStr">
        <is>
          <t>Metal</t>
        </is>
      </c>
      <c r="R3170" s="54" t="n">
        <v>0.5</v>
      </c>
      <c r="S3170" s="54" t="n">
        <v>0.85</v>
      </c>
      <c r="T3170" s="54" t="n">
        <v>0.28</v>
      </c>
      <c r="U3170" s="54" t="n">
        <v>0</v>
      </c>
      <c r="V3170" s="52" t="inlineStr">
        <is>
          <t>No</t>
        </is>
      </c>
      <c r="W3170" s="52" t="inlineStr">
        <is>
          <t>Yes</t>
        </is>
      </c>
      <c r="X3170" s="52" t="inlineStr">
        <is>
          <t>-</t>
        </is>
      </c>
      <c r="Y3170" s="52" t="inlineStr">
        <is>
          <t>IFF dipole element</t>
        </is>
      </c>
    </row>
    <row r="3171" outlineLevel="1">
      <c r="A3171" s="52" t="inlineStr">
        <is>
          <t>RDR-102</t>
        </is>
      </c>
      <c r="B3171" s="52" t="inlineStr">
        <is>
          <t>Air-defence radar</t>
        </is>
      </c>
      <c r="C3171" s="63" t="inlineStr">
        <is>
          <t>Cube</t>
        </is>
      </c>
      <c r="D3171" s="62" t="inlineStr">
        <is>
          <t>IFF dipole</t>
        </is>
      </c>
      <c r="E3171" s="52" t="inlineStr">
        <is>
          <t>RDR-49</t>
        </is>
      </c>
      <c r="F3171" s="52" t="n">
        <v>3</v>
      </c>
      <c r="G3171" s="54" t="n">
        <v>0.0399999991</v>
      </c>
      <c r="H3171" s="54" t="n">
        <v>0.200000003</v>
      </c>
      <c r="I3171" s="54" t="n">
        <v>0.0399999991</v>
      </c>
      <c r="J3171" s="54" t="n">
        <v>0</v>
      </c>
      <c r="K3171" s="54" t="n">
        <v>0</v>
      </c>
      <c r="L3171" s="54" t="n">
        <v>0</v>
      </c>
      <c r="M3171" s="54" t="n">
        <v>-0.209999993</v>
      </c>
      <c r="N3171" s="54" t="n">
        <v>1.77999997</v>
      </c>
      <c r="O3171" s="54" t="n">
        <v>1</v>
      </c>
      <c r="P3171" s="52" t="inlineStr">
        <is>
          <t>Phong</t>
        </is>
      </c>
      <c r="Q3171" s="52" t="inlineStr">
        <is>
          <t>Metal</t>
        </is>
      </c>
      <c r="R3171" s="54" t="n">
        <v>0.5</v>
      </c>
      <c r="S3171" s="54" t="n">
        <v>0.85</v>
      </c>
      <c r="T3171" s="54" t="n">
        <v>0.28</v>
      </c>
      <c r="U3171" s="54" t="n">
        <v>0</v>
      </c>
      <c r="V3171" s="52" t="inlineStr">
        <is>
          <t>No</t>
        </is>
      </c>
      <c r="W3171" s="52" t="inlineStr">
        <is>
          <t>Yes</t>
        </is>
      </c>
      <c r="X3171" s="52" t="inlineStr">
        <is>
          <t>-</t>
        </is>
      </c>
      <c r="Y3171" s="52" t="inlineStr">
        <is>
          <t>IFF dipole element</t>
        </is>
      </c>
    </row>
    <row r="3172" outlineLevel="1">
      <c r="A3172" s="52" t="inlineStr">
        <is>
          <t>RDR-103</t>
        </is>
      </c>
      <c r="B3172" s="52" t="inlineStr">
        <is>
          <t>Air-defence radar</t>
        </is>
      </c>
      <c r="C3172" s="63" t="inlineStr">
        <is>
          <t>Cube</t>
        </is>
      </c>
      <c r="D3172" s="62" t="inlineStr">
        <is>
          <t>IFF dipole</t>
        </is>
      </c>
      <c r="E3172" s="52" t="inlineStr">
        <is>
          <t>RDR-49</t>
        </is>
      </c>
      <c r="F3172" s="52" t="n">
        <v>3</v>
      </c>
      <c r="G3172" s="54" t="n">
        <v>0.0399999991</v>
      </c>
      <c r="H3172" s="54" t="n">
        <v>0.200000003</v>
      </c>
      <c r="I3172" s="54" t="n">
        <v>0.0399999991</v>
      </c>
      <c r="J3172" s="54" t="n">
        <v>0</v>
      </c>
      <c r="K3172" s="54" t="n">
        <v>0</v>
      </c>
      <c r="L3172" s="54" t="n">
        <v>0</v>
      </c>
      <c r="M3172" s="54" t="n">
        <v>0.209999993</v>
      </c>
      <c r="N3172" s="54" t="n">
        <v>1.77999997</v>
      </c>
      <c r="O3172" s="54" t="n">
        <v>1</v>
      </c>
      <c r="P3172" s="52" t="inlineStr">
        <is>
          <t>Phong</t>
        </is>
      </c>
      <c r="Q3172" s="52" t="inlineStr">
        <is>
          <t>Metal</t>
        </is>
      </c>
      <c r="R3172" s="54" t="n">
        <v>0.5</v>
      </c>
      <c r="S3172" s="54" t="n">
        <v>0.85</v>
      </c>
      <c r="T3172" s="54" t="n">
        <v>0.28</v>
      </c>
      <c r="U3172" s="54" t="n">
        <v>0</v>
      </c>
      <c r="V3172" s="52" t="inlineStr">
        <is>
          <t>No</t>
        </is>
      </c>
      <c r="W3172" s="52" t="inlineStr">
        <is>
          <t>Yes</t>
        </is>
      </c>
      <c r="X3172" s="52" t="inlineStr">
        <is>
          <t>-</t>
        </is>
      </c>
      <c r="Y3172" s="52" t="inlineStr">
        <is>
          <t>IFF dipole element</t>
        </is>
      </c>
    </row>
    <row r="3173" outlineLevel="1">
      <c r="A3173" s="52" t="inlineStr">
        <is>
          <t>RDR-104</t>
        </is>
      </c>
      <c r="B3173" s="52" t="inlineStr">
        <is>
          <t>Air-defence radar</t>
        </is>
      </c>
      <c r="C3173" s="63" t="inlineStr">
        <is>
          <t>Cube</t>
        </is>
      </c>
      <c r="D3173" s="62" t="inlineStr">
        <is>
          <t>IFF dipole</t>
        </is>
      </c>
      <c r="E3173" s="52" t="inlineStr">
        <is>
          <t>RDR-49</t>
        </is>
      </c>
      <c r="F3173" s="52" t="n">
        <v>3</v>
      </c>
      <c r="G3173" s="54" t="n">
        <v>0.0399999991</v>
      </c>
      <c r="H3173" s="54" t="n">
        <v>0.200000003</v>
      </c>
      <c r="I3173" s="54" t="n">
        <v>0.0399999991</v>
      </c>
      <c r="J3173" s="54" t="n">
        <v>0</v>
      </c>
      <c r="K3173" s="54" t="n">
        <v>0</v>
      </c>
      <c r="L3173" s="54" t="n">
        <v>0</v>
      </c>
      <c r="M3173" s="54" t="n">
        <v>0.629999995</v>
      </c>
      <c r="N3173" s="54" t="n">
        <v>1.77999997</v>
      </c>
      <c r="O3173" s="54" t="n">
        <v>1</v>
      </c>
      <c r="P3173" s="52" t="inlineStr">
        <is>
          <t>Phong</t>
        </is>
      </c>
      <c r="Q3173" s="52" t="inlineStr">
        <is>
          <t>Metal</t>
        </is>
      </c>
      <c r="R3173" s="54" t="n">
        <v>0.5</v>
      </c>
      <c r="S3173" s="54" t="n">
        <v>0.85</v>
      </c>
      <c r="T3173" s="54" t="n">
        <v>0.28</v>
      </c>
      <c r="U3173" s="54" t="n">
        <v>0</v>
      </c>
      <c r="V3173" s="52" t="inlineStr">
        <is>
          <t>No</t>
        </is>
      </c>
      <c r="W3173" s="52" t="inlineStr">
        <is>
          <t>Yes</t>
        </is>
      </c>
      <c r="X3173" s="52" t="inlineStr">
        <is>
          <t>-</t>
        </is>
      </c>
      <c r="Y3173" s="52" t="inlineStr">
        <is>
          <t>IFF dipole element</t>
        </is>
      </c>
    </row>
    <row r="3174" outlineLevel="1">
      <c r="A3174" s="52" t="inlineStr">
        <is>
          <t>RDR-105</t>
        </is>
      </c>
      <c r="B3174" s="52" t="inlineStr">
        <is>
          <t>Air-defence radar</t>
        </is>
      </c>
      <c r="C3174" s="63" t="inlineStr">
        <is>
          <t>Cube</t>
        </is>
      </c>
      <c r="D3174" s="62" t="inlineStr">
        <is>
          <t>IFF dipole</t>
        </is>
      </c>
      <c r="E3174" s="52" t="inlineStr">
        <is>
          <t>RDR-49</t>
        </is>
      </c>
      <c r="F3174" s="52" t="n">
        <v>3</v>
      </c>
      <c r="G3174" s="54" t="n">
        <v>0.0399999991</v>
      </c>
      <c r="H3174" s="54" t="n">
        <v>0.200000003</v>
      </c>
      <c r="I3174" s="54" t="n">
        <v>0.0399999991</v>
      </c>
      <c r="J3174" s="54" t="n">
        <v>0</v>
      </c>
      <c r="K3174" s="54" t="n">
        <v>0</v>
      </c>
      <c r="L3174" s="54" t="n">
        <v>0</v>
      </c>
      <c r="M3174" s="54" t="n">
        <v>1.04999995</v>
      </c>
      <c r="N3174" s="54" t="n">
        <v>1.77999997</v>
      </c>
      <c r="O3174" s="54" t="n">
        <v>1</v>
      </c>
      <c r="P3174" s="52" t="inlineStr">
        <is>
          <t>Phong</t>
        </is>
      </c>
      <c r="Q3174" s="52" t="inlineStr">
        <is>
          <t>Metal</t>
        </is>
      </c>
      <c r="R3174" s="54" t="n">
        <v>0.5</v>
      </c>
      <c r="S3174" s="54" t="n">
        <v>0.85</v>
      </c>
      <c r="T3174" s="54" t="n">
        <v>0.28</v>
      </c>
      <c r="U3174" s="54" t="n">
        <v>0</v>
      </c>
      <c r="V3174" s="52" t="inlineStr">
        <is>
          <t>No</t>
        </is>
      </c>
      <c r="W3174" s="52" t="inlineStr">
        <is>
          <t>Yes</t>
        </is>
      </c>
      <c r="X3174" s="52" t="inlineStr">
        <is>
          <t>-</t>
        </is>
      </c>
      <c r="Y3174" s="52" t="inlineStr">
        <is>
          <t>IFF dipole element</t>
        </is>
      </c>
    </row>
    <row r="3175">
      <c r="A3175" s="52" t="inlineStr">
        <is>
          <t>GATEB-00</t>
        </is>
      </c>
      <c r="B3175" s="52" t="inlineStr">
        <is>
          <t>Boom barrier</t>
        </is>
      </c>
      <c r="C3175" s="53" t="inlineStr">
        <is>
          <t>Group</t>
        </is>
      </c>
      <c r="D3175" s="52" t="inlineStr">
        <is>
          <t>Boom barrier</t>
        </is>
      </c>
      <c r="E3175" s="52" t="inlineStr">
        <is>
          <t>World</t>
        </is>
      </c>
      <c r="F3175" s="52" t="n">
        <v>0</v>
      </c>
      <c r="G3175" s="54" t="n">
        <v>1</v>
      </c>
      <c r="H3175" s="54" t="n">
        <v>1</v>
      </c>
      <c r="I3175" s="54" t="n">
        <v>1</v>
      </c>
      <c r="J3175" s="54" t="n">
        <v>0</v>
      </c>
      <c r="K3175" s="54" t="n">
        <v>0</v>
      </c>
      <c r="L3175" s="54" t="n">
        <v>0</v>
      </c>
      <c r="M3175" s="54" t="n">
        <v>2.9000001</v>
      </c>
      <c r="N3175" s="54" t="n">
        <v>-0.300000012</v>
      </c>
      <c r="O3175" s="54" t="n">
        <v>31.6000004</v>
      </c>
      <c r="P3175" s="52" t="inlineStr">
        <is>
          <t>-</t>
        </is>
      </c>
      <c r="Q3175" s="52" t="inlineStr">
        <is>
          <t>Plain</t>
        </is>
      </c>
      <c r="R3175" s="54" t="n">
        <v>0.5</v>
      </c>
      <c r="S3175" s="54" t="n">
        <v>0</v>
      </c>
      <c r="T3175" s="54" t="n">
        <v>0.2</v>
      </c>
      <c r="U3175" s="54" t="n">
        <v>0</v>
      </c>
      <c r="V3175" s="52" t="inlineStr">
        <is>
          <t>No</t>
        </is>
      </c>
      <c r="W3175" s="52" t="inlineStr">
        <is>
          <t>Yes</t>
        </is>
      </c>
      <c r="X3175" s="52" t="inlineStr">
        <is>
          <t>-</t>
        </is>
      </c>
      <c r="Y3175" s="52" t="inlineStr">
        <is>
          <t>Counterweighted boom at the outer gate (user controlled)</t>
        </is>
      </c>
    </row>
    <row r="3176" outlineLevel="1">
      <c r="A3176" s="52" t="inlineStr">
        <is>
          <t>GATEB-01</t>
        </is>
      </c>
      <c r="B3176" s="52" t="inlineStr">
        <is>
          <t>Boom barrier</t>
        </is>
      </c>
      <c r="C3176" s="63" t="inlineStr">
        <is>
          <t>Cube</t>
        </is>
      </c>
      <c r="D3176" s="57" t="inlineStr">
        <is>
          <t>Barrier foundation</t>
        </is>
      </c>
      <c r="E3176" s="52" t="inlineStr">
        <is>
          <t>GATEB-00</t>
        </is>
      </c>
      <c r="F3176" s="52" t="n">
        <v>1</v>
      </c>
      <c r="G3176" s="54" t="n">
        <v>0.899999976</v>
      </c>
      <c r="H3176" s="54" t="n">
        <v>0.119999997</v>
      </c>
      <c r="I3176" s="54" t="n">
        <v>0.899999976</v>
      </c>
      <c r="J3176" s="54" t="n">
        <v>0</v>
      </c>
      <c r="K3176" s="54" t="n">
        <v>0</v>
      </c>
      <c r="L3176" s="54" t="n">
        <v>0</v>
      </c>
      <c r="M3176" s="54" t="n">
        <v>0</v>
      </c>
      <c r="N3176" s="54" t="n">
        <v>0.0599999987</v>
      </c>
      <c r="O3176" s="54" t="n">
        <v>0</v>
      </c>
      <c r="P3176" s="52" t="inlineStr">
        <is>
          <t>Gouraud</t>
        </is>
      </c>
      <c r="Q3176" s="52" t="inlineStr">
        <is>
          <t>Concrete</t>
        </is>
      </c>
      <c r="R3176" s="54" t="n">
        <v>0.85</v>
      </c>
      <c r="S3176" s="54" t="n">
        <v>0</v>
      </c>
      <c r="T3176" s="54" t="n">
        <v>0.3</v>
      </c>
      <c r="U3176" s="54" t="n">
        <v>0</v>
      </c>
      <c r="V3176" s="52" t="inlineStr">
        <is>
          <t>No</t>
        </is>
      </c>
      <c r="W3176" s="52" t="inlineStr">
        <is>
          <t>Yes</t>
        </is>
      </c>
      <c r="X3176" s="52" t="inlineStr">
        <is>
          <t>-</t>
        </is>
      </c>
      <c r="Y3176" s="52" t="inlineStr">
        <is>
          <t>Concrete footing</t>
        </is>
      </c>
    </row>
    <row r="3177" outlineLevel="1">
      <c r="A3177" s="52" t="inlineStr">
        <is>
          <t>GATEB-02</t>
        </is>
      </c>
      <c r="B3177" s="52" t="inlineStr">
        <is>
          <t>Boom barrier</t>
        </is>
      </c>
      <c r="C3177" s="63" t="inlineStr">
        <is>
          <t>Cube</t>
        </is>
      </c>
      <c r="D3177" s="57" t="inlineStr">
        <is>
          <t>Barrier housing</t>
        </is>
      </c>
      <c r="E3177" s="52" t="inlineStr">
        <is>
          <t>GATEB-00</t>
        </is>
      </c>
      <c r="F3177" s="52" t="n">
        <v>1</v>
      </c>
      <c r="G3177" s="54" t="n">
        <v>0.5</v>
      </c>
      <c r="H3177" s="54" t="n">
        <v>1.04999995</v>
      </c>
      <c r="I3177" s="54" t="n">
        <v>0.5</v>
      </c>
      <c r="J3177" s="54" t="n">
        <v>0</v>
      </c>
      <c r="K3177" s="54" t="n">
        <v>0</v>
      </c>
      <c r="L3177" s="54" t="n">
        <v>0</v>
      </c>
      <c r="M3177" s="54" t="n">
        <v>0</v>
      </c>
      <c r="N3177" s="54" t="n">
        <v>0.639999986</v>
      </c>
      <c r="O3177" s="54" t="n">
        <v>0</v>
      </c>
      <c r="P3177" s="52" t="inlineStr">
        <is>
          <t>Gouraud</t>
        </is>
      </c>
      <c r="Q3177" s="52" t="inlineStr">
        <is>
          <t>Paint</t>
        </is>
      </c>
      <c r="R3177" s="54" t="n">
        <v>0.55</v>
      </c>
      <c r="S3177" s="54" t="n">
        <v>0</v>
      </c>
      <c r="T3177" s="54" t="n">
        <v>0.26</v>
      </c>
      <c r="U3177" s="54" t="n">
        <v>0</v>
      </c>
      <c r="V3177" s="52" t="inlineStr">
        <is>
          <t>No</t>
        </is>
      </c>
      <c r="W3177" s="52" t="inlineStr">
        <is>
          <t>Yes</t>
        </is>
      </c>
      <c r="X3177" s="52" t="inlineStr">
        <is>
          <t>-</t>
        </is>
      </c>
      <c r="Y3177" s="52" t="inlineStr">
        <is>
          <t>Drive housing of the boom</t>
        </is>
      </c>
    </row>
    <row r="3178" outlineLevel="1">
      <c r="A3178" s="52" t="inlineStr">
        <is>
          <t>GATEB-03</t>
        </is>
      </c>
      <c r="B3178" s="52" t="inlineStr">
        <is>
          <t>Boom barrier</t>
        </is>
      </c>
      <c r="C3178" s="63" t="inlineStr">
        <is>
          <t>Cube</t>
        </is>
      </c>
      <c r="D3178" s="57" t="inlineStr">
        <is>
          <t>Housing door</t>
        </is>
      </c>
      <c r="E3178" s="52" t="inlineStr">
        <is>
          <t>GATEB-00</t>
        </is>
      </c>
      <c r="F3178" s="52" t="n">
        <v>1</v>
      </c>
      <c r="G3178" s="54" t="n">
        <v>0.300000012</v>
      </c>
      <c r="H3178" s="54" t="n">
        <v>0.5</v>
      </c>
      <c r="I3178" s="54" t="n">
        <v>0.0199999996</v>
      </c>
      <c r="J3178" s="54" t="n">
        <v>0</v>
      </c>
      <c r="K3178" s="54" t="n">
        <v>0</v>
      </c>
      <c r="L3178" s="54" t="n">
        <v>0</v>
      </c>
      <c r="M3178" s="54" t="n">
        <v>0</v>
      </c>
      <c r="N3178" s="54" t="n">
        <v>0.5</v>
      </c>
      <c r="O3178" s="54" t="n">
        <v>0.25999999</v>
      </c>
      <c r="P3178" s="52" t="inlineStr">
        <is>
          <t>Gouraud</t>
        </is>
      </c>
      <c r="Q3178" s="52" t="inlineStr">
        <is>
          <t>Paint</t>
        </is>
      </c>
      <c r="R3178" s="54" t="n">
        <v>0.45</v>
      </c>
      <c r="S3178" s="54" t="n">
        <v>0.6</v>
      </c>
      <c r="T3178" s="54" t="n">
        <v>0.24</v>
      </c>
      <c r="U3178" s="54" t="n">
        <v>0</v>
      </c>
      <c r="V3178" s="52" t="inlineStr">
        <is>
          <t>No</t>
        </is>
      </c>
      <c r="W3178" s="52" t="inlineStr">
        <is>
          <t>No</t>
        </is>
      </c>
      <c r="X3178" s="52" t="inlineStr">
        <is>
          <t>-</t>
        </is>
      </c>
      <c r="Y3178" s="52" t="inlineStr">
        <is>
          <t>Service hatch</t>
        </is>
      </c>
    </row>
    <row r="3179" outlineLevel="1">
      <c r="A3179" s="52" t="inlineStr">
        <is>
          <t>GATEB-04</t>
        </is>
      </c>
      <c r="B3179" s="52" t="inlineStr">
        <is>
          <t>Boom barrier</t>
        </is>
      </c>
      <c r="C3179" s="63" t="inlineStr">
        <is>
          <t>Cube</t>
        </is>
      </c>
      <c r="D3179" s="57" t="inlineStr">
        <is>
          <t>Boom receiver</t>
        </is>
      </c>
      <c r="E3179" s="52" t="inlineStr">
        <is>
          <t>GATEB-00</t>
        </is>
      </c>
      <c r="F3179" s="52" t="n">
        <v>1</v>
      </c>
      <c r="G3179" s="54" t="n">
        <v>0.300000012</v>
      </c>
      <c r="H3179" s="54" t="n">
        <v>0.949999988</v>
      </c>
      <c r="I3179" s="54" t="n">
        <v>0.300000012</v>
      </c>
      <c r="J3179" s="54" t="n">
        <v>0</v>
      </c>
      <c r="K3179" s="54" t="n">
        <v>0</v>
      </c>
      <c r="L3179" s="54" t="n">
        <v>0</v>
      </c>
      <c r="M3179" s="54" t="n">
        <v>-5.45000029</v>
      </c>
      <c r="N3179" s="54" t="n">
        <v>0.474999994</v>
      </c>
      <c r="O3179" s="54" t="n">
        <v>0</v>
      </c>
      <c r="P3179" s="52" t="inlineStr">
        <is>
          <t>Gouraud</t>
        </is>
      </c>
      <c r="Q3179" s="52" t="inlineStr">
        <is>
          <t>Paint</t>
        </is>
      </c>
      <c r="R3179" s="54" t="n">
        <v>0.55</v>
      </c>
      <c r="S3179" s="54" t="n">
        <v>0</v>
      </c>
      <c r="T3179" s="54" t="n">
        <v>0.26</v>
      </c>
      <c r="U3179" s="54" t="n">
        <v>0</v>
      </c>
      <c r="V3179" s="52" t="inlineStr">
        <is>
          <t>No</t>
        </is>
      </c>
      <c r="W3179" s="52" t="inlineStr">
        <is>
          <t>Yes</t>
        </is>
      </c>
      <c r="X3179" s="52" t="inlineStr">
        <is>
          <t>-</t>
        </is>
      </c>
      <c r="Y3179" s="52" t="inlineStr">
        <is>
          <t>Rest for the lowered boom</t>
        </is>
      </c>
    </row>
    <row r="3180" outlineLevel="1">
      <c r="A3180" s="52" t="inlineStr">
        <is>
          <t>GATEB-05</t>
        </is>
      </c>
      <c r="B3180" s="52" t="inlineStr">
        <is>
          <t>Boom barrier</t>
        </is>
      </c>
      <c r="C3180" s="63" t="inlineStr">
        <is>
          <t>Cube</t>
        </is>
      </c>
      <c r="D3180" s="57" t="inlineStr">
        <is>
          <t>Boom cradle</t>
        </is>
      </c>
      <c r="E3180" s="52" t="inlineStr">
        <is>
          <t>GATEB-00</t>
        </is>
      </c>
      <c r="F3180" s="52" t="n">
        <v>1</v>
      </c>
      <c r="G3180" s="54" t="n">
        <v>0.360000014</v>
      </c>
      <c r="H3180" s="54" t="n">
        <v>0.07999999820000001</v>
      </c>
      <c r="I3180" s="54" t="n">
        <v>0.200000003</v>
      </c>
      <c r="J3180" s="54" t="n">
        <v>0</v>
      </c>
      <c r="K3180" s="54" t="n">
        <v>0</v>
      </c>
      <c r="L3180" s="54" t="n">
        <v>0</v>
      </c>
      <c r="M3180" s="54" t="n">
        <v>-5.45000029</v>
      </c>
      <c r="N3180" s="54" t="n">
        <v>0.980000019</v>
      </c>
      <c r="O3180" s="54" t="n">
        <v>0</v>
      </c>
      <c r="P3180" s="52" t="inlineStr">
        <is>
          <t>Gouraud</t>
        </is>
      </c>
      <c r="Q3180" s="52" t="inlineStr">
        <is>
          <t>Paint</t>
        </is>
      </c>
      <c r="R3180" s="54" t="n">
        <v>0.45</v>
      </c>
      <c r="S3180" s="54" t="n">
        <v>0.6</v>
      </c>
      <c r="T3180" s="54" t="n">
        <v>0.24</v>
      </c>
      <c r="U3180" s="54" t="n">
        <v>0</v>
      </c>
      <c r="V3180" s="52" t="inlineStr">
        <is>
          <t>No</t>
        </is>
      </c>
      <c r="W3180" s="52" t="inlineStr">
        <is>
          <t>No</t>
        </is>
      </c>
      <c r="X3180" s="52" t="inlineStr">
        <is>
          <t>-</t>
        </is>
      </c>
      <c r="Y3180" s="52" t="inlineStr">
        <is>
          <t>V cradle</t>
        </is>
      </c>
    </row>
    <row r="3181" outlineLevel="1">
      <c r="A3181" s="52" t="inlineStr">
        <is>
          <t>GATEB-06</t>
        </is>
      </c>
      <c r="B3181" s="52" t="inlineStr">
        <is>
          <t>Boom barrier</t>
        </is>
      </c>
      <c r="C3181" s="53" t="inlineStr">
        <is>
          <t>Group</t>
        </is>
      </c>
      <c r="D3181" s="57" t="inlineStr">
        <is>
          <t>Boom arm</t>
        </is>
      </c>
      <c r="E3181" s="52" t="inlineStr">
        <is>
          <t>GATEB-00</t>
        </is>
      </c>
      <c r="F3181" s="52" t="n">
        <v>1</v>
      </c>
      <c r="G3181" s="54" t="n">
        <v>1</v>
      </c>
      <c r="H3181" s="54" t="n">
        <v>1</v>
      </c>
      <c r="I3181" s="54" t="n">
        <v>1</v>
      </c>
      <c r="J3181" s="54" t="n">
        <v>0</v>
      </c>
      <c r="K3181" s="54" t="n">
        <v>0</v>
      </c>
      <c r="L3181" s="54" t="n">
        <v>0</v>
      </c>
      <c r="M3181" s="54" t="n">
        <v>0</v>
      </c>
      <c r="N3181" s="54" t="n">
        <v>1.04999995</v>
      </c>
      <c r="O3181" s="54" t="n">
        <v>0</v>
      </c>
      <c r="P3181" s="52" t="inlineStr">
        <is>
          <t>-</t>
        </is>
      </c>
      <c r="Q3181" s="52" t="inlineStr">
        <is>
          <t>Plain</t>
        </is>
      </c>
      <c r="R3181" s="54" t="n">
        <v>0.5</v>
      </c>
      <c r="S3181" s="54" t="n">
        <v>0</v>
      </c>
      <c r="T3181" s="54" t="n">
        <v>0.2</v>
      </c>
      <c r="U3181" s="54" t="n">
        <v>0</v>
      </c>
      <c r="V3181" s="52" t="inlineStr">
        <is>
          <t>No</t>
        </is>
      </c>
      <c r="W3181" s="52" t="inlineStr">
        <is>
          <t>Yes</t>
        </is>
      </c>
      <c r="X3181" s="52" t="inlineStr">
        <is>
          <t>Rotates 0..85 deg about the pivot (roll), 2.5 s, smoothstep easing; lamp blinks 3 Hz while moving</t>
        </is>
      </c>
      <c r="Y3181" s="52" t="inlineStr">
        <is>
          <t>Arm pivot (horizontal axis along Z)</t>
        </is>
      </c>
    </row>
    <row r="3182" outlineLevel="1">
      <c r="A3182" s="52" t="inlineStr">
        <is>
          <t>GATEB-07</t>
        </is>
      </c>
      <c r="B3182" s="52" t="inlineStr">
        <is>
          <t>Boom barrier</t>
        </is>
      </c>
      <c r="C3182" s="63" t="inlineStr">
        <is>
          <t>Cube</t>
        </is>
      </c>
      <c r="D3182" s="60" t="inlineStr">
        <is>
          <t>Boom stripe (red)</t>
        </is>
      </c>
      <c r="E3182" s="52" t="inlineStr">
        <is>
          <t>GATEB-06</t>
        </is>
      </c>
      <c r="F3182" s="52" t="n">
        <v>2</v>
      </c>
      <c r="G3182" s="54" t="n">
        <v>0.5</v>
      </c>
      <c r="H3182" s="54" t="n">
        <v>0.119999997</v>
      </c>
      <c r="I3182" s="54" t="n">
        <v>0.100000001</v>
      </c>
      <c r="J3182" s="54" t="n">
        <v>0</v>
      </c>
      <c r="K3182" s="54" t="n">
        <v>0</v>
      </c>
      <c r="L3182" s="54" t="n">
        <v>0</v>
      </c>
      <c r="M3182" s="54" t="n">
        <v>-0.550000012</v>
      </c>
      <c r="N3182" s="54" t="n">
        <v>0</v>
      </c>
      <c r="O3182" s="54" t="n">
        <v>0</v>
      </c>
      <c r="P3182" s="52" t="inlineStr">
        <is>
          <t>Gouraud</t>
        </is>
      </c>
      <c r="Q3182" s="52" t="inlineStr">
        <is>
          <t>Paint</t>
        </is>
      </c>
      <c r="R3182" s="54" t="n">
        <v>0.5</v>
      </c>
      <c r="S3182" s="54" t="n">
        <v>0</v>
      </c>
      <c r="T3182" s="54" t="n">
        <v>0.26</v>
      </c>
      <c r="U3182" s="54" t="n">
        <v>0</v>
      </c>
      <c r="V3182" s="52" t="inlineStr">
        <is>
          <t>No</t>
        </is>
      </c>
      <c r="W3182" s="52" t="inlineStr">
        <is>
          <t>No</t>
        </is>
      </c>
      <c r="X3182" s="52" t="inlineStr">
        <is>
          <t>-</t>
        </is>
      </c>
      <c r="Y3182" s="52" t="inlineStr">
        <is>
          <t>Red / white boom segment</t>
        </is>
      </c>
    </row>
    <row r="3183" outlineLevel="1">
      <c r="A3183" s="52" t="inlineStr">
        <is>
          <t>GATEB-08</t>
        </is>
      </c>
      <c r="B3183" s="52" t="inlineStr">
        <is>
          <t>Boom barrier</t>
        </is>
      </c>
      <c r="C3183" s="63" t="inlineStr">
        <is>
          <t>Cube</t>
        </is>
      </c>
      <c r="D3183" s="60" t="inlineStr">
        <is>
          <t>Boom stripe (white)</t>
        </is>
      </c>
      <c r="E3183" s="52" t="inlineStr">
        <is>
          <t>GATEB-06</t>
        </is>
      </c>
      <c r="F3183" s="52" t="n">
        <v>2</v>
      </c>
      <c r="G3183" s="54" t="n">
        <v>0.5</v>
      </c>
      <c r="H3183" s="54" t="n">
        <v>0.119999997</v>
      </c>
      <c r="I3183" s="54" t="n">
        <v>0.100000001</v>
      </c>
      <c r="J3183" s="54" t="n">
        <v>0</v>
      </c>
      <c r="K3183" s="54" t="n">
        <v>0</v>
      </c>
      <c r="L3183" s="54" t="n">
        <v>0</v>
      </c>
      <c r="M3183" s="54" t="n">
        <v>-1.04999995</v>
      </c>
      <c r="N3183" s="54" t="n">
        <v>0</v>
      </c>
      <c r="O3183" s="54" t="n">
        <v>0</v>
      </c>
      <c r="P3183" s="52" t="inlineStr">
        <is>
          <t>Gouraud</t>
        </is>
      </c>
      <c r="Q3183" s="52" t="inlineStr">
        <is>
          <t>Paint</t>
        </is>
      </c>
      <c r="R3183" s="54" t="n">
        <v>0.55</v>
      </c>
      <c r="S3183" s="54" t="n">
        <v>0</v>
      </c>
      <c r="T3183" s="54" t="n">
        <v>0.26</v>
      </c>
      <c r="U3183" s="54" t="n">
        <v>0</v>
      </c>
      <c r="V3183" s="52" t="inlineStr">
        <is>
          <t>No</t>
        </is>
      </c>
      <c r="W3183" s="52" t="inlineStr">
        <is>
          <t>No</t>
        </is>
      </c>
      <c r="X3183" s="52" t="inlineStr">
        <is>
          <t>-</t>
        </is>
      </c>
      <c r="Y3183" s="52" t="inlineStr">
        <is>
          <t>Red / white boom segment</t>
        </is>
      </c>
    </row>
    <row r="3184" outlineLevel="1">
      <c r="A3184" s="52" t="inlineStr">
        <is>
          <t>GATEB-09</t>
        </is>
      </c>
      <c r="B3184" s="52" t="inlineStr">
        <is>
          <t>Boom barrier</t>
        </is>
      </c>
      <c r="C3184" s="63" t="inlineStr">
        <is>
          <t>Cube</t>
        </is>
      </c>
      <c r="D3184" s="60" t="inlineStr">
        <is>
          <t>Boom stripe (red)</t>
        </is>
      </c>
      <c r="E3184" s="52" t="inlineStr">
        <is>
          <t>GATEB-06</t>
        </is>
      </c>
      <c r="F3184" s="52" t="n">
        <v>2</v>
      </c>
      <c r="G3184" s="54" t="n">
        <v>0.5</v>
      </c>
      <c r="H3184" s="54" t="n">
        <v>0.119999997</v>
      </c>
      <c r="I3184" s="54" t="n">
        <v>0.100000001</v>
      </c>
      <c r="J3184" s="54" t="n">
        <v>0</v>
      </c>
      <c r="K3184" s="54" t="n">
        <v>0</v>
      </c>
      <c r="L3184" s="54" t="n">
        <v>0</v>
      </c>
      <c r="M3184" s="54" t="n">
        <v>-1.54999995</v>
      </c>
      <c r="N3184" s="54" t="n">
        <v>0</v>
      </c>
      <c r="O3184" s="54" t="n">
        <v>0</v>
      </c>
      <c r="P3184" s="52" t="inlineStr">
        <is>
          <t>Gouraud</t>
        </is>
      </c>
      <c r="Q3184" s="52" t="inlineStr">
        <is>
          <t>Paint</t>
        </is>
      </c>
      <c r="R3184" s="54" t="n">
        <v>0.5</v>
      </c>
      <c r="S3184" s="54" t="n">
        <v>0</v>
      </c>
      <c r="T3184" s="54" t="n">
        <v>0.26</v>
      </c>
      <c r="U3184" s="54" t="n">
        <v>0</v>
      </c>
      <c r="V3184" s="52" t="inlineStr">
        <is>
          <t>No</t>
        </is>
      </c>
      <c r="W3184" s="52" t="inlineStr">
        <is>
          <t>No</t>
        </is>
      </c>
      <c r="X3184" s="52" t="inlineStr">
        <is>
          <t>-</t>
        </is>
      </c>
      <c r="Y3184" s="52" t="inlineStr">
        <is>
          <t>Red / white boom segment</t>
        </is>
      </c>
    </row>
    <row r="3185" outlineLevel="1">
      <c r="A3185" s="52" t="inlineStr">
        <is>
          <t>GATEB-10</t>
        </is>
      </c>
      <c r="B3185" s="52" t="inlineStr">
        <is>
          <t>Boom barrier</t>
        </is>
      </c>
      <c r="C3185" s="63" t="inlineStr">
        <is>
          <t>Cube</t>
        </is>
      </c>
      <c r="D3185" s="60" t="inlineStr">
        <is>
          <t>Boom stripe (white)</t>
        </is>
      </c>
      <c r="E3185" s="52" t="inlineStr">
        <is>
          <t>GATEB-06</t>
        </is>
      </c>
      <c r="F3185" s="52" t="n">
        <v>2</v>
      </c>
      <c r="G3185" s="54" t="n">
        <v>0.5</v>
      </c>
      <c r="H3185" s="54" t="n">
        <v>0.119999997</v>
      </c>
      <c r="I3185" s="54" t="n">
        <v>0.100000001</v>
      </c>
      <c r="J3185" s="54" t="n">
        <v>0</v>
      </c>
      <c r="K3185" s="54" t="n">
        <v>0</v>
      </c>
      <c r="L3185" s="54" t="n">
        <v>0</v>
      </c>
      <c r="M3185" s="54" t="n">
        <v>-2.04999995</v>
      </c>
      <c r="N3185" s="54" t="n">
        <v>0</v>
      </c>
      <c r="O3185" s="54" t="n">
        <v>0</v>
      </c>
      <c r="P3185" s="52" t="inlineStr">
        <is>
          <t>Gouraud</t>
        </is>
      </c>
      <c r="Q3185" s="52" t="inlineStr">
        <is>
          <t>Paint</t>
        </is>
      </c>
      <c r="R3185" s="54" t="n">
        <v>0.55</v>
      </c>
      <c r="S3185" s="54" t="n">
        <v>0</v>
      </c>
      <c r="T3185" s="54" t="n">
        <v>0.26</v>
      </c>
      <c r="U3185" s="54" t="n">
        <v>0</v>
      </c>
      <c r="V3185" s="52" t="inlineStr">
        <is>
          <t>No</t>
        </is>
      </c>
      <c r="W3185" s="52" t="inlineStr">
        <is>
          <t>No</t>
        </is>
      </c>
      <c r="X3185" s="52" t="inlineStr">
        <is>
          <t>-</t>
        </is>
      </c>
      <c r="Y3185" s="52" t="inlineStr">
        <is>
          <t>Red / white boom segment</t>
        </is>
      </c>
    </row>
    <row r="3186" outlineLevel="1">
      <c r="A3186" s="52" t="inlineStr">
        <is>
          <t>GATEB-11</t>
        </is>
      </c>
      <c r="B3186" s="52" t="inlineStr">
        <is>
          <t>Boom barrier</t>
        </is>
      </c>
      <c r="C3186" s="63" t="inlineStr">
        <is>
          <t>Cube</t>
        </is>
      </c>
      <c r="D3186" s="60" t="inlineStr">
        <is>
          <t>Boom stripe (red)</t>
        </is>
      </c>
      <c r="E3186" s="52" t="inlineStr">
        <is>
          <t>GATEB-06</t>
        </is>
      </c>
      <c r="F3186" s="52" t="n">
        <v>2</v>
      </c>
      <c r="G3186" s="54" t="n">
        <v>0.5</v>
      </c>
      <c r="H3186" s="54" t="n">
        <v>0.119999997</v>
      </c>
      <c r="I3186" s="54" t="n">
        <v>0.100000001</v>
      </c>
      <c r="J3186" s="54" t="n">
        <v>0</v>
      </c>
      <c r="K3186" s="54" t="n">
        <v>0</v>
      </c>
      <c r="L3186" s="54" t="n">
        <v>0</v>
      </c>
      <c r="M3186" s="54" t="n">
        <v>-2.54999995</v>
      </c>
      <c r="N3186" s="54" t="n">
        <v>0</v>
      </c>
      <c r="O3186" s="54" t="n">
        <v>0</v>
      </c>
      <c r="P3186" s="52" t="inlineStr">
        <is>
          <t>Gouraud</t>
        </is>
      </c>
      <c r="Q3186" s="52" t="inlineStr">
        <is>
          <t>Paint</t>
        </is>
      </c>
      <c r="R3186" s="54" t="n">
        <v>0.5</v>
      </c>
      <c r="S3186" s="54" t="n">
        <v>0</v>
      </c>
      <c r="T3186" s="54" t="n">
        <v>0.26</v>
      </c>
      <c r="U3186" s="54" t="n">
        <v>0</v>
      </c>
      <c r="V3186" s="52" t="inlineStr">
        <is>
          <t>No</t>
        </is>
      </c>
      <c r="W3186" s="52" t="inlineStr">
        <is>
          <t>No</t>
        </is>
      </c>
      <c r="X3186" s="52" t="inlineStr">
        <is>
          <t>-</t>
        </is>
      </c>
      <c r="Y3186" s="52" t="inlineStr">
        <is>
          <t>Red / white boom segment</t>
        </is>
      </c>
    </row>
    <row r="3187" outlineLevel="1">
      <c r="A3187" s="52" t="inlineStr">
        <is>
          <t>GATEB-12</t>
        </is>
      </c>
      <c r="B3187" s="52" t="inlineStr">
        <is>
          <t>Boom barrier</t>
        </is>
      </c>
      <c r="C3187" s="63" t="inlineStr">
        <is>
          <t>Cube</t>
        </is>
      </c>
      <c r="D3187" s="60" t="inlineStr">
        <is>
          <t>Boom stripe (white)</t>
        </is>
      </c>
      <c r="E3187" s="52" t="inlineStr">
        <is>
          <t>GATEB-06</t>
        </is>
      </c>
      <c r="F3187" s="52" t="n">
        <v>2</v>
      </c>
      <c r="G3187" s="54" t="n">
        <v>0.5</v>
      </c>
      <c r="H3187" s="54" t="n">
        <v>0.119999997</v>
      </c>
      <c r="I3187" s="54" t="n">
        <v>0.100000001</v>
      </c>
      <c r="J3187" s="54" t="n">
        <v>0</v>
      </c>
      <c r="K3187" s="54" t="n">
        <v>0</v>
      </c>
      <c r="L3187" s="54" t="n">
        <v>0</v>
      </c>
      <c r="M3187" s="54" t="n">
        <v>-3.04999995</v>
      </c>
      <c r="N3187" s="54" t="n">
        <v>0</v>
      </c>
      <c r="O3187" s="54" t="n">
        <v>0</v>
      </c>
      <c r="P3187" s="52" t="inlineStr">
        <is>
          <t>Gouraud</t>
        </is>
      </c>
      <c r="Q3187" s="52" t="inlineStr">
        <is>
          <t>Paint</t>
        </is>
      </c>
      <c r="R3187" s="54" t="n">
        <v>0.55</v>
      </c>
      <c r="S3187" s="54" t="n">
        <v>0</v>
      </c>
      <c r="T3187" s="54" t="n">
        <v>0.26</v>
      </c>
      <c r="U3187" s="54" t="n">
        <v>0</v>
      </c>
      <c r="V3187" s="52" t="inlineStr">
        <is>
          <t>No</t>
        </is>
      </c>
      <c r="W3187" s="52" t="inlineStr">
        <is>
          <t>No</t>
        </is>
      </c>
      <c r="X3187" s="52" t="inlineStr">
        <is>
          <t>-</t>
        </is>
      </c>
      <c r="Y3187" s="52" t="inlineStr">
        <is>
          <t>Red / white boom segment</t>
        </is>
      </c>
    </row>
    <row r="3188" outlineLevel="1">
      <c r="A3188" s="52" t="inlineStr">
        <is>
          <t>GATEB-13</t>
        </is>
      </c>
      <c r="B3188" s="52" t="inlineStr">
        <is>
          <t>Boom barrier</t>
        </is>
      </c>
      <c r="C3188" s="63" t="inlineStr">
        <is>
          <t>Cube</t>
        </is>
      </c>
      <c r="D3188" s="60" t="inlineStr">
        <is>
          <t>Boom stripe (red)</t>
        </is>
      </c>
      <c r="E3188" s="52" t="inlineStr">
        <is>
          <t>GATEB-06</t>
        </is>
      </c>
      <c r="F3188" s="52" t="n">
        <v>2</v>
      </c>
      <c r="G3188" s="54" t="n">
        <v>0.5</v>
      </c>
      <c r="H3188" s="54" t="n">
        <v>0.119999997</v>
      </c>
      <c r="I3188" s="54" t="n">
        <v>0.100000001</v>
      </c>
      <c r="J3188" s="54" t="n">
        <v>0</v>
      </c>
      <c r="K3188" s="54" t="n">
        <v>0</v>
      </c>
      <c r="L3188" s="54" t="n">
        <v>0</v>
      </c>
      <c r="M3188" s="54" t="n">
        <v>-3.54999995</v>
      </c>
      <c r="N3188" s="54" t="n">
        <v>0</v>
      </c>
      <c r="O3188" s="54" t="n">
        <v>0</v>
      </c>
      <c r="P3188" s="52" t="inlineStr">
        <is>
          <t>Gouraud</t>
        </is>
      </c>
      <c r="Q3188" s="52" t="inlineStr">
        <is>
          <t>Paint</t>
        </is>
      </c>
      <c r="R3188" s="54" t="n">
        <v>0.5</v>
      </c>
      <c r="S3188" s="54" t="n">
        <v>0</v>
      </c>
      <c r="T3188" s="54" t="n">
        <v>0.26</v>
      </c>
      <c r="U3188" s="54" t="n">
        <v>0</v>
      </c>
      <c r="V3188" s="52" t="inlineStr">
        <is>
          <t>No</t>
        </is>
      </c>
      <c r="W3188" s="52" t="inlineStr">
        <is>
          <t>No</t>
        </is>
      </c>
      <c r="X3188" s="52" t="inlineStr">
        <is>
          <t>-</t>
        </is>
      </c>
      <c r="Y3188" s="52" t="inlineStr">
        <is>
          <t>Red / white boom segment</t>
        </is>
      </c>
    </row>
    <row r="3189" outlineLevel="1">
      <c r="A3189" s="52" t="inlineStr">
        <is>
          <t>GATEB-14</t>
        </is>
      </c>
      <c r="B3189" s="52" t="inlineStr">
        <is>
          <t>Boom barrier</t>
        </is>
      </c>
      <c r="C3189" s="63" t="inlineStr">
        <is>
          <t>Cube</t>
        </is>
      </c>
      <c r="D3189" s="60" t="inlineStr">
        <is>
          <t>Boom stripe (white)</t>
        </is>
      </c>
      <c r="E3189" s="52" t="inlineStr">
        <is>
          <t>GATEB-06</t>
        </is>
      </c>
      <c r="F3189" s="52" t="n">
        <v>2</v>
      </c>
      <c r="G3189" s="54" t="n">
        <v>0.5</v>
      </c>
      <c r="H3189" s="54" t="n">
        <v>0.119999997</v>
      </c>
      <c r="I3189" s="54" t="n">
        <v>0.100000001</v>
      </c>
      <c r="J3189" s="54" t="n">
        <v>0</v>
      </c>
      <c r="K3189" s="54" t="n">
        <v>0</v>
      </c>
      <c r="L3189" s="54" t="n">
        <v>0</v>
      </c>
      <c r="M3189" s="54" t="n">
        <v>-4.05000019</v>
      </c>
      <c r="N3189" s="54" t="n">
        <v>0</v>
      </c>
      <c r="O3189" s="54" t="n">
        <v>0</v>
      </c>
      <c r="P3189" s="52" t="inlineStr">
        <is>
          <t>Gouraud</t>
        </is>
      </c>
      <c r="Q3189" s="52" t="inlineStr">
        <is>
          <t>Paint</t>
        </is>
      </c>
      <c r="R3189" s="54" t="n">
        <v>0.55</v>
      </c>
      <c r="S3189" s="54" t="n">
        <v>0</v>
      </c>
      <c r="T3189" s="54" t="n">
        <v>0.26</v>
      </c>
      <c r="U3189" s="54" t="n">
        <v>0</v>
      </c>
      <c r="V3189" s="52" t="inlineStr">
        <is>
          <t>No</t>
        </is>
      </c>
      <c r="W3189" s="52" t="inlineStr">
        <is>
          <t>No</t>
        </is>
      </c>
      <c r="X3189" s="52" t="inlineStr">
        <is>
          <t>-</t>
        </is>
      </c>
      <c r="Y3189" s="52" t="inlineStr">
        <is>
          <t>Red / white boom segment</t>
        </is>
      </c>
    </row>
    <row r="3190" outlineLevel="1">
      <c r="A3190" s="52" t="inlineStr">
        <is>
          <t>GATEB-15</t>
        </is>
      </c>
      <c r="B3190" s="52" t="inlineStr">
        <is>
          <t>Boom barrier</t>
        </is>
      </c>
      <c r="C3190" s="63" t="inlineStr">
        <is>
          <t>Cube</t>
        </is>
      </c>
      <c r="D3190" s="60" t="inlineStr">
        <is>
          <t>Boom stripe (red)</t>
        </is>
      </c>
      <c r="E3190" s="52" t="inlineStr">
        <is>
          <t>GATEB-06</t>
        </is>
      </c>
      <c r="F3190" s="52" t="n">
        <v>2</v>
      </c>
      <c r="G3190" s="54" t="n">
        <v>0.5</v>
      </c>
      <c r="H3190" s="54" t="n">
        <v>0.119999997</v>
      </c>
      <c r="I3190" s="54" t="n">
        <v>0.100000001</v>
      </c>
      <c r="J3190" s="54" t="n">
        <v>0</v>
      </c>
      <c r="K3190" s="54" t="n">
        <v>0</v>
      </c>
      <c r="L3190" s="54" t="n">
        <v>0</v>
      </c>
      <c r="M3190" s="54" t="n">
        <v>-4.55000019</v>
      </c>
      <c r="N3190" s="54" t="n">
        <v>0</v>
      </c>
      <c r="O3190" s="54" t="n">
        <v>0</v>
      </c>
      <c r="P3190" s="52" t="inlineStr">
        <is>
          <t>Gouraud</t>
        </is>
      </c>
      <c r="Q3190" s="52" t="inlineStr">
        <is>
          <t>Paint</t>
        </is>
      </c>
      <c r="R3190" s="54" t="n">
        <v>0.5</v>
      </c>
      <c r="S3190" s="54" t="n">
        <v>0</v>
      </c>
      <c r="T3190" s="54" t="n">
        <v>0.26</v>
      </c>
      <c r="U3190" s="54" t="n">
        <v>0</v>
      </c>
      <c r="V3190" s="52" t="inlineStr">
        <is>
          <t>No</t>
        </is>
      </c>
      <c r="W3190" s="52" t="inlineStr">
        <is>
          <t>No</t>
        </is>
      </c>
      <c r="X3190" s="52" t="inlineStr">
        <is>
          <t>-</t>
        </is>
      </c>
      <c r="Y3190" s="52" t="inlineStr">
        <is>
          <t>Red / white boom segment</t>
        </is>
      </c>
    </row>
    <row r="3191" outlineLevel="1">
      <c r="A3191" s="52" t="inlineStr">
        <is>
          <t>GATEB-16</t>
        </is>
      </c>
      <c r="B3191" s="52" t="inlineStr">
        <is>
          <t>Boom barrier</t>
        </is>
      </c>
      <c r="C3191" s="63" t="inlineStr">
        <is>
          <t>Cube</t>
        </is>
      </c>
      <c r="D3191" s="60" t="inlineStr">
        <is>
          <t>Boom stripe (white)</t>
        </is>
      </c>
      <c r="E3191" s="52" t="inlineStr">
        <is>
          <t>GATEB-06</t>
        </is>
      </c>
      <c r="F3191" s="52" t="n">
        <v>2</v>
      </c>
      <c r="G3191" s="54" t="n">
        <v>0.5</v>
      </c>
      <c r="H3191" s="54" t="n">
        <v>0.119999997</v>
      </c>
      <c r="I3191" s="54" t="n">
        <v>0.100000001</v>
      </c>
      <c r="J3191" s="54" t="n">
        <v>0</v>
      </c>
      <c r="K3191" s="54" t="n">
        <v>0</v>
      </c>
      <c r="L3191" s="54" t="n">
        <v>0</v>
      </c>
      <c r="M3191" s="54" t="n">
        <v>-5.05000019</v>
      </c>
      <c r="N3191" s="54" t="n">
        <v>0</v>
      </c>
      <c r="O3191" s="54" t="n">
        <v>0</v>
      </c>
      <c r="P3191" s="52" t="inlineStr">
        <is>
          <t>Gouraud</t>
        </is>
      </c>
      <c r="Q3191" s="52" t="inlineStr">
        <is>
          <t>Paint</t>
        </is>
      </c>
      <c r="R3191" s="54" t="n">
        <v>0.55</v>
      </c>
      <c r="S3191" s="54" t="n">
        <v>0</v>
      </c>
      <c r="T3191" s="54" t="n">
        <v>0.26</v>
      </c>
      <c r="U3191" s="54" t="n">
        <v>0</v>
      </c>
      <c r="V3191" s="52" t="inlineStr">
        <is>
          <t>No</t>
        </is>
      </c>
      <c r="W3191" s="52" t="inlineStr">
        <is>
          <t>No</t>
        </is>
      </c>
      <c r="X3191" s="52" t="inlineStr">
        <is>
          <t>-</t>
        </is>
      </c>
      <c r="Y3191" s="52" t="inlineStr">
        <is>
          <t>Red / white boom segment</t>
        </is>
      </c>
    </row>
    <row r="3192" outlineLevel="1">
      <c r="A3192" s="52" t="inlineStr">
        <is>
          <t>GATEB-17</t>
        </is>
      </c>
      <c r="B3192" s="52" t="inlineStr">
        <is>
          <t>Boom barrier</t>
        </is>
      </c>
      <c r="C3192" s="63" t="inlineStr">
        <is>
          <t>Cube</t>
        </is>
      </c>
      <c r="D3192" s="60" t="inlineStr">
        <is>
          <t>Counterweight arm</t>
        </is>
      </c>
      <c r="E3192" s="52" t="inlineStr">
        <is>
          <t>GATEB-06</t>
        </is>
      </c>
      <c r="F3192" s="52" t="n">
        <v>2</v>
      </c>
      <c r="G3192" s="54" t="n">
        <v>0.899999976</v>
      </c>
      <c r="H3192" s="54" t="n">
        <v>0.07999999820000001</v>
      </c>
      <c r="I3192" s="54" t="n">
        <v>0.07999999820000001</v>
      </c>
      <c r="J3192" s="54" t="n">
        <v>0</v>
      </c>
      <c r="K3192" s="54" t="n">
        <v>0</v>
      </c>
      <c r="L3192" s="54" t="n">
        <v>0</v>
      </c>
      <c r="M3192" s="54" t="n">
        <v>0.349999994</v>
      </c>
      <c r="N3192" s="54" t="n">
        <v>0</v>
      </c>
      <c r="O3192" s="54" t="n">
        <v>0</v>
      </c>
      <c r="P3192" s="52" t="inlineStr">
        <is>
          <t>Gouraud</t>
        </is>
      </c>
      <c r="Q3192" s="52" t="inlineStr">
        <is>
          <t>Paint</t>
        </is>
      </c>
      <c r="R3192" s="54" t="n">
        <v>0.45</v>
      </c>
      <c r="S3192" s="54" t="n">
        <v>0.6</v>
      </c>
      <c r="T3192" s="54" t="n">
        <v>0.24</v>
      </c>
      <c r="U3192" s="54" t="n">
        <v>0</v>
      </c>
      <c r="V3192" s="52" t="inlineStr">
        <is>
          <t>No</t>
        </is>
      </c>
      <c r="W3192" s="52" t="inlineStr">
        <is>
          <t>No</t>
        </is>
      </c>
      <c r="X3192" s="52" t="inlineStr">
        <is>
          <t>-</t>
        </is>
      </c>
      <c r="Y3192" s="52" t="inlineStr">
        <is>
          <t>Tail of the arm</t>
        </is>
      </c>
    </row>
    <row r="3193" outlineLevel="1">
      <c r="A3193" s="52" t="inlineStr">
        <is>
          <t>GATEB-18</t>
        </is>
      </c>
      <c r="B3193" s="52" t="inlineStr">
        <is>
          <t>Boom barrier</t>
        </is>
      </c>
      <c r="C3193" s="63" t="inlineStr">
        <is>
          <t>Cube</t>
        </is>
      </c>
      <c r="D3193" s="60" t="inlineStr">
        <is>
          <t>Counterweight</t>
        </is>
      </c>
      <c r="E3193" s="52" t="inlineStr">
        <is>
          <t>GATEB-06</t>
        </is>
      </c>
      <c r="F3193" s="52" t="n">
        <v>2</v>
      </c>
      <c r="G3193" s="54" t="n">
        <v>0.300000012</v>
      </c>
      <c r="H3193" s="54" t="n">
        <v>0.340000004</v>
      </c>
      <c r="I3193" s="54" t="n">
        <v>0.25999999</v>
      </c>
      <c r="J3193" s="54" t="n">
        <v>0</v>
      </c>
      <c r="K3193" s="54" t="n">
        <v>0</v>
      </c>
      <c r="L3193" s="54" t="n">
        <v>0</v>
      </c>
      <c r="M3193" s="54" t="n">
        <v>0.620000005</v>
      </c>
      <c r="N3193" s="54" t="n">
        <v>-0.119999997</v>
      </c>
      <c r="O3193" s="54" t="n">
        <v>0</v>
      </c>
      <c r="P3193" s="52" t="inlineStr">
        <is>
          <t>Gouraud</t>
        </is>
      </c>
      <c r="Q3193" s="52" t="inlineStr">
        <is>
          <t>Concrete</t>
        </is>
      </c>
      <c r="R3193" s="54" t="n">
        <v>0.85</v>
      </c>
      <c r="S3193" s="54" t="n">
        <v>0</v>
      </c>
      <c r="T3193" s="54" t="n">
        <v>0.3</v>
      </c>
      <c r="U3193" s="54" t="n">
        <v>0</v>
      </c>
      <c r="V3193" s="52" t="inlineStr">
        <is>
          <t>No</t>
        </is>
      </c>
      <c r="W3193" s="52" t="inlineStr">
        <is>
          <t>No</t>
        </is>
      </c>
      <c r="X3193" s="52" t="inlineStr">
        <is>
          <t>-</t>
        </is>
      </c>
      <c r="Y3193" s="52" t="inlineStr">
        <is>
          <t>Concrete counterweight</t>
        </is>
      </c>
    </row>
    <row r="3194" outlineLevel="1">
      <c r="A3194" s="52" t="inlineStr">
        <is>
          <t>GATEB-19</t>
        </is>
      </c>
      <c r="B3194" s="52" t="inlineStr">
        <is>
          <t>Boom barrier</t>
        </is>
      </c>
      <c r="C3194" s="58" t="inlineStr">
        <is>
          <t>Cylinder</t>
        </is>
      </c>
      <c r="D3194" s="60" t="inlineStr">
        <is>
          <t>Pivot bolt</t>
        </is>
      </c>
      <c r="E3194" s="52" t="inlineStr">
        <is>
          <t>GATEB-06</t>
        </is>
      </c>
      <c r="F3194" s="52" t="n">
        <v>2</v>
      </c>
      <c r="G3194" s="54" t="n">
        <v>0.119999997</v>
      </c>
      <c r="H3194" s="54" t="n">
        <v>0.119999997</v>
      </c>
      <c r="I3194" s="54" t="n">
        <v>0.600000024</v>
      </c>
      <c r="J3194" s="54" t="n">
        <v>0</v>
      </c>
      <c r="K3194" s="54" t="n">
        <v>0</v>
      </c>
      <c r="L3194" s="54" t="n">
        <v>0</v>
      </c>
      <c r="M3194" s="54" t="n">
        <v>0</v>
      </c>
      <c r="N3194" s="54" t="n">
        <v>0</v>
      </c>
      <c r="O3194" s="54" t="n">
        <v>0</v>
      </c>
      <c r="P3194" s="52" t="inlineStr">
        <is>
          <t>Gouraud</t>
        </is>
      </c>
      <c r="Q3194" s="52" t="inlineStr">
        <is>
          <t>Paint</t>
        </is>
      </c>
      <c r="R3194" s="54" t="n">
        <v>0.45</v>
      </c>
      <c r="S3194" s="54" t="n">
        <v>0.6</v>
      </c>
      <c r="T3194" s="54" t="n">
        <v>0.24</v>
      </c>
      <c r="U3194" s="54" t="n">
        <v>0</v>
      </c>
      <c r="V3194" s="52" t="inlineStr">
        <is>
          <t>No</t>
        </is>
      </c>
      <c r="W3194" s="52" t="inlineStr">
        <is>
          <t>No</t>
        </is>
      </c>
      <c r="X3194" s="52" t="inlineStr">
        <is>
          <t>-</t>
        </is>
      </c>
      <c r="Y3194" s="52" t="inlineStr">
        <is>
          <t>Pivot axle along Z</t>
        </is>
      </c>
    </row>
    <row r="3195" outlineLevel="1">
      <c r="A3195" s="52" t="inlineStr">
        <is>
          <t>GATEB-20</t>
        </is>
      </c>
      <c r="B3195" s="52" t="inlineStr">
        <is>
          <t>Boom barrier</t>
        </is>
      </c>
      <c r="C3195" s="59" t="inlineStr">
        <is>
          <t>Sphere</t>
        </is>
      </c>
      <c r="D3195" s="60" t="inlineStr">
        <is>
          <t>Boom tip lamp</t>
        </is>
      </c>
      <c r="E3195" s="52" t="inlineStr">
        <is>
          <t>GATEB-06</t>
        </is>
      </c>
      <c r="F3195" s="52" t="n">
        <v>2</v>
      </c>
      <c r="G3195" s="54" t="n">
        <v>0.119999997</v>
      </c>
      <c r="H3195" s="54" t="n">
        <v>0.119999997</v>
      </c>
      <c r="I3195" s="54" t="n">
        <v>0.119999997</v>
      </c>
      <c r="J3195" s="54" t="n">
        <v>0</v>
      </c>
      <c r="K3195" s="54" t="n">
        <v>0</v>
      </c>
      <c r="L3195" s="54" t="n">
        <v>0</v>
      </c>
      <c r="M3195" s="54" t="n">
        <v>-5.30000019</v>
      </c>
      <c r="N3195" s="54" t="n">
        <v>0.119999997</v>
      </c>
      <c r="O3195" s="54" t="n">
        <v>0</v>
      </c>
      <c r="P3195" s="52" t="inlineStr">
        <is>
          <t>Gouraud</t>
        </is>
      </c>
      <c r="Q3195" s="52" t="inlineStr">
        <is>
          <t>Glass</t>
        </is>
      </c>
      <c r="R3195" s="54" t="n">
        <v>0.1</v>
      </c>
      <c r="S3195" s="54" t="n">
        <v>0</v>
      </c>
      <c r="T3195" s="54" t="n">
        <v>0.4</v>
      </c>
      <c r="U3195" s="54" t="n">
        <v>0.1</v>
      </c>
      <c r="V3195" s="52" t="inlineStr">
        <is>
          <t>No</t>
        </is>
      </c>
      <c r="W3195" s="52" t="inlineStr">
        <is>
          <t>No</t>
        </is>
      </c>
      <c r="X3195" s="52" t="inlineStr">
        <is>
          <t>-</t>
        </is>
      </c>
      <c r="Y3195" s="52" t="inlineStr">
        <is>
          <t>Amber lamp at the tip</t>
        </is>
      </c>
    </row>
    <row r="3196" outlineLevel="1">
      <c r="A3196" s="52" t="inlineStr">
        <is>
          <t>GATEB-21</t>
        </is>
      </c>
      <c r="B3196" s="52" t="inlineStr">
        <is>
          <t>Boom barrier</t>
        </is>
      </c>
      <c r="C3196" s="59" t="inlineStr">
        <is>
          <t>Sphere</t>
        </is>
      </c>
      <c r="D3196" s="57" t="inlineStr">
        <is>
          <t>Warning lamp</t>
        </is>
      </c>
      <c r="E3196" s="52" t="inlineStr">
        <is>
          <t>GATEB-00</t>
        </is>
      </c>
      <c r="F3196" s="52" t="n">
        <v>1</v>
      </c>
      <c r="G3196" s="54" t="n">
        <v>0.219999999</v>
      </c>
      <c r="H3196" s="54" t="n">
        <v>0.219999999</v>
      </c>
      <c r="I3196" s="54" t="n">
        <v>0.219999999</v>
      </c>
      <c r="J3196" s="54" t="n">
        <v>0</v>
      </c>
      <c r="K3196" s="54" t="n">
        <v>0</v>
      </c>
      <c r="L3196" s="54" t="n">
        <v>0</v>
      </c>
      <c r="M3196" s="54" t="n">
        <v>0</v>
      </c>
      <c r="N3196" s="54" t="n">
        <v>1.29999995</v>
      </c>
      <c r="O3196" s="54" t="n">
        <v>0</v>
      </c>
      <c r="P3196" s="52" t="inlineStr">
        <is>
          <t>Gouraud</t>
        </is>
      </c>
      <c r="Q3196" s="52" t="inlineStr">
        <is>
          <t>Glass</t>
        </is>
      </c>
      <c r="R3196" s="54" t="n">
        <v>0.1</v>
      </c>
      <c r="S3196" s="54" t="n">
        <v>0</v>
      </c>
      <c r="T3196" s="54" t="n">
        <v>0.45</v>
      </c>
      <c r="U3196" s="54" t="n">
        <v>0.12</v>
      </c>
      <c r="V3196" s="52" t="inlineStr">
        <is>
          <t>No</t>
        </is>
      </c>
      <c r="W3196" s="52" t="inlineStr">
        <is>
          <t>No</t>
        </is>
      </c>
      <c r="X3196" s="52" t="inlineStr">
        <is>
          <t>Blinks 3 Hz while the boom moves</t>
        </is>
      </c>
      <c r="Y3196" s="52" t="inlineStr">
        <is>
          <t>Amber warning lamp (practical light), blinks while moving</t>
        </is>
      </c>
    </row>
    <row r="3197">
      <c r="A3197" s="52" t="inlineStr">
        <is>
          <t>WSOCK-00</t>
        </is>
      </c>
      <c r="B3197" s="52" t="inlineStr">
        <is>
          <t>Windsock</t>
        </is>
      </c>
      <c r="C3197" s="53" t="inlineStr">
        <is>
          <t>Group</t>
        </is>
      </c>
      <c r="D3197" s="52" t="inlineStr">
        <is>
          <t>Windsock</t>
        </is>
      </c>
      <c r="E3197" s="52" t="inlineStr">
        <is>
          <t>World</t>
        </is>
      </c>
      <c r="F3197" s="52" t="n">
        <v>0</v>
      </c>
      <c r="G3197" s="54" t="n">
        <v>1</v>
      </c>
      <c r="H3197" s="54" t="n">
        <v>1</v>
      </c>
      <c r="I3197" s="54" t="n">
        <v>1</v>
      </c>
      <c r="J3197" s="54" t="n">
        <v>0</v>
      </c>
      <c r="K3197" s="54" t="n">
        <v>0</v>
      </c>
      <c r="L3197" s="54" t="n">
        <v>0</v>
      </c>
      <c r="M3197" s="54" t="n">
        <v>12.5</v>
      </c>
      <c r="N3197" s="54" t="n">
        <v>-0.300000012</v>
      </c>
      <c r="O3197" s="54" t="n">
        <v>22.5</v>
      </c>
      <c r="P3197" s="52" t="inlineStr">
        <is>
          <t>-</t>
        </is>
      </c>
      <c r="Q3197" s="52" t="inlineStr">
        <is>
          <t>Plain</t>
        </is>
      </c>
      <c r="R3197" s="54" t="n">
        <v>0.5</v>
      </c>
      <c r="S3197" s="54" t="n">
        <v>0</v>
      </c>
      <c r="T3197" s="54" t="n">
        <v>0.2</v>
      </c>
      <c r="U3197" s="54" t="n">
        <v>0</v>
      </c>
      <c r="V3197" s="52" t="inlineStr">
        <is>
          <t>No</t>
        </is>
      </c>
      <c r="W3197" s="52" t="inlineStr">
        <is>
          <t>Yes</t>
        </is>
      </c>
      <c r="X3197" s="52" t="inlineStr">
        <is>
          <t>-</t>
        </is>
      </c>
      <c r="Y3197" s="52" t="inlineStr">
        <is>
          <t>Wind indicator beside the road (animated scenery)</t>
        </is>
      </c>
    </row>
    <row r="3198" outlineLevel="1">
      <c r="A3198" s="52" t="inlineStr">
        <is>
          <t>WSOCK-01</t>
        </is>
      </c>
      <c r="B3198" s="52" t="inlineStr">
        <is>
          <t>Windsock</t>
        </is>
      </c>
      <c r="C3198" s="63" t="inlineStr">
        <is>
          <t>Cube</t>
        </is>
      </c>
      <c r="D3198" s="57" t="inlineStr">
        <is>
          <t>Windsock base</t>
        </is>
      </c>
      <c r="E3198" s="52" t="inlineStr">
        <is>
          <t>WSOCK-00</t>
        </is>
      </c>
      <c r="F3198" s="52" t="n">
        <v>1</v>
      </c>
      <c r="G3198" s="54" t="n">
        <v>0.5</v>
      </c>
      <c r="H3198" s="54" t="n">
        <v>0.07999999820000001</v>
      </c>
      <c r="I3198" s="54" t="n">
        <v>0.5</v>
      </c>
      <c r="J3198" s="54" t="n">
        <v>0</v>
      </c>
      <c r="K3198" s="54" t="n">
        <v>0</v>
      </c>
      <c r="L3198" s="54" t="n">
        <v>0</v>
      </c>
      <c r="M3198" s="54" t="n">
        <v>0</v>
      </c>
      <c r="N3198" s="54" t="n">
        <v>0.0399999991</v>
      </c>
      <c r="O3198" s="54" t="n">
        <v>0</v>
      </c>
      <c r="P3198" s="52" t="inlineStr">
        <is>
          <t>Gouraud</t>
        </is>
      </c>
      <c r="Q3198" s="52" t="inlineStr">
        <is>
          <t>Concrete</t>
        </is>
      </c>
      <c r="R3198" s="54" t="n">
        <v>0.85</v>
      </c>
      <c r="S3198" s="54" t="n">
        <v>0</v>
      </c>
      <c r="T3198" s="54" t="n">
        <v>0.3</v>
      </c>
      <c r="U3198" s="54" t="n">
        <v>0</v>
      </c>
      <c r="V3198" s="52" t="inlineStr">
        <is>
          <t>No</t>
        </is>
      </c>
      <c r="W3198" s="52" t="inlineStr">
        <is>
          <t>No</t>
        </is>
      </c>
      <c r="X3198" s="52" t="inlineStr">
        <is>
          <t>-</t>
        </is>
      </c>
      <c r="Y3198" s="52" t="inlineStr">
        <is>
          <t>Footing</t>
        </is>
      </c>
    </row>
    <row r="3199" outlineLevel="1">
      <c r="A3199" s="52" t="inlineStr">
        <is>
          <t>WSOCK-02</t>
        </is>
      </c>
      <c r="B3199" s="52" t="inlineStr">
        <is>
          <t>Windsock</t>
        </is>
      </c>
      <c r="C3199" s="58" t="inlineStr">
        <is>
          <t>Cylinder</t>
        </is>
      </c>
      <c r="D3199" s="57" t="inlineStr">
        <is>
          <t>Windsock pole</t>
        </is>
      </c>
      <c r="E3199" s="52" t="inlineStr">
        <is>
          <t>WSOCK-00</t>
        </is>
      </c>
      <c r="F3199" s="52" t="n">
        <v>1</v>
      </c>
      <c r="G3199" s="54" t="n">
        <v>0.140000001</v>
      </c>
      <c r="H3199" s="54" t="n">
        <v>0.140000001</v>
      </c>
      <c r="I3199" s="54" t="n">
        <v>3</v>
      </c>
      <c r="J3199" s="54" t="n">
        <v>90</v>
      </c>
      <c r="K3199" s="54" t="n">
        <v>0</v>
      </c>
      <c r="L3199" s="54" t="n">
        <v>0</v>
      </c>
      <c r="M3199" s="54" t="n">
        <v>0</v>
      </c>
      <c r="N3199" s="54" t="n">
        <v>1.5</v>
      </c>
      <c r="O3199" s="54" t="n">
        <v>0</v>
      </c>
      <c r="P3199" s="52" t="inlineStr">
        <is>
          <t>Gouraud</t>
        </is>
      </c>
      <c r="Q3199" s="52" t="inlineStr">
        <is>
          <t>Metal</t>
        </is>
      </c>
      <c r="R3199" s="54" t="n">
        <v>0.4</v>
      </c>
      <c r="S3199" s="54" t="n">
        <v>0.9</v>
      </c>
      <c r="T3199" s="54" t="n">
        <v>0.22</v>
      </c>
      <c r="U3199" s="54" t="n">
        <v>0</v>
      </c>
      <c r="V3199" s="52" t="inlineStr">
        <is>
          <t>No</t>
        </is>
      </c>
      <c r="W3199" s="52" t="inlineStr">
        <is>
          <t>No</t>
        </is>
      </c>
      <c r="X3199" s="52" t="inlineStr">
        <is>
          <t>-</t>
        </is>
      </c>
      <c r="Y3199" s="52" t="inlineStr">
        <is>
          <t>Lower pole</t>
        </is>
      </c>
    </row>
    <row r="3200" outlineLevel="1">
      <c r="A3200" s="52" t="inlineStr">
        <is>
          <t>WSOCK-03</t>
        </is>
      </c>
      <c r="B3200" s="52" t="inlineStr">
        <is>
          <t>Windsock</t>
        </is>
      </c>
      <c r="C3200" s="58" t="inlineStr">
        <is>
          <t>Cylinder</t>
        </is>
      </c>
      <c r="D3200" s="57" t="inlineStr">
        <is>
          <t>Windsock pole</t>
        </is>
      </c>
      <c r="E3200" s="52" t="inlineStr">
        <is>
          <t>WSOCK-00</t>
        </is>
      </c>
      <c r="F3200" s="52" t="n">
        <v>1</v>
      </c>
      <c r="G3200" s="54" t="n">
        <v>0.100000001</v>
      </c>
      <c r="H3200" s="54" t="n">
        <v>0.100000001</v>
      </c>
      <c r="I3200" s="54" t="n">
        <v>3.0999999</v>
      </c>
      <c r="J3200" s="54" t="n">
        <v>90</v>
      </c>
      <c r="K3200" s="54" t="n">
        <v>0</v>
      </c>
      <c r="L3200" s="54" t="n">
        <v>0</v>
      </c>
      <c r="M3200" s="54" t="n">
        <v>0</v>
      </c>
      <c r="N3200" s="54" t="n">
        <v>4.55000019</v>
      </c>
      <c r="O3200" s="54" t="n">
        <v>0</v>
      </c>
      <c r="P3200" s="52" t="inlineStr">
        <is>
          <t>Gouraud</t>
        </is>
      </c>
      <c r="Q3200" s="52" t="inlineStr">
        <is>
          <t>Metal</t>
        </is>
      </c>
      <c r="R3200" s="54" t="n">
        <v>0.4</v>
      </c>
      <c r="S3200" s="54" t="n">
        <v>0.9</v>
      </c>
      <c r="T3200" s="54" t="n">
        <v>0.22</v>
      </c>
      <c r="U3200" s="54" t="n">
        <v>0</v>
      </c>
      <c r="V3200" s="52" t="inlineStr">
        <is>
          <t>No</t>
        </is>
      </c>
      <c r="W3200" s="52" t="inlineStr">
        <is>
          <t>No</t>
        </is>
      </c>
      <c r="X3200" s="52" t="inlineStr">
        <is>
          <t>-</t>
        </is>
      </c>
      <c r="Y3200" s="52" t="inlineStr">
        <is>
          <t>Upper pole</t>
        </is>
      </c>
    </row>
    <row r="3201" outlineLevel="1">
      <c r="A3201" s="52" t="inlineStr">
        <is>
          <t>WSOCK-04</t>
        </is>
      </c>
      <c r="B3201" s="52" t="inlineStr">
        <is>
          <t>Windsock</t>
        </is>
      </c>
      <c r="C3201" s="53" t="inlineStr">
        <is>
          <t>Group</t>
        </is>
      </c>
      <c r="D3201" s="57" t="inlineStr">
        <is>
          <t>Sock swivel</t>
        </is>
      </c>
      <c r="E3201" s="52" t="inlineStr">
        <is>
          <t>WSOCK-00</t>
        </is>
      </c>
      <c r="F3201" s="52" t="n">
        <v>1</v>
      </c>
      <c r="G3201" s="54" t="n">
        <v>1</v>
      </c>
      <c r="H3201" s="54" t="n">
        <v>1</v>
      </c>
      <c r="I3201" s="54" t="n">
        <v>1</v>
      </c>
      <c r="J3201" s="54" t="n">
        <v>0</v>
      </c>
      <c r="K3201" s="54" t="n">
        <v>209.63559</v>
      </c>
      <c r="L3201" s="54" t="n">
        <v>0</v>
      </c>
      <c r="M3201" s="54" t="n">
        <v>0</v>
      </c>
      <c r="N3201" s="54" t="n">
        <v>6</v>
      </c>
      <c r="O3201" s="54" t="n">
        <v>0</v>
      </c>
      <c r="P3201" s="52" t="inlineStr">
        <is>
          <t>-</t>
        </is>
      </c>
      <c r="Q3201" s="52" t="inlineStr">
        <is>
          <t>Plain</t>
        </is>
      </c>
      <c r="R3201" s="54" t="n">
        <v>0.5</v>
      </c>
      <c r="S3201" s="54" t="n">
        <v>0</v>
      </c>
      <c r="T3201" s="54" t="n">
        <v>0.2</v>
      </c>
      <c r="U3201" s="54" t="n">
        <v>0</v>
      </c>
      <c r="V3201" s="52" t="inlineStr">
        <is>
          <t>No</t>
        </is>
      </c>
      <c r="W3201" s="52" t="inlineStr">
        <is>
          <t>Yes</t>
        </is>
      </c>
      <c r="X3201" s="52" t="inlineStr">
        <is>
          <t>Yaw follows the wind direction (200 deg +-35, slow drift)</t>
        </is>
      </c>
      <c r="Y3201" s="52" t="inlineStr">
        <is>
          <t>Turns the sock downwind</t>
        </is>
      </c>
    </row>
    <row r="3202" outlineLevel="1">
      <c r="A3202" s="52" t="inlineStr">
        <is>
          <t>WSOCK-05</t>
        </is>
      </c>
      <c r="B3202" s="52" t="inlineStr">
        <is>
          <t>Windsock</t>
        </is>
      </c>
      <c r="C3202" s="58" t="inlineStr">
        <is>
          <t>Cylinder</t>
        </is>
      </c>
      <c r="D3202" s="60" t="inlineStr">
        <is>
          <t>Mouth hoop</t>
        </is>
      </c>
      <c r="E3202" s="52" t="inlineStr">
        <is>
          <t>WSOCK-04</t>
        </is>
      </c>
      <c r="F3202" s="52" t="n">
        <v>2</v>
      </c>
      <c r="G3202" s="54" t="n">
        <v>0.0250000004</v>
      </c>
      <c r="H3202" s="54" t="n">
        <v>0.0250000004</v>
      </c>
      <c r="I3202" s="54" t="n">
        <v>0.360000044</v>
      </c>
      <c r="J3202" s="54" t="n">
        <v>-60</v>
      </c>
      <c r="K3202" s="54" t="n">
        <v>-90</v>
      </c>
      <c r="L3202" s="54" t="n">
        <v>0</v>
      </c>
      <c r="M3202" s="54" t="n">
        <v>0.270000011</v>
      </c>
      <c r="N3202" s="54" t="n">
        <v>0.155884594</v>
      </c>
      <c r="O3202" s="54" t="n">
        <v>0</v>
      </c>
      <c r="P3202" s="52" t="inlineStr">
        <is>
          <t>Gouraud</t>
        </is>
      </c>
      <c r="Q3202" s="52" t="inlineStr">
        <is>
          <t>Metal</t>
        </is>
      </c>
      <c r="R3202" s="54" t="n">
        <v>0.4</v>
      </c>
      <c r="S3202" s="54" t="n">
        <v>0.9</v>
      </c>
      <c r="T3202" s="54" t="n">
        <v>0.22</v>
      </c>
      <c r="U3202" s="54" t="n">
        <v>0</v>
      </c>
      <c r="V3202" s="52" t="inlineStr">
        <is>
          <t>No</t>
        </is>
      </c>
      <c r="W3202" s="52" t="inlineStr">
        <is>
          <t>No</t>
        </is>
      </c>
      <c r="X3202" s="52" t="inlineStr">
        <is>
          <t>-</t>
        </is>
      </c>
      <c r="Y3202" s="52" t="inlineStr">
        <is>
          <t>Hoop holding the sock open</t>
        </is>
      </c>
    </row>
    <row r="3203" outlineLevel="1">
      <c r="A3203" s="52" t="inlineStr">
        <is>
          <t>WSOCK-06</t>
        </is>
      </c>
      <c r="B3203" s="52" t="inlineStr">
        <is>
          <t>Windsock</t>
        </is>
      </c>
      <c r="C3203" s="58" t="inlineStr">
        <is>
          <t>Cylinder</t>
        </is>
      </c>
      <c r="D3203" s="60" t="inlineStr">
        <is>
          <t>Mouth hoop</t>
        </is>
      </c>
      <c r="E3203" s="52" t="inlineStr">
        <is>
          <t>WSOCK-04</t>
        </is>
      </c>
      <c r="F3203" s="52" t="n">
        <v>2</v>
      </c>
      <c r="G3203" s="54" t="n">
        <v>0.0250000004</v>
      </c>
      <c r="H3203" s="54" t="n">
        <v>0.0250000004</v>
      </c>
      <c r="I3203" s="54" t="n">
        <v>0.360000014</v>
      </c>
      <c r="J3203" s="54" t="n">
        <v>4.74318631e-06</v>
      </c>
      <c r="K3203" s="54" t="n">
        <v>-90</v>
      </c>
      <c r="L3203" s="54" t="n">
        <v>0</v>
      </c>
      <c r="M3203" s="54" t="n">
        <v>-1.49011612e-08</v>
      </c>
      <c r="N3203" s="54" t="n">
        <v>0.311769187</v>
      </c>
      <c r="O3203" s="54" t="n">
        <v>0</v>
      </c>
      <c r="P3203" s="52" t="inlineStr">
        <is>
          <t>Gouraud</t>
        </is>
      </c>
      <c r="Q3203" s="52" t="inlineStr">
        <is>
          <t>Metal</t>
        </is>
      </c>
      <c r="R3203" s="54" t="n">
        <v>0.4</v>
      </c>
      <c r="S3203" s="54" t="n">
        <v>0.9</v>
      </c>
      <c r="T3203" s="54" t="n">
        <v>0.22</v>
      </c>
      <c r="U3203" s="54" t="n">
        <v>0</v>
      </c>
      <c r="V3203" s="52" t="inlineStr">
        <is>
          <t>No</t>
        </is>
      </c>
      <c r="W3203" s="52" t="inlineStr">
        <is>
          <t>No</t>
        </is>
      </c>
      <c r="X3203" s="52" t="inlineStr">
        <is>
          <t>-</t>
        </is>
      </c>
      <c r="Y3203" s="52" t="inlineStr">
        <is>
          <t>Hoop holding the sock open</t>
        </is>
      </c>
    </row>
    <row r="3204" outlineLevel="1">
      <c r="A3204" s="52" t="inlineStr">
        <is>
          <t>WSOCK-07</t>
        </is>
      </c>
      <c r="B3204" s="52" t="inlineStr">
        <is>
          <t>Windsock</t>
        </is>
      </c>
      <c r="C3204" s="58" t="inlineStr">
        <is>
          <t>Cylinder</t>
        </is>
      </c>
      <c r="D3204" s="60" t="inlineStr">
        <is>
          <t>Mouth hoop</t>
        </is>
      </c>
      <c r="E3204" s="52" t="inlineStr">
        <is>
          <t>WSOCK-04</t>
        </is>
      </c>
      <c r="F3204" s="52" t="n">
        <v>2</v>
      </c>
      <c r="G3204" s="54" t="n">
        <v>0.0250000004</v>
      </c>
      <c r="H3204" s="54" t="n">
        <v>0.0250000004</v>
      </c>
      <c r="I3204" s="54" t="n">
        <v>0.360000044</v>
      </c>
      <c r="J3204" s="54" t="n">
        <v>60</v>
      </c>
      <c r="K3204" s="54" t="n">
        <v>-90</v>
      </c>
      <c r="L3204" s="54" t="n">
        <v>0</v>
      </c>
      <c r="M3204" s="54" t="n">
        <v>-0.270000011</v>
      </c>
      <c r="N3204" s="54" t="n">
        <v>0.155884564</v>
      </c>
      <c r="O3204" s="54" t="n">
        <v>0</v>
      </c>
      <c r="P3204" s="52" t="inlineStr">
        <is>
          <t>Gouraud</t>
        </is>
      </c>
      <c r="Q3204" s="52" t="inlineStr">
        <is>
          <t>Metal</t>
        </is>
      </c>
      <c r="R3204" s="54" t="n">
        <v>0.4</v>
      </c>
      <c r="S3204" s="54" t="n">
        <v>0.9</v>
      </c>
      <c r="T3204" s="54" t="n">
        <v>0.22</v>
      </c>
      <c r="U3204" s="54" t="n">
        <v>0</v>
      </c>
      <c r="V3204" s="52" t="inlineStr">
        <is>
          <t>No</t>
        </is>
      </c>
      <c r="W3204" s="52" t="inlineStr">
        <is>
          <t>No</t>
        </is>
      </c>
      <c r="X3204" s="52" t="inlineStr">
        <is>
          <t>-</t>
        </is>
      </c>
      <c r="Y3204" s="52" t="inlineStr">
        <is>
          <t>Hoop holding the sock open</t>
        </is>
      </c>
    </row>
    <row r="3205" outlineLevel="1">
      <c r="A3205" s="52" t="inlineStr">
        <is>
          <t>WSOCK-08</t>
        </is>
      </c>
      <c r="B3205" s="52" t="inlineStr">
        <is>
          <t>Windsock</t>
        </is>
      </c>
      <c r="C3205" s="58" t="inlineStr">
        <is>
          <t>Cylinder</t>
        </is>
      </c>
      <c r="D3205" s="60" t="inlineStr">
        <is>
          <t>Mouth hoop</t>
        </is>
      </c>
      <c r="E3205" s="52" t="inlineStr">
        <is>
          <t>WSOCK-04</t>
        </is>
      </c>
      <c r="F3205" s="52" t="n">
        <v>2</v>
      </c>
      <c r="G3205" s="54" t="n">
        <v>0.0250000004</v>
      </c>
      <c r="H3205" s="54" t="n">
        <v>0.0250000004</v>
      </c>
      <c r="I3205" s="54" t="n">
        <v>0.360000014</v>
      </c>
      <c r="J3205" s="54" t="n">
        <v>59.9999924</v>
      </c>
      <c r="K3205" s="54" t="n">
        <v>90</v>
      </c>
      <c r="L3205" s="54" t="n">
        <v>0</v>
      </c>
      <c r="M3205" s="54" t="n">
        <v>-0.269999981</v>
      </c>
      <c r="N3205" s="54" t="n">
        <v>-0.155884609</v>
      </c>
      <c r="O3205" s="54" t="n">
        <v>0</v>
      </c>
      <c r="P3205" s="52" t="inlineStr">
        <is>
          <t>Gouraud</t>
        </is>
      </c>
      <c r="Q3205" s="52" t="inlineStr">
        <is>
          <t>Metal</t>
        </is>
      </c>
      <c r="R3205" s="54" t="n">
        <v>0.4</v>
      </c>
      <c r="S3205" s="54" t="n">
        <v>0.9</v>
      </c>
      <c r="T3205" s="54" t="n">
        <v>0.22</v>
      </c>
      <c r="U3205" s="54" t="n">
        <v>0</v>
      </c>
      <c r="V3205" s="52" t="inlineStr">
        <is>
          <t>No</t>
        </is>
      </c>
      <c r="W3205" s="52" t="inlineStr">
        <is>
          <t>No</t>
        </is>
      </c>
      <c r="X3205" s="52" t="inlineStr">
        <is>
          <t>-</t>
        </is>
      </c>
      <c r="Y3205" s="52" t="inlineStr">
        <is>
          <t>Hoop holding the sock open</t>
        </is>
      </c>
    </row>
    <row r="3206" outlineLevel="1">
      <c r="A3206" s="52" t="inlineStr">
        <is>
          <t>WSOCK-09</t>
        </is>
      </c>
      <c r="B3206" s="52" t="inlineStr">
        <is>
          <t>Windsock</t>
        </is>
      </c>
      <c r="C3206" s="58" t="inlineStr">
        <is>
          <t>Cylinder</t>
        </is>
      </c>
      <c r="D3206" s="60" t="inlineStr">
        <is>
          <t>Mouth hoop</t>
        </is>
      </c>
      <c r="E3206" s="52" t="inlineStr">
        <is>
          <t>WSOCK-04</t>
        </is>
      </c>
      <c r="F3206" s="52" t="n">
        <v>2</v>
      </c>
      <c r="G3206" s="54" t="n">
        <v>0.0250000004</v>
      </c>
      <c r="H3206" s="54" t="n">
        <v>0.0250000004</v>
      </c>
      <c r="I3206" s="54" t="n">
        <v>0.360000134</v>
      </c>
      <c r="J3206" s="54" t="n">
        <v>-1.42295548e-05</v>
      </c>
      <c r="K3206" s="54" t="n">
        <v>90</v>
      </c>
      <c r="L3206" s="54" t="n">
        <v>0</v>
      </c>
      <c r="M3206" s="54" t="n">
        <v>8.19563866e-08</v>
      </c>
      <c r="N3206" s="54" t="n">
        <v>-0.311769128</v>
      </c>
      <c r="O3206" s="54" t="n">
        <v>0</v>
      </c>
      <c r="P3206" s="52" t="inlineStr">
        <is>
          <t>Gouraud</t>
        </is>
      </c>
      <c r="Q3206" s="52" t="inlineStr">
        <is>
          <t>Metal</t>
        </is>
      </c>
      <c r="R3206" s="54" t="n">
        <v>0.4</v>
      </c>
      <c r="S3206" s="54" t="n">
        <v>0.9</v>
      </c>
      <c r="T3206" s="54" t="n">
        <v>0.22</v>
      </c>
      <c r="U3206" s="54" t="n">
        <v>0</v>
      </c>
      <c r="V3206" s="52" t="inlineStr">
        <is>
          <t>No</t>
        </is>
      </c>
      <c r="W3206" s="52" t="inlineStr">
        <is>
          <t>No</t>
        </is>
      </c>
      <c r="X3206" s="52" t="inlineStr">
        <is>
          <t>-</t>
        </is>
      </c>
      <c r="Y3206" s="52" t="inlineStr">
        <is>
          <t>Hoop holding the sock open</t>
        </is>
      </c>
    </row>
    <row r="3207" outlineLevel="1">
      <c r="A3207" s="52" t="inlineStr">
        <is>
          <t>WSOCK-10</t>
        </is>
      </c>
      <c r="B3207" s="52" t="inlineStr">
        <is>
          <t>Windsock</t>
        </is>
      </c>
      <c r="C3207" s="58" t="inlineStr">
        <is>
          <t>Cylinder</t>
        </is>
      </c>
      <c r="D3207" s="60" t="inlineStr">
        <is>
          <t>Mouth hoop</t>
        </is>
      </c>
      <c r="E3207" s="52" t="inlineStr">
        <is>
          <t>WSOCK-04</t>
        </is>
      </c>
      <c r="F3207" s="52" t="n">
        <v>2</v>
      </c>
      <c r="G3207" s="54" t="n">
        <v>0.0250000004</v>
      </c>
      <c r="H3207" s="54" t="n">
        <v>0.0250000004</v>
      </c>
      <c r="I3207" s="54" t="n">
        <v>0.359999955</v>
      </c>
      <c r="J3207" s="54" t="n">
        <v>-60.0000114</v>
      </c>
      <c r="K3207" s="54" t="n">
        <v>90</v>
      </c>
      <c r="L3207" s="54" t="n">
        <v>0</v>
      </c>
      <c r="M3207" s="54" t="n">
        <v>0.27000007</v>
      </c>
      <c r="N3207" s="54" t="n">
        <v>-0.155884519</v>
      </c>
      <c r="O3207" s="54" t="n">
        <v>0</v>
      </c>
      <c r="P3207" s="52" t="inlineStr">
        <is>
          <t>Gouraud</t>
        </is>
      </c>
      <c r="Q3207" s="52" t="inlineStr">
        <is>
          <t>Metal</t>
        </is>
      </c>
      <c r="R3207" s="54" t="n">
        <v>0.4</v>
      </c>
      <c r="S3207" s="54" t="n">
        <v>0.9</v>
      </c>
      <c r="T3207" s="54" t="n">
        <v>0.22</v>
      </c>
      <c r="U3207" s="54" t="n">
        <v>0</v>
      </c>
      <c r="V3207" s="52" t="inlineStr">
        <is>
          <t>No</t>
        </is>
      </c>
      <c r="W3207" s="52" t="inlineStr">
        <is>
          <t>No</t>
        </is>
      </c>
      <c r="X3207" s="52" t="inlineStr">
        <is>
          <t>-</t>
        </is>
      </c>
      <c r="Y3207" s="52" t="inlineStr">
        <is>
          <t>Hoop holding the sock open</t>
        </is>
      </c>
    </row>
    <row r="3208" outlineLevel="1">
      <c r="A3208" s="52" t="inlineStr">
        <is>
          <t>WSOCK-11</t>
        </is>
      </c>
      <c r="B3208" s="52" t="inlineStr">
        <is>
          <t>Windsock</t>
        </is>
      </c>
      <c r="C3208" s="58" t="inlineStr">
        <is>
          <t>Cylinder</t>
        </is>
      </c>
      <c r="D3208" s="60" t="inlineStr">
        <is>
          <t>Hoop spoke</t>
        </is>
      </c>
      <c r="E3208" s="52" t="inlineStr">
        <is>
          <t>WSOCK-04</t>
        </is>
      </c>
      <c r="F3208" s="52" t="n">
        <v>2</v>
      </c>
      <c r="G3208" s="54" t="n">
        <v>0.0250000004</v>
      </c>
      <c r="H3208" s="54" t="n">
        <v>0.0250000004</v>
      </c>
      <c r="I3208" s="54" t="n">
        <v>0.310000002</v>
      </c>
      <c r="J3208" s="54" t="n">
        <v>-90</v>
      </c>
      <c r="K3208" s="54" t="n">
        <v>0</v>
      </c>
      <c r="L3208" s="54" t="n">
        <v>0</v>
      </c>
      <c r="M3208" s="54" t="n">
        <v>0</v>
      </c>
      <c r="N3208" s="54" t="n">
        <v>-0.205000013</v>
      </c>
      <c r="O3208" s="54" t="n">
        <v>0</v>
      </c>
      <c r="P3208" s="52" t="inlineStr">
        <is>
          <t>Gouraud</t>
        </is>
      </c>
      <c r="Q3208" s="52" t="inlineStr">
        <is>
          <t>Metal</t>
        </is>
      </c>
      <c r="R3208" s="54" t="n">
        <v>0.4</v>
      </c>
      <c r="S3208" s="54" t="n">
        <v>0.9</v>
      </c>
      <c r="T3208" s="54" t="n">
        <v>0.22</v>
      </c>
      <c r="U3208" s="54" t="n">
        <v>0</v>
      </c>
      <c r="V3208" s="52" t="inlineStr">
        <is>
          <t>No</t>
        </is>
      </c>
      <c r="W3208" s="52" t="inlineStr">
        <is>
          <t>No</t>
        </is>
      </c>
      <c r="X3208" s="52" t="inlineStr">
        <is>
          <t>-</t>
        </is>
      </c>
      <c r="Y3208" s="52" t="inlineStr">
        <is>
          <t>Hoop to pole bracket</t>
        </is>
      </c>
    </row>
    <row r="3209" outlineLevel="1">
      <c r="A3209" s="52" t="inlineStr">
        <is>
          <t>WSOCK-12</t>
        </is>
      </c>
      <c r="B3209" s="52" t="inlineStr">
        <is>
          <t>Windsock</t>
        </is>
      </c>
      <c r="C3209" s="53" t="inlineStr">
        <is>
          <t>Group</t>
        </is>
      </c>
      <c r="D3209" s="60" t="inlineStr">
        <is>
          <t>Sock segment</t>
        </is>
      </c>
      <c r="E3209" s="52" t="inlineStr">
        <is>
          <t>WSOCK-04</t>
        </is>
      </c>
      <c r="F3209" s="52" t="n">
        <v>2</v>
      </c>
      <c r="G3209" s="54" t="n">
        <v>1</v>
      </c>
      <c r="H3209" s="54" t="n">
        <v>1</v>
      </c>
      <c r="I3209" s="54" t="n">
        <v>1</v>
      </c>
      <c r="J3209" s="54" t="n">
        <v>4.35605621</v>
      </c>
      <c r="K3209" s="54" t="n">
        <v>0</v>
      </c>
      <c r="L3209" s="54" t="n">
        <v>0</v>
      </c>
      <c r="M3209" s="54" t="n">
        <v>0</v>
      </c>
      <c r="N3209" s="54" t="n">
        <v>0</v>
      </c>
      <c r="O3209" s="54" t="n">
        <v>0</v>
      </c>
      <c r="P3209" s="52" t="inlineStr">
        <is>
          <t>-</t>
        </is>
      </c>
      <c r="Q3209" s="52" t="inlineStr">
        <is>
          <t>Plain</t>
        </is>
      </c>
      <c r="R3209" s="54" t="n">
        <v>0.5</v>
      </c>
      <c r="S3209" s="54" t="n">
        <v>0</v>
      </c>
      <c r="T3209" s="54" t="n">
        <v>0.2</v>
      </c>
      <c r="U3209" s="54" t="n">
        <v>0</v>
      </c>
      <c r="V3209" s="52" t="inlineStr">
        <is>
          <t>No</t>
        </is>
      </c>
      <c r="W3209" s="52" t="inlineStr">
        <is>
          <t>Yes</t>
        </is>
      </c>
      <c r="X3209" s="52" t="inlineStr">
        <is>
          <t>Droops and flutters with a phase lag down the chain</t>
        </is>
      </c>
      <c r="Y3209" s="52" t="inlineStr">
        <is>
          <t>Cone segment; child of the previous one</t>
        </is>
      </c>
    </row>
    <row r="3210" outlineLevel="1">
      <c r="A3210" s="52" t="inlineStr">
        <is>
          <t>WSOCK-13</t>
        </is>
      </c>
      <c r="B3210" s="52" t="inlineStr">
        <is>
          <t>Windsock</t>
        </is>
      </c>
      <c r="C3210" s="58" t="inlineStr">
        <is>
          <t>Cylinder</t>
        </is>
      </c>
      <c r="D3210" s="62" t="inlineStr">
        <is>
          <t>Sock cone</t>
        </is>
      </c>
      <c r="E3210" s="52" t="inlineStr">
        <is>
          <t>WSOCK-12</t>
        </is>
      </c>
      <c r="F3210" s="52" t="n">
        <v>3</v>
      </c>
      <c r="G3210" s="54" t="n">
        <v>0.720000029</v>
      </c>
      <c r="H3210" s="54" t="n">
        <v>0.720000029</v>
      </c>
      <c r="I3210" s="54" t="n">
        <v>0.550000012</v>
      </c>
      <c r="J3210" s="54" t="n">
        <v>0</v>
      </c>
      <c r="K3210" s="54" t="n">
        <v>0</v>
      </c>
      <c r="L3210" s="54" t="n">
        <v>0</v>
      </c>
      <c r="M3210" s="54" t="n">
        <v>0</v>
      </c>
      <c r="N3210" s="54" t="n">
        <v>0</v>
      </c>
      <c r="O3210" s="54" t="n">
        <v>0.275000006</v>
      </c>
      <c r="P3210" s="52" t="inlineStr">
        <is>
          <t>Gouraud</t>
        </is>
      </c>
      <c r="Q3210" s="52" t="inlineStr">
        <is>
          <t>Plain</t>
        </is>
      </c>
      <c r="R3210" s="54" t="n">
        <v>0.9</v>
      </c>
      <c r="S3210" s="54" t="n">
        <v>0</v>
      </c>
      <c r="T3210" s="54" t="n">
        <v>0.28</v>
      </c>
      <c r="U3210" s="54" t="n">
        <v>0</v>
      </c>
      <c r="V3210" s="52" t="inlineStr">
        <is>
          <t>No</t>
        </is>
      </c>
      <c r="W3210" s="52" t="inlineStr">
        <is>
          <t>Yes</t>
        </is>
      </c>
      <c r="X3210" s="52" t="inlineStr">
        <is>
          <t>-</t>
        </is>
      </c>
      <c r="Y3210" s="52" t="inlineStr">
        <is>
          <t>Fabric band of the windsock</t>
        </is>
      </c>
    </row>
    <row r="3211" outlineLevel="1">
      <c r="A3211" s="52" t="inlineStr">
        <is>
          <t>WSOCK-14</t>
        </is>
      </c>
      <c r="B3211" s="52" t="inlineStr">
        <is>
          <t>Windsock</t>
        </is>
      </c>
      <c r="C3211" s="53" t="inlineStr">
        <is>
          <t>Group</t>
        </is>
      </c>
      <c r="D3211" s="62" t="inlineStr">
        <is>
          <t>Sock segment</t>
        </is>
      </c>
      <c r="E3211" s="52" t="inlineStr">
        <is>
          <t>WSOCK-12</t>
        </is>
      </c>
      <c r="F3211" s="52" t="n">
        <v>3</v>
      </c>
      <c r="G3211" s="54" t="n">
        <v>1</v>
      </c>
      <c r="H3211" s="54" t="n">
        <v>1</v>
      </c>
      <c r="I3211" s="54" t="n">
        <v>1</v>
      </c>
      <c r="J3211" s="54" t="n">
        <v>2.93479228</v>
      </c>
      <c r="K3211" s="54" t="n">
        <v>-2.60313368</v>
      </c>
      <c r="L3211" s="54" t="n">
        <v>0</v>
      </c>
      <c r="M3211" s="54" t="n">
        <v>0</v>
      </c>
      <c r="N3211" s="54" t="n">
        <v>0</v>
      </c>
      <c r="O3211" s="54" t="n">
        <v>0.550000012</v>
      </c>
      <c r="P3211" s="52" t="inlineStr">
        <is>
          <t>-</t>
        </is>
      </c>
      <c r="Q3211" s="52" t="inlineStr">
        <is>
          <t>Plain</t>
        </is>
      </c>
      <c r="R3211" s="54" t="n">
        <v>0.5</v>
      </c>
      <c r="S3211" s="54" t="n">
        <v>0</v>
      </c>
      <c r="T3211" s="54" t="n">
        <v>0.2</v>
      </c>
      <c r="U3211" s="54" t="n">
        <v>0</v>
      </c>
      <c r="V3211" s="52" t="inlineStr">
        <is>
          <t>No</t>
        </is>
      </c>
      <c r="W3211" s="52" t="inlineStr">
        <is>
          <t>Yes</t>
        </is>
      </c>
      <c r="X3211" s="52" t="inlineStr">
        <is>
          <t>Droops and flutters with a phase lag down the chain</t>
        </is>
      </c>
      <c r="Y3211" s="52" t="inlineStr">
        <is>
          <t>Cone segment; child of the previous one</t>
        </is>
      </c>
    </row>
    <row r="3212" outlineLevel="1">
      <c r="A3212" s="52" t="inlineStr">
        <is>
          <t>WSOCK-15</t>
        </is>
      </c>
      <c r="B3212" s="52" t="inlineStr">
        <is>
          <t>Windsock</t>
        </is>
      </c>
      <c r="C3212" s="58" t="inlineStr">
        <is>
          <t>Cylinder</t>
        </is>
      </c>
      <c r="D3212" s="65" t="inlineStr">
        <is>
          <t>Sock cone</t>
        </is>
      </c>
      <c r="E3212" s="52" t="inlineStr">
        <is>
          <t>WSOCK-14</t>
        </is>
      </c>
      <c r="F3212" s="52" t="n">
        <v>4</v>
      </c>
      <c r="G3212" s="54" t="n">
        <v>0.600000024</v>
      </c>
      <c r="H3212" s="54" t="n">
        <v>0.600000024</v>
      </c>
      <c r="I3212" s="54" t="n">
        <v>0.550000012</v>
      </c>
      <c r="J3212" s="54" t="n">
        <v>0</v>
      </c>
      <c r="K3212" s="54" t="n">
        <v>0</v>
      </c>
      <c r="L3212" s="54" t="n">
        <v>0</v>
      </c>
      <c r="M3212" s="54" t="n">
        <v>0</v>
      </c>
      <c r="N3212" s="54" t="n">
        <v>0</v>
      </c>
      <c r="O3212" s="54" t="n">
        <v>0.275000006</v>
      </c>
      <c r="P3212" s="52" t="inlineStr">
        <is>
          <t>Gouraud</t>
        </is>
      </c>
      <c r="Q3212" s="52" t="inlineStr">
        <is>
          <t>Plain</t>
        </is>
      </c>
      <c r="R3212" s="54" t="n">
        <v>0.9</v>
      </c>
      <c r="S3212" s="54" t="n">
        <v>0</v>
      </c>
      <c r="T3212" s="54" t="n">
        <v>0.28</v>
      </c>
      <c r="U3212" s="54" t="n">
        <v>0</v>
      </c>
      <c r="V3212" s="52" t="inlineStr">
        <is>
          <t>No</t>
        </is>
      </c>
      <c r="W3212" s="52" t="inlineStr">
        <is>
          <t>Yes</t>
        </is>
      </c>
      <c r="X3212" s="52" t="inlineStr">
        <is>
          <t>-</t>
        </is>
      </c>
      <c r="Y3212" s="52" t="inlineStr">
        <is>
          <t>Fabric band of the windsock</t>
        </is>
      </c>
    </row>
    <row r="3213" outlineLevel="1">
      <c r="A3213" s="52" t="inlineStr">
        <is>
          <t>WSOCK-16</t>
        </is>
      </c>
      <c r="B3213" s="52" t="inlineStr">
        <is>
          <t>Windsock</t>
        </is>
      </c>
      <c r="C3213" s="53" t="inlineStr">
        <is>
          <t>Group</t>
        </is>
      </c>
      <c r="D3213" s="65" t="inlineStr">
        <is>
          <t>Sock segment</t>
        </is>
      </c>
      <c r="E3213" s="52" t="inlineStr">
        <is>
          <t>WSOCK-14</t>
        </is>
      </c>
      <c r="F3213" s="52" t="n">
        <v>4</v>
      </c>
      <c r="G3213" s="54" t="n">
        <v>1</v>
      </c>
      <c r="H3213" s="54" t="n">
        <v>1</v>
      </c>
      <c r="I3213" s="54" t="n">
        <v>1</v>
      </c>
      <c r="J3213" s="54" t="n">
        <v>2.58911252</v>
      </c>
      <c r="K3213" s="54" t="n">
        <v>-3.62724137</v>
      </c>
      <c r="L3213" s="54" t="n">
        <v>0</v>
      </c>
      <c r="M3213" s="54" t="n">
        <v>0</v>
      </c>
      <c r="N3213" s="54" t="n">
        <v>0</v>
      </c>
      <c r="O3213" s="54" t="n">
        <v>0.550000012</v>
      </c>
      <c r="P3213" s="52" t="inlineStr">
        <is>
          <t>-</t>
        </is>
      </c>
      <c r="Q3213" s="52" t="inlineStr">
        <is>
          <t>Plain</t>
        </is>
      </c>
      <c r="R3213" s="54" t="n">
        <v>0.5</v>
      </c>
      <c r="S3213" s="54" t="n">
        <v>0</v>
      </c>
      <c r="T3213" s="54" t="n">
        <v>0.2</v>
      </c>
      <c r="U3213" s="54" t="n">
        <v>0</v>
      </c>
      <c r="V3213" s="52" t="inlineStr">
        <is>
          <t>No</t>
        </is>
      </c>
      <c r="W3213" s="52" t="inlineStr">
        <is>
          <t>Yes</t>
        </is>
      </c>
      <c r="X3213" s="52" t="inlineStr">
        <is>
          <t>Droops and flutters with a phase lag down the chain</t>
        </is>
      </c>
      <c r="Y3213" s="52" t="inlineStr">
        <is>
          <t>Cone segment; child of the previous one</t>
        </is>
      </c>
    </row>
    <row r="3214" outlineLevel="1">
      <c r="A3214" s="52" t="inlineStr">
        <is>
          <t>WSOCK-17</t>
        </is>
      </c>
      <c r="B3214" s="52" t="inlineStr">
        <is>
          <t>Windsock</t>
        </is>
      </c>
      <c r="C3214" s="58" t="inlineStr">
        <is>
          <t>Cylinder</t>
        </is>
      </c>
      <c r="D3214" s="66" t="inlineStr">
        <is>
          <t>Sock cone</t>
        </is>
      </c>
      <c r="E3214" s="52" t="inlineStr">
        <is>
          <t>WSOCK-16</t>
        </is>
      </c>
      <c r="F3214" s="52" t="n">
        <v>5</v>
      </c>
      <c r="G3214" s="54" t="n">
        <v>0.479999989</v>
      </c>
      <c r="H3214" s="54" t="n">
        <v>0.479999989</v>
      </c>
      <c r="I3214" s="54" t="n">
        <v>0.550000012</v>
      </c>
      <c r="J3214" s="54" t="n">
        <v>0</v>
      </c>
      <c r="K3214" s="54" t="n">
        <v>0</v>
      </c>
      <c r="L3214" s="54" t="n">
        <v>0</v>
      </c>
      <c r="M3214" s="54" t="n">
        <v>0</v>
      </c>
      <c r="N3214" s="54" t="n">
        <v>0</v>
      </c>
      <c r="O3214" s="54" t="n">
        <v>0.275000006</v>
      </c>
      <c r="P3214" s="52" t="inlineStr">
        <is>
          <t>Gouraud</t>
        </is>
      </c>
      <c r="Q3214" s="52" t="inlineStr">
        <is>
          <t>Plain</t>
        </is>
      </c>
      <c r="R3214" s="54" t="n">
        <v>0.9</v>
      </c>
      <c r="S3214" s="54" t="n">
        <v>0</v>
      </c>
      <c r="T3214" s="54" t="n">
        <v>0.28</v>
      </c>
      <c r="U3214" s="54" t="n">
        <v>0</v>
      </c>
      <c r="V3214" s="52" t="inlineStr">
        <is>
          <t>No</t>
        </is>
      </c>
      <c r="W3214" s="52" t="inlineStr">
        <is>
          <t>No</t>
        </is>
      </c>
      <c r="X3214" s="52" t="inlineStr">
        <is>
          <t>-</t>
        </is>
      </c>
      <c r="Y3214" s="52" t="inlineStr">
        <is>
          <t>Fabric band of the windsock</t>
        </is>
      </c>
    </row>
    <row r="3215" outlineLevel="1">
      <c r="A3215" s="52" t="inlineStr">
        <is>
          <t>WSOCK-18</t>
        </is>
      </c>
      <c r="B3215" s="52" t="inlineStr">
        <is>
          <t>Windsock</t>
        </is>
      </c>
      <c r="C3215" s="53" t="inlineStr">
        <is>
          <t>Group</t>
        </is>
      </c>
      <c r="D3215" s="66" t="inlineStr">
        <is>
          <t>Sock segment</t>
        </is>
      </c>
      <c r="E3215" s="52" t="inlineStr">
        <is>
          <t>WSOCK-16</t>
        </is>
      </c>
      <c r="F3215" s="52" t="n">
        <v>5</v>
      </c>
      <c r="G3215" s="54" t="n">
        <v>1</v>
      </c>
      <c r="H3215" s="54" t="n">
        <v>1</v>
      </c>
      <c r="I3215" s="54" t="n">
        <v>1</v>
      </c>
      <c r="J3215" s="54" t="n">
        <v>3.58062029</v>
      </c>
      <c r="K3215" s="54" t="n">
        <v>-2.45111299</v>
      </c>
      <c r="L3215" s="54" t="n">
        <v>0</v>
      </c>
      <c r="M3215" s="54" t="n">
        <v>0</v>
      </c>
      <c r="N3215" s="54" t="n">
        <v>0</v>
      </c>
      <c r="O3215" s="54" t="n">
        <v>0.550000012</v>
      </c>
      <c r="P3215" s="52" t="inlineStr">
        <is>
          <t>-</t>
        </is>
      </c>
      <c r="Q3215" s="52" t="inlineStr">
        <is>
          <t>Plain</t>
        </is>
      </c>
      <c r="R3215" s="54" t="n">
        <v>0.5</v>
      </c>
      <c r="S3215" s="54" t="n">
        <v>0</v>
      </c>
      <c r="T3215" s="54" t="n">
        <v>0.2</v>
      </c>
      <c r="U3215" s="54" t="n">
        <v>0</v>
      </c>
      <c r="V3215" s="52" t="inlineStr">
        <is>
          <t>No</t>
        </is>
      </c>
      <c r="W3215" s="52" t="inlineStr">
        <is>
          <t>Yes</t>
        </is>
      </c>
      <c r="X3215" s="52" t="inlineStr">
        <is>
          <t>Droops and flutters with a phase lag down the chain</t>
        </is>
      </c>
      <c r="Y3215" s="52" t="inlineStr">
        <is>
          <t>Cone segment; child of the previous one</t>
        </is>
      </c>
    </row>
    <row r="3216" outlineLevel="1">
      <c r="A3216" s="52" t="inlineStr">
        <is>
          <t>WSOCK-19</t>
        </is>
      </c>
      <c r="B3216" s="52" t="inlineStr">
        <is>
          <t>Windsock</t>
        </is>
      </c>
      <c r="C3216" s="58" t="inlineStr">
        <is>
          <t>Cylinder</t>
        </is>
      </c>
      <c r="D3216" s="67" t="inlineStr">
        <is>
          <t>Sock cone</t>
        </is>
      </c>
      <c r="E3216" s="52" t="inlineStr">
        <is>
          <t>WSOCK-18</t>
        </is>
      </c>
      <c r="F3216" s="52" t="n">
        <v>6</v>
      </c>
      <c r="G3216" s="54" t="n">
        <v>0.379999995</v>
      </c>
      <c r="H3216" s="54" t="n">
        <v>0.379999995</v>
      </c>
      <c r="I3216" s="54" t="n">
        <v>0.550000012</v>
      </c>
      <c r="J3216" s="54" t="n">
        <v>0</v>
      </c>
      <c r="K3216" s="54" t="n">
        <v>0</v>
      </c>
      <c r="L3216" s="54" t="n">
        <v>0</v>
      </c>
      <c r="M3216" s="54" t="n">
        <v>0</v>
      </c>
      <c r="N3216" s="54" t="n">
        <v>0</v>
      </c>
      <c r="O3216" s="54" t="n">
        <v>0.275000006</v>
      </c>
      <c r="P3216" s="52" t="inlineStr">
        <is>
          <t>Gouraud</t>
        </is>
      </c>
      <c r="Q3216" s="52" t="inlineStr">
        <is>
          <t>Plain</t>
        </is>
      </c>
      <c r="R3216" s="54" t="n">
        <v>0.9</v>
      </c>
      <c r="S3216" s="54" t="n">
        <v>0</v>
      </c>
      <c r="T3216" s="54" t="n">
        <v>0.28</v>
      </c>
      <c r="U3216" s="54" t="n">
        <v>0</v>
      </c>
      <c r="V3216" s="52" t="inlineStr">
        <is>
          <t>No</t>
        </is>
      </c>
      <c r="W3216" s="52" t="inlineStr">
        <is>
          <t>No</t>
        </is>
      </c>
      <c r="X3216" s="52" t="inlineStr">
        <is>
          <t>-</t>
        </is>
      </c>
      <c r="Y3216" s="52" t="inlineStr">
        <is>
          <t>Fabric band of the windsock</t>
        </is>
      </c>
    </row>
    <row r="3217" outlineLevel="1">
      <c r="A3217" s="52" t="inlineStr">
        <is>
          <t>WSOCK-20</t>
        </is>
      </c>
      <c r="B3217" s="52" t="inlineStr">
        <is>
          <t>Windsock</t>
        </is>
      </c>
      <c r="C3217" s="53" t="inlineStr">
        <is>
          <t>Group</t>
        </is>
      </c>
      <c r="D3217" s="67" t="inlineStr">
        <is>
          <t>Sock segment</t>
        </is>
      </c>
      <c r="E3217" s="52" t="inlineStr">
        <is>
          <t>WSOCK-18</t>
        </is>
      </c>
      <c r="F3217" s="52" t="n">
        <v>6</v>
      </c>
      <c r="G3217" s="54" t="n">
        <v>1</v>
      </c>
      <c r="H3217" s="54" t="n">
        <v>1</v>
      </c>
      <c r="I3217" s="54" t="n">
        <v>1</v>
      </c>
      <c r="J3217" s="54" t="n">
        <v>5.15896273</v>
      </c>
      <c r="K3217" s="54" t="n">
        <v>0.211827606</v>
      </c>
      <c r="L3217" s="54" t="n">
        <v>0</v>
      </c>
      <c r="M3217" s="54" t="n">
        <v>0</v>
      </c>
      <c r="N3217" s="54" t="n">
        <v>0</v>
      </c>
      <c r="O3217" s="54" t="n">
        <v>0.550000012</v>
      </c>
      <c r="P3217" s="52" t="inlineStr">
        <is>
          <t>-</t>
        </is>
      </c>
      <c r="Q3217" s="52" t="inlineStr">
        <is>
          <t>Plain</t>
        </is>
      </c>
      <c r="R3217" s="54" t="n">
        <v>0.5</v>
      </c>
      <c r="S3217" s="54" t="n">
        <v>0</v>
      </c>
      <c r="T3217" s="54" t="n">
        <v>0.2</v>
      </c>
      <c r="U3217" s="54" t="n">
        <v>0</v>
      </c>
      <c r="V3217" s="52" t="inlineStr">
        <is>
          <t>No</t>
        </is>
      </c>
      <c r="W3217" s="52" t="inlineStr">
        <is>
          <t>Yes</t>
        </is>
      </c>
      <c r="X3217" s="52" t="inlineStr">
        <is>
          <t>Droops and flutters with a phase lag down the chain</t>
        </is>
      </c>
      <c r="Y3217" s="52" t="inlineStr">
        <is>
          <t>Cone segment; child of the previous one</t>
        </is>
      </c>
    </row>
    <row r="3218" outlineLevel="1">
      <c r="A3218" s="52" t="inlineStr">
        <is>
          <t>WSOCK-21</t>
        </is>
      </c>
      <c r="B3218" s="52" t="inlineStr">
        <is>
          <t>Windsock</t>
        </is>
      </c>
      <c r="C3218" s="58" t="inlineStr">
        <is>
          <t>Cylinder</t>
        </is>
      </c>
      <c r="D3218" s="68" t="inlineStr">
        <is>
          <t>Sock cone</t>
        </is>
      </c>
      <c r="E3218" s="52" t="inlineStr">
        <is>
          <t>WSOCK-20</t>
        </is>
      </c>
      <c r="F3218" s="52" t="n">
        <v>7</v>
      </c>
      <c r="G3218" s="54" t="n">
        <v>0.280000001</v>
      </c>
      <c r="H3218" s="54" t="n">
        <v>0.280000001</v>
      </c>
      <c r="I3218" s="54" t="n">
        <v>0.550000012</v>
      </c>
      <c r="J3218" s="54" t="n">
        <v>0</v>
      </c>
      <c r="K3218" s="54" t="n">
        <v>0</v>
      </c>
      <c r="L3218" s="54" t="n">
        <v>0</v>
      </c>
      <c r="M3218" s="54" t="n">
        <v>0</v>
      </c>
      <c r="N3218" s="54" t="n">
        <v>0</v>
      </c>
      <c r="O3218" s="54" t="n">
        <v>0.275000006</v>
      </c>
      <c r="P3218" s="52" t="inlineStr">
        <is>
          <t>Gouraud</t>
        </is>
      </c>
      <c r="Q3218" s="52" t="inlineStr">
        <is>
          <t>Plain</t>
        </is>
      </c>
      <c r="R3218" s="54" t="n">
        <v>0.9</v>
      </c>
      <c r="S3218" s="54" t="n">
        <v>0</v>
      </c>
      <c r="T3218" s="54" t="n">
        <v>0.28</v>
      </c>
      <c r="U3218" s="54" t="n">
        <v>0</v>
      </c>
      <c r="V3218" s="52" t="inlineStr">
        <is>
          <t>No</t>
        </is>
      </c>
      <c r="W3218" s="52" t="inlineStr">
        <is>
          <t>No</t>
        </is>
      </c>
      <c r="X3218" s="52" t="inlineStr">
        <is>
          <t>-</t>
        </is>
      </c>
      <c r="Y3218" s="52" t="inlineStr">
        <is>
          <t>Fabric band of the windsock</t>
        </is>
      </c>
    </row>
    <row r="3219">
      <c r="A3219" s="52" t="inlineStr">
        <is>
          <t>FLAG-00</t>
        </is>
      </c>
      <c r="B3219" s="52" t="inlineStr">
        <is>
          <t>Flag</t>
        </is>
      </c>
      <c r="C3219" s="53" t="inlineStr">
        <is>
          <t>Group</t>
        </is>
      </c>
      <c r="D3219" s="52" t="inlineStr">
        <is>
          <t>Flagpole and flag</t>
        </is>
      </c>
      <c r="E3219" s="52" t="inlineStr">
        <is>
          <t>World</t>
        </is>
      </c>
      <c r="F3219" s="52" t="n">
        <v>0</v>
      </c>
      <c r="G3219" s="54" t="n">
        <v>1</v>
      </c>
      <c r="H3219" s="54" t="n">
        <v>1</v>
      </c>
      <c r="I3219" s="54" t="n">
        <v>1</v>
      </c>
      <c r="J3219" s="54" t="n">
        <v>0</v>
      </c>
      <c r="K3219" s="54" t="n">
        <v>0</v>
      </c>
      <c r="L3219" s="54" t="n">
        <v>0</v>
      </c>
      <c r="M3219" s="54" t="n">
        <v>-4.5</v>
      </c>
      <c r="N3219" s="54" t="n">
        <v>-0.300000012</v>
      </c>
      <c r="O3219" s="54" t="n">
        <v>27</v>
      </c>
      <c r="P3219" s="52" t="inlineStr">
        <is>
          <t>-</t>
        </is>
      </c>
      <c r="Q3219" s="52" t="inlineStr">
        <is>
          <t>Plain</t>
        </is>
      </c>
      <c r="R3219" s="54" t="n">
        <v>0.5</v>
      </c>
      <c r="S3219" s="54" t="n">
        <v>0</v>
      </c>
      <c r="T3219" s="54" t="n">
        <v>0.2</v>
      </c>
      <c r="U3219" s="54" t="n">
        <v>0</v>
      </c>
      <c r="V3219" s="52" t="inlineStr">
        <is>
          <t>No</t>
        </is>
      </c>
      <c r="W3219" s="52" t="inlineStr">
        <is>
          <t>Yes</t>
        </is>
      </c>
      <c r="X3219" s="52" t="inlineStr">
        <is>
          <t>-</t>
        </is>
      </c>
      <c r="Y3219" s="52" t="inlineStr">
        <is>
          <t>Flag on the parade-ground pole (animated scenery)</t>
        </is>
      </c>
    </row>
    <row r="3220" outlineLevel="1">
      <c r="A3220" s="52" t="inlineStr">
        <is>
          <t>FLAG-01</t>
        </is>
      </c>
      <c r="B3220" s="52" t="inlineStr">
        <is>
          <t>Flag</t>
        </is>
      </c>
      <c r="C3220" s="63" t="inlineStr">
        <is>
          <t>Cube</t>
        </is>
      </c>
      <c r="D3220" s="57" t="inlineStr">
        <is>
          <t>Flagpole base</t>
        </is>
      </c>
      <c r="E3220" s="52" t="inlineStr">
        <is>
          <t>FLAG-00</t>
        </is>
      </c>
      <c r="F3220" s="52" t="n">
        <v>1</v>
      </c>
      <c r="G3220" s="54" t="n">
        <v>0.699999988</v>
      </c>
      <c r="H3220" s="54" t="n">
        <v>0.200000003</v>
      </c>
      <c r="I3220" s="54" t="n">
        <v>0.699999988</v>
      </c>
      <c r="J3220" s="54" t="n">
        <v>0</v>
      </c>
      <c r="K3220" s="54" t="n">
        <v>0</v>
      </c>
      <c r="L3220" s="54" t="n">
        <v>0</v>
      </c>
      <c r="M3220" s="54" t="n">
        <v>0</v>
      </c>
      <c r="N3220" s="54" t="n">
        <v>0.100000001</v>
      </c>
      <c r="O3220" s="54" t="n">
        <v>0</v>
      </c>
      <c r="P3220" s="52" t="inlineStr">
        <is>
          <t>Gouraud</t>
        </is>
      </c>
      <c r="Q3220" s="52" t="inlineStr">
        <is>
          <t>Concrete</t>
        </is>
      </c>
      <c r="R3220" s="54" t="n">
        <v>0.85</v>
      </c>
      <c r="S3220" s="54" t="n">
        <v>0</v>
      </c>
      <c r="T3220" s="54" t="n">
        <v>0.3</v>
      </c>
      <c r="U3220" s="54" t="n">
        <v>0</v>
      </c>
      <c r="V3220" s="52" t="inlineStr">
        <is>
          <t>No</t>
        </is>
      </c>
      <c r="W3220" s="52" t="inlineStr">
        <is>
          <t>Yes</t>
        </is>
      </c>
      <c r="X3220" s="52" t="inlineStr">
        <is>
          <t>-</t>
        </is>
      </c>
      <c r="Y3220" s="52" t="inlineStr">
        <is>
          <t>Concrete footing</t>
        </is>
      </c>
    </row>
    <row r="3221" outlineLevel="1">
      <c r="A3221" s="52" t="inlineStr">
        <is>
          <t>FLAG-02</t>
        </is>
      </c>
      <c r="B3221" s="52" t="inlineStr">
        <is>
          <t>Flag</t>
        </is>
      </c>
      <c r="C3221" s="58" t="inlineStr">
        <is>
          <t>Cylinder</t>
        </is>
      </c>
      <c r="D3221" s="57" t="inlineStr">
        <is>
          <t>Flagpole lower</t>
        </is>
      </c>
      <c r="E3221" s="52" t="inlineStr">
        <is>
          <t>FLAG-00</t>
        </is>
      </c>
      <c r="F3221" s="52" t="n">
        <v>1</v>
      </c>
      <c r="G3221" s="54" t="n">
        <v>0.159999996</v>
      </c>
      <c r="H3221" s="54" t="n">
        <v>0.159999996</v>
      </c>
      <c r="I3221" s="54" t="n">
        <v>4.5</v>
      </c>
      <c r="J3221" s="54" t="n">
        <v>90</v>
      </c>
      <c r="K3221" s="54" t="n">
        <v>0</v>
      </c>
      <c r="L3221" s="54" t="n">
        <v>0</v>
      </c>
      <c r="M3221" s="54" t="n">
        <v>0</v>
      </c>
      <c r="N3221" s="54" t="n">
        <v>2.45000005</v>
      </c>
      <c r="O3221" s="54" t="n">
        <v>0</v>
      </c>
      <c r="P3221" s="52" t="inlineStr">
        <is>
          <t>Gouraud</t>
        </is>
      </c>
      <c r="Q3221" s="52" t="inlineStr">
        <is>
          <t>Metal</t>
        </is>
      </c>
      <c r="R3221" s="54" t="n">
        <v>0.4</v>
      </c>
      <c r="S3221" s="54" t="n">
        <v>0.9</v>
      </c>
      <c r="T3221" s="54" t="n">
        <v>0.22</v>
      </c>
      <c r="U3221" s="54" t="n">
        <v>0</v>
      </c>
      <c r="V3221" s="52" t="inlineStr">
        <is>
          <t>No</t>
        </is>
      </c>
      <c r="W3221" s="52" t="inlineStr">
        <is>
          <t>No</t>
        </is>
      </c>
      <c r="X3221" s="52" t="inlineStr">
        <is>
          <t>-</t>
        </is>
      </c>
      <c r="Y3221" s="52" t="inlineStr">
        <is>
          <t>Lower pole section</t>
        </is>
      </c>
    </row>
    <row r="3222" outlineLevel="1">
      <c r="A3222" s="52" t="inlineStr">
        <is>
          <t>FLAG-03</t>
        </is>
      </c>
      <c r="B3222" s="52" t="inlineStr">
        <is>
          <t>Flag</t>
        </is>
      </c>
      <c r="C3222" s="58" t="inlineStr">
        <is>
          <t>Cylinder</t>
        </is>
      </c>
      <c r="D3222" s="57" t="inlineStr">
        <is>
          <t>Flagpole upper</t>
        </is>
      </c>
      <c r="E3222" s="52" t="inlineStr">
        <is>
          <t>FLAG-00</t>
        </is>
      </c>
      <c r="F3222" s="52" t="n">
        <v>1</v>
      </c>
      <c r="G3222" s="54" t="n">
        <v>0.109999999</v>
      </c>
      <c r="H3222" s="54" t="n">
        <v>0.109999999</v>
      </c>
      <c r="I3222" s="54" t="n">
        <v>4.5</v>
      </c>
      <c r="J3222" s="54" t="n">
        <v>90</v>
      </c>
      <c r="K3222" s="54" t="n">
        <v>0</v>
      </c>
      <c r="L3222" s="54" t="n">
        <v>0</v>
      </c>
      <c r="M3222" s="54" t="n">
        <v>0</v>
      </c>
      <c r="N3222" s="54" t="n">
        <v>6.94999981</v>
      </c>
      <c r="O3222" s="54" t="n">
        <v>0</v>
      </c>
      <c r="P3222" s="52" t="inlineStr">
        <is>
          <t>Gouraud</t>
        </is>
      </c>
      <c r="Q3222" s="52" t="inlineStr">
        <is>
          <t>Metal</t>
        </is>
      </c>
      <c r="R3222" s="54" t="n">
        <v>0.4</v>
      </c>
      <c r="S3222" s="54" t="n">
        <v>0.9</v>
      </c>
      <c r="T3222" s="54" t="n">
        <v>0.22</v>
      </c>
      <c r="U3222" s="54" t="n">
        <v>0</v>
      </c>
      <c r="V3222" s="52" t="inlineStr">
        <is>
          <t>No</t>
        </is>
      </c>
      <c r="W3222" s="52" t="inlineStr">
        <is>
          <t>No</t>
        </is>
      </c>
      <c r="X3222" s="52" t="inlineStr">
        <is>
          <t>-</t>
        </is>
      </c>
      <c r="Y3222" s="52" t="inlineStr">
        <is>
          <t>Upper pole section</t>
        </is>
      </c>
    </row>
    <row r="3223" outlineLevel="1">
      <c r="A3223" s="52" t="inlineStr">
        <is>
          <t>FLAG-04</t>
        </is>
      </c>
      <c r="B3223" s="52" t="inlineStr">
        <is>
          <t>Flag</t>
        </is>
      </c>
      <c r="C3223" s="59" t="inlineStr">
        <is>
          <t>Sphere</t>
        </is>
      </c>
      <c r="D3223" s="57" t="inlineStr">
        <is>
          <t>Flagpole finial</t>
        </is>
      </c>
      <c r="E3223" s="52" t="inlineStr">
        <is>
          <t>FLAG-00</t>
        </is>
      </c>
      <c r="F3223" s="52" t="n">
        <v>1</v>
      </c>
      <c r="G3223" s="54" t="n">
        <v>0.239999995</v>
      </c>
      <c r="H3223" s="54" t="n">
        <v>0.239999995</v>
      </c>
      <c r="I3223" s="54" t="n">
        <v>0.239999995</v>
      </c>
      <c r="J3223" s="54" t="n">
        <v>0</v>
      </c>
      <c r="K3223" s="54" t="n">
        <v>0</v>
      </c>
      <c r="L3223" s="54" t="n">
        <v>0</v>
      </c>
      <c r="M3223" s="54" t="n">
        <v>0</v>
      </c>
      <c r="N3223" s="54" t="n">
        <v>9.31999969</v>
      </c>
      <c r="O3223" s="54" t="n">
        <v>0</v>
      </c>
      <c r="P3223" s="52" t="inlineStr">
        <is>
          <t>Gouraud</t>
        </is>
      </c>
      <c r="Q3223" s="52" t="inlineStr">
        <is>
          <t>Metal</t>
        </is>
      </c>
      <c r="R3223" s="54" t="n">
        <v>0.3</v>
      </c>
      <c r="S3223" s="54" t="n">
        <v>0.9</v>
      </c>
      <c r="T3223" s="54" t="n">
        <v>0.3</v>
      </c>
      <c r="U3223" s="54" t="n">
        <v>0</v>
      </c>
      <c r="V3223" s="52" t="inlineStr">
        <is>
          <t>No</t>
        </is>
      </c>
      <c r="W3223" s="52" t="inlineStr">
        <is>
          <t>No</t>
        </is>
      </c>
      <c r="X3223" s="52" t="inlineStr">
        <is>
          <t>-</t>
        </is>
      </c>
      <c r="Y3223" s="52" t="inlineStr">
        <is>
          <t>Gilded ball</t>
        </is>
      </c>
    </row>
    <row r="3224" outlineLevel="1">
      <c r="A3224" s="52" t="inlineStr">
        <is>
          <t>FLAG-05</t>
        </is>
      </c>
      <c r="B3224" s="52" t="inlineStr">
        <is>
          <t>Flag</t>
        </is>
      </c>
      <c r="C3224" s="58" t="inlineStr">
        <is>
          <t>Cylinder</t>
        </is>
      </c>
      <c r="D3224" s="57" t="inlineStr">
        <is>
          <t>Halyard</t>
        </is>
      </c>
      <c r="E3224" s="52" t="inlineStr">
        <is>
          <t>FLAG-00</t>
        </is>
      </c>
      <c r="F3224" s="52" t="n">
        <v>1</v>
      </c>
      <c r="G3224" s="54" t="n">
        <v>0.0149999997</v>
      </c>
      <c r="H3224" s="54" t="n">
        <v>0.0149999997</v>
      </c>
      <c r="I3224" s="54" t="n">
        <v>7.4000001</v>
      </c>
      <c r="J3224" s="54" t="n">
        <v>90</v>
      </c>
      <c r="K3224" s="54" t="n">
        <v>0</v>
      </c>
      <c r="L3224" s="54" t="n">
        <v>0</v>
      </c>
      <c r="M3224" s="54" t="n">
        <v>-0.100000001</v>
      </c>
      <c r="N3224" s="54" t="n">
        <v>5.19999981</v>
      </c>
      <c r="O3224" s="54" t="n">
        <v>0.119999997</v>
      </c>
      <c r="P3224" s="52" t="inlineStr">
        <is>
          <t>Gouraud</t>
        </is>
      </c>
      <c r="Q3224" s="52" t="inlineStr">
        <is>
          <t>Metal</t>
        </is>
      </c>
      <c r="R3224" s="54" t="n">
        <v>0.75</v>
      </c>
      <c r="S3224" s="54" t="n">
        <v>0.6</v>
      </c>
      <c r="T3224" s="54" t="n">
        <v>0.12</v>
      </c>
      <c r="U3224" s="54" t="n">
        <v>0</v>
      </c>
      <c r="V3224" s="52" t="inlineStr">
        <is>
          <t>No</t>
        </is>
      </c>
      <c r="W3224" s="52" t="inlineStr">
        <is>
          <t>No</t>
        </is>
      </c>
      <c r="X3224" s="52" t="inlineStr">
        <is>
          <t>-</t>
        </is>
      </c>
      <c r="Y3224" s="52" t="inlineStr">
        <is>
          <t>Rope run along the pole</t>
        </is>
      </c>
    </row>
    <row r="3225" outlineLevel="1">
      <c r="A3225" s="52" t="inlineStr">
        <is>
          <t>FLAG-06</t>
        </is>
      </c>
      <c r="B3225" s="52" t="inlineStr">
        <is>
          <t>Flag</t>
        </is>
      </c>
      <c r="C3225" s="63" t="inlineStr">
        <is>
          <t>Cube</t>
        </is>
      </c>
      <c r="D3225" s="57" t="inlineStr">
        <is>
          <t>Cleat</t>
        </is>
      </c>
      <c r="E3225" s="52" t="inlineStr">
        <is>
          <t>FLAG-00</t>
        </is>
      </c>
      <c r="F3225" s="52" t="n">
        <v>1</v>
      </c>
      <c r="G3225" s="54" t="n">
        <v>0.07999999820000001</v>
      </c>
      <c r="H3225" s="54" t="n">
        <v>0.0500000007</v>
      </c>
      <c r="I3225" s="54" t="n">
        <v>0.0500000007</v>
      </c>
      <c r="J3225" s="54" t="n">
        <v>0</v>
      </c>
      <c r="K3225" s="54" t="n">
        <v>0</v>
      </c>
      <c r="L3225" s="54" t="n">
        <v>0</v>
      </c>
      <c r="M3225" s="54" t="n">
        <v>-0.100000001</v>
      </c>
      <c r="N3225" s="54" t="n">
        <v>1.60000002</v>
      </c>
      <c r="O3225" s="54" t="n">
        <v>0.150000006</v>
      </c>
      <c r="P3225" s="52" t="inlineStr">
        <is>
          <t>Gouraud</t>
        </is>
      </c>
      <c r="Q3225" s="52" t="inlineStr">
        <is>
          <t>Metal</t>
        </is>
      </c>
      <c r="R3225" s="54" t="n">
        <v>0.4</v>
      </c>
      <c r="S3225" s="54" t="n">
        <v>0.9</v>
      </c>
      <c r="T3225" s="54" t="n">
        <v>0.22</v>
      </c>
      <c r="U3225" s="54" t="n">
        <v>0</v>
      </c>
      <c r="V3225" s="52" t="inlineStr">
        <is>
          <t>No</t>
        </is>
      </c>
      <c r="W3225" s="52" t="inlineStr">
        <is>
          <t>No</t>
        </is>
      </c>
      <c r="X3225" s="52" t="inlineStr">
        <is>
          <t>-</t>
        </is>
      </c>
      <c r="Y3225" s="52" t="inlineStr">
        <is>
          <t>Rope cleat</t>
        </is>
      </c>
    </row>
    <row r="3226" outlineLevel="1">
      <c r="A3226" s="52" t="inlineStr">
        <is>
          <t>FLAG-07</t>
        </is>
      </c>
      <c r="B3226" s="52" t="inlineStr">
        <is>
          <t>Flag</t>
        </is>
      </c>
      <c r="C3226" s="58" t="inlineStr">
        <is>
          <t>Cylinder</t>
        </is>
      </c>
      <c r="D3226" s="57" t="inlineStr">
        <is>
          <t>Halyard</t>
        </is>
      </c>
      <c r="E3226" s="52" t="inlineStr">
        <is>
          <t>FLAG-00</t>
        </is>
      </c>
      <c r="F3226" s="52" t="n">
        <v>1</v>
      </c>
      <c r="G3226" s="54" t="n">
        <v>0.0149999997</v>
      </c>
      <c r="H3226" s="54" t="n">
        <v>0.0149999997</v>
      </c>
      <c r="I3226" s="54" t="n">
        <v>7.4000001</v>
      </c>
      <c r="J3226" s="54" t="n">
        <v>90</v>
      </c>
      <c r="K3226" s="54" t="n">
        <v>0</v>
      </c>
      <c r="L3226" s="54" t="n">
        <v>0</v>
      </c>
      <c r="M3226" s="54" t="n">
        <v>0.100000001</v>
      </c>
      <c r="N3226" s="54" t="n">
        <v>5.19999981</v>
      </c>
      <c r="O3226" s="54" t="n">
        <v>0.119999997</v>
      </c>
      <c r="P3226" s="52" t="inlineStr">
        <is>
          <t>Gouraud</t>
        </is>
      </c>
      <c r="Q3226" s="52" t="inlineStr">
        <is>
          <t>Metal</t>
        </is>
      </c>
      <c r="R3226" s="54" t="n">
        <v>0.75</v>
      </c>
      <c r="S3226" s="54" t="n">
        <v>0.6</v>
      </c>
      <c r="T3226" s="54" t="n">
        <v>0.12</v>
      </c>
      <c r="U3226" s="54" t="n">
        <v>0</v>
      </c>
      <c r="V3226" s="52" t="inlineStr">
        <is>
          <t>No</t>
        </is>
      </c>
      <c r="W3226" s="52" t="inlineStr">
        <is>
          <t>No</t>
        </is>
      </c>
      <c r="X3226" s="52" t="inlineStr">
        <is>
          <t>-</t>
        </is>
      </c>
      <c r="Y3226" s="52" t="inlineStr">
        <is>
          <t>Rope run along the pole</t>
        </is>
      </c>
    </row>
    <row r="3227" outlineLevel="1">
      <c r="A3227" s="52" t="inlineStr">
        <is>
          <t>FLAG-08</t>
        </is>
      </c>
      <c r="B3227" s="52" t="inlineStr">
        <is>
          <t>Flag</t>
        </is>
      </c>
      <c r="C3227" s="63" t="inlineStr">
        <is>
          <t>Cube</t>
        </is>
      </c>
      <c r="D3227" s="57" t="inlineStr">
        <is>
          <t>Cleat</t>
        </is>
      </c>
      <c r="E3227" s="52" t="inlineStr">
        <is>
          <t>FLAG-00</t>
        </is>
      </c>
      <c r="F3227" s="52" t="n">
        <v>1</v>
      </c>
      <c r="G3227" s="54" t="n">
        <v>0.07999999820000001</v>
      </c>
      <c r="H3227" s="54" t="n">
        <v>0.0500000007</v>
      </c>
      <c r="I3227" s="54" t="n">
        <v>0.0500000007</v>
      </c>
      <c r="J3227" s="54" t="n">
        <v>0</v>
      </c>
      <c r="K3227" s="54" t="n">
        <v>0</v>
      </c>
      <c r="L3227" s="54" t="n">
        <v>0</v>
      </c>
      <c r="M3227" s="54" t="n">
        <v>0.100000001</v>
      </c>
      <c r="N3227" s="54" t="n">
        <v>1.60000002</v>
      </c>
      <c r="O3227" s="54" t="n">
        <v>0.150000006</v>
      </c>
      <c r="P3227" s="52" t="inlineStr">
        <is>
          <t>Gouraud</t>
        </is>
      </c>
      <c r="Q3227" s="52" t="inlineStr">
        <is>
          <t>Metal</t>
        </is>
      </c>
      <c r="R3227" s="54" t="n">
        <v>0.4</v>
      </c>
      <c r="S3227" s="54" t="n">
        <v>0.9</v>
      </c>
      <c r="T3227" s="54" t="n">
        <v>0.22</v>
      </c>
      <c r="U3227" s="54" t="n">
        <v>0</v>
      </c>
      <c r="V3227" s="52" t="inlineStr">
        <is>
          <t>No</t>
        </is>
      </c>
      <c r="W3227" s="52" t="inlineStr">
        <is>
          <t>No</t>
        </is>
      </c>
      <c r="X3227" s="52" t="inlineStr">
        <is>
          <t>-</t>
        </is>
      </c>
      <c r="Y3227" s="52" t="inlineStr">
        <is>
          <t>Rope cleat</t>
        </is>
      </c>
    </row>
    <row r="3228" outlineLevel="1">
      <c r="A3228" s="52" t="inlineStr">
        <is>
          <t>FLAG-09</t>
        </is>
      </c>
      <c r="B3228" s="52" t="inlineStr">
        <is>
          <t>Flag</t>
        </is>
      </c>
      <c r="C3228" s="58" t="inlineStr">
        <is>
          <t>Cylinder</t>
        </is>
      </c>
      <c r="D3228" s="57" t="inlineStr">
        <is>
          <t>Flag spot housing</t>
        </is>
      </c>
      <c r="E3228" s="52" t="inlineStr">
        <is>
          <t>FLAG-00</t>
        </is>
      </c>
      <c r="F3228" s="52" t="n">
        <v>1</v>
      </c>
      <c r="G3228" s="54" t="n">
        <v>0.340000004</v>
      </c>
      <c r="H3228" s="54" t="n">
        <v>0.340000004</v>
      </c>
      <c r="I3228" s="54" t="n">
        <v>0.300000012</v>
      </c>
      <c r="J3228" s="54" t="n">
        <v>-68.07041169999999</v>
      </c>
      <c r="K3228" s="54" t="n">
        <v>180</v>
      </c>
      <c r="L3228" s="54" t="n">
        <v>0</v>
      </c>
      <c r="M3228" s="54" t="n">
        <v>0</v>
      </c>
      <c r="N3228" s="54" t="n">
        <v>0.300000012</v>
      </c>
      <c r="O3228" s="54" t="n">
        <v>1.89999998</v>
      </c>
      <c r="P3228" s="52" t="inlineStr">
        <is>
          <t>Gouraud</t>
        </is>
      </c>
      <c r="Q3228" s="52" t="inlineStr">
        <is>
          <t>Paint</t>
        </is>
      </c>
      <c r="R3228" s="54" t="n">
        <v>0.45</v>
      </c>
      <c r="S3228" s="54" t="n">
        <v>0.6</v>
      </c>
      <c r="T3228" s="54" t="n">
        <v>0.24</v>
      </c>
      <c r="U3228" s="54" t="n">
        <v>0</v>
      </c>
      <c r="V3228" s="52" t="inlineStr">
        <is>
          <t>No</t>
        </is>
      </c>
      <c r="W3228" s="52" t="inlineStr">
        <is>
          <t>No</t>
        </is>
      </c>
      <c r="X3228" s="52" t="inlineStr">
        <is>
          <t>-</t>
        </is>
      </c>
      <c r="Y3228" s="52" t="inlineStr">
        <is>
          <t>Ground spotlight body</t>
        </is>
      </c>
    </row>
    <row r="3229" outlineLevel="1">
      <c r="A3229" s="52" t="inlineStr">
        <is>
          <t>FLAG-10</t>
        </is>
      </c>
      <c r="B3229" s="52" t="inlineStr">
        <is>
          <t>Flag</t>
        </is>
      </c>
      <c r="C3229" s="59" t="inlineStr">
        <is>
          <t>Sphere</t>
        </is>
      </c>
      <c r="D3229" s="57" t="inlineStr">
        <is>
          <t>Flag spot lens</t>
        </is>
      </c>
      <c r="E3229" s="52" t="inlineStr">
        <is>
          <t>FLAG-00</t>
        </is>
      </c>
      <c r="F3229" s="52" t="n">
        <v>1</v>
      </c>
      <c r="G3229" s="54" t="n">
        <v>0.300000012</v>
      </c>
      <c r="H3229" s="54" t="n">
        <v>0.300000012</v>
      </c>
      <c r="I3229" s="54" t="n">
        <v>0.0500000007</v>
      </c>
      <c r="J3229" s="54" t="n">
        <v>-68.07041169999999</v>
      </c>
      <c r="K3229" s="54" t="n">
        <v>180</v>
      </c>
      <c r="L3229" s="54" t="n">
        <v>0</v>
      </c>
      <c r="M3229" s="54" t="n">
        <v>0</v>
      </c>
      <c r="N3229" s="54" t="n">
        <v>0.448422968</v>
      </c>
      <c r="O3229" s="54" t="n">
        <v>1.84024525</v>
      </c>
      <c r="P3229" s="52" t="inlineStr">
        <is>
          <t>Gouraud</t>
        </is>
      </c>
      <c r="Q3229" s="52" t="inlineStr">
        <is>
          <t>Glass</t>
        </is>
      </c>
      <c r="R3229" s="54" t="n">
        <v>0.05</v>
      </c>
      <c r="S3229" s="54" t="n">
        <v>0</v>
      </c>
      <c r="T3229" s="54" t="n">
        <v>0.55</v>
      </c>
      <c r="U3229" s="54" t="n">
        <v>1</v>
      </c>
      <c r="V3229" s="52" t="inlineStr">
        <is>
          <t>No</t>
        </is>
      </c>
      <c r="W3229" s="52" t="inlineStr">
        <is>
          <t>No</t>
        </is>
      </c>
      <c r="X3229" s="52" t="inlineStr">
        <is>
          <t>-</t>
        </is>
      </c>
      <c r="Y3229" s="52" t="inlineStr">
        <is>
          <t>Flag spotlight (practical spot light)</t>
        </is>
      </c>
    </row>
    <row r="3230" outlineLevel="1">
      <c r="A3230" s="52" t="inlineStr">
        <is>
          <t>FLAG-11</t>
        </is>
      </c>
      <c r="B3230" s="52" t="inlineStr">
        <is>
          <t>Flag</t>
        </is>
      </c>
      <c r="C3230" s="63" t="inlineStr">
        <is>
          <t>Cube</t>
        </is>
      </c>
      <c r="D3230" s="57" t="inlineStr">
        <is>
          <t>Flag spot stand</t>
        </is>
      </c>
      <c r="E3230" s="52" t="inlineStr">
        <is>
          <t>FLAG-00</t>
        </is>
      </c>
      <c r="F3230" s="52" t="n">
        <v>1</v>
      </c>
      <c r="G3230" s="54" t="n">
        <v>0.200000003</v>
      </c>
      <c r="H3230" s="54" t="n">
        <v>0.119999997</v>
      </c>
      <c r="I3230" s="54" t="n">
        <v>0.200000003</v>
      </c>
      <c r="J3230" s="54" t="n">
        <v>0</v>
      </c>
      <c r="K3230" s="54" t="n">
        <v>0</v>
      </c>
      <c r="L3230" s="54" t="n">
        <v>0</v>
      </c>
      <c r="M3230" s="54" t="n">
        <v>0</v>
      </c>
      <c r="N3230" s="54" t="n">
        <v>0.0599999987</v>
      </c>
      <c r="O3230" s="54" t="n">
        <v>1.89999998</v>
      </c>
      <c r="P3230" s="52" t="inlineStr">
        <is>
          <t>Gouraud</t>
        </is>
      </c>
      <c r="Q3230" s="52" t="inlineStr">
        <is>
          <t>Concrete</t>
        </is>
      </c>
      <c r="R3230" s="54" t="n">
        <v>0.85</v>
      </c>
      <c r="S3230" s="54" t="n">
        <v>0</v>
      </c>
      <c r="T3230" s="54" t="n">
        <v>0.3</v>
      </c>
      <c r="U3230" s="54" t="n">
        <v>0</v>
      </c>
      <c r="V3230" s="52" t="inlineStr">
        <is>
          <t>No</t>
        </is>
      </c>
      <c r="W3230" s="52" t="inlineStr">
        <is>
          <t>No</t>
        </is>
      </c>
      <c r="X3230" s="52" t="inlineStr">
        <is>
          <t>-</t>
        </is>
      </c>
      <c r="Y3230" s="52" t="inlineStr">
        <is>
          <t>Spot footing</t>
        </is>
      </c>
    </row>
    <row r="3231" outlineLevel="1">
      <c r="A3231" s="52" t="inlineStr">
        <is>
          <t>FLAG-12</t>
        </is>
      </c>
      <c r="B3231" s="52" t="inlineStr">
        <is>
          <t>Flag</t>
        </is>
      </c>
      <c r="C3231" s="53" t="inlineStr">
        <is>
          <t>Group</t>
        </is>
      </c>
      <c r="D3231" s="57" t="inlineStr">
        <is>
          <t>Flag hoist</t>
        </is>
      </c>
      <c r="E3231" s="52" t="inlineStr">
        <is>
          <t>FLAG-00</t>
        </is>
      </c>
      <c r="F3231" s="52" t="n">
        <v>1</v>
      </c>
      <c r="G3231" s="54" t="n">
        <v>1</v>
      </c>
      <c r="H3231" s="54" t="n">
        <v>1</v>
      </c>
      <c r="I3231" s="54" t="n">
        <v>1</v>
      </c>
      <c r="J3231" s="54" t="n">
        <v>0</v>
      </c>
      <c r="K3231" s="54" t="n">
        <v>209.63559</v>
      </c>
      <c r="L3231" s="54" t="n">
        <v>-2.32007051</v>
      </c>
      <c r="M3231" s="54" t="n">
        <v>0.129999995</v>
      </c>
      <c r="N3231" s="54" t="n">
        <v>8.94999981</v>
      </c>
      <c r="O3231" s="54" t="n">
        <v>0</v>
      </c>
      <c r="P3231" s="52" t="inlineStr">
        <is>
          <t>-</t>
        </is>
      </c>
      <c r="Q3231" s="52" t="inlineStr">
        <is>
          <t>Plain</t>
        </is>
      </c>
      <c r="R3231" s="54" t="n">
        <v>0.5</v>
      </c>
      <c r="S3231" s="54" t="n">
        <v>0</v>
      </c>
      <c r="T3231" s="54" t="n">
        <v>0.2</v>
      </c>
      <c r="U3231" s="54" t="n">
        <v>0</v>
      </c>
      <c r="V3231" s="52" t="inlineStr">
        <is>
          <t>No</t>
        </is>
      </c>
      <c r="W3231" s="52" t="inlineStr">
        <is>
          <t>Yes</t>
        </is>
      </c>
      <c r="X3231" s="52" t="inlineStr">
        <is>
          <t>Yaw follows the wind; roll droops the flag when the wind is weak</t>
        </is>
      </c>
      <c r="Y3231" s="52" t="inlineStr">
        <is>
          <t>Attachment to the halyard; turns downwind</t>
        </is>
      </c>
    </row>
    <row r="3232" outlineLevel="1">
      <c r="A3232" s="52" t="inlineStr">
        <is>
          <t>FLAG-13</t>
        </is>
      </c>
      <c r="B3232" s="52" t="inlineStr">
        <is>
          <t>Flag</t>
        </is>
      </c>
      <c r="C3232" s="53" t="inlineStr">
        <is>
          <t>Group</t>
        </is>
      </c>
      <c r="D3232" s="60" t="inlineStr">
        <is>
          <t>Flag strip</t>
        </is>
      </c>
      <c r="E3232" s="52" t="inlineStr">
        <is>
          <t>FLAG-12</t>
        </is>
      </c>
      <c r="F3232" s="52" t="n">
        <v>2</v>
      </c>
      <c r="G3232" s="54" t="n">
        <v>1</v>
      </c>
      <c r="H3232" s="54" t="n">
        <v>1</v>
      </c>
      <c r="I3232" s="54" t="n">
        <v>1</v>
      </c>
      <c r="J3232" s="54" t="n">
        <v>0</v>
      </c>
      <c r="K3232" s="54" t="n">
        <v>0</v>
      </c>
      <c r="L3232" s="54" t="n">
        <v>0</v>
      </c>
      <c r="M3232" s="54" t="n">
        <v>0</v>
      </c>
      <c r="N3232" s="54" t="n">
        <v>0</v>
      </c>
      <c r="O3232" s="54" t="n">
        <v>0</v>
      </c>
      <c r="P3232" s="52" t="inlineStr">
        <is>
          <t>-</t>
        </is>
      </c>
      <c r="Q3232" s="52" t="inlineStr">
        <is>
          <t>Plain</t>
        </is>
      </c>
      <c r="R3232" s="54" t="n">
        <v>0.5</v>
      </c>
      <c r="S3232" s="54" t="n">
        <v>0</v>
      </c>
      <c r="T3232" s="54" t="n">
        <v>0.2</v>
      </c>
      <c r="U3232" s="54" t="n">
        <v>0</v>
      </c>
      <c r="V3232" s="52" t="inlineStr">
        <is>
          <t>No</t>
        </is>
      </c>
      <c r="W3232" s="52" t="inlineStr">
        <is>
          <t>Yes</t>
        </is>
      </c>
      <c r="X3232" s="52" t="inlineStr">
        <is>
          <t>Yaw = A_i sin(0.7 i - w t): travelling wave, amplitude grows towards the fly</t>
        </is>
      </c>
      <c r="Y3232" s="52" t="inlineStr">
        <is>
          <t>One 0.2 m strip of cloth, child of the previous strip</t>
        </is>
      </c>
    </row>
    <row r="3233" outlineLevel="1">
      <c r="A3233" s="52" t="inlineStr">
        <is>
          <t>FLAG-14</t>
        </is>
      </c>
      <c r="B3233" s="52" t="inlineStr">
        <is>
          <t>Flag</t>
        </is>
      </c>
      <c r="C3233" s="63" t="inlineStr">
        <is>
          <t>Cube</t>
        </is>
      </c>
      <c r="D3233" s="62" t="inlineStr">
        <is>
          <t>Flag cloth</t>
        </is>
      </c>
      <c r="E3233" s="52" t="inlineStr">
        <is>
          <t>FLAG-13</t>
        </is>
      </c>
      <c r="F3233" s="52" t="n">
        <v>3</v>
      </c>
      <c r="G3233" s="54" t="n">
        <v>0.200000003</v>
      </c>
      <c r="H3233" s="54" t="n">
        <v>0.5</v>
      </c>
      <c r="I3233" s="54" t="n">
        <v>0.0199999996</v>
      </c>
      <c r="J3233" s="54" t="n">
        <v>0</v>
      </c>
      <c r="K3233" s="54" t="n">
        <v>0</v>
      </c>
      <c r="L3233" s="54" t="n">
        <v>0</v>
      </c>
      <c r="M3233" s="54" t="n">
        <v>0.100000001</v>
      </c>
      <c r="N3233" s="54" t="n">
        <v>-0.25</v>
      </c>
      <c r="O3233" s="54" t="n">
        <v>0</v>
      </c>
      <c r="P3233" s="52" t="inlineStr">
        <is>
          <t>Gouraud</t>
        </is>
      </c>
      <c r="Q3233" s="52" t="inlineStr">
        <is>
          <t>Plain</t>
        </is>
      </c>
      <c r="R3233" s="54" t="n">
        <v>0.9</v>
      </c>
      <c r="S3233" s="54" t="n">
        <v>0</v>
      </c>
      <c r="T3233" s="54" t="n">
        <v>0.28</v>
      </c>
      <c r="U3233" s="54" t="n">
        <v>0</v>
      </c>
      <c r="V3233" s="52" t="inlineStr">
        <is>
          <t>No</t>
        </is>
      </c>
      <c r="W3233" s="52" t="inlineStr">
        <is>
          <t>No</t>
        </is>
      </c>
      <c r="X3233" s="52" t="inlineStr">
        <is>
          <t>-</t>
        </is>
      </c>
      <c r="Y3233" s="52" t="inlineStr">
        <is>
          <t>Cloth band of the flag</t>
        </is>
      </c>
    </row>
    <row r="3234" outlineLevel="1">
      <c r="A3234" s="52" t="inlineStr">
        <is>
          <t>FLAG-15</t>
        </is>
      </c>
      <c r="B3234" s="52" t="inlineStr">
        <is>
          <t>Flag</t>
        </is>
      </c>
      <c r="C3234" s="63" t="inlineStr">
        <is>
          <t>Cube</t>
        </is>
      </c>
      <c r="D3234" s="62" t="inlineStr">
        <is>
          <t>Flag cloth</t>
        </is>
      </c>
      <c r="E3234" s="52" t="inlineStr">
        <is>
          <t>FLAG-13</t>
        </is>
      </c>
      <c r="F3234" s="52" t="n">
        <v>3</v>
      </c>
      <c r="G3234" s="54" t="n">
        <v>0.200000003</v>
      </c>
      <c r="H3234" s="54" t="n">
        <v>0.5</v>
      </c>
      <c r="I3234" s="54" t="n">
        <v>0.0199999996</v>
      </c>
      <c r="J3234" s="54" t="n">
        <v>0</v>
      </c>
      <c r="K3234" s="54" t="n">
        <v>0</v>
      </c>
      <c r="L3234" s="54" t="n">
        <v>0</v>
      </c>
      <c r="M3234" s="54" t="n">
        <v>0.100000001</v>
      </c>
      <c r="N3234" s="54" t="n">
        <v>-0.75</v>
      </c>
      <c r="O3234" s="54" t="n">
        <v>0</v>
      </c>
      <c r="P3234" s="52" t="inlineStr">
        <is>
          <t>Gouraud</t>
        </is>
      </c>
      <c r="Q3234" s="52" t="inlineStr">
        <is>
          <t>Plain</t>
        </is>
      </c>
      <c r="R3234" s="54" t="n">
        <v>0.9</v>
      </c>
      <c r="S3234" s="54" t="n">
        <v>0</v>
      </c>
      <c r="T3234" s="54" t="n">
        <v>0.28</v>
      </c>
      <c r="U3234" s="54" t="n">
        <v>0</v>
      </c>
      <c r="V3234" s="52" t="inlineStr">
        <is>
          <t>No</t>
        </is>
      </c>
      <c r="W3234" s="52" t="inlineStr">
        <is>
          <t>No</t>
        </is>
      </c>
      <c r="X3234" s="52" t="inlineStr">
        <is>
          <t>-</t>
        </is>
      </c>
      <c r="Y3234" s="52" t="inlineStr">
        <is>
          <t>Cloth band of the flag</t>
        </is>
      </c>
    </row>
    <row r="3235" outlineLevel="1">
      <c r="A3235" s="52" t="inlineStr">
        <is>
          <t>FLAG-16</t>
        </is>
      </c>
      <c r="B3235" s="52" t="inlineStr">
        <is>
          <t>Flag</t>
        </is>
      </c>
      <c r="C3235" s="63" t="inlineStr">
        <is>
          <t>Cube</t>
        </is>
      </c>
      <c r="D3235" s="62" t="inlineStr">
        <is>
          <t>Flag cloth</t>
        </is>
      </c>
      <c r="E3235" s="52" t="inlineStr">
        <is>
          <t>FLAG-13</t>
        </is>
      </c>
      <c r="F3235" s="52" t="n">
        <v>3</v>
      </c>
      <c r="G3235" s="54" t="n">
        <v>0.200000003</v>
      </c>
      <c r="H3235" s="54" t="n">
        <v>0.5</v>
      </c>
      <c r="I3235" s="54" t="n">
        <v>0.0199999996</v>
      </c>
      <c r="J3235" s="54" t="n">
        <v>0</v>
      </c>
      <c r="K3235" s="54" t="n">
        <v>0</v>
      </c>
      <c r="L3235" s="54" t="n">
        <v>0</v>
      </c>
      <c r="M3235" s="54" t="n">
        <v>0.100000001</v>
      </c>
      <c r="N3235" s="54" t="n">
        <v>-1.25</v>
      </c>
      <c r="O3235" s="54" t="n">
        <v>0</v>
      </c>
      <c r="P3235" s="52" t="inlineStr">
        <is>
          <t>Gouraud</t>
        </is>
      </c>
      <c r="Q3235" s="52" t="inlineStr">
        <is>
          <t>Plain</t>
        </is>
      </c>
      <c r="R3235" s="54" t="n">
        <v>0.9</v>
      </c>
      <c r="S3235" s="54" t="n">
        <v>0</v>
      </c>
      <c r="T3235" s="54" t="n">
        <v>0.28</v>
      </c>
      <c r="U3235" s="54" t="n">
        <v>0</v>
      </c>
      <c r="V3235" s="52" t="inlineStr">
        <is>
          <t>No</t>
        </is>
      </c>
      <c r="W3235" s="52" t="inlineStr">
        <is>
          <t>No</t>
        </is>
      </c>
      <c r="X3235" s="52" t="inlineStr">
        <is>
          <t>-</t>
        </is>
      </c>
      <c r="Y3235" s="52" t="inlineStr">
        <is>
          <t>Cloth band of the flag</t>
        </is>
      </c>
    </row>
    <row r="3236" outlineLevel="1">
      <c r="A3236" s="52" t="inlineStr">
        <is>
          <t>FLAG-17</t>
        </is>
      </c>
      <c r="B3236" s="52" t="inlineStr">
        <is>
          <t>Flag</t>
        </is>
      </c>
      <c r="C3236" s="53" t="inlineStr">
        <is>
          <t>Group</t>
        </is>
      </c>
      <c r="D3236" s="62" t="inlineStr">
        <is>
          <t>Flag strip</t>
        </is>
      </c>
      <c r="E3236" s="52" t="inlineStr">
        <is>
          <t>FLAG-13</t>
        </is>
      </c>
      <c r="F3236" s="52" t="n">
        <v>3</v>
      </c>
      <c r="G3236" s="54" t="n">
        <v>1</v>
      </c>
      <c r="H3236" s="54" t="n">
        <v>1</v>
      </c>
      <c r="I3236" s="54" t="n">
        <v>1</v>
      </c>
      <c r="J3236" s="54" t="n">
        <v>1.17499042</v>
      </c>
      <c r="K3236" s="54" t="n">
        <v>1.31860554</v>
      </c>
      <c r="L3236" s="54" t="n">
        <v>0</v>
      </c>
      <c r="M3236" s="54" t="n">
        <v>0.200000003</v>
      </c>
      <c r="N3236" s="54" t="n">
        <v>0</v>
      </c>
      <c r="O3236" s="54" t="n">
        <v>0</v>
      </c>
      <c r="P3236" s="52" t="inlineStr">
        <is>
          <t>-</t>
        </is>
      </c>
      <c r="Q3236" s="52" t="inlineStr">
        <is>
          <t>Plain</t>
        </is>
      </c>
      <c r="R3236" s="54" t="n">
        <v>0.5</v>
      </c>
      <c r="S3236" s="54" t="n">
        <v>0</v>
      </c>
      <c r="T3236" s="54" t="n">
        <v>0.2</v>
      </c>
      <c r="U3236" s="54" t="n">
        <v>0</v>
      </c>
      <c r="V3236" s="52" t="inlineStr">
        <is>
          <t>No</t>
        </is>
      </c>
      <c r="W3236" s="52" t="inlineStr">
        <is>
          <t>Yes</t>
        </is>
      </c>
      <c r="X3236" s="52" t="inlineStr">
        <is>
          <t>Yaw = A_i sin(0.7 i - w t): travelling wave, amplitude grows towards the fly</t>
        </is>
      </c>
      <c r="Y3236" s="52" t="inlineStr">
        <is>
          <t>One 0.2 m strip of cloth, child of the previous strip</t>
        </is>
      </c>
    </row>
    <row r="3237" outlineLevel="1">
      <c r="A3237" s="52" t="inlineStr">
        <is>
          <t>FLAG-18</t>
        </is>
      </c>
      <c r="B3237" s="52" t="inlineStr">
        <is>
          <t>Flag</t>
        </is>
      </c>
      <c r="C3237" s="63" t="inlineStr">
        <is>
          <t>Cube</t>
        </is>
      </c>
      <c r="D3237" s="65" t="inlineStr">
        <is>
          <t>Flag cloth</t>
        </is>
      </c>
      <c r="E3237" s="52" t="inlineStr">
        <is>
          <t>FLAG-17</t>
        </is>
      </c>
      <c r="F3237" s="52" t="n">
        <v>4</v>
      </c>
      <c r="G3237" s="54" t="n">
        <v>0.200000003</v>
      </c>
      <c r="H3237" s="54" t="n">
        <v>0.5</v>
      </c>
      <c r="I3237" s="54" t="n">
        <v>0.0199999996</v>
      </c>
      <c r="J3237" s="54" t="n">
        <v>0</v>
      </c>
      <c r="K3237" s="54" t="n">
        <v>0</v>
      </c>
      <c r="L3237" s="54" t="n">
        <v>0</v>
      </c>
      <c r="M3237" s="54" t="n">
        <v>0.100000001</v>
      </c>
      <c r="N3237" s="54" t="n">
        <v>-0.25</v>
      </c>
      <c r="O3237" s="54" t="n">
        <v>0</v>
      </c>
      <c r="P3237" s="52" t="inlineStr">
        <is>
          <t>Gouraud</t>
        </is>
      </c>
      <c r="Q3237" s="52" t="inlineStr">
        <is>
          <t>Plain</t>
        </is>
      </c>
      <c r="R3237" s="54" t="n">
        <v>0.9</v>
      </c>
      <c r="S3237" s="54" t="n">
        <v>0</v>
      </c>
      <c r="T3237" s="54" t="n">
        <v>0.28</v>
      </c>
      <c r="U3237" s="54" t="n">
        <v>0</v>
      </c>
      <c r="V3237" s="52" t="inlineStr">
        <is>
          <t>No</t>
        </is>
      </c>
      <c r="W3237" s="52" t="inlineStr">
        <is>
          <t>No</t>
        </is>
      </c>
      <c r="X3237" s="52" t="inlineStr">
        <is>
          <t>-</t>
        </is>
      </c>
      <c r="Y3237" s="52" t="inlineStr">
        <is>
          <t>Cloth band of the flag</t>
        </is>
      </c>
    </row>
    <row r="3238" outlineLevel="1">
      <c r="A3238" s="52" t="inlineStr">
        <is>
          <t>FLAG-19</t>
        </is>
      </c>
      <c r="B3238" s="52" t="inlineStr">
        <is>
          <t>Flag</t>
        </is>
      </c>
      <c r="C3238" s="63" t="inlineStr">
        <is>
          <t>Cube</t>
        </is>
      </c>
      <c r="D3238" s="65" t="inlineStr">
        <is>
          <t>Flag cloth</t>
        </is>
      </c>
      <c r="E3238" s="52" t="inlineStr">
        <is>
          <t>FLAG-17</t>
        </is>
      </c>
      <c r="F3238" s="52" t="n">
        <v>4</v>
      </c>
      <c r="G3238" s="54" t="n">
        <v>0.200000003</v>
      </c>
      <c r="H3238" s="54" t="n">
        <v>0.5</v>
      </c>
      <c r="I3238" s="54" t="n">
        <v>0.0199999996</v>
      </c>
      <c r="J3238" s="54" t="n">
        <v>0</v>
      </c>
      <c r="K3238" s="54" t="n">
        <v>0</v>
      </c>
      <c r="L3238" s="54" t="n">
        <v>0</v>
      </c>
      <c r="M3238" s="54" t="n">
        <v>0.100000001</v>
      </c>
      <c r="N3238" s="54" t="n">
        <v>-0.75</v>
      </c>
      <c r="O3238" s="54" t="n">
        <v>0</v>
      </c>
      <c r="P3238" s="52" t="inlineStr">
        <is>
          <t>Gouraud</t>
        </is>
      </c>
      <c r="Q3238" s="52" t="inlineStr">
        <is>
          <t>Plain</t>
        </is>
      </c>
      <c r="R3238" s="54" t="n">
        <v>0.9</v>
      </c>
      <c r="S3238" s="54" t="n">
        <v>0</v>
      </c>
      <c r="T3238" s="54" t="n">
        <v>0.28</v>
      </c>
      <c r="U3238" s="54" t="n">
        <v>0</v>
      </c>
      <c r="V3238" s="52" t="inlineStr">
        <is>
          <t>No</t>
        </is>
      </c>
      <c r="W3238" s="52" t="inlineStr">
        <is>
          <t>No</t>
        </is>
      </c>
      <c r="X3238" s="52" t="inlineStr">
        <is>
          <t>-</t>
        </is>
      </c>
      <c r="Y3238" s="52" t="inlineStr">
        <is>
          <t>Cloth band of the flag</t>
        </is>
      </c>
    </row>
    <row r="3239" outlineLevel="1">
      <c r="A3239" s="52" t="inlineStr">
        <is>
          <t>FLAG-20</t>
        </is>
      </c>
      <c r="B3239" s="52" t="inlineStr">
        <is>
          <t>Flag</t>
        </is>
      </c>
      <c r="C3239" s="63" t="inlineStr">
        <is>
          <t>Cube</t>
        </is>
      </c>
      <c r="D3239" s="65" t="inlineStr">
        <is>
          <t>Flag cloth</t>
        </is>
      </c>
      <c r="E3239" s="52" t="inlineStr">
        <is>
          <t>FLAG-17</t>
        </is>
      </c>
      <c r="F3239" s="52" t="n">
        <v>4</v>
      </c>
      <c r="G3239" s="54" t="n">
        <v>0.200000003</v>
      </c>
      <c r="H3239" s="54" t="n">
        <v>0.5</v>
      </c>
      <c r="I3239" s="54" t="n">
        <v>0.0199999996</v>
      </c>
      <c r="J3239" s="54" t="n">
        <v>0</v>
      </c>
      <c r="K3239" s="54" t="n">
        <v>0</v>
      </c>
      <c r="L3239" s="54" t="n">
        <v>0</v>
      </c>
      <c r="M3239" s="54" t="n">
        <v>0.100000001</v>
      </c>
      <c r="N3239" s="54" t="n">
        <v>-1.25</v>
      </c>
      <c r="O3239" s="54" t="n">
        <v>0</v>
      </c>
      <c r="P3239" s="52" t="inlineStr">
        <is>
          <t>Gouraud</t>
        </is>
      </c>
      <c r="Q3239" s="52" t="inlineStr">
        <is>
          <t>Plain</t>
        </is>
      </c>
      <c r="R3239" s="54" t="n">
        <v>0.9</v>
      </c>
      <c r="S3239" s="54" t="n">
        <v>0</v>
      </c>
      <c r="T3239" s="54" t="n">
        <v>0.28</v>
      </c>
      <c r="U3239" s="54" t="n">
        <v>0</v>
      </c>
      <c r="V3239" s="52" t="inlineStr">
        <is>
          <t>No</t>
        </is>
      </c>
      <c r="W3239" s="52" t="inlineStr">
        <is>
          <t>No</t>
        </is>
      </c>
      <c r="X3239" s="52" t="inlineStr">
        <is>
          <t>-</t>
        </is>
      </c>
      <c r="Y3239" s="52" t="inlineStr">
        <is>
          <t>Cloth band of the flag</t>
        </is>
      </c>
    </row>
    <row r="3240" outlineLevel="1">
      <c r="A3240" s="52" t="inlineStr">
        <is>
          <t>FLAG-21</t>
        </is>
      </c>
      <c r="B3240" s="52" t="inlineStr">
        <is>
          <t>Flag</t>
        </is>
      </c>
      <c r="C3240" s="53" t="inlineStr">
        <is>
          <t>Group</t>
        </is>
      </c>
      <c r="D3240" s="65" t="inlineStr">
        <is>
          <t>Flag strip</t>
        </is>
      </c>
      <c r="E3240" s="52" t="inlineStr">
        <is>
          <t>FLAG-17</t>
        </is>
      </c>
      <c r="F3240" s="52" t="n">
        <v>4</v>
      </c>
      <c r="G3240" s="54" t="n">
        <v>1</v>
      </c>
      <c r="H3240" s="54" t="n">
        <v>1</v>
      </c>
      <c r="I3240" s="54" t="n">
        <v>1</v>
      </c>
      <c r="J3240" s="54" t="n">
        <v>1.46077144</v>
      </c>
      <c r="K3240" s="54" t="n">
        <v>2.37003422</v>
      </c>
      <c r="L3240" s="54" t="n">
        <v>0</v>
      </c>
      <c r="M3240" s="54" t="n">
        <v>0.200000003</v>
      </c>
      <c r="N3240" s="54" t="n">
        <v>0</v>
      </c>
      <c r="O3240" s="54" t="n">
        <v>0</v>
      </c>
      <c r="P3240" s="52" t="inlineStr">
        <is>
          <t>-</t>
        </is>
      </c>
      <c r="Q3240" s="52" t="inlineStr">
        <is>
          <t>Plain</t>
        </is>
      </c>
      <c r="R3240" s="54" t="n">
        <v>0.5</v>
      </c>
      <c r="S3240" s="54" t="n">
        <v>0</v>
      </c>
      <c r="T3240" s="54" t="n">
        <v>0.2</v>
      </c>
      <c r="U3240" s="54" t="n">
        <v>0</v>
      </c>
      <c r="V3240" s="52" t="inlineStr">
        <is>
          <t>No</t>
        </is>
      </c>
      <c r="W3240" s="52" t="inlineStr">
        <is>
          <t>Yes</t>
        </is>
      </c>
      <c r="X3240" s="52" t="inlineStr">
        <is>
          <t>Yaw = A_i sin(0.7 i - w t): travelling wave, amplitude grows towards the fly</t>
        </is>
      </c>
      <c r="Y3240" s="52" t="inlineStr">
        <is>
          <t>One 0.2 m strip of cloth, child of the previous strip</t>
        </is>
      </c>
    </row>
    <row r="3241" outlineLevel="1">
      <c r="A3241" s="52" t="inlineStr">
        <is>
          <t>FLAG-22</t>
        </is>
      </c>
      <c r="B3241" s="52" t="inlineStr">
        <is>
          <t>Flag</t>
        </is>
      </c>
      <c r="C3241" s="63" t="inlineStr">
        <is>
          <t>Cube</t>
        </is>
      </c>
      <c r="D3241" s="66" t="inlineStr">
        <is>
          <t>Flag cloth</t>
        </is>
      </c>
      <c r="E3241" s="52" t="inlineStr">
        <is>
          <t>FLAG-21</t>
        </is>
      </c>
      <c r="F3241" s="52" t="n">
        <v>5</v>
      </c>
      <c r="G3241" s="54" t="n">
        <v>0.200000003</v>
      </c>
      <c r="H3241" s="54" t="n">
        <v>0.5</v>
      </c>
      <c r="I3241" s="54" t="n">
        <v>0.0199999996</v>
      </c>
      <c r="J3241" s="54" t="n">
        <v>0</v>
      </c>
      <c r="K3241" s="54" t="n">
        <v>0</v>
      </c>
      <c r="L3241" s="54" t="n">
        <v>0</v>
      </c>
      <c r="M3241" s="54" t="n">
        <v>0.100000001</v>
      </c>
      <c r="N3241" s="54" t="n">
        <v>-0.25</v>
      </c>
      <c r="O3241" s="54" t="n">
        <v>0</v>
      </c>
      <c r="P3241" s="52" t="inlineStr">
        <is>
          <t>Gouraud</t>
        </is>
      </c>
      <c r="Q3241" s="52" t="inlineStr">
        <is>
          <t>Plain</t>
        </is>
      </c>
      <c r="R3241" s="54" t="n">
        <v>0.9</v>
      </c>
      <c r="S3241" s="54" t="n">
        <v>0</v>
      </c>
      <c r="T3241" s="54" t="n">
        <v>0.28</v>
      </c>
      <c r="U3241" s="54" t="n">
        <v>0</v>
      </c>
      <c r="V3241" s="52" t="inlineStr">
        <is>
          <t>No</t>
        </is>
      </c>
      <c r="W3241" s="52" t="inlineStr">
        <is>
          <t>No</t>
        </is>
      </c>
      <c r="X3241" s="52" t="inlineStr">
        <is>
          <t>-</t>
        </is>
      </c>
      <c r="Y3241" s="52" t="inlineStr">
        <is>
          <t>Cloth band of the flag</t>
        </is>
      </c>
    </row>
    <row r="3242" outlineLevel="1">
      <c r="A3242" s="52" t="inlineStr">
        <is>
          <t>FLAG-23</t>
        </is>
      </c>
      <c r="B3242" s="52" t="inlineStr">
        <is>
          <t>Flag</t>
        </is>
      </c>
      <c r="C3242" s="63" t="inlineStr">
        <is>
          <t>Cube</t>
        </is>
      </c>
      <c r="D3242" s="66" t="inlineStr">
        <is>
          <t>Flag cloth</t>
        </is>
      </c>
      <c r="E3242" s="52" t="inlineStr">
        <is>
          <t>FLAG-21</t>
        </is>
      </c>
      <c r="F3242" s="52" t="n">
        <v>5</v>
      </c>
      <c r="G3242" s="54" t="n">
        <v>0.200000003</v>
      </c>
      <c r="H3242" s="54" t="n">
        <v>0.5</v>
      </c>
      <c r="I3242" s="54" t="n">
        <v>0.0199999996</v>
      </c>
      <c r="J3242" s="54" t="n">
        <v>0</v>
      </c>
      <c r="K3242" s="54" t="n">
        <v>0</v>
      </c>
      <c r="L3242" s="54" t="n">
        <v>0</v>
      </c>
      <c r="M3242" s="54" t="n">
        <v>0.100000001</v>
      </c>
      <c r="N3242" s="54" t="n">
        <v>-0.75</v>
      </c>
      <c r="O3242" s="54" t="n">
        <v>0</v>
      </c>
      <c r="P3242" s="52" t="inlineStr">
        <is>
          <t>Gouraud</t>
        </is>
      </c>
      <c r="Q3242" s="52" t="inlineStr">
        <is>
          <t>Plain</t>
        </is>
      </c>
      <c r="R3242" s="54" t="n">
        <v>0.9</v>
      </c>
      <c r="S3242" s="54" t="n">
        <v>0</v>
      </c>
      <c r="T3242" s="54" t="n">
        <v>0.28</v>
      </c>
      <c r="U3242" s="54" t="n">
        <v>0</v>
      </c>
      <c r="V3242" s="52" t="inlineStr">
        <is>
          <t>No</t>
        </is>
      </c>
      <c r="W3242" s="52" t="inlineStr">
        <is>
          <t>No</t>
        </is>
      </c>
      <c r="X3242" s="52" t="inlineStr">
        <is>
          <t>-</t>
        </is>
      </c>
      <c r="Y3242" s="52" t="inlineStr">
        <is>
          <t>Cloth band of the flag</t>
        </is>
      </c>
    </row>
    <row r="3243" outlineLevel="1">
      <c r="A3243" s="52" t="inlineStr">
        <is>
          <t>FLAG-24</t>
        </is>
      </c>
      <c r="B3243" s="52" t="inlineStr">
        <is>
          <t>Flag</t>
        </is>
      </c>
      <c r="C3243" s="63" t="inlineStr">
        <is>
          <t>Cube</t>
        </is>
      </c>
      <c r="D3243" s="66" t="inlineStr">
        <is>
          <t>Flag cloth</t>
        </is>
      </c>
      <c r="E3243" s="52" t="inlineStr">
        <is>
          <t>FLAG-21</t>
        </is>
      </c>
      <c r="F3243" s="52" t="n">
        <v>5</v>
      </c>
      <c r="G3243" s="54" t="n">
        <v>0.200000003</v>
      </c>
      <c r="H3243" s="54" t="n">
        <v>0.5</v>
      </c>
      <c r="I3243" s="54" t="n">
        <v>0.0199999996</v>
      </c>
      <c r="J3243" s="54" t="n">
        <v>0</v>
      </c>
      <c r="K3243" s="54" t="n">
        <v>0</v>
      </c>
      <c r="L3243" s="54" t="n">
        <v>0</v>
      </c>
      <c r="M3243" s="54" t="n">
        <v>0.100000001</v>
      </c>
      <c r="N3243" s="54" t="n">
        <v>-1.25</v>
      </c>
      <c r="O3243" s="54" t="n">
        <v>0</v>
      </c>
      <c r="P3243" s="52" t="inlineStr">
        <is>
          <t>Gouraud</t>
        </is>
      </c>
      <c r="Q3243" s="52" t="inlineStr">
        <is>
          <t>Plain</t>
        </is>
      </c>
      <c r="R3243" s="54" t="n">
        <v>0.9</v>
      </c>
      <c r="S3243" s="54" t="n">
        <v>0</v>
      </c>
      <c r="T3243" s="54" t="n">
        <v>0.28</v>
      </c>
      <c r="U3243" s="54" t="n">
        <v>0</v>
      </c>
      <c r="V3243" s="52" t="inlineStr">
        <is>
          <t>No</t>
        </is>
      </c>
      <c r="W3243" s="52" t="inlineStr">
        <is>
          <t>No</t>
        </is>
      </c>
      <c r="X3243" s="52" t="inlineStr">
        <is>
          <t>-</t>
        </is>
      </c>
      <c r="Y3243" s="52" t="inlineStr">
        <is>
          <t>Cloth band of the flag</t>
        </is>
      </c>
    </row>
    <row r="3244" outlineLevel="1">
      <c r="A3244" s="52" t="inlineStr">
        <is>
          <t>FLAG-25</t>
        </is>
      </c>
      <c r="B3244" s="52" t="inlineStr">
        <is>
          <t>Flag</t>
        </is>
      </c>
      <c r="C3244" s="53" t="inlineStr">
        <is>
          <t>Group</t>
        </is>
      </c>
      <c r="D3244" s="66" t="inlineStr">
        <is>
          <t>Flag strip</t>
        </is>
      </c>
      <c r="E3244" s="52" t="inlineStr">
        <is>
          <t>FLAG-21</t>
        </is>
      </c>
      <c r="F3244" s="52" t="n">
        <v>5</v>
      </c>
      <c r="G3244" s="54" t="n">
        <v>1</v>
      </c>
      <c r="H3244" s="54" t="n">
        <v>1</v>
      </c>
      <c r="I3244" s="54" t="n">
        <v>1</v>
      </c>
      <c r="J3244" s="54" t="n">
        <v>0.641070068</v>
      </c>
      <c r="K3244" s="54" t="n">
        <v>2.38524079</v>
      </c>
      <c r="L3244" s="54" t="n">
        <v>0</v>
      </c>
      <c r="M3244" s="54" t="n">
        <v>0.200000003</v>
      </c>
      <c r="N3244" s="54" t="n">
        <v>0</v>
      </c>
      <c r="O3244" s="54" t="n">
        <v>0</v>
      </c>
      <c r="P3244" s="52" t="inlineStr">
        <is>
          <t>-</t>
        </is>
      </c>
      <c r="Q3244" s="52" t="inlineStr">
        <is>
          <t>Plain</t>
        </is>
      </c>
      <c r="R3244" s="54" t="n">
        <v>0.5</v>
      </c>
      <c r="S3244" s="54" t="n">
        <v>0</v>
      </c>
      <c r="T3244" s="54" t="n">
        <v>0.2</v>
      </c>
      <c r="U3244" s="54" t="n">
        <v>0</v>
      </c>
      <c r="V3244" s="52" t="inlineStr">
        <is>
          <t>No</t>
        </is>
      </c>
      <c r="W3244" s="52" t="inlineStr">
        <is>
          <t>Yes</t>
        </is>
      </c>
      <c r="X3244" s="52" t="inlineStr">
        <is>
          <t>Yaw = A_i sin(0.7 i - w t): travelling wave, amplitude grows towards the fly</t>
        </is>
      </c>
      <c r="Y3244" s="52" t="inlineStr">
        <is>
          <t>One 0.2 m strip of cloth, child of the previous strip</t>
        </is>
      </c>
    </row>
    <row r="3245" outlineLevel="1">
      <c r="A3245" s="52" t="inlineStr">
        <is>
          <t>FLAG-26</t>
        </is>
      </c>
      <c r="B3245" s="52" t="inlineStr">
        <is>
          <t>Flag</t>
        </is>
      </c>
      <c r="C3245" s="63" t="inlineStr">
        <is>
          <t>Cube</t>
        </is>
      </c>
      <c r="D3245" s="67" t="inlineStr">
        <is>
          <t>Flag cloth</t>
        </is>
      </c>
      <c r="E3245" s="52" t="inlineStr">
        <is>
          <t>FLAG-25</t>
        </is>
      </c>
      <c r="F3245" s="52" t="n">
        <v>6</v>
      </c>
      <c r="G3245" s="54" t="n">
        <v>0.200000003</v>
      </c>
      <c r="H3245" s="54" t="n">
        <v>0.5</v>
      </c>
      <c r="I3245" s="54" t="n">
        <v>0.0199999996</v>
      </c>
      <c r="J3245" s="54" t="n">
        <v>0</v>
      </c>
      <c r="K3245" s="54" t="n">
        <v>0</v>
      </c>
      <c r="L3245" s="54" t="n">
        <v>0</v>
      </c>
      <c r="M3245" s="54" t="n">
        <v>0.100000001</v>
      </c>
      <c r="N3245" s="54" t="n">
        <v>-0.25</v>
      </c>
      <c r="O3245" s="54" t="n">
        <v>0</v>
      </c>
      <c r="P3245" s="52" t="inlineStr">
        <is>
          <t>Gouraud</t>
        </is>
      </c>
      <c r="Q3245" s="52" t="inlineStr">
        <is>
          <t>Plain</t>
        </is>
      </c>
      <c r="R3245" s="54" t="n">
        <v>0.9</v>
      </c>
      <c r="S3245" s="54" t="n">
        <v>0</v>
      </c>
      <c r="T3245" s="54" t="n">
        <v>0.28</v>
      </c>
      <c r="U3245" s="54" t="n">
        <v>0</v>
      </c>
      <c r="V3245" s="52" t="inlineStr">
        <is>
          <t>No</t>
        </is>
      </c>
      <c r="W3245" s="52" t="inlineStr">
        <is>
          <t>No</t>
        </is>
      </c>
      <c r="X3245" s="52" t="inlineStr">
        <is>
          <t>-</t>
        </is>
      </c>
      <c r="Y3245" s="52" t="inlineStr">
        <is>
          <t>Cloth band of the flag</t>
        </is>
      </c>
    </row>
    <row r="3246" outlineLevel="1">
      <c r="A3246" s="52" t="inlineStr">
        <is>
          <t>FLAG-27</t>
        </is>
      </c>
      <c r="B3246" s="52" t="inlineStr">
        <is>
          <t>Flag</t>
        </is>
      </c>
      <c r="C3246" s="63" t="inlineStr">
        <is>
          <t>Cube</t>
        </is>
      </c>
      <c r="D3246" s="67" t="inlineStr">
        <is>
          <t>Flag cloth</t>
        </is>
      </c>
      <c r="E3246" s="52" t="inlineStr">
        <is>
          <t>FLAG-25</t>
        </is>
      </c>
      <c r="F3246" s="52" t="n">
        <v>6</v>
      </c>
      <c r="G3246" s="54" t="n">
        <v>0.200000003</v>
      </c>
      <c r="H3246" s="54" t="n">
        <v>0.5</v>
      </c>
      <c r="I3246" s="54" t="n">
        <v>0.0199999996</v>
      </c>
      <c r="J3246" s="54" t="n">
        <v>0</v>
      </c>
      <c r="K3246" s="54" t="n">
        <v>0</v>
      </c>
      <c r="L3246" s="54" t="n">
        <v>0</v>
      </c>
      <c r="M3246" s="54" t="n">
        <v>0.100000001</v>
      </c>
      <c r="N3246" s="54" t="n">
        <v>-0.75</v>
      </c>
      <c r="O3246" s="54" t="n">
        <v>0</v>
      </c>
      <c r="P3246" s="52" t="inlineStr">
        <is>
          <t>Gouraud</t>
        </is>
      </c>
      <c r="Q3246" s="52" t="inlineStr">
        <is>
          <t>Plain</t>
        </is>
      </c>
      <c r="R3246" s="54" t="n">
        <v>0.9</v>
      </c>
      <c r="S3246" s="54" t="n">
        <v>0</v>
      </c>
      <c r="T3246" s="54" t="n">
        <v>0.28</v>
      </c>
      <c r="U3246" s="54" t="n">
        <v>0</v>
      </c>
      <c r="V3246" s="52" t="inlineStr">
        <is>
          <t>No</t>
        </is>
      </c>
      <c r="W3246" s="52" t="inlineStr">
        <is>
          <t>No</t>
        </is>
      </c>
      <c r="X3246" s="52" t="inlineStr">
        <is>
          <t>-</t>
        </is>
      </c>
      <c r="Y3246" s="52" t="inlineStr">
        <is>
          <t>Cloth band of the flag</t>
        </is>
      </c>
    </row>
    <row r="3247" outlineLevel="1">
      <c r="A3247" s="52" t="inlineStr">
        <is>
          <t>FLAG-28</t>
        </is>
      </c>
      <c r="B3247" s="52" t="inlineStr">
        <is>
          <t>Flag</t>
        </is>
      </c>
      <c r="C3247" s="63" t="inlineStr">
        <is>
          <t>Cube</t>
        </is>
      </c>
      <c r="D3247" s="67" t="inlineStr">
        <is>
          <t>Flag cloth</t>
        </is>
      </c>
      <c r="E3247" s="52" t="inlineStr">
        <is>
          <t>FLAG-25</t>
        </is>
      </c>
      <c r="F3247" s="52" t="n">
        <v>6</v>
      </c>
      <c r="G3247" s="54" t="n">
        <v>0.200000003</v>
      </c>
      <c r="H3247" s="54" t="n">
        <v>0.5</v>
      </c>
      <c r="I3247" s="54" t="n">
        <v>0.0199999996</v>
      </c>
      <c r="J3247" s="54" t="n">
        <v>0</v>
      </c>
      <c r="K3247" s="54" t="n">
        <v>0</v>
      </c>
      <c r="L3247" s="54" t="n">
        <v>0</v>
      </c>
      <c r="M3247" s="54" t="n">
        <v>0.100000001</v>
      </c>
      <c r="N3247" s="54" t="n">
        <v>-1.25</v>
      </c>
      <c r="O3247" s="54" t="n">
        <v>0</v>
      </c>
      <c r="P3247" s="52" t="inlineStr">
        <is>
          <t>Gouraud</t>
        </is>
      </c>
      <c r="Q3247" s="52" t="inlineStr">
        <is>
          <t>Plain</t>
        </is>
      </c>
      <c r="R3247" s="54" t="n">
        <v>0.9</v>
      </c>
      <c r="S3247" s="54" t="n">
        <v>0</v>
      </c>
      <c r="T3247" s="54" t="n">
        <v>0.28</v>
      </c>
      <c r="U3247" s="54" t="n">
        <v>0</v>
      </c>
      <c r="V3247" s="52" t="inlineStr">
        <is>
          <t>No</t>
        </is>
      </c>
      <c r="W3247" s="52" t="inlineStr">
        <is>
          <t>No</t>
        </is>
      </c>
      <c r="X3247" s="52" t="inlineStr">
        <is>
          <t>-</t>
        </is>
      </c>
      <c r="Y3247" s="52" t="inlineStr">
        <is>
          <t>Cloth band of the flag</t>
        </is>
      </c>
    </row>
    <row r="3248" outlineLevel="1">
      <c r="A3248" s="52" t="inlineStr">
        <is>
          <t>FLAG-29</t>
        </is>
      </c>
      <c r="B3248" s="52" t="inlineStr">
        <is>
          <t>Flag</t>
        </is>
      </c>
      <c r="C3248" s="53" t="inlineStr">
        <is>
          <t>Group</t>
        </is>
      </c>
      <c r="D3248" s="67" t="inlineStr">
        <is>
          <t>Flag strip</t>
        </is>
      </c>
      <c r="E3248" s="52" t="inlineStr">
        <is>
          <t>FLAG-25</t>
        </is>
      </c>
      <c r="F3248" s="52" t="n">
        <v>6</v>
      </c>
      <c r="G3248" s="54" t="n">
        <v>1</v>
      </c>
      <c r="H3248" s="54" t="n">
        <v>1</v>
      </c>
      <c r="I3248" s="54" t="n">
        <v>1</v>
      </c>
      <c r="J3248" s="54" t="n">
        <v>-0.66378051</v>
      </c>
      <c r="K3248" s="54" t="n">
        <v>1.04563868</v>
      </c>
      <c r="L3248" s="54" t="n">
        <v>0</v>
      </c>
      <c r="M3248" s="54" t="n">
        <v>0.200000003</v>
      </c>
      <c r="N3248" s="54" t="n">
        <v>0</v>
      </c>
      <c r="O3248" s="54" t="n">
        <v>0</v>
      </c>
      <c r="P3248" s="52" t="inlineStr">
        <is>
          <t>-</t>
        </is>
      </c>
      <c r="Q3248" s="52" t="inlineStr">
        <is>
          <t>Plain</t>
        </is>
      </c>
      <c r="R3248" s="54" t="n">
        <v>0.5</v>
      </c>
      <c r="S3248" s="54" t="n">
        <v>0</v>
      </c>
      <c r="T3248" s="54" t="n">
        <v>0.2</v>
      </c>
      <c r="U3248" s="54" t="n">
        <v>0</v>
      </c>
      <c r="V3248" s="52" t="inlineStr">
        <is>
          <t>No</t>
        </is>
      </c>
      <c r="W3248" s="52" t="inlineStr">
        <is>
          <t>Yes</t>
        </is>
      </c>
      <c r="X3248" s="52" t="inlineStr">
        <is>
          <t>Yaw = A_i sin(0.7 i - w t): travelling wave, amplitude grows towards the fly</t>
        </is>
      </c>
      <c r="Y3248" s="52" t="inlineStr">
        <is>
          <t>One 0.2 m strip of cloth, child of the previous strip</t>
        </is>
      </c>
    </row>
    <row r="3249" outlineLevel="1">
      <c r="A3249" s="52" t="inlineStr">
        <is>
          <t>FLAG-30</t>
        </is>
      </c>
      <c r="B3249" s="52" t="inlineStr">
        <is>
          <t>Flag</t>
        </is>
      </c>
      <c r="C3249" s="63" t="inlineStr">
        <is>
          <t>Cube</t>
        </is>
      </c>
      <c r="D3249" s="68" t="inlineStr">
        <is>
          <t>Flag cloth</t>
        </is>
      </c>
      <c r="E3249" s="52" t="inlineStr">
        <is>
          <t>FLAG-29</t>
        </is>
      </c>
      <c r="F3249" s="52" t="n">
        <v>7</v>
      </c>
      <c r="G3249" s="54" t="n">
        <v>0.200000003</v>
      </c>
      <c r="H3249" s="54" t="n">
        <v>0.5</v>
      </c>
      <c r="I3249" s="54" t="n">
        <v>0.0199999996</v>
      </c>
      <c r="J3249" s="54" t="n">
        <v>0</v>
      </c>
      <c r="K3249" s="54" t="n">
        <v>0</v>
      </c>
      <c r="L3249" s="54" t="n">
        <v>0</v>
      </c>
      <c r="M3249" s="54" t="n">
        <v>0.100000001</v>
      </c>
      <c r="N3249" s="54" t="n">
        <v>-0.25</v>
      </c>
      <c r="O3249" s="54" t="n">
        <v>0</v>
      </c>
      <c r="P3249" s="52" t="inlineStr">
        <is>
          <t>Gouraud</t>
        </is>
      </c>
      <c r="Q3249" s="52" t="inlineStr">
        <is>
          <t>Plain</t>
        </is>
      </c>
      <c r="R3249" s="54" t="n">
        <v>0.9</v>
      </c>
      <c r="S3249" s="54" t="n">
        <v>0</v>
      </c>
      <c r="T3249" s="54" t="n">
        <v>0.28</v>
      </c>
      <c r="U3249" s="54" t="n">
        <v>0</v>
      </c>
      <c r="V3249" s="52" t="inlineStr">
        <is>
          <t>No</t>
        </is>
      </c>
      <c r="W3249" s="52" t="inlineStr">
        <is>
          <t>No</t>
        </is>
      </c>
      <c r="X3249" s="52" t="inlineStr">
        <is>
          <t>-</t>
        </is>
      </c>
      <c r="Y3249" s="52" t="inlineStr">
        <is>
          <t>Cloth band of the flag</t>
        </is>
      </c>
    </row>
    <row r="3250" outlineLevel="1">
      <c r="A3250" s="52" t="inlineStr">
        <is>
          <t>FLAG-31</t>
        </is>
      </c>
      <c r="B3250" s="52" t="inlineStr">
        <is>
          <t>Flag</t>
        </is>
      </c>
      <c r="C3250" s="63" t="inlineStr">
        <is>
          <t>Cube</t>
        </is>
      </c>
      <c r="D3250" s="68" t="inlineStr">
        <is>
          <t>Flag cloth</t>
        </is>
      </c>
      <c r="E3250" s="52" t="inlineStr">
        <is>
          <t>FLAG-29</t>
        </is>
      </c>
      <c r="F3250" s="52" t="n">
        <v>7</v>
      </c>
      <c r="G3250" s="54" t="n">
        <v>0.200000003</v>
      </c>
      <c r="H3250" s="54" t="n">
        <v>0.5</v>
      </c>
      <c r="I3250" s="54" t="n">
        <v>0.0199999996</v>
      </c>
      <c r="J3250" s="54" t="n">
        <v>0</v>
      </c>
      <c r="K3250" s="54" t="n">
        <v>0</v>
      </c>
      <c r="L3250" s="54" t="n">
        <v>0</v>
      </c>
      <c r="M3250" s="54" t="n">
        <v>0.100000001</v>
      </c>
      <c r="N3250" s="54" t="n">
        <v>-0.75</v>
      </c>
      <c r="O3250" s="54" t="n">
        <v>0</v>
      </c>
      <c r="P3250" s="52" t="inlineStr">
        <is>
          <t>Gouraud</t>
        </is>
      </c>
      <c r="Q3250" s="52" t="inlineStr">
        <is>
          <t>Plain</t>
        </is>
      </c>
      <c r="R3250" s="54" t="n">
        <v>0.9</v>
      </c>
      <c r="S3250" s="54" t="n">
        <v>0</v>
      </c>
      <c r="T3250" s="54" t="n">
        <v>0.28</v>
      </c>
      <c r="U3250" s="54" t="n">
        <v>0</v>
      </c>
      <c r="V3250" s="52" t="inlineStr">
        <is>
          <t>No</t>
        </is>
      </c>
      <c r="W3250" s="52" t="inlineStr">
        <is>
          <t>No</t>
        </is>
      </c>
      <c r="X3250" s="52" t="inlineStr">
        <is>
          <t>-</t>
        </is>
      </c>
      <c r="Y3250" s="52" t="inlineStr">
        <is>
          <t>Cloth band of the flag</t>
        </is>
      </c>
    </row>
    <row r="3251" outlineLevel="1">
      <c r="A3251" s="52" t="inlineStr">
        <is>
          <t>FLAG-32</t>
        </is>
      </c>
      <c r="B3251" s="52" t="inlineStr">
        <is>
          <t>Flag</t>
        </is>
      </c>
      <c r="C3251" s="63" t="inlineStr">
        <is>
          <t>Cube</t>
        </is>
      </c>
      <c r="D3251" s="68" t="inlineStr">
        <is>
          <t>Flag cloth</t>
        </is>
      </c>
      <c r="E3251" s="52" t="inlineStr">
        <is>
          <t>FLAG-29</t>
        </is>
      </c>
      <c r="F3251" s="52" t="n">
        <v>7</v>
      </c>
      <c r="G3251" s="54" t="n">
        <v>0.200000003</v>
      </c>
      <c r="H3251" s="54" t="n">
        <v>0.5</v>
      </c>
      <c r="I3251" s="54" t="n">
        <v>0.0199999996</v>
      </c>
      <c r="J3251" s="54" t="n">
        <v>0</v>
      </c>
      <c r="K3251" s="54" t="n">
        <v>0</v>
      </c>
      <c r="L3251" s="54" t="n">
        <v>0</v>
      </c>
      <c r="M3251" s="54" t="n">
        <v>0.100000001</v>
      </c>
      <c r="N3251" s="54" t="n">
        <v>-1.25</v>
      </c>
      <c r="O3251" s="54" t="n">
        <v>0</v>
      </c>
      <c r="P3251" s="52" t="inlineStr">
        <is>
          <t>Gouraud</t>
        </is>
      </c>
      <c r="Q3251" s="52" t="inlineStr">
        <is>
          <t>Plain</t>
        </is>
      </c>
      <c r="R3251" s="54" t="n">
        <v>0.9</v>
      </c>
      <c r="S3251" s="54" t="n">
        <v>0</v>
      </c>
      <c r="T3251" s="54" t="n">
        <v>0.28</v>
      </c>
      <c r="U3251" s="54" t="n">
        <v>0</v>
      </c>
      <c r="V3251" s="52" t="inlineStr">
        <is>
          <t>No</t>
        </is>
      </c>
      <c r="W3251" s="52" t="inlineStr">
        <is>
          <t>No</t>
        </is>
      </c>
      <c r="X3251" s="52" t="inlineStr">
        <is>
          <t>-</t>
        </is>
      </c>
      <c r="Y3251" s="52" t="inlineStr">
        <is>
          <t>Cloth band of the flag</t>
        </is>
      </c>
    </row>
    <row r="3252" outlineLevel="1">
      <c r="A3252" s="52" t="inlineStr">
        <is>
          <t>FLAG-33</t>
        </is>
      </c>
      <c r="B3252" s="52" t="inlineStr">
        <is>
          <t>Flag</t>
        </is>
      </c>
      <c r="C3252" s="53" t="inlineStr">
        <is>
          <t>Group</t>
        </is>
      </c>
      <c r="D3252" s="68" t="inlineStr">
        <is>
          <t>Flag strip</t>
        </is>
      </c>
      <c r="E3252" s="52" t="inlineStr">
        <is>
          <t>FLAG-29</t>
        </is>
      </c>
      <c r="F3252" s="52" t="n">
        <v>7</v>
      </c>
      <c r="G3252" s="54" t="n">
        <v>1</v>
      </c>
      <c r="H3252" s="54" t="n">
        <v>1</v>
      </c>
      <c r="I3252" s="54" t="n">
        <v>1</v>
      </c>
      <c r="J3252" s="54" t="n">
        <v>-1.46629524</v>
      </c>
      <c r="K3252" s="54" t="n">
        <v>-1.22059059</v>
      </c>
      <c r="L3252" s="54" t="n">
        <v>0</v>
      </c>
      <c r="M3252" s="54" t="n">
        <v>0.200000003</v>
      </c>
      <c r="N3252" s="54" t="n">
        <v>0</v>
      </c>
      <c r="O3252" s="54" t="n">
        <v>0</v>
      </c>
      <c r="P3252" s="52" t="inlineStr">
        <is>
          <t>-</t>
        </is>
      </c>
      <c r="Q3252" s="52" t="inlineStr">
        <is>
          <t>Plain</t>
        </is>
      </c>
      <c r="R3252" s="54" t="n">
        <v>0.5</v>
      </c>
      <c r="S3252" s="54" t="n">
        <v>0</v>
      </c>
      <c r="T3252" s="54" t="n">
        <v>0.2</v>
      </c>
      <c r="U3252" s="54" t="n">
        <v>0</v>
      </c>
      <c r="V3252" s="52" t="inlineStr">
        <is>
          <t>No</t>
        </is>
      </c>
      <c r="W3252" s="52" t="inlineStr">
        <is>
          <t>Yes</t>
        </is>
      </c>
      <c r="X3252" s="52" t="inlineStr">
        <is>
          <t>Yaw = A_i sin(0.7 i - w t): travelling wave, amplitude grows towards the fly</t>
        </is>
      </c>
      <c r="Y3252" s="52" t="inlineStr">
        <is>
          <t>One 0.2 m strip of cloth, child of the previous strip</t>
        </is>
      </c>
    </row>
    <row r="3253" outlineLevel="1">
      <c r="A3253" s="52" t="inlineStr">
        <is>
          <t>FLAG-34</t>
        </is>
      </c>
      <c r="B3253" s="52" t="inlineStr">
        <is>
          <t>Flag</t>
        </is>
      </c>
      <c r="C3253" s="63" t="inlineStr">
        <is>
          <t>Cube</t>
        </is>
      </c>
      <c r="D3253" s="69" t="inlineStr">
        <is>
          <t>Flag cloth</t>
        </is>
      </c>
      <c r="E3253" s="52" t="inlineStr">
        <is>
          <t>FLAG-33</t>
        </is>
      </c>
      <c r="F3253" s="52" t="n">
        <v>8</v>
      </c>
      <c r="G3253" s="54" t="n">
        <v>0.200000003</v>
      </c>
      <c r="H3253" s="54" t="n">
        <v>0.5</v>
      </c>
      <c r="I3253" s="54" t="n">
        <v>0.0199999996</v>
      </c>
      <c r="J3253" s="54" t="n">
        <v>0</v>
      </c>
      <c r="K3253" s="54" t="n">
        <v>0</v>
      </c>
      <c r="L3253" s="54" t="n">
        <v>0</v>
      </c>
      <c r="M3253" s="54" t="n">
        <v>0.100000001</v>
      </c>
      <c r="N3253" s="54" t="n">
        <v>-0.25</v>
      </c>
      <c r="O3253" s="54" t="n">
        <v>0</v>
      </c>
      <c r="P3253" s="52" t="inlineStr">
        <is>
          <t>Gouraud</t>
        </is>
      </c>
      <c r="Q3253" s="52" t="inlineStr">
        <is>
          <t>Plain</t>
        </is>
      </c>
      <c r="R3253" s="54" t="n">
        <v>0.9</v>
      </c>
      <c r="S3253" s="54" t="n">
        <v>0</v>
      </c>
      <c r="T3253" s="54" t="n">
        <v>0.28</v>
      </c>
      <c r="U3253" s="54" t="n">
        <v>0</v>
      </c>
      <c r="V3253" s="52" t="inlineStr">
        <is>
          <t>No</t>
        </is>
      </c>
      <c r="W3253" s="52" t="inlineStr">
        <is>
          <t>No</t>
        </is>
      </c>
      <c r="X3253" s="52" t="inlineStr">
        <is>
          <t>-</t>
        </is>
      </c>
      <c r="Y3253" s="52" t="inlineStr">
        <is>
          <t>Cloth band of the flag</t>
        </is>
      </c>
    </row>
    <row r="3254" outlineLevel="1">
      <c r="A3254" s="52" t="inlineStr">
        <is>
          <t>FLAG-35</t>
        </is>
      </c>
      <c r="B3254" s="52" t="inlineStr">
        <is>
          <t>Flag</t>
        </is>
      </c>
      <c r="C3254" s="63" t="inlineStr">
        <is>
          <t>Cube</t>
        </is>
      </c>
      <c r="D3254" s="69" t="inlineStr">
        <is>
          <t>Flag cloth</t>
        </is>
      </c>
      <c r="E3254" s="52" t="inlineStr">
        <is>
          <t>FLAG-33</t>
        </is>
      </c>
      <c r="F3254" s="52" t="n">
        <v>8</v>
      </c>
      <c r="G3254" s="54" t="n">
        <v>0.200000003</v>
      </c>
      <c r="H3254" s="54" t="n">
        <v>0.5</v>
      </c>
      <c r="I3254" s="54" t="n">
        <v>0.0199999996</v>
      </c>
      <c r="J3254" s="54" t="n">
        <v>0</v>
      </c>
      <c r="K3254" s="54" t="n">
        <v>0</v>
      </c>
      <c r="L3254" s="54" t="n">
        <v>0</v>
      </c>
      <c r="M3254" s="54" t="n">
        <v>0.100000001</v>
      </c>
      <c r="N3254" s="54" t="n">
        <v>-0.75</v>
      </c>
      <c r="O3254" s="54" t="n">
        <v>0</v>
      </c>
      <c r="P3254" s="52" t="inlineStr">
        <is>
          <t>Gouraud</t>
        </is>
      </c>
      <c r="Q3254" s="52" t="inlineStr">
        <is>
          <t>Plain</t>
        </is>
      </c>
      <c r="R3254" s="54" t="n">
        <v>0.9</v>
      </c>
      <c r="S3254" s="54" t="n">
        <v>0</v>
      </c>
      <c r="T3254" s="54" t="n">
        <v>0.28</v>
      </c>
      <c r="U3254" s="54" t="n">
        <v>0</v>
      </c>
      <c r="V3254" s="52" t="inlineStr">
        <is>
          <t>No</t>
        </is>
      </c>
      <c r="W3254" s="52" t="inlineStr">
        <is>
          <t>No</t>
        </is>
      </c>
      <c r="X3254" s="52" t="inlineStr">
        <is>
          <t>-</t>
        </is>
      </c>
      <c r="Y3254" s="52" t="inlineStr">
        <is>
          <t>Cloth band of the flag</t>
        </is>
      </c>
    </row>
    <row r="3255" outlineLevel="1">
      <c r="A3255" s="52" t="inlineStr">
        <is>
          <t>FLAG-36</t>
        </is>
      </c>
      <c r="B3255" s="52" t="inlineStr">
        <is>
          <t>Flag</t>
        </is>
      </c>
      <c r="C3255" s="63" t="inlineStr">
        <is>
          <t>Cube</t>
        </is>
      </c>
      <c r="D3255" s="69" t="inlineStr">
        <is>
          <t>Flag cloth</t>
        </is>
      </c>
      <c r="E3255" s="52" t="inlineStr">
        <is>
          <t>FLAG-33</t>
        </is>
      </c>
      <c r="F3255" s="52" t="n">
        <v>8</v>
      </c>
      <c r="G3255" s="54" t="n">
        <v>0.200000003</v>
      </c>
      <c r="H3255" s="54" t="n">
        <v>0.5</v>
      </c>
      <c r="I3255" s="54" t="n">
        <v>0.0199999996</v>
      </c>
      <c r="J3255" s="54" t="n">
        <v>0</v>
      </c>
      <c r="K3255" s="54" t="n">
        <v>0</v>
      </c>
      <c r="L3255" s="54" t="n">
        <v>0</v>
      </c>
      <c r="M3255" s="54" t="n">
        <v>0.100000001</v>
      </c>
      <c r="N3255" s="54" t="n">
        <v>-1.25</v>
      </c>
      <c r="O3255" s="54" t="n">
        <v>0</v>
      </c>
      <c r="P3255" s="52" t="inlineStr">
        <is>
          <t>Gouraud</t>
        </is>
      </c>
      <c r="Q3255" s="52" t="inlineStr">
        <is>
          <t>Plain</t>
        </is>
      </c>
      <c r="R3255" s="54" t="n">
        <v>0.9</v>
      </c>
      <c r="S3255" s="54" t="n">
        <v>0</v>
      </c>
      <c r="T3255" s="54" t="n">
        <v>0.28</v>
      </c>
      <c r="U3255" s="54" t="n">
        <v>0</v>
      </c>
      <c r="V3255" s="52" t="inlineStr">
        <is>
          <t>No</t>
        </is>
      </c>
      <c r="W3255" s="52" t="inlineStr">
        <is>
          <t>No</t>
        </is>
      </c>
      <c r="X3255" s="52" t="inlineStr">
        <is>
          <t>-</t>
        </is>
      </c>
      <c r="Y3255" s="52" t="inlineStr">
        <is>
          <t>Cloth band of the flag</t>
        </is>
      </c>
    </row>
    <row r="3256" outlineLevel="1">
      <c r="A3256" s="52" t="inlineStr">
        <is>
          <t>FLAG-37</t>
        </is>
      </c>
      <c r="B3256" s="52" t="inlineStr">
        <is>
          <t>Flag</t>
        </is>
      </c>
      <c r="C3256" s="53" t="inlineStr">
        <is>
          <t>Group</t>
        </is>
      </c>
      <c r="D3256" s="69" t="inlineStr">
        <is>
          <t>Flag strip</t>
        </is>
      </c>
      <c r="E3256" s="52" t="inlineStr">
        <is>
          <t>FLAG-33</t>
        </is>
      </c>
      <c r="F3256" s="52" t="n">
        <v>8</v>
      </c>
      <c r="G3256" s="54" t="n">
        <v>1</v>
      </c>
      <c r="H3256" s="54" t="n">
        <v>1</v>
      </c>
      <c r="I3256" s="54" t="n">
        <v>1</v>
      </c>
      <c r="J3256" s="54" t="n">
        <v>-1.15914714</v>
      </c>
      <c r="K3256" s="54" t="n">
        <v>-3.34494233</v>
      </c>
      <c r="L3256" s="54" t="n">
        <v>0</v>
      </c>
      <c r="M3256" s="54" t="n">
        <v>0.200000003</v>
      </c>
      <c r="N3256" s="54" t="n">
        <v>0</v>
      </c>
      <c r="O3256" s="54" t="n">
        <v>0</v>
      </c>
      <c r="P3256" s="52" t="inlineStr">
        <is>
          <t>-</t>
        </is>
      </c>
      <c r="Q3256" s="52" t="inlineStr">
        <is>
          <t>Plain</t>
        </is>
      </c>
      <c r="R3256" s="54" t="n">
        <v>0.5</v>
      </c>
      <c r="S3256" s="54" t="n">
        <v>0</v>
      </c>
      <c r="T3256" s="54" t="n">
        <v>0.2</v>
      </c>
      <c r="U3256" s="54" t="n">
        <v>0</v>
      </c>
      <c r="V3256" s="52" t="inlineStr">
        <is>
          <t>No</t>
        </is>
      </c>
      <c r="W3256" s="52" t="inlineStr">
        <is>
          <t>Yes</t>
        </is>
      </c>
      <c r="X3256" s="52" t="inlineStr">
        <is>
          <t>Yaw = A_i sin(0.7 i - w t): travelling wave, amplitude grows towards the fly</t>
        </is>
      </c>
      <c r="Y3256" s="52" t="inlineStr">
        <is>
          <t>One 0.2 m strip of cloth, child of the previous strip</t>
        </is>
      </c>
    </row>
    <row r="3257" outlineLevel="1">
      <c r="A3257" s="52" t="inlineStr">
        <is>
          <t>FLAG-38</t>
        </is>
      </c>
      <c r="B3257" s="52" t="inlineStr">
        <is>
          <t>Flag</t>
        </is>
      </c>
      <c r="C3257" s="63" t="inlineStr">
        <is>
          <t>Cube</t>
        </is>
      </c>
      <c r="D3257" s="70" t="inlineStr">
        <is>
          <t>Flag cloth</t>
        </is>
      </c>
      <c r="E3257" s="52" t="inlineStr">
        <is>
          <t>FLAG-37</t>
        </is>
      </c>
      <c r="F3257" s="52" t="n">
        <v>9</v>
      </c>
      <c r="G3257" s="54" t="n">
        <v>0.200000003</v>
      </c>
      <c r="H3257" s="54" t="n">
        <v>0.5</v>
      </c>
      <c r="I3257" s="54" t="n">
        <v>0.0199999996</v>
      </c>
      <c r="J3257" s="54" t="n">
        <v>0</v>
      </c>
      <c r="K3257" s="54" t="n">
        <v>0</v>
      </c>
      <c r="L3257" s="54" t="n">
        <v>0</v>
      </c>
      <c r="M3257" s="54" t="n">
        <v>0.100000001</v>
      </c>
      <c r="N3257" s="54" t="n">
        <v>-0.25</v>
      </c>
      <c r="O3257" s="54" t="n">
        <v>0</v>
      </c>
      <c r="P3257" s="52" t="inlineStr">
        <is>
          <t>Gouraud</t>
        </is>
      </c>
      <c r="Q3257" s="52" t="inlineStr">
        <is>
          <t>Plain</t>
        </is>
      </c>
      <c r="R3257" s="54" t="n">
        <v>0.9</v>
      </c>
      <c r="S3257" s="54" t="n">
        <v>0</v>
      </c>
      <c r="T3257" s="54" t="n">
        <v>0.28</v>
      </c>
      <c r="U3257" s="54" t="n">
        <v>0</v>
      </c>
      <c r="V3257" s="52" t="inlineStr">
        <is>
          <t>No</t>
        </is>
      </c>
      <c r="W3257" s="52" t="inlineStr">
        <is>
          <t>No</t>
        </is>
      </c>
      <c r="X3257" s="52" t="inlineStr">
        <is>
          <t>-</t>
        </is>
      </c>
      <c r="Y3257" s="52" t="inlineStr">
        <is>
          <t>Cloth band of the flag</t>
        </is>
      </c>
    </row>
    <row r="3258" outlineLevel="1">
      <c r="A3258" s="52" t="inlineStr">
        <is>
          <t>FLAG-39</t>
        </is>
      </c>
      <c r="B3258" s="52" t="inlineStr">
        <is>
          <t>Flag</t>
        </is>
      </c>
      <c r="C3258" s="63" t="inlineStr">
        <is>
          <t>Cube</t>
        </is>
      </c>
      <c r="D3258" s="70" t="inlineStr">
        <is>
          <t>Flag cloth</t>
        </is>
      </c>
      <c r="E3258" s="52" t="inlineStr">
        <is>
          <t>FLAG-37</t>
        </is>
      </c>
      <c r="F3258" s="52" t="n">
        <v>9</v>
      </c>
      <c r="G3258" s="54" t="n">
        <v>0.200000003</v>
      </c>
      <c r="H3258" s="54" t="n">
        <v>0.5</v>
      </c>
      <c r="I3258" s="54" t="n">
        <v>0.0199999996</v>
      </c>
      <c r="J3258" s="54" t="n">
        <v>0</v>
      </c>
      <c r="K3258" s="54" t="n">
        <v>0</v>
      </c>
      <c r="L3258" s="54" t="n">
        <v>0</v>
      </c>
      <c r="M3258" s="54" t="n">
        <v>0.100000001</v>
      </c>
      <c r="N3258" s="54" t="n">
        <v>-0.75</v>
      </c>
      <c r="O3258" s="54" t="n">
        <v>0</v>
      </c>
      <c r="P3258" s="52" t="inlineStr">
        <is>
          <t>Gouraud</t>
        </is>
      </c>
      <c r="Q3258" s="52" t="inlineStr">
        <is>
          <t>Plain</t>
        </is>
      </c>
      <c r="R3258" s="54" t="n">
        <v>0.9</v>
      </c>
      <c r="S3258" s="54" t="n">
        <v>0</v>
      </c>
      <c r="T3258" s="54" t="n">
        <v>0.28</v>
      </c>
      <c r="U3258" s="54" t="n">
        <v>0</v>
      </c>
      <c r="V3258" s="52" t="inlineStr">
        <is>
          <t>No</t>
        </is>
      </c>
      <c r="W3258" s="52" t="inlineStr">
        <is>
          <t>No</t>
        </is>
      </c>
      <c r="X3258" s="52" t="inlineStr">
        <is>
          <t>-</t>
        </is>
      </c>
      <c r="Y3258" s="52" t="inlineStr">
        <is>
          <t>Cloth band of the flag</t>
        </is>
      </c>
    </row>
    <row r="3259" outlineLevel="1">
      <c r="A3259" s="52" t="inlineStr">
        <is>
          <t>FLAG-40</t>
        </is>
      </c>
      <c r="B3259" s="52" t="inlineStr">
        <is>
          <t>Flag</t>
        </is>
      </c>
      <c r="C3259" s="63" t="inlineStr">
        <is>
          <t>Cube</t>
        </is>
      </c>
      <c r="D3259" s="70" t="inlineStr">
        <is>
          <t>Flag cloth</t>
        </is>
      </c>
      <c r="E3259" s="52" t="inlineStr">
        <is>
          <t>FLAG-37</t>
        </is>
      </c>
      <c r="F3259" s="52" t="n">
        <v>9</v>
      </c>
      <c r="G3259" s="54" t="n">
        <v>0.200000003</v>
      </c>
      <c r="H3259" s="54" t="n">
        <v>0.5</v>
      </c>
      <c r="I3259" s="54" t="n">
        <v>0.0199999996</v>
      </c>
      <c r="J3259" s="54" t="n">
        <v>0</v>
      </c>
      <c r="K3259" s="54" t="n">
        <v>0</v>
      </c>
      <c r="L3259" s="54" t="n">
        <v>0</v>
      </c>
      <c r="M3259" s="54" t="n">
        <v>0.100000001</v>
      </c>
      <c r="N3259" s="54" t="n">
        <v>-1.25</v>
      </c>
      <c r="O3259" s="54" t="n">
        <v>0</v>
      </c>
      <c r="P3259" s="52" t="inlineStr">
        <is>
          <t>Gouraud</t>
        </is>
      </c>
      <c r="Q3259" s="52" t="inlineStr">
        <is>
          <t>Plain</t>
        </is>
      </c>
      <c r="R3259" s="54" t="n">
        <v>0.9</v>
      </c>
      <c r="S3259" s="54" t="n">
        <v>0</v>
      </c>
      <c r="T3259" s="54" t="n">
        <v>0.28</v>
      </c>
      <c r="U3259" s="54" t="n">
        <v>0</v>
      </c>
      <c r="V3259" s="52" t="inlineStr">
        <is>
          <t>No</t>
        </is>
      </c>
      <c r="W3259" s="52" t="inlineStr">
        <is>
          <t>No</t>
        </is>
      </c>
      <c r="X3259" s="52" t="inlineStr">
        <is>
          <t>-</t>
        </is>
      </c>
      <c r="Y3259" s="52" t="inlineStr">
        <is>
          <t>Cloth band of the flag</t>
        </is>
      </c>
    </row>
    <row r="3260" outlineLevel="1">
      <c r="A3260" s="52" t="inlineStr">
        <is>
          <t>FLAG-41</t>
        </is>
      </c>
      <c r="B3260" s="52" t="inlineStr">
        <is>
          <t>Flag</t>
        </is>
      </c>
      <c r="C3260" s="53" t="inlineStr">
        <is>
          <t>Group</t>
        </is>
      </c>
      <c r="D3260" s="70" t="inlineStr">
        <is>
          <t>Flag strip</t>
        </is>
      </c>
      <c r="E3260" s="52" t="inlineStr">
        <is>
          <t>FLAG-37</t>
        </is>
      </c>
      <c r="F3260" s="52" t="n">
        <v>9</v>
      </c>
      <c r="G3260" s="54" t="n">
        <v>1</v>
      </c>
      <c r="H3260" s="54" t="n">
        <v>1</v>
      </c>
      <c r="I3260" s="54" t="n">
        <v>1</v>
      </c>
      <c r="J3260" s="54" t="n">
        <v>0.0252204239</v>
      </c>
      <c r="K3260" s="54" t="n">
        <v>-4.1223774</v>
      </c>
      <c r="L3260" s="54" t="n">
        <v>0</v>
      </c>
      <c r="M3260" s="54" t="n">
        <v>0.200000003</v>
      </c>
      <c r="N3260" s="54" t="n">
        <v>0</v>
      </c>
      <c r="O3260" s="54" t="n">
        <v>0</v>
      </c>
      <c r="P3260" s="52" t="inlineStr">
        <is>
          <t>-</t>
        </is>
      </c>
      <c r="Q3260" s="52" t="inlineStr">
        <is>
          <t>Plain</t>
        </is>
      </c>
      <c r="R3260" s="54" t="n">
        <v>0.5</v>
      </c>
      <c r="S3260" s="54" t="n">
        <v>0</v>
      </c>
      <c r="T3260" s="54" t="n">
        <v>0.2</v>
      </c>
      <c r="U3260" s="54" t="n">
        <v>0</v>
      </c>
      <c r="V3260" s="52" t="inlineStr">
        <is>
          <t>No</t>
        </is>
      </c>
      <c r="W3260" s="52" t="inlineStr">
        <is>
          <t>Yes</t>
        </is>
      </c>
      <c r="X3260" s="52" t="inlineStr">
        <is>
          <t>Yaw = A_i sin(0.7 i - w t): travelling wave, amplitude grows towards the fly</t>
        </is>
      </c>
      <c r="Y3260" s="52" t="inlineStr">
        <is>
          <t>One 0.2 m strip of cloth, child of the previous strip</t>
        </is>
      </c>
    </row>
    <row r="3261" outlineLevel="1">
      <c r="A3261" s="52" t="inlineStr">
        <is>
          <t>FLAG-42</t>
        </is>
      </c>
      <c r="B3261" s="52" t="inlineStr">
        <is>
          <t>Flag</t>
        </is>
      </c>
      <c r="C3261" s="63" t="inlineStr">
        <is>
          <t>Cube</t>
        </is>
      </c>
      <c r="D3261" s="71" t="inlineStr">
        <is>
          <t>Flag cloth</t>
        </is>
      </c>
      <c r="E3261" s="52" t="inlineStr">
        <is>
          <t>FLAG-41</t>
        </is>
      </c>
      <c r="F3261" s="52" t="n">
        <v>10</v>
      </c>
      <c r="G3261" s="54" t="n">
        <v>0.200000003</v>
      </c>
      <c r="H3261" s="54" t="n">
        <v>0.5</v>
      </c>
      <c r="I3261" s="54" t="n">
        <v>0.0199999996</v>
      </c>
      <c r="J3261" s="54" t="n">
        <v>0</v>
      </c>
      <c r="K3261" s="54" t="n">
        <v>0</v>
      </c>
      <c r="L3261" s="54" t="n">
        <v>0</v>
      </c>
      <c r="M3261" s="54" t="n">
        <v>0.100000001</v>
      </c>
      <c r="N3261" s="54" t="n">
        <v>-0.25</v>
      </c>
      <c r="O3261" s="54" t="n">
        <v>0</v>
      </c>
      <c r="P3261" s="52" t="inlineStr">
        <is>
          <t>Gouraud</t>
        </is>
      </c>
      <c r="Q3261" s="52" t="inlineStr">
        <is>
          <t>Plain</t>
        </is>
      </c>
      <c r="R3261" s="54" t="n">
        <v>0.9</v>
      </c>
      <c r="S3261" s="54" t="n">
        <v>0</v>
      </c>
      <c r="T3261" s="54" t="n">
        <v>0.28</v>
      </c>
      <c r="U3261" s="54" t="n">
        <v>0</v>
      </c>
      <c r="V3261" s="52" t="inlineStr">
        <is>
          <t>No</t>
        </is>
      </c>
      <c r="W3261" s="52" t="inlineStr">
        <is>
          <t>No</t>
        </is>
      </c>
      <c r="X3261" s="52" t="inlineStr">
        <is>
          <t>-</t>
        </is>
      </c>
      <c r="Y3261" s="52" t="inlineStr">
        <is>
          <t>Cloth band of the flag</t>
        </is>
      </c>
    </row>
    <row r="3262" outlineLevel="1">
      <c r="A3262" s="52" t="inlineStr">
        <is>
          <t>FLAG-43</t>
        </is>
      </c>
      <c r="B3262" s="52" t="inlineStr">
        <is>
          <t>Flag</t>
        </is>
      </c>
      <c r="C3262" s="63" t="inlineStr">
        <is>
          <t>Cube</t>
        </is>
      </c>
      <c r="D3262" s="71" t="inlineStr">
        <is>
          <t>Flag cloth</t>
        </is>
      </c>
      <c r="E3262" s="52" t="inlineStr">
        <is>
          <t>FLAG-41</t>
        </is>
      </c>
      <c r="F3262" s="52" t="n">
        <v>10</v>
      </c>
      <c r="G3262" s="54" t="n">
        <v>0.200000003</v>
      </c>
      <c r="H3262" s="54" t="n">
        <v>0.5</v>
      </c>
      <c r="I3262" s="54" t="n">
        <v>0.0199999996</v>
      </c>
      <c r="J3262" s="54" t="n">
        <v>0</v>
      </c>
      <c r="K3262" s="54" t="n">
        <v>0</v>
      </c>
      <c r="L3262" s="54" t="n">
        <v>0</v>
      </c>
      <c r="M3262" s="54" t="n">
        <v>0.100000001</v>
      </c>
      <c r="N3262" s="54" t="n">
        <v>-0.75</v>
      </c>
      <c r="O3262" s="54" t="n">
        <v>0</v>
      </c>
      <c r="P3262" s="52" t="inlineStr">
        <is>
          <t>Gouraud</t>
        </is>
      </c>
      <c r="Q3262" s="52" t="inlineStr">
        <is>
          <t>Plain</t>
        </is>
      </c>
      <c r="R3262" s="54" t="n">
        <v>0.9</v>
      </c>
      <c r="S3262" s="54" t="n">
        <v>0</v>
      </c>
      <c r="T3262" s="54" t="n">
        <v>0.28</v>
      </c>
      <c r="U3262" s="54" t="n">
        <v>0</v>
      </c>
      <c r="V3262" s="52" t="inlineStr">
        <is>
          <t>No</t>
        </is>
      </c>
      <c r="W3262" s="52" t="inlineStr">
        <is>
          <t>No</t>
        </is>
      </c>
      <c r="X3262" s="52" t="inlineStr">
        <is>
          <t>-</t>
        </is>
      </c>
      <c r="Y3262" s="52" t="inlineStr">
        <is>
          <t>Cloth band of the flag</t>
        </is>
      </c>
    </row>
    <row r="3263" outlineLevel="1">
      <c r="A3263" s="52" t="inlineStr">
        <is>
          <t>FLAG-44</t>
        </is>
      </c>
      <c r="B3263" s="52" t="inlineStr">
        <is>
          <t>Flag</t>
        </is>
      </c>
      <c r="C3263" s="63" t="inlineStr">
        <is>
          <t>Cube</t>
        </is>
      </c>
      <c r="D3263" s="71" t="inlineStr">
        <is>
          <t>Flag cloth</t>
        </is>
      </c>
      <c r="E3263" s="52" t="inlineStr">
        <is>
          <t>FLAG-41</t>
        </is>
      </c>
      <c r="F3263" s="52" t="n">
        <v>10</v>
      </c>
      <c r="G3263" s="54" t="n">
        <v>0.200000003</v>
      </c>
      <c r="H3263" s="54" t="n">
        <v>0.5</v>
      </c>
      <c r="I3263" s="54" t="n">
        <v>0.0199999996</v>
      </c>
      <c r="J3263" s="54" t="n">
        <v>0</v>
      </c>
      <c r="K3263" s="54" t="n">
        <v>0</v>
      </c>
      <c r="L3263" s="54" t="n">
        <v>0</v>
      </c>
      <c r="M3263" s="54" t="n">
        <v>0.100000001</v>
      </c>
      <c r="N3263" s="54" t="n">
        <v>-1.25</v>
      </c>
      <c r="O3263" s="54" t="n">
        <v>0</v>
      </c>
      <c r="P3263" s="52" t="inlineStr">
        <is>
          <t>Gouraud</t>
        </is>
      </c>
      <c r="Q3263" s="52" t="inlineStr">
        <is>
          <t>Plain</t>
        </is>
      </c>
      <c r="R3263" s="54" t="n">
        <v>0.9</v>
      </c>
      <c r="S3263" s="54" t="n">
        <v>0</v>
      </c>
      <c r="T3263" s="54" t="n">
        <v>0.28</v>
      </c>
      <c r="U3263" s="54" t="n">
        <v>0</v>
      </c>
      <c r="V3263" s="52" t="inlineStr">
        <is>
          <t>No</t>
        </is>
      </c>
      <c r="W3263" s="52" t="inlineStr">
        <is>
          <t>No</t>
        </is>
      </c>
      <c r="X3263" s="52" t="inlineStr">
        <is>
          <t>-</t>
        </is>
      </c>
      <c r="Y3263" s="52" t="inlineStr">
        <is>
          <t>Cloth band of the flag</t>
        </is>
      </c>
    </row>
    <row r="3264" outlineLevel="1">
      <c r="A3264" s="52" t="inlineStr">
        <is>
          <t>FLAG-45</t>
        </is>
      </c>
      <c r="B3264" s="52" t="inlineStr">
        <is>
          <t>Flag</t>
        </is>
      </c>
      <c r="C3264" s="53" t="inlineStr">
        <is>
          <t>Group</t>
        </is>
      </c>
      <c r="D3264" s="71" t="inlineStr">
        <is>
          <t>Flag strip</t>
        </is>
      </c>
      <c r="E3264" s="52" t="inlineStr">
        <is>
          <t>FLAG-41</t>
        </is>
      </c>
      <c r="F3264" s="52" t="n">
        <v>10</v>
      </c>
      <c r="G3264" s="54" t="n">
        <v>1</v>
      </c>
      <c r="H3264" s="54" t="n">
        <v>1</v>
      </c>
      <c r="I3264" s="54" t="n">
        <v>1</v>
      </c>
      <c r="J3264" s="54" t="n">
        <v>1.19050157</v>
      </c>
      <c r="K3264" s="54" t="n">
        <v>-2.87491608</v>
      </c>
      <c r="L3264" s="54" t="n">
        <v>0</v>
      </c>
      <c r="M3264" s="54" t="n">
        <v>0.200000003</v>
      </c>
      <c r="N3264" s="54" t="n">
        <v>0</v>
      </c>
      <c r="O3264" s="54" t="n">
        <v>0</v>
      </c>
      <c r="P3264" s="52" t="inlineStr">
        <is>
          <t>-</t>
        </is>
      </c>
      <c r="Q3264" s="52" t="inlineStr">
        <is>
          <t>Plain</t>
        </is>
      </c>
      <c r="R3264" s="54" t="n">
        <v>0.5</v>
      </c>
      <c r="S3264" s="54" t="n">
        <v>0</v>
      </c>
      <c r="T3264" s="54" t="n">
        <v>0.2</v>
      </c>
      <c r="U3264" s="54" t="n">
        <v>0</v>
      </c>
      <c r="V3264" s="52" t="inlineStr">
        <is>
          <t>No</t>
        </is>
      </c>
      <c r="W3264" s="52" t="inlineStr">
        <is>
          <t>Yes</t>
        </is>
      </c>
      <c r="X3264" s="52" t="inlineStr">
        <is>
          <t>Yaw = A_i sin(0.7 i - w t): travelling wave, amplitude grows towards the fly</t>
        </is>
      </c>
      <c r="Y3264" s="52" t="inlineStr">
        <is>
          <t>One 0.2 m strip of cloth, child of the previous strip</t>
        </is>
      </c>
    </row>
    <row r="3265" outlineLevel="1">
      <c r="A3265" s="52" t="inlineStr">
        <is>
          <t>FLAG-46</t>
        </is>
      </c>
      <c r="B3265" s="52" t="inlineStr">
        <is>
          <t>Flag</t>
        </is>
      </c>
      <c r="C3265" s="63" t="inlineStr">
        <is>
          <t>Cube</t>
        </is>
      </c>
      <c r="D3265" s="72" t="inlineStr">
        <is>
          <t>Flag cloth</t>
        </is>
      </c>
      <c r="E3265" s="52" t="inlineStr">
        <is>
          <t>FLAG-45</t>
        </is>
      </c>
      <c r="F3265" s="52" t="n">
        <v>11</v>
      </c>
      <c r="G3265" s="54" t="n">
        <v>0.200000003</v>
      </c>
      <c r="H3265" s="54" t="n">
        <v>0.5</v>
      </c>
      <c r="I3265" s="54" t="n">
        <v>0.0199999996</v>
      </c>
      <c r="J3265" s="54" t="n">
        <v>0</v>
      </c>
      <c r="K3265" s="54" t="n">
        <v>0</v>
      </c>
      <c r="L3265" s="54" t="n">
        <v>0</v>
      </c>
      <c r="M3265" s="54" t="n">
        <v>0.100000001</v>
      </c>
      <c r="N3265" s="54" t="n">
        <v>-0.25</v>
      </c>
      <c r="O3265" s="54" t="n">
        <v>0</v>
      </c>
      <c r="P3265" s="52" t="inlineStr">
        <is>
          <t>Gouraud</t>
        </is>
      </c>
      <c r="Q3265" s="52" t="inlineStr">
        <is>
          <t>Plain</t>
        </is>
      </c>
      <c r="R3265" s="54" t="n">
        <v>0.9</v>
      </c>
      <c r="S3265" s="54" t="n">
        <v>0</v>
      </c>
      <c r="T3265" s="54" t="n">
        <v>0.28</v>
      </c>
      <c r="U3265" s="54" t="n">
        <v>0</v>
      </c>
      <c r="V3265" s="52" t="inlineStr">
        <is>
          <t>No</t>
        </is>
      </c>
      <c r="W3265" s="52" t="inlineStr">
        <is>
          <t>No</t>
        </is>
      </c>
      <c r="X3265" s="52" t="inlineStr">
        <is>
          <t>-</t>
        </is>
      </c>
      <c r="Y3265" s="52" t="inlineStr">
        <is>
          <t>Cloth band of the flag</t>
        </is>
      </c>
    </row>
    <row r="3266" outlineLevel="1">
      <c r="A3266" s="52" t="inlineStr">
        <is>
          <t>FLAG-47</t>
        </is>
      </c>
      <c r="B3266" s="52" t="inlineStr">
        <is>
          <t>Flag</t>
        </is>
      </c>
      <c r="C3266" s="63" t="inlineStr">
        <is>
          <t>Cube</t>
        </is>
      </c>
      <c r="D3266" s="72" t="inlineStr">
        <is>
          <t>Flag cloth</t>
        </is>
      </c>
      <c r="E3266" s="52" t="inlineStr">
        <is>
          <t>FLAG-45</t>
        </is>
      </c>
      <c r="F3266" s="52" t="n">
        <v>11</v>
      </c>
      <c r="G3266" s="54" t="n">
        <v>0.200000003</v>
      </c>
      <c r="H3266" s="54" t="n">
        <v>0.5</v>
      </c>
      <c r="I3266" s="54" t="n">
        <v>0.0199999996</v>
      </c>
      <c r="J3266" s="54" t="n">
        <v>0</v>
      </c>
      <c r="K3266" s="54" t="n">
        <v>0</v>
      </c>
      <c r="L3266" s="54" t="n">
        <v>0</v>
      </c>
      <c r="M3266" s="54" t="n">
        <v>0.100000001</v>
      </c>
      <c r="N3266" s="54" t="n">
        <v>-0.75</v>
      </c>
      <c r="O3266" s="54" t="n">
        <v>0</v>
      </c>
      <c r="P3266" s="52" t="inlineStr">
        <is>
          <t>Gouraud</t>
        </is>
      </c>
      <c r="Q3266" s="52" t="inlineStr">
        <is>
          <t>Plain</t>
        </is>
      </c>
      <c r="R3266" s="54" t="n">
        <v>0.9</v>
      </c>
      <c r="S3266" s="54" t="n">
        <v>0</v>
      </c>
      <c r="T3266" s="54" t="n">
        <v>0.28</v>
      </c>
      <c r="U3266" s="54" t="n">
        <v>0</v>
      </c>
      <c r="V3266" s="52" t="inlineStr">
        <is>
          <t>No</t>
        </is>
      </c>
      <c r="W3266" s="52" t="inlineStr">
        <is>
          <t>No</t>
        </is>
      </c>
      <c r="X3266" s="52" t="inlineStr">
        <is>
          <t>-</t>
        </is>
      </c>
      <c r="Y3266" s="52" t="inlineStr">
        <is>
          <t>Cloth band of the flag</t>
        </is>
      </c>
    </row>
    <row r="3267" outlineLevel="1">
      <c r="A3267" s="52" t="inlineStr">
        <is>
          <t>FLAG-48</t>
        </is>
      </c>
      <c r="B3267" s="52" t="inlineStr">
        <is>
          <t>Flag</t>
        </is>
      </c>
      <c r="C3267" s="63" t="inlineStr">
        <is>
          <t>Cube</t>
        </is>
      </c>
      <c r="D3267" s="72" t="inlineStr">
        <is>
          <t>Flag cloth</t>
        </is>
      </c>
      <c r="E3267" s="52" t="inlineStr">
        <is>
          <t>FLAG-45</t>
        </is>
      </c>
      <c r="F3267" s="52" t="n">
        <v>11</v>
      </c>
      <c r="G3267" s="54" t="n">
        <v>0.200000003</v>
      </c>
      <c r="H3267" s="54" t="n">
        <v>0.5</v>
      </c>
      <c r="I3267" s="54" t="n">
        <v>0.0199999996</v>
      </c>
      <c r="J3267" s="54" t="n">
        <v>0</v>
      </c>
      <c r="K3267" s="54" t="n">
        <v>0</v>
      </c>
      <c r="L3267" s="54" t="n">
        <v>0</v>
      </c>
      <c r="M3267" s="54" t="n">
        <v>0.100000001</v>
      </c>
      <c r="N3267" s="54" t="n">
        <v>-1.25</v>
      </c>
      <c r="O3267" s="54" t="n">
        <v>0</v>
      </c>
      <c r="P3267" s="52" t="inlineStr">
        <is>
          <t>Gouraud</t>
        </is>
      </c>
      <c r="Q3267" s="52" t="inlineStr">
        <is>
          <t>Plain</t>
        </is>
      </c>
      <c r="R3267" s="54" t="n">
        <v>0.9</v>
      </c>
      <c r="S3267" s="54" t="n">
        <v>0</v>
      </c>
      <c r="T3267" s="54" t="n">
        <v>0.28</v>
      </c>
      <c r="U3267" s="54" t="n">
        <v>0</v>
      </c>
      <c r="V3267" s="52" t="inlineStr">
        <is>
          <t>No</t>
        </is>
      </c>
      <c r="W3267" s="52" t="inlineStr">
        <is>
          <t>No</t>
        </is>
      </c>
      <c r="X3267" s="52" t="inlineStr">
        <is>
          <t>-</t>
        </is>
      </c>
      <c r="Y3267" s="52" t="inlineStr">
        <is>
          <t>Cloth band of the flag</t>
        </is>
      </c>
    </row>
    <row r="3268" outlineLevel="1">
      <c r="A3268" s="52" t="inlineStr">
        <is>
          <t>FLAG-49</t>
        </is>
      </c>
      <c r="B3268" s="52" t="inlineStr">
        <is>
          <t>Flag</t>
        </is>
      </c>
      <c r="C3268" s="53" t="inlineStr">
        <is>
          <t>Group</t>
        </is>
      </c>
      <c r="D3268" s="72" t="inlineStr">
        <is>
          <t>Flag strip</t>
        </is>
      </c>
      <c r="E3268" s="52" t="inlineStr">
        <is>
          <t>FLAG-45</t>
        </is>
      </c>
      <c r="F3268" s="52" t="n">
        <v>11</v>
      </c>
      <c r="G3268" s="54" t="n">
        <v>1</v>
      </c>
      <c r="H3268" s="54" t="n">
        <v>1</v>
      </c>
      <c r="I3268" s="54" t="n">
        <v>1</v>
      </c>
      <c r="J3268" s="54" t="n">
        <v>1.45483494</v>
      </c>
      <c r="K3268" s="54" t="n">
        <v>0.0825951695</v>
      </c>
      <c r="L3268" s="54" t="n">
        <v>0</v>
      </c>
      <c r="M3268" s="54" t="n">
        <v>0.200000003</v>
      </c>
      <c r="N3268" s="54" t="n">
        <v>0</v>
      </c>
      <c r="O3268" s="54" t="n">
        <v>0</v>
      </c>
      <c r="P3268" s="52" t="inlineStr">
        <is>
          <t>-</t>
        </is>
      </c>
      <c r="Q3268" s="52" t="inlineStr">
        <is>
          <t>Plain</t>
        </is>
      </c>
      <c r="R3268" s="54" t="n">
        <v>0.5</v>
      </c>
      <c r="S3268" s="54" t="n">
        <v>0</v>
      </c>
      <c r="T3268" s="54" t="n">
        <v>0.2</v>
      </c>
      <c r="U3268" s="54" t="n">
        <v>0</v>
      </c>
      <c r="V3268" s="52" t="inlineStr">
        <is>
          <t>No</t>
        </is>
      </c>
      <c r="W3268" s="52" t="inlineStr">
        <is>
          <t>Yes</t>
        </is>
      </c>
      <c r="X3268" s="52" t="inlineStr">
        <is>
          <t>Yaw = A_i sin(0.7 i - w t): travelling wave, amplitude grows towards the fly</t>
        </is>
      </c>
      <c r="Y3268" s="52" t="inlineStr">
        <is>
          <t>One 0.2 m strip of cloth, child of the previous strip</t>
        </is>
      </c>
    </row>
    <row r="3269" outlineLevel="1">
      <c r="A3269" s="52" t="inlineStr">
        <is>
          <t>FLAG-50</t>
        </is>
      </c>
      <c r="B3269" s="52" t="inlineStr">
        <is>
          <t>Flag</t>
        </is>
      </c>
      <c r="C3269" s="63" t="inlineStr">
        <is>
          <t>Cube</t>
        </is>
      </c>
      <c r="D3269" s="73" t="inlineStr">
        <is>
          <t>Flag cloth</t>
        </is>
      </c>
      <c r="E3269" s="52" t="inlineStr">
        <is>
          <t>FLAG-49</t>
        </is>
      </c>
      <c r="F3269" s="52" t="n">
        <v>12</v>
      </c>
      <c r="G3269" s="54" t="n">
        <v>0.200000003</v>
      </c>
      <c r="H3269" s="54" t="n">
        <v>0.5</v>
      </c>
      <c r="I3269" s="54" t="n">
        <v>0.0199999996</v>
      </c>
      <c r="J3269" s="54" t="n">
        <v>0</v>
      </c>
      <c r="K3269" s="54" t="n">
        <v>0</v>
      </c>
      <c r="L3269" s="54" t="n">
        <v>0</v>
      </c>
      <c r="M3269" s="54" t="n">
        <v>0.100000001</v>
      </c>
      <c r="N3269" s="54" t="n">
        <v>-0.25</v>
      </c>
      <c r="O3269" s="54" t="n">
        <v>0</v>
      </c>
      <c r="P3269" s="52" t="inlineStr">
        <is>
          <t>Gouraud</t>
        </is>
      </c>
      <c r="Q3269" s="52" t="inlineStr">
        <is>
          <t>Plain</t>
        </is>
      </c>
      <c r="R3269" s="54" t="n">
        <v>0.9</v>
      </c>
      <c r="S3269" s="54" t="n">
        <v>0</v>
      </c>
      <c r="T3269" s="54" t="n">
        <v>0.28</v>
      </c>
      <c r="U3269" s="54" t="n">
        <v>0</v>
      </c>
      <c r="V3269" s="52" t="inlineStr">
        <is>
          <t>No</t>
        </is>
      </c>
      <c r="W3269" s="52" t="inlineStr">
        <is>
          <t>No</t>
        </is>
      </c>
      <c r="X3269" s="52" t="inlineStr">
        <is>
          <t>-</t>
        </is>
      </c>
      <c r="Y3269" s="52" t="inlineStr">
        <is>
          <t>Cloth band of the flag</t>
        </is>
      </c>
    </row>
    <row r="3270" outlineLevel="1">
      <c r="A3270" s="52" t="inlineStr">
        <is>
          <t>FLAG-51</t>
        </is>
      </c>
      <c r="B3270" s="52" t="inlineStr">
        <is>
          <t>Flag</t>
        </is>
      </c>
      <c r="C3270" s="63" t="inlineStr">
        <is>
          <t>Cube</t>
        </is>
      </c>
      <c r="D3270" s="73" t="inlineStr">
        <is>
          <t>Flag cloth</t>
        </is>
      </c>
      <c r="E3270" s="52" t="inlineStr">
        <is>
          <t>FLAG-49</t>
        </is>
      </c>
      <c r="F3270" s="52" t="n">
        <v>12</v>
      </c>
      <c r="G3270" s="54" t="n">
        <v>0.200000003</v>
      </c>
      <c r="H3270" s="54" t="n">
        <v>0.5</v>
      </c>
      <c r="I3270" s="54" t="n">
        <v>0.0199999996</v>
      </c>
      <c r="J3270" s="54" t="n">
        <v>0</v>
      </c>
      <c r="K3270" s="54" t="n">
        <v>0</v>
      </c>
      <c r="L3270" s="54" t="n">
        <v>0</v>
      </c>
      <c r="M3270" s="54" t="n">
        <v>0.100000001</v>
      </c>
      <c r="N3270" s="54" t="n">
        <v>-0.75</v>
      </c>
      <c r="O3270" s="54" t="n">
        <v>0</v>
      </c>
      <c r="P3270" s="52" t="inlineStr">
        <is>
          <t>Gouraud</t>
        </is>
      </c>
      <c r="Q3270" s="52" t="inlineStr">
        <is>
          <t>Plain</t>
        </is>
      </c>
      <c r="R3270" s="54" t="n">
        <v>0.9</v>
      </c>
      <c r="S3270" s="54" t="n">
        <v>0</v>
      </c>
      <c r="T3270" s="54" t="n">
        <v>0.28</v>
      </c>
      <c r="U3270" s="54" t="n">
        <v>0</v>
      </c>
      <c r="V3270" s="52" t="inlineStr">
        <is>
          <t>No</t>
        </is>
      </c>
      <c r="W3270" s="52" t="inlineStr">
        <is>
          <t>No</t>
        </is>
      </c>
      <c r="X3270" s="52" t="inlineStr">
        <is>
          <t>-</t>
        </is>
      </c>
      <c r="Y3270" s="52" t="inlineStr">
        <is>
          <t>Cloth band of the flag</t>
        </is>
      </c>
    </row>
    <row r="3271" outlineLevel="1">
      <c r="A3271" s="52" t="inlineStr">
        <is>
          <t>FLAG-52</t>
        </is>
      </c>
      <c r="B3271" s="52" t="inlineStr">
        <is>
          <t>Flag</t>
        </is>
      </c>
      <c r="C3271" s="63" t="inlineStr">
        <is>
          <t>Cube</t>
        </is>
      </c>
      <c r="D3271" s="73" t="inlineStr">
        <is>
          <t>Flag cloth</t>
        </is>
      </c>
      <c r="E3271" s="52" t="inlineStr">
        <is>
          <t>FLAG-49</t>
        </is>
      </c>
      <c r="F3271" s="52" t="n">
        <v>12</v>
      </c>
      <c r="G3271" s="54" t="n">
        <v>0.200000003</v>
      </c>
      <c r="H3271" s="54" t="n">
        <v>0.5</v>
      </c>
      <c r="I3271" s="54" t="n">
        <v>0.0199999996</v>
      </c>
      <c r="J3271" s="54" t="n">
        <v>0</v>
      </c>
      <c r="K3271" s="54" t="n">
        <v>0</v>
      </c>
      <c r="L3271" s="54" t="n">
        <v>0</v>
      </c>
      <c r="M3271" s="54" t="n">
        <v>0.100000001</v>
      </c>
      <c r="N3271" s="54" t="n">
        <v>-1.25</v>
      </c>
      <c r="O3271" s="54" t="n">
        <v>0</v>
      </c>
      <c r="P3271" s="52" t="inlineStr">
        <is>
          <t>Gouraud</t>
        </is>
      </c>
      <c r="Q3271" s="52" t="inlineStr">
        <is>
          <t>Plain</t>
        </is>
      </c>
      <c r="R3271" s="54" t="n">
        <v>0.9</v>
      </c>
      <c r="S3271" s="54" t="n">
        <v>0</v>
      </c>
      <c r="T3271" s="54" t="n">
        <v>0.28</v>
      </c>
      <c r="U3271" s="54" t="n">
        <v>0</v>
      </c>
      <c r="V3271" s="52" t="inlineStr">
        <is>
          <t>No</t>
        </is>
      </c>
      <c r="W3271" s="52" t="inlineStr">
        <is>
          <t>No</t>
        </is>
      </c>
      <c r="X3271" s="52" t="inlineStr">
        <is>
          <t>-</t>
        </is>
      </c>
      <c r="Y3271" s="52" t="inlineStr">
        <is>
          <t>Cloth band of the flag</t>
        </is>
      </c>
    </row>
    <row r="3272" outlineLevel="1">
      <c r="A3272" s="52" t="inlineStr">
        <is>
          <t>FLAG-53</t>
        </is>
      </c>
      <c r="B3272" s="52" t="inlineStr">
        <is>
          <t>Flag</t>
        </is>
      </c>
      <c r="C3272" s="53" t="inlineStr">
        <is>
          <t>Group</t>
        </is>
      </c>
      <c r="D3272" s="73" t="inlineStr">
        <is>
          <t>Flag strip</t>
        </is>
      </c>
      <c r="E3272" s="52" t="inlineStr">
        <is>
          <t>FLAG-49</t>
        </is>
      </c>
      <c r="F3272" s="52" t="n">
        <v>12</v>
      </c>
      <c r="G3272" s="54" t="n">
        <v>1</v>
      </c>
      <c r="H3272" s="54" t="n">
        <v>1</v>
      </c>
      <c r="I3272" s="54" t="n">
        <v>1</v>
      </c>
      <c r="J3272" s="54" t="n">
        <v>0.618177772</v>
      </c>
      <c r="K3272" s="54" t="n">
        <v>3.46270895</v>
      </c>
      <c r="L3272" s="54" t="n">
        <v>0</v>
      </c>
      <c r="M3272" s="54" t="n">
        <v>0.200000003</v>
      </c>
      <c r="N3272" s="54" t="n">
        <v>0</v>
      </c>
      <c r="O3272" s="54" t="n">
        <v>0</v>
      </c>
      <c r="P3272" s="52" t="inlineStr">
        <is>
          <t>-</t>
        </is>
      </c>
      <c r="Q3272" s="52" t="inlineStr">
        <is>
          <t>Plain</t>
        </is>
      </c>
      <c r="R3272" s="54" t="n">
        <v>0.5</v>
      </c>
      <c r="S3272" s="54" t="n">
        <v>0</v>
      </c>
      <c r="T3272" s="54" t="n">
        <v>0.2</v>
      </c>
      <c r="U3272" s="54" t="n">
        <v>0</v>
      </c>
      <c r="V3272" s="52" t="inlineStr">
        <is>
          <t>No</t>
        </is>
      </c>
      <c r="W3272" s="52" t="inlineStr">
        <is>
          <t>Yes</t>
        </is>
      </c>
      <c r="X3272" s="52" t="inlineStr">
        <is>
          <t>Yaw = A_i sin(0.7 i - w t): travelling wave, amplitude grows towards the fly</t>
        </is>
      </c>
      <c r="Y3272" s="52" t="inlineStr">
        <is>
          <t>One 0.2 m strip of cloth, child of the previous strip</t>
        </is>
      </c>
    </row>
    <row r="3273" outlineLevel="1">
      <c r="A3273" s="52" t="inlineStr">
        <is>
          <t>FLAG-54</t>
        </is>
      </c>
      <c r="B3273" s="52" t="inlineStr">
        <is>
          <t>Flag</t>
        </is>
      </c>
      <c r="C3273" s="63" t="inlineStr">
        <is>
          <t>Cube</t>
        </is>
      </c>
      <c r="D3273" s="74" t="inlineStr">
        <is>
          <t>Flag cloth</t>
        </is>
      </c>
      <c r="E3273" s="52" t="inlineStr">
        <is>
          <t>FLAG-53</t>
        </is>
      </c>
      <c r="F3273" s="52" t="n">
        <v>13</v>
      </c>
      <c r="G3273" s="54" t="n">
        <v>0.200000003</v>
      </c>
      <c r="H3273" s="54" t="n">
        <v>0.5</v>
      </c>
      <c r="I3273" s="54" t="n">
        <v>0.0199999996</v>
      </c>
      <c r="J3273" s="54" t="n">
        <v>0</v>
      </c>
      <c r="K3273" s="54" t="n">
        <v>0</v>
      </c>
      <c r="L3273" s="54" t="n">
        <v>0</v>
      </c>
      <c r="M3273" s="54" t="n">
        <v>0.100000001</v>
      </c>
      <c r="N3273" s="54" t="n">
        <v>-0.25</v>
      </c>
      <c r="O3273" s="54" t="n">
        <v>0</v>
      </c>
      <c r="P3273" s="52" t="inlineStr">
        <is>
          <t>Gouraud</t>
        </is>
      </c>
      <c r="Q3273" s="52" t="inlineStr">
        <is>
          <t>Plain</t>
        </is>
      </c>
      <c r="R3273" s="54" t="n">
        <v>0.9</v>
      </c>
      <c r="S3273" s="54" t="n">
        <v>0</v>
      </c>
      <c r="T3273" s="54" t="n">
        <v>0.28</v>
      </c>
      <c r="U3273" s="54" t="n">
        <v>0</v>
      </c>
      <c r="V3273" s="52" t="inlineStr">
        <is>
          <t>No</t>
        </is>
      </c>
      <c r="W3273" s="52" t="inlineStr">
        <is>
          <t>No</t>
        </is>
      </c>
      <c r="X3273" s="52" t="inlineStr">
        <is>
          <t>-</t>
        </is>
      </c>
      <c r="Y3273" s="52" t="inlineStr">
        <is>
          <t>Cloth band of the flag</t>
        </is>
      </c>
    </row>
    <row r="3274" outlineLevel="1">
      <c r="A3274" s="52" t="inlineStr">
        <is>
          <t>FLAG-55</t>
        </is>
      </c>
      <c r="B3274" s="52" t="inlineStr">
        <is>
          <t>Flag</t>
        </is>
      </c>
      <c r="C3274" s="63" t="inlineStr">
        <is>
          <t>Cube</t>
        </is>
      </c>
      <c r="D3274" s="74" t="inlineStr">
        <is>
          <t>Flag cloth</t>
        </is>
      </c>
      <c r="E3274" s="52" t="inlineStr">
        <is>
          <t>FLAG-53</t>
        </is>
      </c>
      <c r="F3274" s="52" t="n">
        <v>13</v>
      </c>
      <c r="G3274" s="54" t="n">
        <v>0.200000003</v>
      </c>
      <c r="H3274" s="54" t="n">
        <v>0.5</v>
      </c>
      <c r="I3274" s="54" t="n">
        <v>0.0199999996</v>
      </c>
      <c r="J3274" s="54" t="n">
        <v>0</v>
      </c>
      <c r="K3274" s="54" t="n">
        <v>0</v>
      </c>
      <c r="L3274" s="54" t="n">
        <v>0</v>
      </c>
      <c r="M3274" s="54" t="n">
        <v>0.100000001</v>
      </c>
      <c r="N3274" s="54" t="n">
        <v>-0.75</v>
      </c>
      <c r="O3274" s="54" t="n">
        <v>0</v>
      </c>
      <c r="P3274" s="52" t="inlineStr">
        <is>
          <t>Gouraud</t>
        </is>
      </c>
      <c r="Q3274" s="52" t="inlineStr">
        <is>
          <t>Plain</t>
        </is>
      </c>
      <c r="R3274" s="54" t="n">
        <v>0.9</v>
      </c>
      <c r="S3274" s="54" t="n">
        <v>0</v>
      </c>
      <c r="T3274" s="54" t="n">
        <v>0.28</v>
      </c>
      <c r="U3274" s="54" t="n">
        <v>0</v>
      </c>
      <c r="V3274" s="52" t="inlineStr">
        <is>
          <t>No</t>
        </is>
      </c>
      <c r="W3274" s="52" t="inlineStr">
        <is>
          <t>No</t>
        </is>
      </c>
      <c r="X3274" s="52" t="inlineStr">
        <is>
          <t>-</t>
        </is>
      </c>
      <c r="Y3274" s="52" t="inlineStr">
        <is>
          <t>Cloth band of the flag</t>
        </is>
      </c>
    </row>
    <row r="3275" outlineLevel="1">
      <c r="A3275" s="52" t="inlineStr">
        <is>
          <t>FLAG-56</t>
        </is>
      </c>
      <c r="B3275" s="52" t="inlineStr">
        <is>
          <t>Flag</t>
        </is>
      </c>
      <c r="C3275" s="63" t="inlineStr">
        <is>
          <t>Cube</t>
        </is>
      </c>
      <c r="D3275" s="74" t="inlineStr">
        <is>
          <t>Flag cloth</t>
        </is>
      </c>
      <c r="E3275" s="52" t="inlineStr">
        <is>
          <t>FLAG-53</t>
        </is>
      </c>
      <c r="F3275" s="52" t="n">
        <v>13</v>
      </c>
      <c r="G3275" s="54" t="n">
        <v>0.200000003</v>
      </c>
      <c r="H3275" s="54" t="n">
        <v>0.5</v>
      </c>
      <c r="I3275" s="54" t="n">
        <v>0.0199999996</v>
      </c>
      <c r="J3275" s="54" t="n">
        <v>0</v>
      </c>
      <c r="K3275" s="54" t="n">
        <v>0</v>
      </c>
      <c r="L3275" s="54" t="n">
        <v>0</v>
      </c>
      <c r="M3275" s="54" t="n">
        <v>0.100000001</v>
      </c>
      <c r="N3275" s="54" t="n">
        <v>-1.25</v>
      </c>
      <c r="O3275" s="54" t="n">
        <v>0</v>
      </c>
      <c r="P3275" s="52" t="inlineStr">
        <is>
          <t>Gouraud</t>
        </is>
      </c>
      <c r="Q3275" s="52" t="inlineStr">
        <is>
          <t>Plain</t>
        </is>
      </c>
      <c r="R3275" s="54" t="n">
        <v>0.9</v>
      </c>
      <c r="S3275" s="54" t="n">
        <v>0</v>
      </c>
      <c r="T3275" s="54" t="n">
        <v>0.28</v>
      </c>
      <c r="U3275" s="54" t="n">
        <v>0</v>
      </c>
      <c r="V3275" s="52" t="inlineStr">
        <is>
          <t>No</t>
        </is>
      </c>
      <c r="W3275" s="52" t="inlineStr">
        <is>
          <t>No</t>
        </is>
      </c>
      <c r="X3275" s="52" t="inlineStr">
        <is>
          <t>-</t>
        </is>
      </c>
      <c r="Y3275" s="52" t="inlineStr">
        <is>
          <t>Cloth band of the flag</t>
        </is>
      </c>
    </row>
    <row r="3276" outlineLevel="1">
      <c r="A3276" s="52" t="inlineStr">
        <is>
          <t>FLAG-57</t>
        </is>
      </c>
      <c r="B3276" s="52" t="inlineStr">
        <is>
          <t>Flag</t>
        </is>
      </c>
      <c r="C3276" s="53" t="inlineStr">
        <is>
          <t>Group</t>
        </is>
      </c>
      <c r="D3276" s="74" t="inlineStr">
        <is>
          <t>Flag strip</t>
        </is>
      </c>
      <c r="E3276" s="52" t="inlineStr">
        <is>
          <t>FLAG-53</t>
        </is>
      </c>
      <c r="F3276" s="52" t="n">
        <v>13</v>
      </c>
      <c r="G3276" s="54" t="n">
        <v>1</v>
      </c>
      <c r="H3276" s="54" t="n">
        <v>1</v>
      </c>
      <c r="I3276" s="54" t="n">
        <v>1</v>
      </c>
      <c r="J3276" s="54" t="n">
        <v>-0.686303377</v>
      </c>
      <c r="K3276" s="54" t="n">
        <v>5.56219006</v>
      </c>
      <c r="L3276" s="54" t="n">
        <v>0</v>
      </c>
      <c r="M3276" s="54" t="n">
        <v>0.200000003</v>
      </c>
      <c r="N3276" s="54" t="n">
        <v>0</v>
      </c>
      <c r="O3276" s="54" t="n">
        <v>0</v>
      </c>
      <c r="P3276" s="52" t="inlineStr">
        <is>
          <t>-</t>
        </is>
      </c>
      <c r="Q3276" s="52" t="inlineStr">
        <is>
          <t>Plain</t>
        </is>
      </c>
      <c r="R3276" s="54" t="n">
        <v>0.5</v>
      </c>
      <c r="S3276" s="54" t="n">
        <v>0</v>
      </c>
      <c r="T3276" s="54" t="n">
        <v>0.2</v>
      </c>
      <c r="U3276" s="54" t="n">
        <v>0</v>
      </c>
      <c r="V3276" s="52" t="inlineStr">
        <is>
          <t>No</t>
        </is>
      </c>
      <c r="W3276" s="52" t="inlineStr">
        <is>
          <t>Yes</t>
        </is>
      </c>
      <c r="X3276" s="52" t="inlineStr">
        <is>
          <t>Yaw = A_i sin(0.7 i - w t): travelling wave, amplitude grows towards the fly</t>
        </is>
      </c>
      <c r="Y3276" s="52" t="inlineStr">
        <is>
          <t>One 0.2 m strip of cloth, child of the previous strip</t>
        </is>
      </c>
    </row>
    <row r="3277" outlineLevel="1">
      <c r="A3277" s="52" t="inlineStr">
        <is>
          <t>FLAG-58</t>
        </is>
      </c>
      <c r="B3277" s="52" t="inlineStr">
        <is>
          <t>Flag</t>
        </is>
      </c>
      <c r="C3277" s="63" t="inlineStr">
        <is>
          <t>Cube</t>
        </is>
      </c>
      <c r="D3277" s="75" t="inlineStr">
        <is>
          <t>Flag cloth</t>
        </is>
      </c>
      <c r="E3277" s="52" t="inlineStr">
        <is>
          <t>FLAG-57</t>
        </is>
      </c>
      <c r="F3277" s="52" t="n">
        <v>14</v>
      </c>
      <c r="G3277" s="54" t="n">
        <v>0.200000003</v>
      </c>
      <c r="H3277" s="54" t="n">
        <v>0.5</v>
      </c>
      <c r="I3277" s="54" t="n">
        <v>0.0199999996</v>
      </c>
      <c r="J3277" s="54" t="n">
        <v>0</v>
      </c>
      <c r="K3277" s="54" t="n">
        <v>0</v>
      </c>
      <c r="L3277" s="54" t="n">
        <v>0</v>
      </c>
      <c r="M3277" s="54" t="n">
        <v>0.100000001</v>
      </c>
      <c r="N3277" s="54" t="n">
        <v>-0.25</v>
      </c>
      <c r="O3277" s="54" t="n">
        <v>0</v>
      </c>
      <c r="P3277" s="52" t="inlineStr">
        <is>
          <t>Gouraud</t>
        </is>
      </c>
      <c r="Q3277" s="52" t="inlineStr">
        <is>
          <t>Plain</t>
        </is>
      </c>
      <c r="R3277" s="54" t="n">
        <v>0.9</v>
      </c>
      <c r="S3277" s="54" t="n">
        <v>0</v>
      </c>
      <c r="T3277" s="54" t="n">
        <v>0.28</v>
      </c>
      <c r="U3277" s="54" t="n">
        <v>0</v>
      </c>
      <c r="V3277" s="52" t="inlineStr">
        <is>
          <t>No</t>
        </is>
      </c>
      <c r="W3277" s="52" t="inlineStr">
        <is>
          <t>No</t>
        </is>
      </c>
      <c r="X3277" s="52" t="inlineStr">
        <is>
          <t>-</t>
        </is>
      </c>
      <c r="Y3277" s="52" t="inlineStr">
        <is>
          <t>Cloth band of the flag</t>
        </is>
      </c>
    </row>
    <row r="3278" outlineLevel="1">
      <c r="A3278" s="52" t="inlineStr">
        <is>
          <t>FLAG-59</t>
        </is>
      </c>
      <c r="B3278" s="52" t="inlineStr">
        <is>
          <t>Flag</t>
        </is>
      </c>
      <c r="C3278" s="63" t="inlineStr">
        <is>
          <t>Cube</t>
        </is>
      </c>
      <c r="D3278" s="75" t="inlineStr">
        <is>
          <t>Flag cloth</t>
        </is>
      </c>
      <c r="E3278" s="52" t="inlineStr">
        <is>
          <t>FLAG-57</t>
        </is>
      </c>
      <c r="F3278" s="52" t="n">
        <v>14</v>
      </c>
      <c r="G3278" s="54" t="n">
        <v>0.200000003</v>
      </c>
      <c r="H3278" s="54" t="n">
        <v>0.5</v>
      </c>
      <c r="I3278" s="54" t="n">
        <v>0.0199999996</v>
      </c>
      <c r="J3278" s="54" t="n">
        <v>0</v>
      </c>
      <c r="K3278" s="54" t="n">
        <v>0</v>
      </c>
      <c r="L3278" s="54" t="n">
        <v>0</v>
      </c>
      <c r="M3278" s="54" t="n">
        <v>0.100000001</v>
      </c>
      <c r="N3278" s="54" t="n">
        <v>-0.75</v>
      </c>
      <c r="O3278" s="54" t="n">
        <v>0</v>
      </c>
      <c r="P3278" s="52" t="inlineStr">
        <is>
          <t>Gouraud</t>
        </is>
      </c>
      <c r="Q3278" s="52" t="inlineStr">
        <is>
          <t>Plain</t>
        </is>
      </c>
      <c r="R3278" s="54" t="n">
        <v>0.9</v>
      </c>
      <c r="S3278" s="54" t="n">
        <v>0</v>
      </c>
      <c r="T3278" s="54" t="n">
        <v>0.28</v>
      </c>
      <c r="U3278" s="54" t="n">
        <v>0</v>
      </c>
      <c r="V3278" s="52" t="inlineStr">
        <is>
          <t>No</t>
        </is>
      </c>
      <c r="W3278" s="52" t="inlineStr">
        <is>
          <t>No</t>
        </is>
      </c>
      <c r="X3278" s="52" t="inlineStr">
        <is>
          <t>-</t>
        </is>
      </c>
      <c r="Y3278" s="52" t="inlineStr">
        <is>
          <t>Cloth band of the flag</t>
        </is>
      </c>
    </row>
    <row r="3279" outlineLevel="1">
      <c r="A3279" s="52" t="inlineStr">
        <is>
          <t>FLAG-60</t>
        </is>
      </c>
      <c r="B3279" s="52" t="inlineStr">
        <is>
          <t>Flag</t>
        </is>
      </c>
      <c r="C3279" s="63" t="inlineStr">
        <is>
          <t>Cube</t>
        </is>
      </c>
      <c r="D3279" s="75" t="inlineStr">
        <is>
          <t>Flag cloth</t>
        </is>
      </c>
      <c r="E3279" s="52" t="inlineStr">
        <is>
          <t>FLAG-57</t>
        </is>
      </c>
      <c r="F3279" s="52" t="n">
        <v>14</v>
      </c>
      <c r="G3279" s="54" t="n">
        <v>0.200000003</v>
      </c>
      <c r="H3279" s="54" t="n">
        <v>0.5</v>
      </c>
      <c r="I3279" s="54" t="n">
        <v>0.0199999996</v>
      </c>
      <c r="J3279" s="54" t="n">
        <v>0</v>
      </c>
      <c r="K3279" s="54" t="n">
        <v>0</v>
      </c>
      <c r="L3279" s="54" t="n">
        <v>0</v>
      </c>
      <c r="M3279" s="54" t="n">
        <v>0.100000001</v>
      </c>
      <c r="N3279" s="54" t="n">
        <v>-1.25</v>
      </c>
      <c r="O3279" s="54" t="n">
        <v>0</v>
      </c>
      <c r="P3279" s="52" t="inlineStr">
        <is>
          <t>Gouraud</t>
        </is>
      </c>
      <c r="Q3279" s="52" t="inlineStr">
        <is>
          <t>Plain</t>
        </is>
      </c>
      <c r="R3279" s="54" t="n">
        <v>0.9</v>
      </c>
      <c r="S3279" s="54" t="n">
        <v>0</v>
      </c>
      <c r="T3279" s="54" t="n">
        <v>0.28</v>
      </c>
      <c r="U3279" s="54" t="n">
        <v>0</v>
      </c>
      <c r="V3279" s="52" t="inlineStr">
        <is>
          <t>No</t>
        </is>
      </c>
      <c r="W3279" s="52" t="inlineStr">
        <is>
          <t>No</t>
        </is>
      </c>
      <c r="X3279" s="52" t="inlineStr">
        <is>
          <t>-</t>
        </is>
      </c>
      <c r="Y3279" s="52" t="inlineStr">
        <is>
          <t>Cloth band of the flag</t>
        </is>
      </c>
    </row>
  </sheetData>
  <mergeCells count="1">
    <mergeCell ref="A2:P2"/>
  </mergeCells>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BV1130"/>
  <sheetViews>
    <sheetView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14" customWidth="1" min="3" max="3"/>
    <col width="22" customWidth="1" min="4" max="4"/>
    <col width="12" customWidth="1" min="5" max="5"/>
    <col width="9"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 width="8" customWidth="1" min="30" max="30"/>
    <col width="8" customWidth="1" min="31" max="31"/>
    <col width="8" customWidth="1" min="32" max="32"/>
    <col width="8" customWidth="1" min="33" max="33"/>
    <col width="8" customWidth="1" min="34" max="34"/>
    <col width="8" customWidth="1" min="35" max="35"/>
    <col width="8" customWidth="1" min="36" max="36"/>
    <col width="8" customWidth="1" min="37" max="37"/>
    <col width="8" customWidth="1" min="38" max="38"/>
    <col width="8" customWidth="1" min="39" max="39"/>
    <col width="8" customWidth="1" min="40" max="40"/>
    <col width="8" customWidth="1" min="41" max="41"/>
    <col width="8" customWidth="1" min="42" max="42"/>
    <col width="8" customWidth="1" min="43" max="43"/>
    <col width="8" customWidth="1" min="44" max="44"/>
    <col width="8" customWidth="1" min="45" max="45"/>
    <col width="8" customWidth="1" min="46" max="46"/>
    <col width="8" customWidth="1" min="47" max="47"/>
    <col width="8" customWidth="1" min="48" max="48"/>
    <col width="12" customWidth="1" min="49" max="49"/>
    <col width="3"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s>
  <sheetData>
    <row r="1" ht="26" customHeight="1">
      <c r="A1" s="26" t="inlineStr">
        <is>
          <t>4  Transformation Matrices (M1, M2, M3 ...): M = T x R x S with R = Ry x Rx x Rz</t>
        </is>
      </c>
    </row>
    <row r="2" ht="45" customHeight="1">
      <c r="A2" s="27" t="inlineStr">
        <is>
          <t>One row per component (Lab-04 sheet p3: 'table maintain'). Blue = S, R, T exported by the program. R (3x3) and M (3x4; the 4th row is always 0 0 0 1) are Excel formulas: R_ij expanded from Ry*Rx*Rz, M_ij = R_ij * S_j and M_i4 = T_i. The code's own matrix (Transform::matrix(), exported row-major) is imported next to it; the last column is max|M_excel - M_code|. Formula volume is bounded: this sheet carries every group node and the first 80 leaves of each root tree (1125 of 3275 components, tree order); the remaining parts are listed with S / R / T on sheet 3 and are checked against the code's matrices by tools/verify_workbook.py. A step-by-step 4x4 worked example (select any ID) is at column AY.</t>
        </is>
      </c>
    </row>
    <row r="3">
      <c r="A3" s="42" t="inlineStr">
        <is>
          <t>Rows</t>
        </is>
      </c>
      <c r="B3" s="76">
        <f>COUNTA(B6:B1130)</f>
        <v/>
      </c>
      <c r="C3" s="42" t="inlineStr">
        <is>
          <t>max|Excel - code| (all rows)</t>
        </is>
      </c>
      <c r="D3" s="77">
        <f>MAX(AW6:AW1130)</f>
        <v/>
      </c>
      <c r="E3" s="42" t="inlineStr">
        <is>
          <t>Verdict</t>
        </is>
      </c>
      <c r="F3" s="42">
        <f>IF(D3&lt;=H3,"Excel = code","CHECK")</f>
        <v/>
      </c>
      <c r="G3" s="42" t="inlineStr">
        <is>
          <t>Tolerance</t>
        </is>
      </c>
      <c r="H3" s="77" t="n">
        <v>0.0001</v>
      </c>
    </row>
    <row r="4">
      <c r="AY4" s="13" t="inlineStr">
        <is>
          <t>Worked example: pick a component ID (drop-down); every matrix below is recomputed</t>
        </is>
      </c>
    </row>
    <row r="5" ht="32" customHeight="1">
      <c r="A5" s="28" t="inlineStr">
        <is>
          <t>Matrix</t>
        </is>
      </c>
      <c r="B5" s="28" t="inlineStr">
        <is>
          <t>ID</t>
        </is>
      </c>
      <c r="C5" s="28" t="inlineStr">
        <is>
          <t>Object</t>
        </is>
      </c>
      <c r="D5" s="28" t="inlineStr">
        <is>
          <t>Component</t>
        </is>
      </c>
      <c r="E5" s="28" t="inlineStr">
        <is>
          <t>Primitive</t>
        </is>
      </c>
      <c r="F5" s="28" t="inlineStr">
        <is>
          <t>Parent ID</t>
        </is>
      </c>
      <c r="G5" s="28" t="inlineStr">
        <is>
          <t>Sx</t>
        </is>
      </c>
      <c r="H5" s="28" t="inlineStr">
        <is>
          <t>Sy</t>
        </is>
      </c>
      <c r="I5" s="28" t="inlineStr">
        <is>
          <t>Sz</t>
        </is>
      </c>
      <c r="J5" s="28" t="inlineStr">
        <is>
          <t>Rx (deg)</t>
        </is>
      </c>
      <c r="K5" s="28" t="inlineStr">
        <is>
          <t>Ry (deg)</t>
        </is>
      </c>
      <c r="L5" s="28" t="inlineStr">
        <is>
          <t>Rz (deg)</t>
        </is>
      </c>
      <c r="M5" s="28" t="inlineStr">
        <is>
          <t>Tx</t>
        </is>
      </c>
      <c r="N5" s="28" t="inlineStr">
        <is>
          <t>Ty</t>
        </is>
      </c>
      <c r="O5" s="28" t="inlineStr">
        <is>
          <t>Tz</t>
        </is>
      </c>
      <c r="P5" s="28" t="inlineStr">
        <is>
          <t>R11</t>
        </is>
      </c>
      <c r="Q5" s="28" t="inlineStr">
        <is>
          <t>R12</t>
        </is>
      </c>
      <c r="R5" s="28" t="inlineStr">
        <is>
          <t>R13</t>
        </is>
      </c>
      <c r="S5" s="28" t="inlineStr">
        <is>
          <t>R21</t>
        </is>
      </c>
      <c r="T5" s="28" t="inlineStr">
        <is>
          <t>R22</t>
        </is>
      </c>
      <c r="U5" s="28" t="inlineStr">
        <is>
          <t>R23</t>
        </is>
      </c>
      <c r="V5" s="28" t="inlineStr">
        <is>
          <t>R31</t>
        </is>
      </c>
      <c r="W5" s="28" t="inlineStr">
        <is>
          <t>R32</t>
        </is>
      </c>
      <c r="X5" s="28" t="inlineStr">
        <is>
          <t>R33</t>
        </is>
      </c>
      <c r="Y5" s="28" t="inlineStr">
        <is>
          <t>M11 (Excel)</t>
        </is>
      </c>
      <c r="Z5" s="28" t="inlineStr">
        <is>
          <t>M12 (Excel)</t>
        </is>
      </c>
      <c r="AA5" s="28" t="inlineStr">
        <is>
          <t>M13 (Excel)</t>
        </is>
      </c>
      <c r="AB5" s="28" t="inlineStr">
        <is>
          <t>M14 (Excel)</t>
        </is>
      </c>
      <c r="AC5" s="28" t="inlineStr">
        <is>
          <t>M21 (Excel)</t>
        </is>
      </c>
      <c r="AD5" s="28" t="inlineStr">
        <is>
          <t>M22 (Excel)</t>
        </is>
      </c>
      <c r="AE5" s="28" t="inlineStr">
        <is>
          <t>M23 (Excel)</t>
        </is>
      </c>
      <c r="AF5" s="28" t="inlineStr">
        <is>
          <t>M24 (Excel)</t>
        </is>
      </c>
      <c r="AG5" s="28" t="inlineStr">
        <is>
          <t>M31 (Excel)</t>
        </is>
      </c>
      <c r="AH5" s="28" t="inlineStr">
        <is>
          <t>M32 (Excel)</t>
        </is>
      </c>
      <c r="AI5" s="28" t="inlineStr">
        <is>
          <t>M33 (Excel)</t>
        </is>
      </c>
      <c r="AJ5" s="28" t="inlineStr">
        <is>
          <t>M34 (Excel)</t>
        </is>
      </c>
      <c r="AK5" s="28" t="inlineStr">
        <is>
          <t>M11 (code)</t>
        </is>
      </c>
      <c r="AL5" s="28" t="inlineStr">
        <is>
          <t>M12 (code)</t>
        </is>
      </c>
      <c r="AM5" s="28" t="inlineStr">
        <is>
          <t>M13 (code)</t>
        </is>
      </c>
      <c r="AN5" s="28" t="inlineStr">
        <is>
          <t>M14 (code)</t>
        </is>
      </c>
      <c r="AO5" s="28" t="inlineStr">
        <is>
          <t>M21 (code)</t>
        </is>
      </c>
      <c r="AP5" s="28" t="inlineStr">
        <is>
          <t>M22 (code)</t>
        </is>
      </c>
      <c r="AQ5" s="28" t="inlineStr">
        <is>
          <t>M23 (code)</t>
        </is>
      </c>
      <c r="AR5" s="28" t="inlineStr">
        <is>
          <t>M24 (code)</t>
        </is>
      </c>
      <c r="AS5" s="28" t="inlineStr">
        <is>
          <t>M31 (code)</t>
        </is>
      </c>
      <c r="AT5" s="28" t="inlineStr">
        <is>
          <t>M32 (code)</t>
        </is>
      </c>
      <c r="AU5" s="28" t="inlineStr">
        <is>
          <t>M33 (code)</t>
        </is>
      </c>
      <c r="AV5" s="28" t="inlineStr">
        <is>
          <t>M34 (code)</t>
        </is>
      </c>
      <c r="AW5" s="28" t="inlineStr">
        <is>
          <t>max|Excel - code|</t>
        </is>
      </c>
    </row>
    <row r="6">
      <c r="A6" s="78" t="inlineStr">
        <is>
          <t>M1</t>
        </is>
      </c>
      <c r="B6" s="52" t="inlineStr">
        <is>
          <t>TER-00</t>
        </is>
      </c>
      <c r="C6" s="52" t="inlineStr">
        <is>
          <t>Terrain</t>
        </is>
      </c>
      <c r="D6" s="52" t="inlineStr">
        <is>
          <t>Terrain</t>
        </is>
      </c>
      <c r="E6" s="53" t="inlineStr">
        <is>
          <t>Group</t>
        </is>
      </c>
      <c r="F6" s="52" t="inlineStr">
        <is>
          <t>World</t>
        </is>
      </c>
      <c r="G6" s="79" t="n">
        <v>1</v>
      </c>
      <c r="H6" s="79" t="n">
        <v>1</v>
      </c>
      <c r="I6" s="79" t="n">
        <v>1</v>
      </c>
      <c r="J6" s="79" t="n">
        <v>0</v>
      </c>
      <c r="K6" s="79" t="n">
        <v>0</v>
      </c>
      <c r="L6" s="79" t="n">
        <v>0</v>
      </c>
      <c r="M6" s="79" t="n">
        <v>0</v>
      </c>
      <c r="N6" s="79" t="n">
        <v>0</v>
      </c>
      <c r="O6" s="79" t="n">
        <v>0</v>
      </c>
      <c r="P6" s="80">
        <f>COS(RADIANS(K6))*COS(RADIANS(L6))+SIN(RADIANS(K6))*SIN(RADIANS(J6))*SIN(RADIANS(L6))</f>
        <v/>
      </c>
      <c r="Q6" s="80">
        <f>-COS(RADIANS(K6))*SIN(RADIANS(L6))+SIN(RADIANS(K6))*SIN(RADIANS(J6))*COS(RADIANS(L6))</f>
        <v/>
      </c>
      <c r="R6" s="80">
        <f>SIN(RADIANS(K6))*COS(RADIANS(J6))</f>
        <v/>
      </c>
      <c r="S6" s="80">
        <f>COS(RADIANS(J6))*SIN(RADIANS(L6))</f>
        <v/>
      </c>
      <c r="T6" s="80">
        <f>COS(RADIANS(J6))*COS(RADIANS(L6))</f>
        <v/>
      </c>
      <c r="U6" s="80">
        <f>-SIN(RADIANS(J6))</f>
        <v/>
      </c>
      <c r="V6" s="80">
        <f>-SIN(RADIANS(K6))*COS(RADIANS(L6))+COS(RADIANS(K6))*SIN(RADIANS(J6))*SIN(RADIANS(L6))</f>
        <v/>
      </c>
      <c r="W6" s="80">
        <f>SIN(RADIANS(K6))*SIN(RADIANS(L6))+COS(RADIANS(K6))*SIN(RADIANS(J6))*COS(RADIANS(L6))</f>
        <v/>
      </c>
      <c r="X6" s="80">
        <f>COS(RADIANS(K6))*COS(RADIANS(J6))</f>
        <v/>
      </c>
      <c r="Y6" s="80">
        <f>P6*G6</f>
        <v/>
      </c>
      <c r="Z6" s="80">
        <f>Q6*H6</f>
        <v/>
      </c>
      <c r="AA6" s="80">
        <f>R6*I6</f>
        <v/>
      </c>
      <c r="AB6" s="80">
        <f>M6</f>
        <v/>
      </c>
      <c r="AC6" s="80">
        <f>S6*G6</f>
        <v/>
      </c>
      <c r="AD6" s="80">
        <f>T6*H6</f>
        <v/>
      </c>
      <c r="AE6" s="80">
        <f>U6*I6</f>
        <v/>
      </c>
      <c r="AF6" s="80">
        <f>N6</f>
        <v/>
      </c>
      <c r="AG6" s="80">
        <f>V6*G6</f>
        <v/>
      </c>
      <c r="AH6" s="80">
        <f>W6*H6</f>
        <v/>
      </c>
      <c r="AI6" s="80">
        <f>X6*I6</f>
        <v/>
      </c>
      <c r="AJ6" s="80">
        <f>O6</f>
        <v/>
      </c>
      <c r="AK6" s="81" t="n">
        <v>1</v>
      </c>
      <c r="AL6" s="81" t="n">
        <v>0</v>
      </c>
      <c r="AM6" s="81" t="n">
        <v>0</v>
      </c>
      <c r="AN6" s="81" t="n">
        <v>0</v>
      </c>
      <c r="AO6" s="81" t="n">
        <v>0</v>
      </c>
      <c r="AP6" s="81" t="n">
        <v>1</v>
      </c>
      <c r="AQ6" s="81" t="n">
        <v>0</v>
      </c>
      <c r="AR6" s="81" t="n">
        <v>0</v>
      </c>
      <c r="AS6" s="81" t="n">
        <v>0</v>
      </c>
      <c r="AT6" s="81" t="n">
        <v>0</v>
      </c>
      <c r="AU6" s="81" t="n">
        <v>1</v>
      </c>
      <c r="AV6" s="81" t="n">
        <v>0</v>
      </c>
      <c r="AW6" s="82">
        <f>MAX(ABS(Y6-AK6),ABS(Z6-AL6),ABS(AA6-AM6),ABS(AB6-AN6),ABS(AC6-AO6),ABS(AD6-AP6),ABS(AE6-AQ6),ABS(AF6-AR6),ABS(AG6-AS6),ABS(AH6-AT6),ABS(AI6-AU6),ABS(AJ6-AV6))</f>
        <v/>
      </c>
      <c r="AY6" s="83" t="inlineStr">
        <is>
          <t>Component ID</t>
        </is>
      </c>
      <c r="AZ6" s="16" t="n"/>
      <c r="BA6" s="84" t="inlineStr">
        <is>
          <t>TNK-05</t>
        </is>
      </c>
      <c r="BC6" s="14">
        <f>INDEX($D$6:$D$1130,MATCH($BA$6,$B$6:$B$1130,0))&amp;" ("&amp;INDEX($C$6:$C$1130,MATCH($BA$6,$B$6:$B$1130,0))&amp;")"</f>
        <v/>
      </c>
      <c r="BD6" s="17" t="n"/>
      <c r="BE6" s="17" t="n"/>
      <c r="BF6" s="17" t="n"/>
      <c r="BG6" s="17" t="n"/>
      <c r="BH6" s="16" t="n"/>
    </row>
    <row r="7">
      <c r="A7" s="78" t="inlineStr">
        <is>
          <t>M2</t>
        </is>
      </c>
      <c r="B7" s="52" t="inlineStr">
        <is>
          <t>TER-01</t>
        </is>
      </c>
      <c r="C7" s="52" t="inlineStr">
        <is>
          <t>Terrain</t>
        </is>
      </c>
      <c r="D7" s="52" t="inlineStr">
        <is>
          <t>Ground disc</t>
        </is>
      </c>
      <c r="E7" s="56" t="inlineStr">
        <is>
          <t>Terrain disc</t>
        </is>
      </c>
      <c r="F7" s="52" t="inlineStr">
        <is>
          <t>TER-00</t>
        </is>
      </c>
      <c r="G7" s="79" t="n">
        <v>1</v>
      </c>
      <c r="H7" s="79" t="n">
        <v>1</v>
      </c>
      <c r="I7" s="79" t="n">
        <v>1</v>
      </c>
      <c r="J7" s="79" t="n">
        <v>0</v>
      </c>
      <c r="K7" s="79" t="n">
        <v>0</v>
      </c>
      <c r="L7" s="79" t="n">
        <v>0</v>
      </c>
      <c r="M7" s="79" t="n">
        <v>0</v>
      </c>
      <c r="N7" s="79" t="n">
        <v>0</v>
      </c>
      <c r="O7" s="79" t="n">
        <v>0</v>
      </c>
      <c r="P7" s="80">
        <f>COS(RADIANS(K7))*COS(RADIANS(L7))+SIN(RADIANS(K7))*SIN(RADIANS(J7))*SIN(RADIANS(L7))</f>
        <v/>
      </c>
      <c r="Q7" s="80">
        <f>-COS(RADIANS(K7))*SIN(RADIANS(L7))+SIN(RADIANS(K7))*SIN(RADIANS(J7))*COS(RADIANS(L7))</f>
        <v/>
      </c>
      <c r="R7" s="80">
        <f>SIN(RADIANS(K7))*COS(RADIANS(J7))</f>
        <v/>
      </c>
      <c r="S7" s="80">
        <f>COS(RADIANS(J7))*SIN(RADIANS(L7))</f>
        <v/>
      </c>
      <c r="T7" s="80">
        <f>COS(RADIANS(J7))*COS(RADIANS(L7))</f>
        <v/>
      </c>
      <c r="U7" s="80">
        <f>-SIN(RADIANS(J7))</f>
        <v/>
      </c>
      <c r="V7" s="80">
        <f>-SIN(RADIANS(K7))*COS(RADIANS(L7))+COS(RADIANS(K7))*SIN(RADIANS(J7))*SIN(RADIANS(L7))</f>
        <v/>
      </c>
      <c r="W7" s="80">
        <f>SIN(RADIANS(K7))*SIN(RADIANS(L7))+COS(RADIANS(K7))*SIN(RADIANS(J7))*COS(RADIANS(L7))</f>
        <v/>
      </c>
      <c r="X7" s="80">
        <f>COS(RADIANS(K7))*COS(RADIANS(J7))</f>
        <v/>
      </c>
      <c r="Y7" s="80">
        <f>P7*G7</f>
        <v/>
      </c>
      <c r="Z7" s="80">
        <f>Q7*H7</f>
        <v/>
      </c>
      <c r="AA7" s="80">
        <f>R7*I7</f>
        <v/>
      </c>
      <c r="AB7" s="80">
        <f>M7</f>
        <v/>
      </c>
      <c r="AC7" s="80">
        <f>S7*G7</f>
        <v/>
      </c>
      <c r="AD7" s="80">
        <f>T7*H7</f>
        <v/>
      </c>
      <c r="AE7" s="80">
        <f>U7*I7</f>
        <v/>
      </c>
      <c r="AF7" s="80">
        <f>N7</f>
        <v/>
      </c>
      <c r="AG7" s="80">
        <f>V7*G7</f>
        <v/>
      </c>
      <c r="AH7" s="80">
        <f>W7*H7</f>
        <v/>
      </c>
      <c r="AI7" s="80">
        <f>X7*I7</f>
        <v/>
      </c>
      <c r="AJ7" s="80">
        <f>O7</f>
        <v/>
      </c>
      <c r="AK7" s="81" t="n">
        <v>1</v>
      </c>
      <c r="AL7" s="81" t="n">
        <v>0</v>
      </c>
      <c r="AM7" s="81" t="n">
        <v>0</v>
      </c>
      <c r="AN7" s="81" t="n">
        <v>0</v>
      </c>
      <c r="AO7" s="81" t="n">
        <v>0</v>
      </c>
      <c r="AP7" s="81" t="n">
        <v>1</v>
      </c>
      <c r="AQ7" s="81" t="n">
        <v>0</v>
      </c>
      <c r="AR7" s="81" t="n">
        <v>0</v>
      </c>
      <c r="AS7" s="81" t="n">
        <v>0</v>
      </c>
      <c r="AT7" s="81" t="n">
        <v>0</v>
      </c>
      <c r="AU7" s="81" t="n">
        <v>1</v>
      </c>
      <c r="AV7" s="81" t="n">
        <v>0</v>
      </c>
      <c r="AW7" s="82">
        <f>MAX(ABS(Y7-AK7),ABS(Z7-AL7),ABS(AA7-AM7),ABS(AB7-AN7),ABS(AC7-AO7),ABS(AD7-AP7),ABS(AE7-AQ7),ABS(AF7-AR7),ABS(AG7-AS7),ABS(AH7-AT7),ABS(AI7-AU7),ABS(AJ7-AV7))</f>
        <v/>
      </c>
      <c r="AY7" s="42" t="inlineStr">
        <is>
          <t>S</t>
        </is>
      </c>
      <c r="AZ7" s="85">
        <f>INDEX($G$6:$G$1130,MATCH($BA$6,$B$6:$B$1130,0))</f>
        <v/>
      </c>
      <c r="BA7" s="85">
        <f>INDEX($H$6:$H$1130,MATCH($BA$6,$B$6:$B$1130,0))</f>
        <v/>
      </c>
      <c r="BB7" s="85">
        <f>INDEX($I$6:$I$1130,MATCH($BA$6,$B$6:$B$1130,0))</f>
        <v/>
      </c>
    </row>
    <row r="8">
      <c r="A8" s="78" t="inlineStr">
        <is>
          <t>M3</t>
        </is>
      </c>
      <c r="B8" s="52" t="inlineStr">
        <is>
          <t>BKG-00</t>
        </is>
      </c>
      <c r="C8" s="52" t="inlineStr">
        <is>
          <t>Backdrop</t>
        </is>
      </c>
      <c r="D8" s="52" t="inlineStr">
        <is>
          <t>Backdrop</t>
        </is>
      </c>
      <c r="E8" s="53" t="inlineStr">
        <is>
          <t>Group</t>
        </is>
      </c>
      <c r="F8" s="52" t="inlineStr">
        <is>
          <t>World</t>
        </is>
      </c>
      <c r="G8" s="79" t="n">
        <v>1</v>
      </c>
      <c r="H8" s="79" t="n">
        <v>1</v>
      </c>
      <c r="I8" s="79" t="n">
        <v>1</v>
      </c>
      <c r="J8" s="79" t="n">
        <v>0</v>
      </c>
      <c r="K8" s="79" t="n">
        <v>0</v>
      </c>
      <c r="L8" s="79" t="n">
        <v>0</v>
      </c>
      <c r="M8" s="79" t="n">
        <v>0</v>
      </c>
      <c r="N8" s="79" t="n">
        <v>0</v>
      </c>
      <c r="O8" s="79" t="n">
        <v>0</v>
      </c>
      <c r="P8" s="80">
        <f>COS(RADIANS(K8))*COS(RADIANS(L8))+SIN(RADIANS(K8))*SIN(RADIANS(J8))*SIN(RADIANS(L8))</f>
        <v/>
      </c>
      <c r="Q8" s="80">
        <f>-COS(RADIANS(K8))*SIN(RADIANS(L8))+SIN(RADIANS(K8))*SIN(RADIANS(J8))*COS(RADIANS(L8))</f>
        <v/>
      </c>
      <c r="R8" s="80">
        <f>SIN(RADIANS(K8))*COS(RADIANS(J8))</f>
        <v/>
      </c>
      <c r="S8" s="80">
        <f>COS(RADIANS(J8))*SIN(RADIANS(L8))</f>
        <v/>
      </c>
      <c r="T8" s="80">
        <f>COS(RADIANS(J8))*COS(RADIANS(L8))</f>
        <v/>
      </c>
      <c r="U8" s="80">
        <f>-SIN(RADIANS(J8))</f>
        <v/>
      </c>
      <c r="V8" s="80">
        <f>-SIN(RADIANS(K8))*COS(RADIANS(L8))+COS(RADIANS(K8))*SIN(RADIANS(J8))*SIN(RADIANS(L8))</f>
        <v/>
      </c>
      <c r="W8" s="80">
        <f>SIN(RADIANS(K8))*SIN(RADIANS(L8))+COS(RADIANS(K8))*SIN(RADIANS(J8))*COS(RADIANS(L8))</f>
        <v/>
      </c>
      <c r="X8" s="80">
        <f>COS(RADIANS(K8))*COS(RADIANS(J8))</f>
        <v/>
      </c>
      <c r="Y8" s="80">
        <f>P8*G8</f>
        <v/>
      </c>
      <c r="Z8" s="80">
        <f>Q8*H8</f>
        <v/>
      </c>
      <c r="AA8" s="80">
        <f>R8*I8</f>
        <v/>
      </c>
      <c r="AB8" s="80">
        <f>M8</f>
        <v/>
      </c>
      <c r="AC8" s="80">
        <f>S8*G8</f>
        <v/>
      </c>
      <c r="AD8" s="80">
        <f>T8*H8</f>
        <v/>
      </c>
      <c r="AE8" s="80">
        <f>U8*I8</f>
        <v/>
      </c>
      <c r="AF8" s="80">
        <f>N8</f>
        <v/>
      </c>
      <c r="AG8" s="80">
        <f>V8*G8</f>
        <v/>
      </c>
      <c r="AH8" s="80">
        <f>W8*H8</f>
        <v/>
      </c>
      <c r="AI8" s="80">
        <f>X8*I8</f>
        <v/>
      </c>
      <c r="AJ8" s="80">
        <f>O8</f>
        <v/>
      </c>
      <c r="AK8" s="81" t="n">
        <v>1</v>
      </c>
      <c r="AL8" s="81" t="n">
        <v>0</v>
      </c>
      <c r="AM8" s="81" t="n">
        <v>0</v>
      </c>
      <c r="AN8" s="81" t="n">
        <v>0</v>
      </c>
      <c r="AO8" s="81" t="n">
        <v>0</v>
      </c>
      <c r="AP8" s="81" t="n">
        <v>1</v>
      </c>
      <c r="AQ8" s="81" t="n">
        <v>0</v>
      </c>
      <c r="AR8" s="81" t="n">
        <v>0</v>
      </c>
      <c r="AS8" s="81" t="n">
        <v>0</v>
      </c>
      <c r="AT8" s="81" t="n">
        <v>0</v>
      </c>
      <c r="AU8" s="81" t="n">
        <v>1</v>
      </c>
      <c r="AV8" s="81" t="n">
        <v>0</v>
      </c>
      <c r="AW8" s="82">
        <f>MAX(ABS(Y8-AK8),ABS(Z8-AL8),ABS(AA8-AM8),ABS(AB8-AN8),ABS(AC8-AO8),ABS(AD8-AP8),ABS(AE8-AQ8),ABS(AF8-AR8),ABS(AG8-AS8),ABS(AH8-AT8),ABS(AI8-AU8),ABS(AJ8-AV8))</f>
        <v/>
      </c>
      <c r="AY8" s="42" t="inlineStr">
        <is>
          <t>R (deg)</t>
        </is>
      </c>
      <c r="AZ8" s="85">
        <f>INDEX($J$6:$J$1130,MATCH($BA$6,$B$6:$B$1130,0))</f>
        <v/>
      </c>
      <c r="BA8" s="85">
        <f>INDEX($K$6:$K$1130,MATCH($BA$6,$B$6:$B$1130,0))</f>
        <v/>
      </c>
      <c r="BB8" s="85">
        <f>INDEX($L$6:$L$1130,MATCH($BA$6,$B$6:$B$1130,0))</f>
        <v/>
      </c>
    </row>
    <row r="9">
      <c r="A9" s="78" t="inlineStr">
        <is>
          <t>M4</t>
        </is>
      </c>
      <c r="B9" s="52" t="inlineStr">
        <is>
          <t>BKG-01</t>
        </is>
      </c>
      <c r="C9" s="52" t="inlineStr">
        <is>
          <t>Backdrop</t>
        </is>
      </c>
      <c r="D9" s="52" t="inlineStr">
        <is>
          <t>Far ground</t>
        </is>
      </c>
      <c r="E9" s="58" t="inlineStr">
        <is>
          <t>Cylinder</t>
        </is>
      </c>
      <c r="F9" s="52" t="inlineStr">
        <is>
          <t>BKG-00</t>
        </is>
      </c>
      <c r="G9" s="79" t="n">
        <v>400</v>
      </c>
      <c r="H9" s="79" t="n">
        <v>400</v>
      </c>
      <c r="I9" s="79" t="n">
        <v>0.100000001</v>
      </c>
      <c r="J9" s="79" t="n">
        <v>90</v>
      </c>
      <c r="K9" s="79" t="n">
        <v>0</v>
      </c>
      <c r="L9" s="79" t="n">
        <v>0</v>
      </c>
      <c r="M9" s="79" t="n">
        <v>0</v>
      </c>
      <c r="N9" s="79" t="n">
        <v>-0.400000036</v>
      </c>
      <c r="O9" s="79" t="n">
        <v>0</v>
      </c>
      <c r="P9" s="80">
        <f>COS(RADIANS(K9))*COS(RADIANS(L9))+SIN(RADIANS(K9))*SIN(RADIANS(J9))*SIN(RADIANS(L9))</f>
        <v/>
      </c>
      <c r="Q9" s="80">
        <f>-COS(RADIANS(K9))*SIN(RADIANS(L9))+SIN(RADIANS(K9))*SIN(RADIANS(J9))*COS(RADIANS(L9))</f>
        <v/>
      </c>
      <c r="R9" s="80">
        <f>SIN(RADIANS(K9))*COS(RADIANS(J9))</f>
        <v/>
      </c>
      <c r="S9" s="80">
        <f>COS(RADIANS(J9))*SIN(RADIANS(L9))</f>
        <v/>
      </c>
      <c r="T9" s="80">
        <f>COS(RADIANS(J9))*COS(RADIANS(L9))</f>
        <v/>
      </c>
      <c r="U9" s="80">
        <f>-SIN(RADIANS(J9))</f>
        <v/>
      </c>
      <c r="V9" s="80">
        <f>-SIN(RADIANS(K9))*COS(RADIANS(L9))+COS(RADIANS(K9))*SIN(RADIANS(J9))*SIN(RADIANS(L9))</f>
        <v/>
      </c>
      <c r="W9" s="80">
        <f>SIN(RADIANS(K9))*SIN(RADIANS(L9))+COS(RADIANS(K9))*SIN(RADIANS(J9))*COS(RADIANS(L9))</f>
        <v/>
      </c>
      <c r="X9" s="80">
        <f>COS(RADIANS(K9))*COS(RADIANS(J9))</f>
        <v/>
      </c>
      <c r="Y9" s="80">
        <f>P9*G9</f>
        <v/>
      </c>
      <c r="Z9" s="80">
        <f>Q9*H9</f>
        <v/>
      </c>
      <c r="AA9" s="80">
        <f>R9*I9</f>
        <v/>
      </c>
      <c r="AB9" s="80">
        <f>M9</f>
        <v/>
      </c>
      <c r="AC9" s="80">
        <f>S9*G9</f>
        <v/>
      </c>
      <c r="AD9" s="80">
        <f>T9*H9</f>
        <v/>
      </c>
      <c r="AE9" s="80">
        <f>U9*I9</f>
        <v/>
      </c>
      <c r="AF9" s="80">
        <f>N9</f>
        <v/>
      </c>
      <c r="AG9" s="80">
        <f>V9*G9</f>
        <v/>
      </c>
      <c r="AH9" s="80">
        <f>W9*H9</f>
        <v/>
      </c>
      <c r="AI9" s="80">
        <f>X9*I9</f>
        <v/>
      </c>
      <c r="AJ9" s="80">
        <f>O9</f>
        <v/>
      </c>
      <c r="AK9" s="81" t="n">
        <v>400</v>
      </c>
      <c r="AL9" s="81" t="n">
        <v>0</v>
      </c>
      <c r="AM9" s="81" t="n">
        <v>0</v>
      </c>
      <c r="AN9" s="81" t="n">
        <v>0</v>
      </c>
      <c r="AO9" s="81" t="n">
        <v>0</v>
      </c>
      <c r="AP9" s="81" t="n">
        <v>-1.74845554e-05</v>
      </c>
      <c r="AQ9" s="81" t="n">
        <v>-0.100000001</v>
      </c>
      <c r="AR9" s="81" t="n">
        <v>-0.400000036</v>
      </c>
      <c r="AS9" s="81" t="n">
        <v>0</v>
      </c>
      <c r="AT9" s="81" t="n">
        <v>400</v>
      </c>
      <c r="AU9" s="81" t="n">
        <v>-4.37113901e-09</v>
      </c>
      <c r="AV9" s="81" t="n">
        <v>0</v>
      </c>
      <c r="AW9" s="82">
        <f>MAX(ABS(Y9-AK9),ABS(Z9-AL9),ABS(AA9-AM9),ABS(AB9-AN9),ABS(AC9-AO9),ABS(AD9-AP9),ABS(AE9-AQ9),ABS(AF9-AR9),ABS(AG9-AS9),ABS(AH9-AT9),ABS(AI9-AU9),ABS(AJ9-AV9))</f>
        <v/>
      </c>
      <c r="AY9" s="42" t="inlineStr">
        <is>
          <t>T</t>
        </is>
      </c>
      <c r="AZ9" s="85">
        <f>INDEX($M$6:$M$1130,MATCH($BA$6,$B$6:$B$1130,0))</f>
        <v/>
      </c>
      <c r="BA9" s="85">
        <f>INDEX($N$6:$N$1130,MATCH($BA$6,$B$6:$B$1130,0))</f>
        <v/>
      </c>
      <c r="BB9" s="85">
        <f>INDEX($O$6:$O$1130,MATCH($BA$6,$B$6:$B$1130,0))</f>
        <v/>
      </c>
    </row>
    <row r="10">
      <c r="A10" s="78" t="inlineStr">
        <is>
          <t>M5</t>
        </is>
      </c>
      <c r="B10" s="52" t="inlineStr">
        <is>
          <t>BKG-02</t>
        </is>
      </c>
      <c r="C10" s="52" t="inlineStr">
        <is>
          <t>Backdrop</t>
        </is>
      </c>
      <c r="D10" s="52" t="inlineStr">
        <is>
          <t>Distant hills</t>
        </is>
      </c>
      <c r="E10" s="53" t="inlineStr">
        <is>
          <t>Group</t>
        </is>
      </c>
      <c r="F10" s="52" t="inlineStr">
        <is>
          <t>BKG-00</t>
        </is>
      </c>
      <c r="G10" s="79" t="n">
        <v>1</v>
      </c>
      <c r="H10" s="79" t="n">
        <v>1</v>
      </c>
      <c r="I10" s="79" t="n">
        <v>1</v>
      </c>
      <c r="J10" s="79" t="n">
        <v>0</v>
      </c>
      <c r="K10" s="79" t="n">
        <v>0</v>
      </c>
      <c r="L10" s="79" t="n">
        <v>0</v>
      </c>
      <c r="M10" s="79" t="n">
        <v>0</v>
      </c>
      <c r="N10" s="79" t="n">
        <v>0</v>
      </c>
      <c r="O10" s="79" t="n">
        <v>0</v>
      </c>
      <c r="P10" s="80">
        <f>COS(RADIANS(K10))*COS(RADIANS(L10))+SIN(RADIANS(K10))*SIN(RADIANS(J10))*SIN(RADIANS(L10))</f>
        <v/>
      </c>
      <c r="Q10" s="80">
        <f>-COS(RADIANS(K10))*SIN(RADIANS(L10))+SIN(RADIANS(K10))*SIN(RADIANS(J10))*COS(RADIANS(L10))</f>
        <v/>
      </c>
      <c r="R10" s="80">
        <f>SIN(RADIANS(K10))*COS(RADIANS(J10))</f>
        <v/>
      </c>
      <c r="S10" s="80">
        <f>COS(RADIANS(J10))*SIN(RADIANS(L10))</f>
        <v/>
      </c>
      <c r="T10" s="80">
        <f>COS(RADIANS(J10))*COS(RADIANS(L10))</f>
        <v/>
      </c>
      <c r="U10" s="80">
        <f>-SIN(RADIANS(J10))</f>
        <v/>
      </c>
      <c r="V10" s="80">
        <f>-SIN(RADIANS(K10))*COS(RADIANS(L10))+COS(RADIANS(K10))*SIN(RADIANS(J10))*SIN(RADIANS(L10))</f>
        <v/>
      </c>
      <c r="W10" s="80">
        <f>SIN(RADIANS(K10))*SIN(RADIANS(L10))+COS(RADIANS(K10))*SIN(RADIANS(J10))*COS(RADIANS(L10))</f>
        <v/>
      </c>
      <c r="X10" s="80">
        <f>COS(RADIANS(K10))*COS(RADIANS(J10))</f>
        <v/>
      </c>
      <c r="Y10" s="80">
        <f>P10*G10</f>
        <v/>
      </c>
      <c r="Z10" s="80">
        <f>Q10*H10</f>
        <v/>
      </c>
      <c r="AA10" s="80">
        <f>R10*I10</f>
        <v/>
      </c>
      <c r="AB10" s="80">
        <f>M10</f>
        <v/>
      </c>
      <c r="AC10" s="80">
        <f>S10*G10</f>
        <v/>
      </c>
      <c r="AD10" s="80">
        <f>T10*H10</f>
        <v/>
      </c>
      <c r="AE10" s="80">
        <f>U10*I10</f>
        <v/>
      </c>
      <c r="AF10" s="80">
        <f>N10</f>
        <v/>
      </c>
      <c r="AG10" s="80">
        <f>V10*G10</f>
        <v/>
      </c>
      <c r="AH10" s="80">
        <f>W10*H10</f>
        <v/>
      </c>
      <c r="AI10" s="80">
        <f>X10*I10</f>
        <v/>
      </c>
      <c r="AJ10" s="80">
        <f>O10</f>
        <v/>
      </c>
      <c r="AK10" s="81" t="n">
        <v>1</v>
      </c>
      <c r="AL10" s="81" t="n">
        <v>0</v>
      </c>
      <c r="AM10" s="81" t="n">
        <v>0</v>
      </c>
      <c r="AN10" s="81" t="n">
        <v>0</v>
      </c>
      <c r="AO10" s="81" t="n">
        <v>0</v>
      </c>
      <c r="AP10" s="81" t="n">
        <v>1</v>
      </c>
      <c r="AQ10" s="81" t="n">
        <v>0</v>
      </c>
      <c r="AR10" s="81" t="n">
        <v>0</v>
      </c>
      <c r="AS10" s="81" t="n">
        <v>0</v>
      </c>
      <c r="AT10" s="81" t="n">
        <v>0</v>
      </c>
      <c r="AU10" s="81" t="n">
        <v>1</v>
      </c>
      <c r="AV10" s="81" t="n">
        <v>0</v>
      </c>
      <c r="AW10" s="82">
        <f>MAX(ABS(Y10-AK10),ABS(Z10-AL10),ABS(AA10-AM10),ABS(AB10-AN10),ABS(AC10-AO10),ABS(AD10-AP10),ABS(AE10-AQ10),ABS(AF10-AR10),ABS(AG10-AS10),ABS(AH10-AT10),ABS(AI10-AU10),ABS(AJ10-AV10))</f>
        <v/>
      </c>
    </row>
    <row r="11">
      <c r="A11" s="78" t="inlineStr">
        <is>
          <t>M6</t>
        </is>
      </c>
      <c r="B11" s="52" t="inlineStr">
        <is>
          <t>BKG-03</t>
        </is>
      </c>
      <c r="C11" s="52" t="inlineStr">
        <is>
          <t>Backdrop</t>
        </is>
      </c>
      <c r="D11" s="52" t="inlineStr">
        <is>
          <t>Hill</t>
        </is>
      </c>
      <c r="E11" s="59" t="inlineStr">
        <is>
          <t>Sphere</t>
        </is>
      </c>
      <c r="F11" s="52" t="inlineStr">
        <is>
          <t>BKG-02</t>
        </is>
      </c>
      <c r="G11" s="79" t="n">
        <v>44.2522507</v>
      </c>
      <c r="H11" s="79" t="n">
        <v>12.0676346</v>
      </c>
      <c r="I11" s="79" t="n">
        <v>26</v>
      </c>
      <c r="J11" s="79" t="n">
        <v>0</v>
      </c>
      <c r="K11" s="79" t="n">
        <v>-86.37856290000001</v>
      </c>
      <c r="L11" s="79" t="n">
        <v>0</v>
      </c>
      <c r="M11" s="79" t="n">
        <v>56.0403557</v>
      </c>
      <c r="N11" s="79" t="n">
        <v>-0.650000036</v>
      </c>
      <c r="O11" s="79" t="n">
        <v>-3.54680586</v>
      </c>
      <c r="P11" s="80">
        <f>COS(RADIANS(K11))*COS(RADIANS(L11))+SIN(RADIANS(K11))*SIN(RADIANS(J11))*SIN(RADIANS(L11))</f>
        <v/>
      </c>
      <c r="Q11" s="80">
        <f>-COS(RADIANS(K11))*SIN(RADIANS(L11))+SIN(RADIANS(K11))*SIN(RADIANS(J11))*COS(RADIANS(L11))</f>
        <v/>
      </c>
      <c r="R11" s="80">
        <f>SIN(RADIANS(K11))*COS(RADIANS(J11))</f>
        <v/>
      </c>
      <c r="S11" s="80">
        <f>COS(RADIANS(J11))*SIN(RADIANS(L11))</f>
        <v/>
      </c>
      <c r="T11" s="80">
        <f>COS(RADIANS(J11))*COS(RADIANS(L11))</f>
        <v/>
      </c>
      <c r="U11" s="80">
        <f>-SIN(RADIANS(J11))</f>
        <v/>
      </c>
      <c r="V11" s="80">
        <f>-SIN(RADIANS(K11))*COS(RADIANS(L11))+COS(RADIANS(K11))*SIN(RADIANS(J11))*SIN(RADIANS(L11))</f>
        <v/>
      </c>
      <c r="W11" s="80">
        <f>SIN(RADIANS(K11))*SIN(RADIANS(L11))+COS(RADIANS(K11))*SIN(RADIANS(J11))*COS(RADIANS(L11))</f>
        <v/>
      </c>
      <c r="X11" s="80">
        <f>COS(RADIANS(K11))*COS(RADIANS(J11))</f>
        <v/>
      </c>
      <c r="Y11" s="80">
        <f>P11*G11</f>
        <v/>
      </c>
      <c r="Z11" s="80">
        <f>Q11*H11</f>
        <v/>
      </c>
      <c r="AA11" s="80">
        <f>R11*I11</f>
        <v/>
      </c>
      <c r="AB11" s="80">
        <f>M11</f>
        <v/>
      </c>
      <c r="AC11" s="80">
        <f>S11*G11</f>
        <v/>
      </c>
      <c r="AD11" s="80">
        <f>T11*H11</f>
        <v/>
      </c>
      <c r="AE11" s="80">
        <f>U11*I11</f>
        <v/>
      </c>
      <c r="AF11" s="80">
        <f>N11</f>
        <v/>
      </c>
      <c r="AG11" s="80">
        <f>V11*G11</f>
        <v/>
      </c>
      <c r="AH11" s="80">
        <f>W11*H11</f>
        <v/>
      </c>
      <c r="AI11" s="80">
        <f>X11*I11</f>
        <v/>
      </c>
      <c r="AJ11" s="80">
        <f>O11</f>
        <v/>
      </c>
      <c r="AK11" s="81" t="n">
        <v>2.79514194</v>
      </c>
      <c r="AL11" s="81" t="n">
        <v>0</v>
      </c>
      <c r="AM11" s="81" t="n">
        <v>-25.948082</v>
      </c>
      <c r="AN11" s="81" t="n">
        <v>56.0403557</v>
      </c>
      <c r="AO11" s="81" t="n">
        <v>0</v>
      </c>
      <c r="AP11" s="81" t="n">
        <v>12.0676346</v>
      </c>
      <c r="AQ11" s="81" t="n">
        <v>0</v>
      </c>
      <c r="AR11" s="81" t="n">
        <v>-0.650000036</v>
      </c>
      <c r="AS11" s="81" t="n">
        <v>44.163887</v>
      </c>
      <c r="AT11" s="81" t="n">
        <v>0</v>
      </c>
      <c r="AU11" s="81" t="n">
        <v>1.64225984</v>
      </c>
      <c r="AV11" s="81" t="n">
        <v>-3.54680586</v>
      </c>
      <c r="AW11" s="82">
        <f>MAX(ABS(Y11-AK11),ABS(Z11-AL11),ABS(AA11-AM11),ABS(AB11-AN11),ABS(AC11-AO11),ABS(AD11-AP11),ABS(AE11-AQ11),ABS(AF11-AR11),ABS(AG11-AS11),ABS(AH11-AT11),ABS(AI11-AU11),ABS(AJ11-AV11))</f>
        <v/>
      </c>
      <c r="AY11" s="86" t="inlineStr">
        <is>
          <t>T (translation)</t>
        </is>
      </c>
      <c r="BD11" s="86" t="inlineStr">
        <is>
          <t>Ry (yaw about Y)</t>
        </is>
      </c>
      <c r="BI11" s="86" t="inlineStr">
        <is>
          <t>Rx (pitch about X)</t>
        </is>
      </c>
      <c r="BN11" s="86" t="inlineStr">
        <is>
          <t>Rz (roll about Z)</t>
        </is>
      </c>
      <c r="BS11" s="86" t="inlineStr">
        <is>
          <t>S (scale)</t>
        </is>
      </c>
    </row>
    <row r="12">
      <c r="A12" s="78" t="inlineStr">
        <is>
          <t>M7</t>
        </is>
      </c>
      <c r="B12" s="52" t="inlineStr">
        <is>
          <t>BKG-04</t>
        </is>
      </c>
      <c r="C12" s="52" t="inlineStr">
        <is>
          <t>Backdrop</t>
        </is>
      </c>
      <c r="D12" s="52" t="inlineStr">
        <is>
          <t>Hill</t>
        </is>
      </c>
      <c r="E12" s="59" t="inlineStr">
        <is>
          <t>Sphere</t>
        </is>
      </c>
      <c r="F12" s="52" t="inlineStr">
        <is>
          <t>BKG-02</t>
        </is>
      </c>
      <c r="G12" s="79" t="n">
        <v>42.7777252</v>
      </c>
      <c r="H12" s="79" t="n">
        <v>14.0549831</v>
      </c>
      <c r="I12" s="79" t="n">
        <v>26</v>
      </c>
      <c r="J12" s="79" t="n">
        <v>0</v>
      </c>
      <c r="K12" s="79" t="n">
        <v>-112.50087</v>
      </c>
      <c r="L12" s="79" t="n">
        <v>0</v>
      </c>
      <c r="M12" s="79" t="n">
        <v>52.8884659</v>
      </c>
      <c r="N12" s="79" t="n">
        <v>-0.650000036</v>
      </c>
      <c r="O12" s="79" t="n">
        <v>21.9080601</v>
      </c>
      <c r="P12" s="80">
        <f>COS(RADIANS(K12))*COS(RADIANS(L12))+SIN(RADIANS(K12))*SIN(RADIANS(J12))*SIN(RADIANS(L12))</f>
        <v/>
      </c>
      <c r="Q12" s="80">
        <f>-COS(RADIANS(K12))*SIN(RADIANS(L12))+SIN(RADIANS(K12))*SIN(RADIANS(J12))*COS(RADIANS(L12))</f>
        <v/>
      </c>
      <c r="R12" s="80">
        <f>SIN(RADIANS(K12))*COS(RADIANS(J12))</f>
        <v/>
      </c>
      <c r="S12" s="80">
        <f>COS(RADIANS(J12))*SIN(RADIANS(L12))</f>
        <v/>
      </c>
      <c r="T12" s="80">
        <f>COS(RADIANS(J12))*COS(RADIANS(L12))</f>
        <v/>
      </c>
      <c r="U12" s="80">
        <f>-SIN(RADIANS(J12))</f>
        <v/>
      </c>
      <c r="V12" s="80">
        <f>-SIN(RADIANS(K12))*COS(RADIANS(L12))+COS(RADIANS(K12))*SIN(RADIANS(J12))*SIN(RADIANS(L12))</f>
        <v/>
      </c>
      <c r="W12" s="80">
        <f>SIN(RADIANS(K12))*SIN(RADIANS(L12))+COS(RADIANS(K12))*SIN(RADIANS(J12))*COS(RADIANS(L12))</f>
        <v/>
      </c>
      <c r="X12" s="80">
        <f>COS(RADIANS(K12))*COS(RADIANS(J12))</f>
        <v/>
      </c>
      <c r="Y12" s="80">
        <f>P12*G12</f>
        <v/>
      </c>
      <c r="Z12" s="80">
        <f>Q12*H12</f>
        <v/>
      </c>
      <c r="AA12" s="80">
        <f>R12*I12</f>
        <v/>
      </c>
      <c r="AB12" s="80">
        <f>M12</f>
        <v/>
      </c>
      <c r="AC12" s="80">
        <f>S12*G12</f>
        <v/>
      </c>
      <c r="AD12" s="80">
        <f>T12*H12</f>
        <v/>
      </c>
      <c r="AE12" s="80">
        <f>U12*I12</f>
        <v/>
      </c>
      <c r="AF12" s="80">
        <f>N12</f>
        <v/>
      </c>
      <c r="AG12" s="80">
        <f>V12*G12</f>
        <v/>
      </c>
      <c r="AH12" s="80">
        <f>W12*H12</f>
        <v/>
      </c>
      <c r="AI12" s="80">
        <f>X12*I12</f>
        <v/>
      </c>
      <c r="AJ12" s="80">
        <f>O12</f>
        <v/>
      </c>
      <c r="AK12" s="81" t="n">
        <v>-16.3709278</v>
      </c>
      <c r="AL12" s="81" t="n">
        <v>0</v>
      </c>
      <c r="AM12" s="81" t="n">
        <v>-24.0207176</v>
      </c>
      <c r="AN12" s="81" t="n">
        <v>52.8884659</v>
      </c>
      <c r="AO12" s="81" t="n">
        <v>0</v>
      </c>
      <c r="AP12" s="81" t="n">
        <v>14.0549831</v>
      </c>
      <c r="AQ12" s="81" t="n">
        <v>0</v>
      </c>
      <c r="AR12" s="81" t="n">
        <v>-0.650000036</v>
      </c>
      <c r="AS12" s="81" t="n">
        <v>39.5212173</v>
      </c>
      <c r="AT12" s="81" t="n">
        <v>0</v>
      </c>
      <c r="AU12" s="81" t="n">
        <v>-9.950135230000001</v>
      </c>
      <c r="AV12" s="81" t="n">
        <v>21.9080601</v>
      </c>
      <c r="AW12" s="82">
        <f>MAX(ABS(Y12-AK12),ABS(Z12-AL12),ABS(AA12-AM12),ABS(AB12-AN12),ABS(AC12-AO12),ABS(AD12-AP12),ABS(AE12-AQ12),ABS(AF12-AR12),ABS(AG12-AS12),ABS(AH12-AT12),ABS(AI12-AU12),ABS(AJ12-AV12))</f>
        <v/>
      </c>
      <c r="AY12" s="45" t="n">
        <v>1</v>
      </c>
      <c r="AZ12" s="45" t="n">
        <v>0</v>
      </c>
      <c r="BA12" s="45" t="n">
        <v>0</v>
      </c>
      <c r="BB12" s="45">
        <f>AZ9</f>
        <v/>
      </c>
      <c r="BD12" s="45">
        <f>COS(RADIANS(BA8))</f>
        <v/>
      </c>
      <c r="BE12" s="45" t="n">
        <v>0</v>
      </c>
      <c r="BF12" s="45">
        <f>SIN(RADIANS(BA8))</f>
        <v/>
      </c>
      <c r="BG12" s="45" t="n">
        <v>0</v>
      </c>
      <c r="BI12" s="45" t="n">
        <v>1</v>
      </c>
      <c r="BJ12" s="45" t="n">
        <v>0</v>
      </c>
      <c r="BK12" s="45" t="n">
        <v>0</v>
      </c>
      <c r="BL12" s="45" t="n">
        <v>0</v>
      </c>
      <c r="BN12" s="45">
        <f>COS(RADIANS(BB8))</f>
        <v/>
      </c>
      <c r="BO12" s="45">
        <f>-SIN(RADIANS(BB8))</f>
        <v/>
      </c>
      <c r="BP12" s="45" t="n">
        <v>0</v>
      </c>
      <c r="BQ12" s="45" t="n">
        <v>0</v>
      </c>
      <c r="BS12" s="45">
        <f>AZ7</f>
        <v/>
      </c>
      <c r="BT12" s="45" t="n">
        <v>0</v>
      </c>
      <c r="BU12" s="45" t="n">
        <v>0</v>
      </c>
      <c r="BV12" s="45" t="n">
        <v>0</v>
      </c>
    </row>
    <row r="13">
      <c r="A13" s="78" t="inlineStr">
        <is>
          <t>M8</t>
        </is>
      </c>
      <c r="B13" s="52" t="inlineStr">
        <is>
          <t>BKG-05</t>
        </is>
      </c>
      <c r="C13" s="52" t="inlineStr">
        <is>
          <t>Backdrop</t>
        </is>
      </c>
      <c r="D13" s="52" t="inlineStr">
        <is>
          <t>Hill</t>
        </is>
      </c>
      <c r="E13" s="59" t="inlineStr">
        <is>
          <t>Sphere</t>
        </is>
      </c>
      <c r="F13" s="52" t="inlineStr">
        <is>
          <t>BKG-02</t>
        </is>
      </c>
      <c r="G13" s="79" t="n">
        <v>54.5460396</v>
      </c>
      <c r="H13" s="79" t="n">
        <v>11.3147678</v>
      </c>
      <c r="I13" s="79" t="n">
        <v>26</v>
      </c>
      <c r="J13" s="79" t="n">
        <v>0</v>
      </c>
      <c r="K13" s="79" t="n">
        <v>-155.65033</v>
      </c>
      <c r="L13" s="79" t="n">
        <v>0</v>
      </c>
      <c r="M13" s="79" t="n">
        <v>23.6310101</v>
      </c>
      <c r="N13" s="79" t="n">
        <v>-0.650000036</v>
      </c>
      <c r="O13" s="79" t="n">
        <v>52.2161827</v>
      </c>
      <c r="P13" s="80">
        <f>COS(RADIANS(K13))*COS(RADIANS(L13))+SIN(RADIANS(K13))*SIN(RADIANS(J13))*SIN(RADIANS(L13))</f>
        <v/>
      </c>
      <c r="Q13" s="80">
        <f>-COS(RADIANS(K13))*SIN(RADIANS(L13))+SIN(RADIANS(K13))*SIN(RADIANS(J13))*COS(RADIANS(L13))</f>
        <v/>
      </c>
      <c r="R13" s="80">
        <f>SIN(RADIANS(K13))*COS(RADIANS(J13))</f>
        <v/>
      </c>
      <c r="S13" s="80">
        <f>COS(RADIANS(J13))*SIN(RADIANS(L13))</f>
        <v/>
      </c>
      <c r="T13" s="80">
        <f>COS(RADIANS(J13))*COS(RADIANS(L13))</f>
        <v/>
      </c>
      <c r="U13" s="80">
        <f>-SIN(RADIANS(J13))</f>
        <v/>
      </c>
      <c r="V13" s="80">
        <f>-SIN(RADIANS(K13))*COS(RADIANS(L13))+COS(RADIANS(K13))*SIN(RADIANS(J13))*SIN(RADIANS(L13))</f>
        <v/>
      </c>
      <c r="W13" s="80">
        <f>SIN(RADIANS(K13))*SIN(RADIANS(L13))+COS(RADIANS(K13))*SIN(RADIANS(J13))*COS(RADIANS(L13))</f>
        <v/>
      </c>
      <c r="X13" s="80">
        <f>COS(RADIANS(K13))*COS(RADIANS(J13))</f>
        <v/>
      </c>
      <c r="Y13" s="80">
        <f>P13*G13</f>
        <v/>
      </c>
      <c r="Z13" s="80">
        <f>Q13*H13</f>
        <v/>
      </c>
      <c r="AA13" s="80">
        <f>R13*I13</f>
        <v/>
      </c>
      <c r="AB13" s="80">
        <f>M13</f>
        <v/>
      </c>
      <c r="AC13" s="80">
        <f>S13*G13</f>
        <v/>
      </c>
      <c r="AD13" s="80">
        <f>T13*H13</f>
        <v/>
      </c>
      <c r="AE13" s="80">
        <f>U13*I13</f>
        <v/>
      </c>
      <c r="AF13" s="80">
        <f>N13</f>
        <v/>
      </c>
      <c r="AG13" s="80">
        <f>V13*G13</f>
        <v/>
      </c>
      <c r="AH13" s="80">
        <f>W13*H13</f>
        <v/>
      </c>
      <c r="AI13" s="80">
        <f>X13*I13</f>
        <v/>
      </c>
      <c r="AJ13" s="80">
        <f>O13</f>
        <v/>
      </c>
      <c r="AK13" s="81" t="n">
        <v>-49.6939659</v>
      </c>
      <c r="AL13" s="81" t="n">
        <v>0</v>
      </c>
      <c r="AM13" s="81" t="n">
        <v>-10.7199078</v>
      </c>
      <c r="AN13" s="81" t="n">
        <v>23.6310101</v>
      </c>
      <c r="AO13" s="81" t="n">
        <v>0</v>
      </c>
      <c r="AP13" s="81" t="n">
        <v>11.3147678</v>
      </c>
      <c r="AQ13" s="81" t="n">
        <v>0</v>
      </c>
      <c r="AR13" s="81" t="n">
        <v>-0.650000036</v>
      </c>
      <c r="AS13" s="81" t="n">
        <v>22.4895592</v>
      </c>
      <c r="AT13" s="81" t="n">
        <v>0</v>
      </c>
      <c r="AU13" s="81" t="n">
        <v>-23.6872025</v>
      </c>
      <c r="AV13" s="81" t="n">
        <v>52.2161827</v>
      </c>
      <c r="AW13" s="82">
        <f>MAX(ABS(Y13-AK13),ABS(Z13-AL13),ABS(AA13-AM13),ABS(AB13-AN13),ABS(AC13-AO13),ABS(AD13-AP13),ABS(AE13-AQ13),ABS(AF13-AR13),ABS(AG13-AS13),ABS(AH13-AT13),ABS(AI13-AU13),ABS(AJ13-AV13))</f>
        <v/>
      </c>
      <c r="AY13" s="45" t="n">
        <v>0</v>
      </c>
      <c r="AZ13" s="45" t="n">
        <v>1</v>
      </c>
      <c r="BA13" s="45" t="n">
        <v>0</v>
      </c>
      <c r="BB13" s="45">
        <f>BA9</f>
        <v/>
      </c>
      <c r="BD13" s="45" t="n">
        <v>0</v>
      </c>
      <c r="BE13" s="45" t="n">
        <v>1</v>
      </c>
      <c r="BF13" s="45" t="n">
        <v>0</v>
      </c>
      <c r="BG13" s="45" t="n">
        <v>0</v>
      </c>
      <c r="BI13" s="45" t="n">
        <v>0</v>
      </c>
      <c r="BJ13" s="45">
        <f>COS(RADIANS(AZ8))</f>
        <v/>
      </c>
      <c r="BK13" s="45">
        <f>-SIN(RADIANS(AZ8))</f>
        <v/>
      </c>
      <c r="BL13" s="45" t="n">
        <v>0</v>
      </c>
      <c r="BN13" s="45">
        <f>SIN(RADIANS(BB8))</f>
        <v/>
      </c>
      <c r="BO13" s="45">
        <f>COS(RADIANS(BB8))</f>
        <v/>
      </c>
      <c r="BP13" s="45" t="n">
        <v>0</v>
      </c>
      <c r="BQ13" s="45" t="n">
        <v>0</v>
      </c>
      <c r="BS13" s="45" t="n">
        <v>0</v>
      </c>
      <c r="BT13" s="45">
        <f>BA7</f>
        <v/>
      </c>
      <c r="BU13" s="45" t="n">
        <v>0</v>
      </c>
      <c r="BV13" s="45" t="n">
        <v>0</v>
      </c>
    </row>
    <row r="14">
      <c r="A14" s="78" t="inlineStr">
        <is>
          <t>M9</t>
        </is>
      </c>
      <c r="B14" s="52" t="inlineStr">
        <is>
          <t>BKG-06</t>
        </is>
      </c>
      <c r="C14" s="52" t="inlineStr">
        <is>
          <t>Backdrop</t>
        </is>
      </c>
      <c r="D14" s="52" t="inlineStr">
        <is>
          <t>Hill</t>
        </is>
      </c>
      <c r="E14" s="59" t="inlineStr">
        <is>
          <t>Sphere</t>
        </is>
      </c>
      <c r="F14" s="52" t="inlineStr">
        <is>
          <t>BKG-02</t>
        </is>
      </c>
      <c r="G14" s="79" t="n">
        <v>42.7798691</v>
      </c>
      <c r="H14" s="79" t="n">
        <v>15.8078995</v>
      </c>
      <c r="I14" s="79" t="n">
        <v>26</v>
      </c>
      <c r="J14" s="79" t="n">
        <v>0</v>
      </c>
      <c r="K14" s="79" t="n">
        <v>-177.909912</v>
      </c>
      <c r="L14" s="79" t="n">
        <v>0</v>
      </c>
      <c r="M14" s="79" t="n">
        <v>2.12156057</v>
      </c>
      <c r="N14" s="79" t="n">
        <v>-0.650000036</v>
      </c>
      <c r="O14" s="79" t="n">
        <v>58.1326828</v>
      </c>
      <c r="P14" s="80">
        <f>COS(RADIANS(K14))*COS(RADIANS(L14))+SIN(RADIANS(K14))*SIN(RADIANS(J14))*SIN(RADIANS(L14))</f>
        <v/>
      </c>
      <c r="Q14" s="80">
        <f>-COS(RADIANS(K14))*SIN(RADIANS(L14))+SIN(RADIANS(K14))*SIN(RADIANS(J14))*COS(RADIANS(L14))</f>
        <v/>
      </c>
      <c r="R14" s="80">
        <f>SIN(RADIANS(K14))*COS(RADIANS(J14))</f>
        <v/>
      </c>
      <c r="S14" s="80">
        <f>COS(RADIANS(J14))*SIN(RADIANS(L14))</f>
        <v/>
      </c>
      <c r="T14" s="80">
        <f>COS(RADIANS(J14))*COS(RADIANS(L14))</f>
        <v/>
      </c>
      <c r="U14" s="80">
        <f>-SIN(RADIANS(J14))</f>
        <v/>
      </c>
      <c r="V14" s="80">
        <f>-SIN(RADIANS(K14))*COS(RADIANS(L14))+COS(RADIANS(K14))*SIN(RADIANS(J14))*SIN(RADIANS(L14))</f>
        <v/>
      </c>
      <c r="W14" s="80">
        <f>SIN(RADIANS(K14))*SIN(RADIANS(L14))+COS(RADIANS(K14))*SIN(RADIANS(J14))*COS(RADIANS(L14))</f>
        <v/>
      </c>
      <c r="X14" s="80">
        <f>COS(RADIANS(K14))*COS(RADIANS(J14))</f>
        <v/>
      </c>
      <c r="Y14" s="80">
        <f>P14*G14</f>
        <v/>
      </c>
      <c r="Z14" s="80">
        <f>Q14*H14</f>
        <v/>
      </c>
      <c r="AA14" s="80">
        <f>R14*I14</f>
        <v/>
      </c>
      <c r="AB14" s="80">
        <f>M14</f>
        <v/>
      </c>
      <c r="AC14" s="80">
        <f>S14*G14</f>
        <v/>
      </c>
      <c r="AD14" s="80">
        <f>T14*H14</f>
        <v/>
      </c>
      <c r="AE14" s="80">
        <f>U14*I14</f>
        <v/>
      </c>
      <c r="AF14" s="80">
        <f>N14</f>
        <v/>
      </c>
      <c r="AG14" s="80">
        <f>V14*G14</f>
        <v/>
      </c>
      <c r="AH14" s="80">
        <f>W14*H14</f>
        <v/>
      </c>
      <c r="AI14" s="80">
        <f>X14*I14</f>
        <v/>
      </c>
      <c r="AJ14" s="80">
        <f>O14</f>
        <v/>
      </c>
      <c r="AK14" s="81" t="n">
        <v>-42.7514076</v>
      </c>
      <c r="AL14" s="81" t="n">
        <v>0</v>
      </c>
      <c r="AM14" s="81" t="n">
        <v>-0.948241293</v>
      </c>
      <c r="AN14" s="81" t="n">
        <v>2.12156057</v>
      </c>
      <c r="AO14" s="81" t="n">
        <v>0</v>
      </c>
      <c r="AP14" s="81" t="n">
        <v>15.8078995</v>
      </c>
      <c r="AQ14" s="81" t="n">
        <v>0</v>
      </c>
      <c r="AR14" s="81" t="n">
        <v>-0.650000036</v>
      </c>
      <c r="AS14" s="81" t="n">
        <v>1.5602169</v>
      </c>
      <c r="AT14" s="81" t="n">
        <v>0</v>
      </c>
      <c r="AU14" s="81" t="n">
        <v>-25.9827023</v>
      </c>
      <c r="AV14" s="81" t="n">
        <v>58.1326828</v>
      </c>
      <c r="AW14" s="82">
        <f>MAX(ABS(Y14-AK14),ABS(Z14-AL14),ABS(AA14-AM14),ABS(AB14-AN14),ABS(AC14-AO14),ABS(AD14-AP14),ABS(AE14-AQ14),ABS(AF14-AR14),ABS(AG14-AS14),ABS(AH14-AT14),ABS(AI14-AU14),ABS(AJ14-AV14))</f>
        <v/>
      </c>
      <c r="AY14" s="45" t="n">
        <v>0</v>
      </c>
      <c r="AZ14" s="45" t="n">
        <v>0</v>
      </c>
      <c r="BA14" s="45" t="n">
        <v>1</v>
      </c>
      <c r="BB14" s="45">
        <f>BB9</f>
        <v/>
      </c>
      <c r="BD14" s="45">
        <f>-SIN(RADIANS(BA8))</f>
        <v/>
      </c>
      <c r="BE14" s="45" t="n">
        <v>0</v>
      </c>
      <c r="BF14" s="45">
        <f>COS(RADIANS(BA8))</f>
        <v/>
      </c>
      <c r="BG14" s="45" t="n">
        <v>0</v>
      </c>
      <c r="BI14" s="45" t="n">
        <v>0</v>
      </c>
      <c r="BJ14" s="45">
        <f>SIN(RADIANS(AZ8))</f>
        <v/>
      </c>
      <c r="BK14" s="45">
        <f>COS(RADIANS(AZ8))</f>
        <v/>
      </c>
      <c r="BL14" s="45" t="n">
        <v>0</v>
      </c>
      <c r="BN14" s="45" t="n">
        <v>0</v>
      </c>
      <c r="BO14" s="45" t="n">
        <v>0</v>
      </c>
      <c r="BP14" s="45" t="n">
        <v>1</v>
      </c>
      <c r="BQ14" s="45" t="n">
        <v>0</v>
      </c>
      <c r="BS14" s="45" t="n">
        <v>0</v>
      </c>
      <c r="BT14" s="45" t="n">
        <v>0</v>
      </c>
      <c r="BU14" s="45">
        <f>BB7</f>
        <v/>
      </c>
      <c r="BV14" s="45" t="n">
        <v>0</v>
      </c>
    </row>
    <row r="15">
      <c r="A15" s="78" t="inlineStr">
        <is>
          <t>M10</t>
        </is>
      </c>
      <c r="B15" s="52" t="inlineStr">
        <is>
          <t>BKG-07</t>
        </is>
      </c>
      <c r="C15" s="52" t="inlineStr">
        <is>
          <t>Backdrop</t>
        </is>
      </c>
      <c r="D15" s="52" t="inlineStr">
        <is>
          <t>Hill</t>
        </is>
      </c>
      <c r="E15" s="59" t="inlineStr">
        <is>
          <t>Sphere</t>
        </is>
      </c>
      <c r="F15" s="52" t="inlineStr">
        <is>
          <t>BKG-02</t>
        </is>
      </c>
      <c r="G15" s="79" t="n">
        <v>46.2403679</v>
      </c>
      <c r="H15" s="79" t="n">
        <v>15.2992716</v>
      </c>
      <c r="I15" s="79" t="n">
        <v>26</v>
      </c>
      <c r="J15" s="79" t="n">
        <v>0</v>
      </c>
      <c r="K15" s="79" t="n">
        <v>148.980927</v>
      </c>
      <c r="L15" s="79" t="n">
        <v>0</v>
      </c>
      <c r="M15" s="79" t="n">
        <v>-34.4192581</v>
      </c>
      <c r="N15" s="79" t="n">
        <v>-0.650000036</v>
      </c>
      <c r="O15" s="79" t="n">
        <v>57.2401085</v>
      </c>
      <c r="P15" s="80">
        <f>COS(RADIANS(K15))*COS(RADIANS(L15))+SIN(RADIANS(K15))*SIN(RADIANS(J15))*SIN(RADIANS(L15))</f>
        <v/>
      </c>
      <c r="Q15" s="80">
        <f>-COS(RADIANS(K15))*SIN(RADIANS(L15))+SIN(RADIANS(K15))*SIN(RADIANS(J15))*COS(RADIANS(L15))</f>
        <v/>
      </c>
      <c r="R15" s="80">
        <f>SIN(RADIANS(K15))*COS(RADIANS(J15))</f>
        <v/>
      </c>
      <c r="S15" s="80">
        <f>COS(RADIANS(J15))*SIN(RADIANS(L15))</f>
        <v/>
      </c>
      <c r="T15" s="80">
        <f>COS(RADIANS(J15))*COS(RADIANS(L15))</f>
        <v/>
      </c>
      <c r="U15" s="80">
        <f>-SIN(RADIANS(J15))</f>
        <v/>
      </c>
      <c r="V15" s="80">
        <f>-SIN(RADIANS(K15))*COS(RADIANS(L15))+COS(RADIANS(K15))*SIN(RADIANS(J15))*SIN(RADIANS(L15))</f>
        <v/>
      </c>
      <c r="W15" s="80">
        <f>SIN(RADIANS(K15))*SIN(RADIANS(L15))+COS(RADIANS(K15))*SIN(RADIANS(J15))*COS(RADIANS(L15))</f>
        <v/>
      </c>
      <c r="X15" s="80">
        <f>COS(RADIANS(K15))*COS(RADIANS(J15))</f>
        <v/>
      </c>
      <c r="Y15" s="80">
        <f>P15*G15</f>
        <v/>
      </c>
      <c r="Z15" s="80">
        <f>Q15*H15</f>
        <v/>
      </c>
      <c r="AA15" s="80">
        <f>R15*I15</f>
        <v/>
      </c>
      <c r="AB15" s="80">
        <f>M15</f>
        <v/>
      </c>
      <c r="AC15" s="80">
        <f>S15*G15</f>
        <v/>
      </c>
      <c r="AD15" s="80">
        <f>T15*H15</f>
        <v/>
      </c>
      <c r="AE15" s="80">
        <f>U15*I15</f>
        <v/>
      </c>
      <c r="AF15" s="80">
        <f>N15</f>
        <v/>
      </c>
      <c r="AG15" s="80">
        <f>V15*G15</f>
        <v/>
      </c>
      <c r="AH15" s="80">
        <f>W15*H15</f>
        <v/>
      </c>
      <c r="AI15" s="80">
        <f>X15*I15</f>
        <v/>
      </c>
      <c r="AJ15" s="80">
        <f>O15</f>
        <v/>
      </c>
      <c r="AK15" s="81" t="n">
        <v>-39.6278038</v>
      </c>
      <c r="AL15" s="81" t="n">
        <v>0</v>
      </c>
      <c r="AM15" s="81" t="n">
        <v>13.3984051</v>
      </c>
      <c r="AN15" s="81" t="n">
        <v>-34.4192581</v>
      </c>
      <c r="AO15" s="81" t="n">
        <v>0</v>
      </c>
      <c r="AP15" s="81" t="n">
        <v>15.2992716</v>
      </c>
      <c r="AQ15" s="81" t="n">
        <v>0</v>
      </c>
      <c r="AR15" s="81" t="n">
        <v>-0.650000036</v>
      </c>
      <c r="AS15" s="81" t="n">
        <v>-23.8287373</v>
      </c>
      <c r="AT15" s="81" t="n">
        <v>0</v>
      </c>
      <c r="AU15" s="81" t="n">
        <v>-22.2818928</v>
      </c>
      <c r="AV15" s="81" t="n">
        <v>57.2401085</v>
      </c>
      <c r="AW15" s="82">
        <f>MAX(ABS(Y15-AK15),ABS(Z15-AL15),ABS(AA15-AM15),ABS(AB15-AN15),ABS(AC15-AO15),ABS(AD15-AP15),ABS(AE15-AQ15),ABS(AF15-AR15),ABS(AG15-AS15),ABS(AH15-AT15),ABS(AI15-AU15),ABS(AJ15-AV15))</f>
        <v/>
      </c>
      <c r="AY15" s="45" t="n">
        <v>0</v>
      </c>
      <c r="AZ15" s="45" t="n">
        <v>0</v>
      </c>
      <c r="BA15" s="45" t="n">
        <v>0</v>
      </c>
      <c r="BB15" s="45" t="n">
        <v>1</v>
      </c>
      <c r="BD15" s="45" t="n">
        <v>0</v>
      </c>
      <c r="BE15" s="45" t="n">
        <v>0</v>
      </c>
      <c r="BF15" s="45" t="n">
        <v>0</v>
      </c>
      <c r="BG15" s="45" t="n">
        <v>1</v>
      </c>
      <c r="BI15" s="45" t="n">
        <v>0</v>
      </c>
      <c r="BJ15" s="45" t="n">
        <v>0</v>
      </c>
      <c r="BK15" s="45" t="n">
        <v>0</v>
      </c>
      <c r="BL15" s="45" t="n">
        <v>1</v>
      </c>
      <c r="BN15" s="45" t="n">
        <v>0</v>
      </c>
      <c r="BO15" s="45" t="n">
        <v>0</v>
      </c>
      <c r="BP15" s="45" t="n">
        <v>0</v>
      </c>
      <c r="BQ15" s="45" t="n">
        <v>1</v>
      </c>
      <c r="BS15" s="45" t="n">
        <v>0</v>
      </c>
      <c r="BT15" s="45" t="n">
        <v>0</v>
      </c>
      <c r="BU15" s="45" t="n">
        <v>0</v>
      </c>
      <c r="BV15" s="45" t="n">
        <v>1</v>
      </c>
    </row>
    <row r="16">
      <c r="A16" s="78" t="inlineStr">
        <is>
          <t>M11</t>
        </is>
      </c>
      <c r="B16" s="52" t="inlineStr">
        <is>
          <t>BKG-08</t>
        </is>
      </c>
      <c r="C16" s="52" t="inlineStr">
        <is>
          <t>Backdrop</t>
        </is>
      </c>
      <c r="D16" s="52" t="inlineStr">
        <is>
          <t>Hill</t>
        </is>
      </c>
      <c r="E16" s="59" t="inlineStr">
        <is>
          <t>Sphere</t>
        </is>
      </c>
      <c r="F16" s="52" t="inlineStr">
        <is>
          <t>BKG-02</t>
        </is>
      </c>
      <c r="G16" s="79" t="n">
        <v>47.4319038</v>
      </c>
      <c r="H16" s="79" t="n">
        <v>11.6238775</v>
      </c>
      <c r="I16" s="79" t="n">
        <v>26</v>
      </c>
      <c r="J16" s="79" t="n">
        <v>0</v>
      </c>
      <c r="K16" s="79" t="n">
        <v>119.035316</v>
      </c>
      <c r="L16" s="79" t="n">
        <v>0</v>
      </c>
      <c r="M16" s="79" t="n">
        <v>-49.8725967</v>
      </c>
      <c r="N16" s="79" t="n">
        <v>-0.650000036</v>
      </c>
      <c r="O16" s="79" t="n">
        <v>27.6850357</v>
      </c>
      <c r="P16" s="80">
        <f>COS(RADIANS(K16))*COS(RADIANS(L16))+SIN(RADIANS(K16))*SIN(RADIANS(J16))*SIN(RADIANS(L16))</f>
        <v/>
      </c>
      <c r="Q16" s="80">
        <f>-COS(RADIANS(K16))*SIN(RADIANS(L16))+SIN(RADIANS(K16))*SIN(RADIANS(J16))*COS(RADIANS(L16))</f>
        <v/>
      </c>
      <c r="R16" s="80">
        <f>SIN(RADIANS(K16))*COS(RADIANS(J16))</f>
        <v/>
      </c>
      <c r="S16" s="80">
        <f>COS(RADIANS(J16))*SIN(RADIANS(L16))</f>
        <v/>
      </c>
      <c r="T16" s="80">
        <f>COS(RADIANS(J16))*COS(RADIANS(L16))</f>
        <v/>
      </c>
      <c r="U16" s="80">
        <f>-SIN(RADIANS(J16))</f>
        <v/>
      </c>
      <c r="V16" s="80">
        <f>-SIN(RADIANS(K16))*COS(RADIANS(L16))+COS(RADIANS(K16))*SIN(RADIANS(J16))*SIN(RADIANS(L16))</f>
        <v/>
      </c>
      <c r="W16" s="80">
        <f>SIN(RADIANS(K16))*SIN(RADIANS(L16))+COS(RADIANS(K16))*SIN(RADIANS(J16))*COS(RADIANS(L16))</f>
        <v/>
      </c>
      <c r="X16" s="80">
        <f>COS(RADIANS(K16))*COS(RADIANS(J16))</f>
        <v/>
      </c>
      <c r="Y16" s="80">
        <f>P16*G16</f>
        <v/>
      </c>
      <c r="Z16" s="80">
        <f>Q16*H16</f>
        <v/>
      </c>
      <c r="AA16" s="80">
        <f>R16*I16</f>
        <v/>
      </c>
      <c r="AB16" s="80">
        <f>M16</f>
        <v/>
      </c>
      <c r="AC16" s="80">
        <f>S16*G16</f>
        <v/>
      </c>
      <c r="AD16" s="80">
        <f>T16*H16</f>
        <v/>
      </c>
      <c r="AE16" s="80">
        <f>U16*I16</f>
        <v/>
      </c>
      <c r="AF16" s="80">
        <f>N16</f>
        <v/>
      </c>
      <c r="AG16" s="80">
        <f>V16*G16</f>
        <v/>
      </c>
      <c r="AH16" s="80">
        <f>W16*H16</f>
        <v/>
      </c>
      <c r="AI16" s="80">
        <f>X16*I16</f>
        <v/>
      </c>
      <c r="AJ16" s="80">
        <f>O16</f>
        <v/>
      </c>
      <c r="AK16" s="81" t="n">
        <v>-23.0210133</v>
      </c>
      <c r="AL16" s="81" t="n">
        <v>0</v>
      </c>
      <c r="AM16" s="81" t="n">
        <v>22.732338</v>
      </c>
      <c r="AN16" s="81" t="n">
        <v>-49.8725967</v>
      </c>
      <c r="AO16" s="81" t="n">
        <v>0</v>
      </c>
      <c r="AP16" s="81" t="n">
        <v>11.6238775</v>
      </c>
      <c r="AQ16" s="81" t="n">
        <v>0</v>
      </c>
      <c r="AR16" s="81" t="n">
        <v>-0.650000036</v>
      </c>
      <c r="AS16" s="81" t="n">
        <v>-41.4706955</v>
      </c>
      <c r="AT16" s="81" t="n">
        <v>0</v>
      </c>
      <c r="AU16" s="81" t="n">
        <v>-12.6190662</v>
      </c>
      <c r="AV16" s="81" t="n">
        <v>27.6850357</v>
      </c>
      <c r="AW16" s="82">
        <f>MAX(ABS(Y16-AK16),ABS(Z16-AL16),ABS(AA16-AM16),ABS(AB16-AN16),ABS(AC16-AO16),ABS(AD16-AP16),ABS(AE16-AQ16),ABS(AF16-AR16),ABS(AG16-AS16),ABS(AH16-AT16),ABS(AI16-AU16),ABS(AJ16-AV16))</f>
        <v/>
      </c>
    </row>
    <row r="17">
      <c r="A17" s="78" t="inlineStr">
        <is>
          <t>M12</t>
        </is>
      </c>
      <c r="B17" s="52" t="inlineStr">
        <is>
          <t>BKG-09</t>
        </is>
      </c>
      <c r="C17" s="52" t="inlineStr">
        <is>
          <t>Backdrop</t>
        </is>
      </c>
      <c r="D17" s="52" t="inlineStr">
        <is>
          <t>Hill</t>
        </is>
      </c>
      <c r="E17" s="59" t="inlineStr">
        <is>
          <t>Sphere</t>
        </is>
      </c>
      <c r="F17" s="52" t="inlineStr">
        <is>
          <t>BKG-02</t>
        </is>
      </c>
      <c r="G17" s="79" t="n">
        <v>42.1290169</v>
      </c>
      <c r="H17" s="79" t="n">
        <v>10.1482353</v>
      </c>
      <c r="I17" s="79" t="n">
        <v>26</v>
      </c>
      <c r="J17" s="79" t="n">
        <v>0</v>
      </c>
      <c r="K17" s="79" t="n">
        <v>91.6000519</v>
      </c>
      <c r="L17" s="79" t="n">
        <v>0</v>
      </c>
      <c r="M17" s="79" t="n">
        <v>-56.7945061</v>
      </c>
      <c r="N17" s="79" t="n">
        <v>-0.650000036</v>
      </c>
      <c r="O17" s="79" t="n">
        <v>1.58646262</v>
      </c>
      <c r="P17" s="80">
        <f>COS(RADIANS(K17))*COS(RADIANS(L17))+SIN(RADIANS(K17))*SIN(RADIANS(J17))*SIN(RADIANS(L17))</f>
        <v/>
      </c>
      <c r="Q17" s="80">
        <f>-COS(RADIANS(K17))*SIN(RADIANS(L17))+SIN(RADIANS(K17))*SIN(RADIANS(J17))*COS(RADIANS(L17))</f>
        <v/>
      </c>
      <c r="R17" s="80">
        <f>SIN(RADIANS(K17))*COS(RADIANS(J17))</f>
        <v/>
      </c>
      <c r="S17" s="80">
        <f>COS(RADIANS(J17))*SIN(RADIANS(L17))</f>
        <v/>
      </c>
      <c r="T17" s="80">
        <f>COS(RADIANS(J17))*COS(RADIANS(L17))</f>
        <v/>
      </c>
      <c r="U17" s="80">
        <f>-SIN(RADIANS(J17))</f>
        <v/>
      </c>
      <c r="V17" s="80">
        <f>-SIN(RADIANS(K17))*COS(RADIANS(L17))+COS(RADIANS(K17))*SIN(RADIANS(J17))*SIN(RADIANS(L17))</f>
        <v/>
      </c>
      <c r="W17" s="80">
        <f>SIN(RADIANS(K17))*SIN(RADIANS(L17))+COS(RADIANS(K17))*SIN(RADIANS(J17))*COS(RADIANS(L17))</f>
        <v/>
      </c>
      <c r="X17" s="80">
        <f>COS(RADIANS(K17))*COS(RADIANS(J17))</f>
        <v/>
      </c>
      <c r="Y17" s="80">
        <f>P17*G17</f>
        <v/>
      </c>
      <c r="Z17" s="80">
        <f>Q17*H17</f>
        <v/>
      </c>
      <c r="AA17" s="80">
        <f>R17*I17</f>
        <v/>
      </c>
      <c r="AB17" s="80">
        <f>M17</f>
        <v/>
      </c>
      <c r="AC17" s="80">
        <f>S17*G17</f>
        <v/>
      </c>
      <c r="AD17" s="80">
        <f>T17*H17</f>
        <v/>
      </c>
      <c r="AE17" s="80">
        <f>U17*I17</f>
        <v/>
      </c>
      <c r="AF17" s="80">
        <f>N17</f>
        <v/>
      </c>
      <c r="AG17" s="80">
        <f>V17*G17</f>
        <v/>
      </c>
      <c r="AH17" s="80">
        <f>W17*H17</f>
        <v/>
      </c>
      <c r="AI17" s="80">
        <f>X17*I17</f>
        <v/>
      </c>
      <c r="AJ17" s="80">
        <f>O17</f>
        <v/>
      </c>
      <c r="AK17" s="81" t="n">
        <v>-1.17634749</v>
      </c>
      <c r="AL17" s="81" t="n">
        <v>0</v>
      </c>
      <c r="AM17" s="81" t="n">
        <v>25.9898624</v>
      </c>
      <c r="AN17" s="81" t="n">
        <v>-56.7945061</v>
      </c>
      <c r="AO17" s="81" t="n">
        <v>0</v>
      </c>
      <c r="AP17" s="81" t="n">
        <v>10.1482353</v>
      </c>
      <c r="AQ17" s="81" t="n">
        <v>0</v>
      </c>
      <c r="AR17" s="81" t="n">
        <v>-0.650000036</v>
      </c>
      <c r="AS17" s="81" t="n">
        <v>-42.1125908</v>
      </c>
      <c r="AT17" s="81" t="n">
        <v>0</v>
      </c>
      <c r="AU17" s="81" t="n">
        <v>-0.72598505</v>
      </c>
      <c r="AV17" s="81" t="n">
        <v>1.58646262</v>
      </c>
      <c r="AW17" s="82">
        <f>MAX(ABS(Y17-AK17),ABS(Z17-AL17),ABS(AA17-AM17),ABS(AB17-AN17),ABS(AC17-AO17),ABS(AD17-AP17),ABS(AE17-AQ17),ABS(AF17-AR17),ABS(AG17-AS17),ABS(AH17-AT17),ABS(AI17-AU17),ABS(AJ17-AV17))</f>
        <v/>
      </c>
    </row>
    <row r="18">
      <c r="A18" s="78" t="inlineStr">
        <is>
          <t>M13</t>
        </is>
      </c>
      <c r="B18" s="52" t="inlineStr">
        <is>
          <t>BKG-10</t>
        </is>
      </c>
      <c r="C18" s="52" t="inlineStr">
        <is>
          <t>Backdrop</t>
        </is>
      </c>
      <c r="D18" s="52" t="inlineStr">
        <is>
          <t>Hill</t>
        </is>
      </c>
      <c r="E18" s="59" t="inlineStr">
        <is>
          <t>Sphere</t>
        </is>
      </c>
      <c r="F18" s="52" t="inlineStr">
        <is>
          <t>BKG-02</t>
        </is>
      </c>
      <c r="G18" s="79" t="n">
        <v>46.1319199</v>
      </c>
      <c r="H18" s="79" t="n">
        <v>10.5521259</v>
      </c>
      <c r="I18" s="79" t="n">
        <v>26</v>
      </c>
      <c r="J18" s="79" t="n">
        <v>0</v>
      </c>
      <c r="K18" s="79" t="n">
        <v>67.85856630000001</v>
      </c>
      <c r="L18" s="79" t="n">
        <v>0</v>
      </c>
      <c r="M18" s="79" t="n">
        <v>-51.1229935</v>
      </c>
      <c r="N18" s="79" t="n">
        <v>-0.650000036</v>
      </c>
      <c r="O18" s="79" t="n">
        <v>-20.8019695</v>
      </c>
      <c r="P18" s="80">
        <f>COS(RADIANS(K18))*COS(RADIANS(L18))+SIN(RADIANS(K18))*SIN(RADIANS(J18))*SIN(RADIANS(L18))</f>
        <v/>
      </c>
      <c r="Q18" s="80">
        <f>-COS(RADIANS(K18))*SIN(RADIANS(L18))+SIN(RADIANS(K18))*SIN(RADIANS(J18))*COS(RADIANS(L18))</f>
        <v/>
      </c>
      <c r="R18" s="80">
        <f>SIN(RADIANS(K18))*COS(RADIANS(J18))</f>
        <v/>
      </c>
      <c r="S18" s="80">
        <f>COS(RADIANS(J18))*SIN(RADIANS(L18))</f>
        <v/>
      </c>
      <c r="T18" s="80">
        <f>COS(RADIANS(J18))*COS(RADIANS(L18))</f>
        <v/>
      </c>
      <c r="U18" s="80">
        <f>-SIN(RADIANS(J18))</f>
        <v/>
      </c>
      <c r="V18" s="80">
        <f>-SIN(RADIANS(K18))*COS(RADIANS(L18))+COS(RADIANS(K18))*SIN(RADIANS(J18))*SIN(RADIANS(L18))</f>
        <v/>
      </c>
      <c r="W18" s="80">
        <f>SIN(RADIANS(K18))*SIN(RADIANS(L18))+COS(RADIANS(K18))*SIN(RADIANS(J18))*COS(RADIANS(L18))</f>
        <v/>
      </c>
      <c r="X18" s="80">
        <f>COS(RADIANS(K18))*COS(RADIANS(J18))</f>
        <v/>
      </c>
      <c r="Y18" s="80">
        <f>P18*G18</f>
        <v/>
      </c>
      <c r="Z18" s="80">
        <f>Q18*H18</f>
        <v/>
      </c>
      <c r="AA18" s="80">
        <f>R18*I18</f>
        <v/>
      </c>
      <c r="AB18" s="80">
        <f>M18</f>
        <v/>
      </c>
      <c r="AC18" s="80">
        <f>S18*G18</f>
        <v/>
      </c>
      <c r="AD18" s="80">
        <f>T18*H18</f>
        <v/>
      </c>
      <c r="AE18" s="80">
        <f>U18*I18</f>
        <v/>
      </c>
      <c r="AF18" s="80">
        <f>N18</f>
        <v/>
      </c>
      <c r="AG18" s="80">
        <f>V18*G18</f>
        <v/>
      </c>
      <c r="AH18" s="80">
        <f>W18*H18</f>
        <v/>
      </c>
      <c r="AI18" s="80">
        <f>X18*I18</f>
        <v/>
      </c>
      <c r="AJ18" s="80">
        <f>O18</f>
        <v/>
      </c>
      <c r="AK18" s="81" t="n">
        <v>17.3868542</v>
      </c>
      <c r="AL18" s="81" t="n">
        <v>0</v>
      </c>
      <c r="AM18" s="81" t="n">
        <v>24.0826645</v>
      </c>
      <c r="AN18" s="81" t="n">
        <v>-51.1229935</v>
      </c>
      <c r="AO18" s="81" t="n">
        <v>0</v>
      </c>
      <c r="AP18" s="81" t="n">
        <v>10.5521259</v>
      </c>
      <c r="AQ18" s="81" t="n">
        <v>0</v>
      </c>
      <c r="AR18" s="81" t="n">
        <v>-0.650000036</v>
      </c>
      <c r="AS18" s="81" t="n">
        <v>-42.7299805</v>
      </c>
      <c r="AT18" s="81" t="n">
        <v>0</v>
      </c>
      <c r="AU18" s="81" t="n">
        <v>9.79924965</v>
      </c>
      <c r="AV18" s="81" t="n">
        <v>-20.8019695</v>
      </c>
      <c r="AW18" s="82">
        <f>MAX(ABS(Y18-AK18),ABS(Z18-AL18),ABS(AA18-AM18),ABS(AB18-AN18),ABS(AC18-AO18),ABS(AD18-AP18),ABS(AE18-AQ18),ABS(AF18-AR18),ABS(AG18-AS18),ABS(AH18-AT18),ABS(AI18-AU18),ABS(AJ18-AV18))</f>
        <v/>
      </c>
      <c r="AY18" s="86" t="inlineStr">
        <is>
          <t>Ry x Rx</t>
        </is>
      </c>
      <c r="BD18" s="86" t="inlineStr">
        <is>
          <t>R = Ry x Rx x Rz</t>
        </is>
      </c>
      <c r="BI18" s="86" t="inlineStr">
        <is>
          <t>T x R</t>
        </is>
      </c>
      <c r="BN18" s="86" t="inlineStr">
        <is>
          <t>M = T x R x S</t>
        </is>
      </c>
      <c r="BS18" s="86" t="inlineStr">
        <is>
          <t>M exported by the code</t>
        </is>
      </c>
    </row>
    <row r="19">
      <c r="A19" s="78" t="inlineStr">
        <is>
          <t>M14</t>
        </is>
      </c>
      <c r="B19" s="52" t="inlineStr">
        <is>
          <t>BKG-11</t>
        </is>
      </c>
      <c r="C19" s="52" t="inlineStr">
        <is>
          <t>Backdrop</t>
        </is>
      </c>
      <c r="D19" s="52" t="inlineStr">
        <is>
          <t>Hill</t>
        </is>
      </c>
      <c r="E19" s="59" t="inlineStr">
        <is>
          <t>Sphere</t>
        </is>
      </c>
      <c r="F19" s="52" t="inlineStr">
        <is>
          <t>BKG-02</t>
        </is>
      </c>
      <c r="G19" s="79" t="n">
        <v>49.656765</v>
      </c>
      <c r="H19" s="79" t="n">
        <v>11.055645</v>
      </c>
      <c r="I19" s="79" t="n">
        <v>26</v>
      </c>
      <c r="J19" s="79" t="n">
        <v>0</v>
      </c>
      <c r="K19" s="79" t="n">
        <v>25.0057011</v>
      </c>
      <c r="L19" s="79" t="n">
        <v>0</v>
      </c>
      <c r="M19" s="79" t="n">
        <v>-24.4975433</v>
      </c>
      <c r="N19" s="79" t="n">
        <v>-0.650000036</v>
      </c>
      <c r="O19" s="79" t="n">
        <v>-52.5215034</v>
      </c>
      <c r="P19" s="80">
        <f>COS(RADIANS(K19))*COS(RADIANS(L19))+SIN(RADIANS(K19))*SIN(RADIANS(J19))*SIN(RADIANS(L19))</f>
        <v/>
      </c>
      <c r="Q19" s="80">
        <f>-COS(RADIANS(K19))*SIN(RADIANS(L19))+SIN(RADIANS(K19))*SIN(RADIANS(J19))*COS(RADIANS(L19))</f>
        <v/>
      </c>
      <c r="R19" s="80">
        <f>SIN(RADIANS(K19))*COS(RADIANS(J19))</f>
        <v/>
      </c>
      <c r="S19" s="80">
        <f>COS(RADIANS(J19))*SIN(RADIANS(L19))</f>
        <v/>
      </c>
      <c r="T19" s="80">
        <f>COS(RADIANS(J19))*COS(RADIANS(L19))</f>
        <v/>
      </c>
      <c r="U19" s="80">
        <f>-SIN(RADIANS(J19))</f>
        <v/>
      </c>
      <c r="V19" s="80">
        <f>-SIN(RADIANS(K19))*COS(RADIANS(L19))+COS(RADIANS(K19))*SIN(RADIANS(J19))*SIN(RADIANS(L19))</f>
        <v/>
      </c>
      <c r="W19" s="80">
        <f>SIN(RADIANS(K19))*SIN(RADIANS(L19))+COS(RADIANS(K19))*SIN(RADIANS(J19))*COS(RADIANS(L19))</f>
        <v/>
      </c>
      <c r="X19" s="80">
        <f>COS(RADIANS(K19))*COS(RADIANS(J19))</f>
        <v/>
      </c>
      <c r="Y19" s="80">
        <f>P19*G19</f>
        <v/>
      </c>
      <c r="Z19" s="80">
        <f>Q19*H19</f>
        <v/>
      </c>
      <c r="AA19" s="80">
        <f>R19*I19</f>
        <v/>
      </c>
      <c r="AB19" s="80">
        <f>M19</f>
        <v/>
      </c>
      <c r="AC19" s="80">
        <f>S19*G19</f>
        <v/>
      </c>
      <c r="AD19" s="80">
        <f>T19*H19</f>
        <v/>
      </c>
      <c r="AE19" s="80">
        <f>U19*I19</f>
        <v/>
      </c>
      <c r="AF19" s="80">
        <f>N19</f>
        <v/>
      </c>
      <c r="AG19" s="80">
        <f>V19*G19</f>
        <v/>
      </c>
      <c r="AH19" s="80">
        <f>W19*H19</f>
        <v/>
      </c>
      <c r="AI19" s="80">
        <f>X19*I19</f>
        <v/>
      </c>
      <c r="AJ19" s="80">
        <f>O19</f>
        <v/>
      </c>
      <c r="AK19" s="81" t="n">
        <v>45.002224</v>
      </c>
      <c r="AL19" s="81" t="n">
        <v>0</v>
      </c>
      <c r="AM19" s="81" t="n">
        <v>10.9904203</v>
      </c>
      <c r="AN19" s="81" t="n">
        <v>-24.4975433</v>
      </c>
      <c r="AO19" s="81" t="n">
        <v>0</v>
      </c>
      <c r="AP19" s="81" t="n">
        <v>11.055645</v>
      </c>
      <c r="AQ19" s="81" t="n">
        <v>0</v>
      </c>
      <c r="AR19" s="81" t="n">
        <v>-0.650000036</v>
      </c>
      <c r="AS19" s="81" t="n">
        <v>-20.9903355</v>
      </c>
      <c r="AT19" s="81" t="n">
        <v>0</v>
      </c>
      <c r="AU19" s="81" t="n">
        <v>23.5629082</v>
      </c>
      <c r="AV19" s="81" t="n">
        <v>-52.5215034</v>
      </c>
      <c r="AW19" s="82">
        <f>MAX(ABS(Y19-AK19),ABS(Z19-AL19),ABS(AA19-AM19),ABS(AB19-AN19),ABS(AC19-AO19),ABS(AD19-AP19),ABS(AE19-AQ19),ABS(AF19-AR19),ABS(AG19-AS19),ABS(AH19-AT19),ABS(AI19-AU19),ABS(AJ19-AV19))</f>
        <v/>
      </c>
      <c r="AY19" s="45">
        <f>BD12*BI12+BE12*BI13+BF12*BI14+BG12*BI15</f>
        <v/>
      </c>
      <c r="AZ19" s="45">
        <f>BD12*BJ12+BE12*BJ13+BF12*BJ14+BG12*BJ15</f>
        <v/>
      </c>
      <c r="BA19" s="45">
        <f>BD12*BK12+BE12*BK13+BF12*BK14+BG12*BK15</f>
        <v/>
      </c>
      <c r="BB19" s="45">
        <f>BD12*BL12+BE12*BL13+BF12*BL14+BG12*BL15</f>
        <v/>
      </c>
      <c r="BD19" s="45">
        <f>AY19*BN12+AZ19*BN13+BA19*BN14+BB19*BN15</f>
        <v/>
      </c>
      <c r="BE19" s="45">
        <f>AY19*BO12+AZ19*BO13+BA19*BO14+BB19*BO15</f>
        <v/>
      </c>
      <c r="BF19" s="45">
        <f>AY19*BP12+AZ19*BP13+BA19*BP14+BB19*BP15</f>
        <v/>
      </c>
      <c r="BG19" s="45">
        <f>AY19*BQ12+AZ19*BQ13+BA19*BQ14+BB19*BQ15</f>
        <v/>
      </c>
      <c r="BI19" s="45">
        <f>AY12*BD19+AZ12*BD20+BA12*BD21+BB12*BD22</f>
        <v/>
      </c>
      <c r="BJ19" s="45">
        <f>AY12*BE19+AZ12*BE20+BA12*BE21+BB12*BE22</f>
        <v/>
      </c>
      <c r="BK19" s="45">
        <f>AY12*BF19+AZ12*BF20+BA12*BF21+BB12*BF22</f>
        <v/>
      </c>
      <c r="BL19" s="45">
        <f>AY12*BG19+AZ12*BG20+BA12*BG21+BB12*BG22</f>
        <v/>
      </c>
      <c r="BN19" s="45">
        <f>BI19*BS12+BJ19*BS13+BK19*BS14+BL19*BS15</f>
        <v/>
      </c>
      <c r="BO19" s="45">
        <f>BI19*BT12+BJ19*BT13+BK19*BT14+BL19*BT15</f>
        <v/>
      </c>
      <c r="BP19" s="45">
        <f>BI19*BU12+BJ19*BU13+BK19*BU14+BL19*BU15</f>
        <v/>
      </c>
      <c r="BQ19" s="45">
        <f>BI19*BV12+BJ19*BV13+BK19*BV14+BL19*BV15</f>
        <v/>
      </c>
      <c r="BS19" s="45">
        <f>INDEX($AK$6:$AK$1130,MATCH($BA$6,$B$6:$B$1130,0))</f>
        <v/>
      </c>
      <c r="BT19" s="45">
        <f>INDEX($AL$6:$AL$1130,MATCH($BA$6,$B$6:$B$1130,0))</f>
        <v/>
      </c>
      <c r="BU19" s="45">
        <f>INDEX($AM$6:$AM$1130,MATCH($BA$6,$B$6:$B$1130,0))</f>
        <v/>
      </c>
      <c r="BV19" s="45">
        <f>INDEX($AN$6:$AN$1130,MATCH($BA$6,$B$6:$B$1130,0))</f>
        <v/>
      </c>
    </row>
    <row r="20">
      <c r="A20" s="78" t="inlineStr">
        <is>
          <t>M15</t>
        </is>
      </c>
      <c r="B20" s="52" t="inlineStr">
        <is>
          <t>BKG-12</t>
        </is>
      </c>
      <c r="C20" s="52" t="inlineStr">
        <is>
          <t>Backdrop</t>
        </is>
      </c>
      <c r="D20" s="52" t="inlineStr">
        <is>
          <t>Hill</t>
        </is>
      </c>
      <c r="E20" s="59" t="inlineStr">
        <is>
          <t>Sphere</t>
        </is>
      </c>
      <c r="F20" s="52" t="inlineStr">
        <is>
          <t>BKG-02</t>
        </is>
      </c>
      <c r="G20" s="79" t="n">
        <v>42.2669029</v>
      </c>
      <c r="H20" s="79" t="n">
        <v>16.2165623</v>
      </c>
      <c r="I20" s="79" t="n">
        <v>26</v>
      </c>
      <c r="J20" s="79" t="n">
        <v>0</v>
      </c>
      <c r="K20" s="79" t="n">
        <v>-3.15560246</v>
      </c>
      <c r="L20" s="79" t="n">
        <v>0</v>
      </c>
      <c r="M20" s="79" t="n">
        <v>3.77612185</v>
      </c>
      <c r="N20" s="79" t="n">
        <v>-0.650000036</v>
      </c>
      <c r="O20" s="79" t="n">
        <v>-68.4931107</v>
      </c>
      <c r="P20" s="80">
        <f>COS(RADIANS(K20))*COS(RADIANS(L20))+SIN(RADIANS(K20))*SIN(RADIANS(J20))*SIN(RADIANS(L20))</f>
        <v/>
      </c>
      <c r="Q20" s="80">
        <f>-COS(RADIANS(K20))*SIN(RADIANS(L20))+SIN(RADIANS(K20))*SIN(RADIANS(J20))*COS(RADIANS(L20))</f>
        <v/>
      </c>
      <c r="R20" s="80">
        <f>SIN(RADIANS(K20))*COS(RADIANS(J20))</f>
        <v/>
      </c>
      <c r="S20" s="80">
        <f>COS(RADIANS(J20))*SIN(RADIANS(L20))</f>
        <v/>
      </c>
      <c r="T20" s="80">
        <f>COS(RADIANS(J20))*COS(RADIANS(L20))</f>
        <v/>
      </c>
      <c r="U20" s="80">
        <f>-SIN(RADIANS(J20))</f>
        <v/>
      </c>
      <c r="V20" s="80">
        <f>-SIN(RADIANS(K20))*COS(RADIANS(L20))+COS(RADIANS(K20))*SIN(RADIANS(J20))*SIN(RADIANS(L20))</f>
        <v/>
      </c>
      <c r="W20" s="80">
        <f>SIN(RADIANS(K20))*SIN(RADIANS(L20))+COS(RADIANS(K20))*SIN(RADIANS(J20))*COS(RADIANS(L20))</f>
        <v/>
      </c>
      <c r="X20" s="80">
        <f>COS(RADIANS(K20))*COS(RADIANS(J20))</f>
        <v/>
      </c>
      <c r="Y20" s="80">
        <f>P20*G20</f>
        <v/>
      </c>
      <c r="Z20" s="80">
        <f>Q20*H20</f>
        <v/>
      </c>
      <c r="AA20" s="80">
        <f>R20*I20</f>
        <v/>
      </c>
      <c r="AB20" s="80">
        <f>M20</f>
        <v/>
      </c>
      <c r="AC20" s="80">
        <f>S20*G20</f>
        <v/>
      </c>
      <c r="AD20" s="80">
        <f>T20*H20</f>
        <v/>
      </c>
      <c r="AE20" s="80">
        <f>U20*I20</f>
        <v/>
      </c>
      <c r="AF20" s="80">
        <f>N20</f>
        <v/>
      </c>
      <c r="AG20" s="80">
        <f>V20*G20</f>
        <v/>
      </c>
      <c r="AH20" s="80">
        <f>W20*H20</f>
        <v/>
      </c>
      <c r="AI20" s="80">
        <f>X20*I20</f>
        <v/>
      </c>
      <c r="AJ20" s="80">
        <f>O20</f>
        <v/>
      </c>
      <c r="AK20" s="81" t="n">
        <v>42.202816</v>
      </c>
      <c r="AL20" s="81" t="n">
        <v>0</v>
      </c>
      <c r="AM20" s="81" t="n">
        <v>-1.4312433</v>
      </c>
      <c r="AN20" s="81" t="n">
        <v>3.77612185</v>
      </c>
      <c r="AO20" s="81" t="n">
        <v>0</v>
      </c>
      <c r="AP20" s="81" t="n">
        <v>16.2165623</v>
      </c>
      <c r="AQ20" s="81" t="n">
        <v>0</v>
      </c>
      <c r="AR20" s="81" t="n">
        <v>-0.650000036</v>
      </c>
      <c r="AS20" s="81" t="n">
        <v>2.32670069</v>
      </c>
      <c r="AT20" s="81" t="n">
        <v>0</v>
      </c>
      <c r="AU20" s="81" t="n">
        <v>25.960577</v>
      </c>
      <c r="AV20" s="81" t="n">
        <v>-68.4931107</v>
      </c>
      <c r="AW20" s="82">
        <f>MAX(ABS(Y20-AK20),ABS(Z20-AL20),ABS(AA20-AM20),ABS(AB20-AN20),ABS(AC20-AO20),ABS(AD20-AP20),ABS(AE20-AQ20),ABS(AF20-AR20),ABS(AG20-AS20),ABS(AH20-AT20),ABS(AI20-AU20),ABS(AJ20-AV20))</f>
        <v/>
      </c>
      <c r="AY20" s="45">
        <f>BD13*BI12+BE13*BI13+BF13*BI14+BG13*BI15</f>
        <v/>
      </c>
      <c r="AZ20" s="45">
        <f>BD13*BJ12+BE13*BJ13+BF13*BJ14+BG13*BJ15</f>
        <v/>
      </c>
      <c r="BA20" s="45">
        <f>BD13*BK12+BE13*BK13+BF13*BK14+BG13*BK15</f>
        <v/>
      </c>
      <c r="BB20" s="45">
        <f>BD13*BL12+BE13*BL13+BF13*BL14+BG13*BL15</f>
        <v/>
      </c>
      <c r="BD20" s="45">
        <f>AY20*BN12+AZ20*BN13+BA20*BN14+BB20*BN15</f>
        <v/>
      </c>
      <c r="BE20" s="45">
        <f>AY20*BO12+AZ20*BO13+BA20*BO14+BB20*BO15</f>
        <v/>
      </c>
      <c r="BF20" s="45">
        <f>AY20*BP12+AZ20*BP13+BA20*BP14+BB20*BP15</f>
        <v/>
      </c>
      <c r="BG20" s="45">
        <f>AY20*BQ12+AZ20*BQ13+BA20*BQ14+BB20*BQ15</f>
        <v/>
      </c>
      <c r="BI20" s="45">
        <f>AY13*BD19+AZ13*BD20+BA13*BD21+BB13*BD22</f>
        <v/>
      </c>
      <c r="BJ20" s="45">
        <f>AY13*BE19+AZ13*BE20+BA13*BE21+BB13*BE22</f>
        <v/>
      </c>
      <c r="BK20" s="45">
        <f>AY13*BF19+AZ13*BF20+BA13*BF21+BB13*BF22</f>
        <v/>
      </c>
      <c r="BL20" s="45">
        <f>AY13*BG19+AZ13*BG20+BA13*BG21+BB13*BG22</f>
        <v/>
      </c>
      <c r="BN20" s="45">
        <f>BI20*BS12+BJ20*BS13+BK20*BS14+BL20*BS15</f>
        <v/>
      </c>
      <c r="BO20" s="45">
        <f>BI20*BT12+BJ20*BT13+BK20*BT14+BL20*BT15</f>
        <v/>
      </c>
      <c r="BP20" s="45">
        <f>BI20*BU12+BJ20*BU13+BK20*BU14+BL20*BU15</f>
        <v/>
      </c>
      <c r="BQ20" s="45">
        <f>BI20*BV12+BJ20*BV13+BK20*BV14+BL20*BV15</f>
        <v/>
      </c>
      <c r="BS20" s="45">
        <f>INDEX($AO$6:$AO$1130,MATCH($BA$6,$B$6:$B$1130,0))</f>
        <v/>
      </c>
      <c r="BT20" s="45">
        <f>INDEX($AP$6:$AP$1130,MATCH($BA$6,$B$6:$B$1130,0))</f>
        <v/>
      </c>
      <c r="BU20" s="45">
        <f>INDEX($AQ$6:$AQ$1130,MATCH($BA$6,$B$6:$B$1130,0))</f>
        <v/>
      </c>
      <c r="BV20" s="45">
        <f>INDEX($AR$6:$AR$1130,MATCH($BA$6,$B$6:$B$1130,0))</f>
        <v/>
      </c>
    </row>
    <row r="21">
      <c r="A21" s="78" t="inlineStr">
        <is>
          <t>M16</t>
        </is>
      </c>
      <c r="B21" s="52" t="inlineStr">
        <is>
          <t>BKG-13</t>
        </is>
      </c>
      <c r="C21" s="52" t="inlineStr">
        <is>
          <t>Backdrop</t>
        </is>
      </c>
      <c r="D21" s="52" t="inlineStr">
        <is>
          <t>Hill</t>
        </is>
      </c>
      <c r="E21" s="59" t="inlineStr">
        <is>
          <t>Sphere</t>
        </is>
      </c>
      <c r="F21" s="52" t="inlineStr">
        <is>
          <t>BKG-02</t>
        </is>
      </c>
      <c r="G21" s="79" t="n">
        <v>55.7514305</v>
      </c>
      <c r="H21" s="79" t="n">
        <v>16.4230042</v>
      </c>
      <c r="I21" s="79" t="n">
        <v>26</v>
      </c>
      <c r="J21" s="79" t="n">
        <v>0</v>
      </c>
      <c r="K21" s="79" t="n">
        <v>-26.4458389</v>
      </c>
      <c r="L21" s="79" t="n">
        <v>0</v>
      </c>
      <c r="M21" s="79" t="n">
        <v>27.0282345</v>
      </c>
      <c r="N21" s="79" t="n">
        <v>-0.650000036</v>
      </c>
      <c r="O21" s="79" t="n">
        <v>-54.3388252</v>
      </c>
      <c r="P21" s="80">
        <f>COS(RADIANS(K21))*COS(RADIANS(L21))+SIN(RADIANS(K21))*SIN(RADIANS(J21))*SIN(RADIANS(L21))</f>
        <v/>
      </c>
      <c r="Q21" s="80">
        <f>-COS(RADIANS(K21))*SIN(RADIANS(L21))+SIN(RADIANS(K21))*SIN(RADIANS(J21))*COS(RADIANS(L21))</f>
        <v/>
      </c>
      <c r="R21" s="80">
        <f>SIN(RADIANS(K21))*COS(RADIANS(J21))</f>
        <v/>
      </c>
      <c r="S21" s="80">
        <f>COS(RADIANS(J21))*SIN(RADIANS(L21))</f>
        <v/>
      </c>
      <c r="T21" s="80">
        <f>COS(RADIANS(J21))*COS(RADIANS(L21))</f>
        <v/>
      </c>
      <c r="U21" s="80">
        <f>-SIN(RADIANS(J21))</f>
        <v/>
      </c>
      <c r="V21" s="80">
        <f>-SIN(RADIANS(K21))*COS(RADIANS(L21))+COS(RADIANS(K21))*SIN(RADIANS(J21))*SIN(RADIANS(L21))</f>
        <v/>
      </c>
      <c r="W21" s="80">
        <f>SIN(RADIANS(K21))*SIN(RADIANS(L21))+COS(RADIANS(K21))*SIN(RADIANS(J21))*COS(RADIANS(L21))</f>
        <v/>
      </c>
      <c r="X21" s="80">
        <f>COS(RADIANS(K21))*COS(RADIANS(J21))</f>
        <v/>
      </c>
      <c r="Y21" s="80">
        <f>P21*G21</f>
        <v/>
      </c>
      <c r="Z21" s="80">
        <f>Q21*H21</f>
        <v/>
      </c>
      <c r="AA21" s="80">
        <f>R21*I21</f>
        <v/>
      </c>
      <c r="AB21" s="80">
        <f>M21</f>
        <v/>
      </c>
      <c r="AC21" s="80">
        <f>S21*G21</f>
        <v/>
      </c>
      <c r="AD21" s="80">
        <f>T21*H21</f>
        <v/>
      </c>
      <c r="AE21" s="80">
        <f>U21*I21</f>
        <v/>
      </c>
      <c r="AF21" s="80">
        <f>N21</f>
        <v/>
      </c>
      <c r="AG21" s="80">
        <f>V21*G21</f>
        <v/>
      </c>
      <c r="AH21" s="80">
        <f>W21*H21</f>
        <v/>
      </c>
      <c r="AI21" s="80">
        <f>X21*I21</f>
        <v/>
      </c>
      <c r="AJ21" s="80">
        <f>O21</f>
        <v/>
      </c>
      <c r="AK21" s="81" t="n">
        <v>49.917366</v>
      </c>
      <c r="AL21" s="81" t="n">
        <v>0</v>
      </c>
      <c r="AM21" s="81" t="n">
        <v>-11.5791426</v>
      </c>
      <c r="AN21" s="81" t="n">
        <v>27.0282345</v>
      </c>
      <c r="AO21" s="81" t="n">
        <v>0</v>
      </c>
      <c r="AP21" s="81" t="n">
        <v>16.4230042</v>
      </c>
      <c r="AQ21" s="81" t="n">
        <v>0</v>
      </c>
      <c r="AR21" s="81" t="n">
        <v>-0.650000036</v>
      </c>
      <c r="AS21" s="81" t="n">
        <v>24.8289909</v>
      </c>
      <c r="AT21" s="81" t="n">
        <v>0</v>
      </c>
      <c r="AU21" s="81" t="n">
        <v>23.2792492</v>
      </c>
      <c r="AV21" s="81" t="n">
        <v>-54.3388252</v>
      </c>
      <c r="AW21" s="82">
        <f>MAX(ABS(Y21-AK21),ABS(Z21-AL21),ABS(AA21-AM21),ABS(AB21-AN21),ABS(AC21-AO21),ABS(AD21-AP21),ABS(AE21-AQ21),ABS(AF21-AR21),ABS(AG21-AS21),ABS(AH21-AT21),ABS(AI21-AU21),ABS(AJ21-AV21))</f>
        <v/>
      </c>
      <c r="AY21" s="45">
        <f>BD14*BI12+BE14*BI13+BF14*BI14+BG14*BI15</f>
        <v/>
      </c>
      <c r="AZ21" s="45">
        <f>BD14*BJ12+BE14*BJ13+BF14*BJ14+BG14*BJ15</f>
        <v/>
      </c>
      <c r="BA21" s="45">
        <f>BD14*BK12+BE14*BK13+BF14*BK14+BG14*BK15</f>
        <v/>
      </c>
      <c r="BB21" s="45">
        <f>BD14*BL12+BE14*BL13+BF14*BL14+BG14*BL15</f>
        <v/>
      </c>
      <c r="BD21" s="45">
        <f>AY21*BN12+AZ21*BN13+BA21*BN14+BB21*BN15</f>
        <v/>
      </c>
      <c r="BE21" s="45">
        <f>AY21*BO12+AZ21*BO13+BA21*BO14+BB21*BO15</f>
        <v/>
      </c>
      <c r="BF21" s="45">
        <f>AY21*BP12+AZ21*BP13+BA21*BP14+BB21*BP15</f>
        <v/>
      </c>
      <c r="BG21" s="45">
        <f>AY21*BQ12+AZ21*BQ13+BA21*BQ14+BB21*BQ15</f>
        <v/>
      </c>
      <c r="BI21" s="45">
        <f>AY14*BD19+AZ14*BD20+BA14*BD21+BB14*BD22</f>
        <v/>
      </c>
      <c r="BJ21" s="45">
        <f>AY14*BE19+AZ14*BE20+BA14*BE21+BB14*BE22</f>
        <v/>
      </c>
      <c r="BK21" s="45">
        <f>AY14*BF19+AZ14*BF20+BA14*BF21+BB14*BF22</f>
        <v/>
      </c>
      <c r="BL21" s="45">
        <f>AY14*BG19+AZ14*BG20+BA14*BG21+BB14*BG22</f>
        <v/>
      </c>
      <c r="BN21" s="45">
        <f>BI21*BS12+BJ21*BS13+BK21*BS14+BL21*BS15</f>
        <v/>
      </c>
      <c r="BO21" s="45">
        <f>BI21*BT12+BJ21*BT13+BK21*BT14+BL21*BT15</f>
        <v/>
      </c>
      <c r="BP21" s="45">
        <f>BI21*BU12+BJ21*BU13+BK21*BU14+BL21*BU15</f>
        <v/>
      </c>
      <c r="BQ21" s="45">
        <f>BI21*BV12+BJ21*BV13+BK21*BV14+BL21*BV15</f>
        <v/>
      </c>
      <c r="BS21" s="45">
        <f>INDEX($AS$6:$AS$1130,MATCH($BA$6,$B$6:$B$1130,0))</f>
        <v/>
      </c>
      <c r="BT21" s="45">
        <f>INDEX($AT$6:$AT$1130,MATCH($BA$6,$B$6:$B$1130,0))</f>
        <v/>
      </c>
      <c r="BU21" s="45">
        <f>INDEX($AU$6:$AU$1130,MATCH($BA$6,$B$6:$B$1130,0))</f>
        <v/>
      </c>
      <c r="BV21" s="45">
        <f>INDEX($AV$6:$AV$1130,MATCH($BA$6,$B$6:$B$1130,0))</f>
        <v/>
      </c>
    </row>
    <row r="22">
      <c r="A22" s="78" t="inlineStr">
        <is>
          <t>M17</t>
        </is>
      </c>
      <c r="B22" s="52" t="inlineStr">
        <is>
          <t>BKG-14</t>
        </is>
      </c>
      <c r="C22" s="52" t="inlineStr">
        <is>
          <t>Backdrop</t>
        </is>
      </c>
      <c r="D22" s="52" t="inlineStr">
        <is>
          <t>Hill</t>
        </is>
      </c>
      <c r="E22" s="59" t="inlineStr">
        <is>
          <t>Sphere</t>
        </is>
      </c>
      <c r="F22" s="52" t="inlineStr">
        <is>
          <t>BKG-02</t>
        </is>
      </c>
      <c r="G22" s="79" t="n">
        <v>50.8572502</v>
      </c>
      <c r="H22" s="79" t="n">
        <v>13.2064352</v>
      </c>
      <c r="I22" s="79" t="n">
        <v>26</v>
      </c>
      <c r="J22" s="79" t="n">
        <v>0</v>
      </c>
      <c r="K22" s="79" t="n">
        <v>-62.6182442</v>
      </c>
      <c r="L22" s="79" t="n">
        <v>0</v>
      </c>
      <c r="M22" s="79" t="n">
        <v>49.8765411</v>
      </c>
      <c r="N22" s="79" t="n">
        <v>-0.650000036</v>
      </c>
      <c r="O22" s="79" t="n">
        <v>-25.8333969</v>
      </c>
      <c r="P22" s="80">
        <f>COS(RADIANS(K22))*COS(RADIANS(L22))+SIN(RADIANS(K22))*SIN(RADIANS(J22))*SIN(RADIANS(L22))</f>
        <v/>
      </c>
      <c r="Q22" s="80">
        <f>-COS(RADIANS(K22))*SIN(RADIANS(L22))+SIN(RADIANS(K22))*SIN(RADIANS(J22))*COS(RADIANS(L22))</f>
        <v/>
      </c>
      <c r="R22" s="80">
        <f>SIN(RADIANS(K22))*COS(RADIANS(J22))</f>
        <v/>
      </c>
      <c r="S22" s="80">
        <f>COS(RADIANS(J22))*SIN(RADIANS(L22))</f>
        <v/>
      </c>
      <c r="T22" s="80">
        <f>COS(RADIANS(J22))*COS(RADIANS(L22))</f>
        <v/>
      </c>
      <c r="U22" s="80">
        <f>-SIN(RADIANS(J22))</f>
        <v/>
      </c>
      <c r="V22" s="80">
        <f>-SIN(RADIANS(K22))*COS(RADIANS(L22))+COS(RADIANS(K22))*SIN(RADIANS(J22))*SIN(RADIANS(L22))</f>
        <v/>
      </c>
      <c r="W22" s="80">
        <f>SIN(RADIANS(K22))*SIN(RADIANS(L22))+COS(RADIANS(K22))*SIN(RADIANS(J22))*COS(RADIANS(L22))</f>
        <v/>
      </c>
      <c r="X22" s="80">
        <f>COS(RADIANS(K22))*COS(RADIANS(J22))</f>
        <v/>
      </c>
      <c r="Y22" s="80">
        <f>P22*G22</f>
        <v/>
      </c>
      <c r="Z22" s="80">
        <f>Q22*H22</f>
        <v/>
      </c>
      <c r="AA22" s="80">
        <f>R22*I22</f>
        <v/>
      </c>
      <c r="AB22" s="80">
        <f>M22</f>
        <v/>
      </c>
      <c r="AC22" s="80">
        <f>S22*G22</f>
        <v/>
      </c>
      <c r="AD22" s="80">
        <f>T22*H22</f>
        <v/>
      </c>
      <c r="AE22" s="80">
        <f>U22*I22</f>
        <v/>
      </c>
      <c r="AF22" s="80">
        <f>N22</f>
        <v/>
      </c>
      <c r="AG22" s="80">
        <f>V22*G22</f>
        <v/>
      </c>
      <c r="AH22" s="80">
        <f>W22*H22</f>
        <v/>
      </c>
      <c r="AI22" s="80">
        <f>X22*I22</f>
        <v/>
      </c>
      <c r="AJ22" s="80">
        <f>O22</f>
        <v/>
      </c>
      <c r="AK22" s="81" t="n">
        <v>23.3901157</v>
      </c>
      <c r="AL22" s="81" t="n">
        <v>0</v>
      </c>
      <c r="AM22" s="81" t="n">
        <v>-23.0870094</v>
      </c>
      <c r="AN22" s="81" t="n">
        <v>49.8765411</v>
      </c>
      <c r="AO22" s="81" t="n">
        <v>0</v>
      </c>
      <c r="AP22" s="81" t="n">
        <v>13.2064352</v>
      </c>
      <c r="AQ22" s="81" t="n">
        <v>0</v>
      </c>
      <c r="AR22" s="81" t="n">
        <v>-0.650000036</v>
      </c>
      <c r="AS22" s="81" t="n">
        <v>45.1592979</v>
      </c>
      <c r="AT22" s="81" t="n">
        <v>0</v>
      </c>
      <c r="AU22" s="81" t="n">
        <v>11.9578428</v>
      </c>
      <c r="AV22" s="81" t="n">
        <v>-25.8333969</v>
      </c>
      <c r="AW22" s="82">
        <f>MAX(ABS(Y22-AK22),ABS(Z22-AL22),ABS(AA22-AM22),ABS(AB22-AN22),ABS(AC22-AO22),ABS(AD22-AP22),ABS(AE22-AQ22),ABS(AF22-AR22),ABS(AG22-AS22),ABS(AH22-AT22),ABS(AI22-AU22),ABS(AJ22-AV22))</f>
        <v/>
      </c>
      <c r="AY22" s="45">
        <f>BD15*BI12+BE15*BI13+BF15*BI14+BG15*BI15</f>
        <v/>
      </c>
      <c r="AZ22" s="45">
        <f>BD15*BJ12+BE15*BJ13+BF15*BJ14+BG15*BJ15</f>
        <v/>
      </c>
      <c r="BA22" s="45">
        <f>BD15*BK12+BE15*BK13+BF15*BK14+BG15*BK15</f>
        <v/>
      </c>
      <c r="BB22" s="45">
        <f>BD15*BL12+BE15*BL13+BF15*BL14+BG15*BL15</f>
        <v/>
      </c>
      <c r="BD22" s="45">
        <f>AY22*BN12+AZ22*BN13+BA22*BN14+BB22*BN15</f>
        <v/>
      </c>
      <c r="BE22" s="45">
        <f>AY22*BO12+AZ22*BO13+BA22*BO14+BB22*BO15</f>
        <v/>
      </c>
      <c r="BF22" s="45">
        <f>AY22*BP12+AZ22*BP13+BA22*BP14+BB22*BP15</f>
        <v/>
      </c>
      <c r="BG22" s="45">
        <f>AY22*BQ12+AZ22*BQ13+BA22*BQ14+BB22*BQ15</f>
        <v/>
      </c>
      <c r="BI22" s="45">
        <f>AY15*BD19+AZ15*BD20+BA15*BD21+BB15*BD22</f>
        <v/>
      </c>
      <c r="BJ22" s="45">
        <f>AY15*BE19+AZ15*BE20+BA15*BE21+BB15*BE22</f>
        <v/>
      </c>
      <c r="BK22" s="45">
        <f>AY15*BF19+AZ15*BF20+BA15*BF21+BB15*BF22</f>
        <v/>
      </c>
      <c r="BL22" s="45">
        <f>AY15*BG19+AZ15*BG20+BA15*BG21+BB15*BG22</f>
        <v/>
      </c>
      <c r="BN22" s="45">
        <f>BI22*BS12+BJ22*BS13+BK22*BS14+BL22*BS15</f>
        <v/>
      </c>
      <c r="BO22" s="45">
        <f>BI22*BT12+BJ22*BT13+BK22*BT14+BL22*BT15</f>
        <v/>
      </c>
      <c r="BP22" s="45">
        <f>BI22*BU12+BJ22*BU13+BK22*BU14+BL22*BU15</f>
        <v/>
      </c>
      <c r="BQ22" s="45">
        <f>BI22*BV12+BJ22*BV13+BK22*BV14+BL22*BV15</f>
        <v/>
      </c>
      <c r="BS22" s="45" t="n">
        <v>0</v>
      </c>
      <c r="BT22" s="45" t="n">
        <v>0</v>
      </c>
      <c r="BU22" s="45" t="n">
        <v>0</v>
      </c>
      <c r="BV22" s="45" t="n">
        <v>1</v>
      </c>
    </row>
    <row r="23">
      <c r="A23" s="78" t="inlineStr">
        <is>
          <t>M18</t>
        </is>
      </c>
      <c r="B23" s="52" t="inlineStr">
        <is>
          <t>BKG-15</t>
        </is>
      </c>
      <c r="C23" s="52" t="inlineStr">
        <is>
          <t>Backdrop</t>
        </is>
      </c>
      <c r="D23" s="52" t="inlineStr">
        <is>
          <t>Far hill</t>
        </is>
      </c>
      <c r="E23" s="59" t="inlineStr">
        <is>
          <t>Sphere</t>
        </is>
      </c>
      <c r="F23" s="52" t="inlineStr">
        <is>
          <t>BKG-02</t>
        </is>
      </c>
      <c r="G23" s="79" t="n">
        <v>93.80148320000001</v>
      </c>
      <c r="H23" s="79" t="n">
        <v>35.2499046</v>
      </c>
      <c r="I23" s="79" t="n">
        <v>40</v>
      </c>
      <c r="J23" s="79" t="n">
        <v>0</v>
      </c>
      <c r="K23" s="79" t="n">
        <v>-104.996887</v>
      </c>
      <c r="L23" s="79" t="n">
        <v>0</v>
      </c>
      <c r="M23" s="79" t="n">
        <v>94.6265717</v>
      </c>
      <c r="N23" s="79" t="n">
        <v>-0.650000036</v>
      </c>
      <c r="O23" s="79" t="n">
        <v>25.3496037</v>
      </c>
      <c r="P23" s="80">
        <f>COS(RADIANS(K23))*COS(RADIANS(L23))+SIN(RADIANS(K23))*SIN(RADIANS(J23))*SIN(RADIANS(L23))</f>
        <v/>
      </c>
      <c r="Q23" s="80">
        <f>-COS(RADIANS(K23))*SIN(RADIANS(L23))+SIN(RADIANS(K23))*SIN(RADIANS(J23))*COS(RADIANS(L23))</f>
        <v/>
      </c>
      <c r="R23" s="80">
        <f>SIN(RADIANS(K23))*COS(RADIANS(J23))</f>
        <v/>
      </c>
      <c r="S23" s="80">
        <f>COS(RADIANS(J23))*SIN(RADIANS(L23))</f>
        <v/>
      </c>
      <c r="T23" s="80">
        <f>COS(RADIANS(J23))*COS(RADIANS(L23))</f>
        <v/>
      </c>
      <c r="U23" s="80">
        <f>-SIN(RADIANS(J23))</f>
        <v/>
      </c>
      <c r="V23" s="80">
        <f>-SIN(RADIANS(K23))*COS(RADIANS(L23))+COS(RADIANS(K23))*SIN(RADIANS(J23))*SIN(RADIANS(L23))</f>
        <v/>
      </c>
      <c r="W23" s="80">
        <f>SIN(RADIANS(K23))*SIN(RADIANS(L23))+COS(RADIANS(K23))*SIN(RADIANS(J23))*COS(RADIANS(L23))</f>
        <v/>
      </c>
      <c r="X23" s="80">
        <f>COS(RADIANS(K23))*COS(RADIANS(J23))</f>
        <v/>
      </c>
      <c r="Y23" s="80">
        <f>P23*G23</f>
        <v/>
      </c>
      <c r="Z23" s="80">
        <f>Q23*H23</f>
        <v/>
      </c>
      <c r="AA23" s="80">
        <f>R23*I23</f>
        <v/>
      </c>
      <c r="AB23" s="80">
        <f>M23</f>
        <v/>
      </c>
      <c r="AC23" s="80">
        <f>S23*G23</f>
        <v/>
      </c>
      <c r="AD23" s="80">
        <f>T23*H23</f>
        <v/>
      </c>
      <c r="AE23" s="80">
        <f>U23*I23</f>
        <v/>
      </c>
      <c r="AF23" s="80">
        <f>N23</f>
        <v/>
      </c>
      <c r="AG23" s="80">
        <f>V23*G23</f>
        <v/>
      </c>
      <c r="AH23" s="80">
        <f>W23*H23</f>
        <v/>
      </c>
      <c r="AI23" s="80">
        <f>X23*I23</f>
        <v/>
      </c>
      <c r="AJ23" s="80">
        <f>O23</f>
        <v/>
      </c>
      <c r="AK23" s="81" t="n">
        <v>-24.2726841</v>
      </c>
      <c r="AL23" s="81" t="n">
        <v>0</v>
      </c>
      <c r="AM23" s="81" t="n">
        <v>-38.6375961</v>
      </c>
      <c r="AN23" s="81" t="n">
        <v>94.6265717</v>
      </c>
      <c r="AO23" s="81" t="n">
        <v>0</v>
      </c>
      <c r="AP23" s="81" t="n">
        <v>35.2499046</v>
      </c>
      <c r="AQ23" s="81" t="n">
        <v>0</v>
      </c>
      <c r="AR23" s="81" t="n">
        <v>-0.650000036</v>
      </c>
      <c r="AS23" s="81" t="n">
        <v>90.60659029999999</v>
      </c>
      <c r="AT23" s="81" t="n">
        <v>0</v>
      </c>
      <c r="AU23" s="81" t="n">
        <v>-10.3506613</v>
      </c>
      <c r="AV23" s="81" t="n">
        <v>25.3496037</v>
      </c>
      <c r="AW23" s="82">
        <f>MAX(ABS(Y23-AK23),ABS(Z23-AL23),ABS(AA23-AM23),ABS(AB23-AN23),ABS(AC23-AO23),ABS(AD23-AP23),ABS(AE23-AQ23),ABS(AF23-AR23),ABS(AG23-AS23),ABS(AH23-AT23),ABS(AI23-AU23),ABS(AJ23-AV23))</f>
        <v/>
      </c>
    </row>
    <row r="24">
      <c r="A24" s="78" t="inlineStr">
        <is>
          <t>M19</t>
        </is>
      </c>
      <c r="B24" s="52" t="inlineStr">
        <is>
          <t>BKG-16</t>
        </is>
      </c>
      <c r="C24" s="52" t="inlineStr">
        <is>
          <t>Backdrop</t>
        </is>
      </c>
      <c r="D24" s="52" t="inlineStr">
        <is>
          <t>Far hill</t>
        </is>
      </c>
      <c r="E24" s="59" t="inlineStr">
        <is>
          <t>Sphere</t>
        </is>
      </c>
      <c r="F24" s="52" t="inlineStr">
        <is>
          <t>BKG-02</t>
        </is>
      </c>
      <c r="G24" s="79" t="n">
        <v>98.0438766</v>
      </c>
      <c r="H24" s="79" t="n">
        <v>33.9173737</v>
      </c>
      <c r="I24" s="79" t="n">
        <v>40</v>
      </c>
      <c r="J24" s="79" t="n">
        <v>0</v>
      </c>
      <c r="K24" s="79" t="n">
        <v>-154.692108</v>
      </c>
      <c r="L24" s="79" t="n">
        <v>0</v>
      </c>
      <c r="M24" s="79" t="n">
        <v>38.0546341</v>
      </c>
      <c r="N24" s="79" t="n">
        <v>-0.650000036</v>
      </c>
      <c r="O24" s="79" t="n">
        <v>80.4764862</v>
      </c>
      <c r="P24" s="80">
        <f>COS(RADIANS(K24))*COS(RADIANS(L24))+SIN(RADIANS(K24))*SIN(RADIANS(J24))*SIN(RADIANS(L24))</f>
        <v/>
      </c>
      <c r="Q24" s="80">
        <f>-COS(RADIANS(K24))*SIN(RADIANS(L24))+SIN(RADIANS(K24))*SIN(RADIANS(J24))*COS(RADIANS(L24))</f>
        <v/>
      </c>
      <c r="R24" s="80">
        <f>SIN(RADIANS(K24))*COS(RADIANS(J24))</f>
        <v/>
      </c>
      <c r="S24" s="80">
        <f>COS(RADIANS(J24))*SIN(RADIANS(L24))</f>
        <v/>
      </c>
      <c r="T24" s="80">
        <f>COS(RADIANS(J24))*COS(RADIANS(L24))</f>
        <v/>
      </c>
      <c r="U24" s="80">
        <f>-SIN(RADIANS(J24))</f>
        <v/>
      </c>
      <c r="V24" s="80">
        <f>-SIN(RADIANS(K24))*COS(RADIANS(L24))+COS(RADIANS(K24))*SIN(RADIANS(J24))*SIN(RADIANS(L24))</f>
        <v/>
      </c>
      <c r="W24" s="80">
        <f>SIN(RADIANS(K24))*SIN(RADIANS(L24))+COS(RADIANS(K24))*SIN(RADIANS(J24))*COS(RADIANS(L24))</f>
        <v/>
      </c>
      <c r="X24" s="80">
        <f>COS(RADIANS(K24))*COS(RADIANS(J24))</f>
        <v/>
      </c>
      <c r="Y24" s="80">
        <f>P24*G24</f>
        <v/>
      </c>
      <c r="Z24" s="80">
        <f>Q24*H24</f>
        <v/>
      </c>
      <c r="AA24" s="80">
        <f>R24*I24</f>
        <v/>
      </c>
      <c r="AB24" s="80">
        <f>M24</f>
        <v/>
      </c>
      <c r="AC24" s="80">
        <f>S24*G24</f>
        <v/>
      </c>
      <c r="AD24" s="80">
        <f>T24*H24</f>
        <v/>
      </c>
      <c r="AE24" s="80">
        <f>U24*I24</f>
        <v/>
      </c>
      <c r="AF24" s="80">
        <f>N24</f>
        <v/>
      </c>
      <c r="AG24" s="80">
        <f>V24*G24</f>
        <v/>
      </c>
      <c r="AH24" s="80">
        <f>W24*H24</f>
        <v/>
      </c>
      <c r="AI24" s="80">
        <f>X24*I24</f>
        <v/>
      </c>
      <c r="AJ24" s="80">
        <f>O24</f>
        <v/>
      </c>
      <c r="AK24" s="81" t="n">
        <v>-88.63399510000001</v>
      </c>
      <c r="AL24" s="81" t="n">
        <v>0</v>
      </c>
      <c r="AM24" s="81" t="n">
        <v>-17.0992889</v>
      </c>
      <c r="AN24" s="81" t="n">
        <v>38.0546341</v>
      </c>
      <c r="AO24" s="81" t="n">
        <v>0</v>
      </c>
      <c r="AP24" s="81" t="n">
        <v>33.9173737</v>
      </c>
      <c r="AQ24" s="81" t="n">
        <v>0</v>
      </c>
      <c r="AR24" s="81" t="n">
        <v>-0.650000036</v>
      </c>
      <c r="AS24" s="81" t="n">
        <v>41.912014</v>
      </c>
      <c r="AT24" s="81" t="n">
        <v>0</v>
      </c>
      <c r="AU24" s="81" t="n">
        <v>-36.1609497</v>
      </c>
      <c r="AV24" s="81" t="n">
        <v>80.4764862</v>
      </c>
      <c r="AW24" s="82">
        <f>MAX(ABS(Y24-AK24),ABS(Z24-AL24),ABS(AA24-AM24),ABS(AB24-AN24),ABS(AC24-AO24),ABS(AD24-AP24),ABS(AE24-AQ24),ABS(AF24-AR24),ABS(AG24-AS24),ABS(AH24-AT24),ABS(AI24-AU24),ABS(AJ24-AV24))</f>
        <v/>
      </c>
    </row>
    <row r="25">
      <c r="A25" s="78" t="inlineStr">
        <is>
          <t>M20</t>
        </is>
      </c>
      <c r="B25" s="52" t="inlineStr">
        <is>
          <t>BKG-17</t>
        </is>
      </c>
      <c r="C25" s="52" t="inlineStr">
        <is>
          <t>Backdrop</t>
        </is>
      </c>
      <c r="D25" s="52" t="inlineStr">
        <is>
          <t>Far hill</t>
        </is>
      </c>
      <c r="E25" s="59" t="inlineStr">
        <is>
          <t>Sphere</t>
        </is>
      </c>
      <c r="F25" s="52" t="inlineStr">
        <is>
          <t>BKG-02</t>
        </is>
      </c>
      <c r="G25" s="79" t="n">
        <v>90.2251892</v>
      </c>
      <c r="H25" s="79" t="n">
        <v>25.3123474</v>
      </c>
      <c r="I25" s="79" t="n">
        <v>40</v>
      </c>
      <c r="J25" s="79" t="n">
        <v>0</v>
      </c>
      <c r="K25" s="79" t="n">
        <v>177.355286</v>
      </c>
      <c r="L25" s="79" t="n">
        <v>0</v>
      </c>
      <c r="M25" s="79" t="n">
        <v>-4.08968496</v>
      </c>
      <c r="N25" s="79" t="n">
        <v>-0.650000036</v>
      </c>
      <c r="O25" s="79" t="n">
        <v>88.5377884</v>
      </c>
      <c r="P25" s="80">
        <f>COS(RADIANS(K25))*COS(RADIANS(L25))+SIN(RADIANS(K25))*SIN(RADIANS(J25))*SIN(RADIANS(L25))</f>
        <v/>
      </c>
      <c r="Q25" s="80">
        <f>-COS(RADIANS(K25))*SIN(RADIANS(L25))+SIN(RADIANS(K25))*SIN(RADIANS(J25))*COS(RADIANS(L25))</f>
        <v/>
      </c>
      <c r="R25" s="80">
        <f>SIN(RADIANS(K25))*COS(RADIANS(J25))</f>
        <v/>
      </c>
      <c r="S25" s="80">
        <f>COS(RADIANS(J25))*SIN(RADIANS(L25))</f>
        <v/>
      </c>
      <c r="T25" s="80">
        <f>COS(RADIANS(J25))*COS(RADIANS(L25))</f>
        <v/>
      </c>
      <c r="U25" s="80">
        <f>-SIN(RADIANS(J25))</f>
        <v/>
      </c>
      <c r="V25" s="80">
        <f>-SIN(RADIANS(K25))*COS(RADIANS(L25))+COS(RADIANS(K25))*SIN(RADIANS(J25))*SIN(RADIANS(L25))</f>
        <v/>
      </c>
      <c r="W25" s="80">
        <f>SIN(RADIANS(K25))*SIN(RADIANS(L25))+COS(RADIANS(K25))*SIN(RADIANS(J25))*COS(RADIANS(L25))</f>
        <v/>
      </c>
      <c r="X25" s="80">
        <f>COS(RADIANS(K25))*COS(RADIANS(J25))</f>
        <v/>
      </c>
      <c r="Y25" s="80">
        <f>P25*G25</f>
        <v/>
      </c>
      <c r="Z25" s="80">
        <f>Q25*H25</f>
        <v/>
      </c>
      <c r="AA25" s="80">
        <f>R25*I25</f>
        <v/>
      </c>
      <c r="AB25" s="80">
        <f>M25</f>
        <v/>
      </c>
      <c r="AC25" s="80">
        <f>S25*G25</f>
        <v/>
      </c>
      <c r="AD25" s="80">
        <f>T25*H25</f>
        <v/>
      </c>
      <c r="AE25" s="80">
        <f>U25*I25</f>
        <v/>
      </c>
      <c r="AF25" s="80">
        <f>N25</f>
        <v/>
      </c>
      <c r="AG25" s="80">
        <f>V25*G25</f>
        <v/>
      </c>
      <c r="AH25" s="80">
        <f>W25*H25</f>
        <v/>
      </c>
      <c r="AI25" s="80">
        <f>X25*I25</f>
        <v/>
      </c>
      <c r="AJ25" s="80">
        <f>O25</f>
        <v/>
      </c>
      <c r="AK25" s="81" t="n">
        <v>-90.1290894</v>
      </c>
      <c r="AL25" s="81" t="n">
        <v>0</v>
      </c>
      <c r="AM25" s="81" t="n">
        <v>1.84569252</v>
      </c>
      <c r="AN25" s="81" t="n">
        <v>-4.08968496</v>
      </c>
      <c r="AO25" s="81" t="n">
        <v>0</v>
      </c>
      <c r="AP25" s="81" t="n">
        <v>25.3123474</v>
      </c>
      <c r="AQ25" s="81" t="n">
        <v>0</v>
      </c>
      <c r="AR25" s="81" t="n">
        <v>-0.650000036</v>
      </c>
      <c r="AS25" s="81" t="n">
        <v>-4.16319895</v>
      </c>
      <c r="AT25" s="81" t="n">
        <v>0</v>
      </c>
      <c r="AU25" s="81" t="n">
        <v>-39.9573936</v>
      </c>
      <c r="AV25" s="81" t="n">
        <v>88.5377884</v>
      </c>
      <c r="AW25" s="82">
        <f>MAX(ABS(Y25-AK25),ABS(Z25-AL25),ABS(AA25-AM25),ABS(AB25-AN25),ABS(AC25-AO25),ABS(AD25-AP25),ABS(AE25-AQ25),ABS(AF25-AR25),ABS(AG25-AS25),ABS(AH25-AT25),ABS(AI25-AU25),ABS(AJ25-AV25))</f>
        <v/>
      </c>
      <c r="BN25" s="86" t="inlineStr">
        <is>
          <t>|M - M_code|</t>
        </is>
      </c>
    </row>
    <row r="26">
      <c r="A26" s="78" t="inlineStr">
        <is>
          <t>M21</t>
        </is>
      </c>
      <c r="B26" s="52" t="inlineStr">
        <is>
          <t>BKG-18</t>
        </is>
      </c>
      <c r="C26" s="52" t="inlineStr">
        <is>
          <t>Backdrop</t>
        </is>
      </c>
      <c r="D26" s="52" t="inlineStr">
        <is>
          <t>Far hill</t>
        </is>
      </c>
      <c r="E26" s="59" t="inlineStr">
        <is>
          <t>Sphere</t>
        </is>
      </c>
      <c r="F26" s="52" t="inlineStr">
        <is>
          <t>BKG-02</t>
        </is>
      </c>
      <c r="G26" s="79" t="n">
        <v>73.1582947</v>
      </c>
      <c r="H26" s="79" t="n">
        <v>34.4747314</v>
      </c>
      <c r="I26" s="79" t="n">
        <v>40</v>
      </c>
      <c r="J26" s="79" t="n">
        <v>0</v>
      </c>
      <c r="K26" s="79" t="n">
        <v>123.252098</v>
      </c>
      <c r="L26" s="79" t="n">
        <v>0</v>
      </c>
      <c r="M26" s="79" t="n">
        <v>-71.6156464</v>
      </c>
      <c r="N26" s="79" t="n">
        <v>-0.650000036</v>
      </c>
      <c r="O26" s="79" t="n">
        <v>46.9570351</v>
      </c>
      <c r="P26" s="80">
        <f>COS(RADIANS(K26))*COS(RADIANS(L26))+SIN(RADIANS(K26))*SIN(RADIANS(J26))*SIN(RADIANS(L26))</f>
        <v/>
      </c>
      <c r="Q26" s="80">
        <f>-COS(RADIANS(K26))*SIN(RADIANS(L26))+SIN(RADIANS(K26))*SIN(RADIANS(J26))*COS(RADIANS(L26))</f>
        <v/>
      </c>
      <c r="R26" s="80">
        <f>SIN(RADIANS(K26))*COS(RADIANS(J26))</f>
        <v/>
      </c>
      <c r="S26" s="80">
        <f>COS(RADIANS(J26))*SIN(RADIANS(L26))</f>
        <v/>
      </c>
      <c r="T26" s="80">
        <f>COS(RADIANS(J26))*COS(RADIANS(L26))</f>
        <v/>
      </c>
      <c r="U26" s="80">
        <f>-SIN(RADIANS(J26))</f>
        <v/>
      </c>
      <c r="V26" s="80">
        <f>-SIN(RADIANS(K26))*COS(RADIANS(L26))+COS(RADIANS(K26))*SIN(RADIANS(J26))*SIN(RADIANS(L26))</f>
        <v/>
      </c>
      <c r="W26" s="80">
        <f>SIN(RADIANS(K26))*SIN(RADIANS(L26))+COS(RADIANS(K26))*SIN(RADIANS(J26))*COS(RADIANS(L26))</f>
        <v/>
      </c>
      <c r="X26" s="80">
        <f>COS(RADIANS(K26))*COS(RADIANS(J26))</f>
        <v/>
      </c>
      <c r="Y26" s="80">
        <f>P26*G26</f>
        <v/>
      </c>
      <c r="Z26" s="80">
        <f>Q26*H26</f>
        <v/>
      </c>
      <c r="AA26" s="80">
        <f>R26*I26</f>
        <v/>
      </c>
      <c r="AB26" s="80">
        <f>M26</f>
        <v/>
      </c>
      <c r="AC26" s="80">
        <f>S26*G26</f>
        <v/>
      </c>
      <c r="AD26" s="80">
        <f>T26*H26</f>
        <v/>
      </c>
      <c r="AE26" s="80">
        <f>U26*I26</f>
        <v/>
      </c>
      <c r="AF26" s="80">
        <f>N26</f>
        <v/>
      </c>
      <c r="AG26" s="80">
        <f>V26*G26</f>
        <v/>
      </c>
      <c r="AH26" s="80">
        <f>W26*H26</f>
        <v/>
      </c>
      <c r="AI26" s="80">
        <f>X26*I26</f>
        <v/>
      </c>
      <c r="AJ26" s="80">
        <f>O26</f>
        <v/>
      </c>
      <c r="AK26" s="81" t="n">
        <v>-40.1144447</v>
      </c>
      <c r="AL26" s="81" t="n">
        <v>0</v>
      </c>
      <c r="AM26" s="81" t="n">
        <v>33.4506416</v>
      </c>
      <c r="AN26" s="81" t="n">
        <v>-71.6156464</v>
      </c>
      <c r="AO26" s="81" t="n">
        <v>0</v>
      </c>
      <c r="AP26" s="81" t="n">
        <v>34.4747314</v>
      </c>
      <c r="AQ26" s="81" t="n">
        <v>0</v>
      </c>
      <c r="AR26" s="81" t="n">
        <v>-0.650000036</v>
      </c>
      <c r="AS26" s="81" t="n">
        <v>-61.1797981</v>
      </c>
      <c r="AT26" s="81" t="n">
        <v>0</v>
      </c>
      <c r="AU26" s="81" t="n">
        <v>-21.9329567</v>
      </c>
      <c r="AV26" s="81" t="n">
        <v>46.9570351</v>
      </c>
      <c r="AW26" s="82">
        <f>MAX(ABS(Y26-AK26),ABS(Z26-AL26),ABS(AA26-AM26),ABS(AB26-AN26),ABS(AC26-AO26),ABS(AD26-AP26),ABS(AE26-AQ26),ABS(AF26-AR26),ABS(AG26-AS26),ABS(AH26-AT26),ABS(AI26-AU26),ABS(AJ26-AV26))</f>
        <v/>
      </c>
      <c r="AY26" s="78" t="inlineStr">
        <is>
          <t>max |M - M_code|</t>
        </is>
      </c>
      <c r="AZ26" s="17" t="n"/>
      <c r="BA26" s="16" t="n"/>
      <c r="BB26" s="77">
        <f>MAX(BN26,BO26,BP26,BQ26,BN27,BO27,BP27,BQ27,BN28,BO28,BP28,BQ28,BN29,BO29,BP29,BQ29)</f>
        <v/>
      </c>
      <c r="BN26" s="77">
        <f>ABS(BN19-BS19)</f>
        <v/>
      </c>
      <c r="BO26" s="77">
        <f>ABS(BO19-BT19)</f>
        <v/>
      </c>
      <c r="BP26" s="77">
        <f>ABS(BP19-BU19)</f>
        <v/>
      </c>
      <c r="BQ26" s="77">
        <f>ABS(BQ19-BV19)</f>
        <v/>
      </c>
    </row>
    <row r="27">
      <c r="A27" s="78" t="inlineStr">
        <is>
          <t>M22</t>
        </is>
      </c>
      <c r="B27" s="52" t="inlineStr">
        <is>
          <t>BKG-19</t>
        </is>
      </c>
      <c r="C27" s="52" t="inlineStr">
        <is>
          <t>Backdrop</t>
        </is>
      </c>
      <c r="D27" s="52" t="inlineStr">
        <is>
          <t>Far hill</t>
        </is>
      </c>
      <c r="E27" s="59" t="inlineStr">
        <is>
          <t>Sphere</t>
        </is>
      </c>
      <c r="F27" s="52" t="inlineStr">
        <is>
          <t>BKG-02</t>
        </is>
      </c>
      <c r="G27" s="79" t="n">
        <v>93.2220078</v>
      </c>
      <c r="H27" s="79" t="n">
        <v>24.914362</v>
      </c>
      <c r="I27" s="79" t="n">
        <v>40</v>
      </c>
      <c r="J27" s="79" t="n">
        <v>0</v>
      </c>
      <c r="K27" s="79" t="n">
        <v>82.7023926</v>
      </c>
      <c r="L27" s="79" t="n">
        <v>0</v>
      </c>
      <c r="M27" s="79" t="n">
        <v>-86.1738052</v>
      </c>
      <c r="N27" s="79" t="n">
        <v>-0.650000036</v>
      </c>
      <c r="O27" s="79" t="n">
        <v>-11.0354671</v>
      </c>
      <c r="P27" s="80">
        <f>COS(RADIANS(K27))*COS(RADIANS(L27))+SIN(RADIANS(K27))*SIN(RADIANS(J27))*SIN(RADIANS(L27))</f>
        <v/>
      </c>
      <c r="Q27" s="80">
        <f>-COS(RADIANS(K27))*SIN(RADIANS(L27))+SIN(RADIANS(K27))*SIN(RADIANS(J27))*COS(RADIANS(L27))</f>
        <v/>
      </c>
      <c r="R27" s="80">
        <f>SIN(RADIANS(K27))*COS(RADIANS(J27))</f>
        <v/>
      </c>
      <c r="S27" s="80">
        <f>COS(RADIANS(J27))*SIN(RADIANS(L27))</f>
        <v/>
      </c>
      <c r="T27" s="80">
        <f>COS(RADIANS(J27))*COS(RADIANS(L27))</f>
        <v/>
      </c>
      <c r="U27" s="80">
        <f>-SIN(RADIANS(J27))</f>
        <v/>
      </c>
      <c r="V27" s="80">
        <f>-SIN(RADIANS(K27))*COS(RADIANS(L27))+COS(RADIANS(K27))*SIN(RADIANS(J27))*SIN(RADIANS(L27))</f>
        <v/>
      </c>
      <c r="W27" s="80">
        <f>SIN(RADIANS(K27))*SIN(RADIANS(L27))+COS(RADIANS(K27))*SIN(RADIANS(J27))*COS(RADIANS(L27))</f>
        <v/>
      </c>
      <c r="X27" s="80">
        <f>COS(RADIANS(K27))*COS(RADIANS(J27))</f>
        <v/>
      </c>
      <c r="Y27" s="80">
        <f>P27*G27</f>
        <v/>
      </c>
      <c r="Z27" s="80">
        <f>Q27*H27</f>
        <v/>
      </c>
      <c r="AA27" s="80">
        <f>R27*I27</f>
        <v/>
      </c>
      <c r="AB27" s="80">
        <f>M27</f>
        <v/>
      </c>
      <c r="AC27" s="80">
        <f>S27*G27</f>
        <v/>
      </c>
      <c r="AD27" s="80">
        <f>T27*H27</f>
        <v/>
      </c>
      <c r="AE27" s="80">
        <f>U27*I27</f>
        <v/>
      </c>
      <c r="AF27" s="80">
        <f>N27</f>
        <v/>
      </c>
      <c r="AG27" s="80">
        <f>V27*G27</f>
        <v/>
      </c>
      <c r="AH27" s="80">
        <f>W27*H27</f>
        <v/>
      </c>
      <c r="AI27" s="80">
        <f>X27*I27</f>
        <v/>
      </c>
      <c r="AJ27" s="80">
        <f>O27</f>
        <v/>
      </c>
      <c r="AK27" s="81" t="n">
        <v>11.8413515</v>
      </c>
      <c r="AL27" s="81" t="n">
        <v>0</v>
      </c>
      <c r="AM27" s="81" t="n">
        <v>39.6759872</v>
      </c>
      <c r="AN27" s="81" t="n">
        <v>-86.1738052</v>
      </c>
      <c r="AO27" s="81" t="n">
        <v>0</v>
      </c>
      <c r="AP27" s="81" t="n">
        <v>24.914362</v>
      </c>
      <c r="AQ27" s="81" t="n">
        <v>0</v>
      </c>
      <c r="AR27" s="81" t="n">
        <v>-0.650000036</v>
      </c>
      <c r="AS27" s="81" t="n">
        <v>-92.4668808</v>
      </c>
      <c r="AT27" s="81" t="n">
        <v>0</v>
      </c>
      <c r="AU27" s="81" t="n">
        <v>5.08092499</v>
      </c>
      <c r="AV27" s="81" t="n">
        <v>-11.0354671</v>
      </c>
      <c r="AW27" s="82">
        <f>MAX(ABS(Y27-AK27),ABS(Z27-AL27),ABS(AA27-AM27),ABS(AB27-AN27),ABS(AC27-AO27),ABS(AD27-AP27),ABS(AE27-AQ27),ABS(AF27-AR27),ABS(AG27-AS27),ABS(AH27-AT27),ABS(AI27-AU27),ABS(AJ27-AV27))</f>
        <v/>
      </c>
      <c r="AY27" s="87" t="inlineStr">
        <is>
          <t>Order of operations on a vertex p: p' = T * Ry * Rx * Rz * S * p, i.e. scale first, then roll (Z), pitch (X) and yaw (Y), then translate. In the hierarchy, world = parent_world * M (sheet 5).</t>
        </is>
      </c>
      <c r="BN27" s="77">
        <f>ABS(BN20-BS20)</f>
        <v/>
      </c>
      <c r="BO27" s="77">
        <f>ABS(BO20-BT20)</f>
        <v/>
      </c>
      <c r="BP27" s="77">
        <f>ABS(BP20-BU20)</f>
        <v/>
      </c>
      <c r="BQ27" s="77">
        <f>ABS(BQ20-BV20)</f>
        <v/>
      </c>
    </row>
    <row r="28">
      <c r="A28" s="78" t="inlineStr">
        <is>
          <t>M23</t>
        </is>
      </c>
      <c r="B28" s="52" t="inlineStr">
        <is>
          <t>BKG-20</t>
        </is>
      </c>
      <c r="C28" s="52" t="inlineStr">
        <is>
          <t>Backdrop</t>
        </is>
      </c>
      <c r="D28" s="52" t="inlineStr">
        <is>
          <t>Far hill</t>
        </is>
      </c>
      <c r="E28" s="59" t="inlineStr">
        <is>
          <t>Sphere</t>
        </is>
      </c>
      <c r="F28" s="52" t="inlineStr">
        <is>
          <t>BKG-02</t>
        </is>
      </c>
      <c r="G28" s="79" t="n">
        <v>76.8350983</v>
      </c>
      <c r="H28" s="79" t="n">
        <v>40.7606506</v>
      </c>
      <c r="I28" s="79" t="n">
        <v>40</v>
      </c>
      <c r="J28" s="79" t="n">
        <v>0</v>
      </c>
      <c r="K28" s="79" t="n">
        <v>53.9793396</v>
      </c>
      <c r="L28" s="79" t="n">
        <v>0</v>
      </c>
      <c r="M28" s="79" t="n">
        <v>-71.1838226</v>
      </c>
      <c r="N28" s="79" t="n">
        <v>-0.650000036</v>
      </c>
      <c r="O28" s="79" t="n">
        <v>-51.7573051</v>
      </c>
      <c r="P28" s="80">
        <f>COS(RADIANS(K28))*COS(RADIANS(L28))+SIN(RADIANS(K28))*SIN(RADIANS(J28))*SIN(RADIANS(L28))</f>
        <v/>
      </c>
      <c r="Q28" s="80">
        <f>-COS(RADIANS(K28))*SIN(RADIANS(L28))+SIN(RADIANS(K28))*SIN(RADIANS(J28))*COS(RADIANS(L28))</f>
        <v/>
      </c>
      <c r="R28" s="80">
        <f>SIN(RADIANS(K28))*COS(RADIANS(J28))</f>
        <v/>
      </c>
      <c r="S28" s="80">
        <f>COS(RADIANS(J28))*SIN(RADIANS(L28))</f>
        <v/>
      </c>
      <c r="T28" s="80">
        <f>COS(RADIANS(J28))*COS(RADIANS(L28))</f>
        <v/>
      </c>
      <c r="U28" s="80">
        <f>-SIN(RADIANS(J28))</f>
        <v/>
      </c>
      <c r="V28" s="80">
        <f>-SIN(RADIANS(K28))*COS(RADIANS(L28))+COS(RADIANS(K28))*SIN(RADIANS(J28))*SIN(RADIANS(L28))</f>
        <v/>
      </c>
      <c r="W28" s="80">
        <f>SIN(RADIANS(K28))*SIN(RADIANS(L28))+COS(RADIANS(K28))*SIN(RADIANS(J28))*COS(RADIANS(L28))</f>
        <v/>
      </c>
      <c r="X28" s="80">
        <f>COS(RADIANS(K28))*COS(RADIANS(J28))</f>
        <v/>
      </c>
      <c r="Y28" s="80">
        <f>P28*G28</f>
        <v/>
      </c>
      <c r="Z28" s="80">
        <f>Q28*H28</f>
        <v/>
      </c>
      <c r="AA28" s="80">
        <f>R28*I28</f>
        <v/>
      </c>
      <c r="AB28" s="80">
        <f>M28</f>
        <v/>
      </c>
      <c r="AC28" s="80">
        <f>S28*G28</f>
        <v/>
      </c>
      <c r="AD28" s="80">
        <f>T28*H28</f>
        <v/>
      </c>
      <c r="AE28" s="80">
        <f>U28*I28</f>
        <v/>
      </c>
      <c r="AF28" s="80">
        <f>N28</f>
        <v/>
      </c>
      <c r="AG28" s="80">
        <f>V28*G28</f>
        <v/>
      </c>
      <c r="AH28" s="80">
        <f>W28*H28</f>
        <v/>
      </c>
      <c r="AI28" s="80">
        <f>X28*I28</f>
        <v/>
      </c>
      <c r="AJ28" s="80">
        <f>O28</f>
        <v/>
      </c>
      <c r="AK28" s="81" t="n">
        <v>45.1849518</v>
      </c>
      <c r="AL28" s="81" t="n">
        <v>0</v>
      </c>
      <c r="AM28" s="81" t="n">
        <v>32.3521996</v>
      </c>
      <c r="AN28" s="81" t="n">
        <v>-71.1838226</v>
      </c>
      <c r="AO28" s="81" t="n">
        <v>0</v>
      </c>
      <c r="AP28" s="81" t="n">
        <v>40.7606506</v>
      </c>
      <c r="AQ28" s="81" t="n">
        <v>0</v>
      </c>
      <c r="AR28" s="81" t="n">
        <v>-0.650000036</v>
      </c>
      <c r="AS28" s="81" t="n">
        <v>-62.1446114</v>
      </c>
      <c r="AT28" s="81" t="n">
        <v>0</v>
      </c>
      <c r="AU28" s="81" t="n">
        <v>23.5230789</v>
      </c>
      <c r="AV28" s="81" t="n">
        <v>-51.7573051</v>
      </c>
      <c r="AW28" s="82">
        <f>MAX(ABS(Y28-AK28),ABS(Z28-AL28),ABS(AA28-AM28),ABS(AB28-AN28),ABS(AC28-AO28),ABS(AD28-AP28),ABS(AE28-AQ28),ABS(AF28-AR28),ABS(AG28-AS28),ABS(AH28-AT28),ABS(AI28-AU28),ABS(AJ28-AV28))</f>
        <v/>
      </c>
      <c r="BN28" s="77">
        <f>ABS(BN21-BS21)</f>
        <v/>
      </c>
      <c r="BO28" s="77">
        <f>ABS(BO21-BT21)</f>
        <v/>
      </c>
      <c r="BP28" s="77">
        <f>ABS(BP21-BU21)</f>
        <v/>
      </c>
      <c r="BQ28" s="77">
        <f>ABS(BQ21-BV21)</f>
        <v/>
      </c>
    </row>
    <row r="29">
      <c r="A29" s="78" t="inlineStr">
        <is>
          <t>M24</t>
        </is>
      </c>
      <c r="B29" s="52" t="inlineStr">
        <is>
          <t>BKG-21</t>
        </is>
      </c>
      <c r="C29" s="52" t="inlineStr">
        <is>
          <t>Backdrop</t>
        </is>
      </c>
      <c r="D29" s="52" t="inlineStr">
        <is>
          <t>Far hill</t>
        </is>
      </c>
      <c r="E29" s="59" t="inlineStr">
        <is>
          <t>Sphere</t>
        </is>
      </c>
      <c r="F29" s="52" t="inlineStr">
        <is>
          <t>BKG-02</t>
        </is>
      </c>
      <c r="G29" s="79" t="n">
        <v>75.5923615</v>
      </c>
      <c r="H29" s="79" t="n">
        <v>40.6505356</v>
      </c>
      <c r="I29" s="79" t="n">
        <v>40</v>
      </c>
      <c r="J29" s="79" t="n">
        <v>0</v>
      </c>
      <c r="K29" s="79" t="n">
        <v>10.0686541</v>
      </c>
      <c r="L29" s="79" t="n">
        <v>0</v>
      </c>
      <c r="M29" s="79" t="n">
        <v>-17.0536366</v>
      </c>
      <c r="N29" s="79" t="n">
        <v>-0.650000036</v>
      </c>
      <c r="O29" s="79" t="n">
        <v>-96.0428696</v>
      </c>
      <c r="P29" s="80">
        <f>COS(RADIANS(K29))*COS(RADIANS(L29))+SIN(RADIANS(K29))*SIN(RADIANS(J29))*SIN(RADIANS(L29))</f>
        <v/>
      </c>
      <c r="Q29" s="80">
        <f>-COS(RADIANS(K29))*SIN(RADIANS(L29))+SIN(RADIANS(K29))*SIN(RADIANS(J29))*COS(RADIANS(L29))</f>
        <v/>
      </c>
      <c r="R29" s="80">
        <f>SIN(RADIANS(K29))*COS(RADIANS(J29))</f>
        <v/>
      </c>
      <c r="S29" s="80">
        <f>COS(RADIANS(J29))*SIN(RADIANS(L29))</f>
        <v/>
      </c>
      <c r="T29" s="80">
        <f>COS(RADIANS(J29))*COS(RADIANS(L29))</f>
        <v/>
      </c>
      <c r="U29" s="80">
        <f>-SIN(RADIANS(J29))</f>
        <v/>
      </c>
      <c r="V29" s="80">
        <f>-SIN(RADIANS(K29))*COS(RADIANS(L29))+COS(RADIANS(K29))*SIN(RADIANS(J29))*SIN(RADIANS(L29))</f>
        <v/>
      </c>
      <c r="W29" s="80">
        <f>SIN(RADIANS(K29))*SIN(RADIANS(L29))+COS(RADIANS(K29))*SIN(RADIANS(J29))*COS(RADIANS(L29))</f>
        <v/>
      </c>
      <c r="X29" s="80">
        <f>COS(RADIANS(K29))*COS(RADIANS(J29))</f>
        <v/>
      </c>
      <c r="Y29" s="80">
        <f>P29*G29</f>
        <v/>
      </c>
      <c r="Z29" s="80">
        <f>Q29*H29</f>
        <v/>
      </c>
      <c r="AA29" s="80">
        <f>R29*I29</f>
        <v/>
      </c>
      <c r="AB29" s="80">
        <f>M29</f>
        <v/>
      </c>
      <c r="AC29" s="80">
        <f>S29*G29</f>
        <v/>
      </c>
      <c r="AD29" s="80">
        <f>T29*H29</f>
        <v/>
      </c>
      <c r="AE29" s="80">
        <f>U29*I29</f>
        <v/>
      </c>
      <c r="AF29" s="80">
        <f>N29</f>
        <v/>
      </c>
      <c r="AG29" s="80">
        <f>V29*G29</f>
        <v/>
      </c>
      <c r="AH29" s="80">
        <f>W29*H29</f>
        <v/>
      </c>
      <c r="AI29" s="80">
        <f>X29*I29</f>
        <v/>
      </c>
      <c r="AJ29" s="80">
        <f>O29</f>
        <v/>
      </c>
      <c r="AK29" s="81" t="n">
        <v>74.4281616</v>
      </c>
      <c r="AL29" s="81" t="n">
        <v>0</v>
      </c>
      <c r="AM29" s="81" t="n">
        <v>6.99312401</v>
      </c>
      <c r="AN29" s="81" t="n">
        <v>-17.0536366</v>
      </c>
      <c r="AO29" s="81" t="n">
        <v>0</v>
      </c>
      <c r="AP29" s="81" t="n">
        <v>40.6505356</v>
      </c>
      <c r="AQ29" s="81" t="n">
        <v>0</v>
      </c>
      <c r="AR29" s="81" t="n">
        <v>-0.650000036</v>
      </c>
      <c r="AS29" s="81" t="n">
        <v>-13.2156687</v>
      </c>
      <c r="AT29" s="81" t="n">
        <v>0</v>
      </c>
      <c r="AU29" s="81" t="n">
        <v>39.3839607</v>
      </c>
      <c r="AV29" s="81" t="n">
        <v>-96.0428696</v>
      </c>
      <c r="AW29" s="82">
        <f>MAX(ABS(Y29-AK29),ABS(Z29-AL29),ABS(AA29-AM29),ABS(AB29-AN29),ABS(AC29-AO29),ABS(AD29-AP29),ABS(AE29-AQ29),ABS(AF29-AR29),ABS(AG29-AS29),ABS(AH29-AT29),ABS(AI29-AU29),ABS(AJ29-AV29))</f>
        <v/>
      </c>
      <c r="BN29" s="77">
        <f>ABS(BN22-BS22)</f>
        <v/>
      </c>
      <c r="BO29" s="77">
        <f>ABS(BO22-BT22)</f>
        <v/>
      </c>
      <c r="BP29" s="77">
        <f>ABS(BP22-BU22)</f>
        <v/>
      </c>
      <c r="BQ29" s="77">
        <f>ABS(BQ22-BV22)</f>
        <v/>
      </c>
    </row>
    <row r="30">
      <c r="A30" s="78" t="inlineStr">
        <is>
          <t>M25</t>
        </is>
      </c>
      <c r="B30" s="52" t="inlineStr">
        <is>
          <t>BKG-22</t>
        </is>
      </c>
      <c r="C30" s="52" t="inlineStr">
        <is>
          <t>Backdrop</t>
        </is>
      </c>
      <c r="D30" s="52" t="inlineStr">
        <is>
          <t>Far hill</t>
        </is>
      </c>
      <c r="E30" s="59" t="inlineStr">
        <is>
          <t>Sphere</t>
        </is>
      </c>
      <c r="F30" s="52" t="inlineStr">
        <is>
          <t>BKG-02</t>
        </is>
      </c>
      <c r="G30" s="79" t="n">
        <v>89.9066315</v>
      </c>
      <c r="H30" s="79" t="n">
        <v>28.6672001</v>
      </c>
      <c r="I30" s="79" t="n">
        <v>40</v>
      </c>
      <c r="J30" s="79" t="n">
        <v>0</v>
      </c>
      <c r="K30" s="79" t="n">
        <v>-23.2659206</v>
      </c>
      <c r="L30" s="79" t="n">
        <v>0</v>
      </c>
      <c r="M30" s="79" t="n">
        <v>35.034111</v>
      </c>
      <c r="N30" s="79" t="n">
        <v>-0.650000036</v>
      </c>
      <c r="O30" s="79" t="n">
        <v>-81.4816742</v>
      </c>
      <c r="P30" s="80">
        <f>COS(RADIANS(K30))*COS(RADIANS(L30))+SIN(RADIANS(K30))*SIN(RADIANS(J30))*SIN(RADIANS(L30))</f>
        <v/>
      </c>
      <c r="Q30" s="80">
        <f>-COS(RADIANS(K30))*SIN(RADIANS(L30))+SIN(RADIANS(K30))*SIN(RADIANS(J30))*COS(RADIANS(L30))</f>
        <v/>
      </c>
      <c r="R30" s="80">
        <f>SIN(RADIANS(K30))*COS(RADIANS(J30))</f>
        <v/>
      </c>
      <c r="S30" s="80">
        <f>COS(RADIANS(J30))*SIN(RADIANS(L30))</f>
        <v/>
      </c>
      <c r="T30" s="80">
        <f>COS(RADIANS(J30))*COS(RADIANS(L30))</f>
        <v/>
      </c>
      <c r="U30" s="80">
        <f>-SIN(RADIANS(J30))</f>
        <v/>
      </c>
      <c r="V30" s="80">
        <f>-SIN(RADIANS(K30))*COS(RADIANS(L30))+COS(RADIANS(K30))*SIN(RADIANS(J30))*SIN(RADIANS(L30))</f>
        <v/>
      </c>
      <c r="W30" s="80">
        <f>SIN(RADIANS(K30))*SIN(RADIANS(L30))+COS(RADIANS(K30))*SIN(RADIANS(J30))*COS(RADIANS(L30))</f>
        <v/>
      </c>
      <c r="X30" s="80">
        <f>COS(RADIANS(K30))*COS(RADIANS(J30))</f>
        <v/>
      </c>
      <c r="Y30" s="80">
        <f>P30*G30</f>
        <v/>
      </c>
      <c r="Z30" s="80">
        <f>Q30*H30</f>
        <v/>
      </c>
      <c r="AA30" s="80">
        <f>R30*I30</f>
        <v/>
      </c>
      <c r="AB30" s="80">
        <f>M30</f>
        <v/>
      </c>
      <c r="AC30" s="80">
        <f>S30*G30</f>
        <v/>
      </c>
      <c r="AD30" s="80">
        <f>T30*H30</f>
        <v/>
      </c>
      <c r="AE30" s="80">
        <f>U30*I30</f>
        <v/>
      </c>
      <c r="AF30" s="80">
        <f>N30</f>
        <v/>
      </c>
      <c r="AG30" s="80">
        <f>V30*G30</f>
        <v/>
      </c>
      <c r="AH30" s="80">
        <f>W30*H30</f>
        <v/>
      </c>
      <c r="AI30" s="80">
        <f>X30*I30</f>
        <v/>
      </c>
      <c r="AJ30" s="80">
        <f>O30</f>
        <v/>
      </c>
      <c r="AK30" s="81" t="n">
        <v>82.5955582</v>
      </c>
      <c r="AL30" s="81" t="n">
        <v>0</v>
      </c>
      <c r="AM30" s="81" t="n">
        <v>-15.7999659</v>
      </c>
      <c r="AN30" s="81" t="n">
        <v>35.034111</v>
      </c>
      <c r="AO30" s="81" t="n">
        <v>0</v>
      </c>
      <c r="AP30" s="81" t="n">
        <v>28.6672001</v>
      </c>
      <c r="AQ30" s="81" t="n">
        <v>0</v>
      </c>
      <c r="AR30" s="81" t="n">
        <v>-0.650000036</v>
      </c>
      <c r="AS30" s="81" t="n">
        <v>35.5130424</v>
      </c>
      <c r="AT30" s="81" t="n">
        <v>0</v>
      </c>
      <c r="AU30" s="81" t="n">
        <v>36.747261</v>
      </c>
      <c r="AV30" s="81" t="n">
        <v>-81.4816742</v>
      </c>
      <c r="AW30" s="82">
        <f>MAX(ABS(Y30-AK30),ABS(Z30-AL30),ABS(AA30-AM30),ABS(AB30-AN30),ABS(AC30-AO30),ABS(AD30-AP30),ABS(AE30-AQ30),ABS(AF30-AR30),ABS(AG30-AS30),ABS(AH30-AT30),ABS(AI30-AU30),ABS(AJ30-AV30))</f>
        <v/>
      </c>
    </row>
    <row r="31">
      <c r="A31" s="78" t="inlineStr">
        <is>
          <t>M26</t>
        </is>
      </c>
      <c r="B31" s="52" t="inlineStr">
        <is>
          <t>BKG-23</t>
        </is>
      </c>
      <c r="C31" s="52" t="inlineStr">
        <is>
          <t>Backdrop</t>
        </is>
      </c>
      <c r="D31" s="52" t="inlineStr">
        <is>
          <t>Far hill</t>
        </is>
      </c>
      <c r="E31" s="59" t="inlineStr">
        <is>
          <t>Sphere</t>
        </is>
      </c>
      <c r="F31" s="52" t="inlineStr">
        <is>
          <t>BKG-02</t>
        </is>
      </c>
      <c r="G31" s="79" t="n">
        <v>88.5003281</v>
      </c>
      <c r="H31" s="79" t="n">
        <v>32.6420631</v>
      </c>
      <c r="I31" s="79" t="n">
        <v>40</v>
      </c>
      <c r="J31" s="79" t="n">
        <v>0</v>
      </c>
      <c r="K31" s="79" t="n">
        <v>-74.7453003</v>
      </c>
      <c r="L31" s="79" t="n">
        <v>0</v>
      </c>
      <c r="M31" s="79" t="n">
        <v>84.3448868</v>
      </c>
      <c r="N31" s="79" t="n">
        <v>-0.650000036</v>
      </c>
      <c r="O31" s="79" t="n">
        <v>-23.0024891</v>
      </c>
      <c r="P31" s="80">
        <f>COS(RADIANS(K31))*COS(RADIANS(L31))+SIN(RADIANS(K31))*SIN(RADIANS(J31))*SIN(RADIANS(L31))</f>
        <v/>
      </c>
      <c r="Q31" s="80">
        <f>-COS(RADIANS(K31))*SIN(RADIANS(L31))+SIN(RADIANS(K31))*SIN(RADIANS(J31))*COS(RADIANS(L31))</f>
        <v/>
      </c>
      <c r="R31" s="80">
        <f>SIN(RADIANS(K31))*COS(RADIANS(J31))</f>
        <v/>
      </c>
      <c r="S31" s="80">
        <f>COS(RADIANS(J31))*SIN(RADIANS(L31))</f>
        <v/>
      </c>
      <c r="T31" s="80">
        <f>COS(RADIANS(J31))*COS(RADIANS(L31))</f>
        <v/>
      </c>
      <c r="U31" s="80">
        <f>-SIN(RADIANS(J31))</f>
        <v/>
      </c>
      <c r="V31" s="80">
        <f>-SIN(RADIANS(K31))*COS(RADIANS(L31))+COS(RADIANS(K31))*SIN(RADIANS(J31))*SIN(RADIANS(L31))</f>
        <v/>
      </c>
      <c r="W31" s="80">
        <f>SIN(RADIANS(K31))*SIN(RADIANS(L31))+COS(RADIANS(K31))*SIN(RADIANS(J31))*COS(RADIANS(L31))</f>
        <v/>
      </c>
      <c r="X31" s="80">
        <f>COS(RADIANS(K31))*COS(RADIANS(J31))</f>
        <v/>
      </c>
      <c r="Y31" s="80">
        <f>P31*G31</f>
        <v/>
      </c>
      <c r="Z31" s="80">
        <f>Q31*H31</f>
        <v/>
      </c>
      <c r="AA31" s="80">
        <f>R31*I31</f>
        <v/>
      </c>
      <c r="AB31" s="80">
        <f>M31</f>
        <v/>
      </c>
      <c r="AC31" s="80">
        <f>S31*G31</f>
        <v/>
      </c>
      <c r="AD31" s="80">
        <f>T31*H31</f>
        <v/>
      </c>
      <c r="AE31" s="80">
        <f>U31*I31</f>
        <v/>
      </c>
      <c r="AF31" s="80">
        <f>N31</f>
        <v/>
      </c>
      <c r="AG31" s="80">
        <f>V31*G31</f>
        <v/>
      </c>
      <c r="AH31" s="80">
        <f>W31*H31</f>
        <v/>
      </c>
      <c r="AI31" s="80">
        <f>X31*I31</f>
        <v/>
      </c>
      <c r="AJ31" s="80">
        <f>O31</f>
        <v/>
      </c>
      <c r="AK31" s="81" t="n">
        <v>23.2853508</v>
      </c>
      <c r="AL31" s="81" t="n">
        <v>0</v>
      </c>
      <c r="AM31" s="81" t="n">
        <v>-38.5906296</v>
      </c>
      <c r="AN31" s="81" t="n">
        <v>84.3448868</v>
      </c>
      <c r="AO31" s="81" t="n">
        <v>0</v>
      </c>
      <c r="AP31" s="81" t="n">
        <v>32.6420631</v>
      </c>
      <c r="AQ31" s="81" t="n">
        <v>0</v>
      </c>
      <c r="AR31" s="81" t="n">
        <v>-0.650000036</v>
      </c>
      <c r="AS31" s="81" t="n">
        <v>85.3820801</v>
      </c>
      <c r="AT31" s="81" t="n">
        <v>0</v>
      </c>
      <c r="AU31" s="81" t="n">
        <v>10.5244141</v>
      </c>
      <c r="AV31" s="81" t="n">
        <v>-23.0024891</v>
      </c>
      <c r="AW31" s="82">
        <f>MAX(ABS(Y31-AK31),ABS(Z31-AL31),ABS(AA31-AM31),ABS(AB31-AN31),ABS(AC31-AO31),ABS(AD31-AP31),ABS(AE31-AQ31),ABS(AF31-AR31),ABS(AG31-AS31),ABS(AH31-AT31),ABS(AI31-AU31),ABS(AJ31-AV31))</f>
        <v/>
      </c>
    </row>
    <row r="32">
      <c r="A32" s="78" t="inlineStr">
        <is>
          <t>M27</t>
        </is>
      </c>
      <c r="B32" s="52" t="inlineStr">
        <is>
          <t>BKG-24</t>
        </is>
      </c>
      <c r="C32" s="52" t="inlineStr">
        <is>
          <t>Backdrop</t>
        </is>
      </c>
      <c r="D32" s="52" t="inlineStr">
        <is>
          <t>Treeline</t>
        </is>
      </c>
      <c r="E32" s="53" t="inlineStr">
        <is>
          <t>Group</t>
        </is>
      </c>
      <c r="F32" s="52" t="inlineStr">
        <is>
          <t>BKG-00</t>
        </is>
      </c>
      <c r="G32" s="79" t="n">
        <v>1</v>
      </c>
      <c r="H32" s="79" t="n">
        <v>1</v>
      </c>
      <c r="I32" s="79" t="n">
        <v>1</v>
      </c>
      <c r="J32" s="79" t="n">
        <v>0</v>
      </c>
      <c r="K32" s="79" t="n">
        <v>0</v>
      </c>
      <c r="L32" s="79" t="n">
        <v>0</v>
      </c>
      <c r="M32" s="79" t="n">
        <v>0</v>
      </c>
      <c r="N32" s="79" t="n">
        <v>0</v>
      </c>
      <c r="O32" s="79" t="n">
        <v>0</v>
      </c>
      <c r="P32" s="80">
        <f>COS(RADIANS(K32))*COS(RADIANS(L32))+SIN(RADIANS(K32))*SIN(RADIANS(J32))*SIN(RADIANS(L32))</f>
        <v/>
      </c>
      <c r="Q32" s="80">
        <f>-COS(RADIANS(K32))*SIN(RADIANS(L32))+SIN(RADIANS(K32))*SIN(RADIANS(J32))*COS(RADIANS(L32))</f>
        <v/>
      </c>
      <c r="R32" s="80">
        <f>SIN(RADIANS(K32))*COS(RADIANS(J32))</f>
        <v/>
      </c>
      <c r="S32" s="80">
        <f>COS(RADIANS(J32))*SIN(RADIANS(L32))</f>
        <v/>
      </c>
      <c r="T32" s="80">
        <f>COS(RADIANS(J32))*COS(RADIANS(L32))</f>
        <v/>
      </c>
      <c r="U32" s="80">
        <f>-SIN(RADIANS(J32))</f>
        <v/>
      </c>
      <c r="V32" s="80">
        <f>-SIN(RADIANS(K32))*COS(RADIANS(L32))+COS(RADIANS(K32))*SIN(RADIANS(J32))*SIN(RADIANS(L32))</f>
        <v/>
      </c>
      <c r="W32" s="80">
        <f>SIN(RADIANS(K32))*SIN(RADIANS(L32))+COS(RADIANS(K32))*SIN(RADIANS(J32))*COS(RADIANS(L32))</f>
        <v/>
      </c>
      <c r="X32" s="80">
        <f>COS(RADIANS(K32))*COS(RADIANS(J32))</f>
        <v/>
      </c>
      <c r="Y32" s="80">
        <f>P32*G32</f>
        <v/>
      </c>
      <c r="Z32" s="80">
        <f>Q32*H32</f>
        <v/>
      </c>
      <c r="AA32" s="80">
        <f>R32*I32</f>
        <v/>
      </c>
      <c r="AB32" s="80">
        <f>M32</f>
        <v/>
      </c>
      <c r="AC32" s="80">
        <f>S32*G32</f>
        <v/>
      </c>
      <c r="AD32" s="80">
        <f>T32*H32</f>
        <v/>
      </c>
      <c r="AE32" s="80">
        <f>U32*I32</f>
        <v/>
      </c>
      <c r="AF32" s="80">
        <f>N32</f>
        <v/>
      </c>
      <c r="AG32" s="80">
        <f>V32*G32</f>
        <v/>
      </c>
      <c r="AH32" s="80">
        <f>W32*H32</f>
        <v/>
      </c>
      <c r="AI32" s="80">
        <f>X32*I32</f>
        <v/>
      </c>
      <c r="AJ32" s="80">
        <f>O32</f>
        <v/>
      </c>
      <c r="AK32" s="81" t="n">
        <v>1</v>
      </c>
      <c r="AL32" s="81" t="n">
        <v>0</v>
      </c>
      <c r="AM32" s="81" t="n">
        <v>0</v>
      </c>
      <c r="AN32" s="81" t="n">
        <v>0</v>
      </c>
      <c r="AO32" s="81" t="n">
        <v>0</v>
      </c>
      <c r="AP32" s="81" t="n">
        <v>1</v>
      </c>
      <c r="AQ32" s="81" t="n">
        <v>0</v>
      </c>
      <c r="AR32" s="81" t="n">
        <v>0</v>
      </c>
      <c r="AS32" s="81" t="n">
        <v>0</v>
      </c>
      <c r="AT32" s="81" t="n">
        <v>0</v>
      </c>
      <c r="AU32" s="81" t="n">
        <v>1</v>
      </c>
      <c r="AV32" s="81" t="n">
        <v>0</v>
      </c>
      <c r="AW32" s="82">
        <f>MAX(ABS(Y32-AK32),ABS(Z32-AL32),ABS(AA32-AM32),ABS(AB32-AN32),ABS(AC32-AO32),ABS(AD32-AP32),ABS(AE32-AQ32),ABS(AF32-AR32),ABS(AG32-AS32),ABS(AH32-AT32),ABS(AI32-AU32),ABS(AJ32-AV32))</f>
        <v/>
      </c>
    </row>
    <row r="33">
      <c r="A33" s="78" t="inlineStr">
        <is>
          <t>M28</t>
        </is>
      </c>
      <c r="B33" s="52" t="inlineStr">
        <is>
          <t>BKG-25</t>
        </is>
      </c>
      <c r="C33" s="52" t="inlineStr">
        <is>
          <t>Backdrop</t>
        </is>
      </c>
      <c r="D33" s="52" t="inlineStr">
        <is>
          <t>Treeline pine</t>
        </is>
      </c>
      <c r="E33" s="53" t="inlineStr">
        <is>
          <t>Group</t>
        </is>
      </c>
      <c r="F33" s="52" t="inlineStr">
        <is>
          <t>BKG-24</t>
        </is>
      </c>
      <c r="G33" s="79" t="n">
        <v>1</v>
      </c>
      <c r="H33" s="79" t="n">
        <v>1</v>
      </c>
      <c r="I33" s="79" t="n">
        <v>1</v>
      </c>
      <c r="J33" s="79" t="n">
        <v>0</v>
      </c>
      <c r="K33" s="79" t="n">
        <v>186.123886</v>
      </c>
      <c r="L33" s="79" t="n">
        <v>0</v>
      </c>
      <c r="M33" s="79" t="n">
        <v>39.1079941</v>
      </c>
      <c r="N33" s="79" t="n">
        <v>-0.350000024</v>
      </c>
      <c r="O33" s="79" t="n">
        <v>-1.16431975</v>
      </c>
      <c r="P33" s="80">
        <f>COS(RADIANS(K33))*COS(RADIANS(L33))+SIN(RADIANS(K33))*SIN(RADIANS(J33))*SIN(RADIANS(L33))</f>
        <v/>
      </c>
      <c r="Q33" s="80">
        <f>-COS(RADIANS(K33))*SIN(RADIANS(L33))+SIN(RADIANS(K33))*SIN(RADIANS(J33))*COS(RADIANS(L33))</f>
        <v/>
      </c>
      <c r="R33" s="80">
        <f>SIN(RADIANS(K33))*COS(RADIANS(J33))</f>
        <v/>
      </c>
      <c r="S33" s="80">
        <f>COS(RADIANS(J33))*SIN(RADIANS(L33))</f>
        <v/>
      </c>
      <c r="T33" s="80">
        <f>COS(RADIANS(J33))*COS(RADIANS(L33))</f>
        <v/>
      </c>
      <c r="U33" s="80">
        <f>-SIN(RADIANS(J33))</f>
        <v/>
      </c>
      <c r="V33" s="80">
        <f>-SIN(RADIANS(K33))*COS(RADIANS(L33))+COS(RADIANS(K33))*SIN(RADIANS(J33))*SIN(RADIANS(L33))</f>
        <v/>
      </c>
      <c r="W33" s="80">
        <f>SIN(RADIANS(K33))*SIN(RADIANS(L33))+COS(RADIANS(K33))*SIN(RADIANS(J33))*COS(RADIANS(L33))</f>
        <v/>
      </c>
      <c r="X33" s="80">
        <f>COS(RADIANS(K33))*COS(RADIANS(J33))</f>
        <v/>
      </c>
      <c r="Y33" s="80">
        <f>P33*G33</f>
        <v/>
      </c>
      <c r="Z33" s="80">
        <f>Q33*H33</f>
        <v/>
      </c>
      <c r="AA33" s="80">
        <f>R33*I33</f>
        <v/>
      </c>
      <c r="AB33" s="80">
        <f>M33</f>
        <v/>
      </c>
      <c r="AC33" s="80">
        <f>S33*G33</f>
        <v/>
      </c>
      <c r="AD33" s="80">
        <f>T33*H33</f>
        <v/>
      </c>
      <c r="AE33" s="80">
        <f>U33*I33</f>
        <v/>
      </c>
      <c r="AF33" s="80">
        <f>N33</f>
        <v/>
      </c>
      <c r="AG33" s="80">
        <f>V33*G33</f>
        <v/>
      </c>
      <c r="AH33" s="80">
        <f>W33*H33</f>
        <v/>
      </c>
      <c r="AI33" s="80">
        <f>X33*I33</f>
        <v/>
      </c>
      <c r="AJ33" s="80">
        <f>O33</f>
        <v/>
      </c>
      <c r="AK33" s="81" t="n">
        <v>-0.994293511</v>
      </c>
      <c r="AL33" s="81" t="n">
        <v>0</v>
      </c>
      <c r="AM33" s="81" t="n">
        <v>-0.106678799</v>
      </c>
      <c r="AN33" s="81" t="n">
        <v>39.1079941</v>
      </c>
      <c r="AO33" s="81" t="n">
        <v>0</v>
      </c>
      <c r="AP33" s="81" t="n">
        <v>1</v>
      </c>
      <c r="AQ33" s="81" t="n">
        <v>0</v>
      </c>
      <c r="AR33" s="81" t="n">
        <v>-0.350000024</v>
      </c>
      <c r="AS33" s="81" t="n">
        <v>0.106678799</v>
      </c>
      <c r="AT33" s="81" t="n">
        <v>0</v>
      </c>
      <c r="AU33" s="81" t="n">
        <v>-0.994293511</v>
      </c>
      <c r="AV33" s="81" t="n">
        <v>-1.16431975</v>
      </c>
      <c r="AW33" s="82">
        <f>MAX(ABS(Y33-AK33),ABS(Z33-AL33),ABS(AA33-AM33),ABS(AB33-AN33),ABS(AC33-AO33),ABS(AD33-AP33),ABS(AE33-AQ33),ABS(AF33-AR33),ABS(AG33-AS33),ABS(AH33-AT33),ABS(AI33-AU33),ABS(AJ33-AV33))</f>
        <v/>
      </c>
    </row>
    <row r="34">
      <c r="A34" s="78" t="inlineStr">
        <is>
          <t>M29</t>
        </is>
      </c>
      <c r="B34" s="52" t="inlineStr">
        <is>
          <t>BKG-26</t>
        </is>
      </c>
      <c r="C34" s="52" t="inlineStr">
        <is>
          <t>Backdrop</t>
        </is>
      </c>
      <c r="D34" s="52" t="inlineStr">
        <is>
          <t>Pine crown</t>
        </is>
      </c>
      <c r="E34" s="61" t="inlineStr">
        <is>
          <t>Cone</t>
        </is>
      </c>
      <c r="F34" s="52" t="inlineStr">
        <is>
          <t>BKG-25</t>
        </is>
      </c>
      <c r="G34" s="79" t="n">
        <v>4.51655102</v>
      </c>
      <c r="H34" s="79" t="n">
        <v>4.51655102</v>
      </c>
      <c r="I34" s="79" t="n">
        <v>5.0004673</v>
      </c>
      <c r="J34" s="79" t="n">
        <v>-90</v>
      </c>
      <c r="K34" s="79" t="n">
        <v>0</v>
      </c>
      <c r="L34" s="79" t="n">
        <v>0</v>
      </c>
      <c r="M34" s="79" t="n">
        <v>0</v>
      </c>
      <c r="N34" s="79" t="n">
        <v>2.50023365</v>
      </c>
      <c r="O34" s="79" t="n">
        <v>0</v>
      </c>
      <c r="P34" s="80">
        <f>COS(RADIANS(K34))*COS(RADIANS(L34))+SIN(RADIANS(K34))*SIN(RADIANS(J34))*SIN(RADIANS(L34))</f>
        <v/>
      </c>
      <c r="Q34" s="80">
        <f>-COS(RADIANS(K34))*SIN(RADIANS(L34))+SIN(RADIANS(K34))*SIN(RADIANS(J34))*COS(RADIANS(L34))</f>
        <v/>
      </c>
      <c r="R34" s="80">
        <f>SIN(RADIANS(K34))*COS(RADIANS(J34))</f>
        <v/>
      </c>
      <c r="S34" s="80">
        <f>COS(RADIANS(J34))*SIN(RADIANS(L34))</f>
        <v/>
      </c>
      <c r="T34" s="80">
        <f>COS(RADIANS(J34))*COS(RADIANS(L34))</f>
        <v/>
      </c>
      <c r="U34" s="80">
        <f>-SIN(RADIANS(J34))</f>
        <v/>
      </c>
      <c r="V34" s="80">
        <f>-SIN(RADIANS(K34))*COS(RADIANS(L34))+COS(RADIANS(K34))*SIN(RADIANS(J34))*SIN(RADIANS(L34))</f>
        <v/>
      </c>
      <c r="W34" s="80">
        <f>SIN(RADIANS(K34))*SIN(RADIANS(L34))+COS(RADIANS(K34))*SIN(RADIANS(J34))*COS(RADIANS(L34))</f>
        <v/>
      </c>
      <c r="X34" s="80">
        <f>COS(RADIANS(K34))*COS(RADIANS(J34))</f>
        <v/>
      </c>
      <c r="Y34" s="80">
        <f>P34*G34</f>
        <v/>
      </c>
      <c r="Z34" s="80">
        <f>Q34*H34</f>
        <v/>
      </c>
      <c r="AA34" s="80">
        <f>R34*I34</f>
        <v/>
      </c>
      <c r="AB34" s="80">
        <f>M34</f>
        <v/>
      </c>
      <c r="AC34" s="80">
        <f>S34*G34</f>
        <v/>
      </c>
      <c r="AD34" s="80">
        <f>T34*H34</f>
        <v/>
      </c>
      <c r="AE34" s="80">
        <f>U34*I34</f>
        <v/>
      </c>
      <c r="AF34" s="80">
        <f>N34</f>
        <v/>
      </c>
      <c r="AG34" s="80">
        <f>V34*G34</f>
        <v/>
      </c>
      <c r="AH34" s="80">
        <f>W34*H34</f>
        <v/>
      </c>
      <c r="AI34" s="80">
        <f>X34*I34</f>
        <v/>
      </c>
      <c r="AJ34" s="80">
        <f>O34</f>
        <v/>
      </c>
      <c r="AK34" s="81" t="n">
        <v>4.51655102</v>
      </c>
      <c r="AL34" s="81" t="n">
        <v>0</v>
      </c>
      <c r="AM34" s="81" t="n">
        <v>0</v>
      </c>
      <c r="AN34" s="81" t="n">
        <v>0</v>
      </c>
      <c r="AO34" s="81" t="n">
        <v>0</v>
      </c>
      <c r="AP34" s="81" t="n">
        <v>-1.97424711e-07</v>
      </c>
      <c r="AQ34" s="81" t="n">
        <v>5.0004673</v>
      </c>
      <c r="AR34" s="81" t="n">
        <v>2.50023365</v>
      </c>
      <c r="AS34" s="81" t="n">
        <v>0</v>
      </c>
      <c r="AT34" s="81" t="n">
        <v>-4.51655102</v>
      </c>
      <c r="AU34" s="81" t="n">
        <v>-2.1857737e-07</v>
      </c>
      <c r="AV34" s="81" t="n">
        <v>0</v>
      </c>
      <c r="AW34" s="82">
        <f>MAX(ABS(Y34-AK34),ABS(Z34-AL34),ABS(AA34-AM34),ABS(AB34-AN34),ABS(AC34-AO34),ABS(AD34-AP34),ABS(AE34-AQ34),ABS(AF34-AR34),ABS(AG34-AS34),ABS(AH34-AT34),ABS(AI34-AU34),ABS(AJ34-AV34))</f>
        <v/>
      </c>
    </row>
    <row r="35">
      <c r="A35" s="78" t="inlineStr">
        <is>
          <t>M30</t>
        </is>
      </c>
      <c r="B35" s="52" t="inlineStr">
        <is>
          <t>BKG-27</t>
        </is>
      </c>
      <c r="C35" s="52" t="inlineStr">
        <is>
          <t>Backdrop</t>
        </is>
      </c>
      <c r="D35" s="52" t="inlineStr">
        <is>
          <t>Pine crown</t>
        </is>
      </c>
      <c r="E35" s="61" t="inlineStr">
        <is>
          <t>Cone</t>
        </is>
      </c>
      <c r="F35" s="52" t="inlineStr">
        <is>
          <t>BKG-25</t>
        </is>
      </c>
      <c r="G35" s="79" t="n">
        <v>2.93575811</v>
      </c>
      <c r="H35" s="79" t="n">
        <v>2.93575811</v>
      </c>
      <c r="I35" s="79" t="n">
        <v>4.4358983</v>
      </c>
      <c r="J35" s="79" t="n">
        <v>-90</v>
      </c>
      <c r="K35" s="79" t="n">
        <v>30</v>
      </c>
      <c r="L35" s="79" t="n">
        <v>0</v>
      </c>
      <c r="M35" s="79" t="n">
        <v>0</v>
      </c>
      <c r="N35" s="79" t="n">
        <v>5.84732056</v>
      </c>
      <c r="O35" s="79" t="n">
        <v>0</v>
      </c>
      <c r="P35" s="80">
        <f>COS(RADIANS(K35))*COS(RADIANS(L35))+SIN(RADIANS(K35))*SIN(RADIANS(J35))*SIN(RADIANS(L35))</f>
        <v/>
      </c>
      <c r="Q35" s="80">
        <f>-COS(RADIANS(K35))*SIN(RADIANS(L35))+SIN(RADIANS(K35))*SIN(RADIANS(J35))*COS(RADIANS(L35))</f>
        <v/>
      </c>
      <c r="R35" s="80">
        <f>SIN(RADIANS(K35))*COS(RADIANS(J35))</f>
        <v/>
      </c>
      <c r="S35" s="80">
        <f>COS(RADIANS(J35))*SIN(RADIANS(L35))</f>
        <v/>
      </c>
      <c r="T35" s="80">
        <f>COS(RADIANS(J35))*COS(RADIANS(L35))</f>
        <v/>
      </c>
      <c r="U35" s="80">
        <f>-SIN(RADIANS(J35))</f>
        <v/>
      </c>
      <c r="V35" s="80">
        <f>-SIN(RADIANS(K35))*COS(RADIANS(L35))+COS(RADIANS(K35))*SIN(RADIANS(J35))*SIN(RADIANS(L35))</f>
        <v/>
      </c>
      <c r="W35" s="80">
        <f>SIN(RADIANS(K35))*SIN(RADIANS(L35))+COS(RADIANS(K35))*SIN(RADIANS(J35))*COS(RADIANS(L35))</f>
        <v/>
      </c>
      <c r="X35" s="80">
        <f>COS(RADIANS(K35))*COS(RADIANS(J35))</f>
        <v/>
      </c>
      <c r="Y35" s="80">
        <f>P35*G35</f>
        <v/>
      </c>
      <c r="Z35" s="80">
        <f>Q35*H35</f>
        <v/>
      </c>
      <c r="AA35" s="80">
        <f>R35*I35</f>
        <v/>
      </c>
      <c r="AB35" s="80">
        <f>M35</f>
        <v/>
      </c>
      <c r="AC35" s="80">
        <f>S35*G35</f>
        <v/>
      </c>
      <c r="AD35" s="80">
        <f>T35*H35</f>
        <v/>
      </c>
      <c r="AE35" s="80">
        <f>U35*I35</f>
        <v/>
      </c>
      <c r="AF35" s="80">
        <f>N35</f>
        <v/>
      </c>
      <c r="AG35" s="80">
        <f>V35*G35</f>
        <v/>
      </c>
      <c r="AH35" s="80">
        <f>W35*H35</f>
        <v/>
      </c>
      <c r="AI35" s="80">
        <f>X35*I35</f>
        <v/>
      </c>
      <c r="AJ35" s="80">
        <f>O35</f>
        <v/>
      </c>
      <c r="AK35" s="81" t="n">
        <v>2.54244113</v>
      </c>
      <c r="AL35" s="81" t="n">
        <v>-1.46787906</v>
      </c>
      <c r="AM35" s="81" t="n">
        <v>-9.69496341e-08</v>
      </c>
      <c r="AN35" s="81" t="n">
        <v>0</v>
      </c>
      <c r="AO35" s="81" t="n">
        <v>0</v>
      </c>
      <c r="AP35" s="81" t="n">
        <v>-1.28326064e-07</v>
      </c>
      <c r="AQ35" s="81" t="n">
        <v>4.4358983</v>
      </c>
      <c r="AR35" s="81" t="n">
        <v>5.84732056</v>
      </c>
      <c r="AS35" s="81" t="n">
        <v>-1.46787906</v>
      </c>
      <c r="AT35" s="81" t="n">
        <v>-2.54244113</v>
      </c>
      <c r="AU35" s="81" t="n">
        <v>-1.67921698e-07</v>
      </c>
      <c r="AV35" s="81" t="n">
        <v>0</v>
      </c>
      <c r="AW35" s="82">
        <f>MAX(ABS(Y35-AK35),ABS(Z35-AL35),ABS(AA35-AM35),ABS(AB35-AN35),ABS(AC35-AO35),ABS(AD35-AP35),ABS(AE35-AQ35),ABS(AF35-AR35),ABS(AG35-AS35),ABS(AH35-AT35),ABS(AI35-AU35),ABS(AJ35-AV35))</f>
        <v/>
      </c>
    </row>
    <row r="36">
      <c r="A36" s="78" t="inlineStr">
        <is>
          <t>M31</t>
        </is>
      </c>
      <c r="B36" s="52" t="inlineStr">
        <is>
          <t>BKG-28</t>
        </is>
      </c>
      <c r="C36" s="52" t="inlineStr">
        <is>
          <t>Backdrop</t>
        </is>
      </c>
      <c r="D36" s="52" t="inlineStr">
        <is>
          <t>Treeline pine</t>
        </is>
      </c>
      <c r="E36" s="53" t="inlineStr">
        <is>
          <t>Group</t>
        </is>
      </c>
      <c r="F36" s="52" t="inlineStr">
        <is>
          <t>BKG-24</t>
        </is>
      </c>
      <c r="G36" s="79" t="n">
        <v>1</v>
      </c>
      <c r="H36" s="79" t="n">
        <v>1</v>
      </c>
      <c r="I36" s="79" t="n">
        <v>1</v>
      </c>
      <c r="J36" s="79" t="n">
        <v>0</v>
      </c>
      <c r="K36" s="79" t="n">
        <v>236.186493</v>
      </c>
      <c r="L36" s="79" t="n">
        <v>0</v>
      </c>
      <c r="M36" s="79" t="n">
        <v>41.4448357</v>
      </c>
      <c r="N36" s="79" t="n">
        <v>-0.350000024</v>
      </c>
      <c r="O36" s="79" t="n">
        <v>6.82796526</v>
      </c>
      <c r="P36" s="80">
        <f>COS(RADIANS(K36))*COS(RADIANS(L36))+SIN(RADIANS(K36))*SIN(RADIANS(J36))*SIN(RADIANS(L36))</f>
        <v/>
      </c>
      <c r="Q36" s="80">
        <f>-COS(RADIANS(K36))*SIN(RADIANS(L36))+SIN(RADIANS(K36))*SIN(RADIANS(J36))*COS(RADIANS(L36))</f>
        <v/>
      </c>
      <c r="R36" s="80">
        <f>SIN(RADIANS(K36))*COS(RADIANS(J36))</f>
        <v/>
      </c>
      <c r="S36" s="80">
        <f>COS(RADIANS(J36))*SIN(RADIANS(L36))</f>
        <v/>
      </c>
      <c r="T36" s="80">
        <f>COS(RADIANS(J36))*COS(RADIANS(L36))</f>
        <v/>
      </c>
      <c r="U36" s="80">
        <f>-SIN(RADIANS(J36))</f>
        <v/>
      </c>
      <c r="V36" s="80">
        <f>-SIN(RADIANS(K36))*COS(RADIANS(L36))+COS(RADIANS(K36))*SIN(RADIANS(J36))*SIN(RADIANS(L36))</f>
        <v/>
      </c>
      <c r="W36" s="80">
        <f>SIN(RADIANS(K36))*SIN(RADIANS(L36))+COS(RADIANS(K36))*SIN(RADIANS(J36))*COS(RADIANS(L36))</f>
        <v/>
      </c>
      <c r="X36" s="80">
        <f>COS(RADIANS(K36))*COS(RADIANS(J36))</f>
        <v/>
      </c>
      <c r="Y36" s="80">
        <f>P36*G36</f>
        <v/>
      </c>
      <c r="Z36" s="80">
        <f>Q36*H36</f>
        <v/>
      </c>
      <c r="AA36" s="80">
        <f>R36*I36</f>
        <v/>
      </c>
      <c r="AB36" s="80">
        <f>M36</f>
        <v/>
      </c>
      <c r="AC36" s="80">
        <f>S36*G36</f>
        <v/>
      </c>
      <c r="AD36" s="80">
        <f>T36*H36</f>
        <v/>
      </c>
      <c r="AE36" s="80">
        <f>U36*I36</f>
        <v/>
      </c>
      <c r="AF36" s="80">
        <f>N36</f>
        <v/>
      </c>
      <c r="AG36" s="80">
        <f>V36*G36</f>
        <v/>
      </c>
      <c r="AH36" s="80">
        <f>W36*H36</f>
        <v/>
      </c>
      <c r="AI36" s="80">
        <f>X36*I36</f>
        <v/>
      </c>
      <c r="AJ36" s="80">
        <f>O36</f>
        <v/>
      </c>
      <c r="AK36" s="81" t="n">
        <v>-0.556491494</v>
      </c>
      <c r="AL36" s="81" t="n">
        <v>0</v>
      </c>
      <c r="AM36" s="81" t="n">
        <v>-0.8308532830000001</v>
      </c>
      <c r="AN36" s="81" t="n">
        <v>41.4448357</v>
      </c>
      <c r="AO36" s="81" t="n">
        <v>0</v>
      </c>
      <c r="AP36" s="81" t="n">
        <v>1</v>
      </c>
      <c r="AQ36" s="81" t="n">
        <v>0</v>
      </c>
      <c r="AR36" s="81" t="n">
        <v>-0.350000024</v>
      </c>
      <c r="AS36" s="81" t="n">
        <v>0.8308532830000001</v>
      </c>
      <c r="AT36" s="81" t="n">
        <v>0</v>
      </c>
      <c r="AU36" s="81" t="n">
        <v>-0.556491494</v>
      </c>
      <c r="AV36" s="81" t="n">
        <v>6.82796526</v>
      </c>
      <c r="AW36" s="82">
        <f>MAX(ABS(Y36-AK36),ABS(Z36-AL36),ABS(AA36-AM36),ABS(AB36-AN36),ABS(AC36-AO36),ABS(AD36-AP36),ABS(AE36-AQ36),ABS(AF36-AR36),ABS(AG36-AS36),ABS(AH36-AT36),ABS(AI36-AU36),ABS(AJ36-AV36))</f>
        <v/>
      </c>
    </row>
    <row r="37">
      <c r="A37" s="78" t="inlineStr">
        <is>
          <t>M32</t>
        </is>
      </c>
      <c r="B37" s="52" t="inlineStr">
        <is>
          <t>BKG-29</t>
        </is>
      </c>
      <c r="C37" s="52" t="inlineStr">
        <is>
          <t>Backdrop</t>
        </is>
      </c>
      <c r="D37" s="52" t="inlineStr">
        <is>
          <t>Pine crown</t>
        </is>
      </c>
      <c r="E37" s="61" t="inlineStr">
        <is>
          <t>Cone</t>
        </is>
      </c>
      <c r="F37" s="52" t="inlineStr">
        <is>
          <t>BKG-28</t>
        </is>
      </c>
      <c r="G37" s="79" t="n">
        <v>5.17345238</v>
      </c>
      <c r="H37" s="79" t="n">
        <v>5.17345238</v>
      </c>
      <c r="I37" s="79" t="n">
        <v>5.72775078</v>
      </c>
      <c r="J37" s="79" t="n">
        <v>-90</v>
      </c>
      <c r="K37" s="79" t="n">
        <v>0</v>
      </c>
      <c r="L37" s="79" t="n">
        <v>0</v>
      </c>
      <c r="M37" s="79" t="n">
        <v>0</v>
      </c>
      <c r="N37" s="79" t="n">
        <v>2.86387539</v>
      </c>
      <c r="O37" s="79" t="n">
        <v>0</v>
      </c>
      <c r="P37" s="80">
        <f>COS(RADIANS(K37))*COS(RADIANS(L37))+SIN(RADIANS(K37))*SIN(RADIANS(J37))*SIN(RADIANS(L37))</f>
        <v/>
      </c>
      <c r="Q37" s="80">
        <f>-COS(RADIANS(K37))*SIN(RADIANS(L37))+SIN(RADIANS(K37))*SIN(RADIANS(J37))*COS(RADIANS(L37))</f>
        <v/>
      </c>
      <c r="R37" s="80">
        <f>SIN(RADIANS(K37))*COS(RADIANS(J37))</f>
        <v/>
      </c>
      <c r="S37" s="80">
        <f>COS(RADIANS(J37))*SIN(RADIANS(L37))</f>
        <v/>
      </c>
      <c r="T37" s="80">
        <f>COS(RADIANS(J37))*COS(RADIANS(L37))</f>
        <v/>
      </c>
      <c r="U37" s="80">
        <f>-SIN(RADIANS(J37))</f>
        <v/>
      </c>
      <c r="V37" s="80">
        <f>-SIN(RADIANS(K37))*COS(RADIANS(L37))+COS(RADIANS(K37))*SIN(RADIANS(J37))*SIN(RADIANS(L37))</f>
        <v/>
      </c>
      <c r="W37" s="80">
        <f>SIN(RADIANS(K37))*SIN(RADIANS(L37))+COS(RADIANS(K37))*SIN(RADIANS(J37))*COS(RADIANS(L37))</f>
        <v/>
      </c>
      <c r="X37" s="80">
        <f>COS(RADIANS(K37))*COS(RADIANS(J37))</f>
        <v/>
      </c>
      <c r="Y37" s="80">
        <f>P37*G37</f>
        <v/>
      </c>
      <c r="Z37" s="80">
        <f>Q37*H37</f>
        <v/>
      </c>
      <c r="AA37" s="80">
        <f>R37*I37</f>
        <v/>
      </c>
      <c r="AB37" s="80">
        <f>M37</f>
        <v/>
      </c>
      <c r="AC37" s="80">
        <f>S37*G37</f>
        <v/>
      </c>
      <c r="AD37" s="80">
        <f>T37*H37</f>
        <v/>
      </c>
      <c r="AE37" s="80">
        <f>U37*I37</f>
        <v/>
      </c>
      <c r="AF37" s="80">
        <f>N37</f>
        <v/>
      </c>
      <c r="AG37" s="80">
        <f>V37*G37</f>
        <v/>
      </c>
      <c r="AH37" s="80">
        <f>W37*H37</f>
        <v/>
      </c>
      <c r="AI37" s="80">
        <f>X37*I37</f>
        <v/>
      </c>
      <c r="AJ37" s="80">
        <f>O37</f>
        <v/>
      </c>
      <c r="AK37" s="81" t="n">
        <v>5.17345238</v>
      </c>
      <c r="AL37" s="81" t="n">
        <v>0</v>
      </c>
      <c r="AM37" s="81" t="n">
        <v>0</v>
      </c>
      <c r="AN37" s="81" t="n">
        <v>0</v>
      </c>
      <c r="AO37" s="81" t="n">
        <v>0</v>
      </c>
      <c r="AP37" s="81" t="n">
        <v>-2.26138781e-07</v>
      </c>
      <c r="AQ37" s="81" t="n">
        <v>5.72775078</v>
      </c>
      <c r="AR37" s="81" t="n">
        <v>2.86387539</v>
      </c>
      <c r="AS37" s="81" t="n">
        <v>0</v>
      </c>
      <c r="AT37" s="81" t="n">
        <v>-5.17345238</v>
      </c>
      <c r="AU37" s="81" t="n">
        <v>-2.50367947e-07</v>
      </c>
      <c r="AV37" s="81" t="n">
        <v>0</v>
      </c>
      <c r="AW37" s="82">
        <f>MAX(ABS(Y37-AK37),ABS(Z37-AL37),ABS(AA37-AM37),ABS(AB37-AN37),ABS(AC37-AO37),ABS(AD37-AP37),ABS(AE37-AQ37),ABS(AF37-AR37),ABS(AG37-AS37),ABS(AH37-AT37),ABS(AI37-AU37),ABS(AJ37-AV37))</f>
        <v/>
      </c>
    </row>
    <row r="38">
      <c r="A38" s="78" t="inlineStr">
        <is>
          <t>M33</t>
        </is>
      </c>
      <c r="B38" s="52" t="inlineStr">
        <is>
          <t>BKG-30</t>
        </is>
      </c>
      <c r="C38" s="52" t="inlineStr">
        <is>
          <t>Backdrop</t>
        </is>
      </c>
      <c r="D38" s="52" t="inlineStr">
        <is>
          <t>Pine crown</t>
        </is>
      </c>
      <c r="E38" s="61" t="inlineStr">
        <is>
          <t>Cone</t>
        </is>
      </c>
      <c r="F38" s="52" t="inlineStr">
        <is>
          <t>BKG-28</t>
        </is>
      </c>
      <c r="G38" s="79" t="n">
        <v>3.36274385</v>
      </c>
      <c r="H38" s="79" t="n">
        <v>3.36274385</v>
      </c>
      <c r="I38" s="79" t="n">
        <v>5.08106947</v>
      </c>
      <c r="J38" s="79" t="n">
        <v>-90</v>
      </c>
      <c r="K38" s="79" t="n">
        <v>30</v>
      </c>
      <c r="L38" s="79" t="n">
        <v>0</v>
      </c>
      <c r="M38" s="79" t="n">
        <v>0</v>
      </c>
      <c r="N38" s="79" t="n">
        <v>6.69777346</v>
      </c>
      <c r="O38" s="79" t="n">
        <v>0</v>
      </c>
      <c r="P38" s="80">
        <f>COS(RADIANS(K38))*COS(RADIANS(L38))+SIN(RADIANS(K38))*SIN(RADIANS(J38))*SIN(RADIANS(L38))</f>
        <v/>
      </c>
      <c r="Q38" s="80">
        <f>-COS(RADIANS(K38))*SIN(RADIANS(L38))+SIN(RADIANS(K38))*SIN(RADIANS(J38))*COS(RADIANS(L38))</f>
        <v/>
      </c>
      <c r="R38" s="80">
        <f>SIN(RADIANS(K38))*COS(RADIANS(J38))</f>
        <v/>
      </c>
      <c r="S38" s="80">
        <f>COS(RADIANS(J38))*SIN(RADIANS(L38))</f>
        <v/>
      </c>
      <c r="T38" s="80">
        <f>COS(RADIANS(J38))*COS(RADIANS(L38))</f>
        <v/>
      </c>
      <c r="U38" s="80">
        <f>-SIN(RADIANS(J38))</f>
        <v/>
      </c>
      <c r="V38" s="80">
        <f>-SIN(RADIANS(K38))*COS(RADIANS(L38))+COS(RADIANS(K38))*SIN(RADIANS(J38))*SIN(RADIANS(L38))</f>
        <v/>
      </c>
      <c r="W38" s="80">
        <f>SIN(RADIANS(K38))*SIN(RADIANS(L38))+COS(RADIANS(K38))*SIN(RADIANS(J38))*COS(RADIANS(L38))</f>
        <v/>
      </c>
      <c r="X38" s="80">
        <f>COS(RADIANS(K38))*COS(RADIANS(J38))</f>
        <v/>
      </c>
      <c r="Y38" s="80">
        <f>P38*G38</f>
        <v/>
      </c>
      <c r="Z38" s="80">
        <f>Q38*H38</f>
        <v/>
      </c>
      <c r="AA38" s="80">
        <f>R38*I38</f>
        <v/>
      </c>
      <c r="AB38" s="80">
        <f>M38</f>
        <v/>
      </c>
      <c r="AC38" s="80">
        <f>S38*G38</f>
        <v/>
      </c>
      <c r="AD38" s="80">
        <f>T38*H38</f>
        <v/>
      </c>
      <c r="AE38" s="80">
        <f>U38*I38</f>
        <v/>
      </c>
      <c r="AF38" s="80">
        <f>N38</f>
        <v/>
      </c>
      <c r="AG38" s="80">
        <f>V38*G38</f>
        <v/>
      </c>
      <c r="AH38" s="80">
        <f>W38*H38</f>
        <v/>
      </c>
      <c r="AI38" s="80">
        <f>X38*I38</f>
        <v/>
      </c>
      <c r="AJ38" s="80">
        <f>O38</f>
        <v/>
      </c>
      <c r="AK38" s="81" t="n">
        <v>2.91222167</v>
      </c>
      <c r="AL38" s="81" t="n">
        <v>-1.68137193</v>
      </c>
      <c r="AM38" s="81" t="n">
        <v>-1.11050298e-07</v>
      </c>
      <c r="AN38" s="81" t="n">
        <v>0</v>
      </c>
      <c r="AO38" s="81" t="n">
        <v>0</v>
      </c>
      <c r="AP38" s="81" t="n">
        <v>-1.46990203e-07</v>
      </c>
      <c r="AQ38" s="81" t="n">
        <v>5.08106947</v>
      </c>
      <c r="AR38" s="81" t="n">
        <v>6.69777346</v>
      </c>
      <c r="AS38" s="81" t="n">
        <v>-1.68137193</v>
      </c>
      <c r="AT38" s="81" t="n">
        <v>-2.91222167</v>
      </c>
      <c r="AU38" s="81" t="n">
        <v>-1.92344771e-07</v>
      </c>
      <c r="AV38" s="81" t="n">
        <v>0</v>
      </c>
      <c r="AW38" s="82">
        <f>MAX(ABS(Y38-AK38),ABS(Z38-AL38),ABS(AA38-AM38),ABS(AB38-AN38),ABS(AC38-AO38),ABS(AD38-AP38),ABS(AE38-AQ38),ABS(AF38-AR38),ABS(AG38-AS38),ABS(AH38-AT38),ABS(AI38-AU38),ABS(AJ38-AV38))</f>
        <v/>
      </c>
    </row>
    <row r="39">
      <c r="A39" s="78" t="inlineStr">
        <is>
          <t>M34</t>
        </is>
      </c>
      <c r="B39" s="52" t="inlineStr">
        <is>
          <t>BKG-31</t>
        </is>
      </c>
      <c r="C39" s="52" t="inlineStr">
        <is>
          <t>Backdrop</t>
        </is>
      </c>
      <c r="D39" s="52" t="inlineStr">
        <is>
          <t>Treeline pine</t>
        </is>
      </c>
      <c r="E39" s="53" t="inlineStr">
        <is>
          <t>Group</t>
        </is>
      </c>
      <c r="F39" s="52" t="inlineStr">
        <is>
          <t>BKG-24</t>
        </is>
      </c>
      <c r="G39" s="79" t="n">
        <v>1</v>
      </c>
      <c r="H39" s="79" t="n">
        <v>1</v>
      </c>
      <c r="I39" s="79" t="n">
        <v>1</v>
      </c>
      <c r="J39" s="79" t="n">
        <v>0</v>
      </c>
      <c r="K39" s="79" t="n">
        <v>161.265518</v>
      </c>
      <c r="L39" s="79" t="n">
        <v>0</v>
      </c>
      <c r="M39" s="79" t="n">
        <v>37.7826309</v>
      </c>
      <c r="N39" s="79" t="n">
        <v>-0.350000024</v>
      </c>
      <c r="O39" s="79" t="n">
        <v>8.61719894</v>
      </c>
      <c r="P39" s="80">
        <f>COS(RADIANS(K39))*COS(RADIANS(L39))+SIN(RADIANS(K39))*SIN(RADIANS(J39))*SIN(RADIANS(L39))</f>
        <v/>
      </c>
      <c r="Q39" s="80">
        <f>-COS(RADIANS(K39))*SIN(RADIANS(L39))+SIN(RADIANS(K39))*SIN(RADIANS(J39))*COS(RADIANS(L39))</f>
        <v/>
      </c>
      <c r="R39" s="80">
        <f>SIN(RADIANS(K39))*COS(RADIANS(J39))</f>
        <v/>
      </c>
      <c r="S39" s="80">
        <f>COS(RADIANS(J39))*SIN(RADIANS(L39))</f>
        <v/>
      </c>
      <c r="T39" s="80">
        <f>COS(RADIANS(J39))*COS(RADIANS(L39))</f>
        <v/>
      </c>
      <c r="U39" s="80">
        <f>-SIN(RADIANS(J39))</f>
        <v/>
      </c>
      <c r="V39" s="80">
        <f>-SIN(RADIANS(K39))*COS(RADIANS(L39))+COS(RADIANS(K39))*SIN(RADIANS(J39))*SIN(RADIANS(L39))</f>
        <v/>
      </c>
      <c r="W39" s="80">
        <f>SIN(RADIANS(K39))*SIN(RADIANS(L39))+COS(RADIANS(K39))*SIN(RADIANS(J39))*COS(RADIANS(L39))</f>
        <v/>
      </c>
      <c r="X39" s="80">
        <f>COS(RADIANS(K39))*COS(RADIANS(J39))</f>
        <v/>
      </c>
      <c r="Y39" s="80">
        <f>P39*G39</f>
        <v/>
      </c>
      <c r="Z39" s="80">
        <f>Q39*H39</f>
        <v/>
      </c>
      <c r="AA39" s="80">
        <f>R39*I39</f>
        <v/>
      </c>
      <c r="AB39" s="80">
        <f>M39</f>
        <v/>
      </c>
      <c r="AC39" s="80">
        <f>S39*G39</f>
        <v/>
      </c>
      <c r="AD39" s="80">
        <f>T39*H39</f>
        <v/>
      </c>
      <c r="AE39" s="80">
        <f>U39*I39</f>
        <v/>
      </c>
      <c r="AF39" s="80">
        <f>N39</f>
        <v/>
      </c>
      <c r="AG39" s="80">
        <f>V39*G39</f>
        <v/>
      </c>
      <c r="AH39" s="80">
        <f>W39*H39</f>
        <v/>
      </c>
      <c r="AI39" s="80">
        <f>X39*I39</f>
        <v/>
      </c>
      <c r="AJ39" s="80">
        <f>O39</f>
        <v/>
      </c>
      <c r="AK39" s="81" t="n">
        <v>-0.947017193</v>
      </c>
      <c r="AL39" s="81" t="n">
        <v>0</v>
      </c>
      <c r="AM39" s="81" t="n">
        <v>0.321182966</v>
      </c>
      <c r="AN39" s="81" t="n">
        <v>37.7826309</v>
      </c>
      <c r="AO39" s="81" t="n">
        <v>0</v>
      </c>
      <c r="AP39" s="81" t="n">
        <v>1</v>
      </c>
      <c r="AQ39" s="81" t="n">
        <v>0</v>
      </c>
      <c r="AR39" s="81" t="n">
        <v>-0.350000024</v>
      </c>
      <c r="AS39" s="81" t="n">
        <v>-0.321182966</v>
      </c>
      <c r="AT39" s="81" t="n">
        <v>0</v>
      </c>
      <c r="AU39" s="81" t="n">
        <v>-0.947017193</v>
      </c>
      <c r="AV39" s="81" t="n">
        <v>8.61719894</v>
      </c>
      <c r="AW39" s="82">
        <f>MAX(ABS(Y39-AK39),ABS(Z39-AL39),ABS(AA39-AM39),ABS(AB39-AN39),ABS(AC39-AO39),ABS(AD39-AP39),ABS(AE39-AQ39),ABS(AF39-AR39),ABS(AG39-AS39),ABS(AH39-AT39),ABS(AI39-AU39),ABS(AJ39-AV39))</f>
        <v/>
      </c>
    </row>
    <row r="40">
      <c r="A40" s="78" t="inlineStr">
        <is>
          <t>M35</t>
        </is>
      </c>
      <c r="B40" s="52" t="inlineStr">
        <is>
          <t>BKG-32</t>
        </is>
      </c>
      <c r="C40" s="52" t="inlineStr">
        <is>
          <t>Backdrop</t>
        </is>
      </c>
      <c r="D40" s="52" t="inlineStr">
        <is>
          <t>Pine crown</t>
        </is>
      </c>
      <c r="E40" s="61" t="inlineStr">
        <is>
          <t>Cone</t>
        </is>
      </c>
      <c r="F40" s="52" t="inlineStr">
        <is>
          <t>BKG-31</t>
        </is>
      </c>
      <c r="G40" s="79" t="n">
        <v>3.88591909</v>
      </c>
      <c r="H40" s="79" t="n">
        <v>3.88591909</v>
      </c>
      <c r="I40" s="79" t="n">
        <v>4.30226755</v>
      </c>
      <c r="J40" s="79" t="n">
        <v>-90</v>
      </c>
      <c r="K40" s="79" t="n">
        <v>0</v>
      </c>
      <c r="L40" s="79" t="n">
        <v>0</v>
      </c>
      <c r="M40" s="79" t="n">
        <v>0</v>
      </c>
      <c r="N40" s="79" t="n">
        <v>2.15113378</v>
      </c>
      <c r="O40" s="79" t="n">
        <v>0</v>
      </c>
      <c r="P40" s="80">
        <f>COS(RADIANS(K40))*COS(RADIANS(L40))+SIN(RADIANS(K40))*SIN(RADIANS(J40))*SIN(RADIANS(L40))</f>
        <v/>
      </c>
      <c r="Q40" s="80">
        <f>-COS(RADIANS(K40))*SIN(RADIANS(L40))+SIN(RADIANS(K40))*SIN(RADIANS(J40))*COS(RADIANS(L40))</f>
        <v/>
      </c>
      <c r="R40" s="80">
        <f>SIN(RADIANS(K40))*COS(RADIANS(J40))</f>
        <v/>
      </c>
      <c r="S40" s="80">
        <f>COS(RADIANS(J40))*SIN(RADIANS(L40))</f>
        <v/>
      </c>
      <c r="T40" s="80">
        <f>COS(RADIANS(J40))*COS(RADIANS(L40))</f>
        <v/>
      </c>
      <c r="U40" s="80">
        <f>-SIN(RADIANS(J40))</f>
        <v/>
      </c>
      <c r="V40" s="80">
        <f>-SIN(RADIANS(K40))*COS(RADIANS(L40))+COS(RADIANS(K40))*SIN(RADIANS(J40))*SIN(RADIANS(L40))</f>
        <v/>
      </c>
      <c r="W40" s="80">
        <f>SIN(RADIANS(K40))*SIN(RADIANS(L40))+COS(RADIANS(K40))*SIN(RADIANS(J40))*COS(RADIANS(L40))</f>
        <v/>
      </c>
      <c r="X40" s="80">
        <f>COS(RADIANS(K40))*COS(RADIANS(J40))</f>
        <v/>
      </c>
      <c r="Y40" s="80">
        <f>P40*G40</f>
        <v/>
      </c>
      <c r="Z40" s="80">
        <f>Q40*H40</f>
        <v/>
      </c>
      <c r="AA40" s="80">
        <f>R40*I40</f>
        <v/>
      </c>
      <c r="AB40" s="80">
        <f>M40</f>
        <v/>
      </c>
      <c r="AC40" s="80">
        <f>S40*G40</f>
        <v/>
      </c>
      <c r="AD40" s="80">
        <f>T40*H40</f>
        <v/>
      </c>
      <c r="AE40" s="80">
        <f>U40*I40</f>
        <v/>
      </c>
      <c r="AF40" s="80">
        <f>N40</f>
        <v/>
      </c>
      <c r="AG40" s="80">
        <f>V40*G40</f>
        <v/>
      </c>
      <c r="AH40" s="80">
        <f>W40*H40</f>
        <v/>
      </c>
      <c r="AI40" s="80">
        <f>X40*I40</f>
        <v/>
      </c>
      <c r="AJ40" s="80">
        <f>O40</f>
        <v/>
      </c>
      <c r="AK40" s="81" t="n">
        <v>3.88591909</v>
      </c>
      <c r="AL40" s="81" t="n">
        <v>0</v>
      </c>
      <c r="AM40" s="81" t="n">
        <v>0</v>
      </c>
      <c r="AN40" s="81" t="n">
        <v>0</v>
      </c>
      <c r="AO40" s="81" t="n">
        <v>0</v>
      </c>
      <c r="AP40" s="81" t="n">
        <v>-1.69858922e-07</v>
      </c>
      <c r="AQ40" s="81" t="n">
        <v>4.30226755</v>
      </c>
      <c r="AR40" s="81" t="n">
        <v>2.15113378</v>
      </c>
      <c r="AS40" s="81" t="n">
        <v>0</v>
      </c>
      <c r="AT40" s="81" t="n">
        <v>-3.88591909</v>
      </c>
      <c r="AU40" s="81" t="n">
        <v>-1.88058081e-07</v>
      </c>
      <c r="AV40" s="81" t="n">
        <v>0</v>
      </c>
      <c r="AW40" s="82">
        <f>MAX(ABS(Y40-AK40),ABS(Z40-AL40),ABS(AA40-AM40),ABS(AB40-AN40),ABS(AC40-AO40),ABS(AD40-AP40),ABS(AE40-AQ40),ABS(AF40-AR40),ABS(AG40-AS40),ABS(AH40-AT40),ABS(AI40-AU40),ABS(AJ40-AV40))</f>
        <v/>
      </c>
    </row>
    <row r="41">
      <c r="A41" s="78" t="inlineStr">
        <is>
          <t>M36</t>
        </is>
      </c>
      <c r="B41" s="52" t="inlineStr">
        <is>
          <t>BKG-33</t>
        </is>
      </c>
      <c r="C41" s="52" t="inlineStr">
        <is>
          <t>Backdrop</t>
        </is>
      </c>
      <c r="D41" s="52" t="inlineStr">
        <is>
          <t>Pine crown</t>
        </is>
      </c>
      <c r="E41" s="61" t="inlineStr">
        <is>
          <t>Cone</t>
        </is>
      </c>
      <c r="F41" s="52" t="inlineStr">
        <is>
          <t>BKG-31</t>
        </is>
      </c>
      <c r="G41" s="79" t="n">
        <v>2.52584743</v>
      </c>
      <c r="H41" s="79" t="n">
        <v>2.52584743</v>
      </c>
      <c r="I41" s="79" t="n">
        <v>3.81652784</v>
      </c>
      <c r="J41" s="79" t="n">
        <v>-90</v>
      </c>
      <c r="K41" s="79" t="n">
        <v>30</v>
      </c>
      <c r="L41" s="79" t="n">
        <v>0</v>
      </c>
      <c r="M41" s="79" t="n">
        <v>0</v>
      </c>
      <c r="N41" s="79" t="n">
        <v>5.03087759</v>
      </c>
      <c r="O41" s="79" t="n">
        <v>0</v>
      </c>
      <c r="P41" s="80">
        <f>COS(RADIANS(K41))*COS(RADIANS(L41))+SIN(RADIANS(K41))*SIN(RADIANS(J41))*SIN(RADIANS(L41))</f>
        <v/>
      </c>
      <c r="Q41" s="80">
        <f>-COS(RADIANS(K41))*SIN(RADIANS(L41))+SIN(RADIANS(K41))*SIN(RADIANS(J41))*COS(RADIANS(L41))</f>
        <v/>
      </c>
      <c r="R41" s="80">
        <f>SIN(RADIANS(K41))*COS(RADIANS(J41))</f>
        <v/>
      </c>
      <c r="S41" s="80">
        <f>COS(RADIANS(J41))*SIN(RADIANS(L41))</f>
        <v/>
      </c>
      <c r="T41" s="80">
        <f>COS(RADIANS(J41))*COS(RADIANS(L41))</f>
        <v/>
      </c>
      <c r="U41" s="80">
        <f>-SIN(RADIANS(J41))</f>
        <v/>
      </c>
      <c r="V41" s="80">
        <f>-SIN(RADIANS(K41))*COS(RADIANS(L41))+COS(RADIANS(K41))*SIN(RADIANS(J41))*SIN(RADIANS(L41))</f>
        <v/>
      </c>
      <c r="W41" s="80">
        <f>SIN(RADIANS(K41))*SIN(RADIANS(L41))+COS(RADIANS(K41))*SIN(RADIANS(J41))*COS(RADIANS(L41))</f>
        <v/>
      </c>
      <c r="X41" s="80">
        <f>COS(RADIANS(K41))*COS(RADIANS(J41))</f>
        <v/>
      </c>
      <c r="Y41" s="80">
        <f>P41*G41</f>
        <v/>
      </c>
      <c r="Z41" s="80">
        <f>Q41*H41</f>
        <v/>
      </c>
      <c r="AA41" s="80">
        <f>R41*I41</f>
        <v/>
      </c>
      <c r="AB41" s="80">
        <f>M41</f>
        <v/>
      </c>
      <c r="AC41" s="80">
        <f>S41*G41</f>
        <v/>
      </c>
      <c r="AD41" s="80">
        <f>T41*H41</f>
        <v/>
      </c>
      <c r="AE41" s="80">
        <f>U41*I41</f>
        <v/>
      </c>
      <c r="AF41" s="80">
        <f>N41</f>
        <v/>
      </c>
      <c r="AG41" s="80">
        <f>V41*G41</f>
        <v/>
      </c>
      <c r="AH41" s="80">
        <f>W41*H41</f>
        <v/>
      </c>
      <c r="AI41" s="80">
        <f>X41*I41</f>
        <v/>
      </c>
      <c r="AJ41" s="80">
        <f>O41</f>
        <v/>
      </c>
      <c r="AK41" s="81" t="n">
        <v>2.18744802</v>
      </c>
      <c r="AL41" s="81" t="n">
        <v>-1.26292372</v>
      </c>
      <c r="AM41" s="81" t="n">
        <v>-8.341286419999999e-08</v>
      </c>
      <c r="AN41" s="81" t="n">
        <v>0</v>
      </c>
      <c r="AO41" s="81" t="n">
        <v>0</v>
      </c>
      <c r="AP41" s="81" t="n">
        <v>-1.10408301e-07</v>
      </c>
      <c r="AQ41" s="81" t="n">
        <v>3.81652784</v>
      </c>
      <c r="AR41" s="81" t="n">
        <v>5.03087759</v>
      </c>
      <c r="AS41" s="81" t="n">
        <v>-1.26292372</v>
      </c>
      <c r="AT41" s="81" t="n">
        <v>-2.18744802</v>
      </c>
      <c r="AU41" s="81" t="n">
        <v>-1.44475322e-07</v>
      </c>
      <c r="AV41" s="81" t="n">
        <v>0</v>
      </c>
      <c r="AW41" s="82">
        <f>MAX(ABS(Y41-AK41),ABS(Z41-AL41),ABS(AA41-AM41),ABS(AB41-AN41),ABS(AC41-AO41),ABS(AD41-AP41),ABS(AE41-AQ41),ABS(AF41-AR41),ABS(AG41-AS41),ABS(AH41-AT41),ABS(AI41-AU41),ABS(AJ41-AV41))</f>
        <v/>
      </c>
    </row>
    <row r="42">
      <c r="A42" s="78" t="inlineStr">
        <is>
          <t>M37</t>
        </is>
      </c>
      <c r="B42" s="52" t="inlineStr">
        <is>
          <t>BKG-34</t>
        </is>
      </c>
      <c r="C42" s="52" t="inlineStr">
        <is>
          <t>Backdrop</t>
        </is>
      </c>
      <c r="D42" s="52" t="inlineStr">
        <is>
          <t>Treeline pine</t>
        </is>
      </c>
      <c r="E42" s="53" t="inlineStr">
        <is>
          <t>Group</t>
        </is>
      </c>
      <c r="F42" s="52" t="inlineStr">
        <is>
          <t>BKG-24</t>
        </is>
      </c>
      <c r="G42" s="79" t="n">
        <v>1</v>
      </c>
      <c r="H42" s="79" t="n">
        <v>1</v>
      </c>
      <c r="I42" s="79" t="n">
        <v>1</v>
      </c>
      <c r="J42" s="79" t="n">
        <v>0</v>
      </c>
      <c r="K42" s="79" t="n">
        <v>206.361023</v>
      </c>
      <c r="L42" s="79" t="n">
        <v>0</v>
      </c>
      <c r="M42" s="79" t="n">
        <v>38.3386841</v>
      </c>
      <c r="N42" s="79" t="n">
        <v>-0.350000024</v>
      </c>
      <c r="O42" s="79" t="n">
        <v>17.181427</v>
      </c>
      <c r="P42" s="80">
        <f>COS(RADIANS(K42))*COS(RADIANS(L42))+SIN(RADIANS(K42))*SIN(RADIANS(J42))*SIN(RADIANS(L42))</f>
        <v/>
      </c>
      <c r="Q42" s="80">
        <f>-COS(RADIANS(K42))*SIN(RADIANS(L42))+SIN(RADIANS(K42))*SIN(RADIANS(J42))*COS(RADIANS(L42))</f>
        <v/>
      </c>
      <c r="R42" s="80">
        <f>SIN(RADIANS(K42))*COS(RADIANS(J42))</f>
        <v/>
      </c>
      <c r="S42" s="80">
        <f>COS(RADIANS(J42))*SIN(RADIANS(L42))</f>
        <v/>
      </c>
      <c r="T42" s="80">
        <f>COS(RADIANS(J42))*COS(RADIANS(L42))</f>
        <v/>
      </c>
      <c r="U42" s="80">
        <f>-SIN(RADIANS(J42))</f>
        <v/>
      </c>
      <c r="V42" s="80">
        <f>-SIN(RADIANS(K42))*COS(RADIANS(L42))+COS(RADIANS(K42))*SIN(RADIANS(J42))*SIN(RADIANS(L42))</f>
        <v/>
      </c>
      <c r="W42" s="80">
        <f>SIN(RADIANS(K42))*SIN(RADIANS(L42))+COS(RADIANS(K42))*SIN(RADIANS(J42))*COS(RADIANS(L42))</f>
        <v/>
      </c>
      <c r="X42" s="80">
        <f>COS(RADIANS(K42))*COS(RADIANS(J42))</f>
        <v/>
      </c>
      <c r="Y42" s="80">
        <f>P42*G42</f>
        <v/>
      </c>
      <c r="Z42" s="80">
        <f>Q42*H42</f>
        <v/>
      </c>
      <c r="AA42" s="80">
        <f>R42*I42</f>
        <v/>
      </c>
      <c r="AB42" s="80">
        <f>M42</f>
        <v/>
      </c>
      <c r="AC42" s="80">
        <f>S42*G42</f>
        <v/>
      </c>
      <c r="AD42" s="80">
        <f>T42*H42</f>
        <v/>
      </c>
      <c r="AE42" s="80">
        <f>U42*I42</f>
        <v/>
      </c>
      <c r="AF42" s="80">
        <f>N42</f>
        <v/>
      </c>
      <c r="AG42" s="80">
        <f>V42*G42</f>
        <v/>
      </c>
      <c r="AH42" s="80">
        <f>W42*H42</f>
        <v/>
      </c>
      <c r="AI42" s="80">
        <f>X42*I42</f>
        <v/>
      </c>
      <c r="AJ42" s="80">
        <f>O42</f>
        <v/>
      </c>
      <c r="AK42" s="81" t="n">
        <v>-0.896013916</v>
      </c>
      <c r="AL42" s="81" t="n">
        <v>0</v>
      </c>
      <c r="AM42" s="81" t="n">
        <v>-0.444025993</v>
      </c>
      <c r="AN42" s="81" t="n">
        <v>38.3386841</v>
      </c>
      <c r="AO42" s="81" t="n">
        <v>0</v>
      </c>
      <c r="AP42" s="81" t="n">
        <v>1</v>
      </c>
      <c r="AQ42" s="81" t="n">
        <v>0</v>
      </c>
      <c r="AR42" s="81" t="n">
        <v>-0.350000024</v>
      </c>
      <c r="AS42" s="81" t="n">
        <v>0.444025993</v>
      </c>
      <c r="AT42" s="81" t="n">
        <v>0</v>
      </c>
      <c r="AU42" s="81" t="n">
        <v>-0.896013916</v>
      </c>
      <c r="AV42" s="81" t="n">
        <v>17.181427</v>
      </c>
      <c r="AW42" s="82">
        <f>MAX(ABS(Y42-AK42),ABS(Z42-AL42),ABS(AA42-AM42),ABS(AB42-AN42),ABS(AC42-AO42),ABS(AD42-AP42),ABS(AE42-AQ42),ABS(AF42-AR42),ABS(AG42-AS42),ABS(AH42-AT42),ABS(AI42-AU42),ABS(AJ42-AV42))</f>
        <v/>
      </c>
    </row>
    <row r="43">
      <c r="A43" s="78" t="inlineStr">
        <is>
          <t>M38</t>
        </is>
      </c>
      <c r="B43" s="52" t="inlineStr">
        <is>
          <t>BKG-35</t>
        </is>
      </c>
      <c r="C43" s="52" t="inlineStr">
        <is>
          <t>Backdrop</t>
        </is>
      </c>
      <c r="D43" s="52" t="inlineStr">
        <is>
          <t>Pine crown</t>
        </is>
      </c>
      <c r="E43" s="61" t="inlineStr">
        <is>
          <t>Cone</t>
        </is>
      </c>
      <c r="F43" s="52" t="inlineStr">
        <is>
          <t>BKG-34</t>
        </is>
      </c>
      <c r="G43" s="79" t="n">
        <v>5.41529942</v>
      </c>
      <c r="H43" s="79" t="n">
        <v>5.41529942</v>
      </c>
      <c r="I43" s="79" t="n">
        <v>5.9955101</v>
      </c>
      <c r="J43" s="79" t="n">
        <v>-90</v>
      </c>
      <c r="K43" s="79" t="n">
        <v>0</v>
      </c>
      <c r="L43" s="79" t="n">
        <v>0</v>
      </c>
      <c r="M43" s="79" t="n">
        <v>0</v>
      </c>
      <c r="N43" s="79" t="n">
        <v>2.99775505</v>
      </c>
      <c r="O43" s="79" t="n">
        <v>0</v>
      </c>
      <c r="P43" s="80">
        <f>COS(RADIANS(K43))*COS(RADIANS(L43))+SIN(RADIANS(K43))*SIN(RADIANS(J43))*SIN(RADIANS(L43))</f>
        <v/>
      </c>
      <c r="Q43" s="80">
        <f>-COS(RADIANS(K43))*SIN(RADIANS(L43))+SIN(RADIANS(K43))*SIN(RADIANS(J43))*COS(RADIANS(L43))</f>
        <v/>
      </c>
      <c r="R43" s="80">
        <f>SIN(RADIANS(K43))*COS(RADIANS(J43))</f>
        <v/>
      </c>
      <c r="S43" s="80">
        <f>COS(RADIANS(J43))*SIN(RADIANS(L43))</f>
        <v/>
      </c>
      <c r="T43" s="80">
        <f>COS(RADIANS(J43))*COS(RADIANS(L43))</f>
        <v/>
      </c>
      <c r="U43" s="80">
        <f>-SIN(RADIANS(J43))</f>
        <v/>
      </c>
      <c r="V43" s="80">
        <f>-SIN(RADIANS(K43))*COS(RADIANS(L43))+COS(RADIANS(K43))*SIN(RADIANS(J43))*SIN(RADIANS(L43))</f>
        <v/>
      </c>
      <c r="W43" s="80">
        <f>SIN(RADIANS(K43))*SIN(RADIANS(L43))+COS(RADIANS(K43))*SIN(RADIANS(J43))*COS(RADIANS(L43))</f>
        <v/>
      </c>
      <c r="X43" s="80">
        <f>COS(RADIANS(K43))*COS(RADIANS(J43))</f>
        <v/>
      </c>
      <c r="Y43" s="80">
        <f>P43*G43</f>
        <v/>
      </c>
      <c r="Z43" s="80">
        <f>Q43*H43</f>
        <v/>
      </c>
      <c r="AA43" s="80">
        <f>R43*I43</f>
        <v/>
      </c>
      <c r="AB43" s="80">
        <f>M43</f>
        <v/>
      </c>
      <c r="AC43" s="80">
        <f>S43*G43</f>
        <v/>
      </c>
      <c r="AD43" s="80">
        <f>T43*H43</f>
        <v/>
      </c>
      <c r="AE43" s="80">
        <f>U43*I43</f>
        <v/>
      </c>
      <c r="AF43" s="80">
        <f>N43</f>
        <v/>
      </c>
      <c r="AG43" s="80">
        <f>V43*G43</f>
        <v/>
      </c>
      <c r="AH43" s="80">
        <f>W43*H43</f>
        <v/>
      </c>
      <c r="AI43" s="80">
        <f>X43*I43</f>
        <v/>
      </c>
      <c r="AJ43" s="80">
        <f>O43</f>
        <v/>
      </c>
      <c r="AK43" s="81" t="n">
        <v>5.41529942</v>
      </c>
      <c r="AL43" s="81" t="n">
        <v>0</v>
      </c>
      <c r="AM43" s="81" t="n">
        <v>0</v>
      </c>
      <c r="AN43" s="81" t="n">
        <v>0</v>
      </c>
      <c r="AO43" s="81" t="n">
        <v>0</v>
      </c>
      <c r="AP43" s="81" t="n">
        <v>-2.3671025e-07</v>
      </c>
      <c r="AQ43" s="81" t="n">
        <v>5.9955101</v>
      </c>
      <c r="AR43" s="81" t="n">
        <v>2.99775505</v>
      </c>
      <c r="AS43" s="81" t="n">
        <v>0</v>
      </c>
      <c r="AT43" s="81" t="n">
        <v>-5.41529942</v>
      </c>
      <c r="AU43" s="81" t="n">
        <v>-2.62072064e-07</v>
      </c>
      <c r="AV43" s="81" t="n">
        <v>0</v>
      </c>
      <c r="AW43" s="82">
        <f>MAX(ABS(Y43-AK43),ABS(Z43-AL43),ABS(AA43-AM43),ABS(AB43-AN43),ABS(AC43-AO43),ABS(AD43-AP43),ABS(AE43-AQ43),ABS(AF43-AR43),ABS(AG43-AS43),ABS(AH43-AT43),ABS(AI43-AU43),ABS(AJ43-AV43))</f>
        <v/>
      </c>
    </row>
    <row r="44">
      <c r="A44" s="78" t="inlineStr">
        <is>
          <t>M39</t>
        </is>
      </c>
      <c r="B44" s="52" t="inlineStr">
        <is>
          <t>BKG-36</t>
        </is>
      </c>
      <c r="C44" s="52" t="inlineStr">
        <is>
          <t>Backdrop</t>
        </is>
      </c>
      <c r="D44" s="52" t="inlineStr">
        <is>
          <t>Pine crown</t>
        </is>
      </c>
      <c r="E44" s="61" t="inlineStr">
        <is>
          <t>Cone</t>
        </is>
      </c>
      <c r="F44" s="52" t="inlineStr">
        <is>
          <t>BKG-34</t>
        </is>
      </c>
      <c r="G44" s="79" t="n">
        <v>3.51994443</v>
      </c>
      <c r="H44" s="79" t="n">
        <v>3.51994443</v>
      </c>
      <c r="I44" s="79" t="n">
        <v>5.31859779</v>
      </c>
      <c r="J44" s="79" t="n">
        <v>-90</v>
      </c>
      <c r="K44" s="79" t="n">
        <v>30</v>
      </c>
      <c r="L44" s="79" t="n">
        <v>0</v>
      </c>
      <c r="M44" s="79" t="n">
        <v>0</v>
      </c>
      <c r="N44" s="79" t="n">
        <v>7.01087904</v>
      </c>
      <c r="O44" s="79" t="n">
        <v>0</v>
      </c>
      <c r="P44" s="80">
        <f>COS(RADIANS(K44))*COS(RADIANS(L44))+SIN(RADIANS(K44))*SIN(RADIANS(J44))*SIN(RADIANS(L44))</f>
        <v/>
      </c>
      <c r="Q44" s="80">
        <f>-COS(RADIANS(K44))*SIN(RADIANS(L44))+SIN(RADIANS(K44))*SIN(RADIANS(J44))*COS(RADIANS(L44))</f>
        <v/>
      </c>
      <c r="R44" s="80">
        <f>SIN(RADIANS(K44))*COS(RADIANS(J44))</f>
        <v/>
      </c>
      <c r="S44" s="80">
        <f>COS(RADIANS(J44))*SIN(RADIANS(L44))</f>
        <v/>
      </c>
      <c r="T44" s="80">
        <f>COS(RADIANS(J44))*COS(RADIANS(L44))</f>
        <v/>
      </c>
      <c r="U44" s="80">
        <f>-SIN(RADIANS(J44))</f>
        <v/>
      </c>
      <c r="V44" s="80">
        <f>-SIN(RADIANS(K44))*COS(RADIANS(L44))+COS(RADIANS(K44))*SIN(RADIANS(J44))*SIN(RADIANS(L44))</f>
        <v/>
      </c>
      <c r="W44" s="80">
        <f>SIN(RADIANS(K44))*SIN(RADIANS(L44))+COS(RADIANS(K44))*SIN(RADIANS(J44))*COS(RADIANS(L44))</f>
        <v/>
      </c>
      <c r="X44" s="80">
        <f>COS(RADIANS(K44))*COS(RADIANS(J44))</f>
        <v/>
      </c>
      <c r="Y44" s="80">
        <f>P44*G44</f>
        <v/>
      </c>
      <c r="Z44" s="80">
        <f>Q44*H44</f>
        <v/>
      </c>
      <c r="AA44" s="80">
        <f>R44*I44</f>
        <v/>
      </c>
      <c r="AB44" s="80">
        <f>M44</f>
        <v/>
      </c>
      <c r="AC44" s="80">
        <f>S44*G44</f>
        <v/>
      </c>
      <c r="AD44" s="80">
        <f>T44*H44</f>
        <v/>
      </c>
      <c r="AE44" s="80">
        <f>U44*I44</f>
        <v/>
      </c>
      <c r="AF44" s="80">
        <f>N44</f>
        <v/>
      </c>
      <c r="AG44" s="80">
        <f>V44*G44</f>
        <v/>
      </c>
      <c r="AH44" s="80">
        <f>W44*H44</f>
        <v/>
      </c>
      <c r="AI44" s="80">
        <f>X44*I44</f>
        <v/>
      </c>
      <c r="AJ44" s="80">
        <f>O44</f>
        <v/>
      </c>
      <c r="AK44" s="81" t="n">
        <v>3.0483613</v>
      </c>
      <c r="AL44" s="81" t="n">
        <v>-1.75997221</v>
      </c>
      <c r="AM44" s="81" t="n">
        <v>-1.16241644e-07</v>
      </c>
      <c r="AN44" s="81" t="n">
        <v>0</v>
      </c>
      <c r="AO44" s="81" t="n">
        <v>0</v>
      </c>
      <c r="AP44" s="81" t="n">
        <v>-1.53861663e-07</v>
      </c>
      <c r="AQ44" s="81" t="n">
        <v>5.31859779</v>
      </c>
      <c r="AR44" s="81" t="n">
        <v>7.01087904</v>
      </c>
      <c r="AS44" s="81" t="n">
        <v>-1.75997221</v>
      </c>
      <c r="AT44" s="81" t="n">
        <v>-3.0483613</v>
      </c>
      <c r="AU44" s="81" t="n">
        <v>-2.01336434e-07</v>
      </c>
      <c r="AV44" s="81" t="n">
        <v>0</v>
      </c>
      <c r="AW44" s="82">
        <f>MAX(ABS(Y44-AK44),ABS(Z44-AL44),ABS(AA44-AM44),ABS(AB44-AN44),ABS(AC44-AO44),ABS(AD44-AP44),ABS(AE44-AQ44),ABS(AF44-AR44),ABS(AG44-AS44),ABS(AH44-AT44),ABS(AI44-AU44),ABS(AJ44-AV44))</f>
        <v/>
      </c>
    </row>
    <row r="45">
      <c r="A45" s="78" t="inlineStr">
        <is>
          <t>M40</t>
        </is>
      </c>
      <c r="B45" s="52" t="inlineStr">
        <is>
          <t>BKG-37</t>
        </is>
      </c>
      <c r="C45" s="52" t="inlineStr">
        <is>
          <t>Backdrop</t>
        </is>
      </c>
      <c r="D45" s="52" t="inlineStr">
        <is>
          <t>Treeline pine</t>
        </is>
      </c>
      <c r="E45" s="53" t="inlineStr">
        <is>
          <t>Group</t>
        </is>
      </c>
      <c r="F45" s="52" t="inlineStr">
        <is>
          <t>BKG-24</t>
        </is>
      </c>
      <c r="G45" s="79" t="n">
        <v>1</v>
      </c>
      <c r="H45" s="79" t="n">
        <v>1</v>
      </c>
      <c r="I45" s="79" t="n">
        <v>1</v>
      </c>
      <c r="J45" s="79" t="n">
        <v>0</v>
      </c>
      <c r="K45" s="79" t="n">
        <v>292.66333</v>
      </c>
      <c r="L45" s="79" t="n">
        <v>0</v>
      </c>
      <c r="M45" s="79" t="n">
        <v>33.4667282</v>
      </c>
      <c r="N45" s="79" t="n">
        <v>-0.350000024</v>
      </c>
      <c r="O45" s="79" t="n">
        <v>22.1274834</v>
      </c>
      <c r="P45" s="80">
        <f>COS(RADIANS(K45))*COS(RADIANS(L45))+SIN(RADIANS(K45))*SIN(RADIANS(J45))*SIN(RADIANS(L45))</f>
        <v/>
      </c>
      <c r="Q45" s="80">
        <f>-COS(RADIANS(K45))*SIN(RADIANS(L45))+SIN(RADIANS(K45))*SIN(RADIANS(J45))*COS(RADIANS(L45))</f>
        <v/>
      </c>
      <c r="R45" s="80">
        <f>SIN(RADIANS(K45))*COS(RADIANS(J45))</f>
        <v/>
      </c>
      <c r="S45" s="80">
        <f>COS(RADIANS(J45))*SIN(RADIANS(L45))</f>
        <v/>
      </c>
      <c r="T45" s="80">
        <f>COS(RADIANS(J45))*COS(RADIANS(L45))</f>
        <v/>
      </c>
      <c r="U45" s="80">
        <f>-SIN(RADIANS(J45))</f>
        <v/>
      </c>
      <c r="V45" s="80">
        <f>-SIN(RADIANS(K45))*COS(RADIANS(L45))+COS(RADIANS(K45))*SIN(RADIANS(J45))*SIN(RADIANS(L45))</f>
        <v/>
      </c>
      <c r="W45" s="80">
        <f>SIN(RADIANS(K45))*SIN(RADIANS(L45))+COS(RADIANS(K45))*SIN(RADIANS(J45))*COS(RADIANS(L45))</f>
        <v/>
      </c>
      <c r="X45" s="80">
        <f>COS(RADIANS(K45))*COS(RADIANS(J45))</f>
        <v/>
      </c>
      <c r="Y45" s="80">
        <f>P45*G45</f>
        <v/>
      </c>
      <c r="Z45" s="80">
        <f>Q45*H45</f>
        <v/>
      </c>
      <c r="AA45" s="80">
        <f>R45*I45</f>
        <v/>
      </c>
      <c r="AB45" s="80">
        <f>M45</f>
        <v/>
      </c>
      <c r="AC45" s="80">
        <f>S45*G45</f>
        <v/>
      </c>
      <c r="AD45" s="80">
        <f>T45*H45</f>
        <v/>
      </c>
      <c r="AE45" s="80">
        <f>U45*I45</f>
        <v/>
      </c>
      <c r="AF45" s="80">
        <f>N45</f>
        <v/>
      </c>
      <c r="AG45" s="80">
        <f>V45*G45</f>
        <v/>
      </c>
      <c r="AH45" s="80">
        <f>W45*H45</f>
        <v/>
      </c>
      <c r="AI45" s="80">
        <f>X45*I45</f>
        <v/>
      </c>
      <c r="AJ45" s="80">
        <f>O45</f>
        <v/>
      </c>
      <c r="AK45" s="81" t="n">
        <v>0.385315567</v>
      </c>
      <c r="AL45" s="81" t="n">
        <v>0</v>
      </c>
      <c r="AM45" s="81" t="n">
        <v>-0.922784865</v>
      </c>
      <c r="AN45" s="81" t="n">
        <v>33.4667282</v>
      </c>
      <c r="AO45" s="81" t="n">
        <v>0</v>
      </c>
      <c r="AP45" s="81" t="n">
        <v>1</v>
      </c>
      <c r="AQ45" s="81" t="n">
        <v>0</v>
      </c>
      <c r="AR45" s="81" t="n">
        <v>-0.350000024</v>
      </c>
      <c r="AS45" s="81" t="n">
        <v>0.922784865</v>
      </c>
      <c r="AT45" s="81" t="n">
        <v>0</v>
      </c>
      <c r="AU45" s="81" t="n">
        <v>0.385315567</v>
      </c>
      <c r="AV45" s="81" t="n">
        <v>22.1274834</v>
      </c>
      <c r="AW45" s="82">
        <f>MAX(ABS(Y45-AK45),ABS(Z45-AL45),ABS(AA45-AM45),ABS(AB45-AN45),ABS(AC45-AO45),ABS(AD45-AP45),ABS(AE45-AQ45),ABS(AF45-AR45),ABS(AG45-AS45),ABS(AH45-AT45),ABS(AI45-AU45),ABS(AJ45-AV45))</f>
        <v/>
      </c>
    </row>
    <row r="46">
      <c r="A46" s="78" t="inlineStr">
        <is>
          <t>M41</t>
        </is>
      </c>
      <c r="B46" s="52" t="inlineStr">
        <is>
          <t>BKG-38</t>
        </is>
      </c>
      <c r="C46" s="52" t="inlineStr">
        <is>
          <t>Backdrop</t>
        </is>
      </c>
      <c r="D46" s="52" t="inlineStr">
        <is>
          <t>Pine crown</t>
        </is>
      </c>
      <c r="E46" s="61" t="inlineStr">
        <is>
          <t>Cone</t>
        </is>
      </c>
      <c r="F46" s="52" t="inlineStr">
        <is>
          <t>BKG-37</t>
        </is>
      </c>
      <c r="G46" s="79" t="n">
        <v>4.47675276</v>
      </c>
      <c r="H46" s="79" t="n">
        <v>4.47675276</v>
      </c>
      <c r="I46" s="79" t="n">
        <v>4.95640516</v>
      </c>
      <c r="J46" s="79" t="n">
        <v>-90</v>
      </c>
      <c r="K46" s="79" t="n">
        <v>0</v>
      </c>
      <c r="L46" s="79" t="n">
        <v>0</v>
      </c>
      <c r="M46" s="79" t="n">
        <v>0</v>
      </c>
      <c r="N46" s="79" t="n">
        <v>2.47820258</v>
      </c>
      <c r="O46" s="79" t="n">
        <v>0</v>
      </c>
      <c r="P46" s="80">
        <f>COS(RADIANS(K46))*COS(RADIANS(L46))+SIN(RADIANS(K46))*SIN(RADIANS(J46))*SIN(RADIANS(L46))</f>
        <v/>
      </c>
      <c r="Q46" s="80">
        <f>-COS(RADIANS(K46))*SIN(RADIANS(L46))+SIN(RADIANS(K46))*SIN(RADIANS(J46))*COS(RADIANS(L46))</f>
        <v/>
      </c>
      <c r="R46" s="80">
        <f>SIN(RADIANS(K46))*COS(RADIANS(J46))</f>
        <v/>
      </c>
      <c r="S46" s="80">
        <f>COS(RADIANS(J46))*SIN(RADIANS(L46))</f>
        <v/>
      </c>
      <c r="T46" s="80">
        <f>COS(RADIANS(J46))*COS(RADIANS(L46))</f>
        <v/>
      </c>
      <c r="U46" s="80">
        <f>-SIN(RADIANS(J46))</f>
        <v/>
      </c>
      <c r="V46" s="80">
        <f>-SIN(RADIANS(K46))*COS(RADIANS(L46))+COS(RADIANS(K46))*SIN(RADIANS(J46))*SIN(RADIANS(L46))</f>
        <v/>
      </c>
      <c r="W46" s="80">
        <f>SIN(RADIANS(K46))*SIN(RADIANS(L46))+COS(RADIANS(K46))*SIN(RADIANS(J46))*COS(RADIANS(L46))</f>
        <v/>
      </c>
      <c r="X46" s="80">
        <f>COS(RADIANS(K46))*COS(RADIANS(J46))</f>
        <v/>
      </c>
      <c r="Y46" s="80">
        <f>P46*G46</f>
        <v/>
      </c>
      <c r="Z46" s="80">
        <f>Q46*H46</f>
        <v/>
      </c>
      <c r="AA46" s="80">
        <f>R46*I46</f>
        <v/>
      </c>
      <c r="AB46" s="80">
        <f>M46</f>
        <v/>
      </c>
      <c r="AC46" s="80">
        <f>S46*G46</f>
        <v/>
      </c>
      <c r="AD46" s="80">
        <f>T46*H46</f>
        <v/>
      </c>
      <c r="AE46" s="80">
        <f>U46*I46</f>
        <v/>
      </c>
      <c r="AF46" s="80">
        <f>N46</f>
        <v/>
      </c>
      <c r="AG46" s="80">
        <f>V46*G46</f>
        <v/>
      </c>
      <c r="AH46" s="80">
        <f>W46*H46</f>
        <v/>
      </c>
      <c r="AI46" s="80">
        <f>X46*I46</f>
        <v/>
      </c>
      <c r="AJ46" s="80">
        <f>O46</f>
        <v/>
      </c>
      <c r="AK46" s="81" t="n">
        <v>4.47675276</v>
      </c>
      <c r="AL46" s="81" t="n">
        <v>0</v>
      </c>
      <c r="AM46" s="81" t="n">
        <v>0</v>
      </c>
      <c r="AN46" s="81" t="n">
        <v>0</v>
      </c>
      <c r="AO46" s="81" t="n">
        <v>0</v>
      </c>
      <c r="AP46" s="81" t="n">
        <v>-1.95685075e-07</v>
      </c>
      <c r="AQ46" s="81" t="n">
        <v>4.95640516</v>
      </c>
      <c r="AR46" s="81" t="n">
        <v>2.47820258</v>
      </c>
      <c r="AS46" s="81" t="n">
        <v>0</v>
      </c>
      <c r="AT46" s="81" t="n">
        <v>-4.47675276</v>
      </c>
      <c r="AU46" s="81" t="n">
        <v>-2.16651344e-07</v>
      </c>
      <c r="AV46" s="81" t="n">
        <v>0</v>
      </c>
      <c r="AW46" s="82">
        <f>MAX(ABS(Y46-AK46),ABS(Z46-AL46),ABS(AA46-AM46),ABS(AB46-AN46),ABS(AC46-AO46),ABS(AD46-AP46),ABS(AE46-AQ46),ABS(AF46-AR46),ABS(AG46-AS46),ABS(AH46-AT46),ABS(AI46-AU46),ABS(AJ46-AV46))</f>
        <v/>
      </c>
    </row>
    <row r="47">
      <c r="A47" s="78" t="inlineStr">
        <is>
          <t>M42</t>
        </is>
      </c>
      <c r="B47" s="52" t="inlineStr">
        <is>
          <t>BKG-39</t>
        </is>
      </c>
      <c r="C47" s="52" t="inlineStr">
        <is>
          <t>Backdrop</t>
        </is>
      </c>
      <c r="D47" s="52" t="inlineStr">
        <is>
          <t>Pine crown</t>
        </is>
      </c>
      <c r="E47" s="61" t="inlineStr">
        <is>
          <t>Cone</t>
        </is>
      </c>
      <c r="F47" s="52" t="inlineStr">
        <is>
          <t>BKG-37</t>
        </is>
      </c>
      <c r="G47" s="79" t="n">
        <v>2.90988922</v>
      </c>
      <c r="H47" s="79" t="n">
        <v>2.90988922</v>
      </c>
      <c r="I47" s="79" t="n">
        <v>4.39681101</v>
      </c>
      <c r="J47" s="79" t="n">
        <v>-90</v>
      </c>
      <c r="K47" s="79" t="n">
        <v>30</v>
      </c>
      <c r="L47" s="79" t="n">
        <v>0</v>
      </c>
      <c r="M47" s="79" t="n">
        <v>0</v>
      </c>
      <c r="N47" s="79" t="n">
        <v>5.79579639</v>
      </c>
      <c r="O47" s="79" t="n">
        <v>0</v>
      </c>
      <c r="P47" s="80">
        <f>COS(RADIANS(K47))*COS(RADIANS(L47))+SIN(RADIANS(K47))*SIN(RADIANS(J47))*SIN(RADIANS(L47))</f>
        <v/>
      </c>
      <c r="Q47" s="80">
        <f>-COS(RADIANS(K47))*SIN(RADIANS(L47))+SIN(RADIANS(K47))*SIN(RADIANS(J47))*COS(RADIANS(L47))</f>
        <v/>
      </c>
      <c r="R47" s="80">
        <f>SIN(RADIANS(K47))*COS(RADIANS(J47))</f>
        <v/>
      </c>
      <c r="S47" s="80">
        <f>COS(RADIANS(J47))*SIN(RADIANS(L47))</f>
        <v/>
      </c>
      <c r="T47" s="80">
        <f>COS(RADIANS(J47))*COS(RADIANS(L47))</f>
        <v/>
      </c>
      <c r="U47" s="80">
        <f>-SIN(RADIANS(J47))</f>
        <v/>
      </c>
      <c r="V47" s="80">
        <f>-SIN(RADIANS(K47))*COS(RADIANS(L47))+COS(RADIANS(K47))*SIN(RADIANS(J47))*SIN(RADIANS(L47))</f>
        <v/>
      </c>
      <c r="W47" s="80">
        <f>SIN(RADIANS(K47))*SIN(RADIANS(L47))+COS(RADIANS(K47))*SIN(RADIANS(J47))*COS(RADIANS(L47))</f>
        <v/>
      </c>
      <c r="X47" s="80">
        <f>COS(RADIANS(K47))*COS(RADIANS(J47))</f>
        <v/>
      </c>
      <c r="Y47" s="80">
        <f>P47*G47</f>
        <v/>
      </c>
      <c r="Z47" s="80">
        <f>Q47*H47</f>
        <v/>
      </c>
      <c r="AA47" s="80">
        <f>R47*I47</f>
        <v/>
      </c>
      <c r="AB47" s="80">
        <f>M47</f>
        <v/>
      </c>
      <c r="AC47" s="80">
        <f>S47*G47</f>
        <v/>
      </c>
      <c r="AD47" s="80">
        <f>T47*H47</f>
        <v/>
      </c>
      <c r="AE47" s="80">
        <f>U47*I47</f>
        <v/>
      </c>
      <c r="AF47" s="80">
        <f>N47</f>
        <v/>
      </c>
      <c r="AG47" s="80">
        <f>V47*G47</f>
        <v/>
      </c>
      <c r="AH47" s="80">
        <f>W47*H47</f>
        <v/>
      </c>
      <c r="AI47" s="80">
        <f>X47*I47</f>
        <v/>
      </c>
      <c r="AJ47" s="80">
        <f>O47</f>
        <v/>
      </c>
      <c r="AK47" s="81" t="n">
        <v>2.52003789</v>
      </c>
      <c r="AL47" s="81" t="n">
        <v>-1.45494461</v>
      </c>
      <c r="AM47" s="81" t="n">
        <v>-9.60953557e-08</v>
      </c>
      <c r="AN47" s="81" t="n">
        <v>0</v>
      </c>
      <c r="AO47" s="81" t="n">
        <v>0</v>
      </c>
      <c r="AP47" s="81" t="n">
        <v>-1.27195293e-07</v>
      </c>
      <c r="AQ47" s="81" t="n">
        <v>4.39681101</v>
      </c>
      <c r="AR47" s="81" t="n">
        <v>5.79579639</v>
      </c>
      <c r="AS47" s="81" t="n">
        <v>-1.45494461</v>
      </c>
      <c r="AT47" s="81" t="n">
        <v>-2.52003789</v>
      </c>
      <c r="AU47" s="81" t="n">
        <v>-1.66442035e-07</v>
      </c>
      <c r="AV47" s="81" t="n">
        <v>0</v>
      </c>
      <c r="AW47" s="82">
        <f>MAX(ABS(Y47-AK47),ABS(Z47-AL47),ABS(AA47-AM47),ABS(AB47-AN47),ABS(AC47-AO47),ABS(AD47-AP47),ABS(AE47-AQ47),ABS(AF47-AR47),ABS(AG47-AS47),ABS(AH47-AT47),ABS(AI47-AU47),ABS(AJ47-AV47))</f>
        <v/>
      </c>
    </row>
    <row r="48">
      <c r="A48" s="78" t="inlineStr">
        <is>
          <t>M43</t>
        </is>
      </c>
      <c r="B48" s="52" t="inlineStr">
        <is>
          <t>BKG-40</t>
        </is>
      </c>
      <c r="C48" s="52" t="inlineStr">
        <is>
          <t>Backdrop</t>
        </is>
      </c>
      <c r="D48" s="52" t="inlineStr">
        <is>
          <t>Treeline pine</t>
        </is>
      </c>
      <c r="E48" s="53" t="inlineStr">
        <is>
          <t>Group</t>
        </is>
      </c>
      <c r="F48" s="52" t="inlineStr">
        <is>
          <t>BKG-24</t>
        </is>
      </c>
      <c r="G48" s="79" t="n">
        <v>1</v>
      </c>
      <c r="H48" s="79" t="n">
        <v>1</v>
      </c>
      <c r="I48" s="79" t="n">
        <v>1</v>
      </c>
      <c r="J48" s="79" t="n">
        <v>0</v>
      </c>
      <c r="K48" s="79" t="n">
        <v>230.79776</v>
      </c>
      <c r="L48" s="79" t="n">
        <v>0</v>
      </c>
      <c r="M48" s="79" t="n">
        <v>32.4522743</v>
      </c>
      <c r="N48" s="79" t="n">
        <v>-0.350000024</v>
      </c>
      <c r="O48" s="79" t="n">
        <v>23.2236423</v>
      </c>
      <c r="P48" s="80">
        <f>COS(RADIANS(K48))*COS(RADIANS(L48))+SIN(RADIANS(K48))*SIN(RADIANS(J48))*SIN(RADIANS(L48))</f>
        <v/>
      </c>
      <c r="Q48" s="80">
        <f>-COS(RADIANS(K48))*SIN(RADIANS(L48))+SIN(RADIANS(K48))*SIN(RADIANS(J48))*COS(RADIANS(L48))</f>
        <v/>
      </c>
      <c r="R48" s="80">
        <f>SIN(RADIANS(K48))*COS(RADIANS(J48))</f>
        <v/>
      </c>
      <c r="S48" s="80">
        <f>COS(RADIANS(J48))*SIN(RADIANS(L48))</f>
        <v/>
      </c>
      <c r="T48" s="80">
        <f>COS(RADIANS(J48))*COS(RADIANS(L48))</f>
        <v/>
      </c>
      <c r="U48" s="80">
        <f>-SIN(RADIANS(J48))</f>
        <v/>
      </c>
      <c r="V48" s="80">
        <f>-SIN(RADIANS(K48))*COS(RADIANS(L48))+COS(RADIANS(K48))*SIN(RADIANS(J48))*SIN(RADIANS(L48))</f>
        <v/>
      </c>
      <c r="W48" s="80">
        <f>SIN(RADIANS(K48))*SIN(RADIANS(L48))+COS(RADIANS(K48))*SIN(RADIANS(J48))*COS(RADIANS(L48))</f>
        <v/>
      </c>
      <c r="X48" s="80">
        <f>COS(RADIANS(K48))*COS(RADIANS(J48))</f>
        <v/>
      </c>
      <c r="Y48" s="80">
        <f>P48*G48</f>
        <v/>
      </c>
      <c r="Z48" s="80">
        <f>Q48*H48</f>
        <v/>
      </c>
      <c r="AA48" s="80">
        <f>R48*I48</f>
        <v/>
      </c>
      <c r="AB48" s="80">
        <f>M48</f>
        <v/>
      </c>
      <c r="AC48" s="80">
        <f>S48*G48</f>
        <v/>
      </c>
      <c r="AD48" s="80">
        <f>T48*H48</f>
        <v/>
      </c>
      <c r="AE48" s="80">
        <f>U48*I48</f>
        <v/>
      </c>
      <c r="AF48" s="80">
        <f>N48</f>
        <v/>
      </c>
      <c r="AG48" s="80">
        <f>V48*G48</f>
        <v/>
      </c>
      <c r="AH48" s="80">
        <f>W48*H48</f>
        <v/>
      </c>
      <c r="AI48" s="80">
        <f>X48*I48</f>
        <v/>
      </c>
      <c r="AJ48" s="80">
        <f>O48</f>
        <v/>
      </c>
      <c r="AK48" s="81" t="n">
        <v>-0.632059395</v>
      </c>
      <c r="AL48" s="81" t="n">
        <v>0</v>
      </c>
      <c r="AM48" s="81" t="n">
        <v>-0.774919927</v>
      </c>
      <c r="AN48" s="81" t="n">
        <v>32.4522743</v>
      </c>
      <c r="AO48" s="81" t="n">
        <v>0</v>
      </c>
      <c r="AP48" s="81" t="n">
        <v>1</v>
      </c>
      <c r="AQ48" s="81" t="n">
        <v>0</v>
      </c>
      <c r="AR48" s="81" t="n">
        <v>-0.350000024</v>
      </c>
      <c r="AS48" s="81" t="n">
        <v>0.774919927</v>
      </c>
      <c r="AT48" s="81" t="n">
        <v>0</v>
      </c>
      <c r="AU48" s="81" t="n">
        <v>-0.632059395</v>
      </c>
      <c r="AV48" s="81" t="n">
        <v>23.2236423</v>
      </c>
      <c r="AW48" s="82">
        <f>MAX(ABS(Y48-AK48),ABS(Z48-AL48),ABS(AA48-AM48),ABS(AB48-AN48),ABS(AC48-AO48),ABS(AD48-AP48),ABS(AE48-AQ48),ABS(AF48-AR48),ABS(AG48-AS48),ABS(AH48-AT48),ABS(AI48-AU48),ABS(AJ48-AV48))</f>
        <v/>
      </c>
    </row>
    <row r="49">
      <c r="A49" s="78" t="inlineStr">
        <is>
          <t>M44</t>
        </is>
      </c>
      <c r="B49" s="52" t="inlineStr">
        <is>
          <t>BKG-41</t>
        </is>
      </c>
      <c r="C49" s="52" t="inlineStr">
        <is>
          <t>Backdrop</t>
        </is>
      </c>
      <c r="D49" s="52" t="inlineStr">
        <is>
          <t>Pine crown</t>
        </is>
      </c>
      <c r="E49" s="61" t="inlineStr">
        <is>
          <t>Cone</t>
        </is>
      </c>
      <c r="F49" s="52" t="inlineStr">
        <is>
          <t>BKG-40</t>
        </is>
      </c>
      <c r="G49" s="79" t="n">
        <v>3.80978084</v>
      </c>
      <c r="H49" s="79" t="n">
        <v>3.80978084</v>
      </c>
      <c r="I49" s="79" t="n">
        <v>4.2179718</v>
      </c>
      <c r="J49" s="79" t="n">
        <v>-90</v>
      </c>
      <c r="K49" s="79" t="n">
        <v>0</v>
      </c>
      <c r="L49" s="79" t="n">
        <v>0</v>
      </c>
      <c r="M49" s="79" t="n">
        <v>0</v>
      </c>
      <c r="N49" s="79" t="n">
        <v>2.1089859</v>
      </c>
      <c r="O49" s="79" t="n">
        <v>0</v>
      </c>
      <c r="P49" s="80">
        <f>COS(RADIANS(K49))*COS(RADIANS(L49))+SIN(RADIANS(K49))*SIN(RADIANS(J49))*SIN(RADIANS(L49))</f>
        <v/>
      </c>
      <c r="Q49" s="80">
        <f>-COS(RADIANS(K49))*SIN(RADIANS(L49))+SIN(RADIANS(K49))*SIN(RADIANS(J49))*COS(RADIANS(L49))</f>
        <v/>
      </c>
      <c r="R49" s="80">
        <f>SIN(RADIANS(K49))*COS(RADIANS(J49))</f>
        <v/>
      </c>
      <c r="S49" s="80">
        <f>COS(RADIANS(J49))*SIN(RADIANS(L49))</f>
        <v/>
      </c>
      <c r="T49" s="80">
        <f>COS(RADIANS(J49))*COS(RADIANS(L49))</f>
        <v/>
      </c>
      <c r="U49" s="80">
        <f>-SIN(RADIANS(J49))</f>
        <v/>
      </c>
      <c r="V49" s="80">
        <f>-SIN(RADIANS(K49))*COS(RADIANS(L49))+COS(RADIANS(K49))*SIN(RADIANS(J49))*SIN(RADIANS(L49))</f>
        <v/>
      </c>
      <c r="W49" s="80">
        <f>SIN(RADIANS(K49))*SIN(RADIANS(L49))+COS(RADIANS(K49))*SIN(RADIANS(J49))*COS(RADIANS(L49))</f>
        <v/>
      </c>
      <c r="X49" s="80">
        <f>COS(RADIANS(K49))*COS(RADIANS(J49))</f>
        <v/>
      </c>
      <c r="Y49" s="80">
        <f>P49*G49</f>
        <v/>
      </c>
      <c r="Z49" s="80">
        <f>Q49*H49</f>
        <v/>
      </c>
      <c r="AA49" s="80">
        <f>R49*I49</f>
        <v/>
      </c>
      <c r="AB49" s="80">
        <f>M49</f>
        <v/>
      </c>
      <c r="AC49" s="80">
        <f>S49*G49</f>
        <v/>
      </c>
      <c r="AD49" s="80">
        <f>T49*H49</f>
        <v/>
      </c>
      <c r="AE49" s="80">
        <f>U49*I49</f>
        <v/>
      </c>
      <c r="AF49" s="80">
        <f>N49</f>
        <v/>
      </c>
      <c r="AG49" s="80">
        <f>V49*G49</f>
        <v/>
      </c>
      <c r="AH49" s="80">
        <f>W49*H49</f>
        <v/>
      </c>
      <c r="AI49" s="80">
        <f>X49*I49</f>
        <v/>
      </c>
      <c r="AJ49" s="80">
        <f>O49</f>
        <v/>
      </c>
      <c r="AK49" s="81" t="n">
        <v>3.80978084</v>
      </c>
      <c r="AL49" s="81" t="n">
        <v>0</v>
      </c>
      <c r="AM49" s="81" t="n">
        <v>0</v>
      </c>
      <c r="AN49" s="81" t="n">
        <v>0</v>
      </c>
      <c r="AO49" s="81" t="n">
        <v>0</v>
      </c>
      <c r="AP49" s="81" t="n">
        <v>-1.6653081e-07</v>
      </c>
      <c r="AQ49" s="81" t="n">
        <v>4.2179718</v>
      </c>
      <c r="AR49" s="81" t="n">
        <v>2.1089859</v>
      </c>
      <c r="AS49" s="81" t="n">
        <v>0</v>
      </c>
      <c r="AT49" s="81" t="n">
        <v>-3.80978084</v>
      </c>
      <c r="AU49" s="81" t="n">
        <v>-1.84373405e-07</v>
      </c>
      <c r="AV49" s="81" t="n">
        <v>0</v>
      </c>
      <c r="AW49" s="82">
        <f>MAX(ABS(Y49-AK49),ABS(Z49-AL49),ABS(AA49-AM49),ABS(AB49-AN49),ABS(AC49-AO49),ABS(AD49-AP49),ABS(AE49-AQ49),ABS(AF49-AR49),ABS(AG49-AS49),ABS(AH49-AT49),ABS(AI49-AU49),ABS(AJ49-AV49))</f>
        <v/>
      </c>
    </row>
    <row r="50">
      <c r="A50" s="78" t="inlineStr">
        <is>
          <t>M45</t>
        </is>
      </c>
      <c r="B50" s="52" t="inlineStr">
        <is>
          <t>BKG-42</t>
        </is>
      </c>
      <c r="C50" s="52" t="inlineStr">
        <is>
          <t>Backdrop</t>
        </is>
      </c>
      <c r="D50" s="52" t="inlineStr">
        <is>
          <t>Pine crown</t>
        </is>
      </c>
      <c r="E50" s="61" t="inlineStr">
        <is>
          <t>Cone</t>
        </is>
      </c>
      <c r="F50" s="52" t="inlineStr">
        <is>
          <t>BKG-40</t>
        </is>
      </c>
      <c r="G50" s="79" t="n">
        <v>2.47635746</v>
      </c>
      <c r="H50" s="79" t="n">
        <v>2.47635746</v>
      </c>
      <c r="I50" s="79" t="n">
        <v>3.74174929</v>
      </c>
      <c r="J50" s="79" t="n">
        <v>-90</v>
      </c>
      <c r="K50" s="79" t="n">
        <v>30</v>
      </c>
      <c r="L50" s="79" t="n">
        <v>0</v>
      </c>
      <c r="M50" s="79" t="n">
        <v>0</v>
      </c>
      <c r="N50" s="79" t="n">
        <v>4.93230581</v>
      </c>
      <c r="O50" s="79" t="n">
        <v>0</v>
      </c>
      <c r="P50" s="80">
        <f>COS(RADIANS(K50))*COS(RADIANS(L50))+SIN(RADIANS(K50))*SIN(RADIANS(J50))*SIN(RADIANS(L50))</f>
        <v/>
      </c>
      <c r="Q50" s="80">
        <f>-COS(RADIANS(K50))*SIN(RADIANS(L50))+SIN(RADIANS(K50))*SIN(RADIANS(J50))*COS(RADIANS(L50))</f>
        <v/>
      </c>
      <c r="R50" s="80">
        <f>SIN(RADIANS(K50))*COS(RADIANS(J50))</f>
        <v/>
      </c>
      <c r="S50" s="80">
        <f>COS(RADIANS(J50))*SIN(RADIANS(L50))</f>
        <v/>
      </c>
      <c r="T50" s="80">
        <f>COS(RADIANS(J50))*COS(RADIANS(L50))</f>
        <v/>
      </c>
      <c r="U50" s="80">
        <f>-SIN(RADIANS(J50))</f>
        <v/>
      </c>
      <c r="V50" s="80">
        <f>-SIN(RADIANS(K50))*COS(RADIANS(L50))+COS(RADIANS(K50))*SIN(RADIANS(J50))*SIN(RADIANS(L50))</f>
        <v/>
      </c>
      <c r="W50" s="80">
        <f>SIN(RADIANS(K50))*SIN(RADIANS(L50))+COS(RADIANS(K50))*SIN(RADIANS(J50))*COS(RADIANS(L50))</f>
        <v/>
      </c>
      <c r="X50" s="80">
        <f>COS(RADIANS(K50))*COS(RADIANS(J50))</f>
        <v/>
      </c>
      <c r="Y50" s="80">
        <f>P50*G50</f>
        <v/>
      </c>
      <c r="Z50" s="80">
        <f>Q50*H50</f>
        <v/>
      </c>
      <c r="AA50" s="80">
        <f>R50*I50</f>
        <v/>
      </c>
      <c r="AB50" s="80">
        <f>M50</f>
        <v/>
      </c>
      <c r="AC50" s="80">
        <f>S50*G50</f>
        <v/>
      </c>
      <c r="AD50" s="80">
        <f>T50*H50</f>
        <v/>
      </c>
      <c r="AE50" s="80">
        <f>U50*I50</f>
        <v/>
      </c>
      <c r="AF50" s="80">
        <f>N50</f>
        <v/>
      </c>
      <c r="AG50" s="80">
        <f>V50*G50</f>
        <v/>
      </c>
      <c r="AH50" s="80">
        <f>W50*H50</f>
        <v/>
      </c>
      <c r="AI50" s="80">
        <f>X50*I50</f>
        <v/>
      </c>
      <c r="AJ50" s="80">
        <f>O50</f>
        <v/>
      </c>
      <c r="AK50" s="81" t="n">
        <v>2.14458847</v>
      </c>
      <c r="AL50" s="81" t="n">
        <v>-1.23817873</v>
      </c>
      <c r="AM50" s="81" t="n">
        <v>-8.177853060000001e-08</v>
      </c>
      <c r="AN50" s="81" t="n">
        <v>0</v>
      </c>
      <c r="AO50" s="81" t="n">
        <v>0</v>
      </c>
      <c r="AP50" s="81" t="n">
        <v>-1.08245025e-07</v>
      </c>
      <c r="AQ50" s="81" t="n">
        <v>3.74174929</v>
      </c>
      <c r="AR50" s="81" t="n">
        <v>4.93230581</v>
      </c>
      <c r="AS50" s="81" t="n">
        <v>-1.23817873</v>
      </c>
      <c r="AT50" s="81" t="n">
        <v>-2.14458847</v>
      </c>
      <c r="AU50" s="81" t="n">
        <v>-1.41644563e-07</v>
      </c>
      <c r="AV50" s="81" t="n">
        <v>0</v>
      </c>
      <c r="AW50" s="82">
        <f>MAX(ABS(Y50-AK50),ABS(Z50-AL50),ABS(AA50-AM50),ABS(AB50-AN50),ABS(AC50-AO50),ABS(AD50-AP50),ABS(AE50-AQ50),ABS(AF50-AR50),ABS(AG50-AS50),ABS(AH50-AT50),ABS(AI50-AU50),ABS(AJ50-AV50))</f>
        <v/>
      </c>
    </row>
    <row r="51">
      <c r="A51" s="78" t="inlineStr">
        <is>
          <t>M46</t>
        </is>
      </c>
      <c r="B51" s="52" t="inlineStr">
        <is>
          <t>BKG-43</t>
        </is>
      </c>
      <c r="C51" s="52" t="inlineStr">
        <is>
          <t>Backdrop</t>
        </is>
      </c>
      <c r="D51" s="52" t="inlineStr">
        <is>
          <t>Treeline pine</t>
        </is>
      </c>
      <c r="E51" s="53" t="inlineStr">
        <is>
          <t>Group</t>
        </is>
      </c>
      <c r="F51" s="52" t="inlineStr">
        <is>
          <t>BKG-24</t>
        </is>
      </c>
      <c r="G51" s="79" t="n">
        <v>1</v>
      </c>
      <c r="H51" s="79" t="n">
        <v>1</v>
      </c>
      <c r="I51" s="79" t="n">
        <v>1</v>
      </c>
      <c r="J51" s="79" t="n">
        <v>0</v>
      </c>
      <c r="K51" s="79" t="n">
        <v>35.6707611</v>
      </c>
      <c r="L51" s="79" t="n">
        <v>0</v>
      </c>
      <c r="M51" s="79" t="n">
        <v>27.0474052</v>
      </c>
      <c r="N51" s="79" t="n">
        <v>-0.350000024</v>
      </c>
      <c r="O51" s="79" t="n">
        <v>28.0952911</v>
      </c>
      <c r="P51" s="80">
        <f>COS(RADIANS(K51))*COS(RADIANS(L51))+SIN(RADIANS(K51))*SIN(RADIANS(J51))*SIN(RADIANS(L51))</f>
        <v/>
      </c>
      <c r="Q51" s="80">
        <f>-COS(RADIANS(K51))*SIN(RADIANS(L51))+SIN(RADIANS(K51))*SIN(RADIANS(J51))*COS(RADIANS(L51))</f>
        <v/>
      </c>
      <c r="R51" s="80">
        <f>SIN(RADIANS(K51))*COS(RADIANS(J51))</f>
        <v/>
      </c>
      <c r="S51" s="80">
        <f>COS(RADIANS(J51))*SIN(RADIANS(L51))</f>
        <v/>
      </c>
      <c r="T51" s="80">
        <f>COS(RADIANS(J51))*COS(RADIANS(L51))</f>
        <v/>
      </c>
      <c r="U51" s="80">
        <f>-SIN(RADIANS(J51))</f>
        <v/>
      </c>
      <c r="V51" s="80">
        <f>-SIN(RADIANS(K51))*COS(RADIANS(L51))+COS(RADIANS(K51))*SIN(RADIANS(J51))*SIN(RADIANS(L51))</f>
        <v/>
      </c>
      <c r="W51" s="80">
        <f>SIN(RADIANS(K51))*SIN(RADIANS(L51))+COS(RADIANS(K51))*SIN(RADIANS(J51))*COS(RADIANS(L51))</f>
        <v/>
      </c>
      <c r="X51" s="80">
        <f>COS(RADIANS(K51))*COS(RADIANS(J51))</f>
        <v/>
      </c>
      <c r="Y51" s="80">
        <f>P51*G51</f>
        <v/>
      </c>
      <c r="Z51" s="80">
        <f>Q51*H51</f>
        <v/>
      </c>
      <c r="AA51" s="80">
        <f>R51*I51</f>
        <v/>
      </c>
      <c r="AB51" s="80">
        <f>M51</f>
        <v/>
      </c>
      <c r="AC51" s="80">
        <f>S51*G51</f>
        <v/>
      </c>
      <c r="AD51" s="80">
        <f>T51*H51</f>
        <v/>
      </c>
      <c r="AE51" s="80">
        <f>U51*I51</f>
        <v/>
      </c>
      <c r="AF51" s="80">
        <f>N51</f>
        <v/>
      </c>
      <c r="AG51" s="80">
        <f>V51*G51</f>
        <v/>
      </c>
      <c r="AH51" s="80">
        <f>W51*H51</f>
        <v/>
      </c>
      <c r="AI51" s="80">
        <f>X51*I51</f>
        <v/>
      </c>
      <c r="AJ51" s="80">
        <f>O51</f>
        <v/>
      </c>
      <c r="AK51" s="81" t="n">
        <v>0.812381208</v>
      </c>
      <c r="AL51" s="81" t="n">
        <v>0</v>
      </c>
      <c r="AM51" s="81" t="n">
        <v>0.583126724</v>
      </c>
      <c r="AN51" s="81" t="n">
        <v>27.0474052</v>
      </c>
      <c r="AO51" s="81" t="n">
        <v>0</v>
      </c>
      <c r="AP51" s="81" t="n">
        <v>1</v>
      </c>
      <c r="AQ51" s="81" t="n">
        <v>0</v>
      </c>
      <c r="AR51" s="81" t="n">
        <v>-0.350000024</v>
      </c>
      <c r="AS51" s="81" t="n">
        <v>-0.583126724</v>
      </c>
      <c r="AT51" s="81" t="n">
        <v>0</v>
      </c>
      <c r="AU51" s="81" t="n">
        <v>0.812381208</v>
      </c>
      <c r="AV51" s="81" t="n">
        <v>28.0952911</v>
      </c>
      <c r="AW51" s="82">
        <f>MAX(ABS(Y51-AK51),ABS(Z51-AL51),ABS(AA51-AM51),ABS(AB51-AN51),ABS(AC51-AO51),ABS(AD51-AP51),ABS(AE51-AQ51),ABS(AF51-AR51),ABS(AG51-AS51),ABS(AH51-AT51),ABS(AI51-AU51),ABS(AJ51-AV51))</f>
        <v/>
      </c>
    </row>
    <row r="52">
      <c r="A52" s="78" t="inlineStr">
        <is>
          <t>M47</t>
        </is>
      </c>
      <c r="B52" s="52" t="inlineStr">
        <is>
          <t>BKG-44</t>
        </is>
      </c>
      <c r="C52" s="52" t="inlineStr">
        <is>
          <t>Backdrop</t>
        </is>
      </c>
      <c r="D52" s="52" t="inlineStr">
        <is>
          <t>Pine crown</t>
        </is>
      </c>
      <c r="E52" s="61" t="inlineStr">
        <is>
          <t>Cone</t>
        </is>
      </c>
      <c r="F52" s="52" t="inlineStr">
        <is>
          <t>BKG-43</t>
        </is>
      </c>
      <c r="G52" s="79" t="n">
        <v>4.46968794</v>
      </c>
      <c r="H52" s="79" t="n">
        <v>4.46968794</v>
      </c>
      <c r="I52" s="79" t="n">
        <v>4.94858313</v>
      </c>
      <c r="J52" s="79" t="n">
        <v>-90</v>
      </c>
      <c r="K52" s="79" t="n">
        <v>0</v>
      </c>
      <c r="L52" s="79" t="n">
        <v>0</v>
      </c>
      <c r="M52" s="79" t="n">
        <v>0</v>
      </c>
      <c r="N52" s="79" t="n">
        <v>2.47429156</v>
      </c>
      <c r="O52" s="79" t="n">
        <v>0</v>
      </c>
      <c r="P52" s="80">
        <f>COS(RADIANS(K52))*COS(RADIANS(L52))+SIN(RADIANS(K52))*SIN(RADIANS(J52))*SIN(RADIANS(L52))</f>
        <v/>
      </c>
      <c r="Q52" s="80">
        <f>-COS(RADIANS(K52))*SIN(RADIANS(L52))+SIN(RADIANS(K52))*SIN(RADIANS(J52))*COS(RADIANS(L52))</f>
        <v/>
      </c>
      <c r="R52" s="80">
        <f>SIN(RADIANS(K52))*COS(RADIANS(J52))</f>
        <v/>
      </c>
      <c r="S52" s="80">
        <f>COS(RADIANS(J52))*SIN(RADIANS(L52))</f>
        <v/>
      </c>
      <c r="T52" s="80">
        <f>COS(RADIANS(J52))*COS(RADIANS(L52))</f>
        <v/>
      </c>
      <c r="U52" s="80">
        <f>-SIN(RADIANS(J52))</f>
        <v/>
      </c>
      <c r="V52" s="80">
        <f>-SIN(RADIANS(K52))*COS(RADIANS(L52))+COS(RADIANS(K52))*SIN(RADIANS(J52))*SIN(RADIANS(L52))</f>
        <v/>
      </c>
      <c r="W52" s="80">
        <f>SIN(RADIANS(K52))*SIN(RADIANS(L52))+COS(RADIANS(K52))*SIN(RADIANS(J52))*COS(RADIANS(L52))</f>
        <v/>
      </c>
      <c r="X52" s="80">
        <f>COS(RADIANS(K52))*COS(RADIANS(J52))</f>
        <v/>
      </c>
      <c r="Y52" s="80">
        <f>P52*G52</f>
        <v/>
      </c>
      <c r="Z52" s="80">
        <f>Q52*H52</f>
        <v/>
      </c>
      <c r="AA52" s="80">
        <f>R52*I52</f>
        <v/>
      </c>
      <c r="AB52" s="80">
        <f>M52</f>
        <v/>
      </c>
      <c r="AC52" s="80">
        <f>S52*G52</f>
        <v/>
      </c>
      <c r="AD52" s="80">
        <f>T52*H52</f>
        <v/>
      </c>
      <c r="AE52" s="80">
        <f>U52*I52</f>
        <v/>
      </c>
      <c r="AF52" s="80">
        <f>N52</f>
        <v/>
      </c>
      <c r="AG52" s="80">
        <f>V52*G52</f>
        <v/>
      </c>
      <c r="AH52" s="80">
        <f>W52*H52</f>
        <v/>
      </c>
      <c r="AI52" s="80">
        <f>X52*I52</f>
        <v/>
      </c>
      <c r="AJ52" s="80">
        <f>O52</f>
        <v/>
      </c>
      <c r="AK52" s="81" t="n">
        <v>4.46968794</v>
      </c>
      <c r="AL52" s="81" t="n">
        <v>0</v>
      </c>
      <c r="AM52" s="81" t="n">
        <v>0</v>
      </c>
      <c r="AN52" s="81" t="n">
        <v>0</v>
      </c>
      <c r="AO52" s="81" t="n">
        <v>0</v>
      </c>
      <c r="AP52" s="81" t="n">
        <v>-1.95376259e-07</v>
      </c>
      <c r="AQ52" s="81" t="n">
        <v>4.94858313</v>
      </c>
      <c r="AR52" s="81" t="n">
        <v>2.47429156</v>
      </c>
      <c r="AS52" s="81" t="n">
        <v>0</v>
      </c>
      <c r="AT52" s="81" t="n">
        <v>-4.46968794</v>
      </c>
      <c r="AU52" s="81" t="n">
        <v>-2.16309445e-07</v>
      </c>
      <c r="AV52" s="81" t="n">
        <v>0</v>
      </c>
      <c r="AW52" s="82">
        <f>MAX(ABS(Y52-AK52),ABS(Z52-AL52),ABS(AA52-AM52),ABS(AB52-AN52),ABS(AC52-AO52),ABS(AD52-AP52),ABS(AE52-AQ52),ABS(AF52-AR52),ABS(AG52-AS52),ABS(AH52-AT52),ABS(AI52-AU52),ABS(AJ52-AV52))</f>
        <v/>
      </c>
    </row>
    <row r="53">
      <c r="A53" s="78" t="inlineStr">
        <is>
          <t>M48</t>
        </is>
      </c>
      <c r="B53" s="52" t="inlineStr">
        <is>
          <t>BKG-45</t>
        </is>
      </c>
      <c r="C53" s="52" t="inlineStr">
        <is>
          <t>Backdrop</t>
        </is>
      </c>
      <c r="D53" s="52" t="inlineStr">
        <is>
          <t>Pine crown</t>
        </is>
      </c>
      <c r="E53" s="61" t="inlineStr">
        <is>
          <t>Cone</t>
        </is>
      </c>
      <c r="F53" s="52" t="inlineStr">
        <is>
          <t>BKG-43</t>
        </is>
      </c>
      <c r="G53" s="79" t="n">
        <v>2.90529704</v>
      </c>
      <c r="H53" s="79" t="n">
        <v>2.90529704</v>
      </c>
      <c r="I53" s="79" t="n">
        <v>4.38987255</v>
      </c>
      <c r="J53" s="79" t="n">
        <v>-90</v>
      </c>
      <c r="K53" s="79" t="n">
        <v>30</v>
      </c>
      <c r="L53" s="79" t="n">
        <v>0</v>
      </c>
      <c r="M53" s="79" t="n">
        <v>0</v>
      </c>
      <c r="N53" s="79" t="n">
        <v>5.78665018</v>
      </c>
      <c r="O53" s="79" t="n">
        <v>0</v>
      </c>
      <c r="P53" s="80">
        <f>COS(RADIANS(K53))*COS(RADIANS(L53))+SIN(RADIANS(K53))*SIN(RADIANS(J53))*SIN(RADIANS(L53))</f>
        <v/>
      </c>
      <c r="Q53" s="80">
        <f>-COS(RADIANS(K53))*SIN(RADIANS(L53))+SIN(RADIANS(K53))*SIN(RADIANS(J53))*COS(RADIANS(L53))</f>
        <v/>
      </c>
      <c r="R53" s="80">
        <f>SIN(RADIANS(K53))*COS(RADIANS(J53))</f>
        <v/>
      </c>
      <c r="S53" s="80">
        <f>COS(RADIANS(J53))*SIN(RADIANS(L53))</f>
        <v/>
      </c>
      <c r="T53" s="80">
        <f>COS(RADIANS(J53))*COS(RADIANS(L53))</f>
        <v/>
      </c>
      <c r="U53" s="80">
        <f>-SIN(RADIANS(J53))</f>
        <v/>
      </c>
      <c r="V53" s="80">
        <f>-SIN(RADIANS(K53))*COS(RADIANS(L53))+COS(RADIANS(K53))*SIN(RADIANS(J53))*SIN(RADIANS(L53))</f>
        <v/>
      </c>
      <c r="W53" s="80">
        <f>SIN(RADIANS(K53))*SIN(RADIANS(L53))+COS(RADIANS(K53))*SIN(RADIANS(J53))*COS(RADIANS(L53))</f>
        <v/>
      </c>
      <c r="X53" s="80">
        <f>COS(RADIANS(K53))*COS(RADIANS(J53))</f>
        <v/>
      </c>
      <c r="Y53" s="80">
        <f>P53*G53</f>
        <v/>
      </c>
      <c r="Z53" s="80">
        <f>Q53*H53</f>
        <v/>
      </c>
      <c r="AA53" s="80">
        <f>R53*I53</f>
        <v/>
      </c>
      <c r="AB53" s="80">
        <f>M53</f>
        <v/>
      </c>
      <c r="AC53" s="80">
        <f>S53*G53</f>
        <v/>
      </c>
      <c r="AD53" s="80">
        <f>T53*H53</f>
        <v/>
      </c>
      <c r="AE53" s="80">
        <f>U53*I53</f>
        <v/>
      </c>
      <c r="AF53" s="80">
        <f>N53</f>
        <v/>
      </c>
      <c r="AG53" s="80">
        <f>V53*G53</f>
        <v/>
      </c>
      <c r="AH53" s="80">
        <f>W53*H53</f>
        <v/>
      </c>
      <c r="AI53" s="80">
        <f>X53*I53</f>
        <v/>
      </c>
      <c r="AJ53" s="80">
        <f>O53</f>
        <v/>
      </c>
      <c r="AK53" s="81" t="n">
        <v>2.51606107</v>
      </c>
      <c r="AL53" s="81" t="n">
        <v>-1.45264852</v>
      </c>
      <c r="AM53" s="81" t="n">
        <v>-9.59437116e-08</v>
      </c>
      <c r="AN53" s="81" t="n">
        <v>0</v>
      </c>
      <c r="AO53" s="81" t="n">
        <v>0</v>
      </c>
      <c r="AP53" s="81" t="n">
        <v>-1.26994564e-07</v>
      </c>
      <c r="AQ53" s="81" t="n">
        <v>4.38987255</v>
      </c>
      <c r="AR53" s="81" t="n">
        <v>5.78665018</v>
      </c>
      <c r="AS53" s="81" t="n">
        <v>-1.45264852</v>
      </c>
      <c r="AT53" s="81" t="n">
        <v>-2.51606107</v>
      </c>
      <c r="AU53" s="81" t="n">
        <v>-1.6617939e-07</v>
      </c>
      <c r="AV53" s="81" t="n">
        <v>0</v>
      </c>
      <c r="AW53" s="82">
        <f>MAX(ABS(Y53-AK53),ABS(Z53-AL53),ABS(AA53-AM53),ABS(AB53-AN53),ABS(AC53-AO53),ABS(AD53-AP53),ABS(AE53-AQ53),ABS(AF53-AR53),ABS(AG53-AS53),ABS(AH53-AT53),ABS(AI53-AU53),ABS(AJ53-AV53))</f>
        <v/>
      </c>
    </row>
    <row r="54">
      <c r="A54" s="78" t="inlineStr">
        <is>
          <t>M49</t>
        </is>
      </c>
      <c r="B54" s="52" t="inlineStr">
        <is>
          <t>BKG-46</t>
        </is>
      </c>
      <c r="C54" s="52" t="inlineStr">
        <is>
          <t>Backdrop</t>
        </is>
      </c>
      <c r="D54" s="52" t="inlineStr">
        <is>
          <t>Treeline pine</t>
        </is>
      </c>
      <c r="E54" s="53" t="inlineStr">
        <is>
          <t>Group</t>
        </is>
      </c>
      <c r="F54" s="52" t="inlineStr">
        <is>
          <t>BKG-24</t>
        </is>
      </c>
      <c r="G54" s="79" t="n">
        <v>1</v>
      </c>
      <c r="H54" s="79" t="n">
        <v>1</v>
      </c>
      <c r="I54" s="79" t="n">
        <v>1</v>
      </c>
      <c r="J54" s="79" t="n">
        <v>0</v>
      </c>
      <c r="K54" s="79" t="n">
        <v>123.542763</v>
      </c>
      <c r="L54" s="79" t="n">
        <v>0</v>
      </c>
      <c r="M54" s="79" t="n">
        <v>21.7293625</v>
      </c>
      <c r="N54" s="79" t="n">
        <v>-0.350000024</v>
      </c>
      <c r="O54" s="79" t="n">
        <v>31.1869812</v>
      </c>
      <c r="P54" s="80">
        <f>COS(RADIANS(K54))*COS(RADIANS(L54))+SIN(RADIANS(K54))*SIN(RADIANS(J54))*SIN(RADIANS(L54))</f>
        <v/>
      </c>
      <c r="Q54" s="80">
        <f>-COS(RADIANS(K54))*SIN(RADIANS(L54))+SIN(RADIANS(K54))*SIN(RADIANS(J54))*COS(RADIANS(L54))</f>
        <v/>
      </c>
      <c r="R54" s="80">
        <f>SIN(RADIANS(K54))*COS(RADIANS(J54))</f>
        <v/>
      </c>
      <c r="S54" s="80">
        <f>COS(RADIANS(J54))*SIN(RADIANS(L54))</f>
        <v/>
      </c>
      <c r="T54" s="80">
        <f>COS(RADIANS(J54))*COS(RADIANS(L54))</f>
        <v/>
      </c>
      <c r="U54" s="80">
        <f>-SIN(RADIANS(J54))</f>
        <v/>
      </c>
      <c r="V54" s="80">
        <f>-SIN(RADIANS(K54))*COS(RADIANS(L54))+COS(RADIANS(K54))*SIN(RADIANS(J54))*SIN(RADIANS(L54))</f>
        <v/>
      </c>
      <c r="W54" s="80">
        <f>SIN(RADIANS(K54))*SIN(RADIANS(L54))+COS(RADIANS(K54))*SIN(RADIANS(J54))*COS(RADIANS(L54))</f>
        <v/>
      </c>
      <c r="X54" s="80">
        <f>COS(RADIANS(K54))*COS(RADIANS(J54))</f>
        <v/>
      </c>
      <c r="Y54" s="80">
        <f>P54*G54</f>
        <v/>
      </c>
      <c r="Z54" s="80">
        <f>Q54*H54</f>
        <v/>
      </c>
      <c r="AA54" s="80">
        <f>R54*I54</f>
        <v/>
      </c>
      <c r="AB54" s="80">
        <f>M54</f>
        <v/>
      </c>
      <c r="AC54" s="80">
        <f>S54*G54</f>
        <v/>
      </c>
      <c r="AD54" s="80">
        <f>T54*H54</f>
        <v/>
      </c>
      <c r="AE54" s="80">
        <f>U54*I54</f>
        <v/>
      </c>
      <c r="AF54" s="80">
        <f>N54</f>
        <v/>
      </c>
      <c r="AG54" s="80">
        <f>V54*G54</f>
        <v/>
      </c>
      <c r="AH54" s="80">
        <f>W54*H54</f>
        <v/>
      </c>
      <c r="AI54" s="80">
        <f>X54*I54</f>
        <v/>
      </c>
      <c r="AJ54" s="80">
        <f>O54</f>
        <v/>
      </c>
      <c r="AK54" s="81" t="n">
        <v>-0.552559257</v>
      </c>
      <c r="AL54" s="81" t="n">
        <v>0</v>
      </c>
      <c r="AM54" s="81" t="n">
        <v>0.8334736230000001</v>
      </c>
      <c r="AN54" s="81" t="n">
        <v>21.7293625</v>
      </c>
      <c r="AO54" s="81" t="n">
        <v>0</v>
      </c>
      <c r="AP54" s="81" t="n">
        <v>1</v>
      </c>
      <c r="AQ54" s="81" t="n">
        <v>0</v>
      </c>
      <c r="AR54" s="81" t="n">
        <v>-0.350000024</v>
      </c>
      <c r="AS54" s="81" t="n">
        <v>-0.8334736230000001</v>
      </c>
      <c r="AT54" s="81" t="n">
        <v>0</v>
      </c>
      <c r="AU54" s="81" t="n">
        <v>-0.552559257</v>
      </c>
      <c r="AV54" s="81" t="n">
        <v>31.1869812</v>
      </c>
      <c r="AW54" s="82">
        <f>MAX(ABS(Y54-AK54),ABS(Z54-AL54),ABS(AA54-AM54),ABS(AB54-AN54),ABS(AC54-AO54),ABS(AD54-AP54),ABS(AE54-AQ54),ABS(AF54-AR54),ABS(AG54-AS54),ABS(AH54-AT54),ABS(AI54-AU54),ABS(AJ54-AV54))</f>
        <v/>
      </c>
    </row>
    <row r="55">
      <c r="A55" s="78" t="inlineStr">
        <is>
          <t>M50</t>
        </is>
      </c>
      <c r="B55" s="52" t="inlineStr">
        <is>
          <t>BKG-47</t>
        </is>
      </c>
      <c r="C55" s="52" t="inlineStr">
        <is>
          <t>Backdrop</t>
        </is>
      </c>
      <c r="D55" s="52" t="inlineStr">
        <is>
          <t>Pine crown</t>
        </is>
      </c>
      <c r="E55" s="61" t="inlineStr">
        <is>
          <t>Cone</t>
        </is>
      </c>
      <c r="F55" s="52" t="inlineStr">
        <is>
          <t>BKG-46</t>
        </is>
      </c>
      <c r="G55" s="79" t="n">
        <v>4.07498598</v>
      </c>
      <c r="H55" s="79" t="n">
        <v>4.07498598</v>
      </c>
      <c r="I55" s="79" t="n">
        <v>4.51159191</v>
      </c>
      <c r="J55" s="79" t="n">
        <v>-90</v>
      </c>
      <c r="K55" s="79" t="n">
        <v>0</v>
      </c>
      <c r="L55" s="79" t="n">
        <v>0</v>
      </c>
      <c r="M55" s="79" t="n">
        <v>0</v>
      </c>
      <c r="N55" s="79" t="n">
        <v>2.25579596</v>
      </c>
      <c r="O55" s="79" t="n">
        <v>0</v>
      </c>
      <c r="P55" s="80">
        <f>COS(RADIANS(K55))*COS(RADIANS(L55))+SIN(RADIANS(K55))*SIN(RADIANS(J55))*SIN(RADIANS(L55))</f>
        <v/>
      </c>
      <c r="Q55" s="80">
        <f>-COS(RADIANS(K55))*SIN(RADIANS(L55))+SIN(RADIANS(K55))*SIN(RADIANS(J55))*COS(RADIANS(L55))</f>
        <v/>
      </c>
      <c r="R55" s="80">
        <f>SIN(RADIANS(K55))*COS(RADIANS(J55))</f>
        <v/>
      </c>
      <c r="S55" s="80">
        <f>COS(RADIANS(J55))*SIN(RADIANS(L55))</f>
        <v/>
      </c>
      <c r="T55" s="80">
        <f>COS(RADIANS(J55))*COS(RADIANS(L55))</f>
        <v/>
      </c>
      <c r="U55" s="80">
        <f>-SIN(RADIANS(J55))</f>
        <v/>
      </c>
      <c r="V55" s="80">
        <f>-SIN(RADIANS(K55))*COS(RADIANS(L55))+COS(RADIANS(K55))*SIN(RADIANS(J55))*SIN(RADIANS(L55))</f>
        <v/>
      </c>
      <c r="W55" s="80">
        <f>SIN(RADIANS(K55))*SIN(RADIANS(L55))+COS(RADIANS(K55))*SIN(RADIANS(J55))*COS(RADIANS(L55))</f>
        <v/>
      </c>
      <c r="X55" s="80">
        <f>COS(RADIANS(K55))*COS(RADIANS(J55))</f>
        <v/>
      </c>
      <c r="Y55" s="80">
        <f>P55*G55</f>
        <v/>
      </c>
      <c r="Z55" s="80">
        <f>Q55*H55</f>
        <v/>
      </c>
      <c r="AA55" s="80">
        <f>R55*I55</f>
        <v/>
      </c>
      <c r="AB55" s="80">
        <f>M55</f>
        <v/>
      </c>
      <c r="AC55" s="80">
        <f>S55*G55</f>
        <v/>
      </c>
      <c r="AD55" s="80">
        <f>T55*H55</f>
        <v/>
      </c>
      <c r="AE55" s="80">
        <f>U55*I55</f>
        <v/>
      </c>
      <c r="AF55" s="80">
        <f>N55</f>
        <v/>
      </c>
      <c r="AG55" s="80">
        <f>V55*G55</f>
        <v/>
      </c>
      <c r="AH55" s="80">
        <f>W55*H55</f>
        <v/>
      </c>
      <c r="AI55" s="80">
        <f>X55*I55</f>
        <v/>
      </c>
      <c r="AJ55" s="80">
        <f>O55</f>
        <v/>
      </c>
      <c r="AK55" s="81" t="n">
        <v>4.07498598</v>
      </c>
      <c r="AL55" s="81" t="n">
        <v>0</v>
      </c>
      <c r="AM55" s="81" t="n">
        <v>0</v>
      </c>
      <c r="AN55" s="81" t="n">
        <v>0</v>
      </c>
      <c r="AO55" s="81" t="n">
        <v>0</v>
      </c>
      <c r="AP55" s="81" t="n">
        <v>-1.78123301e-07</v>
      </c>
      <c r="AQ55" s="81" t="n">
        <v>4.51159191</v>
      </c>
      <c r="AR55" s="81" t="n">
        <v>2.25579596</v>
      </c>
      <c r="AS55" s="81" t="n">
        <v>0</v>
      </c>
      <c r="AT55" s="81" t="n">
        <v>-4.07498598</v>
      </c>
      <c r="AU55" s="81" t="n">
        <v>-1.97207939e-07</v>
      </c>
      <c r="AV55" s="81" t="n">
        <v>0</v>
      </c>
      <c r="AW55" s="82">
        <f>MAX(ABS(Y55-AK55),ABS(Z55-AL55),ABS(AA55-AM55),ABS(AB55-AN55),ABS(AC55-AO55),ABS(AD55-AP55),ABS(AE55-AQ55),ABS(AF55-AR55),ABS(AG55-AS55),ABS(AH55-AT55),ABS(AI55-AU55),ABS(AJ55-AV55))</f>
        <v/>
      </c>
    </row>
    <row r="56">
      <c r="A56" s="78" t="inlineStr">
        <is>
          <t>M51</t>
        </is>
      </c>
      <c r="B56" s="52" t="inlineStr">
        <is>
          <t>BKG-48</t>
        </is>
      </c>
      <c r="C56" s="52" t="inlineStr">
        <is>
          <t>Backdrop</t>
        </is>
      </c>
      <c r="D56" s="52" t="inlineStr">
        <is>
          <t>Pine crown</t>
        </is>
      </c>
      <c r="E56" s="61" t="inlineStr">
        <is>
          <t>Cone</t>
        </is>
      </c>
      <c r="F56" s="52" t="inlineStr">
        <is>
          <t>BKG-46</t>
        </is>
      </c>
      <c r="G56" s="79" t="n">
        <v>2.64874077</v>
      </c>
      <c r="H56" s="79" t="n">
        <v>2.64874077</v>
      </c>
      <c r="I56" s="79" t="n">
        <v>4.00221872</v>
      </c>
      <c r="J56" s="79" t="n">
        <v>-90</v>
      </c>
      <c r="K56" s="79" t="n">
        <v>30</v>
      </c>
      <c r="L56" s="79" t="n">
        <v>0</v>
      </c>
      <c r="M56" s="79" t="n">
        <v>0</v>
      </c>
      <c r="N56" s="79" t="n">
        <v>5.27565193</v>
      </c>
      <c r="O56" s="79" t="n">
        <v>0</v>
      </c>
      <c r="P56" s="80">
        <f>COS(RADIANS(K56))*COS(RADIANS(L56))+SIN(RADIANS(K56))*SIN(RADIANS(J56))*SIN(RADIANS(L56))</f>
        <v/>
      </c>
      <c r="Q56" s="80">
        <f>-COS(RADIANS(K56))*SIN(RADIANS(L56))+SIN(RADIANS(K56))*SIN(RADIANS(J56))*COS(RADIANS(L56))</f>
        <v/>
      </c>
      <c r="R56" s="80">
        <f>SIN(RADIANS(K56))*COS(RADIANS(J56))</f>
        <v/>
      </c>
      <c r="S56" s="80">
        <f>COS(RADIANS(J56))*SIN(RADIANS(L56))</f>
        <v/>
      </c>
      <c r="T56" s="80">
        <f>COS(RADIANS(J56))*COS(RADIANS(L56))</f>
        <v/>
      </c>
      <c r="U56" s="80">
        <f>-SIN(RADIANS(J56))</f>
        <v/>
      </c>
      <c r="V56" s="80">
        <f>-SIN(RADIANS(K56))*COS(RADIANS(L56))+COS(RADIANS(K56))*SIN(RADIANS(J56))*SIN(RADIANS(L56))</f>
        <v/>
      </c>
      <c r="W56" s="80">
        <f>SIN(RADIANS(K56))*SIN(RADIANS(L56))+COS(RADIANS(K56))*SIN(RADIANS(J56))*COS(RADIANS(L56))</f>
        <v/>
      </c>
      <c r="X56" s="80">
        <f>COS(RADIANS(K56))*COS(RADIANS(J56))</f>
        <v/>
      </c>
      <c r="Y56" s="80">
        <f>P56*G56</f>
        <v/>
      </c>
      <c r="Z56" s="80">
        <f>Q56*H56</f>
        <v/>
      </c>
      <c r="AA56" s="80">
        <f>R56*I56</f>
        <v/>
      </c>
      <c r="AB56" s="80">
        <f>M56</f>
        <v/>
      </c>
      <c r="AC56" s="80">
        <f>S56*G56</f>
        <v/>
      </c>
      <c r="AD56" s="80">
        <f>T56*H56</f>
        <v/>
      </c>
      <c r="AE56" s="80">
        <f>U56*I56</f>
        <v/>
      </c>
      <c r="AF56" s="80">
        <f>N56</f>
        <v/>
      </c>
      <c r="AG56" s="80">
        <f>V56*G56</f>
        <v/>
      </c>
      <c r="AH56" s="80">
        <f>W56*H56</f>
        <v/>
      </c>
      <c r="AI56" s="80">
        <f>X56*I56</f>
        <v/>
      </c>
      <c r="AJ56" s="80">
        <f>O56</f>
        <v/>
      </c>
      <c r="AK56" s="81" t="n">
        <v>2.29387665</v>
      </c>
      <c r="AL56" s="81" t="n">
        <v>-1.32437038</v>
      </c>
      <c r="AM56" s="81" t="n">
        <v>-8.74712711e-08</v>
      </c>
      <c r="AN56" s="81" t="n">
        <v>0</v>
      </c>
      <c r="AO56" s="81" t="n">
        <v>0</v>
      </c>
      <c r="AP56" s="81" t="n">
        <v>-1.15780139e-07</v>
      </c>
      <c r="AQ56" s="81" t="n">
        <v>4.00221872</v>
      </c>
      <c r="AR56" s="81" t="n">
        <v>5.27565193</v>
      </c>
      <c r="AS56" s="81" t="n">
        <v>-1.32437038</v>
      </c>
      <c r="AT56" s="81" t="n">
        <v>-2.29387665</v>
      </c>
      <c r="AU56" s="81" t="n">
        <v>-1.51504679e-07</v>
      </c>
      <c r="AV56" s="81" t="n">
        <v>0</v>
      </c>
      <c r="AW56" s="82">
        <f>MAX(ABS(Y56-AK56),ABS(Z56-AL56),ABS(AA56-AM56),ABS(AB56-AN56),ABS(AC56-AO56),ABS(AD56-AP56),ABS(AE56-AQ56),ABS(AF56-AR56),ABS(AG56-AS56),ABS(AH56-AT56),ABS(AI56-AU56),ABS(AJ56-AV56))</f>
        <v/>
      </c>
    </row>
    <row r="57">
      <c r="A57" s="78" t="inlineStr">
        <is>
          <t>M52</t>
        </is>
      </c>
      <c r="B57" s="52" t="inlineStr">
        <is>
          <t>BKG-49</t>
        </is>
      </c>
      <c r="C57" s="52" t="inlineStr">
        <is>
          <t>Backdrop</t>
        </is>
      </c>
      <c r="D57" s="52" t="inlineStr">
        <is>
          <t>Treeline pine</t>
        </is>
      </c>
      <c r="E57" s="53" t="inlineStr">
        <is>
          <t>Group</t>
        </is>
      </c>
      <c r="F57" s="52" t="inlineStr">
        <is>
          <t>BKG-24</t>
        </is>
      </c>
      <c r="G57" s="79" t="n">
        <v>1</v>
      </c>
      <c r="H57" s="79" t="n">
        <v>1</v>
      </c>
      <c r="I57" s="79" t="n">
        <v>1</v>
      </c>
      <c r="J57" s="79" t="n">
        <v>0</v>
      </c>
      <c r="K57" s="79" t="n">
        <v>181.952347</v>
      </c>
      <c r="L57" s="79" t="n">
        <v>0</v>
      </c>
      <c r="M57" s="79" t="n">
        <v>19.7530708</v>
      </c>
      <c r="N57" s="79" t="n">
        <v>-0.350000024</v>
      </c>
      <c r="O57" s="79" t="n">
        <v>38.9806442</v>
      </c>
      <c r="P57" s="80">
        <f>COS(RADIANS(K57))*COS(RADIANS(L57))+SIN(RADIANS(K57))*SIN(RADIANS(J57))*SIN(RADIANS(L57))</f>
        <v/>
      </c>
      <c r="Q57" s="80">
        <f>-COS(RADIANS(K57))*SIN(RADIANS(L57))+SIN(RADIANS(K57))*SIN(RADIANS(J57))*COS(RADIANS(L57))</f>
        <v/>
      </c>
      <c r="R57" s="80">
        <f>SIN(RADIANS(K57))*COS(RADIANS(J57))</f>
        <v/>
      </c>
      <c r="S57" s="80">
        <f>COS(RADIANS(J57))*SIN(RADIANS(L57))</f>
        <v/>
      </c>
      <c r="T57" s="80">
        <f>COS(RADIANS(J57))*COS(RADIANS(L57))</f>
        <v/>
      </c>
      <c r="U57" s="80">
        <f>-SIN(RADIANS(J57))</f>
        <v/>
      </c>
      <c r="V57" s="80">
        <f>-SIN(RADIANS(K57))*COS(RADIANS(L57))+COS(RADIANS(K57))*SIN(RADIANS(J57))*SIN(RADIANS(L57))</f>
        <v/>
      </c>
      <c r="W57" s="80">
        <f>SIN(RADIANS(K57))*SIN(RADIANS(L57))+COS(RADIANS(K57))*SIN(RADIANS(J57))*COS(RADIANS(L57))</f>
        <v/>
      </c>
      <c r="X57" s="80">
        <f>COS(RADIANS(K57))*COS(RADIANS(J57))</f>
        <v/>
      </c>
      <c r="Y57" s="80">
        <f>P57*G57</f>
        <v/>
      </c>
      <c r="Z57" s="80">
        <f>Q57*H57</f>
        <v/>
      </c>
      <c r="AA57" s="80">
        <f>R57*I57</f>
        <v/>
      </c>
      <c r="AB57" s="80">
        <f>M57</f>
        <v/>
      </c>
      <c r="AC57" s="80">
        <f>S57*G57</f>
        <v/>
      </c>
      <c r="AD57" s="80">
        <f>T57*H57</f>
        <v/>
      </c>
      <c r="AE57" s="80">
        <f>U57*I57</f>
        <v/>
      </c>
      <c r="AF57" s="80">
        <f>N57</f>
        <v/>
      </c>
      <c r="AG57" s="80">
        <f>V57*G57</f>
        <v/>
      </c>
      <c r="AH57" s="80">
        <f>W57*H57</f>
        <v/>
      </c>
      <c r="AI57" s="80">
        <f>X57*I57</f>
        <v/>
      </c>
      <c r="AJ57" s="80">
        <f>O57</f>
        <v/>
      </c>
      <c r="AK57" s="81" t="n">
        <v>-0.99941951</v>
      </c>
      <c r="AL57" s="81" t="n">
        <v>0</v>
      </c>
      <c r="AM57" s="81" t="n">
        <v>-0.0340685137</v>
      </c>
      <c r="AN57" s="81" t="n">
        <v>19.7530708</v>
      </c>
      <c r="AO57" s="81" t="n">
        <v>0</v>
      </c>
      <c r="AP57" s="81" t="n">
        <v>1</v>
      </c>
      <c r="AQ57" s="81" t="n">
        <v>0</v>
      </c>
      <c r="AR57" s="81" t="n">
        <v>-0.350000024</v>
      </c>
      <c r="AS57" s="81" t="n">
        <v>0.0340685137</v>
      </c>
      <c r="AT57" s="81" t="n">
        <v>0</v>
      </c>
      <c r="AU57" s="81" t="n">
        <v>-0.99941951</v>
      </c>
      <c r="AV57" s="81" t="n">
        <v>38.9806442</v>
      </c>
      <c r="AW57" s="82">
        <f>MAX(ABS(Y57-AK57),ABS(Z57-AL57),ABS(AA57-AM57),ABS(AB57-AN57),ABS(AC57-AO57),ABS(AD57-AP57),ABS(AE57-AQ57),ABS(AF57-AR57),ABS(AG57-AS57),ABS(AH57-AT57),ABS(AI57-AU57),ABS(AJ57-AV57))</f>
        <v/>
      </c>
    </row>
    <row r="58">
      <c r="A58" s="78" t="inlineStr">
        <is>
          <t>M53</t>
        </is>
      </c>
      <c r="B58" s="52" t="inlineStr">
        <is>
          <t>BKG-50</t>
        </is>
      </c>
      <c r="C58" s="52" t="inlineStr">
        <is>
          <t>Backdrop</t>
        </is>
      </c>
      <c r="D58" s="52" t="inlineStr">
        <is>
          <t>Pine crown</t>
        </is>
      </c>
      <c r="E58" s="61" t="inlineStr">
        <is>
          <t>Cone</t>
        </is>
      </c>
      <c r="F58" s="52" t="inlineStr">
        <is>
          <t>BKG-49</t>
        </is>
      </c>
      <c r="G58" s="79" t="n">
        <v>3.46573281</v>
      </c>
      <c r="H58" s="79" t="n">
        <v>3.46573281</v>
      </c>
      <c r="I58" s="79" t="n">
        <v>3.83706117</v>
      </c>
      <c r="J58" s="79" t="n">
        <v>-90</v>
      </c>
      <c r="K58" s="79" t="n">
        <v>0</v>
      </c>
      <c r="L58" s="79" t="n">
        <v>0</v>
      </c>
      <c r="M58" s="79" t="n">
        <v>0</v>
      </c>
      <c r="N58" s="79" t="n">
        <v>1.91853058</v>
      </c>
      <c r="O58" s="79" t="n">
        <v>0</v>
      </c>
      <c r="P58" s="80">
        <f>COS(RADIANS(K58))*COS(RADIANS(L58))+SIN(RADIANS(K58))*SIN(RADIANS(J58))*SIN(RADIANS(L58))</f>
        <v/>
      </c>
      <c r="Q58" s="80">
        <f>-COS(RADIANS(K58))*SIN(RADIANS(L58))+SIN(RADIANS(K58))*SIN(RADIANS(J58))*COS(RADIANS(L58))</f>
        <v/>
      </c>
      <c r="R58" s="80">
        <f>SIN(RADIANS(K58))*COS(RADIANS(J58))</f>
        <v/>
      </c>
      <c r="S58" s="80">
        <f>COS(RADIANS(J58))*SIN(RADIANS(L58))</f>
        <v/>
      </c>
      <c r="T58" s="80">
        <f>COS(RADIANS(J58))*COS(RADIANS(L58))</f>
        <v/>
      </c>
      <c r="U58" s="80">
        <f>-SIN(RADIANS(J58))</f>
        <v/>
      </c>
      <c r="V58" s="80">
        <f>-SIN(RADIANS(K58))*COS(RADIANS(L58))+COS(RADIANS(K58))*SIN(RADIANS(J58))*SIN(RADIANS(L58))</f>
        <v/>
      </c>
      <c r="W58" s="80">
        <f>SIN(RADIANS(K58))*SIN(RADIANS(L58))+COS(RADIANS(K58))*SIN(RADIANS(J58))*COS(RADIANS(L58))</f>
        <v/>
      </c>
      <c r="X58" s="80">
        <f>COS(RADIANS(K58))*COS(RADIANS(J58))</f>
        <v/>
      </c>
      <c r="Y58" s="80">
        <f>P58*G58</f>
        <v/>
      </c>
      <c r="Z58" s="80">
        <f>Q58*H58</f>
        <v/>
      </c>
      <c r="AA58" s="80">
        <f>R58*I58</f>
        <v/>
      </c>
      <c r="AB58" s="80">
        <f>M58</f>
        <v/>
      </c>
      <c r="AC58" s="80">
        <f>S58*G58</f>
        <v/>
      </c>
      <c r="AD58" s="80">
        <f>T58*H58</f>
        <v/>
      </c>
      <c r="AE58" s="80">
        <f>U58*I58</f>
        <v/>
      </c>
      <c r="AF58" s="80">
        <f>N58</f>
        <v/>
      </c>
      <c r="AG58" s="80">
        <f>V58*G58</f>
        <v/>
      </c>
      <c r="AH58" s="80">
        <f>W58*H58</f>
        <v/>
      </c>
      <c r="AI58" s="80">
        <f>X58*I58</f>
        <v/>
      </c>
      <c r="AJ58" s="80">
        <f>O58</f>
        <v/>
      </c>
      <c r="AK58" s="81" t="n">
        <v>3.46573281</v>
      </c>
      <c r="AL58" s="81" t="n">
        <v>0</v>
      </c>
      <c r="AM58" s="81" t="n">
        <v>0</v>
      </c>
      <c r="AN58" s="81" t="n">
        <v>0</v>
      </c>
      <c r="AO58" s="81" t="n">
        <v>0</v>
      </c>
      <c r="AP58" s="81" t="n">
        <v>-1.51491989e-07</v>
      </c>
      <c r="AQ58" s="81" t="n">
        <v>3.83706117</v>
      </c>
      <c r="AR58" s="81" t="n">
        <v>1.91853058</v>
      </c>
      <c r="AS58" s="81" t="n">
        <v>0</v>
      </c>
      <c r="AT58" s="81" t="n">
        <v>-3.46573281</v>
      </c>
      <c r="AU58" s="81" t="n">
        <v>-1.67723272e-07</v>
      </c>
      <c r="AV58" s="81" t="n">
        <v>0</v>
      </c>
      <c r="AW58" s="82">
        <f>MAX(ABS(Y58-AK58),ABS(Z58-AL58),ABS(AA58-AM58),ABS(AB58-AN58),ABS(AC58-AO58),ABS(AD58-AP58),ABS(AE58-AQ58),ABS(AF58-AR58),ABS(AG58-AS58),ABS(AH58-AT58),ABS(AI58-AU58),ABS(AJ58-AV58))</f>
        <v/>
      </c>
    </row>
    <row r="59">
      <c r="A59" s="78" t="inlineStr">
        <is>
          <t>M54</t>
        </is>
      </c>
      <c r="B59" s="52" t="inlineStr">
        <is>
          <t>BKG-51</t>
        </is>
      </c>
      <c r="C59" s="52" t="inlineStr">
        <is>
          <t>Backdrop</t>
        </is>
      </c>
      <c r="D59" s="52" t="inlineStr">
        <is>
          <t>Pine crown</t>
        </is>
      </c>
      <c r="E59" s="61" t="inlineStr">
        <is>
          <t>Cone</t>
        </is>
      </c>
      <c r="F59" s="52" t="inlineStr">
        <is>
          <t>BKG-49</t>
        </is>
      </c>
      <c r="G59" s="79" t="n">
        <v>2.25272632</v>
      </c>
      <c r="H59" s="79" t="n">
        <v>2.25272632</v>
      </c>
      <c r="I59" s="79" t="n">
        <v>3.40384483</v>
      </c>
      <c r="J59" s="79" t="n">
        <v>-90</v>
      </c>
      <c r="K59" s="79" t="n">
        <v>30</v>
      </c>
      <c r="L59" s="79" t="n">
        <v>0</v>
      </c>
      <c r="M59" s="79" t="n">
        <v>0</v>
      </c>
      <c r="N59" s="79" t="n">
        <v>4.4868865</v>
      </c>
      <c r="O59" s="79" t="n">
        <v>0</v>
      </c>
      <c r="P59" s="80">
        <f>COS(RADIANS(K59))*COS(RADIANS(L59))+SIN(RADIANS(K59))*SIN(RADIANS(J59))*SIN(RADIANS(L59))</f>
        <v/>
      </c>
      <c r="Q59" s="80">
        <f>-COS(RADIANS(K59))*SIN(RADIANS(L59))+SIN(RADIANS(K59))*SIN(RADIANS(J59))*COS(RADIANS(L59))</f>
        <v/>
      </c>
      <c r="R59" s="80">
        <f>SIN(RADIANS(K59))*COS(RADIANS(J59))</f>
        <v/>
      </c>
      <c r="S59" s="80">
        <f>COS(RADIANS(J59))*SIN(RADIANS(L59))</f>
        <v/>
      </c>
      <c r="T59" s="80">
        <f>COS(RADIANS(J59))*COS(RADIANS(L59))</f>
        <v/>
      </c>
      <c r="U59" s="80">
        <f>-SIN(RADIANS(J59))</f>
        <v/>
      </c>
      <c r="V59" s="80">
        <f>-SIN(RADIANS(K59))*COS(RADIANS(L59))+COS(RADIANS(K59))*SIN(RADIANS(J59))*SIN(RADIANS(L59))</f>
        <v/>
      </c>
      <c r="W59" s="80">
        <f>SIN(RADIANS(K59))*SIN(RADIANS(L59))+COS(RADIANS(K59))*SIN(RADIANS(J59))*COS(RADIANS(L59))</f>
        <v/>
      </c>
      <c r="X59" s="80">
        <f>COS(RADIANS(K59))*COS(RADIANS(J59))</f>
        <v/>
      </c>
      <c r="Y59" s="80">
        <f>P59*G59</f>
        <v/>
      </c>
      <c r="Z59" s="80">
        <f>Q59*H59</f>
        <v/>
      </c>
      <c r="AA59" s="80">
        <f>R59*I59</f>
        <v/>
      </c>
      <c r="AB59" s="80">
        <f>M59</f>
        <v/>
      </c>
      <c r="AC59" s="80">
        <f>S59*G59</f>
        <v/>
      </c>
      <c r="AD59" s="80">
        <f>T59*H59</f>
        <v/>
      </c>
      <c r="AE59" s="80">
        <f>U59*I59</f>
        <v/>
      </c>
      <c r="AF59" s="80">
        <f>N59</f>
        <v/>
      </c>
      <c r="AG59" s="80">
        <f>V59*G59</f>
        <v/>
      </c>
      <c r="AH59" s="80">
        <f>W59*H59</f>
        <v/>
      </c>
      <c r="AI59" s="80">
        <f>X59*I59</f>
        <v/>
      </c>
      <c r="AJ59" s="80">
        <f>O59</f>
        <v/>
      </c>
      <c r="AK59" s="81" t="n">
        <v>1.9509182</v>
      </c>
      <c r="AL59" s="81" t="n">
        <v>-1.12636316</v>
      </c>
      <c r="AM59" s="81" t="n">
        <v>-7.4393391e-08</v>
      </c>
      <c r="AN59" s="81" t="n">
        <v>0</v>
      </c>
      <c r="AO59" s="81" t="n">
        <v>0</v>
      </c>
      <c r="AP59" s="81" t="n">
        <v>-9.84697976e-08</v>
      </c>
      <c r="AQ59" s="81" t="n">
        <v>3.40384483</v>
      </c>
      <c r="AR59" s="81" t="n">
        <v>4.4868865</v>
      </c>
      <c r="AS59" s="81" t="n">
        <v>-1.12636316</v>
      </c>
      <c r="AT59" s="81" t="n">
        <v>-1.9509182</v>
      </c>
      <c r="AU59" s="81" t="n">
        <v>-1.28853131e-07</v>
      </c>
      <c r="AV59" s="81" t="n">
        <v>0</v>
      </c>
      <c r="AW59" s="82">
        <f>MAX(ABS(Y59-AK59),ABS(Z59-AL59),ABS(AA59-AM59),ABS(AB59-AN59),ABS(AC59-AO59),ABS(AD59-AP59),ABS(AE59-AQ59),ABS(AF59-AR59),ABS(AG59-AS59),ABS(AH59-AT59),ABS(AI59-AU59),ABS(AJ59-AV59))</f>
        <v/>
      </c>
    </row>
    <row r="60">
      <c r="A60" s="78" t="inlineStr">
        <is>
          <t>M55</t>
        </is>
      </c>
      <c r="B60" s="52" t="inlineStr">
        <is>
          <t>BKG-52</t>
        </is>
      </c>
      <c r="C60" s="52" t="inlineStr">
        <is>
          <t>Backdrop</t>
        </is>
      </c>
      <c r="D60" s="52" t="inlineStr">
        <is>
          <t>Treeline pine</t>
        </is>
      </c>
      <c r="E60" s="53" t="inlineStr">
        <is>
          <t>Group</t>
        </is>
      </c>
      <c r="F60" s="52" t="inlineStr">
        <is>
          <t>BKG-24</t>
        </is>
      </c>
      <c r="G60" s="79" t="n">
        <v>1</v>
      </c>
      <c r="H60" s="79" t="n">
        <v>1</v>
      </c>
      <c r="I60" s="79" t="n">
        <v>1</v>
      </c>
      <c r="J60" s="79" t="n">
        <v>0</v>
      </c>
      <c r="K60" s="79" t="n">
        <v>273.117249</v>
      </c>
      <c r="L60" s="79" t="n">
        <v>0</v>
      </c>
      <c r="M60" s="79" t="n">
        <v>12.8584633</v>
      </c>
      <c r="N60" s="79" t="n">
        <v>-0.350000024</v>
      </c>
      <c r="O60" s="79" t="n">
        <v>42.0600319</v>
      </c>
      <c r="P60" s="80">
        <f>COS(RADIANS(K60))*COS(RADIANS(L60))+SIN(RADIANS(K60))*SIN(RADIANS(J60))*SIN(RADIANS(L60))</f>
        <v/>
      </c>
      <c r="Q60" s="80">
        <f>-COS(RADIANS(K60))*SIN(RADIANS(L60))+SIN(RADIANS(K60))*SIN(RADIANS(J60))*COS(RADIANS(L60))</f>
        <v/>
      </c>
      <c r="R60" s="80">
        <f>SIN(RADIANS(K60))*COS(RADIANS(J60))</f>
        <v/>
      </c>
      <c r="S60" s="80">
        <f>COS(RADIANS(J60))*SIN(RADIANS(L60))</f>
        <v/>
      </c>
      <c r="T60" s="80">
        <f>COS(RADIANS(J60))*COS(RADIANS(L60))</f>
        <v/>
      </c>
      <c r="U60" s="80">
        <f>-SIN(RADIANS(J60))</f>
        <v/>
      </c>
      <c r="V60" s="80">
        <f>-SIN(RADIANS(K60))*COS(RADIANS(L60))+COS(RADIANS(K60))*SIN(RADIANS(J60))*SIN(RADIANS(L60))</f>
        <v/>
      </c>
      <c r="W60" s="80">
        <f>SIN(RADIANS(K60))*SIN(RADIANS(L60))+COS(RADIANS(K60))*SIN(RADIANS(J60))*COS(RADIANS(L60))</f>
        <v/>
      </c>
      <c r="X60" s="80">
        <f>COS(RADIANS(K60))*COS(RADIANS(J60))</f>
        <v/>
      </c>
      <c r="Y60" s="80">
        <f>P60*G60</f>
        <v/>
      </c>
      <c r="Z60" s="80">
        <f>Q60*H60</f>
        <v/>
      </c>
      <c r="AA60" s="80">
        <f>R60*I60</f>
        <v/>
      </c>
      <c r="AB60" s="80">
        <f>M60</f>
        <v/>
      </c>
      <c r="AC60" s="80">
        <f>S60*G60</f>
        <v/>
      </c>
      <c r="AD60" s="80">
        <f>T60*H60</f>
        <v/>
      </c>
      <c r="AE60" s="80">
        <f>U60*I60</f>
        <v/>
      </c>
      <c r="AF60" s="80">
        <f>N60</f>
        <v/>
      </c>
      <c r="AG60" s="80">
        <f>V60*G60</f>
        <v/>
      </c>
      <c r="AH60" s="80">
        <f>W60*H60</f>
        <v/>
      </c>
      <c r="AI60" s="80">
        <f>X60*I60</f>
        <v/>
      </c>
      <c r="AJ60" s="80">
        <f>O60</f>
        <v/>
      </c>
      <c r="AK60" s="81" t="n">
        <v>0.0543798171</v>
      </c>
      <c r="AL60" s="81" t="n">
        <v>0</v>
      </c>
      <c r="AM60" s="81" t="n">
        <v>-0.998520315</v>
      </c>
      <c r="AN60" s="81" t="n">
        <v>12.8584633</v>
      </c>
      <c r="AO60" s="81" t="n">
        <v>0</v>
      </c>
      <c r="AP60" s="81" t="n">
        <v>1</v>
      </c>
      <c r="AQ60" s="81" t="n">
        <v>0</v>
      </c>
      <c r="AR60" s="81" t="n">
        <v>-0.350000024</v>
      </c>
      <c r="AS60" s="81" t="n">
        <v>0.998520315</v>
      </c>
      <c r="AT60" s="81" t="n">
        <v>0</v>
      </c>
      <c r="AU60" s="81" t="n">
        <v>0.0543798171</v>
      </c>
      <c r="AV60" s="81" t="n">
        <v>42.0600319</v>
      </c>
      <c r="AW60" s="82">
        <f>MAX(ABS(Y60-AK60),ABS(Z60-AL60),ABS(AA60-AM60),ABS(AB60-AN60),ABS(AC60-AO60),ABS(AD60-AP60),ABS(AE60-AQ60),ABS(AF60-AR60),ABS(AG60-AS60),ABS(AH60-AT60),ABS(AI60-AU60),ABS(AJ60-AV60))</f>
        <v/>
      </c>
    </row>
    <row r="61">
      <c r="A61" s="78" t="inlineStr">
        <is>
          <t>M56</t>
        </is>
      </c>
      <c r="B61" s="52" t="inlineStr">
        <is>
          <t>BKG-53</t>
        </is>
      </c>
      <c r="C61" s="52" t="inlineStr">
        <is>
          <t>Backdrop</t>
        </is>
      </c>
      <c r="D61" s="52" t="inlineStr">
        <is>
          <t>Pine crown</t>
        </is>
      </c>
      <c r="E61" s="61" t="inlineStr">
        <is>
          <t>Cone</t>
        </is>
      </c>
      <c r="F61" s="52" t="inlineStr">
        <is>
          <t>BKG-52</t>
        </is>
      </c>
      <c r="G61" s="79" t="n">
        <v>4.86781073</v>
      </c>
      <c r="H61" s="79" t="n">
        <v>4.86781073</v>
      </c>
      <c r="I61" s="79" t="n">
        <v>5.38936186</v>
      </c>
      <c r="J61" s="79" t="n">
        <v>-90</v>
      </c>
      <c r="K61" s="79" t="n">
        <v>0</v>
      </c>
      <c r="L61" s="79" t="n">
        <v>0</v>
      </c>
      <c r="M61" s="79" t="n">
        <v>0</v>
      </c>
      <c r="N61" s="79" t="n">
        <v>2.69468093</v>
      </c>
      <c r="O61" s="79" t="n">
        <v>0</v>
      </c>
      <c r="P61" s="80">
        <f>COS(RADIANS(K61))*COS(RADIANS(L61))+SIN(RADIANS(K61))*SIN(RADIANS(J61))*SIN(RADIANS(L61))</f>
        <v/>
      </c>
      <c r="Q61" s="80">
        <f>-COS(RADIANS(K61))*SIN(RADIANS(L61))+SIN(RADIANS(K61))*SIN(RADIANS(J61))*COS(RADIANS(L61))</f>
        <v/>
      </c>
      <c r="R61" s="80">
        <f>SIN(RADIANS(K61))*COS(RADIANS(J61))</f>
        <v/>
      </c>
      <c r="S61" s="80">
        <f>COS(RADIANS(J61))*SIN(RADIANS(L61))</f>
        <v/>
      </c>
      <c r="T61" s="80">
        <f>COS(RADIANS(J61))*COS(RADIANS(L61))</f>
        <v/>
      </c>
      <c r="U61" s="80">
        <f>-SIN(RADIANS(J61))</f>
        <v/>
      </c>
      <c r="V61" s="80">
        <f>-SIN(RADIANS(K61))*COS(RADIANS(L61))+COS(RADIANS(K61))*SIN(RADIANS(J61))*SIN(RADIANS(L61))</f>
        <v/>
      </c>
      <c r="W61" s="80">
        <f>SIN(RADIANS(K61))*SIN(RADIANS(L61))+COS(RADIANS(K61))*SIN(RADIANS(J61))*COS(RADIANS(L61))</f>
        <v/>
      </c>
      <c r="X61" s="80">
        <f>COS(RADIANS(K61))*COS(RADIANS(J61))</f>
        <v/>
      </c>
      <c r="Y61" s="80">
        <f>P61*G61</f>
        <v/>
      </c>
      <c r="Z61" s="80">
        <f>Q61*H61</f>
        <v/>
      </c>
      <c r="AA61" s="80">
        <f>R61*I61</f>
        <v/>
      </c>
      <c r="AB61" s="80">
        <f>M61</f>
        <v/>
      </c>
      <c r="AC61" s="80">
        <f>S61*G61</f>
        <v/>
      </c>
      <c r="AD61" s="80">
        <f>T61*H61</f>
        <v/>
      </c>
      <c r="AE61" s="80">
        <f>U61*I61</f>
        <v/>
      </c>
      <c r="AF61" s="80">
        <f>N61</f>
        <v/>
      </c>
      <c r="AG61" s="80">
        <f>V61*G61</f>
        <v/>
      </c>
      <c r="AH61" s="80">
        <f>W61*H61</f>
        <v/>
      </c>
      <c r="AI61" s="80">
        <f>X61*I61</f>
        <v/>
      </c>
      <c r="AJ61" s="80">
        <f>O61</f>
        <v/>
      </c>
      <c r="AK61" s="81" t="n">
        <v>4.86781073</v>
      </c>
      <c r="AL61" s="81" t="n">
        <v>0</v>
      </c>
      <c r="AM61" s="81" t="n">
        <v>0</v>
      </c>
      <c r="AN61" s="81" t="n">
        <v>0</v>
      </c>
      <c r="AO61" s="81" t="n">
        <v>0</v>
      </c>
      <c r="AP61" s="81" t="n">
        <v>-2.12778758e-07</v>
      </c>
      <c r="AQ61" s="81" t="n">
        <v>5.38936186</v>
      </c>
      <c r="AR61" s="81" t="n">
        <v>2.69468093</v>
      </c>
      <c r="AS61" s="81" t="n">
        <v>0</v>
      </c>
      <c r="AT61" s="81" t="n">
        <v>-4.86781073</v>
      </c>
      <c r="AU61" s="81" t="n">
        <v>-2.35576493e-07</v>
      </c>
      <c r="AV61" s="81" t="n">
        <v>0</v>
      </c>
      <c r="AW61" s="82">
        <f>MAX(ABS(Y61-AK61),ABS(Z61-AL61),ABS(AA61-AM61),ABS(AB61-AN61),ABS(AC61-AO61),ABS(AD61-AP61),ABS(AE61-AQ61),ABS(AF61-AR61),ABS(AG61-AS61),ABS(AH61-AT61),ABS(AI61-AU61),ABS(AJ61-AV61))</f>
        <v/>
      </c>
    </row>
    <row r="62">
      <c r="A62" s="78" t="inlineStr">
        <is>
          <t>M57</t>
        </is>
      </c>
      <c r="B62" s="52" t="inlineStr">
        <is>
          <t>BKG-54</t>
        </is>
      </c>
      <c r="C62" s="52" t="inlineStr">
        <is>
          <t>Backdrop</t>
        </is>
      </c>
      <c r="D62" s="52" t="inlineStr">
        <is>
          <t>Pine crown</t>
        </is>
      </c>
      <c r="E62" s="61" t="inlineStr">
        <is>
          <t>Cone</t>
        </is>
      </c>
      <c r="F62" s="52" t="inlineStr">
        <is>
          <t>BKG-52</t>
        </is>
      </c>
      <c r="G62" s="79" t="n">
        <v>3.16407681</v>
      </c>
      <c r="H62" s="79" t="n">
        <v>3.16407681</v>
      </c>
      <c r="I62" s="79" t="n">
        <v>4.7808857</v>
      </c>
      <c r="J62" s="79" t="n">
        <v>-90</v>
      </c>
      <c r="K62" s="79" t="n">
        <v>30</v>
      </c>
      <c r="L62" s="79" t="n">
        <v>0</v>
      </c>
      <c r="M62" s="79" t="n">
        <v>0</v>
      </c>
      <c r="N62" s="79" t="n">
        <v>6.30207682</v>
      </c>
      <c r="O62" s="79" t="n">
        <v>0</v>
      </c>
      <c r="P62" s="80">
        <f>COS(RADIANS(K62))*COS(RADIANS(L62))+SIN(RADIANS(K62))*SIN(RADIANS(J62))*SIN(RADIANS(L62))</f>
        <v/>
      </c>
      <c r="Q62" s="80">
        <f>-COS(RADIANS(K62))*SIN(RADIANS(L62))+SIN(RADIANS(K62))*SIN(RADIANS(J62))*COS(RADIANS(L62))</f>
        <v/>
      </c>
      <c r="R62" s="80">
        <f>SIN(RADIANS(K62))*COS(RADIANS(J62))</f>
        <v/>
      </c>
      <c r="S62" s="80">
        <f>COS(RADIANS(J62))*SIN(RADIANS(L62))</f>
        <v/>
      </c>
      <c r="T62" s="80">
        <f>COS(RADIANS(J62))*COS(RADIANS(L62))</f>
        <v/>
      </c>
      <c r="U62" s="80">
        <f>-SIN(RADIANS(J62))</f>
        <v/>
      </c>
      <c r="V62" s="80">
        <f>-SIN(RADIANS(K62))*COS(RADIANS(L62))+COS(RADIANS(K62))*SIN(RADIANS(J62))*SIN(RADIANS(L62))</f>
        <v/>
      </c>
      <c r="W62" s="80">
        <f>SIN(RADIANS(K62))*SIN(RADIANS(L62))+COS(RADIANS(K62))*SIN(RADIANS(J62))*COS(RADIANS(L62))</f>
        <v/>
      </c>
      <c r="X62" s="80">
        <f>COS(RADIANS(K62))*COS(RADIANS(J62))</f>
        <v/>
      </c>
      <c r="Y62" s="80">
        <f>P62*G62</f>
        <v/>
      </c>
      <c r="Z62" s="80">
        <f>Q62*H62</f>
        <v/>
      </c>
      <c r="AA62" s="80">
        <f>R62*I62</f>
        <v/>
      </c>
      <c r="AB62" s="80">
        <f>M62</f>
        <v/>
      </c>
      <c r="AC62" s="80">
        <f>S62*G62</f>
        <v/>
      </c>
      <c r="AD62" s="80">
        <f>T62*H62</f>
        <v/>
      </c>
      <c r="AE62" s="80">
        <f>U62*I62</f>
        <v/>
      </c>
      <c r="AF62" s="80">
        <f>N62</f>
        <v/>
      </c>
      <c r="AG62" s="80">
        <f>V62*G62</f>
        <v/>
      </c>
      <c r="AH62" s="80">
        <f>W62*H62</f>
        <v/>
      </c>
      <c r="AI62" s="80">
        <f>X62*I62</f>
        <v/>
      </c>
      <c r="AJ62" s="80">
        <f>O62</f>
        <v/>
      </c>
      <c r="AK62" s="81" t="n">
        <v>2.74017096</v>
      </c>
      <c r="AL62" s="81" t="n">
        <v>-1.5820384</v>
      </c>
      <c r="AM62" s="81" t="n">
        <v>-1.04489573e-07</v>
      </c>
      <c r="AN62" s="81" t="n">
        <v>0</v>
      </c>
      <c r="AO62" s="81" t="n">
        <v>0</v>
      </c>
      <c r="AP62" s="81" t="n">
        <v>-1.38306191e-07</v>
      </c>
      <c r="AQ62" s="81" t="n">
        <v>4.7808857</v>
      </c>
      <c r="AR62" s="81" t="n">
        <v>6.30207682</v>
      </c>
      <c r="AS62" s="81" t="n">
        <v>-1.5820384</v>
      </c>
      <c r="AT62" s="81" t="n">
        <v>-2.74017096</v>
      </c>
      <c r="AU62" s="81" t="n">
        <v>-1.8098126e-07</v>
      </c>
      <c r="AV62" s="81" t="n">
        <v>0</v>
      </c>
      <c r="AW62" s="82">
        <f>MAX(ABS(Y62-AK62),ABS(Z62-AL62),ABS(AA62-AM62),ABS(AB62-AN62),ABS(AC62-AO62),ABS(AD62-AP62),ABS(AE62-AQ62),ABS(AF62-AR62),ABS(AG62-AS62),ABS(AH62-AT62),ABS(AI62-AU62),ABS(AJ62-AV62))</f>
        <v/>
      </c>
    </row>
    <row r="63">
      <c r="A63" s="78" t="inlineStr">
        <is>
          <t>M58</t>
        </is>
      </c>
      <c r="B63" s="52" t="inlineStr">
        <is>
          <t>BKG-55</t>
        </is>
      </c>
      <c r="C63" s="52" t="inlineStr">
        <is>
          <t>Backdrop</t>
        </is>
      </c>
      <c r="D63" s="52" t="inlineStr">
        <is>
          <t>Treeline pine</t>
        </is>
      </c>
      <c r="E63" s="53" t="inlineStr">
        <is>
          <t>Group</t>
        </is>
      </c>
      <c r="F63" s="52" t="inlineStr">
        <is>
          <t>BKG-24</t>
        </is>
      </c>
      <c r="G63" s="79" t="n">
        <v>1</v>
      </c>
      <c r="H63" s="79" t="n">
        <v>1</v>
      </c>
      <c r="I63" s="79" t="n">
        <v>1</v>
      </c>
      <c r="J63" s="79" t="n">
        <v>0</v>
      </c>
      <c r="K63" s="79" t="n">
        <v>261.436737</v>
      </c>
      <c r="L63" s="79" t="n">
        <v>0</v>
      </c>
      <c r="M63" s="79" t="n">
        <v>10.4521475</v>
      </c>
      <c r="N63" s="79" t="n">
        <v>-0.350000024</v>
      </c>
      <c r="O63" s="79" t="n">
        <v>41.0778008</v>
      </c>
      <c r="P63" s="80">
        <f>COS(RADIANS(K63))*COS(RADIANS(L63))+SIN(RADIANS(K63))*SIN(RADIANS(J63))*SIN(RADIANS(L63))</f>
        <v/>
      </c>
      <c r="Q63" s="80">
        <f>-COS(RADIANS(K63))*SIN(RADIANS(L63))+SIN(RADIANS(K63))*SIN(RADIANS(J63))*COS(RADIANS(L63))</f>
        <v/>
      </c>
      <c r="R63" s="80">
        <f>SIN(RADIANS(K63))*COS(RADIANS(J63))</f>
        <v/>
      </c>
      <c r="S63" s="80">
        <f>COS(RADIANS(J63))*SIN(RADIANS(L63))</f>
        <v/>
      </c>
      <c r="T63" s="80">
        <f>COS(RADIANS(J63))*COS(RADIANS(L63))</f>
        <v/>
      </c>
      <c r="U63" s="80">
        <f>-SIN(RADIANS(J63))</f>
        <v/>
      </c>
      <c r="V63" s="80">
        <f>-SIN(RADIANS(K63))*COS(RADIANS(L63))+COS(RADIANS(K63))*SIN(RADIANS(J63))*SIN(RADIANS(L63))</f>
        <v/>
      </c>
      <c r="W63" s="80">
        <f>SIN(RADIANS(K63))*SIN(RADIANS(L63))+COS(RADIANS(K63))*SIN(RADIANS(J63))*COS(RADIANS(L63))</f>
        <v/>
      </c>
      <c r="X63" s="80">
        <f>COS(RADIANS(K63))*COS(RADIANS(J63))</f>
        <v/>
      </c>
      <c r="Y63" s="80">
        <f>P63*G63</f>
        <v/>
      </c>
      <c r="Z63" s="80">
        <f>Q63*H63</f>
        <v/>
      </c>
      <c r="AA63" s="80">
        <f>R63*I63</f>
        <v/>
      </c>
      <c r="AB63" s="80">
        <f>M63</f>
        <v/>
      </c>
      <c r="AC63" s="80">
        <f>S63*G63</f>
        <v/>
      </c>
      <c r="AD63" s="80">
        <f>T63*H63</f>
        <v/>
      </c>
      <c r="AE63" s="80">
        <f>U63*I63</f>
        <v/>
      </c>
      <c r="AF63" s="80">
        <f>N63</f>
        <v/>
      </c>
      <c r="AG63" s="80">
        <f>V63*G63</f>
        <v/>
      </c>
      <c r="AH63" s="80">
        <f>W63*H63</f>
        <v/>
      </c>
      <c r="AI63" s="80">
        <f>X63*I63</f>
        <v/>
      </c>
      <c r="AJ63" s="80">
        <f>O63</f>
        <v/>
      </c>
      <c r="AK63" s="81" t="n">
        <v>-0.148901179</v>
      </c>
      <c r="AL63" s="81" t="n">
        <v>0</v>
      </c>
      <c r="AM63" s="81" t="n">
        <v>-0.988852084</v>
      </c>
      <c r="AN63" s="81" t="n">
        <v>10.4521475</v>
      </c>
      <c r="AO63" s="81" t="n">
        <v>0</v>
      </c>
      <c r="AP63" s="81" t="n">
        <v>1</v>
      </c>
      <c r="AQ63" s="81" t="n">
        <v>0</v>
      </c>
      <c r="AR63" s="81" t="n">
        <v>-0.350000024</v>
      </c>
      <c r="AS63" s="81" t="n">
        <v>0.988852084</v>
      </c>
      <c r="AT63" s="81" t="n">
        <v>0</v>
      </c>
      <c r="AU63" s="81" t="n">
        <v>-0.148901179</v>
      </c>
      <c r="AV63" s="81" t="n">
        <v>41.0778008</v>
      </c>
      <c r="AW63" s="82">
        <f>MAX(ABS(Y63-AK63),ABS(Z63-AL63),ABS(AA63-AM63),ABS(AB63-AN63),ABS(AC63-AO63),ABS(AD63-AP63),ABS(AE63-AQ63),ABS(AF63-AR63),ABS(AG63-AS63),ABS(AH63-AT63),ABS(AI63-AU63),ABS(AJ63-AV63))</f>
        <v/>
      </c>
    </row>
    <row r="64">
      <c r="A64" s="78" t="inlineStr">
        <is>
          <t>M59</t>
        </is>
      </c>
      <c r="B64" s="52" t="inlineStr">
        <is>
          <t>BKG-56</t>
        </is>
      </c>
      <c r="C64" s="52" t="inlineStr">
        <is>
          <t>Backdrop</t>
        </is>
      </c>
      <c r="D64" s="52" t="inlineStr">
        <is>
          <t>Pine crown</t>
        </is>
      </c>
      <c r="E64" s="61" t="inlineStr">
        <is>
          <t>Cone</t>
        </is>
      </c>
      <c r="F64" s="52" t="inlineStr">
        <is>
          <t>BKG-55</t>
        </is>
      </c>
      <c r="G64" s="79" t="n">
        <v>5.37814093</v>
      </c>
      <c r="H64" s="79" t="n">
        <v>5.37814093</v>
      </c>
      <c r="I64" s="79" t="n">
        <v>5.95437002</v>
      </c>
      <c r="J64" s="79" t="n">
        <v>-90</v>
      </c>
      <c r="K64" s="79" t="n">
        <v>0</v>
      </c>
      <c r="L64" s="79" t="n">
        <v>0</v>
      </c>
      <c r="M64" s="79" t="n">
        <v>0</v>
      </c>
      <c r="N64" s="79" t="n">
        <v>2.97718501</v>
      </c>
      <c r="O64" s="79" t="n">
        <v>0</v>
      </c>
      <c r="P64" s="80">
        <f>COS(RADIANS(K64))*COS(RADIANS(L64))+SIN(RADIANS(K64))*SIN(RADIANS(J64))*SIN(RADIANS(L64))</f>
        <v/>
      </c>
      <c r="Q64" s="80">
        <f>-COS(RADIANS(K64))*SIN(RADIANS(L64))+SIN(RADIANS(K64))*SIN(RADIANS(J64))*COS(RADIANS(L64))</f>
        <v/>
      </c>
      <c r="R64" s="80">
        <f>SIN(RADIANS(K64))*COS(RADIANS(J64))</f>
        <v/>
      </c>
      <c r="S64" s="80">
        <f>COS(RADIANS(J64))*SIN(RADIANS(L64))</f>
        <v/>
      </c>
      <c r="T64" s="80">
        <f>COS(RADIANS(J64))*COS(RADIANS(L64))</f>
        <v/>
      </c>
      <c r="U64" s="80">
        <f>-SIN(RADIANS(J64))</f>
        <v/>
      </c>
      <c r="V64" s="80">
        <f>-SIN(RADIANS(K64))*COS(RADIANS(L64))+COS(RADIANS(K64))*SIN(RADIANS(J64))*SIN(RADIANS(L64))</f>
        <v/>
      </c>
      <c r="W64" s="80">
        <f>SIN(RADIANS(K64))*SIN(RADIANS(L64))+COS(RADIANS(K64))*SIN(RADIANS(J64))*COS(RADIANS(L64))</f>
        <v/>
      </c>
      <c r="X64" s="80">
        <f>COS(RADIANS(K64))*COS(RADIANS(J64))</f>
        <v/>
      </c>
      <c r="Y64" s="80">
        <f>P64*G64</f>
        <v/>
      </c>
      <c r="Z64" s="80">
        <f>Q64*H64</f>
        <v/>
      </c>
      <c r="AA64" s="80">
        <f>R64*I64</f>
        <v/>
      </c>
      <c r="AB64" s="80">
        <f>M64</f>
        <v/>
      </c>
      <c r="AC64" s="80">
        <f>S64*G64</f>
        <v/>
      </c>
      <c r="AD64" s="80">
        <f>T64*H64</f>
        <v/>
      </c>
      <c r="AE64" s="80">
        <f>U64*I64</f>
        <v/>
      </c>
      <c r="AF64" s="80">
        <f>N64</f>
        <v/>
      </c>
      <c r="AG64" s="80">
        <f>V64*G64</f>
        <v/>
      </c>
      <c r="AH64" s="80">
        <f>W64*H64</f>
        <v/>
      </c>
      <c r="AI64" s="80">
        <f>X64*I64</f>
        <v/>
      </c>
      <c r="AJ64" s="80">
        <f>O64</f>
        <v/>
      </c>
      <c r="AK64" s="81" t="n">
        <v>5.37814093</v>
      </c>
      <c r="AL64" s="81" t="n">
        <v>0</v>
      </c>
      <c r="AM64" s="81" t="n">
        <v>0</v>
      </c>
      <c r="AN64" s="81" t="n">
        <v>0</v>
      </c>
      <c r="AO64" s="81" t="n">
        <v>0</v>
      </c>
      <c r="AP64" s="81" t="n">
        <v>-2.35086006e-07</v>
      </c>
      <c r="AQ64" s="81" t="n">
        <v>5.95437002</v>
      </c>
      <c r="AR64" s="81" t="n">
        <v>2.97718501</v>
      </c>
      <c r="AS64" s="81" t="n">
        <v>0</v>
      </c>
      <c r="AT64" s="81" t="n">
        <v>-5.37814093</v>
      </c>
      <c r="AU64" s="81" t="n">
        <v>-2.60273794e-07</v>
      </c>
      <c r="AV64" s="81" t="n">
        <v>0</v>
      </c>
      <c r="AW64" s="82">
        <f>MAX(ABS(Y64-AK64),ABS(Z64-AL64),ABS(AA64-AM64),ABS(AB64-AN64),ABS(AC64-AO64),ABS(AD64-AP64),ABS(AE64-AQ64),ABS(AF64-AR64),ABS(AG64-AS64),ABS(AH64-AT64),ABS(AI64-AU64),ABS(AJ64-AV64))</f>
        <v/>
      </c>
    </row>
    <row r="65">
      <c r="A65" s="78" t="inlineStr">
        <is>
          <t>M60</t>
        </is>
      </c>
      <c r="B65" s="52" t="inlineStr">
        <is>
          <t>BKG-57</t>
        </is>
      </c>
      <c r="C65" s="52" t="inlineStr">
        <is>
          <t>Backdrop</t>
        </is>
      </c>
      <c r="D65" s="52" t="inlineStr">
        <is>
          <t>Pine crown</t>
        </is>
      </c>
      <c r="E65" s="61" t="inlineStr">
        <is>
          <t>Cone</t>
        </is>
      </c>
      <c r="F65" s="52" t="inlineStr">
        <is>
          <t>BKG-55</t>
        </is>
      </c>
      <c r="G65" s="79" t="n">
        <v>3.49579144</v>
      </c>
      <c r="H65" s="79" t="n">
        <v>3.49579144</v>
      </c>
      <c r="I65" s="79" t="n">
        <v>5.28210258</v>
      </c>
      <c r="J65" s="79" t="n">
        <v>-90</v>
      </c>
      <c r="K65" s="79" t="n">
        <v>30</v>
      </c>
      <c r="L65" s="79" t="n">
        <v>0</v>
      </c>
      <c r="M65" s="79" t="n">
        <v>0</v>
      </c>
      <c r="N65" s="79" t="n">
        <v>6.96277189</v>
      </c>
      <c r="O65" s="79" t="n">
        <v>0</v>
      </c>
      <c r="P65" s="80">
        <f>COS(RADIANS(K65))*COS(RADIANS(L65))+SIN(RADIANS(K65))*SIN(RADIANS(J65))*SIN(RADIANS(L65))</f>
        <v/>
      </c>
      <c r="Q65" s="80">
        <f>-COS(RADIANS(K65))*SIN(RADIANS(L65))+SIN(RADIANS(K65))*SIN(RADIANS(J65))*COS(RADIANS(L65))</f>
        <v/>
      </c>
      <c r="R65" s="80">
        <f>SIN(RADIANS(K65))*COS(RADIANS(J65))</f>
        <v/>
      </c>
      <c r="S65" s="80">
        <f>COS(RADIANS(J65))*SIN(RADIANS(L65))</f>
        <v/>
      </c>
      <c r="T65" s="80">
        <f>COS(RADIANS(J65))*COS(RADIANS(L65))</f>
        <v/>
      </c>
      <c r="U65" s="80">
        <f>-SIN(RADIANS(J65))</f>
        <v/>
      </c>
      <c r="V65" s="80">
        <f>-SIN(RADIANS(K65))*COS(RADIANS(L65))+COS(RADIANS(K65))*SIN(RADIANS(J65))*SIN(RADIANS(L65))</f>
        <v/>
      </c>
      <c r="W65" s="80">
        <f>SIN(RADIANS(K65))*SIN(RADIANS(L65))+COS(RADIANS(K65))*SIN(RADIANS(J65))*COS(RADIANS(L65))</f>
        <v/>
      </c>
      <c r="X65" s="80">
        <f>COS(RADIANS(K65))*COS(RADIANS(J65))</f>
        <v/>
      </c>
      <c r="Y65" s="80">
        <f>P65*G65</f>
        <v/>
      </c>
      <c r="Z65" s="80">
        <f>Q65*H65</f>
        <v/>
      </c>
      <c r="AA65" s="80">
        <f>R65*I65</f>
        <v/>
      </c>
      <c r="AB65" s="80">
        <f>M65</f>
        <v/>
      </c>
      <c r="AC65" s="80">
        <f>S65*G65</f>
        <v/>
      </c>
      <c r="AD65" s="80">
        <f>T65*H65</f>
        <v/>
      </c>
      <c r="AE65" s="80">
        <f>U65*I65</f>
        <v/>
      </c>
      <c r="AF65" s="80">
        <f>N65</f>
        <v/>
      </c>
      <c r="AG65" s="80">
        <f>V65*G65</f>
        <v/>
      </c>
      <c r="AH65" s="80">
        <f>W65*H65</f>
        <v/>
      </c>
      <c r="AI65" s="80">
        <f>X65*I65</f>
        <v/>
      </c>
      <c r="AJ65" s="80">
        <f>O65</f>
        <v/>
      </c>
      <c r="AK65" s="81" t="n">
        <v>3.02744412</v>
      </c>
      <c r="AL65" s="81" t="n">
        <v>-1.74789572</v>
      </c>
      <c r="AM65" s="81" t="n">
        <v>-1.15444017e-07</v>
      </c>
      <c r="AN65" s="81" t="n">
        <v>0</v>
      </c>
      <c r="AO65" s="81" t="n">
        <v>0</v>
      </c>
      <c r="AP65" s="81" t="n">
        <v>-1.52805896e-07</v>
      </c>
      <c r="AQ65" s="81" t="n">
        <v>5.28210258</v>
      </c>
      <c r="AR65" s="81" t="n">
        <v>6.96277189</v>
      </c>
      <c r="AS65" s="81" t="n">
        <v>-1.74789572</v>
      </c>
      <c r="AT65" s="81" t="n">
        <v>-3.02744412</v>
      </c>
      <c r="AU65" s="81" t="n">
        <v>-1.99954911e-07</v>
      </c>
      <c r="AV65" s="81" t="n">
        <v>0</v>
      </c>
      <c r="AW65" s="82">
        <f>MAX(ABS(Y65-AK65),ABS(Z65-AL65),ABS(AA65-AM65),ABS(AB65-AN65),ABS(AC65-AO65),ABS(AD65-AP65),ABS(AE65-AQ65),ABS(AF65-AR65),ABS(AG65-AS65),ABS(AH65-AT65),ABS(AI65-AU65),ABS(AJ65-AV65))</f>
        <v/>
      </c>
    </row>
    <row r="66">
      <c r="A66" s="78" t="inlineStr">
        <is>
          <t>M61</t>
        </is>
      </c>
      <c r="B66" s="52" t="inlineStr">
        <is>
          <t>BKG-58</t>
        </is>
      </c>
      <c r="C66" s="52" t="inlineStr">
        <is>
          <t>Backdrop</t>
        </is>
      </c>
      <c r="D66" s="52" t="inlineStr">
        <is>
          <t>Treeline pine</t>
        </is>
      </c>
      <c r="E66" s="53" t="inlineStr">
        <is>
          <t>Group</t>
        </is>
      </c>
      <c r="F66" s="52" t="inlineStr">
        <is>
          <t>BKG-24</t>
        </is>
      </c>
      <c r="G66" s="79" t="n">
        <v>1</v>
      </c>
      <c r="H66" s="79" t="n">
        <v>1</v>
      </c>
      <c r="I66" s="79" t="n">
        <v>1</v>
      </c>
      <c r="J66" s="79" t="n">
        <v>0</v>
      </c>
      <c r="K66" s="79" t="n">
        <v>308.200806</v>
      </c>
      <c r="L66" s="79" t="n">
        <v>0</v>
      </c>
      <c r="M66" s="79" t="n">
        <v>-16.7886524</v>
      </c>
      <c r="N66" s="79" t="n">
        <v>-0.350000024</v>
      </c>
      <c r="O66" s="79" t="n">
        <v>40.9049797</v>
      </c>
      <c r="P66" s="80">
        <f>COS(RADIANS(K66))*COS(RADIANS(L66))+SIN(RADIANS(K66))*SIN(RADIANS(J66))*SIN(RADIANS(L66))</f>
        <v/>
      </c>
      <c r="Q66" s="80">
        <f>-COS(RADIANS(K66))*SIN(RADIANS(L66))+SIN(RADIANS(K66))*SIN(RADIANS(J66))*COS(RADIANS(L66))</f>
        <v/>
      </c>
      <c r="R66" s="80">
        <f>SIN(RADIANS(K66))*COS(RADIANS(J66))</f>
        <v/>
      </c>
      <c r="S66" s="80">
        <f>COS(RADIANS(J66))*SIN(RADIANS(L66))</f>
        <v/>
      </c>
      <c r="T66" s="80">
        <f>COS(RADIANS(J66))*COS(RADIANS(L66))</f>
        <v/>
      </c>
      <c r="U66" s="80">
        <f>-SIN(RADIANS(J66))</f>
        <v/>
      </c>
      <c r="V66" s="80">
        <f>-SIN(RADIANS(K66))*COS(RADIANS(L66))+COS(RADIANS(K66))*SIN(RADIANS(J66))*SIN(RADIANS(L66))</f>
        <v/>
      </c>
      <c r="W66" s="80">
        <f>SIN(RADIANS(K66))*SIN(RADIANS(L66))+COS(RADIANS(K66))*SIN(RADIANS(J66))*COS(RADIANS(L66))</f>
        <v/>
      </c>
      <c r="X66" s="80">
        <f>COS(RADIANS(K66))*COS(RADIANS(J66))</f>
        <v/>
      </c>
      <c r="Y66" s="80">
        <f>P66*G66</f>
        <v/>
      </c>
      <c r="Z66" s="80">
        <f>Q66*H66</f>
        <v/>
      </c>
      <c r="AA66" s="80">
        <f>R66*I66</f>
        <v/>
      </c>
      <c r="AB66" s="80">
        <f>M66</f>
        <v/>
      </c>
      <c r="AC66" s="80">
        <f>S66*G66</f>
        <v/>
      </c>
      <c r="AD66" s="80">
        <f>T66*H66</f>
        <v/>
      </c>
      <c r="AE66" s="80">
        <f>U66*I66</f>
        <v/>
      </c>
      <c r="AF66" s="80">
        <f>N66</f>
        <v/>
      </c>
      <c r="AG66" s="80">
        <f>V66*G66</f>
        <v/>
      </c>
      <c r="AH66" s="80">
        <f>W66*H66</f>
        <v/>
      </c>
      <c r="AI66" s="80">
        <f>X66*I66</f>
        <v/>
      </c>
      <c r="AJ66" s="80">
        <f>O66</f>
        <v/>
      </c>
      <c r="AK66" s="81" t="n">
        <v>0.618419528</v>
      </c>
      <c r="AL66" s="81" t="n">
        <v>0</v>
      </c>
      <c r="AM66" s="81" t="n">
        <v>-0.785848141</v>
      </c>
      <c r="AN66" s="81" t="n">
        <v>-16.7886524</v>
      </c>
      <c r="AO66" s="81" t="n">
        <v>0</v>
      </c>
      <c r="AP66" s="81" t="n">
        <v>1</v>
      </c>
      <c r="AQ66" s="81" t="n">
        <v>0</v>
      </c>
      <c r="AR66" s="81" t="n">
        <v>-0.350000024</v>
      </c>
      <c r="AS66" s="81" t="n">
        <v>0.785848141</v>
      </c>
      <c r="AT66" s="81" t="n">
        <v>0</v>
      </c>
      <c r="AU66" s="81" t="n">
        <v>0.618419528</v>
      </c>
      <c r="AV66" s="81" t="n">
        <v>40.9049797</v>
      </c>
      <c r="AW66" s="82">
        <f>MAX(ABS(Y66-AK66),ABS(Z66-AL66),ABS(AA66-AM66),ABS(AB66-AN66),ABS(AC66-AO66),ABS(AD66-AP66),ABS(AE66-AQ66),ABS(AF66-AR66),ABS(AG66-AS66),ABS(AH66-AT66),ABS(AI66-AU66),ABS(AJ66-AV66))</f>
        <v/>
      </c>
    </row>
    <row r="67">
      <c r="A67" s="78" t="inlineStr">
        <is>
          <t>M62</t>
        </is>
      </c>
      <c r="B67" s="52" t="inlineStr">
        <is>
          <t>BKG-59</t>
        </is>
      </c>
      <c r="C67" s="52" t="inlineStr">
        <is>
          <t>Backdrop</t>
        </is>
      </c>
      <c r="D67" s="52" t="inlineStr">
        <is>
          <t>Pine crown</t>
        </is>
      </c>
      <c r="E67" s="61" t="inlineStr">
        <is>
          <t>Cone</t>
        </is>
      </c>
      <c r="F67" s="52" t="inlineStr">
        <is>
          <t>BKG-58</t>
        </is>
      </c>
      <c r="G67" s="79" t="n">
        <v>4.42358685</v>
      </c>
      <c r="H67" s="79" t="n">
        <v>4.42358685</v>
      </c>
      <c r="I67" s="79" t="n">
        <v>4.89754295</v>
      </c>
      <c r="J67" s="79" t="n">
        <v>-90</v>
      </c>
      <c r="K67" s="79" t="n">
        <v>0</v>
      </c>
      <c r="L67" s="79" t="n">
        <v>0</v>
      </c>
      <c r="M67" s="79" t="n">
        <v>0</v>
      </c>
      <c r="N67" s="79" t="n">
        <v>2.44877148</v>
      </c>
      <c r="O67" s="79" t="n">
        <v>0</v>
      </c>
      <c r="P67" s="80">
        <f>COS(RADIANS(K67))*COS(RADIANS(L67))+SIN(RADIANS(K67))*SIN(RADIANS(J67))*SIN(RADIANS(L67))</f>
        <v/>
      </c>
      <c r="Q67" s="80">
        <f>-COS(RADIANS(K67))*SIN(RADIANS(L67))+SIN(RADIANS(K67))*SIN(RADIANS(J67))*COS(RADIANS(L67))</f>
        <v/>
      </c>
      <c r="R67" s="80">
        <f>SIN(RADIANS(K67))*COS(RADIANS(J67))</f>
        <v/>
      </c>
      <c r="S67" s="80">
        <f>COS(RADIANS(J67))*SIN(RADIANS(L67))</f>
        <v/>
      </c>
      <c r="T67" s="80">
        <f>COS(RADIANS(J67))*COS(RADIANS(L67))</f>
        <v/>
      </c>
      <c r="U67" s="80">
        <f>-SIN(RADIANS(J67))</f>
        <v/>
      </c>
      <c r="V67" s="80">
        <f>-SIN(RADIANS(K67))*COS(RADIANS(L67))+COS(RADIANS(K67))*SIN(RADIANS(J67))*SIN(RADIANS(L67))</f>
        <v/>
      </c>
      <c r="W67" s="80">
        <f>SIN(RADIANS(K67))*SIN(RADIANS(L67))+COS(RADIANS(K67))*SIN(RADIANS(J67))*COS(RADIANS(L67))</f>
        <v/>
      </c>
      <c r="X67" s="80">
        <f>COS(RADIANS(K67))*COS(RADIANS(J67))</f>
        <v/>
      </c>
      <c r="Y67" s="80">
        <f>P67*G67</f>
        <v/>
      </c>
      <c r="Z67" s="80">
        <f>Q67*H67</f>
        <v/>
      </c>
      <c r="AA67" s="80">
        <f>R67*I67</f>
        <v/>
      </c>
      <c r="AB67" s="80">
        <f>M67</f>
        <v/>
      </c>
      <c r="AC67" s="80">
        <f>S67*G67</f>
        <v/>
      </c>
      <c r="AD67" s="80">
        <f>T67*H67</f>
        <v/>
      </c>
      <c r="AE67" s="80">
        <f>U67*I67</f>
        <v/>
      </c>
      <c r="AF67" s="80">
        <f>N67</f>
        <v/>
      </c>
      <c r="AG67" s="80">
        <f>V67*G67</f>
        <v/>
      </c>
      <c r="AH67" s="80">
        <f>W67*H67</f>
        <v/>
      </c>
      <c r="AI67" s="80">
        <f>X67*I67</f>
        <v/>
      </c>
      <c r="AJ67" s="80">
        <f>O67</f>
        <v/>
      </c>
      <c r="AK67" s="81" t="n">
        <v>4.42358685</v>
      </c>
      <c r="AL67" s="81" t="n">
        <v>0</v>
      </c>
      <c r="AM67" s="81" t="n">
        <v>0</v>
      </c>
      <c r="AN67" s="81" t="n">
        <v>0</v>
      </c>
      <c r="AO67" s="81" t="n">
        <v>0</v>
      </c>
      <c r="AP67" s="81" t="n">
        <v>-1.93361117e-07</v>
      </c>
      <c r="AQ67" s="81" t="n">
        <v>4.89754295</v>
      </c>
      <c r="AR67" s="81" t="n">
        <v>2.44877148</v>
      </c>
      <c r="AS67" s="81" t="n">
        <v>0</v>
      </c>
      <c r="AT67" s="81" t="n">
        <v>-4.42358685</v>
      </c>
      <c r="AU67" s="81" t="n">
        <v>-2.14078398e-07</v>
      </c>
      <c r="AV67" s="81" t="n">
        <v>0</v>
      </c>
      <c r="AW67" s="82">
        <f>MAX(ABS(Y67-AK67),ABS(Z67-AL67),ABS(AA67-AM67),ABS(AB67-AN67),ABS(AC67-AO67),ABS(AD67-AP67),ABS(AE67-AQ67),ABS(AF67-AR67),ABS(AG67-AS67),ABS(AH67-AT67),ABS(AI67-AU67),ABS(AJ67-AV67))</f>
        <v/>
      </c>
    </row>
    <row r="68">
      <c r="A68" s="78" t="inlineStr">
        <is>
          <t>M63</t>
        </is>
      </c>
      <c r="B68" s="52" t="inlineStr">
        <is>
          <t>BKG-60</t>
        </is>
      </c>
      <c r="C68" s="52" t="inlineStr">
        <is>
          <t>Backdrop</t>
        </is>
      </c>
      <c r="D68" s="52" t="inlineStr">
        <is>
          <t>Pine crown</t>
        </is>
      </c>
      <c r="E68" s="61" t="inlineStr">
        <is>
          <t>Cone</t>
        </is>
      </c>
      <c r="F68" s="52" t="inlineStr">
        <is>
          <t>BKG-58</t>
        </is>
      </c>
      <c r="G68" s="79" t="n">
        <v>2.8753314</v>
      </c>
      <c r="H68" s="79" t="n">
        <v>2.8753314</v>
      </c>
      <c r="I68" s="79" t="n">
        <v>4.34459448</v>
      </c>
      <c r="J68" s="79" t="n">
        <v>-90</v>
      </c>
      <c r="K68" s="79" t="n">
        <v>30</v>
      </c>
      <c r="L68" s="79" t="n">
        <v>0</v>
      </c>
      <c r="M68" s="79" t="n">
        <v>0</v>
      </c>
      <c r="N68" s="79" t="n">
        <v>5.72696543</v>
      </c>
      <c r="O68" s="79" t="n">
        <v>0</v>
      </c>
      <c r="P68" s="80">
        <f>COS(RADIANS(K68))*COS(RADIANS(L68))+SIN(RADIANS(K68))*SIN(RADIANS(J68))*SIN(RADIANS(L68))</f>
        <v/>
      </c>
      <c r="Q68" s="80">
        <f>-COS(RADIANS(K68))*SIN(RADIANS(L68))+SIN(RADIANS(K68))*SIN(RADIANS(J68))*COS(RADIANS(L68))</f>
        <v/>
      </c>
      <c r="R68" s="80">
        <f>SIN(RADIANS(K68))*COS(RADIANS(J68))</f>
        <v/>
      </c>
      <c r="S68" s="80">
        <f>COS(RADIANS(J68))*SIN(RADIANS(L68))</f>
        <v/>
      </c>
      <c r="T68" s="80">
        <f>COS(RADIANS(J68))*COS(RADIANS(L68))</f>
        <v/>
      </c>
      <c r="U68" s="80">
        <f>-SIN(RADIANS(J68))</f>
        <v/>
      </c>
      <c r="V68" s="80">
        <f>-SIN(RADIANS(K68))*COS(RADIANS(L68))+COS(RADIANS(K68))*SIN(RADIANS(J68))*SIN(RADIANS(L68))</f>
        <v/>
      </c>
      <c r="W68" s="80">
        <f>SIN(RADIANS(K68))*SIN(RADIANS(L68))+COS(RADIANS(K68))*SIN(RADIANS(J68))*COS(RADIANS(L68))</f>
        <v/>
      </c>
      <c r="X68" s="80">
        <f>COS(RADIANS(K68))*COS(RADIANS(J68))</f>
        <v/>
      </c>
      <c r="Y68" s="80">
        <f>P68*G68</f>
        <v/>
      </c>
      <c r="Z68" s="80">
        <f>Q68*H68</f>
        <v/>
      </c>
      <c r="AA68" s="80">
        <f>R68*I68</f>
        <v/>
      </c>
      <c r="AB68" s="80">
        <f>M68</f>
        <v/>
      </c>
      <c r="AC68" s="80">
        <f>S68*G68</f>
        <v/>
      </c>
      <c r="AD68" s="80">
        <f>T68*H68</f>
        <v/>
      </c>
      <c r="AE68" s="80">
        <f>U68*I68</f>
        <v/>
      </c>
      <c r="AF68" s="80">
        <f>N68</f>
        <v/>
      </c>
      <c r="AG68" s="80">
        <f>V68*G68</f>
        <v/>
      </c>
      <c r="AH68" s="80">
        <f>W68*H68</f>
        <v/>
      </c>
      <c r="AI68" s="80">
        <f>X68*I68</f>
        <v/>
      </c>
      <c r="AJ68" s="80">
        <f>O68</f>
        <v/>
      </c>
      <c r="AK68" s="81" t="n">
        <v>2.49010992</v>
      </c>
      <c r="AL68" s="81" t="n">
        <v>-1.4376657</v>
      </c>
      <c r="AM68" s="81" t="n">
        <v>-9.49541246e-08</v>
      </c>
      <c r="AN68" s="81" t="n">
        <v>0</v>
      </c>
      <c r="AO68" s="81" t="n">
        <v>0</v>
      </c>
      <c r="AP68" s="81" t="n">
        <v>-1.25684721e-07</v>
      </c>
      <c r="AQ68" s="81" t="n">
        <v>4.34459448</v>
      </c>
      <c r="AR68" s="81" t="n">
        <v>5.72696543</v>
      </c>
      <c r="AS68" s="81" t="n">
        <v>-1.4376657</v>
      </c>
      <c r="AT68" s="81" t="n">
        <v>-2.49010992</v>
      </c>
      <c r="AU68" s="81" t="n">
        <v>-1.64465376e-07</v>
      </c>
      <c r="AV68" s="81" t="n">
        <v>0</v>
      </c>
      <c r="AW68" s="82">
        <f>MAX(ABS(Y68-AK68),ABS(Z68-AL68),ABS(AA68-AM68),ABS(AB68-AN68),ABS(AC68-AO68),ABS(AD68-AP68),ABS(AE68-AQ68),ABS(AF68-AR68),ABS(AG68-AS68),ABS(AH68-AT68),ABS(AI68-AU68),ABS(AJ68-AV68))</f>
        <v/>
      </c>
    </row>
    <row r="69">
      <c r="A69" s="78" t="inlineStr">
        <is>
          <t>M64</t>
        </is>
      </c>
      <c r="B69" s="52" t="inlineStr">
        <is>
          <t>BKG-61</t>
        </is>
      </c>
      <c r="C69" s="52" t="inlineStr">
        <is>
          <t>Backdrop</t>
        </is>
      </c>
      <c r="D69" s="52" t="inlineStr">
        <is>
          <t>Treeline pine</t>
        </is>
      </c>
      <c r="E69" s="53" t="inlineStr">
        <is>
          <t>Group</t>
        </is>
      </c>
      <c r="F69" s="52" t="inlineStr">
        <is>
          <t>BKG-24</t>
        </is>
      </c>
      <c r="G69" s="79" t="n">
        <v>1</v>
      </c>
      <c r="H69" s="79" t="n">
        <v>1</v>
      </c>
      <c r="I69" s="79" t="n">
        <v>1</v>
      </c>
      <c r="J69" s="79" t="n">
        <v>0</v>
      </c>
      <c r="K69" s="79" t="n">
        <v>331.121429</v>
      </c>
      <c r="L69" s="79" t="n">
        <v>0</v>
      </c>
      <c r="M69" s="79" t="n">
        <v>-17.3762798</v>
      </c>
      <c r="N69" s="79" t="n">
        <v>-0.350000024</v>
      </c>
      <c r="O69" s="79" t="n">
        <v>34.27705</v>
      </c>
      <c r="P69" s="80">
        <f>COS(RADIANS(K69))*COS(RADIANS(L69))+SIN(RADIANS(K69))*SIN(RADIANS(J69))*SIN(RADIANS(L69))</f>
        <v/>
      </c>
      <c r="Q69" s="80">
        <f>-COS(RADIANS(K69))*SIN(RADIANS(L69))+SIN(RADIANS(K69))*SIN(RADIANS(J69))*COS(RADIANS(L69))</f>
        <v/>
      </c>
      <c r="R69" s="80">
        <f>SIN(RADIANS(K69))*COS(RADIANS(J69))</f>
        <v/>
      </c>
      <c r="S69" s="80">
        <f>COS(RADIANS(J69))*SIN(RADIANS(L69))</f>
        <v/>
      </c>
      <c r="T69" s="80">
        <f>COS(RADIANS(J69))*COS(RADIANS(L69))</f>
        <v/>
      </c>
      <c r="U69" s="80">
        <f>-SIN(RADIANS(J69))</f>
        <v/>
      </c>
      <c r="V69" s="80">
        <f>-SIN(RADIANS(K69))*COS(RADIANS(L69))+COS(RADIANS(K69))*SIN(RADIANS(J69))*SIN(RADIANS(L69))</f>
        <v/>
      </c>
      <c r="W69" s="80">
        <f>SIN(RADIANS(K69))*SIN(RADIANS(L69))+COS(RADIANS(K69))*SIN(RADIANS(J69))*COS(RADIANS(L69))</f>
        <v/>
      </c>
      <c r="X69" s="80">
        <f>COS(RADIANS(K69))*COS(RADIANS(J69))</f>
        <v/>
      </c>
      <c r="Y69" s="80">
        <f>P69*G69</f>
        <v/>
      </c>
      <c r="Z69" s="80">
        <f>Q69*H69</f>
        <v/>
      </c>
      <c r="AA69" s="80">
        <f>R69*I69</f>
        <v/>
      </c>
      <c r="AB69" s="80">
        <f>M69</f>
        <v/>
      </c>
      <c r="AC69" s="80">
        <f>S69*G69</f>
        <v/>
      </c>
      <c r="AD69" s="80">
        <f>T69*H69</f>
        <v/>
      </c>
      <c r="AE69" s="80">
        <f>U69*I69</f>
        <v/>
      </c>
      <c r="AF69" s="80">
        <f>N69</f>
        <v/>
      </c>
      <c r="AG69" s="80">
        <f>V69*G69</f>
        <v/>
      </c>
      <c r="AH69" s="80">
        <f>W69*H69</f>
        <v/>
      </c>
      <c r="AI69" s="80">
        <f>X69*I69</f>
        <v/>
      </c>
      <c r="AJ69" s="80">
        <f>O69</f>
        <v/>
      </c>
      <c r="AK69" s="81" t="n">
        <v>0.875645161</v>
      </c>
      <c r="AL69" s="81" t="n">
        <v>0</v>
      </c>
      <c r="AM69" s="81" t="n">
        <v>-0.482955009</v>
      </c>
      <c r="AN69" s="81" t="n">
        <v>-17.3762798</v>
      </c>
      <c r="AO69" s="81" t="n">
        <v>0</v>
      </c>
      <c r="AP69" s="81" t="n">
        <v>1</v>
      </c>
      <c r="AQ69" s="81" t="n">
        <v>0</v>
      </c>
      <c r="AR69" s="81" t="n">
        <v>-0.350000024</v>
      </c>
      <c r="AS69" s="81" t="n">
        <v>0.482955009</v>
      </c>
      <c r="AT69" s="81" t="n">
        <v>0</v>
      </c>
      <c r="AU69" s="81" t="n">
        <v>0.875645161</v>
      </c>
      <c r="AV69" s="81" t="n">
        <v>34.27705</v>
      </c>
      <c r="AW69" s="82">
        <f>MAX(ABS(Y69-AK69),ABS(Z69-AL69),ABS(AA69-AM69),ABS(AB69-AN69),ABS(AC69-AO69),ABS(AD69-AP69),ABS(AE69-AQ69),ABS(AF69-AR69),ABS(AG69-AS69),ABS(AH69-AT69),ABS(AI69-AU69),ABS(AJ69-AV69))</f>
        <v/>
      </c>
    </row>
    <row r="70">
      <c r="A70" s="78" t="inlineStr">
        <is>
          <t>M65</t>
        </is>
      </c>
      <c r="B70" s="52" t="inlineStr">
        <is>
          <t>BKG-62</t>
        </is>
      </c>
      <c r="C70" s="52" t="inlineStr">
        <is>
          <t>Backdrop</t>
        </is>
      </c>
      <c r="D70" s="52" t="inlineStr">
        <is>
          <t>Pine crown</t>
        </is>
      </c>
      <c r="E70" s="61" t="inlineStr">
        <is>
          <t>Cone</t>
        </is>
      </c>
      <c r="F70" s="52" t="inlineStr">
        <is>
          <t>BKG-61</t>
        </is>
      </c>
      <c r="G70" s="79" t="n">
        <v>3.36166835</v>
      </c>
      <c r="H70" s="79" t="n">
        <v>3.36166835</v>
      </c>
      <c r="I70" s="79" t="n">
        <v>3.7218473</v>
      </c>
      <c r="J70" s="79" t="n">
        <v>-90</v>
      </c>
      <c r="K70" s="79" t="n">
        <v>0</v>
      </c>
      <c r="L70" s="79" t="n">
        <v>0</v>
      </c>
      <c r="M70" s="79" t="n">
        <v>0</v>
      </c>
      <c r="N70" s="79" t="n">
        <v>1.86092365</v>
      </c>
      <c r="O70" s="79" t="n">
        <v>0</v>
      </c>
      <c r="P70" s="80">
        <f>COS(RADIANS(K70))*COS(RADIANS(L70))+SIN(RADIANS(K70))*SIN(RADIANS(J70))*SIN(RADIANS(L70))</f>
        <v/>
      </c>
      <c r="Q70" s="80">
        <f>-COS(RADIANS(K70))*SIN(RADIANS(L70))+SIN(RADIANS(K70))*SIN(RADIANS(J70))*COS(RADIANS(L70))</f>
        <v/>
      </c>
      <c r="R70" s="80">
        <f>SIN(RADIANS(K70))*COS(RADIANS(J70))</f>
        <v/>
      </c>
      <c r="S70" s="80">
        <f>COS(RADIANS(J70))*SIN(RADIANS(L70))</f>
        <v/>
      </c>
      <c r="T70" s="80">
        <f>COS(RADIANS(J70))*COS(RADIANS(L70))</f>
        <v/>
      </c>
      <c r="U70" s="80">
        <f>-SIN(RADIANS(J70))</f>
        <v/>
      </c>
      <c r="V70" s="80">
        <f>-SIN(RADIANS(K70))*COS(RADIANS(L70))+COS(RADIANS(K70))*SIN(RADIANS(J70))*SIN(RADIANS(L70))</f>
        <v/>
      </c>
      <c r="W70" s="80">
        <f>SIN(RADIANS(K70))*SIN(RADIANS(L70))+COS(RADIANS(K70))*SIN(RADIANS(J70))*COS(RADIANS(L70))</f>
        <v/>
      </c>
      <c r="X70" s="80">
        <f>COS(RADIANS(K70))*COS(RADIANS(J70))</f>
        <v/>
      </c>
      <c r="Y70" s="80">
        <f>P70*G70</f>
        <v/>
      </c>
      <c r="Z70" s="80">
        <f>Q70*H70</f>
        <v/>
      </c>
      <c r="AA70" s="80">
        <f>R70*I70</f>
        <v/>
      </c>
      <c r="AB70" s="80">
        <f>M70</f>
        <v/>
      </c>
      <c r="AC70" s="80">
        <f>S70*G70</f>
        <v/>
      </c>
      <c r="AD70" s="80">
        <f>T70*H70</f>
        <v/>
      </c>
      <c r="AE70" s="80">
        <f>U70*I70</f>
        <v/>
      </c>
      <c r="AF70" s="80">
        <f>N70</f>
        <v/>
      </c>
      <c r="AG70" s="80">
        <f>V70*G70</f>
        <v/>
      </c>
      <c r="AH70" s="80">
        <f>W70*H70</f>
        <v/>
      </c>
      <c r="AI70" s="80">
        <f>X70*I70</f>
        <v/>
      </c>
      <c r="AJ70" s="80">
        <f>O70</f>
        <v/>
      </c>
      <c r="AK70" s="81" t="n">
        <v>3.36166835</v>
      </c>
      <c r="AL70" s="81" t="n">
        <v>0</v>
      </c>
      <c r="AM70" s="81" t="n">
        <v>0</v>
      </c>
      <c r="AN70" s="81" t="n">
        <v>0</v>
      </c>
      <c r="AO70" s="81" t="n">
        <v>0</v>
      </c>
      <c r="AP70" s="81" t="n">
        <v>-1.46943194e-07</v>
      </c>
      <c r="AQ70" s="81" t="n">
        <v>3.7218473</v>
      </c>
      <c r="AR70" s="81" t="n">
        <v>1.86092365</v>
      </c>
      <c r="AS70" s="81" t="n">
        <v>0</v>
      </c>
      <c r="AT70" s="81" t="n">
        <v>-3.36166835</v>
      </c>
      <c r="AU70" s="81" t="n">
        <v>-1.62687115e-07</v>
      </c>
      <c r="AV70" s="81" t="n">
        <v>0</v>
      </c>
      <c r="AW70" s="82">
        <f>MAX(ABS(Y70-AK70),ABS(Z70-AL70),ABS(AA70-AM70),ABS(AB70-AN70),ABS(AC70-AO70),ABS(AD70-AP70),ABS(AE70-AQ70),ABS(AF70-AR70),ABS(AG70-AS70),ABS(AH70-AT70),ABS(AI70-AU70),ABS(AJ70-AV70))</f>
        <v/>
      </c>
    </row>
    <row r="71">
      <c r="A71" s="78" t="inlineStr">
        <is>
          <t>M66</t>
        </is>
      </c>
      <c r="B71" s="52" t="inlineStr">
        <is>
          <t>BKG-63</t>
        </is>
      </c>
      <c r="C71" s="52" t="inlineStr">
        <is>
          <t>Backdrop</t>
        </is>
      </c>
      <c r="D71" s="52" t="inlineStr">
        <is>
          <t>Pine crown</t>
        </is>
      </c>
      <c r="E71" s="61" t="inlineStr">
        <is>
          <t>Cone</t>
        </is>
      </c>
      <c r="F71" s="52" t="inlineStr">
        <is>
          <t>BKG-61</t>
        </is>
      </c>
      <c r="G71" s="79" t="n">
        <v>2.18508434</v>
      </c>
      <c r="H71" s="79" t="n">
        <v>2.18508434</v>
      </c>
      <c r="I71" s="79" t="n">
        <v>3.3016386</v>
      </c>
      <c r="J71" s="79" t="n">
        <v>-90</v>
      </c>
      <c r="K71" s="79" t="n">
        <v>30</v>
      </c>
      <c r="L71" s="79" t="n">
        <v>0</v>
      </c>
      <c r="M71" s="79" t="n">
        <v>0</v>
      </c>
      <c r="N71" s="79" t="n">
        <v>4.35215998</v>
      </c>
      <c r="O71" s="79" t="n">
        <v>0</v>
      </c>
      <c r="P71" s="80">
        <f>COS(RADIANS(K71))*COS(RADIANS(L71))+SIN(RADIANS(K71))*SIN(RADIANS(J71))*SIN(RADIANS(L71))</f>
        <v/>
      </c>
      <c r="Q71" s="80">
        <f>-COS(RADIANS(K71))*SIN(RADIANS(L71))+SIN(RADIANS(K71))*SIN(RADIANS(J71))*COS(RADIANS(L71))</f>
        <v/>
      </c>
      <c r="R71" s="80">
        <f>SIN(RADIANS(K71))*COS(RADIANS(J71))</f>
        <v/>
      </c>
      <c r="S71" s="80">
        <f>COS(RADIANS(J71))*SIN(RADIANS(L71))</f>
        <v/>
      </c>
      <c r="T71" s="80">
        <f>COS(RADIANS(J71))*COS(RADIANS(L71))</f>
        <v/>
      </c>
      <c r="U71" s="80">
        <f>-SIN(RADIANS(J71))</f>
        <v/>
      </c>
      <c r="V71" s="80">
        <f>-SIN(RADIANS(K71))*COS(RADIANS(L71))+COS(RADIANS(K71))*SIN(RADIANS(J71))*SIN(RADIANS(L71))</f>
        <v/>
      </c>
      <c r="W71" s="80">
        <f>SIN(RADIANS(K71))*SIN(RADIANS(L71))+COS(RADIANS(K71))*SIN(RADIANS(J71))*COS(RADIANS(L71))</f>
        <v/>
      </c>
      <c r="X71" s="80">
        <f>COS(RADIANS(K71))*COS(RADIANS(J71))</f>
        <v/>
      </c>
      <c r="Y71" s="80">
        <f>P71*G71</f>
        <v/>
      </c>
      <c r="Z71" s="80">
        <f>Q71*H71</f>
        <v/>
      </c>
      <c r="AA71" s="80">
        <f>R71*I71</f>
        <v/>
      </c>
      <c r="AB71" s="80">
        <f>M71</f>
        <v/>
      </c>
      <c r="AC71" s="80">
        <f>S71*G71</f>
        <v/>
      </c>
      <c r="AD71" s="80">
        <f>T71*H71</f>
        <v/>
      </c>
      <c r="AE71" s="80">
        <f>U71*I71</f>
        <v/>
      </c>
      <c r="AF71" s="80">
        <f>N71</f>
        <v/>
      </c>
      <c r="AG71" s="80">
        <f>V71*G71</f>
        <v/>
      </c>
      <c r="AH71" s="80">
        <f>W71*H71</f>
        <v/>
      </c>
      <c r="AI71" s="80">
        <f>X71*I71</f>
        <v/>
      </c>
      <c r="AJ71" s="80">
        <f>O71</f>
        <v/>
      </c>
      <c r="AK71" s="81" t="n">
        <v>1.89233851</v>
      </c>
      <c r="AL71" s="81" t="n">
        <v>-1.09254217</v>
      </c>
      <c r="AM71" s="81" t="n">
        <v>-7.2159601e-08</v>
      </c>
      <c r="AN71" s="81" t="n">
        <v>0</v>
      </c>
      <c r="AO71" s="81" t="n">
        <v>0</v>
      </c>
      <c r="AP71" s="81" t="n">
        <v>-9.5513073e-08</v>
      </c>
      <c r="AQ71" s="81" t="n">
        <v>3.3016386</v>
      </c>
      <c r="AR71" s="81" t="n">
        <v>4.35215998</v>
      </c>
      <c r="AS71" s="81" t="n">
        <v>-1.09254217</v>
      </c>
      <c r="AT71" s="81" t="n">
        <v>-1.89233851</v>
      </c>
      <c r="AU71" s="81" t="n">
        <v>-1.24984098e-07</v>
      </c>
      <c r="AV71" s="81" t="n">
        <v>0</v>
      </c>
      <c r="AW71" s="82">
        <f>MAX(ABS(Y71-AK71),ABS(Z71-AL71),ABS(AA71-AM71),ABS(AB71-AN71),ABS(AC71-AO71),ABS(AD71-AP71),ABS(AE71-AQ71),ABS(AF71-AR71),ABS(AG71-AS71),ABS(AH71-AT71),ABS(AI71-AU71),ABS(AJ71-AV71))</f>
        <v/>
      </c>
    </row>
    <row r="72">
      <c r="A72" s="78" t="inlineStr">
        <is>
          <t>M67</t>
        </is>
      </c>
      <c r="B72" s="52" t="inlineStr">
        <is>
          <t>BKG-64</t>
        </is>
      </c>
      <c r="C72" s="52" t="inlineStr">
        <is>
          <t>Backdrop</t>
        </is>
      </c>
      <c r="D72" s="52" t="inlineStr">
        <is>
          <t>Treeline pine</t>
        </is>
      </c>
      <c r="E72" s="53" t="inlineStr">
        <is>
          <t>Group</t>
        </is>
      </c>
      <c r="F72" s="52" t="inlineStr">
        <is>
          <t>BKG-24</t>
        </is>
      </c>
      <c r="G72" s="79" t="n">
        <v>1</v>
      </c>
      <c r="H72" s="79" t="n">
        <v>1</v>
      </c>
      <c r="I72" s="79" t="n">
        <v>1</v>
      </c>
      <c r="J72" s="79" t="n">
        <v>0</v>
      </c>
      <c r="K72" s="79" t="n">
        <v>357.328156</v>
      </c>
      <c r="L72" s="79" t="n">
        <v>0</v>
      </c>
      <c r="M72" s="79" t="n">
        <v>-20.1982346</v>
      </c>
      <c r="N72" s="79" t="n">
        <v>-0.350000024</v>
      </c>
      <c r="O72" s="79" t="n">
        <v>32.9320259</v>
      </c>
      <c r="P72" s="80">
        <f>COS(RADIANS(K72))*COS(RADIANS(L72))+SIN(RADIANS(K72))*SIN(RADIANS(J72))*SIN(RADIANS(L72))</f>
        <v/>
      </c>
      <c r="Q72" s="80">
        <f>-COS(RADIANS(K72))*SIN(RADIANS(L72))+SIN(RADIANS(K72))*SIN(RADIANS(J72))*COS(RADIANS(L72))</f>
        <v/>
      </c>
      <c r="R72" s="80">
        <f>SIN(RADIANS(K72))*COS(RADIANS(J72))</f>
        <v/>
      </c>
      <c r="S72" s="80">
        <f>COS(RADIANS(J72))*SIN(RADIANS(L72))</f>
        <v/>
      </c>
      <c r="T72" s="80">
        <f>COS(RADIANS(J72))*COS(RADIANS(L72))</f>
        <v/>
      </c>
      <c r="U72" s="80">
        <f>-SIN(RADIANS(J72))</f>
        <v/>
      </c>
      <c r="V72" s="80">
        <f>-SIN(RADIANS(K72))*COS(RADIANS(L72))+COS(RADIANS(K72))*SIN(RADIANS(J72))*SIN(RADIANS(L72))</f>
        <v/>
      </c>
      <c r="W72" s="80">
        <f>SIN(RADIANS(K72))*SIN(RADIANS(L72))+COS(RADIANS(K72))*SIN(RADIANS(J72))*COS(RADIANS(L72))</f>
        <v/>
      </c>
      <c r="X72" s="80">
        <f>COS(RADIANS(K72))*COS(RADIANS(J72))</f>
        <v/>
      </c>
      <c r="Y72" s="80">
        <f>P72*G72</f>
        <v/>
      </c>
      <c r="Z72" s="80">
        <f>Q72*H72</f>
        <v/>
      </c>
      <c r="AA72" s="80">
        <f>R72*I72</f>
        <v/>
      </c>
      <c r="AB72" s="80">
        <f>M72</f>
        <v/>
      </c>
      <c r="AC72" s="80">
        <f>S72*G72</f>
        <v/>
      </c>
      <c r="AD72" s="80">
        <f>T72*H72</f>
        <v/>
      </c>
      <c r="AE72" s="80">
        <f>U72*I72</f>
        <v/>
      </c>
      <c r="AF72" s="80">
        <f>N72</f>
        <v/>
      </c>
      <c r="AG72" s="80">
        <f>V72*G72</f>
        <v/>
      </c>
      <c r="AH72" s="80">
        <f>W72*H72</f>
        <v/>
      </c>
      <c r="AI72" s="80">
        <f>X72*I72</f>
        <v/>
      </c>
      <c r="AJ72" s="80">
        <f>O72</f>
        <v/>
      </c>
      <c r="AK72" s="81" t="n">
        <v>0.99891293</v>
      </c>
      <c r="AL72" s="81" t="n">
        <v>0</v>
      </c>
      <c r="AM72" s="81" t="n">
        <v>-0.0466152169</v>
      </c>
      <c r="AN72" s="81" t="n">
        <v>-20.1982346</v>
      </c>
      <c r="AO72" s="81" t="n">
        <v>0</v>
      </c>
      <c r="AP72" s="81" t="n">
        <v>1</v>
      </c>
      <c r="AQ72" s="81" t="n">
        <v>0</v>
      </c>
      <c r="AR72" s="81" t="n">
        <v>-0.350000024</v>
      </c>
      <c r="AS72" s="81" t="n">
        <v>0.0466152169</v>
      </c>
      <c r="AT72" s="81" t="n">
        <v>0</v>
      </c>
      <c r="AU72" s="81" t="n">
        <v>0.99891293</v>
      </c>
      <c r="AV72" s="81" t="n">
        <v>32.9320259</v>
      </c>
      <c r="AW72" s="82">
        <f>MAX(ABS(Y72-AK72),ABS(Z72-AL72),ABS(AA72-AM72),ABS(AB72-AN72),ABS(AC72-AO72),ABS(AD72-AP72),ABS(AE72-AQ72),ABS(AF72-AR72),ABS(AG72-AS72),ABS(AH72-AT72),ABS(AI72-AU72),ABS(AJ72-AV72))</f>
        <v/>
      </c>
    </row>
    <row r="73">
      <c r="A73" s="78" t="inlineStr">
        <is>
          <t>M68</t>
        </is>
      </c>
      <c r="B73" s="52" t="inlineStr">
        <is>
          <t>BKG-65</t>
        </is>
      </c>
      <c r="C73" s="52" t="inlineStr">
        <is>
          <t>Backdrop</t>
        </is>
      </c>
      <c r="D73" s="52" t="inlineStr">
        <is>
          <t>Pine crown</t>
        </is>
      </c>
      <c r="E73" s="61" t="inlineStr">
        <is>
          <t>Cone</t>
        </is>
      </c>
      <c r="F73" s="52" t="inlineStr">
        <is>
          <t>BKG-64</t>
        </is>
      </c>
      <c r="G73" s="79" t="n">
        <v>5.16395617</v>
      </c>
      <c r="H73" s="79" t="n">
        <v>5.16395617</v>
      </c>
      <c r="I73" s="79" t="n">
        <v>5.71723747</v>
      </c>
      <c r="J73" s="79" t="n">
        <v>-90</v>
      </c>
      <c r="K73" s="79" t="n">
        <v>0</v>
      </c>
      <c r="L73" s="79" t="n">
        <v>0</v>
      </c>
      <c r="M73" s="79" t="n">
        <v>0</v>
      </c>
      <c r="N73" s="79" t="n">
        <v>2.85861874</v>
      </c>
      <c r="O73" s="79" t="n">
        <v>0</v>
      </c>
      <c r="P73" s="80">
        <f>COS(RADIANS(K73))*COS(RADIANS(L73))+SIN(RADIANS(K73))*SIN(RADIANS(J73))*SIN(RADIANS(L73))</f>
        <v/>
      </c>
      <c r="Q73" s="80">
        <f>-COS(RADIANS(K73))*SIN(RADIANS(L73))+SIN(RADIANS(K73))*SIN(RADIANS(J73))*COS(RADIANS(L73))</f>
        <v/>
      </c>
      <c r="R73" s="80">
        <f>SIN(RADIANS(K73))*COS(RADIANS(J73))</f>
        <v/>
      </c>
      <c r="S73" s="80">
        <f>COS(RADIANS(J73))*SIN(RADIANS(L73))</f>
        <v/>
      </c>
      <c r="T73" s="80">
        <f>COS(RADIANS(J73))*COS(RADIANS(L73))</f>
        <v/>
      </c>
      <c r="U73" s="80">
        <f>-SIN(RADIANS(J73))</f>
        <v/>
      </c>
      <c r="V73" s="80">
        <f>-SIN(RADIANS(K73))*COS(RADIANS(L73))+COS(RADIANS(K73))*SIN(RADIANS(J73))*SIN(RADIANS(L73))</f>
        <v/>
      </c>
      <c r="W73" s="80">
        <f>SIN(RADIANS(K73))*SIN(RADIANS(L73))+COS(RADIANS(K73))*SIN(RADIANS(J73))*COS(RADIANS(L73))</f>
        <v/>
      </c>
      <c r="X73" s="80">
        <f>COS(RADIANS(K73))*COS(RADIANS(J73))</f>
        <v/>
      </c>
      <c r="Y73" s="80">
        <f>P73*G73</f>
        <v/>
      </c>
      <c r="Z73" s="80">
        <f>Q73*H73</f>
        <v/>
      </c>
      <c r="AA73" s="80">
        <f>R73*I73</f>
        <v/>
      </c>
      <c r="AB73" s="80">
        <f>M73</f>
        <v/>
      </c>
      <c r="AC73" s="80">
        <f>S73*G73</f>
        <v/>
      </c>
      <c r="AD73" s="80">
        <f>T73*H73</f>
        <v/>
      </c>
      <c r="AE73" s="80">
        <f>U73*I73</f>
        <v/>
      </c>
      <c r="AF73" s="80">
        <f>N73</f>
        <v/>
      </c>
      <c r="AG73" s="80">
        <f>V73*G73</f>
        <v/>
      </c>
      <c r="AH73" s="80">
        <f>W73*H73</f>
        <v/>
      </c>
      <c r="AI73" s="80">
        <f>X73*I73</f>
        <v/>
      </c>
      <c r="AJ73" s="80">
        <f>O73</f>
        <v/>
      </c>
      <c r="AK73" s="81" t="n">
        <v>5.16395617</v>
      </c>
      <c r="AL73" s="81" t="n">
        <v>0</v>
      </c>
      <c r="AM73" s="81" t="n">
        <v>0</v>
      </c>
      <c r="AN73" s="81" t="n">
        <v>0</v>
      </c>
      <c r="AO73" s="81" t="n">
        <v>0</v>
      </c>
      <c r="AP73" s="81" t="n">
        <v>-2.25723696e-07</v>
      </c>
      <c r="AQ73" s="81" t="n">
        <v>5.71723747</v>
      </c>
      <c r="AR73" s="81" t="n">
        <v>2.85861874</v>
      </c>
      <c r="AS73" s="81" t="n">
        <v>0</v>
      </c>
      <c r="AT73" s="81" t="n">
        <v>-5.16395617</v>
      </c>
      <c r="AU73" s="81" t="n">
        <v>-2.49908396e-07</v>
      </c>
      <c r="AV73" s="81" t="n">
        <v>0</v>
      </c>
      <c r="AW73" s="82">
        <f>MAX(ABS(Y73-AK73),ABS(Z73-AL73),ABS(AA73-AM73),ABS(AB73-AN73),ABS(AC73-AO73),ABS(AD73-AP73),ABS(AE73-AQ73),ABS(AF73-AR73),ABS(AG73-AS73),ABS(AH73-AT73),ABS(AI73-AU73),ABS(AJ73-AV73))</f>
        <v/>
      </c>
    </row>
    <row r="74">
      <c r="A74" s="78" t="inlineStr">
        <is>
          <t>M69</t>
        </is>
      </c>
      <c r="B74" s="52" t="inlineStr">
        <is>
          <t>BKG-66</t>
        </is>
      </c>
      <c r="C74" s="52" t="inlineStr">
        <is>
          <t>Backdrop</t>
        </is>
      </c>
      <c r="D74" s="52" t="inlineStr">
        <is>
          <t>Pine crown</t>
        </is>
      </c>
      <c r="E74" s="61" t="inlineStr">
        <is>
          <t>Cone</t>
        </is>
      </c>
      <c r="F74" s="52" t="inlineStr">
        <is>
          <t>BKG-64</t>
        </is>
      </c>
      <c r="G74" s="79" t="n">
        <v>3.35657144</v>
      </c>
      <c r="H74" s="79" t="n">
        <v>3.35657144</v>
      </c>
      <c r="I74" s="79" t="n">
        <v>5.07174301</v>
      </c>
      <c r="J74" s="79" t="n">
        <v>-90</v>
      </c>
      <c r="K74" s="79" t="n">
        <v>30</v>
      </c>
      <c r="L74" s="79" t="n">
        <v>0</v>
      </c>
      <c r="M74" s="79" t="n">
        <v>0</v>
      </c>
      <c r="N74" s="79" t="n">
        <v>6.68547964</v>
      </c>
      <c r="O74" s="79" t="n">
        <v>0</v>
      </c>
      <c r="P74" s="80">
        <f>COS(RADIANS(K74))*COS(RADIANS(L74))+SIN(RADIANS(K74))*SIN(RADIANS(J74))*SIN(RADIANS(L74))</f>
        <v/>
      </c>
      <c r="Q74" s="80">
        <f>-COS(RADIANS(K74))*SIN(RADIANS(L74))+SIN(RADIANS(K74))*SIN(RADIANS(J74))*COS(RADIANS(L74))</f>
        <v/>
      </c>
      <c r="R74" s="80">
        <f>SIN(RADIANS(K74))*COS(RADIANS(J74))</f>
        <v/>
      </c>
      <c r="S74" s="80">
        <f>COS(RADIANS(J74))*SIN(RADIANS(L74))</f>
        <v/>
      </c>
      <c r="T74" s="80">
        <f>COS(RADIANS(J74))*COS(RADIANS(L74))</f>
        <v/>
      </c>
      <c r="U74" s="80">
        <f>-SIN(RADIANS(J74))</f>
        <v/>
      </c>
      <c r="V74" s="80">
        <f>-SIN(RADIANS(K74))*COS(RADIANS(L74))+COS(RADIANS(K74))*SIN(RADIANS(J74))*SIN(RADIANS(L74))</f>
        <v/>
      </c>
      <c r="W74" s="80">
        <f>SIN(RADIANS(K74))*SIN(RADIANS(L74))+COS(RADIANS(K74))*SIN(RADIANS(J74))*COS(RADIANS(L74))</f>
        <v/>
      </c>
      <c r="X74" s="80">
        <f>COS(RADIANS(K74))*COS(RADIANS(J74))</f>
        <v/>
      </c>
      <c r="Y74" s="80">
        <f>P74*G74</f>
        <v/>
      </c>
      <c r="Z74" s="80">
        <f>Q74*H74</f>
        <v/>
      </c>
      <c r="AA74" s="80">
        <f>R74*I74</f>
        <v/>
      </c>
      <c r="AB74" s="80">
        <f>M74</f>
        <v/>
      </c>
      <c r="AC74" s="80">
        <f>S74*G74</f>
        <v/>
      </c>
      <c r="AD74" s="80">
        <f>T74*H74</f>
        <v/>
      </c>
      <c r="AE74" s="80">
        <f>U74*I74</f>
        <v/>
      </c>
      <c r="AF74" s="80">
        <f>N74</f>
        <v/>
      </c>
      <c r="AG74" s="80">
        <f>V74*G74</f>
        <v/>
      </c>
      <c r="AH74" s="80">
        <f>W74*H74</f>
        <v/>
      </c>
      <c r="AI74" s="80">
        <f>X74*I74</f>
        <v/>
      </c>
      <c r="AJ74" s="80">
        <f>O74</f>
        <v/>
      </c>
      <c r="AK74" s="81" t="n">
        <v>2.90687609</v>
      </c>
      <c r="AL74" s="81" t="n">
        <v>-1.67828572</v>
      </c>
      <c r="AM74" s="81" t="n">
        <v>-1.10846464e-07</v>
      </c>
      <c r="AN74" s="81" t="n">
        <v>0</v>
      </c>
      <c r="AO74" s="81" t="n">
        <v>0</v>
      </c>
      <c r="AP74" s="81" t="n">
        <v>-1.46720396e-07</v>
      </c>
      <c r="AQ74" s="81" t="n">
        <v>5.07174301</v>
      </c>
      <c r="AR74" s="81" t="n">
        <v>6.68547964</v>
      </c>
      <c r="AS74" s="81" t="n">
        <v>-1.67828572</v>
      </c>
      <c r="AT74" s="81" t="n">
        <v>-2.90687609</v>
      </c>
      <c r="AU74" s="81" t="n">
        <v>-1.91991717e-07</v>
      </c>
      <c r="AV74" s="81" t="n">
        <v>0</v>
      </c>
      <c r="AW74" s="82">
        <f>MAX(ABS(Y74-AK74),ABS(Z74-AL74),ABS(AA74-AM74),ABS(AB74-AN74),ABS(AC74-AO74),ABS(AD74-AP74),ABS(AE74-AQ74),ABS(AF74-AR74),ABS(AG74-AS74),ABS(AH74-AT74),ABS(AI74-AU74),ABS(AJ74-AV74))</f>
        <v/>
      </c>
    </row>
    <row r="75">
      <c r="A75" s="78" t="inlineStr">
        <is>
          <t>M70</t>
        </is>
      </c>
      <c r="B75" s="52" t="inlineStr">
        <is>
          <t>BKG-67</t>
        </is>
      </c>
      <c r="C75" s="52" t="inlineStr">
        <is>
          <t>Backdrop</t>
        </is>
      </c>
      <c r="D75" s="52" t="inlineStr">
        <is>
          <t>Treeline pine</t>
        </is>
      </c>
      <c r="E75" s="53" t="inlineStr">
        <is>
          <t>Group</t>
        </is>
      </c>
      <c r="F75" s="52" t="inlineStr">
        <is>
          <t>BKG-24</t>
        </is>
      </c>
      <c r="G75" s="79" t="n">
        <v>1</v>
      </c>
      <c r="H75" s="79" t="n">
        <v>1</v>
      </c>
      <c r="I75" s="79" t="n">
        <v>1</v>
      </c>
      <c r="J75" s="79" t="n">
        <v>0</v>
      </c>
      <c r="K75" s="79" t="n">
        <v>197.822205</v>
      </c>
      <c r="L75" s="79" t="n">
        <v>0</v>
      </c>
      <c r="M75" s="79" t="n">
        <v>-28.2625008</v>
      </c>
      <c r="N75" s="79" t="n">
        <v>-0.350000024</v>
      </c>
      <c r="O75" s="79" t="n">
        <v>30.2142601</v>
      </c>
      <c r="P75" s="80">
        <f>COS(RADIANS(K75))*COS(RADIANS(L75))+SIN(RADIANS(K75))*SIN(RADIANS(J75))*SIN(RADIANS(L75))</f>
        <v/>
      </c>
      <c r="Q75" s="80">
        <f>-COS(RADIANS(K75))*SIN(RADIANS(L75))+SIN(RADIANS(K75))*SIN(RADIANS(J75))*COS(RADIANS(L75))</f>
        <v/>
      </c>
      <c r="R75" s="80">
        <f>SIN(RADIANS(K75))*COS(RADIANS(J75))</f>
        <v/>
      </c>
      <c r="S75" s="80">
        <f>COS(RADIANS(J75))*SIN(RADIANS(L75))</f>
        <v/>
      </c>
      <c r="T75" s="80">
        <f>COS(RADIANS(J75))*COS(RADIANS(L75))</f>
        <v/>
      </c>
      <c r="U75" s="80">
        <f>-SIN(RADIANS(J75))</f>
        <v/>
      </c>
      <c r="V75" s="80">
        <f>-SIN(RADIANS(K75))*COS(RADIANS(L75))+COS(RADIANS(K75))*SIN(RADIANS(J75))*SIN(RADIANS(L75))</f>
        <v/>
      </c>
      <c r="W75" s="80">
        <f>SIN(RADIANS(K75))*SIN(RADIANS(L75))+COS(RADIANS(K75))*SIN(RADIANS(J75))*COS(RADIANS(L75))</f>
        <v/>
      </c>
      <c r="X75" s="80">
        <f>COS(RADIANS(K75))*COS(RADIANS(J75))</f>
        <v/>
      </c>
      <c r="Y75" s="80">
        <f>P75*G75</f>
        <v/>
      </c>
      <c r="Z75" s="80">
        <f>Q75*H75</f>
        <v/>
      </c>
      <c r="AA75" s="80">
        <f>R75*I75</f>
        <v/>
      </c>
      <c r="AB75" s="80">
        <f>M75</f>
        <v/>
      </c>
      <c r="AC75" s="80">
        <f>S75*G75</f>
        <v/>
      </c>
      <c r="AD75" s="80">
        <f>T75*H75</f>
        <v/>
      </c>
      <c r="AE75" s="80">
        <f>U75*I75</f>
        <v/>
      </c>
      <c r="AF75" s="80">
        <f>N75</f>
        <v/>
      </c>
      <c r="AG75" s="80">
        <f>V75*G75</f>
        <v/>
      </c>
      <c r="AH75" s="80">
        <f>W75*H75</f>
        <v/>
      </c>
      <c r="AI75" s="80">
        <f>X75*I75</f>
        <v/>
      </c>
      <c r="AJ75" s="80">
        <f>O75</f>
        <v/>
      </c>
      <c r="AK75" s="81" t="n">
        <v>-0.95201081</v>
      </c>
      <c r="AL75" s="81" t="n">
        <v>0</v>
      </c>
      <c r="AM75" s="81" t="n">
        <v>-0.306064337</v>
      </c>
      <c r="AN75" s="81" t="n">
        <v>-28.2625008</v>
      </c>
      <c r="AO75" s="81" t="n">
        <v>0</v>
      </c>
      <c r="AP75" s="81" t="n">
        <v>1</v>
      </c>
      <c r="AQ75" s="81" t="n">
        <v>0</v>
      </c>
      <c r="AR75" s="81" t="n">
        <v>-0.350000024</v>
      </c>
      <c r="AS75" s="81" t="n">
        <v>0.306064337</v>
      </c>
      <c r="AT75" s="81" t="n">
        <v>0</v>
      </c>
      <c r="AU75" s="81" t="n">
        <v>-0.95201081</v>
      </c>
      <c r="AV75" s="81" t="n">
        <v>30.2142601</v>
      </c>
      <c r="AW75" s="82">
        <f>MAX(ABS(Y75-AK75),ABS(Z75-AL75),ABS(AA75-AM75),ABS(AB75-AN75),ABS(AC75-AO75),ABS(AD75-AP75),ABS(AE75-AQ75),ABS(AF75-AR75),ABS(AG75-AS75),ABS(AH75-AT75),ABS(AI75-AU75),ABS(AJ75-AV75))</f>
        <v/>
      </c>
    </row>
    <row r="76">
      <c r="A76" s="78" t="inlineStr">
        <is>
          <t>M71</t>
        </is>
      </c>
      <c r="B76" s="52" t="inlineStr">
        <is>
          <t>BKG-68</t>
        </is>
      </c>
      <c r="C76" s="52" t="inlineStr">
        <is>
          <t>Backdrop</t>
        </is>
      </c>
      <c r="D76" s="52" t="inlineStr">
        <is>
          <t>Pine crown</t>
        </is>
      </c>
      <c r="E76" s="61" t="inlineStr">
        <is>
          <t>Cone</t>
        </is>
      </c>
      <c r="F76" s="52" t="inlineStr">
        <is>
          <t>BKG-67</t>
        </is>
      </c>
      <c r="G76" s="79" t="n">
        <v>5.24764395</v>
      </c>
      <c r="H76" s="79" t="n">
        <v>5.24764395</v>
      </c>
      <c r="I76" s="79" t="n">
        <v>5.80989122</v>
      </c>
      <c r="J76" s="79" t="n">
        <v>-90</v>
      </c>
      <c r="K76" s="79" t="n">
        <v>0</v>
      </c>
      <c r="L76" s="79" t="n">
        <v>0</v>
      </c>
      <c r="M76" s="79" t="n">
        <v>0</v>
      </c>
      <c r="N76" s="79" t="n">
        <v>2.90494561</v>
      </c>
      <c r="O76" s="79" t="n">
        <v>0</v>
      </c>
      <c r="P76" s="80">
        <f>COS(RADIANS(K76))*COS(RADIANS(L76))+SIN(RADIANS(K76))*SIN(RADIANS(J76))*SIN(RADIANS(L76))</f>
        <v/>
      </c>
      <c r="Q76" s="80">
        <f>-COS(RADIANS(K76))*SIN(RADIANS(L76))+SIN(RADIANS(K76))*SIN(RADIANS(J76))*COS(RADIANS(L76))</f>
        <v/>
      </c>
      <c r="R76" s="80">
        <f>SIN(RADIANS(K76))*COS(RADIANS(J76))</f>
        <v/>
      </c>
      <c r="S76" s="80">
        <f>COS(RADIANS(J76))*SIN(RADIANS(L76))</f>
        <v/>
      </c>
      <c r="T76" s="80">
        <f>COS(RADIANS(J76))*COS(RADIANS(L76))</f>
        <v/>
      </c>
      <c r="U76" s="80">
        <f>-SIN(RADIANS(J76))</f>
        <v/>
      </c>
      <c r="V76" s="80">
        <f>-SIN(RADIANS(K76))*COS(RADIANS(L76))+COS(RADIANS(K76))*SIN(RADIANS(J76))*SIN(RADIANS(L76))</f>
        <v/>
      </c>
      <c r="W76" s="80">
        <f>SIN(RADIANS(K76))*SIN(RADIANS(L76))+COS(RADIANS(K76))*SIN(RADIANS(J76))*COS(RADIANS(L76))</f>
        <v/>
      </c>
      <c r="X76" s="80">
        <f>COS(RADIANS(K76))*COS(RADIANS(J76))</f>
        <v/>
      </c>
      <c r="Y76" s="80">
        <f>P76*G76</f>
        <v/>
      </c>
      <c r="Z76" s="80">
        <f>Q76*H76</f>
        <v/>
      </c>
      <c r="AA76" s="80">
        <f>R76*I76</f>
        <v/>
      </c>
      <c r="AB76" s="80">
        <f>M76</f>
        <v/>
      </c>
      <c r="AC76" s="80">
        <f>S76*G76</f>
        <v/>
      </c>
      <c r="AD76" s="80">
        <f>T76*H76</f>
        <v/>
      </c>
      <c r="AE76" s="80">
        <f>U76*I76</f>
        <v/>
      </c>
      <c r="AF76" s="80">
        <f>N76</f>
        <v/>
      </c>
      <c r="AG76" s="80">
        <f>V76*G76</f>
        <v/>
      </c>
      <c r="AH76" s="80">
        <f>W76*H76</f>
        <v/>
      </c>
      <c r="AI76" s="80">
        <f>X76*I76</f>
        <v/>
      </c>
      <c r="AJ76" s="80">
        <f>O76</f>
        <v/>
      </c>
      <c r="AK76" s="81" t="n">
        <v>5.24764395</v>
      </c>
      <c r="AL76" s="81" t="n">
        <v>0</v>
      </c>
      <c r="AM76" s="81" t="n">
        <v>0</v>
      </c>
      <c r="AN76" s="81" t="n">
        <v>0</v>
      </c>
      <c r="AO76" s="81" t="n">
        <v>0</v>
      </c>
      <c r="AP76" s="81" t="n">
        <v>-2.29381797e-07</v>
      </c>
      <c r="AQ76" s="81" t="n">
        <v>5.80989122</v>
      </c>
      <c r="AR76" s="81" t="n">
        <v>2.90494561</v>
      </c>
      <c r="AS76" s="81" t="n">
        <v>0</v>
      </c>
      <c r="AT76" s="81" t="n">
        <v>-5.24764395</v>
      </c>
      <c r="AU76" s="81" t="n">
        <v>-2.53958405e-07</v>
      </c>
      <c r="AV76" s="81" t="n">
        <v>0</v>
      </c>
      <c r="AW76" s="82">
        <f>MAX(ABS(Y76-AK76),ABS(Z76-AL76),ABS(AA76-AM76),ABS(AB76-AN76),ABS(AC76-AO76),ABS(AD76-AP76),ABS(AE76-AQ76),ABS(AF76-AR76),ABS(AG76-AS76),ABS(AH76-AT76),ABS(AI76-AU76),ABS(AJ76-AV76))</f>
        <v/>
      </c>
    </row>
    <row r="77">
      <c r="A77" s="78" t="inlineStr">
        <is>
          <t>M72</t>
        </is>
      </c>
      <c r="B77" s="52" t="inlineStr">
        <is>
          <t>BKG-69</t>
        </is>
      </c>
      <c r="C77" s="52" t="inlineStr">
        <is>
          <t>Backdrop</t>
        </is>
      </c>
      <c r="D77" s="52" t="inlineStr">
        <is>
          <t>Pine crown</t>
        </is>
      </c>
      <c r="E77" s="61" t="inlineStr">
        <is>
          <t>Cone</t>
        </is>
      </c>
      <c r="F77" s="52" t="inlineStr">
        <is>
          <t>BKG-67</t>
        </is>
      </c>
      <c r="G77" s="79" t="n">
        <v>3.41096854</v>
      </c>
      <c r="H77" s="79" t="n">
        <v>3.41096854</v>
      </c>
      <c r="I77" s="79" t="n">
        <v>5.15393591</v>
      </c>
      <c r="J77" s="79" t="n">
        <v>-90</v>
      </c>
      <c r="K77" s="79" t="n">
        <v>30</v>
      </c>
      <c r="L77" s="79" t="n">
        <v>0</v>
      </c>
      <c r="M77" s="79" t="n">
        <v>0</v>
      </c>
      <c r="N77" s="79" t="n">
        <v>6.79382467</v>
      </c>
      <c r="O77" s="79" t="n">
        <v>0</v>
      </c>
      <c r="P77" s="80">
        <f>COS(RADIANS(K77))*COS(RADIANS(L77))+SIN(RADIANS(K77))*SIN(RADIANS(J77))*SIN(RADIANS(L77))</f>
        <v/>
      </c>
      <c r="Q77" s="80">
        <f>-COS(RADIANS(K77))*SIN(RADIANS(L77))+SIN(RADIANS(K77))*SIN(RADIANS(J77))*COS(RADIANS(L77))</f>
        <v/>
      </c>
      <c r="R77" s="80">
        <f>SIN(RADIANS(K77))*COS(RADIANS(J77))</f>
        <v/>
      </c>
      <c r="S77" s="80">
        <f>COS(RADIANS(J77))*SIN(RADIANS(L77))</f>
        <v/>
      </c>
      <c r="T77" s="80">
        <f>COS(RADIANS(J77))*COS(RADIANS(L77))</f>
        <v/>
      </c>
      <c r="U77" s="80">
        <f>-SIN(RADIANS(J77))</f>
        <v/>
      </c>
      <c r="V77" s="80">
        <f>-SIN(RADIANS(K77))*COS(RADIANS(L77))+COS(RADIANS(K77))*SIN(RADIANS(J77))*SIN(RADIANS(L77))</f>
        <v/>
      </c>
      <c r="W77" s="80">
        <f>SIN(RADIANS(K77))*SIN(RADIANS(L77))+COS(RADIANS(K77))*SIN(RADIANS(J77))*COS(RADIANS(L77))</f>
        <v/>
      </c>
      <c r="X77" s="80">
        <f>COS(RADIANS(K77))*COS(RADIANS(J77))</f>
        <v/>
      </c>
      <c r="Y77" s="80">
        <f>P77*G77</f>
        <v/>
      </c>
      <c r="Z77" s="80">
        <f>Q77*H77</f>
        <v/>
      </c>
      <c r="AA77" s="80">
        <f>R77*I77</f>
        <v/>
      </c>
      <c r="AB77" s="80">
        <f>M77</f>
        <v/>
      </c>
      <c r="AC77" s="80">
        <f>S77*G77</f>
        <v/>
      </c>
      <c r="AD77" s="80">
        <f>T77*H77</f>
        <v/>
      </c>
      <c r="AE77" s="80">
        <f>U77*I77</f>
        <v/>
      </c>
      <c r="AF77" s="80">
        <f>N77</f>
        <v/>
      </c>
      <c r="AG77" s="80">
        <f>V77*G77</f>
        <v/>
      </c>
      <c r="AH77" s="80">
        <f>W77*H77</f>
        <v/>
      </c>
      <c r="AI77" s="80">
        <f>X77*I77</f>
        <v/>
      </c>
      <c r="AJ77" s="80">
        <f>O77</f>
        <v/>
      </c>
      <c r="AK77" s="81" t="n">
        <v>2.95398545</v>
      </c>
      <c r="AL77" s="81" t="n">
        <v>-1.70548427</v>
      </c>
      <c r="AM77" s="81" t="n">
        <v>-1.12642844e-07</v>
      </c>
      <c r="AN77" s="81" t="n">
        <v>0</v>
      </c>
      <c r="AO77" s="81" t="n">
        <v>0</v>
      </c>
      <c r="AP77" s="81" t="n">
        <v>-1.4909817e-07</v>
      </c>
      <c r="AQ77" s="81" t="n">
        <v>5.15393591</v>
      </c>
      <c r="AR77" s="81" t="n">
        <v>6.79382467</v>
      </c>
      <c r="AS77" s="81" t="n">
        <v>-1.70548427</v>
      </c>
      <c r="AT77" s="81" t="n">
        <v>-2.95398545</v>
      </c>
      <c r="AU77" s="81" t="n">
        <v>-1.95103141e-07</v>
      </c>
      <c r="AV77" s="81" t="n">
        <v>0</v>
      </c>
      <c r="AW77" s="82">
        <f>MAX(ABS(Y77-AK77),ABS(Z77-AL77),ABS(AA77-AM77),ABS(AB77-AN77),ABS(AC77-AO77),ABS(AD77-AP77),ABS(AE77-AQ77),ABS(AF77-AR77),ABS(AG77-AS77),ABS(AH77-AT77),ABS(AI77-AU77),ABS(AJ77-AV77))</f>
        <v/>
      </c>
    </row>
    <row r="78">
      <c r="A78" s="78" t="inlineStr">
        <is>
          <t>M73</t>
        </is>
      </c>
      <c r="B78" s="52" t="inlineStr">
        <is>
          <t>BKG-70</t>
        </is>
      </c>
      <c r="C78" s="52" t="inlineStr">
        <is>
          <t>Backdrop</t>
        </is>
      </c>
      <c r="D78" s="52" t="inlineStr">
        <is>
          <t>Treeline pine</t>
        </is>
      </c>
      <c r="E78" s="53" t="inlineStr">
        <is>
          <t>Group</t>
        </is>
      </c>
      <c r="F78" s="52" t="inlineStr">
        <is>
          <t>BKG-24</t>
        </is>
      </c>
      <c r="G78" s="79" t="n">
        <v>1</v>
      </c>
      <c r="H78" s="79" t="n">
        <v>1</v>
      </c>
      <c r="I78" s="79" t="n">
        <v>1</v>
      </c>
      <c r="J78" s="79" t="n">
        <v>0</v>
      </c>
      <c r="K78" s="79" t="n">
        <v>171.015305</v>
      </c>
      <c r="L78" s="79" t="n">
        <v>0</v>
      </c>
      <c r="M78" s="79" t="n">
        <v>-28.6209641</v>
      </c>
      <c r="N78" s="79" t="n">
        <v>-0.350000024</v>
      </c>
      <c r="O78" s="79" t="n">
        <v>26.7516747</v>
      </c>
      <c r="P78" s="80">
        <f>COS(RADIANS(K78))*COS(RADIANS(L78))+SIN(RADIANS(K78))*SIN(RADIANS(J78))*SIN(RADIANS(L78))</f>
        <v/>
      </c>
      <c r="Q78" s="80">
        <f>-COS(RADIANS(K78))*SIN(RADIANS(L78))+SIN(RADIANS(K78))*SIN(RADIANS(J78))*COS(RADIANS(L78))</f>
        <v/>
      </c>
      <c r="R78" s="80">
        <f>SIN(RADIANS(K78))*COS(RADIANS(J78))</f>
        <v/>
      </c>
      <c r="S78" s="80">
        <f>COS(RADIANS(J78))*SIN(RADIANS(L78))</f>
        <v/>
      </c>
      <c r="T78" s="80">
        <f>COS(RADIANS(J78))*COS(RADIANS(L78))</f>
        <v/>
      </c>
      <c r="U78" s="80">
        <f>-SIN(RADIANS(J78))</f>
        <v/>
      </c>
      <c r="V78" s="80">
        <f>-SIN(RADIANS(K78))*COS(RADIANS(L78))+COS(RADIANS(K78))*SIN(RADIANS(J78))*SIN(RADIANS(L78))</f>
        <v/>
      </c>
      <c r="W78" s="80">
        <f>SIN(RADIANS(K78))*SIN(RADIANS(L78))+COS(RADIANS(K78))*SIN(RADIANS(J78))*COS(RADIANS(L78))</f>
        <v/>
      </c>
      <c r="X78" s="80">
        <f>COS(RADIANS(K78))*COS(RADIANS(J78))</f>
        <v/>
      </c>
      <c r="Y78" s="80">
        <f>P78*G78</f>
        <v/>
      </c>
      <c r="Z78" s="80">
        <f>Q78*H78</f>
        <v/>
      </c>
      <c r="AA78" s="80">
        <f>R78*I78</f>
        <v/>
      </c>
      <c r="AB78" s="80">
        <f>M78</f>
        <v/>
      </c>
      <c r="AC78" s="80">
        <f>S78*G78</f>
        <v/>
      </c>
      <c r="AD78" s="80">
        <f>T78*H78</f>
        <v/>
      </c>
      <c r="AE78" s="80">
        <f>U78*I78</f>
        <v/>
      </c>
      <c r="AF78" s="80">
        <f>N78</f>
        <v/>
      </c>
      <c r="AG78" s="80">
        <f>V78*G78</f>
        <v/>
      </c>
      <c r="AH78" s="80">
        <f>W78*H78</f>
        <v/>
      </c>
      <c r="AI78" s="80">
        <f>X78*I78</f>
        <v/>
      </c>
      <c r="AJ78" s="80">
        <f>O78</f>
        <v/>
      </c>
      <c r="AK78" s="81" t="n">
        <v>-0.987730145</v>
      </c>
      <c r="AL78" s="81" t="n">
        <v>0</v>
      </c>
      <c r="AM78" s="81" t="n">
        <v>0.156170458</v>
      </c>
      <c r="AN78" s="81" t="n">
        <v>-28.6209641</v>
      </c>
      <c r="AO78" s="81" t="n">
        <v>0</v>
      </c>
      <c r="AP78" s="81" t="n">
        <v>1</v>
      </c>
      <c r="AQ78" s="81" t="n">
        <v>0</v>
      </c>
      <c r="AR78" s="81" t="n">
        <v>-0.350000024</v>
      </c>
      <c r="AS78" s="81" t="n">
        <v>-0.156170458</v>
      </c>
      <c r="AT78" s="81" t="n">
        <v>0</v>
      </c>
      <c r="AU78" s="81" t="n">
        <v>-0.987730145</v>
      </c>
      <c r="AV78" s="81" t="n">
        <v>26.7516747</v>
      </c>
      <c r="AW78" s="82">
        <f>MAX(ABS(Y78-AK78),ABS(Z78-AL78),ABS(AA78-AM78),ABS(AB78-AN78),ABS(AC78-AO78),ABS(AD78-AP78),ABS(AE78-AQ78),ABS(AF78-AR78),ABS(AG78-AS78),ABS(AH78-AT78),ABS(AI78-AU78),ABS(AJ78-AV78))</f>
        <v/>
      </c>
    </row>
    <row r="79">
      <c r="A79" s="78" t="inlineStr">
        <is>
          <t>M74</t>
        </is>
      </c>
      <c r="B79" s="52" t="inlineStr">
        <is>
          <t>BKG-71</t>
        </is>
      </c>
      <c r="C79" s="52" t="inlineStr">
        <is>
          <t>Backdrop</t>
        </is>
      </c>
      <c r="D79" s="52" t="inlineStr">
        <is>
          <t>Pine crown</t>
        </is>
      </c>
      <c r="E79" s="61" t="inlineStr">
        <is>
          <t>Cone</t>
        </is>
      </c>
      <c r="F79" s="52" t="inlineStr">
        <is>
          <t>BKG-70</t>
        </is>
      </c>
      <c r="G79" s="79" t="n">
        <v>4.14485359</v>
      </c>
      <c r="H79" s="79" t="n">
        <v>4.14485359</v>
      </c>
      <c r="I79" s="79" t="n">
        <v>4.58894539</v>
      </c>
      <c r="J79" s="79" t="n">
        <v>-90</v>
      </c>
      <c r="K79" s="79" t="n">
        <v>0</v>
      </c>
      <c r="L79" s="79" t="n">
        <v>0</v>
      </c>
      <c r="M79" s="79" t="n">
        <v>0</v>
      </c>
      <c r="N79" s="79" t="n">
        <v>2.29447269</v>
      </c>
      <c r="O79" s="79" t="n">
        <v>0</v>
      </c>
      <c r="P79" s="80">
        <f>COS(RADIANS(K79))*COS(RADIANS(L79))+SIN(RADIANS(K79))*SIN(RADIANS(J79))*SIN(RADIANS(L79))</f>
        <v/>
      </c>
      <c r="Q79" s="80">
        <f>-COS(RADIANS(K79))*SIN(RADIANS(L79))+SIN(RADIANS(K79))*SIN(RADIANS(J79))*COS(RADIANS(L79))</f>
        <v/>
      </c>
      <c r="R79" s="80">
        <f>SIN(RADIANS(K79))*COS(RADIANS(J79))</f>
        <v/>
      </c>
      <c r="S79" s="80">
        <f>COS(RADIANS(J79))*SIN(RADIANS(L79))</f>
        <v/>
      </c>
      <c r="T79" s="80">
        <f>COS(RADIANS(J79))*COS(RADIANS(L79))</f>
        <v/>
      </c>
      <c r="U79" s="80">
        <f>-SIN(RADIANS(J79))</f>
        <v/>
      </c>
      <c r="V79" s="80">
        <f>-SIN(RADIANS(K79))*COS(RADIANS(L79))+COS(RADIANS(K79))*SIN(RADIANS(J79))*SIN(RADIANS(L79))</f>
        <v/>
      </c>
      <c r="W79" s="80">
        <f>SIN(RADIANS(K79))*SIN(RADIANS(L79))+COS(RADIANS(K79))*SIN(RADIANS(J79))*COS(RADIANS(L79))</f>
        <v/>
      </c>
      <c r="X79" s="80">
        <f>COS(RADIANS(K79))*COS(RADIANS(J79))</f>
        <v/>
      </c>
      <c r="Y79" s="80">
        <f>P79*G79</f>
        <v/>
      </c>
      <c r="Z79" s="80">
        <f>Q79*H79</f>
        <v/>
      </c>
      <c r="AA79" s="80">
        <f>R79*I79</f>
        <v/>
      </c>
      <c r="AB79" s="80">
        <f>M79</f>
        <v/>
      </c>
      <c r="AC79" s="80">
        <f>S79*G79</f>
        <v/>
      </c>
      <c r="AD79" s="80">
        <f>T79*H79</f>
        <v/>
      </c>
      <c r="AE79" s="80">
        <f>U79*I79</f>
        <v/>
      </c>
      <c r="AF79" s="80">
        <f>N79</f>
        <v/>
      </c>
      <c r="AG79" s="80">
        <f>V79*G79</f>
        <v/>
      </c>
      <c r="AH79" s="80">
        <f>W79*H79</f>
        <v/>
      </c>
      <c r="AI79" s="80">
        <f>X79*I79</f>
        <v/>
      </c>
      <c r="AJ79" s="80">
        <f>O79</f>
        <v/>
      </c>
      <c r="AK79" s="81" t="n">
        <v>4.14485359</v>
      </c>
      <c r="AL79" s="81" t="n">
        <v>0</v>
      </c>
      <c r="AM79" s="81" t="n">
        <v>0</v>
      </c>
      <c r="AN79" s="81" t="n">
        <v>0</v>
      </c>
      <c r="AO79" s="81" t="n">
        <v>0</v>
      </c>
      <c r="AP79" s="81" t="n">
        <v>-1.81177299e-07</v>
      </c>
      <c r="AQ79" s="81" t="n">
        <v>4.58894539</v>
      </c>
      <c r="AR79" s="81" t="n">
        <v>2.29447269</v>
      </c>
      <c r="AS79" s="81" t="n">
        <v>0</v>
      </c>
      <c r="AT79" s="81" t="n">
        <v>-4.14485359</v>
      </c>
      <c r="AU79" s="81" t="n">
        <v>-2.0058917e-07</v>
      </c>
      <c r="AV79" s="81" t="n">
        <v>0</v>
      </c>
      <c r="AW79" s="82">
        <f>MAX(ABS(Y79-AK79),ABS(Z79-AL79),ABS(AA79-AM79),ABS(AB79-AN79),ABS(AC79-AO79),ABS(AD79-AP79),ABS(AE79-AQ79),ABS(AF79-AR79),ABS(AG79-AS79),ABS(AH79-AT79),ABS(AI79-AU79),ABS(AJ79-AV79))</f>
        <v/>
      </c>
    </row>
    <row r="80">
      <c r="A80" s="78" t="inlineStr">
        <is>
          <t>M75</t>
        </is>
      </c>
      <c r="B80" s="52" t="inlineStr">
        <is>
          <t>BKG-72</t>
        </is>
      </c>
      <c r="C80" s="52" t="inlineStr">
        <is>
          <t>Backdrop</t>
        </is>
      </c>
      <c r="D80" s="52" t="inlineStr">
        <is>
          <t>Pine crown</t>
        </is>
      </c>
      <c r="E80" s="61" t="inlineStr">
        <is>
          <t>Cone</t>
        </is>
      </c>
      <c r="F80" s="52" t="inlineStr">
        <is>
          <t>BKG-70</t>
        </is>
      </c>
      <c r="G80" s="79" t="n">
        <v>2.69415474</v>
      </c>
      <c r="H80" s="79" t="n">
        <v>2.69415474</v>
      </c>
      <c r="I80" s="79" t="n">
        <v>4.07083845</v>
      </c>
      <c r="J80" s="79" t="n">
        <v>-90</v>
      </c>
      <c r="K80" s="79" t="n">
        <v>30</v>
      </c>
      <c r="L80" s="79" t="n">
        <v>0</v>
      </c>
      <c r="M80" s="79" t="n">
        <v>0</v>
      </c>
      <c r="N80" s="79" t="n">
        <v>5.36610556</v>
      </c>
      <c r="O80" s="79" t="n">
        <v>0</v>
      </c>
      <c r="P80" s="80">
        <f>COS(RADIANS(K80))*COS(RADIANS(L80))+SIN(RADIANS(K80))*SIN(RADIANS(J80))*SIN(RADIANS(L80))</f>
        <v/>
      </c>
      <c r="Q80" s="80">
        <f>-COS(RADIANS(K80))*SIN(RADIANS(L80))+SIN(RADIANS(K80))*SIN(RADIANS(J80))*COS(RADIANS(L80))</f>
        <v/>
      </c>
      <c r="R80" s="80">
        <f>SIN(RADIANS(K80))*COS(RADIANS(J80))</f>
        <v/>
      </c>
      <c r="S80" s="80">
        <f>COS(RADIANS(J80))*SIN(RADIANS(L80))</f>
        <v/>
      </c>
      <c r="T80" s="80">
        <f>COS(RADIANS(J80))*COS(RADIANS(L80))</f>
        <v/>
      </c>
      <c r="U80" s="80">
        <f>-SIN(RADIANS(J80))</f>
        <v/>
      </c>
      <c r="V80" s="80">
        <f>-SIN(RADIANS(K80))*COS(RADIANS(L80))+COS(RADIANS(K80))*SIN(RADIANS(J80))*SIN(RADIANS(L80))</f>
        <v/>
      </c>
      <c r="W80" s="80">
        <f>SIN(RADIANS(K80))*SIN(RADIANS(L80))+COS(RADIANS(K80))*SIN(RADIANS(J80))*COS(RADIANS(L80))</f>
        <v/>
      </c>
      <c r="X80" s="80">
        <f>COS(RADIANS(K80))*COS(RADIANS(J80))</f>
        <v/>
      </c>
      <c r="Y80" s="80">
        <f>P80*G80</f>
        <v/>
      </c>
      <c r="Z80" s="80">
        <f>Q80*H80</f>
        <v/>
      </c>
      <c r="AA80" s="80">
        <f>R80*I80</f>
        <v/>
      </c>
      <c r="AB80" s="80">
        <f>M80</f>
        <v/>
      </c>
      <c r="AC80" s="80">
        <f>S80*G80</f>
        <v/>
      </c>
      <c r="AD80" s="80">
        <f>T80*H80</f>
        <v/>
      </c>
      <c r="AE80" s="80">
        <f>U80*I80</f>
        <v/>
      </c>
      <c r="AF80" s="80">
        <f>N80</f>
        <v/>
      </c>
      <c r="AG80" s="80">
        <f>V80*G80</f>
        <v/>
      </c>
      <c r="AH80" s="80">
        <f>W80*H80</f>
        <v/>
      </c>
      <c r="AI80" s="80">
        <f>X80*I80</f>
        <v/>
      </c>
      <c r="AJ80" s="80">
        <f>O80</f>
        <v/>
      </c>
      <c r="AK80" s="81" t="n">
        <v>2.33320642</v>
      </c>
      <c r="AL80" s="81" t="n">
        <v>-1.34707737</v>
      </c>
      <c r="AM80" s="81" t="n">
        <v>-8.897099949999999e-08</v>
      </c>
      <c r="AN80" s="81" t="n">
        <v>0</v>
      </c>
      <c r="AO80" s="81" t="n">
        <v>0</v>
      </c>
      <c r="AP80" s="81" t="n">
        <v>-1.17765246e-07</v>
      </c>
      <c r="AQ80" s="81" t="n">
        <v>4.07083845</v>
      </c>
      <c r="AR80" s="81" t="n">
        <v>5.36610556</v>
      </c>
      <c r="AS80" s="81" t="n">
        <v>-1.34707737</v>
      </c>
      <c r="AT80" s="81" t="n">
        <v>-2.33320642</v>
      </c>
      <c r="AU80" s="81" t="n">
        <v>-1.54102295e-07</v>
      </c>
      <c r="AV80" s="81" t="n">
        <v>0</v>
      </c>
      <c r="AW80" s="82">
        <f>MAX(ABS(Y80-AK80),ABS(Z80-AL80),ABS(AA80-AM80),ABS(AB80-AN80),ABS(AC80-AO80),ABS(AD80-AP80),ABS(AE80-AQ80),ABS(AF80-AR80),ABS(AG80-AS80),ABS(AH80-AT80),ABS(AI80-AU80),ABS(AJ80-AV80))</f>
        <v/>
      </c>
    </row>
    <row r="81">
      <c r="A81" s="78" t="inlineStr">
        <is>
          <t>M76</t>
        </is>
      </c>
      <c r="B81" s="52" t="inlineStr">
        <is>
          <t>BKG-73</t>
        </is>
      </c>
      <c r="C81" s="52" t="inlineStr">
        <is>
          <t>Backdrop</t>
        </is>
      </c>
      <c r="D81" s="52" t="inlineStr">
        <is>
          <t>Treeline pine</t>
        </is>
      </c>
      <c r="E81" s="53" t="inlineStr">
        <is>
          <t>Group</t>
        </is>
      </c>
      <c r="F81" s="52" t="inlineStr">
        <is>
          <t>BKG-24</t>
        </is>
      </c>
      <c r="G81" s="79" t="n">
        <v>1</v>
      </c>
      <c r="H81" s="79" t="n">
        <v>1</v>
      </c>
      <c r="I81" s="79" t="n">
        <v>1</v>
      </c>
      <c r="J81" s="79" t="n">
        <v>0</v>
      </c>
      <c r="K81" s="79" t="n">
        <v>323.073792</v>
      </c>
      <c r="L81" s="79" t="n">
        <v>0</v>
      </c>
      <c r="M81" s="79" t="n">
        <v>-33.5472183</v>
      </c>
      <c r="N81" s="79" t="n">
        <v>-0.350000024</v>
      </c>
      <c r="O81" s="79" t="n">
        <v>20.6751099</v>
      </c>
      <c r="P81" s="80">
        <f>COS(RADIANS(K81))*COS(RADIANS(L81))+SIN(RADIANS(K81))*SIN(RADIANS(J81))*SIN(RADIANS(L81))</f>
        <v/>
      </c>
      <c r="Q81" s="80">
        <f>-COS(RADIANS(K81))*SIN(RADIANS(L81))+SIN(RADIANS(K81))*SIN(RADIANS(J81))*COS(RADIANS(L81))</f>
        <v/>
      </c>
      <c r="R81" s="80">
        <f>SIN(RADIANS(K81))*COS(RADIANS(J81))</f>
        <v/>
      </c>
      <c r="S81" s="80">
        <f>COS(RADIANS(J81))*SIN(RADIANS(L81))</f>
        <v/>
      </c>
      <c r="T81" s="80">
        <f>COS(RADIANS(J81))*COS(RADIANS(L81))</f>
        <v/>
      </c>
      <c r="U81" s="80">
        <f>-SIN(RADIANS(J81))</f>
        <v/>
      </c>
      <c r="V81" s="80">
        <f>-SIN(RADIANS(K81))*COS(RADIANS(L81))+COS(RADIANS(K81))*SIN(RADIANS(J81))*SIN(RADIANS(L81))</f>
        <v/>
      </c>
      <c r="W81" s="80">
        <f>SIN(RADIANS(K81))*SIN(RADIANS(L81))+COS(RADIANS(K81))*SIN(RADIANS(J81))*COS(RADIANS(L81))</f>
        <v/>
      </c>
      <c r="X81" s="80">
        <f>COS(RADIANS(K81))*COS(RADIANS(J81))</f>
        <v/>
      </c>
      <c r="Y81" s="80">
        <f>P81*G81</f>
        <v/>
      </c>
      <c r="Z81" s="80">
        <f>Q81*H81</f>
        <v/>
      </c>
      <c r="AA81" s="80">
        <f>R81*I81</f>
        <v/>
      </c>
      <c r="AB81" s="80">
        <f>M81</f>
        <v/>
      </c>
      <c r="AC81" s="80">
        <f>S81*G81</f>
        <v/>
      </c>
      <c r="AD81" s="80">
        <f>T81*H81</f>
        <v/>
      </c>
      <c r="AE81" s="80">
        <f>U81*I81</f>
        <v/>
      </c>
      <c r="AF81" s="80">
        <f>N81</f>
        <v/>
      </c>
      <c r="AG81" s="80">
        <f>V81*G81</f>
        <v/>
      </c>
      <c r="AH81" s="80">
        <f>W81*H81</f>
        <v/>
      </c>
      <c r="AI81" s="80">
        <f>X81*I81</f>
        <v/>
      </c>
      <c r="AJ81" s="80">
        <f>O81</f>
        <v/>
      </c>
      <c r="AK81" s="81" t="n">
        <v>0.7994102239999999</v>
      </c>
      <c r="AL81" s="81" t="n">
        <v>0</v>
      </c>
      <c r="AM81" s="81" t="n">
        <v>-0.600785553</v>
      </c>
      <c r="AN81" s="81" t="n">
        <v>-33.5472183</v>
      </c>
      <c r="AO81" s="81" t="n">
        <v>0</v>
      </c>
      <c r="AP81" s="81" t="n">
        <v>1</v>
      </c>
      <c r="AQ81" s="81" t="n">
        <v>0</v>
      </c>
      <c r="AR81" s="81" t="n">
        <v>-0.350000024</v>
      </c>
      <c r="AS81" s="81" t="n">
        <v>0.600785553</v>
      </c>
      <c r="AT81" s="81" t="n">
        <v>0</v>
      </c>
      <c r="AU81" s="81" t="n">
        <v>0.7994102239999999</v>
      </c>
      <c r="AV81" s="81" t="n">
        <v>20.6751099</v>
      </c>
      <c r="AW81" s="82">
        <f>MAX(ABS(Y81-AK81),ABS(Z81-AL81),ABS(AA81-AM81),ABS(AB81-AN81),ABS(AC81-AO81),ABS(AD81-AP81),ABS(AE81-AQ81),ABS(AF81-AR81),ABS(AG81-AS81),ABS(AH81-AT81),ABS(AI81-AU81),ABS(AJ81-AV81))</f>
        <v/>
      </c>
    </row>
    <row r="82">
      <c r="A82" s="78" t="inlineStr">
        <is>
          <t>M77</t>
        </is>
      </c>
      <c r="B82" s="52" t="inlineStr">
        <is>
          <t>BKG-74</t>
        </is>
      </c>
      <c r="C82" s="52" t="inlineStr">
        <is>
          <t>Backdrop</t>
        </is>
      </c>
      <c r="D82" s="52" t="inlineStr">
        <is>
          <t>Pine crown</t>
        </is>
      </c>
      <c r="E82" s="61" t="inlineStr">
        <is>
          <t>Cone</t>
        </is>
      </c>
      <c r="F82" s="52" t="inlineStr">
        <is>
          <t>BKG-73</t>
        </is>
      </c>
      <c r="G82" s="79" t="n">
        <v>3.53793192</v>
      </c>
      <c r="H82" s="79" t="n">
        <v>3.53793192</v>
      </c>
      <c r="I82" s="79" t="n">
        <v>3.91699624</v>
      </c>
      <c r="J82" s="79" t="n">
        <v>-90</v>
      </c>
      <c r="K82" s="79" t="n">
        <v>0</v>
      </c>
      <c r="L82" s="79" t="n">
        <v>0</v>
      </c>
      <c r="M82" s="79" t="n">
        <v>0</v>
      </c>
      <c r="N82" s="79" t="n">
        <v>1.95849812</v>
      </c>
      <c r="O82" s="79" t="n">
        <v>0</v>
      </c>
      <c r="P82" s="80">
        <f>COS(RADIANS(K82))*COS(RADIANS(L82))+SIN(RADIANS(K82))*SIN(RADIANS(J82))*SIN(RADIANS(L82))</f>
        <v/>
      </c>
      <c r="Q82" s="80">
        <f>-COS(RADIANS(K82))*SIN(RADIANS(L82))+SIN(RADIANS(K82))*SIN(RADIANS(J82))*COS(RADIANS(L82))</f>
        <v/>
      </c>
      <c r="R82" s="80">
        <f>SIN(RADIANS(K82))*COS(RADIANS(J82))</f>
        <v/>
      </c>
      <c r="S82" s="80">
        <f>COS(RADIANS(J82))*SIN(RADIANS(L82))</f>
        <v/>
      </c>
      <c r="T82" s="80">
        <f>COS(RADIANS(J82))*COS(RADIANS(L82))</f>
        <v/>
      </c>
      <c r="U82" s="80">
        <f>-SIN(RADIANS(J82))</f>
        <v/>
      </c>
      <c r="V82" s="80">
        <f>-SIN(RADIANS(K82))*COS(RADIANS(L82))+COS(RADIANS(K82))*SIN(RADIANS(J82))*SIN(RADIANS(L82))</f>
        <v/>
      </c>
      <c r="W82" s="80">
        <f>SIN(RADIANS(K82))*SIN(RADIANS(L82))+COS(RADIANS(K82))*SIN(RADIANS(J82))*COS(RADIANS(L82))</f>
        <v/>
      </c>
      <c r="X82" s="80">
        <f>COS(RADIANS(K82))*COS(RADIANS(J82))</f>
        <v/>
      </c>
      <c r="Y82" s="80">
        <f>P82*G82</f>
        <v/>
      </c>
      <c r="Z82" s="80">
        <f>Q82*H82</f>
        <v/>
      </c>
      <c r="AA82" s="80">
        <f>R82*I82</f>
        <v/>
      </c>
      <c r="AB82" s="80">
        <f>M82</f>
        <v/>
      </c>
      <c r="AC82" s="80">
        <f>S82*G82</f>
        <v/>
      </c>
      <c r="AD82" s="80">
        <f>T82*H82</f>
        <v/>
      </c>
      <c r="AE82" s="80">
        <f>U82*I82</f>
        <v/>
      </c>
      <c r="AF82" s="80">
        <f>N82</f>
        <v/>
      </c>
      <c r="AG82" s="80">
        <f>V82*G82</f>
        <v/>
      </c>
      <c r="AH82" s="80">
        <f>W82*H82</f>
        <v/>
      </c>
      <c r="AI82" s="80">
        <f>X82*I82</f>
        <v/>
      </c>
      <c r="AJ82" s="80">
        <f>O82</f>
        <v/>
      </c>
      <c r="AK82" s="81" t="n">
        <v>3.53793192</v>
      </c>
      <c r="AL82" s="81" t="n">
        <v>0</v>
      </c>
      <c r="AM82" s="81" t="n">
        <v>0</v>
      </c>
      <c r="AN82" s="81" t="n">
        <v>0</v>
      </c>
      <c r="AO82" s="81" t="n">
        <v>0</v>
      </c>
      <c r="AP82" s="81" t="n">
        <v>-1.54647921e-07</v>
      </c>
      <c r="AQ82" s="81" t="n">
        <v>3.91699624</v>
      </c>
      <c r="AR82" s="81" t="n">
        <v>1.95849812</v>
      </c>
      <c r="AS82" s="81" t="n">
        <v>0</v>
      </c>
      <c r="AT82" s="81" t="n">
        <v>-3.53793192</v>
      </c>
      <c r="AU82" s="81" t="n">
        <v>-1.71217337e-07</v>
      </c>
      <c r="AV82" s="81" t="n">
        <v>0</v>
      </c>
      <c r="AW82" s="82">
        <f>MAX(ABS(Y82-AK82),ABS(Z82-AL82),ABS(AA82-AM82),ABS(AB82-AN82),ABS(AC82-AO82),ABS(AD82-AP82),ABS(AE82-AQ82),ABS(AF82-AR82),ABS(AG82-AS82),ABS(AH82-AT82),ABS(AI82-AU82),ABS(AJ82-AV82))</f>
        <v/>
      </c>
    </row>
    <row r="83">
      <c r="A83" s="78" t="inlineStr">
        <is>
          <t>M78</t>
        </is>
      </c>
      <c r="B83" s="52" t="inlineStr">
        <is>
          <t>BKG-75</t>
        </is>
      </c>
      <c r="C83" s="52" t="inlineStr">
        <is>
          <t>Backdrop</t>
        </is>
      </c>
      <c r="D83" s="52" t="inlineStr">
        <is>
          <t>Pine crown</t>
        </is>
      </c>
      <c r="E83" s="61" t="inlineStr">
        <is>
          <t>Cone</t>
        </is>
      </c>
      <c r="F83" s="52" t="inlineStr">
        <is>
          <t>BKG-73</t>
        </is>
      </c>
      <c r="G83" s="79" t="n">
        <v>2.29965568</v>
      </c>
      <c r="H83" s="79" t="n">
        <v>2.29965568</v>
      </c>
      <c r="I83" s="79" t="n">
        <v>3.47475481</v>
      </c>
      <c r="J83" s="79" t="n">
        <v>-90</v>
      </c>
      <c r="K83" s="79" t="n">
        <v>30</v>
      </c>
      <c r="L83" s="79" t="n">
        <v>0</v>
      </c>
      <c r="M83" s="79" t="n">
        <v>0</v>
      </c>
      <c r="N83" s="79" t="n">
        <v>4.58035851</v>
      </c>
      <c r="O83" s="79" t="n">
        <v>0</v>
      </c>
      <c r="P83" s="80">
        <f>COS(RADIANS(K83))*COS(RADIANS(L83))+SIN(RADIANS(K83))*SIN(RADIANS(J83))*SIN(RADIANS(L83))</f>
        <v/>
      </c>
      <c r="Q83" s="80">
        <f>-COS(RADIANS(K83))*SIN(RADIANS(L83))+SIN(RADIANS(K83))*SIN(RADIANS(J83))*COS(RADIANS(L83))</f>
        <v/>
      </c>
      <c r="R83" s="80">
        <f>SIN(RADIANS(K83))*COS(RADIANS(J83))</f>
        <v/>
      </c>
      <c r="S83" s="80">
        <f>COS(RADIANS(J83))*SIN(RADIANS(L83))</f>
        <v/>
      </c>
      <c r="T83" s="80">
        <f>COS(RADIANS(J83))*COS(RADIANS(L83))</f>
        <v/>
      </c>
      <c r="U83" s="80">
        <f>-SIN(RADIANS(J83))</f>
        <v/>
      </c>
      <c r="V83" s="80">
        <f>-SIN(RADIANS(K83))*COS(RADIANS(L83))+COS(RADIANS(K83))*SIN(RADIANS(J83))*SIN(RADIANS(L83))</f>
        <v/>
      </c>
      <c r="W83" s="80">
        <f>SIN(RADIANS(K83))*SIN(RADIANS(L83))+COS(RADIANS(K83))*SIN(RADIANS(J83))*COS(RADIANS(L83))</f>
        <v/>
      </c>
      <c r="X83" s="80">
        <f>COS(RADIANS(K83))*COS(RADIANS(J83))</f>
        <v/>
      </c>
      <c r="Y83" s="80">
        <f>P83*G83</f>
        <v/>
      </c>
      <c r="Z83" s="80">
        <f>Q83*H83</f>
        <v/>
      </c>
      <c r="AA83" s="80">
        <f>R83*I83</f>
        <v/>
      </c>
      <c r="AB83" s="80">
        <f>M83</f>
        <v/>
      </c>
      <c r="AC83" s="80">
        <f>S83*G83</f>
        <v/>
      </c>
      <c r="AD83" s="80">
        <f>T83*H83</f>
        <v/>
      </c>
      <c r="AE83" s="80">
        <f>U83*I83</f>
        <v/>
      </c>
      <c r="AF83" s="80">
        <f>N83</f>
        <v/>
      </c>
      <c r="AG83" s="80">
        <f>V83*G83</f>
        <v/>
      </c>
      <c r="AH83" s="80">
        <f>W83*H83</f>
        <v/>
      </c>
      <c r="AI83" s="80">
        <f>X83*I83</f>
        <v/>
      </c>
      <c r="AJ83" s="80">
        <f>O83</f>
        <v/>
      </c>
      <c r="AK83" s="81" t="n">
        <v>1.99156022</v>
      </c>
      <c r="AL83" s="81" t="n">
        <v>-1.14982784</v>
      </c>
      <c r="AM83" s="81" t="n">
        <v>-7.59431771e-08</v>
      </c>
      <c r="AN83" s="81" t="n">
        <v>0</v>
      </c>
      <c r="AO83" s="81" t="n">
        <v>0</v>
      </c>
      <c r="AP83" s="81" t="n">
        <v>-1.00521142e-07</v>
      </c>
      <c r="AQ83" s="81" t="n">
        <v>3.47475481</v>
      </c>
      <c r="AR83" s="81" t="n">
        <v>4.58035851</v>
      </c>
      <c r="AS83" s="81" t="n">
        <v>-1.14982784</v>
      </c>
      <c r="AT83" s="81" t="n">
        <v>-1.99156022</v>
      </c>
      <c r="AU83" s="81" t="n">
        <v>-1.31537448e-07</v>
      </c>
      <c r="AV83" s="81" t="n">
        <v>0</v>
      </c>
      <c r="AW83" s="82">
        <f>MAX(ABS(Y83-AK83),ABS(Z83-AL83),ABS(AA83-AM83),ABS(AB83-AN83),ABS(AC83-AO83),ABS(AD83-AP83),ABS(AE83-AQ83),ABS(AF83-AR83),ABS(AG83-AS83),ABS(AH83-AT83),ABS(AI83-AU83),ABS(AJ83-AV83))</f>
        <v/>
      </c>
    </row>
    <row r="84">
      <c r="A84" s="78" t="inlineStr">
        <is>
          <t>M79</t>
        </is>
      </c>
      <c r="B84" s="52" t="inlineStr">
        <is>
          <t>BKG-76</t>
        </is>
      </c>
      <c r="C84" s="52" t="inlineStr">
        <is>
          <t>Backdrop</t>
        </is>
      </c>
      <c r="D84" s="52" t="inlineStr">
        <is>
          <t>Treeline pine</t>
        </is>
      </c>
      <c r="E84" s="53" t="inlineStr">
        <is>
          <t>Group</t>
        </is>
      </c>
      <c r="F84" s="52" t="inlineStr">
        <is>
          <t>BKG-24</t>
        </is>
      </c>
      <c r="G84" s="79" t="n">
        <v>1</v>
      </c>
      <c r="H84" s="79" t="n">
        <v>1</v>
      </c>
      <c r="I84" s="79" t="n">
        <v>1</v>
      </c>
      <c r="J84" s="79" t="n">
        <v>0</v>
      </c>
      <c r="K84" s="79" t="n">
        <v>254.708252</v>
      </c>
      <c r="L84" s="79" t="n">
        <v>0</v>
      </c>
      <c r="M84" s="79" t="n">
        <v>-40.3961449</v>
      </c>
      <c r="N84" s="79" t="n">
        <v>-0.350000024</v>
      </c>
      <c r="O84" s="79" t="n">
        <v>18.7432671</v>
      </c>
      <c r="P84" s="80">
        <f>COS(RADIANS(K84))*COS(RADIANS(L84))+SIN(RADIANS(K84))*SIN(RADIANS(J84))*SIN(RADIANS(L84))</f>
        <v/>
      </c>
      <c r="Q84" s="80">
        <f>-COS(RADIANS(K84))*SIN(RADIANS(L84))+SIN(RADIANS(K84))*SIN(RADIANS(J84))*COS(RADIANS(L84))</f>
        <v/>
      </c>
      <c r="R84" s="80">
        <f>SIN(RADIANS(K84))*COS(RADIANS(J84))</f>
        <v/>
      </c>
      <c r="S84" s="80">
        <f>COS(RADIANS(J84))*SIN(RADIANS(L84))</f>
        <v/>
      </c>
      <c r="T84" s="80">
        <f>COS(RADIANS(J84))*COS(RADIANS(L84))</f>
        <v/>
      </c>
      <c r="U84" s="80">
        <f>-SIN(RADIANS(J84))</f>
        <v/>
      </c>
      <c r="V84" s="80">
        <f>-SIN(RADIANS(K84))*COS(RADIANS(L84))+COS(RADIANS(K84))*SIN(RADIANS(J84))*SIN(RADIANS(L84))</f>
        <v/>
      </c>
      <c r="W84" s="80">
        <f>SIN(RADIANS(K84))*SIN(RADIANS(L84))+COS(RADIANS(K84))*SIN(RADIANS(J84))*COS(RADIANS(L84))</f>
        <v/>
      </c>
      <c r="X84" s="80">
        <f>COS(RADIANS(K84))*COS(RADIANS(J84))</f>
        <v/>
      </c>
      <c r="Y84" s="80">
        <f>P84*G84</f>
        <v/>
      </c>
      <c r="Z84" s="80">
        <f>Q84*H84</f>
        <v/>
      </c>
      <c r="AA84" s="80">
        <f>R84*I84</f>
        <v/>
      </c>
      <c r="AB84" s="80">
        <f>M84</f>
        <v/>
      </c>
      <c r="AC84" s="80">
        <f>S84*G84</f>
        <v/>
      </c>
      <c r="AD84" s="80">
        <f>T84*H84</f>
        <v/>
      </c>
      <c r="AE84" s="80">
        <f>U84*I84</f>
        <v/>
      </c>
      <c r="AF84" s="80">
        <f>N84</f>
        <v/>
      </c>
      <c r="AG84" s="80">
        <f>V84*G84</f>
        <v/>
      </c>
      <c r="AH84" s="80">
        <f>W84*H84</f>
        <v/>
      </c>
      <c r="AI84" s="80">
        <f>X84*I84</f>
        <v/>
      </c>
      <c r="AJ84" s="80">
        <f>O84</f>
        <v/>
      </c>
      <c r="AK84" s="81" t="n">
        <v>-0.263734251</v>
      </c>
      <c r="AL84" s="81" t="n">
        <v>0</v>
      </c>
      <c r="AM84" s="81" t="n">
        <v>-0.964595377</v>
      </c>
      <c r="AN84" s="81" t="n">
        <v>-40.3961449</v>
      </c>
      <c r="AO84" s="81" t="n">
        <v>0</v>
      </c>
      <c r="AP84" s="81" t="n">
        <v>1</v>
      </c>
      <c r="AQ84" s="81" t="n">
        <v>0</v>
      </c>
      <c r="AR84" s="81" t="n">
        <v>-0.350000024</v>
      </c>
      <c r="AS84" s="81" t="n">
        <v>0.964595377</v>
      </c>
      <c r="AT84" s="81" t="n">
        <v>0</v>
      </c>
      <c r="AU84" s="81" t="n">
        <v>-0.263734251</v>
      </c>
      <c r="AV84" s="81" t="n">
        <v>18.7432671</v>
      </c>
      <c r="AW84" s="82">
        <f>MAX(ABS(Y84-AK84),ABS(Z84-AL84),ABS(AA84-AM84),ABS(AB84-AN84),ABS(AC84-AO84),ABS(AD84-AP84),ABS(AE84-AQ84),ABS(AF84-AR84),ABS(AG84-AS84),ABS(AH84-AT84),ABS(AI84-AU84),ABS(AJ84-AV84))</f>
        <v/>
      </c>
    </row>
    <row r="85">
      <c r="A85" s="78" t="inlineStr">
        <is>
          <t>M80</t>
        </is>
      </c>
      <c r="B85" s="52" t="inlineStr">
        <is>
          <t>BKG-77</t>
        </is>
      </c>
      <c r="C85" s="52" t="inlineStr">
        <is>
          <t>Backdrop</t>
        </is>
      </c>
      <c r="D85" s="52" t="inlineStr">
        <is>
          <t>Pine crown</t>
        </is>
      </c>
      <c r="E85" s="61" t="inlineStr">
        <is>
          <t>Cone</t>
        </is>
      </c>
      <c r="F85" s="52" t="inlineStr">
        <is>
          <t>BKG-76</t>
        </is>
      </c>
      <c r="G85" s="79" t="n">
        <v>4.22192812</v>
      </c>
      <c r="H85" s="79" t="n">
        <v>4.22192812</v>
      </c>
      <c r="I85" s="79" t="n">
        <v>4.67427731</v>
      </c>
      <c r="J85" s="79" t="n">
        <v>-90</v>
      </c>
      <c r="K85" s="79" t="n">
        <v>0</v>
      </c>
      <c r="L85" s="79" t="n">
        <v>0</v>
      </c>
      <c r="M85" s="79" t="n">
        <v>0</v>
      </c>
      <c r="N85" s="79" t="n">
        <v>2.33713865</v>
      </c>
      <c r="O85" s="79" t="n">
        <v>0</v>
      </c>
      <c r="P85" s="80">
        <f>COS(RADIANS(K85))*COS(RADIANS(L85))+SIN(RADIANS(K85))*SIN(RADIANS(J85))*SIN(RADIANS(L85))</f>
        <v/>
      </c>
      <c r="Q85" s="80">
        <f>-COS(RADIANS(K85))*SIN(RADIANS(L85))+SIN(RADIANS(K85))*SIN(RADIANS(J85))*COS(RADIANS(L85))</f>
        <v/>
      </c>
      <c r="R85" s="80">
        <f>SIN(RADIANS(K85))*COS(RADIANS(J85))</f>
        <v/>
      </c>
      <c r="S85" s="80">
        <f>COS(RADIANS(J85))*SIN(RADIANS(L85))</f>
        <v/>
      </c>
      <c r="T85" s="80">
        <f>COS(RADIANS(J85))*COS(RADIANS(L85))</f>
        <v/>
      </c>
      <c r="U85" s="80">
        <f>-SIN(RADIANS(J85))</f>
        <v/>
      </c>
      <c r="V85" s="80">
        <f>-SIN(RADIANS(K85))*COS(RADIANS(L85))+COS(RADIANS(K85))*SIN(RADIANS(J85))*SIN(RADIANS(L85))</f>
        <v/>
      </c>
      <c r="W85" s="80">
        <f>SIN(RADIANS(K85))*SIN(RADIANS(L85))+COS(RADIANS(K85))*SIN(RADIANS(J85))*COS(RADIANS(L85))</f>
        <v/>
      </c>
      <c r="X85" s="80">
        <f>COS(RADIANS(K85))*COS(RADIANS(J85))</f>
        <v/>
      </c>
      <c r="Y85" s="80">
        <f>P85*G85</f>
        <v/>
      </c>
      <c r="Z85" s="80">
        <f>Q85*H85</f>
        <v/>
      </c>
      <c r="AA85" s="80">
        <f>R85*I85</f>
        <v/>
      </c>
      <c r="AB85" s="80">
        <f>M85</f>
        <v/>
      </c>
      <c r="AC85" s="80">
        <f>S85*G85</f>
        <v/>
      </c>
      <c r="AD85" s="80">
        <f>T85*H85</f>
        <v/>
      </c>
      <c r="AE85" s="80">
        <f>U85*I85</f>
        <v/>
      </c>
      <c r="AF85" s="80">
        <f>N85</f>
        <v/>
      </c>
      <c r="AG85" s="80">
        <f>V85*G85</f>
        <v/>
      </c>
      <c r="AH85" s="80">
        <f>W85*H85</f>
        <v/>
      </c>
      <c r="AI85" s="80">
        <f>X85*I85</f>
        <v/>
      </c>
      <c r="AJ85" s="80">
        <f>O85</f>
        <v/>
      </c>
      <c r="AK85" s="81" t="n">
        <v>4.22192812</v>
      </c>
      <c r="AL85" s="81" t="n">
        <v>0</v>
      </c>
      <c r="AM85" s="81" t="n">
        <v>0</v>
      </c>
      <c r="AN85" s="81" t="n">
        <v>0</v>
      </c>
      <c r="AO85" s="81" t="n">
        <v>0</v>
      </c>
      <c r="AP85" s="81" t="n">
        <v>-1.84546337e-07</v>
      </c>
      <c r="AQ85" s="81" t="n">
        <v>4.67427731</v>
      </c>
      <c r="AR85" s="81" t="n">
        <v>2.33713865</v>
      </c>
      <c r="AS85" s="81" t="n">
        <v>0</v>
      </c>
      <c r="AT85" s="81" t="n">
        <v>-4.22192812</v>
      </c>
      <c r="AU85" s="81" t="n">
        <v>-2.0431915e-07</v>
      </c>
      <c r="AV85" s="81" t="n">
        <v>0</v>
      </c>
      <c r="AW85" s="82">
        <f>MAX(ABS(Y85-AK85),ABS(Z85-AL85),ABS(AA85-AM85),ABS(AB85-AN85),ABS(AC85-AO85),ABS(AD85-AP85),ABS(AE85-AQ85),ABS(AF85-AR85),ABS(AG85-AS85),ABS(AH85-AT85),ABS(AI85-AU85),ABS(AJ85-AV85))</f>
        <v/>
      </c>
    </row>
    <row r="86">
      <c r="A86" s="78" t="inlineStr">
        <is>
          <t>M81</t>
        </is>
      </c>
      <c r="B86" s="52" t="inlineStr">
        <is>
          <t>BKG-78</t>
        </is>
      </c>
      <c r="C86" s="52" t="inlineStr">
        <is>
          <t>Backdrop</t>
        </is>
      </c>
      <c r="D86" s="52" t="inlineStr">
        <is>
          <t>Pine crown</t>
        </is>
      </c>
      <c r="E86" s="61" t="inlineStr">
        <is>
          <t>Cone</t>
        </is>
      </c>
      <c r="F86" s="52" t="inlineStr">
        <is>
          <t>BKG-76</t>
        </is>
      </c>
      <c r="G86" s="79" t="n">
        <v>2.74425316</v>
      </c>
      <c r="H86" s="79" t="n">
        <v>2.74425316</v>
      </c>
      <c r="I86" s="79" t="n">
        <v>4.14653635</v>
      </c>
      <c r="J86" s="79" t="n">
        <v>-90</v>
      </c>
      <c r="K86" s="79" t="n">
        <v>30</v>
      </c>
      <c r="L86" s="79" t="n">
        <v>0</v>
      </c>
      <c r="M86" s="79" t="n">
        <v>0</v>
      </c>
      <c r="N86" s="79" t="n">
        <v>5.46588898</v>
      </c>
      <c r="O86" s="79" t="n">
        <v>0</v>
      </c>
      <c r="P86" s="80">
        <f>COS(RADIANS(K86))*COS(RADIANS(L86))+SIN(RADIANS(K86))*SIN(RADIANS(J86))*SIN(RADIANS(L86))</f>
        <v/>
      </c>
      <c r="Q86" s="80">
        <f>-COS(RADIANS(K86))*SIN(RADIANS(L86))+SIN(RADIANS(K86))*SIN(RADIANS(J86))*COS(RADIANS(L86))</f>
        <v/>
      </c>
      <c r="R86" s="80">
        <f>SIN(RADIANS(K86))*COS(RADIANS(J86))</f>
        <v/>
      </c>
      <c r="S86" s="80">
        <f>COS(RADIANS(J86))*SIN(RADIANS(L86))</f>
        <v/>
      </c>
      <c r="T86" s="80">
        <f>COS(RADIANS(J86))*COS(RADIANS(L86))</f>
        <v/>
      </c>
      <c r="U86" s="80">
        <f>-SIN(RADIANS(J86))</f>
        <v/>
      </c>
      <c r="V86" s="80">
        <f>-SIN(RADIANS(K86))*COS(RADIANS(L86))+COS(RADIANS(K86))*SIN(RADIANS(J86))*SIN(RADIANS(L86))</f>
        <v/>
      </c>
      <c r="W86" s="80">
        <f>SIN(RADIANS(K86))*SIN(RADIANS(L86))+COS(RADIANS(K86))*SIN(RADIANS(J86))*COS(RADIANS(L86))</f>
        <v/>
      </c>
      <c r="X86" s="80">
        <f>COS(RADIANS(K86))*COS(RADIANS(J86))</f>
        <v/>
      </c>
      <c r="Y86" s="80">
        <f>P86*G86</f>
        <v/>
      </c>
      <c r="Z86" s="80">
        <f>Q86*H86</f>
        <v/>
      </c>
      <c r="AA86" s="80">
        <f>R86*I86</f>
        <v/>
      </c>
      <c r="AB86" s="80">
        <f>M86</f>
        <v/>
      </c>
      <c r="AC86" s="80">
        <f>S86*G86</f>
        <v/>
      </c>
      <c r="AD86" s="80">
        <f>T86*H86</f>
        <v/>
      </c>
      <c r="AE86" s="80">
        <f>U86*I86</f>
        <v/>
      </c>
      <c r="AF86" s="80">
        <f>N86</f>
        <v/>
      </c>
      <c r="AG86" s="80">
        <f>V86*G86</f>
        <v/>
      </c>
      <c r="AH86" s="80">
        <f>W86*H86</f>
        <v/>
      </c>
      <c r="AI86" s="80">
        <f>X86*I86</f>
        <v/>
      </c>
      <c r="AJ86" s="80">
        <f>O86</f>
        <v/>
      </c>
      <c r="AK86" s="81" t="n">
        <v>2.37659287</v>
      </c>
      <c r="AL86" s="81" t="n">
        <v>-1.37212658</v>
      </c>
      <c r="AM86" s="81" t="n">
        <v>-9.06254272e-08</v>
      </c>
      <c r="AN86" s="81" t="n">
        <v>0</v>
      </c>
      <c r="AO86" s="81" t="n">
        <v>0</v>
      </c>
      <c r="AP86" s="81" t="n">
        <v>-1.19955118e-07</v>
      </c>
      <c r="AQ86" s="81" t="n">
        <v>4.14653635</v>
      </c>
      <c r="AR86" s="81" t="n">
        <v>5.46588898</v>
      </c>
      <c r="AS86" s="81" t="n">
        <v>-1.37212658</v>
      </c>
      <c r="AT86" s="81" t="n">
        <v>-2.37659287</v>
      </c>
      <c r="AU86" s="81" t="n">
        <v>-1.56967857e-07</v>
      </c>
      <c r="AV86" s="81" t="n">
        <v>0</v>
      </c>
      <c r="AW86" s="82">
        <f>MAX(ABS(Y86-AK86),ABS(Z86-AL86),ABS(AA86-AM86),ABS(AB86-AN86),ABS(AC86-AO86),ABS(AD86-AP86),ABS(AE86-AQ86),ABS(AF86-AR86),ABS(AG86-AS86),ABS(AH86-AT86),ABS(AI86-AU86),ABS(AJ86-AV86))</f>
        <v/>
      </c>
    </row>
    <row r="87">
      <c r="A87" s="78" t="inlineStr">
        <is>
          <t>M82</t>
        </is>
      </c>
      <c r="B87" s="52" t="inlineStr">
        <is>
          <t>BKG-79</t>
        </is>
      </c>
      <c r="C87" s="52" t="inlineStr">
        <is>
          <t>Backdrop</t>
        </is>
      </c>
      <c r="D87" s="52" t="inlineStr">
        <is>
          <t>Treeline pine</t>
        </is>
      </c>
      <c r="E87" s="53" t="inlineStr">
        <is>
          <t>Group</t>
        </is>
      </c>
      <c r="F87" s="52" t="inlineStr">
        <is>
          <t>BKG-24</t>
        </is>
      </c>
      <c r="G87" s="79" t="n">
        <v>1</v>
      </c>
      <c r="H87" s="79" t="n">
        <v>1</v>
      </c>
      <c r="I87" s="79" t="n">
        <v>1</v>
      </c>
      <c r="J87" s="79" t="n">
        <v>0</v>
      </c>
      <c r="K87" s="79" t="n">
        <v>32.5333061</v>
      </c>
      <c r="L87" s="79" t="n">
        <v>0</v>
      </c>
      <c r="M87" s="79" t="n">
        <v>-43.1471024</v>
      </c>
      <c r="N87" s="79" t="n">
        <v>-0.350000024</v>
      </c>
      <c r="O87" s="79" t="n">
        <v>9.859864229999999</v>
      </c>
      <c r="P87" s="80">
        <f>COS(RADIANS(K87))*COS(RADIANS(L87))+SIN(RADIANS(K87))*SIN(RADIANS(J87))*SIN(RADIANS(L87))</f>
        <v/>
      </c>
      <c r="Q87" s="80">
        <f>-COS(RADIANS(K87))*SIN(RADIANS(L87))+SIN(RADIANS(K87))*SIN(RADIANS(J87))*COS(RADIANS(L87))</f>
        <v/>
      </c>
      <c r="R87" s="80">
        <f>SIN(RADIANS(K87))*COS(RADIANS(J87))</f>
        <v/>
      </c>
      <c r="S87" s="80">
        <f>COS(RADIANS(J87))*SIN(RADIANS(L87))</f>
        <v/>
      </c>
      <c r="T87" s="80">
        <f>COS(RADIANS(J87))*COS(RADIANS(L87))</f>
        <v/>
      </c>
      <c r="U87" s="80">
        <f>-SIN(RADIANS(J87))</f>
        <v/>
      </c>
      <c r="V87" s="80">
        <f>-SIN(RADIANS(K87))*COS(RADIANS(L87))+COS(RADIANS(K87))*SIN(RADIANS(J87))*SIN(RADIANS(L87))</f>
        <v/>
      </c>
      <c r="W87" s="80">
        <f>SIN(RADIANS(K87))*SIN(RADIANS(L87))+COS(RADIANS(K87))*SIN(RADIANS(J87))*COS(RADIANS(L87))</f>
        <v/>
      </c>
      <c r="X87" s="80">
        <f>COS(RADIANS(K87))*COS(RADIANS(J87))</f>
        <v/>
      </c>
      <c r="Y87" s="80">
        <f>P87*G87</f>
        <v/>
      </c>
      <c r="Z87" s="80">
        <f>Q87*H87</f>
        <v/>
      </c>
      <c r="AA87" s="80">
        <f>R87*I87</f>
        <v/>
      </c>
      <c r="AB87" s="80">
        <f>M87</f>
        <v/>
      </c>
      <c r="AC87" s="80">
        <f>S87*G87</f>
        <v/>
      </c>
      <c r="AD87" s="80">
        <f>T87*H87</f>
        <v/>
      </c>
      <c r="AE87" s="80">
        <f>U87*I87</f>
        <v/>
      </c>
      <c r="AF87" s="80">
        <f>N87</f>
        <v/>
      </c>
      <c r="AG87" s="80">
        <f>V87*G87</f>
        <v/>
      </c>
      <c r="AH87" s="80">
        <f>W87*H87</f>
        <v/>
      </c>
      <c r="AI87" s="80">
        <f>X87*I87</f>
        <v/>
      </c>
      <c r="AJ87" s="80">
        <f>O87</f>
        <v/>
      </c>
      <c r="AK87" s="81" t="n">
        <v>0.843078971</v>
      </c>
      <c r="AL87" s="81" t="n">
        <v>0</v>
      </c>
      <c r="AM87" s="81" t="n">
        <v>0.537789822</v>
      </c>
      <c r="AN87" s="81" t="n">
        <v>-43.1471024</v>
      </c>
      <c r="AO87" s="81" t="n">
        <v>0</v>
      </c>
      <c r="AP87" s="81" t="n">
        <v>1</v>
      </c>
      <c r="AQ87" s="81" t="n">
        <v>0</v>
      </c>
      <c r="AR87" s="81" t="n">
        <v>-0.350000024</v>
      </c>
      <c r="AS87" s="81" t="n">
        <v>-0.537789822</v>
      </c>
      <c r="AT87" s="81" t="n">
        <v>0</v>
      </c>
      <c r="AU87" s="81" t="n">
        <v>0.843078971</v>
      </c>
      <c r="AV87" s="81" t="n">
        <v>9.859864229999999</v>
      </c>
      <c r="AW87" s="82">
        <f>MAX(ABS(Y87-AK87),ABS(Z87-AL87),ABS(AA87-AM87),ABS(AB87-AN87),ABS(AC87-AO87),ABS(AD87-AP87),ABS(AE87-AQ87),ABS(AF87-AR87),ABS(AG87-AS87),ABS(AH87-AT87),ABS(AI87-AU87),ABS(AJ87-AV87))</f>
        <v/>
      </c>
    </row>
    <row r="88">
      <c r="A88" s="78" t="inlineStr">
        <is>
          <t>M83</t>
        </is>
      </c>
      <c r="B88" s="52" t="inlineStr">
        <is>
          <t>BKG-80</t>
        </is>
      </c>
      <c r="C88" s="52" t="inlineStr">
        <is>
          <t>Backdrop</t>
        </is>
      </c>
      <c r="D88" s="52" t="inlineStr">
        <is>
          <t>Pine crown</t>
        </is>
      </c>
      <c r="E88" s="61" t="inlineStr">
        <is>
          <t>Cone</t>
        </is>
      </c>
      <c r="F88" s="52" t="inlineStr">
        <is>
          <t>BKG-79</t>
        </is>
      </c>
      <c r="G88" s="79" t="n">
        <v>5.1892643</v>
      </c>
      <c r="H88" s="79" t="n">
        <v>5.1892643</v>
      </c>
      <c r="I88" s="79" t="n">
        <v>5.7452569</v>
      </c>
      <c r="J88" s="79" t="n">
        <v>-90</v>
      </c>
      <c r="K88" s="79" t="n">
        <v>0</v>
      </c>
      <c r="L88" s="79" t="n">
        <v>0</v>
      </c>
      <c r="M88" s="79" t="n">
        <v>0</v>
      </c>
      <c r="N88" s="79" t="n">
        <v>2.87262845</v>
      </c>
      <c r="O88" s="79" t="n">
        <v>0</v>
      </c>
      <c r="P88" s="80">
        <f>COS(RADIANS(K88))*COS(RADIANS(L88))+SIN(RADIANS(K88))*SIN(RADIANS(J88))*SIN(RADIANS(L88))</f>
        <v/>
      </c>
      <c r="Q88" s="80">
        <f>-COS(RADIANS(K88))*SIN(RADIANS(L88))+SIN(RADIANS(K88))*SIN(RADIANS(J88))*COS(RADIANS(L88))</f>
        <v/>
      </c>
      <c r="R88" s="80">
        <f>SIN(RADIANS(K88))*COS(RADIANS(J88))</f>
        <v/>
      </c>
      <c r="S88" s="80">
        <f>COS(RADIANS(J88))*SIN(RADIANS(L88))</f>
        <v/>
      </c>
      <c r="T88" s="80">
        <f>COS(RADIANS(J88))*COS(RADIANS(L88))</f>
        <v/>
      </c>
      <c r="U88" s="80">
        <f>-SIN(RADIANS(J88))</f>
        <v/>
      </c>
      <c r="V88" s="80">
        <f>-SIN(RADIANS(K88))*COS(RADIANS(L88))+COS(RADIANS(K88))*SIN(RADIANS(J88))*SIN(RADIANS(L88))</f>
        <v/>
      </c>
      <c r="W88" s="80">
        <f>SIN(RADIANS(K88))*SIN(RADIANS(L88))+COS(RADIANS(K88))*SIN(RADIANS(J88))*COS(RADIANS(L88))</f>
        <v/>
      </c>
      <c r="X88" s="80">
        <f>COS(RADIANS(K88))*COS(RADIANS(J88))</f>
        <v/>
      </c>
      <c r="Y88" s="80">
        <f>P88*G88</f>
        <v/>
      </c>
      <c r="Z88" s="80">
        <f>Q88*H88</f>
        <v/>
      </c>
      <c r="AA88" s="80">
        <f>R88*I88</f>
        <v/>
      </c>
      <c r="AB88" s="80">
        <f>M88</f>
        <v/>
      </c>
      <c r="AC88" s="80">
        <f>S88*G88</f>
        <v/>
      </c>
      <c r="AD88" s="80">
        <f>T88*H88</f>
        <v/>
      </c>
      <c r="AE88" s="80">
        <f>U88*I88</f>
        <v/>
      </c>
      <c r="AF88" s="80">
        <f>N88</f>
        <v/>
      </c>
      <c r="AG88" s="80">
        <f>V88*G88</f>
        <v/>
      </c>
      <c r="AH88" s="80">
        <f>W88*H88</f>
        <v/>
      </c>
      <c r="AI88" s="80">
        <f>X88*I88</f>
        <v/>
      </c>
      <c r="AJ88" s="80">
        <f>O88</f>
        <v/>
      </c>
      <c r="AK88" s="81" t="n">
        <v>5.1892643</v>
      </c>
      <c r="AL88" s="81" t="n">
        <v>0</v>
      </c>
      <c r="AM88" s="81" t="n">
        <v>0</v>
      </c>
      <c r="AN88" s="81" t="n">
        <v>0</v>
      </c>
      <c r="AO88" s="81" t="n">
        <v>0</v>
      </c>
      <c r="AP88" s="81" t="n">
        <v>-2.2682994e-07</v>
      </c>
      <c r="AQ88" s="81" t="n">
        <v>5.7452569</v>
      </c>
      <c r="AR88" s="81" t="n">
        <v>2.87262845</v>
      </c>
      <c r="AS88" s="81" t="n">
        <v>0</v>
      </c>
      <c r="AT88" s="81" t="n">
        <v>-5.1892643</v>
      </c>
      <c r="AU88" s="81" t="n">
        <v>-2.51133145e-07</v>
      </c>
      <c r="AV88" s="81" t="n">
        <v>0</v>
      </c>
      <c r="AW88" s="82">
        <f>MAX(ABS(Y88-AK88),ABS(Z88-AL88),ABS(AA88-AM88),ABS(AB88-AN88),ABS(AC88-AO88),ABS(AD88-AP88),ABS(AE88-AQ88),ABS(AF88-AR88),ABS(AG88-AS88),ABS(AH88-AT88),ABS(AI88-AU88),ABS(AJ88-AV88))</f>
        <v/>
      </c>
    </row>
    <row r="89">
      <c r="A89" s="78" t="inlineStr">
        <is>
          <t>M84</t>
        </is>
      </c>
      <c r="B89" s="52" t="inlineStr">
        <is>
          <t>BKG-81</t>
        </is>
      </c>
      <c r="C89" s="52" t="inlineStr">
        <is>
          <t>Backdrop</t>
        </is>
      </c>
      <c r="D89" s="52" t="inlineStr">
        <is>
          <t>Pine crown</t>
        </is>
      </c>
      <c r="E89" s="61" t="inlineStr">
        <is>
          <t>Cone</t>
        </is>
      </c>
      <c r="F89" s="52" t="inlineStr">
        <is>
          <t>BKG-79</t>
        </is>
      </c>
      <c r="G89" s="79" t="n">
        <v>3.3730216</v>
      </c>
      <c r="H89" s="79" t="n">
        <v>3.3730216</v>
      </c>
      <c r="I89" s="79" t="n">
        <v>5.0965991</v>
      </c>
      <c r="J89" s="79" t="n">
        <v>-90</v>
      </c>
      <c r="K89" s="79" t="n">
        <v>30</v>
      </c>
      <c r="L89" s="79" t="n">
        <v>0</v>
      </c>
      <c r="M89" s="79" t="n">
        <v>0</v>
      </c>
      <c r="N89" s="79" t="n">
        <v>6.71824408</v>
      </c>
      <c r="O89" s="79" t="n">
        <v>0</v>
      </c>
      <c r="P89" s="80">
        <f>COS(RADIANS(K89))*COS(RADIANS(L89))+SIN(RADIANS(K89))*SIN(RADIANS(J89))*SIN(RADIANS(L89))</f>
        <v/>
      </c>
      <c r="Q89" s="80">
        <f>-COS(RADIANS(K89))*SIN(RADIANS(L89))+SIN(RADIANS(K89))*SIN(RADIANS(J89))*COS(RADIANS(L89))</f>
        <v/>
      </c>
      <c r="R89" s="80">
        <f>SIN(RADIANS(K89))*COS(RADIANS(J89))</f>
        <v/>
      </c>
      <c r="S89" s="80">
        <f>COS(RADIANS(J89))*SIN(RADIANS(L89))</f>
        <v/>
      </c>
      <c r="T89" s="80">
        <f>COS(RADIANS(J89))*COS(RADIANS(L89))</f>
        <v/>
      </c>
      <c r="U89" s="80">
        <f>-SIN(RADIANS(J89))</f>
        <v/>
      </c>
      <c r="V89" s="80">
        <f>-SIN(RADIANS(K89))*COS(RADIANS(L89))+COS(RADIANS(K89))*SIN(RADIANS(J89))*SIN(RADIANS(L89))</f>
        <v/>
      </c>
      <c r="W89" s="80">
        <f>SIN(RADIANS(K89))*SIN(RADIANS(L89))+COS(RADIANS(K89))*SIN(RADIANS(J89))*COS(RADIANS(L89))</f>
        <v/>
      </c>
      <c r="X89" s="80">
        <f>COS(RADIANS(K89))*COS(RADIANS(J89))</f>
        <v/>
      </c>
      <c r="Y89" s="80">
        <f>P89*G89</f>
        <v/>
      </c>
      <c r="Z89" s="80">
        <f>Q89*H89</f>
        <v/>
      </c>
      <c r="AA89" s="80">
        <f>R89*I89</f>
        <v/>
      </c>
      <c r="AB89" s="80">
        <f>M89</f>
        <v/>
      </c>
      <c r="AC89" s="80">
        <f>S89*G89</f>
        <v/>
      </c>
      <c r="AD89" s="80">
        <f>T89*H89</f>
        <v/>
      </c>
      <c r="AE89" s="80">
        <f>U89*I89</f>
        <v/>
      </c>
      <c r="AF89" s="80">
        <f>N89</f>
        <v/>
      </c>
      <c r="AG89" s="80">
        <f>V89*G89</f>
        <v/>
      </c>
      <c r="AH89" s="80">
        <f>W89*H89</f>
        <v/>
      </c>
      <c r="AI89" s="80">
        <f>X89*I89</f>
        <v/>
      </c>
      <c r="AJ89" s="80">
        <f>O89</f>
        <v/>
      </c>
      <c r="AK89" s="81" t="n">
        <v>2.92112231</v>
      </c>
      <c r="AL89" s="81" t="n">
        <v>-1.6865108</v>
      </c>
      <c r="AM89" s="81" t="n">
        <v>-1.1138971e-07</v>
      </c>
      <c r="AN89" s="81" t="n">
        <v>0</v>
      </c>
      <c r="AO89" s="81" t="n">
        <v>0</v>
      </c>
      <c r="AP89" s="81" t="n">
        <v>-1.47439451e-07</v>
      </c>
      <c r="AQ89" s="81" t="n">
        <v>5.0965991</v>
      </c>
      <c r="AR89" s="81" t="n">
        <v>6.71824408</v>
      </c>
      <c r="AS89" s="81" t="n">
        <v>-1.6865108</v>
      </c>
      <c r="AT89" s="81" t="n">
        <v>-2.92112231</v>
      </c>
      <c r="AU89" s="81" t="n">
        <v>-1.92932646e-07</v>
      </c>
      <c r="AV89" s="81" t="n">
        <v>0</v>
      </c>
      <c r="AW89" s="82">
        <f>MAX(ABS(Y89-AK89),ABS(Z89-AL89),ABS(AA89-AM89),ABS(AB89-AN89),ABS(AC89-AO89),ABS(AD89-AP89),ABS(AE89-AQ89),ABS(AF89-AR89),ABS(AG89-AS89),ABS(AH89-AT89),ABS(AI89-AU89),ABS(AJ89-AV89))</f>
        <v/>
      </c>
    </row>
    <row r="90">
      <c r="A90" s="78" t="inlineStr">
        <is>
          <t>M85</t>
        </is>
      </c>
      <c r="B90" s="52" t="inlineStr">
        <is>
          <t>BKG-82</t>
        </is>
      </c>
      <c r="C90" s="52" t="inlineStr">
        <is>
          <t>Backdrop</t>
        </is>
      </c>
      <c r="D90" s="52" t="inlineStr">
        <is>
          <t>Treeline pine</t>
        </is>
      </c>
      <c r="E90" s="53" t="inlineStr">
        <is>
          <t>Group</t>
        </is>
      </c>
      <c r="F90" s="52" t="inlineStr">
        <is>
          <t>BKG-24</t>
        </is>
      </c>
      <c r="G90" s="79" t="n">
        <v>1</v>
      </c>
      <c r="H90" s="79" t="n">
        <v>1</v>
      </c>
      <c r="I90" s="79" t="n">
        <v>1</v>
      </c>
      <c r="J90" s="79" t="n">
        <v>0</v>
      </c>
      <c r="K90" s="79" t="n">
        <v>233.12291</v>
      </c>
      <c r="L90" s="79" t="n">
        <v>0</v>
      </c>
      <c r="M90" s="79" t="n">
        <v>-43.5347443</v>
      </c>
      <c r="N90" s="79" t="n">
        <v>-0.350000024</v>
      </c>
      <c r="O90" s="79" t="n">
        <v>3.39246225</v>
      </c>
      <c r="P90" s="80">
        <f>COS(RADIANS(K90))*COS(RADIANS(L90))+SIN(RADIANS(K90))*SIN(RADIANS(J90))*SIN(RADIANS(L90))</f>
        <v/>
      </c>
      <c r="Q90" s="80">
        <f>-COS(RADIANS(K90))*SIN(RADIANS(L90))+SIN(RADIANS(K90))*SIN(RADIANS(J90))*COS(RADIANS(L90))</f>
        <v/>
      </c>
      <c r="R90" s="80">
        <f>SIN(RADIANS(K90))*COS(RADIANS(J90))</f>
        <v/>
      </c>
      <c r="S90" s="80">
        <f>COS(RADIANS(J90))*SIN(RADIANS(L90))</f>
        <v/>
      </c>
      <c r="T90" s="80">
        <f>COS(RADIANS(J90))*COS(RADIANS(L90))</f>
        <v/>
      </c>
      <c r="U90" s="80">
        <f>-SIN(RADIANS(J90))</f>
        <v/>
      </c>
      <c r="V90" s="80">
        <f>-SIN(RADIANS(K90))*COS(RADIANS(L90))+COS(RADIANS(K90))*SIN(RADIANS(J90))*SIN(RADIANS(L90))</f>
        <v/>
      </c>
      <c r="W90" s="80">
        <f>SIN(RADIANS(K90))*SIN(RADIANS(L90))+COS(RADIANS(K90))*SIN(RADIANS(J90))*COS(RADIANS(L90))</f>
        <v/>
      </c>
      <c r="X90" s="80">
        <f>COS(RADIANS(K90))*COS(RADIANS(J90))</f>
        <v/>
      </c>
      <c r="Y90" s="80">
        <f>P90*G90</f>
        <v/>
      </c>
      <c r="Z90" s="80">
        <f>Q90*H90</f>
        <v/>
      </c>
      <c r="AA90" s="80">
        <f>R90*I90</f>
        <v/>
      </c>
      <c r="AB90" s="80">
        <f>M90</f>
        <v/>
      </c>
      <c r="AC90" s="80">
        <f>S90*G90</f>
        <v/>
      </c>
      <c r="AD90" s="80">
        <f>T90*H90</f>
        <v/>
      </c>
      <c r="AE90" s="80">
        <f>U90*I90</f>
        <v/>
      </c>
      <c r="AF90" s="80">
        <f>N90</f>
        <v/>
      </c>
      <c r="AG90" s="80">
        <f>V90*G90</f>
        <v/>
      </c>
      <c r="AH90" s="80">
        <f>W90*H90</f>
        <v/>
      </c>
      <c r="AI90" s="80">
        <f>X90*I90</f>
        <v/>
      </c>
      <c r="AJ90" s="80">
        <f>O90</f>
        <v/>
      </c>
      <c r="AK90" s="81" t="n">
        <v>-0.6001000399999999</v>
      </c>
      <c r="AL90" s="81" t="n">
        <v>0</v>
      </c>
      <c r="AM90" s="81" t="n">
        <v>-0.79992491</v>
      </c>
      <c r="AN90" s="81" t="n">
        <v>-43.5347443</v>
      </c>
      <c r="AO90" s="81" t="n">
        <v>0</v>
      </c>
      <c r="AP90" s="81" t="n">
        <v>1</v>
      </c>
      <c r="AQ90" s="81" t="n">
        <v>0</v>
      </c>
      <c r="AR90" s="81" t="n">
        <v>-0.350000024</v>
      </c>
      <c r="AS90" s="81" t="n">
        <v>0.79992491</v>
      </c>
      <c r="AT90" s="81" t="n">
        <v>0</v>
      </c>
      <c r="AU90" s="81" t="n">
        <v>-0.6001000399999999</v>
      </c>
      <c r="AV90" s="81" t="n">
        <v>3.39246225</v>
      </c>
      <c r="AW90" s="82">
        <f>MAX(ABS(Y90-AK90),ABS(Z90-AL90),ABS(AA90-AM90),ABS(AB90-AN90),ABS(AC90-AO90),ABS(AD90-AP90),ABS(AE90-AQ90),ABS(AF90-AR90),ABS(AG90-AS90),ABS(AH90-AT90),ABS(AI90-AU90),ABS(AJ90-AV90))</f>
        <v/>
      </c>
    </row>
    <row r="91">
      <c r="A91" s="78" t="inlineStr">
        <is>
          <t>M86</t>
        </is>
      </c>
      <c r="B91" s="52" t="inlineStr">
        <is>
          <t>BKG-83</t>
        </is>
      </c>
      <c r="C91" s="52" t="inlineStr">
        <is>
          <t>Backdrop</t>
        </is>
      </c>
      <c r="D91" s="52" t="inlineStr">
        <is>
          <t>Pine crown</t>
        </is>
      </c>
      <c r="E91" s="61" t="inlineStr">
        <is>
          <t>Cone</t>
        </is>
      </c>
      <c r="F91" s="52" t="inlineStr">
        <is>
          <t>BKG-82</t>
        </is>
      </c>
      <c r="G91" s="79" t="n">
        <v>3.59158993</v>
      </c>
      <c r="H91" s="79" t="n">
        <v>3.59158993</v>
      </c>
      <c r="I91" s="79" t="n">
        <v>3.976403</v>
      </c>
      <c r="J91" s="79" t="n">
        <v>-90</v>
      </c>
      <c r="K91" s="79" t="n">
        <v>0</v>
      </c>
      <c r="L91" s="79" t="n">
        <v>0</v>
      </c>
      <c r="M91" s="79" t="n">
        <v>0</v>
      </c>
      <c r="N91" s="79" t="n">
        <v>1.9882015</v>
      </c>
      <c r="O91" s="79" t="n">
        <v>0</v>
      </c>
      <c r="P91" s="80">
        <f>COS(RADIANS(K91))*COS(RADIANS(L91))+SIN(RADIANS(K91))*SIN(RADIANS(J91))*SIN(RADIANS(L91))</f>
        <v/>
      </c>
      <c r="Q91" s="80">
        <f>-COS(RADIANS(K91))*SIN(RADIANS(L91))+SIN(RADIANS(K91))*SIN(RADIANS(J91))*COS(RADIANS(L91))</f>
        <v/>
      </c>
      <c r="R91" s="80">
        <f>SIN(RADIANS(K91))*COS(RADIANS(J91))</f>
        <v/>
      </c>
      <c r="S91" s="80">
        <f>COS(RADIANS(J91))*SIN(RADIANS(L91))</f>
        <v/>
      </c>
      <c r="T91" s="80">
        <f>COS(RADIANS(J91))*COS(RADIANS(L91))</f>
        <v/>
      </c>
      <c r="U91" s="80">
        <f>-SIN(RADIANS(J91))</f>
        <v/>
      </c>
      <c r="V91" s="80">
        <f>-SIN(RADIANS(K91))*COS(RADIANS(L91))+COS(RADIANS(K91))*SIN(RADIANS(J91))*SIN(RADIANS(L91))</f>
        <v/>
      </c>
      <c r="W91" s="80">
        <f>SIN(RADIANS(K91))*SIN(RADIANS(L91))+COS(RADIANS(K91))*SIN(RADIANS(J91))*COS(RADIANS(L91))</f>
        <v/>
      </c>
      <c r="X91" s="80">
        <f>COS(RADIANS(K91))*COS(RADIANS(J91))</f>
        <v/>
      </c>
      <c r="Y91" s="80">
        <f>P91*G91</f>
        <v/>
      </c>
      <c r="Z91" s="80">
        <f>Q91*H91</f>
        <v/>
      </c>
      <c r="AA91" s="80">
        <f>R91*I91</f>
        <v/>
      </c>
      <c r="AB91" s="80">
        <f>M91</f>
        <v/>
      </c>
      <c r="AC91" s="80">
        <f>S91*G91</f>
        <v/>
      </c>
      <c r="AD91" s="80">
        <f>T91*H91</f>
        <v/>
      </c>
      <c r="AE91" s="80">
        <f>U91*I91</f>
        <v/>
      </c>
      <c r="AF91" s="80">
        <f>N91</f>
        <v/>
      </c>
      <c r="AG91" s="80">
        <f>V91*G91</f>
        <v/>
      </c>
      <c r="AH91" s="80">
        <f>W91*H91</f>
        <v/>
      </c>
      <c r="AI91" s="80">
        <f>X91*I91</f>
        <v/>
      </c>
      <c r="AJ91" s="80">
        <f>O91</f>
        <v/>
      </c>
      <c r="AK91" s="81" t="n">
        <v>3.59158993</v>
      </c>
      <c r="AL91" s="81" t="n">
        <v>0</v>
      </c>
      <c r="AM91" s="81" t="n">
        <v>0</v>
      </c>
      <c r="AN91" s="81" t="n">
        <v>0</v>
      </c>
      <c r="AO91" s="81" t="n">
        <v>0</v>
      </c>
      <c r="AP91" s="81" t="n">
        <v>-1.5699338e-07</v>
      </c>
      <c r="AQ91" s="81" t="n">
        <v>3.976403</v>
      </c>
      <c r="AR91" s="81" t="n">
        <v>1.9882015</v>
      </c>
      <c r="AS91" s="81" t="n">
        <v>0</v>
      </c>
      <c r="AT91" s="81" t="n">
        <v>-3.59158993</v>
      </c>
      <c r="AU91" s="81" t="n">
        <v>-1.73814101e-07</v>
      </c>
      <c r="AV91" s="81" t="n">
        <v>0</v>
      </c>
      <c r="AW91" s="82">
        <f>MAX(ABS(Y91-AK91),ABS(Z91-AL91),ABS(AA91-AM91),ABS(AB91-AN91),ABS(AC91-AO91),ABS(AD91-AP91),ABS(AE91-AQ91),ABS(AF91-AR91),ABS(AG91-AS91),ABS(AH91-AT91),ABS(AI91-AU91),ABS(AJ91-AV91))</f>
        <v/>
      </c>
    </row>
    <row r="92">
      <c r="A92" s="78" t="inlineStr">
        <is>
          <t>M87</t>
        </is>
      </c>
      <c r="B92" s="52" t="inlineStr">
        <is>
          <t>BKG-84</t>
        </is>
      </c>
      <c r="C92" s="52" t="inlineStr">
        <is>
          <t>Backdrop</t>
        </is>
      </c>
      <c r="D92" s="52" t="inlineStr">
        <is>
          <t>Pine crown</t>
        </is>
      </c>
      <c r="E92" s="61" t="inlineStr">
        <is>
          <t>Cone</t>
        </is>
      </c>
      <c r="F92" s="52" t="inlineStr">
        <is>
          <t>BKG-82</t>
        </is>
      </c>
      <c r="G92" s="79" t="n">
        <v>2.33453345</v>
      </c>
      <c r="H92" s="79" t="n">
        <v>2.33453345</v>
      </c>
      <c r="I92" s="79" t="n">
        <v>3.52745438</v>
      </c>
      <c r="J92" s="79" t="n">
        <v>-90</v>
      </c>
      <c r="K92" s="79" t="n">
        <v>30</v>
      </c>
      <c r="L92" s="79" t="n">
        <v>0</v>
      </c>
      <c r="M92" s="79" t="n">
        <v>0</v>
      </c>
      <c r="N92" s="79" t="n">
        <v>4.64982605</v>
      </c>
      <c r="O92" s="79" t="n">
        <v>0</v>
      </c>
      <c r="P92" s="80">
        <f>COS(RADIANS(K92))*COS(RADIANS(L92))+SIN(RADIANS(K92))*SIN(RADIANS(J92))*SIN(RADIANS(L92))</f>
        <v/>
      </c>
      <c r="Q92" s="80">
        <f>-COS(RADIANS(K92))*SIN(RADIANS(L92))+SIN(RADIANS(K92))*SIN(RADIANS(J92))*COS(RADIANS(L92))</f>
        <v/>
      </c>
      <c r="R92" s="80">
        <f>SIN(RADIANS(K92))*COS(RADIANS(J92))</f>
        <v/>
      </c>
      <c r="S92" s="80">
        <f>COS(RADIANS(J92))*SIN(RADIANS(L92))</f>
        <v/>
      </c>
      <c r="T92" s="80">
        <f>COS(RADIANS(J92))*COS(RADIANS(L92))</f>
        <v/>
      </c>
      <c r="U92" s="80">
        <f>-SIN(RADIANS(J92))</f>
        <v/>
      </c>
      <c r="V92" s="80">
        <f>-SIN(RADIANS(K92))*COS(RADIANS(L92))+COS(RADIANS(K92))*SIN(RADIANS(J92))*SIN(RADIANS(L92))</f>
        <v/>
      </c>
      <c r="W92" s="80">
        <f>SIN(RADIANS(K92))*SIN(RADIANS(L92))+COS(RADIANS(K92))*SIN(RADIANS(J92))*COS(RADIANS(L92))</f>
        <v/>
      </c>
      <c r="X92" s="80">
        <f>COS(RADIANS(K92))*COS(RADIANS(J92))</f>
        <v/>
      </c>
      <c r="Y92" s="80">
        <f>P92*G92</f>
        <v/>
      </c>
      <c r="Z92" s="80">
        <f>Q92*H92</f>
        <v/>
      </c>
      <c r="AA92" s="80">
        <f>R92*I92</f>
        <v/>
      </c>
      <c r="AB92" s="80">
        <f>M92</f>
        <v/>
      </c>
      <c r="AC92" s="80">
        <f>S92*G92</f>
        <v/>
      </c>
      <c r="AD92" s="80">
        <f>T92*H92</f>
        <v/>
      </c>
      <c r="AE92" s="80">
        <f>U92*I92</f>
        <v/>
      </c>
      <c r="AF92" s="80">
        <f>N92</f>
        <v/>
      </c>
      <c r="AG92" s="80">
        <f>V92*G92</f>
        <v/>
      </c>
      <c r="AH92" s="80">
        <f>W92*H92</f>
        <v/>
      </c>
      <c r="AI92" s="80">
        <f>X92*I92</f>
        <v/>
      </c>
      <c r="AJ92" s="80">
        <f>O92</f>
        <v/>
      </c>
      <c r="AK92" s="81" t="n">
        <v>2.02176523</v>
      </c>
      <c r="AL92" s="81" t="n">
        <v>-1.16726673</v>
      </c>
      <c r="AM92" s="81" t="n">
        <v>-7.709496689999999e-08</v>
      </c>
      <c r="AN92" s="81" t="n">
        <v>0</v>
      </c>
      <c r="AO92" s="81" t="n">
        <v>0</v>
      </c>
      <c r="AP92" s="81" t="n">
        <v>-1.02045696e-07</v>
      </c>
      <c r="AQ92" s="81" t="n">
        <v>3.52745438</v>
      </c>
      <c r="AR92" s="81" t="n">
        <v>4.64982605</v>
      </c>
      <c r="AS92" s="81" t="n">
        <v>-1.16726673</v>
      </c>
      <c r="AT92" s="81" t="n">
        <v>-2.02176523</v>
      </c>
      <c r="AU92" s="81" t="n">
        <v>-1.33532396e-07</v>
      </c>
      <c r="AV92" s="81" t="n">
        <v>0</v>
      </c>
      <c r="AW92" s="82">
        <f>MAX(ABS(Y92-AK92),ABS(Z92-AL92),ABS(AA92-AM92),ABS(AB92-AN92),ABS(AC92-AO92),ABS(AD92-AP92),ABS(AE92-AQ92),ABS(AF92-AR92),ABS(AG92-AS92),ABS(AH92-AT92),ABS(AI92-AU92),ABS(AJ92-AV92))</f>
        <v/>
      </c>
    </row>
    <row r="93">
      <c r="A93" s="78" t="inlineStr">
        <is>
          <t>M88</t>
        </is>
      </c>
      <c r="B93" s="52" t="inlineStr">
        <is>
          <t>BKG-85</t>
        </is>
      </c>
      <c r="C93" s="52" t="inlineStr">
        <is>
          <t>Backdrop</t>
        </is>
      </c>
      <c r="D93" s="52" t="inlineStr">
        <is>
          <t>Treeline pine</t>
        </is>
      </c>
      <c r="E93" s="53" t="inlineStr">
        <is>
          <t>Group</t>
        </is>
      </c>
      <c r="F93" s="52" t="inlineStr">
        <is>
          <t>BKG-24</t>
        </is>
      </c>
      <c r="G93" s="79" t="n">
        <v>1</v>
      </c>
      <c r="H93" s="79" t="n">
        <v>1</v>
      </c>
      <c r="I93" s="79" t="n">
        <v>1</v>
      </c>
      <c r="J93" s="79" t="n">
        <v>0</v>
      </c>
      <c r="K93" s="79" t="n">
        <v>337.885712</v>
      </c>
      <c r="L93" s="79" t="n">
        <v>0</v>
      </c>
      <c r="M93" s="79" t="n">
        <v>-41.2432976</v>
      </c>
      <c r="N93" s="79" t="n">
        <v>-0.350000024</v>
      </c>
      <c r="O93" s="79" t="n">
        <v>2.03667307</v>
      </c>
      <c r="P93" s="80">
        <f>COS(RADIANS(K93))*COS(RADIANS(L93))+SIN(RADIANS(K93))*SIN(RADIANS(J93))*SIN(RADIANS(L93))</f>
        <v/>
      </c>
      <c r="Q93" s="80">
        <f>-COS(RADIANS(K93))*SIN(RADIANS(L93))+SIN(RADIANS(K93))*SIN(RADIANS(J93))*COS(RADIANS(L93))</f>
        <v/>
      </c>
      <c r="R93" s="80">
        <f>SIN(RADIANS(K93))*COS(RADIANS(J93))</f>
        <v/>
      </c>
      <c r="S93" s="80">
        <f>COS(RADIANS(J93))*SIN(RADIANS(L93))</f>
        <v/>
      </c>
      <c r="T93" s="80">
        <f>COS(RADIANS(J93))*COS(RADIANS(L93))</f>
        <v/>
      </c>
      <c r="U93" s="80">
        <f>-SIN(RADIANS(J93))</f>
        <v/>
      </c>
      <c r="V93" s="80">
        <f>-SIN(RADIANS(K93))*COS(RADIANS(L93))+COS(RADIANS(K93))*SIN(RADIANS(J93))*SIN(RADIANS(L93))</f>
        <v/>
      </c>
      <c r="W93" s="80">
        <f>SIN(RADIANS(K93))*SIN(RADIANS(L93))+COS(RADIANS(K93))*SIN(RADIANS(J93))*COS(RADIANS(L93))</f>
        <v/>
      </c>
      <c r="X93" s="80">
        <f>COS(RADIANS(K93))*COS(RADIANS(J93))</f>
        <v/>
      </c>
      <c r="Y93" s="80">
        <f>P93*G93</f>
        <v/>
      </c>
      <c r="Z93" s="80">
        <f>Q93*H93</f>
        <v/>
      </c>
      <c r="AA93" s="80">
        <f>R93*I93</f>
        <v/>
      </c>
      <c r="AB93" s="80">
        <f>M93</f>
        <v/>
      </c>
      <c r="AC93" s="80">
        <f>S93*G93</f>
        <v/>
      </c>
      <c r="AD93" s="80">
        <f>T93*H93</f>
        <v/>
      </c>
      <c r="AE93" s="80">
        <f>U93*I93</f>
        <v/>
      </c>
      <c r="AF93" s="80">
        <f>N93</f>
        <v/>
      </c>
      <c r="AG93" s="80">
        <f>V93*G93</f>
        <v/>
      </c>
      <c r="AH93" s="80">
        <f>W93*H93</f>
        <v/>
      </c>
      <c r="AI93" s="80">
        <f>X93*I93</f>
        <v/>
      </c>
      <c r="AJ93" s="80">
        <f>O93</f>
        <v/>
      </c>
      <c r="AK93" s="81" t="n">
        <v>0.926434815</v>
      </c>
      <c r="AL93" s="81" t="n">
        <v>0</v>
      </c>
      <c r="AM93" s="81" t="n">
        <v>-0.376455247</v>
      </c>
      <c r="AN93" s="81" t="n">
        <v>-41.2432976</v>
      </c>
      <c r="AO93" s="81" t="n">
        <v>0</v>
      </c>
      <c r="AP93" s="81" t="n">
        <v>1</v>
      </c>
      <c r="AQ93" s="81" t="n">
        <v>0</v>
      </c>
      <c r="AR93" s="81" t="n">
        <v>-0.350000024</v>
      </c>
      <c r="AS93" s="81" t="n">
        <v>0.376455247</v>
      </c>
      <c r="AT93" s="81" t="n">
        <v>0</v>
      </c>
      <c r="AU93" s="81" t="n">
        <v>0.926434815</v>
      </c>
      <c r="AV93" s="81" t="n">
        <v>2.03667307</v>
      </c>
      <c r="AW93" s="82">
        <f>MAX(ABS(Y93-AK93),ABS(Z93-AL93),ABS(AA93-AM93),ABS(AB93-AN93),ABS(AC93-AO93),ABS(AD93-AP93),ABS(AE93-AQ93),ABS(AF93-AR93),ABS(AG93-AS93),ABS(AH93-AT93),ABS(AI93-AU93),ABS(AJ93-AV93))</f>
        <v/>
      </c>
    </row>
    <row r="94">
      <c r="A94" s="78" t="inlineStr">
        <is>
          <t>M89</t>
        </is>
      </c>
      <c r="B94" s="52" t="inlineStr">
        <is>
          <t>BKG-86</t>
        </is>
      </c>
      <c r="C94" s="52" t="inlineStr">
        <is>
          <t>Backdrop</t>
        </is>
      </c>
      <c r="D94" s="52" t="inlineStr">
        <is>
          <t>Pine crown</t>
        </is>
      </c>
      <c r="E94" s="61" t="inlineStr">
        <is>
          <t>Cone</t>
        </is>
      </c>
      <c r="F94" s="52" t="inlineStr">
        <is>
          <t>BKG-85</t>
        </is>
      </c>
      <c r="G94" s="79" t="n">
        <v>4.85382366</v>
      </c>
      <c r="H94" s="79" t="n">
        <v>4.85382366</v>
      </c>
      <c r="I94" s="79" t="n">
        <v>5.37387657</v>
      </c>
      <c r="J94" s="79" t="n">
        <v>-90</v>
      </c>
      <c r="K94" s="79" t="n">
        <v>0</v>
      </c>
      <c r="L94" s="79" t="n">
        <v>0</v>
      </c>
      <c r="M94" s="79" t="n">
        <v>0</v>
      </c>
      <c r="N94" s="79" t="n">
        <v>2.68693829</v>
      </c>
      <c r="O94" s="79" t="n">
        <v>0</v>
      </c>
      <c r="P94" s="80">
        <f>COS(RADIANS(K94))*COS(RADIANS(L94))+SIN(RADIANS(K94))*SIN(RADIANS(J94))*SIN(RADIANS(L94))</f>
        <v/>
      </c>
      <c r="Q94" s="80">
        <f>-COS(RADIANS(K94))*SIN(RADIANS(L94))+SIN(RADIANS(K94))*SIN(RADIANS(J94))*COS(RADIANS(L94))</f>
        <v/>
      </c>
      <c r="R94" s="80">
        <f>SIN(RADIANS(K94))*COS(RADIANS(J94))</f>
        <v/>
      </c>
      <c r="S94" s="80">
        <f>COS(RADIANS(J94))*SIN(RADIANS(L94))</f>
        <v/>
      </c>
      <c r="T94" s="80">
        <f>COS(RADIANS(J94))*COS(RADIANS(L94))</f>
        <v/>
      </c>
      <c r="U94" s="80">
        <f>-SIN(RADIANS(J94))</f>
        <v/>
      </c>
      <c r="V94" s="80">
        <f>-SIN(RADIANS(K94))*COS(RADIANS(L94))+COS(RADIANS(K94))*SIN(RADIANS(J94))*SIN(RADIANS(L94))</f>
        <v/>
      </c>
      <c r="W94" s="80">
        <f>SIN(RADIANS(K94))*SIN(RADIANS(L94))+COS(RADIANS(K94))*SIN(RADIANS(J94))*COS(RADIANS(L94))</f>
        <v/>
      </c>
      <c r="X94" s="80">
        <f>COS(RADIANS(K94))*COS(RADIANS(J94))</f>
        <v/>
      </c>
      <c r="Y94" s="80">
        <f>P94*G94</f>
        <v/>
      </c>
      <c r="Z94" s="80">
        <f>Q94*H94</f>
        <v/>
      </c>
      <c r="AA94" s="80">
        <f>R94*I94</f>
        <v/>
      </c>
      <c r="AB94" s="80">
        <f>M94</f>
        <v/>
      </c>
      <c r="AC94" s="80">
        <f>S94*G94</f>
        <v/>
      </c>
      <c r="AD94" s="80">
        <f>T94*H94</f>
        <v/>
      </c>
      <c r="AE94" s="80">
        <f>U94*I94</f>
        <v/>
      </c>
      <c r="AF94" s="80">
        <f>N94</f>
        <v/>
      </c>
      <c r="AG94" s="80">
        <f>V94*G94</f>
        <v/>
      </c>
      <c r="AH94" s="80">
        <f>W94*H94</f>
        <v/>
      </c>
      <c r="AI94" s="80">
        <f>X94*I94</f>
        <v/>
      </c>
      <c r="AJ94" s="80">
        <f>O94</f>
        <v/>
      </c>
      <c r="AK94" s="81" t="n">
        <v>4.85382366</v>
      </c>
      <c r="AL94" s="81" t="n">
        <v>0</v>
      </c>
      <c r="AM94" s="81" t="n">
        <v>0</v>
      </c>
      <c r="AN94" s="81" t="n">
        <v>0</v>
      </c>
      <c r="AO94" s="81" t="n">
        <v>0</v>
      </c>
      <c r="AP94" s="81" t="n">
        <v>-2.12167365e-07</v>
      </c>
      <c r="AQ94" s="81" t="n">
        <v>5.37387657</v>
      </c>
      <c r="AR94" s="81" t="n">
        <v>2.68693829</v>
      </c>
      <c r="AS94" s="81" t="n">
        <v>0</v>
      </c>
      <c r="AT94" s="81" t="n">
        <v>-4.85382366</v>
      </c>
      <c r="AU94" s="81" t="n">
        <v>-2.34899602e-07</v>
      </c>
      <c r="AV94" s="81" t="n">
        <v>0</v>
      </c>
      <c r="AW94" s="82">
        <f>MAX(ABS(Y94-AK94),ABS(Z94-AL94),ABS(AA94-AM94),ABS(AB94-AN94),ABS(AC94-AO94),ABS(AD94-AP94),ABS(AE94-AQ94),ABS(AF94-AR94),ABS(AG94-AS94),ABS(AH94-AT94),ABS(AI94-AU94),ABS(AJ94-AV94))</f>
        <v/>
      </c>
    </row>
    <row r="95">
      <c r="A95" s="78" t="inlineStr">
        <is>
          <t>M90</t>
        </is>
      </c>
      <c r="B95" s="52" t="inlineStr">
        <is>
          <t>BKG-87</t>
        </is>
      </c>
      <c r="C95" s="52" t="inlineStr">
        <is>
          <t>Backdrop</t>
        </is>
      </c>
      <c r="D95" s="52" t="inlineStr">
        <is>
          <t>Pine crown</t>
        </is>
      </c>
      <c r="E95" s="61" t="inlineStr">
        <is>
          <t>Cone</t>
        </is>
      </c>
      <c r="F95" s="52" t="inlineStr">
        <is>
          <t>BKG-85</t>
        </is>
      </c>
      <c r="G95" s="79" t="n">
        <v>3.15498519</v>
      </c>
      <c r="H95" s="79" t="n">
        <v>3.15498519</v>
      </c>
      <c r="I95" s="79" t="n">
        <v>4.76714849</v>
      </c>
      <c r="J95" s="79" t="n">
        <v>-90</v>
      </c>
      <c r="K95" s="79" t="n">
        <v>30</v>
      </c>
      <c r="L95" s="79" t="n">
        <v>0</v>
      </c>
      <c r="M95" s="79" t="n">
        <v>0</v>
      </c>
      <c r="N95" s="79" t="n">
        <v>6.28396845</v>
      </c>
      <c r="O95" s="79" t="n">
        <v>0</v>
      </c>
      <c r="P95" s="80">
        <f>COS(RADIANS(K95))*COS(RADIANS(L95))+SIN(RADIANS(K95))*SIN(RADIANS(J95))*SIN(RADIANS(L95))</f>
        <v/>
      </c>
      <c r="Q95" s="80">
        <f>-COS(RADIANS(K95))*SIN(RADIANS(L95))+SIN(RADIANS(K95))*SIN(RADIANS(J95))*COS(RADIANS(L95))</f>
        <v/>
      </c>
      <c r="R95" s="80">
        <f>SIN(RADIANS(K95))*COS(RADIANS(J95))</f>
        <v/>
      </c>
      <c r="S95" s="80">
        <f>COS(RADIANS(J95))*SIN(RADIANS(L95))</f>
        <v/>
      </c>
      <c r="T95" s="80">
        <f>COS(RADIANS(J95))*COS(RADIANS(L95))</f>
        <v/>
      </c>
      <c r="U95" s="80">
        <f>-SIN(RADIANS(J95))</f>
        <v/>
      </c>
      <c r="V95" s="80">
        <f>-SIN(RADIANS(K95))*COS(RADIANS(L95))+COS(RADIANS(K95))*SIN(RADIANS(J95))*SIN(RADIANS(L95))</f>
        <v/>
      </c>
      <c r="W95" s="80">
        <f>SIN(RADIANS(K95))*SIN(RADIANS(L95))+COS(RADIANS(K95))*SIN(RADIANS(J95))*COS(RADIANS(L95))</f>
        <v/>
      </c>
      <c r="X95" s="80">
        <f>COS(RADIANS(K95))*COS(RADIANS(J95))</f>
        <v/>
      </c>
      <c r="Y95" s="80">
        <f>P95*G95</f>
        <v/>
      </c>
      <c r="Z95" s="80">
        <f>Q95*H95</f>
        <v/>
      </c>
      <c r="AA95" s="80">
        <f>R95*I95</f>
        <v/>
      </c>
      <c r="AB95" s="80">
        <f>M95</f>
        <v/>
      </c>
      <c r="AC95" s="80">
        <f>S95*G95</f>
        <v/>
      </c>
      <c r="AD95" s="80">
        <f>T95*H95</f>
        <v/>
      </c>
      <c r="AE95" s="80">
        <f>U95*I95</f>
        <v/>
      </c>
      <c r="AF95" s="80">
        <f>N95</f>
        <v/>
      </c>
      <c r="AG95" s="80">
        <f>V95*G95</f>
        <v/>
      </c>
      <c r="AH95" s="80">
        <f>W95*H95</f>
        <v/>
      </c>
      <c r="AI95" s="80">
        <f>X95*I95</f>
        <v/>
      </c>
      <c r="AJ95" s="80">
        <f>O95</f>
        <v/>
      </c>
      <c r="AK95" s="81" t="n">
        <v>2.73229718</v>
      </c>
      <c r="AL95" s="81" t="n">
        <v>-1.57749259</v>
      </c>
      <c r="AM95" s="81" t="n">
        <v>-1.0418934e-07</v>
      </c>
      <c r="AN95" s="81" t="n">
        <v>0</v>
      </c>
      <c r="AO95" s="81" t="n">
        <v>0</v>
      </c>
      <c r="AP95" s="81" t="n">
        <v>-1.37908785e-07</v>
      </c>
      <c r="AQ95" s="81" t="n">
        <v>4.76714849</v>
      </c>
      <c r="AR95" s="81" t="n">
        <v>6.28396845</v>
      </c>
      <c r="AS95" s="81" t="n">
        <v>-1.57749259</v>
      </c>
      <c r="AT95" s="81" t="n">
        <v>-2.73229718</v>
      </c>
      <c r="AU95" s="81" t="n">
        <v>-1.80461228e-07</v>
      </c>
      <c r="AV95" s="81" t="n">
        <v>0</v>
      </c>
      <c r="AW95" s="82">
        <f>MAX(ABS(Y95-AK95),ABS(Z95-AL95),ABS(AA95-AM95),ABS(AB95-AN95),ABS(AC95-AO95),ABS(AD95-AP95),ABS(AE95-AQ95),ABS(AF95-AR95),ABS(AG95-AS95),ABS(AH95-AT95),ABS(AI95-AU95),ABS(AJ95-AV95))</f>
        <v/>
      </c>
    </row>
    <row r="96">
      <c r="A96" s="78" t="inlineStr">
        <is>
          <t>M91</t>
        </is>
      </c>
      <c r="B96" s="52" t="inlineStr">
        <is>
          <t>BKG-88</t>
        </is>
      </c>
      <c r="C96" s="52" t="inlineStr">
        <is>
          <t>Backdrop</t>
        </is>
      </c>
      <c r="D96" s="52" t="inlineStr">
        <is>
          <t>Treeline pine</t>
        </is>
      </c>
      <c r="E96" s="53" t="inlineStr">
        <is>
          <t>Group</t>
        </is>
      </c>
      <c r="F96" s="52" t="inlineStr">
        <is>
          <t>BKG-24</t>
        </is>
      </c>
      <c r="G96" s="79" t="n">
        <v>1</v>
      </c>
      <c r="H96" s="79" t="n">
        <v>1</v>
      </c>
      <c r="I96" s="79" t="n">
        <v>1</v>
      </c>
      <c r="J96" s="79" t="n">
        <v>0</v>
      </c>
      <c r="K96" s="79" t="n">
        <v>186.885895</v>
      </c>
      <c r="L96" s="79" t="n">
        <v>0</v>
      </c>
      <c r="M96" s="79" t="n">
        <v>-40.1409454</v>
      </c>
      <c r="N96" s="79" t="n">
        <v>-0.350000024</v>
      </c>
      <c r="O96" s="79" t="n">
        <v>-7.4812088</v>
      </c>
      <c r="P96" s="80">
        <f>COS(RADIANS(K96))*COS(RADIANS(L96))+SIN(RADIANS(K96))*SIN(RADIANS(J96))*SIN(RADIANS(L96))</f>
        <v/>
      </c>
      <c r="Q96" s="80">
        <f>-COS(RADIANS(K96))*SIN(RADIANS(L96))+SIN(RADIANS(K96))*SIN(RADIANS(J96))*COS(RADIANS(L96))</f>
        <v/>
      </c>
      <c r="R96" s="80">
        <f>SIN(RADIANS(K96))*COS(RADIANS(J96))</f>
        <v/>
      </c>
      <c r="S96" s="80">
        <f>COS(RADIANS(J96))*SIN(RADIANS(L96))</f>
        <v/>
      </c>
      <c r="T96" s="80">
        <f>COS(RADIANS(J96))*COS(RADIANS(L96))</f>
        <v/>
      </c>
      <c r="U96" s="80">
        <f>-SIN(RADIANS(J96))</f>
        <v/>
      </c>
      <c r="V96" s="80">
        <f>-SIN(RADIANS(K96))*COS(RADIANS(L96))+COS(RADIANS(K96))*SIN(RADIANS(J96))*SIN(RADIANS(L96))</f>
        <v/>
      </c>
      <c r="W96" s="80">
        <f>SIN(RADIANS(K96))*SIN(RADIANS(L96))+COS(RADIANS(K96))*SIN(RADIANS(J96))*COS(RADIANS(L96))</f>
        <v/>
      </c>
      <c r="X96" s="80">
        <f>COS(RADIANS(K96))*COS(RADIANS(J96))</f>
        <v/>
      </c>
      <c r="Y96" s="80">
        <f>P96*G96</f>
        <v/>
      </c>
      <c r="Z96" s="80">
        <f>Q96*H96</f>
        <v/>
      </c>
      <c r="AA96" s="80">
        <f>R96*I96</f>
        <v/>
      </c>
      <c r="AB96" s="80">
        <f>M96</f>
        <v/>
      </c>
      <c r="AC96" s="80">
        <f>S96*G96</f>
        <v/>
      </c>
      <c r="AD96" s="80">
        <f>T96*H96</f>
        <v/>
      </c>
      <c r="AE96" s="80">
        <f>U96*I96</f>
        <v/>
      </c>
      <c r="AF96" s="80">
        <f>N96</f>
        <v/>
      </c>
      <c r="AG96" s="80">
        <f>V96*G96</f>
        <v/>
      </c>
      <c r="AH96" s="80">
        <f>W96*H96</f>
        <v/>
      </c>
      <c r="AI96" s="80">
        <f>X96*I96</f>
        <v/>
      </c>
      <c r="AJ96" s="80">
        <f>O96</f>
        <v/>
      </c>
      <c r="AK96" s="81" t="n">
        <v>-0.992786884</v>
      </c>
      <c r="AL96" s="81" t="n">
        <v>0</v>
      </c>
      <c r="AM96" s="81" t="n">
        <v>-0.119892545</v>
      </c>
      <c r="AN96" s="81" t="n">
        <v>-40.1409454</v>
      </c>
      <c r="AO96" s="81" t="n">
        <v>0</v>
      </c>
      <c r="AP96" s="81" t="n">
        <v>1</v>
      </c>
      <c r="AQ96" s="81" t="n">
        <v>0</v>
      </c>
      <c r="AR96" s="81" t="n">
        <v>-0.350000024</v>
      </c>
      <c r="AS96" s="81" t="n">
        <v>0.119892545</v>
      </c>
      <c r="AT96" s="81" t="n">
        <v>0</v>
      </c>
      <c r="AU96" s="81" t="n">
        <v>-0.992786884</v>
      </c>
      <c r="AV96" s="81" t="n">
        <v>-7.4812088</v>
      </c>
      <c r="AW96" s="82">
        <f>MAX(ABS(Y96-AK96),ABS(Z96-AL96),ABS(AA96-AM96),ABS(AB96-AN96),ABS(AC96-AO96),ABS(AD96-AP96),ABS(AE96-AQ96),ABS(AF96-AR96),ABS(AG96-AS96),ABS(AH96-AT96),ABS(AI96-AU96),ABS(AJ96-AV96))</f>
        <v/>
      </c>
    </row>
    <row r="97">
      <c r="A97" s="78" t="inlineStr">
        <is>
          <t>M92</t>
        </is>
      </c>
      <c r="B97" s="52" t="inlineStr">
        <is>
          <t>BKG-89</t>
        </is>
      </c>
      <c r="C97" s="52" t="inlineStr">
        <is>
          <t>Backdrop</t>
        </is>
      </c>
      <c r="D97" s="52" t="inlineStr">
        <is>
          <t>Pine crown</t>
        </is>
      </c>
      <c r="E97" s="61" t="inlineStr">
        <is>
          <t>Cone</t>
        </is>
      </c>
      <c r="F97" s="52" t="inlineStr">
        <is>
          <t>BKG-88</t>
        </is>
      </c>
      <c r="G97" s="79" t="n">
        <v>3.49538612</v>
      </c>
      <c r="H97" s="79" t="n">
        <v>3.49538612</v>
      </c>
      <c r="I97" s="79" t="n">
        <v>3.86989164</v>
      </c>
      <c r="J97" s="79" t="n">
        <v>-90</v>
      </c>
      <c r="K97" s="79" t="n">
        <v>0</v>
      </c>
      <c r="L97" s="79" t="n">
        <v>0</v>
      </c>
      <c r="M97" s="79" t="n">
        <v>0</v>
      </c>
      <c r="N97" s="79" t="n">
        <v>1.93494582</v>
      </c>
      <c r="O97" s="79" t="n">
        <v>0</v>
      </c>
      <c r="P97" s="80">
        <f>COS(RADIANS(K97))*COS(RADIANS(L97))+SIN(RADIANS(K97))*SIN(RADIANS(J97))*SIN(RADIANS(L97))</f>
        <v/>
      </c>
      <c r="Q97" s="80">
        <f>-COS(RADIANS(K97))*SIN(RADIANS(L97))+SIN(RADIANS(K97))*SIN(RADIANS(J97))*COS(RADIANS(L97))</f>
        <v/>
      </c>
      <c r="R97" s="80">
        <f>SIN(RADIANS(K97))*COS(RADIANS(J97))</f>
        <v/>
      </c>
      <c r="S97" s="80">
        <f>COS(RADIANS(J97))*SIN(RADIANS(L97))</f>
        <v/>
      </c>
      <c r="T97" s="80">
        <f>COS(RADIANS(J97))*COS(RADIANS(L97))</f>
        <v/>
      </c>
      <c r="U97" s="80">
        <f>-SIN(RADIANS(J97))</f>
        <v/>
      </c>
      <c r="V97" s="80">
        <f>-SIN(RADIANS(K97))*COS(RADIANS(L97))+COS(RADIANS(K97))*SIN(RADIANS(J97))*SIN(RADIANS(L97))</f>
        <v/>
      </c>
      <c r="W97" s="80">
        <f>SIN(RADIANS(K97))*SIN(RADIANS(L97))+COS(RADIANS(K97))*SIN(RADIANS(J97))*COS(RADIANS(L97))</f>
        <v/>
      </c>
      <c r="X97" s="80">
        <f>COS(RADIANS(K97))*COS(RADIANS(J97))</f>
        <v/>
      </c>
      <c r="Y97" s="80">
        <f>P97*G97</f>
        <v/>
      </c>
      <c r="Z97" s="80">
        <f>Q97*H97</f>
        <v/>
      </c>
      <c r="AA97" s="80">
        <f>R97*I97</f>
        <v/>
      </c>
      <c r="AB97" s="80">
        <f>M97</f>
        <v/>
      </c>
      <c r="AC97" s="80">
        <f>S97*G97</f>
        <v/>
      </c>
      <c r="AD97" s="80">
        <f>T97*H97</f>
        <v/>
      </c>
      <c r="AE97" s="80">
        <f>U97*I97</f>
        <v/>
      </c>
      <c r="AF97" s="80">
        <f>N97</f>
        <v/>
      </c>
      <c r="AG97" s="80">
        <f>V97*G97</f>
        <v/>
      </c>
      <c r="AH97" s="80">
        <f>W97*H97</f>
        <v/>
      </c>
      <c r="AI97" s="80">
        <f>X97*I97</f>
        <v/>
      </c>
      <c r="AJ97" s="80">
        <f>O97</f>
        <v/>
      </c>
      <c r="AK97" s="81" t="n">
        <v>3.49538612</v>
      </c>
      <c r="AL97" s="81" t="n">
        <v>0</v>
      </c>
      <c r="AM97" s="81" t="n">
        <v>0</v>
      </c>
      <c r="AN97" s="81" t="n">
        <v>0</v>
      </c>
      <c r="AO97" s="81" t="n">
        <v>0</v>
      </c>
      <c r="AP97" s="81" t="n">
        <v>-1.52788175e-07</v>
      </c>
      <c r="AQ97" s="81" t="n">
        <v>3.86989164</v>
      </c>
      <c r="AR97" s="81" t="n">
        <v>1.93494582</v>
      </c>
      <c r="AS97" s="81" t="n">
        <v>0</v>
      </c>
      <c r="AT97" s="81" t="n">
        <v>-3.49538612</v>
      </c>
      <c r="AU97" s="81" t="n">
        <v>-1.69158341e-07</v>
      </c>
      <c r="AV97" s="81" t="n">
        <v>0</v>
      </c>
      <c r="AW97" s="82">
        <f>MAX(ABS(Y97-AK97),ABS(Z97-AL97),ABS(AA97-AM97),ABS(AB97-AN97),ABS(AC97-AO97),ABS(AD97-AP97),ABS(AE97-AQ97),ABS(AF97-AR97),ABS(AG97-AS97),ABS(AH97-AT97),ABS(AI97-AU97),ABS(AJ97-AV97))</f>
        <v/>
      </c>
    </row>
    <row r="98">
      <c r="A98" s="78" t="inlineStr">
        <is>
          <t>M93</t>
        </is>
      </c>
      <c r="B98" s="52" t="inlineStr">
        <is>
          <t>BKG-90</t>
        </is>
      </c>
      <c r="C98" s="52" t="inlineStr">
        <is>
          <t>Backdrop</t>
        </is>
      </c>
      <c r="D98" s="52" t="inlineStr">
        <is>
          <t>Pine crown</t>
        </is>
      </c>
      <c r="E98" s="61" t="inlineStr">
        <is>
          <t>Cone</t>
        </is>
      </c>
      <c r="F98" s="52" t="inlineStr">
        <is>
          <t>BKG-88</t>
        </is>
      </c>
      <c r="G98" s="79" t="n">
        <v>2.27200079</v>
      </c>
      <c r="H98" s="79" t="n">
        <v>2.27200079</v>
      </c>
      <c r="I98" s="79" t="n">
        <v>3.43296838</v>
      </c>
      <c r="J98" s="79" t="n">
        <v>-90</v>
      </c>
      <c r="K98" s="79" t="n">
        <v>30</v>
      </c>
      <c r="L98" s="79" t="n">
        <v>0</v>
      </c>
      <c r="M98" s="79" t="n">
        <v>0</v>
      </c>
      <c r="N98" s="79" t="n">
        <v>4.52527666</v>
      </c>
      <c r="O98" s="79" t="n">
        <v>0</v>
      </c>
      <c r="P98" s="80">
        <f>COS(RADIANS(K98))*COS(RADIANS(L98))+SIN(RADIANS(K98))*SIN(RADIANS(J98))*SIN(RADIANS(L98))</f>
        <v/>
      </c>
      <c r="Q98" s="80">
        <f>-COS(RADIANS(K98))*SIN(RADIANS(L98))+SIN(RADIANS(K98))*SIN(RADIANS(J98))*COS(RADIANS(L98))</f>
        <v/>
      </c>
      <c r="R98" s="80">
        <f>SIN(RADIANS(K98))*COS(RADIANS(J98))</f>
        <v/>
      </c>
      <c r="S98" s="80">
        <f>COS(RADIANS(J98))*SIN(RADIANS(L98))</f>
        <v/>
      </c>
      <c r="T98" s="80">
        <f>COS(RADIANS(J98))*COS(RADIANS(L98))</f>
        <v/>
      </c>
      <c r="U98" s="80">
        <f>-SIN(RADIANS(J98))</f>
        <v/>
      </c>
      <c r="V98" s="80">
        <f>-SIN(RADIANS(K98))*COS(RADIANS(L98))+COS(RADIANS(K98))*SIN(RADIANS(J98))*SIN(RADIANS(L98))</f>
        <v/>
      </c>
      <c r="W98" s="80">
        <f>SIN(RADIANS(K98))*SIN(RADIANS(L98))+COS(RADIANS(K98))*SIN(RADIANS(J98))*COS(RADIANS(L98))</f>
        <v/>
      </c>
      <c r="X98" s="80">
        <f>COS(RADIANS(K98))*COS(RADIANS(J98))</f>
        <v/>
      </c>
      <c r="Y98" s="80">
        <f>P98*G98</f>
        <v/>
      </c>
      <c r="Z98" s="80">
        <f>Q98*H98</f>
        <v/>
      </c>
      <c r="AA98" s="80">
        <f>R98*I98</f>
        <v/>
      </c>
      <c r="AB98" s="80">
        <f>M98</f>
        <v/>
      </c>
      <c r="AC98" s="80">
        <f>S98*G98</f>
        <v/>
      </c>
      <c r="AD98" s="80">
        <f>T98*H98</f>
        <v/>
      </c>
      <c r="AE98" s="80">
        <f>U98*I98</f>
        <v/>
      </c>
      <c r="AF98" s="80">
        <f>N98</f>
        <v/>
      </c>
      <c r="AG98" s="80">
        <f>V98*G98</f>
        <v/>
      </c>
      <c r="AH98" s="80">
        <f>W98*H98</f>
        <v/>
      </c>
      <c r="AI98" s="80">
        <f>X98*I98</f>
        <v/>
      </c>
      <c r="AJ98" s="80">
        <f>O98</f>
        <v/>
      </c>
      <c r="AK98" s="81" t="n">
        <v>1.96761036</v>
      </c>
      <c r="AL98" s="81" t="n">
        <v>-1.13600039</v>
      </c>
      <c r="AM98" s="81" t="n">
        <v>-7.50299094e-08</v>
      </c>
      <c r="AN98" s="81" t="n">
        <v>0</v>
      </c>
      <c r="AO98" s="81" t="n">
        <v>0</v>
      </c>
      <c r="AP98" s="81" t="n">
        <v>-9.931230949999999e-08</v>
      </c>
      <c r="AQ98" s="81" t="n">
        <v>3.43296838</v>
      </c>
      <c r="AR98" s="81" t="n">
        <v>4.52527666</v>
      </c>
      <c r="AS98" s="81" t="n">
        <v>-1.13600039</v>
      </c>
      <c r="AT98" s="81" t="n">
        <v>-1.96761036</v>
      </c>
      <c r="AU98" s="81" t="n">
        <v>-1.29955609e-07</v>
      </c>
      <c r="AV98" s="81" t="n">
        <v>0</v>
      </c>
      <c r="AW98" s="82">
        <f>MAX(ABS(Y98-AK98),ABS(Z98-AL98),ABS(AA98-AM98),ABS(AB98-AN98),ABS(AC98-AO98),ABS(AD98-AP98),ABS(AE98-AQ98),ABS(AF98-AR98),ABS(AG98-AS98),ABS(AH98-AT98),ABS(AI98-AU98),ABS(AJ98-AV98))</f>
        <v/>
      </c>
    </row>
    <row r="99">
      <c r="A99" s="78" t="inlineStr">
        <is>
          <t>M94</t>
        </is>
      </c>
      <c r="B99" s="52" t="inlineStr">
        <is>
          <t>BKG-91</t>
        </is>
      </c>
      <c r="C99" s="52" t="inlineStr">
        <is>
          <t>Backdrop</t>
        </is>
      </c>
      <c r="D99" s="52" t="inlineStr">
        <is>
          <t>Treeline pine</t>
        </is>
      </c>
      <c r="E99" s="53" t="inlineStr">
        <is>
          <t>Group</t>
        </is>
      </c>
      <c r="F99" s="52" t="inlineStr">
        <is>
          <t>BKG-24</t>
        </is>
      </c>
      <c r="G99" s="79" t="n">
        <v>1</v>
      </c>
      <c r="H99" s="79" t="n">
        <v>1</v>
      </c>
      <c r="I99" s="79" t="n">
        <v>1</v>
      </c>
      <c r="J99" s="79" t="n">
        <v>0</v>
      </c>
      <c r="K99" s="79" t="n">
        <v>289.734375</v>
      </c>
      <c r="L99" s="79" t="n">
        <v>0</v>
      </c>
      <c r="M99" s="79" t="n">
        <v>-40.986187</v>
      </c>
      <c r="N99" s="79" t="n">
        <v>-0.350000024</v>
      </c>
      <c r="O99" s="79" t="n">
        <v>-8.496287349999999</v>
      </c>
      <c r="P99" s="80">
        <f>COS(RADIANS(K99))*COS(RADIANS(L99))+SIN(RADIANS(K99))*SIN(RADIANS(J99))*SIN(RADIANS(L99))</f>
        <v/>
      </c>
      <c r="Q99" s="80">
        <f>-COS(RADIANS(K99))*SIN(RADIANS(L99))+SIN(RADIANS(K99))*SIN(RADIANS(J99))*COS(RADIANS(L99))</f>
        <v/>
      </c>
      <c r="R99" s="80">
        <f>SIN(RADIANS(K99))*COS(RADIANS(J99))</f>
        <v/>
      </c>
      <c r="S99" s="80">
        <f>COS(RADIANS(J99))*SIN(RADIANS(L99))</f>
        <v/>
      </c>
      <c r="T99" s="80">
        <f>COS(RADIANS(J99))*COS(RADIANS(L99))</f>
        <v/>
      </c>
      <c r="U99" s="80">
        <f>-SIN(RADIANS(J99))</f>
        <v/>
      </c>
      <c r="V99" s="80">
        <f>-SIN(RADIANS(K99))*COS(RADIANS(L99))+COS(RADIANS(K99))*SIN(RADIANS(J99))*SIN(RADIANS(L99))</f>
        <v/>
      </c>
      <c r="W99" s="80">
        <f>SIN(RADIANS(K99))*SIN(RADIANS(L99))+COS(RADIANS(K99))*SIN(RADIANS(J99))*COS(RADIANS(L99))</f>
        <v/>
      </c>
      <c r="X99" s="80">
        <f>COS(RADIANS(K99))*COS(RADIANS(J99))</f>
        <v/>
      </c>
      <c r="Y99" s="80">
        <f>P99*G99</f>
        <v/>
      </c>
      <c r="Z99" s="80">
        <f>Q99*H99</f>
        <v/>
      </c>
      <c r="AA99" s="80">
        <f>R99*I99</f>
        <v/>
      </c>
      <c r="AB99" s="80">
        <f>M99</f>
        <v/>
      </c>
      <c r="AC99" s="80">
        <f>S99*G99</f>
        <v/>
      </c>
      <c r="AD99" s="80">
        <f>T99*H99</f>
        <v/>
      </c>
      <c r="AE99" s="80">
        <f>U99*I99</f>
        <v/>
      </c>
      <c r="AF99" s="80">
        <f>N99</f>
        <v/>
      </c>
      <c r="AG99" s="80">
        <f>V99*G99</f>
        <v/>
      </c>
      <c r="AH99" s="80">
        <f>W99*H99</f>
        <v/>
      </c>
      <c r="AI99" s="80">
        <f>X99*I99</f>
        <v/>
      </c>
      <c r="AJ99" s="80">
        <f>O99</f>
        <v/>
      </c>
      <c r="AK99" s="81" t="n">
        <v>0.337660193</v>
      </c>
      <c r="AL99" s="81" t="n">
        <v>0</v>
      </c>
      <c r="AM99" s="81" t="n">
        <v>-0.941268086</v>
      </c>
      <c r="AN99" s="81" t="n">
        <v>-40.986187</v>
      </c>
      <c r="AO99" s="81" t="n">
        <v>0</v>
      </c>
      <c r="AP99" s="81" t="n">
        <v>1</v>
      </c>
      <c r="AQ99" s="81" t="n">
        <v>0</v>
      </c>
      <c r="AR99" s="81" t="n">
        <v>-0.350000024</v>
      </c>
      <c r="AS99" s="81" t="n">
        <v>0.941268086</v>
      </c>
      <c r="AT99" s="81" t="n">
        <v>0</v>
      </c>
      <c r="AU99" s="81" t="n">
        <v>0.337660193</v>
      </c>
      <c r="AV99" s="81" t="n">
        <v>-8.496287349999999</v>
      </c>
      <c r="AW99" s="82">
        <f>MAX(ABS(Y99-AK99),ABS(Z99-AL99),ABS(AA99-AM99),ABS(AB99-AN99),ABS(AC99-AO99),ABS(AD99-AP99),ABS(AE99-AQ99),ABS(AF99-AR99),ABS(AG99-AS99),ABS(AH99-AT99),ABS(AI99-AU99),ABS(AJ99-AV99))</f>
        <v/>
      </c>
    </row>
    <row r="100">
      <c r="A100" s="78" t="inlineStr">
        <is>
          <t>M95</t>
        </is>
      </c>
      <c r="B100" s="52" t="inlineStr">
        <is>
          <t>BKG-92</t>
        </is>
      </c>
      <c r="C100" s="52" t="inlineStr">
        <is>
          <t>Backdrop</t>
        </is>
      </c>
      <c r="D100" s="52" t="inlineStr">
        <is>
          <t>Pine crown</t>
        </is>
      </c>
      <c r="E100" s="61" t="inlineStr">
        <is>
          <t>Cone</t>
        </is>
      </c>
      <c r="F100" s="52" t="inlineStr">
        <is>
          <t>BKG-91</t>
        </is>
      </c>
      <c r="G100" s="79" t="n">
        <v>5.53361559</v>
      </c>
      <c r="H100" s="79" t="n">
        <v>5.53361559</v>
      </c>
      <c r="I100" s="79" t="n">
        <v>6.12650299</v>
      </c>
      <c r="J100" s="79" t="n">
        <v>-90</v>
      </c>
      <c r="K100" s="79" t="n">
        <v>0</v>
      </c>
      <c r="L100" s="79" t="n">
        <v>0</v>
      </c>
      <c r="M100" s="79" t="n">
        <v>0</v>
      </c>
      <c r="N100" s="79" t="n">
        <v>3.0632515</v>
      </c>
      <c r="O100" s="79" t="n">
        <v>0</v>
      </c>
      <c r="P100" s="80">
        <f>COS(RADIANS(K100))*COS(RADIANS(L100))+SIN(RADIANS(K100))*SIN(RADIANS(J100))*SIN(RADIANS(L100))</f>
        <v/>
      </c>
      <c r="Q100" s="80">
        <f>-COS(RADIANS(K100))*SIN(RADIANS(L100))+SIN(RADIANS(K100))*SIN(RADIANS(J100))*COS(RADIANS(L100))</f>
        <v/>
      </c>
      <c r="R100" s="80">
        <f>SIN(RADIANS(K100))*COS(RADIANS(J100))</f>
        <v/>
      </c>
      <c r="S100" s="80">
        <f>COS(RADIANS(J100))*SIN(RADIANS(L100))</f>
        <v/>
      </c>
      <c r="T100" s="80">
        <f>COS(RADIANS(J100))*COS(RADIANS(L100))</f>
        <v/>
      </c>
      <c r="U100" s="80">
        <f>-SIN(RADIANS(J100))</f>
        <v/>
      </c>
      <c r="V100" s="80">
        <f>-SIN(RADIANS(K100))*COS(RADIANS(L100))+COS(RADIANS(K100))*SIN(RADIANS(J100))*SIN(RADIANS(L100))</f>
        <v/>
      </c>
      <c r="W100" s="80">
        <f>SIN(RADIANS(K100))*SIN(RADIANS(L100))+COS(RADIANS(K100))*SIN(RADIANS(J100))*COS(RADIANS(L100))</f>
        <v/>
      </c>
      <c r="X100" s="80">
        <f>COS(RADIANS(K100))*COS(RADIANS(J100))</f>
        <v/>
      </c>
      <c r="Y100" s="80">
        <f>P100*G100</f>
        <v/>
      </c>
      <c r="Z100" s="80">
        <f>Q100*H100</f>
        <v/>
      </c>
      <c r="AA100" s="80">
        <f>R100*I100</f>
        <v/>
      </c>
      <c r="AB100" s="80">
        <f>M100</f>
        <v/>
      </c>
      <c r="AC100" s="80">
        <f>S100*G100</f>
        <v/>
      </c>
      <c r="AD100" s="80">
        <f>T100*H100</f>
        <v/>
      </c>
      <c r="AE100" s="80">
        <f>U100*I100</f>
        <v/>
      </c>
      <c r="AF100" s="80">
        <f>N100</f>
        <v/>
      </c>
      <c r="AG100" s="80">
        <f>V100*G100</f>
        <v/>
      </c>
      <c r="AH100" s="80">
        <f>W100*H100</f>
        <v/>
      </c>
      <c r="AI100" s="80">
        <f>X100*I100</f>
        <v/>
      </c>
      <c r="AJ100" s="80">
        <f>O100</f>
        <v/>
      </c>
      <c r="AK100" s="81" t="n">
        <v>5.53361559</v>
      </c>
      <c r="AL100" s="81" t="n">
        <v>0</v>
      </c>
      <c r="AM100" s="81" t="n">
        <v>0</v>
      </c>
      <c r="AN100" s="81" t="n">
        <v>0</v>
      </c>
      <c r="AO100" s="81" t="n">
        <v>0</v>
      </c>
      <c r="AP100" s="81" t="n">
        <v>-2.4188202e-07</v>
      </c>
      <c r="AQ100" s="81" t="n">
        <v>6.12650299</v>
      </c>
      <c r="AR100" s="81" t="n">
        <v>3.0632515</v>
      </c>
      <c r="AS100" s="81" t="n">
        <v>0</v>
      </c>
      <c r="AT100" s="81" t="n">
        <v>-5.53361559</v>
      </c>
      <c r="AU100" s="81" t="n">
        <v>-2.67797958e-07</v>
      </c>
      <c r="AV100" s="81" t="n">
        <v>0</v>
      </c>
      <c r="AW100" s="82">
        <f>MAX(ABS(Y100-AK100),ABS(Z100-AL100),ABS(AA100-AM100),ABS(AB100-AN100),ABS(AC100-AO100),ABS(AD100-AP100),ABS(AE100-AQ100),ABS(AF100-AR100),ABS(AG100-AS100),ABS(AH100-AT100),ABS(AI100-AU100),ABS(AJ100-AV100))</f>
        <v/>
      </c>
    </row>
    <row r="101">
      <c r="A101" s="78" t="inlineStr">
        <is>
          <t>M96</t>
        </is>
      </c>
      <c r="B101" s="52" t="inlineStr">
        <is>
          <t>BKG-93</t>
        </is>
      </c>
      <c r="C101" s="52" t="inlineStr">
        <is>
          <t>Backdrop</t>
        </is>
      </c>
      <c r="D101" s="52" t="inlineStr">
        <is>
          <t>Pine crown</t>
        </is>
      </c>
      <c r="E101" s="61" t="inlineStr">
        <is>
          <t>Cone</t>
        </is>
      </c>
      <c r="F101" s="52" t="inlineStr">
        <is>
          <t>BKG-91</t>
        </is>
      </c>
      <c r="G101" s="79" t="n">
        <v>3.59684992</v>
      </c>
      <c r="H101" s="79" t="n">
        <v>3.59684992</v>
      </c>
      <c r="I101" s="79" t="n">
        <v>5.4348011</v>
      </c>
      <c r="J101" s="79" t="n">
        <v>-90</v>
      </c>
      <c r="K101" s="79" t="n">
        <v>30</v>
      </c>
      <c r="L101" s="79" t="n">
        <v>0</v>
      </c>
      <c r="M101" s="79" t="n">
        <v>0</v>
      </c>
      <c r="N101" s="79" t="n">
        <v>7.1640563</v>
      </c>
      <c r="O101" s="79" t="n">
        <v>0</v>
      </c>
      <c r="P101" s="80">
        <f>COS(RADIANS(K101))*COS(RADIANS(L101))+SIN(RADIANS(K101))*SIN(RADIANS(J101))*SIN(RADIANS(L101))</f>
        <v/>
      </c>
      <c r="Q101" s="80">
        <f>-COS(RADIANS(K101))*SIN(RADIANS(L101))+SIN(RADIANS(K101))*SIN(RADIANS(J101))*COS(RADIANS(L101))</f>
        <v/>
      </c>
      <c r="R101" s="80">
        <f>SIN(RADIANS(K101))*COS(RADIANS(J101))</f>
        <v/>
      </c>
      <c r="S101" s="80">
        <f>COS(RADIANS(J101))*SIN(RADIANS(L101))</f>
        <v/>
      </c>
      <c r="T101" s="80">
        <f>COS(RADIANS(J101))*COS(RADIANS(L101))</f>
        <v/>
      </c>
      <c r="U101" s="80">
        <f>-SIN(RADIANS(J101))</f>
        <v/>
      </c>
      <c r="V101" s="80">
        <f>-SIN(RADIANS(K101))*COS(RADIANS(L101))+COS(RADIANS(K101))*SIN(RADIANS(J101))*SIN(RADIANS(L101))</f>
        <v/>
      </c>
      <c r="W101" s="80">
        <f>SIN(RADIANS(K101))*SIN(RADIANS(L101))+COS(RADIANS(K101))*SIN(RADIANS(J101))*COS(RADIANS(L101))</f>
        <v/>
      </c>
      <c r="X101" s="80">
        <f>COS(RADIANS(K101))*COS(RADIANS(J101))</f>
        <v/>
      </c>
      <c r="Y101" s="80">
        <f>P101*G101</f>
        <v/>
      </c>
      <c r="Z101" s="80">
        <f>Q101*H101</f>
        <v/>
      </c>
      <c r="AA101" s="80">
        <f>R101*I101</f>
        <v/>
      </c>
      <c r="AB101" s="80">
        <f>M101</f>
        <v/>
      </c>
      <c r="AC101" s="80">
        <f>S101*G101</f>
        <v/>
      </c>
      <c r="AD101" s="80">
        <f>T101*H101</f>
        <v/>
      </c>
      <c r="AE101" s="80">
        <f>U101*I101</f>
        <v/>
      </c>
      <c r="AF101" s="80">
        <f>N101</f>
        <v/>
      </c>
      <c r="AG101" s="80">
        <f>V101*G101</f>
        <v/>
      </c>
      <c r="AH101" s="80">
        <f>W101*H101</f>
        <v/>
      </c>
      <c r="AI101" s="80">
        <f>X101*I101</f>
        <v/>
      </c>
      <c r="AJ101" s="80">
        <f>O101</f>
        <v/>
      </c>
      <c r="AK101" s="81" t="n">
        <v>3.11496329</v>
      </c>
      <c r="AL101" s="81" t="n">
        <v>-1.79842496</v>
      </c>
      <c r="AM101" s="81" t="n">
        <v>-1.18781351e-07</v>
      </c>
      <c r="AN101" s="81" t="n">
        <v>0</v>
      </c>
      <c r="AO101" s="81" t="n">
        <v>0</v>
      </c>
      <c r="AP101" s="81" t="n">
        <v>-1.57223297e-07</v>
      </c>
      <c r="AQ101" s="81" t="n">
        <v>5.4348011</v>
      </c>
      <c r="AR101" s="81" t="n">
        <v>7.1640563</v>
      </c>
      <c r="AS101" s="81" t="n">
        <v>-1.79842496</v>
      </c>
      <c r="AT101" s="81" t="n">
        <v>-3.11496329</v>
      </c>
      <c r="AU101" s="81" t="n">
        <v>-2.05735333e-07</v>
      </c>
      <c r="AV101" s="81" t="n">
        <v>0</v>
      </c>
      <c r="AW101" s="82">
        <f>MAX(ABS(Y101-AK101),ABS(Z101-AL101),ABS(AA101-AM101),ABS(AB101-AN101),ABS(AC101-AO101),ABS(AD101-AP101),ABS(AE101-AQ101),ABS(AF101-AR101),ABS(AG101-AS101),ABS(AH101-AT101),ABS(AI101-AU101),ABS(AJ101-AV101))</f>
        <v/>
      </c>
    </row>
    <row r="102">
      <c r="A102" s="78" t="inlineStr">
        <is>
          <t>M97</t>
        </is>
      </c>
      <c r="B102" s="52" t="inlineStr">
        <is>
          <t>BKG-94</t>
        </is>
      </c>
      <c r="C102" s="52" t="inlineStr">
        <is>
          <t>Backdrop</t>
        </is>
      </c>
      <c r="D102" s="52" t="inlineStr">
        <is>
          <t>Treeline pine</t>
        </is>
      </c>
      <c r="E102" s="53" t="inlineStr">
        <is>
          <t>Group</t>
        </is>
      </c>
      <c r="F102" s="52" t="inlineStr">
        <is>
          <t>BKG-24</t>
        </is>
      </c>
      <c r="G102" s="79" t="n">
        <v>1</v>
      </c>
      <c r="H102" s="79" t="n">
        <v>1</v>
      </c>
      <c r="I102" s="79" t="n">
        <v>1</v>
      </c>
      <c r="J102" s="79" t="n">
        <v>0</v>
      </c>
      <c r="K102" s="79" t="n">
        <v>121.67511</v>
      </c>
      <c r="L102" s="79" t="n">
        <v>0</v>
      </c>
      <c r="M102" s="79" t="n">
        <v>-37.3298454</v>
      </c>
      <c r="N102" s="79" t="n">
        <v>-0.350000024</v>
      </c>
      <c r="O102" s="79" t="n">
        <v>-16.3735771</v>
      </c>
      <c r="P102" s="80">
        <f>COS(RADIANS(K102))*COS(RADIANS(L102))+SIN(RADIANS(K102))*SIN(RADIANS(J102))*SIN(RADIANS(L102))</f>
        <v/>
      </c>
      <c r="Q102" s="80">
        <f>-COS(RADIANS(K102))*SIN(RADIANS(L102))+SIN(RADIANS(K102))*SIN(RADIANS(J102))*COS(RADIANS(L102))</f>
        <v/>
      </c>
      <c r="R102" s="80">
        <f>SIN(RADIANS(K102))*COS(RADIANS(J102))</f>
        <v/>
      </c>
      <c r="S102" s="80">
        <f>COS(RADIANS(J102))*SIN(RADIANS(L102))</f>
        <v/>
      </c>
      <c r="T102" s="80">
        <f>COS(RADIANS(J102))*COS(RADIANS(L102))</f>
        <v/>
      </c>
      <c r="U102" s="80">
        <f>-SIN(RADIANS(J102))</f>
        <v/>
      </c>
      <c r="V102" s="80">
        <f>-SIN(RADIANS(K102))*COS(RADIANS(L102))+COS(RADIANS(K102))*SIN(RADIANS(J102))*SIN(RADIANS(L102))</f>
        <v/>
      </c>
      <c r="W102" s="80">
        <f>SIN(RADIANS(K102))*SIN(RADIANS(L102))+COS(RADIANS(K102))*SIN(RADIANS(J102))*COS(RADIANS(L102))</f>
        <v/>
      </c>
      <c r="X102" s="80">
        <f>COS(RADIANS(K102))*COS(RADIANS(J102))</f>
        <v/>
      </c>
      <c r="Y102" s="80">
        <f>P102*G102</f>
        <v/>
      </c>
      <c r="Z102" s="80">
        <f>Q102*H102</f>
        <v/>
      </c>
      <c r="AA102" s="80">
        <f>R102*I102</f>
        <v/>
      </c>
      <c r="AB102" s="80">
        <f>M102</f>
        <v/>
      </c>
      <c r="AC102" s="80">
        <f>S102*G102</f>
        <v/>
      </c>
      <c r="AD102" s="80">
        <f>T102*H102</f>
        <v/>
      </c>
      <c r="AE102" s="80">
        <f>U102*I102</f>
        <v/>
      </c>
      <c r="AF102" s="80">
        <f>N102</f>
        <v/>
      </c>
      <c r="AG102" s="80">
        <f>V102*G102</f>
        <v/>
      </c>
      <c r="AH102" s="80">
        <f>W102*H102</f>
        <v/>
      </c>
      <c r="AI102" s="80">
        <f>X102*I102</f>
        <v/>
      </c>
      <c r="AJ102" s="80">
        <f>O102</f>
        <v/>
      </c>
      <c r="AK102" s="81" t="n">
        <v>-0.52510196</v>
      </c>
      <c r="AL102" s="81" t="n">
        <v>0</v>
      </c>
      <c r="AM102" s="81" t="n">
        <v>0.85103935</v>
      </c>
      <c r="AN102" s="81" t="n">
        <v>-37.3298454</v>
      </c>
      <c r="AO102" s="81" t="n">
        <v>0</v>
      </c>
      <c r="AP102" s="81" t="n">
        <v>1</v>
      </c>
      <c r="AQ102" s="81" t="n">
        <v>0</v>
      </c>
      <c r="AR102" s="81" t="n">
        <v>-0.350000024</v>
      </c>
      <c r="AS102" s="81" t="n">
        <v>-0.85103935</v>
      </c>
      <c r="AT102" s="81" t="n">
        <v>0</v>
      </c>
      <c r="AU102" s="81" t="n">
        <v>-0.52510196</v>
      </c>
      <c r="AV102" s="81" t="n">
        <v>-16.3735771</v>
      </c>
      <c r="AW102" s="82">
        <f>MAX(ABS(Y102-AK102),ABS(Z102-AL102),ABS(AA102-AM102),ABS(AB102-AN102),ABS(AC102-AO102),ABS(AD102-AP102),ABS(AE102-AQ102),ABS(AF102-AR102),ABS(AG102-AS102),ABS(AH102-AT102),ABS(AI102-AU102),ABS(AJ102-AV102))</f>
        <v/>
      </c>
    </row>
    <row r="103">
      <c r="A103" s="78" t="inlineStr">
        <is>
          <t>M98</t>
        </is>
      </c>
      <c r="B103" s="52" t="inlineStr">
        <is>
          <t>BKG-95</t>
        </is>
      </c>
      <c r="C103" s="52" t="inlineStr">
        <is>
          <t>Backdrop</t>
        </is>
      </c>
      <c r="D103" s="52" t="inlineStr">
        <is>
          <t>Pine crown</t>
        </is>
      </c>
      <c r="E103" s="61" t="inlineStr">
        <is>
          <t>Cone</t>
        </is>
      </c>
      <c r="F103" s="52" t="inlineStr">
        <is>
          <t>BKG-94</t>
        </is>
      </c>
      <c r="G103" s="79" t="n">
        <v>4.86437607</v>
      </c>
      <c r="H103" s="79" t="n">
        <v>4.86437607</v>
      </c>
      <c r="I103" s="79" t="n">
        <v>5.38555956</v>
      </c>
      <c r="J103" s="79" t="n">
        <v>-90</v>
      </c>
      <c r="K103" s="79" t="n">
        <v>0</v>
      </c>
      <c r="L103" s="79" t="n">
        <v>0</v>
      </c>
      <c r="M103" s="79" t="n">
        <v>0</v>
      </c>
      <c r="N103" s="79" t="n">
        <v>2.69277978</v>
      </c>
      <c r="O103" s="79" t="n">
        <v>0</v>
      </c>
      <c r="P103" s="80">
        <f>COS(RADIANS(K103))*COS(RADIANS(L103))+SIN(RADIANS(K103))*SIN(RADIANS(J103))*SIN(RADIANS(L103))</f>
        <v/>
      </c>
      <c r="Q103" s="80">
        <f>-COS(RADIANS(K103))*SIN(RADIANS(L103))+SIN(RADIANS(K103))*SIN(RADIANS(J103))*COS(RADIANS(L103))</f>
        <v/>
      </c>
      <c r="R103" s="80">
        <f>SIN(RADIANS(K103))*COS(RADIANS(J103))</f>
        <v/>
      </c>
      <c r="S103" s="80">
        <f>COS(RADIANS(J103))*SIN(RADIANS(L103))</f>
        <v/>
      </c>
      <c r="T103" s="80">
        <f>COS(RADIANS(J103))*COS(RADIANS(L103))</f>
        <v/>
      </c>
      <c r="U103" s="80">
        <f>-SIN(RADIANS(J103))</f>
        <v/>
      </c>
      <c r="V103" s="80">
        <f>-SIN(RADIANS(K103))*COS(RADIANS(L103))+COS(RADIANS(K103))*SIN(RADIANS(J103))*SIN(RADIANS(L103))</f>
        <v/>
      </c>
      <c r="W103" s="80">
        <f>SIN(RADIANS(K103))*SIN(RADIANS(L103))+COS(RADIANS(K103))*SIN(RADIANS(J103))*COS(RADIANS(L103))</f>
        <v/>
      </c>
      <c r="X103" s="80">
        <f>COS(RADIANS(K103))*COS(RADIANS(J103))</f>
        <v/>
      </c>
      <c r="Y103" s="80">
        <f>P103*G103</f>
        <v/>
      </c>
      <c r="Z103" s="80">
        <f>Q103*H103</f>
        <v/>
      </c>
      <c r="AA103" s="80">
        <f>R103*I103</f>
        <v/>
      </c>
      <c r="AB103" s="80">
        <f>M103</f>
        <v/>
      </c>
      <c r="AC103" s="80">
        <f>S103*G103</f>
        <v/>
      </c>
      <c r="AD103" s="80">
        <f>T103*H103</f>
        <v/>
      </c>
      <c r="AE103" s="80">
        <f>U103*I103</f>
        <v/>
      </c>
      <c r="AF103" s="80">
        <f>N103</f>
        <v/>
      </c>
      <c r="AG103" s="80">
        <f>V103*G103</f>
        <v/>
      </c>
      <c r="AH103" s="80">
        <f>W103*H103</f>
        <v/>
      </c>
      <c r="AI103" s="80">
        <f>X103*I103</f>
        <v/>
      </c>
      <c r="AJ103" s="80">
        <f>O103</f>
        <v/>
      </c>
      <c r="AK103" s="81" t="n">
        <v>4.86437607</v>
      </c>
      <c r="AL103" s="81" t="n">
        <v>0</v>
      </c>
      <c r="AM103" s="81" t="n">
        <v>0</v>
      </c>
      <c r="AN103" s="81" t="n">
        <v>0</v>
      </c>
      <c r="AO103" s="81" t="n">
        <v>0</v>
      </c>
      <c r="AP103" s="81" t="n">
        <v>-2.12628635e-07</v>
      </c>
      <c r="AQ103" s="81" t="n">
        <v>5.38555956</v>
      </c>
      <c r="AR103" s="81" t="n">
        <v>2.69277978</v>
      </c>
      <c r="AS103" s="81" t="n">
        <v>0</v>
      </c>
      <c r="AT103" s="81" t="n">
        <v>-4.86437607</v>
      </c>
      <c r="AU103" s="81" t="n">
        <v>-2.35410283e-07</v>
      </c>
      <c r="AV103" s="81" t="n">
        <v>0</v>
      </c>
      <c r="AW103" s="82">
        <f>MAX(ABS(Y103-AK103),ABS(Z103-AL103),ABS(AA103-AM103),ABS(AB103-AN103),ABS(AC103-AO103),ABS(AD103-AP103),ABS(AE103-AQ103),ABS(AF103-AR103),ABS(AG103-AS103),ABS(AH103-AT103),ABS(AI103-AU103),ABS(AJ103-AV103))</f>
        <v/>
      </c>
    </row>
    <row r="104">
      <c r="A104" s="78" t="inlineStr">
        <is>
          <t>M99</t>
        </is>
      </c>
      <c r="B104" s="52" t="inlineStr">
        <is>
          <t>BKG-96</t>
        </is>
      </c>
      <c r="C104" s="52" t="inlineStr">
        <is>
          <t>Backdrop</t>
        </is>
      </c>
      <c r="D104" s="52" t="inlineStr">
        <is>
          <t>Pine crown</t>
        </is>
      </c>
      <c r="E104" s="61" t="inlineStr">
        <is>
          <t>Cone</t>
        </is>
      </c>
      <c r="F104" s="52" t="inlineStr">
        <is>
          <t>BKG-94</t>
        </is>
      </c>
      <c r="G104" s="79" t="n">
        <v>3.16184425</v>
      </c>
      <c r="H104" s="79" t="n">
        <v>3.16184425</v>
      </c>
      <c r="I104" s="79" t="n">
        <v>4.77751255</v>
      </c>
      <c r="J104" s="79" t="n">
        <v>-90</v>
      </c>
      <c r="K104" s="79" t="n">
        <v>30</v>
      </c>
      <c r="L104" s="79" t="n">
        <v>0</v>
      </c>
      <c r="M104" s="79" t="n">
        <v>0</v>
      </c>
      <c r="N104" s="79" t="n">
        <v>6.29763031</v>
      </c>
      <c r="O104" s="79" t="n">
        <v>0</v>
      </c>
      <c r="P104" s="80">
        <f>COS(RADIANS(K104))*COS(RADIANS(L104))+SIN(RADIANS(K104))*SIN(RADIANS(J104))*SIN(RADIANS(L104))</f>
        <v/>
      </c>
      <c r="Q104" s="80">
        <f>-COS(RADIANS(K104))*SIN(RADIANS(L104))+SIN(RADIANS(K104))*SIN(RADIANS(J104))*COS(RADIANS(L104))</f>
        <v/>
      </c>
      <c r="R104" s="80">
        <f>SIN(RADIANS(K104))*COS(RADIANS(J104))</f>
        <v/>
      </c>
      <c r="S104" s="80">
        <f>COS(RADIANS(J104))*SIN(RADIANS(L104))</f>
        <v/>
      </c>
      <c r="T104" s="80">
        <f>COS(RADIANS(J104))*COS(RADIANS(L104))</f>
        <v/>
      </c>
      <c r="U104" s="80">
        <f>-SIN(RADIANS(J104))</f>
        <v/>
      </c>
      <c r="V104" s="80">
        <f>-SIN(RADIANS(K104))*COS(RADIANS(L104))+COS(RADIANS(K104))*SIN(RADIANS(J104))*SIN(RADIANS(L104))</f>
        <v/>
      </c>
      <c r="W104" s="80">
        <f>SIN(RADIANS(K104))*SIN(RADIANS(L104))+COS(RADIANS(K104))*SIN(RADIANS(J104))*COS(RADIANS(L104))</f>
        <v/>
      </c>
      <c r="X104" s="80">
        <f>COS(RADIANS(K104))*COS(RADIANS(J104))</f>
        <v/>
      </c>
      <c r="Y104" s="80">
        <f>P104*G104</f>
        <v/>
      </c>
      <c r="Z104" s="80">
        <f>Q104*H104</f>
        <v/>
      </c>
      <c r="AA104" s="80">
        <f>R104*I104</f>
        <v/>
      </c>
      <c r="AB104" s="80">
        <f>M104</f>
        <v/>
      </c>
      <c r="AC104" s="80">
        <f>S104*G104</f>
        <v/>
      </c>
      <c r="AD104" s="80">
        <f>T104*H104</f>
        <v/>
      </c>
      <c r="AE104" s="80">
        <f>U104*I104</f>
        <v/>
      </c>
      <c r="AF104" s="80">
        <f>N104</f>
        <v/>
      </c>
      <c r="AG104" s="80">
        <f>V104*G104</f>
        <v/>
      </c>
      <c r="AH104" s="80">
        <f>W104*H104</f>
        <v/>
      </c>
      <c r="AI104" s="80">
        <f>X104*I104</f>
        <v/>
      </c>
      <c r="AJ104" s="80">
        <f>O104</f>
        <v/>
      </c>
      <c r="AK104" s="81" t="n">
        <v>2.73823738</v>
      </c>
      <c r="AL104" s="81" t="n">
        <v>-1.58092213</v>
      </c>
      <c r="AM104" s="81" t="n">
        <v>-1.04415854e-07</v>
      </c>
      <c r="AN104" s="81" t="n">
        <v>0</v>
      </c>
      <c r="AO104" s="81" t="n">
        <v>0</v>
      </c>
      <c r="AP104" s="81" t="n">
        <v>-1.38208605e-07</v>
      </c>
      <c r="AQ104" s="81" t="n">
        <v>4.77751255</v>
      </c>
      <c r="AR104" s="81" t="n">
        <v>6.29763031</v>
      </c>
      <c r="AS104" s="81" t="n">
        <v>-1.58092213</v>
      </c>
      <c r="AT104" s="81" t="n">
        <v>-2.73823738</v>
      </c>
      <c r="AU104" s="81" t="n">
        <v>-1.80853561e-07</v>
      </c>
      <c r="AV104" s="81" t="n">
        <v>0</v>
      </c>
      <c r="AW104" s="82">
        <f>MAX(ABS(Y104-AK104),ABS(Z104-AL104),ABS(AA104-AM104),ABS(AB104-AN104),ABS(AC104-AO104),ABS(AD104-AP104),ABS(AE104-AQ104),ABS(AF104-AR104),ABS(AG104-AS104),ABS(AH104-AT104),ABS(AI104-AU104),ABS(AJ104-AV104))</f>
        <v/>
      </c>
    </row>
    <row r="105">
      <c r="A105" s="78" t="inlineStr">
        <is>
          <t>M100</t>
        </is>
      </c>
      <c r="B105" s="52" t="inlineStr">
        <is>
          <t>BKG-97</t>
        </is>
      </c>
      <c r="C105" s="52" t="inlineStr">
        <is>
          <t>Backdrop</t>
        </is>
      </c>
      <c r="D105" s="52" t="inlineStr">
        <is>
          <t>Treeline pine</t>
        </is>
      </c>
      <c r="E105" s="53" t="inlineStr">
        <is>
          <t>Group</t>
        </is>
      </c>
      <c r="F105" s="52" t="inlineStr">
        <is>
          <t>BKG-24</t>
        </is>
      </c>
      <c r="G105" s="79" t="n">
        <v>1</v>
      </c>
      <c r="H105" s="79" t="n">
        <v>1</v>
      </c>
      <c r="I105" s="79" t="n">
        <v>1</v>
      </c>
      <c r="J105" s="79" t="n">
        <v>0</v>
      </c>
      <c r="K105" s="79" t="n">
        <v>102.991852</v>
      </c>
      <c r="L105" s="79" t="n">
        <v>0</v>
      </c>
      <c r="M105" s="79" t="n">
        <v>-35.1404228</v>
      </c>
      <c r="N105" s="79" t="n">
        <v>-0.350000024</v>
      </c>
      <c r="O105" s="79" t="n">
        <v>-18.7341709</v>
      </c>
      <c r="P105" s="80">
        <f>COS(RADIANS(K105))*COS(RADIANS(L105))+SIN(RADIANS(K105))*SIN(RADIANS(J105))*SIN(RADIANS(L105))</f>
        <v/>
      </c>
      <c r="Q105" s="80">
        <f>-COS(RADIANS(K105))*SIN(RADIANS(L105))+SIN(RADIANS(K105))*SIN(RADIANS(J105))*COS(RADIANS(L105))</f>
        <v/>
      </c>
      <c r="R105" s="80">
        <f>SIN(RADIANS(K105))*COS(RADIANS(J105))</f>
        <v/>
      </c>
      <c r="S105" s="80">
        <f>COS(RADIANS(J105))*SIN(RADIANS(L105))</f>
        <v/>
      </c>
      <c r="T105" s="80">
        <f>COS(RADIANS(J105))*COS(RADIANS(L105))</f>
        <v/>
      </c>
      <c r="U105" s="80">
        <f>-SIN(RADIANS(J105))</f>
        <v/>
      </c>
      <c r="V105" s="80">
        <f>-SIN(RADIANS(K105))*COS(RADIANS(L105))+COS(RADIANS(K105))*SIN(RADIANS(J105))*SIN(RADIANS(L105))</f>
        <v/>
      </c>
      <c r="W105" s="80">
        <f>SIN(RADIANS(K105))*SIN(RADIANS(L105))+COS(RADIANS(K105))*SIN(RADIANS(J105))*COS(RADIANS(L105))</f>
        <v/>
      </c>
      <c r="X105" s="80">
        <f>COS(RADIANS(K105))*COS(RADIANS(J105))</f>
        <v/>
      </c>
      <c r="Y105" s="80">
        <f>P105*G105</f>
        <v/>
      </c>
      <c r="Z105" s="80">
        <f>Q105*H105</f>
        <v/>
      </c>
      <c r="AA105" s="80">
        <f>R105*I105</f>
        <v/>
      </c>
      <c r="AB105" s="80">
        <f>M105</f>
        <v/>
      </c>
      <c r="AC105" s="80">
        <f>S105*G105</f>
        <v/>
      </c>
      <c r="AD105" s="80">
        <f>T105*H105</f>
        <v/>
      </c>
      <c r="AE105" s="80">
        <f>U105*I105</f>
        <v/>
      </c>
      <c r="AF105" s="80">
        <f>N105</f>
        <v/>
      </c>
      <c r="AG105" s="80">
        <f>V105*G105</f>
        <v/>
      </c>
      <c r="AH105" s="80">
        <f>W105*H105</f>
        <v/>
      </c>
      <c r="AI105" s="80">
        <f>X105*I105</f>
        <v/>
      </c>
      <c r="AJ105" s="80">
        <f>O105</f>
        <v/>
      </c>
      <c r="AK105" s="81" t="n">
        <v>-0.224812433</v>
      </c>
      <c r="AL105" s="81" t="n">
        <v>0</v>
      </c>
      <c r="AM105" s="81" t="n">
        <v>0.97440207</v>
      </c>
      <c r="AN105" s="81" t="n">
        <v>-35.1404228</v>
      </c>
      <c r="AO105" s="81" t="n">
        <v>0</v>
      </c>
      <c r="AP105" s="81" t="n">
        <v>1</v>
      </c>
      <c r="AQ105" s="81" t="n">
        <v>0</v>
      </c>
      <c r="AR105" s="81" t="n">
        <v>-0.350000024</v>
      </c>
      <c r="AS105" s="81" t="n">
        <v>-0.97440207</v>
      </c>
      <c r="AT105" s="81" t="n">
        <v>0</v>
      </c>
      <c r="AU105" s="81" t="n">
        <v>-0.224812433</v>
      </c>
      <c r="AV105" s="81" t="n">
        <v>-18.7341709</v>
      </c>
      <c r="AW105" s="82">
        <f>MAX(ABS(Y105-AK105),ABS(Z105-AL105),ABS(AA105-AM105),ABS(AB105-AN105),ABS(AC105-AO105),ABS(AD105-AP105),ABS(AE105-AQ105),ABS(AF105-AR105),ABS(AG105-AS105),ABS(AH105-AT105),ABS(AI105-AU105),ABS(AJ105-AV105))</f>
        <v/>
      </c>
    </row>
    <row r="106">
      <c r="A106" s="78" t="inlineStr">
        <is>
          <t>M101</t>
        </is>
      </c>
      <c r="B106" s="52" t="inlineStr">
        <is>
          <t>BKG-98</t>
        </is>
      </c>
      <c r="C106" s="52" t="inlineStr">
        <is>
          <t>Backdrop</t>
        </is>
      </c>
      <c r="D106" s="52" t="inlineStr">
        <is>
          <t>Pine crown</t>
        </is>
      </c>
      <c r="E106" s="61" t="inlineStr">
        <is>
          <t>Cone</t>
        </is>
      </c>
      <c r="F106" s="52" t="inlineStr">
        <is>
          <t>BKG-97</t>
        </is>
      </c>
      <c r="G106" s="79" t="n">
        <v>3.53484678</v>
      </c>
      <c r="H106" s="79" t="n">
        <v>3.53484678</v>
      </c>
      <c r="I106" s="79" t="n">
        <v>3.91358042</v>
      </c>
      <c r="J106" s="79" t="n">
        <v>-90</v>
      </c>
      <c r="K106" s="79" t="n">
        <v>0</v>
      </c>
      <c r="L106" s="79" t="n">
        <v>0</v>
      </c>
      <c r="M106" s="79" t="n">
        <v>0</v>
      </c>
      <c r="N106" s="79" t="n">
        <v>1.95679021</v>
      </c>
      <c r="O106" s="79" t="n">
        <v>0</v>
      </c>
      <c r="P106" s="80">
        <f>COS(RADIANS(K106))*COS(RADIANS(L106))+SIN(RADIANS(K106))*SIN(RADIANS(J106))*SIN(RADIANS(L106))</f>
        <v/>
      </c>
      <c r="Q106" s="80">
        <f>-COS(RADIANS(K106))*SIN(RADIANS(L106))+SIN(RADIANS(K106))*SIN(RADIANS(J106))*COS(RADIANS(L106))</f>
        <v/>
      </c>
      <c r="R106" s="80">
        <f>SIN(RADIANS(K106))*COS(RADIANS(J106))</f>
        <v/>
      </c>
      <c r="S106" s="80">
        <f>COS(RADIANS(J106))*SIN(RADIANS(L106))</f>
        <v/>
      </c>
      <c r="T106" s="80">
        <f>COS(RADIANS(J106))*COS(RADIANS(L106))</f>
        <v/>
      </c>
      <c r="U106" s="80">
        <f>-SIN(RADIANS(J106))</f>
        <v/>
      </c>
      <c r="V106" s="80">
        <f>-SIN(RADIANS(K106))*COS(RADIANS(L106))+COS(RADIANS(K106))*SIN(RADIANS(J106))*SIN(RADIANS(L106))</f>
        <v/>
      </c>
      <c r="W106" s="80">
        <f>SIN(RADIANS(K106))*SIN(RADIANS(L106))+COS(RADIANS(K106))*SIN(RADIANS(J106))*COS(RADIANS(L106))</f>
        <v/>
      </c>
      <c r="X106" s="80">
        <f>COS(RADIANS(K106))*COS(RADIANS(J106))</f>
        <v/>
      </c>
      <c r="Y106" s="80">
        <f>P106*G106</f>
        <v/>
      </c>
      <c r="Z106" s="80">
        <f>Q106*H106</f>
        <v/>
      </c>
      <c r="AA106" s="80">
        <f>R106*I106</f>
        <v/>
      </c>
      <c r="AB106" s="80">
        <f>M106</f>
        <v/>
      </c>
      <c r="AC106" s="80">
        <f>S106*G106</f>
        <v/>
      </c>
      <c r="AD106" s="80">
        <f>T106*H106</f>
        <v/>
      </c>
      <c r="AE106" s="80">
        <f>U106*I106</f>
        <v/>
      </c>
      <c r="AF106" s="80">
        <f>N106</f>
        <v/>
      </c>
      <c r="AG106" s="80">
        <f>V106*G106</f>
        <v/>
      </c>
      <c r="AH106" s="80">
        <f>W106*H106</f>
        <v/>
      </c>
      <c r="AI106" s="80">
        <f>X106*I106</f>
        <v/>
      </c>
      <c r="AJ106" s="80">
        <f>O106</f>
        <v/>
      </c>
      <c r="AK106" s="81" t="n">
        <v>3.53484678</v>
      </c>
      <c r="AL106" s="81" t="n">
        <v>0</v>
      </c>
      <c r="AM106" s="81" t="n">
        <v>0</v>
      </c>
      <c r="AN106" s="81" t="n">
        <v>0</v>
      </c>
      <c r="AO106" s="81" t="n">
        <v>0</v>
      </c>
      <c r="AP106" s="81" t="n">
        <v>-1.5451306e-07</v>
      </c>
      <c r="AQ106" s="81" t="n">
        <v>3.91358042</v>
      </c>
      <c r="AR106" s="81" t="n">
        <v>1.95679021</v>
      </c>
      <c r="AS106" s="81" t="n">
        <v>0</v>
      </c>
      <c r="AT106" s="81" t="n">
        <v>-3.53484678</v>
      </c>
      <c r="AU106" s="81" t="n">
        <v>-1.71068038e-07</v>
      </c>
      <c r="AV106" s="81" t="n">
        <v>0</v>
      </c>
      <c r="AW106" s="82">
        <f>MAX(ABS(Y106-AK106),ABS(Z106-AL106),ABS(AA106-AM106),ABS(AB106-AN106),ABS(AC106-AO106),ABS(AD106-AP106),ABS(AE106-AQ106),ABS(AF106-AR106),ABS(AG106-AS106),ABS(AH106-AT106),ABS(AI106-AU106),ABS(AJ106-AV106))</f>
        <v/>
      </c>
    </row>
    <row r="107">
      <c r="A107" s="78" t="inlineStr">
        <is>
          <t>M102</t>
        </is>
      </c>
      <c r="B107" s="52" t="inlineStr">
        <is>
          <t>BKG-99</t>
        </is>
      </c>
      <c r="C107" s="52" t="inlineStr">
        <is>
          <t>Backdrop</t>
        </is>
      </c>
      <c r="D107" s="52" t="inlineStr">
        <is>
          <t>Pine crown</t>
        </is>
      </c>
      <c r="E107" s="61" t="inlineStr">
        <is>
          <t>Cone</t>
        </is>
      </c>
      <c r="F107" s="52" t="inlineStr">
        <is>
          <t>BKG-97</t>
        </is>
      </c>
      <c r="G107" s="79" t="n">
        <v>2.29765034</v>
      </c>
      <c r="H107" s="79" t="n">
        <v>2.29765034</v>
      </c>
      <c r="I107" s="79" t="n">
        <v>3.47172451</v>
      </c>
      <c r="J107" s="79" t="n">
        <v>-90</v>
      </c>
      <c r="K107" s="79" t="n">
        <v>30</v>
      </c>
      <c r="L107" s="79" t="n">
        <v>0</v>
      </c>
      <c r="M107" s="79" t="n">
        <v>0</v>
      </c>
      <c r="N107" s="79" t="n">
        <v>4.57636404</v>
      </c>
      <c r="O107" s="79" t="n">
        <v>0</v>
      </c>
      <c r="P107" s="80">
        <f>COS(RADIANS(K107))*COS(RADIANS(L107))+SIN(RADIANS(K107))*SIN(RADIANS(J107))*SIN(RADIANS(L107))</f>
        <v/>
      </c>
      <c r="Q107" s="80">
        <f>-COS(RADIANS(K107))*SIN(RADIANS(L107))+SIN(RADIANS(K107))*SIN(RADIANS(J107))*COS(RADIANS(L107))</f>
        <v/>
      </c>
      <c r="R107" s="80">
        <f>SIN(RADIANS(K107))*COS(RADIANS(J107))</f>
        <v/>
      </c>
      <c r="S107" s="80">
        <f>COS(RADIANS(J107))*SIN(RADIANS(L107))</f>
        <v/>
      </c>
      <c r="T107" s="80">
        <f>COS(RADIANS(J107))*COS(RADIANS(L107))</f>
        <v/>
      </c>
      <c r="U107" s="80">
        <f>-SIN(RADIANS(J107))</f>
        <v/>
      </c>
      <c r="V107" s="80">
        <f>-SIN(RADIANS(K107))*COS(RADIANS(L107))+COS(RADIANS(K107))*SIN(RADIANS(J107))*SIN(RADIANS(L107))</f>
        <v/>
      </c>
      <c r="W107" s="80">
        <f>SIN(RADIANS(K107))*SIN(RADIANS(L107))+COS(RADIANS(K107))*SIN(RADIANS(J107))*COS(RADIANS(L107))</f>
        <v/>
      </c>
      <c r="X107" s="80">
        <f>COS(RADIANS(K107))*COS(RADIANS(J107))</f>
        <v/>
      </c>
      <c r="Y107" s="80">
        <f>P107*G107</f>
        <v/>
      </c>
      <c r="Z107" s="80">
        <f>Q107*H107</f>
        <v/>
      </c>
      <c r="AA107" s="80">
        <f>R107*I107</f>
        <v/>
      </c>
      <c r="AB107" s="80">
        <f>M107</f>
        <v/>
      </c>
      <c r="AC107" s="80">
        <f>S107*G107</f>
        <v/>
      </c>
      <c r="AD107" s="80">
        <f>T107*H107</f>
        <v/>
      </c>
      <c r="AE107" s="80">
        <f>U107*I107</f>
        <v/>
      </c>
      <c r="AF107" s="80">
        <f>N107</f>
        <v/>
      </c>
      <c r="AG107" s="80">
        <f>V107*G107</f>
        <v/>
      </c>
      <c r="AH107" s="80">
        <f>W107*H107</f>
        <v/>
      </c>
      <c r="AI107" s="80">
        <f>X107*I107</f>
        <v/>
      </c>
      <c r="AJ107" s="80">
        <f>O107</f>
        <v/>
      </c>
      <c r="AK107" s="81" t="n">
        <v>1.98982358</v>
      </c>
      <c r="AL107" s="81" t="n">
        <v>-1.14882517</v>
      </c>
      <c r="AM107" s="81" t="n">
        <v>-7.58769474e-08</v>
      </c>
      <c r="AN107" s="81" t="n">
        <v>0</v>
      </c>
      <c r="AO107" s="81" t="n">
        <v>0</v>
      </c>
      <c r="AP107" s="81" t="n">
        <v>-1.00433489e-07</v>
      </c>
      <c r="AQ107" s="81" t="n">
        <v>3.47172451</v>
      </c>
      <c r="AR107" s="81" t="n">
        <v>4.57636404</v>
      </c>
      <c r="AS107" s="81" t="n">
        <v>-1.14882517</v>
      </c>
      <c r="AT107" s="81" t="n">
        <v>-1.98982358</v>
      </c>
      <c r="AU107" s="81" t="n">
        <v>-1.31422738e-07</v>
      </c>
      <c r="AV107" s="81" t="n">
        <v>0</v>
      </c>
      <c r="AW107" s="82">
        <f>MAX(ABS(Y107-AK107),ABS(Z107-AL107),ABS(AA107-AM107),ABS(AB107-AN107),ABS(AC107-AO107),ABS(AD107-AP107),ABS(AE107-AQ107),ABS(AF107-AR107),ABS(AG107-AS107),ABS(AH107-AT107),ABS(AI107-AU107),ABS(AJ107-AV107))</f>
        <v/>
      </c>
    </row>
    <row r="108">
      <c r="A108" s="78" t="inlineStr">
        <is>
          <t>M103</t>
        </is>
      </c>
      <c r="B108" s="52" t="inlineStr">
        <is>
          <t>BKG-100</t>
        </is>
      </c>
      <c r="C108" s="52" t="inlineStr">
        <is>
          <t>Backdrop</t>
        </is>
      </c>
      <c r="D108" s="52" t="inlineStr">
        <is>
          <t>Treeline pine</t>
        </is>
      </c>
      <c r="E108" s="53" t="inlineStr">
        <is>
          <t>Group</t>
        </is>
      </c>
      <c r="F108" s="52" t="inlineStr">
        <is>
          <t>BKG-24</t>
        </is>
      </c>
      <c r="G108" s="79" t="n">
        <v>1</v>
      </c>
      <c r="H108" s="79" t="n">
        <v>1</v>
      </c>
      <c r="I108" s="79" t="n">
        <v>1</v>
      </c>
      <c r="J108" s="79" t="n">
        <v>0</v>
      </c>
      <c r="K108" s="79" t="n">
        <v>89.8602676</v>
      </c>
      <c r="L108" s="79" t="n">
        <v>0</v>
      </c>
      <c r="M108" s="79" t="n">
        <v>-32.7083511</v>
      </c>
      <c r="N108" s="79" t="n">
        <v>-0.350000024</v>
      </c>
      <c r="O108" s="79" t="n">
        <v>-27.9971886</v>
      </c>
      <c r="P108" s="80">
        <f>COS(RADIANS(K108))*COS(RADIANS(L108))+SIN(RADIANS(K108))*SIN(RADIANS(J108))*SIN(RADIANS(L108))</f>
        <v/>
      </c>
      <c r="Q108" s="80">
        <f>-COS(RADIANS(K108))*SIN(RADIANS(L108))+SIN(RADIANS(K108))*SIN(RADIANS(J108))*COS(RADIANS(L108))</f>
        <v/>
      </c>
      <c r="R108" s="80">
        <f>SIN(RADIANS(K108))*COS(RADIANS(J108))</f>
        <v/>
      </c>
      <c r="S108" s="80">
        <f>COS(RADIANS(J108))*SIN(RADIANS(L108))</f>
        <v/>
      </c>
      <c r="T108" s="80">
        <f>COS(RADIANS(J108))*COS(RADIANS(L108))</f>
        <v/>
      </c>
      <c r="U108" s="80">
        <f>-SIN(RADIANS(J108))</f>
        <v/>
      </c>
      <c r="V108" s="80">
        <f>-SIN(RADIANS(K108))*COS(RADIANS(L108))+COS(RADIANS(K108))*SIN(RADIANS(J108))*SIN(RADIANS(L108))</f>
        <v/>
      </c>
      <c r="W108" s="80">
        <f>SIN(RADIANS(K108))*SIN(RADIANS(L108))+COS(RADIANS(K108))*SIN(RADIANS(J108))*COS(RADIANS(L108))</f>
        <v/>
      </c>
      <c r="X108" s="80">
        <f>COS(RADIANS(K108))*COS(RADIANS(J108))</f>
        <v/>
      </c>
      <c r="Y108" s="80">
        <f>P108*G108</f>
        <v/>
      </c>
      <c r="Z108" s="80">
        <f>Q108*H108</f>
        <v/>
      </c>
      <c r="AA108" s="80">
        <f>R108*I108</f>
        <v/>
      </c>
      <c r="AB108" s="80">
        <f>M108</f>
        <v/>
      </c>
      <c r="AC108" s="80">
        <f>S108*G108</f>
        <v/>
      </c>
      <c r="AD108" s="80">
        <f>T108*H108</f>
        <v/>
      </c>
      <c r="AE108" s="80">
        <f>U108*I108</f>
        <v/>
      </c>
      <c r="AF108" s="80">
        <f>N108</f>
        <v/>
      </c>
      <c r="AG108" s="80">
        <f>V108*G108</f>
        <v/>
      </c>
      <c r="AH108" s="80">
        <f>W108*H108</f>
        <v/>
      </c>
      <c r="AI108" s="80">
        <f>X108*I108</f>
        <v/>
      </c>
      <c r="AJ108" s="80">
        <f>O108</f>
        <v/>
      </c>
      <c r="AK108" s="81" t="n">
        <v>0.00243885675</v>
      </c>
      <c r="AL108" s="81" t="n">
        <v>0</v>
      </c>
      <c r="AM108" s="81" t="n">
        <v>0.99999702</v>
      </c>
      <c r="AN108" s="81" t="n">
        <v>-32.7083511</v>
      </c>
      <c r="AO108" s="81" t="n">
        <v>0</v>
      </c>
      <c r="AP108" s="81" t="n">
        <v>1</v>
      </c>
      <c r="AQ108" s="81" t="n">
        <v>0</v>
      </c>
      <c r="AR108" s="81" t="n">
        <v>-0.350000024</v>
      </c>
      <c r="AS108" s="81" t="n">
        <v>-0.99999702</v>
      </c>
      <c r="AT108" s="81" t="n">
        <v>0</v>
      </c>
      <c r="AU108" s="81" t="n">
        <v>0.00243885675</v>
      </c>
      <c r="AV108" s="81" t="n">
        <v>-27.9971886</v>
      </c>
      <c r="AW108" s="82">
        <f>MAX(ABS(Y108-AK108),ABS(Z108-AL108),ABS(AA108-AM108),ABS(AB108-AN108),ABS(AC108-AO108),ABS(AD108-AP108),ABS(AE108-AQ108),ABS(AF108-AR108),ABS(AG108-AS108),ABS(AH108-AT108),ABS(AI108-AU108),ABS(AJ108-AV108))</f>
        <v/>
      </c>
    </row>
    <row r="109">
      <c r="A109" s="78" t="inlineStr">
        <is>
          <t>M104</t>
        </is>
      </c>
      <c r="B109" s="52" t="inlineStr">
        <is>
          <t>BKG-101</t>
        </is>
      </c>
      <c r="C109" s="52" t="inlineStr">
        <is>
          <t>Backdrop</t>
        </is>
      </c>
      <c r="D109" s="52" t="inlineStr">
        <is>
          <t>Pine crown</t>
        </is>
      </c>
      <c r="E109" s="61" t="inlineStr">
        <is>
          <t>Cone</t>
        </is>
      </c>
      <c r="F109" s="52" t="inlineStr">
        <is>
          <t>BKG-100</t>
        </is>
      </c>
      <c r="G109" s="79" t="n">
        <v>5.10350513</v>
      </c>
      <c r="H109" s="79" t="n">
        <v>5.10350513</v>
      </c>
      <c r="I109" s="79" t="n">
        <v>5.65030956</v>
      </c>
      <c r="J109" s="79" t="n">
        <v>-90</v>
      </c>
      <c r="K109" s="79" t="n">
        <v>0</v>
      </c>
      <c r="L109" s="79" t="n">
        <v>0</v>
      </c>
      <c r="M109" s="79" t="n">
        <v>0</v>
      </c>
      <c r="N109" s="79" t="n">
        <v>2.82515478</v>
      </c>
      <c r="O109" s="79" t="n">
        <v>0</v>
      </c>
      <c r="P109" s="80">
        <f>COS(RADIANS(K109))*COS(RADIANS(L109))+SIN(RADIANS(K109))*SIN(RADIANS(J109))*SIN(RADIANS(L109))</f>
        <v/>
      </c>
      <c r="Q109" s="80">
        <f>-COS(RADIANS(K109))*SIN(RADIANS(L109))+SIN(RADIANS(K109))*SIN(RADIANS(J109))*COS(RADIANS(L109))</f>
        <v/>
      </c>
      <c r="R109" s="80">
        <f>SIN(RADIANS(K109))*COS(RADIANS(J109))</f>
        <v/>
      </c>
      <c r="S109" s="80">
        <f>COS(RADIANS(J109))*SIN(RADIANS(L109))</f>
        <v/>
      </c>
      <c r="T109" s="80">
        <f>COS(RADIANS(J109))*COS(RADIANS(L109))</f>
        <v/>
      </c>
      <c r="U109" s="80">
        <f>-SIN(RADIANS(J109))</f>
        <v/>
      </c>
      <c r="V109" s="80">
        <f>-SIN(RADIANS(K109))*COS(RADIANS(L109))+COS(RADIANS(K109))*SIN(RADIANS(J109))*SIN(RADIANS(L109))</f>
        <v/>
      </c>
      <c r="W109" s="80">
        <f>SIN(RADIANS(K109))*SIN(RADIANS(L109))+COS(RADIANS(K109))*SIN(RADIANS(J109))*COS(RADIANS(L109))</f>
        <v/>
      </c>
      <c r="X109" s="80">
        <f>COS(RADIANS(K109))*COS(RADIANS(J109))</f>
        <v/>
      </c>
      <c r="Y109" s="80">
        <f>P109*G109</f>
        <v/>
      </c>
      <c r="Z109" s="80">
        <f>Q109*H109</f>
        <v/>
      </c>
      <c r="AA109" s="80">
        <f>R109*I109</f>
        <v/>
      </c>
      <c r="AB109" s="80">
        <f>M109</f>
        <v/>
      </c>
      <c r="AC109" s="80">
        <f>S109*G109</f>
        <v/>
      </c>
      <c r="AD109" s="80">
        <f>T109*H109</f>
        <v/>
      </c>
      <c r="AE109" s="80">
        <f>U109*I109</f>
        <v/>
      </c>
      <c r="AF109" s="80">
        <f>N109</f>
        <v/>
      </c>
      <c r="AG109" s="80">
        <f>V109*G109</f>
        <v/>
      </c>
      <c r="AH109" s="80">
        <f>W109*H109</f>
        <v/>
      </c>
      <c r="AI109" s="80">
        <f>X109*I109</f>
        <v/>
      </c>
      <c r="AJ109" s="80">
        <f>O109</f>
        <v/>
      </c>
      <c r="AK109" s="81" t="n">
        <v>5.10350513</v>
      </c>
      <c r="AL109" s="81" t="n">
        <v>0</v>
      </c>
      <c r="AM109" s="81" t="n">
        <v>0</v>
      </c>
      <c r="AN109" s="81" t="n">
        <v>0</v>
      </c>
      <c r="AO109" s="81" t="n">
        <v>0</v>
      </c>
      <c r="AP109" s="81" t="n">
        <v>-2.23081301e-07</v>
      </c>
      <c r="AQ109" s="81" t="n">
        <v>5.65030956</v>
      </c>
      <c r="AR109" s="81" t="n">
        <v>2.82515478</v>
      </c>
      <c r="AS109" s="81" t="n">
        <v>0</v>
      </c>
      <c r="AT109" s="81" t="n">
        <v>-5.10350513</v>
      </c>
      <c r="AU109" s="81" t="n">
        <v>-2.46982864e-07</v>
      </c>
      <c r="AV109" s="81" t="n">
        <v>0</v>
      </c>
      <c r="AW109" s="82">
        <f>MAX(ABS(Y109-AK109),ABS(Z109-AL109),ABS(AA109-AM109),ABS(AB109-AN109),ABS(AC109-AO109),ABS(AD109-AP109),ABS(AE109-AQ109),ABS(AF109-AR109),ABS(AG109-AS109),ABS(AH109-AT109),ABS(AI109-AU109),ABS(AJ109-AV109))</f>
        <v/>
      </c>
    </row>
    <row r="110">
      <c r="A110" s="78" t="inlineStr">
        <is>
          <t>M105</t>
        </is>
      </c>
      <c r="B110" s="52" t="inlineStr">
        <is>
          <t>BKG-102</t>
        </is>
      </c>
      <c r="C110" s="52" t="inlineStr">
        <is>
          <t>Backdrop</t>
        </is>
      </c>
      <c r="D110" s="52" t="inlineStr">
        <is>
          <t>Pine crown</t>
        </is>
      </c>
      <c r="E110" s="61" t="inlineStr">
        <is>
          <t>Cone</t>
        </is>
      </c>
      <c r="F110" s="52" t="inlineStr">
        <is>
          <t>BKG-100</t>
        </is>
      </c>
      <c r="G110" s="79" t="n">
        <v>3.31727815</v>
      </c>
      <c r="H110" s="79" t="n">
        <v>3.31727815</v>
      </c>
      <c r="I110" s="79" t="n">
        <v>5.01237154</v>
      </c>
      <c r="J110" s="79" t="n">
        <v>-90</v>
      </c>
      <c r="K110" s="79" t="n">
        <v>30</v>
      </c>
      <c r="L110" s="79" t="n">
        <v>0</v>
      </c>
      <c r="M110" s="79" t="n">
        <v>0</v>
      </c>
      <c r="N110" s="79" t="n">
        <v>6.60721684</v>
      </c>
      <c r="O110" s="79" t="n">
        <v>0</v>
      </c>
      <c r="P110" s="80">
        <f>COS(RADIANS(K110))*COS(RADIANS(L110))+SIN(RADIANS(K110))*SIN(RADIANS(J110))*SIN(RADIANS(L110))</f>
        <v/>
      </c>
      <c r="Q110" s="80">
        <f>-COS(RADIANS(K110))*SIN(RADIANS(L110))+SIN(RADIANS(K110))*SIN(RADIANS(J110))*COS(RADIANS(L110))</f>
        <v/>
      </c>
      <c r="R110" s="80">
        <f>SIN(RADIANS(K110))*COS(RADIANS(J110))</f>
        <v/>
      </c>
      <c r="S110" s="80">
        <f>COS(RADIANS(J110))*SIN(RADIANS(L110))</f>
        <v/>
      </c>
      <c r="T110" s="80">
        <f>COS(RADIANS(J110))*COS(RADIANS(L110))</f>
        <v/>
      </c>
      <c r="U110" s="80">
        <f>-SIN(RADIANS(J110))</f>
        <v/>
      </c>
      <c r="V110" s="80">
        <f>-SIN(RADIANS(K110))*COS(RADIANS(L110))+COS(RADIANS(K110))*SIN(RADIANS(J110))*SIN(RADIANS(L110))</f>
        <v/>
      </c>
      <c r="W110" s="80">
        <f>SIN(RADIANS(K110))*SIN(RADIANS(L110))+COS(RADIANS(K110))*SIN(RADIANS(J110))*COS(RADIANS(L110))</f>
        <v/>
      </c>
      <c r="X110" s="80">
        <f>COS(RADIANS(K110))*COS(RADIANS(J110))</f>
        <v/>
      </c>
      <c r="Y110" s="80">
        <f>P110*G110</f>
        <v/>
      </c>
      <c r="Z110" s="80">
        <f>Q110*H110</f>
        <v/>
      </c>
      <c r="AA110" s="80">
        <f>R110*I110</f>
        <v/>
      </c>
      <c r="AB110" s="80">
        <f>M110</f>
        <v/>
      </c>
      <c r="AC110" s="80">
        <f>S110*G110</f>
        <v/>
      </c>
      <c r="AD110" s="80">
        <f>T110*H110</f>
        <v/>
      </c>
      <c r="AE110" s="80">
        <f>U110*I110</f>
        <v/>
      </c>
      <c r="AF110" s="80">
        <f>N110</f>
        <v/>
      </c>
      <c r="AG110" s="80">
        <f>V110*G110</f>
        <v/>
      </c>
      <c r="AH110" s="80">
        <f>W110*H110</f>
        <v/>
      </c>
      <c r="AI110" s="80">
        <f>X110*I110</f>
        <v/>
      </c>
      <c r="AJ110" s="80">
        <f>O110</f>
        <v/>
      </c>
      <c r="AK110" s="81" t="n">
        <v>2.87284708</v>
      </c>
      <c r="AL110" s="81" t="n">
        <v>-1.65863907</v>
      </c>
      <c r="AM110" s="81" t="n">
        <v>-1.09548857e-07</v>
      </c>
      <c r="AN110" s="81" t="n">
        <v>0</v>
      </c>
      <c r="AO110" s="81" t="n">
        <v>0</v>
      </c>
      <c r="AP110" s="81" t="n">
        <v>-1.45002829e-07</v>
      </c>
      <c r="AQ110" s="81" t="n">
        <v>5.01237154</v>
      </c>
      <c r="AR110" s="81" t="n">
        <v>6.60721684</v>
      </c>
      <c r="AS110" s="81" t="n">
        <v>-1.65863907</v>
      </c>
      <c r="AT110" s="81" t="n">
        <v>-2.87284708</v>
      </c>
      <c r="AU110" s="81" t="n">
        <v>-1.89744199e-07</v>
      </c>
      <c r="AV110" s="81" t="n">
        <v>0</v>
      </c>
      <c r="AW110" s="82">
        <f>MAX(ABS(Y110-AK110),ABS(Z110-AL110),ABS(AA110-AM110),ABS(AB110-AN110),ABS(AC110-AO110),ABS(AD110-AP110),ABS(AE110-AQ110),ABS(AF110-AR110),ABS(AG110-AS110),ABS(AH110-AT110),ABS(AI110-AU110),ABS(AJ110-AV110))</f>
        <v/>
      </c>
    </row>
    <row r="111">
      <c r="A111" s="78" t="inlineStr">
        <is>
          <t>M106</t>
        </is>
      </c>
      <c r="B111" s="52" t="inlineStr">
        <is>
          <t>BKG-103</t>
        </is>
      </c>
      <c r="C111" s="52" t="inlineStr">
        <is>
          <t>Backdrop</t>
        </is>
      </c>
      <c r="D111" s="52" t="inlineStr">
        <is>
          <t>Treeline pine</t>
        </is>
      </c>
      <c r="E111" s="53" t="inlineStr">
        <is>
          <t>Group</t>
        </is>
      </c>
      <c r="F111" s="52" t="inlineStr">
        <is>
          <t>BKG-24</t>
        </is>
      </c>
      <c r="G111" s="79" t="n">
        <v>1</v>
      </c>
      <c r="H111" s="79" t="n">
        <v>1</v>
      </c>
      <c r="I111" s="79" t="n">
        <v>1</v>
      </c>
      <c r="J111" s="79" t="n">
        <v>0</v>
      </c>
      <c r="K111" s="79" t="n">
        <v>254.770294</v>
      </c>
      <c r="L111" s="79" t="n">
        <v>0</v>
      </c>
      <c r="M111" s="79" t="n">
        <v>-27.5981693</v>
      </c>
      <c r="N111" s="79" t="n">
        <v>-0.350000024</v>
      </c>
      <c r="O111" s="79" t="n">
        <v>-29.3756542</v>
      </c>
      <c r="P111" s="80">
        <f>COS(RADIANS(K111))*COS(RADIANS(L111))+SIN(RADIANS(K111))*SIN(RADIANS(J111))*SIN(RADIANS(L111))</f>
        <v/>
      </c>
      <c r="Q111" s="80">
        <f>-COS(RADIANS(K111))*SIN(RADIANS(L111))+SIN(RADIANS(K111))*SIN(RADIANS(J111))*COS(RADIANS(L111))</f>
        <v/>
      </c>
      <c r="R111" s="80">
        <f>SIN(RADIANS(K111))*COS(RADIANS(J111))</f>
        <v/>
      </c>
      <c r="S111" s="80">
        <f>COS(RADIANS(J111))*SIN(RADIANS(L111))</f>
        <v/>
      </c>
      <c r="T111" s="80">
        <f>COS(RADIANS(J111))*COS(RADIANS(L111))</f>
        <v/>
      </c>
      <c r="U111" s="80">
        <f>-SIN(RADIANS(J111))</f>
        <v/>
      </c>
      <c r="V111" s="80">
        <f>-SIN(RADIANS(K111))*COS(RADIANS(L111))+COS(RADIANS(K111))*SIN(RADIANS(J111))*SIN(RADIANS(L111))</f>
        <v/>
      </c>
      <c r="W111" s="80">
        <f>SIN(RADIANS(K111))*SIN(RADIANS(L111))+COS(RADIANS(K111))*SIN(RADIANS(J111))*COS(RADIANS(L111))</f>
        <v/>
      </c>
      <c r="X111" s="80">
        <f>COS(RADIANS(K111))*COS(RADIANS(J111))</f>
        <v/>
      </c>
      <c r="Y111" s="80">
        <f>P111*G111</f>
        <v/>
      </c>
      <c r="Z111" s="80">
        <f>Q111*H111</f>
        <v/>
      </c>
      <c r="AA111" s="80">
        <f>R111*I111</f>
        <v/>
      </c>
      <c r="AB111" s="80">
        <f>M111</f>
        <v/>
      </c>
      <c r="AC111" s="80">
        <f>S111*G111</f>
        <v/>
      </c>
      <c r="AD111" s="80">
        <f>T111*H111</f>
        <v/>
      </c>
      <c r="AE111" s="80">
        <f>U111*I111</f>
        <v/>
      </c>
      <c r="AF111" s="80">
        <f>N111</f>
        <v/>
      </c>
      <c r="AG111" s="80">
        <f>V111*G111</f>
        <v/>
      </c>
      <c r="AH111" s="80">
        <f>W111*H111</f>
        <v/>
      </c>
      <c r="AI111" s="80">
        <f>X111*I111</f>
        <v/>
      </c>
      <c r="AJ111" s="80">
        <f>O111</f>
        <v/>
      </c>
      <c r="AK111" s="81" t="n">
        <v>-0.262689054</v>
      </c>
      <c r="AL111" s="81" t="n">
        <v>0</v>
      </c>
      <c r="AM111" s="81" t="n">
        <v>-0.964880526</v>
      </c>
      <c r="AN111" s="81" t="n">
        <v>-27.5981693</v>
      </c>
      <c r="AO111" s="81" t="n">
        <v>0</v>
      </c>
      <c r="AP111" s="81" t="n">
        <v>1</v>
      </c>
      <c r="AQ111" s="81" t="n">
        <v>0</v>
      </c>
      <c r="AR111" s="81" t="n">
        <v>-0.350000024</v>
      </c>
      <c r="AS111" s="81" t="n">
        <v>0.964880526</v>
      </c>
      <c r="AT111" s="81" t="n">
        <v>0</v>
      </c>
      <c r="AU111" s="81" t="n">
        <v>-0.262689054</v>
      </c>
      <c r="AV111" s="81" t="n">
        <v>-29.3756542</v>
      </c>
      <c r="AW111" s="82">
        <f>MAX(ABS(Y111-AK111),ABS(Z111-AL111),ABS(AA111-AM111),ABS(AB111-AN111),ABS(AC111-AO111),ABS(AD111-AP111),ABS(AE111-AQ111),ABS(AF111-AR111),ABS(AG111-AS111),ABS(AH111-AT111),ABS(AI111-AU111),ABS(AJ111-AV111))</f>
        <v/>
      </c>
    </row>
    <row r="112">
      <c r="A112" s="78" t="inlineStr">
        <is>
          <t>M107</t>
        </is>
      </c>
      <c r="B112" s="52" t="inlineStr">
        <is>
          <t>BKG-104</t>
        </is>
      </c>
      <c r="C112" s="52" t="inlineStr">
        <is>
          <t>Backdrop</t>
        </is>
      </c>
      <c r="D112" s="52" t="inlineStr">
        <is>
          <t>Pine crown</t>
        </is>
      </c>
      <c r="E112" s="61" t="inlineStr">
        <is>
          <t>Cone</t>
        </is>
      </c>
      <c r="F112" s="52" t="inlineStr">
        <is>
          <t>BKG-103</t>
        </is>
      </c>
      <c r="G112" s="79" t="n">
        <v>4.92229509</v>
      </c>
      <c r="H112" s="79" t="n">
        <v>4.92229509</v>
      </c>
      <c r="I112" s="79" t="n">
        <v>5.44968414</v>
      </c>
      <c r="J112" s="79" t="n">
        <v>-90</v>
      </c>
      <c r="K112" s="79" t="n">
        <v>0</v>
      </c>
      <c r="L112" s="79" t="n">
        <v>0</v>
      </c>
      <c r="M112" s="79" t="n">
        <v>0</v>
      </c>
      <c r="N112" s="79" t="n">
        <v>2.72484207</v>
      </c>
      <c r="O112" s="79" t="n">
        <v>0</v>
      </c>
      <c r="P112" s="80">
        <f>COS(RADIANS(K112))*COS(RADIANS(L112))+SIN(RADIANS(K112))*SIN(RADIANS(J112))*SIN(RADIANS(L112))</f>
        <v/>
      </c>
      <c r="Q112" s="80">
        <f>-COS(RADIANS(K112))*SIN(RADIANS(L112))+SIN(RADIANS(K112))*SIN(RADIANS(J112))*COS(RADIANS(L112))</f>
        <v/>
      </c>
      <c r="R112" s="80">
        <f>SIN(RADIANS(K112))*COS(RADIANS(J112))</f>
        <v/>
      </c>
      <c r="S112" s="80">
        <f>COS(RADIANS(J112))*SIN(RADIANS(L112))</f>
        <v/>
      </c>
      <c r="T112" s="80">
        <f>COS(RADIANS(J112))*COS(RADIANS(L112))</f>
        <v/>
      </c>
      <c r="U112" s="80">
        <f>-SIN(RADIANS(J112))</f>
        <v/>
      </c>
      <c r="V112" s="80">
        <f>-SIN(RADIANS(K112))*COS(RADIANS(L112))+COS(RADIANS(K112))*SIN(RADIANS(J112))*SIN(RADIANS(L112))</f>
        <v/>
      </c>
      <c r="W112" s="80">
        <f>SIN(RADIANS(K112))*SIN(RADIANS(L112))+COS(RADIANS(K112))*SIN(RADIANS(J112))*COS(RADIANS(L112))</f>
        <v/>
      </c>
      <c r="X112" s="80">
        <f>COS(RADIANS(K112))*COS(RADIANS(J112))</f>
        <v/>
      </c>
      <c r="Y112" s="80">
        <f>P112*G112</f>
        <v/>
      </c>
      <c r="Z112" s="80">
        <f>Q112*H112</f>
        <v/>
      </c>
      <c r="AA112" s="80">
        <f>R112*I112</f>
        <v/>
      </c>
      <c r="AB112" s="80">
        <f>M112</f>
        <v/>
      </c>
      <c r="AC112" s="80">
        <f>S112*G112</f>
        <v/>
      </c>
      <c r="AD112" s="80">
        <f>T112*H112</f>
        <v/>
      </c>
      <c r="AE112" s="80">
        <f>U112*I112</f>
        <v/>
      </c>
      <c r="AF112" s="80">
        <f>N112</f>
        <v/>
      </c>
      <c r="AG112" s="80">
        <f>V112*G112</f>
        <v/>
      </c>
      <c r="AH112" s="80">
        <f>W112*H112</f>
        <v/>
      </c>
      <c r="AI112" s="80">
        <f>X112*I112</f>
        <v/>
      </c>
      <c r="AJ112" s="80">
        <f>O112</f>
        <v/>
      </c>
      <c r="AK112" s="81" t="n">
        <v>4.92229509</v>
      </c>
      <c r="AL112" s="81" t="n">
        <v>0</v>
      </c>
      <c r="AM112" s="81" t="n">
        <v>0</v>
      </c>
      <c r="AN112" s="81" t="n">
        <v>0</v>
      </c>
      <c r="AO112" s="81" t="n">
        <v>0</v>
      </c>
      <c r="AP112" s="81" t="n">
        <v>-2.15160355e-07</v>
      </c>
      <c r="AQ112" s="81" t="n">
        <v>5.44968414</v>
      </c>
      <c r="AR112" s="81" t="n">
        <v>2.72484207</v>
      </c>
      <c r="AS112" s="81" t="n">
        <v>0</v>
      </c>
      <c r="AT112" s="81" t="n">
        <v>-4.92229509</v>
      </c>
      <c r="AU112" s="81" t="n">
        <v>-2.38213261e-07</v>
      </c>
      <c r="AV112" s="81" t="n">
        <v>0</v>
      </c>
      <c r="AW112" s="82">
        <f>MAX(ABS(Y112-AK112),ABS(Z112-AL112),ABS(AA112-AM112),ABS(AB112-AN112),ABS(AC112-AO112),ABS(AD112-AP112),ABS(AE112-AQ112),ABS(AF112-AR112),ABS(AG112-AS112),ABS(AH112-AT112),ABS(AI112-AU112),ABS(AJ112-AV112))</f>
        <v/>
      </c>
    </row>
    <row r="113">
      <c r="A113" s="78" t="inlineStr">
        <is>
          <t>M108</t>
        </is>
      </c>
      <c r="B113" s="52" t="inlineStr">
        <is>
          <t>BKG-105</t>
        </is>
      </c>
      <c r="C113" s="52" t="inlineStr">
        <is>
          <t>Backdrop</t>
        </is>
      </c>
      <c r="D113" s="52" t="inlineStr">
        <is>
          <t>Pine crown</t>
        </is>
      </c>
      <c r="E113" s="61" t="inlineStr">
        <is>
          <t>Cone</t>
        </is>
      </c>
      <c r="F113" s="52" t="inlineStr">
        <is>
          <t>BKG-103</t>
        </is>
      </c>
      <c r="G113" s="79" t="n">
        <v>3.19949174</v>
      </c>
      <c r="H113" s="79" t="n">
        <v>3.19949174</v>
      </c>
      <c r="I113" s="79" t="n">
        <v>4.83439732</v>
      </c>
      <c r="J113" s="79" t="n">
        <v>-90</v>
      </c>
      <c r="K113" s="79" t="n">
        <v>30</v>
      </c>
      <c r="L113" s="79" t="n">
        <v>0</v>
      </c>
      <c r="M113" s="79" t="n">
        <v>0</v>
      </c>
      <c r="N113" s="79" t="n">
        <v>6.37261486</v>
      </c>
      <c r="O113" s="79" t="n">
        <v>0</v>
      </c>
      <c r="P113" s="80">
        <f>COS(RADIANS(K113))*COS(RADIANS(L113))+SIN(RADIANS(K113))*SIN(RADIANS(J113))*SIN(RADIANS(L113))</f>
        <v/>
      </c>
      <c r="Q113" s="80">
        <f>-COS(RADIANS(K113))*SIN(RADIANS(L113))+SIN(RADIANS(K113))*SIN(RADIANS(J113))*COS(RADIANS(L113))</f>
        <v/>
      </c>
      <c r="R113" s="80">
        <f>SIN(RADIANS(K113))*COS(RADIANS(J113))</f>
        <v/>
      </c>
      <c r="S113" s="80">
        <f>COS(RADIANS(J113))*SIN(RADIANS(L113))</f>
        <v/>
      </c>
      <c r="T113" s="80">
        <f>COS(RADIANS(J113))*COS(RADIANS(L113))</f>
        <v/>
      </c>
      <c r="U113" s="80">
        <f>-SIN(RADIANS(J113))</f>
        <v/>
      </c>
      <c r="V113" s="80">
        <f>-SIN(RADIANS(K113))*COS(RADIANS(L113))+COS(RADIANS(K113))*SIN(RADIANS(J113))*SIN(RADIANS(L113))</f>
        <v/>
      </c>
      <c r="W113" s="80">
        <f>SIN(RADIANS(K113))*SIN(RADIANS(L113))+COS(RADIANS(K113))*SIN(RADIANS(J113))*COS(RADIANS(L113))</f>
        <v/>
      </c>
      <c r="X113" s="80">
        <f>COS(RADIANS(K113))*COS(RADIANS(J113))</f>
        <v/>
      </c>
      <c r="Y113" s="80">
        <f>P113*G113</f>
        <v/>
      </c>
      <c r="Z113" s="80">
        <f>Q113*H113</f>
        <v/>
      </c>
      <c r="AA113" s="80">
        <f>R113*I113</f>
        <v/>
      </c>
      <c r="AB113" s="80">
        <f>M113</f>
        <v/>
      </c>
      <c r="AC113" s="80">
        <f>S113*G113</f>
        <v/>
      </c>
      <c r="AD113" s="80">
        <f>T113*H113</f>
        <v/>
      </c>
      <c r="AE113" s="80">
        <f>U113*I113</f>
        <v/>
      </c>
      <c r="AF113" s="80">
        <f>N113</f>
        <v/>
      </c>
      <c r="AG113" s="80">
        <f>V113*G113</f>
        <v/>
      </c>
      <c r="AH113" s="80">
        <f>W113*H113</f>
        <v/>
      </c>
      <c r="AI113" s="80">
        <f>X113*I113</f>
        <v/>
      </c>
      <c r="AJ113" s="80">
        <f>O113</f>
        <v/>
      </c>
      <c r="AK113" s="81" t="n">
        <v>2.77084112</v>
      </c>
      <c r="AL113" s="81" t="n">
        <v>-1.59974587</v>
      </c>
      <c r="AM113" s="81" t="n">
        <v>-1.05659112e-07</v>
      </c>
      <c r="AN113" s="81" t="n">
        <v>0</v>
      </c>
      <c r="AO113" s="81" t="n">
        <v>0</v>
      </c>
      <c r="AP113" s="81" t="n">
        <v>-1.39854222e-07</v>
      </c>
      <c r="AQ113" s="81" t="n">
        <v>4.83439732</v>
      </c>
      <c r="AR113" s="81" t="n">
        <v>6.37261486</v>
      </c>
      <c r="AS113" s="81" t="n">
        <v>-1.59974587</v>
      </c>
      <c r="AT113" s="81" t="n">
        <v>-2.77084112</v>
      </c>
      <c r="AU113" s="81" t="n">
        <v>-1.83006946e-07</v>
      </c>
      <c r="AV113" s="81" t="n">
        <v>0</v>
      </c>
      <c r="AW113" s="82">
        <f>MAX(ABS(Y113-AK113),ABS(Z113-AL113),ABS(AA113-AM113),ABS(AB113-AN113),ABS(AC113-AO113),ABS(AD113-AP113),ABS(AE113-AQ113),ABS(AF113-AR113),ABS(AG113-AS113),ABS(AH113-AT113),ABS(AI113-AU113),ABS(AJ113-AV113))</f>
        <v/>
      </c>
    </row>
    <row r="114">
      <c r="A114" s="78" t="inlineStr">
        <is>
          <t>M109</t>
        </is>
      </c>
      <c r="B114" s="52" t="inlineStr">
        <is>
          <t>BKG-106</t>
        </is>
      </c>
      <c r="C114" s="52" t="inlineStr">
        <is>
          <t>Backdrop</t>
        </is>
      </c>
      <c r="D114" s="52" t="inlineStr">
        <is>
          <t>Treeline pine</t>
        </is>
      </c>
      <c r="E114" s="53" t="inlineStr">
        <is>
          <t>Group</t>
        </is>
      </c>
      <c r="F114" s="52" t="inlineStr">
        <is>
          <t>BKG-24</t>
        </is>
      </c>
      <c r="G114" s="79" t="n">
        <v>1</v>
      </c>
      <c r="H114" s="79" t="n">
        <v>1</v>
      </c>
      <c r="I114" s="79" t="n">
        <v>1</v>
      </c>
      <c r="J114" s="79" t="n">
        <v>0</v>
      </c>
      <c r="K114" s="79" t="n">
        <v>244.643707</v>
      </c>
      <c r="L114" s="79" t="n">
        <v>0</v>
      </c>
      <c r="M114" s="79" t="n">
        <v>-21.4722557</v>
      </c>
      <c r="N114" s="79" t="n">
        <v>-0.350000024</v>
      </c>
      <c r="O114" s="79" t="n">
        <v>-32.2352142</v>
      </c>
      <c r="P114" s="80">
        <f>COS(RADIANS(K114))*COS(RADIANS(L114))+SIN(RADIANS(K114))*SIN(RADIANS(J114))*SIN(RADIANS(L114))</f>
        <v/>
      </c>
      <c r="Q114" s="80">
        <f>-COS(RADIANS(K114))*SIN(RADIANS(L114))+SIN(RADIANS(K114))*SIN(RADIANS(J114))*COS(RADIANS(L114))</f>
        <v/>
      </c>
      <c r="R114" s="80">
        <f>SIN(RADIANS(K114))*COS(RADIANS(J114))</f>
        <v/>
      </c>
      <c r="S114" s="80">
        <f>COS(RADIANS(J114))*SIN(RADIANS(L114))</f>
        <v/>
      </c>
      <c r="T114" s="80">
        <f>COS(RADIANS(J114))*COS(RADIANS(L114))</f>
        <v/>
      </c>
      <c r="U114" s="80">
        <f>-SIN(RADIANS(J114))</f>
        <v/>
      </c>
      <c r="V114" s="80">
        <f>-SIN(RADIANS(K114))*COS(RADIANS(L114))+COS(RADIANS(K114))*SIN(RADIANS(J114))*SIN(RADIANS(L114))</f>
        <v/>
      </c>
      <c r="W114" s="80">
        <f>SIN(RADIANS(K114))*SIN(RADIANS(L114))+COS(RADIANS(K114))*SIN(RADIANS(J114))*COS(RADIANS(L114))</f>
        <v/>
      </c>
      <c r="X114" s="80">
        <f>COS(RADIANS(K114))*COS(RADIANS(J114))</f>
        <v/>
      </c>
      <c r="Y114" s="80">
        <f>P114*G114</f>
        <v/>
      </c>
      <c r="Z114" s="80">
        <f>Q114*H114</f>
        <v/>
      </c>
      <c r="AA114" s="80">
        <f>R114*I114</f>
        <v/>
      </c>
      <c r="AB114" s="80">
        <f>M114</f>
        <v/>
      </c>
      <c r="AC114" s="80">
        <f>S114*G114</f>
        <v/>
      </c>
      <c r="AD114" s="80">
        <f>T114*H114</f>
        <v/>
      </c>
      <c r="AE114" s="80">
        <f>U114*I114</f>
        <v/>
      </c>
      <c r="AF114" s="80">
        <f>N114</f>
        <v/>
      </c>
      <c r="AG114" s="80">
        <f>V114*G114</f>
        <v/>
      </c>
      <c r="AH114" s="80">
        <f>W114*H114</f>
        <v/>
      </c>
      <c r="AI114" s="80">
        <f>X114*I114</f>
        <v/>
      </c>
      <c r="AJ114" s="80">
        <f>O114</f>
        <v/>
      </c>
      <c r="AK114" s="81" t="n">
        <v>-0.428245783</v>
      </c>
      <c r="AL114" s="81" t="n">
        <v>0</v>
      </c>
      <c r="AM114" s="81" t="n">
        <v>-0.903662324</v>
      </c>
      <c r="AN114" s="81" t="n">
        <v>-21.4722557</v>
      </c>
      <c r="AO114" s="81" t="n">
        <v>0</v>
      </c>
      <c r="AP114" s="81" t="n">
        <v>1</v>
      </c>
      <c r="AQ114" s="81" t="n">
        <v>0</v>
      </c>
      <c r="AR114" s="81" t="n">
        <v>-0.350000024</v>
      </c>
      <c r="AS114" s="81" t="n">
        <v>0.903662324</v>
      </c>
      <c r="AT114" s="81" t="n">
        <v>0</v>
      </c>
      <c r="AU114" s="81" t="n">
        <v>-0.428245783</v>
      </c>
      <c r="AV114" s="81" t="n">
        <v>-32.2352142</v>
      </c>
      <c r="AW114" s="82">
        <f>MAX(ABS(Y114-AK114),ABS(Z114-AL114),ABS(AA114-AM114),ABS(AB114-AN114),ABS(AC114-AO114),ABS(AD114-AP114),ABS(AE114-AQ114),ABS(AF114-AR114),ABS(AG114-AS114),ABS(AH114-AT114),ABS(AI114-AU114),ABS(AJ114-AV114))</f>
        <v/>
      </c>
    </row>
    <row r="115">
      <c r="A115" s="78" t="inlineStr">
        <is>
          <t>M110</t>
        </is>
      </c>
      <c r="B115" s="52" t="inlineStr">
        <is>
          <t>BKG-107</t>
        </is>
      </c>
      <c r="C115" s="52" t="inlineStr">
        <is>
          <t>Backdrop</t>
        </is>
      </c>
      <c r="D115" s="52" t="inlineStr">
        <is>
          <t>Pine crown</t>
        </is>
      </c>
      <c r="E115" s="61" t="inlineStr">
        <is>
          <t>Cone</t>
        </is>
      </c>
      <c r="F115" s="52" t="inlineStr">
        <is>
          <t>BKG-106</t>
        </is>
      </c>
      <c r="G115" s="79" t="n">
        <v>3.975981</v>
      </c>
      <c r="H115" s="79" t="n">
        <v>3.975981</v>
      </c>
      <c r="I115" s="79" t="n">
        <v>4.40197897</v>
      </c>
      <c r="J115" s="79" t="n">
        <v>-90</v>
      </c>
      <c r="K115" s="79" t="n">
        <v>0</v>
      </c>
      <c r="L115" s="79" t="n">
        <v>0</v>
      </c>
      <c r="M115" s="79" t="n">
        <v>0</v>
      </c>
      <c r="N115" s="79" t="n">
        <v>2.20098948</v>
      </c>
      <c r="O115" s="79" t="n">
        <v>0</v>
      </c>
      <c r="P115" s="80">
        <f>COS(RADIANS(K115))*COS(RADIANS(L115))+SIN(RADIANS(K115))*SIN(RADIANS(J115))*SIN(RADIANS(L115))</f>
        <v/>
      </c>
      <c r="Q115" s="80">
        <f>-COS(RADIANS(K115))*SIN(RADIANS(L115))+SIN(RADIANS(K115))*SIN(RADIANS(J115))*COS(RADIANS(L115))</f>
        <v/>
      </c>
      <c r="R115" s="80">
        <f>SIN(RADIANS(K115))*COS(RADIANS(J115))</f>
        <v/>
      </c>
      <c r="S115" s="80">
        <f>COS(RADIANS(J115))*SIN(RADIANS(L115))</f>
        <v/>
      </c>
      <c r="T115" s="80">
        <f>COS(RADIANS(J115))*COS(RADIANS(L115))</f>
        <v/>
      </c>
      <c r="U115" s="80">
        <f>-SIN(RADIANS(J115))</f>
        <v/>
      </c>
      <c r="V115" s="80">
        <f>-SIN(RADIANS(K115))*COS(RADIANS(L115))+COS(RADIANS(K115))*SIN(RADIANS(J115))*SIN(RADIANS(L115))</f>
        <v/>
      </c>
      <c r="W115" s="80">
        <f>SIN(RADIANS(K115))*SIN(RADIANS(L115))+COS(RADIANS(K115))*SIN(RADIANS(J115))*COS(RADIANS(L115))</f>
        <v/>
      </c>
      <c r="X115" s="80">
        <f>COS(RADIANS(K115))*COS(RADIANS(J115))</f>
        <v/>
      </c>
      <c r="Y115" s="80">
        <f>P115*G115</f>
        <v/>
      </c>
      <c r="Z115" s="80">
        <f>Q115*H115</f>
        <v/>
      </c>
      <c r="AA115" s="80">
        <f>R115*I115</f>
        <v/>
      </c>
      <c r="AB115" s="80">
        <f>M115</f>
        <v/>
      </c>
      <c r="AC115" s="80">
        <f>S115*G115</f>
        <v/>
      </c>
      <c r="AD115" s="80">
        <f>T115*H115</f>
        <v/>
      </c>
      <c r="AE115" s="80">
        <f>U115*I115</f>
        <v/>
      </c>
      <c r="AF115" s="80">
        <f>N115</f>
        <v/>
      </c>
      <c r="AG115" s="80">
        <f>V115*G115</f>
        <v/>
      </c>
      <c r="AH115" s="80">
        <f>W115*H115</f>
        <v/>
      </c>
      <c r="AI115" s="80">
        <f>X115*I115</f>
        <v/>
      </c>
      <c r="AJ115" s="80">
        <f>O115</f>
        <v/>
      </c>
      <c r="AK115" s="81" t="n">
        <v>3.975981</v>
      </c>
      <c r="AL115" s="81" t="n">
        <v>0</v>
      </c>
      <c r="AM115" s="81" t="n">
        <v>0</v>
      </c>
      <c r="AN115" s="81" t="n">
        <v>0</v>
      </c>
      <c r="AO115" s="81" t="n">
        <v>0</v>
      </c>
      <c r="AP115" s="81" t="n">
        <v>-1.73795655e-07</v>
      </c>
      <c r="AQ115" s="81" t="n">
        <v>4.40197897</v>
      </c>
      <c r="AR115" s="81" t="n">
        <v>2.20098948</v>
      </c>
      <c r="AS115" s="81" t="n">
        <v>0</v>
      </c>
      <c r="AT115" s="81" t="n">
        <v>-3.975981</v>
      </c>
      <c r="AU115" s="81" t="n">
        <v>-1.92416607e-07</v>
      </c>
      <c r="AV115" s="81" t="n">
        <v>0</v>
      </c>
      <c r="AW115" s="82">
        <f>MAX(ABS(Y115-AK115),ABS(Z115-AL115),ABS(AA115-AM115),ABS(AB115-AN115),ABS(AC115-AO115),ABS(AD115-AP115),ABS(AE115-AQ115),ABS(AF115-AR115),ABS(AG115-AS115),ABS(AH115-AT115),ABS(AI115-AU115),ABS(AJ115-AV115))</f>
        <v/>
      </c>
    </row>
    <row r="116">
      <c r="A116" s="78" t="inlineStr">
        <is>
          <t>M111</t>
        </is>
      </c>
      <c r="B116" s="52" t="inlineStr">
        <is>
          <t>BKG-108</t>
        </is>
      </c>
      <c r="C116" s="52" t="inlineStr">
        <is>
          <t>Backdrop</t>
        </is>
      </c>
      <c r="D116" s="52" t="inlineStr">
        <is>
          <t>Pine crown</t>
        </is>
      </c>
      <c r="E116" s="61" t="inlineStr">
        <is>
          <t>Cone</t>
        </is>
      </c>
      <c r="F116" s="52" t="inlineStr">
        <is>
          <t>BKG-106</t>
        </is>
      </c>
      <c r="G116" s="79" t="n">
        <v>2.58438754</v>
      </c>
      <c r="H116" s="79" t="n">
        <v>2.58438754</v>
      </c>
      <c r="I116" s="79" t="n">
        <v>3.90498137</v>
      </c>
      <c r="J116" s="79" t="n">
        <v>-90</v>
      </c>
      <c r="K116" s="79" t="n">
        <v>30</v>
      </c>
      <c r="L116" s="79" t="n">
        <v>0</v>
      </c>
      <c r="M116" s="79" t="n">
        <v>0</v>
      </c>
      <c r="N116" s="79" t="n">
        <v>5.14747572</v>
      </c>
      <c r="O116" s="79" t="n">
        <v>0</v>
      </c>
      <c r="P116" s="80">
        <f>COS(RADIANS(K116))*COS(RADIANS(L116))+SIN(RADIANS(K116))*SIN(RADIANS(J116))*SIN(RADIANS(L116))</f>
        <v/>
      </c>
      <c r="Q116" s="80">
        <f>-COS(RADIANS(K116))*SIN(RADIANS(L116))+SIN(RADIANS(K116))*SIN(RADIANS(J116))*COS(RADIANS(L116))</f>
        <v/>
      </c>
      <c r="R116" s="80">
        <f>SIN(RADIANS(K116))*COS(RADIANS(J116))</f>
        <v/>
      </c>
      <c r="S116" s="80">
        <f>COS(RADIANS(J116))*SIN(RADIANS(L116))</f>
        <v/>
      </c>
      <c r="T116" s="80">
        <f>COS(RADIANS(J116))*COS(RADIANS(L116))</f>
        <v/>
      </c>
      <c r="U116" s="80">
        <f>-SIN(RADIANS(J116))</f>
        <v/>
      </c>
      <c r="V116" s="80">
        <f>-SIN(RADIANS(K116))*COS(RADIANS(L116))+COS(RADIANS(K116))*SIN(RADIANS(J116))*SIN(RADIANS(L116))</f>
        <v/>
      </c>
      <c r="W116" s="80">
        <f>SIN(RADIANS(K116))*SIN(RADIANS(L116))+COS(RADIANS(K116))*SIN(RADIANS(J116))*COS(RADIANS(L116))</f>
        <v/>
      </c>
      <c r="X116" s="80">
        <f>COS(RADIANS(K116))*COS(RADIANS(J116))</f>
        <v/>
      </c>
      <c r="Y116" s="80">
        <f>P116*G116</f>
        <v/>
      </c>
      <c r="Z116" s="80">
        <f>Q116*H116</f>
        <v/>
      </c>
      <c r="AA116" s="80">
        <f>R116*I116</f>
        <v/>
      </c>
      <c r="AB116" s="80">
        <f>M116</f>
        <v/>
      </c>
      <c r="AC116" s="80">
        <f>S116*G116</f>
        <v/>
      </c>
      <c r="AD116" s="80">
        <f>T116*H116</f>
        <v/>
      </c>
      <c r="AE116" s="80">
        <f>U116*I116</f>
        <v/>
      </c>
      <c r="AF116" s="80">
        <f>N116</f>
        <v/>
      </c>
      <c r="AG116" s="80">
        <f>V116*G116</f>
        <v/>
      </c>
      <c r="AH116" s="80">
        <f>W116*H116</f>
        <v/>
      </c>
      <c r="AI116" s="80">
        <f>X116*I116</f>
        <v/>
      </c>
      <c r="AJ116" s="80">
        <f>O116</f>
        <v/>
      </c>
      <c r="AK116" s="81" t="n">
        <v>2.23814511</v>
      </c>
      <c r="AL116" s="81" t="n">
        <v>-1.29219377</v>
      </c>
      <c r="AM116" s="81" t="n">
        <v>-8.534608039999999e-08</v>
      </c>
      <c r="AN116" s="81" t="n">
        <v>0</v>
      </c>
      <c r="AO116" s="81" t="n">
        <v>0</v>
      </c>
      <c r="AP116" s="81" t="n">
        <v>-1.12967165e-07</v>
      </c>
      <c r="AQ116" s="81" t="n">
        <v>3.90498137</v>
      </c>
      <c r="AR116" s="81" t="n">
        <v>5.14747572</v>
      </c>
      <c r="AS116" s="81" t="n">
        <v>-1.29219377</v>
      </c>
      <c r="AT116" s="81" t="n">
        <v>-2.23814511</v>
      </c>
      <c r="AU116" s="81" t="n">
        <v>-1.47823741e-07</v>
      </c>
      <c r="AV116" s="81" t="n">
        <v>0</v>
      </c>
      <c r="AW116" s="82">
        <f>MAX(ABS(Y116-AK116),ABS(Z116-AL116),ABS(AA116-AM116),ABS(AB116-AN116),ABS(AC116-AO116),ABS(AD116-AP116),ABS(AE116-AQ116),ABS(AF116-AR116),ABS(AG116-AS116),ABS(AH116-AT116),ABS(AI116-AU116),ABS(AJ116-AV116))</f>
        <v/>
      </c>
    </row>
    <row r="117">
      <c r="A117" s="78" t="inlineStr">
        <is>
          <t>M112</t>
        </is>
      </c>
      <c r="B117" s="52" t="inlineStr">
        <is>
          <t>BKG-109</t>
        </is>
      </c>
      <c r="C117" s="52" t="inlineStr">
        <is>
          <t>Backdrop</t>
        </is>
      </c>
      <c r="D117" s="52" t="inlineStr">
        <is>
          <t>Treeline pine</t>
        </is>
      </c>
      <c r="E117" s="53" t="inlineStr">
        <is>
          <t>Group</t>
        </is>
      </c>
      <c r="F117" s="52" t="inlineStr">
        <is>
          <t>BKG-24</t>
        </is>
      </c>
      <c r="G117" s="79" t="n">
        <v>1</v>
      </c>
      <c r="H117" s="79" t="n">
        <v>1</v>
      </c>
      <c r="I117" s="79" t="n">
        <v>1</v>
      </c>
      <c r="J117" s="79" t="n">
        <v>0</v>
      </c>
      <c r="K117" s="79" t="n">
        <v>154.772232</v>
      </c>
      <c r="L117" s="79" t="n">
        <v>0</v>
      </c>
      <c r="M117" s="79" t="n">
        <v>-18.6720676</v>
      </c>
      <c r="N117" s="79" t="n">
        <v>-0.350000024</v>
      </c>
      <c r="O117" s="79" t="n">
        <v>-37.1592102</v>
      </c>
      <c r="P117" s="80">
        <f>COS(RADIANS(K117))*COS(RADIANS(L117))+SIN(RADIANS(K117))*SIN(RADIANS(J117))*SIN(RADIANS(L117))</f>
        <v/>
      </c>
      <c r="Q117" s="80">
        <f>-COS(RADIANS(K117))*SIN(RADIANS(L117))+SIN(RADIANS(K117))*SIN(RADIANS(J117))*COS(RADIANS(L117))</f>
        <v/>
      </c>
      <c r="R117" s="80">
        <f>SIN(RADIANS(K117))*COS(RADIANS(J117))</f>
        <v/>
      </c>
      <c r="S117" s="80">
        <f>COS(RADIANS(J117))*SIN(RADIANS(L117))</f>
        <v/>
      </c>
      <c r="T117" s="80">
        <f>COS(RADIANS(J117))*COS(RADIANS(L117))</f>
        <v/>
      </c>
      <c r="U117" s="80">
        <f>-SIN(RADIANS(J117))</f>
        <v/>
      </c>
      <c r="V117" s="80">
        <f>-SIN(RADIANS(K117))*COS(RADIANS(L117))+COS(RADIANS(K117))*SIN(RADIANS(J117))*SIN(RADIANS(L117))</f>
        <v/>
      </c>
      <c r="W117" s="80">
        <f>SIN(RADIANS(K117))*SIN(RADIANS(L117))+COS(RADIANS(K117))*SIN(RADIANS(J117))*COS(RADIANS(L117))</f>
        <v/>
      </c>
      <c r="X117" s="80">
        <f>COS(RADIANS(K117))*COS(RADIANS(J117))</f>
        <v/>
      </c>
      <c r="Y117" s="80">
        <f>P117*G117</f>
        <v/>
      </c>
      <c r="Z117" s="80">
        <f>Q117*H117</f>
        <v/>
      </c>
      <c r="AA117" s="80">
        <f>R117*I117</f>
        <v/>
      </c>
      <c r="AB117" s="80">
        <f>M117</f>
        <v/>
      </c>
      <c r="AC117" s="80">
        <f>S117*G117</f>
        <v/>
      </c>
      <c r="AD117" s="80">
        <f>T117*H117</f>
        <v/>
      </c>
      <c r="AE117" s="80">
        <f>U117*I117</f>
        <v/>
      </c>
      <c r="AF117" s="80">
        <f>N117</f>
        <v/>
      </c>
      <c r="AG117" s="80">
        <f>V117*G117</f>
        <v/>
      </c>
      <c r="AH117" s="80">
        <f>W117*H117</f>
        <v/>
      </c>
      <c r="AI117" s="80">
        <f>X117*I117</f>
        <v/>
      </c>
      <c r="AJ117" s="80">
        <f>O117</f>
        <v/>
      </c>
      <c r="AK117" s="81" t="n">
        <v>-0.904620647</v>
      </c>
      <c r="AL117" s="81" t="n">
        <v>0</v>
      </c>
      <c r="AM117" s="81" t="n">
        <v>0.426217675</v>
      </c>
      <c r="AN117" s="81" t="n">
        <v>-18.6720676</v>
      </c>
      <c r="AO117" s="81" t="n">
        <v>0</v>
      </c>
      <c r="AP117" s="81" t="n">
        <v>1</v>
      </c>
      <c r="AQ117" s="81" t="n">
        <v>0</v>
      </c>
      <c r="AR117" s="81" t="n">
        <v>-0.350000024</v>
      </c>
      <c r="AS117" s="81" t="n">
        <v>-0.426217675</v>
      </c>
      <c r="AT117" s="81" t="n">
        <v>0</v>
      </c>
      <c r="AU117" s="81" t="n">
        <v>-0.904620647</v>
      </c>
      <c r="AV117" s="81" t="n">
        <v>-37.1592102</v>
      </c>
      <c r="AW117" s="82">
        <f>MAX(ABS(Y117-AK117),ABS(Z117-AL117),ABS(AA117-AM117),ABS(AB117-AN117),ABS(AC117-AO117),ABS(AD117-AP117),ABS(AE117-AQ117),ABS(AF117-AR117),ABS(AG117-AS117),ABS(AH117-AT117),ABS(AI117-AU117),ABS(AJ117-AV117))</f>
        <v/>
      </c>
    </row>
    <row r="118">
      <c r="A118" s="78" t="inlineStr">
        <is>
          <t>M113</t>
        </is>
      </c>
      <c r="B118" s="52" t="inlineStr">
        <is>
          <t>BKG-110</t>
        </is>
      </c>
      <c r="C118" s="52" t="inlineStr">
        <is>
          <t>Backdrop</t>
        </is>
      </c>
      <c r="D118" s="52" t="inlineStr">
        <is>
          <t>Pine crown</t>
        </is>
      </c>
      <c r="E118" s="61" t="inlineStr">
        <is>
          <t>Cone</t>
        </is>
      </c>
      <c r="F118" s="52" t="inlineStr">
        <is>
          <t>BKG-109</t>
        </is>
      </c>
      <c r="G118" s="79" t="n">
        <v>4.03369141</v>
      </c>
      <c r="H118" s="79" t="n">
        <v>4.03369141</v>
      </c>
      <c r="I118" s="79" t="n">
        <v>4.46587229</v>
      </c>
      <c r="J118" s="79" t="n">
        <v>-90</v>
      </c>
      <c r="K118" s="79" t="n">
        <v>0</v>
      </c>
      <c r="L118" s="79" t="n">
        <v>0</v>
      </c>
      <c r="M118" s="79" t="n">
        <v>0</v>
      </c>
      <c r="N118" s="79" t="n">
        <v>2.23293614</v>
      </c>
      <c r="O118" s="79" t="n">
        <v>0</v>
      </c>
      <c r="P118" s="80">
        <f>COS(RADIANS(K118))*COS(RADIANS(L118))+SIN(RADIANS(K118))*SIN(RADIANS(J118))*SIN(RADIANS(L118))</f>
        <v/>
      </c>
      <c r="Q118" s="80">
        <f>-COS(RADIANS(K118))*SIN(RADIANS(L118))+SIN(RADIANS(K118))*SIN(RADIANS(J118))*COS(RADIANS(L118))</f>
        <v/>
      </c>
      <c r="R118" s="80">
        <f>SIN(RADIANS(K118))*COS(RADIANS(J118))</f>
        <v/>
      </c>
      <c r="S118" s="80">
        <f>COS(RADIANS(J118))*SIN(RADIANS(L118))</f>
        <v/>
      </c>
      <c r="T118" s="80">
        <f>COS(RADIANS(J118))*COS(RADIANS(L118))</f>
        <v/>
      </c>
      <c r="U118" s="80">
        <f>-SIN(RADIANS(J118))</f>
        <v/>
      </c>
      <c r="V118" s="80">
        <f>-SIN(RADIANS(K118))*COS(RADIANS(L118))+COS(RADIANS(K118))*SIN(RADIANS(J118))*SIN(RADIANS(L118))</f>
        <v/>
      </c>
      <c r="W118" s="80">
        <f>SIN(RADIANS(K118))*SIN(RADIANS(L118))+COS(RADIANS(K118))*SIN(RADIANS(J118))*COS(RADIANS(L118))</f>
        <v/>
      </c>
      <c r="X118" s="80">
        <f>COS(RADIANS(K118))*COS(RADIANS(J118))</f>
        <v/>
      </c>
      <c r="Y118" s="80">
        <f>P118*G118</f>
        <v/>
      </c>
      <c r="Z118" s="80">
        <f>Q118*H118</f>
        <v/>
      </c>
      <c r="AA118" s="80">
        <f>R118*I118</f>
        <v/>
      </c>
      <c r="AB118" s="80">
        <f>M118</f>
        <v/>
      </c>
      <c r="AC118" s="80">
        <f>S118*G118</f>
        <v/>
      </c>
      <c r="AD118" s="80">
        <f>T118*H118</f>
        <v/>
      </c>
      <c r="AE118" s="80">
        <f>U118*I118</f>
        <v/>
      </c>
      <c r="AF118" s="80">
        <f>N118</f>
        <v/>
      </c>
      <c r="AG118" s="80">
        <f>V118*G118</f>
        <v/>
      </c>
      <c r="AH118" s="80">
        <f>W118*H118</f>
        <v/>
      </c>
      <c r="AI118" s="80">
        <f>X118*I118</f>
        <v/>
      </c>
      <c r="AJ118" s="80">
        <f>O118</f>
        <v/>
      </c>
      <c r="AK118" s="81" t="n">
        <v>4.03369141</v>
      </c>
      <c r="AL118" s="81" t="n">
        <v>0</v>
      </c>
      <c r="AM118" s="81" t="n">
        <v>0</v>
      </c>
      <c r="AN118" s="81" t="n">
        <v>0</v>
      </c>
      <c r="AO118" s="81" t="n">
        <v>0</v>
      </c>
      <c r="AP118" s="81" t="n">
        <v>-1.76318252e-07</v>
      </c>
      <c r="AQ118" s="81" t="n">
        <v>4.46587229</v>
      </c>
      <c r="AR118" s="81" t="n">
        <v>2.23293614</v>
      </c>
      <c r="AS118" s="81" t="n">
        <v>0</v>
      </c>
      <c r="AT118" s="81" t="n">
        <v>-4.03369141</v>
      </c>
      <c r="AU118" s="81" t="n">
        <v>-1.95209481e-07</v>
      </c>
      <c r="AV118" s="81" t="n">
        <v>0</v>
      </c>
      <c r="AW118" s="82">
        <f>MAX(ABS(Y118-AK118),ABS(Z118-AL118),ABS(AA118-AM118),ABS(AB118-AN118),ABS(AC118-AO118),ABS(AD118-AP118),ABS(AE118-AQ118),ABS(AF118-AR118),ABS(AG118-AS118),ABS(AH118-AT118),ABS(AI118-AU118),ABS(AJ118-AV118))</f>
        <v/>
      </c>
    </row>
    <row r="119">
      <c r="A119" s="78" t="inlineStr">
        <is>
          <t>M114</t>
        </is>
      </c>
      <c r="B119" s="52" t="inlineStr">
        <is>
          <t>BKG-111</t>
        </is>
      </c>
      <c r="C119" s="52" t="inlineStr">
        <is>
          <t>Backdrop</t>
        </is>
      </c>
      <c r="D119" s="52" t="inlineStr">
        <is>
          <t>Pine crown</t>
        </is>
      </c>
      <c r="E119" s="61" t="inlineStr">
        <is>
          <t>Cone</t>
        </is>
      </c>
      <c r="F119" s="52" t="inlineStr">
        <is>
          <t>BKG-109</t>
        </is>
      </c>
      <c r="G119" s="79" t="n">
        <v>2.62189937</v>
      </c>
      <c r="H119" s="79" t="n">
        <v>2.62189937</v>
      </c>
      <c r="I119" s="79" t="n">
        <v>3.9616611</v>
      </c>
      <c r="J119" s="79" t="n">
        <v>-90</v>
      </c>
      <c r="K119" s="79" t="n">
        <v>30</v>
      </c>
      <c r="L119" s="79" t="n">
        <v>0</v>
      </c>
      <c r="M119" s="79" t="n">
        <v>0</v>
      </c>
      <c r="N119" s="79" t="n">
        <v>5.2221899</v>
      </c>
      <c r="O119" s="79" t="n">
        <v>0</v>
      </c>
      <c r="P119" s="80">
        <f>COS(RADIANS(K119))*COS(RADIANS(L119))+SIN(RADIANS(K119))*SIN(RADIANS(J119))*SIN(RADIANS(L119))</f>
        <v/>
      </c>
      <c r="Q119" s="80">
        <f>-COS(RADIANS(K119))*SIN(RADIANS(L119))+SIN(RADIANS(K119))*SIN(RADIANS(J119))*COS(RADIANS(L119))</f>
        <v/>
      </c>
      <c r="R119" s="80">
        <f>SIN(RADIANS(K119))*COS(RADIANS(J119))</f>
        <v/>
      </c>
      <c r="S119" s="80">
        <f>COS(RADIANS(J119))*SIN(RADIANS(L119))</f>
        <v/>
      </c>
      <c r="T119" s="80">
        <f>COS(RADIANS(J119))*COS(RADIANS(L119))</f>
        <v/>
      </c>
      <c r="U119" s="80">
        <f>-SIN(RADIANS(J119))</f>
        <v/>
      </c>
      <c r="V119" s="80">
        <f>-SIN(RADIANS(K119))*COS(RADIANS(L119))+COS(RADIANS(K119))*SIN(RADIANS(J119))*SIN(RADIANS(L119))</f>
        <v/>
      </c>
      <c r="W119" s="80">
        <f>SIN(RADIANS(K119))*SIN(RADIANS(L119))+COS(RADIANS(K119))*SIN(RADIANS(J119))*COS(RADIANS(L119))</f>
        <v/>
      </c>
      <c r="X119" s="80">
        <f>COS(RADIANS(K119))*COS(RADIANS(J119))</f>
        <v/>
      </c>
      <c r="Y119" s="80">
        <f>P119*G119</f>
        <v/>
      </c>
      <c r="Z119" s="80">
        <f>Q119*H119</f>
        <v/>
      </c>
      <c r="AA119" s="80">
        <f>R119*I119</f>
        <v/>
      </c>
      <c r="AB119" s="80">
        <f>M119</f>
        <v/>
      </c>
      <c r="AC119" s="80">
        <f>S119*G119</f>
        <v/>
      </c>
      <c r="AD119" s="80">
        <f>T119*H119</f>
        <v/>
      </c>
      <c r="AE119" s="80">
        <f>U119*I119</f>
        <v/>
      </c>
      <c r="AF119" s="80">
        <f>N119</f>
        <v/>
      </c>
      <c r="AG119" s="80">
        <f>V119*G119</f>
        <v/>
      </c>
      <c r="AH119" s="80">
        <f>W119*H119</f>
        <v/>
      </c>
      <c r="AI119" s="80">
        <f>X119*I119</f>
        <v/>
      </c>
      <c r="AJ119" s="80">
        <f>O119</f>
        <v/>
      </c>
      <c r="AK119" s="81" t="n">
        <v>2.27063131</v>
      </c>
      <c r="AL119" s="81" t="n">
        <v>-1.31094968</v>
      </c>
      <c r="AM119" s="81" t="n">
        <v>-8.65848548e-08</v>
      </c>
      <c r="AN119" s="81" t="n">
        <v>0</v>
      </c>
      <c r="AO119" s="81" t="n">
        <v>0</v>
      </c>
      <c r="AP119" s="81" t="n">
        <v>-1.14606863e-07</v>
      </c>
      <c r="AQ119" s="81" t="n">
        <v>3.9616611</v>
      </c>
      <c r="AR119" s="81" t="n">
        <v>5.2221899</v>
      </c>
      <c r="AS119" s="81" t="n">
        <v>-1.31094968</v>
      </c>
      <c r="AT119" s="81" t="n">
        <v>-2.27063131</v>
      </c>
      <c r="AU119" s="81" t="n">
        <v>-1.49969367e-07</v>
      </c>
      <c r="AV119" s="81" t="n">
        <v>0</v>
      </c>
      <c r="AW119" s="82">
        <f>MAX(ABS(Y119-AK119),ABS(Z119-AL119),ABS(AA119-AM119),ABS(AB119-AN119),ABS(AC119-AO119),ABS(AD119-AP119),ABS(AE119-AQ119),ABS(AF119-AR119),ABS(AG119-AS119),ABS(AH119-AT119),ABS(AI119-AU119),ABS(AJ119-AV119))</f>
        <v/>
      </c>
    </row>
    <row r="120">
      <c r="A120" s="78" t="inlineStr">
        <is>
          <t>M115</t>
        </is>
      </c>
      <c r="B120" s="52" t="inlineStr">
        <is>
          <t>BKG-112</t>
        </is>
      </c>
      <c r="C120" s="52" t="inlineStr">
        <is>
          <t>Backdrop</t>
        </is>
      </c>
      <c r="D120" s="52" t="inlineStr">
        <is>
          <t>Treeline pine</t>
        </is>
      </c>
      <c r="E120" s="53" t="inlineStr">
        <is>
          <t>Group</t>
        </is>
      </c>
      <c r="F120" s="52" t="inlineStr">
        <is>
          <t>BKG-24</t>
        </is>
      </c>
      <c r="G120" s="79" t="n">
        <v>1</v>
      </c>
      <c r="H120" s="79" t="n">
        <v>1</v>
      </c>
      <c r="I120" s="79" t="n">
        <v>1</v>
      </c>
      <c r="J120" s="79" t="n">
        <v>0</v>
      </c>
      <c r="K120" s="79" t="n">
        <v>106.700806</v>
      </c>
      <c r="L120" s="79" t="n">
        <v>0</v>
      </c>
      <c r="M120" s="79" t="n">
        <v>-13.9517183</v>
      </c>
      <c r="N120" s="79" t="n">
        <v>-0.350000024</v>
      </c>
      <c r="O120" s="79" t="n">
        <v>-41.7366333</v>
      </c>
      <c r="P120" s="80">
        <f>COS(RADIANS(K120))*COS(RADIANS(L120))+SIN(RADIANS(K120))*SIN(RADIANS(J120))*SIN(RADIANS(L120))</f>
        <v/>
      </c>
      <c r="Q120" s="80">
        <f>-COS(RADIANS(K120))*SIN(RADIANS(L120))+SIN(RADIANS(K120))*SIN(RADIANS(J120))*COS(RADIANS(L120))</f>
        <v/>
      </c>
      <c r="R120" s="80">
        <f>SIN(RADIANS(K120))*COS(RADIANS(J120))</f>
        <v/>
      </c>
      <c r="S120" s="80">
        <f>COS(RADIANS(J120))*SIN(RADIANS(L120))</f>
        <v/>
      </c>
      <c r="T120" s="80">
        <f>COS(RADIANS(J120))*COS(RADIANS(L120))</f>
        <v/>
      </c>
      <c r="U120" s="80">
        <f>-SIN(RADIANS(J120))</f>
        <v/>
      </c>
      <c r="V120" s="80">
        <f>-SIN(RADIANS(K120))*COS(RADIANS(L120))+COS(RADIANS(K120))*SIN(RADIANS(J120))*SIN(RADIANS(L120))</f>
        <v/>
      </c>
      <c r="W120" s="80">
        <f>SIN(RADIANS(K120))*SIN(RADIANS(L120))+COS(RADIANS(K120))*SIN(RADIANS(J120))*COS(RADIANS(L120))</f>
        <v/>
      </c>
      <c r="X120" s="80">
        <f>COS(RADIANS(K120))*COS(RADIANS(J120))</f>
        <v/>
      </c>
      <c r="Y120" s="80">
        <f>P120*G120</f>
        <v/>
      </c>
      <c r="Z120" s="80">
        <f>Q120*H120</f>
        <v/>
      </c>
      <c r="AA120" s="80">
        <f>R120*I120</f>
        <v/>
      </c>
      <c r="AB120" s="80">
        <f>M120</f>
        <v/>
      </c>
      <c r="AC120" s="80">
        <f>S120*G120</f>
        <v/>
      </c>
      <c r="AD120" s="80">
        <f>T120*H120</f>
        <v/>
      </c>
      <c r="AE120" s="80">
        <f>U120*I120</f>
        <v/>
      </c>
      <c r="AF120" s="80">
        <f>N120</f>
        <v/>
      </c>
      <c r="AG120" s="80">
        <f>V120*G120</f>
        <v/>
      </c>
      <c r="AH120" s="80">
        <f>W120*H120</f>
        <v/>
      </c>
      <c r="AI120" s="80">
        <f>X120*I120</f>
        <v/>
      </c>
      <c r="AJ120" s="80">
        <f>O120</f>
        <v/>
      </c>
      <c r="AK120" s="81" t="n">
        <v>-0.287374109</v>
      </c>
      <c r="AL120" s="81" t="n">
        <v>0</v>
      </c>
      <c r="AM120" s="81" t="n">
        <v>0.957818449</v>
      </c>
      <c r="AN120" s="81" t="n">
        <v>-13.9517183</v>
      </c>
      <c r="AO120" s="81" t="n">
        <v>0</v>
      </c>
      <c r="AP120" s="81" t="n">
        <v>1</v>
      </c>
      <c r="AQ120" s="81" t="n">
        <v>0</v>
      </c>
      <c r="AR120" s="81" t="n">
        <v>-0.350000024</v>
      </c>
      <c r="AS120" s="81" t="n">
        <v>-0.957818449</v>
      </c>
      <c r="AT120" s="81" t="n">
        <v>0</v>
      </c>
      <c r="AU120" s="81" t="n">
        <v>-0.287374109</v>
      </c>
      <c r="AV120" s="81" t="n">
        <v>-41.7366333</v>
      </c>
      <c r="AW120" s="82">
        <f>MAX(ABS(Y120-AK120),ABS(Z120-AL120),ABS(AA120-AM120),ABS(AB120-AN120),ABS(AC120-AO120),ABS(AD120-AP120),ABS(AE120-AQ120),ABS(AF120-AR120),ABS(AG120-AS120),ABS(AH120-AT120),ABS(AI120-AU120),ABS(AJ120-AV120))</f>
        <v/>
      </c>
    </row>
    <row r="121">
      <c r="A121" s="78" t="inlineStr">
        <is>
          <t>M116</t>
        </is>
      </c>
      <c r="B121" s="52" t="inlineStr">
        <is>
          <t>BKG-115</t>
        </is>
      </c>
      <c r="C121" s="52" t="inlineStr">
        <is>
          <t>Backdrop</t>
        </is>
      </c>
      <c r="D121" s="52" t="inlineStr">
        <is>
          <t>Treeline pine</t>
        </is>
      </c>
      <c r="E121" s="53" t="inlineStr">
        <is>
          <t>Group</t>
        </is>
      </c>
      <c r="F121" s="52" t="inlineStr">
        <is>
          <t>BKG-24</t>
        </is>
      </c>
      <c r="G121" s="79" t="n">
        <v>1</v>
      </c>
      <c r="H121" s="79" t="n">
        <v>1</v>
      </c>
      <c r="I121" s="79" t="n">
        <v>1</v>
      </c>
      <c r="J121" s="79" t="n">
        <v>0</v>
      </c>
      <c r="K121" s="79" t="n">
        <v>348.181183</v>
      </c>
      <c r="L121" s="79" t="n">
        <v>0</v>
      </c>
      <c r="M121" s="79" t="n">
        <v>-6.89543152</v>
      </c>
      <c r="N121" s="79" t="n">
        <v>-0.350000024</v>
      </c>
      <c r="O121" s="79" t="n">
        <v>-39.6046906</v>
      </c>
      <c r="P121" s="80">
        <f>COS(RADIANS(K121))*COS(RADIANS(L121))+SIN(RADIANS(K121))*SIN(RADIANS(J121))*SIN(RADIANS(L121))</f>
        <v/>
      </c>
      <c r="Q121" s="80">
        <f>-COS(RADIANS(K121))*SIN(RADIANS(L121))+SIN(RADIANS(K121))*SIN(RADIANS(J121))*COS(RADIANS(L121))</f>
        <v/>
      </c>
      <c r="R121" s="80">
        <f>SIN(RADIANS(K121))*COS(RADIANS(J121))</f>
        <v/>
      </c>
      <c r="S121" s="80">
        <f>COS(RADIANS(J121))*SIN(RADIANS(L121))</f>
        <v/>
      </c>
      <c r="T121" s="80">
        <f>COS(RADIANS(J121))*COS(RADIANS(L121))</f>
        <v/>
      </c>
      <c r="U121" s="80">
        <f>-SIN(RADIANS(J121))</f>
        <v/>
      </c>
      <c r="V121" s="80">
        <f>-SIN(RADIANS(K121))*COS(RADIANS(L121))+COS(RADIANS(K121))*SIN(RADIANS(J121))*SIN(RADIANS(L121))</f>
        <v/>
      </c>
      <c r="W121" s="80">
        <f>SIN(RADIANS(K121))*SIN(RADIANS(L121))+COS(RADIANS(K121))*SIN(RADIANS(J121))*COS(RADIANS(L121))</f>
        <v/>
      </c>
      <c r="X121" s="80">
        <f>COS(RADIANS(K121))*COS(RADIANS(J121))</f>
        <v/>
      </c>
      <c r="Y121" s="80">
        <f>P121*G121</f>
        <v/>
      </c>
      <c r="Z121" s="80">
        <f>Q121*H121</f>
        <v/>
      </c>
      <c r="AA121" s="80">
        <f>R121*I121</f>
        <v/>
      </c>
      <c r="AB121" s="80">
        <f>M121</f>
        <v/>
      </c>
      <c r="AC121" s="80">
        <f>S121*G121</f>
        <v/>
      </c>
      <c r="AD121" s="80">
        <f>T121*H121</f>
        <v/>
      </c>
      <c r="AE121" s="80">
        <f>U121*I121</f>
        <v/>
      </c>
      <c r="AF121" s="80">
        <f>N121</f>
        <v/>
      </c>
      <c r="AG121" s="80">
        <f>V121*G121</f>
        <v/>
      </c>
      <c r="AH121" s="80">
        <f>W121*H121</f>
        <v/>
      </c>
      <c r="AI121" s="80">
        <f>X121*I121</f>
        <v/>
      </c>
      <c r="AJ121" s="80">
        <f>O121</f>
        <v/>
      </c>
      <c r="AK121" s="81" t="n">
        <v>0.978800297</v>
      </c>
      <c r="AL121" s="81" t="n">
        <v>0</v>
      </c>
      <c r="AM121" s="81" t="n">
        <v>-0.204816982</v>
      </c>
      <c r="AN121" s="81" t="n">
        <v>-6.89543152</v>
      </c>
      <c r="AO121" s="81" t="n">
        <v>0</v>
      </c>
      <c r="AP121" s="81" t="n">
        <v>1</v>
      </c>
      <c r="AQ121" s="81" t="n">
        <v>0</v>
      </c>
      <c r="AR121" s="81" t="n">
        <v>-0.350000024</v>
      </c>
      <c r="AS121" s="81" t="n">
        <v>0.204816982</v>
      </c>
      <c r="AT121" s="81" t="n">
        <v>0</v>
      </c>
      <c r="AU121" s="81" t="n">
        <v>0.978800297</v>
      </c>
      <c r="AV121" s="81" t="n">
        <v>-39.6046906</v>
      </c>
      <c r="AW121" s="82">
        <f>MAX(ABS(Y121-AK121),ABS(Z121-AL121),ABS(AA121-AM121),ABS(AB121-AN121),ABS(AC121-AO121),ABS(AD121-AP121),ABS(AE121-AQ121),ABS(AF121-AR121),ABS(AG121-AS121),ABS(AH121-AT121),ABS(AI121-AU121),ABS(AJ121-AV121))</f>
        <v/>
      </c>
    </row>
    <row r="122">
      <c r="A122" s="78" t="inlineStr">
        <is>
          <t>M117</t>
        </is>
      </c>
      <c r="B122" s="52" t="inlineStr">
        <is>
          <t>BKG-118</t>
        </is>
      </c>
      <c r="C122" s="52" t="inlineStr">
        <is>
          <t>Backdrop</t>
        </is>
      </c>
      <c r="D122" s="52" t="inlineStr">
        <is>
          <t>Treeline pine</t>
        </is>
      </c>
      <c r="E122" s="53" t="inlineStr">
        <is>
          <t>Group</t>
        </is>
      </c>
      <c r="F122" s="52" t="inlineStr">
        <is>
          <t>BKG-24</t>
        </is>
      </c>
      <c r="G122" s="79" t="n">
        <v>1</v>
      </c>
      <c r="H122" s="79" t="n">
        <v>1</v>
      </c>
      <c r="I122" s="79" t="n">
        <v>1</v>
      </c>
      <c r="J122" s="79" t="n">
        <v>0</v>
      </c>
      <c r="K122" s="79" t="n">
        <v>283.320801</v>
      </c>
      <c r="L122" s="79" t="n">
        <v>0</v>
      </c>
      <c r="M122" s="79" t="n">
        <v>-1.05550194</v>
      </c>
      <c r="N122" s="79" t="n">
        <v>-0.350000024</v>
      </c>
      <c r="O122" s="79" t="n">
        <v>-38.2043343</v>
      </c>
      <c r="P122" s="80">
        <f>COS(RADIANS(K122))*COS(RADIANS(L122))+SIN(RADIANS(K122))*SIN(RADIANS(J122))*SIN(RADIANS(L122))</f>
        <v/>
      </c>
      <c r="Q122" s="80">
        <f>-COS(RADIANS(K122))*SIN(RADIANS(L122))+SIN(RADIANS(K122))*SIN(RADIANS(J122))*COS(RADIANS(L122))</f>
        <v/>
      </c>
      <c r="R122" s="80">
        <f>SIN(RADIANS(K122))*COS(RADIANS(J122))</f>
        <v/>
      </c>
      <c r="S122" s="80">
        <f>COS(RADIANS(J122))*SIN(RADIANS(L122))</f>
        <v/>
      </c>
      <c r="T122" s="80">
        <f>COS(RADIANS(J122))*COS(RADIANS(L122))</f>
        <v/>
      </c>
      <c r="U122" s="80">
        <f>-SIN(RADIANS(J122))</f>
        <v/>
      </c>
      <c r="V122" s="80">
        <f>-SIN(RADIANS(K122))*COS(RADIANS(L122))+COS(RADIANS(K122))*SIN(RADIANS(J122))*SIN(RADIANS(L122))</f>
        <v/>
      </c>
      <c r="W122" s="80">
        <f>SIN(RADIANS(K122))*SIN(RADIANS(L122))+COS(RADIANS(K122))*SIN(RADIANS(J122))*COS(RADIANS(L122))</f>
        <v/>
      </c>
      <c r="X122" s="80">
        <f>COS(RADIANS(K122))*COS(RADIANS(J122))</f>
        <v/>
      </c>
      <c r="Y122" s="80">
        <f>P122*G122</f>
        <v/>
      </c>
      <c r="Z122" s="80">
        <f>Q122*H122</f>
        <v/>
      </c>
      <c r="AA122" s="80">
        <f>R122*I122</f>
        <v/>
      </c>
      <c r="AB122" s="80">
        <f>M122</f>
        <v/>
      </c>
      <c r="AC122" s="80">
        <f>S122*G122</f>
        <v/>
      </c>
      <c r="AD122" s="80">
        <f>T122*H122</f>
        <v/>
      </c>
      <c r="AE122" s="80">
        <f>U122*I122</f>
        <v/>
      </c>
      <c r="AF122" s="80">
        <f>N122</f>
        <v/>
      </c>
      <c r="AG122" s="80">
        <f>V122*G122</f>
        <v/>
      </c>
      <c r="AH122" s="80">
        <f>W122*H122</f>
        <v/>
      </c>
      <c r="AI122" s="80">
        <f>X122*I122</f>
        <v/>
      </c>
      <c r="AJ122" s="80">
        <f>O122</f>
        <v/>
      </c>
      <c r="AK122" s="81" t="n">
        <v>0.23040317</v>
      </c>
      <c r="AL122" s="81" t="n">
        <v>0</v>
      </c>
      <c r="AM122" s="81" t="n">
        <v>-0.973095238</v>
      </c>
      <c r="AN122" s="81" t="n">
        <v>-1.05550194</v>
      </c>
      <c r="AO122" s="81" t="n">
        <v>0</v>
      </c>
      <c r="AP122" s="81" t="n">
        <v>1</v>
      </c>
      <c r="AQ122" s="81" t="n">
        <v>0</v>
      </c>
      <c r="AR122" s="81" t="n">
        <v>-0.350000024</v>
      </c>
      <c r="AS122" s="81" t="n">
        <v>0.973095238</v>
      </c>
      <c r="AT122" s="81" t="n">
        <v>0</v>
      </c>
      <c r="AU122" s="81" t="n">
        <v>0.23040317</v>
      </c>
      <c r="AV122" s="81" t="n">
        <v>-38.2043343</v>
      </c>
      <c r="AW122" s="82">
        <f>MAX(ABS(Y122-AK122),ABS(Z122-AL122),ABS(AA122-AM122),ABS(AB122-AN122),ABS(AC122-AO122),ABS(AD122-AP122),ABS(AE122-AQ122),ABS(AF122-AR122),ABS(AG122-AS122),ABS(AH122-AT122),ABS(AI122-AU122),ABS(AJ122-AV122))</f>
        <v/>
      </c>
    </row>
    <row r="123">
      <c r="A123" s="78" t="inlineStr">
        <is>
          <t>M118</t>
        </is>
      </c>
      <c r="B123" s="52" t="inlineStr">
        <is>
          <t>BKG-121</t>
        </is>
      </c>
      <c r="C123" s="52" t="inlineStr">
        <is>
          <t>Backdrop</t>
        </is>
      </c>
      <c r="D123" s="52" t="inlineStr">
        <is>
          <t>Treeline pine</t>
        </is>
      </c>
      <c r="E123" s="53" t="inlineStr">
        <is>
          <t>Group</t>
        </is>
      </c>
      <c r="F123" s="52" t="inlineStr">
        <is>
          <t>BKG-24</t>
        </is>
      </c>
      <c r="G123" s="79" t="n">
        <v>1</v>
      </c>
      <c r="H123" s="79" t="n">
        <v>1</v>
      </c>
      <c r="I123" s="79" t="n">
        <v>1</v>
      </c>
      <c r="J123" s="79" t="n">
        <v>0</v>
      </c>
      <c r="K123" s="79" t="n">
        <v>331.052185</v>
      </c>
      <c r="L123" s="79" t="n">
        <v>0</v>
      </c>
      <c r="M123" s="79" t="n">
        <v>0.876019597</v>
      </c>
      <c r="N123" s="79" t="n">
        <v>-0.350000024</v>
      </c>
      <c r="O123" s="79" t="n">
        <v>-38.2201805</v>
      </c>
      <c r="P123" s="80">
        <f>COS(RADIANS(K123))*COS(RADIANS(L123))+SIN(RADIANS(K123))*SIN(RADIANS(J123))*SIN(RADIANS(L123))</f>
        <v/>
      </c>
      <c r="Q123" s="80">
        <f>-COS(RADIANS(K123))*SIN(RADIANS(L123))+SIN(RADIANS(K123))*SIN(RADIANS(J123))*COS(RADIANS(L123))</f>
        <v/>
      </c>
      <c r="R123" s="80">
        <f>SIN(RADIANS(K123))*COS(RADIANS(J123))</f>
        <v/>
      </c>
      <c r="S123" s="80">
        <f>COS(RADIANS(J123))*SIN(RADIANS(L123))</f>
        <v/>
      </c>
      <c r="T123" s="80">
        <f>COS(RADIANS(J123))*COS(RADIANS(L123))</f>
        <v/>
      </c>
      <c r="U123" s="80">
        <f>-SIN(RADIANS(J123))</f>
        <v/>
      </c>
      <c r="V123" s="80">
        <f>-SIN(RADIANS(K123))*COS(RADIANS(L123))+COS(RADIANS(K123))*SIN(RADIANS(J123))*SIN(RADIANS(L123))</f>
        <v/>
      </c>
      <c r="W123" s="80">
        <f>SIN(RADIANS(K123))*SIN(RADIANS(L123))+COS(RADIANS(K123))*SIN(RADIANS(J123))*COS(RADIANS(L123))</f>
        <v/>
      </c>
      <c r="X123" s="80">
        <f>COS(RADIANS(K123))*COS(RADIANS(J123))</f>
        <v/>
      </c>
      <c r="Y123" s="80">
        <f>P123*G123</f>
        <v/>
      </c>
      <c r="Z123" s="80">
        <f>Q123*H123</f>
        <v/>
      </c>
      <c r="AA123" s="80">
        <f>R123*I123</f>
        <v/>
      </c>
      <c r="AB123" s="80">
        <f>M123</f>
        <v/>
      </c>
      <c r="AC123" s="80">
        <f>S123*G123</f>
        <v/>
      </c>
      <c r="AD123" s="80">
        <f>T123*H123</f>
        <v/>
      </c>
      <c r="AE123" s="80">
        <f>U123*I123</f>
        <v/>
      </c>
      <c r="AF123" s="80">
        <f>N123</f>
        <v/>
      </c>
      <c r="AG123" s="80">
        <f>V123*G123</f>
        <v/>
      </c>
      <c r="AH123" s="80">
        <f>W123*H123</f>
        <v/>
      </c>
      <c r="AI123" s="80">
        <f>X123*I123</f>
        <v/>
      </c>
      <c r="AJ123" s="80">
        <f>O123</f>
        <v/>
      </c>
      <c r="AK123" s="81" t="n">
        <v>0.875060976</v>
      </c>
      <c r="AL123" s="81" t="n">
        <v>0</v>
      </c>
      <c r="AM123" s="81" t="n">
        <v>-0.484012693</v>
      </c>
      <c r="AN123" s="81" t="n">
        <v>0.876019597</v>
      </c>
      <c r="AO123" s="81" t="n">
        <v>0</v>
      </c>
      <c r="AP123" s="81" t="n">
        <v>1</v>
      </c>
      <c r="AQ123" s="81" t="n">
        <v>0</v>
      </c>
      <c r="AR123" s="81" t="n">
        <v>-0.350000024</v>
      </c>
      <c r="AS123" s="81" t="n">
        <v>0.484012693</v>
      </c>
      <c r="AT123" s="81" t="n">
        <v>0</v>
      </c>
      <c r="AU123" s="81" t="n">
        <v>0.875060976</v>
      </c>
      <c r="AV123" s="81" t="n">
        <v>-38.2201805</v>
      </c>
      <c r="AW123" s="82">
        <f>MAX(ABS(Y123-AK123),ABS(Z123-AL123),ABS(AA123-AM123),ABS(AB123-AN123),ABS(AC123-AO123),ABS(AD123-AP123),ABS(AE123-AQ123),ABS(AF123-AR123),ABS(AG123-AS123),ABS(AH123-AT123),ABS(AI123-AU123),ABS(AJ123-AV123))</f>
        <v/>
      </c>
    </row>
    <row r="124">
      <c r="A124" s="78" t="inlineStr">
        <is>
          <t>M119</t>
        </is>
      </c>
      <c r="B124" s="52" t="inlineStr">
        <is>
          <t>BKG-124</t>
        </is>
      </c>
      <c r="C124" s="52" t="inlineStr">
        <is>
          <t>Backdrop</t>
        </is>
      </c>
      <c r="D124" s="52" t="inlineStr">
        <is>
          <t>Treeline pine</t>
        </is>
      </c>
      <c r="E124" s="53" t="inlineStr">
        <is>
          <t>Group</t>
        </is>
      </c>
      <c r="F124" s="52" t="inlineStr">
        <is>
          <t>BKG-24</t>
        </is>
      </c>
      <c r="G124" s="79" t="n">
        <v>1</v>
      </c>
      <c r="H124" s="79" t="n">
        <v>1</v>
      </c>
      <c r="I124" s="79" t="n">
        <v>1</v>
      </c>
      <c r="J124" s="79" t="n">
        <v>0</v>
      </c>
      <c r="K124" s="79" t="n">
        <v>160.047287</v>
      </c>
      <c r="L124" s="79" t="n">
        <v>0</v>
      </c>
      <c r="M124" s="79" t="n">
        <v>10.6414337</v>
      </c>
      <c r="N124" s="79" t="n">
        <v>-0.350000024</v>
      </c>
      <c r="O124" s="79" t="n">
        <v>-42.6612968</v>
      </c>
      <c r="P124" s="80">
        <f>COS(RADIANS(K124))*COS(RADIANS(L124))+SIN(RADIANS(K124))*SIN(RADIANS(J124))*SIN(RADIANS(L124))</f>
        <v/>
      </c>
      <c r="Q124" s="80">
        <f>-COS(RADIANS(K124))*SIN(RADIANS(L124))+SIN(RADIANS(K124))*SIN(RADIANS(J124))*COS(RADIANS(L124))</f>
        <v/>
      </c>
      <c r="R124" s="80">
        <f>SIN(RADIANS(K124))*COS(RADIANS(J124))</f>
        <v/>
      </c>
      <c r="S124" s="80">
        <f>COS(RADIANS(J124))*SIN(RADIANS(L124))</f>
        <v/>
      </c>
      <c r="T124" s="80">
        <f>COS(RADIANS(J124))*COS(RADIANS(L124))</f>
        <v/>
      </c>
      <c r="U124" s="80">
        <f>-SIN(RADIANS(J124))</f>
        <v/>
      </c>
      <c r="V124" s="80">
        <f>-SIN(RADIANS(K124))*COS(RADIANS(L124))+COS(RADIANS(K124))*SIN(RADIANS(J124))*SIN(RADIANS(L124))</f>
        <v/>
      </c>
      <c r="W124" s="80">
        <f>SIN(RADIANS(K124))*SIN(RADIANS(L124))+COS(RADIANS(K124))*SIN(RADIANS(J124))*COS(RADIANS(L124))</f>
        <v/>
      </c>
      <c r="X124" s="80">
        <f>COS(RADIANS(K124))*COS(RADIANS(J124))</f>
        <v/>
      </c>
      <c r="Y124" s="80">
        <f>P124*G124</f>
        <v/>
      </c>
      <c r="Z124" s="80">
        <f>Q124*H124</f>
        <v/>
      </c>
      <c r="AA124" s="80">
        <f>R124*I124</f>
        <v/>
      </c>
      <c r="AB124" s="80">
        <f>M124</f>
        <v/>
      </c>
      <c r="AC124" s="80">
        <f>S124*G124</f>
        <v/>
      </c>
      <c r="AD124" s="80">
        <f>T124*H124</f>
        <v/>
      </c>
      <c r="AE124" s="80">
        <f>U124*I124</f>
        <v/>
      </c>
      <c r="AF124" s="80">
        <f>N124</f>
        <v/>
      </c>
      <c r="AG124" s="80">
        <f>V124*G124</f>
        <v/>
      </c>
      <c r="AH124" s="80">
        <f>W124*H124</f>
        <v/>
      </c>
      <c r="AI124" s="80">
        <f>X124*I124</f>
        <v/>
      </c>
      <c r="AJ124" s="80">
        <f>O124</f>
        <v/>
      </c>
      <c r="AK124" s="81" t="n">
        <v>-0.939974666</v>
      </c>
      <c r="AL124" s="81" t="n">
        <v>0</v>
      </c>
      <c r="AM124" s="81" t="n">
        <v>0.341244251</v>
      </c>
      <c r="AN124" s="81" t="n">
        <v>10.6414337</v>
      </c>
      <c r="AO124" s="81" t="n">
        <v>0</v>
      </c>
      <c r="AP124" s="81" t="n">
        <v>1</v>
      </c>
      <c r="AQ124" s="81" t="n">
        <v>0</v>
      </c>
      <c r="AR124" s="81" t="n">
        <v>-0.350000024</v>
      </c>
      <c r="AS124" s="81" t="n">
        <v>-0.341244251</v>
      </c>
      <c r="AT124" s="81" t="n">
        <v>0</v>
      </c>
      <c r="AU124" s="81" t="n">
        <v>-0.939974666</v>
      </c>
      <c r="AV124" s="81" t="n">
        <v>-42.6612968</v>
      </c>
      <c r="AW124" s="82">
        <f>MAX(ABS(Y124-AK124),ABS(Z124-AL124),ABS(AA124-AM124),ABS(AB124-AN124),ABS(AC124-AO124),ABS(AD124-AP124),ABS(AE124-AQ124),ABS(AF124-AR124),ABS(AG124-AS124),ABS(AH124-AT124),ABS(AI124-AU124),ABS(AJ124-AV124))</f>
        <v/>
      </c>
    </row>
    <row r="125">
      <c r="A125" s="78" t="inlineStr">
        <is>
          <t>M120</t>
        </is>
      </c>
      <c r="B125" s="52" t="inlineStr">
        <is>
          <t>BKG-127</t>
        </is>
      </c>
      <c r="C125" s="52" t="inlineStr">
        <is>
          <t>Backdrop</t>
        </is>
      </c>
      <c r="D125" s="52" t="inlineStr">
        <is>
          <t>Treeline pine</t>
        </is>
      </c>
      <c r="E125" s="53" t="inlineStr">
        <is>
          <t>Group</t>
        </is>
      </c>
      <c r="F125" s="52" t="inlineStr">
        <is>
          <t>BKG-24</t>
        </is>
      </c>
      <c r="G125" s="79" t="n">
        <v>1</v>
      </c>
      <c r="H125" s="79" t="n">
        <v>1</v>
      </c>
      <c r="I125" s="79" t="n">
        <v>1</v>
      </c>
      <c r="J125" s="79" t="n">
        <v>0</v>
      </c>
      <c r="K125" s="79" t="n">
        <v>258.202515</v>
      </c>
      <c r="L125" s="79" t="n">
        <v>0</v>
      </c>
      <c r="M125" s="79" t="n">
        <v>14.4075184</v>
      </c>
      <c r="N125" s="79" t="n">
        <v>-0.350000024</v>
      </c>
      <c r="O125" s="79" t="n">
        <v>-36.0035439</v>
      </c>
      <c r="P125" s="80">
        <f>COS(RADIANS(K125))*COS(RADIANS(L125))+SIN(RADIANS(K125))*SIN(RADIANS(J125))*SIN(RADIANS(L125))</f>
        <v/>
      </c>
      <c r="Q125" s="80">
        <f>-COS(RADIANS(K125))*SIN(RADIANS(L125))+SIN(RADIANS(K125))*SIN(RADIANS(J125))*COS(RADIANS(L125))</f>
        <v/>
      </c>
      <c r="R125" s="80">
        <f>SIN(RADIANS(K125))*COS(RADIANS(J125))</f>
        <v/>
      </c>
      <c r="S125" s="80">
        <f>COS(RADIANS(J125))*SIN(RADIANS(L125))</f>
        <v/>
      </c>
      <c r="T125" s="80">
        <f>COS(RADIANS(J125))*COS(RADIANS(L125))</f>
        <v/>
      </c>
      <c r="U125" s="80">
        <f>-SIN(RADIANS(J125))</f>
        <v/>
      </c>
      <c r="V125" s="80">
        <f>-SIN(RADIANS(K125))*COS(RADIANS(L125))+COS(RADIANS(K125))*SIN(RADIANS(J125))*SIN(RADIANS(L125))</f>
        <v/>
      </c>
      <c r="W125" s="80">
        <f>SIN(RADIANS(K125))*SIN(RADIANS(L125))+COS(RADIANS(K125))*SIN(RADIANS(J125))*COS(RADIANS(L125))</f>
        <v/>
      </c>
      <c r="X125" s="80">
        <f>COS(RADIANS(K125))*COS(RADIANS(J125))</f>
        <v/>
      </c>
      <c r="Y125" s="80">
        <f>P125*G125</f>
        <v/>
      </c>
      <c r="Z125" s="80">
        <f>Q125*H125</f>
        <v/>
      </c>
      <c r="AA125" s="80">
        <f>R125*I125</f>
        <v/>
      </c>
      <c r="AB125" s="80">
        <f>M125</f>
        <v/>
      </c>
      <c r="AC125" s="80">
        <f>S125*G125</f>
        <v/>
      </c>
      <c r="AD125" s="80">
        <f>T125*H125</f>
        <v/>
      </c>
      <c r="AE125" s="80">
        <f>U125*I125</f>
        <v/>
      </c>
      <c r="AF125" s="80">
        <f>N125</f>
        <v/>
      </c>
      <c r="AG125" s="80">
        <f>V125*G125</f>
        <v/>
      </c>
      <c r="AH125" s="80">
        <f>W125*H125</f>
        <v/>
      </c>
      <c r="AI125" s="80">
        <f>X125*I125</f>
        <v/>
      </c>
      <c r="AJ125" s="80">
        <f>O125</f>
        <v/>
      </c>
      <c r="AK125" s="81" t="n">
        <v>-0.204452604</v>
      </c>
      <c r="AL125" s="81" t="n">
        <v>0</v>
      </c>
      <c r="AM125" s="81" t="n">
        <v>-0.9788764720000001</v>
      </c>
      <c r="AN125" s="81" t="n">
        <v>14.4075184</v>
      </c>
      <c r="AO125" s="81" t="n">
        <v>0</v>
      </c>
      <c r="AP125" s="81" t="n">
        <v>1</v>
      </c>
      <c r="AQ125" s="81" t="n">
        <v>0</v>
      </c>
      <c r="AR125" s="81" t="n">
        <v>-0.350000024</v>
      </c>
      <c r="AS125" s="81" t="n">
        <v>0.9788764720000001</v>
      </c>
      <c r="AT125" s="81" t="n">
        <v>0</v>
      </c>
      <c r="AU125" s="81" t="n">
        <v>-0.204452604</v>
      </c>
      <c r="AV125" s="81" t="n">
        <v>-36.0035439</v>
      </c>
      <c r="AW125" s="82">
        <f>MAX(ABS(Y125-AK125),ABS(Z125-AL125),ABS(AA125-AM125),ABS(AB125-AN125),ABS(AC125-AO125),ABS(AD125-AP125),ABS(AE125-AQ125),ABS(AF125-AR125),ABS(AG125-AS125),ABS(AH125-AT125),ABS(AI125-AU125),ABS(AJ125-AV125))</f>
        <v/>
      </c>
    </row>
    <row r="126">
      <c r="A126" s="78" t="inlineStr">
        <is>
          <t>M121</t>
        </is>
      </c>
      <c r="B126" s="52" t="inlineStr">
        <is>
          <t>BKG-130</t>
        </is>
      </c>
      <c r="C126" s="52" t="inlineStr">
        <is>
          <t>Backdrop</t>
        </is>
      </c>
      <c r="D126" s="52" t="inlineStr">
        <is>
          <t>Treeline pine</t>
        </is>
      </c>
      <c r="E126" s="53" t="inlineStr">
        <is>
          <t>Group</t>
        </is>
      </c>
      <c r="F126" s="52" t="inlineStr">
        <is>
          <t>BKG-24</t>
        </is>
      </c>
      <c r="G126" s="79" t="n">
        <v>1</v>
      </c>
      <c r="H126" s="79" t="n">
        <v>1</v>
      </c>
      <c r="I126" s="79" t="n">
        <v>1</v>
      </c>
      <c r="J126" s="79" t="n">
        <v>0</v>
      </c>
      <c r="K126" s="79" t="n">
        <v>204.818848</v>
      </c>
      <c r="L126" s="79" t="n">
        <v>0</v>
      </c>
      <c r="M126" s="79" t="n">
        <v>17.7147961</v>
      </c>
      <c r="N126" s="79" t="n">
        <v>-0.350000024</v>
      </c>
      <c r="O126" s="79" t="n">
        <v>-37.4560051</v>
      </c>
      <c r="P126" s="80">
        <f>COS(RADIANS(K126))*COS(RADIANS(L126))+SIN(RADIANS(K126))*SIN(RADIANS(J126))*SIN(RADIANS(L126))</f>
        <v/>
      </c>
      <c r="Q126" s="80">
        <f>-COS(RADIANS(K126))*SIN(RADIANS(L126))+SIN(RADIANS(K126))*SIN(RADIANS(J126))*COS(RADIANS(L126))</f>
        <v/>
      </c>
      <c r="R126" s="80">
        <f>SIN(RADIANS(K126))*COS(RADIANS(J126))</f>
        <v/>
      </c>
      <c r="S126" s="80">
        <f>COS(RADIANS(J126))*SIN(RADIANS(L126))</f>
        <v/>
      </c>
      <c r="T126" s="80">
        <f>COS(RADIANS(J126))*COS(RADIANS(L126))</f>
        <v/>
      </c>
      <c r="U126" s="80">
        <f>-SIN(RADIANS(J126))</f>
        <v/>
      </c>
      <c r="V126" s="80">
        <f>-SIN(RADIANS(K126))*COS(RADIANS(L126))+COS(RADIANS(K126))*SIN(RADIANS(J126))*SIN(RADIANS(L126))</f>
        <v/>
      </c>
      <c r="W126" s="80">
        <f>SIN(RADIANS(K126))*SIN(RADIANS(L126))+COS(RADIANS(K126))*SIN(RADIANS(J126))*COS(RADIANS(L126))</f>
        <v/>
      </c>
      <c r="X126" s="80">
        <f>COS(RADIANS(K126))*COS(RADIANS(J126))</f>
        <v/>
      </c>
      <c r="Y126" s="80">
        <f>P126*G126</f>
        <v/>
      </c>
      <c r="Z126" s="80">
        <f>Q126*H126</f>
        <v/>
      </c>
      <c r="AA126" s="80">
        <f>R126*I126</f>
        <v/>
      </c>
      <c r="AB126" s="80">
        <f>M126</f>
        <v/>
      </c>
      <c r="AC126" s="80">
        <f>S126*G126</f>
        <v/>
      </c>
      <c r="AD126" s="80">
        <f>T126*H126</f>
        <v/>
      </c>
      <c r="AE126" s="80">
        <f>U126*I126</f>
        <v/>
      </c>
      <c r="AF126" s="80">
        <f>N126</f>
        <v/>
      </c>
      <c r="AG126" s="80">
        <f>V126*G126</f>
        <v/>
      </c>
      <c r="AH126" s="80">
        <f>W126*H126</f>
        <v/>
      </c>
      <c r="AI126" s="80">
        <f>X126*I126</f>
        <v/>
      </c>
      <c r="AJ126" s="80">
        <f>O126</f>
        <v/>
      </c>
      <c r="AK126" s="81" t="n">
        <v>-0.907639444</v>
      </c>
      <c r="AL126" s="81" t="n">
        <v>0</v>
      </c>
      <c r="AM126" s="81" t="n">
        <v>-0.41975072</v>
      </c>
      <c r="AN126" s="81" t="n">
        <v>17.7147961</v>
      </c>
      <c r="AO126" s="81" t="n">
        <v>0</v>
      </c>
      <c r="AP126" s="81" t="n">
        <v>1</v>
      </c>
      <c r="AQ126" s="81" t="n">
        <v>0</v>
      </c>
      <c r="AR126" s="81" t="n">
        <v>-0.350000024</v>
      </c>
      <c r="AS126" s="81" t="n">
        <v>0.41975072</v>
      </c>
      <c r="AT126" s="81" t="n">
        <v>0</v>
      </c>
      <c r="AU126" s="81" t="n">
        <v>-0.907639444</v>
      </c>
      <c r="AV126" s="81" t="n">
        <v>-37.4560051</v>
      </c>
      <c r="AW126" s="82">
        <f>MAX(ABS(Y126-AK126),ABS(Z126-AL126),ABS(AA126-AM126),ABS(AB126-AN126),ABS(AC126-AO126),ABS(AD126-AP126),ABS(AE126-AQ126),ABS(AF126-AR126),ABS(AG126-AS126),ABS(AH126-AT126),ABS(AI126-AU126),ABS(AJ126-AV126))</f>
        <v/>
      </c>
    </row>
    <row r="127">
      <c r="A127" s="78" t="inlineStr">
        <is>
          <t>M122</t>
        </is>
      </c>
      <c r="B127" s="52" t="inlineStr">
        <is>
          <t>BKG-133</t>
        </is>
      </c>
      <c r="C127" s="52" t="inlineStr">
        <is>
          <t>Backdrop</t>
        </is>
      </c>
      <c r="D127" s="52" t="inlineStr">
        <is>
          <t>Treeline pine</t>
        </is>
      </c>
      <c r="E127" s="53" t="inlineStr">
        <is>
          <t>Group</t>
        </is>
      </c>
      <c r="F127" s="52" t="inlineStr">
        <is>
          <t>BKG-24</t>
        </is>
      </c>
      <c r="G127" s="79" t="n">
        <v>1</v>
      </c>
      <c r="H127" s="79" t="n">
        <v>1</v>
      </c>
      <c r="I127" s="79" t="n">
        <v>1</v>
      </c>
      <c r="J127" s="79" t="n">
        <v>0</v>
      </c>
      <c r="K127" s="79" t="n">
        <v>63.6022987</v>
      </c>
      <c r="L127" s="79" t="n">
        <v>0</v>
      </c>
      <c r="M127" s="79" t="n">
        <v>23.7491817</v>
      </c>
      <c r="N127" s="79" t="n">
        <v>-0.350000024</v>
      </c>
      <c r="O127" s="79" t="n">
        <v>-36.6044502</v>
      </c>
      <c r="P127" s="80">
        <f>COS(RADIANS(K127))*COS(RADIANS(L127))+SIN(RADIANS(K127))*SIN(RADIANS(J127))*SIN(RADIANS(L127))</f>
        <v/>
      </c>
      <c r="Q127" s="80">
        <f>-COS(RADIANS(K127))*SIN(RADIANS(L127))+SIN(RADIANS(K127))*SIN(RADIANS(J127))*COS(RADIANS(L127))</f>
        <v/>
      </c>
      <c r="R127" s="80">
        <f>SIN(RADIANS(K127))*COS(RADIANS(J127))</f>
        <v/>
      </c>
      <c r="S127" s="80">
        <f>COS(RADIANS(J127))*SIN(RADIANS(L127))</f>
        <v/>
      </c>
      <c r="T127" s="80">
        <f>COS(RADIANS(J127))*COS(RADIANS(L127))</f>
        <v/>
      </c>
      <c r="U127" s="80">
        <f>-SIN(RADIANS(J127))</f>
        <v/>
      </c>
      <c r="V127" s="80">
        <f>-SIN(RADIANS(K127))*COS(RADIANS(L127))+COS(RADIANS(K127))*SIN(RADIANS(J127))*SIN(RADIANS(L127))</f>
        <v/>
      </c>
      <c r="W127" s="80">
        <f>SIN(RADIANS(K127))*SIN(RADIANS(L127))+COS(RADIANS(K127))*SIN(RADIANS(J127))*COS(RADIANS(L127))</f>
        <v/>
      </c>
      <c r="X127" s="80">
        <f>COS(RADIANS(K127))*COS(RADIANS(J127))</f>
        <v/>
      </c>
      <c r="Y127" s="80">
        <f>P127*G127</f>
        <v/>
      </c>
      <c r="Z127" s="80">
        <f>Q127*H127</f>
        <v/>
      </c>
      <c r="AA127" s="80">
        <f>R127*I127</f>
        <v/>
      </c>
      <c r="AB127" s="80">
        <f>M127</f>
        <v/>
      </c>
      <c r="AC127" s="80">
        <f>S127*G127</f>
        <v/>
      </c>
      <c r="AD127" s="80">
        <f>T127*H127</f>
        <v/>
      </c>
      <c r="AE127" s="80">
        <f>U127*I127</f>
        <v/>
      </c>
      <c r="AF127" s="80">
        <f>N127</f>
        <v/>
      </c>
      <c r="AG127" s="80">
        <f>V127*G127</f>
        <v/>
      </c>
      <c r="AH127" s="80">
        <f>W127*H127</f>
        <v/>
      </c>
      <c r="AI127" s="80">
        <f>X127*I127</f>
        <v/>
      </c>
      <c r="AJ127" s="80">
        <f>O127</f>
        <v/>
      </c>
      <c r="AK127" s="81" t="n">
        <v>0.444599241</v>
      </c>
      <c r="AL127" s="81" t="n">
        <v>0</v>
      </c>
      <c r="AM127" s="81" t="n">
        <v>0.895729601</v>
      </c>
      <c r="AN127" s="81" t="n">
        <v>23.7491817</v>
      </c>
      <c r="AO127" s="81" t="n">
        <v>0</v>
      </c>
      <c r="AP127" s="81" t="n">
        <v>1</v>
      </c>
      <c r="AQ127" s="81" t="n">
        <v>0</v>
      </c>
      <c r="AR127" s="81" t="n">
        <v>-0.350000024</v>
      </c>
      <c r="AS127" s="81" t="n">
        <v>-0.895729601</v>
      </c>
      <c r="AT127" s="81" t="n">
        <v>0</v>
      </c>
      <c r="AU127" s="81" t="n">
        <v>0.444599241</v>
      </c>
      <c r="AV127" s="81" t="n">
        <v>-36.6044502</v>
      </c>
      <c r="AW127" s="82">
        <f>MAX(ABS(Y127-AK127),ABS(Z127-AL127),ABS(AA127-AM127),ABS(AB127-AN127),ABS(AC127-AO127),ABS(AD127-AP127),ABS(AE127-AQ127),ABS(AF127-AR127),ABS(AG127-AS127),ABS(AH127-AT127),ABS(AI127-AU127),ABS(AJ127-AV127))</f>
        <v/>
      </c>
    </row>
    <row r="128">
      <c r="A128" s="78" t="inlineStr">
        <is>
          <t>M123</t>
        </is>
      </c>
      <c r="B128" s="52" t="inlineStr">
        <is>
          <t>BKG-136</t>
        </is>
      </c>
      <c r="C128" s="52" t="inlineStr">
        <is>
          <t>Backdrop</t>
        </is>
      </c>
      <c r="D128" s="52" t="inlineStr">
        <is>
          <t>Treeline pine</t>
        </is>
      </c>
      <c r="E128" s="53" t="inlineStr">
        <is>
          <t>Group</t>
        </is>
      </c>
      <c r="F128" s="52" t="inlineStr">
        <is>
          <t>BKG-24</t>
        </is>
      </c>
      <c r="G128" s="79" t="n">
        <v>1</v>
      </c>
      <c r="H128" s="79" t="n">
        <v>1</v>
      </c>
      <c r="I128" s="79" t="n">
        <v>1</v>
      </c>
      <c r="J128" s="79" t="n">
        <v>0</v>
      </c>
      <c r="K128" s="79" t="n">
        <v>244.609787</v>
      </c>
      <c r="L128" s="79" t="n">
        <v>0</v>
      </c>
      <c r="M128" s="79" t="n">
        <v>24.6317787</v>
      </c>
      <c r="N128" s="79" t="n">
        <v>-0.350000024</v>
      </c>
      <c r="O128" s="79" t="n">
        <v>-30.0790997</v>
      </c>
      <c r="P128" s="80">
        <f>COS(RADIANS(K128))*COS(RADIANS(L128))+SIN(RADIANS(K128))*SIN(RADIANS(J128))*SIN(RADIANS(L128))</f>
        <v/>
      </c>
      <c r="Q128" s="80">
        <f>-COS(RADIANS(K128))*SIN(RADIANS(L128))+SIN(RADIANS(K128))*SIN(RADIANS(J128))*COS(RADIANS(L128))</f>
        <v/>
      </c>
      <c r="R128" s="80">
        <f>SIN(RADIANS(K128))*COS(RADIANS(J128))</f>
        <v/>
      </c>
      <c r="S128" s="80">
        <f>COS(RADIANS(J128))*SIN(RADIANS(L128))</f>
        <v/>
      </c>
      <c r="T128" s="80">
        <f>COS(RADIANS(J128))*COS(RADIANS(L128))</f>
        <v/>
      </c>
      <c r="U128" s="80">
        <f>-SIN(RADIANS(J128))</f>
        <v/>
      </c>
      <c r="V128" s="80">
        <f>-SIN(RADIANS(K128))*COS(RADIANS(L128))+COS(RADIANS(K128))*SIN(RADIANS(J128))*SIN(RADIANS(L128))</f>
        <v/>
      </c>
      <c r="W128" s="80">
        <f>SIN(RADIANS(K128))*SIN(RADIANS(L128))+COS(RADIANS(K128))*SIN(RADIANS(J128))*COS(RADIANS(L128))</f>
        <v/>
      </c>
      <c r="X128" s="80">
        <f>COS(RADIANS(K128))*COS(RADIANS(J128))</f>
        <v/>
      </c>
      <c r="Y128" s="80">
        <f>P128*G128</f>
        <v/>
      </c>
      <c r="Z128" s="80">
        <f>Q128*H128</f>
        <v/>
      </c>
      <c r="AA128" s="80">
        <f>R128*I128</f>
        <v/>
      </c>
      <c r="AB128" s="80">
        <f>M128</f>
        <v/>
      </c>
      <c r="AC128" s="80">
        <f>S128*G128</f>
        <v/>
      </c>
      <c r="AD128" s="80">
        <f>T128*H128</f>
        <v/>
      </c>
      <c r="AE128" s="80">
        <f>U128*I128</f>
        <v/>
      </c>
      <c r="AF128" s="80">
        <f>N128</f>
        <v/>
      </c>
      <c r="AG128" s="80">
        <f>V128*G128</f>
        <v/>
      </c>
      <c r="AH128" s="80">
        <f>W128*H128</f>
        <v/>
      </c>
      <c r="AI128" s="80">
        <f>X128*I128</f>
        <v/>
      </c>
      <c r="AJ128" s="80">
        <f>O128</f>
        <v/>
      </c>
      <c r="AK128" s="81" t="n">
        <v>-0.428780437</v>
      </c>
      <c r="AL128" s="81" t="n">
        <v>0</v>
      </c>
      <c r="AM128" s="81" t="n">
        <v>-0.903408706</v>
      </c>
      <c r="AN128" s="81" t="n">
        <v>24.6317787</v>
      </c>
      <c r="AO128" s="81" t="n">
        <v>0</v>
      </c>
      <c r="AP128" s="81" t="n">
        <v>1</v>
      </c>
      <c r="AQ128" s="81" t="n">
        <v>0</v>
      </c>
      <c r="AR128" s="81" t="n">
        <v>-0.350000024</v>
      </c>
      <c r="AS128" s="81" t="n">
        <v>0.903408706</v>
      </c>
      <c r="AT128" s="81" t="n">
        <v>0</v>
      </c>
      <c r="AU128" s="81" t="n">
        <v>-0.428780437</v>
      </c>
      <c r="AV128" s="81" t="n">
        <v>-30.0790997</v>
      </c>
      <c r="AW128" s="82">
        <f>MAX(ABS(Y128-AK128),ABS(Z128-AL128),ABS(AA128-AM128),ABS(AB128-AN128),ABS(AC128-AO128),ABS(AD128-AP128),ABS(AE128-AQ128),ABS(AF128-AR128),ABS(AG128-AS128),ABS(AH128-AT128),ABS(AI128-AU128),ABS(AJ128-AV128))</f>
        <v/>
      </c>
    </row>
    <row r="129">
      <c r="A129" s="78" t="inlineStr">
        <is>
          <t>M124</t>
        </is>
      </c>
      <c r="B129" s="52" t="inlineStr">
        <is>
          <t>BKG-139</t>
        </is>
      </c>
      <c r="C129" s="52" t="inlineStr">
        <is>
          <t>Backdrop</t>
        </is>
      </c>
      <c r="D129" s="52" t="inlineStr">
        <is>
          <t>Treeline pine</t>
        </is>
      </c>
      <c r="E129" s="53" t="inlineStr">
        <is>
          <t>Group</t>
        </is>
      </c>
      <c r="F129" s="52" t="inlineStr">
        <is>
          <t>BKG-24</t>
        </is>
      </c>
      <c r="G129" s="79" t="n">
        <v>1</v>
      </c>
      <c r="H129" s="79" t="n">
        <v>1</v>
      </c>
      <c r="I129" s="79" t="n">
        <v>1</v>
      </c>
      <c r="J129" s="79" t="n">
        <v>0</v>
      </c>
      <c r="K129" s="79" t="n">
        <v>313.265106</v>
      </c>
      <c r="L129" s="79" t="n">
        <v>0</v>
      </c>
      <c r="M129" s="79" t="n">
        <v>31.1357765</v>
      </c>
      <c r="N129" s="79" t="n">
        <v>-0.350000024</v>
      </c>
      <c r="O129" s="79" t="n">
        <v>-23.6716099</v>
      </c>
      <c r="P129" s="80">
        <f>COS(RADIANS(K129))*COS(RADIANS(L129))+SIN(RADIANS(K129))*SIN(RADIANS(J129))*SIN(RADIANS(L129))</f>
        <v/>
      </c>
      <c r="Q129" s="80">
        <f>-COS(RADIANS(K129))*SIN(RADIANS(L129))+SIN(RADIANS(K129))*SIN(RADIANS(J129))*COS(RADIANS(L129))</f>
        <v/>
      </c>
      <c r="R129" s="80">
        <f>SIN(RADIANS(K129))*COS(RADIANS(J129))</f>
        <v/>
      </c>
      <c r="S129" s="80">
        <f>COS(RADIANS(J129))*SIN(RADIANS(L129))</f>
        <v/>
      </c>
      <c r="T129" s="80">
        <f>COS(RADIANS(J129))*COS(RADIANS(L129))</f>
        <v/>
      </c>
      <c r="U129" s="80">
        <f>-SIN(RADIANS(J129))</f>
        <v/>
      </c>
      <c r="V129" s="80">
        <f>-SIN(RADIANS(K129))*COS(RADIANS(L129))+COS(RADIANS(K129))*SIN(RADIANS(J129))*SIN(RADIANS(L129))</f>
        <v/>
      </c>
      <c r="W129" s="80">
        <f>SIN(RADIANS(K129))*SIN(RADIANS(L129))+COS(RADIANS(K129))*SIN(RADIANS(J129))*COS(RADIANS(L129))</f>
        <v/>
      </c>
      <c r="X129" s="80">
        <f>COS(RADIANS(K129))*COS(RADIANS(J129))</f>
        <v/>
      </c>
      <c r="Y129" s="80">
        <f>P129*G129</f>
        <v/>
      </c>
      <c r="Z129" s="80">
        <f>Q129*H129</f>
        <v/>
      </c>
      <c r="AA129" s="80">
        <f>R129*I129</f>
        <v/>
      </c>
      <c r="AB129" s="80">
        <f>M129</f>
        <v/>
      </c>
      <c r="AC129" s="80">
        <f>S129*G129</f>
        <v/>
      </c>
      <c r="AD129" s="80">
        <f>T129*H129</f>
        <v/>
      </c>
      <c r="AE129" s="80">
        <f>U129*I129</f>
        <v/>
      </c>
      <c r="AF129" s="80">
        <f>N129</f>
        <v/>
      </c>
      <c r="AG129" s="80">
        <f>V129*G129</f>
        <v/>
      </c>
      <c r="AH129" s="80">
        <f>W129*H129</f>
        <v/>
      </c>
      <c r="AI129" s="80">
        <f>X129*I129</f>
        <v/>
      </c>
      <c r="AJ129" s="80">
        <f>O129</f>
        <v/>
      </c>
      <c r="AK129" s="81" t="n">
        <v>0.685374856</v>
      </c>
      <c r="AL129" s="81" t="n">
        <v>0</v>
      </c>
      <c r="AM129" s="81" t="n">
        <v>-0.7281904219999999</v>
      </c>
      <c r="AN129" s="81" t="n">
        <v>31.1357765</v>
      </c>
      <c r="AO129" s="81" t="n">
        <v>0</v>
      </c>
      <c r="AP129" s="81" t="n">
        <v>1</v>
      </c>
      <c r="AQ129" s="81" t="n">
        <v>0</v>
      </c>
      <c r="AR129" s="81" t="n">
        <v>-0.350000024</v>
      </c>
      <c r="AS129" s="81" t="n">
        <v>0.7281904219999999</v>
      </c>
      <c r="AT129" s="81" t="n">
        <v>0</v>
      </c>
      <c r="AU129" s="81" t="n">
        <v>0.685374856</v>
      </c>
      <c r="AV129" s="81" t="n">
        <v>-23.6716099</v>
      </c>
      <c r="AW129" s="82">
        <f>MAX(ABS(Y129-AK129),ABS(Z129-AL129),ABS(AA129-AM129),ABS(AB129-AN129),ABS(AC129-AO129),ABS(AD129-AP129),ABS(AE129-AQ129),ABS(AF129-AR129),ABS(AG129-AS129),ABS(AH129-AT129),ABS(AI129-AU129),ABS(AJ129-AV129))</f>
        <v/>
      </c>
    </row>
    <row r="130">
      <c r="A130" s="78" t="inlineStr">
        <is>
          <t>M125</t>
        </is>
      </c>
      <c r="B130" s="52" t="inlineStr">
        <is>
          <t>BKG-142</t>
        </is>
      </c>
      <c r="C130" s="52" t="inlineStr">
        <is>
          <t>Backdrop</t>
        </is>
      </c>
      <c r="D130" s="52" t="inlineStr">
        <is>
          <t>Treeline pine</t>
        </is>
      </c>
      <c r="E130" s="53" t="inlineStr">
        <is>
          <t>Group</t>
        </is>
      </c>
      <c r="F130" s="52" t="inlineStr">
        <is>
          <t>BKG-24</t>
        </is>
      </c>
      <c r="G130" s="79" t="n">
        <v>1</v>
      </c>
      <c r="H130" s="79" t="n">
        <v>1</v>
      </c>
      <c r="I130" s="79" t="n">
        <v>1</v>
      </c>
      <c r="J130" s="79" t="n">
        <v>0</v>
      </c>
      <c r="K130" s="79" t="n">
        <v>194.570572</v>
      </c>
      <c r="L130" s="79" t="n">
        <v>0</v>
      </c>
      <c r="M130" s="79" t="n">
        <v>33.1783829</v>
      </c>
      <c r="N130" s="79" t="n">
        <v>-0.350000024</v>
      </c>
      <c r="O130" s="79" t="n">
        <v>-22.945961</v>
      </c>
      <c r="P130" s="80">
        <f>COS(RADIANS(K130))*COS(RADIANS(L130))+SIN(RADIANS(K130))*SIN(RADIANS(J130))*SIN(RADIANS(L130))</f>
        <v/>
      </c>
      <c r="Q130" s="80">
        <f>-COS(RADIANS(K130))*SIN(RADIANS(L130))+SIN(RADIANS(K130))*SIN(RADIANS(J130))*COS(RADIANS(L130))</f>
        <v/>
      </c>
      <c r="R130" s="80">
        <f>SIN(RADIANS(K130))*COS(RADIANS(J130))</f>
        <v/>
      </c>
      <c r="S130" s="80">
        <f>COS(RADIANS(J130))*SIN(RADIANS(L130))</f>
        <v/>
      </c>
      <c r="T130" s="80">
        <f>COS(RADIANS(J130))*COS(RADIANS(L130))</f>
        <v/>
      </c>
      <c r="U130" s="80">
        <f>-SIN(RADIANS(J130))</f>
        <v/>
      </c>
      <c r="V130" s="80">
        <f>-SIN(RADIANS(K130))*COS(RADIANS(L130))+COS(RADIANS(K130))*SIN(RADIANS(J130))*SIN(RADIANS(L130))</f>
        <v/>
      </c>
      <c r="W130" s="80">
        <f>SIN(RADIANS(K130))*SIN(RADIANS(L130))+COS(RADIANS(K130))*SIN(RADIANS(J130))*COS(RADIANS(L130))</f>
        <v/>
      </c>
      <c r="X130" s="80">
        <f>COS(RADIANS(K130))*COS(RADIANS(J130))</f>
        <v/>
      </c>
      <c r="Y130" s="80">
        <f>P130*G130</f>
        <v/>
      </c>
      <c r="Z130" s="80">
        <f>Q130*H130</f>
        <v/>
      </c>
      <c r="AA130" s="80">
        <f>R130*I130</f>
        <v/>
      </c>
      <c r="AB130" s="80">
        <f>M130</f>
        <v/>
      </c>
      <c r="AC130" s="80">
        <f>S130*G130</f>
        <v/>
      </c>
      <c r="AD130" s="80">
        <f>T130*H130</f>
        <v/>
      </c>
      <c r="AE130" s="80">
        <f>U130*I130</f>
        <v/>
      </c>
      <c r="AF130" s="80">
        <f>N130</f>
        <v/>
      </c>
      <c r="AG130" s="80">
        <f>V130*G130</f>
        <v/>
      </c>
      <c r="AH130" s="80">
        <f>W130*H130</f>
        <v/>
      </c>
      <c r="AI130" s="80">
        <f>X130*I130</f>
        <v/>
      </c>
      <c r="AJ130" s="80">
        <f>O130</f>
        <v/>
      </c>
      <c r="AK130" s="81" t="n">
        <v>-0.967838526</v>
      </c>
      <c r="AL130" s="81" t="n">
        <v>0</v>
      </c>
      <c r="AM130" s="81" t="n">
        <v>-0.251572341</v>
      </c>
      <c r="AN130" s="81" t="n">
        <v>33.1783829</v>
      </c>
      <c r="AO130" s="81" t="n">
        <v>0</v>
      </c>
      <c r="AP130" s="81" t="n">
        <v>1</v>
      </c>
      <c r="AQ130" s="81" t="n">
        <v>0</v>
      </c>
      <c r="AR130" s="81" t="n">
        <v>-0.350000024</v>
      </c>
      <c r="AS130" s="81" t="n">
        <v>0.251572341</v>
      </c>
      <c r="AT130" s="81" t="n">
        <v>0</v>
      </c>
      <c r="AU130" s="81" t="n">
        <v>-0.967838526</v>
      </c>
      <c r="AV130" s="81" t="n">
        <v>-22.945961</v>
      </c>
      <c r="AW130" s="82">
        <f>MAX(ABS(Y130-AK130),ABS(Z130-AL130),ABS(AA130-AM130),ABS(AB130-AN130),ABS(AC130-AO130),ABS(AD130-AP130),ABS(AE130-AQ130),ABS(AF130-AR130),ABS(AG130-AS130),ABS(AH130-AT130),ABS(AI130-AU130),ABS(AJ130-AV130))</f>
        <v/>
      </c>
    </row>
    <row r="131">
      <c r="A131" s="78" t="inlineStr">
        <is>
          <t>M126</t>
        </is>
      </c>
      <c r="B131" s="52" t="inlineStr">
        <is>
          <t>BKG-145</t>
        </is>
      </c>
      <c r="C131" s="52" t="inlineStr">
        <is>
          <t>Backdrop</t>
        </is>
      </c>
      <c r="D131" s="52" t="inlineStr">
        <is>
          <t>Treeline pine</t>
        </is>
      </c>
      <c r="E131" s="53" t="inlineStr">
        <is>
          <t>Group</t>
        </is>
      </c>
      <c r="F131" s="52" t="inlineStr">
        <is>
          <t>BKG-24</t>
        </is>
      </c>
      <c r="G131" s="79" t="n">
        <v>1</v>
      </c>
      <c r="H131" s="79" t="n">
        <v>1</v>
      </c>
      <c r="I131" s="79" t="n">
        <v>1</v>
      </c>
      <c r="J131" s="79" t="n">
        <v>0</v>
      </c>
      <c r="K131" s="79" t="n">
        <v>110.638565</v>
      </c>
      <c r="L131" s="79" t="n">
        <v>0</v>
      </c>
      <c r="M131" s="79" t="n">
        <v>36.725544</v>
      </c>
      <c r="N131" s="79" t="n">
        <v>-0.350000024</v>
      </c>
      <c r="O131" s="79" t="n">
        <v>-16.1090298</v>
      </c>
      <c r="P131" s="80">
        <f>COS(RADIANS(K131))*COS(RADIANS(L131))+SIN(RADIANS(K131))*SIN(RADIANS(J131))*SIN(RADIANS(L131))</f>
        <v/>
      </c>
      <c r="Q131" s="80">
        <f>-COS(RADIANS(K131))*SIN(RADIANS(L131))+SIN(RADIANS(K131))*SIN(RADIANS(J131))*COS(RADIANS(L131))</f>
        <v/>
      </c>
      <c r="R131" s="80">
        <f>SIN(RADIANS(K131))*COS(RADIANS(J131))</f>
        <v/>
      </c>
      <c r="S131" s="80">
        <f>COS(RADIANS(J131))*SIN(RADIANS(L131))</f>
        <v/>
      </c>
      <c r="T131" s="80">
        <f>COS(RADIANS(J131))*COS(RADIANS(L131))</f>
        <v/>
      </c>
      <c r="U131" s="80">
        <f>-SIN(RADIANS(J131))</f>
        <v/>
      </c>
      <c r="V131" s="80">
        <f>-SIN(RADIANS(K131))*COS(RADIANS(L131))+COS(RADIANS(K131))*SIN(RADIANS(J131))*SIN(RADIANS(L131))</f>
        <v/>
      </c>
      <c r="W131" s="80">
        <f>SIN(RADIANS(K131))*SIN(RADIANS(L131))+COS(RADIANS(K131))*SIN(RADIANS(J131))*COS(RADIANS(L131))</f>
        <v/>
      </c>
      <c r="X131" s="80">
        <f>COS(RADIANS(K131))*COS(RADIANS(J131))</f>
        <v/>
      </c>
      <c r="Y131" s="80">
        <f>P131*G131</f>
        <v/>
      </c>
      <c r="Z131" s="80">
        <f>Q131*H131</f>
        <v/>
      </c>
      <c r="AA131" s="80">
        <f>R131*I131</f>
        <v/>
      </c>
      <c r="AB131" s="80">
        <f>M131</f>
        <v/>
      </c>
      <c r="AC131" s="80">
        <f>S131*G131</f>
        <v/>
      </c>
      <c r="AD131" s="80">
        <f>T131*H131</f>
        <v/>
      </c>
      <c r="AE131" s="80">
        <f>U131*I131</f>
        <v/>
      </c>
      <c r="AF131" s="80">
        <f>N131</f>
        <v/>
      </c>
      <c r="AG131" s="80">
        <f>V131*G131</f>
        <v/>
      </c>
      <c r="AH131" s="80">
        <f>W131*H131</f>
        <v/>
      </c>
      <c r="AI131" s="80">
        <f>X131*I131</f>
        <v/>
      </c>
      <c r="AJ131" s="80">
        <f>O131</f>
        <v/>
      </c>
      <c r="AK131" s="81" t="n">
        <v>-0.35247165</v>
      </c>
      <c r="AL131" s="81" t="n">
        <v>0</v>
      </c>
      <c r="AM131" s="81" t="n">
        <v>0.935822487</v>
      </c>
      <c r="AN131" s="81" t="n">
        <v>36.725544</v>
      </c>
      <c r="AO131" s="81" t="n">
        <v>0</v>
      </c>
      <c r="AP131" s="81" t="n">
        <v>1</v>
      </c>
      <c r="AQ131" s="81" t="n">
        <v>0</v>
      </c>
      <c r="AR131" s="81" t="n">
        <v>-0.350000024</v>
      </c>
      <c r="AS131" s="81" t="n">
        <v>-0.935822487</v>
      </c>
      <c r="AT131" s="81" t="n">
        <v>0</v>
      </c>
      <c r="AU131" s="81" t="n">
        <v>-0.35247165</v>
      </c>
      <c r="AV131" s="81" t="n">
        <v>-16.1090298</v>
      </c>
      <c r="AW131" s="82">
        <f>MAX(ABS(Y131-AK131),ABS(Z131-AL131),ABS(AA131-AM131),ABS(AB131-AN131),ABS(AC131-AO131),ABS(AD131-AP131),ABS(AE131-AQ131),ABS(AF131-AR131),ABS(AG131-AS131),ABS(AH131-AT131),ABS(AI131-AU131),ABS(AJ131-AV131))</f>
        <v/>
      </c>
    </row>
    <row r="132">
      <c r="A132" s="78" t="inlineStr">
        <is>
          <t>M127</t>
        </is>
      </c>
      <c r="B132" s="52" t="inlineStr">
        <is>
          <t>BKG-148</t>
        </is>
      </c>
      <c r="C132" s="52" t="inlineStr">
        <is>
          <t>Backdrop</t>
        </is>
      </c>
      <c r="D132" s="52" t="inlineStr">
        <is>
          <t>Treeline pine</t>
        </is>
      </c>
      <c r="E132" s="53" t="inlineStr">
        <is>
          <t>Group</t>
        </is>
      </c>
      <c r="F132" s="52" t="inlineStr">
        <is>
          <t>BKG-24</t>
        </is>
      </c>
      <c r="G132" s="79" t="n">
        <v>1</v>
      </c>
      <c r="H132" s="79" t="n">
        <v>1</v>
      </c>
      <c r="I132" s="79" t="n">
        <v>1</v>
      </c>
      <c r="J132" s="79" t="n">
        <v>0</v>
      </c>
      <c r="K132" s="79" t="n">
        <v>359.668671</v>
      </c>
      <c r="L132" s="79" t="n">
        <v>0</v>
      </c>
      <c r="M132" s="79" t="n">
        <v>42.2116356</v>
      </c>
      <c r="N132" s="79" t="n">
        <v>-0.350000024</v>
      </c>
      <c r="O132" s="79" t="n">
        <v>-10.5887833</v>
      </c>
      <c r="P132" s="80">
        <f>COS(RADIANS(K132))*COS(RADIANS(L132))+SIN(RADIANS(K132))*SIN(RADIANS(J132))*SIN(RADIANS(L132))</f>
        <v/>
      </c>
      <c r="Q132" s="80">
        <f>-COS(RADIANS(K132))*SIN(RADIANS(L132))+SIN(RADIANS(K132))*SIN(RADIANS(J132))*COS(RADIANS(L132))</f>
        <v/>
      </c>
      <c r="R132" s="80">
        <f>SIN(RADIANS(K132))*COS(RADIANS(J132))</f>
        <v/>
      </c>
      <c r="S132" s="80">
        <f>COS(RADIANS(J132))*SIN(RADIANS(L132))</f>
        <v/>
      </c>
      <c r="T132" s="80">
        <f>COS(RADIANS(J132))*COS(RADIANS(L132))</f>
        <v/>
      </c>
      <c r="U132" s="80">
        <f>-SIN(RADIANS(J132))</f>
        <v/>
      </c>
      <c r="V132" s="80">
        <f>-SIN(RADIANS(K132))*COS(RADIANS(L132))+COS(RADIANS(K132))*SIN(RADIANS(J132))*SIN(RADIANS(L132))</f>
        <v/>
      </c>
      <c r="W132" s="80">
        <f>SIN(RADIANS(K132))*SIN(RADIANS(L132))+COS(RADIANS(K132))*SIN(RADIANS(J132))*COS(RADIANS(L132))</f>
        <v/>
      </c>
      <c r="X132" s="80">
        <f>COS(RADIANS(K132))*COS(RADIANS(J132))</f>
        <v/>
      </c>
      <c r="Y132" s="80">
        <f>P132*G132</f>
        <v/>
      </c>
      <c r="Z132" s="80">
        <f>Q132*H132</f>
        <v/>
      </c>
      <c r="AA132" s="80">
        <f>R132*I132</f>
        <v/>
      </c>
      <c r="AB132" s="80">
        <f>M132</f>
        <v/>
      </c>
      <c r="AC132" s="80">
        <f>S132*G132</f>
        <v/>
      </c>
      <c r="AD132" s="80">
        <f>T132*H132</f>
        <v/>
      </c>
      <c r="AE132" s="80">
        <f>U132*I132</f>
        <v/>
      </c>
      <c r="AF132" s="80">
        <f>N132</f>
        <v/>
      </c>
      <c r="AG132" s="80">
        <f>V132*G132</f>
        <v/>
      </c>
      <c r="AH132" s="80">
        <f>W132*H132</f>
        <v/>
      </c>
      <c r="AI132" s="80">
        <f>X132*I132</f>
        <v/>
      </c>
      <c r="AJ132" s="80">
        <f>O132</f>
        <v/>
      </c>
      <c r="AK132" s="81" t="n">
        <v>0.999983311</v>
      </c>
      <c r="AL132" s="81" t="n">
        <v>0</v>
      </c>
      <c r="AM132" s="81" t="n">
        <v>-0.005782397</v>
      </c>
      <c r="AN132" s="81" t="n">
        <v>42.2116356</v>
      </c>
      <c r="AO132" s="81" t="n">
        <v>0</v>
      </c>
      <c r="AP132" s="81" t="n">
        <v>1</v>
      </c>
      <c r="AQ132" s="81" t="n">
        <v>0</v>
      </c>
      <c r="AR132" s="81" t="n">
        <v>-0.350000024</v>
      </c>
      <c r="AS132" s="81" t="n">
        <v>0.005782397</v>
      </c>
      <c r="AT132" s="81" t="n">
        <v>0</v>
      </c>
      <c r="AU132" s="81" t="n">
        <v>0.999983311</v>
      </c>
      <c r="AV132" s="81" t="n">
        <v>-10.5887833</v>
      </c>
      <c r="AW132" s="82">
        <f>MAX(ABS(Y132-AK132),ABS(Z132-AL132),ABS(AA132-AM132),ABS(AB132-AN132),ABS(AC132-AO132),ABS(AD132-AP132),ABS(AE132-AQ132),ABS(AF132-AR132),ABS(AG132-AS132),ABS(AH132-AT132),ABS(AI132-AU132),ABS(AJ132-AV132))</f>
        <v/>
      </c>
    </row>
    <row r="133">
      <c r="A133" s="78" t="inlineStr">
        <is>
          <t>M128</t>
        </is>
      </c>
      <c r="B133" s="52" t="inlineStr">
        <is>
          <t>BKG-151</t>
        </is>
      </c>
      <c r="C133" s="52" t="inlineStr">
        <is>
          <t>Backdrop</t>
        </is>
      </c>
      <c r="D133" s="52" t="inlineStr">
        <is>
          <t>Treeline pine</t>
        </is>
      </c>
      <c r="E133" s="53" t="inlineStr">
        <is>
          <t>Group</t>
        </is>
      </c>
      <c r="F133" s="52" t="inlineStr">
        <is>
          <t>BKG-24</t>
        </is>
      </c>
      <c r="G133" s="79" t="n">
        <v>1</v>
      </c>
      <c r="H133" s="79" t="n">
        <v>1</v>
      </c>
      <c r="I133" s="79" t="n">
        <v>1</v>
      </c>
      <c r="J133" s="79" t="n">
        <v>0</v>
      </c>
      <c r="K133" s="79" t="n">
        <v>334.495056</v>
      </c>
      <c r="L133" s="79" t="n">
        <v>0</v>
      </c>
      <c r="M133" s="79" t="n">
        <v>37.8365898</v>
      </c>
      <c r="N133" s="79" t="n">
        <v>-0.350000024</v>
      </c>
      <c r="O133" s="79" t="n">
        <v>-5.86438227</v>
      </c>
      <c r="P133" s="80">
        <f>COS(RADIANS(K133))*COS(RADIANS(L133))+SIN(RADIANS(K133))*SIN(RADIANS(J133))*SIN(RADIANS(L133))</f>
        <v/>
      </c>
      <c r="Q133" s="80">
        <f>-COS(RADIANS(K133))*SIN(RADIANS(L133))+SIN(RADIANS(K133))*SIN(RADIANS(J133))*COS(RADIANS(L133))</f>
        <v/>
      </c>
      <c r="R133" s="80">
        <f>SIN(RADIANS(K133))*COS(RADIANS(J133))</f>
        <v/>
      </c>
      <c r="S133" s="80">
        <f>COS(RADIANS(J133))*SIN(RADIANS(L133))</f>
        <v/>
      </c>
      <c r="T133" s="80">
        <f>COS(RADIANS(J133))*COS(RADIANS(L133))</f>
        <v/>
      </c>
      <c r="U133" s="80">
        <f>-SIN(RADIANS(J133))</f>
        <v/>
      </c>
      <c r="V133" s="80">
        <f>-SIN(RADIANS(K133))*COS(RADIANS(L133))+COS(RADIANS(K133))*SIN(RADIANS(J133))*SIN(RADIANS(L133))</f>
        <v/>
      </c>
      <c r="W133" s="80">
        <f>SIN(RADIANS(K133))*SIN(RADIANS(L133))+COS(RADIANS(K133))*SIN(RADIANS(J133))*COS(RADIANS(L133))</f>
        <v/>
      </c>
      <c r="X133" s="80">
        <f>COS(RADIANS(K133))*COS(RADIANS(J133))</f>
        <v/>
      </c>
      <c r="Y133" s="80">
        <f>P133*G133</f>
        <v/>
      </c>
      <c r="Z133" s="80">
        <f>Q133*H133</f>
        <v/>
      </c>
      <c r="AA133" s="80">
        <f>R133*I133</f>
        <v/>
      </c>
      <c r="AB133" s="80">
        <f>M133</f>
        <v/>
      </c>
      <c r="AC133" s="80">
        <f>S133*G133</f>
        <v/>
      </c>
      <c r="AD133" s="80">
        <f>T133*H133</f>
        <v/>
      </c>
      <c r="AE133" s="80">
        <f>U133*I133</f>
        <v/>
      </c>
      <c r="AF133" s="80">
        <f>N133</f>
        <v/>
      </c>
      <c r="AG133" s="80">
        <f>V133*G133</f>
        <v/>
      </c>
      <c r="AH133" s="80">
        <f>W133*H133</f>
        <v/>
      </c>
      <c r="AI133" s="80">
        <f>X133*I133</f>
        <v/>
      </c>
      <c r="AJ133" s="80">
        <f>O133</f>
        <v/>
      </c>
      <c r="AK133" s="81" t="n">
        <v>0.902548254</v>
      </c>
      <c r="AL133" s="81" t="n">
        <v>0</v>
      </c>
      <c r="AM133" s="81" t="n">
        <v>-0.430588722</v>
      </c>
      <c r="AN133" s="81" t="n">
        <v>37.8365898</v>
      </c>
      <c r="AO133" s="81" t="n">
        <v>0</v>
      </c>
      <c r="AP133" s="81" t="n">
        <v>1</v>
      </c>
      <c r="AQ133" s="81" t="n">
        <v>0</v>
      </c>
      <c r="AR133" s="81" t="n">
        <v>-0.350000024</v>
      </c>
      <c r="AS133" s="81" t="n">
        <v>0.430588722</v>
      </c>
      <c r="AT133" s="81" t="n">
        <v>0</v>
      </c>
      <c r="AU133" s="81" t="n">
        <v>0.902548254</v>
      </c>
      <c r="AV133" s="81" t="n">
        <v>-5.86438227</v>
      </c>
      <c r="AW133" s="82">
        <f>MAX(ABS(Y133-AK133),ABS(Z133-AL133),ABS(AA133-AM133),ABS(AB133-AN133),ABS(AC133-AO133),ABS(AD133-AP133),ABS(AE133-AQ133),ABS(AF133-AR133),ABS(AG133-AS133),ABS(AH133-AT133),ABS(AI133-AU133),ABS(AJ133-AV133))</f>
        <v/>
      </c>
    </row>
    <row r="134">
      <c r="A134" s="78" t="inlineStr">
        <is>
          <t>M129</t>
        </is>
      </c>
      <c r="B134" s="52" t="inlineStr">
        <is>
          <t>BKG-154</t>
        </is>
      </c>
      <c r="C134" s="52" t="inlineStr">
        <is>
          <t>Backdrop</t>
        </is>
      </c>
      <c r="D134" s="52" t="inlineStr">
        <is>
          <t>Far radio tower</t>
        </is>
      </c>
      <c r="E134" s="53" t="inlineStr">
        <is>
          <t>Group</t>
        </is>
      </c>
      <c r="F134" s="52" t="inlineStr">
        <is>
          <t>BKG-00</t>
        </is>
      </c>
      <c r="G134" s="79" t="n">
        <v>1</v>
      </c>
      <c r="H134" s="79" t="n">
        <v>1</v>
      </c>
      <c r="I134" s="79" t="n">
        <v>1</v>
      </c>
      <c r="J134" s="79" t="n">
        <v>0</v>
      </c>
      <c r="K134" s="79" t="n">
        <v>20</v>
      </c>
      <c r="L134" s="79" t="n">
        <v>0</v>
      </c>
      <c r="M134" s="79" t="n">
        <v>-76.6044617</v>
      </c>
      <c r="N134" s="79" t="n">
        <v>-0.350000024</v>
      </c>
      <c r="O134" s="79" t="n">
        <v>64.2787476</v>
      </c>
      <c r="P134" s="80">
        <f>COS(RADIANS(K134))*COS(RADIANS(L134))+SIN(RADIANS(K134))*SIN(RADIANS(J134))*SIN(RADIANS(L134))</f>
        <v/>
      </c>
      <c r="Q134" s="80">
        <f>-COS(RADIANS(K134))*SIN(RADIANS(L134))+SIN(RADIANS(K134))*SIN(RADIANS(J134))*COS(RADIANS(L134))</f>
        <v/>
      </c>
      <c r="R134" s="80">
        <f>SIN(RADIANS(K134))*COS(RADIANS(J134))</f>
        <v/>
      </c>
      <c r="S134" s="80">
        <f>COS(RADIANS(J134))*SIN(RADIANS(L134))</f>
        <v/>
      </c>
      <c r="T134" s="80">
        <f>COS(RADIANS(J134))*COS(RADIANS(L134))</f>
        <v/>
      </c>
      <c r="U134" s="80">
        <f>-SIN(RADIANS(J134))</f>
        <v/>
      </c>
      <c r="V134" s="80">
        <f>-SIN(RADIANS(K134))*COS(RADIANS(L134))+COS(RADIANS(K134))*SIN(RADIANS(J134))*SIN(RADIANS(L134))</f>
        <v/>
      </c>
      <c r="W134" s="80">
        <f>SIN(RADIANS(K134))*SIN(RADIANS(L134))+COS(RADIANS(K134))*SIN(RADIANS(J134))*COS(RADIANS(L134))</f>
        <v/>
      </c>
      <c r="X134" s="80">
        <f>COS(RADIANS(K134))*COS(RADIANS(J134))</f>
        <v/>
      </c>
      <c r="Y134" s="80">
        <f>P134*G134</f>
        <v/>
      </c>
      <c r="Z134" s="80">
        <f>Q134*H134</f>
        <v/>
      </c>
      <c r="AA134" s="80">
        <f>R134*I134</f>
        <v/>
      </c>
      <c r="AB134" s="80">
        <f>M134</f>
        <v/>
      </c>
      <c r="AC134" s="80">
        <f>S134*G134</f>
        <v/>
      </c>
      <c r="AD134" s="80">
        <f>T134*H134</f>
        <v/>
      </c>
      <c r="AE134" s="80">
        <f>U134*I134</f>
        <v/>
      </c>
      <c r="AF134" s="80">
        <f>N134</f>
        <v/>
      </c>
      <c r="AG134" s="80">
        <f>V134*G134</f>
        <v/>
      </c>
      <c r="AH134" s="80">
        <f>W134*H134</f>
        <v/>
      </c>
      <c r="AI134" s="80">
        <f>X134*I134</f>
        <v/>
      </c>
      <c r="AJ134" s="80">
        <f>O134</f>
        <v/>
      </c>
      <c r="AK134" s="81" t="n">
        <v>0.939692616</v>
      </c>
      <c r="AL134" s="81" t="n">
        <v>0</v>
      </c>
      <c r="AM134" s="81" t="n">
        <v>0.342020154</v>
      </c>
      <c r="AN134" s="81" t="n">
        <v>-76.6044617</v>
      </c>
      <c r="AO134" s="81" t="n">
        <v>0</v>
      </c>
      <c r="AP134" s="81" t="n">
        <v>1</v>
      </c>
      <c r="AQ134" s="81" t="n">
        <v>0</v>
      </c>
      <c r="AR134" s="81" t="n">
        <v>-0.350000024</v>
      </c>
      <c r="AS134" s="81" t="n">
        <v>-0.342020154</v>
      </c>
      <c r="AT134" s="81" t="n">
        <v>0</v>
      </c>
      <c r="AU134" s="81" t="n">
        <v>0.939692616</v>
      </c>
      <c r="AV134" s="81" t="n">
        <v>64.2787476</v>
      </c>
      <c r="AW134" s="82">
        <f>MAX(ABS(Y134-AK134),ABS(Z134-AL134),ABS(AA134-AM134),ABS(AB134-AN134),ABS(AC134-AO134),ABS(AD134-AP134),ABS(AE134-AQ134),ABS(AF134-AR134),ABS(AG134-AS134),ABS(AH134-AT134),ABS(AI134-AU134),ABS(AJ134-AV134))</f>
        <v/>
      </c>
    </row>
    <row r="135">
      <c r="A135" s="78" t="inlineStr">
        <is>
          <t>M130</t>
        </is>
      </c>
      <c r="B135" s="52" t="inlineStr">
        <is>
          <t>ENV-00</t>
        </is>
      </c>
      <c r="C135" s="52" t="inlineStr">
        <is>
          <t>Environment</t>
        </is>
      </c>
      <c r="D135" s="52" t="inlineStr">
        <is>
          <t>Environment</t>
        </is>
      </c>
      <c r="E135" s="53" t="inlineStr">
        <is>
          <t>Group</t>
        </is>
      </c>
      <c r="F135" s="52" t="inlineStr">
        <is>
          <t>World</t>
        </is>
      </c>
      <c r="G135" s="79" t="n">
        <v>1</v>
      </c>
      <c r="H135" s="79" t="n">
        <v>1</v>
      </c>
      <c r="I135" s="79" t="n">
        <v>1</v>
      </c>
      <c r="J135" s="79" t="n">
        <v>0</v>
      </c>
      <c r="K135" s="79" t="n">
        <v>0</v>
      </c>
      <c r="L135" s="79" t="n">
        <v>0</v>
      </c>
      <c r="M135" s="79" t="n">
        <v>0</v>
      </c>
      <c r="N135" s="79" t="n">
        <v>0</v>
      </c>
      <c r="O135" s="79" t="n">
        <v>0</v>
      </c>
      <c r="P135" s="80">
        <f>COS(RADIANS(K135))*COS(RADIANS(L135))+SIN(RADIANS(K135))*SIN(RADIANS(J135))*SIN(RADIANS(L135))</f>
        <v/>
      </c>
      <c r="Q135" s="80">
        <f>-COS(RADIANS(K135))*SIN(RADIANS(L135))+SIN(RADIANS(K135))*SIN(RADIANS(J135))*COS(RADIANS(L135))</f>
        <v/>
      </c>
      <c r="R135" s="80">
        <f>SIN(RADIANS(K135))*COS(RADIANS(J135))</f>
        <v/>
      </c>
      <c r="S135" s="80">
        <f>COS(RADIANS(J135))*SIN(RADIANS(L135))</f>
        <v/>
      </c>
      <c r="T135" s="80">
        <f>COS(RADIANS(J135))*COS(RADIANS(L135))</f>
        <v/>
      </c>
      <c r="U135" s="80">
        <f>-SIN(RADIANS(J135))</f>
        <v/>
      </c>
      <c r="V135" s="80">
        <f>-SIN(RADIANS(K135))*COS(RADIANS(L135))+COS(RADIANS(K135))*SIN(RADIANS(J135))*SIN(RADIANS(L135))</f>
        <v/>
      </c>
      <c r="W135" s="80">
        <f>SIN(RADIANS(K135))*SIN(RADIANS(L135))+COS(RADIANS(K135))*SIN(RADIANS(J135))*COS(RADIANS(L135))</f>
        <v/>
      </c>
      <c r="X135" s="80">
        <f>COS(RADIANS(K135))*COS(RADIANS(J135))</f>
        <v/>
      </c>
      <c r="Y135" s="80">
        <f>P135*G135</f>
        <v/>
      </c>
      <c r="Z135" s="80">
        <f>Q135*H135</f>
        <v/>
      </c>
      <c r="AA135" s="80">
        <f>R135*I135</f>
        <v/>
      </c>
      <c r="AB135" s="80">
        <f>M135</f>
        <v/>
      </c>
      <c r="AC135" s="80">
        <f>S135*G135</f>
        <v/>
      </c>
      <c r="AD135" s="80">
        <f>T135*H135</f>
        <v/>
      </c>
      <c r="AE135" s="80">
        <f>U135*I135</f>
        <v/>
      </c>
      <c r="AF135" s="80">
        <f>N135</f>
        <v/>
      </c>
      <c r="AG135" s="80">
        <f>V135*G135</f>
        <v/>
      </c>
      <c r="AH135" s="80">
        <f>W135*H135</f>
        <v/>
      </c>
      <c r="AI135" s="80">
        <f>X135*I135</f>
        <v/>
      </c>
      <c r="AJ135" s="80">
        <f>O135</f>
        <v/>
      </c>
      <c r="AK135" s="81" t="n">
        <v>1</v>
      </c>
      <c r="AL135" s="81" t="n">
        <v>0</v>
      </c>
      <c r="AM135" s="81" t="n">
        <v>0</v>
      </c>
      <c r="AN135" s="81" t="n">
        <v>0</v>
      </c>
      <c r="AO135" s="81" t="n">
        <v>0</v>
      </c>
      <c r="AP135" s="81" t="n">
        <v>1</v>
      </c>
      <c r="AQ135" s="81" t="n">
        <v>0</v>
      </c>
      <c r="AR135" s="81" t="n">
        <v>0</v>
      </c>
      <c r="AS135" s="81" t="n">
        <v>0</v>
      </c>
      <c r="AT135" s="81" t="n">
        <v>0</v>
      </c>
      <c r="AU135" s="81" t="n">
        <v>1</v>
      </c>
      <c r="AV135" s="81" t="n">
        <v>0</v>
      </c>
      <c r="AW135" s="82">
        <f>MAX(ABS(Y135-AK135),ABS(Z135-AL135),ABS(AA135-AM135),ABS(AB135-AN135),ABS(AC135-AO135),ABS(AD135-AP135),ABS(AE135-AQ135),ABS(AF135-AR135),ABS(AG135-AS135),ABS(AH135-AT135),ABS(AI135-AU135),ABS(AJ135-AV135))</f>
        <v/>
      </c>
    </row>
    <row r="136">
      <c r="A136" s="78" t="inlineStr">
        <is>
          <t>M131</t>
        </is>
      </c>
      <c r="B136" s="52" t="inlineStr">
        <is>
          <t>ENV-01</t>
        </is>
      </c>
      <c r="C136" s="52" t="inlineStr">
        <is>
          <t>Environment</t>
        </is>
      </c>
      <c r="D136" s="52" t="inlineStr">
        <is>
          <t>Perimeter fence</t>
        </is>
      </c>
      <c r="E136" s="53" t="inlineStr">
        <is>
          <t>Group</t>
        </is>
      </c>
      <c r="F136" s="52" t="inlineStr">
        <is>
          <t>ENV-00</t>
        </is>
      </c>
      <c r="G136" s="79" t="n">
        <v>1</v>
      </c>
      <c r="H136" s="79" t="n">
        <v>1</v>
      </c>
      <c r="I136" s="79" t="n">
        <v>1</v>
      </c>
      <c r="J136" s="79" t="n">
        <v>0</v>
      </c>
      <c r="K136" s="79" t="n">
        <v>0</v>
      </c>
      <c r="L136" s="79" t="n">
        <v>0</v>
      </c>
      <c r="M136" s="79" t="n">
        <v>0</v>
      </c>
      <c r="N136" s="79" t="n">
        <v>0</v>
      </c>
      <c r="O136" s="79" t="n">
        <v>0</v>
      </c>
      <c r="P136" s="80">
        <f>COS(RADIANS(K136))*COS(RADIANS(L136))+SIN(RADIANS(K136))*SIN(RADIANS(J136))*SIN(RADIANS(L136))</f>
        <v/>
      </c>
      <c r="Q136" s="80">
        <f>-COS(RADIANS(K136))*SIN(RADIANS(L136))+SIN(RADIANS(K136))*SIN(RADIANS(J136))*COS(RADIANS(L136))</f>
        <v/>
      </c>
      <c r="R136" s="80">
        <f>SIN(RADIANS(K136))*COS(RADIANS(J136))</f>
        <v/>
      </c>
      <c r="S136" s="80">
        <f>COS(RADIANS(J136))*SIN(RADIANS(L136))</f>
        <v/>
      </c>
      <c r="T136" s="80">
        <f>COS(RADIANS(J136))*COS(RADIANS(L136))</f>
        <v/>
      </c>
      <c r="U136" s="80">
        <f>-SIN(RADIANS(J136))</f>
        <v/>
      </c>
      <c r="V136" s="80">
        <f>-SIN(RADIANS(K136))*COS(RADIANS(L136))+COS(RADIANS(K136))*SIN(RADIANS(J136))*SIN(RADIANS(L136))</f>
        <v/>
      </c>
      <c r="W136" s="80">
        <f>SIN(RADIANS(K136))*SIN(RADIANS(L136))+COS(RADIANS(K136))*SIN(RADIANS(J136))*COS(RADIANS(L136))</f>
        <v/>
      </c>
      <c r="X136" s="80">
        <f>COS(RADIANS(K136))*COS(RADIANS(J136))</f>
        <v/>
      </c>
      <c r="Y136" s="80">
        <f>P136*G136</f>
        <v/>
      </c>
      <c r="Z136" s="80">
        <f>Q136*H136</f>
        <v/>
      </c>
      <c r="AA136" s="80">
        <f>R136*I136</f>
        <v/>
      </c>
      <c r="AB136" s="80">
        <f>M136</f>
        <v/>
      </c>
      <c r="AC136" s="80">
        <f>S136*G136</f>
        <v/>
      </c>
      <c r="AD136" s="80">
        <f>T136*H136</f>
        <v/>
      </c>
      <c r="AE136" s="80">
        <f>U136*I136</f>
        <v/>
      </c>
      <c r="AF136" s="80">
        <f>N136</f>
        <v/>
      </c>
      <c r="AG136" s="80">
        <f>V136*G136</f>
        <v/>
      </c>
      <c r="AH136" s="80">
        <f>W136*H136</f>
        <v/>
      </c>
      <c r="AI136" s="80">
        <f>X136*I136</f>
        <v/>
      </c>
      <c r="AJ136" s="80">
        <f>O136</f>
        <v/>
      </c>
      <c r="AK136" s="81" t="n">
        <v>1</v>
      </c>
      <c r="AL136" s="81" t="n">
        <v>0</v>
      </c>
      <c r="AM136" s="81" t="n">
        <v>0</v>
      </c>
      <c r="AN136" s="81" t="n">
        <v>0</v>
      </c>
      <c r="AO136" s="81" t="n">
        <v>0</v>
      </c>
      <c r="AP136" s="81" t="n">
        <v>1</v>
      </c>
      <c r="AQ136" s="81" t="n">
        <v>0</v>
      </c>
      <c r="AR136" s="81" t="n">
        <v>0</v>
      </c>
      <c r="AS136" s="81" t="n">
        <v>0</v>
      </c>
      <c r="AT136" s="81" t="n">
        <v>0</v>
      </c>
      <c r="AU136" s="81" t="n">
        <v>1</v>
      </c>
      <c r="AV136" s="81" t="n">
        <v>0</v>
      </c>
      <c r="AW136" s="82">
        <f>MAX(ABS(Y136-AK136),ABS(Z136-AL136),ABS(AA136-AM136),ABS(AB136-AN136),ABS(AC136-AO136),ABS(AD136-AP136),ABS(AE136-AQ136),ABS(AF136-AR136),ABS(AG136-AS136),ABS(AH136-AT136),ABS(AI136-AU136),ABS(AJ136-AV136))</f>
        <v/>
      </c>
    </row>
    <row r="137">
      <c r="A137" s="78" t="inlineStr">
        <is>
          <t>M132</t>
        </is>
      </c>
      <c r="B137" s="52" t="inlineStr">
        <is>
          <t>ENV-02</t>
        </is>
      </c>
      <c r="C137" s="52" t="inlineStr">
        <is>
          <t>Environment</t>
        </is>
      </c>
      <c r="D137" s="52" t="inlineStr">
        <is>
          <t>Gate post</t>
        </is>
      </c>
      <c r="E137" s="58" t="inlineStr">
        <is>
          <t>Cylinder</t>
        </is>
      </c>
      <c r="F137" s="52" t="inlineStr">
        <is>
          <t>ENV-01</t>
        </is>
      </c>
      <c r="G137" s="79" t="n">
        <v>0.180000007</v>
      </c>
      <c r="H137" s="79" t="n">
        <v>0.180000007</v>
      </c>
      <c r="I137" s="79" t="n">
        <v>1.75</v>
      </c>
      <c r="J137" s="79" t="n">
        <v>90</v>
      </c>
      <c r="K137" s="79" t="n">
        <v>0</v>
      </c>
      <c r="L137" s="79" t="n">
        <v>0</v>
      </c>
      <c r="M137" s="79" t="n">
        <v>-2.97225451</v>
      </c>
      <c r="N137" s="79" t="n">
        <v>0.591253936</v>
      </c>
      <c r="O137" s="79" t="n">
        <v>18.7660789</v>
      </c>
      <c r="P137" s="80">
        <f>COS(RADIANS(K137))*COS(RADIANS(L137))+SIN(RADIANS(K137))*SIN(RADIANS(J137))*SIN(RADIANS(L137))</f>
        <v/>
      </c>
      <c r="Q137" s="80">
        <f>-COS(RADIANS(K137))*SIN(RADIANS(L137))+SIN(RADIANS(K137))*SIN(RADIANS(J137))*COS(RADIANS(L137))</f>
        <v/>
      </c>
      <c r="R137" s="80">
        <f>SIN(RADIANS(K137))*COS(RADIANS(J137))</f>
        <v/>
      </c>
      <c r="S137" s="80">
        <f>COS(RADIANS(J137))*SIN(RADIANS(L137))</f>
        <v/>
      </c>
      <c r="T137" s="80">
        <f>COS(RADIANS(J137))*COS(RADIANS(L137))</f>
        <v/>
      </c>
      <c r="U137" s="80">
        <f>-SIN(RADIANS(J137))</f>
        <v/>
      </c>
      <c r="V137" s="80">
        <f>-SIN(RADIANS(K137))*COS(RADIANS(L137))+COS(RADIANS(K137))*SIN(RADIANS(J137))*SIN(RADIANS(L137))</f>
        <v/>
      </c>
      <c r="W137" s="80">
        <f>SIN(RADIANS(K137))*SIN(RADIANS(L137))+COS(RADIANS(K137))*SIN(RADIANS(J137))*COS(RADIANS(L137))</f>
        <v/>
      </c>
      <c r="X137" s="80">
        <f>COS(RADIANS(K137))*COS(RADIANS(J137))</f>
        <v/>
      </c>
      <c r="Y137" s="80">
        <f>P137*G137</f>
        <v/>
      </c>
      <c r="Z137" s="80">
        <f>Q137*H137</f>
        <v/>
      </c>
      <c r="AA137" s="80">
        <f>R137*I137</f>
        <v/>
      </c>
      <c r="AB137" s="80">
        <f>M137</f>
        <v/>
      </c>
      <c r="AC137" s="80">
        <f>S137*G137</f>
        <v/>
      </c>
      <c r="AD137" s="80">
        <f>T137*H137</f>
        <v/>
      </c>
      <c r="AE137" s="80">
        <f>U137*I137</f>
        <v/>
      </c>
      <c r="AF137" s="80">
        <f>N137</f>
        <v/>
      </c>
      <c r="AG137" s="80">
        <f>V137*G137</f>
        <v/>
      </c>
      <c r="AH137" s="80">
        <f>W137*H137</f>
        <v/>
      </c>
      <c r="AI137" s="80">
        <f>X137*I137</f>
        <v/>
      </c>
      <c r="AJ137" s="80">
        <f>O137</f>
        <v/>
      </c>
      <c r="AK137" s="81" t="n">
        <v>0.180000007</v>
      </c>
      <c r="AL137" s="81" t="n">
        <v>0</v>
      </c>
      <c r="AM137" s="81" t="n">
        <v>0</v>
      </c>
      <c r="AN137" s="81" t="n">
        <v>-2.97225451</v>
      </c>
      <c r="AO137" s="81" t="n">
        <v>0</v>
      </c>
      <c r="AP137" s="81" t="n">
        <v>-7.868050210000001e-09</v>
      </c>
      <c r="AQ137" s="81" t="n">
        <v>-1.75</v>
      </c>
      <c r="AR137" s="81" t="n">
        <v>0.591253936</v>
      </c>
      <c r="AS137" s="81" t="n">
        <v>0</v>
      </c>
      <c r="AT137" s="81" t="n">
        <v>0.180000007</v>
      </c>
      <c r="AU137" s="81" t="n">
        <v>-7.64949277e-08</v>
      </c>
      <c r="AV137" s="81" t="n">
        <v>18.7660789</v>
      </c>
      <c r="AW137" s="82">
        <f>MAX(ABS(Y137-AK137),ABS(Z137-AL137),ABS(AA137-AM137),ABS(AB137-AN137),ABS(AC137-AO137),ABS(AD137-AP137),ABS(AE137-AQ137),ABS(AF137-AR137),ABS(AG137-AS137),ABS(AH137-AT137),ABS(AI137-AU137),ABS(AJ137-AV137))</f>
        <v/>
      </c>
    </row>
    <row r="138">
      <c r="A138" s="78" t="inlineStr">
        <is>
          <t>M133</t>
        </is>
      </c>
      <c r="B138" s="52" t="inlineStr">
        <is>
          <t>ENV-03</t>
        </is>
      </c>
      <c r="C138" s="52" t="inlineStr">
        <is>
          <t>Environment</t>
        </is>
      </c>
      <c r="D138" s="52" t="inlineStr">
        <is>
          <t>Fence post</t>
        </is>
      </c>
      <c r="E138" s="58" t="inlineStr">
        <is>
          <t>Cylinder</t>
        </is>
      </c>
      <c r="F138" s="52" t="inlineStr">
        <is>
          <t>ENV-01</t>
        </is>
      </c>
      <c r="G138" s="79" t="n">
        <v>0.100000001</v>
      </c>
      <c r="H138" s="79" t="n">
        <v>0.100000001</v>
      </c>
      <c r="I138" s="79" t="n">
        <v>1.54999995</v>
      </c>
      <c r="J138" s="79" t="n">
        <v>90</v>
      </c>
      <c r="K138" s="79" t="n">
        <v>0</v>
      </c>
      <c r="L138" s="79" t="n">
        <v>0</v>
      </c>
      <c r="M138" s="79" t="n">
        <v>-8.62582111</v>
      </c>
      <c r="N138" s="79" t="n">
        <v>0.50443995</v>
      </c>
      <c r="O138" s="79" t="n">
        <v>16.9291229</v>
      </c>
      <c r="P138" s="80">
        <f>COS(RADIANS(K138))*COS(RADIANS(L138))+SIN(RADIANS(K138))*SIN(RADIANS(J138))*SIN(RADIANS(L138))</f>
        <v/>
      </c>
      <c r="Q138" s="80">
        <f>-COS(RADIANS(K138))*SIN(RADIANS(L138))+SIN(RADIANS(K138))*SIN(RADIANS(J138))*COS(RADIANS(L138))</f>
        <v/>
      </c>
      <c r="R138" s="80">
        <f>SIN(RADIANS(K138))*COS(RADIANS(J138))</f>
        <v/>
      </c>
      <c r="S138" s="80">
        <f>COS(RADIANS(J138))*SIN(RADIANS(L138))</f>
        <v/>
      </c>
      <c r="T138" s="80">
        <f>COS(RADIANS(J138))*COS(RADIANS(L138))</f>
        <v/>
      </c>
      <c r="U138" s="80">
        <f>-SIN(RADIANS(J138))</f>
        <v/>
      </c>
      <c r="V138" s="80">
        <f>-SIN(RADIANS(K138))*COS(RADIANS(L138))+COS(RADIANS(K138))*SIN(RADIANS(J138))*SIN(RADIANS(L138))</f>
        <v/>
      </c>
      <c r="W138" s="80">
        <f>SIN(RADIANS(K138))*SIN(RADIANS(L138))+COS(RADIANS(K138))*SIN(RADIANS(J138))*COS(RADIANS(L138))</f>
        <v/>
      </c>
      <c r="X138" s="80">
        <f>COS(RADIANS(K138))*COS(RADIANS(J138))</f>
        <v/>
      </c>
      <c r="Y138" s="80">
        <f>P138*G138</f>
        <v/>
      </c>
      <c r="Z138" s="80">
        <f>Q138*H138</f>
        <v/>
      </c>
      <c r="AA138" s="80">
        <f>R138*I138</f>
        <v/>
      </c>
      <c r="AB138" s="80">
        <f>M138</f>
        <v/>
      </c>
      <c r="AC138" s="80">
        <f>S138*G138</f>
        <v/>
      </c>
      <c r="AD138" s="80">
        <f>T138*H138</f>
        <v/>
      </c>
      <c r="AE138" s="80">
        <f>U138*I138</f>
        <v/>
      </c>
      <c r="AF138" s="80">
        <f>N138</f>
        <v/>
      </c>
      <c r="AG138" s="80">
        <f>V138*G138</f>
        <v/>
      </c>
      <c r="AH138" s="80">
        <f>W138*H138</f>
        <v/>
      </c>
      <c r="AI138" s="80">
        <f>X138*I138</f>
        <v/>
      </c>
      <c r="AJ138" s="80">
        <f>O138</f>
        <v/>
      </c>
      <c r="AK138" s="81" t="n">
        <v>0.100000001</v>
      </c>
      <c r="AL138" s="81" t="n">
        <v>0</v>
      </c>
      <c r="AM138" s="81" t="n">
        <v>0</v>
      </c>
      <c r="AN138" s="81" t="n">
        <v>-8.62582111</v>
      </c>
      <c r="AO138" s="81" t="n">
        <v>0</v>
      </c>
      <c r="AP138" s="81" t="n">
        <v>-4.37113901e-09</v>
      </c>
      <c r="AQ138" s="81" t="n">
        <v>-1.54999995</v>
      </c>
      <c r="AR138" s="81" t="n">
        <v>0.50443995</v>
      </c>
      <c r="AS138" s="81" t="n">
        <v>0</v>
      </c>
      <c r="AT138" s="81" t="n">
        <v>0.100000001</v>
      </c>
      <c r="AU138" s="81" t="n">
        <v>-6.77526515e-08</v>
      </c>
      <c r="AV138" s="81" t="n">
        <v>16.9291229</v>
      </c>
      <c r="AW138" s="82">
        <f>MAX(ABS(Y138-AK138),ABS(Z138-AL138),ABS(AA138-AM138),ABS(AB138-AN138),ABS(AC138-AO138),ABS(AD138-AP138),ABS(AE138-AQ138),ABS(AF138-AR138),ABS(AG138-AS138),ABS(AH138-AT138),ABS(AI138-AU138),ABS(AJ138-AV138))</f>
        <v/>
      </c>
    </row>
    <row r="139">
      <c r="A139" s="78" t="inlineStr">
        <is>
          <t>M134</t>
        </is>
      </c>
      <c r="B139" s="52" t="inlineStr">
        <is>
          <t>ENV-04</t>
        </is>
      </c>
      <c r="C139" s="52" t="inlineStr">
        <is>
          <t>Environment</t>
        </is>
      </c>
      <c r="D139" s="52" t="inlineStr">
        <is>
          <t>Fence post</t>
        </is>
      </c>
      <c r="E139" s="58" t="inlineStr">
        <is>
          <t>Cylinder</t>
        </is>
      </c>
      <c r="F139" s="52" t="inlineStr">
        <is>
          <t>ENV-01</t>
        </is>
      </c>
      <c r="G139" s="79" t="n">
        <v>0.100000001</v>
      </c>
      <c r="H139" s="79" t="n">
        <v>0.100000001</v>
      </c>
      <c r="I139" s="79" t="n">
        <v>1.54999995</v>
      </c>
      <c r="J139" s="79" t="n">
        <v>90</v>
      </c>
      <c r="K139" s="79" t="n">
        <v>0</v>
      </c>
      <c r="L139" s="79" t="n">
        <v>0</v>
      </c>
      <c r="M139" s="79" t="n">
        <v>-13.435029</v>
      </c>
      <c r="N139" s="79" t="n">
        <v>0.45661962</v>
      </c>
      <c r="O139" s="79" t="n">
        <v>13.435029</v>
      </c>
      <c r="P139" s="80">
        <f>COS(RADIANS(K139))*COS(RADIANS(L139))+SIN(RADIANS(K139))*SIN(RADIANS(J139))*SIN(RADIANS(L139))</f>
        <v/>
      </c>
      <c r="Q139" s="80">
        <f>-COS(RADIANS(K139))*SIN(RADIANS(L139))+SIN(RADIANS(K139))*SIN(RADIANS(J139))*COS(RADIANS(L139))</f>
        <v/>
      </c>
      <c r="R139" s="80">
        <f>SIN(RADIANS(K139))*COS(RADIANS(J139))</f>
        <v/>
      </c>
      <c r="S139" s="80">
        <f>COS(RADIANS(J139))*SIN(RADIANS(L139))</f>
        <v/>
      </c>
      <c r="T139" s="80">
        <f>COS(RADIANS(J139))*COS(RADIANS(L139))</f>
        <v/>
      </c>
      <c r="U139" s="80">
        <f>-SIN(RADIANS(J139))</f>
        <v/>
      </c>
      <c r="V139" s="80">
        <f>-SIN(RADIANS(K139))*COS(RADIANS(L139))+COS(RADIANS(K139))*SIN(RADIANS(J139))*SIN(RADIANS(L139))</f>
        <v/>
      </c>
      <c r="W139" s="80">
        <f>SIN(RADIANS(K139))*SIN(RADIANS(L139))+COS(RADIANS(K139))*SIN(RADIANS(J139))*COS(RADIANS(L139))</f>
        <v/>
      </c>
      <c r="X139" s="80">
        <f>COS(RADIANS(K139))*COS(RADIANS(J139))</f>
        <v/>
      </c>
      <c r="Y139" s="80">
        <f>P139*G139</f>
        <v/>
      </c>
      <c r="Z139" s="80">
        <f>Q139*H139</f>
        <v/>
      </c>
      <c r="AA139" s="80">
        <f>R139*I139</f>
        <v/>
      </c>
      <c r="AB139" s="80">
        <f>M139</f>
        <v/>
      </c>
      <c r="AC139" s="80">
        <f>S139*G139</f>
        <v/>
      </c>
      <c r="AD139" s="80">
        <f>T139*H139</f>
        <v/>
      </c>
      <c r="AE139" s="80">
        <f>U139*I139</f>
        <v/>
      </c>
      <c r="AF139" s="80">
        <f>N139</f>
        <v/>
      </c>
      <c r="AG139" s="80">
        <f>V139*G139</f>
        <v/>
      </c>
      <c r="AH139" s="80">
        <f>W139*H139</f>
        <v/>
      </c>
      <c r="AI139" s="80">
        <f>X139*I139</f>
        <v/>
      </c>
      <c r="AJ139" s="80">
        <f>O139</f>
        <v/>
      </c>
      <c r="AK139" s="81" t="n">
        <v>0.100000001</v>
      </c>
      <c r="AL139" s="81" t="n">
        <v>0</v>
      </c>
      <c r="AM139" s="81" t="n">
        <v>0</v>
      </c>
      <c r="AN139" s="81" t="n">
        <v>-13.435029</v>
      </c>
      <c r="AO139" s="81" t="n">
        <v>0</v>
      </c>
      <c r="AP139" s="81" t="n">
        <v>-4.37113901e-09</v>
      </c>
      <c r="AQ139" s="81" t="n">
        <v>-1.54999995</v>
      </c>
      <c r="AR139" s="81" t="n">
        <v>0.45661962</v>
      </c>
      <c r="AS139" s="81" t="n">
        <v>0</v>
      </c>
      <c r="AT139" s="81" t="n">
        <v>0.100000001</v>
      </c>
      <c r="AU139" s="81" t="n">
        <v>-6.77526515e-08</v>
      </c>
      <c r="AV139" s="81" t="n">
        <v>13.435029</v>
      </c>
      <c r="AW139" s="82">
        <f>MAX(ABS(Y139-AK139),ABS(Z139-AL139),ABS(AA139-AM139),ABS(AB139-AN139),ABS(AC139-AO139),ABS(AD139-AP139),ABS(AE139-AQ139),ABS(AF139-AR139),ABS(AG139-AS139),ABS(AH139-AT139),ABS(AI139-AU139),ABS(AJ139-AV139))</f>
        <v/>
      </c>
    </row>
    <row r="140">
      <c r="A140" s="78" t="inlineStr">
        <is>
          <t>M135</t>
        </is>
      </c>
      <c r="B140" s="52" t="inlineStr">
        <is>
          <t>ENV-05</t>
        </is>
      </c>
      <c r="C140" s="52" t="inlineStr">
        <is>
          <t>Environment</t>
        </is>
      </c>
      <c r="D140" s="52" t="inlineStr">
        <is>
          <t>Fence post</t>
        </is>
      </c>
      <c r="E140" s="58" t="inlineStr">
        <is>
          <t>Cylinder</t>
        </is>
      </c>
      <c r="F140" s="52" t="inlineStr">
        <is>
          <t>ENV-01</t>
        </is>
      </c>
      <c r="G140" s="79" t="n">
        <v>0.100000001</v>
      </c>
      <c r="H140" s="79" t="n">
        <v>0.100000001</v>
      </c>
      <c r="I140" s="79" t="n">
        <v>1.54999995</v>
      </c>
      <c r="J140" s="79" t="n">
        <v>90</v>
      </c>
      <c r="K140" s="79" t="n">
        <v>0</v>
      </c>
      <c r="L140" s="79" t="n">
        <v>0</v>
      </c>
      <c r="M140" s="79" t="n">
        <v>-16.9291248</v>
      </c>
      <c r="N140" s="79" t="n">
        <v>0.460084617</v>
      </c>
      <c r="O140" s="79" t="n">
        <v>8.6258173</v>
      </c>
      <c r="P140" s="80">
        <f>COS(RADIANS(K140))*COS(RADIANS(L140))+SIN(RADIANS(K140))*SIN(RADIANS(J140))*SIN(RADIANS(L140))</f>
        <v/>
      </c>
      <c r="Q140" s="80">
        <f>-COS(RADIANS(K140))*SIN(RADIANS(L140))+SIN(RADIANS(K140))*SIN(RADIANS(J140))*COS(RADIANS(L140))</f>
        <v/>
      </c>
      <c r="R140" s="80">
        <f>SIN(RADIANS(K140))*COS(RADIANS(J140))</f>
        <v/>
      </c>
      <c r="S140" s="80">
        <f>COS(RADIANS(J140))*SIN(RADIANS(L140))</f>
        <v/>
      </c>
      <c r="T140" s="80">
        <f>COS(RADIANS(J140))*COS(RADIANS(L140))</f>
        <v/>
      </c>
      <c r="U140" s="80">
        <f>-SIN(RADIANS(J140))</f>
        <v/>
      </c>
      <c r="V140" s="80">
        <f>-SIN(RADIANS(K140))*COS(RADIANS(L140))+COS(RADIANS(K140))*SIN(RADIANS(J140))*SIN(RADIANS(L140))</f>
        <v/>
      </c>
      <c r="W140" s="80">
        <f>SIN(RADIANS(K140))*SIN(RADIANS(L140))+COS(RADIANS(K140))*SIN(RADIANS(J140))*COS(RADIANS(L140))</f>
        <v/>
      </c>
      <c r="X140" s="80">
        <f>COS(RADIANS(K140))*COS(RADIANS(J140))</f>
        <v/>
      </c>
      <c r="Y140" s="80">
        <f>P140*G140</f>
        <v/>
      </c>
      <c r="Z140" s="80">
        <f>Q140*H140</f>
        <v/>
      </c>
      <c r="AA140" s="80">
        <f>R140*I140</f>
        <v/>
      </c>
      <c r="AB140" s="80">
        <f>M140</f>
        <v/>
      </c>
      <c r="AC140" s="80">
        <f>S140*G140</f>
        <v/>
      </c>
      <c r="AD140" s="80">
        <f>T140*H140</f>
        <v/>
      </c>
      <c r="AE140" s="80">
        <f>U140*I140</f>
        <v/>
      </c>
      <c r="AF140" s="80">
        <f>N140</f>
        <v/>
      </c>
      <c r="AG140" s="80">
        <f>V140*G140</f>
        <v/>
      </c>
      <c r="AH140" s="80">
        <f>W140*H140</f>
        <v/>
      </c>
      <c r="AI140" s="80">
        <f>X140*I140</f>
        <v/>
      </c>
      <c r="AJ140" s="80">
        <f>O140</f>
        <v/>
      </c>
      <c r="AK140" s="81" t="n">
        <v>0.100000001</v>
      </c>
      <c r="AL140" s="81" t="n">
        <v>0</v>
      </c>
      <c r="AM140" s="81" t="n">
        <v>0</v>
      </c>
      <c r="AN140" s="81" t="n">
        <v>-16.9291248</v>
      </c>
      <c r="AO140" s="81" t="n">
        <v>0</v>
      </c>
      <c r="AP140" s="81" t="n">
        <v>-4.37113901e-09</v>
      </c>
      <c r="AQ140" s="81" t="n">
        <v>-1.54999995</v>
      </c>
      <c r="AR140" s="81" t="n">
        <v>0.460084617</v>
      </c>
      <c r="AS140" s="81" t="n">
        <v>0</v>
      </c>
      <c r="AT140" s="81" t="n">
        <v>0.100000001</v>
      </c>
      <c r="AU140" s="81" t="n">
        <v>-6.77526515e-08</v>
      </c>
      <c r="AV140" s="81" t="n">
        <v>8.6258173</v>
      </c>
      <c r="AW140" s="82">
        <f>MAX(ABS(Y140-AK140),ABS(Z140-AL140),ABS(AA140-AM140),ABS(AB140-AN140),ABS(AC140-AO140),ABS(AD140-AP140),ABS(AE140-AQ140),ABS(AF140-AR140),ABS(AG140-AS140),ABS(AH140-AT140),ABS(AI140-AU140),ABS(AJ140-AV140))</f>
        <v/>
      </c>
    </row>
    <row r="141">
      <c r="A141" s="78" t="inlineStr">
        <is>
          <t>M136</t>
        </is>
      </c>
      <c r="B141" s="52" t="inlineStr">
        <is>
          <t>ENV-06</t>
        </is>
      </c>
      <c r="C141" s="52" t="inlineStr">
        <is>
          <t>Environment</t>
        </is>
      </c>
      <c r="D141" s="52" t="inlineStr">
        <is>
          <t>Fence post</t>
        </is>
      </c>
      <c r="E141" s="58" t="inlineStr">
        <is>
          <t>Cylinder</t>
        </is>
      </c>
      <c r="F141" s="52" t="inlineStr">
        <is>
          <t>ENV-01</t>
        </is>
      </c>
      <c r="G141" s="79" t="n">
        <v>0.100000001</v>
      </c>
      <c r="H141" s="79" t="n">
        <v>0.100000001</v>
      </c>
      <c r="I141" s="79" t="n">
        <v>1.54999995</v>
      </c>
      <c r="J141" s="79" t="n">
        <v>90</v>
      </c>
      <c r="K141" s="79" t="n">
        <v>0</v>
      </c>
      <c r="L141" s="79" t="n">
        <v>0</v>
      </c>
      <c r="M141" s="79" t="n">
        <v>-18.7660789</v>
      </c>
      <c r="N141" s="79" t="n">
        <v>0.504860699</v>
      </c>
      <c r="O141" s="79" t="n">
        <v>2.97225451</v>
      </c>
      <c r="P141" s="80">
        <f>COS(RADIANS(K141))*COS(RADIANS(L141))+SIN(RADIANS(K141))*SIN(RADIANS(J141))*SIN(RADIANS(L141))</f>
        <v/>
      </c>
      <c r="Q141" s="80">
        <f>-COS(RADIANS(K141))*SIN(RADIANS(L141))+SIN(RADIANS(K141))*SIN(RADIANS(J141))*COS(RADIANS(L141))</f>
        <v/>
      </c>
      <c r="R141" s="80">
        <f>SIN(RADIANS(K141))*COS(RADIANS(J141))</f>
        <v/>
      </c>
      <c r="S141" s="80">
        <f>COS(RADIANS(J141))*SIN(RADIANS(L141))</f>
        <v/>
      </c>
      <c r="T141" s="80">
        <f>COS(RADIANS(J141))*COS(RADIANS(L141))</f>
        <v/>
      </c>
      <c r="U141" s="80">
        <f>-SIN(RADIANS(J141))</f>
        <v/>
      </c>
      <c r="V141" s="80">
        <f>-SIN(RADIANS(K141))*COS(RADIANS(L141))+COS(RADIANS(K141))*SIN(RADIANS(J141))*SIN(RADIANS(L141))</f>
        <v/>
      </c>
      <c r="W141" s="80">
        <f>SIN(RADIANS(K141))*SIN(RADIANS(L141))+COS(RADIANS(K141))*SIN(RADIANS(J141))*COS(RADIANS(L141))</f>
        <v/>
      </c>
      <c r="X141" s="80">
        <f>COS(RADIANS(K141))*COS(RADIANS(J141))</f>
        <v/>
      </c>
      <c r="Y141" s="80">
        <f>P141*G141</f>
        <v/>
      </c>
      <c r="Z141" s="80">
        <f>Q141*H141</f>
        <v/>
      </c>
      <c r="AA141" s="80">
        <f>R141*I141</f>
        <v/>
      </c>
      <c r="AB141" s="80">
        <f>M141</f>
        <v/>
      </c>
      <c r="AC141" s="80">
        <f>S141*G141</f>
        <v/>
      </c>
      <c r="AD141" s="80">
        <f>T141*H141</f>
        <v/>
      </c>
      <c r="AE141" s="80">
        <f>U141*I141</f>
        <v/>
      </c>
      <c r="AF141" s="80">
        <f>N141</f>
        <v/>
      </c>
      <c r="AG141" s="80">
        <f>V141*G141</f>
        <v/>
      </c>
      <c r="AH141" s="80">
        <f>W141*H141</f>
        <v/>
      </c>
      <c r="AI141" s="80">
        <f>X141*I141</f>
        <v/>
      </c>
      <c r="AJ141" s="80">
        <f>O141</f>
        <v/>
      </c>
      <c r="AK141" s="81" t="n">
        <v>0.100000001</v>
      </c>
      <c r="AL141" s="81" t="n">
        <v>0</v>
      </c>
      <c r="AM141" s="81" t="n">
        <v>0</v>
      </c>
      <c r="AN141" s="81" t="n">
        <v>-18.7660789</v>
      </c>
      <c r="AO141" s="81" t="n">
        <v>0</v>
      </c>
      <c r="AP141" s="81" t="n">
        <v>-4.37113901e-09</v>
      </c>
      <c r="AQ141" s="81" t="n">
        <v>-1.54999995</v>
      </c>
      <c r="AR141" s="81" t="n">
        <v>0.504860699</v>
      </c>
      <c r="AS141" s="81" t="n">
        <v>0</v>
      </c>
      <c r="AT141" s="81" t="n">
        <v>0.100000001</v>
      </c>
      <c r="AU141" s="81" t="n">
        <v>-6.77526515e-08</v>
      </c>
      <c r="AV141" s="81" t="n">
        <v>2.97225451</v>
      </c>
      <c r="AW141" s="82">
        <f>MAX(ABS(Y141-AK141),ABS(Z141-AL141),ABS(AA141-AM141),ABS(AB141-AN141),ABS(AC141-AO141),ABS(AD141-AP141),ABS(AE141-AQ141),ABS(AF141-AR141),ABS(AG141-AS141),ABS(AH141-AT141),ABS(AI141-AU141),ABS(AJ141-AV141))</f>
        <v/>
      </c>
    </row>
    <row r="142">
      <c r="A142" s="78" t="inlineStr">
        <is>
          <t>M137</t>
        </is>
      </c>
      <c r="B142" s="52" t="inlineStr">
        <is>
          <t>ENV-07</t>
        </is>
      </c>
      <c r="C142" s="52" t="inlineStr">
        <is>
          <t>Environment</t>
        </is>
      </c>
      <c r="D142" s="52" t="inlineStr">
        <is>
          <t>Fence post</t>
        </is>
      </c>
      <c r="E142" s="58" t="inlineStr">
        <is>
          <t>Cylinder</t>
        </is>
      </c>
      <c r="F142" s="52" t="inlineStr">
        <is>
          <t>ENV-01</t>
        </is>
      </c>
      <c r="G142" s="79" t="n">
        <v>0.100000001</v>
      </c>
      <c r="H142" s="79" t="n">
        <v>0.100000001</v>
      </c>
      <c r="I142" s="79" t="n">
        <v>1.54999995</v>
      </c>
      <c r="J142" s="79" t="n">
        <v>90</v>
      </c>
      <c r="K142" s="79" t="n">
        <v>0</v>
      </c>
      <c r="L142" s="79" t="n">
        <v>0</v>
      </c>
      <c r="M142" s="79" t="n">
        <v>-18.766077</v>
      </c>
      <c r="N142" s="79" t="n">
        <v>0.504536688</v>
      </c>
      <c r="O142" s="79" t="n">
        <v>-2.97225761</v>
      </c>
      <c r="P142" s="80">
        <f>COS(RADIANS(K142))*COS(RADIANS(L142))+SIN(RADIANS(K142))*SIN(RADIANS(J142))*SIN(RADIANS(L142))</f>
        <v/>
      </c>
      <c r="Q142" s="80">
        <f>-COS(RADIANS(K142))*SIN(RADIANS(L142))+SIN(RADIANS(K142))*SIN(RADIANS(J142))*COS(RADIANS(L142))</f>
        <v/>
      </c>
      <c r="R142" s="80">
        <f>SIN(RADIANS(K142))*COS(RADIANS(J142))</f>
        <v/>
      </c>
      <c r="S142" s="80">
        <f>COS(RADIANS(J142))*SIN(RADIANS(L142))</f>
        <v/>
      </c>
      <c r="T142" s="80">
        <f>COS(RADIANS(J142))*COS(RADIANS(L142))</f>
        <v/>
      </c>
      <c r="U142" s="80">
        <f>-SIN(RADIANS(J142))</f>
        <v/>
      </c>
      <c r="V142" s="80">
        <f>-SIN(RADIANS(K142))*COS(RADIANS(L142))+COS(RADIANS(K142))*SIN(RADIANS(J142))*SIN(RADIANS(L142))</f>
        <v/>
      </c>
      <c r="W142" s="80">
        <f>SIN(RADIANS(K142))*SIN(RADIANS(L142))+COS(RADIANS(K142))*SIN(RADIANS(J142))*COS(RADIANS(L142))</f>
        <v/>
      </c>
      <c r="X142" s="80">
        <f>COS(RADIANS(K142))*COS(RADIANS(J142))</f>
        <v/>
      </c>
      <c r="Y142" s="80">
        <f>P142*G142</f>
        <v/>
      </c>
      <c r="Z142" s="80">
        <f>Q142*H142</f>
        <v/>
      </c>
      <c r="AA142" s="80">
        <f>R142*I142</f>
        <v/>
      </c>
      <c r="AB142" s="80">
        <f>M142</f>
        <v/>
      </c>
      <c r="AC142" s="80">
        <f>S142*G142</f>
        <v/>
      </c>
      <c r="AD142" s="80">
        <f>T142*H142</f>
        <v/>
      </c>
      <c r="AE142" s="80">
        <f>U142*I142</f>
        <v/>
      </c>
      <c r="AF142" s="80">
        <f>N142</f>
        <v/>
      </c>
      <c r="AG142" s="80">
        <f>V142*G142</f>
        <v/>
      </c>
      <c r="AH142" s="80">
        <f>W142*H142</f>
        <v/>
      </c>
      <c r="AI142" s="80">
        <f>X142*I142</f>
        <v/>
      </c>
      <c r="AJ142" s="80">
        <f>O142</f>
        <v/>
      </c>
      <c r="AK142" s="81" t="n">
        <v>0.100000001</v>
      </c>
      <c r="AL142" s="81" t="n">
        <v>0</v>
      </c>
      <c r="AM142" s="81" t="n">
        <v>0</v>
      </c>
      <c r="AN142" s="81" t="n">
        <v>-18.766077</v>
      </c>
      <c r="AO142" s="81" t="n">
        <v>0</v>
      </c>
      <c r="AP142" s="81" t="n">
        <v>-4.37113901e-09</v>
      </c>
      <c r="AQ142" s="81" t="n">
        <v>-1.54999995</v>
      </c>
      <c r="AR142" s="81" t="n">
        <v>0.504536688</v>
      </c>
      <c r="AS142" s="81" t="n">
        <v>0</v>
      </c>
      <c r="AT142" s="81" t="n">
        <v>0.100000001</v>
      </c>
      <c r="AU142" s="81" t="n">
        <v>-6.77526515e-08</v>
      </c>
      <c r="AV142" s="81" t="n">
        <v>-2.97225761</v>
      </c>
      <c r="AW142" s="82">
        <f>MAX(ABS(Y142-AK142),ABS(Z142-AL142),ABS(AA142-AM142),ABS(AB142-AN142),ABS(AC142-AO142),ABS(AD142-AP142),ABS(AE142-AQ142),ABS(AF142-AR142),ABS(AG142-AS142),ABS(AH142-AT142),ABS(AI142-AU142),ABS(AJ142-AV142))</f>
        <v/>
      </c>
    </row>
    <row r="143">
      <c r="A143" s="78" t="inlineStr">
        <is>
          <t>M138</t>
        </is>
      </c>
      <c r="B143" s="52" t="inlineStr">
        <is>
          <t>ENV-08</t>
        </is>
      </c>
      <c r="C143" s="52" t="inlineStr">
        <is>
          <t>Environment</t>
        </is>
      </c>
      <c r="D143" s="52" t="inlineStr">
        <is>
          <t>Fence post</t>
        </is>
      </c>
      <c r="E143" s="58" t="inlineStr">
        <is>
          <t>Cylinder</t>
        </is>
      </c>
      <c r="F143" s="52" t="inlineStr">
        <is>
          <t>ENV-01</t>
        </is>
      </c>
      <c r="G143" s="79" t="n">
        <v>0.100000001</v>
      </c>
      <c r="H143" s="79" t="n">
        <v>0.100000001</v>
      </c>
      <c r="I143" s="79" t="n">
        <v>1.54999995</v>
      </c>
      <c r="J143" s="79" t="n">
        <v>90</v>
      </c>
      <c r="K143" s="79" t="n">
        <v>0</v>
      </c>
      <c r="L143" s="79" t="n">
        <v>0</v>
      </c>
      <c r="M143" s="79" t="n">
        <v>-16.9291248</v>
      </c>
      <c r="N143" s="79" t="n">
        <v>0.415374279</v>
      </c>
      <c r="O143" s="79" t="n">
        <v>-8.62582016</v>
      </c>
      <c r="P143" s="80">
        <f>COS(RADIANS(K143))*COS(RADIANS(L143))+SIN(RADIANS(K143))*SIN(RADIANS(J143))*SIN(RADIANS(L143))</f>
        <v/>
      </c>
      <c r="Q143" s="80">
        <f>-COS(RADIANS(K143))*SIN(RADIANS(L143))+SIN(RADIANS(K143))*SIN(RADIANS(J143))*COS(RADIANS(L143))</f>
        <v/>
      </c>
      <c r="R143" s="80">
        <f>SIN(RADIANS(K143))*COS(RADIANS(J143))</f>
        <v/>
      </c>
      <c r="S143" s="80">
        <f>COS(RADIANS(J143))*SIN(RADIANS(L143))</f>
        <v/>
      </c>
      <c r="T143" s="80">
        <f>COS(RADIANS(J143))*COS(RADIANS(L143))</f>
        <v/>
      </c>
      <c r="U143" s="80">
        <f>-SIN(RADIANS(J143))</f>
        <v/>
      </c>
      <c r="V143" s="80">
        <f>-SIN(RADIANS(K143))*COS(RADIANS(L143))+COS(RADIANS(K143))*SIN(RADIANS(J143))*SIN(RADIANS(L143))</f>
        <v/>
      </c>
      <c r="W143" s="80">
        <f>SIN(RADIANS(K143))*SIN(RADIANS(L143))+COS(RADIANS(K143))*SIN(RADIANS(J143))*COS(RADIANS(L143))</f>
        <v/>
      </c>
      <c r="X143" s="80">
        <f>COS(RADIANS(K143))*COS(RADIANS(J143))</f>
        <v/>
      </c>
      <c r="Y143" s="80">
        <f>P143*G143</f>
        <v/>
      </c>
      <c r="Z143" s="80">
        <f>Q143*H143</f>
        <v/>
      </c>
      <c r="AA143" s="80">
        <f>R143*I143</f>
        <v/>
      </c>
      <c r="AB143" s="80">
        <f>M143</f>
        <v/>
      </c>
      <c r="AC143" s="80">
        <f>S143*G143</f>
        <v/>
      </c>
      <c r="AD143" s="80">
        <f>T143*H143</f>
        <v/>
      </c>
      <c r="AE143" s="80">
        <f>U143*I143</f>
        <v/>
      </c>
      <c r="AF143" s="80">
        <f>N143</f>
        <v/>
      </c>
      <c r="AG143" s="80">
        <f>V143*G143</f>
        <v/>
      </c>
      <c r="AH143" s="80">
        <f>W143*H143</f>
        <v/>
      </c>
      <c r="AI143" s="80">
        <f>X143*I143</f>
        <v/>
      </c>
      <c r="AJ143" s="80">
        <f>O143</f>
        <v/>
      </c>
      <c r="AK143" s="81" t="n">
        <v>0.100000001</v>
      </c>
      <c r="AL143" s="81" t="n">
        <v>0</v>
      </c>
      <c r="AM143" s="81" t="n">
        <v>0</v>
      </c>
      <c r="AN143" s="81" t="n">
        <v>-16.9291248</v>
      </c>
      <c r="AO143" s="81" t="n">
        <v>0</v>
      </c>
      <c r="AP143" s="81" t="n">
        <v>-4.37113901e-09</v>
      </c>
      <c r="AQ143" s="81" t="n">
        <v>-1.54999995</v>
      </c>
      <c r="AR143" s="81" t="n">
        <v>0.415374279</v>
      </c>
      <c r="AS143" s="81" t="n">
        <v>0</v>
      </c>
      <c r="AT143" s="81" t="n">
        <v>0.100000001</v>
      </c>
      <c r="AU143" s="81" t="n">
        <v>-6.77526515e-08</v>
      </c>
      <c r="AV143" s="81" t="n">
        <v>-8.62582016</v>
      </c>
      <c r="AW143" s="82">
        <f>MAX(ABS(Y143-AK143),ABS(Z143-AL143),ABS(AA143-AM143),ABS(AB143-AN143),ABS(AC143-AO143),ABS(AD143-AP143),ABS(AE143-AQ143),ABS(AF143-AR143),ABS(AG143-AS143),ABS(AH143-AT143),ABS(AI143-AU143),ABS(AJ143-AV143))</f>
        <v/>
      </c>
    </row>
    <row r="144">
      <c r="A144" s="78" t="inlineStr">
        <is>
          <t>M139</t>
        </is>
      </c>
      <c r="B144" s="52" t="inlineStr">
        <is>
          <t>ENV-09</t>
        </is>
      </c>
      <c r="C144" s="52" t="inlineStr">
        <is>
          <t>Environment</t>
        </is>
      </c>
      <c r="D144" s="52" t="inlineStr">
        <is>
          <t>Fence post</t>
        </is>
      </c>
      <c r="E144" s="58" t="inlineStr">
        <is>
          <t>Cylinder</t>
        </is>
      </c>
      <c r="F144" s="52" t="inlineStr">
        <is>
          <t>ENV-01</t>
        </is>
      </c>
      <c r="G144" s="79" t="n">
        <v>0.100000001</v>
      </c>
      <c r="H144" s="79" t="n">
        <v>0.100000001</v>
      </c>
      <c r="I144" s="79" t="n">
        <v>1.54999995</v>
      </c>
      <c r="J144" s="79" t="n">
        <v>90</v>
      </c>
      <c r="K144" s="79" t="n">
        <v>0</v>
      </c>
      <c r="L144" s="79" t="n">
        <v>0</v>
      </c>
      <c r="M144" s="79" t="n">
        <v>-13.43503</v>
      </c>
      <c r="N144" s="79" t="n">
        <v>0.450360417</v>
      </c>
      <c r="O144" s="79" t="n">
        <v>-13.4350271</v>
      </c>
      <c r="P144" s="80">
        <f>COS(RADIANS(K144))*COS(RADIANS(L144))+SIN(RADIANS(K144))*SIN(RADIANS(J144))*SIN(RADIANS(L144))</f>
        <v/>
      </c>
      <c r="Q144" s="80">
        <f>-COS(RADIANS(K144))*SIN(RADIANS(L144))+SIN(RADIANS(K144))*SIN(RADIANS(J144))*COS(RADIANS(L144))</f>
        <v/>
      </c>
      <c r="R144" s="80">
        <f>SIN(RADIANS(K144))*COS(RADIANS(J144))</f>
        <v/>
      </c>
      <c r="S144" s="80">
        <f>COS(RADIANS(J144))*SIN(RADIANS(L144))</f>
        <v/>
      </c>
      <c r="T144" s="80">
        <f>COS(RADIANS(J144))*COS(RADIANS(L144))</f>
        <v/>
      </c>
      <c r="U144" s="80">
        <f>-SIN(RADIANS(J144))</f>
        <v/>
      </c>
      <c r="V144" s="80">
        <f>-SIN(RADIANS(K144))*COS(RADIANS(L144))+COS(RADIANS(K144))*SIN(RADIANS(J144))*SIN(RADIANS(L144))</f>
        <v/>
      </c>
      <c r="W144" s="80">
        <f>SIN(RADIANS(K144))*SIN(RADIANS(L144))+COS(RADIANS(K144))*SIN(RADIANS(J144))*COS(RADIANS(L144))</f>
        <v/>
      </c>
      <c r="X144" s="80">
        <f>COS(RADIANS(K144))*COS(RADIANS(J144))</f>
        <v/>
      </c>
      <c r="Y144" s="80">
        <f>P144*G144</f>
        <v/>
      </c>
      <c r="Z144" s="80">
        <f>Q144*H144</f>
        <v/>
      </c>
      <c r="AA144" s="80">
        <f>R144*I144</f>
        <v/>
      </c>
      <c r="AB144" s="80">
        <f>M144</f>
        <v/>
      </c>
      <c r="AC144" s="80">
        <f>S144*G144</f>
        <v/>
      </c>
      <c r="AD144" s="80">
        <f>T144*H144</f>
        <v/>
      </c>
      <c r="AE144" s="80">
        <f>U144*I144</f>
        <v/>
      </c>
      <c r="AF144" s="80">
        <f>N144</f>
        <v/>
      </c>
      <c r="AG144" s="80">
        <f>V144*G144</f>
        <v/>
      </c>
      <c r="AH144" s="80">
        <f>W144*H144</f>
        <v/>
      </c>
      <c r="AI144" s="80">
        <f>X144*I144</f>
        <v/>
      </c>
      <c r="AJ144" s="80">
        <f>O144</f>
        <v/>
      </c>
      <c r="AK144" s="81" t="n">
        <v>0.100000001</v>
      </c>
      <c r="AL144" s="81" t="n">
        <v>0</v>
      </c>
      <c r="AM144" s="81" t="n">
        <v>0</v>
      </c>
      <c r="AN144" s="81" t="n">
        <v>-13.43503</v>
      </c>
      <c r="AO144" s="81" t="n">
        <v>0</v>
      </c>
      <c r="AP144" s="81" t="n">
        <v>-4.37113901e-09</v>
      </c>
      <c r="AQ144" s="81" t="n">
        <v>-1.54999995</v>
      </c>
      <c r="AR144" s="81" t="n">
        <v>0.450360417</v>
      </c>
      <c r="AS144" s="81" t="n">
        <v>0</v>
      </c>
      <c r="AT144" s="81" t="n">
        <v>0.100000001</v>
      </c>
      <c r="AU144" s="81" t="n">
        <v>-6.77526515e-08</v>
      </c>
      <c r="AV144" s="81" t="n">
        <v>-13.4350271</v>
      </c>
      <c r="AW144" s="82">
        <f>MAX(ABS(Y144-AK144),ABS(Z144-AL144),ABS(AA144-AM144),ABS(AB144-AN144),ABS(AC144-AO144),ABS(AD144-AP144),ABS(AE144-AQ144),ABS(AF144-AR144),ABS(AG144-AS144),ABS(AH144-AT144),ABS(AI144-AU144),ABS(AJ144-AV144))</f>
        <v/>
      </c>
    </row>
    <row r="145">
      <c r="A145" s="78" t="inlineStr">
        <is>
          <t>M140</t>
        </is>
      </c>
      <c r="B145" s="52" t="inlineStr">
        <is>
          <t>ENV-10</t>
        </is>
      </c>
      <c r="C145" s="52" t="inlineStr">
        <is>
          <t>Environment</t>
        </is>
      </c>
      <c r="D145" s="52" t="inlineStr">
        <is>
          <t>Fence post</t>
        </is>
      </c>
      <c r="E145" s="58" t="inlineStr">
        <is>
          <t>Cylinder</t>
        </is>
      </c>
      <c r="F145" s="52" t="inlineStr">
        <is>
          <t>ENV-01</t>
        </is>
      </c>
      <c r="G145" s="79" t="n">
        <v>0.100000001</v>
      </c>
      <c r="H145" s="79" t="n">
        <v>0.100000001</v>
      </c>
      <c r="I145" s="79" t="n">
        <v>1.54999995</v>
      </c>
      <c r="J145" s="79" t="n">
        <v>90</v>
      </c>
      <c r="K145" s="79" t="n">
        <v>0</v>
      </c>
      <c r="L145" s="79" t="n">
        <v>0</v>
      </c>
      <c r="M145" s="79" t="n">
        <v>-8.625814439999999</v>
      </c>
      <c r="N145" s="79" t="n">
        <v>0.500019133</v>
      </c>
      <c r="O145" s="79" t="n">
        <v>-16.9291267</v>
      </c>
      <c r="P145" s="80">
        <f>COS(RADIANS(K145))*COS(RADIANS(L145))+SIN(RADIANS(K145))*SIN(RADIANS(J145))*SIN(RADIANS(L145))</f>
        <v/>
      </c>
      <c r="Q145" s="80">
        <f>-COS(RADIANS(K145))*SIN(RADIANS(L145))+SIN(RADIANS(K145))*SIN(RADIANS(J145))*COS(RADIANS(L145))</f>
        <v/>
      </c>
      <c r="R145" s="80">
        <f>SIN(RADIANS(K145))*COS(RADIANS(J145))</f>
        <v/>
      </c>
      <c r="S145" s="80">
        <f>COS(RADIANS(J145))*SIN(RADIANS(L145))</f>
        <v/>
      </c>
      <c r="T145" s="80">
        <f>COS(RADIANS(J145))*COS(RADIANS(L145))</f>
        <v/>
      </c>
      <c r="U145" s="80">
        <f>-SIN(RADIANS(J145))</f>
        <v/>
      </c>
      <c r="V145" s="80">
        <f>-SIN(RADIANS(K145))*COS(RADIANS(L145))+COS(RADIANS(K145))*SIN(RADIANS(J145))*SIN(RADIANS(L145))</f>
        <v/>
      </c>
      <c r="W145" s="80">
        <f>SIN(RADIANS(K145))*SIN(RADIANS(L145))+COS(RADIANS(K145))*SIN(RADIANS(J145))*COS(RADIANS(L145))</f>
        <v/>
      </c>
      <c r="X145" s="80">
        <f>COS(RADIANS(K145))*COS(RADIANS(J145))</f>
        <v/>
      </c>
      <c r="Y145" s="80">
        <f>P145*G145</f>
        <v/>
      </c>
      <c r="Z145" s="80">
        <f>Q145*H145</f>
        <v/>
      </c>
      <c r="AA145" s="80">
        <f>R145*I145</f>
        <v/>
      </c>
      <c r="AB145" s="80">
        <f>M145</f>
        <v/>
      </c>
      <c r="AC145" s="80">
        <f>S145*G145</f>
        <v/>
      </c>
      <c r="AD145" s="80">
        <f>T145*H145</f>
        <v/>
      </c>
      <c r="AE145" s="80">
        <f>U145*I145</f>
        <v/>
      </c>
      <c r="AF145" s="80">
        <f>N145</f>
        <v/>
      </c>
      <c r="AG145" s="80">
        <f>V145*G145</f>
        <v/>
      </c>
      <c r="AH145" s="80">
        <f>W145*H145</f>
        <v/>
      </c>
      <c r="AI145" s="80">
        <f>X145*I145</f>
        <v/>
      </c>
      <c r="AJ145" s="80">
        <f>O145</f>
        <v/>
      </c>
      <c r="AK145" s="81" t="n">
        <v>0.100000001</v>
      </c>
      <c r="AL145" s="81" t="n">
        <v>0</v>
      </c>
      <c r="AM145" s="81" t="n">
        <v>0</v>
      </c>
      <c r="AN145" s="81" t="n">
        <v>-8.625814439999999</v>
      </c>
      <c r="AO145" s="81" t="n">
        <v>0</v>
      </c>
      <c r="AP145" s="81" t="n">
        <v>-4.37113901e-09</v>
      </c>
      <c r="AQ145" s="81" t="n">
        <v>-1.54999995</v>
      </c>
      <c r="AR145" s="81" t="n">
        <v>0.500019133</v>
      </c>
      <c r="AS145" s="81" t="n">
        <v>0</v>
      </c>
      <c r="AT145" s="81" t="n">
        <v>0.100000001</v>
      </c>
      <c r="AU145" s="81" t="n">
        <v>-6.77526515e-08</v>
      </c>
      <c r="AV145" s="81" t="n">
        <v>-16.9291267</v>
      </c>
      <c r="AW145" s="82">
        <f>MAX(ABS(Y145-AK145),ABS(Z145-AL145),ABS(AA145-AM145),ABS(AB145-AN145),ABS(AC145-AO145),ABS(AD145-AP145),ABS(AE145-AQ145),ABS(AF145-AR145),ABS(AG145-AS145),ABS(AH145-AT145),ABS(AI145-AU145),ABS(AJ145-AV145))</f>
        <v/>
      </c>
    </row>
    <row r="146">
      <c r="A146" s="78" t="inlineStr">
        <is>
          <t>M141</t>
        </is>
      </c>
      <c r="B146" s="52" t="inlineStr">
        <is>
          <t>ENV-11</t>
        </is>
      </c>
      <c r="C146" s="52" t="inlineStr">
        <is>
          <t>Environment</t>
        </is>
      </c>
      <c r="D146" s="52" t="inlineStr">
        <is>
          <t>Fence post</t>
        </is>
      </c>
      <c r="E146" s="58" t="inlineStr">
        <is>
          <t>Cylinder</t>
        </is>
      </c>
      <c r="F146" s="52" t="inlineStr">
        <is>
          <t>ENV-01</t>
        </is>
      </c>
      <c r="G146" s="79" t="n">
        <v>0.100000001</v>
      </c>
      <c r="H146" s="79" t="n">
        <v>0.100000001</v>
      </c>
      <c r="I146" s="79" t="n">
        <v>1.54999995</v>
      </c>
      <c r="J146" s="79" t="n">
        <v>90</v>
      </c>
      <c r="K146" s="79" t="n">
        <v>0</v>
      </c>
      <c r="L146" s="79" t="n">
        <v>0</v>
      </c>
      <c r="M146" s="79" t="n">
        <v>-2.97225595</v>
      </c>
      <c r="N146" s="79" t="n">
        <v>0.453977555</v>
      </c>
      <c r="O146" s="79" t="n">
        <v>-18.766077</v>
      </c>
      <c r="P146" s="80">
        <f>COS(RADIANS(K146))*COS(RADIANS(L146))+SIN(RADIANS(K146))*SIN(RADIANS(J146))*SIN(RADIANS(L146))</f>
        <v/>
      </c>
      <c r="Q146" s="80">
        <f>-COS(RADIANS(K146))*SIN(RADIANS(L146))+SIN(RADIANS(K146))*SIN(RADIANS(J146))*COS(RADIANS(L146))</f>
        <v/>
      </c>
      <c r="R146" s="80">
        <f>SIN(RADIANS(K146))*COS(RADIANS(J146))</f>
        <v/>
      </c>
      <c r="S146" s="80">
        <f>COS(RADIANS(J146))*SIN(RADIANS(L146))</f>
        <v/>
      </c>
      <c r="T146" s="80">
        <f>COS(RADIANS(J146))*COS(RADIANS(L146))</f>
        <v/>
      </c>
      <c r="U146" s="80">
        <f>-SIN(RADIANS(J146))</f>
        <v/>
      </c>
      <c r="V146" s="80">
        <f>-SIN(RADIANS(K146))*COS(RADIANS(L146))+COS(RADIANS(K146))*SIN(RADIANS(J146))*SIN(RADIANS(L146))</f>
        <v/>
      </c>
      <c r="W146" s="80">
        <f>SIN(RADIANS(K146))*SIN(RADIANS(L146))+COS(RADIANS(K146))*SIN(RADIANS(J146))*COS(RADIANS(L146))</f>
        <v/>
      </c>
      <c r="X146" s="80">
        <f>COS(RADIANS(K146))*COS(RADIANS(J146))</f>
        <v/>
      </c>
      <c r="Y146" s="80">
        <f>P146*G146</f>
        <v/>
      </c>
      <c r="Z146" s="80">
        <f>Q146*H146</f>
        <v/>
      </c>
      <c r="AA146" s="80">
        <f>R146*I146</f>
        <v/>
      </c>
      <c r="AB146" s="80">
        <f>M146</f>
        <v/>
      </c>
      <c r="AC146" s="80">
        <f>S146*G146</f>
        <v/>
      </c>
      <c r="AD146" s="80">
        <f>T146*H146</f>
        <v/>
      </c>
      <c r="AE146" s="80">
        <f>U146*I146</f>
        <v/>
      </c>
      <c r="AF146" s="80">
        <f>N146</f>
        <v/>
      </c>
      <c r="AG146" s="80">
        <f>V146*G146</f>
        <v/>
      </c>
      <c r="AH146" s="80">
        <f>W146*H146</f>
        <v/>
      </c>
      <c r="AI146" s="80">
        <f>X146*I146</f>
        <v/>
      </c>
      <c r="AJ146" s="80">
        <f>O146</f>
        <v/>
      </c>
      <c r="AK146" s="81" t="n">
        <v>0.100000001</v>
      </c>
      <c r="AL146" s="81" t="n">
        <v>0</v>
      </c>
      <c r="AM146" s="81" t="n">
        <v>0</v>
      </c>
      <c r="AN146" s="81" t="n">
        <v>-2.97225595</v>
      </c>
      <c r="AO146" s="81" t="n">
        <v>0</v>
      </c>
      <c r="AP146" s="81" t="n">
        <v>-4.37113901e-09</v>
      </c>
      <c r="AQ146" s="81" t="n">
        <v>-1.54999995</v>
      </c>
      <c r="AR146" s="81" t="n">
        <v>0.453977555</v>
      </c>
      <c r="AS146" s="81" t="n">
        <v>0</v>
      </c>
      <c r="AT146" s="81" t="n">
        <v>0.100000001</v>
      </c>
      <c r="AU146" s="81" t="n">
        <v>-6.77526515e-08</v>
      </c>
      <c r="AV146" s="81" t="n">
        <v>-18.766077</v>
      </c>
      <c r="AW146" s="82">
        <f>MAX(ABS(Y146-AK146),ABS(Z146-AL146),ABS(AA146-AM146),ABS(AB146-AN146),ABS(AC146-AO146),ABS(AD146-AP146),ABS(AE146-AQ146),ABS(AF146-AR146),ABS(AG146-AS146),ABS(AH146-AT146),ABS(AI146-AU146),ABS(AJ146-AV146))</f>
        <v/>
      </c>
    </row>
    <row r="147">
      <c r="A147" s="78" t="inlineStr">
        <is>
          <t>M142</t>
        </is>
      </c>
      <c r="B147" s="52" t="inlineStr">
        <is>
          <t>ENV-12</t>
        </is>
      </c>
      <c r="C147" s="52" t="inlineStr">
        <is>
          <t>Environment</t>
        </is>
      </c>
      <c r="D147" s="52" t="inlineStr">
        <is>
          <t>Fence post</t>
        </is>
      </c>
      <c r="E147" s="58" t="inlineStr">
        <is>
          <t>Cylinder</t>
        </is>
      </c>
      <c r="F147" s="52" t="inlineStr">
        <is>
          <t>ENV-01</t>
        </is>
      </c>
      <c r="G147" s="79" t="n">
        <v>0.100000001</v>
      </c>
      <c r="H147" s="79" t="n">
        <v>0.100000001</v>
      </c>
      <c r="I147" s="79" t="n">
        <v>1.54999995</v>
      </c>
      <c r="J147" s="79" t="n">
        <v>90</v>
      </c>
      <c r="K147" s="79" t="n">
        <v>0</v>
      </c>
      <c r="L147" s="79" t="n">
        <v>0</v>
      </c>
      <c r="M147" s="79" t="n">
        <v>2.97225618</v>
      </c>
      <c r="N147" s="79" t="n">
        <v>0.466875345</v>
      </c>
      <c r="O147" s="79" t="n">
        <v>-18.766077</v>
      </c>
      <c r="P147" s="80">
        <f>COS(RADIANS(K147))*COS(RADIANS(L147))+SIN(RADIANS(K147))*SIN(RADIANS(J147))*SIN(RADIANS(L147))</f>
        <v/>
      </c>
      <c r="Q147" s="80">
        <f>-COS(RADIANS(K147))*SIN(RADIANS(L147))+SIN(RADIANS(K147))*SIN(RADIANS(J147))*COS(RADIANS(L147))</f>
        <v/>
      </c>
      <c r="R147" s="80">
        <f>SIN(RADIANS(K147))*COS(RADIANS(J147))</f>
        <v/>
      </c>
      <c r="S147" s="80">
        <f>COS(RADIANS(J147))*SIN(RADIANS(L147))</f>
        <v/>
      </c>
      <c r="T147" s="80">
        <f>COS(RADIANS(J147))*COS(RADIANS(L147))</f>
        <v/>
      </c>
      <c r="U147" s="80">
        <f>-SIN(RADIANS(J147))</f>
        <v/>
      </c>
      <c r="V147" s="80">
        <f>-SIN(RADIANS(K147))*COS(RADIANS(L147))+COS(RADIANS(K147))*SIN(RADIANS(J147))*SIN(RADIANS(L147))</f>
        <v/>
      </c>
      <c r="W147" s="80">
        <f>SIN(RADIANS(K147))*SIN(RADIANS(L147))+COS(RADIANS(K147))*SIN(RADIANS(J147))*COS(RADIANS(L147))</f>
        <v/>
      </c>
      <c r="X147" s="80">
        <f>COS(RADIANS(K147))*COS(RADIANS(J147))</f>
        <v/>
      </c>
      <c r="Y147" s="80">
        <f>P147*G147</f>
        <v/>
      </c>
      <c r="Z147" s="80">
        <f>Q147*H147</f>
        <v/>
      </c>
      <c r="AA147" s="80">
        <f>R147*I147</f>
        <v/>
      </c>
      <c r="AB147" s="80">
        <f>M147</f>
        <v/>
      </c>
      <c r="AC147" s="80">
        <f>S147*G147</f>
        <v/>
      </c>
      <c r="AD147" s="80">
        <f>T147*H147</f>
        <v/>
      </c>
      <c r="AE147" s="80">
        <f>U147*I147</f>
        <v/>
      </c>
      <c r="AF147" s="80">
        <f>N147</f>
        <v/>
      </c>
      <c r="AG147" s="80">
        <f>V147*G147</f>
        <v/>
      </c>
      <c r="AH147" s="80">
        <f>W147*H147</f>
        <v/>
      </c>
      <c r="AI147" s="80">
        <f>X147*I147</f>
        <v/>
      </c>
      <c r="AJ147" s="80">
        <f>O147</f>
        <v/>
      </c>
      <c r="AK147" s="81" t="n">
        <v>0.100000001</v>
      </c>
      <c r="AL147" s="81" t="n">
        <v>0</v>
      </c>
      <c r="AM147" s="81" t="n">
        <v>0</v>
      </c>
      <c r="AN147" s="81" t="n">
        <v>2.97225618</v>
      </c>
      <c r="AO147" s="81" t="n">
        <v>0</v>
      </c>
      <c r="AP147" s="81" t="n">
        <v>-4.37113901e-09</v>
      </c>
      <c r="AQ147" s="81" t="n">
        <v>-1.54999995</v>
      </c>
      <c r="AR147" s="81" t="n">
        <v>0.466875345</v>
      </c>
      <c r="AS147" s="81" t="n">
        <v>0</v>
      </c>
      <c r="AT147" s="81" t="n">
        <v>0.100000001</v>
      </c>
      <c r="AU147" s="81" t="n">
        <v>-6.77526515e-08</v>
      </c>
      <c r="AV147" s="81" t="n">
        <v>-18.766077</v>
      </c>
      <c r="AW147" s="82">
        <f>MAX(ABS(Y147-AK147),ABS(Z147-AL147),ABS(AA147-AM147),ABS(AB147-AN147),ABS(AC147-AO147),ABS(AD147-AP147),ABS(AE147-AQ147),ABS(AF147-AR147),ABS(AG147-AS147),ABS(AH147-AT147),ABS(AI147-AU147),ABS(AJ147-AV147))</f>
        <v/>
      </c>
    </row>
    <row r="148">
      <c r="A148" s="78" t="inlineStr">
        <is>
          <t>M143</t>
        </is>
      </c>
      <c r="B148" s="52" t="inlineStr">
        <is>
          <t>ENV-13</t>
        </is>
      </c>
      <c r="C148" s="52" t="inlineStr">
        <is>
          <t>Environment</t>
        </is>
      </c>
      <c r="D148" s="52" t="inlineStr">
        <is>
          <t>Fence post</t>
        </is>
      </c>
      <c r="E148" s="58" t="inlineStr">
        <is>
          <t>Cylinder</t>
        </is>
      </c>
      <c r="F148" s="52" t="inlineStr">
        <is>
          <t>ENV-01</t>
        </is>
      </c>
      <c r="G148" s="79" t="n">
        <v>0.100000001</v>
      </c>
      <c r="H148" s="79" t="n">
        <v>0.100000001</v>
      </c>
      <c r="I148" s="79" t="n">
        <v>1.54999995</v>
      </c>
      <c r="J148" s="79" t="n">
        <v>90</v>
      </c>
      <c r="K148" s="79" t="n">
        <v>0</v>
      </c>
      <c r="L148" s="79" t="n">
        <v>0</v>
      </c>
      <c r="M148" s="79" t="n">
        <v>8.62582302</v>
      </c>
      <c r="N148" s="79" t="n">
        <v>0.470878839</v>
      </c>
      <c r="O148" s="79" t="n">
        <v>-16.929121</v>
      </c>
      <c r="P148" s="80">
        <f>COS(RADIANS(K148))*COS(RADIANS(L148))+SIN(RADIANS(K148))*SIN(RADIANS(J148))*SIN(RADIANS(L148))</f>
        <v/>
      </c>
      <c r="Q148" s="80">
        <f>-COS(RADIANS(K148))*SIN(RADIANS(L148))+SIN(RADIANS(K148))*SIN(RADIANS(J148))*COS(RADIANS(L148))</f>
        <v/>
      </c>
      <c r="R148" s="80">
        <f>SIN(RADIANS(K148))*COS(RADIANS(J148))</f>
        <v/>
      </c>
      <c r="S148" s="80">
        <f>COS(RADIANS(J148))*SIN(RADIANS(L148))</f>
        <v/>
      </c>
      <c r="T148" s="80">
        <f>COS(RADIANS(J148))*COS(RADIANS(L148))</f>
        <v/>
      </c>
      <c r="U148" s="80">
        <f>-SIN(RADIANS(J148))</f>
        <v/>
      </c>
      <c r="V148" s="80">
        <f>-SIN(RADIANS(K148))*COS(RADIANS(L148))+COS(RADIANS(K148))*SIN(RADIANS(J148))*SIN(RADIANS(L148))</f>
        <v/>
      </c>
      <c r="W148" s="80">
        <f>SIN(RADIANS(K148))*SIN(RADIANS(L148))+COS(RADIANS(K148))*SIN(RADIANS(J148))*COS(RADIANS(L148))</f>
        <v/>
      </c>
      <c r="X148" s="80">
        <f>COS(RADIANS(K148))*COS(RADIANS(J148))</f>
        <v/>
      </c>
      <c r="Y148" s="80">
        <f>P148*G148</f>
        <v/>
      </c>
      <c r="Z148" s="80">
        <f>Q148*H148</f>
        <v/>
      </c>
      <c r="AA148" s="80">
        <f>R148*I148</f>
        <v/>
      </c>
      <c r="AB148" s="80">
        <f>M148</f>
        <v/>
      </c>
      <c r="AC148" s="80">
        <f>S148*G148</f>
        <v/>
      </c>
      <c r="AD148" s="80">
        <f>T148*H148</f>
        <v/>
      </c>
      <c r="AE148" s="80">
        <f>U148*I148</f>
        <v/>
      </c>
      <c r="AF148" s="80">
        <f>N148</f>
        <v/>
      </c>
      <c r="AG148" s="80">
        <f>V148*G148</f>
        <v/>
      </c>
      <c r="AH148" s="80">
        <f>W148*H148</f>
        <v/>
      </c>
      <c r="AI148" s="80">
        <f>X148*I148</f>
        <v/>
      </c>
      <c r="AJ148" s="80">
        <f>O148</f>
        <v/>
      </c>
      <c r="AK148" s="81" t="n">
        <v>0.100000001</v>
      </c>
      <c r="AL148" s="81" t="n">
        <v>0</v>
      </c>
      <c r="AM148" s="81" t="n">
        <v>0</v>
      </c>
      <c r="AN148" s="81" t="n">
        <v>8.62582302</v>
      </c>
      <c r="AO148" s="81" t="n">
        <v>0</v>
      </c>
      <c r="AP148" s="81" t="n">
        <v>-4.37113901e-09</v>
      </c>
      <c r="AQ148" s="81" t="n">
        <v>-1.54999995</v>
      </c>
      <c r="AR148" s="81" t="n">
        <v>0.470878839</v>
      </c>
      <c r="AS148" s="81" t="n">
        <v>0</v>
      </c>
      <c r="AT148" s="81" t="n">
        <v>0.100000001</v>
      </c>
      <c r="AU148" s="81" t="n">
        <v>-6.77526515e-08</v>
      </c>
      <c r="AV148" s="81" t="n">
        <v>-16.929121</v>
      </c>
      <c r="AW148" s="82">
        <f>MAX(ABS(Y148-AK148),ABS(Z148-AL148),ABS(AA148-AM148),ABS(AB148-AN148),ABS(AC148-AO148),ABS(AD148-AP148),ABS(AE148-AQ148),ABS(AF148-AR148),ABS(AG148-AS148),ABS(AH148-AT148),ABS(AI148-AU148),ABS(AJ148-AV148))</f>
        <v/>
      </c>
    </row>
    <row r="149">
      <c r="A149" s="78" t="inlineStr">
        <is>
          <t>M144</t>
        </is>
      </c>
      <c r="B149" s="52" t="inlineStr">
        <is>
          <t>ENV-14</t>
        </is>
      </c>
      <c r="C149" s="52" t="inlineStr">
        <is>
          <t>Environment</t>
        </is>
      </c>
      <c r="D149" s="52" t="inlineStr">
        <is>
          <t>Fence post</t>
        </is>
      </c>
      <c r="E149" s="58" t="inlineStr">
        <is>
          <t>Cylinder</t>
        </is>
      </c>
      <c r="F149" s="52" t="inlineStr">
        <is>
          <t>ENV-01</t>
        </is>
      </c>
      <c r="G149" s="79" t="n">
        <v>0.100000001</v>
      </c>
      <c r="H149" s="79" t="n">
        <v>0.100000001</v>
      </c>
      <c r="I149" s="79" t="n">
        <v>1.54999995</v>
      </c>
      <c r="J149" s="79" t="n">
        <v>90</v>
      </c>
      <c r="K149" s="79" t="n">
        <v>0</v>
      </c>
      <c r="L149" s="79" t="n">
        <v>0</v>
      </c>
      <c r="M149" s="79" t="n">
        <v>13.4350262</v>
      </c>
      <c r="N149" s="79" t="n">
        <v>0.505350053</v>
      </c>
      <c r="O149" s="79" t="n">
        <v>-13.4350309</v>
      </c>
      <c r="P149" s="80">
        <f>COS(RADIANS(K149))*COS(RADIANS(L149))+SIN(RADIANS(K149))*SIN(RADIANS(J149))*SIN(RADIANS(L149))</f>
        <v/>
      </c>
      <c r="Q149" s="80">
        <f>-COS(RADIANS(K149))*SIN(RADIANS(L149))+SIN(RADIANS(K149))*SIN(RADIANS(J149))*COS(RADIANS(L149))</f>
        <v/>
      </c>
      <c r="R149" s="80">
        <f>SIN(RADIANS(K149))*COS(RADIANS(J149))</f>
        <v/>
      </c>
      <c r="S149" s="80">
        <f>COS(RADIANS(J149))*SIN(RADIANS(L149))</f>
        <v/>
      </c>
      <c r="T149" s="80">
        <f>COS(RADIANS(J149))*COS(RADIANS(L149))</f>
        <v/>
      </c>
      <c r="U149" s="80">
        <f>-SIN(RADIANS(J149))</f>
        <v/>
      </c>
      <c r="V149" s="80">
        <f>-SIN(RADIANS(K149))*COS(RADIANS(L149))+COS(RADIANS(K149))*SIN(RADIANS(J149))*SIN(RADIANS(L149))</f>
        <v/>
      </c>
      <c r="W149" s="80">
        <f>SIN(RADIANS(K149))*SIN(RADIANS(L149))+COS(RADIANS(K149))*SIN(RADIANS(J149))*COS(RADIANS(L149))</f>
        <v/>
      </c>
      <c r="X149" s="80">
        <f>COS(RADIANS(K149))*COS(RADIANS(J149))</f>
        <v/>
      </c>
      <c r="Y149" s="80">
        <f>P149*G149</f>
        <v/>
      </c>
      <c r="Z149" s="80">
        <f>Q149*H149</f>
        <v/>
      </c>
      <c r="AA149" s="80">
        <f>R149*I149</f>
        <v/>
      </c>
      <c r="AB149" s="80">
        <f>M149</f>
        <v/>
      </c>
      <c r="AC149" s="80">
        <f>S149*G149</f>
        <v/>
      </c>
      <c r="AD149" s="80">
        <f>T149*H149</f>
        <v/>
      </c>
      <c r="AE149" s="80">
        <f>U149*I149</f>
        <v/>
      </c>
      <c r="AF149" s="80">
        <f>N149</f>
        <v/>
      </c>
      <c r="AG149" s="80">
        <f>V149*G149</f>
        <v/>
      </c>
      <c r="AH149" s="80">
        <f>W149*H149</f>
        <v/>
      </c>
      <c r="AI149" s="80">
        <f>X149*I149</f>
        <v/>
      </c>
      <c r="AJ149" s="80">
        <f>O149</f>
        <v/>
      </c>
      <c r="AK149" s="81" t="n">
        <v>0.100000001</v>
      </c>
      <c r="AL149" s="81" t="n">
        <v>0</v>
      </c>
      <c r="AM149" s="81" t="n">
        <v>0</v>
      </c>
      <c r="AN149" s="81" t="n">
        <v>13.4350262</v>
      </c>
      <c r="AO149" s="81" t="n">
        <v>0</v>
      </c>
      <c r="AP149" s="81" t="n">
        <v>-4.37113901e-09</v>
      </c>
      <c r="AQ149" s="81" t="n">
        <v>-1.54999995</v>
      </c>
      <c r="AR149" s="81" t="n">
        <v>0.505350053</v>
      </c>
      <c r="AS149" s="81" t="n">
        <v>0</v>
      </c>
      <c r="AT149" s="81" t="n">
        <v>0.100000001</v>
      </c>
      <c r="AU149" s="81" t="n">
        <v>-6.77526515e-08</v>
      </c>
      <c r="AV149" s="81" t="n">
        <v>-13.4350309</v>
      </c>
      <c r="AW149" s="82">
        <f>MAX(ABS(Y149-AK149),ABS(Z149-AL149),ABS(AA149-AM149),ABS(AB149-AN149),ABS(AC149-AO149),ABS(AD149-AP149),ABS(AE149-AQ149),ABS(AF149-AR149),ABS(AG149-AS149),ABS(AH149-AT149),ABS(AI149-AU149),ABS(AJ149-AV149))</f>
        <v/>
      </c>
    </row>
    <row r="150">
      <c r="A150" s="78" t="inlineStr">
        <is>
          <t>M145</t>
        </is>
      </c>
      <c r="B150" s="52" t="inlineStr">
        <is>
          <t>ENV-15</t>
        </is>
      </c>
      <c r="C150" s="52" t="inlineStr">
        <is>
          <t>Environment</t>
        </is>
      </c>
      <c r="D150" s="52" t="inlineStr">
        <is>
          <t>Fence post</t>
        </is>
      </c>
      <c r="E150" s="58" t="inlineStr">
        <is>
          <t>Cylinder</t>
        </is>
      </c>
      <c r="F150" s="52" t="inlineStr">
        <is>
          <t>ENV-01</t>
        </is>
      </c>
      <c r="G150" s="79" t="n">
        <v>0.100000001</v>
      </c>
      <c r="H150" s="79" t="n">
        <v>0.100000001</v>
      </c>
      <c r="I150" s="79" t="n">
        <v>1.54999995</v>
      </c>
      <c r="J150" s="79" t="n">
        <v>90</v>
      </c>
      <c r="K150" s="79" t="n">
        <v>0</v>
      </c>
      <c r="L150" s="79" t="n">
        <v>0</v>
      </c>
      <c r="M150" s="79" t="n">
        <v>16.9291248</v>
      </c>
      <c r="N150" s="79" t="n">
        <v>0.279559851</v>
      </c>
      <c r="O150" s="79" t="n">
        <v>-8.62582016</v>
      </c>
      <c r="P150" s="80">
        <f>COS(RADIANS(K150))*COS(RADIANS(L150))+SIN(RADIANS(K150))*SIN(RADIANS(J150))*SIN(RADIANS(L150))</f>
        <v/>
      </c>
      <c r="Q150" s="80">
        <f>-COS(RADIANS(K150))*SIN(RADIANS(L150))+SIN(RADIANS(K150))*SIN(RADIANS(J150))*COS(RADIANS(L150))</f>
        <v/>
      </c>
      <c r="R150" s="80">
        <f>SIN(RADIANS(K150))*COS(RADIANS(J150))</f>
        <v/>
      </c>
      <c r="S150" s="80">
        <f>COS(RADIANS(J150))*SIN(RADIANS(L150))</f>
        <v/>
      </c>
      <c r="T150" s="80">
        <f>COS(RADIANS(J150))*COS(RADIANS(L150))</f>
        <v/>
      </c>
      <c r="U150" s="80">
        <f>-SIN(RADIANS(J150))</f>
        <v/>
      </c>
      <c r="V150" s="80">
        <f>-SIN(RADIANS(K150))*COS(RADIANS(L150))+COS(RADIANS(K150))*SIN(RADIANS(J150))*SIN(RADIANS(L150))</f>
        <v/>
      </c>
      <c r="W150" s="80">
        <f>SIN(RADIANS(K150))*SIN(RADIANS(L150))+COS(RADIANS(K150))*SIN(RADIANS(J150))*COS(RADIANS(L150))</f>
        <v/>
      </c>
      <c r="X150" s="80">
        <f>COS(RADIANS(K150))*COS(RADIANS(J150))</f>
        <v/>
      </c>
      <c r="Y150" s="80">
        <f>P150*G150</f>
        <v/>
      </c>
      <c r="Z150" s="80">
        <f>Q150*H150</f>
        <v/>
      </c>
      <c r="AA150" s="80">
        <f>R150*I150</f>
        <v/>
      </c>
      <c r="AB150" s="80">
        <f>M150</f>
        <v/>
      </c>
      <c r="AC150" s="80">
        <f>S150*G150</f>
        <v/>
      </c>
      <c r="AD150" s="80">
        <f>T150*H150</f>
        <v/>
      </c>
      <c r="AE150" s="80">
        <f>U150*I150</f>
        <v/>
      </c>
      <c r="AF150" s="80">
        <f>N150</f>
        <v/>
      </c>
      <c r="AG150" s="80">
        <f>V150*G150</f>
        <v/>
      </c>
      <c r="AH150" s="80">
        <f>W150*H150</f>
        <v/>
      </c>
      <c r="AI150" s="80">
        <f>X150*I150</f>
        <v/>
      </c>
      <c r="AJ150" s="80">
        <f>O150</f>
        <v/>
      </c>
      <c r="AK150" s="81" t="n">
        <v>0.100000001</v>
      </c>
      <c r="AL150" s="81" t="n">
        <v>0</v>
      </c>
      <c r="AM150" s="81" t="n">
        <v>0</v>
      </c>
      <c r="AN150" s="81" t="n">
        <v>16.9291248</v>
      </c>
      <c r="AO150" s="81" t="n">
        <v>0</v>
      </c>
      <c r="AP150" s="81" t="n">
        <v>-4.37113901e-09</v>
      </c>
      <c r="AQ150" s="81" t="n">
        <v>-1.54999995</v>
      </c>
      <c r="AR150" s="81" t="n">
        <v>0.279559851</v>
      </c>
      <c r="AS150" s="81" t="n">
        <v>0</v>
      </c>
      <c r="AT150" s="81" t="n">
        <v>0.100000001</v>
      </c>
      <c r="AU150" s="81" t="n">
        <v>-6.77526515e-08</v>
      </c>
      <c r="AV150" s="81" t="n">
        <v>-8.62582016</v>
      </c>
      <c r="AW150" s="82">
        <f>MAX(ABS(Y150-AK150),ABS(Z150-AL150),ABS(AA150-AM150),ABS(AB150-AN150),ABS(AC150-AO150),ABS(AD150-AP150),ABS(AE150-AQ150),ABS(AF150-AR150),ABS(AG150-AS150),ABS(AH150-AT150),ABS(AI150-AU150),ABS(AJ150-AV150))</f>
        <v/>
      </c>
    </row>
    <row r="151">
      <c r="A151" s="78" t="inlineStr">
        <is>
          <t>M146</t>
        </is>
      </c>
      <c r="B151" s="52" t="inlineStr">
        <is>
          <t>ENV-16</t>
        </is>
      </c>
      <c r="C151" s="52" t="inlineStr">
        <is>
          <t>Environment</t>
        </is>
      </c>
      <c r="D151" s="52" t="inlineStr">
        <is>
          <t>Fence post</t>
        </is>
      </c>
      <c r="E151" s="58" t="inlineStr">
        <is>
          <t>Cylinder</t>
        </is>
      </c>
      <c r="F151" s="52" t="inlineStr">
        <is>
          <t>ENV-01</t>
        </is>
      </c>
      <c r="G151" s="79" t="n">
        <v>0.100000001</v>
      </c>
      <c r="H151" s="79" t="n">
        <v>0.100000001</v>
      </c>
      <c r="I151" s="79" t="n">
        <v>1.54999995</v>
      </c>
      <c r="J151" s="79" t="n">
        <v>90</v>
      </c>
      <c r="K151" s="79" t="n">
        <v>0</v>
      </c>
      <c r="L151" s="79" t="n">
        <v>0</v>
      </c>
      <c r="M151" s="79" t="n">
        <v>18.7660809</v>
      </c>
      <c r="N151" s="79" t="n">
        <v>0.474525124</v>
      </c>
      <c r="O151" s="79" t="n">
        <v>-2.97224379</v>
      </c>
      <c r="P151" s="80">
        <f>COS(RADIANS(K151))*COS(RADIANS(L151))+SIN(RADIANS(K151))*SIN(RADIANS(J151))*SIN(RADIANS(L151))</f>
        <v/>
      </c>
      <c r="Q151" s="80">
        <f>-COS(RADIANS(K151))*SIN(RADIANS(L151))+SIN(RADIANS(K151))*SIN(RADIANS(J151))*COS(RADIANS(L151))</f>
        <v/>
      </c>
      <c r="R151" s="80">
        <f>SIN(RADIANS(K151))*COS(RADIANS(J151))</f>
        <v/>
      </c>
      <c r="S151" s="80">
        <f>COS(RADIANS(J151))*SIN(RADIANS(L151))</f>
        <v/>
      </c>
      <c r="T151" s="80">
        <f>COS(RADIANS(J151))*COS(RADIANS(L151))</f>
        <v/>
      </c>
      <c r="U151" s="80">
        <f>-SIN(RADIANS(J151))</f>
        <v/>
      </c>
      <c r="V151" s="80">
        <f>-SIN(RADIANS(K151))*COS(RADIANS(L151))+COS(RADIANS(K151))*SIN(RADIANS(J151))*SIN(RADIANS(L151))</f>
        <v/>
      </c>
      <c r="W151" s="80">
        <f>SIN(RADIANS(K151))*SIN(RADIANS(L151))+COS(RADIANS(K151))*SIN(RADIANS(J151))*COS(RADIANS(L151))</f>
        <v/>
      </c>
      <c r="X151" s="80">
        <f>COS(RADIANS(K151))*COS(RADIANS(J151))</f>
        <v/>
      </c>
      <c r="Y151" s="80">
        <f>P151*G151</f>
        <v/>
      </c>
      <c r="Z151" s="80">
        <f>Q151*H151</f>
        <v/>
      </c>
      <c r="AA151" s="80">
        <f>R151*I151</f>
        <v/>
      </c>
      <c r="AB151" s="80">
        <f>M151</f>
        <v/>
      </c>
      <c r="AC151" s="80">
        <f>S151*G151</f>
        <v/>
      </c>
      <c r="AD151" s="80">
        <f>T151*H151</f>
        <v/>
      </c>
      <c r="AE151" s="80">
        <f>U151*I151</f>
        <v/>
      </c>
      <c r="AF151" s="80">
        <f>N151</f>
        <v/>
      </c>
      <c r="AG151" s="80">
        <f>V151*G151</f>
        <v/>
      </c>
      <c r="AH151" s="80">
        <f>W151*H151</f>
        <v/>
      </c>
      <c r="AI151" s="80">
        <f>X151*I151</f>
        <v/>
      </c>
      <c r="AJ151" s="80">
        <f>O151</f>
        <v/>
      </c>
      <c r="AK151" s="81" t="n">
        <v>0.100000001</v>
      </c>
      <c r="AL151" s="81" t="n">
        <v>0</v>
      </c>
      <c r="AM151" s="81" t="n">
        <v>0</v>
      </c>
      <c r="AN151" s="81" t="n">
        <v>18.7660809</v>
      </c>
      <c r="AO151" s="81" t="n">
        <v>0</v>
      </c>
      <c r="AP151" s="81" t="n">
        <v>-4.37113901e-09</v>
      </c>
      <c r="AQ151" s="81" t="n">
        <v>-1.54999995</v>
      </c>
      <c r="AR151" s="81" t="n">
        <v>0.474525124</v>
      </c>
      <c r="AS151" s="81" t="n">
        <v>0</v>
      </c>
      <c r="AT151" s="81" t="n">
        <v>0.100000001</v>
      </c>
      <c r="AU151" s="81" t="n">
        <v>-6.77526515e-08</v>
      </c>
      <c r="AV151" s="81" t="n">
        <v>-2.97224379</v>
      </c>
      <c r="AW151" s="82">
        <f>MAX(ABS(Y151-AK151),ABS(Z151-AL151),ABS(AA151-AM151),ABS(AB151-AN151),ABS(AC151-AO151),ABS(AD151-AP151),ABS(AE151-AQ151),ABS(AF151-AR151),ABS(AG151-AS151),ABS(AH151-AT151),ABS(AI151-AU151),ABS(AJ151-AV151))</f>
        <v/>
      </c>
    </row>
    <row r="152">
      <c r="A152" s="78" t="inlineStr">
        <is>
          <t>M147</t>
        </is>
      </c>
      <c r="B152" s="52" t="inlineStr">
        <is>
          <t>ENV-17</t>
        </is>
      </c>
      <c r="C152" s="52" t="inlineStr">
        <is>
          <t>Environment</t>
        </is>
      </c>
      <c r="D152" s="52" t="inlineStr">
        <is>
          <t>Fence post</t>
        </is>
      </c>
      <c r="E152" s="58" t="inlineStr">
        <is>
          <t>Cylinder</t>
        </is>
      </c>
      <c r="F152" s="52" t="inlineStr">
        <is>
          <t>ENV-01</t>
        </is>
      </c>
      <c r="G152" s="79" t="n">
        <v>0.100000001</v>
      </c>
      <c r="H152" s="79" t="n">
        <v>0.100000001</v>
      </c>
      <c r="I152" s="79" t="n">
        <v>1.54999995</v>
      </c>
      <c r="J152" s="79" t="n">
        <v>90</v>
      </c>
      <c r="K152" s="79" t="n">
        <v>0</v>
      </c>
      <c r="L152" s="79" t="n">
        <v>0</v>
      </c>
      <c r="M152" s="79" t="n">
        <v>18.7660789</v>
      </c>
      <c r="N152" s="79" t="n">
        <v>0.414780885</v>
      </c>
      <c r="O152" s="79" t="n">
        <v>2.97225022</v>
      </c>
      <c r="P152" s="80">
        <f>COS(RADIANS(K152))*COS(RADIANS(L152))+SIN(RADIANS(K152))*SIN(RADIANS(J152))*SIN(RADIANS(L152))</f>
        <v/>
      </c>
      <c r="Q152" s="80">
        <f>-COS(RADIANS(K152))*SIN(RADIANS(L152))+SIN(RADIANS(K152))*SIN(RADIANS(J152))*COS(RADIANS(L152))</f>
        <v/>
      </c>
      <c r="R152" s="80">
        <f>SIN(RADIANS(K152))*COS(RADIANS(J152))</f>
        <v/>
      </c>
      <c r="S152" s="80">
        <f>COS(RADIANS(J152))*SIN(RADIANS(L152))</f>
        <v/>
      </c>
      <c r="T152" s="80">
        <f>COS(RADIANS(J152))*COS(RADIANS(L152))</f>
        <v/>
      </c>
      <c r="U152" s="80">
        <f>-SIN(RADIANS(J152))</f>
        <v/>
      </c>
      <c r="V152" s="80">
        <f>-SIN(RADIANS(K152))*COS(RADIANS(L152))+COS(RADIANS(K152))*SIN(RADIANS(J152))*SIN(RADIANS(L152))</f>
        <v/>
      </c>
      <c r="W152" s="80">
        <f>SIN(RADIANS(K152))*SIN(RADIANS(L152))+COS(RADIANS(K152))*SIN(RADIANS(J152))*COS(RADIANS(L152))</f>
        <v/>
      </c>
      <c r="X152" s="80">
        <f>COS(RADIANS(K152))*COS(RADIANS(J152))</f>
        <v/>
      </c>
      <c r="Y152" s="80">
        <f>P152*G152</f>
        <v/>
      </c>
      <c r="Z152" s="80">
        <f>Q152*H152</f>
        <v/>
      </c>
      <c r="AA152" s="80">
        <f>R152*I152</f>
        <v/>
      </c>
      <c r="AB152" s="80">
        <f>M152</f>
        <v/>
      </c>
      <c r="AC152" s="80">
        <f>S152*G152</f>
        <v/>
      </c>
      <c r="AD152" s="80">
        <f>T152*H152</f>
        <v/>
      </c>
      <c r="AE152" s="80">
        <f>U152*I152</f>
        <v/>
      </c>
      <c r="AF152" s="80">
        <f>N152</f>
        <v/>
      </c>
      <c r="AG152" s="80">
        <f>V152*G152</f>
        <v/>
      </c>
      <c r="AH152" s="80">
        <f>W152*H152</f>
        <v/>
      </c>
      <c r="AI152" s="80">
        <f>X152*I152</f>
        <v/>
      </c>
      <c r="AJ152" s="80">
        <f>O152</f>
        <v/>
      </c>
      <c r="AK152" s="81" t="n">
        <v>0.100000001</v>
      </c>
      <c r="AL152" s="81" t="n">
        <v>0</v>
      </c>
      <c r="AM152" s="81" t="n">
        <v>0</v>
      </c>
      <c r="AN152" s="81" t="n">
        <v>18.7660789</v>
      </c>
      <c r="AO152" s="81" t="n">
        <v>0</v>
      </c>
      <c r="AP152" s="81" t="n">
        <v>-4.37113901e-09</v>
      </c>
      <c r="AQ152" s="81" t="n">
        <v>-1.54999995</v>
      </c>
      <c r="AR152" s="81" t="n">
        <v>0.414780885</v>
      </c>
      <c r="AS152" s="81" t="n">
        <v>0</v>
      </c>
      <c r="AT152" s="81" t="n">
        <v>0.100000001</v>
      </c>
      <c r="AU152" s="81" t="n">
        <v>-6.77526515e-08</v>
      </c>
      <c r="AV152" s="81" t="n">
        <v>2.97225022</v>
      </c>
      <c r="AW152" s="82">
        <f>MAX(ABS(Y152-AK152),ABS(Z152-AL152),ABS(AA152-AM152),ABS(AB152-AN152),ABS(AC152-AO152),ABS(AD152-AP152),ABS(AE152-AQ152),ABS(AF152-AR152),ABS(AG152-AS152),ABS(AH152-AT152),ABS(AI152-AU152),ABS(AJ152-AV152))</f>
        <v/>
      </c>
    </row>
    <row r="153">
      <c r="A153" s="78" t="inlineStr">
        <is>
          <t>M148</t>
        </is>
      </c>
      <c r="B153" s="52" t="inlineStr">
        <is>
          <t>ENV-18</t>
        </is>
      </c>
      <c r="C153" s="52" t="inlineStr">
        <is>
          <t>Environment</t>
        </is>
      </c>
      <c r="D153" s="52" t="inlineStr">
        <is>
          <t>Fence post</t>
        </is>
      </c>
      <c r="E153" s="58" t="inlineStr">
        <is>
          <t>Cylinder</t>
        </is>
      </c>
      <c r="F153" s="52" t="inlineStr">
        <is>
          <t>ENV-01</t>
        </is>
      </c>
      <c r="G153" s="79" t="n">
        <v>0.100000001</v>
      </c>
      <c r="H153" s="79" t="n">
        <v>0.100000001</v>
      </c>
      <c r="I153" s="79" t="n">
        <v>1.54999995</v>
      </c>
      <c r="J153" s="79" t="n">
        <v>90</v>
      </c>
      <c r="K153" s="79" t="n">
        <v>0</v>
      </c>
      <c r="L153" s="79" t="n">
        <v>0</v>
      </c>
      <c r="M153" s="79" t="n">
        <v>16.929121</v>
      </c>
      <c r="N153" s="79" t="n">
        <v>0.445598543</v>
      </c>
      <c r="O153" s="79" t="n">
        <v>8.625825880000001</v>
      </c>
      <c r="P153" s="80">
        <f>COS(RADIANS(K153))*COS(RADIANS(L153))+SIN(RADIANS(K153))*SIN(RADIANS(J153))*SIN(RADIANS(L153))</f>
        <v/>
      </c>
      <c r="Q153" s="80">
        <f>-COS(RADIANS(K153))*SIN(RADIANS(L153))+SIN(RADIANS(K153))*SIN(RADIANS(J153))*COS(RADIANS(L153))</f>
        <v/>
      </c>
      <c r="R153" s="80">
        <f>SIN(RADIANS(K153))*COS(RADIANS(J153))</f>
        <v/>
      </c>
      <c r="S153" s="80">
        <f>COS(RADIANS(J153))*SIN(RADIANS(L153))</f>
        <v/>
      </c>
      <c r="T153" s="80">
        <f>COS(RADIANS(J153))*COS(RADIANS(L153))</f>
        <v/>
      </c>
      <c r="U153" s="80">
        <f>-SIN(RADIANS(J153))</f>
        <v/>
      </c>
      <c r="V153" s="80">
        <f>-SIN(RADIANS(K153))*COS(RADIANS(L153))+COS(RADIANS(K153))*SIN(RADIANS(J153))*SIN(RADIANS(L153))</f>
        <v/>
      </c>
      <c r="W153" s="80">
        <f>SIN(RADIANS(K153))*SIN(RADIANS(L153))+COS(RADIANS(K153))*SIN(RADIANS(J153))*COS(RADIANS(L153))</f>
        <v/>
      </c>
      <c r="X153" s="80">
        <f>COS(RADIANS(K153))*COS(RADIANS(J153))</f>
        <v/>
      </c>
      <c r="Y153" s="80">
        <f>P153*G153</f>
        <v/>
      </c>
      <c r="Z153" s="80">
        <f>Q153*H153</f>
        <v/>
      </c>
      <c r="AA153" s="80">
        <f>R153*I153</f>
        <v/>
      </c>
      <c r="AB153" s="80">
        <f>M153</f>
        <v/>
      </c>
      <c r="AC153" s="80">
        <f>S153*G153</f>
        <v/>
      </c>
      <c r="AD153" s="80">
        <f>T153*H153</f>
        <v/>
      </c>
      <c r="AE153" s="80">
        <f>U153*I153</f>
        <v/>
      </c>
      <c r="AF153" s="80">
        <f>N153</f>
        <v/>
      </c>
      <c r="AG153" s="80">
        <f>V153*G153</f>
        <v/>
      </c>
      <c r="AH153" s="80">
        <f>W153*H153</f>
        <v/>
      </c>
      <c r="AI153" s="80">
        <f>X153*I153</f>
        <v/>
      </c>
      <c r="AJ153" s="80">
        <f>O153</f>
        <v/>
      </c>
      <c r="AK153" s="81" t="n">
        <v>0.100000001</v>
      </c>
      <c r="AL153" s="81" t="n">
        <v>0</v>
      </c>
      <c r="AM153" s="81" t="n">
        <v>0</v>
      </c>
      <c r="AN153" s="81" t="n">
        <v>16.929121</v>
      </c>
      <c r="AO153" s="81" t="n">
        <v>0</v>
      </c>
      <c r="AP153" s="81" t="n">
        <v>-4.37113901e-09</v>
      </c>
      <c r="AQ153" s="81" t="n">
        <v>-1.54999995</v>
      </c>
      <c r="AR153" s="81" t="n">
        <v>0.445598543</v>
      </c>
      <c r="AS153" s="81" t="n">
        <v>0</v>
      </c>
      <c r="AT153" s="81" t="n">
        <v>0.100000001</v>
      </c>
      <c r="AU153" s="81" t="n">
        <v>-6.77526515e-08</v>
      </c>
      <c r="AV153" s="81" t="n">
        <v>8.625825880000001</v>
      </c>
      <c r="AW153" s="82">
        <f>MAX(ABS(Y153-AK153),ABS(Z153-AL153),ABS(AA153-AM153),ABS(AB153-AN153),ABS(AC153-AO153),ABS(AD153-AP153),ABS(AE153-AQ153),ABS(AF153-AR153),ABS(AG153-AS153),ABS(AH153-AT153),ABS(AI153-AU153),ABS(AJ153-AV153))</f>
        <v/>
      </c>
    </row>
    <row r="154">
      <c r="A154" s="78" t="inlineStr">
        <is>
          <t>M149</t>
        </is>
      </c>
      <c r="B154" s="52" t="inlineStr">
        <is>
          <t>ENV-19</t>
        </is>
      </c>
      <c r="C154" s="52" t="inlineStr">
        <is>
          <t>Environment</t>
        </is>
      </c>
      <c r="D154" s="52" t="inlineStr">
        <is>
          <t>Fence post</t>
        </is>
      </c>
      <c r="E154" s="58" t="inlineStr">
        <is>
          <t>Cylinder</t>
        </is>
      </c>
      <c r="F154" s="52" t="inlineStr">
        <is>
          <t>ENV-01</t>
        </is>
      </c>
      <c r="G154" s="79" t="n">
        <v>0.100000001</v>
      </c>
      <c r="H154" s="79" t="n">
        <v>0.100000001</v>
      </c>
      <c r="I154" s="79" t="n">
        <v>1.54999995</v>
      </c>
      <c r="J154" s="79" t="n">
        <v>90</v>
      </c>
      <c r="K154" s="79" t="n">
        <v>0</v>
      </c>
      <c r="L154" s="79" t="n">
        <v>0</v>
      </c>
      <c r="M154" s="79" t="n">
        <v>13.4350214</v>
      </c>
      <c r="N154" s="79" t="n">
        <v>0.506196082</v>
      </c>
      <c r="O154" s="79" t="n">
        <v>13.4350357</v>
      </c>
      <c r="P154" s="80">
        <f>COS(RADIANS(K154))*COS(RADIANS(L154))+SIN(RADIANS(K154))*SIN(RADIANS(J154))*SIN(RADIANS(L154))</f>
        <v/>
      </c>
      <c r="Q154" s="80">
        <f>-COS(RADIANS(K154))*SIN(RADIANS(L154))+SIN(RADIANS(K154))*SIN(RADIANS(J154))*COS(RADIANS(L154))</f>
        <v/>
      </c>
      <c r="R154" s="80">
        <f>SIN(RADIANS(K154))*COS(RADIANS(J154))</f>
        <v/>
      </c>
      <c r="S154" s="80">
        <f>COS(RADIANS(J154))*SIN(RADIANS(L154))</f>
        <v/>
      </c>
      <c r="T154" s="80">
        <f>COS(RADIANS(J154))*COS(RADIANS(L154))</f>
        <v/>
      </c>
      <c r="U154" s="80">
        <f>-SIN(RADIANS(J154))</f>
        <v/>
      </c>
      <c r="V154" s="80">
        <f>-SIN(RADIANS(K154))*COS(RADIANS(L154))+COS(RADIANS(K154))*SIN(RADIANS(J154))*SIN(RADIANS(L154))</f>
        <v/>
      </c>
      <c r="W154" s="80">
        <f>SIN(RADIANS(K154))*SIN(RADIANS(L154))+COS(RADIANS(K154))*SIN(RADIANS(J154))*COS(RADIANS(L154))</f>
        <v/>
      </c>
      <c r="X154" s="80">
        <f>COS(RADIANS(K154))*COS(RADIANS(J154))</f>
        <v/>
      </c>
      <c r="Y154" s="80">
        <f>P154*G154</f>
        <v/>
      </c>
      <c r="Z154" s="80">
        <f>Q154*H154</f>
        <v/>
      </c>
      <c r="AA154" s="80">
        <f>R154*I154</f>
        <v/>
      </c>
      <c r="AB154" s="80">
        <f>M154</f>
        <v/>
      </c>
      <c r="AC154" s="80">
        <f>S154*G154</f>
        <v/>
      </c>
      <c r="AD154" s="80">
        <f>T154*H154</f>
        <v/>
      </c>
      <c r="AE154" s="80">
        <f>U154*I154</f>
        <v/>
      </c>
      <c r="AF154" s="80">
        <f>N154</f>
        <v/>
      </c>
      <c r="AG154" s="80">
        <f>V154*G154</f>
        <v/>
      </c>
      <c r="AH154" s="80">
        <f>W154*H154</f>
        <v/>
      </c>
      <c r="AI154" s="80">
        <f>X154*I154</f>
        <v/>
      </c>
      <c r="AJ154" s="80">
        <f>O154</f>
        <v/>
      </c>
      <c r="AK154" s="81" t="n">
        <v>0.100000001</v>
      </c>
      <c r="AL154" s="81" t="n">
        <v>0</v>
      </c>
      <c r="AM154" s="81" t="n">
        <v>0</v>
      </c>
      <c r="AN154" s="81" t="n">
        <v>13.4350214</v>
      </c>
      <c r="AO154" s="81" t="n">
        <v>0</v>
      </c>
      <c r="AP154" s="81" t="n">
        <v>-4.37113901e-09</v>
      </c>
      <c r="AQ154" s="81" t="n">
        <v>-1.54999995</v>
      </c>
      <c r="AR154" s="81" t="n">
        <v>0.506196082</v>
      </c>
      <c r="AS154" s="81" t="n">
        <v>0</v>
      </c>
      <c r="AT154" s="81" t="n">
        <v>0.100000001</v>
      </c>
      <c r="AU154" s="81" t="n">
        <v>-6.77526515e-08</v>
      </c>
      <c r="AV154" s="81" t="n">
        <v>13.4350357</v>
      </c>
      <c r="AW154" s="82">
        <f>MAX(ABS(Y154-AK154),ABS(Z154-AL154),ABS(AA154-AM154),ABS(AB154-AN154),ABS(AC154-AO154),ABS(AD154-AP154),ABS(AE154-AQ154),ABS(AF154-AR154),ABS(AG154-AS154),ABS(AH154-AT154),ABS(AI154-AU154),ABS(AJ154-AV154))</f>
        <v/>
      </c>
    </row>
    <row r="155">
      <c r="A155" s="78" t="inlineStr">
        <is>
          <t>M150</t>
        </is>
      </c>
      <c r="B155" s="52" t="inlineStr">
        <is>
          <t>ENV-20</t>
        </is>
      </c>
      <c r="C155" s="52" t="inlineStr">
        <is>
          <t>Environment</t>
        </is>
      </c>
      <c r="D155" s="52" t="inlineStr">
        <is>
          <t>Fence post</t>
        </is>
      </c>
      <c r="E155" s="58" t="inlineStr">
        <is>
          <t>Cylinder</t>
        </is>
      </c>
      <c r="F155" s="52" t="inlineStr">
        <is>
          <t>ENV-01</t>
        </is>
      </c>
      <c r="G155" s="79" t="n">
        <v>0.100000001</v>
      </c>
      <c r="H155" s="79" t="n">
        <v>0.100000001</v>
      </c>
      <c r="I155" s="79" t="n">
        <v>1.54999995</v>
      </c>
      <c r="J155" s="79" t="n">
        <v>90</v>
      </c>
      <c r="K155" s="79" t="n">
        <v>0</v>
      </c>
      <c r="L155" s="79" t="n">
        <v>0</v>
      </c>
      <c r="M155" s="79" t="n">
        <v>8.6258173</v>
      </c>
      <c r="N155" s="79" t="n">
        <v>0.425250441</v>
      </c>
      <c r="O155" s="79" t="n">
        <v>16.9291248</v>
      </c>
      <c r="P155" s="80">
        <f>COS(RADIANS(K155))*COS(RADIANS(L155))+SIN(RADIANS(K155))*SIN(RADIANS(J155))*SIN(RADIANS(L155))</f>
        <v/>
      </c>
      <c r="Q155" s="80">
        <f>-COS(RADIANS(K155))*SIN(RADIANS(L155))+SIN(RADIANS(K155))*SIN(RADIANS(J155))*COS(RADIANS(L155))</f>
        <v/>
      </c>
      <c r="R155" s="80">
        <f>SIN(RADIANS(K155))*COS(RADIANS(J155))</f>
        <v/>
      </c>
      <c r="S155" s="80">
        <f>COS(RADIANS(J155))*SIN(RADIANS(L155))</f>
        <v/>
      </c>
      <c r="T155" s="80">
        <f>COS(RADIANS(J155))*COS(RADIANS(L155))</f>
        <v/>
      </c>
      <c r="U155" s="80">
        <f>-SIN(RADIANS(J155))</f>
        <v/>
      </c>
      <c r="V155" s="80">
        <f>-SIN(RADIANS(K155))*COS(RADIANS(L155))+COS(RADIANS(K155))*SIN(RADIANS(J155))*SIN(RADIANS(L155))</f>
        <v/>
      </c>
      <c r="W155" s="80">
        <f>SIN(RADIANS(K155))*SIN(RADIANS(L155))+COS(RADIANS(K155))*SIN(RADIANS(J155))*COS(RADIANS(L155))</f>
        <v/>
      </c>
      <c r="X155" s="80">
        <f>COS(RADIANS(K155))*COS(RADIANS(J155))</f>
        <v/>
      </c>
      <c r="Y155" s="80">
        <f>P155*G155</f>
        <v/>
      </c>
      <c r="Z155" s="80">
        <f>Q155*H155</f>
        <v/>
      </c>
      <c r="AA155" s="80">
        <f>R155*I155</f>
        <v/>
      </c>
      <c r="AB155" s="80">
        <f>M155</f>
        <v/>
      </c>
      <c r="AC155" s="80">
        <f>S155*G155</f>
        <v/>
      </c>
      <c r="AD155" s="80">
        <f>T155*H155</f>
        <v/>
      </c>
      <c r="AE155" s="80">
        <f>U155*I155</f>
        <v/>
      </c>
      <c r="AF155" s="80">
        <f>N155</f>
        <v/>
      </c>
      <c r="AG155" s="80">
        <f>V155*G155</f>
        <v/>
      </c>
      <c r="AH155" s="80">
        <f>W155*H155</f>
        <v/>
      </c>
      <c r="AI155" s="80">
        <f>X155*I155</f>
        <v/>
      </c>
      <c r="AJ155" s="80">
        <f>O155</f>
        <v/>
      </c>
      <c r="AK155" s="81" t="n">
        <v>0.100000001</v>
      </c>
      <c r="AL155" s="81" t="n">
        <v>0</v>
      </c>
      <c r="AM155" s="81" t="n">
        <v>0</v>
      </c>
      <c r="AN155" s="81" t="n">
        <v>8.6258173</v>
      </c>
      <c r="AO155" s="81" t="n">
        <v>0</v>
      </c>
      <c r="AP155" s="81" t="n">
        <v>-4.37113901e-09</v>
      </c>
      <c r="AQ155" s="81" t="n">
        <v>-1.54999995</v>
      </c>
      <c r="AR155" s="81" t="n">
        <v>0.425250441</v>
      </c>
      <c r="AS155" s="81" t="n">
        <v>0</v>
      </c>
      <c r="AT155" s="81" t="n">
        <v>0.100000001</v>
      </c>
      <c r="AU155" s="81" t="n">
        <v>-6.77526515e-08</v>
      </c>
      <c r="AV155" s="81" t="n">
        <v>16.9291248</v>
      </c>
      <c r="AW155" s="82">
        <f>MAX(ABS(Y155-AK155),ABS(Z155-AL155),ABS(AA155-AM155),ABS(AB155-AN155),ABS(AC155-AO155),ABS(AD155-AP155),ABS(AE155-AQ155),ABS(AF155-AR155),ABS(AG155-AS155),ABS(AH155-AT155),ABS(AI155-AU155),ABS(AJ155-AV155))</f>
        <v/>
      </c>
    </row>
    <row r="156">
      <c r="A156" s="78" t="inlineStr">
        <is>
          <t>M151</t>
        </is>
      </c>
      <c r="B156" s="52" t="inlineStr">
        <is>
          <t>ENV-21</t>
        </is>
      </c>
      <c r="C156" s="52" t="inlineStr">
        <is>
          <t>Environment</t>
        </is>
      </c>
      <c r="D156" s="52" t="inlineStr">
        <is>
          <t>Gate post</t>
        </is>
      </c>
      <c r="E156" s="58" t="inlineStr">
        <is>
          <t>Cylinder</t>
        </is>
      </c>
      <c r="F156" s="52" t="inlineStr">
        <is>
          <t>ENV-01</t>
        </is>
      </c>
      <c r="G156" s="79" t="n">
        <v>0.180000007</v>
      </c>
      <c r="H156" s="79" t="n">
        <v>0.180000007</v>
      </c>
      <c r="I156" s="79" t="n">
        <v>1.75</v>
      </c>
      <c r="J156" s="79" t="n">
        <v>90</v>
      </c>
      <c r="K156" s="79" t="n">
        <v>0</v>
      </c>
      <c r="L156" s="79" t="n">
        <v>0</v>
      </c>
      <c r="M156" s="79" t="n">
        <v>2.97224975</v>
      </c>
      <c r="N156" s="79" t="n">
        <v>0.512985229</v>
      </c>
      <c r="O156" s="79" t="n">
        <v>18.7660789</v>
      </c>
      <c r="P156" s="80">
        <f>COS(RADIANS(K156))*COS(RADIANS(L156))+SIN(RADIANS(K156))*SIN(RADIANS(J156))*SIN(RADIANS(L156))</f>
        <v/>
      </c>
      <c r="Q156" s="80">
        <f>-COS(RADIANS(K156))*SIN(RADIANS(L156))+SIN(RADIANS(K156))*SIN(RADIANS(J156))*COS(RADIANS(L156))</f>
        <v/>
      </c>
      <c r="R156" s="80">
        <f>SIN(RADIANS(K156))*COS(RADIANS(J156))</f>
        <v/>
      </c>
      <c r="S156" s="80">
        <f>COS(RADIANS(J156))*SIN(RADIANS(L156))</f>
        <v/>
      </c>
      <c r="T156" s="80">
        <f>COS(RADIANS(J156))*COS(RADIANS(L156))</f>
        <v/>
      </c>
      <c r="U156" s="80">
        <f>-SIN(RADIANS(J156))</f>
        <v/>
      </c>
      <c r="V156" s="80">
        <f>-SIN(RADIANS(K156))*COS(RADIANS(L156))+COS(RADIANS(K156))*SIN(RADIANS(J156))*SIN(RADIANS(L156))</f>
        <v/>
      </c>
      <c r="W156" s="80">
        <f>SIN(RADIANS(K156))*SIN(RADIANS(L156))+COS(RADIANS(K156))*SIN(RADIANS(J156))*COS(RADIANS(L156))</f>
        <v/>
      </c>
      <c r="X156" s="80">
        <f>COS(RADIANS(K156))*COS(RADIANS(J156))</f>
        <v/>
      </c>
      <c r="Y156" s="80">
        <f>P156*G156</f>
        <v/>
      </c>
      <c r="Z156" s="80">
        <f>Q156*H156</f>
        <v/>
      </c>
      <c r="AA156" s="80">
        <f>R156*I156</f>
        <v/>
      </c>
      <c r="AB156" s="80">
        <f>M156</f>
        <v/>
      </c>
      <c r="AC156" s="80">
        <f>S156*G156</f>
        <v/>
      </c>
      <c r="AD156" s="80">
        <f>T156*H156</f>
        <v/>
      </c>
      <c r="AE156" s="80">
        <f>U156*I156</f>
        <v/>
      </c>
      <c r="AF156" s="80">
        <f>N156</f>
        <v/>
      </c>
      <c r="AG156" s="80">
        <f>V156*G156</f>
        <v/>
      </c>
      <c r="AH156" s="80">
        <f>W156*H156</f>
        <v/>
      </c>
      <c r="AI156" s="80">
        <f>X156*I156</f>
        <v/>
      </c>
      <c r="AJ156" s="80">
        <f>O156</f>
        <v/>
      </c>
      <c r="AK156" s="81" t="n">
        <v>0.180000007</v>
      </c>
      <c r="AL156" s="81" t="n">
        <v>0</v>
      </c>
      <c r="AM156" s="81" t="n">
        <v>0</v>
      </c>
      <c r="AN156" s="81" t="n">
        <v>2.97224975</v>
      </c>
      <c r="AO156" s="81" t="n">
        <v>0</v>
      </c>
      <c r="AP156" s="81" t="n">
        <v>-7.868050210000001e-09</v>
      </c>
      <c r="AQ156" s="81" t="n">
        <v>-1.75</v>
      </c>
      <c r="AR156" s="81" t="n">
        <v>0.512985229</v>
      </c>
      <c r="AS156" s="81" t="n">
        <v>0</v>
      </c>
      <c r="AT156" s="81" t="n">
        <v>0.180000007</v>
      </c>
      <c r="AU156" s="81" t="n">
        <v>-7.64949277e-08</v>
      </c>
      <c r="AV156" s="81" t="n">
        <v>18.7660789</v>
      </c>
      <c r="AW156" s="82">
        <f>MAX(ABS(Y156-AK156),ABS(Z156-AL156),ABS(AA156-AM156),ABS(AB156-AN156),ABS(AC156-AO156),ABS(AD156-AP156),ABS(AE156-AQ156),ABS(AF156-AR156),ABS(AG156-AS156),ABS(AH156-AT156),ABS(AI156-AU156),ABS(AJ156-AV156))</f>
        <v/>
      </c>
    </row>
    <row r="157">
      <c r="A157" s="78" t="inlineStr">
        <is>
          <t>M152</t>
        </is>
      </c>
      <c r="B157" s="52" t="inlineStr">
        <is>
          <t>ENV-22</t>
        </is>
      </c>
      <c r="C157" s="52" t="inlineStr">
        <is>
          <t>Environment</t>
        </is>
      </c>
      <c r="D157" s="52" t="inlineStr">
        <is>
          <t>Fence wire</t>
        </is>
      </c>
      <c r="E157" s="58" t="inlineStr">
        <is>
          <t>Cylinder</t>
        </is>
      </c>
      <c r="F157" s="52" t="inlineStr">
        <is>
          <t>ENV-01</t>
        </is>
      </c>
      <c r="G157" s="79" t="n">
        <v>0.0120000001</v>
      </c>
      <c r="H157" s="79" t="n">
        <v>0.0120000001</v>
      </c>
      <c r="I157" s="79" t="n">
        <v>5.94452667</v>
      </c>
      <c r="J157" s="79" t="n">
        <v>-0.127092808</v>
      </c>
      <c r="K157" s="79" t="n">
        <v>-108</v>
      </c>
      <c r="L157" s="79" t="n">
        <v>0</v>
      </c>
      <c r="M157" s="79" t="n">
        <v>-5.79903793</v>
      </c>
      <c r="N157" s="79" t="n">
        <v>0.372846961</v>
      </c>
      <c r="O157" s="79" t="n">
        <v>17.8476009</v>
      </c>
      <c r="P157" s="80">
        <f>COS(RADIANS(K157))*COS(RADIANS(L157))+SIN(RADIANS(K157))*SIN(RADIANS(J157))*SIN(RADIANS(L157))</f>
        <v/>
      </c>
      <c r="Q157" s="80">
        <f>-COS(RADIANS(K157))*SIN(RADIANS(L157))+SIN(RADIANS(K157))*SIN(RADIANS(J157))*COS(RADIANS(L157))</f>
        <v/>
      </c>
      <c r="R157" s="80">
        <f>SIN(RADIANS(K157))*COS(RADIANS(J157))</f>
        <v/>
      </c>
      <c r="S157" s="80">
        <f>COS(RADIANS(J157))*SIN(RADIANS(L157))</f>
        <v/>
      </c>
      <c r="T157" s="80">
        <f>COS(RADIANS(J157))*COS(RADIANS(L157))</f>
        <v/>
      </c>
      <c r="U157" s="80">
        <f>-SIN(RADIANS(J157))</f>
        <v/>
      </c>
      <c r="V157" s="80">
        <f>-SIN(RADIANS(K157))*COS(RADIANS(L157))+COS(RADIANS(K157))*SIN(RADIANS(J157))*SIN(RADIANS(L157))</f>
        <v/>
      </c>
      <c r="W157" s="80">
        <f>SIN(RADIANS(K157))*SIN(RADIANS(L157))+COS(RADIANS(K157))*SIN(RADIANS(J157))*COS(RADIANS(L157))</f>
        <v/>
      </c>
      <c r="X157" s="80">
        <f>COS(RADIANS(K157))*COS(RADIANS(J157))</f>
        <v/>
      </c>
      <c r="Y157" s="80">
        <f>P157*G157</f>
        <v/>
      </c>
      <c r="Z157" s="80">
        <f>Q157*H157</f>
        <v/>
      </c>
      <c r="AA157" s="80">
        <f>R157*I157</f>
        <v/>
      </c>
      <c r="AB157" s="80">
        <f>M157</f>
        <v/>
      </c>
      <c r="AC157" s="80">
        <f>S157*G157</f>
        <v/>
      </c>
      <c r="AD157" s="80">
        <f>T157*H157</f>
        <v/>
      </c>
      <c r="AE157" s="80">
        <f>U157*I157</f>
        <v/>
      </c>
      <c r="AF157" s="80">
        <f>N157</f>
        <v/>
      </c>
      <c r="AG157" s="80">
        <f>V157*G157</f>
        <v/>
      </c>
      <c r="AH157" s="80">
        <f>W157*H157</f>
        <v/>
      </c>
      <c r="AI157" s="80">
        <f>X157*I157</f>
        <v/>
      </c>
      <c r="AJ157" s="80">
        <f>O157</f>
        <v/>
      </c>
      <c r="AK157" s="81" t="n">
        <v>-0.00370820449</v>
      </c>
      <c r="AL157" s="81" t="n">
        <v>2.53154431e-05</v>
      </c>
      <c r="AM157" s="81" t="n">
        <v>-5.65356684</v>
      </c>
      <c r="AN157" s="81" t="n">
        <v>-5.79903793</v>
      </c>
      <c r="AO157" s="81" t="n">
        <v>0</v>
      </c>
      <c r="AP157" s="81" t="n">
        <v>0.0119999712</v>
      </c>
      <c r="AQ157" s="81" t="n">
        <v>0.0131860664</v>
      </c>
      <c r="AR157" s="81" t="n">
        <v>0.372846961</v>
      </c>
      <c r="AS157" s="81" t="n">
        <v>0.0114126783</v>
      </c>
      <c r="AT157" s="81" t="n">
        <v>8.22548827e-06</v>
      </c>
      <c r="AU157" s="81" t="n">
        <v>-1.83695555</v>
      </c>
      <c r="AV157" s="81" t="n">
        <v>17.8476009</v>
      </c>
      <c r="AW157" s="82">
        <f>MAX(ABS(Y157-AK157),ABS(Z157-AL157),ABS(AA157-AM157),ABS(AB157-AN157),ABS(AC157-AO157),ABS(AD157-AP157),ABS(AE157-AQ157),ABS(AF157-AR157),ABS(AG157-AS157),ABS(AH157-AT157),ABS(AI157-AU157),ABS(AJ157-AV157))</f>
        <v/>
      </c>
    </row>
    <row r="158">
      <c r="A158" s="78" t="inlineStr">
        <is>
          <t>M153</t>
        </is>
      </c>
      <c r="B158" s="52" t="inlineStr">
        <is>
          <t>ENV-23</t>
        </is>
      </c>
      <c r="C158" s="52" t="inlineStr">
        <is>
          <t>Environment</t>
        </is>
      </c>
      <c r="D158" s="52" t="inlineStr">
        <is>
          <t>Fence wire</t>
        </is>
      </c>
      <c r="E158" s="58" t="inlineStr">
        <is>
          <t>Cylinder</t>
        </is>
      </c>
      <c r="F158" s="52" t="inlineStr">
        <is>
          <t>ENV-01</t>
        </is>
      </c>
      <c r="G158" s="79" t="n">
        <v>0.0120000001</v>
      </c>
      <c r="H158" s="79" t="n">
        <v>0.0120000001</v>
      </c>
      <c r="I158" s="79" t="n">
        <v>5.94452667</v>
      </c>
      <c r="J158" s="79" t="n">
        <v>-0.127092525</v>
      </c>
      <c r="K158" s="79" t="n">
        <v>-108</v>
      </c>
      <c r="L158" s="79" t="n">
        <v>0</v>
      </c>
      <c r="M158" s="79" t="n">
        <v>-5.79903793</v>
      </c>
      <c r="N158" s="79" t="n">
        <v>0.772846937</v>
      </c>
      <c r="O158" s="79" t="n">
        <v>17.8476009</v>
      </c>
      <c r="P158" s="80">
        <f>COS(RADIANS(K158))*COS(RADIANS(L158))+SIN(RADIANS(K158))*SIN(RADIANS(J158))*SIN(RADIANS(L158))</f>
        <v/>
      </c>
      <c r="Q158" s="80">
        <f>-COS(RADIANS(K158))*SIN(RADIANS(L158))+SIN(RADIANS(K158))*SIN(RADIANS(J158))*COS(RADIANS(L158))</f>
        <v/>
      </c>
      <c r="R158" s="80">
        <f>SIN(RADIANS(K158))*COS(RADIANS(J158))</f>
        <v/>
      </c>
      <c r="S158" s="80">
        <f>COS(RADIANS(J158))*SIN(RADIANS(L158))</f>
        <v/>
      </c>
      <c r="T158" s="80">
        <f>COS(RADIANS(J158))*COS(RADIANS(L158))</f>
        <v/>
      </c>
      <c r="U158" s="80">
        <f>-SIN(RADIANS(J158))</f>
        <v/>
      </c>
      <c r="V158" s="80">
        <f>-SIN(RADIANS(K158))*COS(RADIANS(L158))+COS(RADIANS(K158))*SIN(RADIANS(J158))*SIN(RADIANS(L158))</f>
        <v/>
      </c>
      <c r="W158" s="80">
        <f>SIN(RADIANS(K158))*SIN(RADIANS(L158))+COS(RADIANS(K158))*SIN(RADIANS(J158))*COS(RADIANS(L158))</f>
        <v/>
      </c>
      <c r="X158" s="80">
        <f>COS(RADIANS(K158))*COS(RADIANS(J158))</f>
        <v/>
      </c>
      <c r="Y158" s="80">
        <f>P158*G158</f>
        <v/>
      </c>
      <c r="Z158" s="80">
        <f>Q158*H158</f>
        <v/>
      </c>
      <c r="AA158" s="80">
        <f>R158*I158</f>
        <v/>
      </c>
      <c r="AB158" s="80">
        <f>M158</f>
        <v/>
      </c>
      <c r="AC158" s="80">
        <f>S158*G158</f>
        <v/>
      </c>
      <c r="AD158" s="80">
        <f>T158*H158</f>
        <v/>
      </c>
      <c r="AE158" s="80">
        <f>U158*I158</f>
        <v/>
      </c>
      <c r="AF158" s="80">
        <f>N158</f>
        <v/>
      </c>
      <c r="AG158" s="80">
        <f>V158*G158</f>
        <v/>
      </c>
      <c r="AH158" s="80">
        <f>W158*H158</f>
        <v/>
      </c>
      <c r="AI158" s="80">
        <f>X158*I158</f>
        <v/>
      </c>
      <c r="AJ158" s="80">
        <f>O158</f>
        <v/>
      </c>
      <c r="AK158" s="81" t="n">
        <v>-0.00370820449</v>
      </c>
      <c r="AL158" s="81" t="n">
        <v>2.53153867e-05</v>
      </c>
      <c r="AM158" s="81" t="n">
        <v>-5.65356684</v>
      </c>
      <c r="AN158" s="81" t="n">
        <v>-5.79903793</v>
      </c>
      <c r="AO158" s="81" t="n">
        <v>0</v>
      </c>
      <c r="AP158" s="81" t="n">
        <v>0.0119999712</v>
      </c>
      <c r="AQ158" s="81" t="n">
        <v>0.0131860375</v>
      </c>
      <c r="AR158" s="81" t="n">
        <v>0.772846937</v>
      </c>
      <c r="AS158" s="81" t="n">
        <v>0.0114126783</v>
      </c>
      <c r="AT158" s="81" t="n">
        <v>8.225470079999999e-06</v>
      </c>
      <c r="AU158" s="81" t="n">
        <v>-1.83695555</v>
      </c>
      <c r="AV158" s="81" t="n">
        <v>17.8476009</v>
      </c>
      <c r="AW158" s="82">
        <f>MAX(ABS(Y158-AK158),ABS(Z158-AL158),ABS(AA158-AM158),ABS(AB158-AN158),ABS(AC158-AO158),ABS(AD158-AP158),ABS(AE158-AQ158),ABS(AF158-AR158),ABS(AG158-AS158),ABS(AH158-AT158),ABS(AI158-AU158),ABS(AJ158-AV158))</f>
        <v/>
      </c>
    </row>
    <row r="159">
      <c r="A159" s="78" t="inlineStr">
        <is>
          <t>M154</t>
        </is>
      </c>
      <c r="B159" s="52" t="inlineStr">
        <is>
          <t>ENV-24</t>
        </is>
      </c>
      <c r="C159" s="52" t="inlineStr">
        <is>
          <t>Environment</t>
        </is>
      </c>
      <c r="D159" s="52" t="inlineStr">
        <is>
          <t>Fence wire</t>
        </is>
      </c>
      <c r="E159" s="58" t="inlineStr">
        <is>
          <t>Cylinder</t>
        </is>
      </c>
      <c r="F159" s="52" t="inlineStr">
        <is>
          <t>ENV-01</t>
        </is>
      </c>
      <c r="G159" s="79" t="n">
        <v>0.0120000001</v>
      </c>
      <c r="H159" s="79" t="n">
        <v>0.0120000001</v>
      </c>
      <c r="I159" s="79" t="n">
        <v>5.94452667</v>
      </c>
      <c r="J159" s="79" t="n">
        <v>-0.127093107</v>
      </c>
      <c r="K159" s="79" t="n">
        <v>-108</v>
      </c>
      <c r="L159" s="79" t="n">
        <v>0</v>
      </c>
      <c r="M159" s="79" t="n">
        <v>-5.79903793</v>
      </c>
      <c r="N159" s="79" t="n">
        <v>1.17284703</v>
      </c>
      <c r="O159" s="79" t="n">
        <v>17.8476009</v>
      </c>
      <c r="P159" s="80">
        <f>COS(RADIANS(K159))*COS(RADIANS(L159))+SIN(RADIANS(K159))*SIN(RADIANS(J159))*SIN(RADIANS(L159))</f>
        <v/>
      </c>
      <c r="Q159" s="80">
        <f>-COS(RADIANS(K159))*SIN(RADIANS(L159))+SIN(RADIANS(K159))*SIN(RADIANS(J159))*COS(RADIANS(L159))</f>
        <v/>
      </c>
      <c r="R159" s="80">
        <f>SIN(RADIANS(K159))*COS(RADIANS(J159))</f>
        <v/>
      </c>
      <c r="S159" s="80">
        <f>COS(RADIANS(J159))*SIN(RADIANS(L159))</f>
        <v/>
      </c>
      <c r="T159" s="80">
        <f>COS(RADIANS(J159))*COS(RADIANS(L159))</f>
        <v/>
      </c>
      <c r="U159" s="80">
        <f>-SIN(RADIANS(J159))</f>
        <v/>
      </c>
      <c r="V159" s="80">
        <f>-SIN(RADIANS(K159))*COS(RADIANS(L159))+COS(RADIANS(K159))*SIN(RADIANS(J159))*SIN(RADIANS(L159))</f>
        <v/>
      </c>
      <c r="W159" s="80">
        <f>SIN(RADIANS(K159))*SIN(RADIANS(L159))+COS(RADIANS(K159))*SIN(RADIANS(J159))*COS(RADIANS(L159))</f>
        <v/>
      </c>
      <c r="X159" s="80">
        <f>COS(RADIANS(K159))*COS(RADIANS(J159))</f>
        <v/>
      </c>
      <c r="Y159" s="80">
        <f>P159*G159</f>
        <v/>
      </c>
      <c r="Z159" s="80">
        <f>Q159*H159</f>
        <v/>
      </c>
      <c r="AA159" s="80">
        <f>R159*I159</f>
        <v/>
      </c>
      <c r="AB159" s="80">
        <f>M159</f>
        <v/>
      </c>
      <c r="AC159" s="80">
        <f>S159*G159</f>
        <v/>
      </c>
      <c r="AD159" s="80">
        <f>T159*H159</f>
        <v/>
      </c>
      <c r="AE159" s="80">
        <f>U159*I159</f>
        <v/>
      </c>
      <c r="AF159" s="80">
        <f>N159</f>
        <v/>
      </c>
      <c r="AG159" s="80">
        <f>V159*G159</f>
        <v/>
      </c>
      <c r="AH159" s="80">
        <f>W159*H159</f>
        <v/>
      </c>
      <c r="AI159" s="80">
        <f>X159*I159</f>
        <v/>
      </c>
      <c r="AJ159" s="80">
        <f>O159</f>
        <v/>
      </c>
      <c r="AK159" s="81" t="n">
        <v>-0.00370820449</v>
      </c>
      <c r="AL159" s="81" t="n">
        <v>2.53155013e-05</v>
      </c>
      <c r="AM159" s="81" t="n">
        <v>-5.65356684</v>
      </c>
      <c r="AN159" s="81" t="n">
        <v>-5.79903793</v>
      </c>
      <c r="AO159" s="81" t="n">
        <v>0</v>
      </c>
      <c r="AP159" s="81" t="n">
        <v>0.0119999712</v>
      </c>
      <c r="AQ159" s="81" t="n">
        <v>0.0131860971</v>
      </c>
      <c r="AR159" s="81" t="n">
        <v>1.17284703</v>
      </c>
      <c r="AS159" s="81" t="n">
        <v>0.0114126783</v>
      </c>
      <c r="AT159" s="81" t="n">
        <v>8.22550646e-06</v>
      </c>
      <c r="AU159" s="81" t="n">
        <v>-1.83695555</v>
      </c>
      <c r="AV159" s="81" t="n">
        <v>17.8476009</v>
      </c>
      <c r="AW159" s="82">
        <f>MAX(ABS(Y159-AK159),ABS(Z159-AL159),ABS(AA159-AM159),ABS(AB159-AN159),ABS(AC159-AO159),ABS(AD159-AP159),ABS(AE159-AQ159),ABS(AF159-AR159),ABS(AG159-AS159),ABS(AH159-AT159),ABS(AI159-AU159),ABS(AJ159-AV159))</f>
        <v/>
      </c>
    </row>
    <row r="160">
      <c r="A160" s="78" t="inlineStr">
        <is>
          <t>M155</t>
        </is>
      </c>
      <c r="B160" s="52" t="inlineStr">
        <is>
          <t>ENV-25</t>
        </is>
      </c>
      <c r="C160" s="52" t="inlineStr">
        <is>
          <t>Environment</t>
        </is>
      </c>
      <c r="D160" s="52" t="inlineStr">
        <is>
          <t>Fence wire</t>
        </is>
      </c>
      <c r="E160" s="58" t="inlineStr">
        <is>
          <t>Cylinder</t>
        </is>
      </c>
      <c r="F160" s="52" t="inlineStr">
        <is>
          <t>ENV-01</t>
        </is>
      </c>
      <c r="G160" s="79" t="n">
        <v>0.0120000001</v>
      </c>
      <c r="H160" s="79" t="n">
        <v>0.0120000001</v>
      </c>
      <c r="I160" s="79" t="n">
        <v>5.94470024</v>
      </c>
      <c r="J160" s="79" t="n">
        <v>0.460903645</v>
      </c>
      <c r="K160" s="79" t="n">
        <v>-125.999992</v>
      </c>
      <c r="L160" s="79" t="n">
        <v>0</v>
      </c>
      <c r="M160" s="79" t="n">
        <v>-11.0304251</v>
      </c>
      <c r="N160" s="79" t="n">
        <v>0.355529845</v>
      </c>
      <c r="O160" s="79" t="n">
        <v>15.1820755</v>
      </c>
      <c r="P160" s="80">
        <f>COS(RADIANS(K160))*COS(RADIANS(L160))+SIN(RADIANS(K160))*SIN(RADIANS(J160))*SIN(RADIANS(L160))</f>
        <v/>
      </c>
      <c r="Q160" s="80">
        <f>-COS(RADIANS(K160))*SIN(RADIANS(L160))+SIN(RADIANS(K160))*SIN(RADIANS(J160))*COS(RADIANS(L160))</f>
        <v/>
      </c>
      <c r="R160" s="80">
        <f>SIN(RADIANS(K160))*COS(RADIANS(J160))</f>
        <v/>
      </c>
      <c r="S160" s="80">
        <f>COS(RADIANS(J160))*SIN(RADIANS(L160))</f>
        <v/>
      </c>
      <c r="T160" s="80">
        <f>COS(RADIANS(J160))*COS(RADIANS(L160))</f>
        <v/>
      </c>
      <c r="U160" s="80">
        <f>-SIN(RADIANS(J160))</f>
        <v/>
      </c>
      <c r="V160" s="80">
        <f>-SIN(RADIANS(K160))*COS(RADIANS(L160))+COS(RADIANS(K160))*SIN(RADIANS(J160))*SIN(RADIANS(L160))</f>
        <v/>
      </c>
      <c r="W160" s="80">
        <f>SIN(RADIANS(K160))*SIN(RADIANS(L160))+COS(RADIANS(K160))*SIN(RADIANS(J160))*COS(RADIANS(L160))</f>
        <v/>
      </c>
      <c r="X160" s="80">
        <f>COS(RADIANS(K160))*COS(RADIANS(J160))</f>
        <v/>
      </c>
      <c r="Y160" s="80">
        <f>P160*G160</f>
        <v/>
      </c>
      <c r="Z160" s="80">
        <f>Q160*H160</f>
        <v/>
      </c>
      <c r="AA160" s="80">
        <f>R160*I160</f>
        <v/>
      </c>
      <c r="AB160" s="80">
        <f>M160</f>
        <v/>
      </c>
      <c r="AC160" s="80">
        <f>S160*G160</f>
        <v/>
      </c>
      <c r="AD160" s="80">
        <f>T160*H160</f>
        <v/>
      </c>
      <c r="AE160" s="80">
        <f>U160*I160</f>
        <v/>
      </c>
      <c r="AF160" s="80">
        <f>N160</f>
        <v/>
      </c>
      <c r="AG160" s="80">
        <f>V160*G160</f>
        <v/>
      </c>
      <c r="AH160" s="80">
        <f>W160*H160</f>
        <v/>
      </c>
      <c r="AI160" s="80">
        <f>X160*I160</f>
        <v/>
      </c>
      <c r="AJ160" s="80">
        <f>O160</f>
        <v/>
      </c>
      <c r="AK160" s="81" t="n">
        <v>-0.00705342228</v>
      </c>
      <c r="AL160" s="81" t="n">
        <v>-7.80947375e-05</v>
      </c>
      <c r="AM160" s="81" t="n">
        <v>-4.80920792</v>
      </c>
      <c r="AN160" s="81" t="n">
        <v>-11.0304251</v>
      </c>
      <c r="AO160" s="81" t="n">
        <v>0</v>
      </c>
      <c r="AP160" s="81" t="n">
        <v>0.0119996117</v>
      </c>
      <c r="AQ160" s="81" t="n">
        <v>-0.0478203595</v>
      </c>
      <c r="AR160" s="81" t="n">
        <v>0.355529845</v>
      </c>
      <c r="AS160" s="81" t="n">
        <v>0.009708204309999999</v>
      </c>
      <c r="AT160" s="81" t="n">
        <v>-5.67391362e-05</v>
      </c>
      <c r="AU160" s="81" t="n">
        <v>-3.49409366</v>
      </c>
      <c r="AV160" s="81" t="n">
        <v>15.1820755</v>
      </c>
      <c r="AW160" s="82">
        <f>MAX(ABS(Y160-AK160),ABS(Z160-AL160),ABS(AA160-AM160),ABS(AB160-AN160),ABS(AC160-AO160),ABS(AD160-AP160),ABS(AE160-AQ160),ABS(AF160-AR160),ABS(AG160-AS160),ABS(AH160-AT160),ABS(AI160-AU160),ABS(AJ160-AV160))</f>
        <v/>
      </c>
    </row>
    <row r="161">
      <c r="A161" s="78" t="inlineStr">
        <is>
          <t>M156</t>
        </is>
      </c>
      <c r="B161" s="52" t="inlineStr">
        <is>
          <t>ENV-26</t>
        </is>
      </c>
      <c r="C161" s="52" t="inlineStr">
        <is>
          <t>Environment</t>
        </is>
      </c>
      <c r="D161" s="52" t="inlineStr">
        <is>
          <t>Fence wire</t>
        </is>
      </c>
      <c r="E161" s="58" t="inlineStr">
        <is>
          <t>Cylinder</t>
        </is>
      </c>
      <c r="F161" s="52" t="inlineStr">
        <is>
          <t>ENV-01</t>
        </is>
      </c>
      <c r="G161" s="79" t="n">
        <v>0.0120000001</v>
      </c>
      <c r="H161" s="79" t="n">
        <v>0.0120000001</v>
      </c>
      <c r="I161" s="79" t="n">
        <v>5.94470024</v>
      </c>
      <c r="J161" s="79" t="n">
        <v>0.460903376</v>
      </c>
      <c r="K161" s="79" t="n">
        <v>-125.999992</v>
      </c>
      <c r="L161" s="79" t="n">
        <v>0</v>
      </c>
      <c r="M161" s="79" t="n">
        <v>-11.0304251</v>
      </c>
      <c r="N161" s="79" t="n">
        <v>0.755529821</v>
      </c>
      <c r="O161" s="79" t="n">
        <v>15.1820755</v>
      </c>
      <c r="P161" s="80">
        <f>COS(RADIANS(K161))*COS(RADIANS(L161))+SIN(RADIANS(K161))*SIN(RADIANS(J161))*SIN(RADIANS(L161))</f>
        <v/>
      </c>
      <c r="Q161" s="80">
        <f>-COS(RADIANS(K161))*SIN(RADIANS(L161))+SIN(RADIANS(K161))*SIN(RADIANS(J161))*COS(RADIANS(L161))</f>
        <v/>
      </c>
      <c r="R161" s="80">
        <f>SIN(RADIANS(K161))*COS(RADIANS(J161))</f>
        <v/>
      </c>
      <c r="S161" s="80">
        <f>COS(RADIANS(J161))*SIN(RADIANS(L161))</f>
        <v/>
      </c>
      <c r="T161" s="80">
        <f>COS(RADIANS(J161))*COS(RADIANS(L161))</f>
        <v/>
      </c>
      <c r="U161" s="80">
        <f>-SIN(RADIANS(J161))</f>
        <v/>
      </c>
      <c r="V161" s="80">
        <f>-SIN(RADIANS(K161))*COS(RADIANS(L161))+COS(RADIANS(K161))*SIN(RADIANS(J161))*SIN(RADIANS(L161))</f>
        <v/>
      </c>
      <c r="W161" s="80">
        <f>SIN(RADIANS(K161))*SIN(RADIANS(L161))+COS(RADIANS(K161))*SIN(RADIANS(J161))*COS(RADIANS(L161))</f>
        <v/>
      </c>
      <c r="X161" s="80">
        <f>COS(RADIANS(K161))*COS(RADIANS(J161))</f>
        <v/>
      </c>
      <c r="Y161" s="80">
        <f>P161*G161</f>
        <v/>
      </c>
      <c r="Z161" s="80">
        <f>Q161*H161</f>
        <v/>
      </c>
      <c r="AA161" s="80">
        <f>R161*I161</f>
        <v/>
      </c>
      <c r="AB161" s="80">
        <f>M161</f>
        <v/>
      </c>
      <c r="AC161" s="80">
        <f>S161*G161</f>
        <v/>
      </c>
      <c r="AD161" s="80">
        <f>T161*H161</f>
        <v/>
      </c>
      <c r="AE161" s="80">
        <f>U161*I161</f>
        <v/>
      </c>
      <c r="AF161" s="80">
        <f>N161</f>
        <v/>
      </c>
      <c r="AG161" s="80">
        <f>V161*G161</f>
        <v/>
      </c>
      <c r="AH161" s="80">
        <f>W161*H161</f>
        <v/>
      </c>
      <c r="AI161" s="80">
        <f>X161*I161</f>
        <v/>
      </c>
      <c r="AJ161" s="80">
        <f>O161</f>
        <v/>
      </c>
      <c r="AK161" s="81" t="n">
        <v>-0.00705342228</v>
      </c>
      <c r="AL161" s="81" t="n">
        <v>-7.80946866e-05</v>
      </c>
      <c r="AM161" s="81" t="n">
        <v>-4.80920792</v>
      </c>
      <c r="AN161" s="81" t="n">
        <v>-11.0304251</v>
      </c>
      <c r="AO161" s="81" t="n">
        <v>0</v>
      </c>
      <c r="AP161" s="81" t="n">
        <v>0.0119996117</v>
      </c>
      <c r="AQ161" s="81" t="n">
        <v>-0.0478203297</v>
      </c>
      <c r="AR161" s="81" t="n">
        <v>0.755529821</v>
      </c>
      <c r="AS161" s="81" t="n">
        <v>0.009708204309999999</v>
      </c>
      <c r="AT161" s="81" t="n">
        <v>-5.67391107e-05</v>
      </c>
      <c r="AU161" s="81" t="n">
        <v>-3.49409366</v>
      </c>
      <c r="AV161" s="81" t="n">
        <v>15.1820755</v>
      </c>
      <c r="AW161" s="82">
        <f>MAX(ABS(Y161-AK161),ABS(Z161-AL161),ABS(AA161-AM161),ABS(AB161-AN161),ABS(AC161-AO161),ABS(AD161-AP161),ABS(AE161-AQ161),ABS(AF161-AR161),ABS(AG161-AS161),ABS(AH161-AT161),ABS(AI161-AU161),ABS(AJ161-AV161))</f>
        <v/>
      </c>
    </row>
    <row r="162">
      <c r="A162" s="78" t="inlineStr">
        <is>
          <t>M157</t>
        </is>
      </c>
      <c r="B162" s="52" t="inlineStr">
        <is>
          <t>ENV-27</t>
        </is>
      </c>
      <c r="C162" s="52" t="inlineStr">
        <is>
          <t>Environment</t>
        </is>
      </c>
      <c r="D162" s="52" t="inlineStr">
        <is>
          <t>Fence wire</t>
        </is>
      </c>
      <c r="E162" s="58" t="inlineStr">
        <is>
          <t>Cylinder</t>
        </is>
      </c>
      <c r="F162" s="52" t="inlineStr">
        <is>
          <t>ENV-01</t>
        </is>
      </c>
      <c r="G162" s="79" t="n">
        <v>0.0120000001</v>
      </c>
      <c r="H162" s="79" t="n">
        <v>0.0120000001</v>
      </c>
      <c r="I162" s="79" t="n">
        <v>5.94470024</v>
      </c>
      <c r="J162" s="79" t="n">
        <v>0.460904539</v>
      </c>
      <c r="K162" s="79" t="n">
        <v>-125.999992</v>
      </c>
      <c r="L162" s="79" t="n">
        <v>0</v>
      </c>
      <c r="M162" s="79" t="n">
        <v>-11.0304251</v>
      </c>
      <c r="N162" s="79" t="n">
        <v>1.15552974</v>
      </c>
      <c r="O162" s="79" t="n">
        <v>15.1820755</v>
      </c>
      <c r="P162" s="80">
        <f>COS(RADIANS(K162))*COS(RADIANS(L162))+SIN(RADIANS(K162))*SIN(RADIANS(J162))*SIN(RADIANS(L162))</f>
        <v/>
      </c>
      <c r="Q162" s="80">
        <f>-COS(RADIANS(K162))*SIN(RADIANS(L162))+SIN(RADIANS(K162))*SIN(RADIANS(J162))*COS(RADIANS(L162))</f>
        <v/>
      </c>
      <c r="R162" s="80">
        <f>SIN(RADIANS(K162))*COS(RADIANS(J162))</f>
        <v/>
      </c>
      <c r="S162" s="80">
        <f>COS(RADIANS(J162))*SIN(RADIANS(L162))</f>
        <v/>
      </c>
      <c r="T162" s="80">
        <f>COS(RADIANS(J162))*COS(RADIANS(L162))</f>
        <v/>
      </c>
      <c r="U162" s="80">
        <f>-SIN(RADIANS(J162))</f>
        <v/>
      </c>
      <c r="V162" s="80">
        <f>-SIN(RADIANS(K162))*COS(RADIANS(L162))+COS(RADIANS(K162))*SIN(RADIANS(J162))*SIN(RADIANS(L162))</f>
        <v/>
      </c>
      <c r="W162" s="80">
        <f>SIN(RADIANS(K162))*SIN(RADIANS(L162))+COS(RADIANS(K162))*SIN(RADIANS(J162))*COS(RADIANS(L162))</f>
        <v/>
      </c>
      <c r="X162" s="80">
        <f>COS(RADIANS(K162))*COS(RADIANS(J162))</f>
        <v/>
      </c>
      <c r="Y162" s="80">
        <f>P162*G162</f>
        <v/>
      </c>
      <c r="Z162" s="80">
        <f>Q162*H162</f>
        <v/>
      </c>
      <c r="AA162" s="80">
        <f>R162*I162</f>
        <v/>
      </c>
      <c r="AB162" s="80">
        <f>M162</f>
        <v/>
      </c>
      <c r="AC162" s="80">
        <f>S162*G162</f>
        <v/>
      </c>
      <c r="AD162" s="80">
        <f>T162*H162</f>
        <v/>
      </c>
      <c r="AE162" s="80">
        <f>U162*I162</f>
        <v/>
      </c>
      <c r="AF162" s="80">
        <f>N162</f>
        <v/>
      </c>
      <c r="AG162" s="80">
        <f>V162*G162</f>
        <v/>
      </c>
      <c r="AH162" s="80">
        <f>W162*H162</f>
        <v/>
      </c>
      <c r="AI162" s="80">
        <f>X162*I162</f>
        <v/>
      </c>
      <c r="AJ162" s="80">
        <f>O162</f>
        <v/>
      </c>
      <c r="AK162" s="81" t="n">
        <v>-0.00705342228</v>
      </c>
      <c r="AL162" s="81" t="n">
        <v>-7.80948831e-05</v>
      </c>
      <c r="AM162" s="81" t="n">
        <v>-4.80920792</v>
      </c>
      <c r="AN162" s="81" t="n">
        <v>-11.0304251</v>
      </c>
      <c r="AO162" s="81" t="n">
        <v>0</v>
      </c>
      <c r="AP162" s="81" t="n">
        <v>0.0119996117</v>
      </c>
      <c r="AQ162" s="81" t="n">
        <v>-0.0478204452</v>
      </c>
      <c r="AR162" s="81" t="n">
        <v>1.15552974</v>
      </c>
      <c r="AS162" s="81" t="n">
        <v>0.009708204309999999</v>
      </c>
      <c r="AT162" s="81" t="n">
        <v>-5.67392417e-05</v>
      </c>
      <c r="AU162" s="81" t="n">
        <v>-3.49409366</v>
      </c>
      <c r="AV162" s="81" t="n">
        <v>15.1820755</v>
      </c>
      <c r="AW162" s="82">
        <f>MAX(ABS(Y162-AK162),ABS(Z162-AL162),ABS(AA162-AM162),ABS(AB162-AN162),ABS(AC162-AO162),ABS(AD162-AP162),ABS(AE162-AQ162),ABS(AF162-AR162),ABS(AG162-AS162),ABS(AH162-AT162),ABS(AI162-AU162),ABS(AJ162-AV162))</f>
        <v/>
      </c>
    </row>
    <row r="163">
      <c r="A163" s="78" t="inlineStr">
        <is>
          <t>M158</t>
        </is>
      </c>
      <c r="B163" s="52" t="inlineStr">
        <is>
          <t>ENV-28</t>
        </is>
      </c>
      <c r="C163" s="52" t="inlineStr">
        <is>
          <t>Environment</t>
        </is>
      </c>
      <c r="D163" s="52" t="inlineStr">
        <is>
          <t>Fence wire</t>
        </is>
      </c>
      <c r="E163" s="58" t="inlineStr">
        <is>
          <t>Cylinder</t>
        </is>
      </c>
      <c r="F163" s="52" t="inlineStr">
        <is>
          <t>ENV-01</t>
        </is>
      </c>
      <c r="G163" s="79" t="n">
        <v>0.0120000001</v>
      </c>
      <c r="H163" s="79" t="n">
        <v>0.0120000001</v>
      </c>
      <c r="I163" s="79" t="n">
        <v>5.94451284</v>
      </c>
      <c r="J163" s="79" t="n">
        <v>-0.0333971381</v>
      </c>
      <c r="K163" s="79" t="n">
        <v>-144</v>
      </c>
      <c r="L163" s="79" t="n">
        <v>0</v>
      </c>
      <c r="M163" s="79" t="n">
        <v>-15.1820774</v>
      </c>
      <c r="N163" s="79" t="n">
        <v>0.333352149</v>
      </c>
      <c r="O163" s="79" t="n">
        <v>11.0304232</v>
      </c>
      <c r="P163" s="80">
        <f>COS(RADIANS(K163))*COS(RADIANS(L163))+SIN(RADIANS(K163))*SIN(RADIANS(J163))*SIN(RADIANS(L163))</f>
        <v/>
      </c>
      <c r="Q163" s="80">
        <f>-COS(RADIANS(K163))*SIN(RADIANS(L163))+SIN(RADIANS(K163))*SIN(RADIANS(J163))*COS(RADIANS(L163))</f>
        <v/>
      </c>
      <c r="R163" s="80">
        <f>SIN(RADIANS(K163))*COS(RADIANS(J163))</f>
        <v/>
      </c>
      <c r="S163" s="80">
        <f>COS(RADIANS(J163))*SIN(RADIANS(L163))</f>
        <v/>
      </c>
      <c r="T163" s="80">
        <f>COS(RADIANS(J163))*COS(RADIANS(L163))</f>
        <v/>
      </c>
      <c r="U163" s="80">
        <f>-SIN(RADIANS(J163))</f>
        <v/>
      </c>
      <c r="V163" s="80">
        <f>-SIN(RADIANS(K163))*COS(RADIANS(L163))+COS(RADIANS(K163))*SIN(RADIANS(J163))*SIN(RADIANS(L163))</f>
        <v/>
      </c>
      <c r="W163" s="80">
        <f>SIN(RADIANS(K163))*SIN(RADIANS(L163))+COS(RADIANS(K163))*SIN(RADIANS(J163))*COS(RADIANS(L163))</f>
        <v/>
      </c>
      <c r="X163" s="80">
        <f>COS(RADIANS(K163))*COS(RADIANS(J163))</f>
        <v/>
      </c>
      <c r="Y163" s="80">
        <f>P163*G163</f>
        <v/>
      </c>
      <c r="Z163" s="80">
        <f>Q163*H163</f>
        <v/>
      </c>
      <c r="AA163" s="80">
        <f>R163*I163</f>
        <v/>
      </c>
      <c r="AB163" s="80">
        <f>M163</f>
        <v/>
      </c>
      <c r="AC163" s="80">
        <f>S163*G163</f>
        <v/>
      </c>
      <c r="AD163" s="80">
        <f>T163*H163</f>
        <v/>
      </c>
      <c r="AE163" s="80">
        <f>U163*I163</f>
        <v/>
      </c>
      <c r="AF163" s="80">
        <f>N163</f>
        <v/>
      </c>
      <c r="AG163" s="80">
        <f>V163*G163</f>
        <v/>
      </c>
      <c r="AH163" s="80">
        <f>W163*H163</f>
        <v/>
      </c>
      <c r="AI163" s="80">
        <f>X163*I163</f>
        <v/>
      </c>
      <c r="AJ163" s="80">
        <f>O163</f>
        <v/>
      </c>
      <c r="AK163" s="81" t="n">
        <v>-0.00970820524</v>
      </c>
      <c r="AL163" s="81" t="n">
        <v>4.11136944e-06</v>
      </c>
      <c r="AM163" s="81" t="n">
        <v>-3.4940958</v>
      </c>
      <c r="AN163" s="81" t="n">
        <v>-15.1820774</v>
      </c>
      <c r="AO163" s="81" t="n">
        <v>0</v>
      </c>
      <c r="AP163" s="81" t="n">
        <v>0.0119999982</v>
      </c>
      <c r="AQ163" s="81" t="n">
        <v>0.00346499705</v>
      </c>
      <c r="AR163" s="81" t="n">
        <v>0.333352149</v>
      </c>
      <c r="AS163" s="81" t="n">
        <v>0.00705342228</v>
      </c>
      <c r="AT163" s="81" t="n">
        <v>5.65881555e-06</v>
      </c>
      <c r="AU163" s="81" t="n">
        <v>-4.80921173</v>
      </c>
      <c r="AV163" s="81" t="n">
        <v>11.0304232</v>
      </c>
      <c r="AW163" s="82">
        <f>MAX(ABS(Y163-AK163),ABS(Z163-AL163),ABS(AA163-AM163),ABS(AB163-AN163),ABS(AC163-AO163),ABS(AD163-AP163),ABS(AE163-AQ163),ABS(AF163-AR163),ABS(AG163-AS163),ABS(AH163-AT163),ABS(AI163-AU163),ABS(AJ163-AV163))</f>
        <v/>
      </c>
    </row>
    <row r="164">
      <c r="A164" s="78" t="inlineStr">
        <is>
          <t>M159</t>
        </is>
      </c>
      <c r="B164" s="52" t="inlineStr">
        <is>
          <t>ENV-29</t>
        </is>
      </c>
      <c r="C164" s="52" t="inlineStr">
        <is>
          <t>Environment</t>
        </is>
      </c>
      <c r="D164" s="52" t="inlineStr">
        <is>
          <t>Fence wire</t>
        </is>
      </c>
      <c r="E164" s="58" t="inlineStr">
        <is>
          <t>Cylinder</t>
        </is>
      </c>
      <c r="F164" s="52" t="inlineStr">
        <is>
          <t>ENV-01</t>
        </is>
      </c>
      <c r="G164" s="79" t="n">
        <v>0.0120000001</v>
      </c>
      <c r="H164" s="79" t="n">
        <v>0.0120000001</v>
      </c>
      <c r="I164" s="79" t="n">
        <v>5.94451284</v>
      </c>
      <c r="J164" s="79" t="n">
        <v>-0.0333971381</v>
      </c>
      <c r="K164" s="79" t="n">
        <v>-144</v>
      </c>
      <c r="L164" s="79" t="n">
        <v>0</v>
      </c>
      <c r="M164" s="79" t="n">
        <v>-15.1820774</v>
      </c>
      <c r="N164" s="79" t="n">
        <v>0.733352184</v>
      </c>
      <c r="O164" s="79" t="n">
        <v>11.0304232</v>
      </c>
      <c r="P164" s="80">
        <f>COS(RADIANS(K164))*COS(RADIANS(L164))+SIN(RADIANS(K164))*SIN(RADIANS(J164))*SIN(RADIANS(L164))</f>
        <v/>
      </c>
      <c r="Q164" s="80">
        <f>-COS(RADIANS(K164))*SIN(RADIANS(L164))+SIN(RADIANS(K164))*SIN(RADIANS(J164))*COS(RADIANS(L164))</f>
        <v/>
      </c>
      <c r="R164" s="80">
        <f>SIN(RADIANS(K164))*COS(RADIANS(J164))</f>
        <v/>
      </c>
      <c r="S164" s="80">
        <f>COS(RADIANS(J164))*SIN(RADIANS(L164))</f>
        <v/>
      </c>
      <c r="T164" s="80">
        <f>COS(RADIANS(J164))*COS(RADIANS(L164))</f>
        <v/>
      </c>
      <c r="U164" s="80">
        <f>-SIN(RADIANS(J164))</f>
        <v/>
      </c>
      <c r="V164" s="80">
        <f>-SIN(RADIANS(K164))*COS(RADIANS(L164))+COS(RADIANS(K164))*SIN(RADIANS(J164))*SIN(RADIANS(L164))</f>
        <v/>
      </c>
      <c r="W164" s="80">
        <f>SIN(RADIANS(K164))*SIN(RADIANS(L164))+COS(RADIANS(K164))*SIN(RADIANS(J164))*COS(RADIANS(L164))</f>
        <v/>
      </c>
      <c r="X164" s="80">
        <f>COS(RADIANS(K164))*COS(RADIANS(J164))</f>
        <v/>
      </c>
      <c r="Y164" s="80">
        <f>P164*G164</f>
        <v/>
      </c>
      <c r="Z164" s="80">
        <f>Q164*H164</f>
        <v/>
      </c>
      <c r="AA164" s="80">
        <f>R164*I164</f>
        <v/>
      </c>
      <c r="AB164" s="80">
        <f>M164</f>
        <v/>
      </c>
      <c r="AC164" s="80">
        <f>S164*G164</f>
        <v/>
      </c>
      <c r="AD164" s="80">
        <f>T164*H164</f>
        <v/>
      </c>
      <c r="AE164" s="80">
        <f>U164*I164</f>
        <v/>
      </c>
      <c r="AF164" s="80">
        <f>N164</f>
        <v/>
      </c>
      <c r="AG164" s="80">
        <f>V164*G164</f>
        <v/>
      </c>
      <c r="AH164" s="80">
        <f>W164*H164</f>
        <v/>
      </c>
      <c r="AI164" s="80">
        <f>X164*I164</f>
        <v/>
      </c>
      <c r="AJ164" s="80">
        <f>O164</f>
        <v/>
      </c>
      <c r="AK164" s="81" t="n">
        <v>-0.00970820524</v>
      </c>
      <c r="AL164" s="81" t="n">
        <v>4.11136944e-06</v>
      </c>
      <c r="AM164" s="81" t="n">
        <v>-3.4940958</v>
      </c>
      <c r="AN164" s="81" t="n">
        <v>-15.1820774</v>
      </c>
      <c r="AO164" s="81" t="n">
        <v>0</v>
      </c>
      <c r="AP164" s="81" t="n">
        <v>0.0119999982</v>
      </c>
      <c r="AQ164" s="81" t="n">
        <v>0.00346499705</v>
      </c>
      <c r="AR164" s="81" t="n">
        <v>0.733352184</v>
      </c>
      <c r="AS164" s="81" t="n">
        <v>0.00705342228</v>
      </c>
      <c r="AT164" s="81" t="n">
        <v>5.65881555e-06</v>
      </c>
      <c r="AU164" s="81" t="n">
        <v>-4.80921173</v>
      </c>
      <c r="AV164" s="81" t="n">
        <v>11.0304232</v>
      </c>
      <c r="AW164" s="82">
        <f>MAX(ABS(Y164-AK164),ABS(Z164-AL164),ABS(AA164-AM164),ABS(AB164-AN164),ABS(AC164-AO164),ABS(AD164-AP164),ABS(AE164-AQ164),ABS(AF164-AR164),ABS(AG164-AS164),ABS(AH164-AT164),ABS(AI164-AU164),ABS(AJ164-AV164))</f>
        <v/>
      </c>
    </row>
    <row r="165">
      <c r="A165" s="78" t="inlineStr">
        <is>
          <t>M160</t>
        </is>
      </c>
      <c r="B165" s="52" t="inlineStr">
        <is>
          <t>ENV-30</t>
        </is>
      </c>
      <c r="C165" s="52" t="inlineStr">
        <is>
          <t>Environment</t>
        </is>
      </c>
      <c r="D165" s="52" t="inlineStr">
        <is>
          <t>Fence wire</t>
        </is>
      </c>
      <c r="E165" s="58" t="inlineStr">
        <is>
          <t>Cylinder</t>
        </is>
      </c>
      <c r="F165" s="52" t="inlineStr">
        <is>
          <t>ENV-01</t>
        </is>
      </c>
      <c r="G165" s="79" t="n">
        <v>0.0120000001</v>
      </c>
      <c r="H165" s="79" t="n">
        <v>0.0120000001</v>
      </c>
      <c r="I165" s="79" t="n">
        <v>5.94451284</v>
      </c>
      <c r="J165" s="79" t="n">
        <v>-0.0333977118</v>
      </c>
      <c r="K165" s="79" t="n">
        <v>-144</v>
      </c>
      <c r="L165" s="79" t="n">
        <v>0</v>
      </c>
      <c r="M165" s="79" t="n">
        <v>-15.1820774</v>
      </c>
      <c r="N165" s="79" t="n">
        <v>1.13335204</v>
      </c>
      <c r="O165" s="79" t="n">
        <v>11.0304232</v>
      </c>
      <c r="P165" s="80">
        <f>COS(RADIANS(K165))*COS(RADIANS(L165))+SIN(RADIANS(K165))*SIN(RADIANS(J165))*SIN(RADIANS(L165))</f>
        <v/>
      </c>
      <c r="Q165" s="80">
        <f>-COS(RADIANS(K165))*SIN(RADIANS(L165))+SIN(RADIANS(K165))*SIN(RADIANS(J165))*COS(RADIANS(L165))</f>
        <v/>
      </c>
      <c r="R165" s="80">
        <f>SIN(RADIANS(K165))*COS(RADIANS(J165))</f>
        <v/>
      </c>
      <c r="S165" s="80">
        <f>COS(RADIANS(J165))*SIN(RADIANS(L165))</f>
        <v/>
      </c>
      <c r="T165" s="80">
        <f>COS(RADIANS(J165))*COS(RADIANS(L165))</f>
        <v/>
      </c>
      <c r="U165" s="80">
        <f>-SIN(RADIANS(J165))</f>
        <v/>
      </c>
      <c r="V165" s="80">
        <f>-SIN(RADIANS(K165))*COS(RADIANS(L165))+COS(RADIANS(K165))*SIN(RADIANS(J165))*SIN(RADIANS(L165))</f>
        <v/>
      </c>
      <c r="W165" s="80">
        <f>SIN(RADIANS(K165))*SIN(RADIANS(L165))+COS(RADIANS(K165))*SIN(RADIANS(J165))*COS(RADIANS(L165))</f>
        <v/>
      </c>
      <c r="X165" s="80">
        <f>COS(RADIANS(K165))*COS(RADIANS(J165))</f>
        <v/>
      </c>
      <c r="Y165" s="80">
        <f>P165*G165</f>
        <v/>
      </c>
      <c r="Z165" s="80">
        <f>Q165*H165</f>
        <v/>
      </c>
      <c r="AA165" s="80">
        <f>R165*I165</f>
        <v/>
      </c>
      <c r="AB165" s="80">
        <f>M165</f>
        <v/>
      </c>
      <c r="AC165" s="80">
        <f>S165*G165</f>
        <v/>
      </c>
      <c r="AD165" s="80">
        <f>T165*H165</f>
        <v/>
      </c>
      <c r="AE165" s="80">
        <f>U165*I165</f>
        <v/>
      </c>
      <c r="AF165" s="80">
        <f>N165</f>
        <v/>
      </c>
      <c r="AG165" s="80">
        <f>V165*G165</f>
        <v/>
      </c>
      <c r="AH165" s="80">
        <f>W165*H165</f>
        <v/>
      </c>
      <c r="AI165" s="80">
        <f>X165*I165</f>
        <v/>
      </c>
      <c r="AJ165" s="80">
        <f>O165</f>
        <v/>
      </c>
      <c r="AK165" s="81" t="n">
        <v>-0.00970820524</v>
      </c>
      <c r="AL165" s="81" t="n">
        <v>4.11143992e-06</v>
      </c>
      <c r="AM165" s="81" t="n">
        <v>-3.4940958</v>
      </c>
      <c r="AN165" s="81" t="n">
        <v>-15.1820774</v>
      </c>
      <c r="AO165" s="81" t="n">
        <v>0</v>
      </c>
      <c r="AP165" s="81" t="n">
        <v>0.0119999982</v>
      </c>
      <c r="AQ165" s="81" t="n">
        <v>0.00346505665</v>
      </c>
      <c r="AR165" s="81" t="n">
        <v>1.13335204</v>
      </c>
      <c r="AS165" s="81" t="n">
        <v>0.00705342228</v>
      </c>
      <c r="AT165" s="81" t="n">
        <v>5.65891287e-06</v>
      </c>
      <c r="AU165" s="81" t="n">
        <v>-4.80921173</v>
      </c>
      <c r="AV165" s="81" t="n">
        <v>11.0304232</v>
      </c>
      <c r="AW165" s="82">
        <f>MAX(ABS(Y165-AK165),ABS(Z165-AL165),ABS(AA165-AM165),ABS(AB165-AN165),ABS(AC165-AO165),ABS(AD165-AP165),ABS(AE165-AQ165),ABS(AF165-AR165),ABS(AG165-AS165),ABS(AH165-AT165),ABS(AI165-AU165),ABS(AJ165-AV165))</f>
        <v/>
      </c>
    </row>
    <row r="166">
      <c r="A166" s="78" t="inlineStr">
        <is>
          <t>M161</t>
        </is>
      </c>
      <c r="B166" s="52" t="inlineStr">
        <is>
          <t>ENV-31</t>
        </is>
      </c>
      <c r="C166" s="52" t="inlineStr">
        <is>
          <t>Environment</t>
        </is>
      </c>
      <c r="D166" s="52" t="inlineStr">
        <is>
          <t>Fence wire</t>
        </is>
      </c>
      <c r="E166" s="58" t="inlineStr">
        <is>
          <t>Cylinder</t>
        </is>
      </c>
      <c r="F166" s="52" t="inlineStr">
        <is>
          <t>ENV-01</t>
        </is>
      </c>
      <c r="G166" s="79" t="n">
        <v>0.0120000001</v>
      </c>
      <c r="H166" s="79" t="n">
        <v>0.0120000001</v>
      </c>
      <c r="I166" s="79" t="n">
        <v>5.9446764</v>
      </c>
      <c r="J166" s="79" t="n">
        <v>-0.431563407</v>
      </c>
      <c r="K166" s="79" t="n">
        <v>-161.999985</v>
      </c>
      <c r="L166" s="79" t="n">
        <v>0</v>
      </c>
      <c r="M166" s="79" t="n">
        <v>-17.8476028</v>
      </c>
      <c r="N166" s="79" t="n">
        <v>0.357472688</v>
      </c>
      <c r="O166" s="79" t="n">
        <v>5.79903603</v>
      </c>
      <c r="P166" s="80">
        <f>COS(RADIANS(K166))*COS(RADIANS(L166))+SIN(RADIANS(K166))*SIN(RADIANS(J166))*SIN(RADIANS(L166))</f>
        <v/>
      </c>
      <c r="Q166" s="80">
        <f>-COS(RADIANS(K166))*SIN(RADIANS(L166))+SIN(RADIANS(K166))*SIN(RADIANS(J166))*COS(RADIANS(L166))</f>
        <v/>
      </c>
      <c r="R166" s="80">
        <f>SIN(RADIANS(K166))*COS(RADIANS(J166))</f>
        <v/>
      </c>
      <c r="S166" s="80">
        <f>COS(RADIANS(J166))*SIN(RADIANS(L166))</f>
        <v/>
      </c>
      <c r="T166" s="80">
        <f>COS(RADIANS(J166))*COS(RADIANS(L166))</f>
        <v/>
      </c>
      <c r="U166" s="80">
        <f>-SIN(RADIANS(J166))</f>
        <v/>
      </c>
      <c r="V166" s="80">
        <f>-SIN(RADIANS(K166))*COS(RADIANS(L166))+COS(RADIANS(K166))*SIN(RADIANS(J166))*SIN(RADIANS(L166))</f>
        <v/>
      </c>
      <c r="W166" s="80">
        <f>SIN(RADIANS(K166))*SIN(RADIANS(L166))+COS(RADIANS(K166))*SIN(RADIANS(J166))*COS(RADIANS(L166))</f>
        <v/>
      </c>
      <c r="X166" s="80">
        <f>COS(RADIANS(K166))*COS(RADIANS(J166))</f>
        <v/>
      </c>
      <c r="Y166" s="80">
        <f>P166*G166</f>
        <v/>
      </c>
      <c r="Z166" s="80">
        <f>Q166*H166</f>
        <v/>
      </c>
      <c r="AA166" s="80">
        <f>R166*I166</f>
        <v/>
      </c>
      <c r="AB166" s="80">
        <f>M166</f>
        <v/>
      </c>
      <c r="AC166" s="80">
        <f>S166*G166</f>
        <v/>
      </c>
      <c r="AD166" s="80">
        <f>T166*H166</f>
        <v/>
      </c>
      <c r="AE166" s="80">
        <f>U166*I166</f>
        <v/>
      </c>
      <c r="AF166" s="80">
        <f>N166</f>
        <v/>
      </c>
      <c r="AG166" s="80">
        <f>V166*G166</f>
        <v/>
      </c>
      <c r="AH166" s="80">
        <f>W166*H166</f>
        <v/>
      </c>
      <c r="AI166" s="80">
        <f>X166*I166</f>
        <v/>
      </c>
      <c r="AJ166" s="80">
        <f>O166</f>
        <v/>
      </c>
      <c r="AK166" s="81" t="n">
        <v>-0.0114126783</v>
      </c>
      <c r="AL166" s="81" t="n">
        <v>2.79306842e-05</v>
      </c>
      <c r="AM166" s="81" t="n">
        <v>-1.83695412</v>
      </c>
      <c r="AN166" s="81" t="n">
        <v>-17.8476028</v>
      </c>
      <c r="AO166" s="81" t="n">
        <v>0</v>
      </c>
      <c r="AP166" s="81" t="n">
        <v>0.0119996592</v>
      </c>
      <c r="AQ166" s="81" t="n">
        <v>0.044776082</v>
      </c>
      <c r="AR166" s="81" t="n">
        <v>0.357472688</v>
      </c>
      <c r="AS166" s="81" t="n">
        <v>0.00370820449</v>
      </c>
      <c r="AT166" s="81" t="n">
        <v>8.59617867e-05</v>
      </c>
      <c r="AU166" s="81" t="n">
        <v>-5.65356255</v>
      </c>
      <c r="AV166" s="81" t="n">
        <v>5.79903603</v>
      </c>
      <c r="AW166" s="82">
        <f>MAX(ABS(Y166-AK166),ABS(Z166-AL166),ABS(AA166-AM166),ABS(AB166-AN166),ABS(AC166-AO166),ABS(AD166-AP166),ABS(AE166-AQ166),ABS(AF166-AR166),ABS(AG166-AS166),ABS(AH166-AT166),ABS(AI166-AU166),ABS(AJ166-AV166))</f>
        <v/>
      </c>
    </row>
    <row r="167">
      <c r="A167" s="78" t="inlineStr">
        <is>
          <t>M162</t>
        </is>
      </c>
      <c r="B167" s="52" t="inlineStr">
        <is>
          <t>ENV-32</t>
        </is>
      </c>
      <c r="C167" s="52" t="inlineStr">
        <is>
          <t>Environment</t>
        </is>
      </c>
      <c r="D167" s="52" t="inlineStr">
        <is>
          <t>Fence wire</t>
        </is>
      </c>
      <c r="E167" s="58" t="inlineStr">
        <is>
          <t>Cylinder</t>
        </is>
      </c>
      <c r="F167" s="52" t="inlineStr">
        <is>
          <t>ENV-01</t>
        </is>
      </c>
      <c r="G167" s="79" t="n">
        <v>0.0120000001</v>
      </c>
      <c r="H167" s="79" t="n">
        <v>0.0120000001</v>
      </c>
      <c r="I167" s="79" t="n">
        <v>5.9446764</v>
      </c>
      <c r="J167" s="79" t="n">
        <v>-0.431563407</v>
      </c>
      <c r="K167" s="79" t="n">
        <v>-161.999985</v>
      </c>
      <c r="L167" s="79" t="n">
        <v>0</v>
      </c>
      <c r="M167" s="79" t="n">
        <v>-17.8476028</v>
      </c>
      <c r="N167" s="79" t="n">
        <v>0.7574726939999999</v>
      </c>
      <c r="O167" s="79" t="n">
        <v>5.79903603</v>
      </c>
      <c r="P167" s="80">
        <f>COS(RADIANS(K167))*COS(RADIANS(L167))+SIN(RADIANS(K167))*SIN(RADIANS(J167))*SIN(RADIANS(L167))</f>
        <v/>
      </c>
      <c r="Q167" s="80">
        <f>-COS(RADIANS(K167))*SIN(RADIANS(L167))+SIN(RADIANS(K167))*SIN(RADIANS(J167))*COS(RADIANS(L167))</f>
        <v/>
      </c>
      <c r="R167" s="80">
        <f>SIN(RADIANS(K167))*COS(RADIANS(J167))</f>
        <v/>
      </c>
      <c r="S167" s="80">
        <f>COS(RADIANS(J167))*SIN(RADIANS(L167))</f>
        <v/>
      </c>
      <c r="T167" s="80">
        <f>COS(RADIANS(J167))*COS(RADIANS(L167))</f>
        <v/>
      </c>
      <c r="U167" s="80">
        <f>-SIN(RADIANS(J167))</f>
        <v/>
      </c>
      <c r="V167" s="80">
        <f>-SIN(RADIANS(K167))*COS(RADIANS(L167))+COS(RADIANS(K167))*SIN(RADIANS(J167))*SIN(RADIANS(L167))</f>
        <v/>
      </c>
      <c r="W167" s="80">
        <f>SIN(RADIANS(K167))*SIN(RADIANS(L167))+COS(RADIANS(K167))*SIN(RADIANS(J167))*COS(RADIANS(L167))</f>
        <v/>
      </c>
      <c r="X167" s="80">
        <f>COS(RADIANS(K167))*COS(RADIANS(J167))</f>
        <v/>
      </c>
      <c r="Y167" s="80">
        <f>P167*G167</f>
        <v/>
      </c>
      <c r="Z167" s="80">
        <f>Q167*H167</f>
        <v/>
      </c>
      <c r="AA167" s="80">
        <f>R167*I167</f>
        <v/>
      </c>
      <c r="AB167" s="80">
        <f>M167</f>
        <v/>
      </c>
      <c r="AC167" s="80">
        <f>S167*G167</f>
        <v/>
      </c>
      <c r="AD167" s="80">
        <f>T167*H167</f>
        <v/>
      </c>
      <c r="AE167" s="80">
        <f>U167*I167</f>
        <v/>
      </c>
      <c r="AF167" s="80">
        <f>N167</f>
        <v/>
      </c>
      <c r="AG167" s="80">
        <f>V167*G167</f>
        <v/>
      </c>
      <c r="AH167" s="80">
        <f>W167*H167</f>
        <v/>
      </c>
      <c r="AI167" s="80">
        <f>X167*I167</f>
        <v/>
      </c>
      <c r="AJ167" s="80">
        <f>O167</f>
        <v/>
      </c>
      <c r="AK167" s="81" t="n">
        <v>-0.0114126783</v>
      </c>
      <c r="AL167" s="81" t="n">
        <v>2.79306842e-05</v>
      </c>
      <c r="AM167" s="81" t="n">
        <v>-1.83695412</v>
      </c>
      <c r="AN167" s="81" t="n">
        <v>-17.8476028</v>
      </c>
      <c r="AO167" s="81" t="n">
        <v>0</v>
      </c>
      <c r="AP167" s="81" t="n">
        <v>0.0119996592</v>
      </c>
      <c r="AQ167" s="81" t="n">
        <v>0.044776082</v>
      </c>
      <c r="AR167" s="81" t="n">
        <v>0.7574726939999999</v>
      </c>
      <c r="AS167" s="81" t="n">
        <v>0.00370820449</v>
      </c>
      <c r="AT167" s="81" t="n">
        <v>8.59617867e-05</v>
      </c>
      <c r="AU167" s="81" t="n">
        <v>-5.65356255</v>
      </c>
      <c r="AV167" s="81" t="n">
        <v>5.79903603</v>
      </c>
      <c r="AW167" s="82">
        <f>MAX(ABS(Y167-AK167),ABS(Z167-AL167),ABS(AA167-AM167),ABS(AB167-AN167),ABS(AC167-AO167),ABS(AD167-AP167),ABS(AE167-AQ167),ABS(AF167-AR167),ABS(AG167-AS167),ABS(AH167-AT167),ABS(AI167-AU167),ABS(AJ167-AV167))</f>
        <v/>
      </c>
    </row>
    <row r="168">
      <c r="A168" s="78" t="inlineStr">
        <is>
          <t>M163</t>
        </is>
      </c>
      <c r="B168" s="52" t="inlineStr">
        <is>
          <t>ENV-33</t>
        </is>
      </c>
      <c r="C168" s="52" t="inlineStr">
        <is>
          <t>Environment</t>
        </is>
      </c>
      <c r="D168" s="52" t="inlineStr">
        <is>
          <t>Fence wire</t>
        </is>
      </c>
      <c r="E168" s="58" t="inlineStr">
        <is>
          <t>Cylinder</t>
        </is>
      </c>
      <c r="F168" s="52" t="inlineStr">
        <is>
          <t>ENV-01</t>
        </is>
      </c>
      <c r="G168" s="79" t="n">
        <v>0.0120000001</v>
      </c>
      <c r="H168" s="79" t="n">
        <v>0.0120000001</v>
      </c>
      <c r="I168" s="79" t="n">
        <v>5.9446764</v>
      </c>
      <c r="J168" s="79" t="n">
        <v>-0.431563407</v>
      </c>
      <c r="K168" s="79" t="n">
        <v>-161.999985</v>
      </c>
      <c r="L168" s="79" t="n">
        <v>0</v>
      </c>
      <c r="M168" s="79" t="n">
        <v>-17.8476028</v>
      </c>
      <c r="N168" s="79" t="n">
        <v>1.15747261</v>
      </c>
      <c r="O168" s="79" t="n">
        <v>5.79903603</v>
      </c>
      <c r="P168" s="80">
        <f>COS(RADIANS(K168))*COS(RADIANS(L168))+SIN(RADIANS(K168))*SIN(RADIANS(J168))*SIN(RADIANS(L168))</f>
        <v/>
      </c>
      <c r="Q168" s="80">
        <f>-COS(RADIANS(K168))*SIN(RADIANS(L168))+SIN(RADIANS(K168))*SIN(RADIANS(J168))*COS(RADIANS(L168))</f>
        <v/>
      </c>
      <c r="R168" s="80">
        <f>SIN(RADIANS(K168))*COS(RADIANS(J168))</f>
        <v/>
      </c>
      <c r="S168" s="80">
        <f>COS(RADIANS(J168))*SIN(RADIANS(L168))</f>
        <v/>
      </c>
      <c r="T168" s="80">
        <f>COS(RADIANS(J168))*COS(RADIANS(L168))</f>
        <v/>
      </c>
      <c r="U168" s="80">
        <f>-SIN(RADIANS(J168))</f>
        <v/>
      </c>
      <c r="V168" s="80">
        <f>-SIN(RADIANS(K168))*COS(RADIANS(L168))+COS(RADIANS(K168))*SIN(RADIANS(J168))*SIN(RADIANS(L168))</f>
        <v/>
      </c>
      <c r="W168" s="80">
        <f>SIN(RADIANS(K168))*SIN(RADIANS(L168))+COS(RADIANS(K168))*SIN(RADIANS(J168))*COS(RADIANS(L168))</f>
        <v/>
      </c>
      <c r="X168" s="80">
        <f>COS(RADIANS(K168))*COS(RADIANS(J168))</f>
        <v/>
      </c>
      <c r="Y168" s="80">
        <f>P168*G168</f>
        <v/>
      </c>
      <c r="Z168" s="80">
        <f>Q168*H168</f>
        <v/>
      </c>
      <c r="AA168" s="80">
        <f>R168*I168</f>
        <v/>
      </c>
      <c r="AB168" s="80">
        <f>M168</f>
        <v/>
      </c>
      <c r="AC168" s="80">
        <f>S168*G168</f>
        <v/>
      </c>
      <c r="AD168" s="80">
        <f>T168*H168</f>
        <v/>
      </c>
      <c r="AE168" s="80">
        <f>U168*I168</f>
        <v/>
      </c>
      <c r="AF168" s="80">
        <f>N168</f>
        <v/>
      </c>
      <c r="AG168" s="80">
        <f>V168*G168</f>
        <v/>
      </c>
      <c r="AH168" s="80">
        <f>W168*H168</f>
        <v/>
      </c>
      <c r="AI168" s="80">
        <f>X168*I168</f>
        <v/>
      </c>
      <c r="AJ168" s="80">
        <f>O168</f>
        <v/>
      </c>
      <c r="AK168" s="81" t="n">
        <v>-0.0114126783</v>
      </c>
      <c r="AL168" s="81" t="n">
        <v>2.79306842e-05</v>
      </c>
      <c r="AM168" s="81" t="n">
        <v>-1.83695412</v>
      </c>
      <c r="AN168" s="81" t="n">
        <v>-17.8476028</v>
      </c>
      <c r="AO168" s="81" t="n">
        <v>0</v>
      </c>
      <c r="AP168" s="81" t="n">
        <v>0.0119996592</v>
      </c>
      <c r="AQ168" s="81" t="n">
        <v>0.044776082</v>
      </c>
      <c r="AR168" s="81" t="n">
        <v>1.15747261</v>
      </c>
      <c r="AS168" s="81" t="n">
        <v>0.00370820449</v>
      </c>
      <c r="AT168" s="81" t="n">
        <v>8.59617867e-05</v>
      </c>
      <c r="AU168" s="81" t="n">
        <v>-5.65356255</v>
      </c>
      <c r="AV168" s="81" t="n">
        <v>5.79903603</v>
      </c>
      <c r="AW168" s="82">
        <f>MAX(ABS(Y168-AK168),ABS(Z168-AL168),ABS(AA168-AM168),ABS(AB168-AN168),ABS(AC168-AO168),ABS(AD168-AP168),ABS(AE168-AQ168),ABS(AF168-AR168),ABS(AG168-AS168),ABS(AH168-AT168),ABS(AI168-AU168),ABS(AJ168-AV168))</f>
        <v/>
      </c>
    </row>
    <row r="169">
      <c r="A169" s="78" t="inlineStr">
        <is>
          <t>M164</t>
        </is>
      </c>
      <c r="B169" s="52" t="inlineStr">
        <is>
          <t>ENV-34</t>
        </is>
      </c>
      <c r="C169" s="52" t="inlineStr">
        <is>
          <t>Environment</t>
        </is>
      </c>
      <c r="D169" s="52" t="inlineStr">
        <is>
          <t>Fence wire</t>
        </is>
      </c>
      <c r="E169" s="58" t="inlineStr">
        <is>
          <t>Cylinder</t>
        </is>
      </c>
      <c r="F169" s="52" t="inlineStr">
        <is>
          <t>ENV-01</t>
        </is>
      </c>
      <c r="G169" s="79" t="n">
        <v>0.0120000001</v>
      </c>
      <c r="H169" s="79" t="n">
        <v>0.0120000001</v>
      </c>
      <c r="I169" s="79" t="n">
        <v>5.94451237</v>
      </c>
      <c r="J169" s="79" t="n">
        <v>0.00312266941</v>
      </c>
      <c r="K169" s="79" t="n">
        <v>179.999985</v>
      </c>
      <c r="L169" s="79" t="n">
        <v>0</v>
      </c>
      <c r="M169" s="79" t="n">
        <v>-18.7660789</v>
      </c>
      <c r="N169" s="79" t="n">
        <v>0.379698753</v>
      </c>
      <c r="O169" s="79" t="n">
        <v>-1.54972076e-06</v>
      </c>
      <c r="P169" s="80">
        <f>COS(RADIANS(K169))*COS(RADIANS(L169))+SIN(RADIANS(K169))*SIN(RADIANS(J169))*SIN(RADIANS(L169))</f>
        <v/>
      </c>
      <c r="Q169" s="80">
        <f>-COS(RADIANS(K169))*SIN(RADIANS(L169))+SIN(RADIANS(K169))*SIN(RADIANS(J169))*COS(RADIANS(L169))</f>
        <v/>
      </c>
      <c r="R169" s="80">
        <f>SIN(RADIANS(K169))*COS(RADIANS(J169))</f>
        <v/>
      </c>
      <c r="S169" s="80">
        <f>COS(RADIANS(J169))*SIN(RADIANS(L169))</f>
        <v/>
      </c>
      <c r="T169" s="80">
        <f>COS(RADIANS(J169))*COS(RADIANS(L169))</f>
        <v/>
      </c>
      <c r="U169" s="80">
        <f>-SIN(RADIANS(J169))</f>
        <v/>
      </c>
      <c r="V169" s="80">
        <f>-SIN(RADIANS(K169))*COS(RADIANS(L169))+COS(RADIANS(K169))*SIN(RADIANS(J169))*SIN(RADIANS(L169))</f>
        <v/>
      </c>
      <c r="W169" s="80">
        <f>SIN(RADIANS(K169))*SIN(RADIANS(L169))+COS(RADIANS(K169))*SIN(RADIANS(J169))*COS(RADIANS(L169))</f>
        <v/>
      </c>
      <c r="X169" s="80">
        <f>COS(RADIANS(K169))*COS(RADIANS(J169))</f>
        <v/>
      </c>
      <c r="Y169" s="80">
        <f>P169*G169</f>
        <v/>
      </c>
      <c r="Z169" s="80">
        <f>Q169*H169</f>
        <v/>
      </c>
      <c r="AA169" s="80">
        <f>R169*I169</f>
        <v/>
      </c>
      <c r="AB169" s="80">
        <f>M169</f>
        <v/>
      </c>
      <c r="AC169" s="80">
        <f>S169*G169</f>
        <v/>
      </c>
      <c r="AD169" s="80">
        <f>T169*H169</f>
        <v/>
      </c>
      <c r="AE169" s="80">
        <f>U169*I169</f>
        <v/>
      </c>
      <c r="AF169" s="80">
        <f>N169</f>
        <v/>
      </c>
      <c r="AG169" s="80">
        <f>V169*G169</f>
        <v/>
      </c>
      <c r="AH169" s="80">
        <f>W169*H169</f>
        <v/>
      </c>
      <c r="AI169" s="80">
        <f>X169*I169</f>
        <v/>
      </c>
      <c r="AJ169" s="80">
        <f>O169</f>
        <v/>
      </c>
      <c r="AK169" s="81" t="n">
        <v>-0.0120000001</v>
      </c>
      <c r="AL169" s="81" t="n">
        <v>9.87528202e-14</v>
      </c>
      <c r="AM169" s="81" t="n">
        <v>8.97596408e-07</v>
      </c>
      <c r="AN169" s="81" t="n">
        <v>-18.7660789</v>
      </c>
      <c r="AO169" s="81" t="n">
        <v>0</v>
      </c>
      <c r="AP169" s="81" t="n">
        <v>0.0120000001</v>
      </c>
      <c r="AQ169" s="81" t="n">
        <v>-0.000323981047</v>
      </c>
      <c r="AR169" s="81" t="n">
        <v>0.379698753</v>
      </c>
      <c r="AS169" s="81" t="n">
        <v>-1.8119497e-09</v>
      </c>
      <c r="AT169" s="81" t="n">
        <v>-6.54010364e-07</v>
      </c>
      <c r="AU169" s="81" t="n">
        <v>-5.94451237</v>
      </c>
      <c r="AV169" s="81" t="n">
        <v>-1.54972076e-06</v>
      </c>
      <c r="AW169" s="82">
        <f>MAX(ABS(Y169-AK169),ABS(Z169-AL169),ABS(AA169-AM169),ABS(AB169-AN169),ABS(AC169-AO169),ABS(AD169-AP169),ABS(AE169-AQ169),ABS(AF169-AR169),ABS(AG169-AS169),ABS(AH169-AT169),ABS(AI169-AU169),ABS(AJ169-AV169))</f>
        <v/>
      </c>
    </row>
    <row r="170">
      <c r="A170" s="78" t="inlineStr">
        <is>
          <t>M165</t>
        </is>
      </c>
      <c r="B170" s="52" t="inlineStr">
        <is>
          <t>ENV-35</t>
        </is>
      </c>
      <c r="C170" s="52" t="inlineStr">
        <is>
          <t>Environment</t>
        </is>
      </c>
      <c r="D170" s="52" t="inlineStr">
        <is>
          <t>Fence wire</t>
        </is>
      </c>
      <c r="E170" s="58" t="inlineStr">
        <is>
          <t>Cylinder</t>
        </is>
      </c>
      <c r="F170" s="52" t="inlineStr">
        <is>
          <t>ENV-01</t>
        </is>
      </c>
      <c r="G170" s="79" t="n">
        <v>0.0120000001</v>
      </c>
      <c r="H170" s="79" t="n">
        <v>0.0120000001</v>
      </c>
      <c r="I170" s="79" t="n">
        <v>5.94451237</v>
      </c>
      <c r="J170" s="79" t="n">
        <v>0.00312295649</v>
      </c>
      <c r="K170" s="79" t="n">
        <v>179.999985</v>
      </c>
      <c r="L170" s="79" t="n">
        <v>0</v>
      </c>
      <c r="M170" s="79" t="n">
        <v>-18.7660789</v>
      </c>
      <c r="N170" s="79" t="n">
        <v>0.77969873</v>
      </c>
      <c r="O170" s="79" t="n">
        <v>-1.54972076e-06</v>
      </c>
      <c r="P170" s="80">
        <f>COS(RADIANS(K170))*COS(RADIANS(L170))+SIN(RADIANS(K170))*SIN(RADIANS(J170))*SIN(RADIANS(L170))</f>
        <v/>
      </c>
      <c r="Q170" s="80">
        <f>-COS(RADIANS(K170))*SIN(RADIANS(L170))+SIN(RADIANS(K170))*SIN(RADIANS(J170))*COS(RADIANS(L170))</f>
        <v/>
      </c>
      <c r="R170" s="80">
        <f>SIN(RADIANS(K170))*COS(RADIANS(J170))</f>
        <v/>
      </c>
      <c r="S170" s="80">
        <f>COS(RADIANS(J170))*SIN(RADIANS(L170))</f>
        <v/>
      </c>
      <c r="T170" s="80">
        <f>COS(RADIANS(J170))*COS(RADIANS(L170))</f>
        <v/>
      </c>
      <c r="U170" s="80">
        <f>-SIN(RADIANS(J170))</f>
        <v/>
      </c>
      <c r="V170" s="80">
        <f>-SIN(RADIANS(K170))*COS(RADIANS(L170))+COS(RADIANS(K170))*SIN(RADIANS(J170))*SIN(RADIANS(L170))</f>
        <v/>
      </c>
      <c r="W170" s="80">
        <f>SIN(RADIANS(K170))*SIN(RADIANS(L170))+COS(RADIANS(K170))*SIN(RADIANS(J170))*COS(RADIANS(L170))</f>
        <v/>
      </c>
      <c r="X170" s="80">
        <f>COS(RADIANS(K170))*COS(RADIANS(J170))</f>
        <v/>
      </c>
      <c r="Y170" s="80">
        <f>P170*G170</f>
        <v/>
      </c>
      <c r="Z170" s="80">
        <f>Q170*H170</f>
        <v/>
      </c>
      <c r="AA170" s="80">
        <f>R170*I170</f>
        <v/>
      </c>
      <c r="AB170" s="80">
        <f>M170</f>
        <v/>
      </c>
      <c r="AC170" s="80">
        <f>S170*G170</f>
        <v/>
      </c>
      <c r="AD170" s="80">
        <f>T170*H170</f>
        <v/>
      </c>
      <c r="AE170" s="80">
        <f>U170*I170</f>
        <v/>
      </c>
      <c r="AF170" s="80">
        <f>N170</f>
        <v/>
      </c>
      <c r="AG170" s="80">
        <f>V170*G170</f>
        <v/>
      </c>
      <c r="AH170" s="80">
        <f>W170*H170</f>
        <v/>
      </c>
      <c r="AI170" s="80">
        <f>X170*I170</f>
        <v/>
      </c>
      <c r="AJ170" s="80">
        <f>O170</f>
        <v/>
      </c>
      <c r="AK170" s="81" t="n">
        <v>-0.0120000001</v>
      </c>
      <c r="AL170" s="81" t="n">
        <v>9.87619071e-14</v>
      </c>
      <c r="AM170" s="81" t="n">
        <v>8.97596408e-07</v>
      </c>
      <c r="AN170" s="81" t="n">
        <v>-18.7660789</v>
      </c>
      <c r="AO170" s="81" t="n">
        <v>0</v>
      </c>
      <c r="AP170" s="81" t="n">
        <v>0.0120000001</v>
      </c>
      <c r="AQ170" s="81" t="n">
        <v>-0.000324010849</v>
      </c>
      <c r="AR170" s="81" t="n">
        <v>0.77969873</v>
      </c>
      <c r="AS170" s="81" t="n">
        <v>-1.8119497e-09</v>
      </c>
      <c r="AT170" s="81" t="n">
        <v>-6.54070504e-07</v>
      </c>
      <c r="AU170" s="81" t="n">
        <v>-5.94451237</v>
      </c>
      <c r="AV170" s="81" t="n">
        <v>-1.54972076e-06</v>
      </c>
      <c r="AW170" s="82">
        <f>MAX(ABS(Y170-AK170),ABS(Z170-AL170),ABS(AA170-AM170),ABS(AB170-AN170),ABS(AC170-AO170),ABS(AD170-AP170),ABS(AE170-AQ170),ABS(AF170-AR170),ABS(AG170-AS170),ABS(AH170-AT170),ABS(AI170-AU170),ABS(AJ170-AV170))</f>
        <v/>
      </c>
    </row>
    <row r="171">
      <c r="A171" s="78" t="inlineStr">
        <is>
          <t>M166</t>
        </is>
      </c>
      <c r="B171" s="52" t="inlineStr">
        <is>
          <t>ENV-36</t>
        </is>
      </c>
      <c r="C171" s="52" t="inlineStr">
        <is>
          <t>Environment</t>
        </is>
      </c>
      <c r="D171" s="52" t="inlineStr">
        <is>
          <t>Fence wire</t>
        </is>
      </c>
      <c r="E171" s="58" t="inlineStr">
        <is>
          <t>Cylinder</t>
        </is>
      </c>
      <c r="F171" s="52" t="inlineStr">
        <is>
          <t>ENV-01</t>
        </is>
      </c>
      <c r="G171" s="79" t="n">
        <v>0.0120000001</v>
      </c>
      <c r="H171" s="79" t="n">
        <v>0.0120000001</v>
      </c>
      <c r="I171" s="79" t="n">
        <v>5.94451237</v>
      </c>
      <c r="J171" s="79" t="n">
        <v>0.00312295649</v>
      </c>
      <c r="K171" s="79" t="n">
        <v>179.999985</v>
      </c>
      <c r="L171" s="79" t="n">
        <v>0</v>
      </c>
      <c r="M171" s="79" t="n">
        <v>-18.7660789</v>
      </c>
      <c r="N171" s="79" t="n">
        <v>1.17969871</v>
      </c>
      <c r="O171" s="79" t="n">
        <v>-1.54972076e-06</v>
      </c>
      <c r="P171" s="80">
        <f>COS(RADIANS(K171))*COS(RADIANS(L171))+SIN(RADIANS(K171))*SIN(RADIANS(J171))*SIN(RADIANS(L171))</f>
        <v/>
      </c>
      <c r="Q171" s="80">
        <f>-COS(RADIANS(K171))*SIN(RADIANS(L171))+SIN(RADIANS(K171))*SIN(RADIANS(J171))*COS(RADIANS(L171))</f>
        <v/>
      </c>
      <c r="R171" s="80">
        <f>SIN(RADIANS(K171))*COS(RADIANS(J171))</f>
        <v/>
      </c>
      <c r="S171" s="80">
        <f>COS(RADIANS(J171))*SIN(RADIANS(L171))</f>
        <v/>
      </c>
      <c r="T171" s="80">
        <f>COS(RADIANS(J171))*COS(RADIANS(L171))</f>
        <v/>
      </c>
      <c r="U171" s="80">
        <f>-SIN(RADIANS(J171))</f>
        <v/>
      </c>
      <c r="V171" s="80">
        <f>-SIN(RADIANS(K171))*COS(RADIANS(L171))+COS(RADIANS(K171))*SIN(RADIANS(J171))*SIN(RADIANS(L171))</f>
        <v/>
      </c>
      <c r="W171" s="80">
        <f>SIN(RADIANS(K171))*SIN(RADIANS(L171))+COS(RADIANS(K171))*SIN(RADIANS(J171))*COS(RADIANS(L171))</f>
        <v/>
      </c>
      <c r="X171" s="80">
        <f>COS(RADIANS(K171))*COS(RADIANS(J171))</f>
        <v/>
      </c>
      <c r="Y171" s="80">
        <f>P171*G171</f>
        <v/>
      </c>
      <c r="Z171" s="80">
        <f>Q171*H171</f>
        <v/>
      </c>
      <c r="AA171" s="80">
        <f>R171*I171</f>
        <v/>
      </c>
      <c r="AB171" s="80">
        <f>M171</f>
        <v/>
      </c>
      <c r="AC171" s="80">
        <f>S171*G171</f>
        <v/>
      </c>
      <c r="AD171" s="80">
        <f>T171*H171</f>
        <v/>
      </c>
      <c r="AE171" s="80">
        <f>U171*I171</f>
        <v/>
      </c>
      <c r="AF171" s="80">
        <f>N171</f>
        <v/>
      </c>
      <c r="AG171" s="80">
        <f>V171*G171</f>
        <v/>
      </c>
      <c r="AH171" s="80">
        <f>W171*H171</f>
        <v/>
      </c>
      <c r="AI171" s="80">
        <f>X171*I171</f>
        <v/>
      </c>
      <c r="AJ171" s="80">
        <f>O171</f>
        <v/>
      </c>
      <c r="AK171" s="81" t="n">
        <v>-0.0120000001</v>
      </c>
      <c r="AL171" s="81" t="n">
        <v>9.87619071e-14</v>
      </c>
      <c r="AM171" s="81" t="n">
        <v>8.97596408e-07</v>
      </c>
      <c r="AN171" s="81" t="n">
        <v>-18.7660789</v>
      </c>
      <c r="AO171" s="81" t="n">
        <v>0</v>
      </c>
      <c r="AP171" s="81" t="n">
        <v>0.0120000001</v>
      </c>
      <c r="AQ171" s="81" t="n">
        <v>-0.000324010849</v>
      </c>
      <c r="AR171" s="81" t="n">
        <v>1.17969871</v>
      </c>
      <c r="AS171" s="81" t="n">
        <v>-1.8119497e-09</v>
      </c>
      <c r="AT171" s="81" t="n">
        <v>-6.54070504e-07</v>
      </c>
      <c r="AU171" s="81" t="n">
        <v>-5.94451237</v>
      </c>
      <c r="AV171" s="81" t="n">
        <v>-1.54972076e-06</v>
      </c>
      <c r="AW171" s="82">
        <f>MAX(ABS(Y171-AK171),ABS(Z171-AL171),ABS(AA171-AM171),ABS(AB171-AN171),ABS(AC171-AO171),ABS(AD171-AP171),ABS(AE171-AQ171),ABS(AF171-AR171),ABS(AG171-AS171),ABS(AH171-AT171),ABS(AI171-AU171),ABS(AJ171-AV171))</f>
        <v/>
      </c>
    </row>
    <row r="172">
      <c r="A172" s="78" t="inlineStr">
        <is>
          <t>M167</t>
        </is>
      </c>
      <c r="B172" s="52" t="inlineStr">
        <is>
          <t>ENV-37</t>
        </is>
      </c>
      <c r="C172" s="52" t="inlineStr">
        <is>
          <t>Environment</t>
        </is>
      </c>
      <c r="D172" s="52" t="inlineStr">
        <is>
          <t>Fence wire</t>
        </is>
      </c>
      <c r="E172" s="58" t="inlineStr">
        <is>
          <t>Cylinder</t>
        </is>
      </c>
      <c r="F172" s="52" t="inlineStr">
        <is>
          <t>ENV-01</t>
        </is>
      </c>
      <c r="G172" s="79" t="n">
        <v>0.0120000001</v>
      </c>
      <c r="H172" s="79" t="n">
        <v>0.0120000001</v>
      </c>
      <c r="I172" s="79" t="n">
        <v>5.94517565</v>
      </c>
      <c r="J172" s="79" t="n">
        <v>0.859322786</v>
      </c>
      <c r="K172" s="79" t="n">
        <v>162.000015</v>
      </c>
      <c r="L172" s="79" t="n">
        <v>0</v>
      </c>
      <c r="M172" s="79" t="n">
        <v>-17.8476009</v>
      </c>
      <c r="N172" s="79" t="n">
        <v>0.334955513</v>
      </c>
      <c r="O172" s="79" t="n">
        <v>-5.79903889</v>
      </c>
      <c r="P172" s="80">
        <f>COS(RADIANS(K172))*COS(RADIANS(L172))+SIN(RADIANS(K172))*SIN(RADIANS(J172))*SIN(RADIANS(L172))</f>
        <v/>
      </c>
      <c r="Q172" s="80">
        <f>-COS(RADIANS(K172))*SIN(RADIANS(L172))+SIN(RADIANS(K172))*SIN(RADIANS(J172))*COS(RADIANS(L172))</f>
        <v/>
      </c>
      <c r="R172" s="80">
        <f>SIN(RADIANS(K172))*COS(RADIANS(J172))</f>
        <v/>
      </c>
      <c r="S172" s="80">
        <f>COS(RADIANS(J172))*SIN(RADIANS(L172))</f>
        <v/>
      </c>
      <c r="T172" s="80">
        <f>COS(RADIANS(J172))*COS(RADIANS(L172))</f>
        <v/>
      </c>
      <c r="U172" s="80">
        <f>-SIN(RADIANS(J172))</f>
        <v/>
      </c>
      <c r="V172" s="80">
        <f>-SIN(RADIANS(K172))*COS(RADIANS(L172))+COS(RADIANS(K172))*SIN(RADIANS(J172))*SIN(RADIANS(L172))</f>
        <v/>
      </c>
      <c r="W172" s="80">
        <f>SIN(RADIANS(K172))*SIN(RADIANS(L172))+COS(RADIANS(K172))*SIN(RADIANS(J172))*COS(RADIANS(L172))</f>
        <v/>
      </c>
      <c r="X172" s="80">
        <f>COS(RADIANS(K172))*COS(RADIANS(J172))</f>
        <v/>
      </c>
      <c r="Y172" s="80">
        <f>P172*G172</f>
        <v/>
      </c>
      <c r="Z172" s="80">
        <f>Q172*H172</f>
        <v/>
      </c>
      <c r="AA172" s="80">
        <f>R172*I172</f>
        <v/>
      </c>
      <c r="AB172" s="80">
        <f>M172</f>
        <v/>
      </c>
      <c r="AC172" s="80">
        <f>S172*G172</f>
        <v/>
      </c>
      <c r="AD172" s="80">
        <f>T172*H172</f>
        <v/>
      </c>
      <c r="AE172" s="80">
        <f>U172*I172</f>
        <v/>
      </c>
      <c r="AF172" s="80">
        <f>N172</f>
        <v/>
      </c>
      <c r="AG172" s="80">
        <f>V172*G172</f>
        <v/>
      </c>
      <c r="AH172" s="80">
        <f>W172*H172</f>
        <v/>
      </c>
      <c r="AI172" s="80">
        <f>X172*I172</f>
        <v/>
      </c>
      <c r="AJ172" s="80">
        <f>O172</f>
        <v/>
      </c>
      <c r="AK172" s="81" t="n">
        <v>-0.0114126801</v>
      </c>
      <c r="AL172" s="81" t="n">
        <v>5.5613531e-05</v>
      </c>
      <c r="AM172" s="81" t="n">
        <v>1.83695126</v>
      </c>
      <c r="AN172" s="81" t="n">
        <v>-17.8476009</v>
      </c>
      <c r="AO172" s="81" t="n">
        <v>0</v>
      </c>
      <c r="AP172" s="81" t="n">
        <v>0.0119986506</v>
      </c>
      <c r="AQ172" s="81" t="n">
        <v>-0.0891624764</v>
      </c>
      <c r="AR172" s="81" t="n">
        <v>0.334955513</v>
      </c>
      <c r="AS172" s="81" t="n">
        <v>-0.00370819913</v>
      </c>
      <c r="AT172" s="81" t="n">
        <v>-0.000171161097</v>
      </c>
      <c r="AU172" s="81" t="n">
        <v>-5.65356302</v>
      </c>
      <c r="AV172" s="81" t="n">
        <v>-5.79903889</v>
      </c>
      <c r="AW172" s="82">
        <f>MAX(ABS(Y172-AK172),ABS(Z172-AL172),ABS(AA172-AM172),ABS(AB172-AN172),ABS(AC172-AO172),ABS(AD172-AP172),ABS(AE172-AQ172),ABS(AF172-AR172),ABS(AG172-AS172),ABS(AH172-AT172),ABS(AI172-AU172),ABS(AJ172-AV172))</f>
        <v/>
      </c>
    </row>
    <row r="173">
      <c r="A173" s="78" t="inlineStr">
        <is>
          <t>M168</t>
        </is>
      </c>
      <c r="B173" s="52" t="inlineStr">
        <is>
          <t>ENV-38</t>
        </is>
      </c>
      <c r="C173" s="52" t="inlineStr">
        <is>
          <t>Environment</t>
        </is>
      </c>
      <c r="D173" s="52" t="inlineStr">
        <is>
          <t>Fence wire</t>
        </is>
      </c>
      <c r="E173" s="58" t="inlineStr">
        <is>
          <t>Cylinder</t>
        </is>
      </c>
      <c r="F173" s="52" t="inlineStr">
        <is>
          <t>ENV-01</t>
        </is>
      </c>
      <c r="G173" s="79" t="n">
        <v>0.0120000001</v>
      </c>
      <c r="H173" s="79" t="n">
        <v>0.0120000001</v>
      </c>
      <c r="I173" s="79" t="n">
        <v>5.94517565</v>
      </c>
      <c r="J173" s="79" t="n">
        <v>0.85932219</v>
      </c>
      <c r="K173" s="79" t="n">
        <v>162.000015</v>
      </c>
      <c r="L173" s="79" t="n">
        <v>0</v>
      </c>
      <c r="M173" s="79" t="n">
        <v>-17.8476009</v>
      </c>
      <c r="N173" s="79" t="n">
        <v>0.734955549</v>
      </c>
      <c r="O173" s="79" t="n">
        <v>-5.79903889</v>
      </c>
      <c r="P173" s="80">
        <f>COS(RADIANS(K173))*COS(RADIANS(L173))+SIN(RADIANS(K173))*SIN(RADIANS(J173))*SIN(RADIANS(L173))</f>
        <v/>
      </c>
      <c r="Q173" s="80">
        <f>-COS(RADIANS(K173))*SIN(RADIANS(L173))+SIN(RADIANS(K173))*SIN(RADIANS(J173))*COS(RADIANS(L173))</f>
        <v/>
      </c>
      <c r="R173" s="80">
        <f>SIN(RADIANS(K173))*COS(RADIANS(J173))</f>
        <v/>
      </c>
      <c r="S173" s="80">
        <f>COS(RADIANS(J173))*SIN(RADIANS(L173))</f>
        <v/>
      </c>
      <c r="T173" s="80">
        <f>COS(RADIANS(J173))*COS(RADIANS(L173))</f>
        <v/>
      </c>
      <c r="U173" s="80">
        <f>-SIN(RADIANS(J173))</f>
        <v/>
      </c>
      <c r="V173" s="80">
        <f>-SIN(RADIANS(K173))*COS(RADIANS(L173))+COS(RADIANS(K173))*SIN(RADIANS(J173))*SIN(RADIANS(L173))</f>
        <v/>
      </c>
      <c r="W173" s="80">
        <f>SIN(RADIANS(K173))*SIN(RADIANS(L173))+COS(RADIANS(K173))*SIN(RADIANS(J173))*COS(RADIANS(L173))</f>
        <v/>
      </c>
      <c r="X173" s="80">
        <f>COS(RADIANS(K173))*COS(RADIANS(J173))</f>
        <v/>
      </c>
      <c r="Y173" s="80">
        <f>P173*G173</f>
        <v/>
      </c>
      <c r="Z173" s="80">
        <f>Q173*H173</f>
        <v/>
      </c>
      <c r="AA173" s="80">
        <f>R173*I173</f>
        <v/>
      </c>
      <c r="AB173" s="80">
        <f>M173</f>
        <v/>
      </c>
      <c r="AC173" s="80">
        <f>S173*G173</f>
        <v/>
      </c>
      <c r="AD173" s="80">
        <f>T173*H173</f>
        <v/>
      </c>
      <c r="AE173" s="80">
        <f>U173*I173</f>
        <v/>
      </c>
      <c r="AF173" s="80">
        <f>N173</f>
        <v/>
      </c>
      <c r="AG173" s="80">
        <f>V173*G173</f>
        <v/>
      </c>
      <c r="AH173" s="80">
        <f>W173*H173</f>
        <v/>
      </c>
      <c r="AI173" s="80">
        <f>X173*I173</f>
        <v/>
      </c>
      <c r="AJ173" s="80">
        <f>O173</f>
        <v/>
      </c>
      <c r="AK173" s="81" t="n">
        <v>-0.0114126801</v>
      </c>
      <c r="AL173" s="81" t="n">
        <v>5.5613491e-05</v>
      </c>
      <c r="AM173" s="81" t="n">
        <v>1.83695126</v>
      </c>
      <c r="AN173" s="81" t="n">
        <v>-17.8476009</v>
      </c>
      <c r="AO173" s="81" t="n">
        <v>0</v>
      </c>
      <c r="AP173" s="81" t="n">
        <v>0.0119986506</v>
      </c>
      <c r="AQ173" s="81" t="n">
        <v>-0.0891624093</v>
      </c>
      <c r="AR173" s="81" t="n">
        <v>0.734955549</v>
      </c>
      <c r="AS173" s="81" t="n">
        <v>-0.00370819913</v>
      </c>
      <c r="AT173" s="81" t="n">
        <v>-0.00017116098</v>
      </c>
      <c r="AU173" s="81" t="n">
        <v>-5.65356302</v>
      </c>
      <c r="AV173" s="81" t="n">
        <v>-5.79903889</v>
      </c>
      <c r="AW173" s="82">
        <f>MAX(ABS(Y173-AK173),ABS(Z173-AL173),ABS(AA173-AM173),ABS(AB173-AN173),ABS(AC173-AO173),ABS(AD173-AP173),ABS(AE173-AQ173),ABS(AF173-AR173),ABS(AG173-AS173),ABS(AH173-AT173),ABS(AI173-AU173),ABS(AJ173-AV173))</f>
        <v/>
      </c>
    </row>
    <row r="174">
      <c r="A174" s="78" t="inlineStr">
        <is>
          <t>M169</t>
        </is>
      </c>
      <c r="B174" s="52" t="inlineStr">
        <is>
          <t>ENV-39</t>
        </is>
      </c>
      <c r="C174" s="52" t="inlineStr">
        <is>
          <t>Environment</t>
        </is>
      </c>
      <c r="D174" s="52" t="inlineStr">
        <is>
          <t>Fence wire</t>
        </is>
      </c>
      <c r="E174" s="58" t="inlineStr">
        <is>
          <t>Cylinder</t>
        </is>
      </c>
      <c r="F174" s="52" t="inlineStr">
        <is>
          <t>ENV-01</t>
        </is>
      </c>
      <c r="G174" s="79" t="n">
        <v>0.0120000001</v>
      </c>
      <c r="H174" s="79" t="n">
        <v>0.0120000001</v>
      </c>
      <c r="I174" s="79" t="n">
        <v>5.94517565</v>
      </c>
      <c r="J174" s="79" t="n">
        <v>0.859322786</v>
      </c>
      <c r="K174" s="79" t="n">
        <v>162.000015</v>
      </c>
      <c r="L174" s="79" t="n">
        <v>0</v>
      </c>
      <c r="M174" s="79" t="n">
        <v>-17.8476009</v>
      </c>
      <c r="N174" s="79" t="n">
        <v>1.13495541</v>
      </c>
      <c r="O174" s="79" t="n">
        <v>-5.79903889</v>
      </c>
      <c r="P174" s="80">
        <f>COS(RADIANS(K174))*COS(RADIANS(L174))+SIN(RADIANS(K174))*SIN(RADIANS(J174))*SIN(RADIANS(L174))</f>
        <v/>
      </c>
      <c r="Q174" s="80">
        <f>-COS(RADIANS(K174))*SIN(RADIANS(L174))+SIN(RADIANS(K174))*SIN(RADIANS(J174))*COS(RADIANS(L174))</f>
        <v/>
      </c>
      <c r="R174" s="80">
        <f>SIN(RADIANS(K174))*COS(RADIANS(J174))</f>
        <v/>
      </c>
      <c r="S174" s="80">
        <f>COS(RADIANS(J174))*SIN(RADIANS(L174))</f>
        <v/>
      </c>
      <c r="T174" s="80">
        <f>COS(RADIANS(J174))*COS(RADIANS(L174))</f>
        <v/>
      </c>
      <c r="U174" s="80">
        <f>-SIN(RADIANS(J174))</f>
        <v/>
      </c>
      <c r="V174" s="80">
        <f>-SIN(RADIANS(K174))*COS(RADIANS(L174))+COS(RADIANS(K174))*SIN(RADIANS(J174))*SIN(RADIANS(L174))</f>
        <v/>
      </c>
      <c r="W174" s="80">
        <f>SIN(RADIANS(K174))*SIN(RADIANS(L174))+COS(RADIANS(K174))*SIN(RADIANS(J174))*COS(RADIANS(L174))</f>
        <v/>
      </c>
      <c r="X174" s="80">
        <f>COS(RADIANS(K174))*COS(RADIANS(J174))</f>
        <v/>
      </c>
      <c r="Y174" s="80">
        <f>P174*G174</f>
        <v/>
      </c>
      <c r="Z174" s="80">
        <f>Q174*H174</f>
        <v/>
      </c>
      <c r="AA174" s="80">
        <f>R174*I174</f>
        <v/>
      </c>
      <c r="AB174" s="80">
        <f>M174</f>
        <v/>
      </c>
      <c r="AC174" s="80">
        <f>S174*G174</f>
        <v/>
      </c>
      <c r="AD174" s="80">
        <f>T174*H174</f>
        <v/>
      </c>
      <c r="AE174" s="80">
        <f>U174*I174</f>
        <v/>
      </c>
      <c r="AF174" s="80">
        <f>N174</f>
        <v/>
      </c>
      <c r="AG174" s="80">
        <f>V174*G174</f>
        <v/>
      </c>
      <c r="AH174" s="80">
        <f>W174*H174</f>
        <v/>
      </c>
      <c r="AI174" s="80">
        <f>X174*I174</f>
        <v/>
      </c>
      <c r="AJ174" s="80">
        <f>O174</f>
        <v/>
      </c>
      <c r="AK174" s="81" t="n">
        <v>-0.0114126801</v>
      </c>
      <c r="AL174" s="81" t="n">
        <v>5.5613531e-05</v>
      </c>
      <c r="AM174" s="81" t="n">
        <v>1.83695126</v>
      </c>
      <c r="AN174" s="81" t="n">
        <v>-17.8476009</v>
      </c>
      <c r="AO174" s="81" t="n">
        <v>0</v>
      </c>
      <c r="AP174" s="81" t="n">
        <v>0.0119986506</v>
      </c>
      <c r="AQ174" s="81" t="n">
        <v>-0.0891624764</v>
      </c>
      <c r="AR174" s="81" t="n">
        <v>1.13495541</v>
      </c>
      <c r="AS174" s="81" t="n">
        <v>-0.00370819913</v>
      </c>
      <c r="AT174" s="81" t="n">
        <v>-0.000171161097</v>
      </c>
      <c r="AU174" s="81" t="n">
        <v>-5.65356302</v>
      </c>
      <c r="AV174" s="81" t="n">
        <v>-5.79903889</v>
      </c>
      <c r="AW174" s="82">
        <f>MAX(ABS(Y174-AK174),ABS(Z174-AL174),ABS(AA174-AM174),ABS(AB174-AN174),ABS(AC174-AO174),ABS(AD174-AP174),ABS(AE174-AQ174),ABS(AF174-AR174),ABS(AG174-AS174),ABS(AH174-AT174),ABS(AI174-AU174),ABS(AJ174-AV174))</f>
        <v/>
      </c>
    </row>
    <row r="175">
      <c r="A175" s="78" t="inlineStr">
        <is>
          <t>M170</t>
        </is>
      </c>
      <c r="B175" s="52" t="inlineStr">
        <is>
          <t>ENV-40</t>
        </is>
      </c>
      <c r="C175" s="52" t="inlineStr">
        <is>
          <t>Environment</t>
        </is>
      </c>
      <c r="D175" s="52" t="inlineStr">
        <is>
          <t>Fence wire</t>
        </is>
      </c>
      <c r="E175" s="58" t="inlineStr">
        <is>
          <t>Cylinder</t>
        </is>
      </c>
      <c r="F175" s="52" t="inlineStr">
        <is>
          <t>ENV-01</t>
        </is>
      </c>
      <c r="G175" s="79" t="n">
        <v>0.0120000001</v>
      </c>
      <c r="H175" s="79" t="n">
        <v>0.0120000001</v>
      </c>
      <c r="I175" s="79" t="n">
        <v>5.9446106</v>
      </c>
      <c r="J175" s="79" t="n">
        <v>-0.337208182</v>
      </c>
      <c r="K175" s="79" t="n">
        <v>143.999985</v>
      </c>
      <c r="L175" s="79" t="n">
        <v>0</v>
      </c>
      <c r="M175" s="79" t="n">
        <v>-15.1820774</v>
      </c>
      <c r="N175" s="79" t="n">
        <v>0.307867348</v>
      </c>
      <c r="O175" s="79" t="n">
        <v>-11.0304241</v>
      </c>
      <c r="P175" s="80">
        <f>COS(RADIANS(K175))*COS(RADIANS(L175))+SIN(RADIANS(K175))*SIN(RADIANS(J175))*SIN(RADIANS(L175))</f>
        <v/>
      </c>
      <c r="Q175" s="80">
        <f>-COS(RADIANS(K175))*SIN(RADIANS(L175))+SIN(RADIANS(K175))*SIN(RADIANS(J175))*COS(RADIANS(L175))</f>
        <v/>
      </c>
      <c r="R175" s="80">
        <f>SIN(RADIANS(K175))*COS(RADIANS(J175))</f>
        <v/>
      </c>
      <c r="S175" s="80">
        <f>COS(RADIANS(J175))*SIN(RADIANS(L175))</f>
        <v/>
      </c>
      <c r="T175" s="80">
        <f>COS(RADIANS(J175))*COS(RADIANS(L175))</f>
        <v/>
      </c>
      <c r="U175" s="80">
        <f>-SIN(RADIANS(J175))</f>
        <v/>
      </c>
      <c r="V175" s="80">
        <f>-SIN(RADIANS(K175))*COS(RADIANS(L175))+COS(RADIANS(K175))*SIN(RADIANS(J175))*SIN(RADIANS(L175))</f>
        <v/>
      </c>
      <c r="W175" s="80">
        <f>SIN(RADIANS(K175))*SIN(RADIANS(L175))+COS(RADIANS(K175))*SIN(RADIANS(J175))*COS(RADIANS(L175))</f>
        <v/>
      </c>
      <c r="X175" s="80">
        <f>COS(RADIANS(K175))*COS(RADIANS(J175))</f>
        <v/>
      </c>
      <c r="Y175" s="80">
        <f>P175*G175</f>
        <v/>
      </c>
      <c r="Z175" s="80">
        <f>Q175*H175</f>
        <v/>
      </c>
      <c r="AA175" s="80">
        <f>R175*I175</f>
        <v/>
      </c>
      <c r="AB175" s="80">
        <f>M175</f>
        <v/>
      </c>
      <c r="AC175" s="80">
        <f>S175*G175</f>
        <v/>
      </c>
      <c r="AD175" s="80">
        <f>T175*H175</f>
        <v/>
      </c>
      <c r="AE175" s="80">
        <f>U175*I175</f>
        <v/>
      </c>
      <c r="AF175" s="80">
        <f>N175</f>
        <v/>
      </c>
      <c r="AG175" s="80">
        <f>V175*G175</f>
        <v/>
      </c>
      <c r="AH175" s="80">
        <f>W175*H175</f>
        <v/>
      </c>
      <c r="AI175" s="80">
        <f>X175*I175</f>
        <v/>
      </c>
      <c r="AJ175" s="80">
        <f>O175</f>
        <v/>
      </c>
      <c r="AK175" s="81" t="n">
        <v>-0.009708202440000001</v>
      </c>
      <c r="AL175" s="81" t="n">
        <v>-4.15119357e-05</v>
      </c>
      <c r="AM175" s="81" t="n">
        <v>3.49409461</v>
      </c>
      <c r="AN175" s="81" t="n">
        <v>-15.1820774</v>
      </c>
      <c r="AO175" s="81" t="n">
        <v>0</v>
      </c>
      <c r="AP175" s="81" t="n">
        <v>0.0119997924</v>
      </c>
      <c r="AQ175" s="81" t="n">
        <v>0.0349861681</v>
      </c>
      <c r="AR175" s="81" t="n">
        <v>0.307867348</v>
      </c>
      <c r="AS175" s="81" t="n">
        <v>-0.0070534246</v>
      </c>
      <c r="AT175" s="81" t="n">
        <v>5.71362543e-05</v>
      </c>
      <c r="AU175" s="81" t="n">
        <v>-4.80920696</v>
      </c>
      <c r="AV175" s="81" t="n">
        <v>-11.0304241</v>
      </c>
      <c r="AW175" s="82">
        <f>MAX(ABS(Y175-AK175),ABS(Z175-AL175),ABS(AA175-AM175),ABS(AB175-AN175),ABS(AC175-AO175),ABS(AD175-AP175),ABS(AE175-AQ175),ABS(AF175-AR175),ABS(AG175-AS175),ABS(AH175-AT175),ABS(AI175-AU175),ABS(AJ175-AV175))</f>
        <v/>
      </c>
    </row>
    <row r="176">
      <c r="A176" s="78" t="inlineStr">
        <is>
          <t>M171</t>
        </is>
      </c>
      <c r="B176" s="52" t="inlineStr">
        <is>
          <t>ENV-41</t>
        </is>
      </c>
      <c r="C176" s="52" t="inlineStr">
        <is>
          <t>Environment</t>
        </is>
      </c>
      <c r="D176" s="52" t="inlineStr">
        <is>
          <t>Fence wire</t>
        </is>
      </c>
      <c r="E176" s="58" t="inlineStr">
        <is>
          <t>Cylinder</t>
        </is>
      </c>
      <c r="F176" s="52" t="inlineStr">
        <is>
          <t>ENV-01</t>
        </is>
      </c>
      <c r="G176" s="79" t="n">
        <v>0.0120000001</v>
      </c>
      <c r="H176" s="79" t="n">
        <v>0.0120000001</v>
      </c>
      <c r="I176" s="79" t="n">
        <v>5.9446106</v>
      </c>
      <c r="J176" s="79" t="n">
        <v>-0.337207913</v>
      </c>
      <c r="K176" s="79" t="n">
        <v>143.999985</v>
      </c>
      <c r="L176" s="79" t="n">
        <v>0</v>
      </c>
      <c r="M176" s="79" t="n">
        <v>-15.1820774</v>
      </c>
      <c r="N176" s="79" t="n">
        <v>0.707867384</v>
      </c>
      <c r="O176" s="79" t="n">
        <v>-11.0304241</v>
      </c>
      <c r="P176" s="80">
        <f>COS(RADIANS(K176))*COS(RADIANS(L176))+SIN(RADIANS(K176))*SIN(RADIANS(J176))*SIN(RADIANS(L176))</f>
        <v/>
      </c>
      <c r="Q176" s="80">
        <f>-COS(RADIANS(K176))*SIN(RADIANS(L176))+SIN(RADIANS(K176))*SIN(RADIANS(J176))*COS(RADIANS(L176))</f>
        <v/>
      </c>
      <c r="R176" s="80">
        <f>SIN(RADIANS(K176))*COS(RADIANS(J176))</f>
        <v/>
      </c>
      <c r="S176" s="80">
        <f>COS(RADIANS(J176))*SIN(RADIANS(L176))</f>
        <v/>
      </c>
      <c r="T176" s="80">
        <f>COS(RADIANS(J176))*COS(RADIANS(L176))</f>
        <v/>
      </c>
      <c r="U176" s="80">
        <f>-SIN(RADIANS(J176))</f>
        <v/>
      </c>
      <c r="V176" s="80">
        <f>-SIN(RADIANS(K176))*COS(RADIANS(L176))+COS(RADIANS(K176))*SIN(RADIANS(J176))*SIN(RADIANS(L176))</f>
        <v/>
      </c>
      <c r="W176" s="80">
        <f>SIN(RADIANS(K176))*SIN(RADIANS(L176))+COS(RADIANS(K176))*SIN(RADIANS(J176))*COS(RADIANS(L176))</f>
        <v/>
      </c>
      <c r="X176" s="80">
        <f>COS(RADIANS(K176))*COS(RADIANS(J176))</f>
        <v/>
      </c>
      <c r="Y176" s="80">
        <f>P176*G176</f>
        <v/>
      </c>
      <c r="Z176" s="80">
        <f>Q176*H176</f>
        <v/>
      </c>
      <c r="AA176" s="80">
        <f>R176*I176</f>
        <v/>
      </c>
      <c r="AB176" s="80">
        <f>M176</f>
        <v/>
      </c>
      <c r="AC176" s="80">
        <f>S176*G176</f>
        <v/>
      </c>
      <c r="AD176" s="80">
        <f>T176*H176</f>
        <v/>
      </c>
      <c r="AE176" s="80">
        <f>U176*I176</f>
        <v/>
      </c>
      <c r="AF176" s="80">
        <f>N176</f>
        <v/>
      </c>
      <c r="AG176" s="80">
        <f>V176*G176</f>
        <v/>
      </c>
      <c r="AH176" s="80">
        <f>W176*H176</f>
        <v/>
      </c>
      <c r="AI176" s="80">
        <f>X176*I176</f>
        <v/>
      </c>
      <c r="AJ176" s="80">
        <f>O176</f>
        <v/>
      </c>
      <c r="AK176" s="81" t="n">
        <v>-0.009708202440000001</v>
      </c>
      <c r="AL176" s="81" t="n">
        <v>-4.15118993e-05</v>
      </c>
      <c r="AM176" s="81" t="n">
        <v>3.49409461</v>
      </c>
      <c r="AN176" s="81" t="n">
        <v>-15.1820774</v>
      </c>
      <c r="AO176" s="81" t="n">
        <v>0</v>
      </c>
      <c r="AP176" s="81" t="n">
        <v>0.0119997924</v>
      </c>
      <c r="AQ176" s="81" t="n">
        <v>0.0349861383</v>
      </c>
      <c r="AR176" s="81" t="n">
        <v>0.707867384</v>
      </c>
      <c r="AS176" s="81" t="n">
        <v>-0.0070534246</v>
      </c>
      <c r="AT176" s="81" t="n">
        <v>5.71362107e-05</v>
      </c>
      <c r="AU176" s="81" t="n">
        <v>-4.80920696</v>
      </c>
      <c r="AV176" s="81" t="n">
        <v>-11.0304241</v>
      </c>
      <c r="AW176" s="82">
        <f>MAX(ABS(Y176-AK176),ABS(Z176-AL176),ABS(AA176-AM176),ABS(AB176-AN176),ABS(AC176-AO176),ABS(AD176-AP176),ABS(AE176-AQ176),ABS(AF176-AR176),ABS(AG176-AS176),ABS(AH176-AT176),ABS(AI176-AU176),ABS(AJ176-AV176))</f>
        <v/>
      </c>
    </row>
    <row r="177">
      <c r="A177" s="78" t="inlineStr">
        <is>
          <t>M172</t>
        </is>
      </c>
      <c r="B177" s="52" t="inlineStr">
        <is>
          <t>ENV-42</t>
        </is>
      </c>
      <c r="C177" s="52" t="inlineStr">
        <is>
          <t>Environment</t>
        </is>
      </c>
      <c r="D177" s="52" t="inlineStr">
        <is>
          <t>Fence wire</t>
        </is>
      </c>
      <c r="E177" s="58" t="inlineStr">
        <is>
          <t>Cylinder</t>
        </is>
      </c>
      <c r="F177" s="52" t="inlineStr">
        <is>
          <t>ENV-01</t>
        </is>
      </c>
      <c r="G177" s="79" t="n">
        <v>0.0120000001</v>
      </c>
      <c r="H177" s="79" t="n">
        <v>0.0120000001</v>
      </c>
      <c r="I177" s="79" t="n">
        <v>5.9446106</v>
      </c>
      <c r="J177" s="79" t="n">
        <v>-0.337207913</v>
      </c>
      <c r="K177" s="79" t="n">
        <v>143.999985</v>
      </c>
      <c r="L177" s="79" t="n">
        <v>0</v>
      </c>
      <c r="M177" s="79" t="n">
        <v>-15.1820774</v>
      </c>
      <c r="N177" s="79" t="n">
        <v>1.10786724</v>
      </c>
      <c r="O177" s="79" t="n">
        <v>-11.0304241</v>
      </c>
      <c r="P177" s="80">
        <f>COS(RADIANS(K177))*COS(RADIANS(L177))+SIN(RADIANS(K177))*SIN(RADIANS(J177))*SIN(RADIANS(L177))</f>
        <v/>
      </c>
      <c r="Q177" s="80">
        <f>-COS(RADIANS(K177))*SIN(RADIANS(L177))+SIN(RADIANS(K177))*SIN(RADIANS(J177))*COS(RADIANS(L177))</f>
        <v/>
      </c>
      <c r="R177" s="80">
        <f>SIN(RADIANS(K177))*COS(RADIANS(J177))</f>
        <v/>
      </c>
      <c r="S177" s="80">
        <f>COS(RADIANS(J177))*SIN(RADIANS(L177))</f>
        <v/>
      </c>
      <c r="T177" s="80">
        <f>COS(RADIANS(J177))*COS(RADIANS(L177))</f>
        <v/>
      </c>
      <c r="U177" s="80">
        <f>-SIN(RADIANS(J177))</f>
        <v/>
      </c>
      <c r="V177" s="80">
        <f>-SIN(RADIANS(K177))*COS(RADIANS(L177))+COS(RADIANS(K177))*SIN(RADIANS(J177))*SIN(RADIANS(L177))</f>
        <v/>
      </c>
      <c r="W177" s="80">
        <f>SIN(RADIANS(K177))*SIN(RADIANS(L177))+COS(RADIANS(K177))*SIN(RADIANS(J177))*COS(RADIANS(L177))</f>
        <v/>
      </c>
      <c r="X177" s="80">
        <f>COS(RADIANS(K177))*COS(RADIANS(J177))</f>
        <v/>
      </c>
      <c r="Y177" s="80">
        <f>P177*G177</f>
        <v/>
      </c>
      <c r="Z177" s="80">
        <f>Q177*H177</f>
        <v/>
      </c>
      <c r="AA177" s="80">
        <f>R177*I177</f>
        <v/>
      </c>
      <c r="AB177" s="80">
        <f>M177</f>
        <v/>
      </c>
      <c r="AC177" s="80">
        <f>S177*G177</f>
        <v/>
      </c>
      <c r="AD177" s="80">
        <f>T177*H177</f>
        <v/>
      </c>
      <c r="AE177" s="80">
        <f>U177*I177</f>
        <v/>
      </c>
      <c r="AF177" s="80">
        <f>N177</f>
        <v/>
      </c>
      <c r="AG177" s="80">
        <f>V177*G177</f>
        <v/>
      </c>
      <c r="AH177" s="80">
        <f>W177*H177</f>
        <v/>
      </c>
      <c r="AI177" s="80">
        <f>X177*I177</f>
        <v/>
      </c>
      <c r="AJ177" s="80">
        <f>O177</f>
        <v/>
      </c>
      <c r="AK177" s="81" t="n">
        <v>-0.009708202440000001</v>
      </c>
      <c r="AL177" s="81" t="n">
        <v>-4.15118993e-05</v>
      </c>
      <c r="AM177" s="81" t="n">
        <v>3.49409461</v>
      </c>
      <c r="AN177" s="81" t="n">
        <v>-15.1820774</v>
      </c>
      <c r="AO177" s="81" t="n">
        <v>0</v>
      </c>
      <c r="AP177" s="81" t="n">
        <v>0.0119997924</v>
      </c>
      <c r="AQ177" s="81" t="n">
        <v>0.0349861383</v>
      </c>
      <c r="AR177" s="81" t="n">
        <v>1.10786724</v>
      </c>
      <c r="AS177" s="81" t="n">
        <v>-0.0070534246</v>
      </c>
      <c r="AT177" s="81" t="n">
        <v>5.71362107e-05</v>
      </c>
      <c r="AU177" s="81" t="n">
        <v>-4.80920696</v>
      </c>
      <c r="AV177" s="81" t="n">
        <v>-11.0304241</v>
      </c>
      <c r="AW177" s="82">
        <f>MAX(ABS(Y177-AK177),ABS(Z177-AL177),ABS(AA177-AM177),ABS(AB177-AN177),ABS(AC177-AO177),ABS(AD177-AP177),ABS(AE177-AQ177),ABS(AF177-AR177),ABS(AG177-AS177),ABS(AH177-AT177),ABS(AI177-AU177),ABS(AJ177-AV177))</f>
        <v/>
      </c>
    </row>
    <row r="178">
      <c r="A178" s="78" t="inlineStr">
        <is>
          <t>M173</t>
        </is>
      </c>
      <c r="B178" s="52" t="inlineStr">
        <is>
          <t>ENV-43</t>
        </is>
      </c>
      <c r="C178" s="52" t="inlineStr">
        <is>
          <t>Environment</t>
        </is>
      </c>
      <c r="D178" s="52" t="inlineStr">
        <is>
          <t>Fence wire</t>
        </is>
      </c>
      <c r="E178" s="58" t="inlineStr">
        <is>
          <t>Cylinder</t>
        </is>
      </c>
      <c r="F178" s="52" t="inlineStr">
        <is>
          <t>ENV-01</t>
        </is>
      </c>
      <c r="G178" s="79" t="n">
        <v>0.0120000001</v>
      </c>
      <c r="H178" s="79" t="n">
        <v>0.0120000001</v>
      </c>
      <c r="I178" s="79" t="n">
        <v>5.94472456</v>
      </c>
      <c r="J178" s="79" t="n">
        <v>-0.478620589</v>
      </c>
      <c r="K178" s="79" t="n">
        <v>125.999992</v>
      </c>
      <c r="L178" s="79" t="n">
        <v>0</v>
      </c>
      <c r="M178" s="79" t="n">
        <v>-11.0304222</v>
      </c>
      <c r="N178" s="79" t="n">
        <v>0.350189805</v>
      </c>
      <c r="O178" s="79" t="n">
        <v>-15.1820774</v>
      </c>
      <c r="P178" s="80">
        <f>COS(RADIANS(K178))*COS(RADIANS(L178))+SIN(RADIANS(K178))*SIN(RADIANS(J178))*SIN(RADIANS(L178))</f>
        <v/>
      </c>
      <c r="Q178" s="80">
        <f>-COS(RADIANS(K178))*SIN(RADIANS(L178))+SIN(RADIANS(K178))*SIN(RADIANS(J178))*COS(RADIANS(L178))</f>
        <v/>
      </c>
      <c r="R178" s="80">
        <f>SIN(RADIANS(K178))*COS(RADIANS(J178))</f>
        <v/>
      </c>
      <c r="S178" s="80">
        <f>COS(RADIANS(J178))*SIN(RADIANS(L178))</f>
        <v/>
      </c>
      <c r="T178" s="80">
        <f>COS(RADIANS(J178))*COS(RADIANS(L178))</f>
        <v/>
      </c>
      <c r="U178" s="80">
        <f>-SIN(RADIANS(J178))</f>
        <v/>
      </c>
      <c r="V178" s="80">
        <f>-SIN(RADIANS(K178))*COS(RADIANS(L178))+COS(RADIANS(K178))*SIN(RADIANS(J178))*SIN(RADIANS(L178))</f>
        <v/>
      </c>
      <c r="W178" s="80">
        <f>SIN(RADIANS(K178))*SIN(RADIANS(L178))+COS(RADIANS(K178))*SIN(RADIANS(J178))*COS(RADIANS(L178))</f>
        <v/>
      </c>
      <c r="X178" s="80">
        <f>COS(RADIANS(K178))*COS(RADIANS(J178))</f>
        <v/>
      </c>
      <c r="Y178" s="80">
        <f>P178*G178</f>
        <v/>
      </c>
      <c r="Z178" s="80">
        <f>Q178*H178</f>
        <v/>
      </c>
      <c r="AA178" s="80">
        <f>R178*I178</f>
        <v/>
      </c>
      <c r="AB178" s="80">
        <f>M178</f>
        <v/>
      </c>
      <c r="AC178" s="80">
        <f>S178*G178</f>
        <v/>
      </c>
      <c r="AD178" s="80">
        <f>T178*H178</f>
        <v/>
      </c>
      <c r="AE178" s="80">
        <f>U178*I178</f>
        <v/>
      </c>
      <c r="AF178" s="80">
        <f>N178</f>
        <v/>
      </c>
      <c r="AG178" s="80">
        <f>V178*G178</f>
        <v/>
      </c>
      <c r="AH178" s="80">
        <f>W178*H178</f>
        <v/>
      </c>
      <c r="AI178" s="80">
        <f>X178*I178</f>
        <v/>
      </c>
      <c r="AJ178" s="80">
        <f>O178</f>
        <v/>
      </c>
      <c r="AK178" s="81" t="n">
        <v>-0.00705342228</v>
      </c>
      <c r="AL178" s="81" t="n">
        <v>-8.10965939e-05</v>
      </c>
      <c r="AM178" s="81" t="n">
        <v>4.80921555</v>
      </c>
      <c r="AN178" s="81" t="n">
        <v>-11.0304222</v>
      </c>
      <c r="AO178" s="81" t="n">
        <v>0</v>
      </c>
      <c r="AP178" s="81" t="n">
        <v>0.0119995819</v>
      </c>
      <c r="AQ178" s="81" t="n">
        <v>0.049658712</v>
      </c>
      <c r="AR178" s="81" t="n">
        <v>0.350189805</v>
      </c>
      <c r="AS178" s="81" t="n">
        <v>-0.009708204309999999</v>
      </c>
      <c r="AT178" s="81" t="n">
        <v>5.8920119e-05</v>
      </c>
      <c r="AU178" s="81" t="n">
        <v>-3.49409914</v>
      </c>
      <c r="AV178" s="81" t="n">
        <v>-15.1820774</v>
      </c>
      <c r="AW178" s="82">
        <f>MAX(ABS(Y178-AK178),ABS(Z178-AL178),ABS(AA178-AM178),ABS(AB178-AN178),ABS(AC178-AO178),ABS(AD178-AP178),ABS(AE178-AQ178),ABS(AF178-AR178),ABS(AG178-AS178),ABS(AH178-AT178),ABS(AI178-AU178),ABS(AJ178-AV178))</f>
        <v/>
      </c>
    </row>
    <row r="179">
      <c r="A179" s="78" t="inlineStr">
        <is>
          <t>M174</t>
        </is>
      </c>
      <c r="B179" s="52" t="inlineStr">
        <is>
          <t>ENV-44</t>
        </is>
      </c>
      <c r="C179" s="52" t="inlineStr">
        <is>
          <t>Environment</t>
        </is>
      </c>
      <c r="D179" s="52" t="inlineStr">
        <is>
          <t>Fence wire</t>
        </is>
      </c>
      <c r="E179" s="58" t="inlineStr">
        <is>
          <t>Cylinder</t>
        </is>
      </c>
      <c r="F179" s="52" t="inlineStr">
        <is>
          <t>ENV-01</t>
        </is>
      </c>
      <c r="G179" s="79" t="n">
        <v>0.0120000001</v>
      </c>
      <c r="H179" s="79" t="n">
        <v>0.0120000001</v>
      </c>
      <c r="I179" s="79" t="n">
        <v>5.94472456</v>
      </c>
      <c r="J179" s="79" t="n">
        <v>-0.478620589</v>
      </c>
      <c r="K179" s="79" t="n">
        <v>125.999992</v>
      </c>
      <c r="L179" s="79" t="n">
        <v>0</v>
      </c>
      <c r="M179" s="79" t="n">
        <v>-11.0304222</v>
      </c>
      <c r="N179" s="79" t="n">
        <v>0.750189781</v>
      </c>
      <c r="O179" s="79" t="n">
        <v>-15.1820774</v>
      </c>
      <c r="P179" s="80">
        <f>COS(RADIANS(K179))*COS(RADIANS(L179))+SIN(RADIANS(K179))*SIN(RADIANS(J179))*SIN(RADIANS(L179))</f>
        <v/>
      </c>
      <c r="Q179" s="80">
        <f>-COS(RADIANS(K179))*SIN(RADIANS(L179))+SIN(RADIANS(K179))*SIN(RADIANS(J179))*COS(RADIANS(L179))</f>
        <v/>
      </c>
      <c r="R179" s="80">
        <f>SIN(RADIANS(K179))*COS(RADIANS(J179))</f>
        <v/>
      </c>
      <c r="S179" s="80">
        <f>COS(RADIANS(J179))*SIN(RADIANS(L179))</f>
        <v/>
      </c>
      <c r="T179" s="80">
        <f>COS(RADIANS(J179))*COS(RADIANS(L179))</f>
        <v/>
      </c>
      <c r="U179" s="80">
        <f>-SIN(RADIANS(J179))</f>
        <v/>
      </c>
      <c r="V179" s="80">
        <f>-SIN(RADIANS(K179))*COS(RADIANS(L179))+COS(RADIANS(K179))*SIN(RADIANS(J179))*SIN(RADIANS(L179))</f>
        <v/>
      </c>
      <c r="W179" s="80">
        <f>SIN(RADIANS(K179))*SIN(RADIANS(L179))+COS(RADIANS(K179))*SIN(RADIANS(J179))*COS(RADIANS(L179))</f>
        <v/>
      </c>
      <c r="X179" s="80">
        <f>COS(RADIANS(K179))*COS(RADIANS(J179))</f>
        <v/>
      </c>
      <c r="Y179" s="80">
        <f>P179*G179</f>
        <v/>
      </c>
      <c r="Z179" s="80">
        <f>Q179*H179</f>
        <v/>
      </c>
      <c r="AA179" s="80">
        <f>R179*I179</f>
        <v/>
      </c>
      <c r="AB179" s="80">
        <f>M179</f>
        <v/>
      </c>
      <c r="AC179" s="80">
        <f>S179*G179</f>
        <v/>
      </c>
      <c r="AD179" s="80">
        <f>T179*H179</f>
        <v/>
      </c>
      <c r="AE179" s="80">
        <f>U179*I179</f>
        <v/>
      </c>
      <c r="AF179" s="80">
        <f>N179</f>
        <v/>
      </c>
      <c r="AG179" s="80">
        <f>V179*G179</f>
        <v/>
      </c>
      <c r="AH179" s="80">
        <f>W179*H179</f>
        <v/>
      </c>
      <c r="AI179" s="80">
        <f>X179*I179</f>
        <v/>
      </c>
      <c r="AJ179" s="80">
        <f>O179</f>
        <v/>
      </c>
      <c r="AK179" s="81" t="n">
        <v>-0.00705342228</v>
      </c>
      <c r="AL179" s="81" t="n">
        <v>-8.10965939e-05</v>
      </c>
      <c r="AM179" s="81" t="n">
        <v>4.80921555</v>
      </c>
      <c r="AN179" s="81" t="n">
        <v>-11.0304222</v>
      </c>
      <c r="AO179" s="81" t="n">
        <v>0</v>
      </c>
      <c r="AP179" s="81" t="n">
        <v>0.0119995819</v>
      </c>
      <c r="AQ179" s="81" t="n">
        <v>0.049658712</v>
      </c>
      <c r="AR179" s="81" t="n">
        <v>0.750189781</v>
      </c>
      <c r="AS179" s="81" t="n">
        <v>-0.009708204309999999</v>
      </c>
      <c r="AT179" s="81" t="n">
        <v>5.8920119e-05</v>
      </c>
      <c r="AU179" s="81" t="n">
        <v>-3.49409914</v>
      </c>
      <c r="AV179" s="81" t="n">
        <v>-15.1820774</v>
      </c>
      <c r="AW179" s="82">
        <f>MAX(ABS(Y179-AK179),ABS(Z179-AL179),ABS(AA179-AM179),ABS(AB179-AN179),ABS(AC179-AO179),ABS(AD179-AP179),ABS(AE179-AQ179),ABS(AF179-AR179),ABS(AG179-AS179),ABS(AH179-AT179),ABS(AI179-AU179),ABS(AJ179-AV179))</f>
        <v/>
      </c>
    </row>
    <row r="180">
      <c r="A180" s="78" t="inlineStr">
        <is>
          <t>M175</t>
        </is>
      </c>
      <c r="B180" s="52" t="inlineStr">
        <is>
          <t>ENV-45</t>
        </is>
      </c>
      <c r="C180" s="52" t="inlineStr">
        <is>
          <t>Environment</t>
        </is>
      </c>
      <c r="D180" s="52" t="inlineStr">
        <is>
          <t>Fence wire</t>
        </is>
      </c>
      <c r="E180" s="58" t="inlineStr">
        <is>
          <t>Cylinder</t>
        </is>
      </c>
      <c r="F180" s="52" t="inlineStr">
        <is>
          <t>ENV-01</t>
        </is>
      </c>
      <c r="G180" s="79" t="n">
        <v>0.0120000001</v>
      </c>
      <c r="H180" s="79" t="n">
        <v>0.0120000001</v>
      </c>
      <c r="I180" s="79" t="n">
        <v>5.94472456</v>
      </c>
      <c r="J180" s="79" t="n">
        <v>-0.478621155</v>
      </c>
      <c r="K180" s="79" t="n">
        <v>125.999992</v>
      </c>
      <c r="L180" s="79" t="n">
        <v>0</v>
      </c>
      <c r="M180" s="79" t="n">
        <v>-11.0304222</v>
      </c>
      <c r="N180" s="79" t="n">
        <v>1.15018976</v>
      </c>
      <c r="O180" s="79" t="n">
        <v>-15.1820774</v>
      </c>
      <c r="P180" s="80">
        <f>COS(RADIANS(K180))*COS(RADIANS(L180))+SIN(RADIANS(K180))*SIN(RADIANS(J180))*SIN(RADIANS(L180))</f>
        <v/>
      </c>
      <c r="Q180" s="80">
        <f>-COS(RADIANS(K180))*SIN(RADIANS(L180))+SIN(RADIANS(K180))*SIN(RADIANS(J180))*COS(RADIANS(L180))</f>
        <v/>
      </c>
      <c r="R180" s="80">
        <f>SIN(RADIANS(K180))*COS(RADIANS(J180))</f>
        <v/>
      </c>
      <c r="S180" s="80">
        <f>COS(RADIANS(J180))*SIN(RADIANS(L180))</f>
        <v/>
      </c>
      <c r="T180" s="80">
        <f>COS(RADIANS(J180))*COS(RADIANS(L180))</f>
        <v/>
      </c>
      <c r="U180" s="80">
        <f>-SIN(RADIANS(J180))</f>
        <v/>
      </c>
      <c r="V180" s="80">
        <f>-SIN(RADIANS(K180))*COS(RADIANS(L180))+COS(RADIANS(K180))*SIN(RADIANS(J180))*SIN(RADIANS(L180))</f>
        <v/>
      </c>
      <c r="W180" s="80">
        <f>SIN(RADIANS(K180))*SIN(RADIANS(L180))+COS(RADIANS(K180))*SIN(RADIANS(J180))*COS(RADIANS(L180))</f>
        <v/>
      </c>
      <c r="X180" s="80">
        <f>COS(RADIANS(K180))*COS(RADIANS(J180))</f>
        <v/>
      </c>
      <c r="Y180" s="80">
        <f>P180*G180</f>
        <v/>
      </c>
      <c r="Z180" s="80">
        <f>Q180*H180</f>
        <v/>
      </c>
      <c r="AA180" s="80">
        <f>R180*I180</f>
        <v/>
      </c>
      <c r="AB180" s="80">
        <f>M180</f>
        <v/>
      </c>
      <c r="AC180" s="80">
        <f>S180*G180</f>
        <v/>
      </c>
      <c r="AD180" s="80">
        <f>T180*H180</f>
        <v/>
      </c>
      <c r="AE180" s="80">
        <f>U180*I180</f>
        <v/>
      </c>
      <c r="AF180" s="80">
        <f>N180</f>
        <v/>
      </c>
      <c r="AG180" s="80">
        <f>V180*G180</f>
        <v/>
      </c>
      <c r="AH180" s="80">
        <f>W180*H180</f>
        <v/>
      </c>
      <c r="AI180" s="80">
        <f>X180*I180</f>
        <v/>
      </c>
      <c r="AJ180" s="80">
        <f>O180</f>
        <v/>
      </c>
      <c r="AK180" s="81" t="n">
        <v>-0.00705342228</v>
      </c>
      <c r="AL180" s="81" t="n">
        <v>-8.10966885e-05</v>
      </c>
      <c r="AM180" s="81" t="n">
        <v>4.80921555</v>
      </c>
      <c r="AN180" s="81" t="n">
        <v>-11.0304222</v>
      </c>
      <c r="AO180" s="81" t="n">
        <v>0</v>
      </c>
      <c r="AP180" s="81" t="n">
        <v>0.0119995819</v>
      </c>
      <c r="AQ180" s="81" t="n">
        <v>0.0496587716</v>
      </c>
      <c r="AR180" s="81" t="n">
        <v>1.15018976</v>
      </c>
      <c r="AS180" s="81" t="n">
        <v>-0.009708204309999999</v>
      </c>
      <c r="AT180" s="81" t="n">
        <v>5.89201882e-05</v>
      </c>
      <c r="AU180" s="81" t="n">
        <v>-3.49409914</v>
      </c>
      <c r="AV180" s="81" t="n">
        <v>-15.1820774</v>
      </c>
      <c r="AW180" s="82">
        <f>MAX(ABS(Y180-AK180),ABS(Z180-AL180),ABS(AA180-AM180),ABS(AB180-AN180),ABS(AC180-AO180),ABS(AD180-AP180),ABS(AE180-AQ180),ABS(AF180-AR180),ABS(AG180-AS180),ABS(AH180-AT180),ABS(AI180-AU180),ABS(AJ180-AV180))</f>
        <v/>
      </c>
    </row>
    <row r="181">
      <c r="A181" s="78" t="inlineStr">
        <is>
          <t>M176</t>
        </is>
      </c>
      <c r="B181" s="52" t="inlineStr">
        <is>
          <t>ENV-46</t>
        </is>
      </c>
      <c r="C181" s="52" t="inlineStr">
        <is>
          <t>Environment</t>
        </is>
      </c>
      <c r="D181" s="52" t="inlineStr">
        <is>
          <t>Fence wire</t>
        </is>
      </c>
      <c r="E181" s="58" t="inlineStr">
        <is>
          <t>Cylinder</t>
        </is>
      </c>
      <c r="F181" s="52" t="inlineStr">
        <is>
          <t>ENV-01</t>
        </is>
      </c>
      <c r="G181" s="79" t="n">
        <v>0.0120000001</v>
      </c>
      <c r="H181" s="79" t="n">
        <v>0.0120000001</v>
      </c>
      <c r="I181" s="79" t="n">
        <v>5.94468117</v>
      </c>
      <c r="J181" s="79" t="n">
        <v>0.443760455</v>
      </c>
      <c r="K181" s="79" t="n">
        <v>107.999969</v>
      </c>
      <c r="L181" s="79" t="n">
        <v>0</v>
      </c>
      <c r="M181" s="79" t="n">
        <v>-5.79903507</v>
      </c>
      <c r="N181" s="79" t="n">
        <v>0.351998389</v>
      </c>
      <c r="O181" s="79" t="n">
        <v>-17.8476028</v>
      </c>
      <c r="P181" s="80">
        <f>COS(RADIANS(K181))*COS(RADIANS(L181))+SIN(RADIANS(K181))*SIN(RADIANS(J181))*SIN(RADIANS(L181))</f>
        <v/>
      </c>
      <c r="Q181" s="80">
        <f>-COS(RADIANS(K181))*SIN(RADIANS(L181))+SIN(RADIANS(K181))*SIN(RADIANS(J181))*COS(RADIANS(L181))</f>
        <v/>
      </c>
      <c r="R181" s="80">
        <f>SIN(RADIANS(K181))*COS(RADIANS(J181))</f>
        <v/>
      </c>
      <c r="S181" s="80">
        <f>COS(RADIANS(J181))*SIN(RADIANS(L181))</f>
        <v/>
      </c>
      <c r="T181" s="80">
        <f>COS(RADIANS(J181))*COS(RADIANS(L181))</f>
        <v/>
      </c>
      <c r="U181" s="80">
        <f>-SIN(RADIANS(J181))</f>
        <v/>
      </c>
      <c r="V181" s="80">
        <f>-SIN(RADIANS(K181))*COS(RADIANS(L181))+COS(RADIANS(K181))*SIN(RADIANS(J181))*SIN(RADIANS(L181))</f>
        <v/>
      </c>
      <c r="W181" s="80">
        <f>SIN(RADIANS(K181))*SIN(RADIANS(L181))+COS(RADIANS(K181))*SIN(RADIANS(J181))*COS(RADIANS(L181))</f>
        <v/>
      </c>
      <c r="X181" s="80">
        <f>COS(RADIANS(K181))*COS(RADIANS(J181))</f>
        <v/>
      </c>
      <c r="Y181" s="80">
        <f>P181*G181</f>
        <v/>
      </c>
      <c r="Z181" s="80">
        <f>Q181*H181</f>
        <v/>
      </c>
      <c r="AA181" s="80">
        <f>R181*I181</f>
        <v/>
      </c>
      <c r="AB181" s="80">
        <f>M181</f>
        <v/>
      </c>
      <c r="AC181" s="80">
        <f>S181*G181</f>
        <v/>
      </c>
      <c r="AD181" s="80">
        <f>T181*H181</f>
        <v/>
      </c>
      <c r="AE181" s="80">
        <f>U181*I181</f>
        <v/>
      </c>
      <c r="AF181" s="80">
        <f>N181</f>
        <v/>
      </c>
      <c r="AG181" s="80">
        <f>V181*G181</f>
        <v/>
      </c>
      <c r="AH181" s="80">
        <f>W181*H181</f>
        <v/>
      </c>
      <c r="AI181" s="80">
        <f>X181*I181</f>
        <v/>
      </c>
      <c r="AJ181" s="80">
        <f>O181</f>
        <v/>
      </c>
      <c r="AK181" s="81" t="n">
        <v>-0.00370819913</v>
      </c>
      <c r="AL181" s="81" t="n">
        <v>8.83912508e-05</v>
      </c>
      <c r="AM181" s="81" t="n">
        <v>5.65355921</v>
      </c>
      <c r="AN181" s="81" t="n">
        <v>-5.79903507</v>
      </c>
      <c r="AO181" s="81" t="n">
        <v>0</v>
      </c>
      <c r="AP181" s="81" t="n">
        <v>0.0119996406</v>
      </c>
      <c r="AQ181" s="81" t="n">
        <v>-0.0460415781</v>
      </c>
      <c r="AR181" s="81" t="n">
        <v>0.351998389</v>
      </c>
      <c r="AS181" s="81" t="n">
        <v>-0.0114126801</v>
      </c>
      <c r="AT181" s="81" t="n">
        <v>-2.87200164e-05</v>
      </c>
      <c r="AU181" s="81" t="n">
        <v>-1.83694994</v>
      </c>
      <c r="AV181" s="81" t="n">
        <v>-17.8476028</v>
      </c>
      <c r="AW181" s="82">
        <f>MAX(ABS(Y181-AK181),ABS(Z181-AL181),ABS(AA181-AM181),ABS(AB181-AN181),ABS(AC181-AO181),ABS(AD181-AP181),ABS(AE181-AQ181),ABS(AF181-AR181),ABS(AG181-AS181),ABS(AH181-AT181),ABS(AI181-AU181),ABS(AJ181-AV181))</f>
        <v/>
      </c>
    </row>
    <row r="182">
      <c r="A182" s="78" t="inlineStr">
        <is>
          <t>M177</t>
        </is>
      </c>
      <c r="B182" s="52" t="inlineStr">
        <is>
          <t>ENV-47</t>
        </is>
      </c>
      <c r="C182" s="52" t="inlineStr">
        <is>
          <t>Environment</t>
        </is>
      </c>
      <c r="D182" s="52" t="inlineStr">
        <is>
          <t>Fence wire</t>
        </is>
      </c>
      <c r="E182" s="58" t="inlineStr">
        <is>
          <t>Cylinder</t>
        </is>
      </c>
      <c r="F182" s="52" t="inlineStr">
        <is>
          <t>ENV-01</t>
        </is>
      </c>
      <c r="G182" s="79" t="n">
        <v>0.0120000001</v>
      </c>
      <c r="H182" s="79" t="n">
        <v>0.0120000001</v>
      </c>
      <c r="I182" s="79" t="n">
        <v>5.94468117</v>
      </c>
      <c r="J182" s="79" t="n">
        <v>0.443760753</v>
      </c>
      <c r="K182" s="79" t="n">
        <v>107.999969</v>
      </c>
      <c r="L182" s="79" t="n">
        <v>0</v>
      </c>
      <c r="M182" s="79" t="n">
        <v>-5.79903507</v>
      </c>
      <c r="N182" s="79" t="n">
        <v>0.7519983649999999</v>
      </c>
      <c r="O182" s="79" t="n">
        <v>-17.8476028</v>
      </c>
      <c r="P182" s="80">
        <f>COS(RADIANS(K182))*COS(RADIANS(L182))+SIN(RADIANS(K182))*SIN(RADIANS(J182))*SIN(RADIANS(L182))</f>
        <v/>
      </c>
      <c r="Q182" s="80">
        <f>-COS(RADIANS(K182))*SIN(RADIANS(L182))+SIN(RADIANS(K182))*SIN(RADIANS(J182))*COS(RADIANS(L182))</f>
        <v/>
      </c>
      <c r="R182" s="80">
        <f>SIN(RADIANS(K182))*COS(RADIANS(J182))</f>
        <v/>
      </c>
      <c r="S182" s="80">
        <f>COS(RADIANS(J182))*SIN(RADIANS(L182))</f>
        <v/>
      </c>
      <c r="T182" s="80">
        <f>COS(RADIANS(J182))*COS(RADIANS(L182))</f>
        <v/>
      </c>
      <c r="U182" s="80">
        <f>-SIN(RADIANS(J182))</f>
        <v/>
      </c>
      <c r="V182" s="80">
        <f>-SIN(RADIANS(K182))*COS(RADIANS(L182))+COS(RADIANS(K182))*SIN(RADIANS(J182))*SIN(RADIANS(L182))</f>
        <v/>
      </c>
      <c r="W182" s="80">
        <f>SIN(RADIANS(K182))*SIN(RADIANS(L182))+COS(RADIANS(K182))*SIN(RADIANS(J182))*COS(RADIANS(L182))</f>
        <v/>
      </c>
      <c r="X182" s="80">
        <f>COS(RADIANS(K182))*COS(RADIANS(J182))</f>
        <v/>
      </c>
      <c r="Y182" s="80">
        <f>P182*G182</f>
        <v/>
      </c>
      <c r="Z182" s="80">
        <f>Q182*H182</f>
        <v/>
      </c>
      <c r="AA182" s="80">
        <f>R182*I182</f>
        <v/>
      </c>
      <c r="AB182" s="80">
        <f>M182</f>
        <v/>
      </c>
      <c r="AC182" s="80">
        <f>S182*G182</f>
        <v/>
      </c>
      <c r="AD182" s="80">
        <f>T182*H182</f>
        <v/>
      </c>
      <c r="AE182" s="80">
        <f>U182*I182</f>
        <v/>
      </c>
      <c r="AF182" s="80">
        <f>N182</f>
        <v/>
      </c>
      <c r="AG182" s="80">
        <f>V182*G182</f>
        <v/>
      </c>
      <c r="AH182" s="80">
        <f>W182*H182</f>
        <v/>
      </c>
      <c r="AI182" s="80">
        <f>X182*I182</f>
        <v/>
      </c>
      <c r="AJ182" s="80">
        <f>O182</f>
        <v/>
      </c>
      <c r="AK182" s="81" t="n">
        <v>-0.00370819913</v>
      </c>
      <c r="AL182" s="81" t="n">
        <v>8.83913162e-05</v>
      </c>
      <c r="AM182" s="81" t="n">
        <v>5.65355921</v>
      </c>
      <c r="AN182" s="81" t="n">
        <v>-5.79903507</v>
      </c>
      <c r="AO182" s="81" t="n">
        <v>0</v>
      </c>
      <c r="AP182" s="81" t="n">
        <v>0.0119996406</v>
      </c>
      <c r="AQ182" s="81" t="n">
        <v>-0.0460416116</v>
      </c>
      <c r="AR182" s="81" t="n">
        <v>0.7519983649999999</v>
      </c>
      <c r="AS182" s="81" t="n">
        <v>-0.0114126801</v>
      </c>
      <c r="AT182" s="81" t="n">
        <v>-2.87200346e-05</v>
      </c>
      <c r="AU182" s="81" t="n">
        <v>-1.83694994</v>
      </c>
      <c r="AV182" s="81" t="n">
        <v>-17.8476028</v>
      </c>
      <c r="AW182" s="82">
        <f>MAX(ABS(Y182-AK182),ABS(Z182-AL182),ABS(AA182-AM182),ABS(AB182-AN182),ABS(AC182-AO182),ABS(AD182-AP182),ABS(AE182-AQ182),ABS(AF182-AR182),ABS(AG182-AS182),ABS(AH182-AT182),ABS(AI182-AU182),ABS(AJ182-AV182))</f>
        <v/>
      </c>
    </row>
    <row r="183">
      <c r="A183" s="78" t="inlineStr">
        <is>
          <t>M178</t>
        </is>
      </c>
      <c r="B183" s="52" t="inlineStr">
        <is>
          <t>ENV-48</t>
        </is>
      </c>
      <c r="C183" s="52" t="inlineStr">
        <is>
          <t>Environment</t>
        </is>
      </c>
      <c r="D183" s="52" t="inlineStr">
        <is>
          <t>Fence wire</t>
        </is>
      </c>
      <c r="E183" s="58" t="inlineStr">
        <is>
          <t>Cylinder</t>
        </is>
      </c>
      <c r="F183" s="52" t="inlineStr">
        <is>
          <t>ENV-01</t>
        </is>
      </c>
      <c r="G183" s="79" t="n">
        <v>0.0120000001</v>
      </c>
      <c r="H183" s="79" t="n">
        <v>0.0120000001</v>
      </c>
      <c r="I183" s="79" t="n">
        <v>5.94468117</v>
      </c>
      <c r="J183" s="79" t="n">
        <v>0.443760753</v>
      </c>
      <c r="K183" s="79" t="n">
        <v>107.999969</v>
      </c>
      <c r="L183" s="79" t="n">
        <v>0</v>
      </c>
      <c r="M183" s="79" t="n">
        <v>-5.79903507</v>
      </c>
      <c r="N183" s="79" t="n">
        <v>1.15199828</v>
      </c>
      <c r="O183" s="79" t="n">
        <v>-17.8476028</v>
      </c>
      <c r="P183" s="80">
        <f>COS(RADIANS(K183))*COS(RADIANS(L183))+SIN(RADIANS(K183))*SIN(RADIANS(J183))*SIN(RADIANS(L183))</f>
        <v/>
      </c>
      <c r="Q183" s="80">
        <f>-COS(RADIANS(K183))*SIN(RADIANS(L183))+SIN(RADIANS(K183))*SIN(RADIANS(J183))*COS(RADIANS(L183))</f>
        <v/>
      </c>
      <c r="R183" s="80">
        <f>SIN(RADIANS(K183))*COS(RADIANS(J183))</f>
        <v/>
      </c>
      <c r="S183" s="80">
        <f>COS(RADIANS(J183))*SIN(RADIANS(L183))</f>
        <v/>
      </c>
      <c r="T183" s="80">
        <f>COS(RADIANS(J183))*COS(RADIANS(L183))</f>
        <v/>
      </c>
      <c r="U183" s="80">
        <f>-SIN(RADIANS(J183))</f>
        <v/>
      </c>
      <c r="V183" s="80">
        <f>-SIN(RADIANS(K183))*COS(RADIANS(L183))+COS(RADIANS(K183))*SIN(RADIANS(J183))*SIN(RADIANS(L183))</f>
        <v/>
      </c>
      <c r="W183" s="80">
        <f>SIN(RADIANS(K183))*SIN(RADIANS(L183))+COS(RADIANS(K183))*SIN(RADIANS(J183))*COS(RADIANS(L183))</f>
        <v/>
      </c>
      <c r="X183" s="80">
        <f>COS(RADIANS(K183))*COS(RADIANS(J183))</f>
        <v/>
      </c>
      <c r="Y183" s="80">
        <f>P183*G183</f>
        <v/>
      </c>
      <c r="Z183" s="80">
        <f>Q183*H183</f>
        <v/>
      </c>
      <c r="AA183" s="80">
        <f>R183*I183</f>
        <v/>
      </c>
      <c r="AB183" s="80">
        <f>M183</f>
        <v/>
      </c>
      <c r="AC183" s="80">
        <f>S183*G183</f>
        <v/>
      </c>
      <c r="AD183" s="80">
        <f>T183*H183</f>
        <v/>
      </c>
      <c r="AE183" s="80">
        <f>U183*I183</f>
        <v/>
      </c>
      <c r="AF183" s="80">
        <f>N183</f>
        <v/>
      </c>
      <c r="AG183" s="80">
        <f>V183*G183</f>
        <v/>
      </c>
      <c r="AH183" s="80">
        <f>W183*H183</f>
        <v/>
      </c>
      <c r="AI183" s="80">
        <f>X183*I183</f>
        <v/>
      </c>
      <c r="AJ183" s="80">
        <f>O183</f>
        <v/>
      </c>
      <c r="AK183" s="81" t="n">
        <v>-0.00370819913</v>
      </c>
      <c r="AL183" s="81" t="n">
        <v>8.83913162e-05</v>
      </c>
      <c r="AM183" s="81" t="n">
        <v>5.65355921</v>
      </c>
      <c r="AN183" s="81" t="n">
        <v>-5.79903507</v>
      </c>
      <c r="AO183" s="81" t="n">
        <v>0</v>
      </c>
      <c r="AP183" s="81" t="n">
        <v>0.0119996406</v>
      </c>
      <c r="AQ183" s="81" t="n">
        <v>-0.0460416116</v>
      </c>
      <c r="AR183" s="81" t="n">
        <v>1.15199828</v>
      </c>
      <c r="AS183" s="81" t="n">
        <v>-0.0114126801</v>
      </c>
      <c r="AT183" s="81" t="n">
        <v>-2.87200346e-05</v>
      </c>
      <c r="AU183" s="81" t="n">
        <v>-1.83694994</v>
      </c>
      <c r="AV183" s="81" t="n">
        <v>-17.8476028</v>
      </c>
      <c r="AW183" s="82">
        <f>MAX(ABS(Y183-AK183),ABS(Z183-AL183),ABS(AA183-AM183),ABS(AB183-AN183),ABS(AC183-AO183),ABS(AD183-AP183),ABS(AE183-AQ183),ABS(AF183-AR183),ABS(AG183-AS183),ABS(AH183-AT183),ABS(AI183-AU183),ABS(AJ183-AV183))</f>
        <v/>
      </c>
    </row>
    <row r="184">
      <c r="A184" s="78" t="inlineStr">
        <is>
          <t>M179</t>
        </is>
      </c>
      <c r="B184" s="52" t="inlineStr">
        <is>
          <t>ENV-49</t>
        </is>
      </c>
      <c r="C184" s="52" t="inlineStr">
        <is>
          <t>Environment</t>
        </is>
      </c>
      <c r="D184" s="52" t="inlineStr">
        <is>
          <t>Fence wire</t>
        </is>
      </c>
      <c r="E184" s="58" t="inlineStr">
        <is>
          <t>Cylinder</t>
        </is>
      </c>
      <c r="F184" s="52" t="inlineStr">
        <is>
          <t>ENV-01</t>
        </is>
      </c>
      <c r="G184" s="79" t="n">
        <v>0.0120000001</v>
      </c>
      <c r="H184" s="79" t="n">
        <v>0.0120000001</v>
      </c>
      <c r="I184" s="79" t="n">
        <v>5.94452667</v>
      </c>
      <c r="J184" s="79" t="n">
        <v>-0.124314271</v>
      </c>
      <c r="K184" s="79" t="n">
        <v>90</v>
      </c>
      <c r="L184" s="79" t="n">
        <v>0</v>
      </c>
      <c r="M184" s="79" t="n">
        <v>1.1920929e-07</v>
      </c>
      <c r="N184" s="79" t="n">
        <v>0.33542648</v>
      </c>
      <c r="O184" s="79" t="n">
        <v>-18.766077</v>
      </c>
      <c r="P184" s="80">
        <f>COS(RADIANS(K184))*COS(RADIANS(L184))+SIN(RADIANS(K184))*SIN(RADIANS(J184))*SIN(RADIANS(L184))</f>
        <v/>
      </c>
      <c r="Q184" s="80">
        <f>-COS(RADIANS(K184))*SIN(RADIANS(L184))+SIN(RADIANS(K184))*SIN(RADIANS(J184))*COS(RADIANS(L184))</f>
        <v/>
      </c>
      <c r="R184" s="80">
        <f>SIN(RADIANS(K184))*COS(RADIANS(J184))</f>
        <v/>
      </c>
      <c r="S184" s="80">
        <f>COS(RADIANS(J184))*SIN(RADIANS(L184))</f>
        <v/>
      </c>
      <c r="T184" s="80">
        <f>COS(RADIANS(J184))*COS(RADIANS(L184))</f>
        <v/>
      </c>
      <c r="U184" s="80">
        <f>-SIN(RADIANS(J184))</f>
        <v/>
      </c>
      <c r="V184" s="80">
        <f>-SIN(RADIANS(K184))*COS(RADIANS(L184))+COS(RADIANS(K184))*SIN(RADIANS(J184))*SIN(RADIANS(L184))</f>
        <v/>
      </c>
      <c r="W184" s="80">
        <f>SIN(RADIANS(K184))*SIN(RADIANS(L184))+COS(RADIANS(K184))*SIN(RADIANS(J184))*COS(RADIANS(L184))</f>
        <v/>
      </c>
      <c r="X184" s="80">
        <f>COS(RADIANS(K184))*COS(RADIANS(J184))</f>
        <v/>
      </c>
      <c r="Y184" s="80">
        <f>P184*G184</f>
        <v/>
      </c>
      <c r="Z184" s="80">
        <f>Q184*H184</f>
        <v/>
      </c>
      <c r="AA184" s="80">
        <f>R184*I184</f>
        <v/>
      </c>
      <c r="AB184" s="80">
        <f>M184</f>
        <v/>
      </c>
      <c r="AC184" s="80">
        <f>S184*G184</f>
        <v/>
      </c>
      <c r="AD184" s="80">
        <f>T184*H184</f>
        <v/>
      </c>
      <c r="AE184" s="80">
        <f>U184*I184</f>
        <v/>
      </c>
      <c r="AF184" s="80">
        <f>N184</f>
        <v/>
      </c>
      <c r="AG184" s="80">
        <f>V184*G184</f>
        <v/>
      </c>
      <c r="AH184" s="80">
        <f>W184*H184</f>
        <v/>
      </c>
      <c r="AI184" s="80">
        <f>X184*I184</f>
        <v/>
      </c>
      <c r="AJ184" s="80">
        <f>O184</f>
        <v/>
      </c>
      <c r="AK184" s="81" t="n">
        <v>-5.24536636e-10</v>
      </c>
      <c r="AL184" s="81" t="n">
        <v>-2.60363013e-05</v>
      </c>
      <c r="AM184" s="81" t="n">
        <v>5.94451284</v>
      </c>
      <c r="AN184" s="81" t="n">
        <v>1.1920929e-07</v>
      </c>
      <c r="AO184" s="81" t="n">
        <v>0</v>
      </c>
      <c r="AP184" s="81" t="n">
        <v>0.0119999722</v>
      </c>
      <c r="AQ184" s="81" t="n">
        <v>0.0128977904</v>
      </c>
      <c r="AR184" s="81" t="n">
        <v>0.33542648</v>
      </c>
      <c r="AS184" s="81" t="n">
        <v>-0.0120000001</v>
      </c>
      <c r="AT184" s="81" t="n">
        <v>1.1380829e-12</v>
      </c>
      <c r="AU184" s="81" t="n">
        <v>-2.59842892e-07</v>
      </c>
      <c r="AV184" s="81" t="n">
        <v>-18.766077</v>
      </c>
      <c r="AW184" s="82">
        <f>MAX(ABS(Y184-AK184),ABS(Z184-AL184),ABS(AA184-AM184),ABS(AB184-AN184),ABS(AC184-AO184),ABS(AD184-AP184),ABS(AE184-AQ184),ABS(AF184-AR184),ABS(AG184-AS184),ABS(AH184-AT184),ABS(AI184-AU184),ABS(AJ184-AV184))</f>
        <v/>
      </c>
    </row>
    <row r="185">
      <c r="A185" s="78" t="inlineStr">
        <is>
          <t>M180</t>
        </is>
      </c>
      <c r="B185" s="52" t="inlineStr">
        <is>
          <t>ENV-50</t>
        </is>
      </c>
      <c r="C185" s="52" t="inlineStr">
        <is>
          <t>Environment</t>
        </is>
      </c>
      <c r="D185" s="52" t="inlineStr">
        <is>
          <t>Fence wire</t>
        </is>
      </c>
      <c r="E185" s="58" t="inlineStr">
        <is>
          <t>Cylinder</t>
        </is>
      </c>
      <c r="F185" s="52" t="inlineStr">
        <is>
          <t>ENV-01</t>
        </is>
      </c>
      <c r="G185" s="79" t="n">
        <v>0.0120000001</v>
      </c>
      <c r="H185" s="79" t="n">
        <v>0.0120000001</v>
      </c>
      <c r="I185" s="79" t="n">
        <v>5.94452667</v>
      </c>
      <c r="J185" s="79" t="n">
        <v>-0.124314845</v>
      </c>
      <c r="K185" s="79" t="n">
        <v>90</v>
      </c>
      <c r="L185" s="79" t="n">
        <v>0</v>
      </c>
      <c r="M185" s="79" t="n">
        <v>1.1920929e-07</v>
      </c>
      <c r="N185" s="79" t="n">
        <v>0.735426486</v>
      </c>
      <c r="O185" s="79" t="n">
        <v>-18.766077</v>
      </c>
      <c r="P185" s="80">
        <f>COS(RADIANS(K185))*COS(RADIANS(L185))+SIN(RADIANS(K185))*SIN(RADIANS(J185))*SIN(RADIANS(L185))</f>
        <v/>
      </c>
      <c r="Q185" s="80">
        <f>-COS(RADIANS(K185))*SIN(RADIANS(L185))+SIN(RADIANS(K185))*SIN(RADIANS(J185))*COS(RADIANS(L185))</f>
        <v/>
      </c>
      <c r="R185" s="80">
        <f>SIN(RADIANS(K185))*COS(RADIANS(J185))</f>
        <v/>
      </c>
      <c r="S185" s="80">
        <f>COS(RADIANS(J185))*SIN(RADIANS(L185))</f>
        <v/>
      </c>
      <c r="T185" s="80">
        <f>COS(RADIANS(J185))*COS(RADIANS(L185))</f>
        <v/>
      </c>
      <c r="U185" s="80">
        <f>-SIN(RADIANS(J185))</f>
        <v/>
      </c>
      <c r="V185" s="80">
        <f>-SIN(RADIANS(K185))*COS(RADIANS(L185))+COS(RADIANS(K185))*SIN(RADIANS(J185))*SIN(RADIANS(L185))</f>
        <v/>
      </c>
      <c r="W185" s="80">
        <f>SIN(RADIANS(K185))*SIN(RADIANS(L185))+COS(RADIANS(K185))*SIN(RADIANS(J185))*COS(RADIANS(L185))</f>
        <v/>
      </c>
      <c r="X185" s="80">
        <f>COS(RADIANS(K185))*COS(RADIANS(J185))</f>
        <v/>
      </c>
      <c r="Y185" s="80">
        <f>P185*G185</f>
        <v/>
      </c>
      <c r="Z185" s="80">
        <f>Q185*H185</f>
        <v/>
      </c>
      <c r="AA185" s="80">
        <f>R185*I185</f>
        <v/>
      </c>
      <c r="AB185" s="80">
        <f>M185</f>
        <v/>
      </c>
      <c r="AC185" s="80">
        <f>S185*G185</f>
        <v/>
      </c>
      <c r="AD185" s="80">
        <f>T185*H185</f>
        <v/>
      </c>
      <c r="AE185" s="80">
        <f>U185*I185</f>
        <v/>
      </c>
      <c r="AF185" s="80">
        <f>N185</f>
        <v/>
      </c>
      <c r="AG185" s="80">
        <f>V185*G185</f>
        <v/>
      </c>
      <c r="AH185" s="80">
        <f>W185*H185</f>
        <v/>
      </c>
      <c r="AI185" s="80">
        <f>X185*I185</f>
        <v/>
      </c>
      <c r="AJ185" s="80">
        <f>O185</f>
        <v/>
      </c>
      <c r="AK185" s="81" t="n">
        <v>-5.24536636e-10</v>
      </c>
      <c r="AL185" s="81" t="n">
        <v>-2.60364213e-05</v>
      </c>
      <c r="AM185" s="81" t="n">
        <v>5.94451284</v>
      </c>
      <c r="AN185" s="81" t="n">
        <v>1.1920929e-07</v>
      </c>
      <c r="AO185" s="81" t="n">
        <v>0</v>
      </c>
      <c r="AP185" s="81" t="n">
        <v>0.0119999722</v>
      </c>
      <c r="AQ185" s="81" t="n">
        <v>0.01289785</v>
      </c>
      <c r="AR185" s="81" t="n">
        <v>0.735426486</v>
      </c>
      <c r="AS185" s="81" t="n">
        <v>-0.0120000001</v>
      </c>
      <c r="AT185" s="81" t="n">
        <v>1.1380881e-12</v>
      </c>
      <c r="AU185" s="81" t="n">
        <v>-2.59842892e-07</v>
      </c>
      <c r="AV185" s="81" t="n">
        <v>-18.766077</v>
      </c>
      <c r="AW185" s="82">
        <f>MAX(ABS(Y185-AK185),ABS(Z185-AL185),ABS(AA185-AM185),ABS(AB185-AN185),ABS(AC185-AO185),ABS(AD185-AP185),ABS(AE185-AQ185),ABS(AF185-AR185),ABS(AG185-AS185),ABS(AH185-AT185),ABS(AI185-AU185),ABS(AJ185-AV185))</f>
        <v/>
      </c>
    </row>
    <row r="186">
      <c r="A186" s="78" t="inlineStr">
        <is>
          <t>M181</t>
        </is>
      </c>
      <c r="B186" s="52" t="inlineStr">
        <is>
          <t>ENV-51</t>
        </is>
      </c>
      <c r="C186" s="52" t="inlineStr">
        <is>
          <t>Environment</t>
        </is>
      </c>
      <c r="D186" s="52" t="inlineStr">
        <is>
          <t>Fence wire</t>
        </is>
      </c>
      <c r="E186" s="58" t="inlineStr">
        <is>
          <t>Cylinder</t>
        </is>
      </c>
      <c r="F186" s="52" t="inlineStr">
        <is>
          <t>ENV-01</t>
        </is>
      </c>
      <c r="G186" s="79" t="n">
        <v>0.0120000001</v>
      </c>
      <c r="H186" s="79" t="n">
        <v>0.0120000001</v>
      </c>
      <c r="I186" s="79" t="n">
        <v>5.94452667</v>
      </c>
      <c r="J186" s="79" t="n">
        <v>-0.124314845</v>
      </c>
      <c r="K186" s="79" t="n">
        <v>90</v>
      </c>
      <c r="L186" s="79" t="n">
        <v>0</v>
      </c>
      <c r="M186" s="79" t="n">
        <v>1.1920929e-07</v>
      </c>
      <c r="N186" s="79" t="n">
        <v>1.13542652</v>
      </c>
      <c r="O186" s="79" t="n">
        <v>-18.766077</v>
      </c>
      <c r="P186" s="80">
        <f>COS(RADIANS(K186))*COS(RADIANS(L186))+SIN(RADIANS(K186))*SIN(RADIANS(J186))*SIN(RADIANS(L186))</f>
        <v/>
      </c>
      <c r="Q186" s="80">
        <f>-COS(RADIANS(K186))*SIN(RADIANS(L186))+SIN(RADIANS(K186))*SIN(RADIANS(J186))*COS(RADIANS(L186))</f>
        <v/>
      </c>
      <c r="R186" s="80">
        <f>SIN(RADIANS(K186))*COS(RADIANS(J186))</f>
        <v/>
      </c>
      <c r="S186" s="80">
        <f>COS(RADIANS(J186))*SIN(RADIANS(L186))</f>
        <v/>
      </c>
      <c r="T186" s="80">
        <f>COS(RADIANS(J186))*COS(RADIANS(L186))</f>
        <v/>
      </c>
      <c r="U186" s="80">
        <f>-SIN(RADIANS(J186))</f>
        <v/>
      </c>
      <c r="V186" s="80">
        <f>-SIN(RADIANS(K186))*COS(RADIANS(L186))+COS(RADIANS(K186))*SIN(RADIANS(J186))*SIN(RADIANS(L186))</f>
        <v/>
      </c>
      <c r="W186" s="80">
        <f>SIN(RADIANS(K186))*SIN(RADIANS(L186))+COS(RADIANS(K186))*SIN(RADIANS(J186))*COS(RADIANS(L186))</f>
        <v/>
      </c>
      <c r="X186" s="80">
        <f>COS(RADIANS(K186))*COS(RADIANS(J186))</f>
        <v/>
      </c>
      <c r="Y186" s="80">
        <f>P186*G186</f>
        <v/>
      </c>
      <c r="Z186" s="80">
        <f>Q186*H186</f>
        <v/>
      </c>
      <c r="AA186" s="80">
        <f>R186*I186</f>
        <v/>
      </c>
      <c r="AB186" s="80">
        <f>M186</f>
        <v/>
      </c>
      <c r="AC186" s="80">
        <f>S186*G186</f>
        <v/>
      </c>
      <c r="AD186" s="80">
        <f>T186*H186</f>
        <v/>
      </c>
      <c r="AE186" s="80">
        <f>U186*I186</f>
        <v/>
      </c>
      <c r="AF186" s="80">
        <f>N186</f>
        <v/>
      </c>
      <c r="AG186" s="80">
        <f>V186*G186</f>
        <v/>
      </c>
      <c r="AH186" s="80">
        <f>W186*H186</f>
        <v/>
      </c>
      <c r="AI186" s="80">
        <f>X186*I186</f>
        <v/>
      </c>
      <c r="AJ186" s="80">
        <f>O186</f>
        <v/>
      </c>
      <c r="AK186" s="81" t="n">
        <v>-5.24536636e-10</v>
      </c>
      <c r="AL186" s="81" t="n">
        <v>-2.60364213e-05</v>
      </c>
      <c r="AM186" s="81" t="n">
        <v>5.94451284</v>
      </c>
      <c r="AN186" s="81" t="n">
        <v>1.1920929e-07</v>
      </c>
      <c r="AO186" s="81" t="n">
        <v>0</v>
      </c>
      <c r="AP186" s="81" t="n">
        <v>0.0119999722</v>
      </c>
      <c r="AQ186" s="81" t="n">
        <v>0.01289785</v>
      </c>
      <c r="AR186" s="81" t="n">
        <v>1.13542652</v>
      </c>
      <c r="AS186" s="81" t="n">
        <v>-0.0120000001</v>
      </c>
      <c r="AT186" s="81" t="n">
        <v>1.1380881e-12</v>
      </c>
      <c r="AU186" s="81" t="n">
        <v>-2.59842892e-07</v>
      </c>
      <c r="AV186" s="81" t="n">
        <v>-18.766077</v>
      </c>
      <c r="AW186" s="82">
        <f>MAX(ABS(Y186-AK186),ABS(Z186-AL186),ABS(AA186-AM186),ABS(AB186-AN186),ABS(AC186-AO186),ABS(AD186-AP186),ABS(AE186-AQ186),ABS(AF186-AR186),ABS(AG186-AS186),ABS(AH186-AT186),ABS(AI186-AU186),ABS(AJ186-AV186))</f>
        <v/>
      </c>
    </row>
    <row r="187">
      <c r="A187" s="78" t="inlineStr">
        <is>
          <t>M182</t>
        </is>
      </c>
      <c r="B187" s="52" t="inlineStr">
        <is>
          <t>ENV-52</t>
        </is>
      </c>
      <c r="C187" s="52" t="inlineStr">
        <is>
          <t>Environment</t>
        </is>
      </c>
      <c r="D187" s="52" t="inlineStr">
        <is>
          <t>Fence wire</t>
        </is>
      </c>
      <c r="E187" s="58" t="inlineStr">
        <is>
          <t>Cylinder</t>
        </is>
      </c>
      <c r="F187" s="52" t="inlineStr">
        <is>
          <t>ENV-01</t>
        </is>
      </c>
      <c r="G187" s="79" t="n">
        <v>0.0120000001</v>
      </c>
      <c r="H187" s="79" t="n">
        <v>0.0120000001</v>
      </c>
      <c r="I187" s="79" t="n">
        <v>5.9445138</v>
      </c>
      <c r="J187" s="79" t="n">
        <v>-0.03858741</v>
      </c>
      <c r="K187" s="79" t="n">
        <v>71.9999924</v>
      </c>
      <c r="L187" s="79" t="n">
        <v>0</v>
      </c>
      <c r="M187" s="79" t="n">
        <v>5.79903984</v>
      </c>
      <c r="N187" s="79" t="n">
        <v>0.343877137</v>
      </c>
      <c r="O187" s="79" t="n">
        <v>-17.847599</v>
      </c>
      <c r="P187" s="80">
        <f>COS(RADIANS(K187))*COS(RADIANS(L187))+SIN(RADIANS(K187))*SIN(RADIANS(J187))*SIN(RADIANS(L187))</f>
        <v/>
      </c>
      <c r="Q187" s="80">
        <f>-COS(RADIANS(K187))*SIN(RADIANS(L187))+SIN(RADIANS(K187))*SIN(RADIANS(J187))*COS(RADIANS(L187))</f>
        <v/>
      </c>
      <c r="R187" s="80">
        <f>SIN(RADIANS(K187))*COS(RADIANS(J187))</f>
        <v/>
      </c>
      <c r="S187" s="80">
        <f>COS(RADIANS(J187))*SIN(RADIANS(L187))</f>
        <v/>
      </c>
      <c r="T187" s="80">
        <f>COS(RADIANS(J187))*COS(RADIANS(L187))</f>
        <v/>
      </c>
      <c r="U187" s="80">
        <f>-SIN(RADIANS(J187))</f>
        <v/>
      </c>
      <c r="V187" s="80">
        <f>-SIN(RADIANS(K187))*COS(RADIANS(L187))+COS(RADIANS(K187))*SIN(RADIANS(J187))*SIN(RADIANS(L187))</f>
        <v/>
      </c>
      <c r="W187" s="80">
        <f>SIN(RADIANS(K187))*SIN(RADIANS(L187))+COS(RADIANS(K187))*SIN(RADIANS(J187))*COS(RADIANS(L187))</f>
        <v/>
      </c>
      <c r="X187" s="80">
        <f>COS(RADIANS(K187))*COS(RADIANS(J187))</f>
        <v/>
      </c>
      <c r="Y187" s="80">
        <f>P187*G187</f>
        <v/>
      </c>
      <c r="Z187" s="80">
        <f>Q187*H187</f>
        <v/>
      </c>
      <c r="AA187" s="80">
        <f>R187*I187</f>
        <v/>
      </c>
      <c r="AB187" s="80">
        <f>M187</f>
        <v/>
      </c>
      <c r="AC187" s="80">
        <f>S187*G187</f>
        <v/>
      </c>
      <c r="AD187" s="80">
        <f>T187*H187</f>
        <v/>
      </c>
      <c r="AE187" s="80">
        <f>U187*I187</f>
        <v/>
      </c>
      <c r="AF187" s="80">
        <f>N187</f>
        <v/>
      </c>
      <c r="AG187" s="80">
        <f>V187*G187</f>
        <v/>
      </c>
      <c r="AH187" s="80">
        <f>W187*H187</f>
        <v/>
      </c>
      <c r="AI187" s="80">
        <f>X187*I187</f>
        <v/>
      </c>
      <c r="AJ187" s="80">
        <f>O187</f>
        <v/>
      </c>
      <c r="AK187" s="81" t="n">
        <v>0.00370820472</v>
      </c>
      <c r="AL187" s="81" t="n">
        <v>-7.686179740000001e-06</v>
      </c>
      <c r="AM187" s="81" t="n">
        <v>5.65356684</v>
      </c>
      <c r="AN187" s="81" t="n">
        <v>5.79903984</v>
      </c>
      <c r="AO187" s="81" t="n">
        <v>0</v>
      </c>
      <c r="AP187" s="81" t="n">
        <v>0.0119999973</v>
      </c>
      <c r="AQ187" s="81" t="n">
        <v>0.00400349544</v>
      </c>
      <c r="AR187" s="81" t="n">
        <v>0.343877137</v>
      </c>
      <c r="AS187" s="81" t="n">
        <v>-0.0114126783</v>
      </c>
      <c r="AT187" s="81" t="n">
        <v>-2.49739196e-06</v>
      </c>
      <c r="AU187" s="81" t="n">
        <v>1.83695579</v>
      </c>
      <c r="AV187" s="81" t="n">
        <v>-17.847599</v>
      </c>
      <c r="AW187" s="82">
        <f>MAX(ABS(Y187-AK187),ABS(Z187-AL187),ABS(AA187-AM187),ABS(AB187-AN187),ABS(AC187-AO187),ABS(AD187-AP187),ABS(AE187-AQ187),ABS(AF187-AR187),ABS(AG187-AS187),ABS(AH187-AT187),ABS(AI187-AU187),ABS(AJ187-AV187))</f>
        <v/>
      </c>
    </row>
    <row r="188">
      <c r="A188" s="78" t="inlineStr">
        <is>
          <t>M183</t>
        </is>
      </c>
      <c r="B188" s="52" t="inlineStr">
        <is>
          <t>ENV-53</t>
        </is>
      </c>
      <c r="C188" s="52" t="inlineStr">
        <is>
          <t>Environment</t>
        </is>
      </c>
      <c r="D188" s="52" t="inlineStr">
        <is>
          <t>Fence wire</t>
        </is>
      </c>
      <c r="E188" s="58" t="inlineStr">
        <is>
          <t>Cylinder</t>
        </is>
      </c>
      <c r="F188" s="52" t="inlineStr">
        <is>
          <t>ENV-01</t>
        </is>
      </c>
      <c r="G188" s="79" t="n">
        <v>0.0120000001</v>
      </c>
      <c r="H188" s="79" t="n">
        <v>0.0120000001</v>
      </c>
      <c r="I188" s="79" t="n">
        <v>5.9445138</v>
      </c>
      <c r="J188" s="79" t="n">
        <v>-0.0385871194</v>
      </c>
      <c r="K188" s="79" t="n">
        <v>71.9999924</v>
      </c>
      <c r="L188" s="79" t="n">
        <v>0</v>
      </c>
      <c r="M188" s="79" t="n">
        <v>5.79903984</v>
      </c>
      <c r="N188" s="79" t="n">
        <v>0.743877172</v>
      </c>
      <c r="O188" s="79" t="n">
        <v>-17.847599</v>
      </c>
      <c r="P188" s="80">
        <f>COS(RADIANS(K188))*COS(RADIANS(L188))+SIN(RADIANS(K188))*SIN(RADIANS(J188))*SIN(RADIANS(L188))</f>
        <v/>
      </c>
      <c r="Q188" s="80">
        <f>-COS(RADIANS(K188))*SIN(RADIANS(L188))+SIN(RADIANS(K188))*SIN(RADIANS(J188))*COS(RADIANS(L188))</f>
        <v/>
      </c>
      <c r="R188" s="80">
        <f>SIN(RADIANS(K188))*COS(RADIANS(J188))</f>
        <v/>
      </c>
      <c r="S188" s="80">
        <f>COS(RADIANS(J188))*SIN(RADIANS(L188))</f>
        <v/>
      </c>
      <c r="T188" s="80">
        <f>COS(RADIANS(J188))*COS(RADIANS(L188))</f>
        <v/>
      </c>
      <c r="U188" s="80">
        <f>-SIN(RADIANS(J188))</f>
        <v/>
      </c>
      <c r="V188" s="80">
        <f>-SIN(RADIANS(K188))*COS(RADIANS(L188))+COS(RADIANS(K188))*SIN(RADIANS(J188))*SIN(RADIANS(L188))</f>
        <v/>
      </c>
      <c r="W188" s="80">
        <f>SIN(RADIANS(K188))*SIN(RADIANS(L188))+COS(RADIANS(K188))*SIN(RADIANS(J188))*COS(RADIANS(L188))</f>
        <v/>
      </c>
      <c r="X188" s="80">
        <f>COS(RADIANS(K188))*COS(RADIANS(J188))</f>
        <v/>
      </c>
      <c r="Y188" s="80">
        <f>P188*G188</f>
        <v/>
      </c>
      <c r="Z188" s="80">
        <f>Q188*H188</f>
        <v/>
      </c>
      <c r="AA188" s="80">
        <f>R188*I188</f>
        <v/>
      </c>
      <c r="AB188" s="80">
        <f>M188</f>
        <v/>
      </c>
      <c r="AC188" s="80">
        <f>S188*G188</f>
        <v/>
      </c>
      <c r="AD188" s="80">
        <f>T188*H188</f>
        <v/>
      </c>
      <c r="AE188" s="80">
        <f>U188*I188</f>
        <v/>
      </c>
      <c r="AF188" s="80">
        <f>N188</f>
        <v/>
      </c>
      <c r="AG188" s="80">
        <f>V188*G188</f>
        <v/>
      </c>
      <c r="AH188" s="80">
        <f>W188*H188</f>
        <v/>
      </c>
      <c r="AI188" s="80">
        <f>X188*I188</f>
        <v/>
      </c>
      <c r="AJ188" s="80">
        <f>O188</f>
        <v/>
      </c>
      <c r="AK188" s="81" t="n">
        <v>0.00370820472</v>
      </c>
      <c r="AL188" s="81" t="n">
        <v>-7.686121530000001e-06</v>
      </c>
      <c r="AM188" s="81" t="n">
        <v>5.65356684</v>
      </c>
      <c r="AN188" s="81" t="n">
        <v>5.79903984</v>
      </c>
      <c r="AO188" s="81" t="n">
        <v>0</v>
      </c>
      <c r="AP188" s="81" t="n">
        <v>0.0119999973</v>
      </c>
      <c r="AQ188" s="81" t="n">
        <v>0.00400346518</v>
      </c>
      <c r="AR188" s="81" t="n">
        <v>0.743877172</v>
      </c>
      <c r="AS188" s="81" t="n">
        <v>-0.0114126783</v>
      </c>
      <c r="AT188" s="81" t="n">
        <v>-2.49737309e-06</v>
      </c>
      <c r="AU188" s="81" t="n">
        <v>1.83695579</v>
      </c>
      <c r="AV188" s="81" t="n">
        <v>-17.847599</v>
      </c>
      <c r="AW188" s="82">
        <f>MAX(ABS(Y188-AK188),ABS(Z188-AL188),ABS(AA188-AM188),ABS(AB188-AN188),ABS(AC188-AO188),ABS(AD188-AP188),ABS(AE188-AQ188),ABS(AF188-AR188),ABS(AG188-AS188),ABS(AH188-AT188),ABS(AI188-AU188),ABS(AJ188-AV188))</f>
        <v/>
      </c>
    </row>
    <row r="189">
      <c r="A189" s="78" t="inlineStr">
        <is>
          <t>M184</t>
        </is>
      </c>
      <c r="B189" s="52" t="inlineStr">
        <is>
          <t>ENV-54</t>
        </is>
      </c>
      <c r="C189" s="52" t="inlineStr">
        <is>
          <t>Environment</t>
        </is>
      </c>
      <c r="D189" s="52" t="inlineStr">
        <is>
          <t>Fence wire</t>
        </is>
      </c>
      <c r="E189" s="58" t="inlineStr">
        <is>
          <t>Cylinder</t>
        </is>
      </c>
      <c r="F189" s="52" t="inlineStr">
        <is>
          <t>ENV-01</t>
        </is>
      </c>
      <c r="G189" s="79" t="n">
        <v>0.0120000001</v>
      </c>
      <c r="H189" s="79" t="n">
        <v>0.0120000001</v>
      </c>
      <c r="I189" s="79" t="n">
        <v>5.9445138</v>
      </c>
      <c r="J189" s="79" t="n">
        <v>-0.0385876969</v>
      </c>
      <c r="K189" s="79" t="n">
        <v>71.9999924</v>
      </c>
      <c r="L189" s="79" t="n">
        <v>0</v>
      </c>
      <c r="M189" s="79" t="n">
        <v>5.79903984</v>
      </c>
      <c r="N189" s="79" t="n">
        <v>1.14387715</v>
      </c>
      <c r="O189" s="79" t="n">
        <v>-17.847599</v>
      </c>
      <c r="P189" s="80">
        <f>COS(RADIANS(K189))*COS(RADIANS(L189))+SIN(RADIANS(K189))*SIN(RADIANS(J189))*SIN(RADIANS(L189))</f>
        <v/>
      </c>
      <c r="Q189" s="80">
        <f>-COS(RADIANS(K189))*SIN(RADIANS(L189))+SIN(RADIANS(K189))*SIN(RADIANS(J189))*COS(RADIANS(L189))</f>
        <v/>
      </c>
      <c r="R189" s="80">
        <f>SIN(RADIANS(K189))*COS(RADIANS(J189))</f>
        <v/>
      </c>
      <c r="S189" s="80">
        <f>COS(RADIANS(J189))*SIN(RADIANS(L189))</f>
        <v/>
      </c>
      <c r="T189" s="80">
        <f>COS(RADIANS(J189))*COS(RADIANS(L189))</f>
        <v/>
      </c>
      <c r="U189" s="80">
        <f>-SIN(RADIANS(J189))</f>
        <v/>
      </c>
      <c r="V189" s="80">
        <f>-SIN(RADIANS(K189))*COS(RADIANS(L189))+COS(RADIANS(K189))*SIN(RADIANS(J189))*SIN(RADIANS(L189))</f>
        <v/>
      </c>
      <c r="W189" s="80">
        <f>SIN(RADIANS(K189))*SIN(RADIANS(L189))+COS(RADIANS(K189))*SIN(RADIANS(J189))*COS(RADIANS(L189))</f>
        <v/>
      </c>
      <c r="X189" s="80">
        <f>COS(RADIANS(K189))*COS(RADIANS(J189))</f>
        <v/>
      </c>
      <c r="Y189" s="80">
        <f>P189*G189</f>
        <v/>
      </c>
      <c r="Z189" s="80">
        <f>Q189*H189</f>
        <v/>
      </c>
      <c r="AA189" s="80">
        <f>R189*I189</f>
        <v/>
      </c>
      <c r="AB189" s="80">
        <f>M189</f>
        <v/>
      </c>
      <c r="AC189" s="80">
        <f>S189*G189</f>
        <v/>
      </c>
      <c r="AD189" s="80">
        <f>T189*H189</f>
        <v/>
      </c>
      <c r="AE189" s="80">
        <f>U189*I189</f>
        <v/>
      </c>
      <c r="AF189" s="80">
        <f>N189</f>
        <v/>
      </c>
      <c r="AG189" s="80">
        <f>V189*G189</f>
        <v/>
      </c>
      <c r="AH189" s="80">
        <f>W189*H189</f>
        <v/>
      </c>
      <c r="AI189" s="80">
        <f>X189*I189</f>
        <v/>
      </c>
      <c r="AJ189" s="80">
        <f>O189</f>
        <v/>
      </c>
      <c r="AK189" s="81" t="n">
        <v>0.00370820472</v>
      </c>
      <c r="AL189" s="81" t="n">
        <v>-7.68623704e-06</v>
      </c>
      <c r="AM189" s="81" t="n">
        <v>5.65356684</v>
      </c>
      <c r="AN189" s="81" t="n">
        <v>5.79903984</v>
      </c>
      <c r="AO189" s="81" t="n">
        <v>0</v>
      </c>
      <c r="AP189" s="81" t="n">
        <v>0.0119999973</v>
      </c>
      <c r="AQ189" s="81" t="n">
        <v>0.00400352478</v>
      </c>
      <c r="AR189" s="81" t="n">
        <v>1.14387715</v>
      </c>
      <c r="AS189" s="81" t="n">
        <v>-0.0114126783</v>
      </c>
      <c r="AT189" s="81" t="n">
        <v>-2.49741015e-06</v>
      </c>
      <c r="AU189" s="81" t="n">
        <v>1.83695579</v>
      </c>
      <c r="AV189" s="81" t="n">
        <v>-17.847599</v>
      </c>
      <c r="AW189" s="82">
        <f>MAX(ABS(Y189-AK189),ABS(Z189-AL189),ABS(AA189-AM189),ABS(AB189-AN189),ABS(AC189-AO189),ABS(AD189-AP189),ABS(AE189-AQ189),ABS(AF189-AR189),ABS(AG189-AS189),ABS(AH189-AT189),ABS(AI189-AU189),ABS(AJ189-AV189))</f>
        <v/>
      </c>
    </row>
    <row r="190">
      <c r="A190" s="78" t="inlineStr">
        <is>
          <t>M185</t>
        </is>
      </c>
      <c r="B190" s="52" t="inlineStr">
        <is>
          <t>ENV-55</t>
        </is>
      </c>
      <c r="C190" s="52" t="inlineStr">
        <is>
          <t>Environment</t>
        </is>
      </c>
      <c r="D190" s="52" t="inlineStr">
        <is>
          <t>Fence wire</t>
        </is>
      </c>
      <c r="E190" s="58" t="inlineStr">
        <is>
          <t>Cylinder</t>
        </is>
      </c>
      <c r="F190" s="52" t="inlineStr">
        <is>
          <t>ENV-01</t>
        </is>
      </c>
      <c r="G190" s="79" t="n">
        <v>0.0120000001</v>
      </c>
      <c r="H190" s="79" t="n">
        <v>0.0120000001</v>
      </c>
      <c r="I190" s="79" t="n">
        <v>5.94460154</v>
      </c>
      <c r="J190" s="79" t="n">
        <v>-0.33224532</v>
      </c>
      <c r="K190" s="79" t="n">
        <v>54</v>
      </c>
      <c r="L190" s="79" t="n">
        <v>0</v>
      </c>
      <c r="M190" s="79" t="n">
        <v>11.0304241</v>
      </c>
      <c r="N190" s="79" t="n">
        <v>0.363114476</v>
      </c>
      <c r="O190" s="79" t="n">
        <v>-15.1820755</v>
      </c>
      <c r="P190" s="80">
        <f>COS(RADIANS(K190))*COS(RADIANS(L190))+SIN(RADIANS(K190))*SIN(RADIANS(J190))*SIN(RADIANS(L190))</f>
        <v/>
      </c>
      <c r="Q190" s="80">
        <f>-COS(RADIANS(K190))*SIN(RADIANS(L190))+SIN(RADIANS(K190))*SIN(RADIANS(J190))*COS(RADIANS(L190))</f>
        <v/>
      </c>
      <c r="R190" s="80">
        <f>SIN(RADIANS(K190))*COS(RADIANS(J190))</f>
        <v/>
      </c>
      <c r="S190" s="80">
        <f>COS(RADIANS(J190))*SIN(RADIANS(L190))</f>
        <v/>
      </c>
      <c r="T190" s="80">
        <f>COS(RADIANS(J190))*COS(RADIANS(L190))</f>
        <v/>
      </c>
      <c r="U190" s="80">
        <f>-SIN(RADIANS(J190))</f>
        <v/>
      </c>
      <c r="V190" s="80">
        <f>-SIN(RADIANS(K190))*COS(RADIANS(L190))+COS(RADIANS(K190))*SIN(RADIANS(J190))*SIN(RADIANS(L190))</f>
        <v/>
      </c>
      <c r="W190" s="80">
        <f>SIN(RADIANS(K190))*SIN(RADIANS(L190))+COS(RADIANS(K190))*SIN(RADIANS(J190))*COS(RADIANS(L190))</f>
        <v/>
      </c>
      <c r="X190" s="80">
        <f>COS(RADIANS(K190))*COS(RADIANS(J190))</f>
        <v/>
      </c>
      <c r="Y190" s="80">
        <f>P190*G190</f>
        <v/>
      </c>
      <c r="Z190" s="80">
        <f>Q190*H190</f>
        <v/>
      </c>
      <c r="AA190" s="80">
        <f>R190*I190</f>
        <v/>
      </c>
      <c r="AB190" s="80">
        <f>M190</f>
        <v/>
      </c>
      <c r="AC190" s="80">
        <f>S190*G190</f>
        <v/>
      </c>
      <c r="AD190" s="80">
        <f>T190*H190</f>
        <v/>
      </c>
      <c r="AE190" s="80">
        <f>U190*I190</f>
        <v/>
      </c>
      <c r="AF190" s="80">
        <f>N190</f>
        <v/>
      </c>
      <c r="AG190" s="80">
        <f>V190*G190</f>
        <v/>
      </c>
      <c r="AH190" s="80">
        <f>W190*H190</f>
        <v/>
      </c>
      <c r="AI190" s="80">
        <f>X190*I190</f>
        <v/>
      </c>
      <c r="AJ190" s="80">
        <f>O190</f>
        <v/>
      </c>
      <c r="AK190" s="81" t="n">
        <v>0.00705342321</v>
      </c>
      <c r="AL190" s="81" t="n">
        <v>-5.62953719e-05</v>
      </c>
      <c r="AM190" s="81" t="n">
        <v>4.80920315</v>
      </c>
      <c r="AN190" s="81" t="n">
        <v>11.0304241</v>
      </c>
      <c r="AO190" s="81" t="n">
        <v>0</v>
      </c>
      <c r="AP190" s="81" t="n">
        <v>0.011999798</v>
      </c>
      <c r="AQ190" s="81" t="n">
        <v>0.0344712101</v>
      </c>
      <c r="AR190" s="81" t="n">
        <v>0.363114476</v>
      </c>
      <c r="AS190" s="81" t="n">
        <v>-0.009708204309999999</v>
      </c>
      <c r="AT190" s="81" t="n">
        <v>-4.09009808e-05</v>
      </c>
      <c r="AU190" s="81" t="n">
        <v>3.49409032</v>
      </c>
      <c r="AV190" s="81" t="n">
        <v>-15.1820755</v>
      </c>
      <c r="AW190" s="82">
        <f>MAX(ABS(Y190-AK190),ABS(Z190-AL190),ABS(AA190-AM190),ABS(AB190-AN190),ABS(AC190-AO190),ABS(AD190-AP190),ABS(AE190-AQ190),ABS(AF190-AR190),ABS(AG190-AS190),ABS(AH190-AT190),ABS(AI190-AU190),ABS(AJ190-AV190))</f>
        <v/>
      </c>
    </row>
    <row r="191">
      <c r="A191" s="78" t="inlineStr">
        <is>
          <t>M186</t>
        </is>
      </c>
      <c r="B191" s="52" t="inlineStr">
        <is>
          <t>ENV-56</t>
        </is>
      </c>
      <c r="C191" s="52" t="inlineStr">
        <is>
          <t>Environment</t>
        </is>
      </c>
      <c r="D191" s="52" t="inlineStr">
        <is>
          <t>Fence wire</t>
        </is>
      </c>
      <c r="E191" s="58" t="inlineStr">
        <is>
          <t>Cylinder</t>
        </is>
      </c>
      <c r="F191" s="52" t="inlineStr">
        <is>
          <t>ENV-01</t>
        </is>
      </c>
      <c r="G191" s="79" t="n">
        <v>0.0120000001</v>
      </c>
      <c r="H191" s="79" t="n">
        <v>0.0120000001</v>
      </c>
      <c r="I191" s="79" t="n">
        <v>5.94460154</v>
      </c>
      <c r="J191" s="79" t="n">
        <v>-0.33224532</v>
      </c>
      <c r="K191" s="79" t="n">
        <v>54</v>
      </c>
      <c r="L191" s="79" t="n">
        <v>0</v>
      </c>
      <c r="M191" s="79" t="n">
        <v>11.0304241</v>
      </c>
      <c r="N191" s="79" t="n">
        <v>0.7631144520000001</v>
      </c>
      <c r="O191" s="79" t="n">
        <v>-15.1820755</v>
      </c>
      <c r="P191" s="80">
        <f>COS(RADIANS(K191))*COS(RADIANS(L191))+SIN(RADIANS(K191))*SIN(RADIANS(J191))*SIN(RADIANS(L191))</f>
        <v/>
      </c>
      <c r="Q191" s="80">
        <f>-COS(RADIANS(K191))*SIN(RADIANS(L191))+SIN(RADIANS(K191))*SIN(RADIANS(J191))*COS(RADIANS(L191))</f>
        <v/>
      </c>
      <c r="R191" s="80">
        <f>SIN(RADIANS(K191))*COS(RADIANS(J191))</f>
        <v/>
      </c>
      <c r="S191" s="80">
        <f>COS(RADIANS(J191))*SIN(RADIANS(L191))</f>
        <v/>
      </c>
      <c r="T191" s="80">
        <f>COS(RADIANS(J191))*COS(RADIANS(L191))</f>
        <v/>
      </c>
      <c r="U191" s="80">
        <f>-SIN(RADIANS(J191))</f>
        <v/>
      </c>
      <c r="V191" s="80">
        <f>-SIN(RADIANS(K191))*COS(RADIANS(L191))+COS(RADIANS(K191))*SIN(RADIANS(J191))*SIN(RADIANS(L191))</f>
        <v/>
      </c>
      <c r="W191" s="80">
        <f>SIN(RADIANS(K191))*SIN(RADIANS(L191))+COS(RADIANS(K191))*SIN(RADIANS(J191))*COS(RADIANS(L191))</f>
        <v/>
      </c>
      <c r="X191" s="80">
        <f>COS(RADIANS(K191))*COS(RADIANS(J191))</f>
        <v/>
      </c>
      <c r="Y191" s="80">
        <f>P191*G191</f>
        <v/>
      </c>
      <c r="Z191" s="80">
        <f>Q191*H191</f>
        <v/>
      </c>
      <c r="AA191" s="80">
        <f>R191*I191</f>
        <v/>
      </c>
      <c r="AB191" s="80">
        <f>M191</f>
        <v/>
      </c>
      <c r="AC191" s="80">
        <f>S191*G191</f>
        <v/>
      </c>
      <c r="AD191" s="80">
        <f>T191*H191</f>
        <v/>
      </c>
      <c r="AE191" s="80">
        <f>U191*I191</f>
        <v/>
      </c>
      <c r="AF191" s="80">
        <f>N191</f>
        <v/>
      </c>
      <c r="AG191" s="80">
        <f>V191*G191</f>
        <v/>
      </c>
      <c r="AH191" s="80">
        <f>W191*H191</f>
        <v/>
      </c>
      <c r="AI191" s="80">
        <f>X191*I191</f>
        <v/>
      </c>
      <c r="AJ191" s="80">
        <f>O191</f>
        <v/>
      </c>
      <c r="AK191" s="81" t="n">
        <v>0.00705342321</v>
      </c>
      <c r="AL191" s="81" t="n">
        <v>-5.62953719e-05</v>
      </c>
      <c r="AM191" s="81" t="n">
        <v>4.80920315</v>
      </c>
      <c r="AN191" s="81" t="n">
        <v>11.0304241</v>
      </c>
      <c r="AO191" s="81" t="n">
        <v>0</v>
      </c>
      <c r="AP191" s="81" t="n">
        <v>0.011999798</v>
      </c>
      <c r="AQ191" s="81" t="n">
        <v>0.0344712101</v>
      </c>
      <c r="AR191" s="81" t="n">
        <v>0.7631144520000001</v>
      </c>
      <c r="AS191" s="81" t="n">
        <v>-0.009708204309999999</v>
      </c>
      <c r="AT191" s="81" t="n">
        <v>-4.09009808e-05</v>
      </c>
      <c r="AU191" s="81" t="n">
        <v>3.49409032</v>
      </c>
      <c r="AV191" s="81" t="n">
        <v>-15.1820755</v>
      </c>
      <c r="AW191" s="82">
        <f>MAX(ABS(Y191-AK191),ABS(Z191-AL191),ABS(AA191-AM191),ABS(AB191-AN191),ABS(AC191-AO191),ABS(AD191-AP191),ABS(AE191-AQ191),ABS(AF191-AR191),ABS(AG191-AS191),ABS(AH191-AT191),ABS(AI191-AU191),ABS(AJ191-AV191))</f>
        <v/>
      </c>
    </row>
    <row r="192">
      <c r="A192" s="78" t="inlineStr">
        <is>
          <t>M187</t>
        </is>
      </c>
      <c r="B192" s="52" t="inlineStr">
        <is>
          <t>ENV-57</t>
        </is>
      </c>
      <c r="C192" s="52" t="inlineStr">
        <is>
          <t>Environment</t>
        </is>
      </c>
      <c r="D192" s="52" t="inlineStr">
        <is>
          <t>Fence wire</t>
        </is>
      </c>
      <c r="E192" s="58" t="inlineStr">
        <is>
          <t>Cylinder</t>
        </is>
      </c>
      <c r="F192" s="52" t="inlineStr">
        <is>
          <t>ENV-01</t>
        </is>
      </c>
      <c r="G192" s="79" t="n">
        <v>0.0120000001</v>
      </c>
      <c r="H192" s="79" t="n">
        <v>0.0120000001</v>
      </c>
      <c r="I192" s="79" t="n">
        <v>5.94460154</v>
      </c>
      <c r="J192" s="79" t="n">
        <v>-0.332244724</v>
      </c>
      <c r="K192" s="79" t="n">
        <v>54</v>
      </c>
      <c r="L192" s="79" t="n">
        <v>0</v>
      </c>
      <c r="M192" s="79" t="n">
        <v>11.0304241</v>
      </c>
      <c r="N192" s="79" t="n">
        <v>1.16311455</v>
      </c>
      <c r="O192" s="79" t="n">
        <v>-15.1820755</v>
      </c>
      <c r="P192" s="80">
        <f>COS(RADIANS(K192))*COS(RADIANS(L192))+SIN(RADIANS(K192))*SIN(RADIANS(J192))*SIN(RADIANS(L192))</f>
        <v/>
      </c>
      <c r="Q192" s="80">
        <f>-COS(RADIANS(K192))*SIN(RADIANS(L192))+SIN(RADIANS(K192))*SIN(RADIANS(J192))*COS(RADIANS(L192))</f>
        <v/>
      </c>
      <c r="R192" s="80">
        <f>SIN(RADIANS(K192))*COS(RADIANS(J192))</f>
        <v/>
      </c>
      <c r="S192" s="80">
        <f>COS(RADIANS(J192))*SIN(RADIANS(L192))</f>
        <v/>
      </c>
      <c r="T192" s="80">
        <f>COS(RADIANS(J192))*COS(RADIANS(L192))</f>
        <v/>
      </c>
      <c r="U192" s="80">
        <f>-SIN(RADIANS(J192))</f>
        <v/>
      </c>
      <c r="V192" s="80">
        <f>-SIN(RADIANS(K192))*COS(RADIANS(L192))+COS(RADIANS(K192))*SIN(RADIANS(J192))*SIN(RADIANS(L192))</f>
        <v/>
      </c>
      <c r="W192" s="80">
        <f>SIN(RADIANS(K192))*SIN(RADIANS(L192))+COS(RADIANS(K192))*SIN(RADIANS(J192))*COS(RADIANS(L192))</f>
        <v/>
      </c>
      <c r="X192" s="80">
        <f>COS(RADIANS(K192))*COS(RADIANS(J192))</f>
        <v/>
      </c>
      <c r="Y192" s="80">
        <f>P192*G192</f>
        <v/>
      </c>
      <c r="Z192" s="80">
        <f>Q192*H192</f>
        <v/>
      </c>
      <c r="AA192" s="80">
        <f>R192*I192</f>
        <v/>
      </c>
      <c r="AB192" s="80">
        <f>M192</f>
        <v/>
      </c>
      <c r="AC192" s="80">
        <f>S192*G192</f>
        <v/>
      </c>
      <c r="AD192" s="80">
        <f>T192*H192</f>
        <v/>
      </c>
      <c r="AE192" s="80">
        <f>U192*I192</f>
        <v/>
      </c>
      <c r="AF192" s="80">
        <f>N192</f>
        <v/>
      </c>
      <c r="AG192" s="80">
        <f>V192*G192</f>
        <v/>
      </c>
      <c r="AH192" s="80">
        <f>W192*H192</f>
        <v/>
      </c>
      <c r="AI192" s="80">
        <f>X192*I192</f>
        <v/>
      </c>
      <c r="AJ192" s="80">
        <f>O192</f>
        <v/>
      </c>
      <c r="AK192" s="81" t="n">
        <v>0.00705342321</v>
      </c>
      <c r="AL192" s="81" t="n">
        <v>-5.629527e-05</v>
      </c>
      <c r="AM192" s="81" t="n">
        <v>4.80920315</v>
      </c>
      <c r="AN192" s="81" t="n">
        <v>11.0304241</v>
      </c>
      <c r="AO192" s="81" t="n">
        <v>0</v>
      </c>
      <c r="AP192" s="81" t="n">
        <v>0.011999798</v>
      </c>
      <c r="AQ192" s="81" t="n">
        <v>0.0344711505</v>
      </c>
      <c r="AR192" s="81" t="n">
        <v>1.16311455</v>
      </c>
      <c r="AS192" s="81" t="n">
        <v>-0.009708204309999999</v>
      </c>
      <c r="AT192" s="81" t="n">
        <v>-4.09009081e-05</v>
      </c>
      <c r="AU192" s="81" t="n">
        <v>3.49409032</v>
      </c>
      <c r="AV192" s="81" t="n">
        <v>-15.1820755</v>
      </c>
      <c r="AW192" s="82">
        <f>MAX(ABS(Y192-AK192),ABS(Z192-AL192),ABS(AA192-AM192),ABS(AB192-AN192),ABS(AC192-AO192),ABS(AD192-AP192),ABS(AE192-AQ192),ABS(AF192-AR192),ABS(AG192-AS192),ABS(AH192-AT192),ABS(AI192-AU192),ABS(AJ192-AV192))</f>
        <v/>
      </c>
    </row>
    <row r="193">
      <c r="A193" s="78" t="inlineStr">
        <is>
          <t>M188</t>
        </is>
      </c>
      <c r="B193" s="52" t="inlineStr">
        <is>
          <t>ENV-58</t>
        </is>
      </c>
      <c r="C193" s="52" t="inlineStr">
        <is>
          <t>Environment</t>
        </is>
      </c>
      <c r="D193" s="52" t="inlineStr">
        <is>
          <t>Fence wire</t>
        </is>
      </c>
      <c r="E193" s="58" t="inlineStr">
        <is>
          <t>Cylinder</t>
        </is>
      </c>
      <c r="F193" s="52" t="inlineStr">
        <is>
          <t>ENV-01</t>
        </is>
      </c>
      <c r="G193" s="79" t="n">
        <v>0.0120000001</v>
      </c>
      <c r="H193" s="79" t="n">
        <v>0.0120000001</v>
      </c>
      <c r="I193" s="79" t="n">
        <v>5.94879961</v>
      </c>
      <c r="J193" s="79" t="n">
        <v>2.17521763</v>
      </c>
      <c r="K193" s="79" t="n">
        <v>36.0000153</v>
      </c>
      <c r="L193" s="79" t="n">
        <v>0</v>
      </c>
      <c r="M193" s="79" t="n">
        <v>15.1820755</v>
      </c>
      <c r="N193" s="79" t="n">
        <v>0.267454982</v>
      </c>
      <c r="O193" s="79" t="n">
        <v>-11.030426</v>
      </c>
      <c r="P193" s="80">
        <f>COS(RADIANS(K193))*COS(RADIANS(L193))+SIN(RADIANS(K193))*SIN(RADIANS(J193))*SIN(RADIANS(L193))</f>
        <v/>
      </c>
      <c r="Q193" s="80">
        <f>-COS(RADIANS(K193))*SIN(RADIANS(L193))+SIN(RADIANS(K193))*SIN(RADIANS(J193))*COS(RADIANS(L193))</f>
        <v/>
      </c>
      <c r="R193" s="80">
        <f>SIN(RADIANS(K193))*COS(RADIANS(J193))</f>
        <v/>
      </c>
      <c r="S193" s="80">
        <f>COS(RADIANS(J193))*SIN(RADIANS(L193))</f>
        <v/>
      </c>
      <c r="T193" s="80">
        <f>COS(RADIANS(J193))*COS(RADIANS(L193))</f>
        <v/>
      </c>
      <c r="U193" s="80">
        <f>-SIN(RADIANS(J193))</f>
        <v/>
      </c>
      <c r="V193" s="80">
        <f>-SIN(RADIANS(K193))*COS(RADIANS(L193))+COS(RADIANS(K193))*SIN(RADIANS(J193))*SIN(RADIANS(L193))</f>
        <v/>
      </c>
      <c r="W193" s="80">
        <f>SIN(RADIANS(K193))*SIN(RADIANS(L193))+COS(RADIANS(K193))*SIN(RADIANS(J193))*COS(RADIANS(L193))</f>
        <v/>
      </c>
      <c r="X193" s="80">
        <f>COS(RADIANS(K193))*COS(RADIANS(J193))</f>
        <v/>
      </c>
      <c r="Y193" s="80">
        <f>P193*G193</f>
        <v/>
      </c>
      <c r="Z193" s="80">
        <f>Q193*H193</f>
        <v/>
      </c>
      <c r="AA193" s="80">
        <f>R193*I193</f>
        <v/>
      </c>
      <c r="AB193" s="80">
        <f>M193</f>
        <v/>
      </c>
      <c r="AC193" s="80">
        <f>S193*G193</f>
        <v/>
      </c>
      <c r="AD193" s="80">
        <f>T193*H193</f>
        <v/>
      </c>
      <c r="AE193" s="80">
        <f>U193*I193</f>
        <v/>
      </c>
      <c r="AF193" s="80">
        <f>N193</f>
        <v/>
      </c>
      <c r="AG193" s="80">
        <f>V193*G193</f>
        <v/>
      </c>
      <c r="AH193" s="80">
        <f>W193*H193</f>
        <v/>
      </c>
      <c r="AI193" s="80">
        <f>X193*I193</f>
        <v/>
      </c>
      <c r="AJ193" s="80">
        <f>O193</f>
        <v/>
      </c>
      <c r="AK193" s="81" t="n">
        <v>0.00970820151</v>
      </c>
      <c r="AL193" s="81" t="n">
        <v>0.00026771694</v>
      </c>
      <c r="AM193" s="81" t="n">
        <v>3.49409842</v>
      </c>
      <c r="AN193" s="81" t="n">
        <v>15.1820755</v>
      </c>
      <c r="AO193" s="81" t="n">
        <v>0</v>
      </c>
      <c r="AP193" s="81" t="n">
        <v>0.0119913537</v>
      </c>
      <c r="AQ193" s="81" t="n">
        <v>-0.225790203</v>
      </c>
      <c r="AR193" s="81" t="n">
        <v>0.267454982</v>
      </c>
      <c r="AS193" s="81" t="n">
        <v>-0.007053426</v>
      </c>
      <c r="AT193" s="81" t="n">
        <v>0.000368480542</v>
      </c>
      <c r="AU193" s="81" t="n">
        <v>4.80921125</v>
      </c>
      <c r="AV193" s="81" t="n">
        <v>-11.030426</v>
      </c>
      <c r="AW193" s="82">
        <f>MAX(ABS(Y193-AK193),ABS(Z193-AL193),ABS(AA193-AM193),ABS(AB193-AN193),ABS(AC193-AO193),ABS(AD193-AP193),ABS(AE193-AQ193),ABS(AF193-AR193),ABS(AG193-AS193),ABS(AH193-AT193),ABS(AI193-AU193),ABS(AJ193-AV193))</f>
        <v/>
      </c>
    </row>
    <row r="194">
      <c r="A194" s="78" t="inlineStr">
        <is>
          <t>M189</t>
        </is>
      </c>
      <c r="B194" s="52" t="inlineStr">
        <is>
          <t>ENV-59</t>
        </is>
      </c>
      <c r="C194" s="52" t="inlineStr">
        <is>
          <t>Environment</t>
        </is>
      </c>
      <c r="D194" s="52" t="inlineStr">
        <is>
          <t>Fence wire</t>
        </is>
      </c>
      <c r="E194" s="58" t="inlineStr">
        <is>
          <t>Cylinder</t>
        </is>
      </c>
      <c r="F194" s="52" t="inlineStr">
        <is>
          <t>ENV-01</t>
        </is>
      </c>
      <c r="G194" s="79" t="n">
        <v>0.0120000001</v>
      </c>
      <c r="H194" s="79" t="n">
        <v>0.0120000001</v>
      </c>
      <c r="I194" s="79" t="n">
        <v>5.94879961</v>
      </c>
      <c r="J194" s="79" t="n">
        <v>2.17521763</v>
      </c>
      <c r="K194" s="79" t="n">
        <v>36.0000153</v>
      </c>
      <c r="L194" s="79" t="n">
        <v>0</v>
      </c>
      <c r="M194" s="79" t="n">
        <v>15.1820755</v>
      </c>
      <c r="N194" s="79" t="n">
        <v>0.667454958</v>
      </c>
      <c r="O194" s="79" t="n">
        <v>-11.030426</v>
      </c>
      <c r="P194" s="80">
        <f>COS(RADIANS(K194))*COS(RADIANS(L194))+SIN(RADIANS(K194))*SIN(RADIANS(J194))*SIN(RADIANS(L194))</f>
        <v/>
      </c>
      <c r="Q194" s="80">
        <f>-COS(RADIANS(K194))*SIN(RADIANS(L194))+SIN(RADIANS(K194))*SIN(RADIANS(J194))*COS(RADIANS(L194))</f>
        <v/>
      </c>
      <c r="R194" s="80">
        <f>SIN(RADIANS(K194))*COS(RADIANS(J194))</f>
        <v/>
      </c>
      <c r="S194" s="80">
        <f>COS(RADIANS(J194))*SIN(RADIANS(L194))</f>
        <v/>
      </c>
      <c r="T194" s="80">
        <f>COS(RADIANS(J194))*COS(RADIANS(L194))</f>
        <v/>
      </c>
      <c r="U194" s="80">
        <f>-SIN(RADIANS(J194))</f>
        <v/>
      </c>
      <c r="V194" s="80">
        <f>-SIN(RADIANS(K194))*COS(RADIANS(L194))+COS(RADIANS(K194))*SIN(RADIANS(J194))*SIN(RADIANS(L194))</f>
        <v/>
      </c>
      <c r="W194" s="80">
        <f>SIN(RADIANS(K194))*SIN(RADIANS(L194))+COS(RADIANS(K194))*SIN(RADIANS(J194))*COS(RADIANS(L194))</f>
        <v/>
      </c>
      <c r="X194" s="80">
        <f>COS(RADIANS(K194))*COS(RADIANS(J194))</f>
        <v/>
      </c>
      <c r="Y194" s="80">
        <f>P194*G194</f>
        <v/>
      </c>
      <c r="Z194" s="80">
        <f>Q194*H194</f>
        <v/>
      </c>
      <c r="AA194" s="80">
        <f>R194*I194</f>
        <v/>
      </c>
      <c r="AB194" s="80">
        <f>M194</f>
        <v/>
      </c>
      <c r="AC194" s="80">
        <f>S194*G194</f>
        <v/>
      </c>
      <c r="AD194" s="80">
        <f>T194*H194</f>
        <v/>
      </c>
      <c r="AE194" s="80">
        <f>U194*I194</f>
        <v/>
      </c>
      <c r="AF194" s="80">
        <f>N194</f>
        <v/>
      </c>
      <c r="AG194" s="80">
        <f>V194*G194</f>
        <v/>
      </c>
      <c r="AH194" s="80">
        <f>W194*H194</f>
        <v/>
      </c>
      <c r="AI194" s="80">
        <f>X194*I194</f>
        <v/>
      </c>
      <c r="AJ194" s="80">
        <f>O194</f>
        <v/>
      </c>
      <c r="AK194" s="81" t="n">
        <v>0.00970820151</v>
      </c>
      <c r="AL194" s="81" t="n">
        <v>0.00026771694</v>
      </c>
      <c r="AM194" s="81" t="n">
        <v>3.49409842</v>
      </c>
      <c r="AN194" s="81" t="n">
        <v>15.1820755</v>
      </c>
      <c r="AO194" s="81" t="n">
        <v>0</v>
      </c>
      <c r="AP194" s="81" t="n">
        <v>0.0119913537</v>
      </c>
      <c r="AQ194" s="81" t="n">
        <v>-0.225790203</v>
      </c>
      <c r="AR194" s="81" t="n">
        <v>0.667454958</v>
      </c>
      <c r="AS194" s="81" t="n">
        <v>-0.007053426</v>
      </c>
      <c r="AT194" s="81" t="n">
        <v>0.000368480542</v>
      </c>
      <c r="AU194" s="81" t="n">
        <v>4.80921125</v>
      </c>
      <c r="AV194" s="81" t="n">
        <v>-11.030426</v>
      </c>
      <c r="AW194" s="82">
        <f>MAX(ABS(Y194-AK194),ABS(Z194-AL194),ABS(AA194-AM194),ABS(AB194-AN194),ABS(AC194-AO194),ABS(AD194-AP194),ABS(AE194-AQ194),ABS(AF194-AR194),ABS(AG194-AS194),ABS(AH194-AT194),ABS(AI194-AU194),ABS(AJ194-AV194))</f>
        <v/>
      </c>
    </row>
    <row r="195">
      <c r="A195" s="78" t="inlineStr">
        <is>
          <t>M190</t>
        </is>
      </c>
      <c r="B195" s="52" t="inlineStr">
        <is>
          <t>ENV-60</t>
        </is>
      </c>
      <c r="C195" s="52" t="inlineStr">
        <is>
          <t>Environment</t>
        </is>
      </c>
      <c r="D195" s="52" t="inlineStr">
        <is>
          <t>Fence wire</t>
        </is>
      </c>
      <c r="E195" s="58" t="inlineStr">
        <is>
          <t>Cylinder</t>
        </is>
      </c>
      <c r="F195" s="52" t="inlineStr">
        <is>
          <t>ENV-01</t>
        </is>
      </c>
      <c r="G195" s="79" t="n">
        <v>0.0120000001</v>
      </c>
      <c r="H195" s="79" t="n">
        <v>0.0120000001</v>
      </c>
      <c r="I195" s="79" t="n">
        <v>5.94879961</v>
      </c>
      <c r="J195" s="79" t="n">
        <v>2.17521763</v>
      </c>
      <c r="K195" s="79" t="n">
        <v>36.0000153</v>
      </c>
      <c r="L195" s="79" t="n">
        <v>0</v>
      </c>
      <c r="M195" s="79" t="n">
        <v>15.1820755</v>
      </c>
      <c r="N195" s="79" t="n">
        <v>1.06745493</v>
      </c>
      <c r="O195" s="79" t="n">
        <v>-11.030426</v>
      </c>
      <c r="P195" s="80">
        <f>COS(RADIANS(K195))*COS(RADIANS(L195))+SIN(RADIANS(K195))*SIN(RADIANS(J195))*SIN(RADIANS(L195))</f>
        <v/>
      </c>
      <c r="Q195" s="80">
        <f>-COS(RADIANS(K195))*SIN(RADIANS(L195))+SIN(RADIANS(K195))*SIN(RADIANS(J195))*COS(RADIANS(L195))</f>
        <v/>
      </c>
      <c r="R195" s="80">
        <f>SIN(RADIANS(K195))*COS(RADIANS(J195))</f>
        <v/>
      </c>
      <c r="S195" s="80">
        <f>COS(RADIANS(J195))*SIN(RADIANS(L195))</f>
        <v/>
      </c>
      <c r="T195" s="80">
        <f>COS(RADIANS(J195))*COS(RADIANS(L195))</f>
        <v/>
      </c>
      <c r="U195" s="80">
        <f>-SIN(RADIANS(J195))</f>
        <v/>
      </c>
      <c r="V195" s="80">
        <f>-SIN(RADIANS(K195))*COS(RADIANS(L195))+COS(RADIANS(K195))*SIN(RADIANS(J195))*SIN(RADIANS(L195))</f>
        <v/>
      </c>
      <c r="W195" s="80">
        <f>SIN(RADIANS(K195))*SIN(RADIANS(L195))+COS(RADIANS(K195))*SIN(RADIANS(J195))*COS(RADIANS(L195))</f>
        <v/>
      </c>
      <c r="X195" s="80">
        <f>COS(RADIANS(K195))*COS(RADIANS(J195))</f>
        <v/>
      </c>
      <c r="Y195" s="80">
        <f>P195*G195</f>
        <v/>
      </c>
      <c r="Z195" s="80">
        <f>Q195*H195</f>
        <v/>
      </c>
      <c r="AA195" s="80">
        <f>R195*I195</f>
        <v/>
      </c>
      <c r="AB195" s="80">
        <f>M195</f>
        <v/>
      </c>
      <c r="AC195" s="80">
        <f>S195*G195</f>
        <v/>
      </c>
      <c r="AD195" s="80">
        <f>T195*H195</f>
        <v/>
      </c>
      <c r="AE195" s="80">
        <f>U195*I195</f>
        <v/>
      </c>
      <c r="AF195" s="80">
        <f>N195</f>
        <v/>
      </c>
      <c r="AG195" s="80">
        <f>V195*G195</f>
        <v/>
      </c>
      <c r="AH195" s="80">
        <f>W195*H195</f>
        <v/>
      </c>
      <c r="AI195" s="80">
        <f>X195*I195</f>
        <v/>
      </c>
      <c r="AJ195" s="80">
        <f>O195</f>
        <v/>
      </c>
      <c r="AK195" s="81" t="n">
        <v>0.00970820151</v>
      </c>
      <c r="AL195" s="81" t="n">
        <v>0.00026771694</v>
      </c>
      <c r="AM195" s="81" t="n">
        <v>3.49409842</v>
      </c>
      <c r="AN195" s="81" t="n">
        <v>15.1820755</v>
      </c>
      <c r="AO195" s="81" t="n">
        <v>0</v>
      </c>
      <c r="AP195" s="81" t="n">
        <v>0.0119913537</v>
      </c>
      <c r="AQ195" s="81" t="n">
        <v>-0.225790203</v>
      </c>
      <c r="AR195" s="81" t="n">
        <v>1.06745493</v>
      </c>
      <c r="AS195" s="81" t="n">
        <v>-0.007053426</v>
      </c>
      <c r="AT195" s="81" t="n">
        <v>0.000368480542</v>
      </c>
      <c r="AU195" s="81" t="n">
        <v>4.80921125</v>
      </c>
      <c r="AV195" s="81" t="n">
        <v>-11.030426</v>
      </c>
      <c r="AW195" s="82">
        <f>MAX(ABS(Y195-AK195),ABS(Z195-AL195),ABS(AA195-AM195),ABS(AB195-AN195),ABS(AC195-AO195),ABS(AD195-AP195),ABS(AE195-AQ195),ABS(AF195-AR195),ABS(AG195-AS195),ABS(AH195-AT195),ABS(AI195-AU195),ABS(AJ195-AV195))</f>
        <v/>
      </c>
    </row>
    <row r="196">
      <c r="A196" s="78" t="inlineStr">
        <is>
          <t>M191</t>
        </is>
      </c>
      <c r="B196" s="52" t="inlineStr">
        <is>
          <t>ENV-61</t>
        </is>
      </c>
      <c r="C196" s="52" t="inlineStr">
        <is>
          <t>Environment</t>
        </is>
      </c>
      <c r="D196" s="52" t="inlineStr">
        <is>
          <t>Fence wire</t>
        </is>
      </c>
      <c r="E196" s="58" t="inlineStr">
        <is>
          <t>Cylinder</t>
        </is>
      </c>
      <c r="F196" s="52" t="inlineStr">
        <is>
          <t>ENV-01</t>
        </is>
      </c>
      <c r="G196" s="79" t="n">
        <v>0.0120000001</v>
      </c>
      <c r="H196" s="79" t="n">
        <v>0.0120000001</v>
      </c>
      <c r="I196" s="79" t="n">
        <v>5.94771767</v>
      </c>
      <c r="J196" s="79" t="n">
        <v>-1.8784833</v>
      </c>
      <c r="K196" s="79" t="n">
        <v>17.9999771</v>
      </c>
      <c r="L196" s="79" t="n">
        <v>0</v>
      </c>
      <c r="M196" s="79" t="n">
        <v>17.8476028</v>
      </c>
      <c r="N196" s="79" t="n">
        <v>0.252042532</v>
      </c>
      <c r="O196" s="79" t="n">
        <v>-5.79903221</v>
      </c>
      <c r="P196" s="80">
        <f>COS(RADIANS(K196))*COS(RADIANS(L196))+SIN(RADIANS(K196))*SIN(RADIANS(J196))*SIN(RADIANS(L196))</f>
        <v/>
      </c>
      <c r="Q196" s="80">
        <f>-COS(RADIANS(K196))*SIN(RADIANS(L196))+SIN(RADIANS(K196))*SIN(RADIANS(J196))*COS(RADIANS(L196))</f>
        <v/>
      </c>
      <c r="R196" s="80">
        <f>SIN(RADIANS(K196))*COS(RADIANS(J196))</f>
        <v/>
      </c>
      <c r="S196" s="80">
        <f>COS(RADIANS(J196))*SIN(RADIANS(L196))</f>
        <v/>
      </c>
      <c r="T196" s="80">
        <f>COS(RADIANS(J196))*COS(RADIANS(L196))</f>
        <v/>
      </c>
      <c r="U196" s="80">
        <f>-SIN(RADIANS(J196))</f>
        <v/>
      </c>
      <c r="V196" s="80">
        <f>-SIN(RADIANS(K196))*COS(RADIANS(L196))+COS(RADIANS(K196))*SIN(RADIANS(J196))*SIN(RADIANS(L196))</f>
        <v/>
      </c>
      <c r="W196" s="80">
        <f>SIN(RADIANS(K196))*SIN(RADIANS(L196))+COS(RADIANS(K196))*SIN(RADIANS(J196))*COS(RADIANS(L196))</f>
        <v/>
      </c>
      <c r="X196" s="80">
        <f>COS(RADIANS(K196))*COS(RADIANS(J196))</f>
        <v/>
      </c>
      <c r="Y196" s="80">
        <f>P196*G196</f>
        <v/>
      </c>
      <c r="Z196" s="80">
        <f>Q196*H196</f>
        <v/>
      </c>
      <c r="AA196" s="80">
        <f>R196*I196</f>
        <v/>
      </c>
      <c r="AB196" s="80">
        <f>M196</f>
        <v/>
      </c>
      <c r="AC196" s="80">
        <f>S196*G196</f>
        <v/>
      </c>
      <c r="AD196" s="80">
        <f>T196*H196</f>
        <v/>
      </c>
      <c r="AE196" s="80">
        <f>U196*I196</f>
        <v/>
      </c>
      <c r="AF196" s="80">
        <f>N196</f>
        <v/>
      </c>
      <c r="AG196" s="80">
        <f>V196*G196</f>
        <v/>
      </c>
      <c r="AH196" s="80">
        <f>W196*H196</f>
        <v/>
      </c>
      <c r="AI196" s="80">
        <f>X196*I196</f>
        <v/>
      </c>
      <c r="AJ196" s="80">
        <f>O196</f>
        <v/>
      </c>
      <c r="AK196" s="81" t="n">
        <v>0.0114126801</v>
      </c>
      <c r="AL196" s="81" t="n">
        <v>-0.000121554214</v>
      </c>
      <c r="AM196" s="81" t="n">
        <v>1.83695614</v>
      </c>
      <c r="AN196" s="81" t="n">
        <v>17.8476028</v>
      </c>
      <c r="AO196" s="81" t="n">
        <v>0</v>
      </c>
      <c r="AP196" s="81" t="n">
        <v>0.0119935516</v>
      </c>
      <c r="AQ196" s="81" t="n">
        <v>0.194965273</v>
      </c>
      <c r="AR196" s="81" t="n">
        <v>0.252042532</v>
      </c>
      <c r="AS196" s="81" t="n">
        <v>-0.00370819983</v>
      </c>
      <c r="AT196" s="81" t="n">
        <v>-0.000374105875</v>
      </c>
      <c r="AU196" s="81" t="n">
        <v>5.65357637</v>
      </c>
      <c r="AV196" s="81" t="n">
        <v>-5.79903221</v>
      </c>
      <c r="AW196" s="82">
        <f>MAX(ABS(Y196-AK196),ABS(Z196-AL196),ABS(AA196-AM196),ABS(AB196-AN196),ABS(AC196-AO196),ABS(AD196-AP196),ABS(AE196-AQ196),ABS(AF196-AR196),ABS(AG196-AS196),ABS(AH196-AT196),ABS(AI196-AU196),ABS(AJ196-AV196))</f>
        <v/>
      </c>
    </row>
    <row r="197">
      <c r="A197" s="78" t="inlineStr">
        <is>
          <t>M192</t>
        </is>
      </c>
      <c r="B197" s="52" t="inlineStr">
        <is>
          <t>ENV-62</t>
        </is>
      </c>
      <c r="C197" s="52" t="inlineStr">
        <is>
          <t>Environment</t>
        </is>
      </c>
      <c r="D197" s="52" t="inlineStr">
        <is>
          <t>Fence wire</t>
        </is>
      </c>
      <c r="E197" s="58" t="inlineStr">
        <is>
          <t>Cylinder</t>
        </is>
      </c>
      <c r="F197" s="52" t="inlineStr">
        <is>
          <t>ENV-01</t>
        </is>
      </c>
      <c r="G197" s="79" t="n">
        <v>0.0120000001</v>
      </c>
      <c r="H197" s="79" t="n">
        <v>0.0120000001</v>
      </c>
      <c r="I197" s="79" t="n">
        <v>5.94771767</v>
      </c>
      <c r="J197" s="79" t="n">
        <v>-1.87848294</v>
      </c>
      <c r="K197" s="79" t="n">
        <v>17.9999771</v>
      </c>
      <c r="L197" s="79" t="n">
        <v>0</v>
      </c>
      <c r="M197" s="79" t="n">
        <v>17.8476028</v>
      </c>
      <c r="N197" s="79" t="n">
        <v>0.652042508</v>
      </c>
      <c r="O197" s="79" t="n">
        <v>-5.79903221</v>
      </c>
      <c r="P197" s="80">
        <f>COS(RADIANS(K197))*COS(RADIANS(L197))+SIN(RADIANS(K197))*SIN(RADIANS(J197))*SIN(RADIANS(L197))</f>
        <v/>
      </c>
      <c r="Q197" s="80">
        <f>-COS(RADIANS(K197))*SIN(RADIANS(L197))+SIN(RADIANS(K197))*SIN(RADIANS(J197))*COS(RADIANS(L197))</f>
        <v/>
      </c>
      <c r="R197" s="80">
        <f>SIN(RADIANS(K197))*COS(RADIANS(J197))</f>
        <v/>
      </c>
      <c r="S197" s="80">
        <f>COS(RADIANS(J197))*SIN(RADIANS(L197))</f>
        <v/>
      </c>
      <c r="T197" s="80">
        <f>COS(RADIANS(J197))*COS(RADIANS(L197))</f>
        <v/>
      </c>
      <c r="U197" s="80">
        <f>-SIN(RADIANS(J197))</f>
        <v/>
      </c>
      <c r="V197" s="80">
        <f>-SIN(RADIANS(K197))*COS(RADIANS(L197))+COS(RADIANS(K197))*SIN(RADIANS(J197))*SIN(RADIANS(L197))</f>
        <v/>
      </c>
      <c r="W197" s="80">
        <f>SIN(RADIANS(K197))*SIN(RADIANS(L197))+COS(RADIANS(K197))*SIN(RADIANS(J197))*COS(RADIANS(L197))</f>
        <v/>
      </c>
      <c r="X197" s="80">
        <f>COS(RADIANS(K197))*COS(RADIANS(J197))</f>
        <v/>
      </c>
      <c r="Y197" s="80">
        <f>P197*G197</f>
        <v/>
      </c>
      <c r="Z197" s="80">
        <f>Q197*H197</f>
        <v/>
      </c>
      <c r="AA197" s="80">
        <f>R197*I197</f>
        <v/>
      </c>
      <c r="AB197" s="80">
        <f>M197</f>
        <v/>
      </c>
      <c r="AC197" s="80">
        <f>S197*G197</f>
        <v/>
      </c>
      <c r="AD197" s="80">
        <f>T197*H197</f>
        <v/>
      </c>
      <c r="AE197" s="80">
        <f>U197*I197</f>
        <v/>
      </c>
      <c r="AF197" s="80">
        <f>N197</f>
        <v/>
      </c>
      <c r="AG197" s="80">
        <f>V197*G197</f>
        <v/>
      </c>
      <c r="AH197" s="80">
        <f>W197*H197</f>
        <v/>
      </c>
      <c r="AI197" s="80">
        <f>X197*I197</f>
        <v/>
      </c>
      <c r="AJ197" s="80">
        <f>O197</f>
        <v/>
      </c>
      <c r="AK197" s="81" t="n">
        <v>0.0114126801</v>
      </c>
      <c r="AL197" s="81" t="n">
        <v>-0.000121554192</v>
      </c>
      <c r="AM197" s="81" t="n">
        <v>1.83695614</v>
      </c>
      <c r="AN197" s="81" t="n">
        <v>17.8476028</v>
      </c>
      <c r="AO197" s="81" t="n">
        <v>0</v>
      </c>
      <c r="AP197" s="81" t="n">
        <v>0.0119935516</v>
      </c>
      <c r="AQ197" s="81" t="n">
        <v>0.194965228</v>
      </c>
      <c r="AR197" s="81" t="n">
        <v>0.652042508</v>
      </c>
      <c r="AS197" s="81" t="n">
        <v>-0.00370819983</v>
      </c>
      <c r="AT197" s="81" t="n">
        <v>-0.000374105817</v>
      </c>
      <c r="AU197" s="81" t="n">
        <v>5.65357637</v>
      </c>
      <c r="AV197" s="81" t="n">
        <v>-5.79903221</v>
      </c>
      <c r="AW197" s="82">
        <f>MAX(ABS(Y197-AK197),ABS(Z197-AL197),ABS(AA197-AM197),ABS(AB197-AN197),ABS(AC197-AO197),ABS(AD197-AP197),ABS(AE197-AQ197),ABS(AF197-AR197),ABS(AG197-AS197),ABS(AH197-AT197),ABS(AI197-AU197),ABS(AJ197-AV197))</f>
        <v/>
      </c>
    </row>
    <row r="198">
      <c r="A198" s="78" t="inlineStr">
        <is>
          <t>M193</t>
        </is>
      </c>
      <c r="B198" s="52" t="inlineStr">
        <is>
          <t>ENV-63</t>
        </is>
      </c>
      <c r="C198" s="52" t="inlineStr">
        <is>
          <t>Environment</t>
        </is>
      </c>
      <c r="D198" s="52" t="inlineStr">
        <is>
          <t>Fence wire</t>
        </is>
      </c>
      <c r="E198" s="58" t="inlineStr">
        <is>
          <t>Cylinder</t>
        </is>
      </c>
      <c r="F198" s="52" t="inlineStr">
        <is>
          <t>ENV-01</t>
        </is>
      </c>
      <c r="G198" s="79" t="n">
        <v>0.0120000001</v>
      </c>
      <c r="H198" s="79" t="n">
        <v>0.0120000001</v>
      </c>
      <c r="I198" s="79" t="n">
        <v>5.94771767</v>
      </c>
      <c r="J198" s="79" t="n">
        <v>-1.87848365</v>
      </c>
      <c r="K198" s="79" t="n">
        <v>17.9999771</v>
      </c>
      <c r="L198" s="79" t="n">
        <v>0</v>
      </c>
      <c r="M198" s="79" t="n">
        <v>17.8476028</v>
      </c>
      <c r="N198" s="79" t="n">
        <v>1.05204248</v>
      </c>
      <c r="O198" s="79" t="n">
        <v>-5.79903221</v>
      </c>
      <c r="P198" s="80">
        <f>COS(RADIANS(K198))*COS(RADIANS(L198))+SIN(RADIANS(K198))*SIN(RADIANS(J198))*SIN(RADIANS(L198))</f>
        <v/>
      </c>
      <c r="Q198" s="80">
        <f>-COS(RADIANS(K198))*SIN(RADIANS(L198))+SIN(RADIANS(K198))*SIN(RADIANS(J198))*COS(RADIANS(L198))</f>
        <v/>
      </c>
      <c r="R198" s="80">
        <f>SIN(RADIANS(K198))*COS(RADIANS(J198))</f>
        <v/>
      </c>
      <c r="S198" s="80">
        <f>COS(RADIANS(J198))*SIN(RADIANS(L198))</f>
        <v/>
      </c>
      <c r="T198" s="80">
        <f>COS(RADIANS(J198))*COS(RADIANS(L198))</f>
        <v/>
      </c>
      <c r="U198" s="80">
        <f>-SIN(RADIANS(J198))</f>
        <v/>
      </c>
      <c r="V198" s="80">
        <f>-SIN(RADIANS(K198))*COS(RADIANS(L198))+COS(RADIANS(K198))*SIN(RADIANS(J198))*SIN(RADIANS(L198))</f>
        <v/>
      </c>
      <c r="W198" s="80">
        <f>SIN(RADIANS(K198))*SIN(RADIANS(L198))+COS(RADIANS(K198))*SIN(RADIANS(J198))*COS(RADIANS(L198))</f>
        <v/>
      </c>
      <c r="X198" s="80">
        <f>COS(RADIANS(K198))*COS(RADIANS(J198))</f>
        <v/>
      </c>
      <c r="Y198" s="80">
        <f>P198*G198</f>
        <v/>
      </c>
      <c r="Z198" s="80">
        <f>Q198*H198</f>
        <v/>
      </c>
      <c r="AA198" s="80">
        <f>R198*I198</f>
        <v/>
      </c>
      <c r="AB198" s="80">
        <f>M198</f>
        <v/>
      </c>
      <c r="AC198" s="80">
        <f>S198*G198</f>
        <v/>
      </c>
      <c r="AD198" s="80">
        <f>T198*H198</f>
        <v/>
      </c>
      <c r="AE198" s="80">
        <f>U198*I198</f>
        <v/>
      </c>
      <c r="AF198" s="80">
        <f>N198</f>
        <v/>
      </c>
      <c r="AG198" s="80">
        <f>V198*G198</f>
        <v/>
      </c>
      <c r="AH198" s="80">
        <f>W198*H198</f>
        <v/>
      </c>
      <c r="AI198" s="80">
        <f>X198*I198</f>
        <v/>
      </c>
      <c r="AJ198" s="80">
        <f>O198</f>
        <v/>
      </c>
      <c r="AK198" s="81" t="n">
        <v>0.0114126801</v>
      </c>
      <c r="AL198" s="81" t="n">
        <v>-0.000121554236</v>
      </c>
      <c r="AM198" s="81" t="n">
        <v>1.83695614</v>
      </c>
      <c r="AN198" s="81" t="n">
        <v>17.8476028</v>
      </c>
      <c r="AO198" s="81" t="n">
        <v>0</v>
      </c>
      <c r="AP198" s="81" t="n">
        <v>0.0119935516</v>
      </c>
      <c r="AQ198" s="81" t="n">
        <v>0.194965288</v>
      </c>
      <c r="AR198" s="81" t="n">
        <v>1.05204248</v>
      </c>
      <c r="AS198" s="81" t="n">
        <v>-0.00370819983</v>
      </c>
      <c r="AT198" s="81" t="n">
        <v>-0.000374105934</v>
      </c>
      <c r="AU198" s="81" t="n">
        <v>5.65357637</v>
      </c>
      <c r="AV198" s="81" t="n">
        <v>-5.79903221</v>
      </c>
      <c r="AW198" s="82">
        <f>MAX(ABS(Y198-AK198),ABS(Z198-AL198),ABS(AA198-AM198),ABS(AB198-AN198),ABS(AC198-AO198),ABS(AD198-AP198),ABS(AE198-AQ198),ABS(AF198-AR198),ABS(AG198-AS198),ABS(AH198-AT198),ABS(AI198-AU198),ABS(AJ198-AV198))</f>
        <v/>
      </c>
    </row>
    <row r="199">
      <c r="A199" s="78" t="inlineStr">
        <is>
          <t>M194</t>
        </is>
      </c>
      <c r="B199" s="52" t="inlineStr">
        <is>
          <t>ENV-64</t>
        </is>
      </c>
      <c r="C199" s="52" t="inlineStr">
        <is>
          <t>Environment</t>
        </is>
      </c>
      <c r="D199" s="52" t="inlineStr">
        <is>
          <t>Fence wire</t>
        </is>
      </c>
      <c r="E199" s="58" t="inlineStr">
        <is>
          <t>Cylinder</t>
        </is>
      </c>
      <c r="F199" s="52" t="inlineStr">
        <is>
          <t>ENV-01</t>
        </is>
      </c>
      <c r="G199" s="79" t="n">
        <v>0.0120000001</v>
      </c>
      <c r="H199" s="79" t="n">
        <v>0.0120000001</v>
      </c>
      <c r="I199" s="79" t="n">
        <v>5.94479418</v>
      </c>
      <c r="J199" s="79" t="n">
        <v>0.575823128</v>
      </c>
      <c r="K199" s="79" t="n">
        <v>-1.83839056e-05</v>
      </c>
      <c r="L199" s="79" t="n">
        <v>0</v>
      </c>
      <c r="M199" s="79" t="n">
        <v>18.7660789</v>
      </c>
      <c r="N199" s="79" t="n">
        <v>0.319653034</v>
      </c>
      <c r="O199" s="79" t="n">
        <v>3.21865082e-06</v>
      </c>
      <c r="P199" s="80">
        <f>COS(RADIANS(K199))*COS(RADIANS(L199))+SIN(RADIANS(K199))*SIN(RADIANS(J199))*SIN(RADIANS(L199))</f>
        <v/>
      </c>
      <c r="Q199" s="80">
        <f>-COS(RADIANS(K199))*SIN(RADIANS(L199))+SIN(RADIANS(K199))*SIN(RADIANS(J199))*COS(RADIANS(L199))</f>
        <v/>
      </c>
      <c r="R199" s="80">
        <f>SIN(RADIANS(K199))*COS(RADIANS(J199))</f>
        <v/>
      </c>
      <c r="S199" s="80">
        <f>COS(RADIANS(J199))*SIN(RADIANS(L199))</f>
        <v/>
      </c>
      <c r="T199" s="80">
        <f>COS(RADIANS(J199))*COS(RADIANS(L199))</f>
        <v/>
      </c>
      <c r="U199" s="80">
        <f>-SIN(RADIANS(J199))</f>
        <v/>
      </c>
      <c r="V199" s="80">
        <f>-SIN(RADIANS(K199))*COS(RADIANS(L199))+COS(RADIANS(K199))*SIN(RADIANS(J199))*SIN(RADIANS(L199))</f>
        <v/>
      </c>
      <c r="W199" s="80">
        <f>SIN(RADIANS(K199))*SIN(RADIANS(L199))+COS(RADIANS(K199))*SIN(RADIANS(J199))*COS(RADIANS(L199))</f>
        <v/>
      </c>
      <c r="X199" s="80">
        <f>COS(RADIANS(K199))*COS(RADIANS(J199))</f>
        <v/>
      </c>
      <c r="Y199" s="80">
        <f>P199*G199</f>
        <v/>
      </c>
      <c r="Z199" s="80">
        <f>Q199*H199</f>
        <v/>
      </c>
      <c r="AA199" s="80">
        <f>R199*I199</f>
        <v/>
      </c>
      <c r="AB199" s="80">
        <f>M199</f>
        <v/>
      </c>
      <c r="AC199" s="80">
        <f>S199*G199</f>
        <v/>
      </c>
      <c r="AD199" s="80">
        <f>T199*H199</f>
        <v/>
      </c>
      <c r="AE199" s="80">
        <f>U199*I199</f>
        <v/>
      </c>
      <c r="AF199" s="80">
        <f>N199</f>
        <v/>
      </c>
      <c r="AG199" s="80">
        <f>V199*G199</f>
        <v/>
      </c>
      <c r="AH199" s="80">
        <f>W199*H199</f>
        <v/>
      </c>
      <c r="AI199" s="80">
        <f>X199*I199</f>
        <v/>
      </c>
      <c r="AJ199" s="80">
        <f>O199</f>
        <v/>
      </c>
      <c r="AK199" s="81" t="n">
        <v>0.0120000001</v>
      </c>
      <c r="AL199" s="81" t="n">
        <v>-3.86950645e-11</v>
      </c>
      <c r="AM199" s="81" t="n">
        <v>-1.90734852e-06</v>
      </c>
      <c r="AN199" s="81" t="n">
        <v>18.7660789</v>
      </c>
      <c r="AO199" s="81" t="n">
        <v>0</v>
      </c>
      <c r="AP199" s="81" t="n">
        <v>0.0119993947</v>
      </c>
      <c r="AQ199" s="81" t="n">
        <v>-0.0597442314</v>
      </c>
      <c r="AR199" s="81" t="n">
        <v>0.319653034</v>
      </c>
      <c r="AS199" s="81" t="n">
        <v>3.85031651e-09</v>
      </c>
      <c r="AT199" s="81" t="n">
        <v>0.000120598088</v>
      </c>
      <c r="AU199" s="81" t="n">
        <v>5.94449425</v>
      </c>
      <c r="AV199" s="81" t="n">
        <v>3.21865082e-06</v>
      </c>
      <c r="AW199" s="82">
        <f>MAX(ABS(Y199-AK199),ABS(Z199-AL199),ABS(AA199-AM199),ABS(AB199-AN199),ABS(AC199-AO199),ABS(AD199-AP199),ABS(AE199-AQ199),ABS(AF199-AR199),ABS(AG199-AS199),ABS(AH199-AT199),ABS(AI199-AU199),ABS(AJ199-AV199))</f>
        <v/>
      </c>
    </row>
    <row r="200">
      <c r="A200" s="78" t="inlineStr">
        <is>
          <t>M195</t>
        </is>
      </c>
      <c r="B200" s="52" t="inlineStr">
        <is>
          <t>ENV-65</t>
        </is>
      </c>
      <c r="C200" s="52" t="inlineStr">
        <is>
          <t>Environment</t>
        </is>
      </c>
      <c r="D200" s="52" t="inlineStr">
        <is>
          <t>Fence wire</t>
        </is>
      </c>
      <c r="E200" s="58" t="inlineStr">
        <is>
          <t>Cylinder</t>
        </is>
      </c>
      <c r="F200" s="52" t="inlineStr">
        <is>
          <t>ENV-01</t>
        </is>
      </c>
      <c r="G200" s="79" t="n">
        <v>0.0120000001</v>
      </c>
      <c r="H200" s="79" t="n">
        <v>0.0120000001</v>
      </c>
      <c r="I200" s="79" t="n">
        <v>5.94479418</v>
      </c>
      <c r="J200" s="79" t="n">
        <v>0.575823128</v>
      </c>
      <c r="K200" s="79" t="n">
        <v>-1.83839056e-05</v>
      </c>
      <c r="L200" s="79" t="n">
        <v>0</v>
      </c>
      <c r="M200" s="79" t="n">
        <v>18.7660789</v>
      </c>
      <c r="N200" s="79" t="n">
        <v>0.71965301</v>
      </c>
      <c r="O200" s="79" t="n">
        <v>3.21865082e-06</v>
      </c>
      <c r="P200" s="80">
        <f>COS(RADIANS(K200))*COS(RADIANS(L200))+SIN(RADIANS(K200))*SIN(RADIANS(J200))*SIN(RADIANS(L200))</f>
        <v/>
      </c>
      <c r="Q200" s="80">
        <f>-COS(RADIANS(K200))*SIN(RADIANS(L200))+SIN(RADIANS(K200))*SIN(RADIANS(J200))*COS(RADIANS(L200))</f>
        <v/>
      </c>
      <c r="R200" s="80">
        <f>SIN(RADIANS(K200))*COS(RADIANS(J200))</f>
        <v/>
      </c>
      <c r="S200" s="80">
        <f>COS(RADIANS(J200))*SIN(RADIANS(L200))</f>
        <v/>
      </c>
      <c r="T200" s="80">
        <f>COS(RADIANS(J200))*COS(RADIANS(L200))</f>
        <v/>
      </c>
      <c r="U200" s="80">
        <f>-SIN(RADIANS(J200))</f>
        <v/>
      </c>
      <c r="V200" s="80">
        <f>-SIN(RADIANS(K200))*COS(RADIANS(L200))+COS(RADIANS(K200))*SIN(RADIANS(J200))*SIN(RADIANS(L200))</f>
        <v/>
      </c>
      <c r="W200" s="80">
        <f>SIN(RADIANS(K200))*SIN(RADIANS(L200))+COS(RADIANS(K200))*SIN(RADIANS(J200))*COS(RADIANS(L200))</f>
        <v/>
      </c>
      <c r="X200" s="80">
        <f>COS(RADIANS(K200))*COS(RADIANS(J200))</f>
        <v/>
      </c>
      <c r="Y200" s="80">
        <f>P200*G200</f>
        <v/>
      </c>
      <c r="Z200" s="80">
        <f>Q200*H200</f>
        <v/>
      </c>
      <c r="AA200" s="80">
        <f>R200*I200</f>
        <v/>
      </c>
      <c r="AB200" s="80">
        <f>M200</f>
        <v/>
      </c>
      <c r="AC200" s="80">
        <f>S200*G200</f>
        <v/>
      </c>
      <c r="AD200" s="80">
        <f>T200*H200</f>
        <v/>
      </c>
      <c r="AE200" s="80">
        <f>U200*I200</f>
        <v/>
      </c>
      <c r="AF200" s="80">
        <f>N200</f>
        <v/>
      </c>
      <c r="AG200" s="80">
        <f>V200*G200</f>
        <v/>
      </c>
      <c r="AH200" s="80">
        <f>W200*H200</f>
        <v/>
      </c>
      <c r="AI200" s="80">
        <f>X200*I200</f>
        <v/>
      </c>
      <c r="AJ200" s="80">
        <f>O200</f>
        <v/>
      </c>
      <c r="AK200" s="81" t="n">
        <v>0.0120000001</v>
      </c>
      <c r="AL200" s="81" t="n">
        <v>-3.86950645e-11</v>
      </c>
      <c r="AM200" s="81" t="n">
        <v>-1.90734852e-06</v>
      </c>
      <c r="AN200" s="81" t="n">
        <v>18.7660789</v>
      </c>
      <c r="AO200" s="81" t="n">
        <v>0</v>
      </c>
      <c r="AP200" s="81" t="n">
        <v>0.0119993947</v>
      </c>
      <c r="AQ200" s="81" t="n">
        <v>-0.0597442314</v>
      </c>
      <c r="AR200" s="81" t="n">
        <v>0.71965301</v>
      </c>
      <c r="AS200" s="81" t="n">
        <v>3.85031651e-09</v>
      </c>
      <c r="AT200" s="81" t="n">
        <v>0.000120598088</v>
      </c>
      <c r="AU200" s="81" t="n">
        <v>5.94449425</v>
      </c>
      <c r="AV200" s="81" t="n">
        <v>3.21865082e-06</v>
      </c>
      <c r="AW200" s="82">
        <f>MAX(ABS(Y200-AK200),ABS(Z200-AL200),ABS(AA200-AM200),ABS(AB200-AN200),ABS(AC200-AO200),ABS(AD200-AP200),ABS(AE200-AQ200),ABS(AF200-AR200),ABS(AG200-AS200),ABS(AH200-AT200),ABS(AI200-AU200),ABS(AJ200-AV200))</f>
        <v/>
      </c>
    </row>
    <row r="201">
      <c r="A201" s="78" t="inlineStr">
        <is>
          <t>M196</t>
        </is>
      </c>
      <c r="B201" s="52" t="inlineStr">
        <is>
          <t>ENV-66</t>
        </is>
      </c>
      <c r="C201" s="52" t="inlineStr">
        <is>
          <t>Environment</t>
        </is>
      </c>
      <c r="D201" s="52" t="inlineStr">
        <is>
          <t>Fence wire</t>
        </is>
      </c>
      <c r="E201" s="58" t="inlineStr">
        <is>
          <t>Cylinder</t>
        </is>
      </c>
      <c r="F201" s="52" t="inlineStr">
        <is>
          <t>ENV-01</t>
        </is>
      </c>
      <c r="G201" s="79" t="n">
        <v>0.0120000001</v>
      </c>
      <c r="H201" s="79" t="n">
        <v>0.0120000001</v>
      </c>
      <c r="I201" s="79" t="n">
        <v>5.94479418</v>
      </c>
      <c r="J201" s="79" t="n">
        <v>0.575823128</v>
      </c>
      <c r="K201" s="79" t="n">
        <v>-1.83839056e-05</v>
      </c>
      <c r="L201" s="79" t="n">
        <v>0</v>
      </c>
      <c r="M201" s="79" t="n">
        <v>18.7660789</v>
      </c>
      <c r="N201" s="79" t="n">
        <v>1.11965299</v>
      </c>
      <c r="O201" s="79" t="n">
        <v>3.21865082e-06</v>
      </c>
      <c r="P201" s="80">
        <f>COS(RADIANS(K201))*COS(RADIANS(L201))+SIN(RADIANS(K201))*SIN(RADIANS(J201))*SIN(RADIANS(L201))</f>
        <v/>
      </c>
      <c r="Q201" s="80">
        <f>-COS(RADIANS(K201))*SIN(RADIANS(L201))+SIN(RADIANS(K201))*SIN(RADIANS(J201))*COS(RADIANS(L201))</f>
        <v/>
      </c>
      <c r="R201" s="80">
        <f>SIN(RADIANS(K201))*COS(RADIANS(J201))</f>
        <v/>
      </c>
      <c r="S201" s="80">
        <f>COS(RADIANS(J201))*SIN(RADIANS(L201))</f>
        <v/>
      </c>
      <c r="T201" s="80">
        <f>COS(RADIANS(J201))*COS(RADIANS(L201))</f>
        <v/>
      </c>
      <c r="U201" s="80">
        <f>-SIN(RADIANS(J201))</f>
        <v/>
      </c>
      <c r="V201" s="80">
        <f>-SIN(RADIANS(K201))*COS(RADIANS(L201))+COS(RADIANS(K201))*SIN(RADIANS(J201))*SIN(RADIANS(L201))</f>
        <v/>
      </c>
      <c r="W201" s="80">
        <f>SIN(RADIANS(K201))*SIN(RADIANS(L201))+COS(RADIANS(K201))*SIN(RADIANS(J201))*COS(RADIANS(L201))</f>
        <v/>
      </c>
      <c r="X201" s="80">
        <f>COS(RADIANS(K201))*COS(RADIANS(J201))</f>
        <v/>
      </c>
      <c r="Y201" s="80">
        <f>P201*G201</f>
        <v/>
      </c>
      <c r="Z201" s="80">
        <f>Q201*H201</f>
        <v/>
      </c>
      <c r="AA201" s="80">
        <f>R201*I201</f>
        <v/>
      </c>
      <c r="AB201" s="80">
        <f>M201</f>
        <v/>
      </c>
      <c r="AC201" s="80">
        <f>S201*G201</f>
        <v/>
      </c>
      <c r="AD201" s="80">
        <f>T201*H201</f>
        <v/>
      </c>
      <c r="AE201" s="80">
        <f>U201*I201</f>
        <v/>
      </c>
      <c r="AF201" s="80">
        <f>N201</f>
        <v/>
      </c>
      <c r="AG201" s="80">
        <f>V201*G201</f>
        <v/>
      </c>
      <c r="AH201" s="80">
        <f>W201*H201</f>
        <v/>
      </c>
      <c r="AI201" s="80">
        <f>X201*I201</f>
        <v/>
      </c>
      <c r="AJ201" s="80">
        <f>O201</f>
        <v/>
      </c>
      <c r="AK201" s="81" t="n">
        <v>0.0120000001</v>
      </c>
      <c r="AL201" s="81" t="n">
        <v>-3.86950645e-11</v>
      </c>
      <c r="AM201" s="81" t="n">
        <v>-1.90734852e-06</v>
      </c>
      <c r="AN201" s="81" t="n">
        <v>18.7660789</v>
      </c>
      <c r="AO201" s="81" t="n">
        <v>0</v>
      </c>
      <c r="AP201" s="81" t="n">
        <v>0.0119993947</v>
      </c>
      <c r="AQ201" s="81" t="n">
        <v>-0.0597442314</v>
      </c>
      <c r="AR201" s="81" t="n">
        <v>1.11965299</v>
      </c>
      <c r="AS201" s="81" t="n">
        <v>3.85031651e-09</v>
      </c>
      <c r="AT201" s="81" t="n">
        <v>0.000120598088</v>
      </c>
      <c r="AU201" s="81" t="n">
        <v>5.94449425</v>
      </c>
      <c r="AV201" s="81" t="n">
        <v>3.21865082e-06</v>
      </c>
      <c r="AW201" s="82">
        <f>MAX(ABS(Y201-AK201),ABS(Z201-AL201),ABS(AA201-AM201),ABS(AB201-AN201),ABS(AC201-AO201),ABS(AD201-AP201),ABS(AE201-AQ201),ABS(AF201-AR201),ABS(AG201-AS201),ABS(AH201-AT201),ABS(AI201-AU201),ABS(AJ201-AV201))</f>
        <v/>
      </c>
    </row>
    <row r="202">
      <c r="A202" s="78" t="inlineStr">
        <is>
          <t>M197</t>
        </is>
      </c>
      <c r="B202" s="52" t="inlineStr">
        <is>
          <t>ENV-67</t>
        </is>
      </c>
      <c r="C202" s="52" t="inlineStr">
        <is>
          <t>Environment</t>
        </is>
      </c>
      <c r="D202" s="52" t="inlineStr">
        <is>
          <t>Fence wire</t>
        </is>
      </c>
      <c r="E202" s="58" t="inlineStr">
        <is>
          <t>Cylinder</t>
        </is>
      </c>
      <c r="F202" s="52" t="inlineStr">
        <is>
          <t>ENV-01</t>
        </is>
      </c>
      <c r="G202" s="79" t="n">
        <v>0.0120000001</v>
      </c>
      <c r="H202" s="79" t="n">
        <v>0.0120000001</v>
      </c>
      <c r="I202" s="79" t="n">
        <v>5.94460106</v>
      </c>
      <c r="J202" s="79" t="n">
        <v>-0.297030777</v>
      </c>
      <c r="K202" s="79" t="n">
        <v>-17.9999962</v>
      </c>
      <c r="L202" s="79" t="n">
        <v>0</v>
      </c>
      <c r="M202" s="79" t="n">
        <v>17.847599</v>
      </c>
      <c r="N202" s="79" t="n">
        <v>0.305189729</v>
      </c>
      <c r="O202" s="79" t="n">
        <v>5.79903793</v>
      </c>
      <c r="P202" s="80">
        <f>COS(RADIANS(K202))*COS(RADIANS(L202))+SIN(RADIANS(K202))*SIN(RADIANS(J202))*SIN(RADIANS(L202))</f>
        <v/>
      </c>
      <c r="Q202" s="80">
        <f>-COS(RADIANS(K202))*SIN(RADIANS(L202))+SIN(RADIANS(K202))*SIN(RADIANS(J202))*COS(RADIANS(L202))</f>
        <v/>
      </c>
      <c r="R202" s="80">
        <f>SIN(RADIANS(K202))*COS(RADIANS(J202))</f>
        <v/>
      </c>
      <c r="S202" s="80">
        <f>COS(RADIANS(J202))*SIN(RADIANS(L202))</f>
        <v/>
      </c>
      <c r="T202" s="80">
        <f>COS(RADIANS(J202))*COS(RADIANS(L202))</f>
        <v/>
      </c>
      <c r="U202" s="80">
        <f>-SIN(RADIANS(J202))</f>
        <v/>
      </c>
      <c r="V202" s="80">
        <f>-SIN(RADIANS(K202))*COS(RADIANS(L202))+COS(RADIANS(K202))*SIN(RADIANS(J202))*SIN(RADIANS(L202))</f>
        <v/>
      </c>
      <c r="W202" s="80">
        <f>SIN(RADIANS(K202))*SIN(RADIANS(L202))+COS(RADIANS(K202))*SIN(RADIANS(J202))*COS(RADIANS(L202))</f>
        <v/>
      </c>
      <c r="X202" s="80">
        <f>COS(RADIANS(K202))*COS(RADIANS(J202))</f>
        <v/>
      </c>
      <c r="Y202" s="80">
        <f>P202*G202</f>
        <v/>
      </c>
      <c r="Z202" s="80">
        <f>Q202*H202</f>
        <v/>
      </c>
      <c r="AA202" s="80">
        <f>R202*I202</f>
        <v/>
      </c>
      <c r="AB202" s="80">
        <f>M202</f>
        <v/>
      </c>
      <c r="AC202" s="80">
        <f>S202*G202</f>
        <v/>
      </c>
      <c r="AD202" s="80">
        <f>T202*H202</f>
        <v/>
      </c>
      <c r="AE202" s="80">
        <f>U202*I202</f>
        <v/>
      </c>
      <c r="AF202" s="80">
        <f>N202</f>
        <v/>
      </c>
      <c r="AG202" s="80">
        <f>V202*G202</f>
        <v/>
      </c>
      <c r="AH202" s="80">
        <f>W202*H202</f>
        <v/>
      </c>
      <c r="AI202" s="80">
        <f>X202*I202</f>
        <v/>
      </c>
      <c r="AJ202" s="80">
        <f>O202</f>
        <v/>
      </c>
      <c r="AK202" s="81" t="n">
        <v>0.0114126783</v>
      </c>
      <c r="AL202" s="81" t="n">
        <v>1.92238513e-05</v>
      </c>
      <c r="AM202" s="81" t="n">
        <v>-1.83695781</v>
      </c>
      <c r="AN202" s="81" t="n">
        <v>17.847599</v>
      </c>
      <c r="AO202" s="81" t="n">
        <v>0</v>
      </c>
      <c r="AP202" s="81" t="n">
        <v>0.011999839</v>
      </c>
      <c r="AQ202" s="81" t="n">
        <v>0.0308176558</v>
      </c>
      <c r="AR202" s="81" t="n">
        <v>0.305189729</v>
      </c>
      <c r="AS202" s="81" t="n">
        <v>0.00370820332</v>
      </c>
      <c r="AT202" s="81" t="n">
        <v>-5.91649441e-05</v>
      </c>
      <c r="AU202" s="81" t="n">
        <v>5.6535759</v>
      </c>
      <c r="AV202" s="81" t="n">
        <v>5.79903793</v>
      </c>
      <c r="AW202" s="82">
        <f>MAX(ABS(Y202-AK202),ABS(Z202-AL202),ABS(AA202-AM202),ABS(AB202-AN202),ABS(AC202-AO202),ABS(AD202-AP202),ABS(AE202-AQ202),ABS(AF202-AR202),ABS(AG202-AS202),ABS(AH202-AT202),ABS(AI202-AU202),ABS(AJ202-AV202))</f>
        <v/>
      </c>
    </row>
    <row r="203">
      <c r="A203" s="78" t="inlineStr">
        <is>
          <t>M198</t>
        </is>
      </c>
      <c r="B203" s="52" t="inlineStr">
        <is>
          <t>ENV-68</t>
        </is>
      </c>
      <c r="C203" s="52" t="inlineStr">
        <is>
          <t>Environment</t>
        </is>
      </c>
      <c r="D203" s="52" t="inlineStr">
        <is>
          <t>Fence wire</t>
        </is>
      </c>
      <c r="E203" s="58" t="inlineStr">
        <is>
          <t>Cylinder</t>
        </is>
      </c>
      <c r="F203" s="52" t="inlineStr">
        <is>
          <t>ENV-01</t>
        </is>
      </c>
      <c r="G203" s="79" t="n">
        <v>0.0120000001</v>
      </c>
      <c r="H203" s="79" t="n">
        <v>0.0120000001</v>
      </c>
      <c r="I203" s="79" t="n">
        <v>5.94460106</v>
      </c>
      <c r="J203" s="79" t="n">
        <v>-0.297031075</v>
      </c>
      <c r="K203" s="79" t="n">
        <v>-17.9999962</v>
      </c>
      <c r="L203" s="79" t="n">
        <v>0</v>
      </c>
      <c r="M203" s="79" t="n">
        <v>17.847599</v>
      </c>
      <c r="N203" s="79" t="n">
        <v>0.705189705</v>
      </c>
      <c r="O203" s="79" t="n">
        <v>5.79903793</v>
      </c>
      <c r="P203" s="80">
        <f>COS(RADIANS(K203))*COS(RADIANS(L203))+SIN(RADIANS(K203))*SIN(RADIANS(J203))*SIN(RADIANS(L203))</f>
        <v/>
      </c>
      <c r="Q203" s="80">
        <f>-COS(RADIANS(K203))*SIN(RADIANS(L203))+SIN(RADIANS(K203))*SIN(RADIANS(J203))*COS(RADIANS(L203))</f>
        <v/>
      </c>
      <c r="R203" s="80">
        <f>SIN(RADIANS(K203))*COS(RADIANS(J203))</f>
        <v/>
      </c>
      <c r="S203" s="80">
        <f>COS(RADIANS(J203))*SIN(RADIANS(L203))</f>
        <v/>
      </c>
      <c r="T203" s="80">
        <f>COS(RADIANS(J203))*COS(RADIANS(L203))</f>
        <v/>
      </c>
      <c r="U203" s="80">
        <f>-SIN(RADIANS(J203))</f>
        <v/>
      </c>
      <c r="V203" s="80">
        <f>-SIN(RADIANS(K203))*COS(RADIANS(L203))+COS(RADIANS(K203))*SIN(RADIANS(J203))*SIN(RADIANS(L203))</f>
        <v/>
      </c>
      <c r="W203" s="80">
        <f>SIN(RADIANS(K203))*SIN(RADIANS(L203))+COS(RADIANS(K203))*SIN(RADIANS(J203))*COS(RADIANS(L203))</f>
        <v/>
      </c>
      <c r="X203" s="80">
        <f>COS(RADIANS(K203))*COS(RADIANS(J203))</f>
        <v/>
      </c>
      <c r="Y203" s="80">
        <f>P203*G203</f>
        <v/>
      </c>
      <c r="Z203" s="80">
        <f>Q203*H203</f>
        <v/>
      </c>
      <c r="AA203" s="80">
        <f>R203*I203</f>
        <v/>
      </c>
      <c r="AB203" s="80">
        <f>M203</f>
        <v/>
      </c>
      <c r="AC203" s="80">
        <f>S203*G203</f>
        <v/>
      </c>
      <c r="AD203" s="80">
        <f>T203*H203</f>
        <v/>
      </c>
      <c r="AE203" s="80">
        <f>U203*I203</f>
        <v/>
      </c>
      <c r="AF203" s="80">
        <f>N203</f>
        <v/>
      </c>
      <c r="AG203" s="80">
        <f>V203*G203</f>
        <v/>
      </c>
      <c r="AH203" s="80">
        <f>W203*H203</f>
        <v/>
      </c>
      <c r="AI203" s="80">
        <f>X203*I203</f>
        <v/>
      </c>
      <c r="AJ203" s="80">
        <f>O203</f>
        <v/>
      </c>
      <c r="AK203" s="81" t="n">
        <v>0.0114126783</v>
      </c>
      <c r="AL203" s="81" t="n">
        <v>1.92238713e-05</v>
      </c>
      <c r="AM203" s="81" t="n">
        <v>-1.83695781</v>
      </c>
      <c r="AN203" s="81" t="n">
        <v>17.847599</v>
      </c>
      <c r="AO203" s="81" t="n">
        <v>0</v>
      </c>
      <c r="AP203" s="81" t="n">
        <v>0.011999839</v>
      </c>
      <c r="AQ203" s="81" t="n">
        <v>0.0308176856</v>
      </c>
      <c r="AR203" s="81" t="n">
        <v>0.705189705</v>
      </c>
      <c r="AS203" s="81" t="n">
        <v>0.00370820332</v>
      </c>
      <c r="AT203" s="81" t="n">
        <v>-5.9165006e-05</v>
      </c>
      <c r="AU203" s="81" t="n">
        <v>5.6535759</v>
      </c>
      <c r="AV203" s="81" t="n">
        <v>5.79903793</v>
      </c>
      <c r="AW203" s="82">
        <f>MAX(ABS(Y203-AK203),ABS(Z203-AL203),ABS(AA203-AM203),ABS(AB203-AN203),ABS(AC203-AO203),ABS(AD203-AP203),ABS(AE203-AQ203),ABS(AF203-AR203),ABS(AG203-AS203),ABS(AH203-AT203),ABS(AI203-AU203),ABS(AJ203-AV203))</f>
        <v/>
      </c>
    </row>
    <row r="204">
      <c r="A204" s="78" t="inlineStr">
        <is>
          <t>M199</t>
        </is>
      </c>
      <c r="B204" s="52" t="inlineStr">
        <is>
          <t>ENV-69</t>
        </is>
      </c>
      <c r="C204" s="52" t="inlineStr">
        <is>
          <t>Environment</t>
        </is>
      </c>
      <c r="D204" s="52" t="inlineStr">
        <is>
          <t>Fence wire</t>
        </is>
      </c>
      <c r="E204" s="58" t="inlineStr">
        <is>
          <t>Cylinder</t>
        </is>
      </c>
      <c r="F204" s="52" t="inlineStr">
        <is>
          <t>ENV-01</t>
        </is>
      </c>
      <c r="G204" s="79" t="n">
        <v>0.0120000001</v>
      </c>
      <c r="H204" s="79" t="n">
        <v>0.0120000001</v>
      </c>
      <c r="I204" s="79" t="n">
        <v>5.94460106</v>
      </c>
      <c r="J204" s="79" t="n">
        <v>-0.297030479</v>
      </c>
      <c r="K204" s="79" t="n">
        <v>-17.9999962</v>
      </c>
      <c r="L204" s="79" t="n">
        <v>0</v>
      </c>
      <c r="M204" s="79" t="n">
        <v>17.847599</v>
      </c>
      <c r="N204" s="79" t="n">
        <v>1.1051898</v>
      </c>
      <c r="O204" s="79" t="n">
        <v>5.79903793</v>
      </c>
      <c r="P204" s="80">
        <f>COS(RADIANS(K204))*COS(RADIANS(L204))+SIN(RADIANS(K204))*SIN(RADIANS(J204))*SIN(RADIANS(L204))</f>
        <v/>
      </c>
      <c r="Q204" s="80">
        <f>-COS(RADIANS(K204))*SIN(RADIANS(L204))+SIN(RADIANS(K204))*SIN(RADIANS(J204))*COS(RADIANS(L204))</f>
        <v/>
      </c>
      <c r="R204" s="80">
        <f>SIN(RADIANS(K204))*COS(RADIANS(J204))</f>
        <v/>
      </c>
      <c r="S204" s="80">
        <f>COS(RADIANS(J204))*SIN(RADIANS(L204))</f>
        <v/>
      </c>
      <c r="T204" s="80">
        <f>COS(RADIANS(J204))*COS(RADIANS(L204))</f>
        <v/>
      </c>
      <c r="U204" s="80">
        <f>-SIN(RADIANS(J204))</f>
        <v/>
      </c>
      <c r="V204" s="80">
        <f>-SIN(RADIANS(K204))*COS(RADIANS(L204))+COS(RADIANS(K204))*SIN(RADIANS(J204))*SIN(RADIANS(L204))</f>
        <v/>
      </c>
      <c r="W204" s="80">
        <f>SIN(RADIANS(K204))*SIN(RADIANS(L204))+COS(RADIANS(K204))*SIN(RADIANS(J204))*COS(RADIANS(L204))</f>
        <v/>
      </c>
      <c r="X204" s="80">
        <f>COS(RADIANS(K204))*COS(RADIANS(J204))</f>
        <v/>
      </c>
      <c r="Y204" s="80">
        <f>P204*G204</f>
        <v/>
      </c>
      <c r="Z204" s="80">
        <f>Q204*H204</f>
        <v/>
      </c>
      <c r="AA204" s="80">
        <f>R204*I204</f>
        <v/>
      </c>
      <c r="AB204" s="80">
        <f>M204</f>
        <v/>
      </c>
      <c r="AC204" s="80">
        <f>S204*G204</f>
        <v/>
      </c>
      <c r="AD204" s="80">
        <f>T204*H204</f>
        <v/>
      </c>
      <c r="AE204" s="80">
        <f>U204*I204</f>
        <v/>
      </c>
      <c r="AF204" s="80">
        <f>N204</f>
        <v/>
      </c>
      <c r="AG204" s="80">
        <f>V204*G204</f>
        <v/>
      </c>
      <c r="AH204" s="80">
        <f>W204*H204</f>
        <v/>
      </c>
      <c r="AI204" s="80">
        <f>X204*I204</f>
        <v/>
      </c>
      <c r="AJ204" s="80">
        <f>O204</f>
        <v/>
      </c>
      <c r="AK204" s="81" t="n">
        <v>0.0114126783</v>
      </c>
      <c r="AL204" s="81" t="n">
        <v>1.92238331e-05</v>
      </c>
      <c r="AM204" s="81" t="n">
        <v>-1.83695781</v>
      </c>
      <c r="AN204" s="81" t="n">
        <v>17.847599</v>
      </c>
      <c r="AO204" s="81" t="n">
        <v>0</v>
      </c>
      <c r="AP204" s="81" t="n">
        <v>0.011999839</v>
      </c>
      <c r="AQ204" s="81" t="n">
        <v>0.0308176242</v>
      </c>
      <c r="AR204" s="81" t="n">
        <v>1.1051898</v>
      </c>
      <c r="AS204" s="81" t="n">
        <v>0.00370820332</v>
      </c>
      <c r="AT204" s="81" t="n">
        <v>-5.91648895e-05</v>
      </c>
      <c r="AU204" s="81" t="n">
        <v>5.6535759</v>
      </c>
      <c r="AV204" s="81" t="n">
        <v>5.79903793</v>
      </c>
      <c r="AW204" s="82">
        <f>MAX(ABS(Y204-AK204),ABS(Z204-AL204),ABS(AA204-AM204),ABS(AB204-AN204),ABS(AC204-AO204),ABS(AD204-AP204),ABS(AE204-AQ204),ABS(AF204-AR204),ABS(AG204-AS204),ABS(AH204-AT204),ABS(AI204-AU204),ABS(AJ204-AV204))</f>
        <v/>
      </c>
    </row>
    <row r="205">
      <c r="A205" s="78" t="inlineStr">
        <is>
          <t>M200</t>
        </is>
      </c>
      <c r="B205" s="52" t="inlineStr">
        <is>
          <t>ENV-70</t>
        </is>
      </c>
      <c r="C205" s="52" t="inlineStr">
        <is>
          <t>Environment</t>
        </is>
      </c>
      <c r="D205" s="52" t="inlineStr">
        <is>
          <t>Fence wire</t>
        </is>
      </c>
      <c r="E205" s="58" t="inlineStr">
        <is>
          <t>Cylinder</t>
        </is>
      </c>
      <c r="F205" s="52" t="inlineStr">
        <is>
          <t>ENV-01</t>
        </is>
      </c>
      <c r="G205" s="79" t="n">
        <v>0.0120000001</v>
      </c>
      <c r="H205" s="79" t="n">
        <v>0.0120000001</v>
      </c>
      <c r="I205" s="79" t="n">
        <v>5.94482183</v>
      </c>
      <c r="J205" s="79" t="n">
        <v>-0.584044993</v>
      </c>
      <c r="K205" s="79" t="n">
        <v>-36.0000305</v>
      </c>
      <c r="L205" s="79" t="n">
        <v>0</v>
      </c>
      <c r="M205" s="79" t="n">
        <v>15.1820717</v>
      </c>
      <c r="N205" s="79" t="n">
        <v>0.350897342</v>
      </c>
      <c r="O205" s="79" t="n">
        <v>11.0304308</v>
      </c>
      <c r="P205" s="80">
        <f>COS(RADIANS(K205))*COS(RADIANS(L205))+SIN(RADIANS(K205))*SIN(RADIANS(J205))*SIN(RADIANS(L205))</f>
        <v/>
      </c>
      <c r="Q205" s="80">
        <f>-COS(RADIANS(K205))*SIN(RADIANS(L205))+SIN(RADIANS(K205))*SIN(RADIANS(J205))*COS(RADIANS(L205))</f>
        <v/>
      </c>
      <c r="R205" s="80">
        <f>SIN(RADIANS(K205))*COS(RADIANS(J205))</f>
        <v/>
      </c>
      <c r="S205" s="80">
        <f>COS(RADIANS(J205))*SIN(RADIANS(L205))</f>
        <v/>
      </c>
      <c r="T205" s="80">
        <f>COS(RADIANS(J205))*COS(RADIANS(L205))</f>
        <v/>
      </c>
      <c r="U205" s="80">
        <f>-SIN(RADIANS(J205))</f>
        <v/>
      </c>
      <c r="V205" s="80">
        <f>-SIN(RADIANS(K205))*COS(RADIANS(L205))+COS(RADIANS(K205))*SIN(RADIANS(J205))*SIN(RADIANS(L205))</f>
        <v/>
      </c>
      <c r="W205" s="80">
        <f>SIN(RADIANS(K205))*SIN(RADIANS(L205))+COS(RADIANS(K205))*SIN(RADIANS(J205))*COS(RADIANS(L205))</f>
        <v/>
      </c>
      <c r="X205" s="80">
        <f>COS(RADIANS(K205))*COS(RADIANS(J205))</f>
        <v/>
      </c>
      <c r="Y205" s="80">
        <f>P205*G205</f>
        <v/>
      </c>
      <c r="Z205" s="80">
        <f>Q205*H205</f>
        <v/>
      </c>
      <c r="AA205" s="80">
        <f>R205*I205</f>
        <v/>
      </c>
      <c r="AB205" s="80">
        <f>M205</f>
        <v/>
      </c>
      <c r="AC205" s="80">
        <f>S205*G205</f>
        <v/>
      </c>
      <c r="AD205" s="80">
        <f>T205*H205</f>
        <v/>
      </c>
      <c r="AE205" s="80">
        <f>U205*I205</f>
        <v/>
      </c>
      <c r="AF205" s="80">
        <f>N205</f>
        <v/>
      </c>
      <c r="AG205" s="80">
        <f>V205*G205</f>
        <v/>
      </c>
      <c r="AH205" s="80">
        <f>W205*H205</f>
        <v/>
      </c>
      <c r="AI205" s="80">
        <f>X205*I205</f>
        <v/>
      </c>
      <c r="AJ205" s="80">
        <f>O205</f>
        <v/>
      </c>
      <c r="AK205" s="81" t="n">
        <v>0.009708199650000001</v>
      </c>
      <c r="AL205" s="81" t="n">
        <v>7.18979354e-05</v>
      </c>
      <c r="AM205" s="81" t="n">
        <v>-3.49409962</v>
      </c>
      <c r="AN205" s="81" t="n">
        <v>15.1820717</v>
      </c>
      <c r="AO205" s="81" t="n">
        <v>0</v>
      </c>
      <c r="AP205" s="81" t="n">
        <v>0.0119993761</v>
      </c>
      <c r="AQ205" s="81" t="n">
        <v>0.0605975389</v>
      </c>
      <c r="AR205" s="81" t="n">
        <v>0.350897342</v>
      </c>
      <c r="AS205" s="81" t="n">
        <v>0.0070534288</v>
      </c>
      <c r="AT205" s="81" t="n">
        <v>-9.89588953e-05</v>
      </c>
      <c r="AU205" s="81" t="n">
        <v>4.80920982</v>
      </c>
      <c r="AV205" s="81" t="n">
        <v>11.0304308</v>
      </c>
      <c r="AW205" s="82">
        <f>MAX(ABS(Y205-AK205),ABS(Z205-AL205),ABS(AA205-AM205),ABS(AB205-AN205),ABS(AC205-AO205),ABS(AD205-AP205),ABS(AE205-AQ205),ABS(AF205-AR205),ABS(AG205-AS205),ABS(AH205-AT205),ABS(AI205-AU205),ABS(AJ205-AV205))</f>
        <v/>
      </c>
    </row>
    <row r="206">
      <c r="A206" s="78" t="inlineStr">
        <is>
          <t>M201</t>
        </is>
      </c>
      <c r="B206" s="52" t="inlineStr">
        <is>
          <t>ENV-71</t>
        </is>
      </c>
      <c r="C206" s="52" t="inlineStr">
        <is>
          <t>Environment</t>
        </is>
      </c>
      <c r="D206" s="52" t="inlineStr">
        <is>
          <t>Fence wire</t>
        </is>
      </c>
      <c r="E206" s="58" t="inlineStr">
        <is>
          <t>Cylinder</t>
        </is>
      </c>
      <c r="F206" s="52" t="inlineStr">
        <is>
          <t>ENV-01</t>
        </is>
      </c>
      <c r="G206" s="79" t="n">
        <v>0.0120000001</v>
      </c>
      <c r="H206" s="79" t="n">
        <v>0.0120000001</v>
      </c>
      <c r="I206" s="79" t="n">
        <v>5.94482183</v>
      </c>
      <c r="J206" s="79" t="n">
        <v>-0.584044993</v>
      </c>
      <c r="K206" s="79" t="n">
        <v>-36.0000305</v>
      </c>
      <c r="L206" s="79" t="n">
        <v>0</v>
      </c>
      <c r="M206" s="79" t="n">
        <v>15.1820717</v>
      </c>
      <c r="N206" s="79" t="n">
        <v>0.750897348</v>
      </c>
      <c r="O206" s="79" t="n">
        <v>11.0304308</v>
      </c>
      <c r="P206" s="80">
        <f>COS(RADIANS(K206))*COS(RADIANS(L206))+SIN(RADIANS(K206))*SIN(RADIANS(J206))*SIN(RADIANS(L206))</f>
        <v/>
      </c>
      <c r="Q206" s="80">
        <f>-COS(RADIANS(K206))*SIN(RADIANS(L206))+SIN(RADIANS(K206))*SIN(RADIANS(J206))*COS(RADIANS(L206))</f>
        <v/>
      </c>
      <c r="R206" s="80">
        <f>SIN(RADIANS(K206))*COS(RADIANS(J206))</f>
        <v/>
      </c>
      <c r="S206" s="80">
        <f>COS(RADIANS(J206))*SIN(RADIANS(L206))</f>
        <v/>
      </c>
      <c r="T206" s="80">
        <f>COS(RADIANS(J206))*COS(RADIANS(L206))</f>
        <v/>
      </c>
      <c r="U206" s="80">
        <f>-SIN(RADIANS(J206))</f>
        <v/>
      </c>
      <c r="V206" s="80">
        <f>-SIN(RADIANS(K206))*COS(RADIANS(L206))+COS(RADIANS(K206))*SIN(RADIANS(J206))*SIN(RADIANS(L206))</f>
        <v/>
      </c>
      <c r="W206" s="80">
        <f>SIN(RADIANS(K206))*SIN(RADIANS(L206))+COS(RADIANS(K206))*SIN(RADIANS(J206))*COS(RADIANS(L206))</f>
        <v/>
      </c>
      <c r="X206" s="80">
        <f>COS(RADIANS(K206))*COS(RADIANS(J206))</f>
        <v/>
      </c>
      <c r="Y206" s="80">
        <f>P206*G206</f>
        <v/>
      </c>
      <c r="Z206" s="80">
        <f>Q206*H206</f>
        <v/>
      </c>
      <c r="AA206" s="80">
        <f>R206*I206</f>
        <v/>
      </c>
      <c r="AB206" s="80">
        <f>M206</f>
        <v/>
      </c>
      <c r="AC206" s="80">
        <f>S206*G206</f>
        <v/>
      </c>
      <c r="AD206" s="80">
        <f>T206*H206</f>
        <v/>
      </c>
      <c r="AE206" s="80">
        <f>U206*I206</f>
        <v/>
      </c>
      <c r="AF206" s="80">
        <f>N206</f>
        <v/>
      </c>
      <c r="AG206" s="80">
        <f>V206*G206</f>
        <v/>
      </c>
      <c r="AH206" s="80">
        <f>W206*H206</f>
        <v/>
      </c>
      <c r="AI206" s="80">
        <f>X206*I206</f>
        <v/>
      </c>
      <c r="AJ206" s="80">
        <f>O206</f>
        <v/>
      </c>
      <c r="AK206" s="81" t="n">
        <v>0.009708199650000001</v>
      </c>
      <c r="AL206" s="81" t="n">
        <v>7.18979354e-05</v>
      </c>
      <c r="AM206" s="81" t="n">
        <v>-3.49409962</v>
      </c>
      <c r="AN206" s="81" t="n">
        <v>15.1820717</v>
      </c>
      <c r="AO206" s="81" t="n">
        <v>0</v>
      </c>
      <c r="AP206" s="81" t="n">
        <v>0.0119993761</v>
      </c>
      <c r="AQ206" s="81" t="n">
        <v>0.0605975389</v>
      </c>
      <c r="AR206" s="81" t="n">
        <v>0.750897348</v>
      </c>
      <c r="AS206" s="81" t="n">
        <v>0.0070534288</v>
      </c>
      <c r="AT206" s="81" t="n">
        <v>-9.89588953e-05</v>
      </c>
      <c r="AU206" s="81" t="n">
        <v>4.80920982</v>
      </c>
      <c r="AV206" s="81" t="n">
        <v>11.0304308</v>
      </c>
      <c r="AW206" s="82">
        <f>MAX(ABS(Y206-AK206),ABS(Z206-AL206),ABS(AA206-AM206),ABS(AB206-AN206),ABS(AC206-AO206),ABS(AD206-AP206),ABS(AE206-AQ206),ABS(AF206-AR206),ABS(AG206-AS206),ABS(AH206-AT206),ABS(AI206-AU206),ABS(AJ206-AV206))</f>
        <v/>
      </c>
    </row>
    <row r="207">
      <c r="A207" s="78" t="inlineStr">
        <is>
          <t>M202</t>
        </is>
      </c>
      <c r="B207" s="52" t="inlineStr">
        <is>
          <t>ENV-72</t>
        </is>
      </c>
      <c r="C207" s="52" t="inlineStr">
        <is>
          <t>Environment</t>
        </is>
      </c>
      <c r="D207" s="52" t="inlineStr">
        <is>
          <t>Fence wire</t>
        </is>
      </c>
      <c r="E207" s="58" t="inlineStr">
        <is>
          <t>Cylinder</t>
        </is>
      </c>
      <c r="F207" s="52" t="inlineStr">
        <is>
          <t>ENV-01</t>
        </is>
      </c>
      <c r="G207" s="79" t="n">
        <v>0.0120000001</v>
      </c>
      <c r="H207" s="79" t="n">
        <v>0.0120000001</v>
      </c>
      <c r="I207" s="79" t="n">
        <v>5.94482183</v>
      </c>
      <c r="J207" s="79" t="n">
        <v>-0.584044993</v>
      </c>
      <c r="K207" s="79" t="n">
        <v>-36.0000305</v>
      </c>
      <c r="L207" s="79" t="n">
        <v>0</v>
      </c>
      <c r="M207" s="79" t="n">
        <v>15.1820717</v>
      </c>
      <c r="N207" s="79" t="n">
        <v>1.15089726</v>
      </c>
      <c r="O207" s="79" t="n">
        <v>11.0304308</v>
      </c>
      <c r="P207" s="80">
        <f>COS(RADIANS(K207))*COS(RADIANS(L207))+SIN(RADIANS(K207))*SIN(RADIANS(J207))*SIN(RADIANS(L207))</f>
        <v/>
      </c>
      <c r="Q207" s="80">
        <f>-COS(RADIANS(K207))*SIN(RADIANS(L207))+SIN(RADIANS(K207))*SIN(RADIANS(J207))*COS(RADIANS(L207))</f>
        <v/>
      </c>
      <c r="R207" s="80">
        <f>SIN(RADIANS(K207))*COS(RADIANS(J207))</f>
        <v/>
      </c>
      <c r="S207" s="80">
        <f>COS(RADIANS(J207))*SIN(RADIANS(L207))</f>
        <v/>
      </c>
      <c r="T207" s="80">
        <f>COS(RADIANS(J207))*COS(RADIANS(L207))</f>
        <v/>
      </c>
      <c r="U207" s="80">
        <f>-SIN(RADIANS(J207))</f>
        <v/>
      </c>
      <c r="V207" s="80">
        <f>-SIN(RADIANS(K207))*COS(RADIANS(L207))+COS(RADIANS(K207))*SIN(RADIANS(J207))*SIN(RADIANS(L207))</f>
        <v/>
      </c>
      <c r="W207" s="80">
        <f>SIN(RADIANS(K207))*SIN(RADIANS(L207))+COS(RADIANS(K207))*SIN(RADIANS(J207))*COS(RADIANS(L207))</f>
        <v/>
      </c>
      <c r="X207" s="80">
        <f>COS(RADIANS(K207))*COS(RADIANS(J207))</f>
        <v/>
      </c>
      <c r="Y207" s="80">
        <f>P207*G207</f>
        <v/>
      </c>
      <c r="Z207" s="80">
        <f>Q207*H207</f>
        <v/>
      </c>
      <c r="AA207" s="80">
        <f>R207*I207</f>
        <v/>
      </c>
      <c r="AB207" s="80">
        <f>M207</f>
        <v/>
      </c>
      <c r="AC207" s="80">
        <f>S207*G207</f>
        <v/>
      </c>
      <c r="AD207" s="80">
        <f>T207*H207</f>
        <v/>
      </c>
      <c r="AE207" s="80">
        <f>U207*I207</f>
        <v/>
      </c>
      <c r="AF207" s="80">
        <f>N207</f>
        <v/>
      </c>
      <c r="AG207" s="80">
        <f>V207*G207</f>
        <v/>
      </c>
      <c r="AH207" s="80">
        <f>W207*H207</f>
        <v/>
      </c>
      <c r="AI207" s="80">
        <f>X207*I207</f>
        <v/>
      </c>
      <c r="AJ207" s="80">
        <f>O207</f>
        <v/>
      </c>
      <c r="AK207" s="81" t="n">
        <v>0.009708199650000001</v>
      </c>
      <c r="AL207" s="81" t="n">
        <v>7.18979354e-05</v>
      </c>
      <c r="AM207" s="81" t="n">
        <v>-3.49409962</v>
      </c>
      <c r="AN207" s="81" t="n">
        <v>15.1820717</v>
      </c>
      <c r="AO207" s="81" t="n">
        <v>0</v>
      </c>
      <c r="AP207" s="81" t="n">
        <v>0.0119993761</v>
      </c>
      <c r="AQ207" s="81" t="n">
        <v>0.0605975389</v>
      </c>
      <c r="AR207" s="81" t="n">
        <v>1.15089726</v>
      </c>
      <c r="AS207" s="81" t="n">
        <v>0.0070534288</v>
      </c>
      <c r="AT207" s="81" t="n">
        <v>-9.89588953e-05</v>
      </c>
      <c r="AU207" s="81" t="n">
        <v>4.80920982</v>
      </c>
      <c r="AV207" s="81" t="n">
        <v>11.0304308</v>
      </c>
      <c r="AW207" s="82">
        <f>MAX(ABS(Y207-AK207),ABS(Z207-AL207),ABS(AA207-AM207),ABS(AB207-AN207),ABS(AC207-AO207),ABS(AD207-AP207),ABS(AE207-AQ207),ABS(AF207-AR207),ABS(AG207-AS207),ABS(AH207-AT207),ABS(AI207-AU207),ABS(AJ207-AV207))</f>
        <v/>
      </c>
    </row>
    <row r="208">
      <c r="A208" s="78" t="inlineStr">
        <is>
          <t>M203</t>
        </is>
      </c>
      <c r="B208" s="52" t="inlineStr">
        <is>
          <t>ENV-73</t>
        </is>
      </c>
      <c r="C208" s="52" t="inlineStr">
        <is>
          <t>Environment</t>
        </is>
      </c>
      <c r="D208" s="52" t="inlineStr">
        <is>
          <t>Fence wire</t>
        </is>
      </c>
      <c r="E208" s="58" t="inlineStr">
        <is>
          <t>Cylinder</t>
        </is>
      </c>
      <c r="F208" s="52" t="inlineStr">
        <is>
          <t>ENV-01</t>
        </is>
      </c>
      <c r="G208" s="79" t="n">
        <v>0.0120000001</v>
      </c>
      <c r="H208" s="79" t="n">
        <v>0.0120000001</v>
      </c>
      <c r="I208" s="79" t="n">
        <v>5.9450531</v>
      </c>
      <c r="J208" s="79" t="n">
        <v>0.780142188</v>
      </c>
      <c r="K208" s="79" t="n">
        <v>-54.0000153</v>
      </c>
      <c r="L208" s="79" t="n">
        <v>0</v>
      </c>
      <c r="M208" s="79" t="n">
        <v>11.0304193</v>
      </c>
      <c r="N208" s="79" t="n">
        <v>0.340723276</v>
      </c>
      <c r="O208" s="79" t="n">
        <v>15.1820803</v>
      </c>
      <c r="P208" s="80">
        <f>COS(RADIANS(K208))*COS(RADIANS(L208))+SIN(RADIANS(K208))*SIN(RADIANS(J208))*SIN(RADIANS(L208))</f>
        <v/>
      </c>
      <c r="Q208" s="80">
        <f>-COS(RADIANS(K208))*SIN(RADIANS(L208))+SIN(RADIANS(K208))*SIN(RADIANS(J208))*COS(RADIANS(L208))</f>
        <v/>
      </c>
      <c r="R208" s="80">
        <f>SIN(RADIANS(K208))*COS(RADIANS(J208))</f>
        <v/>
      </c>
      <c r="S208" s="80">
        <f>COS(RADIANS(J208))*SIN(RADIANS(L208))</f>
        <v/>
      </c>
      <c r="T208" s="80">
        <f>COS(RADIANS(J208))*COS(RADIANS(L208))</f>
        <v/>
      </c>
      <c r="U208" s="80">
        <f>-SIN(RADIANS(J208))</f>
        <v/>
      </c>
      <c r="V208" s="80">
        <f>-SIN(RADIANS(K208))*COS(RADIANS(L208))+COS(RADIANS(K208))*SIN(RADIANS(J208))*SIN(RADIANS(L208))</f>
        <v/>
      </c>
      <c r="W208" s="80">
        <f>SIN(RADIANS(K208))*SIN(RADIANS(L208))+COS(RADIANS(K208))*SIN(RADIANS(J208))*COS(RADIANS(L208))</f>
        <v/>
      </c>
      <c r="X208" s="80">
        <f>COS(RADIANS(K208))*COS(RADIANS(J208))</f>
        <v/>
      </c>
      <c r="Y208" s="80">
        <f>P208*G208</f>
        <v/>
      </c>
      <c r="Z208" s="80">
        <f>Q208*H208</f>
        <v/>
      </c>
      <c r="AA208" s="80">
        <f>R208*I208</f>
        <v/>
      </c>
      <c r="AB208" s="80">
        <f>M208</f>
        <v/>
      </c>
      <c r="AC208" s="80">
        <f>S208*G208</f>
        <v/>
      </c>
      <c r="AD208" s="80">
        <f>T208*H208</f>
        <v/>
      </c>
      <c r="AE208" s="80">
        <f>U208*I208</f>
        <v/>
      </c>
      <c r="AF208" s="80">
        <f>N208</f>
        <v/>
      </c>
      <c r="AG208" s="80">
        <f>V208*G208</f>
        <v/>
      </c>
      <c r="AH208" s="80">
        <f>W208*H208</f>
        <v/>
      </c>
      <c r="AI208" s="80">
        <f>X208*I208</f>
        <v/>
      </c>
      <c r="AJ208" s="80">
        <f>O208</f>
        <v/>
      </c>
      <c r="AK208" s="81" t="n">
        <v>0.00705341995</v>
      </c>
      <c r="AL208" s="81" t="n">
        <v>-0.000132183341</v>
      </c>
      <c r="AM208" s="81" t="n">
        <v>-4.8092041</v>
      </c>
      <c r="AN208" s="81" t="n">
        <v>11.0304193</v>
      </c>
      <c r="AO208" s="81" t="n">
        <v>0</v>
      </c>
      <c r="AP208" s="81" t="n">
        <v>0.0119988881</v>
      </c>
      <c r="AQ208" s="81" t="n">
        <v>-0.0809456408</v>
      </c>
      <c r="AR208" s="81" t="n">
        <v>0.340723276</v>
      </c>
      <c r="AS208" s="81" t="n">
        <v>0.009708206170000001</v>
      </c>
      <c r="AT208" s="81" t="n">
        <v>9.60367543e-05</v>
      </c>
      <c r="AU208" s="81" t="n">
        <v>3.49408913</v>
      </c>
      <c r="AV208" s="81" t="n">
        <v>15.1820803</v>
      </c>
      <c r="AW208" s="82">
        <f>MAX(ABS(Y208-AK208),ABS(Z208-AL208),ABS(AA208-AM208),ABS(AB208-AN208),ABS(AC208-AO208),ABS(AD208-AP208),ABS(AE208-AQ208),ABS(AF208-AR208),ABS(AG208-AS208),ABS(AH208-AT208),ABS(AI208-AU208),ABS(AJ208-AV208))</f>
        <v/>
      </c>
    </row>
    <row r="209">
      <c r="A209" s="78" t="inlineStr">
        <is>
          <t>M204</t>
        </is>
      </c>
      <c r="B209" s="52" t="inlineStr">
        <is>
          <t>ENV-74</t>
        </is>
      </c>
      <c r="C209" s="52" t="inlineStr">
        <is>
          <t>Environment</t>
        </is>
      </c>
      <c r="D209" s="52" t="inlineStr">
        <is>
          <t>Fence wire</t>
        </is>
      </c>
      <c r="E209" s="58" t="inlineStr">
        <is>
          <t>Cylinder</t>
        </is>
      </c>
      <c r="F209" s="52" t="inlineStr">
        <is>
          <t>ENV-01</t>
        </is>
      </c>
      <c r="G209" s="79" t="n">
        <v>0.0120000001</v>
      </c>
      <c r="H209" s="79" t="n">
        <v>0.0120000001</v>
      </c>
      <c r="I209" s="79" t="n">
        <v>5.9450531</v>
      </c>
      <c r="J209" s="79" t="n">
        <v>0.78014189</v>
      </c>
      <c r="K209" s="79" t="n">
        <v>-54.0000153</v>
      </c>
      <c r="L209" s="79" t="n">
        <v>0</v>
      </c>
      <c r="M209" s="79" t="n">
        <v>11.0304193</v>
      </c>
      <c r="N209" s="79" t="n">
        <v>0.740723312</v>
      </c>
      <c r="O209" s="79" t="n">
        <v>15.1820803</v>
      </c>
      <c r="P209" s="80">
        <f>COS(RADIANS(K209))*COS(RADIANS(L209))+SIN(RADIANS(K209))*SIN(RADIANS(J209))*SIN(RADIANS(L209))</f>
        <v/>
      </c>
      <c r="Q209" s="80">
        <f>-COS(RADIANS(K209))*SIN(RADIANS(L209))+SIN(RADIANS(K209))*SIN(RADIANS(J209))*COS(RADIANS(L209))</f>
        <v/>
      </c>
      <c r="R209" s="80">
        <f>SIN(RADIANS(K209))*COS(RADIANS(J209))</f>
        <v/>
      </c>
      <c r="S209" s="80">
        <f>COS(RADIANS(J209))*SIN(RADIANS(L209))</f>
        <v/>
      </c>
      <c r="T209" s="80">
        <f>COS(RADIANS(J209))*COS(RADIANS(L209))</f>
        <v/>
      </c>
      <c r="U209" s="80">
        <f>-SIN(RADIANS(J209))</f>
        <v/>
      </c>
      <c r="V209" s="80">
        <f>-SIN(RADIANS(K209))*COS(RADIANS(L209))+COS(RADIANS(K209))*SIN(RADIANS(J209))*SIN(RADIANS(L209))</f>
        <v/>
      </c>
      <c r="W209" s="80">
        <f>SIN(RADIANS(K209))*SIN(RADIANS(L209))+COS(RADIANS(K209))*SIN(RADIANS(J209))*COS(RADIANS(L209))</f>
        <v/>
      </c>
      <c r="X209" s="80">
        <f>COS(RADIANS(K209))*COS(RADIANS(J209))</f>
        <v/>
      </c>
      <c r="Y209" s="80">
        <f>P209*G209</f>
        <v/>
      </c>
      <c r="Z209" s="80">
        <f>Q209*H209</f>
        <v/>
      </c>
      <c r="AA209" s="80">
        <f>R209*I209</f>
        <v/>
      </c>
      <c r="AB209" s="80">
        <f>M209</f>
        <v/>
      </c>
      <c r="AC209" s="80">
        <f>S209*G209</f>
        <v/>
      </c>
      <c r="AD209" s="80">
        <f>T209*H209</f>
        <v/>
      </c>
      <c r="AE209" s="80">
        <f>U209*I209</f>
        <v/>
      </c>
      <c r="AF209" s="80">
        <f>N209</f>
        <v/>
      </c>
      <c r="AG209" s="80">
        <f>V209*G209</f>
        <v/>
      </c>
      <c r="AH209" s="80">
        <f>W209*H209</f>
        <v/>
      </c>
      <c r="AI209" s="80">
        <f>X209*I209</f>
        <v/>
      </c>
      <c r="AJ209" s="80">
        <f>O209</f>
        <v/>
      </c>
      <c r="AK209" s="81" t="n">
        <v>0.00705341995</v>
      </c>
      <c r="AL209" s="81" t="n">
        <v>-0.000132183282</v>
      </c>
      <c r="AM209" s="81" t="n">
        <v>-4.8092041</v>
      </c>
      <c r="AN209" s="81" t="n">
        <v>11.0304193</v>
      </c>
      <c r="AO209" s="81" t="n">
        <v>0</v>
      </c>
      <c r="AP209" s="81" t="n">
        <v>0.0119988881</v>
      </c>
      <c r="AQ209" s="81" t="n">
        <v>-0.080945611</v>
      </c>
      <c r="AR209" s="81" t="n">
        <v>0.740723312</v>
      </c>
      <c r="AS209" s="81" t="n">
        <v>0.009708206170000001</v>
      </c>
      <c r="AT209" s="81" t="n">
        <v>9.60367179e-05</v>
      </c>
      <c r="AU209" s="81" t="n">
        <v>3.49408913</v>
      </c>
      <c r="AV209" s="81" t="n">
        <v>15.1820803</v>
      </c>
      <c r="AW209" s="82">
        <f>MAX(ABS(Y209-AK209),ABS(Z209-AL209),ABS(AA209-AM209),ABS(AB209-AN209),ABS(AC209-AO209),ABS(AD209-AP209),ABS(AE209-AQ209),ABS(AF209-AR209),ABS(AG209-AS209),ABS(AH209-AT209),ABS(AI209-AU209),ABS(AJ209-AV209))</f>
        <v/>
      </c>
    </row>
    <row r="210">
      <c r="A210" s="78" t="inlineStr">
        <is>
          <t>M205</t>
        </is>
      </c>
      <c r="B210" s="52" t="inlineStr">
        <is>
          <t>ENV-75</t>
        </is>
      </c>
      <c r="C210" s="52" t="inlineStr">
        <is>
          <t>Environment</t>
        </is>
      </c>
      <c r="D210" s="52" t="inlineStr">
        <is>
          <t>Fence wire</t>
        </is>
      </c>
      <c r="E210" s="58" t="inlineStr">
        <is>
          <t>Cylinder</t>
        </is>
      </c>
      <c r="F210" s="52" t="inlineStr">
        <is>
          <t>ENV-01</t>
        </is>
      </c>
      <c r="G210" s="79" t="n">
        <v>0.0120000001</v>
      </c>
      <c r="H210" s="79" t="n">
        <v>0.0120000001</v>
      </c>
      <c r="I210" s="79" t="n">
        <v>5.9450531</v>
      </c>
      <c r="J210" s="79" t="n">
        <v>0.78014189</v>
      </c>
      <c r="K210" s="79" t="n">
        <v>-54.0000153</v>
      </c>
      <c r="L210" s="79" t="n">
        <v>0</v>
      </c>
      <c r="M210" s="79" t="n">
        <v>11.0304193</v>
      </c>
      <c r="N210" s="79" t="n">
        <v>1.14072323</v>
      </c>
      <c r="O210" s="79" t="n">
        <v>15.1820803</v>
      </c>
      <c r="P210" s="80">
        <f>COS(RADIANS(K210))*COS(RADIANS(L210))+SIN(RADIANS(K210))*SIN(RADIANS(J210))*SIN(RADIANS(L210))</f>
        <v/>
      </c>
      <c r="Q210" s="80">
        <f>-COS(RADIANS(K210))*SIN(RADIANS(L210))+SIN(RADIANS(K210))*SIN(RADIANS(J210))*COS(RADIANS(L210))</f>
        <v/>
      </c>
      <c r="R210" s="80">
        <f>SIN(RADIANS(K210))*COS(RADIANS(J210))</f>
        <v/>
      </c>
      <c r="S210" s="80">
        <f>COS(RADIANS(J210))*SIN(RADIANS(L210))</f>
        <v/>
      </c>
      <c r="T210" s="80">
        <f>COS(RADIANS(J210))*COS(RADIANS(L210))</f>
        <v/>
      </c>
      <c r="U210" s="80">
        <f>-SIN(RADIANS(J210))</f>
        <v/>
      </c>
      <c r="V210" s="80">
        <f>-SIN(RADIANS(K210))*COS(RADIANS(L210))+COS(RADIANS(K210))*SIN(RADIANS(J210))*SIN(RADIANS(L210))</f>
        <v/>
      </c>
      <c r="W210" s="80">
        <f>SIN(RADIANS(K210))*SIN(RADIANS(L210))+COS(RADIANS(K210))*SIN(RADIANS(J210))*COS(RADIANS(L210))</f>
        <v/>
      </c>
      <c r="X210" s="80">
        <f>COS(RADIANS(K210))*COS(RADIANS(J210))</f>
        <v/>
      </c>
      <c r="Y210" s="80">
        <f>P210*G210</f>
        <v/>
      </c>
      <c r="Z210" s="80">
        <f>Q210*H210</f>
        <v/>
      </c>
      <c r="AA210" s="80">
        <f>R210*I210</f>
        <v/>
      </c>
      <c r="AB210" s="80">
        <f>M210</f>
        <v/>
      </c>
      <c r="AC210" s="80">
        <f>S210*G210</f>
        <v/>
      </c>
      <c r="AD210" s="80">
        <f>T210*H210</f>
        <v/>
      </c>
      <c r="AE210" s="80">
        <f>U210*I210</f>
        <v/>
      </c>
      <c r="AF210" s="80">
        <f>N210</f>
        <v/>
      </c>
      <c r="AG210" s="80">
        <f>V210*G210</f>
        <v/>
      </c>
      <c r="AH210" s="80">
        <f>W210*H210</f>
        <v/>
      </c>
      <c r="AI210" s="80">
        <f>X210*I210</f>
        <v/>
      </c>
      <c r="AJ210" s="80">
        <f>O210</f>
        <v/>
      </c>
      <c r="AK210" s="81" t="n">
        <v>0.00705341995</v>
      </c>
      <c r="AL210" s="81" t="n">
        <v>-0.000132183282</v>
      </c>
      <c r="AM210" s="81" t="n">
        <v>-4.8092041</v>
      </c>
      <c r="AN210" s="81" t="n">
        <v>11.0304193</v>
      </c>
      <c r="AO210" s="81" t="n">
        <v>0</v>
      </c>
      <c r="AP210" s="81" t="n">
        <v>0.0119988881</v>
      </c>
      <c r="AQ210" s="81" t="n">
        <v>-0.080945611</v>
      </c>
      <c r="AR210" s="81" t="n">
        <v>1.14072323</v>
      </c>
      <c r="AS210" s="81" t="n">
        <v>0.009708206170000001</v>
      </c>
      <c r="AT210" s="81" t="n">
        <v>9.60367179e-05</v>
      </c>
      <c r="AU210" s="81" t="n">
        <v>3.49408913</v>
      </c>
      <c r="AV210" s="81" t="n">
        <v>15.1820803</v>
      </c>
      <c r="AW210" s="82">
        <f>MAX(ABS(Y210-AK210),ABS(Z210-AL210),ABS(AA210-AM210),ABS(AB210-AN210),ABS(AC210-AO210),ABS(AD210-AP210),ABS(AE210-AQ210),ABS(AF210-AR210),ABS(AG210-AS210),ABS(AH210-AT210),ABS(AI210-AU210),ABS(AJ210-AV210))</f>
        <v/>
      </c>
    </row>
    <row r="211">
      <c r="A211" s="78" t="inlineStr">
        <is>
          <t>M206</t>
        </is>
      </c>
      <c r="B211" s="52" t="inlineStr">
        <is>
          <t>ENV-76</t>
        </is>
      </c>
      <c r="C211" s="52" t="inlineStr">
        <is>
          <t>Environment</t>
        </is>
      </c>
      <c r="D211" s="52" t="inlineStr">
        <is>
          <t>Fence wire</t>
        </is>
      </c>
      <c r="E211" s="58" t="inlineStr">
        <is>
          <t>Cylinder</t>
        </is>
      </c>
      <c r="F211" s="52" t="inlineStr">
        <is>
          <t>ENV-01</t>
        </is>
      </c>
      <c r="G211" s="79" t="n">
        <v>0.0120000001</v>
      </c>
      <c r="H211" s="79" t="n">
        <v>0.0120000001</v>
      </c>
      <c r="I211" s="79" t="n">
        <v>5.94452477</v>
      </c>
      <c r="J211" s="79" t="n">
        <v>0.118217766</v>
      </c>
      <c r="K211" s="79" t="n">
        <v>-72.0000076</v>
      </c>
      <c r="L211" s="79" t="n">
        <v>0</v>
      </c>
      <c r="M211" s="79" t="n">
        <v>5.79903364</v>
      </c>
      <c r="N211" s="79" t="n">
        <v>0.294117838</v>
      </c>
      <c r="O211" s="79" t="n">
        <v>17.8476028</v>
      </c>
      <c r="P211" s="80">
        <f>COS(RADIANS(K211))*COS(RADIANS(L211))+SIN(RADIANS(K211))*SIN(RADIANS(J211))*SIN(RADIANS(L211))</f>
        <v/>
      </c>
      <c r="Q211" s="80">
        <f>-COS(RADIANS(K211))*SIN(RADIANS(L211))+SIN(RADIANS(K211))*SIN(RADIANS(J211))*COS(RADIANS(L211))</f>
        <v/>
      </c>
      <c r="R211" s="80">
        <f>SIN(RADIANS(K211))*COS(RADIANS(J211))</f>
        <v/>
      </c>
      <c r="S211" s="80">
        <f>COS(RADIANS(J211))*SIN(RADIANS(L211))</f>
        <v/>
      </c>
      <c r="T211" s="80">
        <f>COS(RADIANS(J211))*COS(RADIANS(L211))</f>
        <v/>
      </c>
      <c r="U211" s="80">
        <f>-SIN(RADIANS(J211))</f>
        <v/>
      </c>
      <c r="V211" s="80">
        <f>-SIN(RADIANS(K211))*COS(RADIANS(L211))+COS(RADIANS(K211))*SIN(RADIANS(J211))*SIN(RADIANS(L211))</f>
        <v/>
      </c>
      <c r="W211" s="80">
        <f>SIN(RADIANS(K211))*SIN(RADIANS(L211))+COS(RADIANS(K211))*SIN(RADIANS(J211))*COS(RADIANS(L211))</f>
        <v/>
      </c>
      <c r="X211" s="80">
        <f>COS(RADIANS(K211))*COS(RADIANS(J211))</f>
        <v/>
      </c>
      <c r="Y211" s="80">
        <f>P211*G211</f>
        <v/>
      </c>
      <c r="Z211" s="80">
        <f>Q211*H211</f>
        <v/>
      </c>
      <c r="AA211" s="80">
        <f>R211*I211</f>
        <v/>
      </c>
      <c r="AB211" s="80">
        <f>M211</f>
        <v/>
      </c>
      <c r="AC211" s="80">
        <f>S211*G211</f>
        <v/>
      </c>
      <c r="AD211" s="80">
        <f>T211*H211</f>
        <v/>
      </c>
      <c r="AE211" s="80">
        <f>U211*I211</f>
        <v/>
      </c>
      <c r="AF211" s="80">
        <f>N211</f>
        <v/>
      </c>
      <c r="AG211" s="80">
        <f>V211*G211</f>
        <v/>
      </c>
      <c r="AH211" s="80">
        <f>W211*H211</f>
        <v/>
      </c>
      <c r="AI211" s="80">
        <f>X211*I211</f>
        <v/>
      </c>
      <c r="AJ211" s="80">
        <f>O211</f>
        <v/>
      </c>
      <c r="AK211" s="81" t="n">
        <v>0.00370820216</v>
      </c>
      <c r="AL211" s="81" t="n">
        <v>-2.35476418e-05</v>
      </c>
      <c r="AM211" s="81" t="n">
        <v>-5.65356731</v>
      </c>
      <c r="AN211" s="81" t="n">
        <v>5.79903364</v>
      </c>
      <c r="AO211" s="81" t="n">
        <v>0</v>
      </c>
      <c r="AP211" s="81" t="n">
        <v>0.011999974</v>
      </c>
      <c r="AQ211" s="81" t="n">
        <v>-0.0122652659</v>
      </c>
      <c r="AR211" s="81" t="n">
        <v>0.294117838</v>
      </c>
      <c r="AS211" s="81" t="n">
        <v>0.0114126783</v>
      </c>
      <c r="AT211" s="81" t="n">
        <v>7.65108871e-06</v>
      </c>
      <c r="AU211" s="81" t="n">
        <v>1.83695447</v>
      </c>
      <c r="AV211" s="81" t="n">
        <v>17.8476028</v>
      </c>
      <c r="AW211" s="82">
        <f>MAX(ABS(Y211-AK211),ABS(Z211-AL211),ABS(AA211-AM211),ABS(AB211-AN211),ABS(AC211-AO211),ABS(AD211-AP211),ABS(AE211-AQ211),ABS(AF211-AR211),ABS(AG211-AS211),ABS(AH211-AT211),ABS(AI211-AU211),ABS(AJ211-AV211))</f>
        <v/>
      </c>
    </row>
    <row r="212">
      <c r="A212" s="78" t="inlineStr">
        <is>
          <t>M207</t>
        </is>
      </c>
      <c r="B212" s="52" t="inlineStr">
        <is>
          <t>ENV-77</t>
        </is>
      </c>
      <c r="C212" s="52" t="inlineStr">
        <is>
          <t>Environment</t>
        </is>
      </c>
      <c r="D212" s="52" t="inlineStr">
        <is>
          <t>Fence wire</t>
        </is>
      </c>
      <c r="E212" s="58" t="inlineStr">
        <is>
          <t>Cylinder</t>
        </is>
      </c>
      <c r="F212" s="52" t="inlineStr">
        <is>
          <t>ENV-01</t>
        </is>
      </c>
      <c r="G212" s="79" t="n">
        <v>0.0120000001</v>
      </c>
      <c r="H212" s="79" t="n">
        <v>0.0120000001</v>
      </c>
      <c r="I212" s="79" t="n">
        <v>5.94452477</v>
      </c>
      <c r="J212" s="79" t="n">
        <v>0.118217766</v>
      </c>
      <c r="K212" s="79" t="n">
        <v>-72.0000076</v>
      </c>
      <c r="L212" s="79" t="n">
        <v>0</v>
      </c>
      <c r="M212" s="79" t="n">
        <v>5.79903364</v>
      </c>
      <c r="N212" s="79" t="n">
        <v>0.694117904</v>
      </c>
      <c r="O212" s="79" t="n">
        <v>17.8476028</v>
      </c>
      <c r="P212" s="80">
        <f>COS(RADIANS(K212))*COS(RADIANS(L212))+SIN(RADIANS(K212))*SIN(RADIANS(J212))*SIN(RADIANS(L212))</f>
        <v/>
      </c>
      <c r="Q212" s="80">
        <f>-COS(RADIANS(K212))*SIN(RADIANS(L212))+SIN(RADIANS(K212))*SIN(RADIANS(J212))*COS(RADIANS(L212))</f>
        <v/>
      </c>
      <c r="R212" s="80">
        <f>SIN(RADIANS(K212))*COS(RADIANS(J212))</f>
        <v/>
      </c>
      <c r="S212" s="80">
        <f>COS(RADIANS(J212))*SIN(RADIANS(L212))</f>
        <v/>
      </c>
      <c r="T212" s="80">
        <f>COS(RADIANS(J212))*COS(RADIANS(L212))</f>
        <v/>
      </c>
      <c r="U212" s="80">
        <f>-SIN(RADIANS(J212))</f>
        <v/>
      </c>
      <c r="V212" s="80">
        <f>-SIN(RADIANS(K212))*COS(RADIANS(L212))+COS(RADIANS(K212))*SIN(RADIANS(J212))*SIN(RADIANS(L212))</f>
        <v/>
      </c>
      <c r="W212" s="80">
        <f>SIN(RADIANS(K212))*SIN(RADIANS(L212))+COS(RADIANS(K212))*SIN(RADIANS(J212))*COS(RADIANS(L212))</f>
        <v/>
      </c>
      <c r="X212" s="80">
        <f>COS(RADIANS(K212))*COS(RADIANS(J212))</f>
        <v/>
      </c>
      <c r="Y212" s="80">
        <f>P212*G212</f>
        <v/>
      </c>
      <c r="Z212" s="80">
        <f>Q212*H212</f>
        <v/>
      </c>
      <c r="AA212" s="80">
        <f>R212*I212</f>
        <v/>
      </c>
      <c r="AB212" s="80">
        <f>M212</f>
        <v/>
      </c>
      <c r="AC212" s="80">
        <f>S212*G212</f>
        <v/>
      </c>
      <c r="AD212" s="80">
        <f>T212*H212</f>
        <v/>
      </c>
      <c r="AE212" s="80">
        <f>U212*I212</f>
        <v/>
      </c>
      <c r="AF212" s="80">
        <f>N212</f>
        <v/>
      </c>
      <c r="AG212" s="80">
        <f>V212*G212</f>
        <v/>
      </c>
      <c r="AH212" s="80">
        <f>W212*H212</f>
        <v/>
      </c>
      <c r="AI212" s="80">
        <f>X212*I212</f>
        <v/>
      </c>
      <c r="AJ212" s="80">
        <f>O212</f>
        <v/>
      </c>
      <c r="AK212" s="81" t="n">
        <v>0.00370820216</v>
      </c>
      <c r="AL212" s="81" t="n">
        <v>-2.35476418e-05</v>
      </c>
      <c r="AM212" s="81" t="n">
        <v>-5.65356731</v>
      </c>
      <c r="AN212" s="81" t="n">
        <v>5.79903364</v>
      </c>
      <c r="AO212" s="81" t="n">
        <v>0</v>
      </c>
      <c r="AP212" s="81" t="n">
        <v>0.011999974</v>
      </c>
      <c r="AQ212" s="81" t="n">
        <v>-0.0122652659</v>
      </c>
      <c r="AR212" s="81" t="n">
        <v>0.694117904</v>
      </c>
      <c r="AS212" s="81" t="n">
        <v>0.0114126783</v>
      </c>
      <c r="AT212" s="81" t="n">
        <v>7.65108871e-06</v>
      </c>
      <c r="AU212" s="81" t="n">
        <v>1.83695447</v>
      </c>
      <c r="AV212" s="81" t="n">
        <v>17.8476028</v>
      </c>
      <c r="AW212" s="82">
        <f>MAX(ABS(Y212-AK212),ABS(Z212-AL212),ABS(AA212-AM212),ABS(AB212-AN212),ABS(AC212-AO212),ABS(AD212-AP212),ABS(AE212-AQ212),ABS(AF212-AR212),ABS(AG212-AS212),ABS(AH212-AT212),ABS(AI212-AU212),ABS(AJ212-AV212))</f>
        <v/>
      </c>
    </row>
    <row r="213">
      <c r="A213" s="78" t="inlineStr">
        <is>
          <t>M208</t>
        </is>
      </c>
      <c r="B213" s="52" t="inlineStr">
        <is>
          <t>ENV-78</t>
        </is>
      </c>
      <c r="C213" s="52" t="inlineStr">
        <is>
          <t>Environment</t>
        </is>
      </c>
      <c r="D213" s="52" t="inlineStr">
        <is>
          <t>Fence wire</t>
        </is>
      </c>
      <c r="E213" s="58" t="inlineStr">
        <is>
          <t>Cylinder</t>
        </is>
      </c>
      <c r="F213" s="52" t="inlineStr">
        <is>
          <t>ENV-01</t>
        </is>
      </c>
      <c r="G213" s="79" t="n">
        <v>0.0120000001</v>
      </c>
      <c r="H213" s="79" t="n">
        <v>0.0120000001</v>
      </c>
      <c r="I213" s="79" t="n">
        <v>5.94452477</v>
      </c>
      <c r="J213" s="79" t="n">
        <v>0.118218333</v>
      </c>
      <c r="K213" s="79" t="n">
        <v>-72.0000076</v>
      </c>
      <c r="L213" s="79" t="n">
        <v>0</v>
      </c>
      <c r="M213" s="79" t="n">
        <v>5.79903364</v>
      </c>
      <c r="N213" s="79" t="n">
        <v>1.09411788</v>
      </c>
      <c r="O213" s="79" t="n">
        <v>17.8476028</v>
      </c>
      <c r="P213" s="80">
        <f>COS(RADIANS(K213))*COS(RADIANS(L213))+SIN(RADIANS(K213))*SIN(RADIANS(J213))*SIN(RADIANS(L213))</f>
        <v/>
      </c>
      <c r="Q213" s="80">
        <f>-COS(RADIANS(K213))*SIN(RADIANS(L213))+SIN(RADIANS(K213))*SIN(RADIANS(J213))*COS(RADIANS(L213))</f>
        <v/>
      </c>
      <c r="R213" s="80">
        <f>SIN(RADIANS(K213))*COS(RADIANS(J213))</f>
        <v/>
      </c>
      <c r="S213" s="80">
        <f>COS(RADIANS(J213))*SIN(RADIANS(L213))</f>
        <v/>
      </c>
      <c r="T213" s="80">
        <f>COS(RADIANS(J213))*COS(RADIANS(L213))</f>
        <v/>
      </c>
      <c r="U213" s="80">
        <f>-SIN(RADIANS(J213))</f>
        <v/>
      </c>
      <c r="V213" s="80">
        <f>-SIN(RADIANS(K213))*COS(RADIANS(L213))+COS(RADIANS(K213))*SIN(RADIANS(J213))*SIN(RADIANS(L213))</f>
        <v/>
      </c>
      <c r="W213" s="80">
        <f>SIN(RADIANS(K213))*SIN(RADIANS(L213))+COS(RADIANS(K213))*SIN(RADIANS(J213))*COS(RADIANS(L213))</f>
        <v/>
      </c>
      <c r="X213" s="80">
        <f>COS(RADIANS(K213))*COS(RADIANS(J213))</f>
        <v/>
      </c>
      <c r="Y213" s="80">
        <f>P213*G213</f>
        <v/>
      </c>
      <c r="Z213" s="80">
        <f>Q213*H213</f>
        <v/>
      </c>
      <c r="AA213" s="80">
        <f>R213*I213</f>
        <v/>
      </c>
      <c r="AB213" s="80">
        <f>M213</f>
        <v/>
      </c>
      <c r="AC213" s="80">
        <f>S213*G213</f>
        <v/>
      </c>
      <c r="AD213" s="80">
        <f>T213*H213</f>
        <v/>
      </c>
      <c r="AE213" s="80">
        <f>U213*I213</f>
        <v/>
      </c>
      <c r="AF213" s="80">
        <f>N213</f>
        <v/>
      </c>
      <c r="AG213" s="80">
        <f>V213*G213</f>
        <v/>
      </c>
      <c r="AH213" s="80">
        <f>W213*H213</f>
        <v/>
      </c>
      <c r="AI213" s="80">
        <f>X213*I213</f>
        <v/>
      </c>
      <c r="AJ213" s="80">
        <f>O213</f>
        <v/>
      </c>
      <c r="AK213" s="81" t="n">
        <v>0.00370820216</v>
      </c>
      <c r="AL213" s="81" t="n">
        <v>-2.35477564e-05</v>
      </c>
      <c r="AM213" s="81" t="n">
        <v>-5.65356731</v>
      </c>
      <c r="AN213" s="81" t="n">
        <v>5.79903364</v>
      </c>
      <c r="AO213" s="81" t="n">
        <v>0</v>
      </c>
      <c r="AP213" s="81" t="n">
        <v>0.011999974</v>
      </c>
      <c r="AQ213" s="81" t="n">
        <v>-0.0122653255</v>
      </c>
      <c r="AR213" s="81" t="n">
        <v>1.09411788</v>
      </c>
      <c r="AS213" s="81" t="n">
        <v>0.0114126783</v>
      </c>
      <c r="AT213" s="81" t="n">
        <v>7.651126e-06</v>
      </c>
      <c r="AU213" s="81" t="n">
        <v>1.83695447</v>
      </c>
      <c r="AV213" s="81" t="n">
        <v>17.8476028</v>
      </c>
      <c r="AW213" s="82">
        <f>MAX(ABS(Y213-AK213),ABS(Z213-AL213),ABS(AA213-AM213),ABS(AB213-AN213),ABS(AC213-AO213),ABS(AD213-AP213),ABS(AE213-AQ213),ABS(AF213-AR213),ABS(AG213-AS213),ABS(AH213-AT213),ABS(AI213-AU213),ABS(AJ213-AV213))</f>
        <v/>
      </c>
    </row>
    <row r="214">
      <c r="A214" s="78" t="inlineStr">
        <is>
          <t>M209</t>
        </is>
      </c>
      <c r="B214" s="52" t="inlineStr">
        <is>
          <t>ENV-79</t>
        </is>
      </c>
      <c r="C214" s="52" t="inlineStr">
        <is>
          <t>Environment</t>
        </is>
      </c>
      <c r="D214" s="52" t="inlineStr">
        <is>
          <t>Gate leaf</t>
        </is>
      </c>
      <c r="E214" s="53" t="inlineStr">
        <is>
          <t>Group</t>
        </is>
      </c>
      <c r="F214" s="52" t="inlineStr">
        <is>
          <t>ENV-01</t>
        </is>
      </c>
      <c r="G214" s="79" t="n">
        <v>1</v>
      </c>
      <c r="H214" s="79" t="n">
        <v>1</v>
      </c>
      <c r="I214" s="79" t="n">
        <v>1</v>
      </c>
      <c r="J214" s="79" t="n">
        <v>0</v>
      </c>
      <c r="K214" s="79" t="n">
        <v>-160</v>
      </c>
      <c r="L214" s="79" t="n">
        <v>0</v>
      </c>
      <c r="M214" s="79" t="n">
        <v>2.97224975</v>
      </c>
      <c r="N214" s="79" t="n">
        <v>-0.0620147772</v>
      </c>
      <c r="O214" s="79" t="n">
        <v>18.7660789</v>
      </c>
      <c r="P214" s="80">
        <f>COS(RADIANS(K214))*COS(RADIANS(L214))+SIN(RADIANS(K214))*SIN(RADIANS(J214))*SIN(RADIANS(L214))</f>
        <v/>
      </c>
      <c r="Q214" s="80">
        <f>-COS(RADIANS(K214))*SIN(RADIANS(L214))+SIN(RADIANS(K214))*SIN(RADIANS(J214))*COS(RADIANS(L214))</f>
        <v/>
      </c>
      <c r="R214" s="80">
        <f>SIN(RADIANS(K214))*COS(RADIANS(J214))</f>
        <v/>
      </c>
      <c r="S214" s="80">
        <f>COS(RADIANS(J214))*SIN(RADIANS(L214))</f>
        <v/>
      </c>
      <c r="T214" s="80">
        <f>COS(RADIANS(J214))*COS(RADIANS(L214))</f>
        <v/>
      </c>
      <c r="U214" s="80">
        <f>-SIN(RADIANS(J214))</f>
        <v/>
      </c>
      <c r="V214" s="80">
        <f>-SIN(RADIANS(K214))*COS(RADIANS(L214))+COS(RADIANS(K214))*SIN(RADIANS(J214))*SIN(RADIANS(L214))</f>
        <v/>
      </c>
      <c r="W214" s="80">
        <f>SIN(RADIANS(K214))*SIN(RADIANS(L214))+COS(RADIANS(K214))*SIN(RADIANS(J214))*COS(RADIANS(L214))</f>
        <v/>
      </c>
      <c r="X214" s="80">
        <f>COS(RADIANS(K214))*COS(RADIANS(J214))</f>
        <v/>
      </c>
      <c r="Y214" s="80">
        <f>P214*G214</f>
        <v/>
      </c>
      <c r="Z214" s="80">
        <f>Q214*H214</f>
        <v/>
      </c>
      <c r="AA214" s="80">
        <f>R214*I214</f>
        <v/>
      </c>
      <c r="AB214" s="80">
        <f>M214</f>
        <v/>
      </c>
      <c r="AC214" s="80">
        <f>S214*G214</f>
        <v/>
      </c>
      <c r="AD214" s="80">
        <f>T214*H214</f>
        <v/>
      </c>
      <c r="AE214" s="80">
        <f>U214*I214</f>
        <v/>
      </c>
      <c r="AF214" s="80">
        <f>N214</f>
        <v/>
      </c>
      <c r="AG214" s="80">
        <f>V214*G214</f>
        <v/>
      </c>
      <c r="AH214" s="80">
        <f>W214*H214</f>
        <v/>
      </c>
      <c r="AI214" s="80">
        <f>X214*I214</f>
        <v/>
      </c>
      <c r="AJ214" s="80">
        <f>O214</f>
        <v/>
      </c>
      <c r="AK214" s="81" t="n">
        <v>-0.9396926759999999</v>
      </c>
      <c r="AL214" s="81" t="n">
        <v>0</v>
      </c>
      <c r="AM214" s="81" t="n">
        <v>-0.342020005</v>
      </c>
      <c r="AN214" s="81" t="n">
        <v>2.97224975</v>
      </c>
      <c r="AO214" s="81" t="n">
        <v>0</v>
      </c>
      <c r="AP214" s="81" t="n">
        <v>1</v>
      </c>
      <c r="AQ214" s="81" t="n">
        <v>0</v>
      </c>
      <c r="AR214" s="81" t="n">
        <v>-0.0620147772</v>
      </c>
      <c r="AS214" s="81" t="n">
        <v>0.342020005</v>
      </c>
      <c r="AT214" s="81" t="n">
        <v>0</v>
      </c>
      <c r="AU214" s="81" t="n">
        <v>-0.9396926759999999</v>
      </c>
      <c r="AV214" s="81" t="n">
        <v>18.7660789</v>
      </c>
      <c r="AW214" s="82">
        <f>MAX(ABS(Y214-AK214),ABS(Z214-AL214),ABS(AA214-AM214),ABS(AB214-AN214),ABS(AC214-AO214),ABS(AD214-AP214),ABS(AE214-AQ214),ABS(AF214-AR214),ABS(AG214-AS214),ABS(AH214-AT214),ABS(AI214-AU214),ABS(AJ214-AV214))</f>
        <v/>
      </c>
    </row>
    <row r="215">
      <c r="A215" s="78" t="inlineStr">
        <is>
          <t>M210</t>
        </is>
      </c>
      <c r="B215" s="52" t="inlineStr">
        <is>
          <t>ENV-80</t>
        </is>
      </c>
      <c r="C215" s="52" t="inlineStr">
        <is>
          <t>Environment</t>
        </is>
      </c>
      <c r="D215" s="52" t="inlineStr">
        <is>
          <t>Gate stile</t>
        </is>
      </c>
      <c r="E215" s="58" t="inlineStr">
        <is>
          <t>Cylinder</t>
        </is>
      </c>
      <c r="F215" s="52" t="inlineStr">
        <is>
          <t>ENV-79</t>
        </is>
      </c>
      <c r="G215" s="79" t="n">
        <v>0.0599999987</v>
      </c>
      <c r="H215" s="79" t="n">
        <v>0.0599999987</v>
      </c>
      <c r="I215" s="79" t="n">
        <v>1.20000005</v>
      </c>
      <c r="J215" s="79" t="n">
        <v>90</v>
      </c>
      <c r="K215" s="79" t="n">
        <v>0</v>
      </c>
      <c r="L215" s="79" t="n">
        <v>0</v>
      </c>
      <c r="M215" s="79" t="n">
        <v>0</v>
      </c>
      <c r="N215" s="79" t="n">
        <v>0.800000012</v>
      </c>
      <c r="O215" s="79" t="n">
        <v>2.82250977</v>
      </c>
      <c r="P215" s="80">
        <f>COS(RADIANS(K215))*COS(RADIANS(L215))+SIN(RADIANS(K215))*SIN(RADIANS(J215))*SIN(RADIANS(L215))</f>
        <v/>
      </c>
      <c r="Q215" s="80">
        <f>-COS(RADIANS(K215))*SIN(RADIANS(L215))+SIN(RADIANS(K215))*SIN(RADIANS(J215))*COS(RADIANS(L215))</f>
        <v/>
      </c>
      <c r="R215" s="80">
        <f>SIN(RADIANS(K215))*COS(RADIANS(J215))</f>
        <v/>
      </c>
      <c r="S215" s="80">
        <f>COS(RADIANS(J215))*SIN(RADIANS(L215))</f>
        <v/>
      </c>
      <c r="T215" s="80">
        <f>COS(RADIANS(J215))*COS(RADIANS(L215))</f>
        <v/>
      </c>
      <c r="U215" s="80">
        <f>-SIN(RADIANS(J215))</f>
        <v/>
      </c>
      <c r="V215" s="80">
        <f>-SIN(RADIANS(K215))*COS(RADIANS(L215))+COS(RADIANS(K215))*SIN(RADIANS(J215))*SIN(RADIANS(L215))</f>
        <v/>
      </c>
      <c r="W215" s="80">
        <f>SIN(RADIANS(K215))*SIN(RADIANS(L215))+COS(RADIANS(K215))*SIN(RADIANS(J215))*COS(RADIANS(L215))</f>
        <v/>
      </c>
      <c r="X215" s="80">
        <f>COS(RADIANS(K215))*COS(RADIANS(J215))</f>
        <v/>
      </c>
      <c r="Y215" s="80">
        <f>P215*G215</f>
        <v/>
      </c>
      <c r="Z215" s="80">
        <f>Q215*H215</f>
        <v/>
      </c>
      <c r="AA215" s="80">
        <f>R215*I215</f>
        <v/>
      </c>
      <c r="AB215" s="80">
        <f>M215</f>
        <v/>
      </c>
      <c r="AC215" s="80">
        <f>S215*G215</f>
        <v/>
      </c>
      <c r="AD215" s="80">
        <f>T215*H215</f>
        <v/>
      </c>
      <c r="AE215" s="80">
        <f>U215*I215</f>
        <v/>
      </c>
      <c r="AF215" s="80">
        <f>N215</f>
        <v/>
      </c>
      <c r="AG215" s="80">
        <f>V215*G215</f>
        <v/>
      </c>
      <c r="AH215" s="80">
        <f>W215*H215</f>
        <v/>
      </c>
      <c r="AI215" s="80">
        <f>X215*I215</f>
        <v/>
      </c>
      <c r="AJ215" s="80">
        <f>O215</f>
        <v/>
      </c>
      <c r="AK215" s="81" t="n">
        <v>0.0599999987</v>
      </c>
      <c r="AL215" s="81" t="n">
        <v>0</v>
      </c>
      <c r="AM215" s="81" t="n">
        <v>0</v>
      </c>
      <c r="AN215" s="81" t="n">
        <v>0</v>
      </c>
      <c r="AO215" s="81" t="n">
        <v>0</v>
      </c>
      <c r="AP215" s="81" t="n">
        <v>-2.62268318e-09</v>
      </c>
      <c r="AQ215" s="81" t="n">
        <v>-1.20000005</v>
      </c>
      <c r="AR215" s="81" t="n">
        <v>0.800000012</v>
      </c>
      <c r="AS215" s="81" t="n">
        <v>0</v>
      </c>
      <c r="AT215" s="81" t="n">
        <v>0.0599999987</v>
      </c>
      <c r="AU215" s="81" t="n">
        <v>-5.24536681e-08</v>
      </c>
      <c r="AV215" s="81" t="n">
        <v>2.82250977</v>
      </c>
      <c r="AW215" s="82">
        <f>MAX(ABS(Y215-AK215),ABS(Z215-AL215),ABS(AA215-AM215),ABS(AB215-AN215),ABS(AC215-AO215),ABS(AD215-AP215),ABS(AE215-AQ215),ABS(AF215-AR215),ABS(AG215-AS215),ABS(AH215-AT215),ABS(AI215-AU215),ABS(AJ215-AV215))</f>
        <v/>
      </c>
    </row>
    <row r="216">
      <c r="A216" s="78" t="inlineStr">
        <is>
          <t>M211</t>
        </is>
      </c>
      <c r="B216" s="52" t="inlineStr">
        <is>
          <t>ENV-81</t>
        </is>
      </c>
      <c r="C216" s="52" t="inlineStr">
        <is>
          <t>Environment</t>
        </is>
      </c>
      <c r="D216" s="52" t="inlineStr">
        <is>
          <t>Gate rail top</t>
        </is>
      </c>
      <c r="E216" s="58" t="inlineStr">
        <is>
          <t>Cylinder</t>
        </is>
      </c>
      <c r="F216" s="52" t="inlineStr">
        <is>
          <t>ENV-79</t>
        </is>
      </c>
      <c r="G216" s="79" t="n">
        <v>0.0500000007</v>
      </c>
      <c r="H216" s="79" t="n">
        <v>0.0500000007</v>
      </c>
      <c r="I216" s="79" t="n">
        <v>2.72250986</v>
      </c>
      <c r="J216" s="79" t="n">
        <v>0</v>
      </c>
      <c r="K216" s="79" t="n">
        <v>0</v>
      </c>
      <c r="L216" s="79" t="n">
        <v>0</v>
      </c>
      <c r="M216" s="79" t="n">
        <v>0</v>
      </c>
      <c r="N216" s="79" t="n">
        <v>1.35000002</v>
      </c>
      <c r="O216" s="79" t="n">
        <v>1.46125484</v>
      </c>
      <c r="P216" s="80">
        <f>COS(RADIANS(K216))*COS(RADIANS(L216))+SIN(RADIANS(K216))*SIN(RADIANS(J216))*SIN(RADIANS(L216))</f>
        <v/>
      </c>
      <c r="Q216" s="80">
        <f>-COS(RADIANS(K216))*SIN(RADIANS(L216))+SIN(RADIANS(K216))*SIN(RADIANS(J216))*COS(RADIANS(L216))</f>
        <v/>
      </c>
      <c r="R216" s="80">
        <f>SIN(RADIANS(K216))*COS(RADIANS(J216))</f>
        <v/>
      </c>
      <c r="S216" s="80">
        <f>COS(RADIANS(J216))*SIN(RADIANS(L216))</f>
        <v/>
      </c>
      <c r="T216" s="80">
        <f>COS(RADIANS(J216))*COS(RADIANS(L216))</f>
        <v/>
      </c>
      <c r="U216" s="80">
        <f>-SIN(RADIANS(J216))</f>
        <v/>
      </c>
      <c r="V216" s="80">
        <f>-SIN(RADIANS(K216))*COS(RADIANS(L216))+COS(RADIANS(K216))*SIN(RADIANS(J216))*SIN(RADIANS(L216))</f>
        <v/>
      </c>
      <c r="W216" s="80">
        <f>SIN(RADIANS(K216))*SIN(RADIANS(L216))+COS(RADIANS(K216))*SIN(RADIANS(J216))*COS(RADIANS(L216))</f>
        <v/>
      </c>
      <c r="X216" s="80">
        <f>COS(RADIANS(K216))*COS(RADIANS(J216))</f>
        <v/>
      </c>
      <c r="Y216" s="80">
        <f>P216*G216</f>
        <v/>
      </c>
      <c r="Z216" s="80">
        <f>Q216*H216</f>
        <v/>
      </c>
      <c r="AA216" s="80">
        <f>R216*I216</f>
        <v/>
      </c>
      <c r="AB216" s="80">
        <f>M216</f>
        <v/>
      </c>
      <c r="AC216" s="80">
        <f>S216*G216</f>
        <v/>
      </c>
      <c r="AD216" s="80">
        <f>T216*H216</f>
        <v/>
      </c>
      <c r="AE216" s="80">
        <f>U216*I216</f>
        <v/>
      </c>
      <c r="AF216" s="80">
        <f>N216</f>
        <v/>
      </c>
      <c r="AG216" s="80">
        <f>V216*G216</f>
        <v/>
      </c>
      <c r="AH216" s="80">
        <f>W216*H216</f>
        <v/>
      </c>
      <c r="AI216" s="80">
        <f>X216*I216</f>
        <v/>
      </c>
      <c r="AJ216" s="80">
        <f>O216</f>
        <v/>
      </c>
      <c r="AK216" s="81" t="n">
        <v>0.0500000007</v>
      </c>
      <c r="AL216" s="81" t="n">
        <v>0</v>
      </c>
      <c r="AM216" s="81" t="n">
        <v>0</v>
      </c>
      <c r="AN216" s="81" t="n">
        <v>0</v>
      </c>
      <c r="AO216" s="81" t="n">
        <v>0</v>
      </c>
      <c r="AP216" s="81" t="n">
        <v>0.0500000007</v>
      </c>
      <c r="AQ216" s="81" t="n">
        <v>0</v>
      </c>
      <c r="AR216" s="81" t="n">
        <v>1.35000002</v>
      </c>
      <c r="AS216" s="81" t="n">
        <v>0</v>
      </c>
      <c r="AT216" s="81" t="n">
        <v>0</v>
      </c>
      <c r="AU216" s="81" t="n">
        <v>2.72250986</v>
      </c>
      <c r="AV216" s="81" t="n">
        <v>1.46125484</v>
      </c>
      <c r="AW216" s="82">
        <f>MAX(ABS(Y216-AK216),ABS(Z216-AL216),ABS(AA216-AM216),ABS(AB216-AN216),ABS(AC216-AO216),ABS(AD216-AP216),ABS(AE216-AQ216),ABS(AF216-AR216),ABS(AG216-AS216),ABS(AH216-AT216),ABS(AI216-AU216),ABS(AJ216-AV216))</f>
        <v/>
      </c>
    </row>
    <row r="217">
      <c r="A217" s="78" t="inlineStr">
        <is>
          <t>M212</t>
        </is>
      </c>
      <c r="B217" s="52" t="inlineStr">
        <is>
          <t>ENV-82</t>
        </is>
      </c>
      <c r="C217" s="52" t="inlineStr">
        <is>
          <t>Environment</t>
        </is>
      </c>
      <c r="D217" s="52" t="inlineStr">
        <is>
          <t>Gate rail bottom</t>
        </is>
      </c>
      <c r="E217" s="58" t="inlineStr">
        <is>
          <t>Cylinder</t>
        </is>
      </c>
      <c r="F217" s="52" t="inlineStr">
        <is>
          <t>ENV-79</t>
        </is>
      </c>
      <c r="G217" s="79" t="n">
        <v>0.0500000007</v>
      </c>
      <c r="H217" s="79" t="n">
        <v>0.0500000007</v>
      </c>
      <c r="I217" s="79" t="n">
        <v>2.72250986</v>
      </c>
      <c r="J217" s="79" t="n">
        <v>0</v>
      </c>
      <c r="K217" s="79" t="n">
        <v>0</v>
      </c>
      <c r="L217" s="79" t="n">
        <v>0</v>
      </c>
      <c r="M217" s="79" t="n">
        <v>0</v>
      </c>
      <c r="N217" s="79" t="n">
        <v>0.25</v>
      </c>
      <c r="O217" s="79" t="n">
        <v>1.46125484</v>
      </c>
      <c r="P217" s="80">
        <f>COS(RADIANS(K217))*COS(RADIANS(L217))+SIN(RADIANS(K217))*SIN(RADIANS(J217))*SIN(RADIANS(L217))</f>
        <v/>
      </c>
      <c r="Q217" s="80">
        <f>-COS(RADIANS(K217))*SIN(RADIANS(L217))+SIN(RADIANS(K217))*SIN(RADIANS(J217))*COS(RADIANS(L217))</f>
        <v/>
      </c>
      <c r="R217" s="80">
        <f>SIN(RADIANS(K217))*COS(RADIANS(J217))</f>
        <v/>
      </c>
      <c r="S217" s="80">
        <f>COS(RADIANS(J217))*SIN(RADIANS(L217))</f>
        <v/>
      </c>
      <c r="T217" s="80">
        <f>COS(RADIANS(J217))*COS(RADIANS(L217))</f>
        <v/>
      </c>
      <c r="U217" s="80">
        <f>-SIN(RADIANS(J217))</f>
        <v/>
      </c>
      <c r="V217" s="80">
        <f>-SIN(RADIANS(K217))*COS(RADIANS(L217))+COS(RADIANS(K217))*SIN(RADIANS(J217))*SIN(RADIANS(L217))</f>
        <v/>
      </c>
      <c r="W217" s="80">
        <f>SIN(RADIANS(K217))*SIN(RADIANS(L217))+COS(RADIANS(K217))*SIN(RADIANS(J217))*COS(RADIANS(L217))</f>
        <v/>
      </c>
      <c r="X217" s="80">
        <f>COS(RADIANS(K217))*COS(RADIANS(J217))</f>
        <v/>
      </c>
      <c r="Y217" s="80">
        <f>P217*G217</f>
        <v/>
      </c>
      <c r="Z217" s="80">
        <f>Q217*H217</f>
        <v/>
      </c>
      <c r="AA217" s="80">
        <f>R217*I217</f>
        <v/>
      </c>
      <c r="AB217" s="80">
        <f>M217</f>
        <v/>
      </c>
      <c r="AC217" s="80">
        <f>S217*G217</f>
        <v/>
      </c>
      <c r="AD217" s="80">
        <f>T217*H217</f>
        <v/>
      </c>
      <c r="AE217" s="80">
        <f>U217*I217</f>
        <v/>
      </c>
      <c r="AF217" s="80">
        <f>N217</f>
        <v/>
      </c>
      <c r="AG217" s="80">
        <f>V217*G217</f>
        <v/>
      </c>
      <c r="AH217" s="80">
        <f>W217*H217</f>
        <v/>
      </c>
      <c r="AI217" s="80">
        <f>X217*I217</f>
        <v/>
      </c>
      <c r="AJ217" s="80">
        <f>O217</f>
        <v/>
      </c>
      <c r="AK217" s="81" t="n">
        <v>0.0500000007</v>
      </c>
      <c r="AL217" s="81" t="n">
        <v>0</v>
      </c>
      <c r="AM217" s="81" t="n">
        <v>0</v>
      </c>
      <c r="AN217" s="81" t="n">
        <v>0</v>
      </c>
      <c r="AO217" s="81" t="n">
        <v>0</v>
      </c>
      <c r="AP217" s="81" t="n">
        <v>0.0500000007</v>
      </c>
      <c r="AQ217" s="81" t="n">
        <v>0</v>
      </c>
      <c r="AR217" s="81" t="n">
        <v>0.25</v>
      </c>
      <c r="AS217" s="81" t="n">
        <v>0</v>
      </c>
      <c r="AT217" s="81" t="n">
        <v>0</v>
      </c>
      <c r="AU217" s="81" t="n">
        <v>2.72250986</v>
      </c>
      <c r="AV217" s="81" t="n">
        <v>1.46125484</v>
      </c>
      <c r="AW217" s="82">
        <f>MAX(ABS(Y217-AK217),ABS(Z217-AL217),ABS(AA217-AM217),ABS(AB217-AN217),ABS(AC217-AO217),ABS(AD217-AP217),ABS(AE217-AQ217),ABS(AF217-AR217),ABS(AG217-AS217),ABS(AH217-AT217),ABS(AI217-AU217),ABS(AJ217-AV217))</f>
        <v/>
      </c>
    </row>
    <row r="218">
      <c r="A218" s="78" t="inlineStr">
        <is>
          <t>M213</t>
        </is>
      </c>
      <c r="B218" s="52" t="inlineStr">
        <is>
          <t>ENV-84</t>
        </is>
      </c>
      <c r="C218" s="52" t="inlineStr">
        <is>
          <t>Environment</t>
        </is>
      </c>
      <c r="D218" s="52" t="inlineStr">
        <is>
          <t>Gate leaf</t>
        </is>
      </c>
      <c r="E218" s="53" t="inlineStr">
        <is>
          <t>Group</t>
        </is>
      </c>
      <c r="F218" s="52" t="inlineStr">
        <is>
          <t>ENV-01</t>
        </is>
      </c>
      <c r="G218" s="79" t="n">
        <v>1</v>
      </c>
      <c r="H218" s="79" t="n">
        <v>1</v>
      </c>
      <c r="I218" s="79" t="n">
        <v>1</v>
      </c>
      <c r="J218" s="79" t="n">
        <v>0</v>
      </c>
      <c r="K218" s="79" t="n">
        <v>104.999992</v>
      </c>
      <c r="L218" s="79" t="n">
        <v>0</v>
      </c>
      <c r="M218" s="79" t="n">
        <v>-2.97225451</v>
      </c>
      <c r="N218" s="79" t="n">
        <v>0.0162539482</v>
      </c>
      <c r="O218" s="79" t="n">
        <v>18.7660789</v>
      </c>
      <c r="P218" s="80">
        <f>COS(RADIANS(K218))*COS(RADIANS(L218))+SIN(RADIANS(K218))*SIN(RADIANS(J218))*SIN(RADIANS(L218))</f>
        <v/>
      </c>
      <c r="Q218" s="80">
        <f>-COS(RADIANS(K218))*SIN(RADIANS(L218))+SIN(RADIANS(K218))*SIN(RADIANS(J218))*COS(RADIANS(L218))</f>
        <v/>
      </c>
      <c r="R218" s="80">
        <f>SIN(RADIANS(K218))*COS(RADIANS(J218))</f>
        <v/>
      </c>
      <c r="S218" s="80">
        <f>COS(RADIANS(J218))*SIN(RADIANS(L218))</f>
        <v/>
      </c>
      <c r="T218" s="80">
        <f>COS(RADIANS(J218))*COS(RADIANS(L218))</f>
        <v/>
      </c>
      <c r="U218" s="80">
        <f>-SIN(RADIANS(J218))</f>
        <v/>
      </c>
      <c r="V218" s="80">
        <f>-SIN(RADIANS(K218))*COS(RADIANS(L218))+COS(RADIANS(K218))*SIN(RADIANS(J218))*SIN(RADIANS(L218))</f>
        <v/>
      </c>
      <c r="W218" s="80">
        <f>SIN(RADIANS(K218))*SIN(RADIANS(L218))+COS(RADIANS(K218))*SIN(RADIANS(J218))*COS(RADIANS(L218))</f>
        <v/>
      </c>
      <c r="X218" s="80">
        <f>COS(RADIANS(K218))*COS(RADIANS(J218))</f>
        <v/>
      </c>
      <c r="Y218" s="80">
        <f>P218*G218</f>
        <v/>
      </c>
      <c r="Z218" s="80">
        <f>Q218*H218</f>
        <v/>
      </c>
      <c r="AA218" s="80">
        <f>R218*I218</f>
        <v/>
      </c>
      <c r="AB218" s="80">
        <f>M218</f>
        <v/>
      </c>
      <c r="AC218" s="80">
        <f>S218*G218</f>
        <v/>
      </c>
      <c r="AD218" s="80">
        <f>T218*H218</f>
        <v/>
      </c>
      <c r="AE218" s="80">
        <f>U218*I218</f>
        <v/>
      </c>
      <c r="AF218" s="80">
        <f>N218</f>
        <v/>
      </c>
      <c r="AG218" s="80">
        <f>V218*G218</f>
        <v/>
      </c>
      <c r="AH218" s="80">
        <f>W218*H218</f>
        <v/>
      </c>
      <c r="AI218" s="80">
        <f>X218*I218</f>
        <v/>
      </c>
      <c r="AJ218" s="80">
        <f>O218</f>
        <v/>
      </c>
      <c r="AK218" s="81" t="n">
        <v>-0.258819044</v>
      </c>
      <c r="AL218" s="81" t="n">
        <v>0</v>
      </c>
      <c r="AM218" s="81" t="n">
        <v>0.965925813</v>
      </c>
      <c r="AN218" s="81" t="n">
        <v>-2.97225451</v>
      </c>
      <c r="AO218" s="81" t="n">
        <v>0</v>
      </c>
      <c r="AP218" s="81" t="n">
        <v>1</v>
      </c>
      <c r="AQ218" s="81" t="n">
        <v>0</v>
      </c>
      <c r="AR218" s="81" t="n">
        <v>0.0162539482</v>
      </c>
      <c r="AS218" s="81" t="n">
        <v>-0.965925813</v>
      </c>
      <c r="AT218" s="81" t="n">
        <v>0</v>
      </c>
      <c r="AU218" s="81" t="n">
        <v>-0.258819044</v>
      </c>
      <c r="AV218" s="81" t="n">
        <v>18.7660789</v>
      </c>
      <c r="AW218" s="82">
        <f>MAX(ABS(Y218-AK218),ABS(Z218-AL218),ABS(AA218-AM218),ABS(AB218-AN218),ABS(AC218-AO218),ABS(AD218-AP218),ABS(AE218-AQ218),ABS(AF218-AR218),ABS(AG218-AS218),ABS(AH218-AT218),ABS(AI218-AU218),ABS(AJ218-AV218))</f>
        <v/>
      </c>
    </row>
    <row r="219">
      <c r="A219" s="78" t="inlineStr">
        <is>
          <t>M214</t>
        </is>
      </c>
      <c r="B219" s="52" t="inlineStr">
        <is>
          <t>ENV-90</t>
        </is>
      </c>
      <c r="C219" s="52" t="inlineStr">
        <is>
          <t>Environment</t>
        </is>
      </c>
      <c r="D219" s="52" t="inlineStr">
        <is>
          <t>Watchtower</t>
        </is>
      </c>
      <c r="E219" s="53" t="inlineStr">
        <is>
          <t>Group</t>
        </is>
      </c>
      <c r="F219" s="52" t="inlineStr">
        <is>
          <t>ENV-00</t>
        </is>
      </c>
      <c r="G219" s="79" t="n">
        <v>1</v>
      </c>
      <c r="H219" s="79" t="n">
        <v>1</v>
      </c>
      <c r="I219" s="79" t="n">
        <v>1</v>
      </c>
      <c r="J219" s="79" t="n">
        <v>0</v>
      </c>
      <c r="K219" s="79" t="n">
        <v>0</v>
      </c>
      <c r="L219" s="79" t="n">
        <v>0</v>
      </c>
      <c r="M219" s="79" t="n">
        <v>10.5</v>
      </c>
      <c r="N219" s="79" t="n">
        <v>0.0634425879</v>
      </c>
      <c r="O219" s="79" t="n">
        <v>10</v>
      </c>
      <c r="P219" s="80">
        <f>COS(RADIANS(K219))*COS(RADIANS(L219))+SIN(RADIANS(K219))*SIN(RADIANS(J219))*SIN(RADIANS(L219))</f>
        <v/>
      </c>
      <c r="Q219" s="80">
        <f>-COS(RADIANS(K219))*SIN(RADIANS(L219))+SIN(RADIANS(K219))*SIN(RADIANS(J219))*COS(RADIANS(L219))</f>
        <v/>
      </c>
      <c r="R219" s="80">
        <f>SIN(RADIANS(K219))*COS(RADIANS(J219))</f>
        <v/>
      </c>
      <c r="S219" s="80">
        <f>COS(RADIANS(J219))*SIN(RADIANS(L219))</f>
        <v/>
      </c>
      <c r="T219" s="80">
        <f>COS(RADIANS(J219))*COS(RADIANS(L219))</f>
        <v/>
      </c>
      <c r="U219" s="80">
        <f>-SIN(RADIANS(J219))</f>
        <v/>
      </c>
      <c r="V219" s="80">
        <f>-SIN(RADIANS(K219))*COS(RADIANS(L219))+COS(RADIANS(K219))*SIN(RADIANS(J219))*SIN(RADIANS(L219))</f>
        <v/>
      </c>
      <c r="W219" s="80">
        <f>SIN(RADIANS(K219))*SIN(RADIANS(L219))+COS(RADIANS(K219))*SIN(RADIANS(J219))*COS(RADIANS(L219))</f>
        <v/>
      </c>
      <c r="X219" s="80">
        <f>COS(RADIANS(K219))*COS(RADIANS(J219))</f>
        <v/>
      </c>
      <c r="Y219" s="80">
        <f>P219*G219</f>
        <v/>
      </c>
      <c r="Z219" s="80">
        <f>Q219*H219</f>
        <v/>
      </c>
      <c r="AA219" s="80">
        <f>R219*I219</f>
        <v/>
      </c>
      <c r="AB219" s="80">
        <f>M219</f>
        <v/>
      </c>
      <c r="AC219" s="80">
        <f>S219*G219</f>
        <v/>
      </c>
      <c r="AD219" s="80">
        <f>T219*H219</f>
        <v/>
      </c>
      <c r="AE219" s="80">
        <f>U219*I219</f>
        <v/>
      </c>
      <c r="AF219" s="80">
        <f>N219</f>
        <v/>
      </c>
      <c r="AG219" s="80">
        <f>V219*G219</f>
        <v/>
      </c>
      <c r="AH219" s="80">
        <f>W219*H219</f>
        <v/>
      </c>
      <c r="AI219" s="80">
        <f>X219*I219</f>
        <v/>
      </c>
      <c r="AJ219" s="80">
        <f>O219</f>
        <v/>
      </c>
      <c r="AK219" s="81" t="n">
        <v>1</v>
      </c>
      <c r="AL219" s="81" t="n">
        <v>0</v>
      </c>
      <c r="AM219" s="81" t="n">
        <v>0</v>
      </c>
      <c r="AN219" s="81" t="n">
        <v>10.5</v>
      </c>
      <c r="AO219" s="81" t="n">
        <v>0</v>
      </c>
      <c r="AP219" s="81" t="n">
        <v>1</v>
      </c>
      <c r="AQ219" s="81" t="n">
        <v>0</v>
      </c>
      <c r="AR219" s="81" t="n">
        <v>0.0634425879</v>
      </c>
      <c r="AS219" s="81" t="n">
        <v>0</v>
      </c>
      <c r="AT219" s="81" t="n">
        <v>0</v>
      </c>
      <c r="AU219" s="81" t="n">
        <v>1</v>
      </c>
      <c r="AV219" s="81" t="n">
        <v>10</v>
      </c>
      <c r="AW219" s="82">
        <f>MAX(ABS(Y219-AK219),ABS(Z219-AL219),ABS(AA219-AM219),ABS(AB219-AN219),ABS(AC219-AO219),ABS(AD219-AP219),ABS(AE219-AQ219),ABS(AF219-AR219),ABS(AG219-AS219),ABS(AH219-AT219),ABS(AI219-AU219),ABS(AJ219-AV219))</f>
        <v/>
      </c>
    </row>
    <row r="220">
      <c r="A220" s="78" t="inlineStr">
        <is>
          <t>M215</t>
        </is>
      </c>
      <c r="B220" s="52" t="inlineStr">
        <is>
          <t>ENV-117</t>
        </is>
      </c>
      <c r="C220" s="52" t="inlineStr">
        <is>
          <t>Environment</t>
        </is>
      </c>
      <c r="D220" s="52" t="inlineStr">
        <is>
          <t>Sandbag wall</t>
        </is>
      </c>
      <c r="E220" s="53" t="inlineStr">
        <is>
          <t>Group</t>
        </is>
      </c>
      <c r="F220" s="52" t="inlineStr">
        <is>
          <t>ENV-00</t>
        </is>
      </c>
      <c r="G220" s="79" t="n">
        <v>1</v>
      </c>
      <c r="H220" s="79" t="n">
        <v>1</v>
      </c>
      <c r="I220" s="79" t="n">
        <v>1</v>
      </c>
      <c r="J220" s="79" t="n">
        <v>0</v>
      </c>
      <c r="K220" s="79" t="n">
        <v>0</v>
      </c>
      <c r="L220" s="79" t="n">
        <v>0</v>
      </c>
      <c r="M220" s="79" t="n">
        <v>0</v>
      </c>
      <c r="N220" s="79" t="n">
        <v>0</v>
      </c>
      <c r="O220" s="79" t="n">
        <v>0</v>
      </c>
      <c r="P220" s="80">
        <f>COS(RADIANS(K220))*COS(RADIANS(L220))+SIN(RADIANS(K220))*SIN(RADIANS(J220))*SIN(RADIANS(L220))</f>
        <v/>
      </c>
      <c r="Q220" s="80">
        <f>-COS(RADIANS(K220))*SIN(RADIANS(L220))+SIN(RADIANS(K220))*SIN(RADIANS(J220))*COS(RADIANS(L220))</f>
        <v/>
      </c>
      <c r="R220" s="80">
        <f>SIN(RADIANS(K220))*COS(RADIANS(J220))</f>
        <v/>
      </c>
      <c r="S220" s="80">
        <f>COS(RADIANS(J220))*SIN(RADIANS(L220))</f>
        <v/>
      </c>
      <c r="T220" s="80">
        <f>COS(RADIANS(J220))*COS(RADIANS(L220))</f>
        <v/>
      </c>
      <c r="U220" s="80">
        <f>-SIN(RADIANS(J220))</f>
        <v/>
      </c>
      <c r="V220" s="80">
        <f>-SIN(RADIANS(K220))*COS(RADIANS(L220))+COS(RADIANS(K220))*SIN(RADIANS(J220))*SIN(RADIANS(L220))</f>
        <v/>
      </c>
      <c r="W220" s="80">
        <f>SIN(RADIANS(K220))*SIN(RADIANS(L220))+COS(RADIANS(K220))*SIN(RADIANS(J220))*COS(RADIANS(L220))</f>
        <v/>
      </c>
      <c r="X220" s="80">
        <f>COS(RADIANS(K220))*COS(RADIANS(J220))</f>
        <v/>
      </c>
      <c r="Y220" s="80">
        <f>P220*G220</f>
        <v/>
      </c>
      <c r="Z220" s="80">
        <f>Q220*H220</f>
        <v/>
      </c>
      <c r="AA220" s="80">
        <f>R220*I220</f>
        <v/>
      </c>
      <c r="AB220" s="80">
        <f>M220</f>
        <v/>
      </c>
      <c r="AC220" s="80">
        <f>S220*G220</f>
        <v/>
      </c>
      <c r="AD220" s="80">
        <f>T220*H220</f>
        <v/>
      </c>
      <c r="AE220" s="80">
        <f>U220*I220</f>
        <v/>
      </c>
      <c r="AF220" s="80">
        <f>N220</f>
        <v/>
      </c>
      <c r="AG220" s="80">
        <f>V220*G220</f>
        <v/>
      </c>
      <c r="AH220" s="80">
        <f>W220*H220</f>
        <v/>
      </c>
      <c r="AI220" s="80">
        <f>X220*I220</f>
        <v/>
      </c>
      <c r="AJ220" s="80">
        <f>O220</f>
        <v/>
      </c>
      <c r="AK220" s="81" t="n">
        <v>1</v>
      </c>
      <c r="AL220" s="81" t="n">
        <v>0</v>
      </c>
      <c r="AM220" s="81" t="n">
        <v>0</v>
      </c>
      <c r="AN220" s="81" t="n">
        <v>0</v>
      </c>
      <c r="AO220" s="81" t="n">
        <v>0</v>
      </c>
      <c r="AP220" s="81" t="n">
        <v>1</v>
      </c>
      <c r="AQ220" s="81" t="n">
        <v>0</v>
      </c>
      <c r="AR220" s="81" t="n">
        <v>0</v>
      </c>
      <c r="AS220" s="81" t="n">
        <v>0</v>
      </c>
      <c r="AT220" s="81" t="n">
        <v>0</v>
      </c>
      <c r="AU220" s="81" t="n">
        <v>1</v>
      </c>
      <c r="AV220" s="81" t="n">
        <v>0</v>
      </c>
      <c r="AW220" s="82">
        <f>MAX(ABS(Y220-AK220),ABS(Z220-AL220),ABS(AA220-AM220),ABS(AB220-AN220),ABS(AC220-AO220),ABS(AD220-AP220),ABS(AE220-AQ220),ABS(AF220-AR220),ABS(AG220-AS220),ABS(AH220-AT220),ABS(AI220-AU220),ABS(AJ220-AV220))</f>
        <v/>
      </c>
    </row>
    <row r="221">
      <c r="A221" s="78" t="inlineStr">
        <is>
          <t>M216</t>
        </is>
      </c>
      <c r="B221" s="52" t="inlineStr">
        <is>
          <t>ENV-136</t>
        </is>
      </c>
      <c r="C221" s="52" t="inlineStr">
        <is>
          <t>Environment</t>
        </is>
      </c>
      <c r="D221" s="52" t="inlineStr">
        <is>
          <t>Sandbag wall</t>
        </is>
      </c>
      <c r="E221" s="53" t="inlineStr">
        <is>
          <t>Group</t>
        </is>
      </c>
      <c r="F221" s="52" t="inlineStr">
        <is>
          <t>ENV-00</t>
        </is>
      </c>
      <c r="G221" s="79" t="n">
        <v>1</v>
      </c>
      <c r="H221" s="79" t="n">
        <v>1</v>
      </c>
      <c r="I221" s="79" t="n">
        <v>1</v>
      </c>
      <c r="J221" s="79" t="n">
        <v>0</v>
      </c>
      <c r="K221" s="79" t="n">
        <v>0</v>
      </c>
      <c r="L221" s="79" t="n">
        <v>0</v>
      </c>
      <c r="M221" s="79" t="n">
        <v>0</v>
      </c>
      <c r="N221" s="79" t="n">
        <v>0</v>
      </c>
      <c r="O221" s="79" t="n">
        <v>0</v>
      </c>
      <c r="P221" s="80">
        <f>COS(RADIANS(K221))*COS(RADIANS(L221))+SIN(RADIANS(K221))*SIN(RADIANS(J221))*SIN(RADIANS(L221))</f>
        <v/>
      </c>
      <c r="Q221" s="80">
        <f>-COS(RADIANS(K221))*SIN(RADIANS(L221))+SIN(RADIANS(K221))*SIN(RADIANS(J221))*COS(RADIANS(L221))</f>
        <v/>
      </c>
      <c r="R221" s="80">
        <f>SIN(RADIANS(K221))*COS(RADIANS(J221))</f>
        <v/>
      </c>
      <c r="S221" s="80">
        <f>COS(RADIANS(J221))*SIN(RADIANS(L221))</f>
        <v/>
      </c>
      <c r="T221" s="80">
        <f>COS(RADIANS(J221))*COS(RADIANS(L221))</f>
        <v/>
      </c>
      <c r="U221" s="80">
        <f>-SIN(RADIANS(J221))</f>
        <v/>
      </c>
      <c r="V221" s="80">
        <f>-SIN(RADIANS(K221))*COS(RADIANS(L221))+COS(RADIANS(K221))*SIN(RADIANS(J221))*SIN(RADIANS(L221))</f>
        <v/>
      </c>
      <c r="W221" s="80">
        <f>SIN(RADIANS(K221))*SIN(RADIANS(L221))+COS(RADIANS(K221))*SIN(RADIANS(J221))*COS(RADIANS(L221))</f>
        <v/>
      </c>
      <c r="X221" s="80">
        <f>COS(RADIANS(K221))*COS(RADIANS(J221))</f>
        <v/>
      </c>
      <c r="Y221" s="80">
        <f>P221*G221</f>
        <v/>
      </c>
      <c r="Z221" s="80">
        <f>Q221*H221</f>
        <v/>
      </c>
      <c r="AA221" s="80">
        <f>R221*I221</f>
        <v/>
      </c>
      <c r="AB221" s="80">
        <f>M221</f>
        <v/>
      </c>
      <c r="AC221" s="80">
        <f>S221*G221</f>
        <v/>
      </c>
      <c r="AD221" s="80">
        <f>T221*H221</f>
        <v/>
      </c>
      <c r="AE221" s="80">
        <f>U221*I221</f>
        <v/>
      </c>
      <c r="AF221" s="80">
        <f>N221</f>
        <v/>
      </c>
      <c r="AG221" s="80">
        <f>V221*G221</f>
        <v/>
      </c>
      <c r="AH221" s="80">
        <f>W221*H221</f>
        <v/>
      </c>
      <c r="AI221" s="80">
        <f>X221*I221</f>
        <v/>
      </c>
      <c r="AJ221" s="80">
        <f>O221</f>
        <v/>
      </c>
      <c r="AK221" s="81" t="n">
        <v>1</v>
      </c>
      <c r="AL221" s="81" t="n">
        <v>0</v>
      </c>
      <c r="AM221" s="81" t="n">
        <v>0</v>
      </c>
      <c r="AN221" s="81" t="n">
        <v>0</v>
      </c>
      <c r="AO221" s="81" t="n">
        <v>0</v>
      </c>
      <c r="AP221" s="81" t="n">
        <v>1</v>
      </c>
      <c r="AQ221" s="81" t="n">
        <v>0</v>
      </c>
      <c r="AR221" s="81" t="n">
        <v>0</v>
      </c>
      <c r="AS221" s="81" t="n">
        <v>0</v>
      </c>
      <c r="AT221" s="81" t="n">
        <v>0</v>
      </c>
      <c r="AU221" s="81" t="n">
        <v>1</v>
      </c>
      <c r="AV221" s="81" t="n">
        <v>0</v>
      </c>
      <c r="AW221" s="82">
        <f>MAX(ABS(Y221-AK221),ABS(Z221-AL221),ABS(AA221-AM221),ABS(AB221-AN221),ABS(AC221-AO221),ABS(AD221-AP221),ABS(AE221-AQ221),ABS(AF221-AR221),ABS(AG221-AS221),ABS(AH221-AT221),ABS(AI221-AU221),ABS(AJ221-AV221))</f>
        <v/>
      </c>
    </row>
    <row r="222">
      <c r="A222" s="78" t="inlineStr">
        <is>
          <t>M217</t>
        </is>
      </c>
      <c r="B222" s="52" t="inlineStr">
        <is>
          <t>ENV-152</t>
        </is>
      </c>
      <c r="C222" s="52" t="inlineStr">
        <is>
          <t>Environment</t>
        </is>
      </c>
      <c r="D222" s="52" t="inlineStr">
        <is>
          <t>Camouflaged tent</t>
        </is>
      </c>
      <c r="E222" s="53" t="inlineStr">
        <is>
          <t>Group</t>
        </is>
      </c>
      <c r="F222" s="52" t="inlineStr">
        <is>
          <t>ENV-00</t>
        </is>
      </c>
      <c r="G222" s="79" t="n">
        <v>1</v>
      </c>
      <c r="H222" s="79" t="n">
        <v>1</v>
      </c>
      <c r="I222" s="79" t="n">
        <v>1</v>
      </c>
      <c r="J222" s="79" t="n">
        <v>0</v>
      </c>
      <c r="K222" s="79" t="n">
        <v>20</v>
      </c>
      <c r="L222" s="79" t="n">
        <v>0</v>
      </c>
      <c r="M222" s="79" t="n">
        <v>-9.19999981</v>
      </c>
      <c r="N222" s="79" t="n">
        <v>-0.147190794</v>
      </c>
      <c r="O222" s="79" t="n">
        <v>-3.79999995</v>
      </c>
      <c r="P222" s="80">
        <f>COS(RADIANS(K222))*COS(RADIANS(L222))+SIN(RADIANS(K222))*SIN(RADIANS(J222))*SIN(RADIANS(L222))</f>
        <v/>
      </c>
      <c r="Q222" s="80">
        <f>-COS(RADIANS(K222))*SIN(RADIANS(L222))+SIN(RADIANS(K222))*SIN(RADIANS(J222))*COS(RADIANS(L222))</f>
        <v/>
      </c>
      <c r="R222" s="80">
        <f>SIN(RADIANS(K222))*COS(RADIANS(J222))</f>
        <v/>
      </c>
      <c r="S222" s="80">
        <f>COS(RADIANS(J222))*SIN(RADIANS(L222))</f>
        <v/>
      </c>
      <c r="T222" s="80">
        <f>COS(RADIANS(J222))*COS(RADIANS(L222))</f>
        <v/>
      </c>
      <c r="U222" s="80">
        <f>-SIN(RADIANS(J222))</f>
        <v/>
      </c>
      <c r="V222" s="80">
        <f>-SIN(RADIANS(K222))*COS(RADIANS(L222))+COS(RADIANS(K222))*SIN(RADIANS(J222))*SIN(RADIANS(L222))</f>
        <v/>
      </c>
      <c r="W222" s="80">
        <f>SIN(RADIANS(K222))*SIN(RADIANS(L222))+COS(RADIANS(K222))*SIN(RADIANS(J222))*COS(RADIANS(L222))</f>
        <v/>
      </c>
      <c r="X222" s="80">
        <f>COS(RADIANS(K222))*COS(RADIANS(J222))</f>
        <v/>
      </c>
      <c r="Y222" s="80">
        <f>P222*G222</f>
        <v/>
      </c>
      <c r="Z222" s="80">
        <f>Q222*H222</f>
        <v/>
      </c>
      <c r="AA222" s="80">
        <f>R222*I222</f>
        <v/>
      </c>
      <c r="AB222" s="80">
        <f>M222</f>
        <v/>
      </c>
      <c r="AC222" s="80">
        <f>S222*G222</f>
        <v/>
      </c>
      <c r="AD222" s="80">
        <f>T222*H222</f>
        <v/>
      </c>
      <c r="AE222" s="80">
        <f>U222*I222</f>
        <v/>
      </c>
      <c r="AF222" s="80">
        <f>N222</f>
        <v/>
      </c>
      <c r="AG222" s="80">
        <f>V222*G222</f>
        <v/>
      </c>
      <c r="AH222" s="80">
        <f>W222*H222</f>
        <v/>
      </c>
      <c r="AI222" s="80">
        <f>X222*I222</f>
        <v/>
      </c>
      <c r="AJ222" s="80">
        <f>O222</f>
        <v/>
      </c>
      <c r="AK222" s="81" t="n">
        <v>0.939692616</v>
      </c>
      <c r="AL222" s="81" t="n">
        <v>0</v>
      </c>
      <c r="AM222" s="81" t="n">
        <v>0.342020154</v>
      </c>
      <c r="AN222" s="81" t="n">
        <v>-9.19999981</v>
      </c>
      <c r="AO222" s="81" t="n">
        <v>0</v>
      </c>
      <c r="AP222" s="81" t="n">
        <v>1</v>
      </c>
      <c r="AQ222" s="81" t="n">
        <v>0</v>
      </c>
      <c r="AR222" s="81" t="n">
        <v>-0.147190794</v>
      </c>
      <c r="AS222" s="81" t="n">
        <v>-0.342020154</v>
      </c>
      <c r="AT222" s="81" t="n">
        <v>0</v>
      </c>
      <c r="AU222" s="81" t="n">
        <v>0.939692616</v>
      </c>
      <c r="AV222" s="81" t="n">
        <v>-3.79999995</v>
      </c>
      <c r="AW222" s="82">
        <f>MAX(ABS(Y222-AK222),ABS(Z222-AL222),ABS(AA222-AM222),ABS(AB222-AN222),ABS(AC222-AO222),ABS(AD222-AP222),ABS(AE222-AQ222),ABS(AF222-AR222),ABS(AG222-AS222),ABS(AH222-AT222),ABS(AI222-AU222),ABS(AJ222-AV222))</f>
        <v/>
      </c>
    </row>
    <row r="223">
      <c r="A223" s="78" t="inlineStr">
        <is>
          <t>M218</t>
        </is>
      </c>
      <c r="B223" s="52" t="inlineStr">
        <is>
          <t>ENV-167</t>
        </is>
      </c>
      <c r="C223" s="52" t="inlineStr">
        <is>
          <t>Environment</t>
        </is>
      </c>
      <c r="D223" s="52" t="inlineStr">
        <is>
          <t>Supply cache</t>
        </is>
      </c>
      <c r="E223" s="53" t="inlineStr">
        <is>
          <t>Group</t>
        </is>
      </c>
      <c r="F223" s="52" t="inlineStr">
        <is>
          <t>ENV-00</t>
        </is>
      </c>
      <c r="G223" s="79" t="n">
        <v>1</v>
      </c>
      <c r="H223" s="79" t="n">
        <v>1</v>
      </c>
      <c r="I223" s="79" t="n">
        <v>1</v>
      </c>
      <c r="J223" s="79" t="n">
        <v>0</v>
      </c>
      <c r="K223" s="79" t="n">
        <v>15</v>
      </c>
      <c r="L223" s="79" t="n">
        <v>0</v>
      </c>
      <c r="M223" s="79" t="n">
        <v>-7.30000019</v>
      </c>
      <c r="N223" s="79" t="n">
        <v>-0.256088138</v>
      </c>
      <c r="O223" s="79" t="n">
        <v>1.20000005</v>
      </c>
      <c r="P223" s="80">
        <f>COS(RADIANS(K223))*COS(RADIANS(L223))+SIN(RADIANS(K223))*SIN(RADIANS(J223))*SIN(RADIANS(L223))</f>
        <v/>
      </c>
      <c r="Q223" s="80">
        <f>-COS(RADIANS(K223))*SIN(RADIANS(L223))+SIN(RADIANS(K223))*SIN(RADIANS(J223))*COS(RADIANS(L223))</f>
        <v/>
      </c>
      <c r="R223" s="80">
        <f>SIN(RADIANS(K223))*COS(RADIANS(J223))</f>
        <v/>
      </c>
      <c r="S223" s="80">
        <f>COS(RADIANS(J223))*SIN(RADIANS(L223))</f>
        <v/>
      </c>
      <c r="T223" s="80">
        <f>COS(RADIANS(J223))*COS(RADIANS(L223))</f>
        <v/>
      </c>
      <c r="U223" s="80">
        <f>-SIN(RADIANS(J223))</f>
        <v/>
      </c>
      <c r="V223" s="80">
        <f>-SIN(RADIANS(K223))*COS(RADIANS(L223))+COS(RADIANS(K223))*SIN(RADIANS(J223))*SIN(RADIANS(L223))</f>
        <v/>
      </c>
      <c r="W223" s="80">
        <f>SIN(RADIANS(K223))*SIN(RADIANS(L223))+COS(RADIANS(K223))*SIN(RADIANS(J223))*COS(RADIANS(L223))</f>
        <v/>
      </c>
      <c r="X223" s="80">
        <f>COS(RADIANS(K223))*COS(RADIANS(J223))</f>
        <v/>
      </c>
      <c r="Y223" s="80">
        <f>P223*G223</f>
        <v/>
      </c>
      <c r="Z223" s="80">
        <f>Q223*H223</f>
        <v/>
      </c>
      <c r="AA223" s="80">
        <f>R223*I223</f>
        <v/>
      </c>
      <c r="AB223" s="80">
        <f>M223</f>
        <v/>
      </c>
      <c r="AC223" s="80">
        <f>S223*G223</f>
        <v/>
      </c>
      <c r="AD223" s="80">
        <f>T223*H223</f>
        <v/>
      </c>
      <c r="AE223" s="80">
        <f>U223*I223</f>
        <v/>
      </c>
      <c r="AF223" s="80">
        <f>N223</f>
        <v/>
      </c>
      <c r="AG223" s="80">
        <f>V223*G223</f>
        <v/>
      </c>
      <c r="AH223" s="80">
        <f>W223*H223</f>
        <v/>
      </c>
      <c r="AI223" s="80">
        <f>X223*I223</f>
        <v/>
      </c>
      <c r="AJ223" s="80">
        <f>O223</f>
        <v/>
      </c>
      <c r="AK223" s="81" t="n">
        <v>0.965925813</v>
      </c>
      <c r="AL223" s="81" t="n">
        <v>0</v>
      </c>
      <c r="AM223" s="81" t="n">
        <v>0.258819044</v>
      </c>
      <c r="AN223" s="81" t="n">
        <v>-7.30000019</v>
      </c>
      <c r="AO223" s="81" t="n">
        <v>0</v>
      </c>
      <c r="AP223" s="81" t="n">
        <v>1</v>
      </c>
      <c r="AQ223" s="81" t="n">
        <v>0</v>
      </c>
      <c r="AR223" s="81" t="n">
        <v>-0.256088138</v>
      </c>
      <c r="AS223" s="81" t="n">
        <v>-0.258819044</v>
      </c>
      <c r="AT223" s="81" t="n">
        <v>0</v>
      </c>
      <c r="AU223" s="81" t="n">
        <v>0.965925813</v>
      </c>
      <c r="AV223" s="81" t="n">
        <v>1.20000005</v>
      </c>
      <c r="AW223" s="82">
        <f>MAX(ABS(Y223-AK223),ABS(Z223-AL223),ABS(AA223-AM223),ABS(AB223-AN223),ABS(AC223-AO223),ABS(AD223-AP223),ABS(AE223-AQ223),ABS(AF223-AR223),ABS(AG223-AS223),ABS(AH223-AT223),ABS(AI223-AU223),ABS(AJ223-AV223))</f>
        <v/>
      </c>
    </row>
    <row r="224">
      <c r="A224" s="78" t="inlineStr">
        <is>
          <t>M219</t>
        </is>
      </c>
      <c r="B224" s="52" t="inlineStr">
        <is>
          <t>ENV-174</t>
        </is>
      </c>
      <c r="C224" s="52" t="inlineStr">
        <is>
          <t>Environment</t>
        </is>
      </c>
      <c r="D224" s="52" t="inlineStr">
        <is>
          <t>Supply cache</t>
        </is>
      </c>
      <c r="E224" s="53" t="inlineStr">
        <is>
          <t>Group</t>
        </is>
      </c>
      <c r="F224" s="52" t="inlineStr">
        <is>
          <t>ENV-00</t>
        </is>
      </c>
      <c r="G224" s="79" t="n">
        <v>1</v>
      </c>
      <c r="H224" s="79" t="n">
        <v>1</v>
      </c>
      <c r="I224" s="79" t="n">
        <v>1</v>
      </c>
      <c r="J224" s="79" t="n">
        <v>0</v>
      </c>
      <c r="K224" s="79" t="n">
        <v>-25</v>
      </c>
      <c r="L224" s="79" t="n">
        <v>0</v>
      </c>
      <c r="M224" s="79" t="n">
        <v>-7.19999981</v>
      </c>
      <c r="N224" s="79" t="n">
        <v>0.164057165</v>
      </c>
      <c r="O224" s="79" t="n">
        <v>-7.9000001</v>
      </c>
      <c r="P224" s="80">
        <f>COS(RADIANS(K224))*COS(RADIANS(L224))+SIN(RADIANS(K224))*SIN(RADIANS(J224))*SIN(RADIANS(L224))</f>
        <v/>
      </c>
      <c r="Q224" s="80">
        <f>-COS(RADIANS(K224))*SIN(RADIANS(L224))+SIN(RADIANS(K224))*SIN(RADIANS(J224))*COS(RADIANS(L224))</f>
        <v/>
      </c>
      <c r="R224" s="80">
        <f>SIN(RADIANS(K224))*COS(RADIANS(J224))</f>
        <v/>
      </c>
      <c r="S224" s="80">
        <f>COS(RADIANS(J224))*SIN(RADIANS(L224))</f>
        <v/>
      </c>
      <c r="T224" s="80">
        <f>COS(RADIANS(J224))*COS(RADIANS(L224))</f>
        <v/>
      </c>
      <c r="U224" s="80">
        <f>-SIN(RADIANS(J224))</f>
        <v/>
      </c>
      <c r="V224" s="80">
        <f>-SIN(RADIANS(K224))*COS(RADIANS(L224))+COS(RADIANS(K224))*SIN(RADIANS(J224))*SIN(RADIANS(L224))</f>
        <v/>
      </c>
      <c r="W224" s="80">
        <f>SIN(RADIANS(K224))*SIN(RADIANS(L224))+COS(RADIANS(K224))*SIN(RADIANS(J224))*COS(RADIANS(L224))</f>
        <v/>
      </c>
      <c r="X224" s="80">
        <f>COS(RADIANS(K224))*COS(RADIANS(J224))</f>
        <v/>
      </c>
      <c r="Y224" s="80">
        <f>P224*G224</f>
        <v/>
      </c>
      <c r="Z224" s="80">
        <f>Q224*H224</f>
        <v/>
      </c>
      <c r="AA224" s="80">
        <f>R224*I224</f>
        <v/>
      </c>
      <c r="AB224" s="80">
        <f>M224</f>
        <v/>
      </c>
      <c r="AC224" s="80">
        <f>S224*G224</f>
        <v/>
      </c>
      <c r="AD224" s="80">
        <f>T224*H224</f>
        <v/>
      </c>
      <c r="AE224" s="80">
        <f>U224*I224</f>
        <v/>
      </c>
      <c r="AF224" s="80">
        <f>N224</f>
        <v/>
      </c>
      <c r="AG224" s="80">
        <f>V224*G224</f>
        <v/>
      </c>
      <c r="AH224" s="80">
        <f>W224*H224</f>
        <v/>
      </c>
      <c r="AI224" s="80">
        <f>X224*I224</f>
        <v/>
      </c>
      <c r="AJ224" s="80">
        <f>O224</f>
        <v/>
      </c>
      <c r="AK224" s="81" t="n">
        <v>0.906307757</v>
      </c>
      <c r="AL224" s="81" t="n">
        <v>0</v>
      </c>
      <c r="AM224" s="81" t="n">
        <v>-0.42261827</v>
      </c>
      <c r="AN224" s="81" t="n">
        <v>-7.19999981</v>
      </c>
      <c r="AO224" s="81" t="n">
        <v>0</v>
      </c>
      <c r="AP224" s="81" t="n">
        <v>1</v>
      </c>
      <c r="AQ224" s="81" t="n">
        <v>0</v>
      </c>
      <c r="AR224" s="81" t="n">
        <v>0.164057165</v>
      </c>
      <c r="AS224" s="81" t="n">
        <v>0.42261827</v>
      </c>
      <c r="AT224" s="81" t="n">
        <v>0</v>
      </c>
      <c r="AU224" s="81" t="n">
        <v>0.906307757</v>
      </c>
      <c r="AV224" s="81" t="n">
        <v>-7.9000001</v>
      </c>
      <c r="AW224" s="82">
        <f>MAX(ABS(Y224-AK224),ABS(Z224-AL224),ABS(AA224-AM224),ABS(AB224-AN224),ABS(AC224-AO224),ABS(AD224-AP224),ABS(AE224-AQ224),ABS(AF224-AR224),ABS(AG224-AS224),ABS(AH224-AT224),ABS(AI224-AU224),ABS(AJ224-AV224))</f>
        <v/>
      </c>
    </row>
    <row r="225">
      <c r="A225" s="78" t="inlineStr">
        <is>
          <t>M220</t>
        </is>
      </c>
      <c r="B225" s="52" t="inlineStr">
        <is>
          <t>ENV-182</t>
        </is>
      </c>
      <c r="C225" s="52" t="inlineStr">
        <is>
          <t>Environment</t>
        </is>
      </c>
      <c r="D225" s="52" t="inlineStr">
        <is>
          <t>Supply cache</t>
        </is>
      </c>
      <c r="E225" s="53" t="inlineStr">
        <is>
          <t>Group</t>
        </is>
      </c>
      <c r="F225" s="52" t="inlineStr">
        <is>
          <t>ENV-00</t>
        </is>
      </c>
      <c r="G225" s="79" t="n">
        <v>1</v>
      </c>
      <c r="H225" s="79" t="n">
        <v>1</v>
      </c>
      <c r="I225" s="79" t="n">
        <v>1</v>
      </c>
      <c r="J225" s="79" t="n">
        <v>0</v>
      </c>
      <c r="K225" s="79" t="n">
        <v>40</v>
      </c>
      <c r="L225" s="79" t="n">
        <v>0</v>
      </c>
      <c r="M225" s="79" t="n">
        <v>8.19999981</v>
      </c>
      <c r="N225" s="79" t="n">
        <v>-0.110032387</v>
      </c>
      <c r="O225" s="79" t="n">
        <v>-3.4000001</v>
      </c>
      <c r="P225" s="80">
        <f>COS(RADIANS(K225))*COS(RADIANS(L225))+SIN(RADIANS(K225))*SIN(RADIANS(J225))*SIN(RADIANS(L225))</f>
        <v/>
      </c>
      <c r="Q225" s="80">
        <f>-COS(RADIANS(K225))*SIN(RADIANS(L225))+SIN(RADIANS(K225))*SIN(RADIANS(J225))*COS(RADIANS(L225))</f>
        <v/>
      </c>
      <c r="R225" s="80">
        <f>SIN(RADIANS(K225))*COS(RADIANS(J225))</f>
        <v/>
      </c>
      <c r="S225" s="80">
        <f>COS(RADIANS(J225))*SIN(RADIANS(L225))</f>
        <v/>
      </c>
      <c r="T225" s="80">
        <f>COS(RADIANS(J225))*COS(RADIANS(L225))</f>
        <v/>
      </c>
      <c r="U225" s="80">
        <f>-SIN(RADIANS(J225))</f>
        <v/>
      </c>
      <c r="V225" s="80">
        <f>-SIN(RADIANS(K225))*COS(RADIANS(L225))+COS(RADIANS(K225))*SIN(RADIANS(J225))*SIN(RADIANS(L225))</f>
        <v/>
      </c>
      <c r="W225" s="80">
        <f>SIN(RADIANS(K225))*SIN(RADIANS(L225))+COS(RADIANS(K225))*SIN(RADIANS(J225))*COS(RADIANS(L225))</f>
        <v/>
      </c>
      <c r="X225" s="80">
        <f>COS(RADIANS(K225))*COS(RADIANS(J225))</f>
        <v/>
      </c>
      <c r="Y225" s="80">
        <f>P225*G225</f>
        <v/>
      </c>
      <c r="Z225" s="80">
        <f>Q225*H225</f>
        <v/>
      </c>
      <c r="AA225" s="80">
        <f>R225*I225</f>
        <v/>
      </c>
      <c r="AB225" s="80">
        <f>M225</f>
        <v/>
      </c>
      <c r="AC225" s="80">
        <f>S225*G225</f>
        <v/>
      </c>
      <c r="AD225" s="80">
        <f>T225*H225</f>
        <v/>
      </c>
      <c r="AE225" s="80">
        <f>U225*I225</f>
        <v/>
      </c>
      <c r="AF225" s="80">
        <f>N225</f>
        <v/>
      </c>
      <c r="AG225" s="80">
        <f>V225*G225</f>
        <v/>
      </c>
      <c r="AH225" s="80">
        <f>W225*H225</f>
        <v/>
      </c>
      <c r="AI225" s="80">
        <f>X225*I225</f>
        <v/>
      </c>
      <c r="AJ225" s="80">
        <f>O225</f>
        <v/>
      </c>
      <c r="AK225" s="81" t="n">
        <v>0.766044438</v>
      </c>
      <c r="AL225" s="81" t="n">
        <v>0</v>
      </c>
      <c r="AM225" s="81" t="n">
        <v>0.642787635</v>
      </c>
      <c r="AN225" s="81" t="n">
        <v>8.19999981</v>
      </c>
      <c r="AO225" s="81" t="n">
        <v>0</v>
      </c>
      <c r="AP225" s="81" t="n">
        <v>1</v>
      </c>
      <c r="AQ225" s="81" t="n">
        <v>0</v>
      </c>
      <c r="AR225" s="81" t="n">
        <v>-0.110032387</v>
      </c>
      <c r="AS225" s="81" t="n">
        <v>-0.642787635</v>
      </c>
      <c r="AT225" s="81" t="n">
        <v>0</v>
      </c>
      <c r="AU225" s="81" t="n">
        <v>0.766044438</v>
      </c>
      <c r="AV225" s="81" t="n">
        <v>-3.4000001</v>
      </c>
      <c r="AW225" s="82">
        <f>MAX(ABS(Y225-AK225),ABS(Z225-AL225),ABS(AA225-AM225),ABS(AB225-AN225),ABS(AC225-AO225),ABS(AD225-AP225),ABS(AE225-AQ225),ABS(AF225-AR225),ABS(AG225-AS225),ABS(AH225-AT225),ABS(AI225-AU225),ABS(AJ225-AV225))</f>
        <v/>
      </c>
    </row>
    <row r="226">
      <c r="A226" s="78" t="inlineStr">
        <is>
          <t>M221</t>
        </is>
      </c>
      <c r="B226" s="52" t="inlineStr">
        <is>
          <t>ENV-187</t>
        </is>
      </c>
      <c r="C226" s="52" t="inlineStr">
        <is>
          <t>Environment</t>
        </is>
      </c>
      <c r="D226" s="52" t="inlineStr">
        <is>
          <t>Radio mast</t>
        </is>
      </c>
      <c r="E226" s="53" t="inlineStr">
        <is>
          <t>Group</t>
        </is>
      </c>
      <c r="F226" s="52" t="inlineStr">
        <is>
          <t>ENV-00</t>
        </is>
      </c>
      <c r="G226" s="79" t="n">
        <v>1</v>
      </c>
      <c r="H226" s="79" t="n">
        <v>1</v>
      </c>
      <c r="I226" s="79" t="n">
        <v>1</v>
      </c>
      <c r="J226" s="79" t="n">
        <v>0</v>
      </c>
      <c r="K226" s="79" t="n">
        <v>0</v>
      </c>
      <c r="L226" s="79" t="n">
        <v>0</v>
      </c>
      <c r="M226" s="79" t="n">
        <v>-13</v>
      </c>
      <c r="N226" s="79" t="n">
        <v>3.67582979e-05</v>
      </c>
      <c r="O226" s="79" t="n">
        <v>6</v>
      </c>
      <c r="P226" s="80">
        <f>COS(RADIANS(K226))*COS(RADIANS(L226))+SIN(RADIANS(K226))*SIN(RADIANS(J226))*SIN(RADIANS(L226))</f>
        <v/>
      </c>
      <c r="Q226" s="80">
        <f>-COS(RADIANS(K226))*SIN(RADIANS(L226))+SIN(RADIANS(K226))*SIN(RADIANS(J226))*COS(RADIANS(L226))</f>
        <v/>
      </c>
      <c r="R226" s="80">
        <f>SIN(RADIANS(K226))*COS(RADIANS(J226))</f>
        <v/>
      </c>
      <c r="S226" s="80">
        <f>COS(RADIANS(J226))*SIN(RADIANS(L226))</f>
        <v/>
      </c>
      <c r="T226" s="80">
        <f>COS(RADIANS(J226))*COS(RADIANS(L226))</f>
        <v/>
      </c>
      <c r="U226" s="80">
        <f>-SIN(RADIANS(J226))</f>
        <v/>
      </c>
      <c r="V226" s="80">
        <f>-SIN(RADIANS(K226))*COS(RADIANS(L226))+COS(RADIANS(K226))*SIN(RADIANS(J226))*SIN(RADIANS(L226))</f>
        <v/>
      </c>
      <c r="W226" s="80">
        <f>SIN(RADIANS(K226))*SIN(RADIANS(L226))+COS(RADIANS(K226))*SIN(RADIANS(J226))*COS(RADIANS(L226))</f>
        <v/>
      </c>
      <c r="X226" s="80">
        <f>COS(RADIANS(K226))*COS(RADIANS(J226))</f>
        <v/>
      </c>
      <c r="Y226" s="80">
        <f>P226*G226</f>
        <v/>
      </c>
      <c r="Z226" s="80">
        <f>Q226*H226</f>
        <v/>
      </c>
      <c r="AA226" s="80">
        <f>R226*I226</f>
        <v/>
      </c>
      <c r="AB226" s="80">
        <f>M226</f>
        <v/>
      </c>
      <c r="AC226" s="80">
        <f>S226*G226</f>
        <v/>
      </c>
      <c r="AD226" s="80">
        <f>T226*H226</f>
        <v/>
      </c>
      <c r="AE226" s="80">
        <f>U226*I226</f>
        <v/>
      </c>
      <c r="AF226" s="80">
        <f>N226</f>
        <v/>
      </c>
      <c r="AG226" s="80">
        <f>V226*G226</f>
        <v/>
      </c>
      <c r="AH226" s="80">
        <f>W226*H226</f>
        <v/>
      </c>
      <c r="AI226" s="80">
        <f>X226*I226</f>
        <v/>
      </c>
      <c r="AJ226" s="80">
        <f>O226</f>
        <v/>
      </c>
      <c r="AK226" s="81" t="n">
        <v>1</v>
      </c>
      <c r="AL226" s="81" t="n">
        <v>0</v>
      </c>
      <c r="AM226" s="81" t="n">
        <v>0</v>
      </c>
      <c r="AN226" s="81" t="n">
        <v>-13</v>
      </c>
      <c r="AO226" s="81" t="n">
        <v>0</v>
      </c>
      <c r="AP226" s="81" t="n">
        <v>1</v>
      </c>
      <c r="AQ226" s="81" t="n">
        <v>0</v>
      </c>
      <c r="AR226" s="81" t="n">
        <v>3.67582979e-05</v>
      </c>
      <c r="AS226" s="81" t="n">
        <v>0</v>
      </c>
      <c r="AT226" s="81" t="n">
        <v>0</v>
      </c>
      <c r="AU226" s="81" t="n">
        <v>1</v>
      </c>
      <c r="AV226" s="81" t="n">
        <v>6</v>
      </c>
      <c r="AW226" s="82">
        <f>MAX(ABS(Y226-AK226),ABS(Z226-AL226),ABS(AA226-AM226),ABS(AB226-AN226),ABS(AC226-AO226),ABS(AD226-AP226),ABS(AE226-AQ226),ABS(AF226-AR226),ABS(AG226-AS226),ABS(AH226-AT226),ABS(AI226-AU226),ABS(AJ226-AV226))</f>
        <v/>
      </c>
    </row>
    <row r="227">
      <c r="A227" s="78" t="inlineStr">
        <is>
          <t>M222</t>
        </is>
      </c>
      <c r="B227" s="52" t="inlineStr">
        <is>
          <t>ENV-208</t>
        </is>
      </c>
      <c r="C227" s="52" t="inlineStr">
        <is>
          <t>Environment</t>
        </is>
      </c>
      <c r="D227" s="52" t="inlineStr">
        <is>
          <t>Military dressing</t>
        </is>
      </c>
      <c r="E227" s="53" t="inlineStr">
        <is>
          <t>Group</t>
        </is>
      </c>
      <c r="F227" s="52" t="inlineStr">
        <is>
          <t>ENV-00</t>
        </is>
      </c>
      <c r="G227" s="79" t="n">
        <v>1</v>
      </c>
      <c r="H227" s="79" t="n">
        <v>1</v>
      </c>
      <c r="I227" s="79" t="n">
        <v>1</v>
      </c>
      <c r="J227" s="79" t="n">
        <v>0</v>
      </c>
      <c r="K227" s="79" t="n">
        <v>0</v>
      </c>
      <c r="L227" s="79" t="n">
        <v>0</v>
      </c>
      <c r="M227" s="79" t="n">
        <v>0</v>
      </c>
      <c r="N227" s="79" t="n">
        <v>0</v>
      </c>
      <c r="O227" s="79" t="n">
        <v>0</v>
      </c>
      <c r="P227" s="80">
        <f>COS(RADIANS(K227))*COS(RADIANS(L227))+SIN(RADIANS(K227))*SIN(RADIANS(J227))*SIN(RADIANS(L227))</f>
        <v/>
      </c>
      <c r="Q227" s="80">
        <f>-COS(RADIANS(K227))*SIN(RADIANS(L227))+SIN(RADIANS(K227))*SIN(RADIANS(J227))*COS(RADIANS(L227))</f>
        <v/>
      </c>
      <c r="R227" s="80">
        <f>SIN(RADIANS(K227))*COS(RADIANS(J227))</f>
        <v/>
      </c>
      <c r="S227" s="80">
        <f>COS(RADIANS(J227))*SIN(RADIANS(L227))</f>
        <v/>
      </c>
      <c r="T227" s="80">
        <f>COS(RADIANS(J227))*COS(RADIANS(L227))</f>
        <v/>
      </c>
      <c r="U227" s="80">
        <f>-SIN(RADIANS(J227))</f>
        <v/>
      </c>
      <c r="V227" s="80">
        <f>-SIN(RADIANS(K227))*COS(RADIANS(L227))+COS(RADIANS(K227))*SIN(RADIANS(J227))*SIN(RADIANS(L227))</f>
        <v/>
      </c>
      <c r="W227" s="80">
        <f>SIN(RADIANS(K227))*SIN(RADIANS(L227))+COS(RADIANS(K227))*SIN(RADIANS(J227))*COS(RADIANS(L227))</f>
        <v/>
      </c>
      <c r="X227" s="80">
        <f>COS(RADIANS(K227))*COS(RADIANS(J227))</f>
        <v/>
      </c>
      <c r="Y227" s="80">
        <f>P227*G227</f>
        <v/>
      </c>
      <c r="Z227" s="80">
        <f>Q227*H227</f>
        <v/>
      </c>
      <c r="AA227" s="80">
        <f>R227*I227</f>
        <v/>
      </c>
      <c r="AB227" s="80">
        <f>M227</f>
        <v/>
      </c>
      <c r="AC227" s="80">
        <f>S227*G227</f>
        <v/>
      </c>
      <c r="AD227" s="80">
        <f>T227*H227</f>
        <v/>
      </c>
      <c r="AE227" s="80">
        <f>U227*I227</f>
        <v/>
      </c>
      <c r="AF227" s="80">
        <f>N227</f>
        <v/>
      </c>
      <c r="AG227" s="80">
        <f>V227*G227</f>
        <v/>
      </c>
      <c r="AH227" s="80">
        <f>W227*H227</f>
        <v/>
      </c>
      <c r="AI227" s="80">
        <f>X227*I227</f>
        <v/>
      </c>
      <c r="AJ227" s="80">
        <f>O227</f>
        <v/>
      </c>
      <c r="AK227" s="81" t="n">
        <v>1</v>
      </c>
      <c r="AL227" s="81" t="n">
        <v>0</v>
      </c>
      <c r="AM227" s="81" t="n">
        <v>0</v>
      </c>
      <c r="AN227" s="81" t="n">
        <v>0</v>
      </c>
      <c r="AO227" s="81" t="n">
        <v>0</v>
      </c>
      <c r="AP227" s="81" t="n">
        <v>1</v>
      </c>
      <c r="AQ227" s="81" t="n">
        <v>0</v>
      </c>
      <c r="AR227" s="81" t="n">
        <v>0</v>
      </c>
      <c r="AS227" s="81" t="n">
        <v>0</v>
      </c>
      <c r="AT227" s="81" t="n">
        <v>0</v>
      </c>
      <c r="AU227" s="81" t="n">
        <v>1</v>
      </c>
      <c r="AV227" s="81" t="n">
        <v>0</v>
      </c>
      <c r="AW227" s="82">
        <f>MAX(ABS(Y227-AK227),ABS(Z227-AL227),ABS(AA227-AM227),ABS(AB227-AN227),ABS(AC227-AO227),ABS(AD227-AP227),ABS(AE227-AQ227),ABS(AF227-AR227),ABS(AG227-AS227),ABS(AH227-AT227),ABS(AI227-AU227),ABS(AJ227-AV227))</f>
        <v/>
      </c>
    </row>
    <row r="228">
      <c r="A228" s="78" t="inlineStr">
        <is>
          <t>M223</t>
        </is>
      </c>
      <c r="B228" s="52" t="inlineStr">
        <is>
          <t>ENV-209</t>
        </is>
      </c>
      <c r="C228" s="52" t="inlineStr">
        <is>
          <t>Environment</t>
        </is>
      </c>
      <c r="D228" s="52" t="inlineStr">
        <is>
          <t>HESCO blocks</t>
        </is>
      </c>
      <c r="E228" s="53" t="inlineStr">
        <is>
          <t>Group</t>
        </is>
      </c>
      <c r="F228" s="52" t="inlineStr">
        <is>
          <t>ENV-208</t>
        </is>
      </c>
      <c r="G228" s="79" t="n">
        <v>1</v>
      </c>
      <c r="H228" s="79" t="n">
        <v>1</v>
      </c>
      <c r="I228" s="79" t="n">
        <v>1</v>
      </c>
      <c r="J228" s="79" t="n">
        <v>0</v>
      </c>
      <c r="K228" s="79" t="n">
        <v>0</v>
      </c>
      <c r="L228" s="79" t="n">
        <v>0</v>
      </c>
      <c r="M228" s="79" t="n">
        <v>-6.4000001</v>
      </c>
      <c r="N228" s="79" t="n">
        <v>0.410670936</v>
      </c>
      <c r="O228" s="79" t="n">
        <v>17</v>
      </c>
      <c r="P228" s="80">
        <f>COS(RADIANS(K228))*COS(RADIANS(L228))+SIN(RADIANS(K228))*SIN(RADIANS(J228))*SIN(RADIANS(L228))</f>
        <v/>
      </c>
      <c r="Q228" s="80">
        <f>-COS(RADIANS(K228))*SIN(RADIANS(L228))+SIN(RADIANS(K228))*SIN(RADIANS(J228))*COS(RADIANS(L228))</f>
        <v/>
      </c>
      <c r="R228" s="80">
        <f>SIN(RADIANS(K228))*COS(RADIANS(J228))</f>
        <v/>
      </c>
      <c r="S228" s="80">
        <f>COS(RADIANS(J228))*SIN(RADIANS(L228))</f>
        <v/>
      </c>
      <c r="T228" s="80">
        <f>COS(RADIANS(J228))*COS(RADIANS(L228))</f>
        <v/>
      </c>
      <c r="U228" s="80">
        <f>-SIN(RADIANS(J228))</f>
        <v/>
      </c>
      <c r="V228" s="80">
        <f>-SIN(RADIANS(K228))*COS(RADIANS(L228))+COS(RADIANS(K228))*SIN(RADIANS(J228))*SIN(RADIANS(L228))</f>
        <v/>
      </c>
      <c r="W228" s="80">
        <f>SIN(RADIANS(K228))*SIN(RADIANS(L228))+COS(RADIANS(K228))*SIN(RADIANS(J228))*COS(RADIANS(L228))</f>
        <v/>
      </c>
      <c r="X228" s="80">
        <f>COS(RADIANS(K228))*COS(RADIANS(J228))</f>
        <v/>
      </c>
      <c r="Y228" s="80">
        <f>P228*G228</f>
        <v/>
      </c>
      <c r="Z228" s="80">
        <f>Q228*H228</f>
        <v/>
      </c>
      <c r="AA228" s="80">
        <f>R228*I228</f>
        <v/>
      </c>
      <c r="AB228" s="80">
        <f>M228</f>
        <v/>
      </c>
      <c r="AC228" s="80">
        <f>S228*G228</f>
        <v/>
      </c>
      <c r="AD228" s="80">
        <f>T228*H228</f>
        <v/>
      </c>
      <c r="AE228" s="80">
        <f>U228*I228</f>
        <v/>
      </c>
      <c r="AF228" s="80">
        <f>N228</f>
        <v/>
      </c>
      <c r="AG228" s="80">
        <f>V228*G228</f>
        <v/>
      </c>
      <c r="AH228" s="80">
        <f>W228*H228</f>
        <v/>
      </c>
      <c r="AI228" s="80">
        <f>X228*I228</f>
        <v/>
      </c>
      <c r="AJ228" s="80">
        <f>O228</f>
        <v/>
      </c>
      <c r="AK228" s="81" t="n">
        <v>1</v>
      </c>
      <c r="AL228" s="81" t="n">
        <v>0</v>
      </c>
      <c r="AM228" s="81" t="n">
        <v>0</v>
      </c>
      <c r="AN228" s="81" t="n">
        <v>-6.4000001</v>
      </c>
      <c r="AO228" s="81" t="n">
        <v>0</v>
      </c>
      <c r="AP228" s="81" t="n">
        <v>1</v>
      </c>
      <c r="AQ228" s="81" t="n">
        <v>0</v>
      </c>
      <c r="AR228" s="81" t="n">
        <v>0.410670936</v>
      </c>
      <c r="AS228" s="81" t="n">
        <v>0</v>
      </c>
      <c r="AT228" s="81" t="n">
        <v>0</v>
      </c>
      <c r="AU228" s="81" t="n">
        <v>1</v>
      </c>
      <c r="AV228" s="81" t="n">
        <v>17</v>
      </c>
      <c r="AW228" s="82">
        <f>MAX(ABS(Y228-AK228),ABS(Z228-AL228),ABS(AA228-AM228),ABS(AB228-AN228),ABS(AC228-AO228),ABS(AD228-AP228),ABS(AE228-AQ228),ABS(AF228-AR228),ABS(AG228-AS228),ABS(AH228-AT228),ABS(AI228-AU228),ABS(AJ228-AV228))</f>
        <v/>
      </c>
    </row>
    <row r="229">
      <c r="A229" s="78" t="inlineStr">
        <is>
          <t>M224</t>
        </is>
      </c>
      <c r="B229" s="52" t="inlineStr">
        <is>
          <t>ENV-216</t>
        </is>
      </c>
      <c r="C229" s="52" t="inlineStr">
        <is>
          <t>Environment</t>
        </is>
      </c>
      <c r="D229" s="52" t="inlineStr">
        <is>
          <t>HESCO blocks</t>
        </is>
      </c>
      <c r="E229" s="53" t="inlineStr">
        <is>
          <t>Group</t>
        </is>
      </c>
      <c r="F229" s="52" t="inlineStr">
        <is>
          <t>ENV-208</t>
        </is>
      </c>
      <c r="G229" s="79" t="n">
        <v>1</v>
      </c>
      <c r="H229" s="79" t="n">
        <v>1</v>
      </c>
      <c r="I229" s="79" t="n">
        <v>1</v>
      </c>
      <c r="J229" s="79" t="n">
        <v>0</v>
      </c>
      <c r="K229" s="79" t="n">
        <v>60</v>
      </c>
      <c r="L229" s="79" t="n">
        <v>0</v>
      </c>
      <c r="M229" s="79" t="n">
        <v>-12.8000002</v>
      </c>
      <c r="N229" s="79" t="n">
        <v>0.11512433</v>
      </c>
      <c r="O229" s="79" t="n">
        <v>8.19999981</v>
      </c>
      <c r="P229" s="80">
        <f>COS(RADIANS(K229))*COS(RADIANS(L229))+SIN(RADIANS(K229))*SIN(RADIANS(J229))*SIN(RADIANS(L229))</f>
        <v/>
      </c>
      <c r="Q229" s="80">
        <f>-COS(RADIANS(K229))*SIN(RADIANS(L229))+SIN(RADIANS(K229))*SIN(RADIANS(J229))*COS(RADIANS(L229))</f>
        <v/>
      </c>
      <c r="R229" s="80">
        <f>SIN(RADIANS(K229))*COS(RADIANS(J229))</f>
        <v/>
      </c>
      <c r="S229" s="80">
        <f>COS(RADIANS(J229))*SIN(RADIANS(L229))</f>
        <v/>
      </c>
      <c r="T229" s="80">
        <f>COS(RADIANS(J229))*COS(RADIANS(L229))</f>
        <v/>
      </c>
      <c r="U229" s="80">
        <f>-SIN(RADIANS(J229))</f>
        <v/>
      </c>
      <c r="V229" s="80">
        <f>-SIN(RADIANS(K229))*COS(RADIANS(L229))+COS(RADIANS(K229))*SIN(RADIANS(J229))*SIN(RADIANS(L229))</f>
        <v/>
      </c>
      <c r="W229" s="80">
        <f>SIN(RADIANS(K229))*SIN(RADIANS(L229))+COS(RADIANS(K229))*SIN(RADIANS(J229))*COS(RADIANS(L229))</f>
        <v/>
      </c>
      <c r="X229" s="80">
        <f>COS(RADIANS(K229))*COS(RADIANS(J229))</f>
        <v/>
      </c>
      <c r="Y229" s="80">
        <f>P229*G229</f>
        <v/>
      </c>
      <c r="Z229" s="80">
        <f>Q229*H229</f>
        <v/>
      </c>
      <c r="AA229" s="80">
        <f>R229*I229</f>
        <v/>
      </c>
      <c r="AB229" s="80">
        <f>M229</f>
        <v/>
      </c>
      <c r="AC229" s="80">
        <f>S229*G229</f>
        <v/>
      </c>
      <c r="AD229" s="80">
        <f>T229*H229</f>
        <v/>
      </c>
      <c r="AE229" s="80">
        <f>U229*I229</f>
        <v/>
      </c>
      <c r="AF229" s="80">
        <f>N229</f>
        <v/>
      </c>
      <c r="AG229" s="80">
        <f>V229*G229</f>
        <v/>
      </c>
      <c r="AH229" s="80">
        <f>W229*H229</f>
        <v/>
      </c>
      <c r="AI229" s="80">
        <f>X229*I229</f>
        <v/>
      </c>
      <c r="AJ229" s="80">
        <f>O229</f>
        <v/>
      </c>
      <c r="AK229" s="81" t="n">
        <v>0.49999997</v>
      </c>
      <c r="AL229" s="81" t="n">
        <v>0</v>
      </c>
      <c r="AM229" s="81" t="n">
        <v>0.866025448</v>
      </c>
      <c r="AN229" s="81" t="n">
        <v>-12.8000002</v>
      </c>
      <c r="AO229" s="81" t="n">
        <v>0</v>
      </c>
      <c r="AP229" s="81" t="n">
        <v>1</v>
      </c>
      <c r="AQ229" s="81" t="n">
        <v>0</v>
      </c>
      <c r="AR229" s="81" t="n">
        <v>0.11512433</v>
      </c>
      <c r="AS229" s="81" t="n">
        <v>-0.866025448</v>
      </c>
      <c r="AT229" s="81" t="n">
        <v>0</v>
      </c>
      <c r="AU229" s="81" t="n">
        <v>0.49999997</v>
      </c>
      <c r="AV229" s="81" t="n">
        <v>8.19999981</v>
      </c>
      <c r="AW229" s="82">
        <f>MAX(ABS(Y229-AK229),ABS(Z229-AL229),ABS(AA229-AM229),ABS(AB229-AN229),ABS(AC229-AO229),ABS(AD229-AP229),ABS(AE229-AQ229),ABS(AF229-AR229),ABS(AG229-AS229),ABS(AH229-AT229),ABS(AI229-AU229),ABS(AJ229-AV229))</f>
        <v/>
      </c>
    </row>
    <row r="230">
      <c r="A230" s="78" t="inlineStr">
        <is>
          <t>M225</t>
        </is>
      </c>
      <c r="B230" s="52" t="inlineStr">
        <is>
          <t>ENV-219</t>
        </is>
      </c>
      <c r="C230" s="52" t="inlineStr">
        <is>
          <t>Environment</t>
        </is>
      </c>
      <c r="D230" s="52" t="inlineStr">
        <is>
          <t>Jersey barrier</t>
        </is>
      </c>
      <c r="E230" s="53" t="inlineStr">
        <is>
          <t>Group</t>
        </is>
      </c>
      <c r="F230" s="52" t="inlineStr">
        <is>
          <t>ENV-208</t>
        </is>
      </c>
      <c r="G230" s="79" t="n">
        <v>1</v>
      </c>
      <c r="H230" s="79" t="n">
        <v>1</v>
      </c>
      <c r="I230" s="79" t="n">
        <v>1</v>
      </c>
      <c r="J230" s="79" t="n">
        <v>0</v>
      </c>
      <c r="K230" s="79" t="n">
        <v>0</v>
      </c>
      <c r="L230" s="79" t="n">
        <v>0</v>
      </c>
      <c r="M230" s="79" t="n">
        <v>3.29999995</v>
      </c>
      <c r="N230" s="79" t="n">
        <v>0.200055301</v>
      </c>
      <c r="O230" s="79" t="n">
        <v>17.6000004</v>
      </c>
      <c r="P230" s="80">
        <f>COS(RADIANS(K230))*COS(RADIANS(L230))+SIN(RADIANS(K230))*SIN(RADIANS(J230))*SIN(RADIANS(L230))</f>
        <v/>
      </c>
      <c r="Q230" s="80">
        <f>-COS(RADIANS(K230))*SIN(RADIANS(L230))+SIN(RADIANS(K230))*SIN(RADIANS(J230))*COS(RADIANS(L230))</f>
        <v/>
      </c>
      <c r="R230" s="80">
        <f>SIN(RADIANS(K230))*COS(RADIANS(J230))</f>
        <v/>
      </c>
      <c r="S230" s="80">
        <f>COS(RADIANS(J230))*SIN(RADIANS(L230))</f>
        <v/>
      </c>
      <c r="T230" s="80">
        <f>COS(RADIANS(J230))*COS(RADIANS(L230))</f>
        <v/>
      </c>
      <c r="U230" s="80">
        <f>-SIN(RADIANS(J230))</f>
        <v/>
      </c>
      <c r="V230" s="80">
        <f>-SIN(RADIANS(K230))*COS(RADIANS(L230))+COS(RADIANS(K230))*SIN(RADIANS(J230))*SIN(RADIANS(L230))</f>
        <v/>
      </c>
      <c r="W230" s="80">
        <f>SIN(RADIANS(K230))*SIN(RADIANS(L230))+COS(RADIANS(K230))*SIN(RADIANS(J230))*COS(RADIANS(L230))</f>
        <v/>
      </c>
      <c r="X230" s="80">
        <f>COS(RADIANS(K230))*COS(RADIANS(J230))</f>
        <v/>
      </c>
      <c r="Y230" s="80">
        <f>P230*G230</f>
        <v/>
      </c>
      <c r="Z230" s="80">
        <f>Q230*H230</f>
        <v/>
      </c>
      <c r="AA230" s="80">
        <f>R230*I230</f>
        <v/>
      </c>
      <c r="AB230" s="80">
        <f>M230</f>
        <v/>
      </c>
      <c r="AC230" s="80">
        <f>S230*G230</f>
        <v/>
      </c>
      <c r="AD230" s="80">
        <f>T230*H230</f>
        <v/>
      </c>
      <c r="AE230" s="80">
        <f>U230*I230</f>
        <v/>
      </c>
      <c r="AF230" s="80">
        <f>N230</f>
        <v/>
      </c>
      <c r="AG230" s="80">
        <f>V230*G230</f>
        <v/>
      </c>
      <c r="AH230" s="80">
        <f>W230*H230</f>
        <v/>
      </c>
      <c r="AI230" s="80">
        <f>X230*I230</f>
        <v/>
      </c>
      <c r="AJ230" s="80">
        <f>O230</f>
        <v/>
      </c>
      <c r="AK230" s="81" t="n">
        <v>1</v>
      </c>
      <c r="AL230" s="81" t="n">
        <v>0</v>
      </c>
      <c r="AM230" s="81" t="n">
        <v>0</v>
      </c>
      <c r="AN230" s="81" t="n">
        <v>3.29999995</v>
      </c>
      <c r="AO230" s="81" t="n">
        <v>0</v>
      </c>
      <c r="AP230" s="81" t="n">
        <v>1</v>
      </c>
      <c r="AQ230" s="81" t="n">
        <v>0</v>
      </c>
      <c r="AR230" s="81" t="n">
        <v>0.200055301</v>
      </c>
      <c r="AS230" s="81" t="n">
        <v>0</v>
      </c>
      <c r="AT230" s="81" t="n">
        <v>0</v>
      </c>
      <c r="AU230" s="81" t="n">
        <v>1</v>
      </c>
      <c r="AV230" s="81" t="n">
        <v>17.6000004</v>
      </c>
      <c r="AW230" s="82">
        <f>MAX(ABS(Y230-AK230),ABS(Z230-AL230),ABS(AA230-AM230),ABS(AB230-AN230),ABS(AC230-AO230),ABS(AD230-AP230),ABS(AE230-AQ230),ABS(AF230-AR230),ABS(AG230-AS230),ABS(AH230-AT230),ABS(AI230-AU230),ABS(AJ230-AV230))</f>
        <v/>
      </c>
    </row>
    <row r="231">
      <c r="A231" s="78" t="inlineStr">
        <is>
          <t>M226</t>
        </is>
      </c>
      <c r="B231" s="52" t="inlineStr">
        <is>
          <t>ENV-222</t>
        </is>
      </c>
      <c r="C231" s="52" t="inlineStr">
        <is>
          <t>Environment</t>
        </is>
      </c>
      <c r="D231" s="52" t="inlineStr">
        <is>
          <t>Jersey barrier</t>
        </is>
      </c>
      <c r="E231" s="53" t="inlineStr">
        <is>
          <t>Group</t>
        </is>
      </c>
      <c r="F231" s="52" t="inlineStr">
        <is>
          <t>ENV-208</t>
        </is>
      </c>
      <c r="G231" s="79" t="n">
        <v>1</v>
      </c>
      <c r="H231" s="79" t="n">
        <v>1</v>
      </c>
      <c r="I231" s="79" t="n">
        <v>1</v>
      </c>
      <c r="J231" s="79" t="n">
        <v>0</v>
      </c>
      <c r="K231" s="79" t="n">
        <v>0</v>
      </c>
      <c r="L231" s="79" t="n">
        <v>0</v>
      </c>
      <c r="M231" s="79" t="n">
        <v>-3.29999995</v>
      </c>
      <c r="N231" s="79" t="n">
        <v>0.453214467</v>
      </c>
      <c r="O231" s="79" t="n">
        <v>16.2000008</v>
      </c>
      <c r="P231" s="80">
        <f>COS(RADIANS(K231))*COS(RADIANS(L231))+SIN(RADIANS(K231))*SIN(RADIANS(J231))*SIN(RADIANS(L231))</f>
        <v/>
      </c>
      <c r="Q231" s="80">
        <f>-COS(RADIANS(K231))*SIN(RADIANS(L231))+SIN(RADIANS(K231))*SIN(RADIANS(J231))*COS(RADIANS(L231))</f>
        <v/>
      </c>
      <c r="R231" s="80">
        <f>SIN(RADIANS(K231))*COS(RADIANS(J231))</f>
        <v/>
      </c>
      <c r="S231" s="80">
        <f>COS(RADIANS(J231))*SIN(RADIANS(L231))</f>
        <v/>
      </c>
      <c r="T231" s="80">
        <f>COS(RADIANS(J231))*COS(RADIANS(L231))</f>
        <v/>
      </c>
      <c r="U231" s="80">
        <f>-SIN(RADIANS(J231))</f>
        <v/>
      </c>
      <c r="V231" s="80">
        <f>-SIN(RADIANS(K231))*COS(RADIANS(L231))+COS(RADIANS(K231))*SIN(RADIANS(J231))*SIN(RADIANS(L231))</f>
        <v/>
      </c>
      <c r="W231" s="80">
        <f>SIN(RADIANS(K231))*SIN(RADIANS(L231))+COS(RADIANS(K231))*SIN(RADIANS(J231))*COS(RADIANS(L231))</f>
        <v/>
      </c>
      <c r="X231" s="80">
        <f>COS(RADIANS(K231))*COS(RADIANS(J231))</f>
        <v/>
      </c>
      <c r="Y231" s="80">
        <f>P231*G231</f>
        <v/>
      </c>
      <c r="Z231" s="80">
        <f>Q231*H231</f>
        <v/>
      </c>
      <c r="AA231" s="80">
        <f>R231*I231</f>
        <v/>
      </c>
      <c r="AB231" s="80">
        <f>M231</f>
        <v/>
      </c>
      <c r="AC231" s="80">
        <f>S231*G231</f>
        <v/>
      </c>
      <c r="AD231" s="80">
        <f>T231*H231</f>
        <v/>
      </c>
      <c r="AE231" s="80">
        <f>U231*I231</f>
        <v/>
      </c>
      <c r="AF231" s="80">
        <f>N231</f>
        <v/>
      </c>
      <c r="AG231" s="80">
        <f>V231*G231</f>
        <v/>
      </c>
      <c r="AH231" s="80">
        <f>W231*H231</f>
        <v/>
      </c>
      <c r="AI231" s="80">
        <f>X231*I231</f>
        <v/>
      </c>
      <c r="AJ231" s="80">
        <f>O231</f>
        <v/>
      </c>
      <c r="AK231" s="81" t="n">
        <v>1</v>
      </c>
      <c r="AL231" s="81" t="n">
        <v>0</v>
      </c>
      <c r="AM231" s="81" t="n">
        <v>0</v>
      </c>
      <c r="AN231" s="81" t="n">
        <v>-3.29999995</v>
      </c>
      <c r="AO231" s="81" t="n">
        <v>0</v>
      </c>
      <c r="AP231" s="81" t="n">
        <v>1</v>
      </c>
      <c r="AQ231" s="81" t="n">
        <v>0</v>
      </c>
      <c r="AR231" s="81" t="n">
        <v>0.453214467</v>
      </c>
      <c r="AS231" s="81" t="n">
        <v>0</v>
      </c>
      <c r="AT231" s="81" t="n">
        <v>0</v>
      </c>
      <c r="AU231" s="81" t="n">
        <v>1</v>
      </c>
      <c r="AV231" s="81" t="n">
        <v>16.2000008</v>
      </c>
      <c r="AW231" s="82">
        <f>MAX(ABS(Y231-AK231),ABS(Z231-AL231),ABS(AA231-AM231),ABS(AB231-AN231),ABS(AC231-AO231),ABS(AD231-AP231),ABS(AE231-AQ231),ABS(AF231-AR231),ABS(AG231-AS231),ABS(AH231-AT231),ABS(AI231-AU231),ABS(AJ231-AV231))</f>
        <v/>
      </c>
    </row>
    <row r="232">
      <c r="A232" s="78" t="inlineStr">
        <is>
          <t>M227</t>
        </is>
      </c>
      <c r="B232" s="52" t="inlineStr">
        <is>
          <t>ENV-225</t>
        </is>
      </c>
      <c r="C232" s="52" t="inlineStr">
        <is>
          <t>Environment</t>
        </is>
      </c>
      <c r="D232" s="52" t="inlineStr">
        <is>
          <t>Sandbag wall</t>
        </is>
      </c>
      <c r="E232" s="53" t="inlineStr">
        <is>
          <t>Group</t>
        </is>
      </c>
      <c r="F232" s="52" t="inlineStr">
        <is>
          <t>ENV-208</t>
        </is>
      </c>
      <c r="G232" s="79" t="n">
        <v>1</v>
      </c>
      <c r="H232" s="79" t="n">
        <v>1</v>
      </c>
      <c r="I232" s="79" t="n">
        <v>1</v>
      </c>
      <c r="J232" s="79" t="n">
        <v>0</v>
      </c>
      <c r="K232" s="79" t="n">
        <v>0</v>
      </c>
      <c r="L232" s="79" t="n">
        <v>0</v>
      </c>
      <c r="M232" s="79" t="n">
        <v>0</v>
      </c>
      <c r="N232" s="79" t="n">
        <v>0</v>
      </c>
      <c r="O232" s="79" t="n">
        <v>0</v>
      </c>
      <c r="P232" s="80">
        <f>COS(RADIANS(K232))*COS(RADIANS(L232))+SIN(RADIANS(K232))*SIN(RADIANS(J232))*SIN(RADIANS(L232))</f>
        <v/>
      </c>
      <c r="Q232" s="80">
        <f>-COS(RADIANS(K232))*SIN(RADIANS(L232))+SIN(RADIANS(K232))*SIN(RADIANS(J232))*COS(RADIANS(L232))</f>
        <v/>
      </c>
      <c r="R232" s="80">
        <f>SIN(RADIANS(K232))*COS(RADIANS(J232))</f>
        <v/>
      </c>
      <c r="S232" s="80">
        <f>COS(RADIANS(J232))*SIN(RADIANS(L232))</f>
        <v/>
      </c>
      <c r="T232" s="80">
        <f>COS(RADIANS(J232))*COS(RADIANS(L232))</f>
        <v/>
      </c>
      <c r="U232" s="80">
        <f>-SIN(RADIANS(J232))</f>
        <v/>
      </c>
      <c r="V232" s="80">
        <f>-SIN(RADIANS(K232))*COS(RADIANS(L232))+COS(RADIANS(K232))*SIN(RADIANS(J232))*SIN(RADIANS(L232))</f>
        <v/>
      </c>
      <c r="W232" s="80">
        <f>SIN(RADIANS(K232))*SIN(RADIANS(L232))+COS(RADIANS(K232))*SIN(RADIANS(J232))*COS(RADIANS(L232))</f>
        <v/>
      </c>
      <c r="X232" s="80">
        <f>COS(RADIANS(K232))*COS(RADIANS(J232))</f>
        <v/>
      </c>
      <c r="Y232" s="80">
        <f>P232*G232</f>
        <v/>
      </c>
      <c r="Z232" s="80">
        <f>Q232*H232</f>
        <v/>
      </c>
      <c r="AA232" s="80">
        <f>R232*I232</f>
        <v/>
      </c>
      <c r="AB232" s="80">
        <f>M232</f>
        <v/>
      </c>
      <c r="AC232" s="80">
        <f>S232*G232</f>
        <v/>
      </c>
      <c r="AD232" s="80">
        <f>T232*H232</f>
        <v/>
      </c>
      <c r="AE232" s="80">
        <f>U232*I232</f>
        <v/>
      </c>
      <c r="AF232" s="80">
        <f>N232</f>
        <v/>
      </c>
      <c r="AG232" s="80">
        <f>V232*G232</f>
        <v/>
      </c>
      <c r="AH232" s="80">
        <f>W232*H232</f>
        <v/>
      </c>
      <c r="AI232" s="80">
        <f>X232*I232</f>
        <v/>
      </c>
      <c r="AJ232" s="80">
        <f>O232</f>
        <v/>
      </c>
      <c r="AK232" s="81" t="n">
        <v>1</v>
      </c>
      <c r="AL232" s="81" t="n">
        <v>0</v>
      </c>
      <c r="AM232" s="81" t="n">
        <v>0</v>
      </c>
      <c r="AN232" s="81" t="n">
        <v>0</v>
      </c>
      <c r="AO232" s="81" t="n">
        <v>0</v>
      </c>
      <c r="AP232" s="81" t="n">
        <v>1</v>
      </c>
      <c r="AQ232" s="81" t="n">
        <v>0</v>
      </c>
      <c r="AR232" s="81" t="n">
        <v>0</v>
      </c>
      <c r="AS232" s="81" t="n">
        <v>0</v>
      </c>
      <c r="AT232" s="81" t="n">
        <v>0</v>
      </c>
      <c r="AU232" s="81" t="n">
        <v>1</v>
      </c>
      <c r="AV232" s="81" t="n">
        <v>0</v>
      </c>
      <c r="AW232" s="82">
        <f>MAX(ABS(Y232-AK232),ABS(Z232-AL232),ABS(AA232-AM232),ABS(AB232-AN232),ABS(AC232-AO232),ABS(AD232-AP232),ABS(AE232-AQ232),ABS(AF232-AR232),ABS(AG232-AS232),ABS(AH232-AT232),ABS(AI232-AU232),ABS(AJ232-AV232))</f>
        <v/>
      </c>
    </row>
    <row r="233">
      <c r="A233" s="78" t="inlineStr">
        <is>
          <t>M228</t>
        </is>
      </c>
      <c r="B233" s="52" t="inlineStr">
        <is>
          <t>ENV-250</t>
        </is>
      </c>
      <c r="C233" s="52" t="inlineStr">
        <is>
          <t>Environment</t>
        </is>
      </c>
      <c r="D233" s="52" t="inlineStr">
        <is>
          <t>Supply cache</t>
        </is>
      </c>
      <c r="E233" s="53" t="inlineStr">
        <is>
          <t>Group</t>
        </is>
      </c>
      <c r="F233" s="52" t="inlineStr">
        <is>
          <t>ENV-208</t>
        </is>
      </c>
      <c r="G233" s="79" t="n">
        <v>1</v>
      </c>
      <c r="H233" s="79" t="n">
        <v>1</v>
      </c>
      <c r="I233" s="79" t="n">
        <v>1</v>
      </c>
      <c r="J233" s="79" t="n">
        <v>0</v>
      </c>
      <c r="K233" s="79" t="n">
        <v>70</v>
      </c>
      <c r="L233" s="79" t="n">
        <v>0</v>
      </c>
      <c r="M233" s="79" t="n">
        <v>9.899999619999999</v>
      </c>
      <c r="N233" s="79" t="n">
        <v>-0.0131509593</v>
      </c>
      <c r="O233" s="79" t="n">
        <v>-1.60000002</v>
      </c>
      <c r="P233" s="80">
        <f>COS(RADIANS(K233))*COS(RADIANS(L233))+SIN(RADIANS(K233))*SIN(RADIANS(J233))*SIN(RADIANS(L233))</f>
        <v/>
      </c>
      <c r="Q233" s="80">
        <f>-COS(RADIANS(K233))*SIN(RADIANS(L233))+SIN(RADIANS(K233))*SIN(RADIANS(J233))*COS(RADIANS(L233))</f>
        <v/>
      </c>
      <c r="R233" s="80">
        <f>SIN(RADIANS(K233))*COS(RADIANS(J233))</f>
        <v/>
      </c>
      <c r="S233" s="80">
        <f>COS(RADIANS(J233))*SIN(RADIANS(L233))</f>
        <v/>
      </c>
      <c r="T233" s="80">
        <f>COS(RADIANS(J233))*COS(RADIANS(L233))</f>
        <v/>
      </c>
      <c r="U233" s="80">
        <f>-SIN(RADIANS(J233))</f>
        <v/>
      </c>
      <c r="V233" s="80">
        <f>-SIN(RADIANS(K233))*COS(RADIANS(L233))+COS(RADIANS(K233))*SIN(RADIANS(J233))*SIN(RADIANS(L233))</f>
        <v/>
      </c>
      <c r="W233" s="80">
        <f>SIN(RADIANS(K233))*SIN(RADIANS(L233))+COS(RADIANS(K233))*SIN(RADIANS(J233))*COS(RADIANS(L233))</f>
        <v/>
      </c>
      <c r="X233" s="80">
        <f>COS(RADIANS(K233))*COS(RADIANS(J233))</f>
        <v/>
      </c>
      <c r="Y233" s="80">
        <f>P233*G233</f>
        <v/>
      </c>
      <c r="Z233" s="80">
        <f>Q233*H233</f>
        <v/>
      </c>
      <c r="AA233" s="80">
        <f>R233*I233</f>
        <v/>
      </c>
      <c r="AB233" s="80">
        <f>M233</f>
        <v/>
      </c>
      <c r="AC233" s="80">
        <f>S233*G233</f>
        <v/>
      </c>
      <c r="AD233" s="80">
        <f>T233*H233</f>
        <v/>
      </c>
      <c r="AE233" s="80">
        <f>U233*I233</f>
        <v/>
      </c>
      <c r="AF233" s="80">
        <f>N233</f>
        <v/>
      </c>
      <c r="AG233" s="80">
        <f>V233*G233</f>
        <v/>
      </c>
      <c r="AH233" s="80">
        <f>W233*H233</f>
        <v/>
      </c>
      <c r="AI233" s="80">
        <f>X233*I233</f>
        <v/>
      </c>
      <c r="AJ233" s="80">
        <f>O233</f>
        <v/>
      </c>
      <c r="AK233" s="81" t="n">
        <v>0.342020035</v>
      </c>
      <c r="AL233" s="81" t="n">
        <v>0</v>
      </c>
      <c r="AM233" s="81" t="n">
        <v>0.9396926759999999</v>
      </c>
      <c r="AN233" s="81" t="n">
        <v>9.899999619999999</v>
      </c>
      <c r="AO233" s="81" t="n">
        <v>0</v>
      </c>
      <c r="AP233" s="81" t="n">
        <v>1</v>
      </c>
      <c r="AQ233" s="81" t="n">
        <v>0</v>
      </c>
      <c r="AR233" s="81" t="n">
        <v>-0.0131509593</v>
      </c>
      <c r="AS233" s="81" t="n">
        <v>-0.9396926759999999</v>
      </c>
      <c r="AT233" s="81" t="n">
        <v>0</v>
      </c>
      <c r="AU233" s="81" t="n">
        <v>0.342020035</v>
      </c>
      <c r="AV233" s="81" t="n">
        <v>-1.60000002</v>
      </c>
      <c r="AW233" s="82">
        <f>MAX(ABS(Y233-AK233),ABS(Z233-AL233),ABS(AA233-AM233),ABS(AB233-AN233),ABS(AC233-AO233),ABS(AD233-AP233),ABS(AE233-AQ233),ABS(AF233-AR233),ABS(AG233-AS233),ABS(AH233-AT233),ABS(AI233-AU233),ABS(AJ233-AV233))</f>
        <v/>
      </c>
    </row>
    <row r="234">
      <c r="A234" s="78" t="inlineStr">
        <is>
          <t>M229</t>
        </is>
      </c>
      <c r="B234" s="52" t="inlineStr">
        <is>
          <t>ENV-257</t>
        </is>
      </c>
      <c r="C234" s="52" t="inlineStr">
        <is>
          <t>Environment</t>
        </is>
      </c>
      <c r="D234" s="52" t="inlineStr">
        <is>
          <t>Track sign</t>
        </is>
      </c>
      <c r="E234" s="53" t="inlineStr">
        <is>
          <t>Group</t>
        </is>
      </c>
      <c r="F234" s="52" t="inlineStr">
        <is>
          <t>ENV-208</t>
        </is>
      </c>
      <c r="G234" s="79" t="n">
        <v>1</v>
      </c>
      <c r="H234" s="79" t="n">
        <v>1</v>
      </c>
      <c r="I234" s="79" t="n">
        <v>1</v>
      </c>
      <c r="J234" s="79" t="n">
        <v>0</v>
      </c>
      <c r="K234" s="79" t="n">
        <v>0</v>
      </c>
      <c r="L234" s="79" t="n">
        <v>0</v>
      </c>
      <c r="M234" s="79" t="n">
        <v>-3.4000001</v>
      </c>
      <c r="N234" s="79" t="n">
        <v>-0.12738505</v>
      </c>
      <c r="O234" s="79" t="n">
        <v>7.5</v>
      </c>
      <c r="P234" s="80">
        <f>COS(RADIANS(K234))*COS(RADIANS(L234))+SIN(RADIANS(K234))*SIN(RADIANS(J234))*SIN(RADIANS(L234))</f>
        <v/>
      </c>
      <c r="Q234" s="80">
        <f>-COS(RADIANS(K234))*SIN(RADIANS(L234))+SIN(RADIANS(K234))*SIN(RADIANS(J234))*COS(RADIANS(L234))</f>
        <v/>
      </c>
      <c r="R234" s="80">
        <f>SIN(RADIANS(K234))*COS(RADIANS(J234))</f>
        <v/>
      </c>
      <c r="S234" s="80">
        <f>COS(RADIANS(J234))*SIN(RADIANS(L234))</f>
        <v/>
      </c>
      <c r="T234" s="80">
        <f>COS(RADIANS(J234))*COS(RADIANS(L234))</f>
        <v/>
      </c>
      <c r="U234" s="80">
        <f>-SIN(RADIANS(J234))</f>
        <v/>
      </c>
      <c r="V234" s="80">
        <f>-SIN(RADIANS(K234))*COS(RADIANS(L234))+COS(RADIANS(K234))*SIN(RADIANS(J234))*SIN(RADIANS(L234))</f>
        <v/>
      </c>
      <c r="W234" s="80">
        <f>SIN(RADIANS(K234))*SIN(RADIANS(L234))+COS(RADIANS(K234))*SIN(RADIANS(J234))*COS(RADIANS(L234))</f>
        <v/>
      </c>
      <c r="X234" s="80">
        <f>COS(RADIANS(K234))*COS(RADIANS(J234))</f>
        <v/>
      </c>
      <c r="Y234" s="80">
        <f>P234*G234</f>
        <v/>
      </c>
      <c r="Z234" s="80">
        <f>Q234*H234</f>
        <v/>
      </c>
      <c r="AA234" s="80">
        <f>R234*I234</f>
        <v/>
      </c>
      <c r="AB234" s="80">
        <f>M234</f>
        <v/>
      </c>
      <c r="AC234" s="80">
        <f>S234*G234</f>
        <v/>
      </c>
      <c r="AD234" s="80">
        <f>T234*H234</f>
        <v/>
      </c>
      <c r="AE234" s="80">
        <f>U234*I234</f>
        <v/>
      </c>
      <c r="AF234" s="80">
        <f>N234</f>
        <v/>
      </c>
      <c r="AG234" s="80">
        <f>V234*G234</f>
        <v/>
      </c>
      <c r="AH234" s="80">
        <f>W234*H234</f>
        <v/>
      </c>
      <c r="AI234" s="80">
        <f>X234*I234</f>
        <v/>
      </c>
      <c r="AJ234" s="80">
        <f>O234</f>
        <v/>
      </c>
      <c r="AK234" s="81" t="n">
        <v>1</v>
      </c>
      <c r="AL234" s="81" t="n">
        <v>0</v>
      </c>
      <c r="AM234" s="81" t="n">
        <v>0</v>
      </c>
      <c r="AN234" s="81" t="n">
        <v>-3.4000001</v>
      </c>
      <c r="AO234" s="81" t="n">
        <v>0</v>
      </c>
      <c r="AP234" s="81" t="n">
        <v>1</v>
      </c>
      <c r="AQ234" s="81" t="n">
        <v>0</v>
      </c>
      <c r="AR234" s="81" t="n">
        <v>-0.12738505</v>
      </c>
      <c r="AS234" s="81" t="n">
        <v>0</v>
      </c>
      <c r="AT234" s="81" t="n">
        <v>0</v>
      </c>
      <c r="AU234" s="81" t="n">
        <v>1</v>
      </c>
      <c r="AV234" s="81" t="n">
        <v>7.5</v>
      </c>
      <c r="AW234" s="82">
        <f>MAX(ABS(Y234-AK234),ABS(Z234-AL234),ABS(AA234-AM234),ABS(AB234-AN234),ABS(AC234-AO234),ABS(AD234-AP234),ABS(AE234-AQ234),ABS(AF234-AR234),ABS(AG234-AS234),ABS(AH234-AT234),ABS(AI234-AU234),ABS(AJ234-AV234))</f>
        <v/>
      </c>
    </row>
    <row r="235">
      <c r="A235" s="78" t="inlineStr">
        <is>
          <t>M230</t>
        </is>
      </c>
      <c r="B235" s="52" t="inlineStr">
        <is>
          <t>ENV-262</t>
        </is>
      </c>
      <c r="C235" s="52" t="inlineStr">
        <is>
          <t>Environment</t>
        </is>
      </c>
      <c r="D235" s="52" t="inlineStr">
        <is>
          <t>Lamp posts</t>
        </is>
      </c>
      <c r="E235" s="53" t="inlineStr">
        <is>
          <t>Group</t>
        </is>
      </c>
      <c r="F235" s="52" t="inlineStr">
        <is>
          <t>ENV-00</t>
        </is>
      </c>
      <c r="G235" s="79" t="n">
        <v>1</v>
      </c>
      <c r="H235" s="79" t="n">
        <v>1</v>
      </c>
      <c r="I235" s="79" t="n">
        <v>1</v>
      </c>
      <c r="J235" s="79" t="n">
        <v>0</v>
      </c>
      <c r="K235" s="79" t="n">
        <v>0</v>
      </c>
      <c r="L235" s="79" t="n">
        <v>0</v>
      </c>
      <c r="M235" s="79" t="n">
        <v>0</v>
      </c>
      <c r="N235" s="79" t="n">
        <v>0</v>
      </c>
      <c r="O235" s="79" t="n">
        <v>0</v>
      </c>
      <c r="P235" s="80">
        <f>COS(RADIANS(K235))*COS(RADIANS(L235))+SIN(RADIANS(K235))*SIN(RADIANS(J235))*SIN(RADIANS(L235))</f>
        <v/>
      </c>
      <c r="Q235" s="80">
        <f>-COS(RADIANS(K235))*SIN(RADIANS(L235))+SIN(RADIANS(K235))*SIN(RADIANS(J235))*COS(RADIANS(L235))</f>
        <v/>
      </c>
      <c r="R235" s="80">
        <f>SIN(RADIANS(K235))*COS(RADIANS(J235))</f>
        <v/>
      </c>
      <c r="S235" s="80">
        <f>COS(RADIANS(J235))*SIN(RADIANS(L235))</f>
        <v/>
      </c>
      <c r="T235" s="80">
        <f>COS(RADIANS(J235))*COS(RADIANS(L235))</f>
        <v/>
      </c>
      <c r="U235" s="80">
        <f>-SIN(RADIANS(J235))</f>
        <v/>
      </c>
      <c r="V235" s="80">
        <f>-SIN(RADIANS(K235))*COS(RADIANS(L235))+COS(RADIANS(K235))*SIN(RADIANS(J235))*SIN(RADIANS(L235))</f>
        <v/>
      </c>
      <c r="W235" s="80">
        <f>SIN(RADIANS(K235))*SIN(RADIANS(L235))+COS(RADIANS(K235))*SIN(RADIANS(J235))*COS(RADIANS(L235))</f>
        <v/>
      </c>
      <c r="X235" s="80">
        <f>COS(RADIANS(K235))*COS(RADIANS(J235))</f>
        <v/>
      </c>
      <c r="Y235" s="80">
        <f>P235*G235</f>
        <v/>
      </c>
      <c r="Z235" s="80">
        <f>Q235*H235</f>
        <v/>
      </c>
      <c r="AA235" s="80">
        <f>R235*I235</f>
        <v/>
      </c>
      <c r="AB235" s="80">
        <f>M235</f>
        <v/>
      </c>
      <c r="AC235" s="80">
        <f>S235*G235</f>
        <v/>
      </c>
      <c r="AD235" s="80">
        <f>T235*H235</f>
        <v/>
      </c>
      <c r="AE235" s="80">
        <f>U235*I235</f>
        <v/>
      </c>
      <c r="AF235" s="80">
        <f>N235</f>
        <v/>
      </c>
      <c r="AG235" s="80">
        <f>V235*G235</f>
        <v/>
      </c>
      <c r="AH235" s="80">
        <f>W235*H235</f>
        <v/>
      </c>
      <c r="AI235" s="80">
        <f>X235*I235</f>
        <v/>
      </c>
      <c r="AJ235" s="80">
        <f>O235</f>
        <v/>
      </c>
      <c r="AK235" s="81" t="n">
        <v>1</v>
      </c>
      <c r="AL235" s="81" t="n">
        <v>0</v>
      </c>
      <c r="AM235" s="81" t="n">
        <v>0</v>
      </c>
      <c r="AN235" s="81" t="n">
        <v>0</v>
      </c>
      <c r="AO235" s="81" t="n">
        <v>0</v>
      </c>
      <c r="AP235" s="81" t="n">
        <v>1</v>
      </c>
      <c r="AQ235" s="81" t="n">
        <v>0</v>
      </c>
      <c r="AR235" s="81" t="n">
        <v>0</v>
      </c>
      <c r="AS235" s="81" t="n">
        <v>0</v>
      </c>
      <c r="AT235" s="81" t="n">
        <v>0</v>
      </c>
      <c r="AU235" s="81" t="n">
        <v>1</v>
      </c>
      <c r="AV235" s="81" t="n">
        <v>0</v>
      </c>
      <c r="AW235" s="82">
        <f>MAX(ABS(Y235-AK235),ABS(Z235-AL235),ABS(AA235-AM235),ABS(AB235-AN235),ABS(AC235-AO235),ABS(AD235-AP235),ABS(AE235-AQ235),ABS(AF235-AR235),ABS(AG235-AS235),ABS(AH235-AT235),ABS(AI235-AU235),ABS(AJ235-AV235))</f>
        <v/>
      </c>
    </row>
    <row r="236">
      <c r="A236" s="78" t="inlineStr">
        <is>
          <t>M231</t>
        </is>
      </c>
      <c r="B236" s="52" t="inlineStr">
        <is>
          <t>ENV-263</t>
        </is>
      </c>
      <c r="C236" s="52" t="inlineStr">
        <is>
          <t>Environment</t>
        </is>
      </c>
      <c r="D236" s="52" t="inlineStr">
        <is>
          <t>Lamp post</t>
        </is>
      </c>
      <c r="E236" s="53" t="inlineStr">
        <is>
          <t>Group</t>
        </is>
      </c>
      <c r="F236" s="52" t="inlineStr">
        <is>
          <t>ENV-262</t>
        </is>
      </c>
      <c r="G236" s="79" t="n">
        <v>1</v>
      </c>
      <c r="H236" s="79" t="n">
        <v>1</v>
      </c>
      <c r="I236" s="79" t="n">
        <v>1</v>
      </c>
      <c r="J236" s="79" t="n">
        <v>0</v>
      </c>
      <c r="K236" s="79" t="n">
        <v>0</v>
      </c>
      <c r="L236" s="79" t="n">
        <v>0</v>
      </c>
      <c r="M236" s="79" t="n">
        <v>3.5999999</v>
      </c>
      <c r="N236" s="79" t="n">
        <v>0.249281198</v>
      </c>
      <c r="O236" s="79" t="n">
        <v>6.5</v>
      </c>
      <c r="P236" s="80">
        <f>COS(RADIANS(K236))*COS(RADIANS(L236))+SIN(RADIANS(K236))*SIN(RADIANS(J236))*SIN(RADIANS(L236))</f>
        <v/>
      </c>
      <c r="Q236" s="80">
        <f>-COS(RADIANS(K236))*SIN(RADIANS(L236))+SIN(RADIANS(K236))*SIN(RADIANS(J236))*COS(RADIANS(L236))</f>
        <v/>
      </c>
      <c r="R236" s="80">
        <f>SIN(RADIANS(K236))*COS(RADIANS(J236))</f>
        <v/>
      </c>
      <c r="S236" s="80">
        <f>COS(RADIANS(J236))*SIN(RADIANS(L236))</f>
        <v/>
      </c>
      <c r="T236" s="80">
        <f>COS(RADIANS(J236))*COS(RADIANS(L236))</f>
        <v/>
      </c>
      <c r="U236" s="80">
        <f>-SIN(RADIANS(J236))</f>
        <v/>
      </c>
      <c r="V236" s="80">
        <f>-SIN(RADIANS(K236))*COS(RADIANS(L236))+COS(RADIANS(K236))*SIN(RADIANS(J236))*SIN(RADIANS(L236))</f>
        <v/>
      </c>
      <c r="W236" s="80">
        <f>SIN(RADIANS(K236))*SIN(RADIANS(L236))+COS(RADIANS(K236))*SIN(RADIANS(J236))*COS(RADIANS(L236))</f>
        <v/>
      </c>
      <c r="X236" s="80">
        <f>COS(RADIANS(K236))*COS(RADIANS(J236))</f>
        <v/>
      </c>
      <c r="Y236" s="80">
        <f>P236*G236</f>
        <v/>
      </c>
      <c r="Z236" s="80">
        <f>Q236*H236</f>
        <v/>
      </c>
      <c r="AA236" s="80">
        <f>R236*I236</f>
        <v/>
      </c>
      <c r="AB236" s="80">
        <f>M236</f>
        <v/>
      </c>
      <c r="AC236" s="80">
        <f>S236*G236</f>
        <v/>
      </c>
      <c r="AD236" s="80">
        <f>T236*H236</f>
        <v/>
      </c>
      <c r="AE236" s="80">
        <f>U236*I236</f>
        <v/>
      </c>
      <c r="AF236" s="80">
        <f>N236</f>
        <v/>
      </c>
      <c r="AG236" s="80">
        <f>V236*G236</f>
        <v/>
      </c>
      <c r="AH236" s="80">
        <f>W236*H236</f>
        <v/>
      </c>
      <c r="AI236" s="80">
        <f>X236*I236</f>
        <v/>
      </c>
      <c r="AJ236" s="80">
        <f>O236</f>
        <v/>
      </c>
      <c r="AK236" s="81" t="n">
        <v>1</v>
      </c>
      <c r="AL236" s="81" t="n">
        <v>0</v>
      </c>
      <c r="AM236" s="81" t="n">
        <v>0</v>
      </c>
      <c r="AN236" s="81" t="n">
        <v>3.5999999</v>
      </c>
      <c r="AO236" s="81" t="n">
        <v>0</v>
      </c>
      <c r="AP236" s="81" t="n">
        <v>1</v>
      </c>
      <c r="AQ236" s="81" t="n">
        <v>0</v>
      </c>
      <c r="AR236" s="81" t="n">
        <v>0.249281198</v>
      </c>
      <c r="AS236" s="81" t="n">
        <v>0</v>
      </c>
      <c r="AT236" s="81" t="n">
        <v>0</v>
      </c>
      <c r="AU236" s="81" t="n">
        <v>1</v>
      </c>
      <c r="AV236" s="81" t="n">
        <v>6.5</v>
      </c>
      <c r="AW236" s="82">
        <f>MAX(ABS(Y236-AK236),ABS(Z236-AL236),ABS(AA236-AM236),ABS(AB236-AN236),ABS(AC236-AO236),ABS(AD236-AP236),ABS(AE236-AQ236),ABS(AF236-AR236),ABS(AG236-AS236),ABS(AH236-AT236),ABS(AI236-AU236),ABS(AJ236-AV236))</f>
        <v/>
      </c>
    </row>
    <row r="237">
      <c r="A237" s="78" t="inlineStr">
        <is>
          <t>M232</t>
        </is>
      </c>
      <c r="B237" s="52" t="inlineStr">
        <is>
          <t>ENV-268</t>
        </is>
      </c>
      <c r="C237" s="52" t="inlineStr">
        <is>
          <t>Environment</t>
        </is>
      </c>
      <c r="D237" s="52" t="inlineStr">
        <is>
          <t>Lamp post</t>
        </is>
      </c>
      <c r="E237" s="53" t="inlineStr">
        <is>
          <t>Group</t>
        </is>
      </c>
      <c r="F237" s="52" t="inlineStr">
        <is>
          <t>ENV-262</t>
        </is>
      </c>
      <c r="G237" s="79" t="n">
        <v>1</v>
      </c>
      <c r="H237" s="79" t="n">
        <v>1</v>
      </c>
      <c r="I237" s="79" t="n">
        <v>1</v>
      </c>
      <c r="J237" s="79" t="n">
        <v>0</v>
      </c>
      <c r="K237" s="79" t="n">
        <v>0</v>
      </c>
      <c r="L237" s="79" t="n">
        <v>0</v>
      </c>
      <c r="M237" s="79" t="n">
        <v>3.5999999</v>
      </c>
      <c r="N237" s="79" t="n">
        <v>-0.253968209</v>
      </c>
      <c r="O237" s="79" t="n">
        <v>13</v>
      </c>
      <c r="P237" s="80">
        <f>COS(RADIANS(K237))*COS(RADIANS(L237))+SIN(RADIANS(K237))*SIN(RADIANS(J237))*SIN(RADIANS(L237))</f>
        <v/>
      </c>
      <c r="Q237" s="80">
        <f>-COS(RADIANS(K237))*SIN(RADIANS(L237))+SIN(RADIANS(K237))*SIN(RADIANS(J237))*COS(RADIANS(L237))</f>
        <v/>
      </c>
      <c r="R237" s="80">
        <f>SIN(RADIANS(K237))*COS(RADIANS(J237))</f>
        <v/>
      </c>
      <c r="S237" s="80">
        <f>COS(RADIANS(J237))*SIN(RADIANS(L237))</f>
        <v/>
      </c>
      <c r="T237" s="80">
        <f>COS(RADIANS(J237))*COS(RADIANS(L237))</f>
        <v/>
      </c>
      <c r="U237" s="80">
        <f>-SIN(RADIANS(J237))</f>
        <v/>
      </c>
      <c r="V237" s="80">
        <f>-SIN(RADIANS(K237))*COS(RADIANS(L237))+COS(RADIANS(K237))*SIN(RADIANS(J237))*SIN(RADIANS(L237))</f>
        <v/>
      </c>
      <c r="W237" s="80">
        <f>SIN(RADIANS(K237))*SIN(RADIANS(L237))+COS(RADIANS(K237))*SIN(RADIANS(J237))*COS(RADIANS(L237))</f>
        <v/>
      </c>
      <c r="X237" s="80">
        <f>COS(RADIANS(K237))*COS(RADIANS(J237))</f>
        <v/>
      </c>
      <c r="Y237" s="80">
        <f>P237*G237</f>
        <v/>
      </c>
      <c r="Z237" s="80">
        <f>Q237*H237</f>
        <v/>
      </c>
      <c r="AA237" s="80">
        <f>R237*I237</f>
        <v/>
      </c>
      <c r="AB237" s="80">
        <f>M237</f>
        <v/>
      </c>
      <c r="AC237" s="80">
        <f>S237*G237</f>
        <v/>
      </c>
      <c r="AD237" s="80">
        <f>T237*H237</f>
        <v/>
      </c>
      <c r="AE237" s="80">
        <f>U237*I237</f>
        <v/>
      </c>
      <c r="AF237" s="80">
        <f>N237</f>
        <v/>
      </c>
      <c r="AG237" s="80">
        <f>V237*G237</f>
        <v/>
      </c>
      <c r="AH237" s="80">
        <f>W237*H237</f>
        <v/>
      </c>
      <c r="AI237" s="80">
        <f>X237*I237</f>
        <v/>
      </c>
      <c r="AJ237" s="80">
        <f>O237</f>
        <v/>
      </c>
      <c r="AK237" s="81" t="n">
        <v>1</v>
      </c>
      <c r="AL237" s="81" t="n">
        <v>0</v>
      </c>
      <c r="AM237" s="81" t="n">
        <v>0</v>
      </c>
      <c r="AN237" s="81" t="n">
        <v>3.5999999</v>
      </c>
      <c r="AO237" s="81" t="n">
        <v>0</v>
      </c>
      <c r="AP237" s="81" t="n">
        <v>1</v>
      </c>
      <c r="AQ237" s="81" t="n">
        <v>0</v>
      </c>
      <c r="AR237" s="81" t="n">
        <v>-0.253968209</v>
      </c>
      <c r="AS237" s="81" t="n">
        <v>0</v>
      </c>
      <c r="AT237" s="81" t="n">
        <v>0</v>
      </c>
      <c r="AU237" s="81" t="n">
        <v>1</v>
      </c>
      <c r="AV237" s="81" t="n">
        <v>13</v>
      </c>
      <c r="AW237" s="82">
        <f>MAX(ABS(Y237-AK237),ABS(Z237-AL237),ABS(AA237-AM237),ABS(AB237-AN237),ABS(AC237-AO237),ABS(AD237-AP237),ABS(AE237-AQ237),ABS(AF237-AR237),ABS(AG237-AS237),ABS(AH237-AT237),ABS(AI237-AU237),ABS(AJ237-AV237))</f>
        <v/>
      </c>
    </row>
    <row r="238">
      <c r="A238" s="78" t="inlineStr">
        <is>
          <t>M233</t>
        </is>
      </c>
      <c r="B238" s="52" t="inlineStr">
        <is>
          <t>ENV-273</t>
        </is>
      </c>
      <c r="C238" s="52" t="inlineStr">
        <is>
          <t>Environment</t>
        </is>
      </c>
      <c r="D238" s="52" t="inlineStr">
        <is>
          <t>Fire barrel</t>
        </is>
      </c>
      <c r="E238" s="53" t="inlineStr">
        <is>
          <t>Group</t>
        </is>
      </c>
      <c r="F238" s="52" t="inlineStr">
        <is>
          <t>ENV-00</t>
        </is>
      </c>
      <c r="G238" s="79" t="n">
        <v>1</v>
      </c>
      <c r="H238" s="79" t="n">
        <v>1</v>
      </c>
      <c r="I238" s="79" t="n">
        <v>1</v>
      </c>
      <c r="J238" s="79" t="n">
        <v>0</v>
      </c>
      <c r="K238" s="79" t="n">
        <v>0</v>
      </c>
      <c r="L238" s="79" t="n">
        <v>0</v>
      </c>
      <c r="M238" s="79" t="n">
        <v>5.30000019</v>
      </c>
      <c r="N238" s="79" t="n">
        <v>-0.205850393</v>
      </c>
      <c r="O238" s="79" t="n">
        <v>15.3500004</v>
      </c>
      <c r="P238" s="80">
        <f>COS(RADIANS(K238))*COS(RADIANS(L238))+SIN(RADIANS(K238))*SIN(RADIANS(J238))*SIN(RADIANS(L238))</f>
        <v/>
      </c>
      <c r="Q238" s="80">
        <f>-COS(RADIANS(K238))*SIN(RADIANS(L238))+SIN(RADIANS(K238))*SIN(RADIANS(J238))*COS(RADIANS(L238))</f>
        <v/>
      </c>
      <c r="R238" s="80">
        <f>SIN(RADIANS(K238))*COS(RADIANS(J238))</f>
        <v/>
      </c>
      <c r="S238" s="80">
        <f>COS(RADIANS(J238))*SIN(RADIANS(L238))</f>
        <v/>
      </c>
      <c r="T238" s="80">
        <f>COS(RADIANS(J238))*COS(RADIANS(L238))</f>
        <v/>
      </c>
      <c r="U238" s="80">
        <f>-SIN(RADIANS(J238))</f>
        <v/>
      </c>
      <c r="V238" s="80">
        <f>-SIN(RADIANS(K238))*COS(RADIANS(L238))+COS(RADIANS(K238))*SIN(RADIANS(J238))*SIN(RADIANS(L238))</f>
        <v/>
      </c>
      <c r="W238" s="80">
        <f>SIN(RADIANS(K238))*SIN(RADIANS(L238))+COS(RADIANS(K238))*SIN(RADIANS(J238))*COS(RADIANS(L238))</f>
        <v/>
      </c>
      <c r="X238" s="80">
        <f>COS(RADIANS(K238))*COS(RADIANS(J238))</f>
        <v/>
      </c>
      <c r="Y238" s="80">
        <f>P238*G238</f>
        <v/>
      </c>
      <c r="Z238" s="80">
        <f>Q238*H238</f>
        <v/>
      </c>
      <c r="AA238" s="80">
        <f>R238*I238</f>
        <v/>
      </c>
      <c r="AB238" s="80">
        <f>M238</f>
        <v/>
      </c>
      <c r="AC238" s="80">
        <f>S238*G238</f>
        <v/>
      </c>
      <c r="AD238" s="80">
        <f>T238*H238</f>
        <v/>
      </c>
      <c r="AE238" s="80">
        <f>U238*I238</f>
        <v/>
      </c>
      <c r="AF238" s="80">
        <f>N238</f>
        <v/>
      </c>
      <c r="AG238" s="80">
        <f>V238*G238</f>
        <v/>
      </c>
      <c r="AH238" s="80">
        <f>W238*H238</f>
        <v/>
      </c>
      <c r="AI238" s="80">
        <f>X238*I238</f>
        <v/>
      </c>
      <c r="AJ238" s="80">
        <f>O238</f>
        <v/>
      </c>
      <c r="AK238" s="81" t="n">
        <v>1</v>
      </c>
      <c r="AL238" s="81" t="n">
        <v>0</v>
      </c>
      <c r="AM238" s="81" t="n">
        <v>0</v>
      </c>
      <c r="AN238" s="81" t="n">
        <v>5.30000019</v>
      </c>
      <c r="AO238" s="81" t="n">
        <v>0</v>
      </c>
      <c r="AP238" s="81" t="n">
        <v>1</v>
      </c>
      <c r="AQ238" s="81" t="n">
        <v>0</v>
      </c>
      <c r="AR238" s="81" t="n">
        <v>-0.205850393</v>
      </c>
      <c r="AS238" s="81" t="n">
        <v>0</v>
      </c>
      <c r="AT238" s="81" t="n">
        <v>0</v>
      </c>
      <c r="AU238" s="81" t="n">
        <v>1</v>
      </c>
      <c r="AV238" s="81" t="n">
        <v>15.3500004</v>
      </c>
      <c r="AW238" s="82">
        <f>MAX(ABS(Y238-AK238),ABS(Z238-AL238),ABS(AA238-AM238),ABS(AB238-AN238),ABS(AC238-AO238),ABS(AD238-AP238),ABS(AE238-AQ238),ABS(AF238-AR238),ABS(AG238-AS238),ABS(AH238-AT238),ABS(AI238-AU238),ABS(AJ238-AV238))</f>
        <v/>
      </c>
    </row>
    <row r="239">
      <c r="A239" s="78" t="inlineStr">
        <is>
          <t>M234</t>
        </is>
      </c>
      <c r="B239" s="52" t="inlineStr">
        <is>
          <t>ENV-276</t>
        </is>
      </c>
      <c r="C239" s="52" t="inlineStr">
        <is>
          <t>Environment</t>
        </is>
      </c>
      <c r="D239" s="52" t="inlineStr">
        <is>
          <t>Tree</t>
        </is>
      </c>
      <c r="E239" s="53" t="inlineStr">
        <is>
          <t>Group</t>
        </is>
      </c>
      <c r="F239" s="52" t="inlineStr">
        <is>
          <t>ENV-00</t>
        </is>
      </c>
      <c r="G239" s="79" t="n">
        <v>1</v>
      </c>
      <c r="H239" s="79" t="n">
        <v>1</v>
      </c>
      <c r="I239" s="79" t="n">
        <v>1</v>
      </c>
      <c r="J239" s="79" t="n">
        <v>0</v>
      </c>
      <c r="K239" s="79" t="n">
        <v>-229.399994</v>
      </c>
      <c r="L239" s="79" t="n">
        <v>0</v>
      </c>
      <c r="M239" s="79" t="n">
        <v>-6.19999981</v>
      </c>
      <c r="N239" s="79" t="n">
        <v>-0.265538365</v>
      </c>
      <c r="O239" s="79" t="n">
        <v>3.5999999</v>
      </c>
      <c r="P239" s="80">
        <f>COS(RADIANS(K239))*COS(RADIANS(L239))+SIN(RADIANS(K239))*SIN(RADIANS(J239))*SIN(RADIANS(L239))</f>
        <v/>
      </c>
      <c r="Q239" s="80">
        <f>-COS(RADIANS(K239))*SIN(RADIANS(L239))+SIN(RADIANS(K239))*SIN(RADIANS(J239))*COS(RADIANS(L239))</f>
        <v/>
      </c>
      <c r="R239" s="80">
        <f>SIN(RADIANS(K239))*COS(RADIANS(J239))</f>
        <v/>
      </c>
      <c r="S239" s="80">
        <f>COS(RADIANS(J239))*SIN(RADIANS(L239))</f>
        <v/>
      </c>
      <c r="T239" s="80">
        <f>COS(RADIANS(J239))*COS(RADIANS(L239))</f>
        <v/>
      </c>
      <c r="U239" s="80">
        <f>-SIN(RADIANS(J239))</f>
        <v/>
      </c>
      <c r="V239" s="80">
        <f>-SIN(RADIANS(K239))*COS(RADIANS(L239))+COS(RADIANS(K239))*SIN(RADIANS(J239))*SIN(RADIANS(L239))</f>
        <v/>
      </c>
      <c r="W239" s="80">
        <f>SIN(RADIANS(K239))*SIN(RADIANS(L239))+COS(RADIANS(K239))*SIN(RADIANS(J239))*COS(RADIANS(L239))</f>
        <v/>
      </c>
      <c r="X239" s="80">
        <f>COS(RADIANS(K239))*COS(RADIANS(J239))</f>
        <v/>
      </c>
      <c r="Y239" s="80">
        <f>P239*G239</f>
        <v/>
      </c>
      <c r="Z239" s="80">
        <f>Q239*H239</f>
        <v/>
      </c>
      <c r="AA239" s="80">
        <f>R239*I239</f>
        <v/>
      </c>
      <c r="AB239" s="80">
        <f>M239</f>
        <v/>
      </c>
      <c r="AC239" s="80">
        <f>S239*G239</f>
        <v/>
      </c>
      <c r="AD239" s="80">
        <f>T239*H239</f>
        <v/>
      </c>
      <c r="AE239" s="80">
        <f>U239*I239</f>
        <v/>
      </c>
      <c r="AF239" s="80">
        <f>N239</f>
        <v/>
      </c>
      <c r="AG239" s="80">
        <f>V239*G239</f>
        <v/>
      </c>
      <c r="AH239" s="80">
        <f>W239*H239</f>
        <v/>
      </c>
      <c r="AI239" s="80">
        <f>X239*I239</f>
        <v/>
      </c>
      <c r="AJ239" s="80">
        <f>O239</f>
        <v/>
      </c>
      <c r="AK239" s="81" t="n">
        <v>-0.65077436</v>
      </c>
      <c r="AL239" s="81" t="n">
        <v>0</v>
      </c>
      <c r="AM239" s="81" t="n">
        <v>0.759271204</v>
      </c>
      <c r="AN239" s="81" t="n">
        <v>-6.19999981</v>
      </c>
      <c r="AO239" s="81" t="n">
        <v>0</v>
      </c>
      <c r="AP239" s="81" t="n">
        <v>1</v>
      </c>
      <c r="AQ239" s="81" t="n">
        <v>0</v>
      </c>
      <c r="AR239" s="81" t="n">
        <v>-0.265538365</v>
      </c>
      <c r="AS239" s="81" t="n">
        <v>-0.759271204</v>
      </c>
      <c r="AT239" s="81" t="n">
        <v>0</v>
      </c>
      <c r="AU239" s="81" t="n">
        <v>-0.65077436</v>
      </c>
      <c r="AV239" s="81" t="n">
        <v>3.5999999</v>
      </c>
      <c r="AW239" s="82">
        <f>MAX(ABS(Y239-AK239),ABS(Z239-AL239),ABS(AA239-AM239),ABS(AB239-AN239),ABS(AC239-AO239),ABS(AD239-AP239),ABS(AE239-AQ239),ABS(AF239-AR239),ABS(AG239-AS239),ABS(AH239-AT239),ABS(AI239-AU239),ABS(AJ239-AV239))</f>
        <v/>
      </c>
    </row>
    <row r="240">
      <c r="A240" s="78" t="inlineStr">
        <is>
          <t>M235</t>
        </is>
      </c>
      <c r="B240" s="52" t="inlineStr">
        <is>
          <t>ENV-295</t>
        </is>
      </c>
      <c r="C240" s="52" t="inlineStr">
        <is>
          <t>Environment</t>
        </is>
      </c>
      <c r="D240" s="52" t="inlineStr">
        <is>
          <t>Tree</t>
        </is>
      </c>
      <c r="E240" s="53" t="inlineStr">
        <is>
          <t>Group</t>
        </is>
      </c>
      <c r="F240" s="52" t="inlineStr">
        <is>
          <t>ENV-00</t>
        </is>
      </c>
      <c r="G240" s="79" t="n">
        <v>1</v>
      </c>
      <c r="H240" s="79" t="n">
        <v>1</v>
      </c>
      <c r="I240" s="79" t="n">
        <v>1</v>
      </c>
      <c r="J240" s="79" t="n">
        <v>0</v>
      </c>
      <c r="K240" s="79" t="n">
        <v>218.300003</v>
      </c>
      <c r="L240" s="79" t="n">
        <v>0</v>
      </c>
      <c r="M240" s="79" t="n">
        <v>5.9000001</v>
      </c>
      <c r="N240" s="79" t="n">
        <v>0.316997617</v>
      </c>
      <c r="O240" s="79" t="n">
        <v>5.0999999</v>
      </c>
      <c r="P240" s="80">
        <f>COS(RADIANS(K240))*COS(RADIANS(L240))+SIN(RADIANS(K240))*SIN(RADIANS(J240))*SIN(RADIANS(L240))</f>
        <v/>
      </c>
      <c r="Q240" s="80">
        <f>-COS(RADIANS(K240))*SIN(RADIANS(L240))+SIN(RADIANS(K240))*SIN(RADIANS(J240))*COS(RADIANS(L240))</f>
        <v/>
      </c>
      <c r="R240" s="80">
        <f>SIN(RADIANS(K240))*COS(RADIANS(J240))</f>
        <v/>
      </c>
      <c r="S240" s="80">
        <f>COS(RADIANS(J240))*SIN(RADIANS(L240))</f>
        <v/>
      </c>
      <c r="T240" s="80">
        <f>COS(RADIANS(J240))*COS(RADIANS(L240))</f>
        <v/>
      </c>
      <c r="U240" s="80">
        <f>-SIN(RADIANS(J240))</f>
        <v/>
      </c>
      <c r="V240" s="80">
        <f>-SIN(RADIANS(K240))*COS(RADIANS(L240))+COS(RADIANS(K240))*SIN(RADIANS(J240))*SIN(RADIANS(L240))</f>
        <v/>
      </c>
      <c r="W240" s="80">
        <f>SIN(RADIANS(K240))*SIN(RADIANS(L240))+COS(RADIANS(K240))*SIN(RADIANS(J240))*COS(RADIANS(L240))</f>
        <v/>
      </c>
      <c r="X240" s="80">
        <f>COS(RADIANS(K240))*COS(RADIANS(J240))</f>
        <v/>
      </c>
      <c r="Y240" s="80">
        <f>P240*G240</f>
        <v/>
      </c>
      <c r="Z240" s="80">
        <f>Q240*H240</f>
        <v/>
      </c>
      <c r="AA240" s="80">
        <f>R240*I240</f>
        <v/>
      </c>
      <c r="AB240" s="80">
        <f>M240</f>
        <v/>
      </c>
      <c r="AC240" s="80">
        <f>S240*G240</f>
        <v/>
      </c>
      <c r="AD240" s="80">
        <f>T240*H240</f>
        <v/>
      </c>
      <c r="AE240" s="80">
        <f>U240*I240</f>
        <v/>
      </c>
      <c r="AF240" s="80">
        <f>N240</f>
        <v/>
      </c>
      <c r="AG240" s="80">
        <f>V240*G240</f>
        <v/>
      </c>
      <c r="AH240" s="80">
        <f>W240*H240</f>
        <v/>
      </c>
      <c r="AI240" s="80">
        <f>X240*I240</f>
        <v/>
      </c>
      <c r="AJ240" s="80">
        <f>O240</f>
        <v/>
      </c>
      <c r="AK240" s="81" t="n">
        <v>-0.78477633</v>
      </c>
      <c r="AL240" s="81" t="n">
        <v>0</v>
      </c>
      <c r="AM240" s="81" t="n">
        <v>-0.61977911</v>
      </c>
      <c r="AN240" s="81" t="n">
        <v>5.9000001</v>
      </c>
      <c r="AO240" s="81" t="n">
        <v>0</v>
      </c>
      <c r="AP240" s="81" t="n">
        <v>1</v>
      </c>
      <c r="AQ240" s="81" t="n">
        <v>0</v>
      </c>
      <c r="AR240" s="81" t="n">
        <v>0.316997617</v>
      </c>
      <c r="AS240" s="81" t="n">
        <v>0.61977911</v>
      </c>
      <c r="AT240" s="81" t="n">
        <v>0</v>
      </c>
      <c r="AU240" s="81" t="n">
        <v>-0.78477633</v>
      </c>
      <c r="AV240" s="81" t="n">
        <v>5.0999999</v>
      </c>
      <c r="AW240" s="82">
        <f>MAX(ABS(Y240-AK240),ABS(Z240-AL240),ABS(AA240-AM240),ABS(AB240-AN240),ABS(AC240-AO240),ABS(AD240-AP240),ABS(AE240-AQ240),ABS(AF240-AR240),ABS(AG240-AS240),ABS(AH240-AT240),ABS(AI240-AU240),ABS(AJ240-AV240))</f>
        <v/>
      </c>
    </row>
    <row r="241">
      <c r="A241" s="78" t="inlineStr">
        <is>
          <t>M236</t>
        </is>
      </c>
      <c r="B241" s="52" t="inlineStr">
        <is>
          <t>ENV-314</t>
        </is>
      </c>
      <c r="C241" s="52" t="inlineStr">
        <is>
          <t>Environment</t>
        </is>
      </c>
      <c r="D241" s="52" t="inlineStr">
        <is>
          <t>Tree</t>
        </is>
      </c>
      <c r="E241" s="53" t="inlineStr">
        <is>
          <t>Group</t>
        </is>
      </c>
      <c r="F241" s="52" t="inlineStr">
        <is>
          <t>ENV-00</t>
        </is>
      </c>
      <c r="G241" s="79" t="n">
        <v>1</v>
      </c>
      <c r="H241" s="79" t="n">
        <v>1</v>
      </c>
      <c r="I241" s="79" t="n">
        <v>1</v>
      </c>
      <c r="J241" s="79" t="n">
        <v>0</v>
      </c>
      <c r="K241" s="79" t="n">
        <v>-296</v>
      </c>
      <c r="L241" s="79" t="n">
        <v>0</v>
      </c>
      <c r="M241" s="79" t="n">
        <v>-8</v>
      </c>
      <c r="N241" s="79" t="n">
        <v>0.104105331</v>
      </c>
      <c r="O241" s="79" t="n">
        <v>-6.5999999</v>
      </c>
      <c r="P241" s="80">
        <f>COS(RADIANS(K241))*COS(RADIANS(L241))+SIN(RADIANS(K241))*SIN(RADIANS(J241))*SIN(RADIANS(L241))</f>
        <v/>
      </c>
      <c r="Q241" s="80">
        <f>-COS(RADIANS(K241))*SIN(RADIANS(L241))+SIN(RADIANS(K241))*SIN(RADIANS(J241))*COS(RADIANS(L241))</f>
        <v/>
      </c>
      <c r="R241" s="80">
        <f>SIN(RADIANS(K241))*COS(RADIANS(J241))</f>
        <v/>
      </c>
      <c r="S241" s="80">
        <f>COS(RADIANS(J241))*SIN(RADIANS(L241))</f>
        <v/>
      </c>
      <c r="T241" s="80">
        <f>COS(RADIANS(J241))*COS(RADIANS(L241))</f>
        <v/>
      </c>
      <c r="U241" s="80">
        <f>-SIN(RADIANS(J241))</f>
        <v/>
      </c>
      <c r="V241" s="80">
        <f>-SIN(RADIANS(K241))*COS(RADIANS(L241))+COS(RADIANS(K241))*SIN(RADIANS(J241))*SIN(RADIANS(L241))</f>
        <v/>
      </c>
      <c r="W241" s="80">
        <f>SIN(RADIANS(K241))*SIN(RADIANS(L241))+COS(RADIANS(K241))*SIN(RADIANS(J241))*COS(RADIANS(L241))</f>
        <v/>
      </c>
      <c r="X241" s="80">
        <f>COS(RADIANS(K241))*COS(RADIANS(J241))</f>
        <v/>
      </c>
      <c r="Y241" s="80">
        <f>P241*G241</f>
        <v/>
      </c>
      <c r="Z241" s="80">
        <f>Q241*H241</f>
        <v/>
      </c>
      <c r="AA241" s="80">
        <f>R241*I241</f>
        <v/>
      </c>
      <c r="AB241" s="80">
        <f>M241</f>
        <v/>
      </c>
      <c r="AC241" s="80">
        <f>S241*G241</f>
        <v/>
      </c>
      <c r="AD241" s="80">
        <f>T241*H241</f>
        <v/>
      </c>
      <c r="AE241" s="80">
        <f>U241*I241</f>
        <v/>
      </c>
      <c r="AF241" s="80">
        <f>N241</f>
        <v/>
      </c>
      <c r="AG241" s="80">
        <f>V241*G241</f>
        <v/>
      </c>
      <c r="AH241" s="80">
        <f>W241*H241</f>
        <v/>
      </c>
      <c r="AI241" s="80">
        <f>X241*I241</f>
        <v/>
      </c>
      <c r="AJ241" s="80">
        <f>O241</f>
        <v/>
      </c>
      <c r="AK241" s="81" t="n">
        <v>0.43837142</v>
      </c>
      <c r="AL241" s="81" t="n">
        <v>0</v>
      </c>
      <c r="AM241" s="81" t="n">
        <v>0.898793936</v>
      </c>
      <c r="AN241" s="81" t="n">
        <v>-8</v>
      </c>
      <c r="AO241" s="81" t="n">
        <v>0</v>
      </c>
      <c r="AP241" s="81" t="n">
        <v>1</v>
      </c>
      <c r="AQ241" s="81" t="n">
        <v>0</v>
      </c>
      <c r="AR241" s="81" t="n">
        <v>0.104105331</v>
      </c>
      <c r="AS241" s="81" t="n">
        <v>-0.898793936</v>
      </c>
      <c r="AT241" s="81" t="n">
        <v>0</v>
      </c>
      <c r="AU241" s="81" t="n">
        <v>0.43837142</v>
      </c>
      <c r="AV241" s="81" t="n">
        <v>-6.5999999</v>
      </c>
      <c r="AW241" s="82">
        <f>MAX(ABS(Y241-AK241),ABS(Z241-AL241),ABS(AA241-AM241),ABS(AB241-AN241),ABS(AC241-AO241),ABS(AD241-AP241),ABS(AE241-AQ241),ABS(AF241-AR241),ABS(AG241-AS241),ABS(AH241-AT241),ABS(AI241-AU241),ABS(AJ241-AV241))</f>
        <v/>
      </c>
    </row>
    <row r="242">
      <c r="A242" s="78" t="inlineStr">
        <is>
          <t>M237</t>
        </is>
      </c>
      <c r="B242" s="52" t="inlineStr">
        <is>
          <t>ENV-333</t>
        </is>
      </c>
      <c r="C242" s="52" t="inlineStr">
        <is>
          <t>Environment</t>
        </is>
      </c>
      <c r="D242" s="52" t="inlineStr">
        <is>
          <t>Forest patch</t>
        </is>
      </c>
      <c r="E242" s="53" t="inlineStr">
        <is>
          <t>Group</t>
        </is>
      </c>
      <c r="F242" s="52" t="inlineStr">
        <is>
          <t>ENV-00</t>
        </is>
      </c>
      <c r="G242" s="79" t="n">
        <v>1</v>
      </c>
      <c r="H242" s="79" t="n">
        <v>1</v>
      </c>
      <c r="I242" s="79" t="n">
        <v>1</v>
      </c>
      <c r="J242" s="79" t="n">
        <v>0</v>
      </c>
      <c r="K242" s="79" t="n">
        <v>0</v>
      </c>
      <c r="L242" s="79" t="n">
        <v>0</v>
      </c>
      <c r="M242" s="79" t="n">
        <v>0</v>
      </c>
      <c r="N242" s="79" t="n">
        <v>0</v>
      </c>
      <c r="O242" s="79" t="n">
        <v>0</v>
      </c>
      <c r="P242" s="80">
        <f>COS(RADIANS(K242))*COS(RADIANS(L242))+SIN(RADIANS(K242))*SIN(RADIANS(J242))*SIN(RADIANS(L242))</f>
        <v/>
      </c>
      <c r="Q242" s="80">
        <f>-COS(RADIANS(K242))*SIN(RADIANS(L242))+SIN(RADIANS(K242))*SIN(RADIANS(J242))*COS(RADIANS(L242))</f>
        <v/>
      </c>
      <c r="R242" s="80">
        <f>SIN(RADIANS(K242))*COS(RADIANS(J242))</f>
        <v/>
      </c>
      <c r="S242" s="80">
        <f>COS(RADIANS(J242))*SIN(RADIANS(L242))</f>
        <v/>
      </c>
      <c r="T242" s="80">
        <f>COS(RADIANS(J242))*COS(RADIANS(L242))</f>
        <v/>
      </c>
      <c r="U242" s="80">
        <f>-SIN(RADIANS(J242))</f>
        <v/>
      </c>
      <c r="V242" s="80">
        <f>-SIN(RADIANS(K242))*COS(RADIANS(L242))+COS(RADIANS(K242))*SIN(RADIANS(J242))*SIN(RADIANS(L242))</f>
        <v/>
      </c>
      <c r="W242" s="80">
        <f>SIN(RADIANS(K242))*SIN(RADIANS(L242))+COS(RADIANS(K242))*SIN(RADIANS(J242))*COS(RADIANS(L242))</f>
        <v/>
      </c>
      <c r="X242" s="80">
        <f>COS(RADIANS(K242))*COS(RADIANS(J242))</f>
        <v/>
      </c>
      <c r="Y242" s="80">
        <f>P242*G242</f>
        <v/>
      </c>
      <c r="Z242" s="80">
        <f>Q242*H242</f>
        <v/>
      </c>
      <c r="AA242" s="80">
        <f>R242*I242</f>
        <v/>
      </c>
      <c r="AB242" s="80">
        <f>M242</f>
        <v/>
      </c>
      <c r="AC242" s="80">
        <f>S242*G242</f>
        <v/>
      </c>
      <c r="AD242" s="80">
        <f>T242*H242</f>
        <v/>
      </c>
      <c r="AE242" s="80">
        <f>U242*I242</f>
        <v/>
      </c>
      <c r="AF242" s="80">
        <f>N242</f>
        <v/>
      </c>
      <c r="AG242" s="80">
        <f>V242*G242</f>
        <v/>
      </c>
      <c r="AH242" s="80">
        <f>W242*H242</f>
        <v/>
      </c>
      <c r="AI242" s="80">
        <f>X242*I242</f>
        <v/>
      </c>
      <c r="AJ242" s="80">
        <f>O242</f>
        <v/>
      </c>
      <c r="AK242" s="81" t="n">
        <v>1</v>
      </c>
      <c r="AL242" s="81" t="n">
        <v>0</v>
      </c>
      <c r="AM242" s="81" t="n">
        <v>0</v>
      </c>
      <c r="AN242" s="81" t="n">
        <v>0</v>
      </c>
      <c r="AO242" s="81" t="n">
        <v>0</v>
      </c>
      <c r="AP242" s="81" t="n">
        <v>1</v>
      </c>
      <c r="AQ242" s="81" t="n">
        <v>0</v>
      </c>
      <c r="AR242" s="81" t="n">
        <v>0</v>
      </c>
      <c r="AS242" s="81" t="n">
        <v>0</v>
      </c>
      <c r="AT242" s="81" t="n">
        <v>0</v>
      </c>
      <c r="AU242" s="81" t="n">
        <v>1</v>
      </c>
      <c r="AV242" s="81" t="n">
        <v>0</v>
      </c>
      <c r="AW242" s="82">
        <f>MAX(ABS(Y242-AK242),ABS(Z242-AL242),ABS(AA242-AM242),ABS(AB242-AN242),ABS(AC242-AO242),ABS(AD242-AP242),ABS(AE242-AQ242),ABS(AF242-AR242),ABS(AG242-AS242),ABS(AH242-AT242),ABS(AI242-AU242),ABS(AJ242-AV242))</f>
        <v/>
      </c>
    </row>
    <row r="243">
      <c r="A243" s="78" t="inlineStr">
        <is>
          <t>M238</t>
        </is>
      </c>
      <c r="B243" s="52" t="inlineStr">
        <is>
          <t>ENV-334</t>
        </is>
      </c>
      <c r="C243" s="52" t="inlineStr">
        <is>
          <t>Environment</t>
        </is>
      </c>
      <c r="D243" s="52" t="inlineStr">
        <is>
          <t>Pine</t>
        </is>
      </c>
      <c r="E243" s="53" t="inlineStr">
        <is>
          <t>Group</t>
        </is>
      </c>
      <c r="F243" s="52" t="inlineStr">
        <is>
          <t>ENV-333</t>
        </is>
      </c>
      <c r="G243" s="79" t="n">
        <v>1</v>
      </c>
      <c r="H243" s="79" t="n">
        <v>1</v>
      </c>
      <c r="I243" s="79" t="n">
        <v>1</v>
      </c>
      <c r="J243" s="79" t="n">
        <v>0</v>
      </c>
      <c r="K243" s="79" t="n">
        <v>27.0168839</v>
      </c>
      <c r="L243" s="79" t="n">
        <v>0</v>
      </c>
      <c r="M243" s="79" t="n">
        <v>14.1021271</v>
      </c>
      <c r="N243" s="79" t="n">
        <v>-0.179537296</v>
      </c>
      <c r="O243" s="79" t="n">
        <v>-1.32102191</v>
      </c>
      <c r="P243" s="80">
        <f>COS(RADIANS(K243))*COS(RADIANS(L243))+SIN(RADIANS(K243))*SIN(RADIANS(J243))*SIN(RADIANS(L243))</f>
        <v/>
      </c>
      <c r="Q243" s="80">
        <f>-COS(RADIANS(K243))*SIN(RADIANS(L243))+SIN(RADIANS(K243))*SIN(RADIANS(J243))*COS(RADIANS(L243))</f>
        <v/>
      </c>
      <c r="R243" s="80">
        <f>SIN(RADIANS(K243))*COS(RADIANS(J243))</f>
        <v/>
      </c>
      <c r="S243" s="80">
        <f>COS(RADIANS(J243))*SIN(RADIANS(L243))</f>
        <v/>
      </c>
      <c r="T243" s="80">
        <f>COS(RADIANS(J243))*COS(RADIANS(L243))</f>
        <v/>
      </c>
      <c r="U243" s="80">
        <f>-SIN(RADIANS(J243))</f>
        <v/>
      </c>
      <c r="V243" s="80">
        <f>-SIN(RADIANS(K243))*COS(RADIANS(L243))+COS(RADIANS(K243))*SIN(RADIANS(J243))*SIN(RADIANS(L243))</f>
        <v/>
      </c>
      <c r="W243" s="80">
        <f>SIN(RADIANS(K243))*SIN(RADIANS(L243))+COS(RADIANS(K243))*SIN(RADIANS(J243))*COS(RADIANS(L243))</f>
        <v/>
      </c>
      <c r="X243" s="80">
        <f>COS(RADIANS(K243))*COS(RADIANS(J243))</f>
        <v/>
      </c>
      <c r="Y243" s="80">
        <f>P243*G243</f>
        <v/>
      </c>
      <c r="Z243" s="80">
        <f>Q243*H243</f>
        <v/>
      </c>
      <c r="AA243" s="80">
        <f>R243*I243</f>
        <v/>
      </c>
      <c r="AB243" s="80">
        <f>M243</f>
        <v/>
      </c>
      <c r="AC243" s="80">
        <f>S243*G243</f>
        <v/>
      </c>
      <c r="AD243" s="80">
        <f>T243*H243</f>
        <v/>
      </c>
      <c r="AE243" s="80">
        <f>U243*I243</f>
        <v/>
      </c>
      <c r="AF243" s="80">
        <f>N243</f>
        <v/>
      </c>
      <c r="AG243" s="80">
        <f>V243*G243</f>
        <v/>
      </c>
      <c r="AH243" s="80">
        <f>W243*H243</f>
        <v/>
      </c>
      <c r="AI243" s="80">
        <f>X243*I243</f>
        <v/>
      </c>
      <c r="AJ243" s="80">
        <f>O243</f>
        <v/>
      </c>
      <c r="AK243" s="81" t="n">
        <v>0.890872717</v>
      </c>
      <c r="AL243" s="81" t="n">
        <v>0</v>
      </c>
      <c r="AM243" s="81" t="n">
        <v>0.454253048</v>
      </c>
      <c r="AN243" s="81" t="n">
        <v>14.1021271</v>
      </c>
      <c r="AO243" s="81" t="n">
        <v>0</v>
      </c>
      <c r="AP243" s="81" t="n">
        <v>1</v>
      </c>
      <c r="AQ243" s="81" t="n">
        <v>0</v>
      </c>
      <c r="AR243" s="81" t="n">
        <v>-0.179537296</v>
      </c>
      <c r="AS243" s="81" t="n">
        <v>-0.454253048</v>
      </c>
      <c r="AT243" s="81" t="n">
        <v>0</v>
      </c>
      <c r="AU243" s="81" t="n">
        <v>0.890872717</v>
      </c>
      <c r="AV243" s="81" t="n">
        <v>-1.32102191</v>
      </c>
      <c r="AW243" s="82">
        <f>MAX(ABS(Y243-AK243),ABS(Z243-AL243),ABS(AA243-AM243),ABS(AB243-AN243),ABS(AC243-AO243),ABS(AD243-AP243),ABS(AE243-AQ243),ABS(AF243-AR243),ABS(AG243-AS243),ABS(AH243-AT243),ABS(AI243-AU243),ABS(AJ243-AV243))</f>
        <v/>
      </c>
    </row>
    <row r="244">
      <c r="A244" s="78" t="inlineStr">
        <is>
          <t>M239</t>
        </is>
      </c>
      <c r="B244" s="52" t="inlineStr">
        <is>
          <t>ENV-342</t>
        </is>
      </c>
      <c r="C244" s="52" t="inlineStr">
        <is>
          <t>Environment</t>
        </is>
      </c>
      <c r="D244" s="52" t="inlineStr">
        <is>
          <t>Pine</t>
        </is>
      </c>
      <c r="E244" s="53" t="inlineStr">
        <is>
          <t>Group</t>
        </is>
      </c>
      <c r="F244" s="52" t="inlineStr">
        <is>
          <t>ENV-333</t>
        </is>
      </c>
      <c r="G244" s="79" t="n">
        <v>1</v>
      </c>
      <c r="H244" s="79" t="n">
        <v>1</v>
      </c>
      <c r="I244" s="79" t="n">
        <v>1</v>
      </c>
      <c r="J244" s="79" t="n">
        <v>0</v>
      </c>
      <c r="K244" s="79" t="n">
        <v>258.37854</v>
      </c>
      <c r="L244" s="79" t="n">
        <v>0</v>
      </c>
      <c r="M244" s="79" t="n">
        <v>13.3614244</v>
      </c>
      <c r="N244" s="79" t="n">
        <v>0.124904521</v>
      </c>
      <c r="O244" s="79" t="n">
        <v>-5.87431431</v>
      </c>
      <c r="P244" s="80">
        <f>COS(RADIANS(K244))*COS(RADIANS(L244))+SIN(RADIANS(K244))*SIN(RADIANS(J244))*SIN(RADIANS(L244))</f>
        <v/>
      </c>
      <c r="Q244" s="80">
        <f>-COS(RADIANS(K244))*SIN(RADIANS(L244))+SIN(RADIANS(K244))*SIN(RADIANS(J244))*COS(RADIANS(L244))</f>
        <v/>
      </c>
      <c r="R244" s="80">
        <f>SIN(RADIANS(K244))*COS(RADIANS(J244))</f>
        <v/>
      </c>
      <c r="S244" s="80">
        <f>COS(RADIANS(J244))*SIN(RADIANS(L244))</f>
        <v/>
      </c>
      <c r="T244" s="80">
        <f>COS(RADIANS(J244))*COS(RADIANS(L244))</f>
        <v/>
      </c>
      <c r="U244" s="80">
        <f>-SIN(RADIANS(J244))</f>
        <v/>
      </c>
      <c r="V244" s="80">
        <f>-SIN(RADIANS(K244))*COS(RADIANS(L244))+COS(RADIANS(K244))*SIN(RADIANS(J244))*SIN(RADIANS(L244))</f>
        <v/>
      </c>
      <c r="W244" s="80">
        <f>SIN(RADIANS(K244))*SIN(RADIANS(L244))+COS(RADIANS(K244))*SIN(RADIANS(J244))*COS(RADIANS(L244))</f>
        <v/>
      </c>
      <c r="X244" s="80">
        <f>COS(RADIANS(K244))*COS(RADIANS(J244))</f>
        <v/>
      </c>
      <c r="Y244" s="80">
        <f>P244*G244</f>
        <v/>
      </c>
      <c r="Z244" s="80">
        <f>Q244*H244</f>
        <v/>
      </c>
      <c r="AA244" s="80">
        <f>R244*I244</f>
        <v/>
      </c>
      <c r="AB244" s="80">
        <f>M244</f>
        <v/>
      </c>
      <c r="AC244" s="80">
        <f>S244*G244</f>
        <v/>
      </c>
      <c r="AD244" s="80">
        <f>T244*H244</f>
        <v/>
      </c>
      <c r="AE244" s="80">
        <f>U244*I244</f>
        <v/>
      </c>
      <c r="AF244" s="80">
        <f>N244</f>
        <v/>
      </c>
      <c r="AG244" s="80">
        <f>V244*G244</f>
        <v/>
      </c>
      <c r="AH244" s="80">
        <f>W244*H244</f>
        <v/>
      </c>
      <c r="AI244" s="80">
        <f>X244*I244</f>
        <v/>
      </c>
      <c r="AJ244" s="80">
        <f>O244</f>
        <v/>
      </c>
      <c r="AK244" s="81" t="n">
        <v>-0.201444745</v>
      </c>
      <c r="AL244" s="81" t="n">
        <v>0</v>
      </c>
      <c r="AM244" s="81" t="n">
        <v>-0.979499876</v>
      </c>
      <c r="AN244" s="81" t="n">
        <v>13.3614244</v>
      </c>
      <c r="AO244" s="81" t="n">
        <v>0</v>
      </c>
      <c r="AP244" s="81" t="n">
        <v>1</v>
      </c>
      <c r="AQ244" s="81" t="n">
        <v>0</v>
      </c>
      <c r="AR244" s="81" t="n">
        <v>0.124904521</v>
      </c>
      <c r="AS244" s="81" t="n">
        <v>0.979499876</v>
      </c>
      <c r="AT244" s="81" t="n">
        <v>0</v>
      </c>
      <c r="AU244" s="81" t="n">
        <v>-0.201444745</v>
      </c>
      <c r="AV244" s="81" t="n">
        <v>-5.87431431</v>
      </c>
      <c r="AW244" s="82">
        <f>MAX(ABS(Y244-AK244),ABS(Z244-AL244),ABS(AA244-AM244),ABS(AB244-AN244),ABS(AC244-AO244),ABS(AD244-AP244),ABS(AE244-AQ244),ABS(AF244-AR244),ABS(AG244-AS244),ABS(AH244-AT244),ABS(AI244-AU244),ABS(AJ244-AV244))</f>
        <v/>
      </c>
    </row>
    <row r="245">
      <c r="A245" s="78" t="inlineStr">
        <is>
          <t>M240</t>
        </is>
      </c>
      <c r="B245" s="52" t="inlineStr">
        <is>
          <t>ENV-350</t>
        </is>
      </c>
      <c r="C245" s="52" t="inlineStr">
        <is>
          <t>Environment</t>
        </is>
      </c>
      <c r="D245" s="52" t="inlineStr">
        <is>
          <t>Pine</t>
        </is>
      </c>
      <c r="E245" s="53" t="inlineStr">
        <is>
          <t>Group</t>
        </is>
      </c>
      <c r="F245" s="52" t="inlineStr">
        <is>
          <t>ENV-333</t>
        </is>
      </c>
      <c r="G245" s="79" t="n">
        <v>1</v>
      </c>
      <c r="H245" s="79" t="n">
        <v>1</v>
      </c>
      <c r="I245" s="79" t="n">
        <v>1</v>
      </c>
      <c r="J245" s="79" t="n">
        <v>0</v>
      </c>
      <c r="K245" s="79" t="n">
        <v>45.1286163</v>
      </c>
      <c r="L245" s="79" t="n">
        <v>0</v>
      </c>
      <c r="M245" s="79" t="n">
        <v>14.0869236</v>
      </c>
      <c r="N245" s="79" t="n">
        <v>-0.100825563</v>
      </c>
      <c r="O245" s="79" t="n">
        <v>-3.6006887</v>
      </c>
      <c r="P245" s="80">
        <f>COS(RADIANS(K245))*COS(RADIANS(L245))+SIN(RADIANS(K245))*SIN(RADIANS(J245))*SIN(RADIANS(L245))</f>
        <v/>
      </c>
      <c r="Q245" s="80">
        <f>-COS(RADIANS(K245))*SIN(RADIANS(L245))+SIN(RADIANS(K245))*SIN(RADIANS(J245))*COS(RADIANS(L245))</f>
        <v/>
      </c>
      <c r="R245" s="80">
        <f>SIN(RADIANS(K245))*COS(RADIANS(J245))</f>
        <v/>
      </c>
      <c r="S245" s="80">
        <f>COS(RADIANS(J245))*SIN(RADIANS(L245))</f>
        <v/>
      </c>
      <c r="T245" s="80">
        <f>COS(RADIANS(J245))*COS(RADIANS(L245))</f>
        <v/>
      </c>
      <c r="U245" s="80">
        <f>-SIN(RADIANS(J245))</f>
        <v/>
      </c>
      <c r="V245" s="80">
        <f>-SIN(RADIANS(K245))*COS(RADIANS(L245))+COS(RADIANS(K245))*SIN(RADIANS(J245))*SIN(RADIANS(L245))</f>
        <v/>
      </c>
      <c r="W245" s="80">
        <f>SIN(RADIANS(K245))*SIN(RADIANS(L245))+COS(RADIANS(K245))*SIN(RADIANS(J245))*COS(RADIANS(L245))</f>
        <v/>
      </c>
      <c r="X245" s="80">
        <f>COS(RADIANS(K245))*COS(RADIANS(J245))</f>
        <v/>
      </c>
      <c r="Y245" s="80">
        <f>P245*G245</f>
        <v/>
      </c>
      <c r="Z245" s="80">
        <f>Q245*H245</f>
        <v/>
      </c>
      <c r="AA245" s="80">
        <f>R245*I245</f>
        <v/>
      </c>
      <c r="AB245" s="80">
        <f>M245</f>
        <v/>
      </c>
      <c r="AC245" s="80">
        <f>S245*G245</f>
        <v/>
      </c>
      <c r="AD245" s="80">
        <f>T245*H245</f>
        <v/>
      </c>
      <c r="AE245" s="80">
        <f>U245*I245</f>
        <v/>
      </c>
      <c r="AF245" s="80">
        <f>N245</f>
        <v/>
      </c>
      <c r="AG245" s="80">
        <f>V245*G245</f>
        <v/>
      </c>
      <c r="AH245" s="80">
        <f>W245*H245</f>
        <v/>
      </c>
      <c r="AI245" s="80">
        <f>X245*I245</f>
        <v/>
      </c>
      <c r="AJ245" s="80">
        <f>O245</f>
        <v/>
      </c>
      <c r="AK245" s="81" t="n">
        <v>0.705517709</v>
      </c>
      <c r="AL245" s="81" t="n">
        <v>0</v>
      </c>
      <c r="AM245" s="81" t="n">
        <v>0.708692253</v>
      </c>
      <c r="AN245" s="81" t="n">
        <v>14.0869236</v>
      </c>
      <c r="AO245" s="81" t="n">
        <v>0</v>
      </c>
      <c r="AP245" s="81" t="n">
        <v>1</v>
      </c>
      <c r="AQ245" s="81" t="n">
        <v>0</v>
      </c>
      <c r="AR245" s="81" t="n">
        <v>-0.100825563</v>
      </c>
      <c r="AS245" s="81" t="n">
        <v>-0.708692253</v>
      </c>
      <c r="AT245" s="81" t="n">
        <v>0</v>
      </c>
      <c r="AU245" s="81" t="n">
        <v>0.705517709</v>
      </c>
      <c r="AV245" s="81" t="n">
        <v>-3.6006887</v>
      </c>
      <c r="AW245" s="82">
        <f>MAX(ABS(Y245-AK245),ABS(Z245-AL245),ABS(AA245-AM245),ABS(AB245-AN245),ABS(AC245-AO245),ABS(AD245-AP245),ABS(AE245-AQ245),ABS(AF245-AR245),ABS(AG245-AS245),ABS(AH245-AT245),ABS(AI245-AU245),ABS(AJ245-AV245))</f>
        <v/>
      </c>
    </row>
    <row r="246">
      <c r="A246" s="78" t="inlineStr">
        <is>
          <t>M241</t>
        </is>
      </c>
      <c r="B246" s="52" t="inlineStr">
        <is>
          <t>ENV-358</t>
        </is>
      </c>
      <c r="C246" s="52" t="inlineStr">
        <is>
          <t>Environment</t>
        </is>
      </c>
      <c r="D246" s="52" t="inlineStr">
        <is>
          <t>Pine</t>
        </is>
      </c>
      <c r="E246" s="53" t="inlineStr">
        <is>
          <t>Group</t>
        </is>
      </c>
      <c r="F246" s="52" t="inlineStr">
        <is>
          <t>ENV-333</t>
        </is>
      </c>
      <c r="G246" s="79" t="n">
        <v>1</v>
      </c>
      <c r="H246" s="79" t="n">
        <v>1</v>
      </c>
      <c r="I246" s="79" t="n">
        <v>1</v>
      </c>
      <c r="J246" s="79" t="n">
        <v>0</v>
      </c>
      <c r="K246" s="79" t="n">
        <v>209.75325</v>
      </c>
      <c r="L246" s="79" t="n">
        <v>0</v>
      </c>
      <c r="M246" s="79" t="n">
        <v>16.5959492</v>
      </c>
      <c r="N246" s="79" t="n">
        <v>0.298383176</v>
      </c>
      <c r="O246" s="79" t="n">
        <v>-2.4099443</v>
      </c>
      <c r="P246" s="80">
        <f>COS(RADIANS(K246))*COS(RADIANS(L246))+SIN(RADIANS(K246))*SIN(RADIANS(J246))*SIN(RADIANS(L246))</f>
        <v/>
      </c>
      <c r="Q246" s="80">
        <f>-COS(RADIANS(K246))*SIN(RADIANS(L246))+SIN(RADIANS(K246))*SIN(RADIANS(J246))*COS(RADIANS(L246))</f>
        <v/>
      </c>
      <c r="R246" s="80">
        <f>SIN(RADIANS(K246))*COS(RADIANS(J246))</f>
        <v/>
      </c>
      <c r="S246" s="80">
        <f>COS(RADIANS(J246))*SIN(RADIANS(L246))</f>
        <v/>
      </c>
      <c r="T246" s="80">
        <f>COS(RADIANS(J246))*COS(RADIANS(L246))</f>
        <v/>
      </c>
      <c r="U246" s="80">
        <f>-SIN(RADIANS(J246))</f>
        <v/>
      </c>
      <c r="V246" s="80">
        <f>-SIN(RADIANS(K246))*COS(RADIANS(L246))+COS(RADIANS(K246))*SIN(RADIANS(J246))*SIN(RADIANS(L246))</f>
        <v/>
      </c>
      <c r="W246" s="80">
        <f>SIN(RADIANS(K246))*SIN(RADIANS(L246))+COS(RADIANS(K246))*SIN(RADIANS(J246))*COS(RADIANS(L246))</f>
        <v/>
      </c>
      <c r="X246" s="80">
        <f>COS(RADIANS(K246))*COS(RADIANS(J246))</f>
        <v/>
      </c>
      <c r="Y246" s="80">
        <f>P246*G246</f>
        <v/>
      </c>
      <c r="Z246" s="80">
        <f>Q246*H246</f>
        <v/>
      </c>
      <c r="AA246" s="80">
        <f>R246*I246</f>
        <v/>
      </c>
      <c r="AB246" s="80">
        <f>M246</f>
        <v/>
      </c>
      <c r="AC246" s="80">
        <f>S246*G246</f>
        <v/>
      </c>
      <c r="AD246" s="80">
        <f>T246*H246</f>
        <v/>
      </c>
      <c r="AE246" s="80">
        <f>U246*I246</f>
        <v/>
      </c>
      <c r="AF246" s="80">
        <f>N246</f>
        <v/>
      </c>
      <c r="AG246" s="80">
        <f>V246*G246</f>
        <v/>
      </c>
      <c r="AH246" s="80">
        <f>W246*H246</f>
        <v/>
      </c>
      <c r="AI246" s="80">
        <f>X246*I246</f>
        <v/>
      </c>
      <c r="AJ246" s="80">
        <f>O246</f>
        <v/>
      </c>
      <c r="AK246" s="81" t="n">
        <v>-0.868170679</v>
      </c>
      <c r="AL246" s="81" t="n">
        <v>0</v>
      </c>
      <c r="AM246" s="81" t="n">
        <v>-0.496265769</v>
      </c>
      <c r="AN246" s="81" t="n">
        <v>16.5959492</v>
      </c>
      <c r="AO246" s="81" t="n">
        <v>0</v>
      </c>
      <c r="AP246" s="81" t="n">
        <v>1</v>
      </c>
      <c r="AQ246" s="81" t="n">
        <v>0</v>
      </c>
      <c r="AR246" s="81" t="n">
        <v>0.298383176</v>
      </c>
      <c r="AS246" s="81" t="n">
        <v>0.496265769</v>
      </c>
      <c r="AT246" s="81" t="n">
        <v>0</v>
      </c>
      <c r="AU246" s="81" t="n">
        <v>-0.868170679</v>
      </c>
      <c r="AV246" s="81" t="n">
        <v>-2.4099443</v>
      </c>
      <c r="AW246" s="82">
        <f>MAX(ABS(Y246-AK246),ABS(Z246-AL246),ABS(AA246-AM246),ABS(AB246-AN246),ABS(AC246-AO246),ABS(AD246-AP246),ABS(AE246-AQ246),ABS(AF246-AR246),ABS(AG246-AS246),ABS(AH246-AT246),ABS(AI246-AU246),ABS(AJ246-AV246))</f>
        <v/>
      </c>
    </row>
    <row r="247">
      <c r="A247" s="78" t="inlineStr">
        <is>
          <t>M242</t>
        </is>
      </c>
      <c r="B247" s="52" t="inlineStr">
        <is>
          <t>ENV-366</t>
        </is>
      </c>
      <c r="C247" s="52" t="inlineStr">
        <is>
          <t>Environment</t>
        </is>
      </c>
      <c r="D247" s="52" t="inlineStr">
        <is>
          <t>Pine</t>
        </is>
      </c>
      <c r="E247" s="53" t="inlineStr">
        <is>
          <t>Group</t>
        </is>
      </c>
      <c r="F247" s="52" t="inlineStr">
        <is>
          <t>ENV-333</t>
        </is>
      </c>
      <c r="G247" s="79" t="n">
        <v>1</v>
      </c>
      <c r="H247" s="79" t="n">
        <v>1</v>
      </c>
      <c r="I247" s="79" t="n">
        <v>1</v>
      </c>
      <c r="J247" s="79" t="n">
        <v>0</v>
      </c>
      <c r="K247" s="79" t="n">
        <v>12.1079636</v>
      </c>
      <c r="L247" s="79" t="n">
        <v>0</v>
      </c>
      <c r="M247" s="79" t="n">
        <v>11.4546366</v>
      </c>
      <c r="N247" s="79" t="n">
        <v>-0.0205382891</v>
      </c>
      <c r="O247" s="79" t="n">
        <v>-3.84881353</v>
      </c>
      <c r="P247" s="80">
        <f>COS(RADIANS(K247))*COS(RADIANS(L247))+SIN(RADIANS(K247))*SIN(RADIANS(J247))*SIN(RADIANS(L247))</f>
        <v/>
      </c>
      <c r="Q247" s="80">
        <f>-COS(RADIANS(K247))*SIN(RADIANS(L247))+SIN(RADIANS(K247))*SIN(RADIANS(J247))*COS(RADIANS(L247))</f>
        <v/>
      </c>
      <c r="R247" s="80">
        <f>SIN(RADIANS(K247))*COS(RADIANS(J247))</f>
        <v/>
      </c>
      <c r="S247" s="80">
        <f>COS(RADIANS(J247))*SIN(RADIANS(L247))</f>
        <v/>
      </c>
      <c r="T247" s="80">
        <f>COS(RADIANS(J247))*COS(RADIANS(L247))</f>
        <v/>
      </c>
      <c r="U247" s="80">
        <f>-SIN(RADIANS(J247))</f>
        <v/>
      </c>
      <c r="V247" s="80">
        <f>-SIN(RADIANS(K247))*COS(RADIANS(L247))+COS(RADIANS(K247))*SIN(RADIANS(J247))*SIN(RADIANS(L247))</f>
        <v/>
      </c>
      <c r="W247" s="80">
        <f>SIN(RADIANS(K247))*SIN(RADIANS(L247))+COS(RADIANS(K247))*SIN(RADIANS(J247))*COS(RADIANS(L247))</f>
        <v/>
      </c>
      <c r="X247" s="80">
        <f>COS(RADIANS(K247))*COS(RADIANS(J247))</f>
        <v/>
      </c>
      <c r="Y247" s="80">
        <f>P247*G247</f>
        <v/>
      </c>
      <c r="Z247" s="80">
        <f>Q247*H247</f>
        <v/>
      </c>
      <c r="AA247" s="80">
        <f>R247*I247</f>
        <v/>
      </c>
      <c r="AB247" s="80">
        <f>M247</f>
        <v/>
      </c>
      <c r="AC247" s="80">
        <f>S247*G247</f>
        <v/>
      </c>
      <c r="AD247" s="80">
        <f>T247*H247</f>
        <v/>
      </c>
      <c r="AE247" s="80">
        <f>U247*I247</f>
        <v/>
      </c>
      <c r="AF247" s="80">
        <f>N247</f>
        <v/>
      </c>
      <c r="AG247" s="80">
        <f>V247*G247</f>
        <v/>
      </c>
      <c r="AH247" s="80">
        <f>W247*H247</f>
        <v/>
      </c>
      <c r="AI247" s="80">
        <f>X247*I247</f>
        <v/>
      </c>
      <c r="AJ247" s="80">
        <f>O247</f>
        <v/>
      </c>
      <c r="AK247" s="81" t="n">
        <v>0.977754116</v>
      </c>
      <c r="AL247" s="81" t="n">
        <v>0</v>
      </c>
      <c r="AM247" s="81" t="n">
        <v>0.209754482</v>
      </c>
      <c r="AN247" s="81" t="n">
        <v>11.4546366</v>
      </c>
      <c r="AO247" s="81" t="n">
        <v>0</v>
      </c>
      <c r="AP247" s="81" t="n">
        <v>1</v>
      </c>
      <c r="AQ247" s="81" t="n">
        <v>0</v>
      </c>
      <c r="AR247" s="81" t="n">
        <v>-0.0205382891</v>
      </c>
      <c r="AS247" s="81" t="n">
        <v>-0.209754482</v>
      </c>
      <c r="AT247" s="81" t="n">
        <v>0</v>
      </c>
      <c r="AU247" s="81" t="n">
        <v>0.977754116</v>
      </c>
      <c r="AV247" s="81" t="n">
        <v>-3.84881353</v>
      </c>
      <c r="AW247" s="82">
        <f>MAX(ABS(Y247-AK247),ABS(Z247-AL247),ABS(AA247-AM247),ABS(AB247-AN247),ABS(AC247-AO247),ABS(AD247-AP247),ABS(AE247-AQ247),ABS(AF247-AR247),ABS(AG247-AS247),ABS(AH247-AT247),ABS(AI247-AU247),ABS(AJ247-AV247))</f>
        <v/>
      </c>
    </row>
    <row r="248">
      <c r="A248" s="78" t="inlineStr">
        <is>
          <t>M243</t>
        </is>
      </c>
      <c r="B248" s="52" t="inlineStr">
        <is>
          <t>ENV-375</t>
        </is>
      </c>
      <c r="C248" s="52" t="inlineStr">
        <is>
          <t>Environment</t>
        </is>
      </c>
      <c r="D248" s="52" t="inlineStr">
        <is>
          <t>Tree</t>
        </is>
      </c>
      <c r="E248" s="53" t="inlineStr">
        <is>
          <t>Group</t>
        </is>
      </c>
      <c r="F248" s="52" t="inlineStr">
        <is>
          <t>ENV-333</t>
        </is>
      </c>
      <c r="G248" s="79" t="n">
        <v>1</v>
      </c>
      <c r="H248" s="79" t="n">
        <v>1</v>
      </c>
      <c r="I248" s="79" t="n">
        <v>1</v>
      </c>
      <c r="J248" s="79" t="n">
        <v>0</v>
      </c>
      <c r="K248" s="79" t="n">
        <v>586.087524</v>
      </c>
      <c r="L248" s="79" t="n">
        <v>0</v>
      </c>
      <c r="M248" s="79" t="n">
        <v>15.8402033</v>
      </c>
      <c r="N248" s="79" t="n">
        <v>0.250921965</v>
      </c>
      <c r="O248" s="79" t="n">
        <v>-5.17667198</v>
      </c>
      <c r="P248" s="80">
        <f>COS(RADIANS(K248))*COS(RADIANS(L248))+SIN(RADIANS(K248))*SIN(RADIANS(J248))*SIN(RADIANS(L248))</f>
        <v/>
      </c>
      <c r="Q248" s="80">
        <f>-COS(RADIANS(K248))*SIN(RADIANS(L248))+SIN(RADIANS(K248))*SIN(RADIANS(J248))*COS(RADIANS(L248))</f>
        <v/>
      </c>
      <c r="R248" s="80">
        <f>SIN(RADIANS(K248))*COS(RADIANS(J248))</f>
        <v/>
      </c>
      <c r="S248" s="80">
        <f>COS(RADIANS(J248))*SIN(RADIANS(L248))</f>
        <v/>
      </c>
      <c r="T248" s="80">
        <f>COS(RADIANS(J248))*COS(RADIANS(L248))</f>
        <v/>
      </c>
      <c r="U248" s="80">
        <f>-SIN(RADIANS(J248))</f>
        <v/>
      </c>
      <c r="V248" s="80">
        <f>-SIN(RADIANS(K248))*COS(RADIANS(L248))+COS(RADIANS(K248))*SIN(RADIANS(J248))*SIN(RADIANS(L248))</f>
        <v/>
      </c>
      <c r="W248" s="80">
        <f>SIN(RADIANS(K248))*SIN(RADIANS(L248))+COS(RADIANS(K248))*SIN(RADIANS(J248))*COS(RADIANS(L248))</f>
        <v/>
      </c>
      <c r="X248" s="80">
        <f>COS(RADIANS(K248))*COS(RADIANS(J248))</f>
        <v/>
      </c>
      <c r="Y248" s="80">
        <f>P248*G248</f>
        <v/>
      </c>
      <c r="Z248" s="80">
        <f>Q248*H248</f>
        <v/>
      </c>
      <c r="AA248" s="80">
        <f>R248*I248</f>
        <v/>
      </c>
      <c r="AB248" s="80">
        <f>M248</f>
        <v/>
      </c>
      <c r="AC248" s="80">
        <f>S248*G248</f>
        <v/>
      </c>
      <c r="AD248" s="80">
        <f>T248*H248</f>
        <v/>
      </c>
      <c r="AE248" s="80">
        <f>U248*I248</f>
        <v/>
      </c>
      <c r="AF248" s="80">
        <f>N248</f>
        <v/>
      </c>
      <c r="AG248" s="80">
        <f>V248*G248</f>
        <v/>
      </c>
      <c r="AH248" s="80">
        <f>W248*H248</f>
        <v/>
      </c>
      <c r="AI248" s="80">
        <f>X248*I248</f>
        <v/>
      </c>
      <c r="AJ248" s="80">
        <f>O248</f>
        <v/>
      </c>
      <c r="AK248" s="81" t="n">
        <v>-0.693558395</v>
      </c>
      <c r="AL248" s="81" t="n">
        <v>0</v>
      </c>
      <c r="AM248" s="81" t="n">
        <v>-0.720400393</v>
      </c>
      <c r="AN248" s="81" t="n">
        <v>15.8402033</v>
      </c>
      <c r="AO248" s="81" t="n">
        <v>0</v>
      </c>
      <c r="AP248" s="81" t="n">
        <v>1</v>
      </c>
      <c r="AQ248" s="81" t="n">
        <v>0</v>
      </c>
      <c r="AR248" s="81" t="n">
        <v>0.250921965</v>
      </c>
      <c r="AS248" s="81" t="n">
        <v>0.720400393</v>
      </c>
      <c r="AT248" s="81" t="n">
        <v>0</v>
      </c>
      <c r="AU248" s="81" t="n">
        <v>-0.693558395</v>
      </c>
      <c r="AV248" s="81" t="n">
        <v>-5.17667198</v>
      </c>
      <c r="AW248" s="82">
        <f>MAX(ABS(Y248-AK248),ABS(Z248-AL248),ABS(AA248-AM248),ABS(AB248-AN248),ABS(AC248-AO248),ABS(AD248-AP248),ABS(AE248-AQ248),ABS(AF248-AR248),ABS(AG248-AS248),ABS(AH248-AT248),ABS(AI248-AU248),ABS(AJ248-AV248))</f>
        <v/>
      </c>
    </row>
    <row r="249">
      <c r="A249" s="78" t="inlineStr">
        <is>
          <t>M244</t>
        </is>
      </c>
      <c r="B249" s="52" t="inlineStr">
        <is>
          <t>ENV-394</t>
        </is>
      </c>
      <c r="C249" s="52" t="inlineStr">
        <is>
          <t>Environment</t>
        </is>
      </c>
      <c r="D249" s="52" t="inlineStr">
        <is>
          <t>Forest patch</t>
        </is>
      </c>
      <c r="E249" s="53" t="inlineStr">
        <is>
          <t>Group</t>
        </is>
      </c>
      <c r="F249" s="52" t="inlineStr">
        <is>
          <t>ENV-00</t>
        </is>
      </c>
      <c r="G249" s="79" t="n">
        <v>1</v>
      </c>
      <c r="H249" s="79" t="n">
        <v>1</v>
      </c>
      <c r="I249" s="79" t="n">
        <v>1</v>
      </c>
      <c r="J249" s="79" t="n">
        <v>0</v>
      </c>
      <c r="K249" s="79" t="n">
        <v>0</v>
      </c>
      <c r="L249" s="79" t="n">
        <v>0</v>
      </c>
      <c r="M249" s="79" t="n">
        <v>0</v>
      </c>
      <c r="N249" s="79" t="n">
        <v>0</v>
      </c>
      <c r="O249" s="79" t="n">
        <v>0</v>
      </c>
      <c r="P249" s="80">
        <f>COS(RADIANS(K249))*COS(RADIANS(L249))+SIN(RADIANS(K249))*SIN(RADIANS(J249))*SIN(RADIANS(L249))</f>
        <v/>
      </c>
      <c r="Q249" s="80">
        <f>-COS(RADIANS(K249))*SIN(RADIANS(L249))+SIN(RADIANS(K249))*SIN(RADIANS(J249))*COS(RADIANS(L249))</f>
        <v/>
      </c>
      <c r="R249" s="80">
        <f>SIN(RADIANS(K249))*COS(RADIANS(J249))</f>
        <v/>
      </c>
      <c r="S249" s="80">
        <f>COS(RADIANS(J249))*SIN(RADIANS(L249))</f>
        <v/>
      </c>
      <c r="T249" s="80">
        <f>COS(RADIANS(J249))*COS(RADIANS(L249))</f>
        <v/>
      </c>
      <c r="U249" s="80">
        <f>-SIN(RADIANS(J249))</f>
        <v/>
      </c>
      <c r="V249" s="80">
        <f>-SIN(RADIANS(K249))*COS(RADIANS(L249))+COS(RADIANS(K249))*SIN(RADIANS(J249))*SIN(RADIANS(L249))</f>
        <v/>
      </c>
      <c r="W249" s="80">
        <f>SIN(RADIANS(K249))*SIN(RADIANS(L249))+COS(RADIANS(K249))*SIN(RADIANS(J249))*COS(RADIANS(L249))</f>
        <v/>
      </c>
      <c r="X249" s="80">
        <f>COS(RADIANS(K249))*COS(RADIANS(J249))</f>
        <v/>
      </c>
      <c r="Y249" s="80">
        <f>P249*G249</f>
        <v/>
      </c>
      <c r="Z249" s="80">
        <f>Q249*H249</f>
        <v/>
      </c>
      <c r="AA249" s="80">
        <f>R249*I249</f>
        <v/>
      </c>
      <c r="AB249" s="80">
        <f>M249</f>
        <v/>
      </c>
      <c r="AC249" s="80">
        <f>S249*G249</f>
        <v/>
      </c>
      <c r="AD249" s="80">
        <f>T249*H249</f>
        <v/>
      </c>
      <c r="AE249" s="80">
        <f>U249*I249</f>
        <v/>
      </c>
      <c r="AF249" s="80">
        <f>N249</f>
        <v/>
      </c>
      <c r="AG249" s="80">
        <f>V249*G249</f>
        <v/>
      </c>
      <c r="AH249" s="80">
        <f>W249*H249</f>
        <v/>
      </c>
      <c r="AI249" s="80">
        <f>X249*I249</f>
        <v/>
      </c>
      <c r="AJ249" s="80">
        <f>O249</f>
        <v/>
      </c>
      <c r="AK249" s="81" t="n">
        <v>1</v>
      </c>
      <c r="AL249" s="81" t="n">
        <v>0</v>
      </c>
      <c r="AM249" s="81" t="n">
        <v>0</v>
      </c>
      <c r="AN249" s="81" t="n">
        <v>0</v>
      </c>
      <c r="AO249" s="81" t="n">
        <v>0</v>
      </c>
      <c r="AP249" s="81" t="n">
        <v>1</v>
      </c>
      <c r="AQ249" s="81" t="n">
        <v>0</v>
      </c>
      <c r="AR249" s="81" t="n">
        <v>0</v>
      </c>
      <c r="AS249" s="81" t="n">
        <v>0</v>
      </c>
      <c r="AT249" s="81" t="n">
        <v>0</v>
      </c>
      <c r="AU249" s="81" t="n">
        <v>1</v>
      </c>
      <c r="AV249" s="81" t="n">
        <v>0</v>
      </c>
      <c r="AW249" s="82">
        <f>MAX(ABS(Y249-AK249),ABS(Z249-AL249),ABS(AA249-AM249),ABS(AB249-AN249),ABS(AC249-AO249),ABS(AD249-AP249),ABS(AE249-AQ249),ABS(AF249-AR249),ABS(AG249-AS249),ABS(AH249-AT249),ABS(AI249-AU249),ABS(AJ249-AV249))</f>
        <v/>
      </c>
    </row>
    <row r="250">
      <c r="A250" s="78" t="inlineStr">
        <is>
          <t>M245</t>
        </is>
      </c>
      <c r="B250" s="52" t="inlineStr">
        <is>
          <t>ENV-395</t>
        </is>
      </c>
      <c r="C250" s="52" t="inlineStr">
        <is>
          <t>Environment</t>
        </is>
      </c>
      <c r="D250" s="52" t="inlineStr">
        <is>
          <t>Pine</t>
        </is>
      </c>
      <c r="E250" s="53" t="inlineStr">
        <is>
          <t>Group</t>
        </is>
      </c>
      <c r="F250" s="52" t="inlineStr">
        <is>
          <t>ENV-394</t>
        </is>
      </c>
      <c r="G250" s="79" t="n">
        <v>1</v>
      </c>
      <c r="H250" s="79" t="n">
        <v>1</v>
      </c>
      <c r="I250" s="79" t="n">
        <v>1</v>
      </c>
      <c r="J250" s="79" t="n">
        <v>0</v>
      </c>
      <c r="K250" s="79" t="n">
        <v>186.927582</v>
      </c>
      <c r="L250" s="79" t="n">
        <v>0</v>
      </c>
      <c r="M250" s="79" t="n">
        <v>-1.94287992</v>
      </c>
      <c r="N250" s="79" t="n">
        <v>-0.0456450954</v>
      </c>
      <c r="O250" s="79" t="n">
        <v>-13.1890554</v>
      </c>
      <c r="P250" s="80">
        <f>COS(RADIANS(K250))*COS(RADIANS(L250))+SIN(RADIANS(K250))*SIN(RADIANS(J250))*SIN(RADIANS(L250))</f>
        <v/>
      </c>
      <c r="Q250" s="80">
        <f>-COS(RADIANS(K250))*SIN(RADIANS(L250))+SIN(RADIANS(K250))*SIN(RADIANS(J250))*COS(RADIANS(L250))</f>
        <v/>
      </c>
      <c r="R250" s="80">
        <f>SIN(RADIANS(K250))*COS(RADIANS(J250))</f>
        <v/>
      </c>
      <c r="S250" s="80">
        <f>COS(RADIANS(J250))*SIN(RADIANS(L250))</f>
        <v/>
      </c>
      <c r="T250" s="80">
        <f>COS(RADIANS(J250))*COS(RADIANS(L250))</f>
        <v/>
      </c>
      <c r="U250" s="80">
        <f>-SIN(RADIANS(J250))</f>
        <v/>
      </c>
      <c r="V250" s="80">
        <f>-SIN(RADIANS(K250))*COS(RADIANS(L250))+COS(RADIANS(K250))*SIN(RADIANS(J250))*SIN(RADIANS(L250))</f>
        <v/>
      </c>
      <c r="W250" s="80">
        <f>SIN(RADIANS(K250))*SIN(RADIANS(L250))+COS(RADIANS(K250))*SIN(RADIANS(J250))*COS(RADIANS(L250))</f>
        <v/>
      </c>
      <c r="X250" s="80">
        <f>COS(RADIANS(K250))*COS(RADIANS(J250))</f>
        <v/>
      </c>
      <c r="Y250" s="80">
        <f>P250*G250</f>
        <v/>
      </c>
      <c r="Z250" s="80">
        <f>Q250*H250</f>
        <v/>
      </c>
      <c r="AA250" s="80">
        <f>R250*I250</f>
        <v/>
      </c>
      <c r="AB250" s="80">
        <f>M250</f>
        <v/>
      </c>
      <c r="AC250" s="80">
        <f>S250*G250</f>
        <v/>
      </c>
      <c r="AD250" s="80">
        <f>T250*H250</f>
        <v/>
      </c>
      <c r="AE250" s="80">
        <f>U250*I250</f>
        <v/>
      </c>
      <c r="AF250" s="80">
        <f>N250</f>
        <v/>
      </c>
      <c r="AG250" s="80">
        <f>V250*G250</f>
        <v/>
      </c>
      <c r="AH250" s="80">
        <f>W250*H250</f>
        <v/>
      </c>
      <c r="AI250" s="80">
        <f>X250*I250</f>
        <v/>
      </c>
      <c r="AJ250" s="80">
        <f>O250</f>
        <v/>
      </c>
      <c r="AK250" s="81" t="n">
        <v>-0.992699385</v>
      </c>
      <c r="AL250" s="81" t="n">
        <v>0</v>
      </c>
      <c r="AM250" s="81" t="n">
        <v>-0.120614685</v>
      </c>
      <c r="AN250" s="81" t="n">
        <v>-1.94287992</v>
      </c>
      <c r="AO250" s="81" t="n">
        <v>0</v>
      </c>
      <c r="AP250" s="81" t="n">
        <v>1</v>
      </c>
      <c r="AQ250" s="81" t="n">
        <v>0</v>
      </c>
      <c r="AR250" s="81" t="n">
        <v>-0.0456450954</v>
      </c>
      <c r="AS250" s="81" t="n">
        <v>0.120614685</v>
      </c>
      <c r="AT250" s="81" t="n">
        <v>0</v>
      </c>
      <c r="AU250" s="81" t="n">
        <v>-0.992699385</v>
      </c>
      <c r="AV250" s="81" t="n">
        <v>-13.1890554</v>
      </c>
      <c r="AW250" s="82">
        <f>MAX(ABS(Y250-AK250),ABS(Z250-AL250),ABS(AA250-AM250),ABS(AB250-AN250),ABS(AC250-AO250),ABS(AD250-AP250),ABS(AE250-AQ250),ABS(AF250-AR250),ABS(AG250-AS250),ABS(AH250-AT250),ABS(AI250-AU250),ABS(AJ250-AV250))</f>
        <v/>
      </c>
    </row>
    <row r="251">
      <c r="A251" s="78" t="inlineStr">
        <is>
          <t>M246</t>
        </is>
      </c>
      <c r="B251" s="52" t="inlineStr">
        <is>
          <t>ENV-404</t>
        </is>
      </c>
      <c r="C251" s="52" t="inlineStr">
        <is>
          <t>Environment</t>
        </is>
      </c>
      <c r="D251" s="52" t="inlineStr">
        <is>
          <t>Pine</t>
        </is>
      </c>
      <c r="E251" s="53" t="inlineStr">
        <is>
          <t>Group</t>
        </is>
      </c>
      <c r="F251" s="52" t="inlineStr">
        <is>
          <t>ENV-394</t>
        </is>
      </c>
      <c r="G251" s="79" t="n">
        <v>1</v>
      </c>
      <c r="H251" s="79" t="n">
        <v>1</v>
      </c>
      <c r="I251" s="79" t="n">
        <v>1</v>
      </c>
      <c r="J251" s="79" t="n">
        <v>0</v>
      </c>
      <c r="K251" s="79" t="n">
        <v>256.159332</v>
      </c>
      <c r="L251" s="79" t="n">
        <v>0</v>
      </c>
      <c r="M251" s="79" t="n">
        <v>-2.62885642</v>
      </c>
      <c r="N251" s="79" t="n">
        <v>0.272661895</v>
      </c>
      <c r="O251" s="79" t="n">
        <v>-17.6413937</v>
      </c>
      <c r="P251" s="80">
        <f>COS(RADIANS(K251))*COS(RADIANS(L251))+SIN(RADIANS(K251))*SIN(RADIANS(J251))*SIN(RADIANS(L251))</f>
        <v/>
      </c>
      <c r="Q251" s="80">
        <f>-COS(RADIANS(K251))*SIN(RADIANS(L251))+SIN(RADIANS(K251))*SIN(RADIANS(J251))*COS(RADIANS(L251))</f>
        <v/>
      </c>
      <c r="R251" s="80">
        <f>SIN(RADIANS(K251))*COS(RADIANS(J251))</f>
        <v/>
      </c>
      <c r="S251" s="80">
        <f>COS(RADIANS(J251))*SIN(RADIANS(L251))</f>
        <v/>
      </c>
      <c r="T251" s="80">
        <f>COS(RADIANS(J251))*COS(RADIANS(L251))</f>
        <v/>
      </c>
      <c r="U251" s="80">
        <f>-SIN(RADIANS(J251))</f>
        <v/>
      </c>
      <c r="V251" s="80">
        <f>-SIN(RADIANS(K251))*COS(RADIANS(L251))+COS(RADIANS(K251))*SIN(RADIANS(J251))*SIN(RADIANS(L251))</f>
        <v/>
      </c>
      <c r="W251" s="80">
        <f>SIN(RADIANS(K251))*SIN(RADIANS(L251))+COS(RADIANS(K251))*SIN(RADIANS(J251))*COS(RADIANS(L251))</f>
        <v/>
      </c>
      <c r="X251" s="80">
        <f>COS(RADIANS(K251))*COS(RADIANS(J251))</f>
        <v/>
      </c>
      <c r="Y251" s="80">
        <f>P251*G251</f>
        <v/>
      </c>
      <c r="Z251" s="80">
        <f>Q251*H251</f>
        <v/>
      </c>
      <c r="AA251" s="80">
        <f>R251*I251</f>
        <v/>
      </c>
      <c r="AB251" s="80">
        <f>M251</f>
        <v/>
      </c>
      <c r="AC251" s="80">
        <f>S251*G251</f>
        <v/>
      </c>
      <c r="AD251" s="80">
        <f>T251*H251</f>
        <v/>
      </c>
      <c r="AE251" s="80">
        <f>U251*I251</f>
        <v/>
      </c>
      <c r="AF251" s="80">
        <f>N251</f>
        <v/>
      </c>
      <c r="AG251" s="80">
        <f>V251*G251</f>
        <v/>
      </c>
      <c r="AH251" s="80">
        <f>W251*H251</f>
        <v/>
      </c>
      <c r="AI251" s="80">
        <f>X251*I251</f>
        <v/>
      </c>
      <c r="AJ251" s="80">
        <f>O251</f>
        <v/>
      </c>
      <c r="AK251" s="81" t="n">
        <v>-0.23922269</v>
      </c>
      <c r="AL251" s="81" t="n">
        <v>0</v>
      </c>
      <c r="AM251" s="81" t="n">
        <v>-0.9709647300000001</v>
      </c>
      <c r="AN251" s="81" t="n">
        <v>-2.62885642</v>
      </c>
      <c r="AO251" s="81" t="n">
        <v>0</v>
      </c>
      <c r="AP251" s="81" t="n">
        <v>1</v>
      </c>
      <c r="AQ251" s="81" t="n">
        <v>0</v>
      </c>
      <c r="AR251" s="81" t="n">
        <v>0.272661895</v>
      </c>
      <c r="AS251" s="81" t="n">
        <v>0.9709647300000001</v>
      </c>
      <c r="AT251" s="81" t="n">
        <v>0</v>
      </c>
      <c r="AU251" s="81" t="n">
        <v>-0.23922269</v>
      </c>
      <c r="AV251" s="81" t="n">
        <v>-17.6413937</v>
      </c>
      <c r="AW251" s="82">
        <f>MAX(ABS(Y251-AK251),ABS(Z251-AL251),ABS(AA251-AM251),ABS(AB251-AN251),ABS(AC251-AO251),ABS(AD251-AP251),ABS(AE251-AQ251),ABS(AF251-AR251),ABS(AG251-AS251),ABS(AH251-AT251),ABS(AI251-AU251),ABS(AJ251-AV251))</f>
        <v/>
      </c>
    </row>
    <row r="252">
      <c r="A252" s="78" t="inlineStr">
        <is>
          <t>M247</t>
        </is>
      </c>
      <c r="B252" s="52" t="inlineStr">
        <is>
          <t>ENV-412</t>
        </is>
      </c>
      <c r="C252" s="52" t="inlineStr">
        <is>
          <t>Environment</t>
        </is>
      </c>
      <c r="D252" s="52" t="inlineStr">
        <is>
          <t>Pine</t>
        </is>
      </c>
      <c r="E252" s="53" t="inlineStr">
        <is>
          <t>Group</t>
        </is>
      </c>
      <c r="F252" s="52" t="inlineStr">
        <is>
          <t>ENV-394</t>
        </is>
      </c>
      <c r="G252" s="79" t="n">
        <v>1</v>
      </c>
      <c r="H252" s="79" t="n">
        <v>1</v>
      </c>
      <c r="I252" s="79" t="n">
        <v>1</v>
      </c>
      <c r="J252" s="79" t="n">
        <v>0</v>
      </c>
      <c r="K252" s="79" t="n">
        <v>84.5787201</v>
      </c>
      <c r="L252" s="79" t="n">
        <v>0</v>
      </c>
      <c r="M252" s="79" t="n">
        <v>0.303984582</v>
      </c>
      <c r="N252" s="79" t="n">
        <v>-0.241420507</v>
      </c>
      <c r="O252" s="79" t="n">
        <v>-13.7023296</v>
      </c>
      <c r="P252" s="80">
        <f>COS(RADIANS(K252))*COS(RADIANS(L252))+SIN(RADIANS(K252))*SIN(RADIANS(J252))*SIN(RADIANS(L252))</f>
        <v/>
      </c>
      <c r="Q252" s="80">
        <f>-COS(RADIANS(K252))*SIN(RADIANS(L252))+SIN(RADIANS(K252))*SIN(RADIANS(J252))*COS(RADIANS(L252))</f>
        <v/>
      </c>
      <c r="R252" s="80">
        <f>SIN(RADIANS(K252))*COS(RADIANS(J252))</f>
        <v/>
      </c>
      <c r="S252" s="80">
        <f>COS(RADIANS(J252))*SIN(RADIANS(L252))</f>
        <v/>
      </c>
      <c r="T252" s="80">
        <f>COS(RADIANS(J252))*COS(RADIANS(L252))</f>
        <v/>
      </c>
      <c r="U252" s="80">
        <f>-SIN(RADIANS(J252))</f>
        <v/>
      </c>
      <c r="V252" s="80">
        <f>-SIN(RADIANS(K252))*COS(RADIANS(L252))+COS(RADIANS(K252))*SIN(RADIANS(J252))*SIN(RADIANS(L252))</f>
        <v/>
      </c>
      <c r="W252" s="80">
        <f>SIN(RADIANS(K252))*SIN(RADIANS(L252))+COS(RADIANS(K252))*SIN(RADIANS(J252))*COS(RADIANS(L252))</f>
        <v/>
      </c>
      <c r="X252" s="80">
        <f>COS(RADIANS(K252))*COS(RADIANS(J252))</f>
        <v/>
      </c>
      <c r="Y252" s="80">
        <f>P252*G252</f>
        <v/>
      </c>
      <c r="Z252" s="80">
        <f>Q252*H252</f>
        <v/>
      </c>
      <c r="AA252" s="80">
        <f>R252*I252</f>
        <v/>
      </c>
      <c r="AB252" s="80">
        <f>M252</f>
        <v/>
      </c>
      <c r="AC252" s="80">
        <f>S252*G252</f>
        <v/>
      </c>
      <c r="AD252" s="80">
        <f>T252*H252</f>
        <v/>
      </c>
      <c r="AE252" s="80">
        <f>U252*I252</f>
        <v/>
      </c>
      <c r="AF252" s="80">
        <f>N252</f>
        <v/>
      </c>
      <c r="AG252" s="80">
        <f>V252*G252</f>
        <v/>
      </c>
      <c r="AH252" s="80">
        <f>W252*H252</f>
        <v/>
      </c>
      <c r="AI252" s="80">
        <f>X252*I252</f>
        <v/>
      </c>
      <c r="AJ252" s="80">
        <f>O252</f>
        <v/>
      </c>
      <c r="AK252" s="81" t="n">
        <v>0.09447810800000001</v>
      </c>
      <c r="AL252" s="81" t="n">
        <v>0</v>
      </c>
      <c r="AM252" s="81" t="n">
        <v>0.99552691</v>
      </c>
      <c r="AN252" s="81" t="n">
        <v>0.303984582</v>
      </c>
      <c r="AO252" s="81" t="n">
        <v>0</v>
      </c>
      <c r="AP252" s="81" t="n">
        <v>1</v>
      </c>
      <c r="AQ252" s="81" t="n">
        <v>0</v>
      </c>
      <c r="AR252" s="81" t="n">
        <v>-0.241420507</v>
      </c>
      <c r="AS252" s="81" t="n">
        <v>-0.99552691</v>
      </c>
      <c r="AT252" s="81" t="n">
        <v>0</v>
      </c>
      <c r="AU252" s="81" t="n">
        <v>0.09447810800000001</v>
      </c>
      <c r="AV252" s="81" t="n">
        <v>-13.7023296</v>
      </c>
      <c r="AW252" s="82">
        <f>MAX(ABS(Y252-AK252),ABS(Z252-AL252),ABS(AA252-AM252),ABS(AB252-AN252),ABS(AC252-AO252),ABS(AD252-AP252),ABS(AE252-AQ252),ABS(AF252-AR252),ABS(AG252-AS252),ABS(AH252-AT252),ABS(AI252-AU252),ABS(AJ252-AV252))</f>
        <v/>
      </c>
    </row>
    <row r="253">
      <c r="A253" s="78" t="inlineStr">
        <is>
          <t>M248</t>
        </is>
      </c>
      <c r="B253" s="52" t="inlineStr">
        <is>
          <t>ENV-420</t>
        </is>
      </c>
      <c r="C253" s="52" t="inlineStr">
        <is>
          <t>Environment</t>
        </is>
      </c>
      <c r="D253" s="52" t="inlineStr">
        <is>
          <t>Pine</t>
        </is>
      </c>
      <c r="E253" s="53" t="inlineStr">
        <is>
          <t>Group</t>
        </is>
      </c>
      <c r="F253" s="52" t="inlineStr">
        <is>
          <t>ENV-394</t>
        </is>
      </c>
      <c r="G253" s="79" t="n">
        <v>1</v>
      </c>
      <c r="H253" s="79" t="n">
        <v>1</v>
      </c>
      <c r="I253" s="79" t="n">
        <v>1</v>
      </c>
      <c r="J253" s="79" t="n">
        <v>0</v>
      </c>
      <c r="K253" s="79" t="n">
        <v>322.735626</v>
      </c>
      <c r="L253" s="79" t="n">
        <v>0</v>
      </c>
      <c r="M253" s="79" t="n">
        <v>-3.833251</v>
      </c>
      <c r="N253" s="79" t="n">
        <v>-0.00555190258</v>
      </c>
      <c r="O253" s="79" t="n">
        <v>-13.989996</v>
      </c>
      <c r="P253" s="80">
        <f>COS(RADIANS(K253))*COS(RADIANS(L253))+SIN(RADIANS(K253))*SIN(RADIANS(J253))*SIN(RADIANS(L253))</f>
        <v/>
      </c>
      <c r="Q253" s="80">
        <f>-COS(RADIANS(K253))*SIN(RADIANS(L253))+SIN(RADIANS(K253))*SIN(RADIANS(J253))*COS(RADIANS(L253))</f>
        <v/>
      </c>
      <c r="R253" s="80">
        <f>SIN(RADIANS(K253))*COS(RADIANS(J253))</f>
        <v/>
      </c>
      <c r="S253" s="80">
        <f>COS(RADIANS(J253))*SIN(RADIANS(L253))</f>
        <v/>
      </c>
      <c r="T253" s="80">
        <f>COS(RADIANS(J253))*COS(RADIANS(L253))</f>
        <v/>
      </c>
      <c r="U253" s="80">
        <f>-SIN(RADIANS(J253))</f>
        <v/>
      </c>
      <c r="V253" s="80">
        <f>-SIN(RADIANS(K253))*COS(RADIANS(L253))+COS(RADIANS(K253))*SIN(RADIANS(J253))*SIN(RADIANS(L253))</f>
        <v/>
      </c>
      <c r="W253" s="80">
        <f>SIN(RADIANS(K253))*SIN(RADIANS(L253))+COS(RADIANS(K253))*SIN(RADIANS(J253))*COS(RADIANS(L253))</f>
        <v/>
      </c>
      <c r="X253" s="80">
        <f>COS(RADIANS(K253))*COS(RADIANS(J253))</f>
        <v/>
      </c>
      <c r="Y253" s="80">
        <f>P253*G253</f>
        <v/>
      </c>
      <c r="Z253" s="80">
        <f>Q253*H253</f>
        <v/>
      </c>
      <c r="AA253" s="80">
        <f>R253*I253</f>
        <v/>
      </c>
      <c r="AB253" s="80">
        <f>M253</f>
        <v/>
      </c>
      <c r="AC253" s="80">
        <f>S253*G253</f>
        <v/>
      </c>
      <c r="AD253" s="80">
        <f>T253*H253</f>
        <v/>
      </c>
      <c r="AE253" s="80">
        <f>U253*I253</f>
        <v/>
      </c>
      <c r="AF253" s="80">
        <f>N253</f>
        <v/>
      </c>
      <c r="AG253" s="80">
        <f>V253*G253</f>
        <v/>
      </c>
      <c r="AH253" s="80">
        <f>W253*H253</f>
        <v/>
      </c>
      <c r="AI253" s="80">
        <f>X253*I253</f>
        <v/>
      </c>
      <c r="AJ253" s="80">
        <f>O253</f>
        <v/>
      </c>
      <c r="AK253" s="81" t="n">
        <v>0.795850337</v>
      </c>
      <c r="AL253" s="81" t="n">
        <v>0</v>
      </c>
      <c r="AM253" s="81" t="n">
        <v>-0.605493367</v>
      </c>
      <c r="AN253" s="81" t="n">
        <v>-3.833251</v>
      </c>
      <c r="AO253" s="81" t="n">
        <v>0</v>
      </c>
      <c r="AP253" s="81" t="n">
        <v>1</v>
      </c>
      <c r="AQ253" s="81" t="n">
        <v>0</v>
      </c>
      <c r="AR253" s="81" t="n">
        <v>-0.00555190258</v>
      </c>
      <c r="AS253" s="81" t="n">
        <v>0.605493367</v>
      </c>
      <c r="AT253" s="81" t="n">
        <v>0</v>
      </c>
      <c r="AU253" s="81" t="n">
        <v>0.795850337</v>
      </c>
      <c r="AV253" s="81" t="n">
        <v>-13.989996</v>
      </c>
      <c r="AW253" s="82">
        <f>MAX(ABS(Y253-AK253),ABS(Z253-AL253),ABS(AA253-AM253),ABS(AB253-AN253),ABS(AC253-AO253),ABS(AD253-AP253),ABS(AE253-AQ253),ABS(AF253-AR253),ABS(AG253-AS253),ABS(AH253-AT253),ABS(AI253-AU253),ABS(AJ253-AV253))</f>
        <v/>
      </c>
    </row>
    <row r="254">
      <c r="A254" s="78" t="inlineStr">
        <is>
          <t>M249</t>
        </is>
      </c>
      <c r="B254" s="52" t="inlineStr">
        <is>
          <t>ENV-429</t>
        </is>
      </c>
      <c r="C254" s="52" t="inlineStr">
        <is>
          <t>Environment</t>
        </is>
      </c>
      <c r="D254" s="52" t="inlineStr">
        <is>
          <t>Pine</t>
        </is>
      </c>
      <c r="E254" s="53" t="inlineStr">
        <is>
          <t>Group</t>
        </is>
      </c>
      <c r="F254" s="52" t="inlineStr">
        <is>
          <t>ENV-394</t>
        </is>
      </c>
      <c r="G254" s="79" t="n">
        <v>1</v>
      </c>
      <c r="H254" s="79" t="n">
        <v>1</v>
      </c>
      <c r="I254" s="79" t="n">
        <v>1</v>
      </c>
      <c r="J254" s="79" t="n">
        <v>0</v>
      </c>
      <c r="K254" s="79" t="n">
        <v>116.595177</v>
      </c>
      <c r="L254" s="79" t="n">
        <v>0</v>
      </c>
      <c r="M254" s="79" t="n">
        <v>-0.553810179</v>
      </c>
      <c r="N254" s="79" t="n">
        <v>0.204753041</v>
      </c>
      <c r="O254" s="79" t="n">
        <v>-16.7939396</v>
      </c>
      <c r="P254" s="80">
        <f>COS(RADIANS(K254))*COS(RADIANS(L254))+SIN(RADIANS(K254))*SIN(RADIANS(J254))*SIN(RADIANS(L254))</f>
        <v/>
      </c>
      <c r="Q254" s="80">
        <f>-COS(RADIANS(K254))*SIN(RADIANS(L254))+SIN(RADIANS(K254))*SIN(RADIANS(J254))*COS(RADIANS(L254))</f>
        <v/>
      </c>
      <c r="R254" s="80">
        <f>SIN(RADIANS(K254))*COS(RADIANS(J254))</f>
        <v/>
      </c>
      <c r="S254" s="80">
        <f>COS(RADIANS(J254))*SIN(RADIANS(L254))</f>
        <v/>
      </c>
      <c r="T254" s="80">
        <f>COS(RADIANS(J254))*COS(RADIANS(L254))</f>
        <v/>
      </c>
      <c r="U254" s="80">
        <f>-SIN(RADIANS(J254))</f>
        <v/>
      </c>
      <c r="V254" s="80">
        <f>-SIN(RADIANS(K254))*COS(RADIANS(L254))+COS(RADIANS(K254))*SIN(RADIANS(J254))*SIN(RADIANS(L254))</f>
        <v/>
      </c>
      <c r="W254" s="80">
        <f>SIN(RADIANS(K254))*SIN(RADIANS(L254))+COS(RADIANS(K254))*SIN(RADIANS(J254))*COS(RADIANS(L254))</f>
        <v/>
      </c>
      <c r="X254" s="80">
        <f>COS(RADIANS(K254))*COS(RADIANS(J254))</f>
        <v/>
      </c>
      <c r="Y254" s="80">
        <f>P254*G254</f>
        <v/>
      </c>
      <c r="Z254" s="80">
        <f>Q254*H254</f>
        <v/>
      </c>
      <c r="AA254" s="80">
        <f>R254*I254</f>
        <v/>
      </c>
      <c r="AB254" s="80">
        <f>M254</f>
        <v/>
      </c>
      <c r="AC254" s="80">
        <f>S254*G254</f>
        <v/>
      </c>
      <c r="AD254" s="80">
        <f>T254*H254</f>
        <v/>
      </c>
      <c r="AE254" s="80">
        <f>U254*I254</f>
        <v/>
      </c>
      <c r="AF254" s="80">
        <f>N254</f>
        <v/>
      </c>
      <c r="AG254" s="80">
        <f>V254*G254</f>
        <v/>
      </c>
      <c r="AH254" s="80">
        <f>W254*H254</f>
        <v/>
      </c>
      <c r="AI254" s="80">
        <f>X254*I254</f>
        <v/>
      </c>
      <c r="AJ254" s="80">
        <f>O254</f>
        <v/>
      </c>
      <c r="AK254" s="81" t="n">
        <v>-0.447683901</v>
      </c>
      <c r="AL254" s="81" t="n">
        <v>0</v>
      </c>
      <c r="AM254" s="81" t="n">
        <v>0.894191861</v>
      </c>
      <c r="AN254" s="81" t="n">
        <v>-0.553810179</v>
      </c>
      <c r="AO254" s="81" t="n">
        <v>0</v>
      </c>
      <c r="AP254" s="81" t="n">
        <v>1</v>
      </c>
      <c r="AQ254" s="81" t="n">
        <v>0</v>
      </c>
      <c r="AR254" s="81" t="n">
        <v>0.204753041</v>
      </c>
      <c r="AS254" s="81" t="n">
        <v>-0.894191861</v>
      </c>
      <c r="AT254" s="81" t="n">
        <v>0</v>
      </c>
      <c r="AU254" s="81" t="n">
        <v>-0.447683901</v>
      </c>
      <c r="AV254" s="81" t="n">
        <v>-16.7939396</v>
      </c>
      <c r="AW254" s="82">
        <f>MAX(ABS(Y254-AK254),ABS(Z254-AL254),ABS(AA254-AM254),ABS(AB254-AN254),ABS(AC254-AO254),ABS(AD254-AP254),ABS(AE254-AQ254),ABS(AF254-AR254),ABS(AG254-AS254),ABS(AH254-AT254),ABS(AI254-AU254),ABS(AJ254-AV254))</f>
        <v/>
      </c>
    </row>
    <row r="255">
      <c r="A255" s="78" t="inlineStr">
        <is>
          <t>M250</t>
        </is>
      </c>
      <c r="B255" s="52" t="inlineStr">
        <is>
          <t>ENV-438</t>
        </is>
      </c>
      <c r="C255" s="52" t="inlineStr">
        <is>
          <t>Environment</t>
        </is>
      </c>
      <c r="D255" s="52" t="inlineStr">
        <is>
          <t>Pine</t>
        </is>
      </c>
      <c r="E255" s="53" t="inlineStr">
        <is>
          <t>Group</t>
        </is>
      </c>
      <c r="F255" s="52" t="inlineStr">
        <is>
          <t>ENV-394</t>
        </is>
      </c>
      <c r="G255" s="79" t="n">
        <v>1</v>
      </c>
      <c r="H255" s="79" t="n">
        <v>1</v>
      </c>
      <c r="I255" s="79" t="n">
        <v>1</v>
      </c>
      <c r="J255" s="79" t="n">
        <v>0</v>
      </c>
      <c r="K255" s="79" t="n">
        <v>153.670853</v>
      </c>
      <c r="L255" s="79" t="n">
        <v>0</v>
      </c>
      <c r="M255" s="79" t="n">
        <v>-4.68622255</v>
      </c>
      <c r="N255" s="79" t="n">
        <v>0.300034583</v>
      </c>
      <c r="O255" s="79" t="n">
        <v>-16.0965767</v>
      </c>
      <c r="P255" s="80">
        <f>COS(RADIANS(K255))*COS(RADIANS(L255))+SIN(RADIANS(K255))*SIN(RADIANS(J255))*SIN(RADIANS(L255))</f>
        <v/>
      </c>
      <c r="Q255" s="80">
        <f>-COS(RADIANS(K255))*SIN(RADIANS(L255))+SIN(RADIANS(K255))*SIN(RADIANS(J255))*COS(RADIANS(L255))</f>
        <v/>
      </c>
      <c r="R255" s="80">
        <f>SIN(RADIANS(K255))*COS(RADIANS(J255))</f>
        <v/>
      </c>
      <c r="S255" s="80">
        <f>COS(RADIANS(J255))*SIN(RADIANS(L255))</f>
        <v/>
      </c>
      <c r="T255" s="80">
        <f>COS(RADIANS(J255))*COS(RADIANS(L255))</f>
        <v/>
      </c>
      <c r="U255" s="80">
        <f>-SIN(RADIANS(J255))</f>
        <v/>
      </c>
      <c r="V255" s="80">
        <f>-SIN(RADIANS(K255))*COS(RADIANS(L255))+COS(RADIANS(K255))*SIN(RADIANS(J255))*SIN(RADIANS(L255))</f>
        <v/>
      </c>
      <c r="W255" s="80">
        <f>SIN(RADIANS(K255))*SIN(RADIANS(L255))+COS(RADIANS(K255))*SIN(RADIANS(J255))*COS(RADIANS(L255))</f>
        <v/>
      </c>
      <c r="X255" s="80">
        <f>COS(RADIANS(K255))*COS(RADIANS(J255))</f>
        <v/>
      </c>
      <c r="Y255" s="80">
        <f>P255*G255</f>
        <v/>
      </c>
      <c r="Z255" s="80">
        <f>Q255*H255</f>
        <v/>
      </c>
      <c r="AA255" s="80">
        <f>R255*I255</f>
        <v/>
      </c>
      <c r="AB255" s="80">
        <f>M255</f>
        <v/>
      </c>
      <c r="AC255" s="80">
        <f>S255*G255</f>
        <v/>
      </c>
      <c r="AD255" s="80">
        <f>T255*H255</f>
        <v/>
      </c>
      <c r="AE255" s="80">
        <f>U255*I255</f>
        <v/>
      </c>
      <c r="AF255" s="80">
        <f>N255</f>
        <v/>
      </c>
      <c r="AG255" s="80">
        <f>V255*G255</f>
        <v/>
      </c>
      <c r="AH255" s="80">
        <f>W255*H255</f>
        <v/>
      </c>
      <c r="AI255" s="80">
        <f>X255*I255</f>
        <v/>
      </c>
      <c r="AJ255" s="80">
        <f>O255</f>
        <v/>
      </c>
      <c r="AK255" s="81" t="n">
        <v>-0.896260917</v>
      </c>
      <c r="AL255" s="81" t="n">
        <v>0</v>
      </c>
      <c r="AM255" s="81" t="n">
        <v>0.443527162</v>
      </c>
      <c r="AN255" s="81" t="n">
        <v>-4.68622255</v>
      </c>
      <c r="AO255" s="81" t="n">
        <v>0</v>
      </c>
      <c r="AP255" s="81" t="n">
        <v>1</v>
      </c>
      <c r="AQ255" s="81" t="n">
        <v>0</v>
      </c>
      <c r="AR255" s="81" t="n">
        <v>0.300034583</v>
      </c>
      <c r="AS255" s="81" t="n">
        <v>-0.443527162</v>
      </c>
      <c r="AT255" s="81" t="n">
        <v>0</v>
      </c>
      <c r="AU255" s="81" t="n">
        <v>-0.896260917</v>
      </c>
      <c r="AV255" s="81" t="n">
        <v>-16.0965767</v>
      </c>
      <c r="AW255" s="82">
        <f>MAX(ABS(Y255-AK255),ABS(Z255-AL255),ABS(AA255-AM255),ABS(AB255-AN255),ABS(AC255-AO255),ABS(AD255-AP255),ABS(AE255-AQ255),ABS(AF255-AR255),ABS(AG255-AS255),ABS(AH255-AT255),ABS(AI255-AU255),ABS(AJ255-AV255))</f>
        <v/>
      </c>
    </row>
    <row r="256">
      <c r="A256" s="78" t="inlineStr">
        <is>
          <t>M251</t>
        </is>
      </c>
      <c r="B256" s="52" t="inlineStr">
        <is>
          <t>ENV-446</t>
        </is>
      </c>
      <c r="C256" s="52" t="inlineStr">
        <is>
          <t>Environment</t>
        </is>
      </c>
      <c r="D256" s="52" t="inlineStr">
        <is>
          <t>Forest patch</t>
        </is>
      </c>
      <c r="E256" s="53" t="inlineStr">
        <is>
          <t>Group</t>
        </is>
      </c>
      <c r="F256" s="52" t="inlineStr">
        <is>
          <t>ENV-00</t>
        </is>
      </c>
      <c r="G256" s="79" t="n">
        <v>1</v>
      </c>
      <c r="H256" s="79" t="n">
        <v>1</v>
      </c>
      <c r="I256" s="79" t="n">
        <v>1</v>
      </c>
      <c r="J256" s="79" t="n">
        <v>0</v>
      </c>
      <c r="K256" s="79" t="n">
        <v>0</v>
      </c>
      <c r="L256" s="79" t="n">
        <v>0</v>
      </c>
      <c r="M256" s="79" t="n">
        <v>0</v>
      </c>
      <c r="N256" s="79" t="n">
        <v>0</v>
      </c>
      <c r="O256" s="79" t="n">
        <v>0</v>
      </c>
      <c r="P256" s="80">
        <f>COS(RADIANS(K256))*COS(RADIANS(L256))+SIN(RADIANS(K256))*SIN(RADIANS(J256))*SIN(RADIANS(L256))</f>
        <v/>
      </c>
      <c r="Q256" s="80">
        <f>-COS(RADIANS(K256))*SIN(RADIANS(L256))+SIN(RADIANS(K256))*SIN(RADIANS(J256))*COS(RADIANS(L256))</f>
        <v/>
      </c>
      <c r="R256" s="80">
        <f>SIN(RADIANS(K256))*COS(RADIANS(J256))</f>
        <v/>
      </c>
      <c r="S256" s="80">
        <f>COS(RADIANS(J256))*SIN(RADIANS(L256))</f>
        <v/>
      </c>
      <c r="T256" s="80">
        <f>COS(RADIANS(J256))*COS(RADIANS(L256))</f>
        <v/>
      </c>
      <c r="U256" s="80">
        <f>-SIN(RADIANS(J256))</f>
        <v/>
      </c>
      <c r="V256" s="80">
        <f>-SIN(RADIANS(K256))*COS(RADIANS(L256))+COS(RADIANS(K256))*SIN(RADIANS(J256))*SIN(RADIANS(L256))</f>
        <v/>
      </c>
      <c r="W256" s="80">
        <f>SIN(RADIANS(K256))*SIN(RADIANS(L256))+COS(RADIANS(K256))*SIN(RADIANS(J256))*COS(RADIANS(L256))</f>
        <v/>
      </c>
      <c r="X256" s="80">
        <f>COS(RADIANS(K256))*COS(RADIANS(J256))</f>
        <v/>
      </c>
      <c r="Y256" s="80">
        <f>P256*G256</f>
        <v/>
      </c>
      <c r="Z256" s="80">
        <f>Q256*H256</f>
        <v/>
      </c>
      <c r="AA256" s="80">
        <f>R256*I256</f>
        <v/>
      </c>
      <c r="AB256" s="80">
        <f>M256</f>
        <v/>
      </c>
      <c r="AC256" s="80">
        <f>S256*G256</f>
        <v/>
      </c>
      <c r="AD256" s="80">
        <f>T256*H256</f>
        <v/>
      </c>
      <c r="AE256" s="80">
        <f>U256*I256</f>
        <v/>
      </c>
      <c r="AF256" s="80">
        <f>N256</f>
        <v/>
      </c>
      <c r="AG256" s="80">
        <f>V256*G256</f>
        <v/>
      </c>
      <c r="AH256" s="80">
        <f>W256*H256</f>
        <v/>
      </c>
      <c r="AI256" s="80">
        <f>X256*I256</f>
        <v/>
      </c>
      <c r="AJ256" s="80">
        <f>O256</f>
        <v/>
      </c>
      <c r="AK256" s="81" t="n">
        <v>1</v>
      </c>
      <c r="AL256" s="81" t="n">
        <v>0</v>
      </c>
      <c r="AM256" s="81" t="n">
        <v>0</v>
      </c>
      <c r="AN256" s="81" t="n">
        <v>0</v>
      </c>
      <c r="AO256" s="81" t="n">
        <v>0</v>
      </c>
      <c r="AP256" s="81" t="n">
        <v>1</v>
      </c>
      <c r="AQ256" s="81" t="n">
        <v>0</v>
      </c>
      <c r="AR256" s="81" t="n">
        <v>0</v>
      </c>
      <c r="AS256" s="81" t="n">
        <v>0</v>
      </c>
      <c r="AT256" s="81" t="n">
        <v>0</v>
      </c>
      <c r="AU256" s="81" t="n">
        <v>1</v>
      </c>
      <c r="AV256" s="81" t="n">
        <v>0</v>
      </c>
      <c r="AW256" s="82">
        <f>MAX(ABS(Y256-AK256),ABS(Z256-AL256),ABS(AA256-AM256),ABS(AB256-AN256),ABS(AC256-AO256),ABS(AD256-AP256),ABS(AE256-AQ256),ABS(AF256-AR256),ABS(AG256-AS256),ABS(AH256-AT256),ABS(AI256-AU256),ABS(AJ256-AV256))</f>
        <v/>
      </c>
    </row>
    <row r="257">
      <c r="A257" s="78" t="inlineStr">
        <is>
          <t>M252</t>
        </is>
      </c>
      <c r="B257" s="52" t="inlineStr">
        <is>
          <t>ENV-447</t>
        </is>
      </c>
      <c r="C257" s="52" t="inlineStr">
        <is>
          <t>Environment</t>
        </is>
      </c>
      <c r="D257" s="52" t="inlineStr">
        <is>
          <t>Pine</t>
        </is>
      </c>
      <c r="E257" s="53" t="inlineStr">
        <is>
          <t>Group</t>
        </is>
      </c>
      <c r="F257" s="52" t="inlineStr">
        <is>
          <t>ENV-446</t>
        </is>
      </c>
      <c r="G257" s="79" t="n">
        <v>1</v>
      </c>
      <c r="H257" s="79" t="n">
        <v>1</v>
      </c>
      <c r="I257" s="79" t="n">
        <v>1</v>
      </c>
      <c r="J257" s="79" t="n">
        <v>0</v>
      </c>
      <c r="K257" s="79" t="n">
        <v>13.4900742</v>
      </c>
      <c r="L257" s="79" t="n">
        <v>0</v>
      </c>
      <c r="M257" s="79" t="n">
        <v>-15.5057096</v>
      </c>
      <c r="N257" s="79" t="n">
        <v>0.027307475</v>
      </c>
      <c r="O257" s="79" t="n">
        <v>-3.76946664</v>
      </c>
      <c r="P257" s="80">
        <f>COS(RADIANS(K257))*COS(RADIANS(L257))+SIN(RADIANS(K257))*SIN(RADIANS(J257))*SIN(RADIANS(L257))</f>
        <v/>
      </c>
      <c r="Q257" s="80">
        <f>-COS(RADIANS(K257))*SIN(RADIANS(L257))+SIN(RADIANS(K257))*SIN(RADIANS(J257))*COS(RADIANS(L257))</f>
        <v/>
      </c>
      <c r="R257" s="80">
        <f>SIN(RADIANS(K257))*COS(RADIANS(J257))</f>
        <v/>
      </c>
      <c r="S257" s="80">
        <f>COS(RADIANS(J257))*SIN(RADIANS(L257))</f>
        <v/>
      </c>
      <c r="T257" s="80">
        <f>COS(RADIANS(J257))*COS(RADIANS(L257))</f>
        <v/>
      </c>
      <c r="U257" s="80">
        <f>-SIN(RADIANS(J257))</f>
        <v/>
      </c>
      <c r="V257" s="80">
        <f>-SIN(RADIANS(K257))*COS(RADIANS(L257))+COS(RADIANS(K257))*SIN(RADIANS(J257))*SIN(RADIANS(L257))</f>
        <v/>
      </c>
      <c r="W257" s="80">
        <f>SIN(RADIANS(K257))*SIN(RADIANS(L257))+COS(RADIANS(K257))*SIN(RADIANS(J257))*COS(RADIANS(L257))</f>
        <v/>
      </c>
      <c r="X257" s="80">
        <f>COS(RADIANS(K257))*COS(RADIANS(J257))</f>
        <v/>
      </c>
      <c r="Y257" s="80">
        <f>P257*G257</f>
        <v/>
      </c>
      <c r="Z257" s="80">
        <f>Q257*H257</f>
        <v/>
      </c>
      <c r="AA257" s="80">
        <f>R257*I257</f>
        <v/>
      </c>
      <c r="AB257" s="80">
        <f>M257</f>
        <v/>
      </c>
      <c r="AC257" s="80">
        <f>S257*G257</f>
        <v/>
      </c>
      <c r="AD257" s="80">
        <f>T257*H257</f>
        <v/>
      </c>
      <c r="AE257" s="80">
        <f>U257*I257</f>
        <v/>
      </c>
      <c r="AF257" s="80">
        <f>N257</f>
        <v/>
      </c>
      <c r="AG257" s="80">
        <f>V257*G257</f>
        <v/>
      </c>
      <c r="AH257" s="80">
        <f>W257*H257</f>
        <v/>
      </c>
      <c r="AI257" s="80">
        <f>X257*I257</f>
        <v/>
      </c>
      <c r="AJ257" s="80">
        <f>O257</f>
        <v/>
      </c>
      <c r="AK257" s="81" t="n">
        <v>0.972410321</v>
      </c>
      <c r="AL257" s="81" t="n">
        <v>0</v>
      </c>
      <c r="AM257" s="81" t="n">
        <v>0.233276919</v>
      </c>
      <c r="AN257" s="81" t="n">
        <v>-15.5057096</v>
      </c>
      <c r="AO257" s="81" t="n">
        <v>0</v>
      </c>
      <c r="AP257" s="81" t="n">
        <v>1</v>
      </c>
      <c r="AQ257" s="81" t="n">
        <v>0</v>
      </c>
      <c r="AR257" s="81" t="n">
        <v>0.027307475</v>
      </c>
      <c r="AS257" s="81" t="n">
        <v>-0.233276919</v>
      </c>
      <c r="AT257" s="81" t="n">
        <v>0</v>
      </c>
      <c r="AU257" s="81" t="n">
        <v>0.972410321</v>
      </c>
      <c r="AV257" s="81" t="n">
        <v>-3.76946664</v>
      </c>
      <c r="AW257" s="82">
        <f>MAX(ABS(Y257-AK257),ABS(Z257-AL257),ABS(AA257-AM257),ABS(AB257-AN257),ABS(AC257-AO257),ABS(AD257-AP257),ABS(AE257-AQ257),ABS(AF257-AR257),ABS(AG257-AS257),ABS(AH257-AT257),ABS(AI257-AU257),ABS(AJ257-AV257))</f>
        <v/>
      </c>
    </row>
    <row r="258">
      <c r="A258" s="78" t="inlineStr">
        <is>
          <t>M253</t>
        </is>
      </c>
      <c r="B258" s="52" t="inlineStr">
        <is>
          <t>ENV-455</t>
        </is>
      </c>
      <c r="C258" s="52" t="inlineStr">
        <is>
          <t>Environment</t>
        </is>
      </c>
      <c r="D258" s="52" t="inlineStr">
        <is>
          <t>Pine</t>
        </is>
      </c>
      <c r="E258" s="53" t="inlineStr">
        <is>
          <t>Group</t>
        </is>
      </c>
      <c r="F258" s="52" t="inlineStr">
        <is>
          <t>ENV-446</t>
        </is>
      </c>
      <c r="G258" s="79" t="n">
        <v>1</v>
      </c>
      <c r="H258" s="79" t="n">
        <v>1</v>
      </c>
      <c r="I258" s="79" t="n">
        <v>1</v>
      </c>
      <c r="J258" s="79" t="n">
        <v>0</v>
      </c>
      <c r="K258" s="79" t="n">
        <v>193.570267</v>
      </c>
      <c r="L258" s="79" t="n">
        <v>0</v>
      </c>
      <c r="M258" s="79" t="n">
        <v>-14.0549431</v>
      </c>
      <c r="N258" s="79" t="n">
        <v>-0.116608188</v>
      </c>
      <c r="O258" s="79" t="n">
        <v>-5.59657669</v>
      </c>
      <c r="P258" s="80">
        <f>COS(RADIANS(K258))*COS(RADIANS(L258))+SIN(RADIANS(K258))*SIN(RADIANS(J258))*SIN(RADIANS(L258))</f>
        <v/>
      </c>
      <c r="Q258" s="80">
        <f>-COS(RADIANS(K258))*SIN(RADIANS(L258))+SIN(RADIANS(K258))*SIN(RADIANS(J258))*COS(RADIANS(L258))</f>
        <v/>
      </c>
      <c r="R258" s="80">
        <f>SIN(RADIANS(K258))*COS(RADIANS(J258))</f>
        <v/>
      </c>
      <c r="S258" s="80">
        <f>COS(RADIANS(J258))*SIN(RADIANS(L258))</f>
        <v/>
      </c>
      <c r="T258" s="80">
        <f>COS(RADIANS(J258))*COS(RADIANS(L258))</f>
        <v/>
      </c>
      <c r="U258" s="80">
        <f>-SIN(RADIANS(J258))</f>
        <v/>
      </c>
      <c r="V258" s="80">
        <f>-SIN(RADIANS(K258))*COS(RADIANS(L258))+COS(RADIANS(K258))*SIN(RADIANS(J258))*SIN(RADIANS(L258))</f>
        <v/>
      </c>
      <c r="W258" s="80">
        <f>SIN(RADIANS(K258))*SIN(RADIANS(L258))+COS(RADIANS(K258))*SIN(RADIANS(J258))*COS(RADIANS(L258))</f>
        <v/>
      </c>
      <c r="X258" s="80">
        <f>COS(RADIANS(K258))*COS(RADIANS(J258))</f>
        <v/>
      </c>
      <c r="Y258" s="80">
        <f>P258*G258</f>
        <v/>
      </c>
      <c r="Z258" s="80">
        <f>Q258*H258</f>
        <v/>
      </c>
      <c r="AA258" s="80">
        <f>R258*I258</f>
        <v/>
      </c>
      <c r="AB258" s="80">
        <f>M258</f>
        <v/>
      </c>
      <c r="AC258" s="80">
        <f>S258*G258</f>
        <v/>
      </c>
      <c r="AD258" s="80">
        <f>T258*H258</f>
        <v/>
      </c>
      <c r="AE258" s="80">
        <f>U258*I258</f>
        <v/>
      </c>
      <c r="AF258" s="80">
        <f>N258</f>
        <v/>
      </c>
      <c r="AG258" s="80">
        <f>V258*G258</f>
        <v/>
      </c>
      <c r="AH258" s="80">
        <f>W258*H258</f>
        <v/>
      </c>
      <c r="AI258" s="80">
        <f>X258*I258</f>
        <v/>
      </c>
      <c r="AJ258" s="80">
        <f>O258</f>
        <v/>
      </c>
      <c r="AK258" s="81" t="n">
        <v>-0.972082853</v>
      </c>
      <c r="AL258" s="81" t="n">
        <v>0</v>
      </c>
      <c r="AM258" s="81" t="n">
        <v>-0.234637901</v>
      </c>
      <c r="AN258" s="81" t="n">
        <v>-14.0549431</v>
      </c>
      <c r="AO258" s="81" t="n">
        <v>0</v>
      </c>
      <c r="AP258" s="81" t="n">
        <v>1</v>
      </c>
      <c r="AQ258" s="81" t="n">
        <v>0</v>
      </c>
      <c r="AR258" s="81" t="n">
        <v>-0.116608188</v>
      </c>
      <c r="AS258" s="81" t="n">
        <v>0.234637901</v>
      </c>
      <c r="AT258" s="81" t="n">
        <v>0</v>
      </c>
      <c r="AU258" s="81" t="n">
        <v>-0.972082853</v>
      </c>
      <c r="AV258" s="81" t="n">
        <v>-5.59657669</v>
      </c>
      <c r="AW258" s="82">
        <f>MAX(ABS(Y258-AK258),ABS(Z258-AL258),ABS(AA258-AM258),ABS(AB258-AN258),ABS(AC258-AO258),ABS(AD258-AP258),ABS(AE258-AQ258),ABS(AF258-AR258),ABS(AG258-AS258),ABS(AH258-AT258),ABS(AI258-AU258),ABS(AJ258-AV258))</f>
        <v/>
      </c>
    </row>
    <row r="259">
      <c r="A259" s="78" t="inlineStr">
        <is>
          <t>M254</t>
        </is>
      </c>
      <c r="B259" s="52" t="inlineStr">
        <is>
          <t>ENV-463</t>
        </is>
      </c>
      <c r="C259" s="52" t="inlineStr">
        <is>
          <t>Environment</t>
        </is>
      </c>
      <c r="D259" s="52" t="inlineStr">
        <is>
          <t>Pine</t>
        </is>
      </c>
      <c r="E259" s="53" t="inlineStr">
        <is>
          <t>Group</t>
        </is>
      </c>
      <c r="F259" s="52" t="inlineStr">
        <is>
          <t>ENV-446</t>
        </is>
      </c>
      <c r="G259" s="79" t="n">
        <v>1</v>
      </c>
      <c r="H259" s="79" t="n">
        <v>1</v>
      </c>
      <c r="I259" s="79" t="n">
        <v>1</v>
      </c>
      <c r="J259" s="79" t="n">
        <v>0</v>
      </c>
      <c r="K259" s="79" t="n">
        <v>36.8525009</v>
      </c>
      <c r="L259" s="79" t="n">
        <v>0</v>
      </c>
      <c r="M259" s="79" t="n">
        <v>-16.1637764</v>
      </c>
      <c r="N259" s="79" t="n">
        <v>0.373093963</v>
      </c>
      <c r="O259" s="79" t="n">
        <v>-6.39016485</v>
      </c>
      <c r="P259" s="80">
        <f>COS(RADIANS(K259))*COS(RADIANS(L259))+SIN(RADIANS(K259))*SIN(RADIANS(J259))*SIN(RADIANS(L259))</f>
        <v/>
      </c>
      <c r="Q259" s="80">
        <f>-COS(RADIANS(K259))*SIN(RADIANS(L259))+SIN(RADIANS(K259))*SIN(RADIANS(J259))*COS(RADIANS(L259))</f>
        <v/>
      </c>
      <c r="R259" s="80">
        <f>SIN(RADIANS(K259))*COS(RADIANS(J259))</f>
        <v/>
      </c>
      <c r="S259" s="80">
        <f>COS(RADIANS(J259))*SIN(RADIANS(L259))</f>
        <v/>
      </c>
      <c r="T259" s="80">
        <f>COS(RADIANS(J259))*COS(RADIANS(L259))</f>
        <v/>
      </c>
      <c r="U259" s="80">
        <f>-SIN(RADIANS(J259))</f>
        <v/>
      </c>
      <c r="V259" s="80">
        <f>-SIN(RADIANS(K259))*COS(RADIANS(L259))+COS(RADIANS(K259))*SIN(RADIANS(J259))*SIN(RADIANS(L259))</f>
        <v/>
      </c>
      <c r="W259" s="80">
        <f>SIN(RADIANS(K259))*SIN(RADIANS(L259))+COS(RADIANS(K259))*SIN(RADIANS(J259))*COS(RADIANS(L259))</f>
        <v/>
      </c>
      <c r="X259" s="80">
        <f>COS(RADIANS(K259))*COS(RADIANS(J259))</f>
        <v/>
      </c>
      <c r="Y259" s="80">
        <f>P259*G259</f>
        <v/>
      </c>
      <c r="Z259" s="80">
        <f>Q259*H259</f>
        <v/>
      </c>
      <c r="AA259" s="80">
        <f>R259*I259</f>
        <v/>
      </c>
      <c r="AB259" s="80">
        <f>M259</f>
        <v/>
      </c>
      <c r="AC259" s="80">
        <f>S259*G259</f>
        <v/>
      </c>
      <c r="AD259" s="80">
        <f>T259*H259</f>
        <v/>
      </c>
      <c r="AE259" s="80">
        <f>U259*I259</f>
        <v/>
      </c>
      <c r="AF259" s="80">
        <f>N259</f>
        <v/>
      </c>
      <c r="AG259" s="80">
        <f>V259*G259</f>
        <v/>
      </c>
      <c r="AH259" s="80">
        <f>W259*H259</f>
        <v/>
      </c>
      <c r="AI259" s="80">
        <f>X259*I259</f>
        <v/>
      </c>
      <c r="AJ259" s="80">
        <f>O259</f>
        <v/>
      </c>
      <c r="AK259" s="81" t="n">
        <v>0.800182164</v>
      </c>
      <c r="AL259" s="81" t="n">
        <v>0</v>
      </c>
      <c r="AM259" s="81" t="n">
        <v>0.599757075</v>
      </c>
      <c r="AN259" s="81" t="n">
        <v>-16.1637764</v>
      </c>
      <c r="AO259" s="81" t="n">
        <v>0</v>
      </c>
      <c r="AP259" s="81" t="n">
        <v>1</v>
      </c>
      <c r="AQ259" s="81" t="n">
        <v>0</v>
      </c>
      <c r="AR259" s="81" t="n">
        <v>0.373093963</v>
      </c>
      <c r="AS259" s="81" t="n">
        <v>-0.599757075</v>
      </c>
      <c r="AT259" s="81" t="n">
        <v>0</v>
      </c>
      <c r="AU259" s="81" t="n">
        <v>0.800182164</v>
      </c>
      <c r="AV259" s="81" t="n">
        <v>-6.39016485</v>
      </c>
      <c r="AW259" s="82">
        <f>MAX(ABS(Y259-AK259),ABS(Z259-AL259),ABS(AA259-AM259),ABS(AB259-AN259),ABS(AC259-AO259),ABS(AD259-AP259),ABS(AE259-AQ259),ABS(AF259-AR259),ABS(AG259-AS259),ABS(AH259-AT259),ABS(AI259-AU259),ABS(AJ259-AV259))</f>
        <v/>
      </c>
    </row>
    <row r="260">
      <c r="A260" s="78" t="inlineStr">
        <is>
          <t>M255</t>
        </is>
      </c>
      <c r="B260" s="52" t="inlineStr">
        <is>
          <t>ENV-472</t>
        </is>
      </c>
      <c r="C260" s="52" t="inlineStr">
        <is>
          <t>Environment</t>
        </is>
      </c>
      <c r="D260" s="52" t="inlineStr">
        <is>
          <t>Pine</t>
        </is>
      </c>
      <c r="E260" s="53" t="inlineStr">
        <is>
          <t>Group</t>
        </is>
      </c>
      <c r="F260" s="52" t="inlineStr">
        <is>
          <t>ENV-446</t>
        </is>
      </c>
      <c r="G260" s="79" t="n">
        <v>1</v>
      </c>
      <c r="H260" s="79" t="n">
        <v>1</v>
      </c>
      <c r="I260" s="79" t="n">
        <v>1</v>
      </c>
      <c r="J260" s="79" t="n">
        <v>0</v>
      </c>
      <c r="K260" s="79" t="n">
        <v>222.830902</v>
      </c>
      <c r="L260" s="79" t="n">
        <v>0</v>
      </c>
      <c r="M260" s="79" t="n">
        <v>-14.9448195</v>
      </c>
      <c r="N260" s="79" t="n">
        <v>0.321197301</v>
      </c>
      <c r="O260" s="79" t="n">
        <v>-8.57336712</v>
      </c>
      <c r="P260" s="80">
        <f>COS(RADIANS(K260))*COS(RADIANS(L260))+SIN(RADIANS(K260))*SIN(RADIANS(J260))*SIN(RADIANS(L260))</f>
        <v/>
      </c>
      <c r="Q260" s="80">
        <f>-COS(RADIANS(K260))*SIN(RADIANS(L260))+SIN(RADIANS(K260))*SIN(RADIANS(J260))*COS(RADIANS(L260))</f>
        <v/>
      </c>
      <c r="R260" s="80">
        <f>SIN(RADIANS(K260))*COS(RADIANS(J260))</f>
        <v/>
      </c>
      <c r="S260" s="80">
        <f>COS(RADIANS(J260))*SIN(RADIANS(L260))</f>
        <v/>
      </c>
      <c r="T260" s="80">
        <f>COS(RADIANS(J260))*COS(RADIANS(L260))</f>
        <v/>
      </c>
      <c r="U260" s="80">
        <f>-SIN(RADIANS(J260))</f>
        <v/>
      </c>
      <c r="V260" s="80">
        <f>-SIN(RADIANS(K260))*COS(RADIANS(L260))+COS(RADIANS(K260))*SIN(RADIANS(J260))*SIN(RADIANS(L260))</f>
        <v/>
      </c>
      <c r="W260" s="80">
        <f>SIN(RADIANS(K260))*SIN(RADIANS(L260))+COS(RADIANS(K260))*SIN(RADIANS(J260))*COS(RADIANS(L260))</f>
        <v/>
      </c>
      <c r="X260" s="80">
        <f>COS(RADIANS(K260))*COS(RADIANS(J260))</f>
        <v/>
      </c>
      <c r="Y260" s="80">
        <f>P260*G260</f>
        <v/>
      </c>
      <c r="Z260" s="80">
        <f>Q260*H260</f>
        <v/>
      </c>
      <c r="AA260" s="80">
        <f>R260*I260</f>
        <v/>
      </c>
      <c r="AB260" s="80">
        <f>M260</f>
        <v/>
      </c>
      <c r="AC260" s="80">
        <f>S260*G260</f>
        <v/>
      </c>
      <c r="AD260" s="80">
        <f>T260*H260</f>
        <v/>
      </c>
      <c r="AE260" s="80">
        <f>U260*I260</f>
        <v/>
      </c>
      <c r="AF260" s="80">
        <f>N260</f>
        <v/>
      </c>
      <c r="AG260" s="80">
        <f>V260*G260</f>
        <v/>
      </c>
      <c r="AH260" s="80">
        <f>W260*H260</f>
        <v/>
      </c>
      <c r="AI260" s="80">
        <f>X260*I260</f>
        <v/>
      </c>
      <c r="AJ260" s="80">
        <f>O260</f>
        <v/>
      </c>
      <c r="AK260" s="81" t="n">
        <v>-0.733363271</v>
      </c>
      <c r="AL260" s="81" t="n">
        <v>0</v>
      </c>
      <c r="AM260" s="81" t="n">
        <v>-0.679836988</v>
      </c>
      <c r="AN260" s="81" t="n">
        <v>-14.9448195</v>
      </c>
      <c r="AO260" s="81" t="n">
        <v>0</v>
      </c>
      <c r="AP260" s="81" t="n">
        <v>1</v>
      </c>
      <c r="AQ260" s="81" t="n">
        <v>0</v>
      </c>
      <c r="AR260" s="81" t="n">
        <v>0.321197301</v>
      </c>
      <c r="AS260" s="81" t="n">
        <v>0.679836988</v>
      </c>
      <c r="AT260" s="81" t="n">
        <v>0</v>
      </c>
      <c r="AU260" s="81" t="n">
        <v>-0.733363271</v>
      </c>
      <c r="AV260" s="81" t="n">
        <v>-8.57336712</v>
      </c>
      <c r="AW260" s="82">
        <f>MAX(ABS(Y260-AK260),ABS(Z260-AL260),ABS(AA260-AM260),ABS(AB260-AN260),ABS(AC260-AO260),ABS(AD260-AP260),ABS(AE260-AQ260),ABS(AF260-AR260),ABS(AG260-AS260),ABS(AH260-AT260),ABS(AI260-AU260),ABS(AJ260-AV260))</f>
        <v/>
      </c>
    </row>
    <row r="261">
      <c r="A261" s="78" t="inlineStr">
        <is>
          <t>M256</t>
        </is>
      </c>
      <c r="B261" s="52" t="inlineStr">
        <is>
          <t>ENV-480</t>
        </is>
      </c>
      <c r="C261" s="52" t="inlineStr">
        <is>
          <t>Environment</t>
        </is>
      </c>
      <c r="D261" s="52" t="inlineStr">
        <is>
          <t>Forest patch</t>
        </is>
      </c>
      <c r="E261" s="53" t="inlineStr">
        <is>
          <t>Group</t>
        </is>
      </c>
      <c r="F261" s="52" t="inlineStr">
        <is>
          <t>ENV-00</t>
        </is>
      </c>
      <c r="G261" s="79" t="n">
        <v>1</v>
      </c>
      <c r="H261" s="79" t="n">
        <v>1</v>
      </c>
      <c r="I261" s="79" t="n">
        <v>1</v>
      </c>
      <c r="J261" s="79" t="n">
        <v>0</v>
      </c>
      <c r="K261" s="79" t="n">
        <v>0</v>
      </c>
      <c r="L261" s="79" t="n">
        <v>0</v>
      </c>
      <c r="M261" s="79" t="n">
        <v>0</v>
      </c>
      <c r="N261" s="79" t="n">
        <v>0</v>
      </c>
      <c r="O261" s="79" t="n">
        <v>0</v>
      </c>
      <c r="P261" s="80">
        <f>COS(RADIANS(K261))*COS(RADIANS(L261))+SIN(RADIANS(K261))*SIN(RADIANS(J261))*SIN(RADIANS(L261))</f>
        <v/>
      </c>
      <c r="Q261" s="80">
        <f>-COS(RADIANS(K261))*SIN(RADIANS(L261))+SIN(RADIANS(K261))*SIN(RADIANS(J261))*COS(RADIANS(L261))</f>
        <v/>
      </c>
      <c r="R261" s="80">
        <f>SIN(RADIANS(K261))*COS(RADIANS(J261))</f>
        <v/>
      </c>
      <c r="S261" s="80">
        <f>COS(RADIANS(J261))*SIN(RADIANS(L261))</f>
        <v/>
      </c>
      <c r="T261" s="80">
        <f>COS(RADIANS(J261))*COS(RADIANS(L261))</f>
        <v/>
      </c>
      <c r="U261" s="80">
        <f>-SIN(RADIANS(J261))</f>
        <v/>
      </c>
      <c r="V261" s="80">
        <f>-SIN(RADIANS(K261))*COS(RADIANS(L261))+COS(RADIANS(K261))*SIN(RADIANS(J261))*SIN(RADIANS(L261))</f>
        <v/>
      </c>
      <c r="W261" s="80">
        <f>SIN(RADIANS(K261))*SIN(RADIANS(L261))+COS(RADIANS(K261))*SIN(RADIANS(J261))*COS(RADIANS(L261))</f>
        <v/>
      </c>
      <c r="X261" s="80">
        <f>COS(RADIANS(K261))*COS(RADIANS(J261))</f>
        <v/>
      </c>
      <c r="Y261" s="80">
        <f>P261*G261</f>
        <v/>
      </c>
      <c r="Z261" s="80">
        <f>Q261*H261</f>
        <v/>
      </c>
      <c r="AA261" s="80">
        <f>R261*I261</f>
        <v/>
      </c>
      <c r="AB261" s="80">
        <f>M261</f>
        <v/>
      </c>
      <c r="AC261" s="80">
        <f>S261*G261</f>
        <v/>
      </c>
      <c r="AD261" s="80">
        <f>T261*H261</f>
        <v/>
      </c>
      <c r="AE261" s="80">
        <f>U261*I261</f>
        <v/>
      </c>
      <c r="AF261" s="80">
        <f>N261</f>
        <v/>
      </c>
      <c r="AG261" s="80">
        <f>V261*G261</f>
        <v/>
      </c>
      <c r="AH261" s="80">
        <f>W261*H261</f>
        <v/>
      </c>
      <c r="AI261" s="80">
        <f>X261*I261</f>
        <v/>
      </c>
      <c r="AJ261" s="80">
        <f>O261</f>
        <v/>
      </c>
      <c r="AK261" s="81" t="n">
        <v>1</v>
      </c>
      <c r="AL261" s="81" t="n">
        <v>0</v>
      </c>
      <c r="AM261" s="81" t="n">
        <v>0</v>
      </c>
      <c r="AN261" s="81" t="n">
        <v>0</v>
      </c>
      <c r="AO261" s="81" t="n">
        <v>0</v>
      </c>
      <c r="AP261" s="81" t="n">
        <v>1</v>
      </c>
      <c r="AQ261" s="81" t="n">
        <v>0</v>
      </c>
      <c r="AR261" s="81" t="n">
        <v>0</v>
      </c>
      <c r="AS261" s="81" t="n">
        <v>0</v>
      </c>
      <c r="AT261" s="81" t="n">
        <v>0</v>
      </c>
      <c r="AU261" s="81" t="n">
        <v>1</v>
      </c>
      <c r="AV261" s="81" t="n">
        <v>0</v>
      </c>
      <c r="AW261" s="82">
        <f>MAX(ABS(Y261-AK261),ABS(Z261-AL261),ABS(AA261-AM261),ABS(AB261-AN261),ABS(AC261-AO261),ABS(AD261-AP261),ABS(AE261-AQ261),ABS(AF261-AR261),ABS(AG261-AS261),ABS(AH261-AT261),ABS(AI261-AU261),ABS(AJ261-AV261))</f>
        <v/>
      </c>
    </row>
    <row r="262">
      <c r="A262" s="78" t="inlineStr">
        <is>
          <t>M257</t>
        </is>
      </c>
      <c r="B262" s="52" t="inlineStr">
        <is>
          <t>ENV-481</t>
        </is>
      </c>
      <c r="C262" s="52" t="inlineStr">
        <is>
          <t>Environment</t>
        </is>
      </c>
      <c r="D262" s="52" t="inlineStr">
        <is>
          <t>Pine</t>
        </is>
      </c>
      <c r="E262" s="53" t="inlineStr">
        <is>
          <t>Group</t>
        </is>
      </c>
      <c r="F262" s="52" t="inlineStr">
        <is>
          <t>ENV-480</t>
        </is>
      </c>
      <c r="G262" s="79" t="n">
        <v>1</v>
      </c>
      <c r="H262" s="79" t="n">
        <v>1</v>
      </c>
      <c r="I262" s="79" t="n">
        <v>1</v>
      </c>
      <c r="J262" s="79" t="n">
        <v>0</v>
      </c>
      <c r="K262" s="79" t="n">
        <v>66.7936325</v>
      </c>
      <c r="L262" s="79" t="n">
        <v>0</v>
      </c>
      <c r="M262" s="79" t="n">
        <v>13.4729757</v>
      </c>
      <c r="N262" s="79" t="n">
        <v>-0.160233855</v>
      </c>
      <c r="O262" s="79" t="n">
        <v>6.69699526</v>
      </c>
      <c r="P262" s="80">
        <f>COS(RADIANS(K262))*COS(RADIANS(L262))+SIN(RADIANS(K262))*SIN(RADIANS(J262))*SIN(RADIANS(L262))</f>
        <v/>
      </c>
      <c r="Q262" s="80">
        <f>-COS(RADIANS(K262))*SIN(RADIANS(L262))+SIN(RADIANS(K262))*SIN(RADIANS(J262))*COS(RADIANS(L262))</f>
        <v/>
      </c>
      <c r="R262" s="80">
        <f>SIN(RADIANS(K262))*COS(RADIANS(J262))</f>
        <v/>
      </c>
      <c r="S262" s="80">
        <f>COS(RADIANS(J262))*SIN(RADIANS(L262))</f>
        <v/>
      </c>
      <c r="T262" s="80">
        <f>COS(RADIANS(J262))*COS(RADIANS(L262))</f>
        <v/>
      </c>
      <c r="U262" s="80">
        <f>-SIN(RADIANS(J262))</f>
        <v/>
      </c>
      <c r="V262" s="80">
        <f>-SIN(RADIANS(K262))*COS(RADIANS(L262))+COS(RADIANS(K262))*SIN(RADIANS(J262))*SIN(RADIANS(L262))</f>
        <v/>
      </c>
      <c r="W262" s="80">
        <f>SIN(RADIANS(K262))*SIN(RADIANS(L262))+COS(RADIANS(K262))*SIN(RADIANS(J262))*COS(RADIANS(L262))</f>
        <v/>
      </c>
      <c r="X262" s="80">
        <f>COS(RADIANS(K262))*COS(RADIANS(J262))</f>
        <v/>
      </c>
      <c r="Y262" s="80">
        <f>P262*G262</f>
        <v/>
      </c>
      <c r="Z262" s="80">
        <f>Q262*H262</f>
        <v/>
      </c>
      <c r="AA262" s="80">
        <f>R262*I262</f>
        <v/>
      </c>
      <c r="AB262" s="80">
        <f>M262</f>
        <v/>
      </c>
      <c r="AC262" s="80">
        <f>S262*G262</f>
        <v/>
      </c>
      <c r="AD262" s="80">
        <f>T262*H262</f>
        <v/>
      </c>
      <c r="AE262" s="80">
        <f>U262*I262</f>
        <v/>
      </c>
      <c r="AF262" s="80">
        <f>N262</f>
        <v/>
      </c>
      <c r="AG262" s="80">
        <f>V262*G262</f>
        <v/>
      </c>
      <c r="AH262" s="80">
        <f>W262*H262</f>
        <v/>
      </c>
      <c r="AI262" s="80">
        <f>X262*I262</f>
        <v/>
      </c>
      <c r="AJ262" s="80">
        <f>O262</f>
        <v/>
      </c>
      <c r="AK262" s="81" t="n">
        <v>0.394044012</v>
      </c>
      <c r="AL262" s="81" t="n">
        <v>0</v>
      </c>
      <c r="AM262" s="81" t="n">
        <v>0.919091582</v>
      </c>
      <c r="AN262" s="81" t="n">
        <v>13.4729757</v>
      </c>
      <c r="AO262" s="81" t="n">
        <v>0</v>
      </c>
      <c r="AP262" s="81" t="n">
        <v>1</v>
      </c>
      <c r="AQ262" s="81" t="n">
        <v>0</v>
      </c>
      <c r="AR262" s="81" t="n">
        <v>-0.160233855</v>
      </c>
      <c r="AS262" s="81" t="n">
        <v>-0.919091582</v>
      </c>
      <c r="AT262" s="81" t="n">
        <v>0</v>
      </c>
      <c r="AU262" s="81" t="n">
        <v>0.394044012</v>
      </c>
      <c r="AV262" s="81" t="n">
        <v>6.69699526</v>
      </c>
      <c r="AW262" s="82">
        <f>MAX(ABS(Y262-AK262),ABS(Z262-AL262),ABS(AA262-AM262),ABS(AB262-AN262),ABS(AC262-AO262),ABS(AD262-AP262),ABS(AE262-AQ262),ABS(AF262-AR262),ABS(AG262-AS262),ABS(AH262-AT262),ABS(AI262-AU262),ABS(AJ262-AV262))</f>
        <v/>
      </c>
    </row>
    <row r="263">
      <c r="A263" s="78" t="inlineStr">
        <is>
          <t>M258</t>
        </is>
      </c>
      <c r="B263" s="52" t="inlineStr">
        <is>
          <t>ENV-490</t>
        </is>
      </c>
      <c r="C263" s="52" t="inlineStr">
        <is>
          <t>Environment</t>
        </is>
      </c>
      <c r="D263" s="52" t="inlineStr">
        <is>
          <t>Pine</t>
        </is>
      </c>
      <c r="E263" s="53" t="inlineStr">
        <is>
          <t>Group</t>
        </is>
      </c>
      <c r="F263" s="52" t="inlineStr">
        <is>
          <t>ENV-480</t>
        </is>
      </c>
      <c r="G263" s="79" t="n">
        <v>1</v>
      </c>
      <c r="H263" s="79" t="n">
        <v>1</v>
      </c>
      <c r="I263" s="79" t="n">
        <v>1</v>
      </c>
      <c r="J263" s="79" t="n">
        <v>0</v>
      </c>
      <c r="K263" s="79" t="n">
        <v>72.830513</v>
      </c>
      <c r="L263" s="79" t="n">
        <v>0</v>
      </c>
      <c r="M263" s="79" t="n">
        <v>13.2058659</v>
      </c>
      <c r="N263" s="79" t="n">
        <v>-0.118885651</v>
      </c>
      <c r="O263" s="79" t="n">
        <v>3.37804723</v>
      </c>
      <c r="P263" s="80">
        <f>COS(RADIANS(K263))*COS(RADIANS(L263))+SIN(RADIANS(K263))*SIN(RADIANS(J263))*SIN(RADIANS(L263))</f>
        <v/>
      </c>
      <c r="Q263" s="80">
        <f>-COS(RADIANS(K263))*SIN(RADIANS(L263))+SIN(RADIANS(K263))*SIN(RADIANS(J263))*COS(RADIANS(L263))</f>
        <v/>
      </c>
      <c r="R263" s="80">
        <f>SIN(RADIANS(K263))*COS(RADIANS(J263))</f>
        <v/>
      </c>
      <c r="S263" s="80">
        <f>COS(RADIANS(J263))*SIN(RADIANS(L263))</f>
        <v/>
      </c>
      <c r="T263" s="80">
        <f>COS(RADIANS(J263))*COS(RADIANS(L263))</f>
        <v/>
      </c>
      <c r="U263" s="80">
        <f>-SIN(RADIANS(J263))</f>
        <v/>
      </c>
      <c r="V263" s="80">
        <f>-SIN(RADIANS(K263))*COS(RADIANS(L263))+COS(RADIANS(K263))*SIN(RADIANS(J263))*SIN(RADIANS(L263))</f>
        <v/>
      </c>
      <c r="W263" s="80">
        <f>SIN(RADIANS(K263))*SIN(RADIANS(L263))+COS(RADIANS(K263))*SIN(RADIANS(J263))*COS(RADIANS(L263))</f>
        <v/>
      </c>
      <c r="X263" s="80">
        <f>COS(RADIANS(K263))*COS(RADIANS(J263))</f>
        <v/>
      </c>
      <c r="Y263" s="80">
        <f>P263*G263</f>
        <v/>
      </c>
      <c r="Z263" s="80">
        <f>Q263*H263</f>
        <v/>
      </c>
      <c r="AA263" s="80">
        <f>R263*I263</f>
        <v/>
      </c>
      <c r="AB263" s="80">
        <f>M263</f>
        <v/>
      </c>
      <c r="AC263" s="80">
        <f>S263*G263</f>
        <v/>
      </c>
      <c r="AD263" s="80">
        <f>T263*H263</f>
        <v/>
      </c>
      <c r="AE263" s="80">
        <f>U263*I263</f>
        <v/>
      </c>
      <c r="AF263" s="80">
        <f>N263</f>
        <v/>
      </c>
      <c r="AG263" s="80">
        <f>V263*G263</f>
        <v/>
      </c>
      <c r="AH263" s="80">
        <f>W263*H263</f>
        <v/>
      </c>
      <c r="AI263" s="80">
        <f>X263*I263</f>
        <v/>
      </c>
      <c r="AJ263" s="80">
        <f>O263</f>
        <v/>
      </c>
      <c r="AK263" s="81" t="n">
        <v>0.295199186</v>
      </c>
      <c r="AL263" s="81" t="n">
        <v>0</v>
      </c>
      <c r="AM263" s="81" t="n">
        <v>0.9554357530000001</v>
      </c>
      <c r="AN263" s="81" t="n">
        <v>13.2058659</v>
      </c>
      <c r="AO263" s="81" t="n">
        <v>0</v>
      </c>
      <c r="AP263" s="81" t="n">
        <v>1</v>
      </c>
      <c r="AQ263" s="81" t="n">
        <v>0</v>
      </c>
      <c r="AR263" s="81" t="n">
        <v>-0.118885651</v>
      </c>
      <c r="AS263" s="81" t="n">
        <v>-0.9554357530000001</v>
      </c>
      <c r="AT263" s="81" t="n">
        <v>0</v>
      </c>
      <c r="AU263" s="81" t="n">
        <v>0.295199186</v>
      </c>
      <c r="AV263" s="81" t="n">
        <v>3.37804723</v>
      </c>
      <c r="AW263" s="82">
        <f>MAX(ABS(Y263-AK263),ABS(Z263-AL263),ABS(AA263-AM263),ABS(AB263-AN263),ABS(AC263-AO263),ABS(AD263-AP263),ABS(AE263-AQ263),ABS(AF263-AR263),ABS(AG263-AS263),ABS(AH263-AT263),ABS(AI263-AU263),ABS(AJ263-AV263))</f>
        <v/>
      </c>
    </row>
    <row r="264">
      <c r="A264" s="78" t="inlineStr">
        <is>
          <t>M259</t>
        </is>
      </c>
      <c r="B264" s="52" t="inlineStr">
        <is>
          <t>ENV-498</t>
        </is>
      </c>
      <c r="C264" s="52" t="inlineStr">
        <is>
          <t>Environment</t>
        </is>
      </c>
      <c r="D264" s="52" t="inlineStr">
        <is>
          <t>Pine</t>
        </is>
      </c>
      <c r="E264" s="53" t="inlineStr">
        <is>
          <t>Group</t>
        </is>
      </c>
      <c r="F264" s="52" t="inlineStr">
        <is>
          <t>ENV-480</t>
        </is>
      </c>
      <c r="G264" s="79" t="n">
        <v>1</v>
      </c>
      <c r="H264" s="79" t="n">
        <v>1</v>
      </c>
      <c r="I264" s="79" t="n">
        <v>1</v>
      </c>
      <c r="J264" s="79" t="n">
        <v>0</v>
      </c>
      <c r="K264" s="79" t="n">
        <v>0.967741013</v>
      </c>
      <c r="L264" s="79" t="n">
        <v>0</v>
      </c>
      <c r="M264" s="79" t="n">
        <v>15.6201401</v>
      </c>
      <c r="N264" s="79" t="n">
        <v>-0.213508099</v>
      </c>
      <c r="O264" s="79" t="n">
        <v>4.32718372</v>
      </c>
      <c r="P264" s="80">
        <f>COS(RADIANS(K264))*COS(RADIANS(L264))+SIN(RADIANS(K264))*SIN(RADIANS(J264))*SIN(RADIANS(L264))</f>
        <v/>
      </c>
      <c r="Q264" s="80">
        <f>-COS(RADIANS(K264))*SIN(RADIANS(L264))+SIN(RADIANS(K264))*SIN(RADIANS(J264))*COS(RADIANS(L264))</f>
        <v/>
      </c>
      <c r="R264" s="80">
        <f>SIN(RADIANS(K264))*COS(RADIANS(J264))</f>
        <v/>
      </c>
      <c r="S264" s="80">
        <f>COS(RADIANS(J264))*SIN(RADIANS(L264))</f>
        <v/>
      </c>
      <c r="T264" s="80">
        <f>COS(RADIANS(J264))*COS(RADIANS(L264))</f>
        <v/>
      </c>
      <c r="U264" s="80">
        <f>-SIN(RADIANS(J264))</f>
        <v/>
      </c>
      <c r="V264" s="80">
        <f>-SIN(RADIANS(K264))*COS(RADIANS(L264))+COS(RADIANS(K264))*SIN(RADIANS(J264))*SIN(RADIANS(L264))</f>
        <v/>
      </c>
      <c r="W264" s="80">
        <f>SIN(RADIANS(K264))*SIN(RADIANS(L264))+COS(RADIANS(K264))*SIN(RADIANS(J264))*COS(RADIANS(L264))</f>
        <v/>
      </c>
      <c r="X264" s="80">
        <f>COS(RADIANS(K264))*COS(RADIANS(J264))</f>
        <v/>
      </c>
      <c r="Y264" s="80">
        <f>P264*G264</f>
        <v/>
      </c>
      <c r="Z264" s="80">
        <f>Q264*H264</f>
        <v/>
      </c>
      <c r="AA264" s="80">
        <f>R264*I264</f>
        <v/>
      </c>
      <c r="AB264" s="80">
        <f>M264</f>
        <v/>
      </c>
      <c r="AC264" s="80">
        <f>S264*G264</f>
        <v/>
      </c>
      <c r="AD264" s="80">
        <f>T264*H264</f>
        <v/>
      </c>
      <c r="AE264" s="80">
        <f>U264*I264</f>
        <v/>
      </c>
      <c r="AF264" s="80">
        <f>N264</f>
        <v/>
      </c>
      <c r="AG264" s="80">
        <f>V264*G264</f>
        <v/>
      </c>
      <c r="AH264" s="80">
        <f>W264*H264</f>
        <v/>
      </c>
      <c r="AI264" s="80">
        <f>X264*I264</f>
        <v/>
      </c>
      <c r="AJ264" s="80">
        <f>O264</f>
        <v/>
      </c>
      <c r="AK264" s="81" t="n">
        <v>0.999857366</v>
      </c>
      <c r="AL264" s="81" t="n">
        <v>0</v>
      </c>
      <c r="AM264" s="81" t="n">
        <v>0.0168894641</v>
      </c>
      <c r="AN264" s="81" t="n">
        <v>15.6201401</v>
      </c>
      <c r="AO264" s="81" t="n">
        <v>0</v>
      </c>
      <c r="AP264" s="81" t="n">
        <v>1</v>
      </c>
      <c r="AQ264" s="81" t="n">
        <v>0</v>
      </c>
      <c r="AR264" s="81" t="n">
        <v>-0.213508099</v>
      </c>
      <c r="AS264" s="81" t="n">
        <v>-0.0168894641</v>
      </c>
      <c r="AT264" s="81" t="n">
        <v>0</v>
      </c>
      <c r="AU264" s="81" t="n">
        <v>0.999857366</v>
      </c>
      <c r="AV264" s="81" t="n">
        <v>4.32718372</v>
      </c>
      <c r="AW264" s="82">
        <f>MAX(ABS(Y264-AK264),ABS(Z264-AL264),ABS(AA264-AM264),ABS(AB264-AN264),ABS(AC264-AO264),ABS(AD264-AP264),ABS(AE264-AQ264),ABS(AF264-AR264),ABS(AG264-AS264),ABS(AH264-AT264),ABS(AI264-AU264),ABS(AJ264-AV264))</f>
        <v/>
      </c>
    </row>
    <row r="265">
      <c r="A265" s="78" t="inlineStr">
        <is>
          <t>M260</t>
        </is>
      </c>
      <c r="B265" s="52" t="inlineStr">
        <is>
          <t>ENV-507</t>
        </is>
      </c>
      <c r="C265" s="52" t="inlineStr">
        <is>
          <t>Environment</t>
        </is>
      </c>
      <c r="D265" s="52" t="inlineStr">
        <is>
          <t>Pine</t>
        </is>
      </c>
      <c r="E265" s="53" t="inlineStr">
        <is>
          <t>Group</t>
        </is>
      </c>
      <c r="F265" s="52" t="inlineStr">
        <is>
          <t>ENV-480</t>
        </is>
      </c>
      <c r="G265" s="79" t="n">
        <v>1</v>
      </c>
      <c r="H265" s="79" t="n">
        <v>1</v>
      </c>
      <c r="I265" s="79" t="n">
        <v>1</v>
      </c>
      <c r="J265" s="79" t="n">
        <v>0</v>
      </c>
      <c r="K265" s="79" t="n">
        <v>208.154099</v>
      </c>
      <c r="L265" s="79" t="n">
        <v>0</v>
      </c>
      <c r="M265" s="79" t="n">
        <v>11.4413929</v>
      </c>
      <c r="N265" s="79" t="n">
        <v>0.08111371100000001</v>
      </c>
      <c r="O265" s="79" t="n">
        <v>5.25755644</v>
      </c>
      <c r="P265" s="80">
        <f>COS(RADIANS(K265))*COS(RADIANS(L265))+SIN(RADIANS(K265))*SIN(RADIANS(J265))*SIN(RADIANS(L265))</f>
        <v/>
      </c>
      <c r="Q265" s="80">
        <f>-COS(RADIANS(K265))*SIN(RADIANS(L265))+SIN(RADIANS(K265))*SIN(RADIANS(J265))*COS(RADIANS(L265))</f>
        <v/>
      </c>
      <c r="R265" s="80">
        <f>SIN(RADIANS(K265))*COS(RADIANS(J265))</f>
        <v/>
      </c>
      <c r="S265" s="80">
        <f>COS(RADIANS(J265))*SIN(RADIANS(L265))</f>
        <v/>
      </c>
      <c r="T265" s="80">
        <f>COS(RADIANS(J265))*COS(RADIANS(L265))</f>
        <v/>
      </c>
      <c r="U265" s="80">
        <f>-SIN(RADIANS(J265))</f>
        <v/>
      </c>
      <c r="V265" s="80">
        <f>-SIN(RADIANS(K265))*COS(RADIANS(L265))+COS(RADIANS(K265))*SIN(RADIANS(J265))*SIN(RADIANS(L265))</f>
        <v/>
      </c>
      <c r="W265" s="80">
        <f>SIN(RADIANS(K265))*SIN(RADIANS(L265))+COS(RADIANS(K265))*SIN(RADIANS(J265))*COS(RADIANS(L265))</f>
        <v/>
      </c>
      <c r="X265" s="80">
        <f>COS(RADIANS(K265))*COS(RADIANS(J265))</f>
        <v/>
      </c>
      <c r="Y265" s="80">
        <f>P265*G265</f>
        <v/>
      </c>
      <c r="Z265" s="80">
        <f>Q265*H265</f>
        <v/>
      </c>
      <c r="AA265" s="80">
        <f>R265*I265</f>
        <v/>
      </c>
      <c r="AB265" s="80">
        <f>M265</f>
        <v/>
      </c>
      <c r="AC265" s="80">
        <f>S265*G265</f>
        <v/>
      </c>
      <c r="AD265" s="80">
        <f>T265*H265</f>
        <v/>
      </c>
      <c r="AE265" s="80">
        <f>U265*I265</f>
        <v/>
      </c>
      <c r="AF265" s="80">
        <f>N265</f>
        <v/>
      </c>
      <c r="AG265" s="80">
        <f>V265*G265</f>
        <v/>
      </c>
      <c r="AH265" s="80">
        <f>W265*H265</f>
        <v/>
      </c>
      <c r="AI265" s="80">
        <f>X265*I265</f>
        <v/>
      </c>
      <c r="AJ265" s="80">
        <f>O265</f>
        <v/>
      </c>
      <c r="AK265" s="81" t="n">
        <v>-0.881681621</v>
      </c>
      <c r="AL265" s="81" t="n">
        <v>0</v>
      </c>
      <c r="AM265" s="81" t="n">
        <v>-0.471844792</v>
      </c>
      <c r="AN265" s="81" t="n">
        <v>11.4413929</v>
      </c>
      <c r="AO265" s="81" t="n">
        <v>0</v>
      </c>
      <c r="AP265" s="81" t="n">
        <v>1</v>
      </c>
      <c r="AQ265" s="81" t="n">
        <v>0</v>
      </c>
      <c r="AR265" s="81" t="n">
        <v>0.08111371100000001</v>
      </c>
      <c r="AS265" s="81" t="n">
        <v>0.471844792</v>
      </c>
      <c r="AT265" s="81" t="n">
        <v>0</v>
      </c>
      <c r="AU265" s="81" t="n">
        <v>-0.881681621</v>
      </c>
      <c r="AV265" s="81" t="n">
        <v>5.25755644</v>
      </c>
      <c r="AW265" s="82">
        <f>MAX(ABS(Y265-AK265),ABS(Z265-AL265),ABS(AA265-AM265),ABS(AB265-AN265),ABS(AC265-AO265),ABS(AD265-AP265),ABS(AE265-AQ265),ABS(AF265-AR265),ABS(AG265-AS265),ABS(AH265-AT265),ABS(AI265-AU265),ABS(AJ265-AV265))</f>
        <v/>
      </c>
    </row>
    <row r="266">
      <c r="A266" s="78" t="inlineStr">
        <is>
          <t>M261</t>
        </is>
      </c>
      <c r="B266" s="52" t="inlineStr">
        <is>
          <t>ENV-516</t>
        </is>
      </c>
      <c r="C266" s="52" t="inlineStr">
        <is>
          <t>Environment</t>
        </is>
      </c>
      <c r="D266" s="52" t="inlineStr">
        <is>
          <t>Forest patch</t>
        </is>
      </c>
      <c r="E266" s="53" t="inlineStr">
        <is>
          <t>Group</t>
        </is>
      </c>
      <c r="F266" s="52" t="inlineStr">
        <is>
          <t>ENV-00</t>
        </is>
      </c>
      <c r="G266" s="79" t="n">
        <v>1</v>
      </c>
      <c r="H266" s="79" t="n">
        <v>1</v>
      </c>
      <c r="I266" s="79" t="n">
        <v>1</v>
      </c>
      <c r="J266" s="79" t="n">
        <v>0</v>
      </c>
      <c r="K266" s="79" t="n">
        <v>0</v>
      </c>
      <c r="L266" s="79" t="n">
        <v>0</v>
      </c>
      <c r="M266" s="79" t="n">
        <v>0</v>
      </c>
      <c r="N266" s="79" t="n">
        <v>0</v>
      </c>
      <c r="O266" s="79" t="n">
        <v>0</v>
      </c>
      <c r="P266" s="80">
        <f>COS(RADIANS(K266))*COS(RADIANS(L266))+SIN(RADIANS(K266))*SIN(RADIANS(J266))*SIN(RADIANS(L266))</f>
        <v/>
      </c>
      <c r="Q266" s="80">
        <f>-COS(RADIANS(K266))*SIN(RADIANS(L266))+SIN(RADIANS(K266))*SIN(RADIANS(J266))*COS(RADIANS(L266))</f>
        <v/>
      </c>
      <c r="R266" s="80">
        <f>SIN(RADIANS(K266))*COS(RADIANS(J266))</f>
        <v/>
      </c>
      <c r="S266" s="80">
        <f>COS(RADIANS(J266))*SIN(RADIANS(L266))</f>
        <v/>
      </c>
      <c r="T266" s="80">
        <f>COS(RADIANS(J266))*COS(RADIANS(L266))</f>
        <v/>
      </c>
      <c r="U266" s="80">
        <f>-SIN(RADIANS(J266))</f>
        <v/>
      </c>
      <c r="V266" s="80">
        <f>-SIN(RADIANS(K266))*COS(RADIANS(L266))+COS(RADIANS(K266))*SIN(RADIANS(J266))*SIN(RADIANS(L266))</f>
        <v/>
      </c>
      <c r="W266" s="80">
        <f>SIN(RADIANS(K266))*SIN(RADIANS(L266))+COS(RADIANS(K266))*SIN(RADIANS(J266))*COS(RADIANS(L266))</f>
        <v/>
      </c>
      <c r="X266" s="80">
        <f>COS(RADIANS(K266))*COS(RADIANS(J266))</f>
        <v/>
      </c>
      <c r="Y266" s="80">
        <f>P266*G266</f>
        <v/>
      </c>
      <c r="Z266" s="80">
        <f>Q266*H266</f>
        <v/>
      </c>
      <c r="AA266" s="80">
        <f>R266*I266</f>
        <v/>
      </c>
      <c r="AB266" s="80">
        <f>M266</f>
        <v/>
      </c>
      <c r="AC266" s="80">
        <f>S266*G266</f>
        <v/>
      </c>
      <c r="AD266" s="80">
        <f>T266*H266</f>
        <v/>
      </c>
      <c r="AE266" s="80">
        <f>U266*I266</f>
        <v/>
      </c>
      <c r="AF266" s="80">
        <f>N266</f>
        <v/>
      </c>
      <c r="AG266" s="80">
        <f>V266*G266</f>
        <v/>
      </c>
      <c r="AH266" s="80">
        <f>W266*H266</f>
        <v/>
      </c>
      <c r="AI266" s="80">
        <f>X266*I266</f>
        <v/>
      </c>
      <c r="AJ266" s="80">
        <f>O266</f>
        <v/>
      </c>
      <c r="AK266" s="81" t="n">
        <v>1</v>
      </c>
      <c r="AL266" s="81" t="n">
        <v>0</v>
      </c>
      <c r="AM266" s="81" t="n">
        <v>0</v>
      </c>
      <c r="AN266" s="81" t="n">
        <v>0</v>
      </c>
      <c r="AO266" s="81" t="n">
        <v>0</v>
      </c>
      <c r="AP266" s="81" t="n">
        <v>1</v>
      </c>
      <c r="AQ266" s="81" t="n">
        <v>0</v>
      </c>
      <c r="AR266" s="81" t="n">
        <v>0</v>
      </c>
      <c r="AS266" s="81" t="n">
        <v>0</v>
      </c>
      <c r="AT266" s="81" t="n">
        <v>0</v>
      </c>
      <c r="AU266" s="81" t="n">
        <v>1</v>
      </c>
      <c r="AV266" s="81" t="n">
        <v>0</v>
      </c>
      <c r="AW266" s="82">
        <f>MAX(ABS(Y266-AK266),ABS(Z266-AL266),ABS(AA266-AM266),ABS(AB266-AN266),ABS(AC266-AO266),ABS(AD266-AP266),ABS(AE266-AQ266),ABS(AF266-AR266),ABS(AG266-AS266),ABS(AH266-AT266),ABS(AI266-AU266),ABS(AJ266-AV266))</f>
        <v/>
      </c>
    </row>
    <row r="267">
      <c r="A267" s="78" t="inlineStr">
        <is>
          <t>M262</t>
        </is>
      </c>
      <c r="B267" s="52" t="inlineStr">
        <is>
          <t>ENV-517</t>
        </is>
      </c>
      <c r="C267" s="52" t="inlineStr">
        <is>
          <t>Environment</t>
        </is>
      </c>
      <c r="D267" s="52" t="inlineStr">
        <is>
          <t>Pine</t>
        </is>
      </c>
      <c r="E267" s="53" t="inlineStr">
        <is>
          <t>Group</t>
        </is>
      </c>
      <c r="F267" s="52" t="inlineStr">
        <is>
          <t>ENV-516</t>
        </is>
      </c>
      <c r="G267" s="79" t="n">
        <v>1</v>
      </c>
      <c r="H267" s="79" t="n">
        <v>1</v>
      </c>
      <c r="I267" s="79" t="n">
        <v>1</v>
      </c>
      <c r="J267" s="79" t="n">
        <v>0</v>
      </c>
      <c r="K267" s="79" t="n">
        <v>226.704346</v>
      </c>
      <c r="L267" s="79" t="n">
        <v>0</v>
      </c>
      <c r="M267" s="79" t="n">
        <v>8.46959114</v>
      </c>
      <c r="N267" s="79" t="n">
        <v>-0.0701475441</v>
      </c>
      <c r="O267" s="79" t="n">
        <v>-12.7680569</v>
      </c>
      <c r="P267" s="80">
        <f>COS(RADIANS(K267))*COS(RADIANS(L267))+SIN(RADIANS(K267))*SIN(RADIANS(J267))*SIN(RADIANS(L267))</f>
        <v/>
      </c>
      <c r="Q267" s="80">
        <f>-COS(RADIANS(K267))*SIN(RADIANS(L267))+SIN(RADIANS(K267))*SIN(RADIANS(J267))*COS(RADIANS(L267))</f>
        <v/>
      </c>
      <c r="R267" s="80">
        <f>SIN(RADIANS(K267))*COS(RADIANS(J267))</f>
        <v/>
      </c>
      <c r="S267" s="80">
        <f>COS(RADIANS(J267))*SIN(RADIANS(L267))</f>
        <v/>
      </c>
      <c r="T267" s="80">
        <f>COS(RADIANS(J267))*COS(RADIANS(L267))</f>
        <v/>
      </c>
      <c r="U267" s="80">
        <f>-SIN(RADIANS(J267))</f>
        <v/>
      </c>
      <c r="V267" s="80">
        <f>-SIN(RADIANS(K267))*COS(RADIANS(L267))+COS(RADIANS(K267))*SIN(RADIANS(J267))*SIN(RADIANS(L267))</f>
        <v/>
      </c>
      <c r="W267" s="80">
        <f>SIN(RADIANS(K267))*SIN(RADIANS(L267))+COS(RADIANS(K267))*SIN(RADIANS(J267))*COS(RADIANS(L267))</f>
        <v/>
      </c>
      <c r="X267" s="80">
        <f>COS(RADIANS(K267))*COS(RADIANS(J267))</f>
        <v/>
      </c>
      <c r="Y267" s="80">
        <f>P267*G267</f>
        <v/>
      </c>
      <c r="Z267" s="80">
        <f>Q267*H267</f>
        <v/>
      </c>
      <c r="AA267" s="80">
        <f>R267*I267</f>
        <v/>
      </c>
      <c r="AB267" s="80">
        <f>M267</f>
        <v/>
      </c>
      <c r="AC267" s="80">
        <f>S267*G267</f>
        <v/>
      </c>
      <c r="AD267" s="80">
        <f>T267*H267</f>
        <v/>
      </c>
      <c r="AE267" s="80">
        <f>U267*I267</f>
        <v/>
      </c>
      <c r="AF267" s="80">
        <f>N267</f>
        <v/>
      </c>
      <c r="AG267" s="80">
        <f>V267*G267</f>
        <v/>
      </c>
      <c r="AH267" s="80">
        <f>W267*H267</f>
        <v/>
      </c>
      <c r="AI267" s="80">
        <f>X267*I267</f>
        <v/>
      </c>
      <c r="AJ267" s="80">
        <f>O267</f>
        <v/>
      </c>
      <c r="AK267" s="81" t="n">
        <v>-0.685763121</v>
      </c>
      <c r="AL267" s="81" t="n">
        <v>0</v>
      </c>
      <c r="AM267" s="81" t="n">
        <v>-0.727824807</v>
      </c>
      <c r="AN267" s="81" t="n">
        <v>8.46959114</v>
      </c>
      <c r="AO267" s="81" t="n">
        <v>0</v>
      </c>
      <c r="AP267" s="81" t="n">
        <v>1</v>
      </c>
      <c r="AQ267" s="81" t="n">
        <v>0</v>
      </c>
      <c r="AR267" s="81" t="n">
        <v>-0.0701475441</v>
      </c>
      <c r="AS267" s="81" t="n">
        <v>0.727824807</v>
      </c>
      <c r="AT267" s="81" t="n">
        <v>0</v>
      </c>
      <c r="AU267" s="81" t="n">
        <v>-0.685763121</v>
      </c>
      <c r="AV267" s="81" t="n">
        <v>-12.7680569</v>
      </c>
      <c r="AW267" s="82">
        <f>MAX(ABS(Y267-AK267),ABS(Z267-AL267),ABS(AA267-AM267),ABS(AB267-AN267),ABS(AC267-AO267),ABS(AD267-AP267),ABS(AE267-AQ267),ABS(AF267-AR267),ABS(AG267-AS267),ABS(AH267-AT267),ABS(AI267-AU267),ABS(AJ267-AV267))</f>
        <v/>
      </c>
    </row>
    <row r="268">
      <c r="A268" s="78" t="inlineStr">
        <is>
          <t>M263</t>
        </is>
      </c>
      <c r="B268" s="52" t="inlineStr">
        <is>
          <t>ENV-525</t>
        </is>
      </c>
      <c r="C268" s="52" t="inlineStr">
        <is>
          <t>Environment</t>
        </is>
      </c>
      <c r="D268" s="52" t="inlineStr">
        <is>
          <t>Pine</t>
        </is>
      </c>
      <c r="E268" s="53" t="inlineStr">
        <is>
          <t>Group</t>
        </is>
      </c>
      <c r="F268" s="52" t="inlineStr">
        <is>
          <t>ENV-516</t>
        </is>
      </c>
      <c r="G268" s="79" t="n">
        <v>1</v>
      </c>
      <c r="H268" s="79" t="n">
        <v>1</v>
      </c>
      <c r="I268" s="79" t="n">
        <v>1</v>
      </c>
      <c r="J268" s="79" t="n">
        <v>0</v>
      </c>
      <c r="K268" s="79" t="n">
        <v>306.410034</v>
      </c>
      <c r="L268" s="79" t="n">
        <v>0</v>
      </c>
      <c r="M268" s="79" t="n">
        <v>8.482873919999999</v>
      </c>
      <c r="N268" s="79" t="n">
        <v>0.330617547</v>
      </c>
      <c r="O268" s="79" t="n">
        <v>-14.7922239</v>
      </c>
      <c r="P268" s="80">
        <f>COS(RADIANS(K268))*COS(RADIANS(L268))+SIN(RADIANS(K268))*SIN(RADIANS(J268))*SIN(RADIANS(L268))</f>
        <v/>
      </c>
      <c r="Q268" s="80">
        <f>-COS(RADIANS(K268))*SIN(RADIANS(L268))+SIN(RADIANS(K268))*SIN(RADIANS(J268))*COS(RADIANS(L268))</f>
        <v/>
      </c>
      <c r="R268" s="80">
        <f>SIN(RADIANS(K268))*COS(RADIANS(J268))</f>
        <v/>
      </c>
      <c r="S268" s="80">
        <f>COS(RADIANS(J268))*SIN(RADIANS(L268))</f>
        <v/>
      </c>
      <c r="T268" s="80">
        <f>COS(RADIANS(J268))*COS(RADIANS(L268))</f>
        <v/>
      </c>
      <c r="U268" s="80">
        <f>-SIN(RADIANS(J268))</f>
        <v/>
      </c>
      <c r="V268" s="80">
        <f>-SIN(RADIANS(K268))*COS(RADIANS(L268))+COS(RADIANS(K268))*SIN(RADIANS(J268))*SIN(RADIANS(L268))</f>
        <v/>
      </c>
      <c r="W268" s="80">
        <f>SIN(RADIANS(K268))*SIN(RADIANS(L268))+COS(RADIANS(K268))*SIN(RADIANS(J268))*COS(RADIANS(L268))</f>
        <v/>
      </c>
      <c r="X268" s="80">
        <f>COS(RADIANS(K268))*COS(RADIANS(J268))</f>
        <v/>
      </c>
      <c r="Y268" s="80">
        <f>P268*G268</f>
        <v/>
      </c>
      <c r="Z268" s="80">
        <f>Q268*H268</f>
        <v/>
      </c>
      <c r="AA268" s="80">
        <f>R268*I268</f>
        <v/>
      </c>
      <c r="AB268" s="80">
        <f>M268</f>
        <v/>
      </c>
      <c r="AC268" s="80">
        <f>S268*G268</f>
        <v/>
      </c>
      <c r="AD268" s="80">
        <f>T268*H268</f>
        <v/>
      </c>
      <c r="AE268" s="80">
        <f>U268*I268</f>
        <v/>
      </c>
      <c r="AF268" s="80">
        <f>N268</f>
        <v/>
      </c>
      <c r="AG268" s="80">
        <f>V268*G268</f>
        <v/>
      </c>
      <c r="AH268" s="80">
        <f>W268*H268</f>
        <v/>
      </c>
      <c r="AI268" s="80">
        <f>X268*I268</f>
        <v/>
      </c>
      <c r="AJ268" s="80">
        <f>O268</f>
        <v/>
      </c>
      <c r="AK268" s="81" t="n">
        <v>0.59355998</v>
      </c>
      <c r="AL268" s="81" t="n">
        <v>0</v>
      </c>
      <c r="AM268" s="81" t="n">
        <v>-0.804789722</v>
      </c>
      <c r="AN268" s="81" t="n">
        <v>8.482873919999999</v>
      </c>
      <c r="AO268" s="81" t="n">
        <v>0</v>
      </c>
      <c r="AP268" s="81" t="n">
        <v>1</v>
      </c>
      <c r="AQ268" s="81" t="n">
        <v>0</v>
      </c>
      <c r="AR268" s="81" t="n">
        <v>0.330617547</v>
      </c>
      <c r="AS268" s="81" t="n">
        <v>0.804789722</v>
      </c>
      <c r="AT268" s="81" t="n">
        <v>0</v>
      </c>
      <c r="AU268" s="81" t="n">
        <v>0.59355998</v>
      </c>
      <c r="AV268" s="81" t="n">
        <v>-14.7922239</v>
      </c>
      <c r="AW268" s="82">
        <f>MAX(ABS(Y268-AK268),ABS(Z268-AL268),ABS(AA268-AM268),ABS(AB268-AN268),ABS(AC268-AO268),ABS(AD268-AP268),ABS(AE268-AQ268),ABS(AF268-AR268),ABS(AG268-AS268),ABS(AH268-AT268),ABS(AI268-AU268),ABS(AJ268-AV268))</f>
        <v/>
      </c>
    </row>
    <row r="269">
      <c r="A269" s="78" t="inlineStr">
        <is>
          <t>M264</t>
        </is>
      </c>
      <c r="B269" s="52" t="inlineStr">
        <is>
          <t>ENV-533</t>
        </is>
      </c>
      <c r="C269" s="52" t="inlineStr">
        <is>
          <t>Environment</t>
        </is>
      </c>
      <c r="D269" s="52" t="inlineStr">
        <is>
          <t>Pine</t>
        </is>
      </c>
      <c r="E269" s="53" t="inlineStr">
        <is>
          <t>Group</t>
        </is>
      </c>
      <c r="F269" s="52" t="inlineStr">
        <is>
          <t>ENV-516</t>
        </is>
      </c>
      <c r="G269" s="79" t="n">
        <v>1</v>
      </c>
      <c r="H269" s="79" t="n">
        <v>1</v>
      </c>
      <c r="I269" s="79" t="n">
        <v>1</v>
      </c>
      <c r="J269" s="79" t="n">
        <v>0</v>
      </c>
      <c r="K269" s="79" t="n">
        <v>118.911057</v>
      </c>
      <c r="L269" s="79" t="n">
        <v>0</v>
      </c>
      <c r="M269" s="79" t="n">
        <v>10.6455803</v>
      </c>
      <c r="N269" s="79" t="n">
        <v>0.507023513</v>
      </c>
      <c r="O269" s="79" t="n">
        <v>-13.392457</v>
      </c>
      <c r="P269" s="80">
        <f>COS(RADIANS(K269))*COS(RADIANS(L269))+SIN(RADIANS(K269))*SIN(RADIANS(J269))*SIN(RADIANS(L269))</f>
        <v/>
      </c>
      <c r="Q269" s="80">
        <f>-COS(RADIANS(K269))*SIN(RADIANS(L269))+SIN(RADIANS(K269))*SIN(RADIANS(J269))*COS(RADIANS(L269))</f>
        <v/>
      </c>
      <c r="R269" s="80">
        <f>SIN(RADIANS(K269))*COS(RADIANS(J269))</f>
        <v/>
      </c>
      <c r="S269" s="80">
        <f>COS(RADIANS(J269))*SIN(RADIANS(L269))</f>
        <v/>
      </c>
      <c r="T269" s="80">
        <f>COS(RADIANS(J269))*COS(RADIANS(L269))</f>
        <v/>
      </c>
      <c r="U269" s="80">
        <f>-SIN(RADIANS(J269))</f>
        <v/>
      </c>
      <c r="V269" s="80">
        <f>-SIN(RADIANS(K269))*COS(RADIANS(L269))+COS(RADIANS(K269))*SIN(RADIANS(J269))*SIN(RADIANS(L269))</f>
        <v/>
      </c>
      <c r="W269" s="80">
        <f>SIN(RADIANS(K269))*SIN(RADIANS(L269))+COS(RADIANS(K269))*SIN(RADIANS(J269))*COS(RADIANS(L269))</f>
        <v/>
      </c>
      <c r="X269" s="80">
        <f>COS(RADIANS(K269))*COS(RADIANS(J269))</f>
        <v/>
      </c>
      <c r="Y269" s="80">
        <f>P269*G269</f>
        <v/>
      </c>
      <c r="Z269" s="80">
        <f>Q269*H269</f>
        <v/>
      </c>
      <c r="AA269" s="80">
        <f>R269*I269</f>
        <v/>
      </c>
      <c r="AB269" s="80">
        <f>M269</f>
        <v/>
      </c>
      <c r="AC269" s="80">
        <f>S269*G269</f>
        <v/>
      </c>
      <c r="AD269" s="80">
        <f>T269*H269</f>
        <v/>
      </c>
      <c r="AE269" s="80">
        <f>U269*I269</f>
        <v/>
      </c>
      <c r="AF269" s="80">
        <f>N269</f>
        <v/>
      </c>
      <c r="AG269" s="80">
        <f>V269*G269</f>
        <v/>
      </c>
      <c r="AH269" s="80">
        <f>W269*H269</f>
        <v/>
      </c>
      <c r="AI269" s="80">
        <f>X269*I269</f>
        <v/>
      </c>
      <c r="AJ269" s="80">
        <f>O269</f>
        <v/>
      </c>
      <c r="AK269" s="81" t="n">
        <v>-0.483451247</v>
      </c>
      <c r="AL269" s="81" t="n">
        <v>0</v>
      </c>
      <c r="AM269" s="81" t="n">
        <v>0.8753712769999999</v>
      </c>
      <c r="AN269" s="81" t="n">
        <v>10.6455803</v>
      </c>
      <c r="AO269" s="81" t="n">
        <v>0</v>
      </c>
      <c r="AP269" s="81" t="n">
        <v>1</v>
      </c>
      <c r="AQ269" s="81" t="n">
        <v>0</v>
      </c>
      <c r="AR269" s="81" t="n">
        <v>0.507023513</v>
      </c>
      <c r="AS269" s="81" t="n">
        <v>-0.8753712769999999</v>
      </c>
      <c r="AT269" s="81" t="n">
        <v>0</v>
      </c>
      <c r="AU269" s="81" t="n">
        <v>-0.483451247</v>
      </c>
      <c r="AV269" s="81" t="n">
        <v>-13.392457</v>
      </c>
      <c r="AW269" s="82">
        <f>MAX(ABS(Y269-AK269),ABS(Z269-AL269),ABS(AA269-AM269),ABS(AB269-AN269),ABS(AC269-AO269),ABS(AD269-AP269),ABS(AE269-AQ269),ABS(AF269-AR269),ABS(AG269-AS269),ABS(AH269-AT269),ABS(AI269-AU269),ABS(AJ269-AV269))</f>
        <v/>
      </c>
    </row>
    <row r="270">
      <c r="A270" s="78" t="inlineStr">
        <is>
          <t>M265</t>
        </is>
      </c>
      <c r="B270" s="52" t="inlineStr">
        <is>
          <t>ENV-542</t>
        </is>
      </c>
      <c r="C270" s="52" t="inlineStr">
        <is>
          <t>Environment</t>
        </is>
      </c>
      <c r="D270" s="52" t="inlineStr">
        <is>
          <t>Pine</t>
        </is>
      </c>
      <c r="E270" s="53" t="inlineStr">
        <is>
          <t>Group</t>
        </is>
      </c>
      <c r="F270" s="52" t="inlineStr">
        <is>
          <t>ENV-516</t>
        </is>
      </c>
      <c r="G270" s="79" t="n">
        <v>1</v>
      </c>
      <c r="H270" s="79" t="n">
        <v>1</v>
      </c>
      <c r="I270" s="79" t="n">
        <v>1</v>
      </c>
      <c r="J270" s="79" t="n">
        <v>0</v>
      </c>
      <c r="K270" s="79" t="n">
        <v>145.967987</v>
      </c>
      <c r="L270" s="79" t="n">
        <v>0</v>
      </c>
      <c r="M270" s="79" t="n">
        <v>6.4080143</v>
      </c>
      <c r="N270" s="79" t="n">
        <v>-0.00640141219</v>
      </c>
      <c r="O270" s="79" t="n">
        <v>-14.5480852</v>
      </c>
      <c r="P270" s="80">
        <f>COS(RADIANS(K270))*COS(RADIANS(L270))+SIN(RADIANS(K270))*SIN(RADIANS(J270))*SIN(RADIANS(L270))</f>
        <v/>
      </c>
      <c r="Q270" s="80">
        <f>-COS(RADIANS(K270))*SIN(RADIANS(L270))+SIN(RADIANS(K270))*SIN(RADIANS(J270))*COS(RADIANS(L270))</f>
        <v/>
      </c>
      <c r="R270" s="80">
        <f>SIN(RADIANS(K270))*COS(RADIANS(J270))</f>
        <v/>
      </c>
      <c r="S270" s="80">
        <f>COS(RADIANS(J270))*SIN(RADIANS(L270))</f>
        <v/>
      </c>
      <c r="T270" s="80">
        <f>COS(RADIANS(J270))*COS(RADIANS(L270))</f>
        <v/>
      </c>
      <c r="U270" s="80">
        <f>-SIN(RADIANS(J270))</f>
        <v/>
      </c>
      <c r="V270" s="80">
        <f>-SIN(RADIANS(K270))*COS(RADIANS(L270))+COS(RADIANS(K270))*SIN(RADIANS(J270))*SIN(RADIANS(L270))</f>
        <v/>
      </c>
      <c r="W270" s="80">
        <f>SIN(RADIANS(K270))*SIN(RADIANS(L270))+COS(RADIANS(K270))*SIN(RADIANS(J270))*COS(RADIANS(L270))</f>
        <v/>
      </c>
      <c r="X270" s="80">
        <f>COS(RADIANS(K270))*COS(RADIANS(J270))</f>
        <v/>
      </c>
      <c r="Y270" s="80">
        <f>P270*G270</f>
        <v/>
      </c>
      <c r="Z270" s="80">
        <f>Q270*H270</f>
        <v/>
      </c>
      <c r="AA270" s="80">
        <f>R270*I270</f>
        <v/>
      </c>
      <c r="AB270" s="80">
        <f>M270</f>
        <v/>
      </c>
      <c r="AC270" s="80">
        <f>S270*G270</f>
        <v/>
      </c>
      <c r="AD270" s="80">
        <f>T270*H270</f>
        <v/>
      </c>
      <c r="AE270" s="80">
        <f>U270*I270</f>
        <v/>
      </c>
      <c r="AF270" s="80">
        <f>N270</f>
        <v/>
      </c>
      <c r="AG270" s="80">
        <f>V270*G270</f>
        <v/>
      </c>
      <c r="AH270" s="80">
        <f>W270*H270</f>
        <v/>
      </c>
      <c r="AI270" s="80">
        <f>X270*I270</f>
        <v/>
      </c>
      <c r="AJ270" s="80">
        <f>O270</f>
        <v/>
      </c>
      <c r="AK270" s="81" t="n">
        <v>-0.8287249800000001</v>
      </c>
      <c r="AL270" s="81" t="n">
        <v>0</v>
      </c>
      <c r="AM270" s="81" t="n">
        <v>0.559656024</v>
      </c>
      <c r="AN270" s="81" t="n">
        <v>6.4080143</v>
      </c>
      <c r="AO270" s="81" t="n">
        <v>0</v>
      </c>
      <c r="AP270" s="81" t="n">
        <v>1</v>
      </c>
      <c r="AQ270" s="81" t="n">
        <v>0</v>
      </c>
      <c r="AR270" s="81" t="n">
        <v>-0.00640141219</v>
      </c>
      <c r="AS270" s="81" t="n">
        <v>-0.559656024</v>
      </c>
      <c r="AT270" s="81" t="n">
        <v>0</v>
      </c>
      <c r="AU270" s="81" t="n">
        <v>-0.8287249800000001</v>
      </c>
      <c r="AV270" s="81" t="n">
        <v>-14.5480852</v>
      </c>
      <c r="AW270" s="82">
        <f>MAX(ABS(Y270-AK270),ABS(Z270-AL270),ABS(AA270-AM270),ABS(AB270-AN270),ABS(AC270-AO270),ABS(AD270-AP270),ABS(AE270-AQ270),ABS(AF270-AR270),ABS(AG270-AS270),ABS(AH270-AT270),ABS(AI270-AU270),ABS(AJ270-AV270))</f>
        <v/>
      </c>
    </row>
    <row r="271">
      <c r="A271" s="78" t="inlineStr">
        <is>
          <t>M266</t>
        </is>
      </c>
      <c r="B271" s="52" t="inlineStr">
        <is>
          <t>ENV-550</t>
        </is>
      </c>
      <c r="C271" s="52" t="inlineStr">
        <is>
          <t>Environment</t>
        </is>
      </c>
      <c r="D271" s="52" t="inlineStr">
        <is>
          <t>Lone pines</t>
        </is>
      </c>
      <c r="E271" s="53" t="inlineStr">
        <is>
          <t>Group</t>
        </is>
      </c>
      <c r="F271" s="52" t="inlineStr">
        <is>
          <t>ENV-00</t>
        </is>
      </c>
      <c r="G271" s="79" t="n">
        <v>1</v>
      </c>
      <c r="H271" s="79" t="n">
        <v>1</v>
      </c>
      <c r="I271" s="79" t="n">
        <v>1</v>
      </c>
      <c r="J271" s="79" t="n">
        <v>0</v>
      </c>
      <c r="K271" s="79" t="n">
        <v>0</v>
      </c>
      <c r="L271" s="79" t="n">
        <v>0</v>
      </c>
      <c r="M271" s="79" t="n">
        <v>0</v>
      </c>
      <c r="N271" s="79" t="n">
        <v>0</v>
      </c>
      <c r="O271" s="79" t="n">
        <v>0</v>
      </c>
      <c r="P271" s="80">
        <f>COS(RADIANS(K271))*COS(RADIANS(L271))+SIN(RADIANS(K271))*SIN(RADIANS(J271))*SIN(RADIANS(L271))</f>
        <v/>
      </c>
      <c r="Q271" s="80">
        <f>-COS(RADIANS(K271))*SIN(RADIANS(L271))+SIN(RADIANS(K271))*SIN(RADIANS(J271))*COS(RADIANS(L271))</f>
        <v/>
      </c>
      <c r="R271" s="80">
        <f>SIN(RADIANS(K271))*COS(RADIANS(J271))</f>
        <v/>
      </c>
      <c r="S271" s="80">
        <f>COS(RADIANS(J271))*SIN(RADIANS(L271))</f>
        <v/>
      </c>
      <c r="T271" s="80">
        <f>COS(RADIANS(J271))*COS(RADIANS(L271))</f>
        <v/>
      </c>
      <c r="U271" s="80">
        <f>-SIN(RADIANS(J271))</f>
        <v/>
      </c>
      <c r="V271" s="80">
        <f>-SIN(RADIANS(K271))*COS(RADIANS(L271))+COS(RADIANS(K271))*SIN(RADIANS(J271))*SIN(RADIANS(L271))</f>
        <v/>
      </c>
      <c r="W271" s="80">
        <f>SIN(RADIANS(K271))*SIN(RADIANS(L271))+COS(RADIANS(K271))*SIN(RADIANS(J271))*COS(RADIANS(L271))</f>
        <v/>
      </c>
      <c r="X271" s="80">
        <f>COS(RADIANS(K271))*COS(RADIANS(J271))</f>
        <v/>
      </c>
      <c r="Y271" s="80">
        <f>P271*G271</f>
        <v/>
      </c>
      <c r="Z271" s="80">
        <f>Q271*H271</f>
        <v/>
      </c>
      <c r="AA271" s="80">
        <f>R271*I271</f>
        <v/>
      </c>
      <c r="AB271" s="80">
        <f>M271</f>
        <v/>
      </c>
      <c r="AC271" s="80">
        <f>S271*G271</f>
        <v/>
      </c>
      <c r="AD271" s="80">
        <f>T271*H271</f>
        <v/>
      </c>
      <c r="AE271" s="80">
        <f>U271*I271</f>
        <v/>
      </c>
      <c r="AF271" s="80">
        <f>N271</f>
        <v/>
      </c>
      <c r="AG271" s="80">
        <f>V271*G271</f>
        <v/>
      </c>
      <c r="AH271" s="80">
        <f>W271*H271</f>
        <v/>
      </c>
      <c r="AI271" s="80">
        <f>X271*I271</f>
        <v/>
      </c>
      <c r="AJ271" s="80">
        <f>O271</f>
        <v/>
      </c>
      <c r="AK271" s="81" t="n">
        <v>1</v>
      </c>
      <c r="AL271" s="81" t="n">
        <v>0</v>
      </c>
      <c r="AM271" s="81" t="n">
        <v>0</v>
      </c>
      <c r="AN271" s="81" t="n">
        <v>0</v>
      </c>
      <c r="AO271" s="81" t="n">
        <v>0</v>
      </c>
      <c r="AP271" s="81" t="n">
        <v>1</v>
      </c>
      <c r="AQ271" s="81" t="n">
        <v>0</v>
      </c>
      <c r="AR271" s="81" t="n">
        <v>0</v>
      </c>
      <c r="AS271" s="81" t="n">
        <v>0</v>
      </c>
      <c r="AT271" s="81" t="n">
        <v>0</v>
      </c>
      <c r="AU271" s="81" t="n">
        <v>1</v>
      </c>
      <c r="AV271" s="81" t="n">
        <v>0</v>
      </c>
      <c r="AW271" s="82">
        <f>MAX(ABS(Y271-AK271),ABS(Z271-AL271),ABS(AA271-AM271),ABS(AB271-AN271),ABS(AC271-AO271),ABS(AD271-AP271),ABS(AE271-AQ271),ABS(AF271-AR271),ABS(AG271-AS271),ABS(AH271-AT271),ABS(AI271-AU271),ABS(AJ271-AV271))</f>
        <v/>
      </c>
    </row>
    <row r="272">
      <c r="A272" s="78" t="inlineStr">
        <is>
          <t>M267</t>
        </is>
      </c>
      <c r="B272" s="52" t="inlineStr">
        <is>
          <t>ENV-551</t>
        </is>
      </c>
      <c r="C272" s="52" t="inlineStr">
        <is>
          <t>Environment</t>
        </is>
      </c>
      <c r="D272" s="52" t="inlineStr">
        <is>
          <t>Pine</t>
        </is>
      </c>
      <c r="E272" s="53" t="inlineStr">
        <is>
          <t>Group</t>
        </is>
      </c>
      <c r="F272" s="52" t="inlineStr">
        <is>
          <t>ENV-550</t>
        </is>
      </c>
      <c r="G272" s="79" t="n">
        <v>1</v>
      </c>
      <c r="H272" s="79" t="n">
        <v>1</v>
      </c>
      <c r="I272" s="79" t="n">
        <v>1</v>
      </c>
      <c r="J272" s="79" t="n">
        <v>0</v>
      </c>
      <c r="K272" s="79" t="n">
        <v>10</v>
      </c>
      <c r="L272" s="79" t="n">
        <v>0</v>
      </c>
      <c r="M272" s="79" t="n">
        <v>-6.5</v>
      </c>
      <c r="N272" s="79" t="n">
        <v>0.251826346</v>
      </c>
      <c r="O272" s="79" t="n">
        <v>13</v>
      </c>
      <c r="P272" s="80">
        <f>COS(RADIANS(K272))*COS(RADIANS(L272))+SIN(RADIANS(K272))*SIN(RADIANS(J272))*SIN(RADIANS(L272))</f>
        <v/>
      </c>
      <c r="Q272" s="80">
        <f>-COS(RADIANS(K272))*SIN(RADIANS(L272))+SIN(RADIANS(K272))*SIN(RADIANS(J272))*COS(RADIANS(L272))</f>
        <v/>
      </c>
      <c r="R272" s="80">
        <f>SIN(RADIANS(K272))*COS(RADIANS(J272))</f>
        <v/>
      </c>
      <c r="S272" s="80">
        <f>COS(RADIANS(J272))*SIN(RADIANS(L272))</f>
        <v/>
      </c>
      <c r="T272" s="80">
        <f>COS(RADIANS(J272))*COS(RADIANS(L272))</f>
        <v/>
      </c>
      <c r="U272" s="80">
        <f>-SIN(RADIANS(J272))</f>
        <v/>
      </c>
      <c r="V272" s="80">
        <f>-SIN(RADIANS(K272))*COS(RADIANS(L272))+COS(RADIANS(K272))*SIN(RADIANS(J272))*SIN(RADIANS(L272))</f>
        <v/>
      </c>
      <c r="W272" s="80">
        <f>SIN(RADIANS(K272))*SIN(RADIANS(L272))+COS(RADIANS(K272))*SIN(RADIANS(J272))*COS(RADIANS(L272))</f>
        <v/>
      </c>
      <c r="X272" s="80">
        <f>COS(RADIANS(K272))*COS(RADIANS(J272))</f>
        <v/>
      </c>
      <c r="Y272" s="80">
        <f>P272*G272</f>
        <v/>
      </c>
      <c r="Z272" s="80">
        <f>Q272*H272</f>
        <v/>
      </c>
      <c r="AA272" s="80">
        <f>R272*I272</f>
        <v/>
      </c>
      <c r="AB272" s="80">
        <f>M272</f>
        <v/>
      </c>
      <c r="AC272" s="80">
        <f>S272*G272</f>
        <v/>
      </c>
      <c r="AD272" s="80">
        <f>T272*H272</f>
        <v/>
      </c>
      <c r="AE272" s="80">
        <f>U272*I272</f>
        <v/>
      </c>
      <c r="AF272" s="80">
        <f>N272</f>
        <v/>
      </c>
      <c r="AG272" s="80">
        <f>V272*G272</f>
        <v/>
      </c>
      <c r="AH272" s="80">
        <f>W272*H272</f>
        <v/>
      </c>
      <c r="AI272" s="80">
        <f>X272*I272</f>
        <v/>
      </c>
      <c r="AJ272" s="80">
        <f>O272</f>
        <v/>
      </c>
      <c r="AK272" s="81" t="n">
        <v>0.98480773</v>
      </c>
      <c r="AL272" s="81" t="n">
        <v>0</v>
      </c>
      <c r="AM272" s="81" t="n">
        <v>0.173648193</v>
      </c>
      <c r="AN272" s="81" t="n">
        <v>-6.5</v>
      </c>
      <c r="AO272" s="81" t="n">
        <v>0</v>
      </c>
      <c r="AP272" s="81" t="n">
        <v>1</v>
      </c>
      <c r="AQ272" s="81" t="n">
        <v>0</v>
      </c>
      <c r="AR272" s="81" t="n">
        <v>0.251826346</v>
      </c>
      <c r="AS272" s="81" t="n">
        <v>-0.173648193</v>
      </c>
      <c r="AT272" s="81" t="n">
        <v>0</v>
      </c>
      <c r="AU272" s="81" t="n">
        <v>0.98480773</v>
      </c>
      <c r="AV272" s="81" t="n">
        <v>13</v>
      </c>
      <c r="AW272" s="82">
        <f>MAX(ABS(Y272-AK272),ABS(Z272-AL272),ABS(AA272-AM272),ABS(AB272-AN272),ABS(AC272-AO272),ABS(AD272-AP272),ABS(AE272-AQ272),ABS(AF272-AR272),ABS(AG272-AS272),ABS(AH272-AT272),ABS(AI272-AU272),ABS(AJ272-AV272))</f>
        <v/>
      </c>
    </row>
    <row r="273">
      <c r="A273" s="78" t="inlineStr">
        <is>
          <t>M268</t>
        </is>
      </c>
      <c r="B273" s="52" t="inlineStr">
        <is>
          <t>ENV-560</t>
        </is>
      </c>
      <c r="C273" s="52" t="inlineStr">
        <is>
          <t>Environment</t>
        </is>
      </c>
      <c r="D273" s="52" t="inlineStr">
        <is>
          <t>Pine</t>
        </is>
      </c>
      <c r="E273" s="53" t="inlineStr">
        <is>
          <t>Group</t>
        </is>
      </c>
      <c r="F273" s="52" t="inlineStr">
        <is>
          <t>ENV-550</t>
        </is>
      </c>
      <c r="G273" s="79" t="n">
        <v>1</v>
      </c>
      <c r="H273" s="79" t="n">
        <v>1</v>
      </c>
      <c r="I273" s="79" t="n">
        <v>1</v>
      </c>
      <c r="J273" s="79" t="n">
        <v>0</v>
      </c>
      <c r="K273" s="79" t="n">
        <v>70</v>
      </c>
      <c r="L273" s="79" t="n">
        <v>0</v>
      </c>
      <c r="M273" s="79" t="n">
        <v>12.8000002</v>
      </c>
      <c r="N273" s="79" t="n">
        <v>0.450554937</v>
      </c>
      <c r="O273" s="79" t="n">
        <v>-12.3000002</v>
      </c>
      <c r="P273" s="80">
        <f>COS(RADIANS(K273))*COS(RADIANS(L273))+SIN(RADIANS(K273))*SIN(RADIANS(J273))*SIN(RADIANS(L273))</f>
        <v/>
      </c>
      <c r="Q273" s="80">
        <f>-COS(RADIANS(K273))*SIN(RADIANS(L273))+SIN(RADIANS(K273))*SIN(RADIANS(J273))*COS(RADIANS(L273))</f>
        <v/>
      </c>
      <c r="R273" s="80">
        <f>SIN(RADIANS(K273))*COS(RADIANS(J273))</f>
        <v/>
      </c>
      <c r="S273" s="80">
        <f>COS(RADIANS(J273))*SIN(RADIANS(L273))</f>
        <v/>
      </c>
      <c r="T273" s="80">
        <f>COS(RADIANS(J273))*COS(RADIANS(L273))</f>
        <v/>
      </c>
      <c r="U273" s="80">
        <f>-SIN(RADIANS(J273))</f>
        <v/>
      </c>
      <c r="V273" s="80">
        <f>-SIN(RADIANS(K273))*COS(RADIANS(L273))+COS(RADIANS(K273))*SIN(RADIANS(J273))*SIN(RADIANS(L273))</f>
        <v/>
      </c>
      <c r="W273" s="80">
        <f>SIN(RADIANS(K273))*SIN(RADIANS(L273))+COS(RADIANS(K273))*SIN(RADIANS(J273))*COS(RADIANS(L273))</f>
        <v/>
      </c>
      <c r="X273" s="80">
        <f>COS(RADIANS(K273))*COS(RADIANS(J273))</f>
        <v/>
      </c>
      <c r="Y273" s="80">
        <f>P273*G273</f>
        <v/>
      </c>
      <c r="Z273" s="80">
        <f>Q273*H273</f>
        <v/>
      </c>
      <c r="AA273" s="80">
        <f>R273*I273</f>
        <v/>
      </c>
      <c r="AB273" s="80">
        <f>M273</f>
        <v/>
      </c>
      <c r="AC273" s="80">
        <f>S273*G273</f>
        <v/>
      </c>
      <c r="AD273" s="80">
        <f>T273*H273</f>
        <v/>
      </c>
      <c r="AE273" s="80">
        <f>U273*I273</f>
        <v/>
      </c>
      <c r="AF273" s="80">
        <f>N273</f>
        <v/>
      </c>
      <c r="AG273" s="80">
        <f>V273*G273</f>
        <v/>
      </c>
      <c r="AH273" s="80">
        <f>W273*H273</f>
        <v/>
      </c>
      <c r="AI273" s="80">
        <f>X273*I273</f>
        <v/>
      </c>
      <c r="AJ273" s="80">
        <f>O273</f>
        <v/>
      </c>
      <c r="AK273" s="81" t="n">
        <v>0.342020035</v>
      </c>
      <c r="AL273" s="81" t="n">
        <v>0</v>
      </c>
      <c r="AM273" s="81" t="n">
        <v>0.9396926759999999</v>
      </c>
      <c r="AN273" s="81" t="n">
        <v>12.8000002</v>
      </c>
      <c r="AO273" s="81" t="n">
        <v>0</v>
      </c>
      <c r="AP273" s="81" t="n">
        <v>1</v>
      </c>
      <c r="AQ273" s="81" t="n">
        <v>0</v>
      </c>
      <c r="AR273" s="81" t="n">
        <v>0.450554937</v>
      </c>
      <c r="AS273" s="81" t="n">
        <v>-0.9396926759999999</v>
      </c>
      <c r="AT273" s="81" t="n">
        <v>0</v>
      </c>
      <c r="AU273" s="81" t="n">
        <v>0.342020035</v>
      </c>
      <c r="AV273" s="81" t="n">
        <v>-12.3000002</v>
      </c>
      <c r="AW273" s="82">
        <f>MAX(ABS(Y273-AK273),ABS(Z273-AL273),ABS(AA273-AM273),ABS(AB273-AN273),ABS(AC273-AO273),ABS(AD273-AP273),ABS(AE273-AQ273),ABS(AF273-AR273),ABS(AG273-AS273),ABS(AH273-AT273),ABS(AI273-AU273),ABS(AJ273-AV273))</f>
        <v/>
      </c>
    </row>
    <row r="274">
      <c r="A274" s="78" t="inlineStr">
        <is>
          <t>M269</t>
        </is>
      </c>
      <c r="B274" s="52" t="inlineStr">
        <is>
          <t>ENV-568</t>
        </is>
      </c>
      <c r="C274" s="52" t="inlineStr">
        <is>
          <t>Environment</t>
        </is>
      </c>
      <c r="D274" s="52" t="inlineStr">
        <is>
          <t>Pine</t>
        </is>
      </c>
      <c r="E274" s="53" t="inlineStr">
        <is>
          <t>Group</t>
        </is>
      </c>
      <c r="F274" s="52" t="inlineStr">
        <is>
          <t>ENV-550</t>
        </is>
      </c>
      <c r="G274" s="79" t="n">
        <v>1</v>
      </c>
      <c r="H274" s="79" t="n">
        <v>1</v>
      </c>
      <c r="I274" s="79" t="n">
        <v>1</v>
      </c>
      <c r="J274" s="79" t="n">
        <v>0</v>
      </c>
      <c r="K274" s="79" t="n">
        <v>140</v>
      </c>
      <c r="L274" s="79" t="n">
        <v>0</v>
      </c>
      <c r="M274" s="79" t="n">
        <v>-9.5</v>
      </c>
      <c r="N274" s="79" t="n">
        <v>0.713067234</v>
      </c>
      <c r="O274" s="79" t="n">
        <v>-14.5</v>
      </c>
      <c r="P274" s="80">
        <f>COS(RADIANS(K274))*COS(RADIANS(L274))+SIN(RADIANS(K274))*SIN(RADIANS(J274))*SIN(RADIANS(L274))</f>
        <v/>
      </c>
      <c r="Q274" s="80">
        <f>-COS(RADIANS(K274))*SIN(RADIANS(L274))+SIN(RADIANS(K274))*SIN(RADIANS(J274))*COS(RADIANS(L274))</f>
        <v/>
      </c>
      <c r="R274" s="80">
        <f>SIN(RADIANS(K274))*COS(RADIANS(J274))</f>
        <v/>
      </c>
      <c r="S274" s="80">
        <f>COS(RADIANS(J274))*SIN(RADIANS(L274))</f>
        <v/>
      </c>
      <c r="T274" s="80">
        <f>COS(RADIANS(J274))*COS(RADIANS(L274))</f>
        <v/>
      </c>
      <c r="U274" s="80">
        <f>-SIN(RADIANS(J274))</f>
        <v/>
      </c>
      <c r="V274" s="80">
        <f>-SIN(RADIANS(K274))*COS(RADIANS(L274))+COS(RADIANS(K274))*SIN(RADIANS(J274))*SIN(RADIANS(L274))</f>
        <v/>
      </c>
      <c r="W274" s="80">
        <f>SIN(RADIANS(K274))*SIN(RADIANS(L274))+COS(RADIANS(K274))*SIN(RADIANS(J274))*COS(RADIANS(L274))</f>
        <v/>
      </c>
      <c r="X274" s="80">
        <f>COS(RADIANS(K274))*COS(RADIANS(J274))</f>
        <v/>
      </c>
      <c r="Y274" s="80">
        <f>P274*G274</f>
        <v/>
      </c>
      <c r="Z274" s="80">
        <f>Q274*H274</f>
        <v/>
      </c>
      <c r="AA274" s="80">
        <f>R274*I274</f>
        <v/>
      </c>
      <c r="AB274" s="80">
        <f>M274</f>
        <v/>
      </c>
      <c r="AC274" s="80">
        <f>S274*G274</f>
        <v/>
      </c>
      <c r="AD274" s="80">
        <f>T274*H274</f>
        <v/>
      </c>
      <c r="AE274" s="80">
        <f>U274*I274</f>
        <v/>
      </c>
      <c r="AF274" s="80">
        <f>N274</f>
        <v/>
      </c>
      <c r="AG274" s="80">
        <f>V274*G274</f>
        <v/>
      </c>
      <c r="AH274" s="80">
        <f>W274*H274</f>
        <v/>
      </c>
      <c r="AI274" s="80">
        <f>X274*I274</f>
        <v/>
      </c>
      <c r="AJ274" s="80">
        <f>O274</f>
        <v/>
      </c>
      <c r="AK274" s="81" t="n">
        <v>-0.766044617</v>
      </c>
      <c r="AL274" s="81" t="n">
        <v>0</v>
      </c>
      <c r="AM274" s="81" t="n">
        <v>0.642787457</v>
      </c>
      <c r="AN274" s="81" t="n">
        <v>-9.5</v>
      </c>
      <c r="AO274" s="81" t="n">
        <v>0</v>
      </c>
      <c r="AP274" s="81" t="n">
        <v>1</v>
      </c>
      <c r="AQ274" s="81" t="n">
        <v>0</v>
      </c>
      <c r="AR274" s="81" t="n">
        <v>0.713067234</v>
      </c>
      <c r="AS274" s="81" t="n">
        <v>-0.642787457</v>
      </c>
      <c r="AT274" s="81" t="n">
        <v>0</v>
      </c>
      <c r="AU274" s="81" t="n">
        <v>-0.766044617</v>
      </c>
      <c r="AV274" s="81" t="n">
        <v>-14.5</v>
      </c>
      <c r="AW274" s="82">
        <f>MAX(ABS(Y274-AK274),ABS(Z274-AL274),ABS(AA274-AM274),ABS(AB274-AN274),ABS(AC274-AO274),ABS(AD274-AP274),ABS(AE274-AQ274),ABS(AF274-AR274),ABS(AG274-AS274),ABS(AH274-AT274),ABS(AI274-AU274),ABS(AJ274-AV274))</f>
        <v/>
      </c>
    </row>
    <row r="275">
      <c r="A275" s="78" t="inlineStr">
        <is>
          <t>M270</t>
        </is>
      </c>
      <c r="B275" s="52" t="inlineStr">
        <is>
          <t>ENV-576</t>
        </is>
      </c>
      <c r="C275" s="52" t="inlineStr">
        <is>
          <t>Environment</t>
        </is>
      </c>
      <c r="D275" s="52" t="inlineStr">
        <is>
          <t>Shrubs</t>
        </is>
      </c>
      <c r="E275" s="53" t="inlineStr">
        <is>
          <t>Group</t>
        </is>
      </c>
      <c r="F275" s="52" t="inlineStr">
        <is>
          <t>ENV-00</t>
        </is>
      </c>
      <c r="G275" s="79" t="n">
        <v>1</v>
      </c>
      <c r="H275" s="79" t="n">
        <v>1</v>
      </c>
      <c r="I275" s="79" t="n">
        <v>1</v>
      </c>
      <c r="J275" s="79" t="n">
        <v>0</v>
      </c>
      <c r="K275" s="79" t="n">
        <v>0</v>
      </c>
      <c r="L275" s="79" t="n">
        <v>0</v>
      </c>
      <c r="M275" s="79" t="n">
        <v>0</v>
      </c>
      <c r="N275" s="79" t="n">
        <v>0</v>
      </c>
      <c r="O275" s="79" t="n">
        <v>0</v>
      </c>
      <c r="P275" s="80">
        <f>COS(RADIANS(K275))*COS(RADIANS(L275))+SIN(RADIANS(K275))*SIN(RADIANS(J275))*SIN(RADIANS(L275))</f>
        <v/>
      </c>
      <c r="Q275" s="80">
        <f>-COS(RADIANS(K275))*SIN(RADIANS(L275))+SIN(RADIANS(K275))*SIN(RADIANS(J275))*COS(RADIANS(L275))</f>
        <v/>
      </c>
      <c r="R275" s="80">
        <f>SIN(RADIANS(K275))*COS(RADIANS(J275))</f>
        <v/>
      </c>
      <c r="S275" s="80">
        <f>COS(RADIANS(J275))*SIN(RADIANS(L275))</f>
        <v/>
      </c>
      <c r="T275" s="80">
        <f>COS(RADIANS(J275))*COS(RADIANS(L275))</f>
        <v/>
      </c>
      <c r="U275" s="80">
        <f>-SIN(RADIANS(J275))</f>
        <v/>
      </c>
      <c r="V275" s="80">
        <f>-SIN(RADIANS(K275))*COS(RADIANS(L275))+COS(RADIANS(K275))*SIN(RADIANS(J275))*SIN(RADIANS(L275))</f>
        <v/>
      </c>
      <c r="W275" s="80">
        <f>SIN(RADIANS(K275))*SIN(RADIANS(L275))+COS(RADIANS(K275))*SIN(RADIANS(J275))*COS(RADIANS(L275))</f>
        <v/>
      </c>
      <c r="X275" s="80">
        <f>COS(RADIANS(K275))*COS(RADIANS(J275))</f>
        <v/>
      </c>
      <c r="Y275" s="80">
        <f>P275*G275</f>
        <v/>
      </c>
      <c r="Z275" s="80">
        <f>Q275*H275</f>
        <v/>
      </c>
      <c r="AA275" s="80">
        <f>R275*I275</f>
        <v/>
      </c>
      <c r="AB275" s="80">
        <f>M275</f>
        <v/>
      </c>
      <c r="AC275" s="80">
        <f>S275*G275</f>
        <v/>
      </c>
      <c r="AD275" s="80">
        <f>T275*H275</f>
        <v/>
      </c>
      <c r="AE275" s="80">
        <f>U275*I275</f>
        <v/>
      </c>
      <c r="AF275" s="80">
        <f>N275</f>
        <v/>
      </c>
      <c r="AG275" s="80">
        <f>V275*G275</f>
        <v/>
      </c>
      <c r="AH275" s="80">
        <f>W275*H275</f>
        <v/>
      </c>
      <c r="AI275" s="80">
        <f>X275*I275</f>
        <v/>
      </c>
      <c r="AJ275" s="80">
        <f>O275</f>
        <v/>
      </c>
      <c r="AK275" s="81" t="n">
        <v>1</v>
      </c>
      <c r="AL275" s="81" t="n">
        <v>0</v>
      </c>
      <c r="AM275" s="81" t="n">
        <v>0</v>
      </c>
      <c r="AN275" s="81" t="n">
        <v>0</v>
      </c>
      <c r="AO275" s="81" t="n">
        <v>0</v>
      </c>
      <c r="AP275" s="81" t="n">
        <v>1</v>
      </c>
      <c r="AQ275" s="81" t="n">
        <v>0</v>
      </c>
      <c r="AR275" s="81" t="n">
        <v>0</v>
      </c>
      <c r="AS275" s="81" t="n">
        <v>0</v>
      </c>
      <c r="AT275" s="81" t="n">
        <v>0</v>
      </c>
      <c r="AU275" s="81" t="n">
        <v>1</v>
      </c>
      <c r="AV275" s="81" t="n">
        <v>0</v>
      </c>
      <c r="AW275" s="82">
        <f>MAX(ABS(Y275-AK275),ABS(Z275-AL275),ABS(AA275-AM275),ABS(AB275-AN275),ABS(AC275-AO275),ABS(AD275-AP275),ABS(AE275-AQ275),ABS(AF275-AR275),ABS(AG275-AS275),ABS(AH275-AT275),ABS(AI275-AU275),ABS(AJ275-AV275))</f>
        <v/>
      </c>
    </row>
    <row r="276">
      <c r="A276" s="78" t="inlineStr">
        <is>
          <t>M271</t>
        </is>
      </c>
      <c r="B276" s="52" t="inlineStr">
        <is>
          <t>ENV-577</t>
        </is>
      </c>
      <c r="C276" s="52" t="inlineStr">
        <is>
          <t>Environment</t>
        </is>
      </c>
      <c r="D276" s="52" t="inlineStr">
        <is>
          <t>Bush</t>
        </is>
      </c>
      <c r="E276" s="53" t="inlineStr">
        <is>
          <t>Group</t>
        </is>
      </c>
      <c r="F276" s="52" t="inlineStr">
        <is>
          <t>ENV-576</t>
        </is>
      </c>
      <c r="G276" s="79" t="n">
        <v>1</v>
      </c>
      <c r="H276" s="79" t="n">
        <v>1</v>
      </c>
      <c r="I276" s="79" t="n">
        <v>1</v>
      </c>
      <c r="J276" s="79" t="n">
        <v>0</v>
      </c>
      <c r="K276" s="79" t="n">
        <v>10</v>
      </c>
      <c r="L276" s="79" t="n">
        <v>0</v>
      </c>
      <c r="M276" s="79" t="n">
        <v>-12</v>
      </c>
      <c r="N276" s="79" t="n">
        <v>0.07937204840000001</v>
      </c>
      <c r="O276" s="79" t="n">
        <v>-8.399999619999999</v>
      </c>
      <c r="P276" s="80">
        <f>COS(RADIANS(K276))*COS(RADIANS(L276))+SIN(RADIANS(K276))*SIN(RADIANS(J276))*SIN(RADIANS(L276))</f>
        <v/>
      </c>
      <c r="Q276" s="80">
        <f>-COS(RADIANS(K276))*SIN(RADIANS(L276))+SIN(RADIANS(K276))*SIN(RADIANS(J276))*COS(RADIANS(L276))</f>
        <v/>
      </c>
      <c r="R276" s="80">
        <f>SIN(RADIANS(K276))*COS(RADIANS(J276))</f>
        <v/>
      </c>
      <c r="S276" s="80">
        <f>COS(RADIANS(J276))*SIN(RADIANS(L276))</f>
        <v/>
      </c>
      <c r="T276" s="80">
        <f>COS(RADIANS(J276))*COS(RADIANS(L276))</f>
        <v/>
      </c>
      <c r="U276" s="80">
        <f>-SIN(RADIANS(J276))</f>
        <v/>
      </c>
      <c r="V276" s="80">
        <f>-SIN(RADIANS(K276))*COS(RADIANS(L276))+COS(RADIANS(K276))*SIN(RADIANS(J276))*SIN(RADIANS(L276))</f>
        <v/>
      </c>
      <c r="W276" s="80">
        <f>SIN(RADIANS(K276))*SIN(RADIANS(L276))+COS(RADIANS(K276))*SIN(RADIANS(J276))*COS(RADIANS(L276))</f>
        <v/>
      </c>
      <c r="X276" s="80">
        <f>COS(RADIANS(K276))*COS(RADIANS(J276))</f>
        <v/>
      </c>
      <c r="Y276" s="80">
        <f>P276*G276</f>
        <v/>
      </c>
      <c r="Z276" s="80">
        <f>Q276*H276</f>
        <v/>
      </c>
      <c r="AA276" s="80">
        <f>R276*I276</f>
        <v/>
      </c>
      <c r="AB276" s="80">
        <f>M276</f>
        <v/>
      </c>
      <c r="AC276" s="80">
        <f>S276*G276</f>
        <v/>
      </c>
      <c r="AD276" s="80">
        <f>T276*H276</f>
        <v/>
      </c>
      <c r="AE276" s="80">
        <f>U276*I276</f>
        <v/>
      </c>
      <c r="AF276" s="80">
        <f>N276</f>
        <v/>
      </c>
      <c r="AG276" s="80">
        <f>V276*G276</f>
        <v/>
      </c>
      <c r="AH276" s="80">
        <f>W276*H276</f>
        <v/>
      </c>
      <c r="AI276" s="80">
        <f>X276*I276</f>
        <v/>
      </c>
      <c r="AJ276" s="80">
        <f>O276</f>
        <v/>
      </c>
      <c r="AK276" s="81" t="n">
        <v>0.98480773</v>
      </c>
      <c r="AL276" s="81" t="n">
        <v>0</v>
      </c>
      <c r="AM276" s="81" t="n">
        <v>0.173648193</v>
      </c>
      <c r="AN276" s="81" t="n">
        <v>-12</v>
      </c>
      <c r="AO276" s="81" t="n">
        <v>0</v>
      </c>
      <c r="AP276" s="81" t="n">
        <v>1</v>
      </c>
      <c r="AQ276" s="81" t="n">
        <v>0</v>
      </c>
      <c r="AR276" s="81" t="n">
        <v>0.07937204840000001</v>
      </c>
      <c r="AS276" s="81" t="n">
        <v>-0.173648193</v>
      </c>
      <c r="AT276" s="81" t="n">
        <v>0</v>
      </c>
      <c r="AU276" s="81" t="n">
        <v>0.98480773</v>
      </c>
      <c r="AV276" s="81" t="n">
        <v>-8.399999619999999</v>
      </c>
      <c r="AW276" s="82">
        <f>MAX(ABS(Y276-AK276),ABS(Z276-AL276),ABS(AA276-AM276),ABS(AB276-AN276),ABS(AC276-AO276),ABS(AD276-AP276),ABS(AE276-AQ276),ABS(AF276-AR276),ABS(AG276-AS276),ABS(AH276-AT276),ABS(AI276-AU276),ABS(AJ276-AV276))</f>
        <v/>
      </c>
    </row>
    <row r="277">
      <c r="A277" s="78" t="inlineStr">
        <is>
          <t>M272</t>
        </is>
      </c>
      <c r="B277" s="52" t="inlineStr">
        <is>
          <t>ENV-584</t>
        </is>
      </c>
      <c r="C277" s="52" t="inlineStr">
        <is>
          <t>Environment</t>
        </is>
      </c>
      <c r="D277" s="52" t="inlineStr">
        <is>
          <t>Bush</t>
        </is>
      </c>
      <c r="E277" s="53" t="inlineStr">
        <is>
          <t>Group</t>
        </is>
      </c>
      <c r="F277" s="52" t="inlineStr">
        <is>
          <t>ENV-576</t>
        </is>
      </c>
      <c r="G277" s="79" t="n">
        <v>1</v>
      </c>
      <c r="H277" s="79" t="n">
        <v>1</v>
      </c>
      <c r="I277" s="79" t="n">
        <v>1</v>
      </c>
      <c r="J277" s="79" t="n">
        <v>0</v>
      </c>
      <c r="K277" s="79" t="n">
        <v>60</v>
      </c>
      <c r="L277" s="79" t="n">
        <v>0</v>
      </c>
      <c r="M277" s="79" t="n">
        <v>-7.5</v>
      </c>
      <c r="N277" s="79" t="n">
        <v>0.147359341</v>
      </c>
      <c r="O277" s="79" t="n">
        <v>-8.600000380000001</v>
      </c>
      <c r="P277" s="80">
        <f>COS(RADIANS(K277))*COS(RADIANS(L277))+SIN(RADIANS(K277))*SIN(RADIANS(J277))*SIN(RADIANS(L277))</f>
        <v/>
      </c>
      <c r="Q277" s="80">
        <f>-COS(RADIANS(K277))*SIN(RADIANS(L277))+SIN(RADIANS(K277))*SIN(RADIANS(J277))*COS(RADIANS(L277))</f>
        <v/>
      </c>
      <c r="R277" s="80">
        <f>SIN(RADIANS(K277))*COS(RADIANS(J277))</f>
        <v/>
      </c>
      <c r="S277" s="80">
        <f>COS(RADIANS(J277))*SIN(RADIANS(L277))</f>
        <v/>
      </c>
      <c r="T277" s="80">
        <f>COS(RADIANS(J277))*COS(RADIANS(L277))</f>
        <v/>
      </c>
      <c r="U277" s="80">
        <f>-SIN(RADIANS(J277))</f>
        <v/>
      </c>
      <c r="V277" s="80">
        <f>-SIN(RADIANS(K277))*COS(RADIANS(L277))+COS(RADIANS(K277))*SIN(RADIANS(J277))*SIN(RADIANS(L277))</f>
        <v/>
      </c>
      <c r="W277" s="80">
        <f>SIN(RADIANS(K277))*SIN(RADIANS(L277))+COS(RADIANS(K277))*SIN(RADIANS(J277))*COS(RADIANS(L277))</f>
        <v/>
      </c>
      <c r="X277" s="80">
        <f>COS(RADIANS(K277))*COS(RADIANS(J277))</f>
        <v/>
      </c>
      <c r="Y277" s="80">
        <f>P277*G277</f>
        <v/>
      </c>
      <c r="Z277" s="80">
        <f>Q277*H277</f>
        <v/>
      </c>
      <c r="AA277" s="80">
        <f>R277*I277</f>
        <v/>
      </c>
      <c r="AB277" s="80">
        <f>M277</f>
        <v/>
      </c>
      <c r="AC277" s="80">
        <f>S277*G277</f>
        <v/>
      </c>
      <c r="AD277" s="80">
        <f>T277*H277</f>
        <v/>
      </c>
      <c r="AE277" s="80">
        <f>U277*I277</f>
        <v/>
      </c>
      <c r="AF277" s="80">
        <f>N277</f>
        <v/>
      </c>
      <c r="AG277" s="80">
        <f>V277*G277</f>
        <v/>
      </c>
      <c r="AH277" s="80">
        <f>W277*H277</f>
        <v/>
      </c>
      <c r="AI277" s="80">
        <f>X277*I277</f>
        <v/>
      </c>
      <c r="AJ277" s="80">
        <f>O277</f>
        <v/>
      </c>
      <c r="AK277" s="81" t="n">
        <v>0.49999997</v>
      </c>
      <c r="AL277" s="81" t="n">
        <v>0</v>
      </c>
      <c r="AM277" s="81" t="n">
        <v>0.866025448</v>
      </c>
      <c r="AN277" s="81" t="n">
        <v>-7.5</v>
      </c>
      <c r="AO277" s="81" t="n">
        <v>0</v>
      </c>
      <c r="AP277" s="81" t="n">
        <v>1</v>
      </c>
      <c r="AQ277" s="81" t="n">
        <v>0</v>
      </c>
      <c r="AR277" s="81" t="n">
        <v>0.147359341</v>
      </c>
      <c r="AS277" s="81" t="n">
        <v>-0.866025448</v>
      </c>
      <c r="AT277" s="81" t="n">
        <v>0</v>
      </c>
      <c r="AU277" s="81" t="n">
        <v>0.49999997</v>
      </c>
      <c r="AV277" s="81" t="n">
        <v>-8.600000380000001</v>
      </c>
      <c r="AW277" s="82">
        <f>MAX(ABS(Y277-AK277),ABS(Z277-AL277),ABS(AA277-AM277),ABS(AB277-AN277),ABS(AC277-AO277),ABS(AD277-AP277),ABS(AE277-AQ277),ABS(AF277-AR277),ABS(AG277-AS277),ABS(AH277-AT277),ABS(AI277-AU277),ABS(AJ277-AV277))</f>
        <v/>
      </c>
    </row>
    <row r="278">
      <c r="A278" s="78" t="inlineStr">
        <is>
          <t>M273</t>
        </is>
      </c>
      <c r="B278" s="52" t="inlineStr">
        <is>
          <t>ENV-591</t>
        </is>
      </c>
      <c r="C278" s="52" t="inlineStr">
        <is>
          <t>Environment</t>
        </is>
      </c>
      <c r="D278" s="52" t="inlineStr">
        <is>
          <t>Bush</t>
        </is>
      </c>
      <c r="E278" s="53" t="inlineStr">
        <is>
          <t>Group</t>
        </is>
      </c>
      <c r="F278" s="52" t="inlineStr">
        <is>
          <t>ENV-576</t>
        </is>
      </c>
      <c r="G278" s="79" t="n">
        <v>1</v>
      </c>
      <c r="H278" s="79" t="n">
        <v>1</v>
      </c>
      <c r="I278" s="79" t="n">
        <v>1</v>
      </c>
      <c r="J278" s="79" t="n">
        <v>0</v>
      </c>
      <c r="K278" s="79" t="n">
        <v>120</v>
      </c>
      <c r="L278" s="79" t="n">
        <v>0</v>
      </c>
      <c r="M278" s="79" t="n">
        <v>-1</v>
      </c>
      <c r="N278" s="79" t="n">
        <v>-0.171537638</v>
      </c>
      <c r="O278" s="79" t="n">
        <v>-11.3000002</v>
      </c>
      <c r="P278" s="80">
        <f>COS(RADIANS(K278))*COS(RADIANS(L278))+SIN(RADIANS(K278))*SIN(RADIANS(J278))*SIN(RADIANS(L278))</f>
        <v/>
      </c>
      <c r="Q278" s="80">
        <f>-COS(RADIANS(K278))*SIN(RADIANS(L278))+SIN(RADIANS(K278))*SIN(RADIANS(J278))*COS(RADIANS(L278))</f>
        <v/>
      </c>
      <c r="R278" s="80">
        <f>SIN(RADIANS(K278))*COS(RADIANS(J278))</f>
        <v/>
      </c>
      <c r="S278" s="80">
        <f>COS(RADIANS(J278))*SIN(RADIANS(L278))</f>
        <v/>
      </c>
      <c r="T278" s="80">
        <f>COS(RADIANS(J278))*COS(RADIANS(L278))</f>
        <v/>
      </c>
      <c r="U278" s="80">
        <f>-SIN(RADIANS(J278))</f>
        <v/>
      </c>
      <c r="V278" s="80">
        <f>-SIN(RADIANS(K278))*COS(RADIANS(L278))+COS(RADIANS(K278))*SIN(RADIANS(J278))*SIN(RADIANS(L278))</f>
        <v/>
      </c>
      <c r="W278" s="80">
        <f>SIN(RADIANS(K278))*SIN(RADIANS(L278))+COS(RADIANS(K278))*SIN(RADIANS(J278))*COS(RADIANS(L278))</f>
        <v/>
      </c>
      <c r="X278" s="80">
        <f>COS(RADIANS(K278))*COS(RADIANS(J278))</f>
        <v/>
      </c>
      <c r="Y278" s="80">
        <f>P278*G278</f>
        <v/>
      </c>
      <c r="Z278" s="80">
        <f>Q278*H278</f>
        <v/>
      </c>
      <c r="AA278" s="80">
        <f>R278*I278</f>
        <v/>
      </c>
      <c r="AB278" s="80">
        <f>M278</f>
        <v/>
      </c>
      <c r="AC278" s="80">
        <f>S278*G278</f>
        <v/>
      </c>
      <c r="AD278" s="80">
        <f>T278*H278</f>
        <v/>
      </c>
      <c r="AE278" s="80">
        <f>U278*I278</f>
        <v/>
      </c>
      <c r="AF278" s="80">
        <f>N278</f>
        <v/>
      </c>
      <c r="AG278" s="80">
        <f>V278*G278</f>
        <v/>
      </c>
      <c r="AH278" s="80">
        <f>W278*H278</f>
        <v/>
      </c>
      <c r="AI278" s="80">
        <f>X278*I278</f>
        <v/>
      </c>
      <c r="AJ278" s="80">
        <f>O278</f>
        <v/>
      </c>
      <c r="AK278" s="81" t="n">
        <v>-0.50000006</v>
      </c>
      <c r="AL278" s="81" t="n">
        <v>0</v>
      </c>
      <c r="AM278" s="81" t="n">
        <v>0.866025388</v>
      </c>
      <c r="AN278" s="81" t="n">
        <v>-1</v>
      </c>
      <c r="AO278" s="81" t="n">
        <v>0</v>
      </c>
      <c r="AP278" s="81" t="n">
        <v>1</v>
      </c>
      <c r="AQ278" s="81" t="n">
        <v>0</v>
      </c>
      <c r="AR278" s="81" t="n">
        <v>-0.171537638</v>
      </c>
      <c r="AS278" s="81" t="n">
        <v>-0.866025388</v>
      </c>
      <c r="AT278" s="81" t="n">
        <v>0</v>
      </c>
      <c r="AU278" s="81" t="n">
        <v>-0.50000006</v>
      </c>
      <c r="AV278" s="81" t="n">
        <v>-11.3000002</v>
      </c>
      <c r="AW278" s="82">
        <f>MAX(ABS(Y278-AK278),ABS(Z278-AL278),ABS(AA278-AM278),ABS(AB278-AN278),ABS(AC278-AO278),ABS(AD278-AP278),ABS(AE278-AQ278),ABS(AF278-AR278),ABS(AG278-AS278),ABS(AH278-AT278),ABS(AI278-AU278),ABS(AJ278-AV278))</f>
        <v/>
      </c>
    </row>
    <row r="279">
      <c r="A279" s="78" t="inlineStr">
        <is>
          <t>M274</t>
        </is>
      </c>
      <c r="B279" s="52" t="inlineStr">
        <is>
          <t>ENV-599</t>
        </is>
      </c>
      <c r="C279" s="52" t="inlineStr">
        <is>
          <t>Environment</t>
        </is>
      </c>
      <c r="D279" s="52" t="inlineStr">
        <is>
          <t>Bush</t>
        </is>
      </c>
      <c r="E279" s="53" t="inlineStr">
        <is>
          <t>Group</t>
        </is>
      </c>
      <c r="F279" s="52" t="inlineStr">
        <is>
          <t>ENV-576</t>
        </is>
      </c>
      <c r="G279" s="79" t="n">
        <v>1</v>
      </c>
      <c r="H279" s="79" t="n">
        <v>1</v>
      </c>
      <c r="I279" s="79" t="n">
        <v>1</v>
      </c>
      <c r="J279" s="79" t="n">
        <v>0</v>
      </c>
      <c r="K279" s="79" t="n">
        <v>30</v>
      </c>
      <c r="L279" s="79" t="n">
        <v>0</v>
      </c>
      <c r="M279" s="79" t="n">
        <v>7</v>
      </c>
      <c r="N279" s="79" t="n">
        <v>-0.219475895</v>
      </c>
      <c r="O279" s="79" t="n">
        <v>-5.5999999</v>
      </c>
      <c r="P279" s="80">
        <f>COS(RADIANS(K279))*COS(RADIANS(L279))+SIN(RADIANS(K279))*SIN(RADIANS(J279))*SIN(RADIANS(L279))</f>
        <v/>
      </c>
      <c r="Q279" s="80">
        <f>-COS(RADIANS(K279))*SIN(RADIANS(L279))+SIN(RADIANS(K279))*SIN(RADIANS(J279))*COS(RADIANS(L279))</f>
        <v/>
      </c>
      <c r="R279" s="80">
        <f>SIN(RADIANS(K279))*COS(RADIANS(J279))</f>
        <v/>
      </c>
      <c r="S279" s="80">
        <f>COS(RADIANS(J279))*SIN(RADIANS(L279))</f>
        <v/>
      </c>
      <c r="T279" s="80">
        <f>COS(RADIANS(J279))*COS(RADIANS(L279))</f>
        <v/>
      </c>
      <c r="U279" s="80">
        <f>-SIN(RADIANS(J279))</f>
        <v/>
      </c>
      <c r="V279" s="80">
        <f>-SIN(RADIANS(K279))*COS(RADIANS(L279))+COS(RADIANS(K279))*SIN(RADIANS(J279))*SIN(RADIANS(L279))</f>
        <v/>
      </c>
      <c r="W279" s="80">
        <f>SIN(RADIANS(K279))*SIN(RADIANS(L279))+COS(RADIANS(K279))*SIN(RADIANS(J279))*COS(RADIANS(L279))</f>
        <v/>
      </c>
      <c r="X279" s="80">
        <f>COS(RADIANS(K279))*COS(RADIANS(J279))</f>
        <v/>
      </c>
      <c r="Y279" s="80">
        <f>P279*G279</f>
        <v/>
      </c>
      <c r="Z279" s="80">
        <f>Q279*H279</f>
        <v/>
      </c>
      <c r="AA279" s="80">
        <f>R279*I279</f>
        <v/>
      </c>
      <c r="AB279" s="80">
        <f>M279</f>
        <v/>
      </c>
      <c r="AC279" s="80">
        <f>S279*G279</f>
        <v/>
      </c>
      <c r="AD279" s="80">
        <f>T279*H279</f>
        <v/>
      </c>
      <c r="AE279" s="80">
        <f>U279*I279</f>
        <v/>
      </c>
      <c r="AF279" s="80">
        <f>N279</f>
        <v/>
      </c>
      <c r="AG279" s="80">
        <f>V279*G279</f>
        <v/>
      </c>
      <c r="AH279" s="80">
        <f>W279*H279</f>
        <v/>
      </c>
      <c r="AI279" s="80">
        <f>X279*I279</f>
        <v/>
      </c>
      <c r="AJ279" s="80">
        <f>O279</f>
        <v/>
      </c>
      <c r="AK279" s="81" t="n">
        <v>0.866025388</v>
      </c>
      <c r="AL279" s="81" t="n">
        <v>0</v>
      </c>
      <c r="AM279" s="81" t="n">
        <v>0.5</v>
      </c>
      <c r="AN279" s="81" t="n">
        <v>7</v>
      </c>
      <c r="AO279" s="81" t="n">
        <v>0</v>
      </c>
      <c r="AP279" s="81" t="n">
        <v>1</v>
      </c>
      <c r="AQ279" s="81" t="n">
        <v>0</v>
      </c>
      <c r="AR279" s="81" t="n">
        <v>-0.219475895</v>
      </c>
      <c r="AS279" s="81" t="n">
        <v>-0.5</v>
      </c>
      <c r="AT279" s="81" t="n">
        <v>0</v>
      </c>
      <c r="AU279" s="81" t="n">
        <v>0.866025388</v>
      </c>
      <c r="AV279" s="81" t="n">
        <v>-5.5999999</v>
      </c>
      <c r="AW279" s="82">
        <f>MAX(ABS(Y279-AK279),ABS(Z279-AL279),ABS(AA279-AM279),ABS(AB279-AN279),ABS(AC279-AO279),ABS(AD279-AP279),ABS(AE279-AQ279),ABS(AF279-AR279),ABS(AG279-AS279),ABS(AH279-AT279),ABS(AI279-AU279),ABS(AJ279-AV279))</f>
        <v/>
      </c>
    </row>
    <row r="280">
      <c r="A280" s="78" t="inlineStr">
        <is>
          <t>M275</t>
        </is>
      </c>
      <c r="B280" s="52" t="inlineStr">
        <is>
          <t>ENV-607</t>
        </is>
      </c>
      <c r="C280" s="52" t="inlineStr">
        <is>
          <t>Environment</t>
        </is>
      </c>
      <c r="D280" s="52" t="inlineStr">
        <is>
          <t>Bush</t>
        </is>
      </c>
      <c r="E280" s="53" t="inlineStr">
        <is>
          <t>Group</t>
        </is>
      </c>
      <c r="F280" s="52" t="inlineStr">
        <is>
          <t>ENV-576</t>
        </is>
      </c>
      <c r="G280" s="79" t="n">
        <v>1</v>
      </c>
      <c r="H280" s="79" t="n">
        <v>1</v>
      </c>
      <c r="I280" s="79" t="n">
        <v>1</v>
      </c>
      <c r="J280" s="79" t="n">
        <v>0</v>
      </c>
      <c r="K280" s="79" t="n">
        <v>80</v>
      </c>
      <c r="L280" s="79" t="n">
        <v>0</v>
      </c>
      <c r="M280" s="79" t="n">
        <v>10.5</v>
      </c>
      <c r="N280" s="79" t="n">
        <v>-0.0752651542</v>
      </c>
      <c r="O280" s="79" t="n">
        <v>-5.5999999</v>
      </c>
      <c r="P280" s="80">
        <f>COS(RADIANS(K280))*COS(RADIANS(L280))+SIN(RADIANS(K280))*SIN(RADIANS(J280))*SIN(RADIANS(L280))</f>
        <v/>
      </c>
      <c r="Q280" s="80">
        <f>-COS(RADIANS(K280))*SIN(RADIANS(L280))+SIN(RADIANS(K280))*SIN(RADIANS(J280))*COS(RADIANS(L280))</f>
        <v/>
      </c>
      <c r="R280" s="80">
        <f>SIN(RADIANS(K280))*COS(RADIANS(J280))</f>
        <v/>
      </c>
      <c r="S280" s="80">
        <f>COS(RADIANS(J280))*SIN(RADIANS(L280))</f>
        <v/>
      </c>
      <c r="T280" s="80">
        <f>COS(RADIANS(J280))*COS(RADIANS(L280))</f>
        <v/>
      </c>
      <c r="U280" s="80">
        <f>-SIN(RADIANS(J280))</f>
        <v/>
      </c>
      <c r="V280" s="80">
        <f>-SIN(RADIANS(K280))*COS(RADIANS(L280))+COS(RADIANS(K280))*SIN(RADIANS(J280))*SIN(RADIANS(L280))</f>
        <v/>
      </c>
      <c r="W280" s="80">
        <f>SIN(RADIANS(K280))*SIN(RADIANS(L280))+COS(RADIANS(K280))*SIN(RADIANS(J280))*COS(RADIANS(L280))</f>
        <v/>
      </c>
      <c r="X280" s="80">
        <f>COS(RADIANS(K280))*COS(RADIANS(J280))</f>
        <v/>
      </c>
      <c r="Y280" s="80">
        <f>P280*G280</f>
        <v/>
      </c>
      <c r="Z280" s="80">
        <f>Q280*H280</f>
        <v/>
      </c>
      <c r="AA280" s="80">
        <f>R280*I280</f>
        <v/>
      </c>
      <c r="AB280" s="80">
        <f>M280</f>
        <v/>
      </c>
      <c r="AC280" s="80">
        <f>S280*G280</f>
        <v/>
      </c>
      <c r="AD280" s="80">
        <f>T280*H280</f>
        <v/>
      </c>
      <c r="AE280" s="80">
        <f>U280*I280</f>
        <v/>
      </c>
      <c r="AF280" s="80">
        <f>N280</f>
        <v/>
      </c>
      <c r="AG280" s="80">
        <f>V280*G280</f>
        <v/>
      </c>
      <c r="AH280" s="80">
        <f>W280*H280</f>
        <v/>
      </c>
      <c r="AI280" s="80">
        <f>X280*I280</f>
        <v/>
      </c>
      <c r="AJ280" s="80">
        <f>O280</f>
        <v/>
      </c>
      <c r="AK280" s="81" t="n">
        <v>0.173648104</v>
      </c>
      <c r="AL280" s="81" t="n">
        <v>0</v>
      </c>
      <c r="AM280" s="81" t="n">
        <v>0.984807789</v>
      </c>
      <c r="AN280" s="81" t="n">
        <v>10.5</v>
      </c>
      <c r="AO280" s="81" t="n">
        <v>0</v>
      </c>
      <c r="AP280" s="81" t="n">
        <v>1</v>
      </c>
      <c r="AQ280" s="81" t="n">
        <v>0</v>
      </c>
      <c r="AR280" s="81" t="n">
        <v>-0.0752651542</v>
      </c>
      <c r="AS280" s="81" t="n">
        <v>-0.984807789</v>
      </c>
      <c r="AT280" s="81" t="n">
        <v>0</v>
      </c>
      <c r="AU280" s="81" t="n">
        <v>0.173648104</v>
      </c>
      <c r="AV280" s="81" t="n">
        <v>-5.5999999</v>
      </c>
      <c r="AW280" s="82">
        <f>MAX(ABS(Y280-AK280),ABS(Z280-AL280),ABS(AA280-AM280),ABS(AB280-AN280),ABS(AC280-AO280),ABS(AD280-AP280),ABS(AE280-AQ280),ABS(AF280-AR280),ABS(AG280-AS280),ABS(AH280-AT280),ABS(AI280-AU280),ABS(AJ280-AV280))</f>
        <v/>
      </c>
    </row>
    <row r="281">
      <c r="A281" s="78" t="inlineStr">
        <is>
          <t>M276</t>
        </is>
      </c>
      <c r="B281" s="52" t="inlineStr">
        <is>
          <t>ENV-615</t>
        </is>
      </c>
      <c r="C281" s="52" t="inlineStr">
        <is>
          <t>Environment</t>
        </is>
      </c>
      <c r="D281" s="52" t="inlineStr">
        <is>
          <t>Bush</t>
        </is>
      </c>
      <c r="E281" s="53" t="inlineStr">
        <is>
          <t>Group</t>
        </is>
      </c>
      <c r="F281" s="52" t="inlineStr">
        <is>
          <t>ENV-576</t>
        </is>
      </c>
      <c r="G281" s="79" t="n">
        <v>1</v>
      </c>
      <c r="H281" s="79" t="n">
        <v>1</v>
      </c>
      <c r="I281" s="79" t="n">
        <v>1</v>
      </c>
      <c r="J281" s="79" t="n">
        <v>0</v>
      </c>
      <c r="K281" s="79" t="n">
        <v>150</v>
      </c>
      <c r="L281" s="79" t="n">
        <v>0</v>
      </c>
      <c r="M281" s="79" t="n">
        <v>12.5</v>
      </c>
      <c r="N281" s="79" t="n">
        <v>0.0342563316</v>
      </c>
      <c r="O281" s="79" t="n">
        <v>-7.5999999</v>
      </c>
      <c r="P281" s="80">
        <f>COS(RADIANS(K281))*COS(RADIANS(L281))+SIN(RADIANS(K281))*SIN(RADIANS(J281))*SIN(RADIANS(L281))</f>
        <v/>
      </c>
      <c r="Q281" s="80">
        <f>-COS(RADIANS(K281))*SIN(RADIANS(L281))+SIN(RADIANS(K281))*SIN(RADIANS(J281))*COS(RADIANS(L281))</f>
        <v/>
      </c>
      <c r="R281" s="80">
        <f>SIN(RADIANS(K281))*COS(RADIANS(J281))</f>
        <v/>
      </c>
      <c r="S281" s="80">
        <f>COS(RADIANS(J281))*SIN(RADIANS(L281))</f>
        <v/>
      </c>
      <c r="T281" s="80">
        <f>COS(RADIANS(J281))*COS(RADIANS(L281))</f>
        <v/>
      </c>
      <c r="U281" s="80">
        <f>-SIN(RADIANS(J281))</f>
        <v/>
      </c>
      <c r="V281" s="80">
        <f>-SIN(RADIANS(K281))*COS(RADIANS(L281))+COS(RADIANS(K281))*SIN(RADIANS(J281))*SIN(RADIANS(L281))</f>
        <v/>
      </c>
      <c r="W281" s="80">
        <f>SIN(RADIANS(K281))*SIN(RADIANS(L281))+COS(RADIANS(K281))*SIN(RADIANS(J281))*COS(RADIANS(L281))</f>
        <v/>
      </c>
      <c r="X281" s="80">
        <f>COS(RADIANS(K281))*COS(RADIANS(J281))</f>
        <v/>
      </c>
      <c r="Y281" s="80">
        <f>P281*G281</f>
        <v/>
      </c>
      <c r="Z281" s="80">
        <f>Q281*H281</f>
        <v/>
      </c>
      <c r="AA281" s="80">
        <f>R281*I281</f>
        <v/>
      </c>
      <c r="AB281" s="80">
        <f>M281</f>
        <v/>
      </c>
      <c r="AC281" s="80">
        <f>S281*G281</f>
        <v/>
      </c>
      <c r="AD281" s="80">
        <f>T281*H281</f>
        <v/>
      </c>
      <c r="AE281" s="80">
        <f>U281*I281</f>
        <v/>
      </c>
      <c r="AF281" s="80">
        <f>N281</f>
        <v/>
      </c>
      <c r="AG281" s="80">
        <f>V281*G281</f>
        <v/>
      </c>
      <c r="AH281" s="80">
        <f>W281*H281</f>
        <v/>
      </c>
      <c r="AI281" s="80">
        <f>X281*I281</f>
        <v/>
      </c>
      <c r="AJ281" s="80">
        <f>O281</f>
        <v/>
      </c>
      <c r="AK281" s="81" t="n">
        <v>-0.866025507</v>
      </c>
      <c r="AL281" s="81" t="n">
        <v>0</v>
      </c>
      <c r="AM281" s="81" t="n">
        <v>0.499999821</v>
      </c>
      <c r="AN281" s="81" t="n">
        <v>12.5</v>
      </c>
      <c r="AO281" s="81" t="n">
        <v>0</v>
      </c>
      <c r="AP281" s="81" t="n">
        <v>1</v>
      </c>
      <c r="AQ281" s="81" t="n">
        <v>0</v>
      </c>
      <c r="AR281" s="81" t="n">
        <v>0.0342563316</v>
      </c>
      <c r="AS281" s="81" t="n">
        <v>-0.499999821</v>
      </c>
      <c r="AT281" s="81" t="n">
        <v>0</v>
      </c>
      <c r="AU281" s="81" t="n">
        <v>-0.866025507</v>
      </c>
      <c r="AV281" s="81" t="n">
        <v>-7.5999999</v>
      </c>
      <c r="AW281" s="82">
        <f>MAX(ABS(Y281-AK281),ABS(Z281-AL281),ABS(AA281-AM281),ABS(AB281-AN281),ABS(AC281-AO281),ABS(AD281-AP281),ABS(AE281-AQ281),ABS(AF281-AR281),ABS(AG281-AS281),ABS(AH281-AT281),ABS(AI281-AU281),ABS(AJ281-AV281))</f>
        <v/>
      </c>
    </row>
    <row r="282">
      <c r="A282" s="78" t="inlineStr">
        <is>
          <t>M277</t>
        </is>
      </c>
      <c r="B282" s="52" t="inlineStr">
        <is>
          <t>ENV-622</t>
        </is>
      </c>
      <c r="C282" s="52" t="inlineStr">
        <is>
          <t>Environment</t>
        </is>
      </c>
      <c r="D282" s="52" t="inlineStr">
        <is>
          <t>Bush</t>
        </is>
      </c>
      <c r="E282" s="53" t="inlineStr">
        <is>
          <t>Group</t>
        </is>
      </c>
      <c r="F282" s="52" t="inlineStr">
        <is>
          <t>ENV-576</t>
        </is>
      </c>
      <c r="G282" s="79" t="n">
        <v>1</v>
      </c>
      <c r="H282" s="79" t="n">
        <v>1</v>
      </c>
      <c r="I282" s="79" t="n">
        <v>1</v>
      </c>
      <c r="J282" s="79" t="n">
        <v>0</v>
      </c>
      <c r="K282" s="79" t="n">
        <v>45</v>
      </c>
      <c r="L282" s="79" t="n">
        <v>0</v>
      </c>
      <c r="M282" s="79" t="n">
        <v>-15.8000002</v>
      </c>
      <c r="N282" s="79" t="n">
        <v>0.269365638</v>
      </c>
      <c r="O282" s="79" t="n">
        <v>3.5</v>
      </c>
      <c r="P282" s="80">
        <f>COS(RADIANS(K282))*COS(RADIANS(L282))+SIN(RADIANS(K282))*SIN(RADIANS(J282))*SIN(RADIANS(L282))</f>
        <v/>
      </c>
      <c r="Q282" s="80">
        <f>-COS(RADIANS(K282))*SIN(RADIANS(L282))+SIN(RADIANS(K282))*SIN(RADIANS(J282))*COS(RADIANS(L282))</f>
        <v/>
      </c>
      <c r="R282" s="80">
        <f>SIN(RADIANS(K282))*COS(RADIANS(J282))</f>
        <v/>
      </c>
      <c r="S282" s="80">
        <f>COS(RADIANS(J282))*SIN(RADIANS(L282))</f>
        <v/>
      </c>
      <c r="T282" s="80">
        <f>COS(RADIANS(J282))*COS(RADIANS(L282))</f>
        <v/>
      </c>
      <c r="U282" s="80">
        <f>-SIN(RADIANS(J282))</f>
        <v/>
      </c>
      <c r="V282" s="80">
        <f>-SIN(RADIANS(K282))*COS(RADIANS(L282))+COS(RADIANS(K282))*SIN(RADIANS(J282))*SIN(RADIANS(L282))</f>
        <v/>
      </c>
      <c r="W282" s="80">
        <f>SIN(RADIANS(K282))*SIN(RADIANS(L282))+COS(RADIANS(K282))*SIN(RADIANS(J282))*COS(RADIANS(L282))</f>
        <v/>
      </c>
      <c r="X282" s="80">
        <f>COS(RADIANS(K282))*COS(RADIANS(J282))</f>
        <v/>
      </c>
      <c r="Y282" s="80">
        <f>P282*G282</f>
        <v/>
      </c>
      <c r="Z282" s="80">
        <f>Q282*H282</f>
        <v/>
      </c>
      <c r="AA282" s="80">
        <f>R282*I282</f>
        <v/>
      </c>
      <c r="AB282" s="80">
        <f>M282</f>
        <v/>
      </c>
      <c r="AC282" s="80">
        <f>S282*G282</f>
        <v/>
      </c>
      <c r="AD282" s="80">
        <f>T282*H282</f>
        <v/>
      </c>
      <c r="AE282" s="80">
        <f>U282*I282</f>
        <v/>
      </c>
      <c r="AF282" s="80">
        <f>N282</f>
        <v/>
      </c>
      <c r="AG282" s="80">
        <f>V282*G282</f>
        <v/>
      </c>
      <c r="AH282" s="80">
        <f>W282*H282</f>
        <v/>
      </c>
      <c r="AI282" s="80">
        <f>X282*I282</f>
        <v/>
      </c>
      <c r="AJ282" s="80">
        <f>O282</f>
        <v/>
      </c>
      <c r="AK282" s="81" t="n">
        <v>0.707106769</v>
      </c>
      <c r="AL282" s="81" t="n">
        <v>0</v>
      </c>
      <c r="AM282" s="81" t="n">
        <v>0.707106769</v>
      </c>
      <c r="AN282" s="81" t="n">
        <v>-15.8000002</v>
      </c>
      <c r="AO282" s="81" t="n">
        <v>0</v>
      </c>
      <c r="AP282" s="81" t="n">
        <v>1</v>
      </c>
      <c r="AQ282" s="81" t="n">
        <v>0</v>
      </c>
      <c r="AR282" s="81" t="n">
        <v>0.269365638</v>
      </c>
      <c r="AS282" s="81" t="n">
        <v>-0.707106769</v>
      </c>
      <c r="AT282" s="81" t="n">
        <v>0</v>
      </c>
      <c r="AU282" s="81" t="n">
        <v>0.707106769</v>
      </c>
      <c r="AV282" s="81" t="n">
        <v>3.5</v>
      </c>
      <c r="AW282" s="82">
        <f>MAX(ABS(Y282-AK282),ABS(Z282-AL282),ABS(AA282-AM282),ABS(AB282-AN282),ABS(AC282-AO282),ABS(AD282-AP282),ABS(AE282-AQ282),ABS(AF282-AR282),ABS(AG282-AS282),ABS(AH282-AT282),ABS(AI282-AU282),ABS(AJ282-AV282))</f>
        <v/>
      </c>
    </row>
    <row r="283">
      <c r="A283" s="78" t="inlineStr">
        <is>
          <t>M278</t>
        </is>
      </c>
      <c r="B283" s="52" t="inlineStr">
        <is>
          <t>ENV-629</t>
        </is>
      </c>
      <c r="C283" s="52" t="inlineStr">
        <is>
          <t>Environment</t>
        </is>
      </c>
      <c r="D283" s="52" t="inlineStr">
        <is>
          <t>Bush</t>
        </is>
      </c>
      <c r="E283" s="53" t="inlineStr">
        <is>
          <t>Group</t>
        </is>
      </c>
      <c r="F283" s="52" t="inlineStr">
        <is>
          <t>ENV-576</t>
        </is>
      </c>
      <c r="G283" s="79" t="n">
        <v>1</v>
      </c>
      <c r="H283" s="79" t="n">
        <v>1</v>
      </c>
      <c r="I283" s="79" t="n">
        <v>1</v>
      </c>
      <c r="J283" s="79" t="n">
        <v>0</v>
      </c>
      <c r="K283" s="79" t="n">
        <v>15</v>
      </c>
      <c r="L283" s="79" t="n">
        <v>0</v>
      </c>
      <c r="M283" s="79" t="n">
        <v>-12.5</v>
      </c>
      <c r="N283" s="79" t="n">
        <v>0.180636451</v>
      </c>
      <c r="O283" s="79" t="n">
        <v>13.5</v>
      </c>
      <c r="P283" s="80">
        <f>COS(RADIANS(K283))*COS(RADIANS(L283))+SIN(RADIANS(K283))*SIN(RADIANS(J283))*SIN(RADIANS(L283))</f>
        <v/>
      </c>
      <c r="Q283" s="80">
        <f>-COS(RADIANS(K283))*SIN(RADIANS(L283))+SIN(RADIANS(K283))*SIN(RADIANS(J283))*COS(RADIANS(L283))</f>
        <v/>
      </c>
      <c r="R283" s="80">
        <f>SIN(RADIANS(K283))*COS(RADIANS(J283))</f>
        <v/>
      </c>
      <c r="S283" s="80">
        <f>COS(RADIANS(J283))*SIN(RADIANS(L283))</f>
        <v/>
      </c>
      <c r="T283" s="80">
        <f>COS(RADIANS(J283))*COS(RADIANS(L283))</f>
        <v/>
      </c>
      <c r="U283" s="80">
        <f>-SIN(RADIANS(J283))</f>
        <v/>
      </c>
      <c r="V283" s="80">
        <f>-SIN(RADIANS(K283))*COS(RADIANS(L283))+COS(RADIANS(K283))*SIN(RADIANS(J283))*SIN(RADIANS(L283))</f>
        <v/>
      </c>
      <c r="W283" s="80">
        <f>SIN(RADIANS(K283))*SIN(RADIANS(L283))+COS(RADIANS(K283))*SIN(RADIANS(J283))*COS(RADIANS(L283))</f>
        <v/>
      </c>
      <c r="X283" s="80">
        <f>COS(RADIANS(K283))*COS(RADIANS(J283))</f>
        <v/>
      </c>
      <c r="Y283" s="80">
        <f>P283*G283</f>
        <v/>
      </c>
      <c r="Z283" s="80">
        <f>Q283*H283</f>
        <v/>
      </c>
      <c r="AA283" s="80">
        <f>R283*I283</f>
        <v/>
      </c>
      <c r="AB283" s="80">
        <f>M283</f>
        <v/>
      </c>
      <c r="AC283" s="80">
        <f>S283*G283</f>
        <v/>
      </c>
      <c r="AD283" s="80">
        <f>T283*H283</f>
        <v/>
      </c>
      <c r="AE283" s="80">
        <f>U283*I283</f>
        <v/>
      </c>
      <c r="AF283" s="80">
        <f>N283</f>
        <v/>
      </c>
      <c r="AG283" s="80">
        <f>V283*G283</f>
        <v/>
      </c>
      <c r="AH283" s="80">
        <f>W283*H283</f>
        <v/>
      </c>
      <c r="AI283" s="80">
        <f>X283*I283</f>
        <v/>
      </c>
      <c r="AJ283" s="80">
        <f>O283</f>
        <v/>
      </c>
      <c r="AK283" s="81" t="n">
        <v>0.965925813</v>
      </c>
      <c r="AL283" s="81" t="n">
        <v>0</v>
      </c>
      <c r="AM283" s="81" t="n">
        <v>0.258819044</v>
      </c>
      <c r="AN283" s="81" t="n">
        <v>-12.5</v>
      </c>
      <c r="AO283" s="81" t="n">
        <v>0</v>
      </c>
      <c r="AP283" s="81" t="n">
        <v>1</v>
      </c>
      <c r="AQ283" s="81" t="n">
        <v>0</v>
      </c>
      <c r="AR283" s="81" t="n">
        <v>0.180636451</v>
      </c>
      <c r="AS283" s="81" t="n">
        <v>-0.258819044</v>
      </c>
      <c r="AT283" s="81" t="n">
        <v>0</v>
      </c>
      <c r="AU283" s="81" t="n">
        <v>0.965925813</v>
      </c>
      <c r="AV283" s="81" t="n">
        <v>13.5</v>
      </c>
      <c r="AW283" s="82">
        <f>MAX(ABS(Y283-AK283),ABS(Z283-AL283),ABS(AA283-AM283),ABS(AB283-AN283),ABS(AC283-AO283),ABS(AD283-AP283),ABS(AE283-AQ283),ABS(AF283-AR283),ABS(AG283-AS283),ABS(AH283-AT283),ABS(AI283-AU283),ABS(AJ283-AV283))</f>
        <v/>
      </c>
    </row>
    <row r="284">
      <c r="A284" s="78" t="inlineStr">
        <is>
          <t>M279</t>
        </is>
      </c>
      <c r="B284" s="52" t="inlineStr">
        <is>
          <t>ENV-637</t>
        </is>
      </c>
      <c r="C284" s="52" t="inlineStr">
        <is>
          <t>Environment</t>
        </is>
      </c>
      <c r="D284" s="52" t="inlineStr">
        <is>
          <t>Bush</t>
        </is>
      </c>
      <c r="E284" s="53" t="inlineStr">
        <is>
          <t>Group</t>
        </is>
      </c>
      <c r="F284" s="52" t="inlineStr">
        <is>
          <t>ENV-576</t>
        </is>
      </c>
      <c r="G284" s="79" t="n">
        <v>1</v>
      </c>
      <c r="H284" s="79" t="n">
        <v>1</v>
      </c>
      <c r="I284" s="79" t="n">
        <v>1</v>
      </c>
      <c r="J284" s="79" t="n">
        <v>0</v>
      </c>
      <c r="K284" s="79" t="n">
        <v>100</v>
      </c>
      <c r="L284" s="79" t="n">
        <v>0</v>
      </c>
      <c r="M284" s="79" t="n">
        <v>9</v>
      </c>
      <c r="N284" s="79" t="n">
        <v>0.300398499</v>
      </c>
      <c r="O284" s="79" t="n">
        <v>14.6000004</v>
      </c>
      <c r="P284" s="80">
        <f>COS(RADIANS(K284))*COS(RADIANS(L284))+SIN(RADIANS(K284))*SIN(RADIANS(J284))*SIN(RADIANS(L284))</f>
        <v/>
      </c>
      <c r="Q284" s="80">
        <f>-COS(RADIANS(K284))*SIN(RADIANS(L284))+SIN(RADIANS(K284))*SIN(RADIANS(J284))*COS(RADIANS(L284))</f>
        <v/>
      </c>
      <c r="R284" s="80">
        <f>SIN(RADIANS(K284))*COS(RADIANS(J284))</f>
        <v/>
      </c>
      <c r="S284" s="80">
        <f>COS(RADIANS(J284))*SIN(RADIANS(L284))</f>
        <v/>
      </c>
      <c r="T284" s="80">
        <f>COS(RADIANS(J284))*COS(RADIANS(L284))</f>
        <v/>
      </c>
      <c r="U284" s="80">
        <f>-SIN(RADIANS(J284))</f>
        <v/>
      </c>
      <c r="V284" s="80">
        <f>-SIN(RADIANS(K284))*COS(RADIANS(L284))+COS(RADIANS(K284))*SIN(RADIANS(J284))*SIN(RADIANS(L284))</f>
        <v/>
      </c>
      <c r="W284" s="80">
        <f>SIN(RADIANS(K284))*SIN(RADIANS(L284))+COS(RADIANS(K284))*SIN(RADIANS(J284))*COS(RADIANS(L284))</f>
        <v/>
      </c>
      <c r="X284" s="80">
        <f>COS(RADIANS(K284))*COS(RADIANS(J284))</f>
        <v/>
      </c>
      <c r="Y284" s="80">
        <f>P284*G284</f>
        <v/>
      </c>
      <c r="Z284" s="80">
        <f>Q284*H284</f>
        <v/>
      </c>
      <c r="AA284" s="80">
        <f>R284*I284</f>
        <v/>
      </c>
      <c r="AB284" s="80">
        <f>M284</f>
        <v/>
      </c>
      <c r="AC284" s="80">
        <f>S284*G284</f>
        <v/>
      </c>
      <c r="AD284" s="80">
        <f>T284*H284</f>
        <v/>
      </c>
      <c r="AE284" s="80">
        <f>U284*I284</f>
        <v/>
      </c>
      <c r="AF284" s="80">
        <f>N284</f>
        <v/>
      </c>
      <c r="AG284" s="80">
        <f>V284*G284</f>
        <v/>
      </c>
      <c r="AH284" s="80">
        <f>W284*H284</f>
        <v/>
      </c>
      <c r="AI284" s="80">
        <f>X284*I284</f>
        <v/>
      </c>
      <c r="AJ284" s="80">
        <f>O284</f>
        <v/>
      </c>
      <c r="AK284" s="81" t="n">
        <v>-0.173648193</v>
      </c>
      <c r="AL284" s="81" t="n">
        <v>0</v>
      </c>
      <c r="AM284" s="81" t="n">
        <v>0.98480773</v>
      </c>
      <c r="AN284" s="81" t="n">
        <v>9</v>
      </c>
      <c r="AO284" s="81" t="n">
        <v>0</v>
      </c>
      <c r="AP284" s="81" t="n">
        <v>1</v>
      </c>
      <c r="AQ284" s="81" t="n">
        <v>0</v>
      </c>
      <c r="AR284" s="81" t="n">
        <v>0.300398499</v>
      </c>
      <c r="AS284" s="81" t="n">
        <v>-0.98480773</v>
      </c>
      <c r="AT284" s="81" t="n">
        <v>0</v>
      </c>
      <c r="AU284" s="81" t="n">
        <v>-0.173648193</v>
      </c>
      <c r="AV284" s="81" t="n">
        <v>14.6000004</v>
      </c>
      <c r="AW284" s="82">
        <f>MAX(ABS(Y284-AK284),ABS(Z284-AL284),ABS(AA284-AM284),ABS(AB284-AN284),ABS(AC284-AO284),ABS(AD284-AP284),ABS(AE284-AQ284),ABS(AF284-AR284),ABS(AG284-AS284),ABS(AH284-AT284),ABS(AI284-AU284),ABS(AJ284-AV284))</f>
        <v/>
      </c>
    </row>
    <row r="285">
      <c r="A285" s="78" t="inlineStr">
        <is>
          <t>M280</t>
        </is>
      </c>
      <c r="B285" s="52" t="inlineStr">
        <is>
          <t>ENV-644</t>
        </is>
      </c>
      <c r="C285" s="52" t="inlineStr">
        <is>
          <t>Environment</t>
        </is>
      </c>
      <c r="D285" s="52" t="inlineStr">
        <is>
          <t>Bush</t>
        </is>
      </c>
      <c r="E285" s="53" t="inlineStr">
        <is>
          <t>Group</t>
        </is>
      </c>
      <c r="F285" s="52" t="inlineStr">
        <is>
          <t>ENV-576</t>
        </is>
      </c>
      <c r="G285" s="79" t="n">
        <v>1</v>
      </c>
      <c r="H285" s="79" t="n">
        <v>1</v>
      </c>
      <c r="I285" s="79" t="n">
        <v>1</v>
      </c>
      <c r="J285" s="79" t="n">
        <v>0</v>
      </c>
      <c r="K285" s="79" t="n">
        <v>70</v>
      </c>
      <c r="L285" s="79" t="n">
        <v>0</v>
      </c>
      <c r="M285" s="79" t="n">
        <v>-4.19999981</v>
      </c>
      <c r="N285" s="79" t="n">
        <v>0.639056742</v>
      </c>
      <c r="O285" s="79" t="n">
        <v>16.2999992</v>
      </c>
      <c r="P285" s="80">
        <f>COS(RADIANS(K285))*COS(RADIANS(L285))+SIN(RADIANS(K285))*SIN(RADIANS(J285))*SIN(RADIANS(L285))</f>
        <v/>
      </c>
      <c r="Q285" s="80">
        <f>-COS(RADIANS(K285))*SIN(RADIANS(L285))+SIN(RADIANS(K285))*SIN(RADIANS(J285))*COS(RADIANS(L285))</f>
        <v/>
      </c>
      <c r="R285" s="80">
        <f>SIN(RADIANS(K285))*COS(RADIANS(J285))</f>
        <v/>
      </c>
      <c r="S285" s="80">
        <f>COS(RADIANS(J285))*SIN(RADIANS(L285))</f>
        <v/>
      </c>
      <c r="T285" s="80">
        <f>COS(RADIANS(J285))*COS(RADIANS(L285))</f>
        <v/>
      </c>
      <c r="U285" s="80">
        <f>-SIN(RADIANS(J285))</f>
        <v/>
      </c>
      <c r="V285" s="80">
        <f>-SIN(RADIANS(K285))*COS(RADIANS(L285))+COS(RADIANS(K285))*SIN(RADIANS(J285))*SIN(RADIANS(L285))</f>
        <v/>
      </c>
      <c r="W285" s="80">
        <f>SIN(RADIANS(K285))*SIN(RADIANS(L285))+COS(RADIANS(K285))*SIN(RADIANS(J285))*COS(RADIANS(L285))</f>
        <v/>
      </c>
      <c r="X285" s="80">
        <f>COS(RADIANS(K285))*COS(RADIANS(J285))</f>
        <v/>
      </c>
      <c r="Y285" s="80">
        <f>P285*G285</f>
        <v/>
      </c>
      <c r="Z285" s="80">
        <f>Q285*H285</f>
        <v/>
      </c>
      <c r="AA285" s="80">
        <f>R285*I285</f>
        <v/>
      </c>
      <c r="AB285" s="80">
        <f>M285</f>
        <v/>
      </c>
      <c r="AC285" s="80">
        <f>S285*G285</f>
        <v/>
      </c>
      <c r="AD285" s="80">
        <f>T285*H285</f>
        <v/>
      </c>
      <c r="AE285" s="80">
        <f>U285*I285</f>
        <v/>
      </c>
      <c r="AF285" s="80">
        <f>N285</f>
        <v/>
      </c>
      <c r="AG285" s="80">
        <f>V285*G285</f>
        <v/>
      </c>
      <c r="AH285" s="80">
        <f>W285*H285</f>
        <v/>
      </c>
      <c r="AI285" s="80">
        <f>X285*I285</f>
        <v/>
      </c>
      <c r="AJ285" s="80">
        <f>O285</f>
        <v/>
      </c>
      <c r="AK285" s="81" t="n">
        <v>0.342020035</v>
      </c>
      <c r="AL285" s="81" t="n">
        <v>0</v>
      </c>
      <c r="AM285" s="81" t="n">
        <v>0.9396926759999999</v>
      </c>
      <c r="AN285" s="81" t="n">
        <v>-4.19999981</v>
      </c>
      <c r="AO285" s="81" t="n">
        <v>0</v>
      </c>
      <c r="AP285" s="81" t="n">
        <v>1</v>
      </c>
      <c r="AQ285" s="81" t="n">
        <v>0</v>
      </c>
      <c r="AR285" s="81" t="n">
        <v>0.639056742</v>
      </c>
      <c r="AS285" s="81" t="n">
        <v>-0.9396926759999999</v>
      </c>
      <c r="AT285" s="81" t="n">
        <v>0</v>
      </c>
      <c r="AU285" s="81" t="n">
        <v>0.342020035</v>
      </c>
      <c r="AV285" s="81" t="n">
        <v>16.2999992</v>
      </c>
      <c r="AW285" s="82">
        <f>MAX(ABS(Y285-AK285),ABS(Z285-AL285),ABS(AA285-AM285),ABS(AB285-AN285),ABS(AC285-AO285),ABS(AD285-AP285),ABS(AE285-AQ285),ABS(AF285-AR285),ABS(AG285-AS285),ABS(AH285-AT285),ABS(AI285-AU285),ABS(AJ285-AV285))</f>
        <v/>
      </c>
    </row>
    <row r="286">
      <c r="A286" s="78" t="inlineStr">
        <is>
          <t>M281</t>
        </is>
      </c>
      <c r="B286" s="52" t="inlineStr">
        <is>
          <t>ENV-651</t>
        </is>
      </c>
      <c r="C286" s="52" t="inlineStr">
        <is>
          <t>Environment</t>
        </is>
      </c>
      <c r="D286" s="52" t="inlineStr">
        <is>
          <t>Bush</t>
        </is>
      </c>
      <c r="E286" s="53" t="inlineStr">
        <is>
          <t>Group</t>
        </is>
      </c>
      <c r="F286" s="52" t="inlineStr">
        <is>
          <t>ENV-576</t>
        </is>
      </c>
      <c r="G286" s="79" t="n">
        <v>1</v>
      </c>
      <c r="H286" s="79" t="n">
        <v>1</v>
      </c>
      <c r="I286" s="79" t="n">
        <v>1</v>
      </c>
      <c r="J286" s="79" t="n">
        <v>0</v>
      </c>
      <c r="K286" s="79" t="n">
        <v>20</v>
      </c>
      <c r="L286" s="79" t="n">
        <v>0</v>
      </c>
      <c r="M286" s="79" t="n">
        <v>16.2000008</v>
      </c>
      <c r="N286" s="79" t="n">
        <v>-0.077228196</v>
      </c>
      <c r="O286" s="79" t="n">
        <v>1</v>
      </c>
      <c r="P286" s="80">
        <f>COS(RADIANS(K286))*COS(RADIANS(L286))+SIN(RADIANS(K286))*SIN(RADIANS(J286))*SIN(RADIANS(L286))</f>
        <v/>
      </c>
      <c r="Q286" s="80">
        <f>-COS(RADIANS(K286))*SIN(RADIANS(L286))+SIN(RADIANS(K286))*SIN(RADIANS(J286))*COS(RADIANS(L286))</f>
        <v/>
      </c>
      <c r="R286" s="80">
        <f>SIN(RADIANS(K286))*COS(RADIANS(J286))</f>
        <v/>
      </c>
      <c r="S286" s="80">
        <f>COS(RADIANS(J286))*SIN(RADIANS(L286))</f>
        <v/>
      </c>
      <c r="T286" s="80">
        <f>COS(RADIANS(J286))*COS(RADIANS(L286))</f>
        <v/>
      </c>
      <c r="U286" s="80">
        <f>-SIN(RADIANS(J286))</f>
        <v/>
      </c>
      <c r="V286" s="80">
        <f>-SIN(RADIANS(K286))*COS(RADIANS(L286))+COS(RADIANS(K286))*SIN(RADIANS(J286))*SIN(RADIANS(L286))</f>
        <v/>
      </c>
      <c r="W286" s="80">
        <f>SIN(RADIANS(K286))*SIN(RADIANS(L286))+COS(RADIANS(K286))*SIN(RADIANS(J286))*COS(RADIANS(L286))</f>
        <v/>
      </c>
      <c r="X286" s="80">
        <f>COS(RADIANS(K286))*COS(RADIANS(J286))</f>
        <v/>
      </c>
      <c r="Y286" s="80">
        <f>P286*G286</f>
        <v/>
      </c>
      <c r="Z286" s="80">
        <f>Q286*H286</f>
        <v/>
      </c>
      <c r="AA286" s="80">
        <f>R286*I286</f>
        <v/>
      </c>
      <c r="AB286" s="80">
        <f>M286</f>
        <v/>
      </c>
      <c r="AC286" s="80">
        <f>S286*G286</f>
        <v/>
      </c>
      <c r="AD286" s="80">
        <f>T286*H286</f>
        <v/>
      </c>
      <c r="AE286" s="80">
        <f>U286*I286</f>
        <v/>
      </c>
      <c r="AF286" s="80">
        <f>N286</f>
        <v/>
      </c>
      <c r="AG286" s="80">
        <f>V286*G286</f>
        <v/>
      </c>
      <c r="AH286" s="80">
        <f>W286*H286</f>
        <v/>
      </c>
      <c r="AI286" s="80">
        <f>X286*I286</f>
        <v/>
      </c>
      <c r="AJ286" s="80">
        <f>O286</f>
        <v/>
      </c>
      <c r="AK286" s="81" t="n">
        <v>0.939692616</v>
      </c>
      <c r="AL286" s="81" t="n">
        <v>0</v>
      </c>
      <c r="AM286" s="81" t="n">
        <v>0.342020154</v>
      </c>
      <c r="AN286" s="81" t="n">
        <v>16.2000008</v>
      </c>
      <c r="AO286" s="81" t="n">
        <v>0</v>
      </c>
      <c r="AP286" s="81" t="n">
        <v>1</v>
      </c>
      <c r="AQ286" s="81" t="n">
        <v>0</v>
      </c>
      <c r="AR286" s="81" t="n">
        <v>-0.077228196</v>
      </c>
      <c r="AS286" s="81" t="n">
        <v>-0.342020154</v>
      </c>
      <c r="AT286" s="81" t="n">
        <v>0</v>
      </c>
      <c r="AU286" s="81" t="n">
        <v>0.939692616</v>
      </c>
      <c r="AV286" s="81" t="n">
        <v>1</v>
      </c>
      <c r="AW286" s="82">
        <f>MAX(ABS(Y286-AK286),ABS(Z286-AL286),ABS(AA286-AM286),ABS(AB286-AN286),ABS(AC286-AO286),ABS(AD286-AP286),ABS(AE286-AQ286),ABS(AF286-AR286),ABS(AG286-AS286),ABS(AH286-AT286),ABS(AI286-AU286),ABS(AJ286-AV286))</f>
        <v/>
      </c>
    </row>
    <row r="287">
      <c r="A287" s="78" t="inlineStr">
        <is>
          <t>M282</t>
        </is>
      </c>
      <c r="B287" s="52" t="inlineStr">
        <is>
          <t>ENV-659</t>
        </is>
      </c>
      <c r="C287" s="52" t="inlineStr">
        <is>
          <t>Environment</t>
        </is>
      </c>
      <c r="D287" s="52" t="inlineStr">
        <is>
          <t>Bush</t>
        </is>
      </c>
      <c r="E287" s="53" t="inlineStr">
        <is>
          <t>Group</t>
        </is>
      </c>
      <c r="F287" s="52" t="inlineStr">
        <is>
          <t>ENV-576</t>
        </is>
      </c>
      <c r="G287" s="79" t="n">
        <v>1</v>
      </c>
      <c r="H287" s="79" t="n">
        <v>1</v>
      </c>
      <c r="I287" s="79" t="n">
        <v>1</v>
      </c>
      <c r="J287" s="79" t="n">
        <v>0</v>
      </c>
      <c r="K287" s="79" t="n">
        <v>140</v>
      </c>
      <c r="L287" s="79" t="n">
        <v>0</v>
      </c>
      <c r="M287" s="79" t="n">
        <v>3.20000005</v>
      </c>
      <c r="N287" s="79" t="n">
        <v>-0.0522749014</v>
      </c>
      <c r="O287" s="79" t="n">
        <v>9.5</v>
      </c>
      <c r="P287" s="80">
        <f>COS(RADIANS(K287))*COS(RADIANS(L287))+SIN(RADIANS(K287))*SIN(RADIANS(J287))*SIN(RADIANS(L287))</f>
        <v/>
      </c>
      <c r="Q287" s="80">
        <f>-COS(RADIANS(K287))*SIN(RADIANS(L287))+SIN(RADIANS(K287))*SIN(RADIANS(J287))*COS(RADIANS(L287))</f>
        <v/>
      </c>
      <c r="R287" s="80">
        <f>SIN(RADIANS(K287))*COS(RADIANS(J287))</f>
        <v/>
      </c>
      <c r="S287" s="80">
        <f>COS(RADIANS(J287))*SIN(RADIANS(L287))</f>
        <v/>
      </c>
      <c r="T287" s="80">
        <f>COS(RADIANS(J287))*COS(RADIANS(L287))</f>
        <v/>
      </c>
      <c r="U287" s="80">
        <f>-SIN(RADIANS(J287))</f>
        <v/>
      </c>
      <c r="V287" s="80">
        <f>-SIN(RADIANS(K287))*COS(RADIANS(L287))+COS(RADIANS(K287))*SIN(RADIANS(J287))*SIN(RADIANS(L287))</f>
        <v/>
      </c>
      <c r="W287" s="80">
        <f>SIN(RADIANS(K287))*SIN(RADIANS(L287))+COS(RADIANS(K287))*SIN(RADIANS(J287))*COS(RADIANS(L287))</f>
        <v/>
      </c>
      <c r="X287" s="80">
        <f>COS(RADIANS(K287))*COS(RADIANS(J287))</f>
        <v/>
      </c>
      <c r="Y287" s="80">
        <f>P287*G287</f>
        <v/>
      </c>
      <c r="Z287" s="80">
        <f>Q287*H287</f>
        <v/>
      </c>
      <c r="AA287" s="80">
        <f>R287*I287</f>
        <v/>
      </c>
      <c r="AB287" s="80">
        <f>M287</f>
        <v/>
      </c>
      <c r="AC287" s="80">
        <f>S287*G287</f>
        <v/>
      </c>
      <c r="AD287" s="80">
        <f>T287*H287</f>
        <v/>
      </c>
      <c r="AE287" s="80">
        <f>U287*I287</f>
        <v/>
      </c>
      <c r="AF287" s="80">
        <f>N287</f>
        <v/>
      </c>
      <c r="AG287" s="80">
        <f>V287*G287</f>
        <v/>
      </c>
      <c r="AH287" s="80">
        <f>W287*H287</f>
        <v/>
      </c>
      <c r="AI287" s="80">
        <f>X287*I287</f>
        <v/>
      </c>
      <c r="AJ287" s="80">
        <f>O287</f>
        <v/>
      </c>
      <c r="AK287" s="81" t="n">
        <v>-0.766044617</v>
      </c>
      <c r="AL287" s="81" t="n">
        <v>0</v>
      </c>
      <c r="AM287" s="81" t="n">
        <v>0.642787457</v>
      </c>
      <c r="AN287" s="81" t="n">
        <v>3.20000005</v>
      </c>
      <c r="AO287" s="81" t="n">
        <v>0</v>
      </c>
      <c r="AP287" s="81" t="n">
        <v>1</v>
      </c>
      <c r="AQ287" s="81" t="n">
        <v>0</v>
      </c>
      <c r="AR287" s="81" t="n">
        <v>-0.0522749014</v>
      </c>
      <c r="AS287" s="81" t="n">
        <v>-0.642787457</v>
      </c>
      <c r="AT287" s="81" t="n">
        <v>0</v>
      </c>
      <c r="AU287" s="81" t="n">
        <v>-0.766044617</v>
      </c>
      <c r="AV287" s="81" t="n">
        <v>9.5</v>
      </c>
      <c r="AW287" s="82">
        <f>MAX(ABS(Y287-AK287),ABS(Z287-AL287),ABS(AA287-AM287),ABS(AB287-AN287),ABS(AC287-AO287),ABS(AD287-AP287),ABS(AE287-AQ287),ABS(AF287-AR287),ABS(AG287-AS287),ABS(AH287-AT287),ABS(AI287-AU287),ABS(AJ287-AV287))</f>
        <v/>
      </c>
    </row>
    <row r="288">
      <c r="A288" s="78" t="inlineStr">
        <is>
          <t>M283</t>
        </is>
      </c>
      <c r="B288" s="52" t="inlineStr">
        <is>
          <t>ENV-666</t>
        </is>
      </c>
      <c r="C288" s="52" t="inlineStr">
        <is>
          <t>Environment</t>
        </is>
      </c>
      <c r="D288" s="52" t="inlineStr">
        <is>
          <t>Bush</t>
        </is>
      </c>
      <c r="E288" s="53" t="inlineStr">
        <is>
          <t>Group</t>
        </is>
      </c>
      <c r="F288" s="52" t="inlineStr">
        <is>
          <t>ENV-576</t>
        </is>
      </c>
      <c r="G288" s="79" t="n">
        <v>1</v>
      </c>
      <c r="H288" s="79" t="n">
        <v>1</v>
      </c>
      <c r="I288" s="79" t="n">
        <v>1</v>
      </c>
      <c r="J288" s="79" t="n">
        <v>0</v>
      </c>
      <c r="K288" s="79" t="n">
        <v>35</v>
      </c>
      <c r="L288" s="79" t="n">
        <v>0</v>
      </c>
      <c r="M288" s="79" t="n">
        <v>-3.79999995</v>
      </c>
      <c r="N288" s="79" t="n">
        <v>-0.06496647</v>
      </c>
      <c r="O288" s="79" t="n">
        <v>10</v>
      </c>
      <c r="P288" s="80">
        <f>COS(RADIANS(K288))*COS(RADIANS(L288))+SIN(RADIANS(K288))*SIN(RADIANS(J288))*SIN(RADIANS(L288))</f>
        <v/>
      </c>
      <c r="Q288" s="80">
        <f>-COS(RADIANS(K288))*SIN(RADIANS(L288))+SIN(RADIANS(K288))*SIN(RADIANS(J288))*COS(RADIANS(L288))</f>
        <v/>
      </c>
      <c r="R288" s="80">
        <f>SIN(RADIANS(K288))*COS(RADIANS(J288))</f>
        <v/>
      </c>
      <c r="S288" s="80">
        <f>COS(RADIANS(J288))*SIN(RADIANS(L288))</f>
        <v/>
      </c>
      <c r="T288" s="80">
        <f>COS(RADIANS(J288))*COS(RADIANS(L288))</f>
        <v/>
      </c>
      <c r="U288" s="80">
        <f>-SIN(RADIANS(J288))</f>
        <v/>
      </c>
      <c r="V288" s="80">
        <f>-SIN(RADIANS(K288))*COS(RADIANS(L288))+COS(RADIANS(K288))*SIN(RADIANS(J288))*SIN(RADIANS(L288))</f>
        <v/>
      </c>
      <c r="W288" s="80">
        <f>SIN(RADIANS(K288))*SIN(RADIANS(L288))+COS(RADIANS(K288))*SIN(RADIANS(J288))*COS(RADIANS(L288))</f>
        <v/>
      </c>
      <c r="X288" s="80">
        <f>COS(RADIANS(K288))*COS(RADIANS(J288))</f>
        <v/>
      </c>
      <c r="Y288" s="80">
        <f>P288*G288</f>
        <v/>
      </c>
      <c r="Z288" s="80">
        <f>Q288*H288</f>
        <v/>
      </c>
      <c r="AA288" s="80">
        <f>R288*I288</f>
        <v/>
      </c>
      <c r="AB288" s="80">
        <f>M288</f>
        <v/>
      </c>
      <c r="AC288" s="80">
        <f>S288*G288</f>
        <v/>
      </c>
      <c r="AD288" s="80">
        <f>T288*H288</f>
        <v/>
      </c>
      <c r="AE288" s="80">
        <f>U288*I288</f>
        <v/>
      </c>
      <c r="AF288" s="80">
        <f>N288</f>
        <v/>
      </c>
      <c r="AG288" s="80">
        <f>V288*G288</f>
        <v/>
      </c>
      <c r="AH288" s="80">
        <f>W288*H288</f>
        <v/>
      </c>
      <c r="AI288" s="80">
        <f>X288*I288</f>
        <v/>
      </c>
      <c r="AJ288" s="80">
        <f>O288</f>
        <v/>
      </c>
      <c r="AK288" s="81" t="n">
        <v>0.819151998</v>
      </c>
      <c r="AL288" s="81" t="n">
        <v>0</v>
      </c>
      <c r="AM288" s="81" t="n">
        <v>0.57357651</v>
      </c>
      <c r="AN288" s="81" t="n">
        <v>-3.79999995</v>
      </c>
      <c r="AO288" s="81" t="n">
        <v>0</v>
      </c>
      <c r="AP288" s="81" t="n">
        <v>1</v>
      </c>
      <c r="AQ288" s="81" t="n">
        <v>0</v>
      </c>
      <c r="AR288" s="81" t="n">
        <v>-0.06496647</v>
      </c>
      <c r="AS288" s="81" t="n">
        <v>-0.57357651</v>
      </c>
      <c r="AT288" s="81" t="n">
        <v>0</v>
      </c>
      <c r="AU288" s="81" t="n">
        <v>0.819151998</v>
      </c>
      <c r="AV288" s="81" t="n">
        <v>10</v>
      </c>
      <c r="AW288" s="82">
        <f>MAX(ABS(Y288-AK288),ABS(Z288-AL288),ABS(AA288-AM288),ABS(AB288-AN288),ABS(AC288-AO288),ABS(AD288-AP288),ABS(AE288-AQ288),ABS(AF288-AR288),ABS(AG288-AS288),ABS(AH288-AT288),ABS(AI288-AU288),ABS(AJ288-AV288))</f>
        <v/>
      </c>
    </row>
    <row r="289">
      <c r="A289" s="78" t="inlineStr">
        <is>
          <t>M284</t>
        </is>
      </c>
      <c r="B289" s="52" t="inlineStr">
        <is>
          <t>ENV-672</t>
        </is>
      </c>
      <c r="C289" s="52" t="inlineStr">
        <is>
          <t>Environment</t>
        </is>
      </c>
      <c r="D289" s="52" t="inlineStr">
        <is>
          <t>Bush</t>
        </is>
      </c>
      <c r="E289" s="53" t="inlineStr">
        <is>
          <t>Group</t>
        </is>
      </c>
      <c r="F289" s="52" t="inlineStr">
        <is>
          <t>ENV-576</t>
        </is>
      </c>
      <c r="G289" s="79" t="n">
        <v>1</v>
      </c>
      <c r="H289" s="79" t="n">
        <v>1</v>
      </c>
      <c r="I289" s="79" t="n">
        <v>1</v>
      </c>
      <c r="J289" s="79" t="n">
        <v>0</v>
      </c>
      <c r="K289" s="79" t="n">
        <v>95</v>
      </c>
      <c r="L289" s="79" t="n">
        <v>0</v>
      </c>
      <c r="M289" s="79" t="n">
        <v>7.5999999</v>
      </c>
      <c r="N289" s="79" t="n">
        <v>-0.08035808799999999</v>
      </c>
      <c r="O289" s="79" t="n">
        <v>-3.5999999</v>
      </c>
      <c r="P289" s="80">
        <f>COS(RADIANS(K289))*COS(RADIANS(L289))+SIN(RADIANS(K289))*SIN(RADIANS(J289))*SIN(RADIANS(L289))</f>
        <v/>
      </c>
      <c r="Q289" s="80">
        <f>-COS(RADIANS(K289))*SIN(RADIANS(L289))+SIN(RADIANS(K289))*SIN(RADIANS(J289))*COS(RADIANS(L289))</f>
        <v/>
      </c>
      <c r="R289" s="80">
        <f>SIN(RADIANS(K289))*COS(RADIANS(J289))</f>
        <v/>
      </c>
      <c r="S289" s="80">
        <f>COS(RADIANS(J289))*SIN(RADIANS(L289))</f>
        <v/>
      </c>
      <c r="T289" s="80">
        <f>COS(RADIANS(J289))*COS(RADIANS(L289))</f>
        <v/>
      </c>
      <c r="U289" s="80">
        <f>-SIN(RADIANS(J289))</f>
        <v/>
      </c>
      <c r="V289" s="80">
        <f>-SIN(RADIANS(K289))*COS(RADIANS(L289))+COS(RADIANS(K289))*SIN(RADIANS(J289))*SIN(RADIANS(L289))</f>
        <v/>
      </c>
      <c r="W289" s="80">
        <f>SIN(RADIANS(K289))*SIN(RADIANS(L289))+COS(RADIANS(K289))*SIN(RADIANS(J289))*COS(RADIANS(L289))</f>
        <v/>
      </c>
      <c r="X289" s="80">
        <f>COS(RADIANS(K289))*COS(RADIANS(J289))</f>
        <v/>
      </c>
      <c r="Y289" s="80">
        <f>P289*G289</f>
        <v/>
      </c>
      <c r="Z289" s="80">
        <f>Q289*H289</f>
        <v/>
      </c>
      <c r="AA289" s="80">
        <f>R289*I289</f>
        <v/>
      </c>
      <c r="AB289" s="80">
        <f>M289</f>
        <v/>
      </c>
      <c r="AC289" s="80">
        <f>S289*G289</f>
        <v/>
      </c>
      <c r="AD289" s="80">
        <f>T289*H289</f>
        <v/>
      </c>
      <c r="AE289" s="80">
        <f>U289*I289</f>
        <v/>
      </c>
      <c r="AF289" s="80">
        <f>N289</f>
        <v/>
      </c>
      <c r="AG289" s="80">
        <f>V289*G289</f>
        <v/>
      </c>
      <c r="AH289" s="80">
        <f>W289*H289</f>
        <v/>
      </c>
      <c r="AI289" s="80">
        <f>X289*I289</f>
        <v/>
      </c>
      <c r="AJ289" s="80">
        <f>O289</f>
        <v/>
      </c>
      <c r="AK289" s="81" t="n">
        <v>-0.087155886</v>
      </c>
      <c r="AL289" s="81" t="n">
        <v>0</v>
      </c>
      <c r="AM289" s="81" t="n">
        <v>0.996194661</v>
      </c>
      <c r="AN289" s="81" t="n">
        <v>7.5999999</v>
      </c>
      <c r="AO289" s="81" t="n">
        <v>0</v>
      </c>
      <c r="AP289" s="81" t="n">
        <v>1</v>
      </c>
      <c r="AQ289" s="81" t="n">
        <v>0</v>
      </c>
      <c r="AR289" s="81" t="n">
        <v>-0.08035808799999999</v>
      </c>
      <c r="AS289" s="81" t="n">
        <v>-0.996194661</v>
      </c>
      <c r="AT289" s="81" t="n">
        <v>0</v>
      </c>
      <c r="AU289" s="81" t="n">
        <v>-0.087155886</v>
      </c>
      <c r="AV289" s="81" t="n">
        <v>-3.5999999</v>
      </c>
      <c r="AW289" s="82">
        <f>MAX(ABS(Y289-AK289),ABS(Z289-AL289),ABS(AA289-AM289),ABS(AB289-AN289),ABS(AC289-AO289),ABS(AD289-AP289),ABS(AE289-AQ289),ABS(AF289-AR289),ABS(AG289-AS289),ABS(AH289-AT289),ABS(AI289-AU289),ABS(AJ289-AV289))</f>
        <v/>
      </c>
    </row>
    <row r="290">
      <c r="A290" s="78" t="inlineStr">
        <is>
          <t>M285</t>
        </is>
      </c>
      <c r="B290" s="52" t="inlineStr">
        <is>
          <t>ENV-679</t>
        </is>
      </c>
      <c r="C290" s="52" t="inlineStr">
        <is>
          <t>Environment</t>
        </is>
      </c>
      <c r="D290" s="52" t="inlineStr">
        <is>
          <t>Rocks</t>
        </is>
      </c>
      <c r="E290" s="53" t="inlineStr">
        <is>
          <t>Group</t>
        </is>
      </c>
      <c r="F290" s="52" t="inlineStr">
        <is>
          <t>ENV-00</t>
        </is>
      </c>
      <c r="G290" s="79" t="n">
        <v>1</v>
      </c>
      <c r="H290" s="79" t="n">
        <v>1</v>
      </c>
      <c r="I290" s="79" t="n">
        <v>1</v>
      </c>
      <c r="J290" s="79" t="n">
        <v>0</v>
      </c>
      <c r="K290" s="79" t="n">
        <v>0</v>
      </c>
      <c r="L290" s="79" t="n">
        <v>0</v>
      </c>
      <c r="M290" s="79" t="n">
        <v>0</v>
      </c>
      <c r="N290" s="79" t="n">
        <v>0</v>
      </c>
      <c r="O290" s="79" t="n">
        <v>0</v>
      </c>
      <c r="P290" s="80">
        <f>COS(RADIANS(K290))*COS(RADIANS(L290))+SIN(RADIANS(K290))*SIN(RADIANS(J290))*SIN(RADIANS(L290))</f>
        <v/>
      </c>
      <c r="Q290" s="80">
        <f>-COS(RADIANS(K290))*SIN(RADIANS(L290))+SIN(RADIANS(K290))*SIN(RADIANS(J290))*COS(RADIANS(L290))</f>
        <v/>
      </c>
      <c r="R290" s="80">
        <f>SIN(RADIANS(K290))*COS(RADIANS(J290))</f>
        <v/>
      </c>
      <c r="S290" s="80">
        <f>COS(RADIANS(J290))*SIN(RADIANS(L290))</f>
        <v/>
      </c>
      <c r="T290" s="80">
        <f>COS(RADIANS(J290))*COS(RADIANS(L290))</f>
        <v/>
      </c>
      <c r="U290" s="80">
        <f>-SIN(RADIANS(J290))</f>
        <v/>
      </c>
      <c r="V290" s="80">
        <f>-SIN(RADIANS(K290))*COS(RADIANS(L290))+COS(RADIANS(K290))*SIN(RADIANS(J290))*SIN(RADIANS(L290))</f>
        <v/>
      </c>
      <c r="W290" s="80">
        <f>SIN(RADIANS(K290))*SIN(RADIANS(L290))+COS(RADIANS(K290))*SIN(RADIANS(J290))*COS(RADIANS(L290))</f>
        <v/>
      </c>
      <c r="X290" s="80">
        <f>COS(RADIANS(K290))*COS(RADIANS(J290))</f>
        <v/>
      </c>
      <c r="Y290" s="80">
        <f>P290*G290</f>
        <v/>
      </c>
      <c r="Z290" s="80">
        <f>Q290*H290</f>
        <v/>
      </c>
      <c r="AA290" s="80">
        <f>R290*I290</f>
        <v/>
      </c>
      <c r="AB290" s="80">
        <f>M290</f>
        <v/>
      </c>
      <c r="AC290" s="80">
        <f>S290*G290</f>
        <v/>
      </c>
      <c r="AD290" s="80">
        <f>T290*H290</f>
        <v/>
      </c>
      <c r="AE290" s="80">
        <f>U290*I290</f>
        <v/>
      </c>
      <c r="AF290" s="80">
        <f>N290</f>
        <v/>
      </c>
      <c r="AG290" s="80">
        <f>V290*G290</f>
        <v/>
      </c>
      <c r="AH290" s="80">
        <f>W290*H290</f>
        <v/>
      </c>
      <c r="AI290" s="80">
        <f>X290*I290</f>
        <v/>
      </c>
      <c r="AJ290" s="80">
        <f>O290</f>
        <v/>
      </c>
      <c r="AK290" s="81" t="n">
        <v>1</v>
      </c>
      <c r="AL290" s="81" t="n">
        <v>0</v>
      </c>
      <c r="AM290" s="81" t="n">
        <v>0</v>
      </c>
      <c r="AN290" s="81" t="n">
        <v>0</v>
      </c>
      <c r="AO290" s="81" t="n">
        <v>0</v>
      </c>
      <c r="AP290" s="81" t="n">
        <v>1</v>
      </c>
      <c r="AQ290" s="81" t="n">
        <v>0</v>
      </c>
      <c r="AR290" s="81" t="n">
        <v>0</v>
      </c>
      <c r="AS290" s="81" t="n">
        <v>0</v>
      </c>
      <c r="AT290" s="81" t="n">
        <v>0</v>
      </c>
      <c r="AU290" s="81" t="n">
        <v>1</v>
      </c>
      <c r="AV290" s="81" t="n">
        <v>0</v>
      </c>
      <c r="AW290" s="82">
        <f>MAX(ABS(Y290-AK290),ABS(Z290-AL290),ABS(AA290-AM290),ABS(AB290-AN290),ABS(AC290-AO290),ABS(AD290-AP290),ABS(AE290-AQ290),ABS(AF290-AR290),ABS(AG290-AS290),ABS(AH290-AT290),ABS(AI290-AU290),ABS(AJ290-AV290))</f>
        <v/>
      </c>
    </row>
    <row r="291">
      <c r="A291" s="78" t="inlineStr">
        <is>
          <t>M286</t>
        </is>
      </c>
      <c r="B291" s="52" t="inlineStr">
        <is>
          <t>ENV-680</t>
        </is>
      </c>
      <c r="C291" s="52" t="inlineStr">
        <is>
          <t>Environment</t>
        </is>
      </c>
      <c r="D291" s="52" t="inlineStr">
        <is>
          <t>Boulder</t>
        </is>
      </c>
      <c r="E291" s="53" t="inlineStr">
        <is>
          <t>Group</t>
        </is>
      </c>
      <c r="F291" s="52" t="inlineStr">
        <is>
          <t>ENV-679</t>
        </is>
      </c>
      <c r="G291" s="79" t="n">
        <v>1</v>
      </c>
      <c r="H291" s="79" t="n">
        <v>1</v>
      </c>
      <c r="I291" s="79" t="n">
        <v>1</v>
      </c>
      <c r="J291" s="79" t="n">
        <v>0</v>
      </c>
      <c r="K291" s="79" t="n">
        <v>20</v>
      </c>
      <c r="L291" s="79" t="n">
        <v>0</v>
      </c>
      <c r="M291" s="79" t="n">
        <v>7.4000001</v>
      </c>
      <c r="N291" s="79" t="n">
        <v>-0.09844658520000001</v>
      </c>
      <c r="O291" s="79" t="n">
        <v>-4.5999999</v>
      </c>
      <c r="P291" s="80">
        <f>COS(RADIANS(K291))*COS(RADIANS(L291))+SIN(RADIANS(K291))*SIN(RADIANS(J291))*SIN(RADIANS(L291))</f>
        <v/>
      </c>
      <c r="Q291" s="80">
        <f>-COS(RADIANS(K291))*SIN(RADIANS(L291))+SIN(RADIANS(K291))*SIN(RADIANS(J291))*COS(RADIANS(L291))</f>
        <v/>
      </c>
      <c r="R291" s="80">
        <f>SIN(RADIANS(K291))*COS(RADIANS(J291))</f>
        <v/>
      </c>
      <c r="S291" s="80">
        <f>COS(RADIANS(J291))*SIN(RADIANS(L291))</f>
        <v/>
      </c>
      <c r="T291" s="80">
        <f>COS(RADIANS(J291))*COS(RADIANS(L291))</f>
        <v/>
      </c>
      <c r="U291" s="80">
        <f>-SIN(RADIANS(J291))</f>
        <v/>
      </c>
      <c r="V291" s="80">
        <f>-SIN(RADIANS(K291))*COS(RADIANS(L291))+COS(RADIANS(K291))*SIN(RADIANS(J291))*SIN(RADIANS(L291))</f>
        <v/>
      </c>
      <c r="W291" s="80">
        <f>SIN(RADIANS(K291))*SIN(RADIANS(L291))+COS(RADIANS(K291))*SIN(RADIANS(J291))*COS(RADIANS(L291))</f>
        <v/>
      </c>
      <c r="X291" s="80">
        <f>COS(RADIANS(K291))*COS(RADIANS(J291))</f>
        <v/>
      </c>
      <c r="Y291" s="80">
        <f>P291*G291</f>
        <v/>
      </c>
      <c r="Z291" s="80">
        <f>Q291*H291</f>
        <v/>
      </c>
      <c r="AA291" s="80">
        <f>R291*I291</f>
        <v/>
      </c>
      <c r="AB291" s="80">
        <f>M291</f>
        <v/>
      </c>
      <c r="AC291" s="80">
        <f>S291*G291</f>
        <v/>
      </c>
      <c r="AD291" s="80">
        <f>T291*H291</f>
        <v/>
      </c>
      <c r="AE291" s="80">
        <f>U291*I291</f>
        <v/>
      </c>
      <c r="AF291" s="80">
        <f>N291</f>
        <v/>
      </c>
      <c r="AG291" s="80">
        <f>V291*G291</f>
        <v/>
      </c>
      <c r="AH291" s="80">
        <f>W291*H291</f>
        <v/>
      </c>
      <c r="AI291" s="80">
        <f>X291*I291</f>
        <v/>
      </c>
      <c r="AJ291" s="80">
        <f>O291</f>
        <v/>
      </c>
      <c r="AK291" s="81" t="n">
        <v>0.939692616</v>
      </c>
      <c r="AL291" s="81" t="n">
        <v>0</v>
      </c>
      <c r="AM291" s="81" t="n">
        <v>0.342020154</v>
      </c>
      <c r="AN291" s="81" t="n">
        <v>7.4000001</v>
      </c>
      <c r="AO291" s="81" t="n">
        <v>0</v>
      </c>
      <c r="AP291" s="81" t="n">
        <v>1</v>
      </c>
      <c r="AQ291" s="81" t="n">
        <v>0</v>
      </c>
      <c r="AR291" s="81" t="n">
        <v>-0.09844658520000001</v>
      </c>
      <c r="AS291" s="81" t="n">
        <v>-0.342020154</v>
      </c>
      <c r="AT291" s="81" t="n">
        <v>0</v>
      </c>
      <c r="AU291" s="81" t="n">
        <v>0.939692616</v>
      </c>
      <c r="AV291" s="81" t="n">
        <v>-4.5999999</v>
      </c>
      <c r="AW291" s="82">
        <f>MAX(ABS(Y291-AK291),ABS(Z291-AL291),ABS(AA291-AM291),ABS(AB291-AN291),ABS(AC291-AO291),ABS(AD291-AP291),ABS(AE291-AQ291),ABS(AF291-AR291),ABS(AG291-AS291),ABS(AH291-AT291),ABS(AI291-AU291),ABS(AJ291-AV291))</f>
        <v/>
      </c>
    </row>
    <row r="292">
      <c r="A292" s="78" t="inlineStr">
        <is>
          <t>M287</t>
        </is>
      </c>
      <c r="B292" s="52" t="inlineStr">
        <is>
          <t>ENV-685</t>
        </is>
      </c>
      <c r="C292" s="52" t="inlineStr">
        <is>
          <t>Environment</t>
        </is>
      </c>
      <c r="D292" s="52" t="inlineStr">
        <is>
          <t>Boulder</t>
        </is>
      </c>
      <c r="E292" s="53" t="inlineStr">
        <is>
          <t>Group</t>
        </is>
      </c>
      <c r="F292" s="52" t="inlineStr">
        <is>
          <t>ENV-679</t>
        </is>
      </c>
      <c r="G292" s="79" t="n">
        <v>1</v>
      </c>
      <c r="H292" s="79" t="n">
        <v>1</v>
      </c>
      <c r="I292" s="79" t="n">
        <v>1</v>
      </c>
      <c r="J292" s="79" t="n">
        <v>0</v>
      </c>
      <c r="K292" s="79" t="n">
        <v>65</v>
      </c>
      <c r="L292" s="79" t="n">
        <v>0</v>
      </c>
      <c r="M292" s="79" t="n">
        <v>-6.80000019</v>
      </c>
      <c r="N292" s="79" t="n">
        <v>0.00358308875</v>
      </c>
      <c r="O292" s="79" t="n">
        <v>-5</v>
      </c>
      <c r="P292" s="80">
        <f>COS(RADIANS(K292))*COS(RADIANS(L292))+SIN(RADIANS(K292))*SIN(RADIANS(J292))*SIN(RADIANS(L292))</f>
        <v/>
      </c>
      <c r="Q292" s="80">
        <f>-COS(RADIANS(K292))*SIN(RADIANS(L292))+SIN(RADIANS(K292))*SIN(RADIANS(J292))*COS(RADIANS(L292))</f>
        <v/>
      </c>
      <c r="R292" s="80">
        <f>SIN(RADIANS(K292))*COS(RADIANS(J292))</f>
        <v/>
      </c>
      <c r="S292" s="80">
        <f>COS(RADIANS(J292))*SIN(RADIANS(L292))</f>
        <v/>
      </c>
      <c r="T292" s="80">
        <f>COS(RADIANS(J292))*COS(RADIANS(L292))</f>
        <v/>
      </c>
      <c r="U292" s="80">
        <f>-SIN(RADIANS(J292))</f>
        <v/>
      </c>
      <c r="V292" s="80">
        <f>-SIN(RADIANS(K292))*COS(RADIANS(L292))+COS(RADIANS(K292))*SIN(RADIANS(J292))*SIN(RADIANS(L292))</f>
        <v/>
      </c>
      <c r="W292" s="80">
        <f>SIN(RADIANS(K292))*SIN(RADIANS(L292))+COS(RADIANS(K292))*SIN(RADIANS(J292))*COS(RADIANS(L292))</f>
        <v/>
      </c>
      <c r="X292" s="80">
        <f>COS(RADIANS(K292))*COS(RADIANS(J292))</f>
        <v/>
      </c>
      <c r="Y292" s="80">
        <f>P292*G292</f>
        <v/>
      </c>
      <c r="Z292" s="80">
        <f>Q292*H292</f>
        <v/>
      </c>
      <c r="AA292" s="80">
        <f>R292*I292</f>
        <v/>
      </c>
      <c r="AB292" s="80">
        <f>M292</f>
        <v/>
      </c>
      <c r="AC292" s="80">
        <f>S292*G292</f>
        <v/>
      </c>
      <c r="AD292" s="80">
        <f>T292*H292</f>
        <v/>
      </c>
      <c r="AE292" s="80">
        <f>U292*I292</f>
        <v/>
      </c>
      <c r="AF292" s="80">
        <f>N292</f>
        <v/>
      </c>
      <c r="AG292" s="80">
        <f>V292*G292</f>
        <v/>
      </c>
      <c r="AH292" s="80">
        <f>W292*H292</f>
        <v/>
      </c>
      <c r="AI292" s="80">
        <f>X292*I292</f>
        <v/>
      </c>
      <c r="AJ292" s="80">
        <f>O292</f>
        <v/>
      </c>
      <c r="AK292" s="81" t="n">
        <v>0.42261824</v>
      </c>
      <c r="AL292" s="81" t="n">
        <v>0</v>
      </c>
      <c r="AM292" s="81" t="n">
        <v>0.906307817</v>
      </c>
      <c r="AN292" s="81" t="n">
        <v>-6.80000019</v>
      </c>
      <c r="AO292" s="81" t="n">
        <v>0</v>
      </c>
      <c r="AP292" s="81" t="n">
        <v>1</v>
      </c>
      <c r="AQ292" s="81" t="n">
        <v>0</v>
      </c>
      <c r="AR292" s="81" t="n">
        <v>0.00358308875</v>
      </c>
      <c r="AS292" s="81" t="n">
        <v>-0.906307817</v>
      </c>
      <c r="AT292" s="81" t="n">
        <v>0</v>
      </c>
      <c r="AU292" s="81" t="n">
        <v>0.42261824</v>
      </c>
      <c r="AV292" s="81" t="n">
        <v>-5</v>
      </c>
      <c r="AW292" s="82">
        <f>MAX(ABS(Y292-AK292),ABS(Z292-AL292),ABS(AA292-AM292),ABS(AB292-AN292),ABS(AC292-AO292),ABS(AD292-AP292),ABS(AE292-AQ292),ABS(AF292-AR292),ABS(AG292-AS292),ABS(AH292-AT292),ABS(AI292-AU292),ABS(AJ292-AV292))</f>
        <v/>
      </c>
    </row>
    <row r="293">
      <c r="A293" s="78" t="inlineStr">
        <is>
          <t>M288</t>
        </is>
      </c>
      <c r="B293" s="52" t="inlineStr">
        <is>
          <t>ENV-689</t>
        </is>
      </c>
      <c r="C293" s="52" t="inlineStr">
        <is>
          <t>Environment</t>
        </is>
      </c>
      <c r="D293" s="52" t="inlineStr">
        <is>
          <t>Boulder</t>
        </is>
      </c>
      <c r="E293" s="53" t="inlineStr">
        <is>
          <t>Group</t>
        </is>
      </c>
      <c r="F293" s="52" t="inlineStr">
        <is>
          <t>ENV-679</t>
        </is>
      </c>
      <c r="G293" s="79" t="n">
        <v>1</v>
      </c>
      <c r="H293" s="79" t="n">
        <v>1</v>
      </c>
      <c r="I293" s="79" t="n">
        <v>1</v>
      </c>
      <c r="J293" s="79" t="n">
        <v>0</v>
      </c>
      <c r="K293" s="79" t="n">
        <v>10</v>
      </c>
      <c r="L293" s="79" t="n">
        <v>0</v>
      </c>
      <c r="M293" s="79" t="n">
        <v>6.9000001</v>
      </c>
      <c r="N293" s="79" t="n">
        <v>0.0352575034</v>
      </c>
      <c r="O293" s="79" t="n">
        <v>-1.39999998</v>
      </c>
      <c r="P293" s="80">
        <f>COS(RADIANS(K293))*COS(RADIANS(L293))+SIN(RADIANS(K293))*SIN(RADIANS(J293))*SIN(RADIANS(L293))</f>
        <v/>
      </c>
      <c r="Q293" s="80">
        <f>-COS(RADIANS(K293))*SIN(RADIANS(L293))+SIN(RADIANS(K293))*SIN(RADIANS(J293))*COS(RADIANS(L293))</f>
        <v/>
      </c>
      <c r="R293" s="80">
        <f>SIN(RADIANS(K293))*COS(RADIANS(J293))</f>
        <v/>
      </c>
      <c r="S293" s="80">
        <f>COS(RADIANS(J293))*SIN(RADIANS(L293))</f>
        <v/>
      </c>
      <c r="T293" s="80">
        <f>COS(RADIANS(J293))*COS(RADIANS(L293))</f>
        <v/>
      </c>
      <c r="U293" s="80">
        <f>-SIN(RADIANS(J293))</f>
        <v/>
      </c>
      <c r="V293" s="80">
        <f>-SIN(RADIANS(K293))*COS(RADIANS(L293))+COS(RADIANS(K293))*SIN(RADIANS(J293))*SIN(RADIANS(L293))</f>
        <v/>
      </c>
      <c r="W293" s="80">
        <f>SIN(RADIANS(K293))*SIN(RADIANS(L293))+COS(RADIANS(K293))*SIN(RADIANS(J293))*COS(RADIANS(L293))</f>
        <v/>
      </c>
      <c r="X293" s="80">
        <f>COS(RADIANS(K293))*COS(RADIANS(J293))</f>
        <v/>
      </c>
      <c r="Y293" s="80">
        <f>P293*G293</f>
        <v/>
      </c>
      <c r="Z293" s="80">
        <f>Q293*H293</f>
        <v/>
      </c>
      <c r="AA293" s="80">
        <f>R293*I293</f>
        <v/>
      </c>
      <c r="AB293" s="80">
        <f>M293</f>
        <v/>
      </c>
      <c r="AC293" s="80">
        <f>S293*G293</f>
        <v/>
      </c>
      <c r="AD293" s="80">
        <f>T293*H293</f>
        <v/>
      </c>
      <c r="AE293" s="80">
        <f>U293*I293</f>
        <v/>
      </c>
      <c r="AF293" s="80">
        <f>N293</f>
        <v/>
      </c>
      <c r="AG293" s="80">
        <f>V293*G293</f>
        <v/>
      </c>
      <c r="AH293" s="80">
        <f>W293*H293</f>
        <v/>
      </c>
      <c r="AI293" s="80">
        <f>X293*I293</f>
        <v/>
      </c>
      <c r="AJ293" s="80">
        <f>O293</f>
        <v/>
      </c>
      <c r="AK293" s="81" t="n">
        <v>0.98480773</v>
      </c>
      <c r="AL293" s="81" t="n">
        <v>0</v>
      </c>
      <c r="AM293" s="81" t="n">
        <v>0.173648193</v>
      </c>
      <c r="AN293" s="81" t="n">
        <v>6.9000001</v>
      </c>
      <c r="AO293" s="81" t="n">
        <v>0</v>
      </c>
      <c r="AP293" s="81" t="n">
        <v>1</v>
      </c>
      <c r="AQ293" s="81" t="n">
        <v>0</v>
      </c>
      <c r="AR293" s="81" t="n">
        <v>0.0352575034</v>
      </c>
      <c r="AS293" s="81" t="n">
        <v>-0.173648193</v>
      </c>
      <c r="AT293" s="81" t="n">
        <v>0</v>
      </c>
      <c r="AU293" s="81" t="n">
        <v>0.98480773</v>
      </c>
      <c r="AV293" s="81" t="n">
        <v>-1.39999998</v>
      </c>
      <c r="AW293" s="82">
        <f>MAX(ABS(Y293-AK293),ABS(Z293-AL293),ABS(AA293-AM293),ABS(AB293-AN293),ABS(AC293-AO293),ABS(AD293-AP293),ABS(AE293-AQ293),ABS(AF293-AR293),ABS(AG293-AS293),ABS(AH293-AT293),ABS(AI293-AU293),ABS(AJ293-AV293))</f>
        <v/>
      </c>
    </row>
    <row r="294">
      <c r="A294" s="78" t="inlineStr">
        <is>
          <t>M289</t>
        </is>
      </c>
      <c r="B294" s="52" t="inlineStr">
        <is>
          <t>ENV-694</t>
        </is>
      </c>
      <c r="C294" s="52" t="inlineStr">
        <is>
          <t>Environment</t>
        </is>
      </c>
      <c r="D294" s="52" t="inlineStr">
        <is>
          <t>Boulder</t>
        </is>
      </c>
      <c r="E294" s="53" t="inlineStr">
        <is>
          <t>Group</t>
        </is>
      </c>
      <c r="F294" s="52" t="inlineStr">
        <is>
          <t>ENV-679</t>
        </is>
      </c>
      <c r="G294" s="79" t="n">
        <v>1</v>
      </c>
      <c r="H294" s="79" t="n">
        <v>1</v>
      </c>
      <c r="I294" s="79" t="n">
        <v>1</v>
      </c>
      <c r="J294" s="79" t="n">
        <v>0</v>
      </c>
      <c r="K294" s="79" t="n">
        <v>80</v>
      </c>
      <c r="L294" s="79" t="n">
        <v>0</v>
      </c>
      <c r="M294" s="79" t="n">
        <v>-7.0999999</v>
      </c>
      <c r="N294" s="79" t="n">
        <v>-0.269031733</v>
      </c>
      <c r="O294" s="79" t="n">
        <v>-1.10000002</v>
      </c>
      <c r="P294" s="80">
        <f>COS(RADIANS(K294))*COS(RADIANS(L294))+SIN(RADIANS(K294))*SIN(RADIANS(J294))*SIN(RADIANS(L294))</f>
        <v/>
      </c>
      <c r="Q294" s="80">
        <f>-COS(RADIANS(K294))*SIN(RADIANS(L294))+SIN(RADIANS(K294))*SIN(RADIANS(J294))*COS(RADIANS(L294))</f>
        <v/>
      </c>
      <c r="R294" s="80">
        <f>SIN(RADIANS(K294))*COS(RADIANS(J294))</f>
        <v/>
      </c>
      <c r="S294" s="80">
        <f>COS(RADIANS(J294))*SIN(RADIANS(L294))</f>
        <v/>
      </c>
      <c r="T294" s="80">
        <f>COS(RADIANS(J294))*COS(RADIANS(L294))</f>
        <v/>
      </c>
      <c r="U294" s="80">
        <f>-SIN(RADIANS(J294))</f>
        <v/>
      </c>
      <c r="V294" s="80">
        <f>-SIN(RADIANS(K294))*COS(RADIANS(L294))+COS(RADIANS(K294))*SIN(RADIANS(J294))*SIN(RADIANS(L294))</f>
        <v/>
      </c>
      <c r="W294" s="80">
        <f>SIN(RADIANS(K294))*SIN(RADIANS(L294))+COS(RADIANS(K294))*SIN(RADIANS(J294))*COS(RADIANS(L294))</f>
        <v/>
      </c>
      <c r="X294" s="80">
        <f>COS(RADIANS(K294))*COS(RADIANS(J294))</f>
        <v/>
      </c>
      <c r="Y294" s="80">
        <f>P294*G294</f>
        <v/>
      </c>
      <c r="Z294" s="80">
        <f>Q294*H294</f>
        <v/>
      </c>
      <c r="AA294" s="80">
        <f>R294*I294</f>
        <v/>
      </c>
      <c r="AB294" s="80">
        <f>M294</f>
        <v/>
      </c>
      <c r="AC294" s="80">
        <f>S294*G294</f>
        <v/>
      </c>
      <c r="AD294" s="80">
        <f>T294*H294</f>
        <v/>
      </c>
      <c r="AE294" s="80">
        <f>U294*I294</f>
        <v/>
      </c>
      <c r="AF294" s="80">
        <f>N294</f>
        <v/>
      </c>
      <c r="AG294" s="80">
        <f>V294*G294</f>
        <v/>
      </c>
      <c r="AH294" s="80">
        <f>W294*H294</f>
        <v/>
      </c>
      <c r="AI294" s="80">
        <f>X294*I294</f>
        <v/>
      </c>
      <c r="AJ294" s="80">
        <f>O294</f>
        <v/>
      </c>
      <c r="AK294" s="81" t="n">
        <v>0.173648104</v>
      </c>
      <c r="AL294" s="81" t="n">
        <v>0</v>
      </c>
      <c r="AM294" s="81" t="n">
        <v>0.984807789</v>
      </c>
      <c r="AN294" s="81" t="n">
        <v>-7.0999999</v>
      </c>
      <c r="AO294" s="81" t="n">
        <v>0</v>
      </c>
      <c r="AP294" s="81" t="n">
        <v>1</v>
      </c>
      <c r="AQ294" s="81" t="n">
        <v>0</v>
      </c>
      <c r="AR294" s="81" t="n">
        <v>-0.269031733</v>
      </c>
      <c r="AS294" s="81" t="n">
        <v>-0.984807789</v>
      </c>
      <c r="AT294" s="81" t="n">
        <v>0</v>
      </c>
      <c r="AU294" s="81" t="n">
        <v>0.173648104</v>
      </c>
      <c r="AV294" s="81" t="n">
        <v>-1.10000002</v>
      </c>
      <c r="AW294" s="82">
        <f>MAX(ABS(Y294-AK294),ABS(Z294-AL294),ABS(AA294-AM294),ABS(AB294-AN294),ABS(AC294-AO294),ABS(AD294-AP294),ABS(AE294-AQ294),ABS(AF294-AR294),ABS(AG294-AS294),ABS(AH294-AT294),ABS(AI294-AU294),ABS(AJ294-AV294))</f>
        <v/>
      </c>
    </row>
    <row r="295">
      <c r="A295" s="78" t="inlineStr">
        <is>
          <t>M290</t>
        </is>
      </c>
      <c r="B295" s="52" t="inlineStr">
        <is>
          <t>ENV-699</t>
        </is>
      </c>
      <c r="C295" s="52" t="inlineStr">
        <is>
          <t>Environment</t>
        </is>
      </c>
      <c r="D295" s="52" t="inlineStr">
        <is>
          <t>Boulder</t>
        </is>
      </c>
      <c r="E295" s="53" t="inlineStr">
        <is>
          <t>Group</t>
        </is>
      </c>
      <c r="F295" s="52" t="inlineStr">
        <is>
          <t>ENV-679</t>
        </is>
      </c>
      <c r="G295" s="79" t="n">
        <v>1</v>
      </c>
      <c r="H295" s="79" t="n">
        <v>1</v>
      </c>
      <c r="I295" s="79" t="n">
        <v>1</v>
      </c>
      <c r="J295" s="79" t="n">
        <v>0</v>
      </c>
      <c r="K295" s="79" t="n">
        <v>35</v>
      </c>
      <c r="L295" s="79" t="n">
        <v>0</v>
      </c>
      <c r="M295" s="79" t="n">
        <v>3.79999995</v>
      </c>
      <c r="N295" s="79" t="n">
        <v>0.228647679</v>
      </c>
      <c r="O295" s="79" t="n">
        <v>7</v>
      </c>
      <c r="P295" s="80">
        <f>COS(RADIANS(K295))*COS(RADIANS(L295))+SIN(RADIANS(K295))*SIN(RADIANS(J295))*SIN(RADIANS(L295))</f>
        <v/>
      </c>
      <c r="Q295" s="80">
        <f>-COS(RADIANS(K295))*SIN(RADIANS(L295))+SIN(RADIANS(K295))*SIN(RADIANS(J295))*COS(RADIANS(L295))</f>
        <v/>
      </c>
      <c r="R295" s="80">
        <f>SIN(RADIANS(K295))*COS(RADIANS(J295))</f>
        <v/>
      </c>
      <c r="S295" s="80">
        <f>COS(RADIANS(J295))*SIN(RADIANS(L295))</f>
        <v/>
      </c>
      <c r="T295" s="80">
        <f>COS(RADIANS(J295))*COS(RADIANS(L295))</f>
        <v/>
      </c>
      <c r="U295" s="80">
        <f>-SIN(RADIANS(J295))</f>
        <v/>
      </c>
      <c r="V295" s="80">
        <f>-SIN(RADIANS(K295))*COS(RADIANS(L295))+COS(RADIANS(K295))*SIN(RADIANS(J295))*SIN(RADIANS(L295))</f>
        <v/>
      </c>
      <c r="W295" s="80">
        <f>SIN(RADIANS(K295))*SIN(RADIANS(L295))+COS(RADIANS(K295))*SIN(RADIANS(J295))*COS(RADIANS(L295))</f>
        <v/>
      </c>
      <c r="X295" s="80">
        <f>COS(RADIANS(K295))*COS(RADIANS(J295))</f>
        <v/>
      </c>
      <c r="Y295" s="80">
        <f>P295*G295</f>
        <v/>
      </c>
      <c r="Z295" s="80">
        <f>Q295*H295</f>
        <v/>
      </c>
      <c r="AA295" s="80">
        <f>R295*I295</f>
        <v/>
      </c>
      <c r="AB295" s="80">
        <f>M295</f>
        <v/>
      </c>
      <c r="AC295" s="80">
        <f>S295*G295</f>
        <v/>
      </c>
      <c r="AD295" s="80">
        <f>T295*H295</f>
        <v/>
      </c>
      <c r="AE295" s="80">
        <f>U295*I295</f>
        <v/>
      </c>
      <c r="AF295" s="80">
        <f>N295</f>
        <v/>
      </c>
      <c r="AG295" s="80">
        <f>V295*G295</f>
        <v/>
      </c>
      <c r="AH295" s="80">
        <f>W295*H295</f>
        <v/>
      </c>
      <c r="AI295" s="80">
        <f>X295*I295</f>
        <v/>
      </c>
      <c r="AJ295" s="80">
        <f>O295</f>
        <v/>
      </c>
      <c r="AK295" s="81" t="n">
        <v>0.819151998</v>
      </c>
      <c r="AL295" s="81" t="n">
        <v>0</v>
      </c>
      <c r="AM295" s="81" t="n">
        <v>0.57357651</v>
      </c>
      <c r="AN295" s="81" t="n">
        <v>3.79999995</v>
      </c>
      <c r="AO295" s="81" t="n">
        <v>0</v>
      </c>
      <c r="AP295" s="81" t="n">
        <v>1</v>
      </c>
      <c r="AQ295" s="81" t="n">
        <v>0</v>
      </c>
      <c r="AR295" s="81" t="n">
        <v>0.228647679</v>
      </c>
      <c r="AS295" s="81" t="n">
        <v>-0.57357651</v>
      </c>
      <c r="AT295" s="81" t="n">
        <v>0</v>
      </c>
      <c r="AU295" s="81" t="n">
        <v>0.819151998</v>
      </c>
      <c r="AV295" s="81" t="n">
        <v>7</v>
      </c>
      <c r="AW295" s="82">
        <f>MAX(ABS(Y295-AK295),ABS(Z295-AL295),ABS(AA295-AM295),ABS(AB295-AN295),ABS(AC295-AO295),ABS(AD295-AP295),ABS(AE295-AQ295),ABS(AF295-AR295),ABS(AG295-AS295),ABS(AH295-AT295),ABS(AI295-AU295),ABS(AJ295-AV295))</f>
        <v/>
      </c>
    </row>
    <row r="296">
      <c r="A296" s="78" t="inlineStr">
        <is>
          <t>M291</t>
        </is>
      </c>
      <c r="B296" s="52" t="inlineStr">
        <is>
          <t>ENV-703</t>
        </is>
      </c>
      <c r="C296" s="52" t="inlineStr">
        <is>
          <t>Environment</t>
        </is>
      </c>
      <c r="D296" s="52" t="inlineStr">
        <is>
          <t>Boulder</t>
        </is>
      </c>
      <c r="E296" s="53" t="inlineStr">
        <is>
          <t>Group</t>
        </is>
      </c>
      <c r="F296" s="52" t="inlineStr">
        <is>
          <t>ENV-679</t>
        </is>
      </c>
      <c r="G296" s="79" t="n">
        <v>1</v>
      </c>
      <c r="H296" s="79" t="n">
        <v>1</v>
      </c>
      <c r="I296" s="79" t="n">
        <v>1</v>
      </c>
      <c r="J296" s="79" t="n">
        <v>0</v>
      </c>
      <c r="K296" s="79" t="n">
        <v>-275</v>
      </c>
      <c r="L296" s="79" t="n">
        <v>0</v>
      </c>
      <c r="M296" s="79" t="n">
        <v>-11</v>
      </c>
      <c r="N296" s="79" t="n">
        <v>-0.100138456</v>
      </c>
      <c r="O296" s="79" t="n">
        <v>-11.2613535</v>
      </c>
      <c r="P296" s="80">
        <f>COS(RADIANS(K296))*COS(RADIANS(L296))+SIN(RADIANS(K296))*SIN(RADIANS(J296))*SIN(RADIANS(L296))</f>
        <v/>
      </c>
      <c r="Q296" s="80">
        <f>-COS(RADIANS(K296))*SIN(RADIANS(L296))+SIN(RADIANS(K296))*SIN(RADIANS(J296))*COS(RADIANS(L296))</f>
        <v/>
      </c>
      <c r="R296" s="80">
        <f>SIN(RADIANS(K296))*COS(RADIANS(J296))</f>
        <v/>
      </c>
      <c r="S296" s="80">
        <f>COS(RADIANS(J296))*SIN(RADIANS(L296))</f>
        <v/>
      </c>
      <c r="T296" s="80">
        <f>COS(RADIANS(J296))*COS(RADIANS(L296))</f>
        <v/>
      </c>
      <c r="U296" s="80">
        <f>-SIN(RADIANS(J296))</f>
        <v/>
      </c>
      <c r="V296" s="80">
        <f>-SIN(RADIANS(K296))*COS(RADIANS(L296))+COS(RADIANS(K296))*SIN(RADIANS(J296))*SIN(RADIANS(L296))</f>
        <v/>
      </c>
      <c r="W296" s="80">
        <f>SIN(RADIANS(K296))*SIN(RADIANS(L296))+COS(RADIANS(K296))*SIN(RADIANS(J296))*COS(RADIANS(L296))</f>
        <v/>
      </c>
      <c r="X296" s="80">
        <f>COS(RADIANS(K296))*COS(RADIANS(J296))</f>
        <v/>
      </c>
      <c r="Y296" s="80">
        <f>P296*G296</f>
        <v/>
      </c>
      <c r="Z296" s="80">
        <f>Q296*H296</f>
        <v/>
      </c>
      <c r="AA296" s="80">
        <f>R296*I296</f>
        <v/>
      </c>
      <c r="AB296" s="80">
        <f>M296</f>
        <v/>
      </c>
      <c r="AC296" s="80">
        <f>S296*G296</f>
        <v/>
      </c>
      <c r="AD296" s="80">
        <f>T296*H296</f>
        <v/>
      </c>
      <c r="AE296" s="80">
        <f>U296*I296</f>
        <v/>
      </c>
      <c r="AF296" s="80">
        <f>N296</f>
        <v/>
      </c>
      <c r="AG296" s="80">
        <f>V296*G296</f>
        <v/>
      </c>
      <c r="AH296" s="80">
        <f>W296*H296</f>
        <v/>
      </c>
      <c r="AI296" s="80">
        <f>X296*I296</f>
        <v/>
      </c>
      <c r="AJ296" s="80">
        <f>O296</f>
        <v/>
      </c>
      <c r="AK296" s="81" t="n">
        <v>0.087155737</v>
      </c>
      <c r="AL296" s="81" t="n">
        <v>0</v>
      </c>
      <c r="AM296" s="81" t="n">
        <v>0.99619472</v>
      </c>
      <c r="AN296" s="81" t="n">
        <v>-11</v>
      </c>
      <c r="AO296" s="81" t="n">
        <v>0</v>
      </c>
      <c r="AP296" s="81" t="n">
        <v>1</v>
      </c>
      <c r="AQ296" s="81" t="n">
        <v>0</v>
      </c>
      <c r="AR296" s="81" t="n">
        <v>-0.100138456</v>
      </c>
      <c r="AS296" s="81" t="n">
        <v>-0.99619472</v>
      </c>
      <c r="AT296" s="81" t="n">
        <v>0</v>
      </c>
      <c r="AU296" s="81" t="n">
        <v>0.087155737</v>
      </c>
      <c r="AV296" s="81" t="n">
        <v>-11.2613535</v>
      </c>
      <c r="AW296" s="82">
        <f>MAX(ABS(Y296-AK296),ABS(Z296-AL296),ABS(AA296-AM296),ABS(AB296-AN296),ABS(AC296-AO296),ABS(AD296-AP296),ABS(AE296-AQ296),ABS(AF296-AR296),ABS(AG296-AS296),ABS(AH296-AT296),ABS(AI296-AU296),ABS(AJ296-AV296))</f>
        <v/>
      </c>
    </row>
    <row r="297">
      <c r="A297" s="78" t="inlineStr">
        <is>
          <t>M292</t>
        </is>
      </c>
      <c r="B297" s="52" t="inlineStr">
        <is>
          <t>ENV-707</t>
        </is>
      </c>
      <c r="C297" s="52" t="inlineStr">
        <is>
          <t>Environment</t>
        </is>
      </c>
      <c r="D297" s="52" t="inlineStr">
        <is>
          <t>Boulder</t>
        </is>
      </c>
      <c r="E297" s="53" t="inlineStr">
        <is>
          <t>Group</t>
        </is>
      </c>
      <c r="F297" s="52" t="inlineStr">
        <is>
          <t>ENV-679</t>
        </is>
      </c>
      <c r="G297" s="79" t="n">
        <v>1</v>
      </c>
      <c r="H297" s="79" t="n">
        <v>1</v>
      </c>
      <c r="I297" s="79" t="n">
        <v>1</v>
      </c>
      <c r="J297" s="79" t="n">
        <v>0</v>
      </c>
      <c r="K297" s="79" t="n">
        <v>-137.5</v>
      </c>
      <c r="L297" s="79" t="n">
        <v>0</v>
      </c>
      <c r="M297" s="79" t="n">
        <v>-5.5</v>
      </c>
      <c r="N297" s="79" t="n">
        <v>-0.171429828</v>
      </c>
      <c r="O297" s="79" t="n">
        <v>-10.2671852</v>
      </c>
      <c r="P297" s="80">
        <f>COS(RADIANS(K297))*COS(RADIANS(L297))+SIN(RADIANS(K297))*SIN(RADIANS(J297))*SIN(RADIANS(L297))</f>
        <v/>
      </c>
      <c r="Q297" s="80">
        <f>-COS(RADIANS(K297))*SIN(RADIANS(L297))+SIN(RADIANS(K297))*SIN(RADIANS(J297))*COS(RADIANS(L297))</f>
        <v/>
      </c>
      <c r="R297" s="80">
        <f>SIN(RADIANS(K297))*COS(RADIANS(J297))</f>
        <v/>
      </c>
      <c r="S297" s="80">
        <f>COS(RADIANS(J297))*SIN(RADIANS(L297))</f>
        <v/>
      </c>
      <c r="T297" s="80">
        <f>COS(RADIANS(J297))*COS(RADIANS(L297))</f>
        <v/>
      </c>
      <c r="U297" s="80">
        <f>-SIN(RADIANS(J297))</f>
        <v/>
      </c>
      <c r="V297" s="80">
        <f>-SIN(RADIANS(K297))*COS(RADIANS(L297))+COS(RADIANS(K297))*SIN(RADIANS(J297))*SIN(RADIANS(L297))</f>
        <v/>
      </c>
      <c r="W297" s="80">
        <f>SIN(RADIANS(K297))*SIN(RADIANS(L297))+COS(RADIANS(K297))*SIN(RADIANS(J297))*COS(RADIANS(L297))</f>
        <v/>
      </c>
      <c r="X297" s="80">
        <f>COS(RADIANS(K297))*COS(RADIANS(J297))</f>
        <v/>
      </c>
      <c r="Y297" s="80">
        <f>P297*G297</f>
        <v/>
      </c>
      <c r="Z297" s="80">
        <f>Q297*H297</f>
        <v/>
      </c>
      <c r="AA297" s="80">
        <f>R297*I297</f>
        <v/>
      </c>
      <c r="AB297" s="80">
        <f>M297</f>
        <v/>
      </c>
      <c r="AC297" s="80">
        <f>S297*G297</f>
        <v/>
      </c>
      <c r="AD297" s="80">
        <f>T297*H297</f>
        <v/>
      </c>
      <c r="AE297" s="80">
        <f>U297*I297</f>
        <v/>
      </c>
      <c r="AF297" s="80">
        <f>N297</f>
        <v/>
      </c>
      <c r="AG297" s="80">
        <f>V297*G297</f>
        <v/>
      </c>
      <c r="AH297" s="80">
        <f>W297*H297</f>
        <v/>
      </c>
      <c r="AI297" s="80">
        <f>X297*I297</f>
        <v/>
      </c>
      <c r="AJ297" s="80">
        <f>O297</f>
        <v/>
      </c>
      <c r="AK297" s="81" t="n">
        <v>-0.737277329</v>
      </c>
      <c r="AL297" s="81" t="n">
        <v>0</v>
      </c>
      <c r="AM297" s="81" t="n">
        <v>-0.675590217</v>
      </c>
      <c r="AN297" s="81" t="n">
        <v>-5.5</v>
      </c>
      <c r="AO297" s="81" t="n">
        <v>0</v>
      </c>
      <c r="AP297" s="81" t="n">
        <v>1</v>
      </c>
      <c r="AQ297" s="81" t="n">
        <v>0</v>
      </c>
      <c r="AR297" s="81" t="n">
        <v>-0.171429828</v>
      </c>
      <c r="AS297" s="81" t="n">
        <v>0.675590217</v>
      </c>
      <c r="AT297" s="81" t="n">
        <v>0</v>
      </c>
      <c r="AU297" s="81" t="n">
        <v>-0.737277329</v>
      </c>
      <c r="AV297" s="81" t="n">
        <v>-10.2671852</v>
      </c>
      <c r="AW297" s="82">
        <f>MAX(ABS(Y297-AK297),ABS(Z297-AL297),ABS(AA297-AM297),ABS(AB297-AN297),ABS(AC297-AO297),ABS(AD297-AP297),ABS(AE297-AQ297),ABS(AF297-AR297),ABS(AG297-AS297),ABS(AH297-AT297),ABS(AI297-AU297),ABS(AJ297-AV297))</f>
        <v/>
      </c>
    </row>
    <row r="298">
      <c r="A298" s="78" t="inlineStr">
        <is>
          <t>M293</t>
        </is>
      </c>
      <c r="B298" s="52" t="inlineStr">
        <is>
          <t>ENV-712</t>
        </is>
      </c>
      <c r="C298" s="52" t="inlineStr">
        <is>
          <t>Environment</t>
        </is>
      </c>
      <c r="D298" s="52" t="inlineStr">
        <is>
          <t>Boulder</t>
        </is>
      </c>
      <c r="E298" s="53" t="inlineStr">
        <is>
          <t>Group</t>
        </is>
      </c>
      <c r="F298" s="52" t="inlineStr">
        <is>
          <t>ENV-679</t>
        </is>
      </c>
      <c r="G298" s="79" t="n">
        <v>1</v>
      </c>
      <c r="H298" s="79" t="n">
        <v>1</v>
      </c>
      <c r="I298" s="79" t="n">
        <v>1</v>
      </c>
      <c r="J298" s="79" t="n">
        <v>0</v>
      </c>
      <c r="K298" s="79" t="n">
        <v>200</v>
      </c>
      <c r="L298" s="79" t="n">
        <v>0</v>
      </c>
      <c r="M298" s="79" t="n">
        <v>8</v>
      </c>
      <c r="N298" s="79" t="n">
        <v>-0.270000011</v>
      </c>
      <c r="O298" s="79" t="n">
        <v>-7.66521597</v>
      </c>
      <c r="P298" s="80">
        <f>COS(RADIANS(K298))*COS(RADIANS(L298))+SIN(RADIANS(K298))*SIN(RADIANS(J298))*SIN(RADIANS(L298))</f>
        <v/>
      </c>
      <c r="Q298" s="80">
        <f>-COS(RADIANS(K298))*SIN(RADIANS(L298))+SIN(RADIANS(K298))*SIN(RADIANS(J298))*COS(RADIANS(L298))</f>
        <v/>
      </c>
      <c r="R298" s="80">
        <f>SIN(RADIANS(K298))*COS(RADIANS(J298))</f>
        <v/>
      </c>
      <c r="S298" s="80">
        <f>COS(RADIANS(J298))*SIN(RADIANS(L298))</f>
        <v/>
      </c>
      <c r="T298" s="80">
        <f>COS(RADIANS(J298))*COS(RADIANS(L298))</f>
        <v/>
      </c>
      <c r="U298" s="80">
        <f>-SIN(RADIANS(J298))</f>
        <v/>
      </c>
      <c r="V298" s="80">
        <f>-SIN(RADIANS(K298))*COS(RADIANS(L298))+COS(RADIANS(K298))*SIN(RADIANS(J298))*SIN(RADIANS(L298))</f>
        <v/>
      </c>
      <c r="W298" s="80">
        <f>SIN(RADIANS(K298))*SIN(RADIANS(L298))+COS(RADIANS(K298))*SIN(RADIANS(J298))*COS(RADIANS(L298))</f>
        <v/>
      </c>
      <c r="X298" s="80">
        <f>COS(RADIANS(K298))*COS(RADIANS(J298))</f>
        <v/>
      </c>
      <c r="Y298" s="80">
        <f>P298*G298</f>
        <v/>
      </c>
      <c r="Z298" s="80">
        <f>Q298*H298</f>
        <v/>
      </c>
      <c r="AA298" s="80">
        <f>R298*I298</f>
        <v/>
      </c>
      <c r="AB298" s="80">
        <f>M298</f>
        <v/>
      </c>
      <c r="AC298" s="80">
        <f>S298*G298</f>
        <v/>
      </c>
      <c r="AD298" s="80">
        <f>T298*H298</f>
        <v/>
      </c>
      <c r="AE298" s="80">
        <f>U298*I298</f>
        <v/>
      </c>
      <c r="AF298" s="80">
        <f>N298</f>
        <v/>
      </c>
      <c r="AG298" s="80">
        <f>V298*G298</f>
        <v/>
      </c>
      <c r="AH298" s="80">
        <f>W298*H298</f>
        <v/>
      </c>
      <c r="AI298" s="80">
        <f>X298*I298</f>
        <v/>
      </c>
      <c r="AJ298" s="80">
        <f>O298</f>
        <v/>
      </c>
      <c r="AK298" s="81" t="n">
        <v>-0.939692616</v>
      </c>
      <c r="AL298" s="81" t="n">
        <v>0</v>
      </c>
      <c r="AM298" s="81" t="n">
        <v>-0.342020154</v>
      </c>
      <c r="AN298" s="81" t="n">
        <v>8</v>
      </c>
      <c r="AO298" s="81" t="n">
        <v>0</v>
      </c>
      <c r="AP298" s="81" t="n">
        <v>1</v>
      </c>
      <c r="AQ298" s="81" t="n">
        <v>0</v>
      </c>
      <c r="AR298" s="81" t="n">
        <v>-0.270000011</v>
      </c>
      <c r="AS298" s="81" t="n">
        <v>0.342020154</v>
      </c>
      <c r="AT298" s="81" t="n">
        <v>0</v>
      </c>
      <c r="AU298" s="81" t="n">
        <v>-0.939692616</v>
      </c>
      <c r="AV298" s="81" t="n">
        <v>-7.66521597</v>
      </c>
      <c r="AW298" s="82">
        <f>MAX(ABS(Y298-AK298),ABS(Z298-AL298),ABS(AA298-AM298),ABS(AB298-AN298),ABS(AC298-AO298),ABS(AD298-AP298),ABS(AE298-AQ298),ABS(AF298-AR298),ABS(AG298-AS298),ABS(AH298-AT298),ABS(AI298-AU298),ABS(AJ298-AV298))</f>
        <v/>
      </c>
    </row>
    <row r="299">
      <c r="A299" s="78" t="inlineStr">
        <is>
          <t>M294</t>
        </is>
      </c>
      <c r="B299" s="52" t="inlineStr">
        <is>
          <t>ENV-716</t>
        </is>
      </c>
      <c r="C299" s="52" t="inlineStr">
        <is>
          <t>Environment</t>
        </is>
      </c>
      <c r="D299" s="52" t="inlineStr">
        <is>
          <t>Boulder</t>
        </is>
      </c>
      <c r="E299" s="53" t="inlineStr">
        <is>
          <t>Group</t>
        </is>
      </c>
      <c r="F299" s="52" t="inlineStr">
        <is>
          <t>ENV-679</t>
        </is>
      </c>
      <c r="G299" s="79" t="n">
        <v>1</v>
      </c>
      <c r="H299" s="79" t="n">
        <v>1</v>
      </c>
      <c r="I299" s="79" t="n">
        <v>1</v>
      </c>
      <c r="J299" s="79" t="n">
        <v>0</v>
      </c>
      <c r="K299" s="79" t="n">
        <v>150</v>
      </c>
      <c r="L299" s="79" t="n">
        <v>0</v>
      </c>
      <c r="M299" s="79" t="n">
        <v>6</v>
      </c>
      <c r="N299" s="79" t="n">
        <v>-0.250263751</v>
      </c>
      <c r="O299" s="79" t="n">
        <v>-6.95388556</v>
      </c>
      <c r="P299" s="80">
        <f>COS(RADIANS(K299))*COS(RADIANS(L299))+SIN(RADIANS(K299))*SIN(RADIANS(J299))*SIN(RADIANS(L299))</f>
        <v/>
      </c>
      <c r="Q299" s="80">
        <f>-COS(RADIANS(K299))*SIN(RADIANS(L299))+SIN(RADIANS(K299))*SIN(RADIANS(J299))*COS(RADIANS(L299))</f>
        <v/>
      </c>
      <c r="R299" s="80">
        <f>SIN(RADIANS(K299))*COS(RADIANS(J299))</f>
        <v/>
      </c>
      <c r="S299" s="80">
        <f>COS(RADIANS(J299))*SIN(RADIANS(L299))</f>
        <v/>
      </c>
      <c r="T299" s="80">
        <f>COS(RADIANS(J299))*COS(RADIANS(L299))</f>
        <v/>
      </c>
      <c r="U299" s="80">
        <f>-SIN(RADIANS(J299))</f>
        <v/>
      </c>
      <c r="V299" s="80">
        <f>-SIN(RADIANS(K299))*COS(RADIANS(L299))+COS(RADIANS(K299))*SIN(RADIANS(J299))*SIN(RADIANS(L299))</f>
        <v/>
      </c>
      <c r="W299" s="80">
        <f>SIN(RADIANS(K299))*SIN(RADIANS(L299))+COS(RADIANS(K299))*SIN(RADIANS(J299))*COS(RADIANS(L299))</f>
        <v/>
      </c>
      <c r="X299" s="80">
        <f>COS(RADIANS(K299))*COS(RADIANS(J299))</f>
        <v/>
      </c>
      <c r="Y299" s="80">
        <f>P299*G299</f>
        <v/>
      </c>
      <c r="Z299" s="80">
        <f>Q299*H299</f>
        <v/>
      </c>
      <c r="AA299" s="80">
        <f>R299*I299</f>
        <v/>
      </c>
      <c r="AB299" s="80">
        <f>M299</f>
        <v/>
      </c>
      <c r="AC299" s="80">
        <f>S299*G299</f>
        <v/>
      </c>
      <c r="AD299" s="80">
        <f>T299*H299</f>
        <v/>
      </c>
      <c r="AE299" s="80">
        <f>U299*I299</f>
        <v/>
      </c>
      <c r="AF299" s="80">
        <f>N299</f>
        <v/>
      </c>
      <c r="AG299" s="80">
        <f>V299*G299</f>
        <v/>
      </c>
      <c r="AH299" s="80">
        <f>W299*H299</f>
        <v/>
      </c>
      <c r="AI299" s="80">
        <f>X299*I299</f>
        <v/>
      </c>
      <c r="AJ299" s="80">
        <f>O299</f>
        <v/>
      </c>
      <c r="AK299" s="81" t="n">
        <v>-0.866025507</v>
      </c>
      <c r="AL299" s="81" t="n">
        <v>0</v>
      </c>
      <c r="AM299" s="81" t="n">
        <v>0.499999821</v>
      </c>
      <c r="AN299" s="81" t="n">
        <v>6</v>
      </c>
      <c r="AO299" s="81" t="n">
        <v>0</v>
      </c>
      <c r="AP299" s="81" t="n">
        <v>1</v>
      </c>
      <c r="AQ299" s="81" t="n">
        <v>0</v>
      </c>
      <c r="AR299" s="81" t="n">
        <v>-0.250263751</v>
      </c>
      <c r="AS299" s="81" t="n">
        <v>-0.499999821</v>
      </c>
      <c r="AT299" s="81" t="n">
        <v>0</v>
      </c>
      <c r="AU299" s="81" t="n">
        <v>-0.866025507</v>
      </c>
      <c r="AV299" s="81" t="n">
        <v>-6.95388556</v>
      </c>
      <c r="AW299" s="82">
        <f>MAX(ABS(Y299-AK299),ABS(Z299-AL299),ABS(AA299-AM299),ABS(AB299-AN299),ABS(AC299-AO299),ABS(AD299-AP299),ABS(AE299-AQ299),ABS(AF299-AR299),ABS(AG299-AS299),ABS(AH299-AT299),ABS(AI299-AU299),ABS(AJ299-AV299))</f>
        <v/>
      </c>
    </row>
    <row r="300">
      <c r="A300" s="78" t="inlineStr">
        <is>
          <t>M295</t>
        </is>
      </c>
      <c r="B300" s="52" t="inlineStr">
        <is>
          <t>ENV-720</t>
        </is>
      </c>
      <c r="C300" s="52" t="inlineStr">
        <is>
          <t>Environment</t>
        </is>
      </c>
      <c r="D300" s="52" t="inlineStr">
        <is>
          <t>Boulder</t>
        </is>
      </c>
      <c r="E300" s="53" t="inlineStr">
        <is>
          <t>Group</t>
        </is>
      </c>
      <c r="F300" s="52" t="inlineStr">
        <is>
          <t>ENV-679</t>
        </is>
      </c>
      <c r="G300" s="79" t="n">
        <v>1</v>
      </c>
      <c r="H300" s="79" t="n">
        <v>1</v>
      </c>
      <c r="I300" s="79" t="n">
        <v>1</v>
      </c>
      <c r="J300" s="79" t="n">
        <v>0</v>
      </c>
      <c r="K300" s="79" t="n">
        <v>287.5</v>
      </c>
      <c r="L300" s="79" t="n">
        <v>0</v>
      </c>
      <c r="M300" s="79" t="n">
        <v>11.5</v>
      </c>
      <c r="N300" s="79" t="n">
        <v>-0.269635975</v>
      </c>
      <c r="O300" s="79" t="n">
        <v>-8.95521164</v>
      </c>
      <c r="P300" s="80">
        <f>COS(RADIANS(K300))*COS(RADIANS(L300))+SIN(RADIANS(K300))*SIN(RADIANS(J300))*SIN(RADIANS(L300))</f>
        <v/>
      </c>
      <c r="Q300" s="80">
        <f>-COS(RADIANS(K300))*SIN(RADIANS(L300))+SIN(RADIANS(K300))*SIN(RADIANS(J300))*COS(RADIANS(L300))</f>
        <v/>
      </c>
      <c r="R300" s="80">
        <f>SIN(RADIANS(K300))*COS(RADIANS(J300))</f>
        <v/>
      </c>
      <c r="S300" s="80">
        <f>COS(RADIANS(J300))*SIN(RADIANS(L300))</f>
        <v/>
      </c>
      <c r="T300" s="80">
        <f>COS(RADIANS(J300))*COS(RADIANS(L300))</f>
        <v/>
      </c>
      <c r="U300" s="80">
        <f>-SIN(RADIANS(J300))</f>
        <v/>
      </c>
      <c r="V300" s="80">
        <f>-SIN(RADIANS(K300))*COS(RADIANS(L300))+COS(RADIANS(K300))*SIN(RADIANS(J300))*SIN(RADIANS(L300))</f>
        <v/>
      </c>
      <c r="W300" s="80">
        <f>SIN(RADIANS(K300))*SIN(RADIANS(L300))+COS(RADIANS(K300))*SIN(RADIANS(J300))*COS(RADIANS(L300))</f>
        <v/>
      </c>
      <c r="X300" s="80">
        <f>COS(RADIANS(K300))*COS(RADIANS(J300))</f>
        <v/>
      </c>
      <c r="Y300" s="80">
        <f>P300*G300</f>
        <v/>
      </c>
      <c r="Z300" s="80">
        <f>Q300*H300</f>
        <v/>
      </c>
      <c r="AA300" s="80">
        <f>R300*I300</f>
        <v/>
      </c>
      <c r="AB300" s="80">
        <f>M300</f>
        <v/>
      </c>
      <c r="AC300" s="80">
        <f>S300*G300</f>
        <v/>
      </c>
      <c r="AD300" s="80">
        <f>T300*H300</f>
        <v/>
      </c>
      <c r="AE300" s="80">
        <f>U300*I300</f>
        <v/>
      </c>
      <c r="AF300" s="80">
        <f>N300</f>
        <v/>
      </c>
      <c r="AG300" s="80">
        <f>V300*G300</f>
        <v/>
      </c>
      <c r="AH300" s="80">
        <f>W300*H300</f>
        <v/>
      </c>
      <c r="AI300" s="80">
        <f>X300*I300</f>
        <v/>
      </c>
      <c r="AJ300" s="80">
        <f>O300</f>
        <v/>
      </c>
      <c r="AK300" s="81" t="n">
        <v>0.300705969</v>
      </c>
      <c r="AL300" s="81" t="n">
        <v>0</v>
      </c>
      <c r="AM300" s="81" t="n">
        <v>-0.953716874</v>
      </c>
      <c r="AN300" s="81" t="n">
        <v>11.5</v>
      </c>
      <c r="AO300" s="81" t="n">
        <v>0</v>
      </c>
      <c r="AP300" s="81" t="n">
        <v>1</v>
      </c>
      <c r="AQ300" s="81" t="n">
        <v>0</v>
      </c>
      <c r="AR300" s="81" t="n">
        <v>-0.269635975</v>
      </c>
      <c r="AS300" s="81" t="n">
        <v>0.953716874</v>
      </c>
      <c r="AT300" s="81" t="n">
        <v>0</v>
      </c>
      <c r="AU300" s="81" t="n">
        <v>0.300705969</v>
      </c>
      <c r="AV300" s="81" t="n">
        <v>-8.95521164</v>
      </c>
      <c r="AW300" s="82">
        <f>MAX(ABS(Y300-AK300),ABS(Z300-AL300),ABS(AA300-AM300),ABS(AB300-AN300),ABS(AC300-AO300),ABS(AD300-AP300),ABS(AE300-AQ300),ABS(AF300-AR300),ABS(AG300-AS300),ABS(AH300-AT300),ABS(AI300-AU300),ABS(AJ300-AV300))</f>
        <v/>
      </c>
    </row>
    <row r="301">
      <c r="A301" s="78" t="inlineStr">
        <is>
          <t>M296</t>
        </is>
      </c>
      <c r="B301" s="52" t="inlineStr">
        <is>
          <t>ENV-725</t>
        </is>
      </c>
      <c r="C301" s="52" t="inlineStr">
        <is>
          <t>Environment</t>
        </is>
      </c>
      <c r="D301" s="52" t="inlineStr">
        <is>
          <t>Boulder</t>
        </is>
      </c>
      <c r="E301" s="53" t="inlineStr">
        <is>
          <t>Group</t>
        </is>
      </c>
      <c r="F301" s="52" t="inlineStr">
        <is>
          <t>ENV-679</t>
        </is>
      </c>
      <c r="G301" s="79" t="n">
        <v>1</v>
      </c>
      <c r="H301" s="79" t="n">
        <v>1</v>
      </c>
      <c r="I301" s="79" t="n">
        <v>1</v>
      </c>
      <c r="J301" s="79" t="n">
        <v>0</v>
      </c>
      <c r="K301" s="79" t="n">
        <v>40</v>
      </c>
      <c r="L301" s="79" t="n">
        <v>0</v>
      </c>
      <c r="M301" s="79" t="n">
        <v>-16</v>
      </c>
      <c r="N301" s="79" t="n">
        <v>0.439927518</v>
      </c>
      <c r="O301" s="79" t="n">
        <v>7.5</v>
      </c>
      <c r="P301" s="80">
        <f>COS(RADIANS(K301))*COS(RADIANS(L301))+SIN(RADIANS(K301))*SIN(RADIANS(J301))*SIN(RADIANS(L301))</f>
        <v/>
      </c>
      <c r="Q301" s="80">
        <f>-COS(RADIANS(K301))*SIN(RADIANS(L301))+SIN(RADIANS(K301))*SIN(RADIANS(J301))*COS(RADIANS(L301))</f>
        <v/>
      </c>
      <c r="R301" s="80">
        <f>SIN(RADIANS(K301))*COS(RADIANS(J301))</f>
        <v/>
      </c>
      <c r="S301" s="80">
        <f>COS(RADIANS(J301))*SIN(RADIANS(L301))</f>
        <v/>
      </c>
      <c r="T301" s="80">
        <f>COS(RADIANS(J301))*COS(RADIANS(L301))</f>
        <v/>
      </c>
      <c r="U301" s="80">
        <f>-SIN(RADIANS(J301))</f>
        <v/>
      </c>
      <c r="V301" s="80">
        <f>-SIN(RADIANS(K301))*COS(RADIANS(L301))+COS(RADIANS(K301))*SIN(RADIANS(J301))*SIN(RADIANS(L301))</f>
        <v/>
      </c>
      <c r="W301" s="80">
        <f>SIN(RADIANS(K301))*SIN(RADIANS(L301))+COS(RADIANS(K301))*SIN(RADIANS(J301))*COS(RADIANS(L301))</f>
        <v/>
      </c>
      <c r="X301" s="80">
        <f>COS(RADIANS(K301))*COS(RADIANS(J301))</f>
        <v/>
      </c>
      <c r="Y301" s="80">
        <f>P301*G301</f>
        <v/>
      </c>
      <c r="Z301" s="80">
        <f>Q301*H301</f>
        <v/>
      </c>
      <c r="AA301" s="80">
        <f>R301*I301</f>
        <v/>
      </c>
      <c r="AB301" s="80">
        <f>M301</f>
        <v/>
      </c>
      <c r="AC301" s="80">
        <f>S301*G301</f>
        <v/>
      </c>
      <c r="AD301" s="80">
        <f>T301*H301</f>
        <v/>
      </c>
      <c r="AE301" s="80">
        <f>U301*I301</f>
        <v/>
      </c>
      <c r="AF301" s="80">
        <f>N301</f>
        <v/>
      </c>
      <c r="AG301" s="80">
        <f>V301*G301</f>
        <v/>
      </c>
      <c r="AH301" s="80">
        <f>W301*H301</f>
        <v/>
      </c>
      <c r="AI301" s="80">
        <f>X301*I301</f>
        <v/>
      </c>
      <c r="AJ301" s="80">
        <f>O301</f>
        <v/>
      </c>
      <c r="AK301" s="81" t="n">
        <v>0.766044438</v>
      </c>
      <c r="AL301" s="81" t="n">
        <v>0</v>
      </c>
      <c r="AM301" s="81" t="n">
        <v>0.642787635</v>
      </c>
      <c r="AN301" s="81" t="n">
        <v>-16</v>
      </c>
      <c r="AO301" s="81" t="n">
        <v>0</v>
      </c>
      <c r="AP301" s="81" t="n">
        <v>1</v>
      </c>
      <c r="AQ301" s="81" t="n">
        <v>0</v>
      </c>
      <c r="AR301" s="81" t="n">
        <v>0.439927518</v>
      </c>
      <c r="AS301" s="81" t="n">
        <v>-0.642787635</v>
      </c>
      <c r="AT301" s="81" t="n">
        <v>0</v>
      </c>
      <c r="AU301" s="81" t="n">
        <v>0.766044438</v>
      </c>
      <c r="AV301" s="81" t="n">
        <v>7.5</v>
      </c>
      <c r="AW301" s="82">
        <f>MAX(ABS(Y301-AK301),ABS(Z301-AL301),ABS(AA301-AM301),ABS(AB301-AN301),ABS(AC301-AO301),ABS(AD301-AP301),ABS(AE301-AQ301),ABS(AF301-AR301),ABS(AG301-AS301),ABS(AH301-AT301),ABS(AI301-AU301),ABS(AJ301-AV301))</f>
        <v/>
      </c>
    </row>
    <row r="302">
      <c r="A302" s="78" t="inlineStr">
        <is>
          <t>M297</t>
        </is>
      </c>
      <c r="B302" s="52" t="inlineStr">
        <is>
          <t>ENV-730</t>
        </is>
      </c>
      <c r="C302" s="52" t="inlineStr">
        <is>
          <t>Environment</t>
        </is>
      </c>
      <c r="D302" s="52" t="inlineStr">
        <is>
          <t>Boulder</t>
        </is>
      </c>
      <c r="E302" s="53" t="inlineStr">
        <is>
          <t>Group</t>
        </is>
      </c>
      <c r="F302" s="52" t="inlineStr">
        <is>
          <t>ENV-679</t>
        </is>
      </c>
      <c r="G302" s="79" t="n">
        <v>1</v>
      </c>
      <c r="H302" s="79" t="n">
        <v>1</v>
      </c>
      <c r="I302" s="79" t="n">
        <v>1</v>
      </c>
      <c r="J302" s="79" t="n">
        <v>0</v>
      </c>
      <c r="K302" s="79" t="n">
        <v>75</v>
      </c>
      <c r="L302" s="79" t="n">
        <v>0</v>
      </c>
      <c r="M302" s="79" t="n">
        <v>11</v>
      </c>
      <c r="N302" s="79" t="n">
        <v>0.0624508783</v>
      </c>
      <c r="O302" s="79" t="n">
        <v>-15.1999998</v>
      </c>
      <c r="P302" s="80">
        <f>COS(RADIANS(K302))*COS(RADIANS(L302))+SIN(RADIANS(K302))*SIN(RADIANS(J302))*SIN(RADIANS(L302))</f>
        <v/>
      </c>
      <c r="Q302" s="80">
        <f>-COS(RADIANS(K302))*SIN(RADIANS(L302))+SIN(RADIANS(K302))*SIN(RADIANS(J302))*COS(RADIANS(L302))</f>
        <v/>
      </c>
      <c r="R302" s="80">
        <f>SIN(RADIANS(K302))*COS(RADIANS(J302))</f>
        <v/>
      </c>
      <c r="S302" s="80">
        <f>COS(RADIANS(J302))*SIN(RADIANS(L302))</f>
        <v/>
      </c>
      <c r="T302" s="80">
        <f>COS(RADIANS(J302))*COS(RADIANS(L302))</f>
        <v/>
      </c>
      <c r="U302" s="80">
        <f>-SIN(RADIANS(J302))</f>
        <v/>
      </c>
      <c r="V302" s="80">
        <f>-SIN(RADIANS(K302))*COS(RADIANS(L302))+COS(RADIANS(K302))*SIN(RADIANS(J302))*SIN(RADIANS(L302))</f>
        <v/>
      </c>
      <c r="W302" s="80">
        <f>SIN(RADIANS(K302))*SIN(RADIANS(L302))+COS(RADIANS(K302))*SIN(RADIANS(J302))*COS(RADIANS(L302))</f>
        <v/>
      </c>
      <c r="X302" s="80">
        <f>COS(RADIANS(K302))*COS(RADIANS(J302))</f>
        <v/>
      </c>
      <c r="Y302" s="80">
        <f>P302*G302</f>
        <v/>
      </c>
      <c r="Z302" s="80">
        <f>Q302*H302</f>
        <v/>
      </c>
      <c r="AA302" s="80">
        <f>R302*I302</f>
        <v/>
      </c>
      <c r="AB302" s="80">
        <f>M302</f>
        <v/>
      </c>
      <c r="AC302" s="80">
        <f>S302*G302</f>
        <v/>
      </c>
      <c r="AD302" s="80">
        <f>T302*H302</f>
        <v/>
      </c>
      <c r="AE302" s="80">
        <f>U302*I302</f>
        <v/>
      </c>
      <c r="AF302" s="80">
        <f>N302</f>
        <v/>
      </c>
      <c r="AG302" s="80">
        <f>V302*G302</f>
        <v/>
      </c>
      <c r="AH302" s="80">
        <f>W302*H302</f>
        <v/>
      </c>
      <c r="AI302" s="80">
        <f>X302*I302</f>
        <v/>
      </c>
      <c r="AJ302" s="80">
        <f>O302</f>
        <v/>
      </c>
      <c r="AK302" s="81" t="n">
        <v>0.258818954</v>
      </c>
      <c r="AL302" s="81" t="n">
        <v>0</v>
      </c>
      <c r="AM302" s="81" t="n">
        <v>0.965925872</v>
      </c>
      <c r="AN302" s="81" t="n">
        <v>11</v>
      </c>
      <c r="AO302" s="81" t="n">
        <v>0</v>
      </c>
      <c r="AP302" s="81" t="n">
        <v>1</v>
      </c>
      <c r="AQ302" s="81" t="n">
        <v>0</v>
      </c>
      <c r="AR302" s="81" t="n">
        <v>0.0624508783</v>
      </c>
      <c r="AS302" s="81" t="n">
        <v>-0.965925872</v>
      </c>
      <c r="AT302" s="81" t="n">
        <v>0</v>
      </c>
      <c r="AU302" s="81" t="n">
        <v>0.258818954</v>
      </c>
      <c r="AV302" s="81" t="n">
        <v>-15.1999998</v>
      </c>
      <c r="AW302" s="82">
        <f>MAX(ABS(Y302-AK302),ABS(Z302-AL302),ABS(AA302-AM302),ABS(AB302-AN302),ABS(AC302-AO302),ABS(AD302-AP302),ABS(AE302-AQ302),ABS(AF302-AR302),ABS(AG302-AS302),ABS(AH302-AT302),ABS(AI302-AU302),ABS(AJ302-AV302))</f>
        <v/>
      </c>
    </row>
    <row r="303">
      <c r="A303" s="78" t="inlineStr">
        <is>
          <t>M298</t>
        </is>
      </c>
      <c r="B303" s="52" t="inlineStr">
        <is>
          <t>ENV-735</t>
        </is>
      </c>
      <c r="C303" s="52" t="inlineStr">
        <is>
          <t>Environment</t>
        </is>
      </c>
      <c r="D303" s="52" t="inlineStr">
        <is>
          <t>Boulder</t>
        </is>
      </c>
      <c r="E303" s="53" t="inlineStr">
        <is>
          <t>Group</t>
        </is>
      </c>
      <c r="F303" s="52" t="inlineStr">
        <is>
          <t>ENV-679</t>
        </is>
      </c>
      <c r="G303" s="79" t="n">
        <v>1</v>
      </c>
      <c r="H303" s="79" t="n">
        <v>1</v>
      </c>
      <c r="I303" s="79" t="n">
        <v>1</v>
      </c>
      <c r="J303" s="79" t="n">
        <v>0</v>
      </c>
      <c r="K303" s="79" t="n">
        <v>15</v>
      </c>
      <c r="L303" s="79" t="n">
        <v>0</v>
      </c>
      <c r="M303" s="79" t="n">
        <v>16.3999996</v>
      </c>
      <c r="N303" s="79" t="n">
        <v>0.242999047</v>
      </c>
      <c r="O303" s="79" t="n">
        <v>7.19999981</v>
      </c>
      <c r="P303" s="80">
        <f>COS(RADIANS(K303))*COS(RADIANS(L303))+SIN(RADIANS(K303))*SIN(RADIANS(J303))*SIN(RADIANS(L303))</f>
        <v/>
      </c>
      <c r="Q303" s="80">
        <f>-COS(RADIANS(K303))*SIN(RADIANS(L303))+SIN(RADIANS(K303))*SIN(RADIANS(J303))*COS(RADIANS(L303))</f>
        <v/>
      </c>
      <c r="R303" s="80">
        <f>SIN(RADIANS(K303))*COS(RADIANS(J303))</f>
        <v/>
      </c>
      <c r="S303" s="80">
        <f>COS(RADIANS(J303))*SIN(RADIANS(L303))</f>
        <v/>
      </c>
      <c r="T303" s="80">
        <f>COS(RADIANS(J303))*COS(RADIANS(L303))</f>
        <v/>
      </c>
      <c r="U303" s="80">
        <f>-SIN(RADIANS(J303))</f>
        <v/>
      </c>
      <c r="V303" s="80">
        <f>-SIN(RADIANS(K303))*COS(RADIANS(L303))+COS(RADIANS(K303))*SIN(RADIANS(J303))*SIN(RADIANS(L303))</f>
        <v/>
      </c>
      <c r="W303" s="80">
        <f>SIN(RADIANS(K303))*SIN(RADIANS(L303))+COS(RADIANS(K303))*SIN(RADIANS(J303))*COS(RADIANS(L303))</f>
        <v/>
      </c>
      <c r="X303" s="80">
        <f>COS(RADIANS(K303))*COS(RADIANS(J303))</f>
        <v/>
      </c>
      <c r="Y303" s="80">
        <f>P303*G303</f>
        <v/>
      </c>
      <c r="Z303" s="80">
        <f>Q303*H303</f>
        <v/>
      </c>
      <c r="AA303" s="80">
        <f>R303*I303</f>
        <v/>
      </c>
      <c r="AB303" s="80">
        <f>M303</f>
        <v/>
      </c>
      <c r="AC303" s="80">
        <f>S303*G303</f>
        <v/>
      </c>
      <c r="AD303" s="80">
        <f>T303*H303</f>
        <v/>
      </c>
      <c r="AE303" s="80">
        <f>U303*I303</f>
        <v/>
      </c>
      <c r="AF303" s="80">
        <f>N303</f>
        <v/>
      </c>
      <c r="AG303" s="80">
        <f>V303*G303</f>
        <v/>
      </c>
      <c r="AH303" s="80">
        <f>W303*H303</f>
        <v/>
      </c>
      <c r="AI303" s="80">
        <f>X303*I303</f>
        <v/>
      </c>
      <c r="AJ303" s="80">
        <f>O303</f>
        <v/>
      </c>
      <c r="AK303" s="81" t="n">
        <v>0.965925813</v>
      </c>
      <c r="AL303" s="81" t="n">
        <v>0</v>
      </c>
      <c r="AM303" s="81" t="n">
        <v>0.258819044</v>
      </c>
      <c r="AN303" s="81" t="n">
        <v>16.3999996</v>
      </c>
      <c r="AO303" s="81" t="n">
        <v>0</v>
      </c>
      <c r="AP303" s="81" t="n">
        <v>1</v>
      </c>
      <c r="AQ303" s="81" t="n">
        <v>0</v>
      </c>
      <c r="AR303" s="81" t="n">
        <v>0.242999047</v>
      </c>
      <c r="AS303" s="81" t="n">
        <v>-0.258819044</v>
      </c>
      <c r="AT303" s="81" t="n">
        <v>0</v>
      </c>
      <c r="AU303" s="81" t="n">
        <v>0.965925813</v>
      </c>
      <c r="AV303" s="81" t="n">
        <v>7.19999981</v>
      </c>
      <c r="AW303" s="82">
        <f>MAX(ABS(Y303-AK303),ABS(Z303-AL303),ABS(AA303-AM303),ABS(AB303-AN303),ABS(AC303-AO303),ABS(AD303-AP303),ABS(AE303-AQ303),ABS(AF303-AR303),ABS(AG303-AS303),ABS(AH303-AT303),ABS(AI303-AU303),ABS(AJ303-AV303))</f>
        <v/>
      </c>
    </row>
    <row r="304">
      <c r="A304" s="78" t="inlineStr">
        <is>
          <t>M299</t>
        </is>
      </c>
      <c r="B304" s="52" t="inlineStr">
        <is>
          <t>BNK-00</t>
        </is>
      </c>
      <c r="C304" s="52" t="inlineStr">
        <is>
          <t>Command Bunker</t>
        </is>
      </c>
      <c r="D304" s="52" t="inlineStr">
        <is>
          <t>Command Bunker</t>
        </is>
      </c>
      <c r="E304" s="53" t="inlineStr">
        <is>
          <t>Group</t>
        </is>
      </c>
      <c r="F304" s="52" t="inlineStr">
        <is>
          <t>World</t>
        </is>
      </c>
      <c r="G304" s="79" t="n">
        <v>1</v>
      </c>
      <c r="H304" s="79" t="n">
        <v>1</v>
      </c>
      <c r="I304" s="79" t="n">
        <v>1</v>
      </c>
      <c r="J304" s="79" t="n">
        <v>0</v>
      </c>
      <c r="K304" s="79" t="n">
        <v>0</v>
      </c>
      <c r="L304" s="79" t="n">
        <v>0</v>
      </c>
      <c r="M304" s="79" t="n">
        <v>0</v>
      </c>
      <c r="N304" s="79" t="n">
        <v>0</v>
      </c>
      <c r="O304" s="79" t="n">
        <v>0</v>
      </c>
      <c r="P304" s="80">
        <f>COS(RADIANS(K304))*COS(RADIANS(L304))+SIN(RADIANS(K304))*SIN(RADIANS(J304))*SIN(RADIANS(L304))</f>
        <v/>
      </c>
      <c r="Q304" s="80">
        <f>-COS(RADIANS(K304))*SIN(RADIANS(L304))+SIN(RADIANS(K304))*SIN(RADIANS(J304))*COS(RADIANS(L304))</f>
        <v/>
      </c>
      <c r="R304" s="80">
        <f>SIN(RADIANS(K304))*COS(RADIANS(J304))</f>
        <v/>
      </c>
      <c r="S304" s="80">
        <f>COS(RADIANS(J304))*SIN(RADIANS(L304))</f>
        <v/>
      </c>
      <c r="T304" s="80">
        <f>COS(RADIANS(J304))*COS(RADIANS(L304))</f>
        <v/>
      </c>
      <c r="U304" s="80">
        <f>-SIN(RADIANS(J304))</f>
        <v/>
      </c>
      <c r="V304" s="80">
        <f>-SIN(RADIANS(K304))*COS(RADIANS(L304))+COS(RADIANS(K304))*SIN(RADIANS(J304))*SIN(RADIANS(L304))</f>
        <v/>
      </c>
      <c r="W304" s="80">
        <f>SIN(RADIANS(K304))*SIN(RADIANS(L304))+COS(RADIANS(K304))*SIN(RADIANS(J304))*COS(RADIANS(L304))</f>
        <v/>
      </c>
      <c r="X304" s="80">
        <f>COS(RADIANS(K304))*COS(RADIANS(J304))</f>
        <v/>
      </c>
      <c r="Y304" s="80">
        <f>P304*G304</f>
        <v/>
      </c>
      <c r="Z304" s="80">
        <f>Q304*H304</f>
        <v/>
      </c>
      <c r="AA304" s="80">
        <f>R304*I304</f>
        <v/>
      </c>
      <c r="AB304" s="80">
        <f>M304</f>
        <v/>
      </c>
      <c r="AC304" s="80">
        <f>S304*G304</f>
        <v/>
      </c>
      <c r="AD304" s="80">
        <f>T304*H304</f>
        <v/>
      </c>
      <c r="AE304" s="80">
        <f>U304*I304</f>
        <v/>
      </c>
      <c r="AF304" s="80">
        <f>N304</f>
        <v/>
      </c>
      <c r="AG304" s="80">
        <f>V304*G304</f>
        <v/>
      </c>
      <c r="AH304" s="80">
        <f>W304*H304</f>
        <v/>
      </c>
      <c r="AI304" s="80">
        <f>X304*I304</f>
        <v/>
      </c>
      <c r="AJ304" s="80">
        <f>O304</f>
        <v/>
      </c>
      <c r="AK304" s="81" t="n">
        <v>1</v>
      </c>
      <c r="AL304" s="81" t="n">
        <v>0</v>
      </c>
      <c r="AM304" s="81" t="n">
        <v>0</v>
      </c>
      <c r="AN304" s="81" t="n">
        <v>0</v>
      </c>
      <c r="AO304" s="81" t="n">
        <v>0</v>
      </c>
      <c r="AP304" s="81" t="n">
        <v>1</v>
      </c>
      <c r="AQ304" s="81" t="n">
        <v>0</v>
      </c>
      <c r="AR304" s="81" t="n">
        <v>0</v>
      </c>
      <c r="AS304" s="81" t="n">
        <v>0</v>
      </c>
      <c r="AT304" s="81" t="n">
        <v>0</v>
      </c>
      <c r="AU304" s="81" t="n">
        <v>1</v>
      </c>
      <c r="AV304" s="81" t="n">
        <v>0</v>
      </c>
      <c r="AW304" s="82">
        <f>MAX(ABS(Y304-AK304),ABS(Z304-AL304),ABS(AA304-AM304),ABS(AB304-AN304),ABS(AC304-AO304),ABS(AD304-AP304),ABS(AE304-AQ304),ABS(AF304-AR304),ABS(AG304-AS304),ABS(AH304-AT304),ABS(AI304-AU304),ABS(AJ304-AV304))</f>
        <v/>
      </c>
    </row>
    <row r="305">
      <c r="A305" s="78" t="inlineStr">
        <is>
          <t>M300</t>
        </is>
      </c>
      <c r="B305" s="52" t="inlineStr">
        <is>
          <t>BNK-01</t>
        </is>
      </c>
      <c r="C305" s="52" t="inlineStr">
        <is>
          <t>Command Bunker</t>
        </is>
      </c>
      <c r="D305" s="52" t="inlineStr">
        <is>
          <t>Entrance trench</t>
        </is>
      </c>
      <c r="E305" s="53" t="inlineStr">
        <is>
          <t>Group</t>
        </is>
      </c>
      <c r="F305" s="52" t="inlineStr">
        <is>
          <t>BNK-00</t>
        </is>
      </c>
      <c r="G305" s="79" t="n">
        <v>1</v>
      </c>
      <c r="H305" s="79" t="n">
        <v>1</v>
      </c>
      <c r="I305" s="79" t="n">
        <v>1</v>
      </c>
      <c r="J305" s="79" t="n">
        <v>0</v>
      </c>
      <c r="K305" s="79" t="n">
        <v>0</v>
      </c>
      <c r="L305" s="79" t="n">
        <v>0</v>
      </c>
      <c r="M305" s="79" t="n">
        <v>0</v>
      </c>
      <c r="N305" s="79" t="n">
        <v>0</v>
      </c>
      <c r="O305" s="79" t="n">
        <v>0</v>
      </c>
      <c r="P305" s="80">
        <f>COS(RADIANS(K305))*COS(RADIANS(L305))+SIN(RADIANS(K305))*SIN(RADIANS(J305))*SIN(RADIANS(L305))</f>
        <v/>
      </c>
      <c r="Q305" s="80">
        <f>-COS(RADIANS(K305))*SIN(RADIANS(L305))+SIN(RADIANS(K305))*SIN(RADIANS(J305))*COS(RADIANS(L305))</f>
        <v/>
      </c>
      <c r="R305" s="80">
        <f>SIN(RADIANS(K305))*COS(RADIANS(J305))</f>
        <v/>
      </c>
      <c r="S305" s="80">
        <f>COS(RADIANS(J305))*SIN(RADIANS(L305))</f>
        <v/>
      </c>
      <c r="T305" s="80">
        <f>COS(RADIANS(J305))*COS(RADIANS(L305))</f>
        <v/>
      </c>
      <c r="U305" s="80">
        <f>-SIN(RADIANS(J305))</f>
        <v/>
      </c>
      <c r="V305" s="80">
        <f>-SIN(RADIANS(K305))*COS(RADIANS(L305))+COS(RADIANS(K305))*SIN(RADIANS(J305))*SIN(RADIANS(L305))</f>
        <v/>
      </c>
      <c r="W305" s="80">
        <f>SIN(RADIANS(K305))*SIN(RADIANS(L305))+COS(RADIANS(K305))*SIN(RADIANS(J305))*COS(RADIANS(L305))</f>
        <v/>
      </c>
      <c r="X305" s="80">
        <f>COS(RADIANS(K305))*COS(RADIANS(J305))</f>
        <v/>
      </c>
      <c r="Y305" s="80">
        <f>P305*G305</f>
        <v/>
      </c>
      <c r="Z305" s="80">
        <f>Q305*H305</f>
        <v/>
      </c>
      <c r="AA305" s="80">
        <f>R305*I305</f>
        <v/>
      </c>
      <c r="AB305" s="80">
        <f>M305</f>
        <v/>
      </c>
      <c r="AC305" s="80">
        <f>S305*G305</f>
        <v/>
      </c>
      <c r="AD305" s="80">
        <f>T305*H305</f>
        <v/>
      </c>
      <c r="AE305" s="80">
        <f>U305*I305</f>
        <v/>
      </c>
      <c r="AF305" s="80">
        <f>N305</f>
        <v/>
      </c>
      <c r="AG305" s="80">
        <f>V305*G305</f>
        <v/>
      </c>
      <c r="AH305" s="80">
        <f>W305*H305</f>
        <v/>
      </c>
      <c r="AI305" s="80">
        <f>X305*I305</f>
        <v/>
      </c>
      <c r="AJ305" s="80">
        <f>O305</f>
        <v/>
      </c>
      <c r="AK305" s="81" t="n">
        <v>1</v>
      </c>
      <c r="AL305" s="81" t="n">
        <v>0</v>
      </c>
      <c r="AM305" s="81" t="n">
        <v>0</v>
      </c>
      <c r="AN305" s="81" t="n">
        <v>0</v>
      </c>
      <c r="AO305" s="81" t="n">
        <v>0</v>
      </c>
      <c r="AP305" s="81" t="n">
        <v>1</v>
      </c>
      <c r="AQ305" s="81" t="n">
        <v>0</v>
      </c>
      <c r="AR305" s="81" t="n">
        <v>0</v>
      </c>
      <c r="AS305" s="81" t="n">
        <v>0</v>
      </c>
      <c r="AT305" s="81" t="n">
        <v>0</v>
      </c>
      <c r="AU305" s="81" t="n">
        <v>1</v>
      </c>
      <c r="AV305" s="81" t="n">
        <v>0</v>
      </c>
      <c r="AW305" s="82">
        <f>MAX(ABS(Y305-AK305),ABS(Z305-AL305),ABS(AA305-AM305),ABS(AB305-AN305),ABS(AC305-AO305),ABS(AD305-AP305),ABS(AE305-AQ305),ABS(AF305-AR305),ABS(AG305-AS305),ABS(AH305-AT305),ABS(AI305-AU305),ABS(AJ305-AV305))</f>
        <v/>
      </c>
    </row>
    <row r="306">
      <c r="A306" s="78" t="inlineStr">
        <is>
          <t>M301</t>
        </is>
      </c>
      <c r="B306" s="52" t="inlineStr">
        <is>
          <t>BNK-02</t>
        </is>
      </c>
      <c r="C306" s="52" t="inlineStr">
        <is>
          <t>Command Bunker</t>
        </is>
      </c>
      <c r="D306" s="52" t="inlineStr">
        <is>
          <t>Ramp floor</t>
        </is>
      </c>
      <c r="E306" s="63" t="inlineStr">
        <is>
          <t>Cube</t>
        </is>
      </c>
      <c r="F306" s="52" t="inlineStr">
        <is>
          <t>BNK-01</t>
        </is>
      </c>
      <c r="G306" s="79" t="n">
        <v>3.20000005</v>
      </c>
      <c r="H306" s="79" t="n">
        <v>0.300000012</v>
      </c>
      <c r="I306" s="79" t="n">
        <v>7.72443008</v>
      </c>
      <c r="J306" s="79" t="n">
        <v>-25.0124722</v>
      </c>
      <c r="K306" s="79" t="n">
        <v>0</v>
      </c>
      <c r="L306" s="79" t="n">
        <v>0</v>
      </c>
      <c r="M306" s="79" t="n">
        <v>0</v>
      </c>
      <c r="N306" s="79" t="n">
        <v>-1.90292788</v>
      </c>
      <c r="O306" s="79" t="n">
        <v>9.5634222</v>
      </c>
      <c r="P306" s="80">
        <f>COS(RADIANS(K306))*COS(RADIANS(L306))+SIN(RADIANS(K306))*SIN(RADIANS(J306))*SIN(RADIANS(L306))</f>
        <v/>
      </c>
      <c r="Q306" s="80">
        <f>-COS(RADIANS(K306))*SIN(RADIANS(L306))+SIN(RADIANS(K306))*SIN(RADIANS(J306))*COS(RADIANS(L306))</f>
        <v/>
      </c>
      <c r="R306" s="80">
        <f>SIN(RADIANS(K306))*COS(RADIANS(J306))</f>
        <v/>
      </c>
      <c r="S306" s="80">
        <f>COS(RADIANS(J306))*SIN(RADIANS(L306))</f>
        <v/>
      </c>
      <c r="T306" s="80">
        <f>COS(RADIANS(J306))*COS(RADIANS(L306))</f>
        <v/>
      </c>
      <c r="U306" s="80">
        <f>-SIN(RADIANS(J306))</f>
        <v/>
      </c>
      <c r="V306" s="80">
        <f>-SIN(RADIANS(K306))*COS(RADIANS(L306))+COS(RADIANS(K306))*SIN(RADIANS(J306))*SIN(RADIANS(L306))</f>
        <v/>
      </c>
      <c r="W306" s="80">
        <f>SIN(RADIANS(K306))*SIN(RADIANS(L306))+COS(RADIANS(K306))*SIN(RADIANS(J306))*COS(RADIANS(L306))</f>
        <v/>
      </c>
      <c r="X306" s="80">
        <f>COS(RADIANS(K306))*COS(RADIANS(J306))</f>
        <v/>
      </c>
      <c r="Y306" s="80">
        <f>P306*G306</f>
        <v/>
      </c>
      <c r="Z306" s="80">
        <f>Q306*H306</f>
        <v/>
      </c>
      <c r="AA306" s="80">
        <f>R306*I306</f>
        <v/>
      </c>
      <c r="AB306" s="80">
        <f>M306</f>
        <v/>
      </c>
      <c r="AC306" s="80">
        <f>S306*G306</f>
        <v/>
      </c>
      <c r="AD306" s="80">
        <f>T306*H306</f>
        <v/>
      </c>
      <c r="AE306" s="80">
        <f>U306*I306</f>
        <v/>
      </c>
      <c r="AF306" s="80">
        <f>N306</f>
        <v/>
      </c>
      <c r="AG306" s="80">
        <f>V306*G306</f>
        <v/>
      </c>
      <c r="AH306" s="80">
        <f>W306*H306</f>
        <v/>
      </c>
      <c r="AI306" s="80">
        <f>X306*I306</f>
        <v/>
      </c>
      <c r="AJ306" s="80">
        <f>O306</f>
        <v/>
      </c>
      <c r="AK306" s="81" t="n">
        <v>3.20000005</v>
      </c>
      <c r="AL306" s="81" t="n">
        <v>0</v>
      </c>
      <c r="AM306" s="81" t="n">
        <v>0</v>
      </c>
      <c r="AN306" s="81" t="n">
        <v>0</v>
      </c>
      <c r="AO306" s="81" t="n">
        <v>0</v>
      </c>
      <c r="AP306" s="81" t="n">
        <v>0.271864742</v>
      </c>
      <c r="AQ306" s="81" t="n">
        <v>3.26600933</v>
      </c>
      <c r="AR306" s="81" t="n">
        <v>-1.90292788</v>
      </c>
      <c r="AS306" s="81" t="n">
        <v>0</v>
      </c>
      <c r="AT306" s="81" t="n">
        <v>-0.126844674</v>
      </c>
      <c r="AU306" s="81" t="n">
        <v>7.00000048</v>
      </c>
      <c r="AV306" s="81" t="n">
        <v>9.5634222</v>
      </c>
      <c r="AW306" s="82">
        <f>MAX(ABS(Y306-AK306),ABS(Z306-AL306),ABS(AA306-AM306),ABS(AB306-AN306),ABS(AC306-AO306),ABS(AD306-AP306),ABS(AE306-AQ306),ABS(AF306-AR306),ABS(AG306-AS306),ABS(AH306-AT306),ABS(AI306-AU306),ABS(AJ306-AV306))</f>
        <v/>
      </c>
    </row>
    <row r="307">
      <c r="A307" s="78" t="inlineStr">
        <is>
          <t>M302</t>
        </is>
      </c>
      <c r="B307" s="52" t="inlineStr">
        <is>
          <t>BNK-03</t>
        </is>
      </c>
      <c r="C307" s="52" t="inlineStr">
        <is>
          <t>Command Bunker</t>
        </is>
      </c>
      <c r="D307" s="52" t="inlineStr">
        <is>
          <t>Ramp grip strip</t>
        </is>
      </c>
      <c r="E307" s="63" t="inlineStr">
        <is>
          <t>Cube</t>
        </is>
      </c>
      <c r="F307" s="52" t="inlineStr">
        <is>
          <t>BNK-01</t>
        </is>
      </c>
      <c r="G307" s="79" t="n">
        <v>2.9000001</v>
      </c>
      <c r="H307" s="79" t="n">
        <v>0.0299999993</v>
      </c>
      <c r="I307" s="79" t="n">
        <v>0.100000001</v>
      </c>
      <c r="J307" s="79" t="n">
        <v>-25.0124722</v>
      </c>
      <c r="K307" s="79" t="n">
        <v>0</v>
      </c>
      <c r="L307" s="79" t="n">
        <v>0</v>
      </c>
      <c r="M307" s="79" t="n">
        <v>0</v>
      </c>
      <c r="N307" s="79" t="n">
        <v>-3.05339932</v>
      </c>
      <c r="O307" s="79" t="n">
        <v>6.69999981</v>
      </c>
      <c r="P307" s="80">
        <f>COS(RADIANS(K307))*COS(RADIANS(L307))+SIN(RADIANS(K307))*SIN(RADIANS(J307))*SIN(RADIANS(L307))</f>
        <v/>
      </c>
      <c r="Q307" s="80">
        <f>-COS(RADIANS(K307))*SIN(RADIANS(L307))+SIN(RADIANS(K307))*SIN(RADIANS(J307))*COS(RADIANS(L307))</f>
        <v/>
      </c>
      <c r="R307" s="80">
        <f>SIN(RADIANS(K307))*COS(RADIANS(J307))</f>
        <v/>
      </c>
      <c r="S307" s="80">
        <f>COS(RADIANS(J307))*SIN(RADIANS(L307))</f>
        <v/>
      </c>
      <c r="T307" s="80">
        <f>COS(RADIANS(J307))*COS(RADIANS(L307))</f>
        <v/>
      </c>
      <c r="U307" s="80">
        <f>-SIN(RADIANS(J307))</f>
        <v/>
      </c>
      <c r="V307" s="80">
        <f>-SIN(RADIANS(K307))*COS(RADIANS(L307))+COS(RADIANS(K307))*SIN(RADIANS(J307))*SIN(RADIANS(L307))</f>
        <v/>
      </c>
      <c r="W307" s="80">
        <f>SIN(RADIANS(K307))*SIN(RADIANS(L307))+COS(RADIANS(K307))*SIN(RADIANS(J307))*COS(RADIANS(L307))</f>
        <v/>
      </c>
      <c r="X307" s="80">
        <f>COS(RADIANS(K307))*COS(RADIANS(J307))</f>
        <v/>
      </c>
      <c r="Y307" s="80">
        <f>P307*G307</f>
        <v/>
      </c>
      <c r="Z307" s="80">
        <f>Q307*H307</f>
        <v/>
      </c>
      <c r="AA307" s="80">
        <f>R307*I307</f>
        <v/>
      </c>
      <c r="AB307" s="80">
        <f>M307</f>
        <v/>
      </c>
      <c r="AC307" s="80">
        <f>S307*G307</f>
        <v/>
      </c>
      <c r="AD307" s="80">
        <f>T307*H307</f>
        <v/>
      </c>
      <c r="AE307" s="80">
        <f>U307*I307</f>
        <v/>
      </c>
      <c r="AF307" s="80">
        <f>N307</f>
        <v/>
      </c>
      <c r="AG307" s="80">
        <f>V307*G307</f>
        <v/>
      </c>
      <c r="AH307" s="80">
        <f>W307*H307</f>
        <v/>
      </c>
      <c r="AI307" s="80">
        <f>X307*I307</f>
        <v/>
      </c>
      <c r="AJ307" s="80">
        <f>O307</f>
        <v/>
      </c>
      <c r="AK307" s="81" t="n">
        <v>2.9000001</v>
      </c>
      <c r="AL307" s="81" t="n">
        <v>0</v>
      </c>
      <c r="AM307" s="81" t="n">
        <v>0</v>
      </c>
      <c r="AN307" s="81" t="n">
        <v>0</v>
      </c>
      <c r="AO307" s="81" t="n">
        <v>0</v>
      </c>
      <c r="AP307" s="81" t="n">
        <v>0.0271864738</v>
      </c>
      <c r="AQ307" s="81" t="n">
        <v>0.0422815569</v>
      </c>
      <c r="AR307" s="81" t="n">
        <v>-3.05339932</v>
      </c>
      <c r="AS307" s="81" t="n">
        <v>0</v>
      </c>
      <c r="AT307" s="81" t="n">
        <v>-0.0126844663</v>
      </c>
      <c r="AU307" s="81" t="n">
        <v>0.09062158319999999</v>
      </c>
      <c r="AV307" s="81" t="n">
        <v>6.69999981</v>
      </c>
      <c r="AW307" s="82">
        <f>MAX(ABS(Y307-AK307),ABS(Z307-AL307),ABS(AA307-AM307),ABS(AB307-AN307),ABS(AC307-AO307),ABS(AD307-AP307),ABS(AE307-AQ307),ABS(AF307-AR307),ABS(AG307-AS307),ABS(AH307-AT307),ABS(AI307-AU307),ABS(AJ307-AV307))</f>
        <v/>
      </c>
    </row>
    <row r="308">
      <c r="A308" s="78" t="inlineStr">
        <is>
          <t>M303</t>
        </is>
      </c>
      <c r="B308" s="52" t="inlineStr">
        <is>
          <t>BNK-04</t>
        </is>
      </c>
      <c r="C308" s="52" t="inlineStr">
        <is>
          <t>Command Bunker</t>
        </is>
      </c>
      <c r="D308" s="52" t="inlineStr">
        <is>
          <t>Ramp grip strip</t>
        </is>
      </c>
      <c r="E308" s="63" t="inlineStr">
        <is>
          <t>Cube</t>
        </is>
      </c>
      <c r="F308" s="52" t="inlineStr">
        <is>
          <t>BNK-01</t>
        </is>
      </c>
      <c r="G308" s="79" t="n">
        <v>2.9000001</v>
      </c>
      <c r="H308" s="79" t="n">
        <v>0.0299999993</v>
      </c>
      <c r="I308" s="79" t="n">
        <v>0.100000001</v>
      </c>
      <c r="J308" s="79" t="n">
        <v>-25.0124722</v>
      </c>
      <c r="K308" s="79" t="n">
        <v>0</v>
      </c>
      <c r="L308" s="79" t="n">
        <v>0</v>
      </c>
      <c r="M308" s="79" t="n">
        <v>0</v>
      </c>
      <c r="N308" s="79" t="n">
        <v>-2.58682656</v>
      </c>
      <c r="O308" s="79" t="n">
        <v>7.69999981</v>
      </c>
      <c r="P308" s="80">
        <f>COS(RADIANS(K308))*COS(RADIANS(L308))+SIN(RADIANS(K308))*SIN(RADIANS(J308))*SIN(RADIANS(L308))</f>
        <v/>
      </c>
      <c r="Q308" s="80">
        <f>-COS(RADIANS(K308))*SIN(RADIANS(L308))+SIN(RADIANS(K308))*SIN(RADIANS(J308))*COS(RADIANS(L308))</f>
        <v/>
      </c>
      <c r="R308" s="80">
        <f>SIN(RADIANS(K308))*COS(RADIANS(J308))</f>
        <v/>
      </c>
      <c r="S308" s="80">
        <f>COS(RADIANS(J308))*SIN(RADIANS(L308))</f>
        <v/>
      </c>
      <c r="T308" s="80">
        <f>COS(RADIANS(J308))*COS(RADIANS(L308))</f>
        <v/>
      </c>
      <c r="U308" s="80">
        <f>-SIN(RADIANS(J308))</f>
        <v/>
      </c>
      <c r="V308" s="80">
        <f>-SIN(RADIANS(K308))*COS(RADIANS(L308))+COS(RADIANS(K308))*SIN(RADIANS(J308))*SIN(RADIANS(L308))</f>
        <v/>
      </c>
      <c r="W308" s="80">
        <f>SIN(RADIANS(K308))*SIN(RADIANS(L308))+COS(RADIANS(K308))*SIN(RADIANS(J308))*COS(RADIANS(L308))</f>
        <v/>
      </c>
      <c r="X308" s="80">
        <f>COS(RADIANS(K308))*COS(RADIANS(J308))</f>
        <v/>
      </c>
      <c r="Y308" s="80">
        <f>P308*G308</f>
        <v/>
      </c>
      <c r="Z308" s="80">
        <f>Q308*H308</f>
        <v/>
      </c>
      <c r="AA308" s="80">
        <f>R308*I308</f>
        <v/>
      </c>
      <c r="AB308" s="80">
        <f>M308</f>
        <v/>
      </c>
      <c r="AC308" s="80">
        <f>S308*G308</f>
        <v/>
      </c>
      <c r="AD308" s="80">
        <f>T308*H308</f>
        <v/>
      </c>
      <c r="AE308" s="80">
        <f>U308*I308</f>
        <v/>
      </c>
      <c r="AF308" s="80">
        <f>N308</f>
        <v/>
      </c>
      <c r="AG308" s="80">
        <f>V308*G308</f>
        <v/>
      </c>
      <c r="AH308" s="80">
        <f>W308*H308</f>
        <v/>
      </c>
      <c r="AI308" s="80">
        <f>X308*I308</f>
        <v/>
      </c>
      <c r="AJ308" s="80">
        <f>O308</f>
        <v/>
      </c>
      <c r="AK308" s="81" t="n">
        <v>2.9000001</v>
      </c>
      <c r="AL308" s="81" t="n">
        <v>0</v>
      </c>
      <c r="AM308" s="81" t="n">
        <v>0</v>
      </c>
      <c r="AN308" s="81" t="n">
        <v>0</v>
      </c>
      <c r="AO308" s="81" t="n">
        <v>0</v>
      </c>
      <c r="AP308" s="81" t="n">
        <v>0.0271864738</v>
      </c>
      <c r="AQ308" s="81" t="n">
        <v>0.0422815569</v>
      </c>
      <c r="AR308" s="81" t="n">
        <v>-2.58682656</v>
      </c>
      <c r="AS308" s="81" t="n">
        <v>0</v>
      </c>
      <c r="AT308" s="81" t="n">
        <v>-0.0126844663</v>
      </c>
      <c r="AU308" s="81" t="n">
        <v>0.09062158319999999</v>
      </c>
      <c r="AV308" s="81" t="n">
        <v>7.69999981</v>
      </c>
      <c r="AW308" s="82">
        <f>MAX(ABS(Y308-AK308),ABS(Z308-AL308),ABS(AA308-AM308),ABS(AB308-AN308),ABS(AC308-AO308),ABS(AD308-AP308),ABS(AE308-AQ308),ABS(AF308-AR308),ABS(AG308-AS308),ABS(AH308-AT308),ABS(AI308-AU308),ABS(AJ308-AV308))</f>
        <v/>
      </c>
    </row>
    <row r="309">
      <c r="A309" s="78" t="inlineStr">
        <is>
          <t>M304</t>
        </is>
      </c>
      <c r="B309" s="52" t="inlineStr">
        <is>
          <t>BNK-05</t>
        </is>
      </c>
      <c r="C309" s="52" t="inlineStr">
        <is>
          <t>Command Bunker</t>
        </is>
      </c>
      <c r="D309" s="52" t="inlineStr">
        <is>
          <t>Ramp grip strip</t>
        </is>
      </c>
      <c r="E309" s="63" t="inlineStr">
        <is>
          <t>Cube</t>
        </is>
      </c>
      <c r="F309" s="52" t="inlineStr">
        <is>
          <t>BNK-01</t>
        </is>
      </c>
      <c r="G309" s="79" t="n">
        <v>2.9000001</v>
      </c>
      <c r="H309" s="79" t="n">
        <v>0.0299999993</v>
      </c>
      <c r="I309" s="79" t="n">
        <v>0.100000001</v>
      </c>
      <c r="J309" s="79" t="n">
        <v>-25.0124722</v>
      </c>
      <c r="K309" s="79" t="n">
        <v>0</v>
      </c>
      <c r="L309" s="79" t="n">
        <v>0</v>
      </c>
      <c r="M309" s="79" t="n">
        <v>0</v>
      </c>
      <c r="N309" s="79" t="n">
        <v>-2.1202538</v>
      </c>
      <c r="O309" s="79" t="n">
        <v>8.69999981</v>
      </c>
      <c r="P309" s="80">
        <f>COS(RADIANS(K309))*COS(RADIANS(L309))+SIN(RADIANS(K309))*SIN(RADIANS(J309))*SIN(RADIANS(L309))</f>
        <v/>
      </c>
      <c r="Q309" s="80">
        <f>-COS(RADIANS(K309))*SIN(RADIANS(L309))+SIN(RADIANS(K309))*SIN(RADIANS(J309))*COS(RADIANS(L309))</f>
        <v/>
      </c>
      <c r="R309" s="80">
        <f>SIN(RADIANS(K309))*COS(RADIANS(J309))</f>
        <v/>
      </c>
      <c r="S309" s="80">
        <f>COS(RADIANS(J309))*SIN(RADIANS(L309))</f>
        <v/>
      </c>
      <c r="T309" s="80">
        <f>COS(RADIANS(J309))*COS(RADIANS(L309))</f>
        <v/>
      </c>
      <c r="U309" s="80">
        <f>-SIN(RADIANS(J309))</f>
        <v/>
      </c>
      <c r="V309" s="80">
        <f>-SIN(RADIANS(K309))*COS(RADIANS(L309))+COS(RADIANS(K309))*SIN(RADIANS(J309))*SIN(RADIANS(L309))</f>
        <v/>
      </c>
      <c r="W309" s="80">
        <f>SIN(RADIANS(K309))*SIN(RADIANS(L309))+COS(RADIANS(K309))*SIN(RADIANS(J309))*COS(RADIANS(L309))</f>
        <v/>
      </c>
      <c r="X309" s="80">
        <f>COS(RADIANS(K309))*COS(RADIANS(J309))</f>
        <v/>
      </c>
      <c r="Y309" s="80">
        <f>P309*G309</f>
        <v/>
      </c>
      <c r="Z309" s="80">
        <f>Q309*H309</f>
        <v/>
      </c>
      <c r="AA309" s="80">
        <f>R309*I309</f>
        <v/>
      </c>
      <c r="AB309" s="80">
        <f>M309</f>
        <v/>
      </c>
      <c r="AC309" s="80">
        <f>S309*G309</f>
        <v/>
      </c>
      <c r="AD309" s="80">
        <f>T309*H309</f>
        <v/>
      </c>
      <c r="AE309" s="80">
        <f>U309*I309</f>
        <v/>
      </c>
      <c r="AF309" s="80">
        <f>N309</f>
        <v/>
      </c>
      <c r="AG309" s="80">
        <f>V309*G309</f>
        <v/>
      </c>
      <c r="AH309" s="80">
        <f>W309*H309</f>
        <v/>
      </c>
      <c r="AI309" s="80">
        <f>X309*I309</f>
        <v/>
      </c>
      <c r="AJ309" s="80">
        <f>O309</f>
        <v/>
      </c>
      <c r="AK309" s="81" t="n">
        <v>2.9000001</v>
      </c>
      <c r="AL309" s="81" t="n">
        <v>0</v>
      </c>
      <c r="AM309" s="81" t="n">
        <v>0</v>
      </c>
      <c r="AN309" s="81" t="n">
        <v>0</v>
      </c>
      <c r="AO309" s="81" t="n">
        <v>0</v>
      </c>
      <c r="AP309" s="81" t="n">
        <v>0.0271864738</v>
      </c>
      <c r="AQ309" s="81" t="n">
        <v>0.0422815569</v>
      </c>
      <c r="AR309" s="81" t="n">
        <v>-2.1202538</v>
      </c>
      <c r="AS309" s="81" t="n">
        <v>0</v>
      </c>
      <c r="AT309" s="81" t="n">
        <v>-0.0126844663</v>
      </c>
      <c r="AU309" s="81" t="n">
        <v>0.09062158319999999</v>
      </c>
      <c r="AV309" s="81" t="n">
        <v>8.69999981</v>
      </c>
      <c r="AW309" s="82">
        <f>MAX(ABS(Y309-AK309),ABS(Z309-AL309),ABS(AA309-AM309),ABS(AB309-AN309),ABS(AC309-AO309),ABS(AD309-AP309),ABS(AE309-AQ309),ABS(AF309-AR309),ABS(AG309-AS309),ABS(AH309-AT309),ABS(AI309-AU309),ABS(AJ309-AV309))</f>
        <v/>
      </c>
    </row>
    <row r="310">
      <c r="A310" s="78" t="inlineStr">
        <is>
          <t>M305</t>
        </is>
      </c>
      <c r="B310" s="52" t="inlineStr">
        <is>
          <t>BNK-06</t>
        </is>
      </c>
      <c r="C310" s="52" t="inlineStr">
        <is>
          <t>Command Bunker</t>
        </is>
      </c>
      <c r="D310" s="52" t="inlineStr">
        <is>
          <t>Ramp grip strip</t>
        </is>
      </c>
      <c r="E310" s="63" t="inlineStr">
        <is>
          <t>Cube</t>
        </is>
      </c>
      <c r="F310" s="52" t="inlineStr">
        <is>
          <t>BNK-01</t>
        </is>
      </c>
      <c r="G310" s="79" t="n">
        <v>2.9000001</v>
      </c>
      <c r="H310" s="79" t="n">
        <v>0.0299999993</v>
      </c>
      <c r="I310" s="79" t="n">
        <v>0.100000001</v>
      </c>
      <c r="J310" s="79" t="n">
        <v>-25.0124722</v>
      </c>
      <c r="K310" s="79" t="n">
        <v>0</v>
      </c>
      <c r="L310" s="79" t="n">
        <v>0</v>
      </c>
      <c r="M310" s="79" t="n">
        <v>0</v>
      </c>
      <c r="N310" s="79" t="n">
        <v>-1.65368104</v>
      </c>
      <c r="O310" s="79" t="n">
        <v>9.69999981</v>
      </c>
      <c r="P310" s="80">
        <f>COS(RADIANS(K310))*COS(RADIANS(L310))+SIN(RADIANS(K310))*SIN(RADIANS(J310))*SIN(RADIANS(L310))</f>
        <v/>
      </c>
      <c r="Q310" s="80">
        <f>-COS(RADIANS(K310))*SIN(RADIANS(L310))+SIN(RADIANS(K310))*SIN(RADIANS(J310))*COS(RADIANS(L310))</f>
        <v/>
      </c>
      <c r="R310" s="80">
        <f>SIN(RADIANS(K310))*COS(RADIANS(J310))</f>
        <v/>
      </c>
      <c r="S310" s="80">
        <f>COS(RADIANS(J310))*SIN(RADIANS(L310))</f>
        <v/>
      </c>
      <c r="T310" s="80">
        <f>COS(RADIANS(J310))*COS(RADIANS(L310))</f>
        <v/>
      </c>
      <c r="U310" s="80">
        <f>-SIN(RADIANS(J310))</f>
        <v/>
      </c>
      <c r="V310" s="80">
        <f>-SIN(RADIANS(K310))*COS(RADIANS(L310))+COS(RADIANS(K310))*SIN(RADIANS(J310))*SIN(RADIANS(L310))</f>
        <v/>
      </c>
      <c r="W310" s="80">
        <f>SIN(RADIANS(K310))*SIN(RADIANS(L310))+COS(RADIANS(K310))*SIN(RADIANS(J310))*COS(RADIANS(L310))</f>
        <v/>
      </c>
      <c r="X310" s="80">
        <f>COS(RADIANS(K310))*COS(RADIANS(J310))</f>
        <v/>
      </c>
      <c r="Y310" s="80">
        <f>P310*G310</f>
        <v/>
      </c>
      <c r="Z310" s="80">
        <f>Q310*H310</f>
        <v/>
      </c>
      <c r="AA310" s="80">
        <f>R310*I310</f>
        <v/>
      </c>
      <c r="AB310" s="80">
        <f>M310</f>
        <v/>
      </c>
      <c r="AC310" s="80">
        <f>S310*G310</f>
        <v/>
      </c>
      <c r="AD310" s="80">
        <f>T310*H310</f>
        <v/>
      </c>
      <c r="AE310" s="80">
        <f>U310*I310</f>
        <v/>
      </c>
      <c r="AF310" s="80">
        <f>N310</f>
        <v/>
      </c>
      <c r="AG310" s="80">
        <f>V310*G310</f>
        <v/>
      </c>
      <c r="AH310" s="80">
        <f>W310*H310</f>
        <v/>
      </c>
      <c r="AI310" s="80">
        <f>X310*I310</f>
        <v/>
      </c>
      <c r="AJ310" s="80">
        <f>O310</f>
        <v/>
      </c>
      <c r="AK310" s="81" t="n">
        <v>2.9000001</v>
      </c>
      <c r="AL310" s="81" t="n">
        <v>0</v>
      </c>
      <c r="AM310" s="81" t="n">
        <v>0</v>
      </c>
      <c r="AN310" s="81" t="n">
        <v>0</v>
      </c>
      <c r="AO310" s="81" t="n">
        <v>0</v>
      </c>
      <c r="AP310" s="81" t="n">
        <v>0.0271864738</v>
      </c>
      <c r="AQ310" s="81" t="n">
        <v>0.0422815569</v>
      </c>
      <c r="AR310" s="81" t="n">
        <v>-1.65368104</v>
      </c>
      <c r="AS310" s="81" t="n">
        <v>0</v>
      </c>
      <c r="AT310" s="81" t="n">
        <v>-0.0126844663</v>
      </c>
      <c r="AU310" s="81" t="n">
        <v>0.09062158319999999</v>
      </c>
      <c r="AV310" s="81" t="n">
        <v>9.69999981</v>
      </c>
      <c r="AW310" s="82">
        <f>MAX(ABS(Y310-AK310),ABS(Z310-AL310),ABS(AA310-AM310),ABS(AB310-AN310),ABS(AC310-AO310),ABS(AD310-AP310),ABS(AE310-AQ310),ABS(AF310-AR310),ABS(AG310-AS310),ABS(AH310-AT310),ABS(AI310-AU310),ABS(AJ310-AV310))</f>
        <v/>
      </c>
    </row>
    <row r="311">
      <c r="A311" s="78" t="inlineStr">
        <is>
          <t>M306</t>
        </is>
      </c>
      <c r="B311" s="52" t="inlineStr">
        <is>
          <t>BNK-07</t>
        </is>
      </c>
      <c r="C311" s="52" t="inlineStr">
        <is>
          <t>Command Bunker</t>
        </is>
      </c>
      <c r="D311" s="52" t="inlineStr">
        <is>
          <t>Ramp grip strip</t>
        </is>
      </c>
      <c r="E311" s="63" t="inlineStr">
        <is>
          <t>Cube</t>
        </is>
      </c>
      <c r="F311" s="52" t="inlineStr">
        <is>
          <t>BNK-01</t>
        </is>
      </c>
      <c r="G311" s="79" t="n">
        <v>2.9000001</v>
      </c>
      <c r="H311" s="79" t="n">
        <v>0.0299999993</v>
      </c>
      <c r="I311" s="79" t="n">
        <v>0.100000001</v>
      </c>
      <c r="J311" s="79" t="n">
        <v>-25.0124722</v>
      </c>
      <c r="K311" s="79" t="n">
        <v>0</v>
      </c>
      <c r="L311" s="79" t="n">
        <v>0</v>
      </c>
      <c r="M311" s="79" t="n">
        <v>0</v>
      </c>
      <c r="N311" s="79" t="n">
        <v>-1.18710828</v>
      </c>
      <c r="O311" s="79" t="n">
        <v>10.6999998</v>
      </c>
      <c r="P311" s="80">
        <f>COS(RADIANS(K311))*COS(RADIANS(L311))+SIN(RADIANS(K311))*SIN(RADIANS(J311))*SIN(RADIANS(L311))</f>
        <v/>
      </c>
      <c r="Q311" s="80">
        <f>-COS(RADIANS(K311))*SIN(RADIANS(L311))+SIN(RADIANS(K311))*SIN(RADIANS(J311))*COS(RADIANS(L311))</f>
        <v/>
      </c>
      <c r="R311" s="80">
        <f>SIN(RADIANS(K311))*COS(RADIANS(J311))</f>
        <v/>
      </c>
      <c r="S311" s="80">
        <f>COS(RADIANS(J311))*SIN(RADIANS(L311))</f>
        <v/>
      </c>
      <c r="T311" s="80">
        <f>COS(RADIANS(J311))*COS(RADIANS(L311))</f>
        <v/>
      </c>
      <c r="U311" s="80">
        <f>-SIN(RADIANS(J311))</f>
        <v/>
      </c>
      <c r="V311" s="80">
        <f>-SIN(RADIANS(K311))*COS(RADIANS(L311))+COS(RADIANS(K311))*SIN(RADIANS(J311))*SIN(RADIANS(L311))</f>
        <v/>
      </c>
      <c r="W311" s="80">
        <f>SIN(RADIANS(K311))*SIN(RADIANS(L311))+COS(RADIANS(K311))*SIN(RADIANS(J311))*COS(RADIANS(L311))</f>
        <v/>
      </c>
      <c r="X311" s="80">
        <f>COS(RADIANS(K311))*COS(RADIANS(J311))</f>
        <v/>
      </c>
      <c r="Y311" s="80">
        <f>P311*G311</f>
        <v/>
      </c>
      <c r="Z311" s="80">
        <f>Q311*H311</f>
        <v/>
      </c>
      <c r="AA311" s="80">
        <f>R311*I311</f>
        <v/>
      </c>
      <c r="AB311" s="80">
        <f>M311</f>
        <v/>
      </c>
      <c r="AC311" s="80">
        <f>S311*G311</f>
        <v/>
      </c>
      <c r="AD311" s="80">
        <f>T311*H311</f>
        <v/>
      </c>
      <c r="AE311" s="80">
        <f>U311*I311</f>
        <v/>
      </c>
      <c r="AF311" s="80">
        <f>N311</f>
        <v/>
      </c>
      <c r="AG311" s="80">
        <f>V311*G311</f>
        <v/>
      </c>
      <c r="AH311" s="80">
        <f>W311*H311</f>
        <v/>
      </c>
      <c r="AI311" s="80">
        <f>X311*I311</f>
        <v/>
      </c>
      <c r="AJ311" s="80">
        <f>O311</f>
        <v/>
      </c>
      <c r="AK311" s="81" t="n">
        <v>2.9000001</v>
      </c>
      <c r="AL311" s="81" t="n">
        <v>0</v>
      </c>
      <c r="AM311" s="81" t="n">
        <v>0</v>
      </c>
      <c r="AN311" s="81" t="n">
        <v>0</v>
      </c>
      <c r="AO311" s="81" t="n">
        <v>0</v>
      </c>
      <c r="AP311" s="81" t="n">
        <v>0.0271864738</v>
      </c>
      <c r="AQ311" s="81" t="n">
        <v>0.0422815569</v>
      </c>
      <c r="AR311" s="81" t="n">
        <v>-1.18710828</v>
      </c>
      <c r="AS311" s="81" t="n">
        <v>0</v>
      </c>
      <c r="AT311" s="81" t="n">
        <v>-0.0126844663</v>
      </c>
      <c r="AU311" s="81" t="n">
        <v>0.09062158319999999</v>
      </c>
      <c r="AV311" s="81" t="n">
        <v>10.6999998</v>
      </c>
      <c r="AW311" s="82">
        <f>MAX(ABS(Y311-AK311),ABS(Z311-AL311),ABS(AA311-AM311),ABS(AB311-AN311),ABS(AC311-AO311),ABS(AD311-AP311),ABS(AE311-AQ311),ABS(AF311-AR311),ABS(AG311-AS311),ABS(AH311-AT311),ABS(AI311-AU311),ABS(AJ311-AV311))</f>
        <v/>
      </c>
    </row>
    <row r="312">
      <c r="A312" s="78" t="inlineStr">
        <is>
          <t>M307</t>
        </is>
      </c>
      <c r="B312" s="52" t="inlineStr">
        <is>
          <t>BNK-08</t>
        </is>
      </c>
      <c r="C312" s="52" t="inlineStr">
        <is>
          <t>Command Bunker</t>
        </is>
      </c>
      <c r="D312" s="52" t="inlineStr">
        <is>
          <t>Ramp grip strip</t>
        </is>
      </c>
      <c r="E312" s="63" t="inlineStr">
        <is>
          <t>Cube</t>
        </is>
      </c>
      <c r="F312" s="52" t="inlineStr">
        <is>
          <t>BNK-01</t>
        </is>
      </c>
      <c r="G312" s="79" t="n">
        <v>2.9000001</v>
      </c>
      <c r="H312" s="79" t="n">
        <v>0.0299999993</v>
      </c>
      <c r="I312" s="79" t="n">
        <v>0.100000001</v>
      </c>
      <c r="J312" s="79" t="n">
        <v>-25.0124722</v>
      </c>
      <c r="K312" s="79" t="n">
        <v>0</v>
      </c>
      <c r="L312" s="79" t="n">
        <v>0</v>
      </c>
      <c r="M312" s="79" t="n">
        <v>0</v>
      </c>
      <c r="N312" s="79" t="n">
        <v>-0.720535636</v>
      </c>
      <c r="O312" s="79" t="n">
        <v>11.6999998</v>
      </c>
      <c r="P312" s="80">
        <f>COS(RADIANS(K312))*COS(RADIANS(L312))+SIN(RADIANS(K312))*SIN(RADIANS(J312))*SIN(RADIANS(L312))</f>
        <v/>
      </c>
      <c r="Q312" s="80">
        <f>-COS(RADIANS(K312))*SIN(RADIANS(L312))+SIN(RADIANS(K312))*SIN(RADIANS(J312))*COS(RADIANS(L312))</f>
        <v/>
      </c>
      <c r="R312" s="80">
        <f>SIN(RADIANS(K312))*COS(RADIANS(J312))</f>
        <v/>
      </c>
      <c r="S312" s="80">
        <f>COS(RADIANS(J312))*SIN(RADIANS(L312))</f>
        <v/>
      </c>
      <c r="T312" s="80">
        <f>COS(RADIANS(J312))*COS(RADIANS(L312))</f>
        <v/>
      </c>
      <c r="U312" s="80">
        <f>-SIN(RADIANS(J312))</f>
        <v/>
      </c>
      <c r="V312" s="80">
        <f>-SIN(RADIANS(K312))*COS(RADIANS(L312))+COS(RADIANS(K312))*SIN(RADIANS(J312))*SIN(RADIANS(L312))</f>
        <v/>
      </c>
      <c r="W312" s="80">
        <f>SIN(RADIANS(K312))*SIN(RADIANS(L312))+COS(RADIANS(K312))*SIN(RADIANS(J312))*COS(RADIANS(L312))</f>
        <v/>
      </c>
      <c r="X312" s="80">
        <f>COS(RADIANS(K312))*COS(RADIANS(J312))</f>
        <v/>
      </c>
      <c r="Y312" s="80">
        <f>P312*G312</f>
        <v/>
      </c>
      <c r="Z312" s="80">
        <f>Q312*H312</f>
        <v/>
      </c>
      <c r="AA312" s="80">
        <f>R312*I312</f>
        <v/>
      </c>
      <c r="AB312" s="80">
        <f>M312</f>
        <v/>
      </c>
      <c r="AC312" s="80">
        <f>S312*G312</f>
        <v/>
      </c>
      <c r="AD312" s="80">
        <f>T312*H312</f>
        <v/>
      </c>
      <c r="AE312" s="80">
        <f>U312*I312</f>
        <v/>
      </c>
      <c r="AF312" s="80">
        <f>N312</f>
        <v/>
      </c>
      <c r="AG312" s="80">
        <f>V312*G312</f>
        <v/>
      </c>
      <c r="AH312" s="80">
        <f>W312*H312</f>
        <v/>
      </c>
      <c r="AI312" s="80">
        <f>X312*I312</f>
        <v/>
      </c>
      <c r="AJ312" s="80">
        <f>O312</f>
        <v/>
      </c>
      <c r="AK312" s="81" t="n">
        <v>2.9000001</v>
      </c>
      <c r="AL312" s="81" t="n">
        <v>0</v>
      </c>
      <c r="AM312" s="81" t="n">
        <v>0</v>
      </c>
      <c r="AN312" s="81" t="n">
        <v>0</v>
      </c>
      <c r="AO312" s="81" t="n">
        <v>0</v>
      </c>
      <c r="AP312" s="81" t="n">
        <v>0.0271864738</v>
      </c>
      <c r="AQ312" s="81" t="n">
        <v>0.0422815569</v>
      </c>
      <c r="AR312" s="81" t="n">
        <v>-0.720535636</v>
      </c>
      <c r="AS312" s="81" t="n">
        <v>0</v>
      </c>
      <c r="AT312" s="81" t="n">
        <v>-0.0126844663</v>
      </c>
      <c r="AU312" s="81" t="n">
        <v>0.09062158319999999</v>
      </c>
      <c r="AV312" s="81" t="n">
        <v>11.6999998</v>
      </c>
      <c r="AW312" s="82">
        <f>MAX(ABS(Y312-AK312),ABS(Z312-AL312),ABS(AA312-AM312),ABS(AB312-AN312),ABS(AC312-AO312),ABS(AD312-AP312),ABS(AE312-AQ312),ABS(AF312-AR312),ABS(AG312-AS312),ABS(AH312-AT312),ABS(AI312-AU312),ABS(AJ312-AV312))</f>
        <v/>
      </c>
    </row>
    <row r="313">
      <c r="A313" s="78" t="inlineStr">
        <is>
          <t>M308</t>
        </is>
      </c>
      <c r="B313" s="52" t="inlineStr">
        <is>
          <t>BNK-09</t>
        </is>
      </c>
      <c r="C313" s="52" t="inlineStr">
        <is>
          <t>Command Bunker</t>
        </is>
      </c>
      <c r="D313" s="52" t="inlineStr">
        <is>
          <t>Ramp grip strip</t>
        </is>
      </c>
      <c r="E313" s="63" t="inlineStr">
        <is>
          <t>Cube</t>
        </is>
      </c>
      <c r="F313" s="52" t="inlineStr">
        <is>
          <t>BNK-01</t>
        </is>
      </c>
      <c r="G313" s="79" t="n">
        <v>2.9000001</v>
      </c>
      <c r="H313" s="79" t="n">
        <v>0.0299999993</v>
      </c>
      <c r="I313" s="79" t="n">
        <v>0.100000001</v>
      </c>
      <c r="J313" s="79" t="n">
        <v>-25.0124722</v>
      </c>
      <c r="K313" s="79" t="n">
        <v>0</v>
      </c>
      <c r="L313" s="79" t="n">
        <v>0</v>
      </c>
      <c r="M313" s="79" t="n">
        <v>0</v>
      </c>
      <c r="N313" s="79" t="n">
        <v>-0.253962904</v>
      </c>
      <c r="O313" s="79" t="n">
        <v>12.6999998</v>
      </c>
      <c r="P313" s="80">
        <f>COS(RADIANS(K313))*COS(RADIANS(L313))+SIN(RADIANS(K313))*SIN(RADIANS(J313))*SIN(RADIANS(L313))</f>
        <v/>
      </c>
      <c r="Q313" s="80">
        <f>-COS(RADIANS(K313))*SIN(RADIANS(L313))+SIN(RADIANS(K313))*SIN(RADIANS(J313))*COS(RADIANS(L313))</f>
        <v/>
      </c>
      <c r="R313" s="80">
        <f>SIN(RADIANS(K313))*COS(RADIANS(J313))</f>
        <v/>
      </c>
      <c r="S313" s="80">
        <f>COS(RADIANS(J313))*SIN(RADIANS(L313))</f>
        <v/>
      </c>
      <c r="T313" s="80">
        <f>COS(RADIANS(J313))*COS(RADIANS(L313))</f>
        <v/>
      </c>
      <c r="U313" s="80">
        <f>-SIN(RADIANS(J313))</f>
        <v/>
      </c>
      <c r="V313" s="80">
        <f>-SIN(RADIANS(K313))*COS(RADIANS(L313))+COS(RADIANS(K313))*SIN(RADIANS(J313))*SIN(RADIANS(L313))</f>
        <v/>
      </c>
      <c r="W313" s="80">
        <f>SIN(RADIANS(K313))*SIN(RADIANS(L313))+COS(RADIANS(K313))*SIN(RADIANS(J313))*COS(RADIANS(L313))</f>
        <v/>
      </c>
      <c r="X313" s="80">
        <f>COS(RADIANS(K313))*COS(RADIANS(J313))</f>
        <v/>
      </c>
      <c r="Y313" s="80">
        <f>P313*G313</f>
        <v/>
      </c>
      <c r="Z313" s="80">
        <f>Q313*H313</f>
        <v/>
      </c>
      <c r="AA313" s="80">
        <f>R313*I313</f>
        <v/>
      </c>
      <c r="AB313" s="80">
        <f>M313</f>
        <v/>
      </c>
      <c r="AC313" s="80">
        <f>S313*G313</f>
        <v/>
      </c>
      <c r="AD313" s="80">
        <f>T313*H313</f>
        <v/>
      </c>
      <c r="AE313" s="80">
        <f>U313*I313</f>
        <v/>
      </c>
      <c r="AF313" s="80">
        <f>N313</f>
        <v/>
      </c>
      <c r="AG313" s="80">
        <f>V313*G313</f>
        <v/>
      </c>
      <c r="AH313" s="80">
        <f>W313*H313</f>
        <v/>
      </c>
      <c r="AI313" s="80">
        <f>X313*I313</f>
        <v/>
      </c>
      <c r="AJ313" s="80">
        <f>O313</f>
        <v/>
      </c>
      <c r="AK313" s="81" t="n">
        <v>2.9000001</v>
      </c>
      <c r="AL313" s="81" t="n">
        <v>0</v>
      </c>
      <c r="AM313" s="81" t="n">
        <v>0</v>
      </c>
      <c r="AN313" s="81" t="n">
        <v>0</v>
      </c>
      <c r="AO313" s="81" t="n">
        <v>0</v>
      </c>
      <c r="AP313" s="81" t="n">
        <v>0.0271864738</v>
      </c>
      <c r="AQ313" s="81" t="n">
        <v>0.0422815569</v>
      </c>
      <c r="AR313" s="81" t="n">
        <v>-0.253962904</v>
      </c>
      <c r="AS313" s="81" t="n">
        <v>0</v>
      </c>
      <c r="AT313" s="81" t="n">
        <v>-0.0126844663</v>
      </c>
      <c r="AU313" s="81" t="n">
        <v>0.09062158319999999</v>
      </c>
      <c r="AV313" s="81" t="n">
        <v>12.6999998</v>
      </c>
      <c r="AW313" s="82">
        <f>MAX(ABS(Y313-AK313),ABS(Z313-AL313),ABS(AA313-AM313),ABS(AB313-AN313),ABS(AC313-AO313),ABS(AD313-AP313),ABS(AE313-AQ313),ABS(AF313-AR313),ABS(AG313-AS313),ABS(AH313-AT313),ABS(AI313-AU313),ABS(AJ313-AV313))</f>
        <v/>
      </c>
    </row>
    <row r="314">
      <c r="A314" s="78" t="inlineStr">
        <is>
          <t>M309</t>
        </is>
      </c>
      <c r="B314" s="52" t="inlineStr">
        <is>
          <t>BNK-10</t>
        </is>
      </c>
      <c r="C314" s="52" t="inlineStr">
        <is>
          <t>Command Bunker</t>
        </is>
      </c>
      <c r="D314" s="52" t="inlineStr">
        <is>
          <t>Landing slab</t>
        </is>
      </c>
      <c r="E314" s="63" t="inlineStr">
        <is>
          <t>Cube</t>
        </is>
      </c>
      <c r="F314" s="52" t="inlineStr">
        <is>
          <t>BNK-01</t>
        </is>
      </c>
      <c r="G314" s="79" t="n">
        <v>3.20000005</v>
      </c>
      <c r="H314" s="79" t="n">
        <v>0.300000012</v>
      </c>
      <c r="I314" s="79" t="n">
        <v>2.3499999</v>
      </c>
      <c r="J314" s="79" t="n">
        <v>0</v>
      </c>
      <c r="K314" s="79" t="n">
        <v>0</v>
      </c>
      <c r="L314" s="79" t="n">
        <v>0</v>
      </c>
      <c r="M314" s="79" t="n">
        <v>0</v>
      </c>
      <c r="N314" s="79" t="n">
        <v>-3.55000019</v>
      </c>
      <c r="O314" s="79" t="n">
        <v>4.82499981</v>
      </c>
      <c r="P314" s="80">
        <f>COS(RADIANS(K314))*COS(RADIANS(L314))+SIN(RADIANS(K314))*SIN(RADIANS(J314))*SIN(RADIANS(L314))</f>
        <v/>
      </c>
      <c r="Q314" s="80">
        <f>-COS(RADIANS(K314))*SIN(RADIANS(L314))+SIN(RADIANS(K314))*SIN(RADIANS(J314))*COS(RADIANS(L314))</f>
        <v/>
      </c>
      <c r="R314" s="80">
        <f>SIN(RADIANS(K314))*COS(RADIANS(J314))</f>
        <v/>
      </c>
      <c r="S314" s="80">
        <f>COS(RADIANS(J314))*SIN(RADIANS(L314))</f>
        <v/>
      </c>
      <c r="T314" s="80">
        <f>COS(RADIANS(J314))*COS(RADIANS(L314))</f>
        <v/>
      </c>
      <c r="U314" s="80">
        <f>-SIN(RADIANS(J314))</f>
        <v/>
      </c>
      <c r="V314" s="80">
        <f>-SIN(RADIANS(K314))*COS(RADIANS(L314))+COS(RADIANS(K314))*SIN(RADIANS(J314))*SIN(RADIANS(L314))</f>
        <v/>
      </c>
      <c r="W314" s="80">
        <f>SIN(RADIANS(K314))*SIN(RADIANS(L314))+COS(RADIANS(K314))*SIN(RADIANS(J314))*COS(RADIANS(L314))</f>
        <v/>
      </c>
      <c r="X314" s="80">
        <f>COS(RADIANS(K314))*COS(RADIANS(J314))</f>
        <v/>
      </c>
      <c r="Y314" s="80">
        <f>P314*G314</f>
        <v/>
      </c>
      <c r="Z314" s="80">
        <f>Q314*H314</f>
        <v/>
      </c>
      <c r="AA314" s="80">
        <f>R314*I314</f>
        <v/>
      </c>
      <c r="AB314" s="80">
        <f>M314</f>
        <v/>
      </c>
      <c r="AC314" s="80">
        <f>S314*G314</f>
        <v/>
      </c>
      <c r="AD314" s="80">
        <f>T314*H314</f>
        <v/>
      </c>
      <c r="AE314" s="80">
        <f>U314*I314</f>
        <v/>
      </c>
      <c r="AF314" s="80">
        <f>N314</f>
        <v/>
      </c>
      <c r="AG314" s="80">
        <f>V314*G314</f>
        <v/>
      </c>
      <c r="AH314" s="80">
        <f>W314*H314</f>
        <v/>
      </c>
      <c r="AI314" s="80">
        <f>X314*I314</f>
        <v/>
      </c>
      <c r="AJ314" s="80">
        <f>O314</f>
        <v/>
      </c>
      <c r="AK314" s="81" t="n">
        <v>3.20000005</v>
      </c>
      <c r="AL314" s="81" t="n">
        <v>0</v>
      </c>
      <c r="AM314" s="81" t="n">
        <v>0</v>
      </c>
      <c r="AN314" s="81" t="n">
        <v>0</v>
      </c>
      <c r="AO314" s="81" t="n">
        <v>0</v>
      </c>
      <c r="AP314" s="81" t="n">
        <v>0.300000012</v>
      </c>
      <c r="AQ314" s="81" t="n">
        <v>0</v>
      </c>
      <c r="AR314" s="81" t="n">
        <v>-3.55000019</v>
      </c>
      <c r="AS314" s="81" t="n">
        <v>0</v>
      </c>
      <c r="AT314" s="81" t="n">
        <v>0</v>
      </c>
      <c r="AU314" s="81" t="n">
        <v>2.3499999</v>
      </c>
      <c r="AV314" s="81" t="n">
        <v>4.82499981</v>
      </c>
      <c r="AW314" s="82">
        <f>MAX(ABS(Y314-AK314),ABS(Z314-AL314),ABS(AA314-AM314),ABS(AB314-AN314),ABS(AC314-AO314),ABS(AD314-AP314),ABS(AE314-AQ314),ABS(AF314-AR314),ABS(AG314-AS314),ABS(AH314-AT314),ABS(AI314-AU314),ABS(AJ314-AV314))</f>
        <v/>
      </c>
    </row>
    <row r="315">
      <c r="A315" s="78" t="inlineStr">
        <is>
          <t>M310</t>
        </is>
      </c>
      <c r="B315" s="52" t="inlineStr">
        <is>
          <t>BNK-11</t>
        </is>
      </c>
      <c r="C315" s="52" t="inlineStr">
        <is>
          <t>Command Bunker</t>
        </is>
      </c>
      <c r="D315" s="52" t="inlineStr">
        <is>
          <t>Retaining wall W</t>
        </is>
      </c>
      <c r="E315" s="63" t="inlineStr">
        <is>
          <t>Cube</t>
        </is>
      </c>
      <c r="F315" s="52" t="inlineStr">
        <is>
          <t>BNK-01</t>
        </is>
      </c>
      <c r="G315" s="79" t="n">
        <v>0.349999994</v>
      </c>
      <c r="H315" s="79" t="n">
        <v>3.85710001</v>
      </c>
      <c r="I315" s="79" t="n">
        <v>1.24499989</v>
      </c>
      <c r="J315" s="79" t="n">
        <v>0</v>
      </c>
      <c r="K315" s="79" t="n">
        <v>0</v>
      </c>
      <c r="L315" s="79" t="n">
        <v>0</v>
      </c>
      <c r="M315" s="79" t="n">
        <v>-1.67499995</v>
      </c>
      <c r="N315" s="79" t="n">
        <v>-1.82145</v>
      </c>
      <c r="O315" s="79" t="n">
        <v>4.26249981</v>
      </c>
      <c r="P315" s="80">
        <f>COS(RADIANS(K315))*COS(RADIANS(L315))+SIN(RADIANS(K315))*SIN(RADIANS(J315))*SIN(RADIANS(L315))</f>
        <v/>
      </c>
      <c r="Q315" s="80">
        <f>-COS(RADIANS(K315))*SIN(RADIANS(L315))+SIN(RADIANS(K315))*SIN(RADIANS(J315))*COS(RADIANS(L315))</f>
        <v/>
      </c>
      <c r="R315" s="80">
        <f>SIN(RADIANS(K315))*COS(RADIANS(J315))</f>
        <v/>
      </c>
      <c r="S315" s="80">
        <f>COS(RADIANS(J315))*SIN(RADIANS(L315))</f>
        <v/>
      </c>
      <c r="T315" s="80">
        <f>COS(RADIANS(J315))*COS(RADIANS(L315))</f>
        <v/>
      </c>
      <c r="U315" s="80">
        <f>-SIN(RADIANS(J315))</f>
        <v/>
      </c>
      <c r="V315" s="80">
        <f>-SIN(RADIANS(K315))*COS(RADIANS(L315))+COS(RADIANS(K315))*SIN(RADIANS(J315))*SIN(RADIANS(L315))</f>
        <v/>
      </c>
      <c r="W315" s="80">
        <f>SIN(RADIANS(K315))*SIN(RADIANS(L315))+COS(RADIANS(K315))*SIN(RADIANS(J315))*COS(RADIANS(L315))</f>
        <v/>
      </c>
      <c r="X315" s="80">
        <f>COS(RADIANS(K315))*COS(RADIANS(J315))</f>
        <v/>
      </c>
      <c r="Y315" s="80">
        <f>P315*G315</f>
        <v/>
      </c>
      <c r="Z315" s="80">
        <f>Q315*H315</f>
        <v/>
      </c>
      <c r="AA315" s="80">
        <f>R315*I315</f>
        <v/>
      </c>
      <c r="AB315" s="80">
        <f>M315</f>
        <v/>
      </c>
      <c r="AC315" s="80">
        <f>S315*G315</f>
        <v/>
      </c>
      <c r="AD315" s="80">
        <f>T315*H315</f>
        <v/>
      </c>
      <c r="AE315" s="80">
        <f>U315*I315</f>
        <v/>
      </c>
      <c r="AF315" s="80">
        <f>N315</f>
        <v/>
      </c>
      <c r="AG315" s="80">
        <f>V315*G315</f>
        <v/>
      </c>
      <c r="AH315" s="80">
        <f>W315*H315</f>
        <v/>
      </c>
      <c r="AI315" s="80">
        <f>X315*I315</f>
        <v/>
      </c>
      <c r="AJ315" s="80">
        <f>O315</f>
        <v/>
      </c>
      <c r="AK315" s="81" t="n">
        <v>0.349999994</v>
      </c>
      <c r="AL315" s="81" t="n">
        <v>0</v>
      </c>
      <c r="AM315" s="81" t="n">
        <v>0</v>
      </c>
      <c r="AN315" s="81" t="n">
        <v>-1.67499995</v>
      </c>
      <c r="AO315" s="81" t="n">
        <v>0</v>
      </c>
      <c r="AP315" s="81" t="n">
        <v>3.85710001</v>
      </c>
      <c r="AQ315" s="81" t="n">
        <v>0</v>
      </c>
      <c r="AR315" s="81" t="n">
        <v>-1.82145</v>
      </c>
      <c r="AS315" s="81" t="n">
        <v>0</v>
      </c>
      <c r="AT315" s="81" t="n">
        <v>0</v>
      </c>
      <c r="AU315" s="81" t="n">
        <v>1.24499989</v>
      </c>
      <c r="AV315" s="81" t="n">
        <v>4.26249981</v>
      </c>
      <c r="AW315" s="82">
        <f>MAX(ABS(Y315-AK315),ABS(Z315-AL315),ABS(AA315-AM315),ABS(AB315-AN315),ABS(AC315-AO315),ABS(AD315-AP315),ABS(AE315-AQ315),ABS(AF315-AR315),ABS(AG315-AS315),ABS(AH315-AT315),ABS(AI315-AU315),ABS(AJ315-AV315))</f>
        <v/>
      </c>
    </row>
    <row r="316">
      <c r="A316" s="78" t="inlineStr">
        <is>
          <t>M311</t>
        </is>
      </c>
      <c r="B316" s="52" t="inlineStr">
        <is>
          <t>BNK-12</t>
        </is>
      </c>
      <c r="C316" s="52" t="inlineStr">
        <is>
          <t>Command Bunker</t>
        </is>
      </c>
      <c r="D316" s="52" t="inlineStr">
        <is>
          <t>Coping slab W</t>
        </is>
      </c>
      <c r="E316" s="63" t="inlineStr">
        <is>
          <t>Cube</t>
        </is>
      </c>
      <c r="F316" s="52" t="inlineStr">
        <is>
          <t>BNK-01</t>
        </is>
      </c>
      <c r="G316" s="79" t="n">
        <v>0.850000024</v>
      </c>
      <c r="H316" s="79" t="n">
        <v>0.159999996</v>
      </c>
      <c r="I316" s="79" t="n">
        <v>1.26499987</v>
      </c>
      <c r="J316" s="79" t="n">
        <v>0</v>
      </c>
      <c r="K316" s="79" t="n">
        <v>0</v>
      </c>
      <c r="L316" s="79" t="n">
        <v>0</v>
      </c>
      <c r="M316" s="79" t="n">
        <v>-1.82000005</v>
      </c>
      <c r="N316" s="79" t="n">
        <v>0.167099997</v>
      </c>
      <c r="O316" s="79" t="n">
        <v>4.26249981</v>
      </c>
      <c r="P316" s="80">
        <f>COS(RADIANS(K316))*COS(RADIANS(L316))+SIN(RADIANS(K316))*SIN(RADIANS(J316))*SIN(RADIANS(L316))</f>
        <v/>
      </c>
      <c r="Q316" s="80">
        <f>-COS(RADIANS(K316))*SIN(RADIANS(L316))+SIN(RADIANS(K316))*SIN(RADIANS(J316))*COS(RADIANS(L316))</f>
        <v/>
      </c>
      <c r="R316" s="80">
        <f>SIN(RADIANS(K316))*COS(RADIANS(J316))</f>
        <v/>
      </c>
      <c r="S316" s="80">
        <f>COS(RADIANS(J316))*SIN(RADIANS(L316))</f>
        <v/>
      </c>
      <c r="T316" s="80">
        <f>COS(RADIANS(J316))*COS(RADIANS(L316))</f>
        <v/>
      </c>
      <c r="U316" s="80">
        <f>-SIN(RADIANS(J316))</f>
        <v/>
      </c>
      <c r="V316" s="80">
        <f>-SIN(RADIANS(K316))*COS(RADIANS(L316))+COS(RADIANS(K316))*SIN(RADIANS(J316))*SIN(RADIANS(L316))</f>
        <v/>
      </c>
      <c r="W316" s="80">
        <f>SIN(RADIANS(K316))*SIN(RADIANS(L316))+COS(RADIANS(K316))*SIN(RADIANS(J316))*COS(RADIANS(L316))</f>
        <v/>
      </c>
      <c r="X316" s="80">
        <f>COS(RADIANS(K316))*COS(RADIANS(J316))</f>
        <v/>
      </c>
      <c r="Y316" s="80">
        <f>P316*G316</f>
        <v/>
      </c>
      <c r="Z316" s="80">
        <f>Q316*H316</f>
        <v/>
      </c>
      <c r="AA316" s="80">
        <f>R316*I316</f>
        <v/>
      </c>
      <c r="AB316" s="80">
        <f>M316</f>
        <v/>
      </c>
      <c r="AC316" s="80">
        <f>S316*G316</f>
        <v/>
      </c>
      <c r="AD316" s="80">
        <f>T316*H316</f>
        <v/>
      </c>
      <c r="AE316" s="80">
        <f>U316*I316</f>
        <v/>
      </c>
      <c r="AF316" s="80">
        <f>N316</f>
        <v/>
      </c>
      <c r="AG316" s="80">
        <f>V316*G316</f>
        <v/>
      </c>
      <c r="AH316" s="80">
        <f>W316*H316</f>
        <v/>
      </c>
      <c r="AI316" s="80">
        <f>X316*I316</f>
        <v/>
      </c>
      <c r="AJ316" s="80">
        <f>O316</f>
        <v/>
      </c>
      <c r="AK316" s="81" t="n">
        <v>0.850000024</v>
      </c>
      <c r="AL316" s="81" t="n">
        <v>0</v>
      </c>
      <c r="AM316" s="81" t="n">
        <v>0</v>
      </c>
      <c r="AN316" s="81" t="n">
        <v>-1.82000005</v>
      </c>
      <c r="AO316" s="81" t="n">
        <v>0</v>
      </c>
      <c r="AP316" s="81" t="n">
        <v>0.159999996</v>
      </c>
      <c r="AQ316" s="81" t="n">
        <v>0</v>
      </c>
      <c r="AR316" s="81" t="n">
        <v>0.167099997</v>
      </c>
      <c r="AS316" s="81" t="n">
        <v>0</v>
      </c>
      <c r="AT316" s="81" t="n">
        <v>0</v>
      </c>
      <c r="AU316" s="81" t="n">
        <v>1.26499987</v>
      </c>
      <c r="AV316" s="81" t="n">
        <v>4.26249981</v>
      </c>
      <c r="AW316" s="82">
        <f>MAX(ABS(Y316-AK316),ABS(Z316-AL316),ABS(AA316-AM316),ABS(AB316-AN316),ABS(AC316-AO316),ABS(AD316-AP316),ABS(AE316-AQ316),ABS(AF316-AR316),ABS(AG316-AS316),ABS(AH316-AT316),ABS(AI316-AU316),ABS(AJ316-AV316))</f>
        <v/>
      </c>
    </row>
    <row r="317">
      <c r="A317" s="78" t="inlineStr">
        <is>
          <t>M312</t>
        </is>
      </c>
      <c r="B317" s="52" t="inlineStr">
        <is>
          <t>BNK-13</t>
        </is>
      </c>
      <c r="C317" s="52" t="inlineStr">
        <is>
          <t>Command Bunker</t>
        </is>
      </c>
      <c r="D317" s="52" t="inlineStr">
        <is>
          <t>Retaining wall W</t>
        </is>
      </c>
      <c r="E317" s="63" t="inlineStr">
        <is>
          <t>Cube</t>
        </is>
      </c>
      <c r="F317" s="52" t="inlineStr">
        <is>
          <t>BNK-01</t>
        </is>
      </c>
      <c r="G317" s="79" t="n">
        <v>0.349999994</v>
      </c>
      <c r="H317" s="79" t="n">
        <v>3.91379976</v>
      </c>
      <c r="I317" s="79" t="n">
        <v>1.24499989</v>
      </c>
      <c r="J317" s="79" t="n">
        <v>0</v>
      </c>
      <c r="K317" s="79" t="n">
        <v>0</v>
      </c>
      <c r="L317" s="79" t="n">
        <v>0</v>
      </c>
      <c r="M317" s="79" t="n">
        <v>-1.67499995</v>
      </c>
      <c r="N317" s="79" t="n">
        <v>-1.79310012</v>
      </c>
      <c r="O317" s="79" t="n">
        <v>5.48750019</v>
      </c>
      <c r="P317" s="80">
        <f>COS(RADIANS(K317))*COS(RADIANS(L317))+SIN(RADIANS(K317))*SIN(RADIANS(J317))*SIN(RADIANS(L317))</f>
        <v/>
      </c>
      <c r="Q317" s="80">
        <f>-COS(RADIANS(K317))*SIN(RADIANS(L317))+SIN(RADIANS(K317))*SIN(RADIANS(J317))*COS(RADIANS(L317))</f>
        <v/>
      </c>
      <c r="R317" s="80">
        <f>SIN(RADIANS(K317))*COS(RADIANS(J317))</f>
        <v/>
      </c>
      <c r="S317" s="80">
        <f>COS(RADIANS(J317))*SIN(RADIANS(L317))</f>
        <v/>
      </c>
      <c r="T317" s="80">
        <f>COS(RADIANS(J317))*COS(RADIANS(L317))</f>
        <v/>
      </c>
      <c r="U317" s="80">
        <f>-SIN(RADIANS(J317))</f>
        <v/>
      </c>
      <c r="V317" s="80">
        <f>-SIN(RADIANS(K317))*COS(RADIANS(L317))+COS(RADIANS(K317))*SIN(RADIANS(J317))*SIN(RADIANS(L317))</f>
        <v/>
      </c>
      <c r="W317" s="80">
        <f>SIN(RADIANS(K317))*SIN(RADIANS(L317))+COS(RADIANS(K317))*SIN(RADIANS(J317))*COS(RADIANS(L317))</f>
        <v/>
      </c>
      <c r="X317" s="80">
        <f>COS(RADIANS(K317))*COS(RADIANS(J317))</f>
        <v/>
      </c>
      <c r="Y317" s="80">
        <f>P317*G317</f>
        <v/>
      </c>
      <c r="Z317" s="80">
        <f>Q317*H317</f>
        <v/>
      </c>
      <c r="AA317" s="80">
        <f>R317*I317</f>
        <v/>
      </c>
      <c r="AB317" s="80">
        <f>M317</f>
        <v/>
      </c>
      <c r="AC317" s="80">
        <f>S317*G317</f>
        <v/>
      </c>
      <c r="AD317" s="80">
        <f>T317*H317</f>
        <v/>
      </c>
      <c r="AE317" s="80">
        <f>U317*I317</f>
        <v/>
      </c>
      <c r="AF317" s="80">
        <f>N317</f>
        <v/>
      </c>
      <c r="AG317" s="80">
        <f>V317*G317</f>
        <v/>
      </c>
      <c r="AH317" s="80">
        <f>W317*H317</f>
        <v/>
      </c>
      <c r="AI317" s="80">
        <f>X317*I317</f>
        <v/>
      </c>
      <c r="AJ317" s="80">
        <f>O317</f>
        <v/>
      </c>
      <c r="AK317" s="81" t="n">
        <v>0.349999994</v>
      </c>
      <c r="AL317" s="81" t="n">
        <v>0</v>
      </c>
      <c r="AM317" s="81" t="n">
        <v>0</v>
      </c>
      <c r="AN317" s="81" t="n">
        <v>-1.67499995</v>
      </c>
      <c r="AO317" s="81" t="n">
        <v>0</v>
      </c>
      <c r="AP317" s="81" t="n">
        <v>3.91379976</v>
      </c>
      <c r="AQ317" s="81" t="n">
        <v>0</v>
      </c>
      <c r="AR317" s="81" t="n">
        <v>-1.79310012</v>
      </c>
      <c r="AS317" s="81" t="n">
        <v>0</v>
      </c>
      <c r="AT317" s="81" t="n">
        <v>0</v>
      </c>
      <c r="AU317" s="81" t="n">
        <v>1.24499989</v>
      </c>
      <c r="AV317" s="81" t="n">
        <v>5.48750019</v>
      </c>
      <c r="AW317" s="82">
        <f>MAX(ABS(Y317-AK317),ABS(Z317-AL317),ABS(AA317-AM317),ABS(AB317-AN317),ABS(AC317-AO317),ABS(AD317-AP317),ABS(AE317-AQ317),ABS(AF317-AR317),ABS(AG317-AS317),ABS(AH317-AT317),ABS(AI317-AU317),ABS(AJ317-AV317))</f>
        <v/>
      </c>
    </row>
    <row r="318">
      <c r="A318" s="78" t="inlineStr">
        <is>
          <t>M313</t>
        </is>
      </c>
      <c r="B318" s="52" t="inlineStr">
        <is>
          <t>BNK-14</t>
        </is>
      </c>
      <c r="C318" s="52" t="inlineStr">
        <is>
          <t>Command Bunker</t>
        </is>
      </c>
      <c r="D318" s="52" t="inlineStr">
        <is>
          <t>Coping slab W</t>
        </is>
      </c>
      <c r="E318" s="63" t="inlineStr">
        <is>
          <t>Cube</t>
        </is>
      </c>
      <c r="F318" s="52" t="inlineStr">
        <is>
          <t>BNK-01</t>
        </is>
      </c>
      <c r="G318" s="79" t="n">
        <v>0.850000024</v>
      </c>
      <c r="H318" s="79" t="n">
        <v>0.159999996</v>
      </c>
      <c r="I318" s="79" t="n">
        <v>1.26499987</v>
      </c>
      <c r="J318" s="79" t="n">
        <v>0</v>
      </c>
      <c r="K318" s="79" t="n">
        <v>0</v>
      </c>
      <c r="L318" s="79" t="n">
        <v>0</v>
      </c>
      <c r="M318" s="79" t="n">
        <v>-1.82000005</v>
      </c>
      <c r="N318" s="79" t="n">
        <v>0.22379972</v>
      </c>
      <c r="O318" s="79" t="n">
        <v>5.48750019</v>
      </c>
      <c r="P318" s="80">
        <f>COS(RADIANS(K318))*COS(RADIANS(L318))+SIN(RADIANS(K318))*SIN(RADIANS(J318))*SIN(RADIANS(L318))</f>
        <v/>
      </c>
      <c r="Q318" s="80">
        <f>-COS(RADIANS(K318))*SIN(RADIANS(L318))+SIN(RADIANS(K318))*SIN(RADIANS(J318))*COS(RADIANS(L318))</f>
        <v/>
      </c>
      <c r="R318" s="80">
        <f>SIN(RADIANS(K318))*COS(RADIANS(J318))</f>
        <v/>
      </c>
      <c r="S318" s="80">
        <f>COS(RADIANS(J318))*SIN(RADIANS(L318))</f>
        <v/>
      </c>
      <c r="T318" s="80">
        <f>COS(RADIANS(J318))*COS(RADIANS(L318))</f>
        <v/>
      </c>
      <c r="U318" s="80">
        <f>-SIN(RADIANS(J318))</f>
        <v/>
      </c>
      <c r="V318" s="80">
        <f>-SIN(RADIANS(K318))*COS(RADIANS(L318))+COS(RADIANS(K318))*SIN(RADIANS(J318))*SIN(RADIANS(L318))</f>
        <v/>
      </c>
      <c r="W318" s="80">
        <f>SIN(RADIANS(K318))*SIN(RADIANS(L318))+COS(RADIANS(K318))*SIN(RADIANS(J318))*COS(RADIANS(L318))</f>
        <v/>
      </c>
      <c r="X318" s="80">
        <f>COS(RADIANS(K318))*COS(RADIANS(J318))</f>
        <v/>
      </c>
      <c r="Y318" s="80">
        <f>P318*G318</f>
        <v/>
      </c>
      <c r="Z318" s="80">
        <f>Q318*H318</f>
        <v/>
      </c>
      <c r="AA318" s="80">
        <f>R318*I318</f>
        <v/>
      </c>
      <c r="AB318" s="80">
        <f>M318</f>
        <v/>
      </c>
      <c r="AC318" s="80">
        <f>S318*G318</f>
        <v/>
      </c>
      <c r="AD318" s="80">
        <f>T318*H318</f>
        <v/>
      </c>
      <c r="AE318" s="80">
        <f>U318*I318</f>
        <v/>
      </c>
      <c r="AF318" s="80">
        <f>N318</f>
        <v/>
      </c>
      <c r="AG318" s="80">
        <f>V318*G318</f>
        <v/>
      </c>
      <c r="AH318" s="80">
        <f>W318*H318</f>
        <v/>
      </c>
      <c r="AI318" s="80">
        <f>X318*I318</f>
        <v/>
      </c>
      <c r="AJ318" s="80">
        <f>O318</f>
        <v/>
      </c>
      <c r="AK318" s="81" t="n">
        <v>0.850000024</v>
      </c>
      <c r="AL318" s="81" t="n">
        <v>0</v>
      </c>
      <c r="AM318" s="81" t="n">
        <v>0</v>
      </c>
      <c r="AN318" s="81" t="n">
        <v>-1.82000005</v>
      </c>
      <c r="AO318" s="81" t="n">
        <v>0</v>
      </c>
      <c r="AP318" s="81" t="n">
        <v>0.159999996</v>
      </c>
      <c r="AQ318" s="81" t="n">
        <v>0</v>
      </c>
      <c r="AR318" s="81" t="n">
        <v>0.22379972</v>
      </c>
      <c r="AS318" s="81" t="n">
        <v>0</v>
      </c>
      <c r="AT318" s="81" t="n">
        <v>0</v>
      </c>
      <c r="AU318" s="81" t="n">
        <v>1.26499987</v>
      </c>
      <c r="AV318" s="81" t="n">
        <v>5.48750019</v>
      </c>
      <c r="AW318" s="82">
        <f>MAX(ABS(Y318-AK318),ABS(Z318-AL318),ABS(AA318-AM318),ABS(AB318-AN318),ABS(AC318-AO318),ABS(AD318-AP318),ABS(AE318-AQ318),ABS(AF318-AR318),ABS(AG318-AS318),ABS(AH318-AT318),ABS(AI318-AU318),ABS(AJ318-AV318))</f>
        <v/>
      </c>
    </row>
    <row r="319">
      <c r="A319" s="78" t="inlineStr">
        <is>
          <t>M314</t>
        </is>
      </c>
      <c r="B319" s="52" t="inlineStr">
        <is>
          <t>BNK-15</t>
        </is>
      </c>
      <c r="C319" s="52" t="inlineStr">
        <is>
          <t>Command Bunker</t>
        </is>
      </c>
      <c r="D319" s="52" t="inlineStr">
        <is>
          <t>Retaining wall W</t>
        </is>
      </c>
      <c r="E319" s="63" t="inlineStr">
        <is>
          <t>Cube</t>
        </is>
      </c>
      <c r="F319" s="52" t="inlineStr">
        <is>
          <t>BNK-01</t>
        </is>
      </c>
      <c r="G319" s="79" t="n">
        <v>0.349999994</v>
      </c>
      <c r="H319" s="79" t="n">
        <v>3.86025572</v>
      </c>
      <c r="I319" s="79" t="n">
        <v>1.24499989</v>
      </c>
      <c r="J319" s="79" t="n">
        <v>0</v>
      </c>
      <c r="K319" s="79" t="n">
        <v>0</v>
      </c>
      <c r="L319" s="79" t="n">
        <v>0</v>
      </c>
      <c r="M319" s="79" t="n">
        <v>-1.67499995</v>
      </c>
      <c r="N319" s="79" t="n">
        <v>-1.77321482</v>
      </c>
      <c r="O319" s="79" t="n">
        <v>6.71249962</v>
      </c>
      <c r="P319" s="80">
        <f>COS(RADIANS(K319))*COS(RADIANS(L319))+SIN(RADIANS(K319))*SIN(RADIANS(J319))*SIN(RADIANS(L319))</f>
        <v/>
      </c>
      <c r="Q319" s="80">
        <f>-COS(RADIANS(K319))*SIN(RADIANS(L319))+SIN(RADIANS(K319))*SIN(RADIANS(J319))*COS(RADIANS(L319))</f>
        <v/>
      </c>
      <c r="R319" s="80">
        <f>SIN(RADIANS(K319))*COS(RADIANS(J319))</f>
        <v/>
      </c>
      <c r="S319" s="80">
        <f>COS(RADIANS(J319))*SIN(RADIANS(L319))</f>
        <v/>
      </c>
      <c r="T319" s="80">
        <f>COS(RADIANS(J319))*COS(RADIANS(L319))</f>
        <v/>
      </c>
      <c r="U319" s="80">
        <f>-SIN(RADIANS(J319))</f>
        <v/>
      </c>
      <c r="V319" s="80">
        <f>-SIN(RADIANS(K319))*COS(RADIANS(L319))+COS(RADIANS(K319))*SIN(RADIANS(J319))*SIN(RADIANS(L319))</f>
        <v/>
      </c>
      <c r="W319" s="80">
        <f>SIN(RADIANS(K319))*SIN(RADIANS(L319))+COS(RADIANS(K319))*SIN(RADIANS(J319))*COS(RADIANS(L319))</f>
        <v/>
      </c>
      <c r="X319" s="80">
        <f>COS(RADIANS(K319))*COS(RADIANS(J319))</f>
        <v/>
      </c>
      <c r="Y319" s="80">
        <f>P319*G319</f>
        <v/>
      </c>
      <c r="Z319" s="80">
        <f>Q319*H319</f>
        <v/>
      </c>
      <c r="AA319" s="80">
        <f>R319*I319</f>
        <v/>
      </c>
      <c r="AB319" s="80">
        <f>M319</f>
        <v/>
      </c>
      <c r="AC319" s="80">
        <f>S319*G319</f>
        <v/>
      </c>
      <c r="AD319" s="80">
        <f>T319*H319</f>
        <v/>
      </c>
      <c r="AE319" s="80">
        <f>U319*I319</f>
        <v/>
      </c>
      <c r="AF319" s="80">
        <f>N319</f>
        <v/>
      </c>
      <c r="AG319" s="80">
        <f>V319*G319</f>
        <v/>
      </c>
      <c r="AH319" s="80">
        <f>W319*H319</f>
        <v/>
      </c>
      <c r="AI319" s="80">
        <f>X319*I319</f>
        <v/>
      </c>
      <c r="AJ319" s="80">
        <f>O319</f>
        <v/>
      </c>
      <c r="AK319" s="81" t="n">
        <v>0.349999994</v>
      </c>
      <c r="AL319" s="81" t="n">
        <v>0</v>
      </c>
      <c r="AM319" s="81" t="n">
        <v>0</v>
      </c>
      <c r="AN319" s="81" t="n">
        <v>-1.67499995</v>
      </c>
      <c r="AO319" s="81" t="n">
        <v>0</v>
      </c>
      <c r="AP319" s="81" t="n">
        <v>3.86025572</v>
      </c>
      <c r="AQ319" s="81" t="n">
        <v>0</v>
      </c>
      <c r="AR319" s="81" t="n">
        <v>-1.77321482</v>
      </c>
      <c r="AS319" s="81" t="n">
        <v>0</v>
      </c>
      <c r="AT319" s="81" t="n">
        <v>0</v>
      </c>
      <c r="AU319" s="81" t="n">
        <v>1.24499989</v>
      </c>
      <c r="AV319" s="81" t="n">
        <v>6.71249962</v>
      </c>
      <c r="AW319" s="82">
        <f>MAX(ABS(Y319-AK319),ABS(Z319-AL319),ABS(AA319-AM319),ABS(AB319-AN319),ABS(AC319-AO319),ABS(AD319-AP319),ABS(AE319-AQ319),ABS(AF319-AR319),ABS(AG319-AS319),ABS(AH319-AT319),ABS(AI319-AU319),ABS(AJ319-AV319))</f>
        <v/>
      </c>
    </row>
    <row r="320">
      <c r="A320" s="78" t="inlineStr">
        <is>
          <t>M315</t>
        </is>
      </c>
      <c r="B320" s="52" t="inlineStr">
        <is>
          <t>BNK-16</t>
        </is>
      </c>
      <c r="C320" s="52" t="inlineStr">
        <is>
          <t>Command Bunker</t>
        </is>
      </c>
      <c r="D320" s="52" t="inlineStr">
        <is>
          <t>Coping slab W</t>
        </is>
      </c>
      <c r="E320" s="63" t="inlineStr">
        <is>
          <t>Cube</t>
        </is>
      </c>
      <c r="F320" s="52" t="inlineStr">
        <is>
          <t>BNK-01</t>
        </is>
      </c>
      <c r="G320" s="79" t="n">
        <v>0.850000024</v>
      </c>
      <c r="H320" s="79" t="n">
        <v>0.159999996</v>
      </c>
      <c r="I320" s="79" t="n">
        <v>1.26499987</v>
      </c>
      <c r="J320" s="79" t="n">
        <v>0</v>
      </c>
      <c r="K320" s="79" t="n">
        <v>0</v>
      </c>
      <c r="L320" s="79" t="n">
        <v>0</v>
      </c>
      <c r="M320" s="79" t="n">
        <v>-1.82000005</v>
      </c>
      <c r="N320" s="79" t="n">
        <v>0.216913119</v>
      </c>
      <c r="O320" s="79" t="n">
        <v>6.71249962</v>
      </c>
      <c r="P320" s="80">
        <f>COS(RADIANS(K320))*COS(RADIANS(L320))+SIN(RADIANS(K320))*SIN(RADIANS(J320))*SIN(RADIANS(L320))</f>
        <v/>
      </c>
      <c r="Q320" s="80">
        <f>-COS(RADIANS(K320))*SIN(RADIANS(L320))+SIN(RADIANS(K320))*SIN(RADIANS(J320))*COS(RADIANS(L320))</f>
        <v/>
      </c>
      <c r="R320" s="80">
        <f>SIN(RADIANS(K320))*COS(RADIANS(J320))</f>
        <v/>
      </c>
      <c r="S320" s="80">
        <f>COS(RADIANS(J320))*SIN(RADIANS(L320))</f>
        <v/>
      </c>
      <c r="T320" s="80">
        <f>COS(RADIANS(J320))*COS(RADIANS(L320))</f>
        <v/>
      </c>
      <c r="U320" s="80">
        <f>-SIN(RADIANS(J320))</f>
        <v/>
      </c>
      <c r="V320" s="80">
        <f>-SIN(RADIANS(K320))*COS(RADIANS(L320))+COS(RADIANS(K320))*SIN(RADIANS(J320))*SIN(RADIANS(L320))</f>
        <v/>
      </c>
      <c r="W320" s="80">
        <f>SIN(RADIANS(K320))*SIN(RADIANS(L320))+COS(RADIANS(K320))*SIN(RADIANS(J320))*COS(RADIANS(L320))</f>
        <v/>
      </c>
      <c r="X320" s="80">
        <f>COS(RADIANS(K320))*COS(RADIANS(J320))</f>
        <v/>
      </c>
      <c r="Y320" s="80">
        <f>P320*G320</f>
        <v/>
      </c>
      <c r="Z320" s="80">
        <f>Q320*H320</f>
        <v/>
      </c>
      <c r="AA320" s="80">
        <f>R320*I320</f>
        <v/>
      </c>
      <c r="AB320" s="80">
        <f>M320</f>
        <v/>
      </c>
      <c r="AC320" s="80">
        <f>S320*G320</f>
        <v/>
      </c>
      <c r="AD320" s="80">
        <f>T320*H320</f>
        <v/>
      </c>
      <c r="AE320" s="80">
        <f>U320*I320</f>
        <v/>
      </c>
      <c r="AF320" s="80">
        <f>N320</f>
        <v/>
      </c>
      <c r="AG320" s="80">
        <f>V320*G320</f>
        <v/>
      </c>
      <c r="AH320" s="80">
        <f>W320*H320</f>
        <v/>
      </c>
      <c r="AI320" s="80">
        <f>X320*I320</f>
        <v/>
      </c>
      <c r="AJ320" s="80">
        <f>O320</f>
        <v/>
      </c>
      <c r="AK320" s="81" t="n">
        <v>0.850000024</v>
      </c>
      <c r="AL320" s="81" t="n">
        <v>0</v>
      </c>
      <c r="AM320" s="81" t="n">
        <v>0</v>
      </c>
      <c r="AN320" s="81" t="n">
        <v>-1.82000005</v>
      </c>
      <c r="AO320" s="81" t="n">
        <v>0</v>
      </c>
      <c r="AP320" s="81" t="n">
        <v>0.159999996</v>
      </c>
      <c r="AQ320" s="81" t="n">
        <v>0</v>
      </c>
      <c r="AR320" s="81" t="n">
        <v>0.216913119</v>
      </c>
      <c r="AS320" s="81" t="n">
        <v>0</v>
      </c>
      <c r="AT320" s="81" t="n">
        <v>0</v>
      </c>
      <c r="AU320" s="81" t="n">
        <v>1.26499987</v>
      </c>
      <c r="AV320" s="81" t="n">
        <v>6.71249962</v>
      </c>
      <c r="AW320" s="82">
        <f>MAX(ABS(Y320-AK320),ABS(Z320-AL320),ABS(AA320-AM320),ABS(AB320-AN320),ABS(AC320-AO320),ABS(AD320-AP320),ABS(AE320-AQ320),ABS(AF320-AR320),ABS(AG320-AS320),ABS(AH320-AT320),ABS(AI320-AU320),ABS(AJ320-AV320))</f>
        <v/>
      </c>
    </row>
    <row r="321">
      <c r="A321" s="78" t="inlineStr">
        <is>
          <t>M316</t>
        </is>
      </c>
      <c r="B321" s="52" t="inlineStr">
        <is>
          <t>BNK-17</t>
        </is>
      </c>
      <c r="C321" s="52" t="inlineStr">
        <is>
          <t>Command Bunker</t>
        </is>
      </c>
      <c r="D321" s="52" t="inlineStr">
        <is>
          <t>Retaining wall W</t>
        </is>
      </c>
      <c r="E321" s="63" t="inlineStr">
        <is>
          <t>Cube</t>
        </is>
      </c>
      <c r="F321" s="52" t="inlineStr">
        <is>
          <t>BNK-01</t>
        </is>
      </c>
      <c r="G321" s="79" t="n">
        <v>0.349999994</v>
      </c>
      <c r="H321" s="79" t="n">
        <v>3.21489382</v>
      </c>
      <c r="I321" s="79" t="n">
        <v>1.24499941</v>
      </c>
      <c r="J321" s="79" t="n">
        <v>0</v>
      </c>
      <c r="K321" s="79" t="n">
        <v>0</v>
      </c>
      <c r="L321" s="79" t="n">
        <v>0</v>
      </c>
      <c r="M321" s="79" t="n">
        <v>-1.67499995</v>
      </c>
      <c r="N321" s="79" t="n">
        <v>-1.52434444</v>
      </c>
      <c r="O321" s="79" t="n">
        <v>7.93749952</v>
      </c>
      <c r="P321" s="80">
        <f>COS(RADIANS(K321))*COS(RADIANS(L321))+SIN(RADIANS(K321))*SIN(RADIANS(J321))*SIN(RADIANS(L321))</f>
        <v/>
      </c>
      <c r="Q321" s="80">
        <f>-COS(RADIANS(K321))*SIN(RADIANS(L321))+SIN(RADIANS(K321))*SIN(RADIANS(J321))*COS(RADIANS(L321))</f>
        <v/>
      </c>
      <c r="R321" s="80">
        <f>SIN(RADIANS(K321))*COS(RADIANS(J321))</f>
        <v/>
      </c>
      <c r="S321" s="80">
        <f>COS(RADIANS(J321))*SIN(RADIANS(L321))</f>
        <v/>
      </c>
      <c r="T321" s="80">
        <f>COS(RADIANS(J321))*COS(RADIANS(L321))</f>
        <v/>
      </c>
      <c r="U321" s="80">
        <f>-SIN(RADIANS(J321))</f>
        <v/>
      </c>
      <c r="V321" s="80">
        <f>-SIN(RADIANS(K321))*COS(RADIANS(L321))+COS(RADIANS(K321))*SIN(RADIANS(J321))*SIN(RADIANS(L321))</f>
        <v/>
      </c>
      <c r="W321" s="80">
        <f>SIN(RADIANS(K321))*SIN(RADIANS(L321))+COS(RADIANS(K321))*SIN(RADIANS(J321))*COS(RADIANS(L321))</f>
        <v/>
      </c>
      <c r="X321" s="80">
        <f>COS(RADIANS(K321))*COS(RADIANS(J321))</f>
        <v/>
      </c>
      <c r="Y321" s="80">
        <f>P321*G321</f>
        <v/>
      </c>
      <c r="Z321" s="80">
        <f>Q321*H321</f>
        <v/>
      </c>
      <c r="AA321" s="80">
        <f>R321*I321</f>
        <v/>
      </c>
      <c r="AB321" s="80">
        <f>M321</f>
        <v/>
      </c>
      <c r="AC321" s="80">
        <f>S321*G321</f>
        <v/>
      </c>
      <c r="AD321" s="80">
        <f>T321*H321</f>
        <v/>
      </c>
      <c r="AE321" s="80">
        <f>U321*I321</f>
        <v/>
      </c>
      <c r="AF321" s="80">
        <f>N321</f>
        <v/>
      </c>
      <c r="AG321" s="80">
        <f>V321*G321</f>
        <v/>
      </c>
      <c r="AH321" s="80">
        <f>W321*H321</f>
        <v/>
      </c>
      <c r="AI321" s="80">
        <f>X321*I321</f>
        <v/>
      </c>
      <c r="AJ321" s="80">
        <f>O321</f>
        <v/>
      </c>
      <c r="AK321" s="81" t="n">
        <v>0.349999994</v>
      </c>
      <c r="AL321" s="81" t="n">
        <v>0</v>
      </c>
      <c r="AM321" s="81" t="n">
        <v>0</v>
      </c>
      <c r="AN321" s="81" t="n">
        <v>-1.67499995</v>
      </c>
      <c r="AO321" s="81" t="n">
        <v>0</v>
      </c>
      <c r="AP321" s="81" t="n">
        <v>3.21489382</v>
      </c>
      <c r="AQ321" s="81" t="n">
        <v>0</v>
      </c>
      <c r="AR321" s="81" t="n">
        <v>-1.52434444</v>
      </c>
      <c r="AS321" s="81" t="n">
        <v>0</v>
      </c>
      <c r="AT321" s="81" t="n">
        <v>0</v>
      </c>
      <c r="AU321" s="81" t="n">
        <v>1.24499941</v>
      </c>
      <c r="AV321" s="81" t="n">
        <v>7.93749952</v>
      </c>
      <c r="AW321" s="82">
        <f>MAX(ABS(Y321-AK321),ABS(Z321-AL321),ABS(AA321-AM321),ABS(AB321-AN321),ABS(AC321-AO321),ABS(AD321-AP321),ABS(AE321-AQ321),ABS(AF321-AR321),ABS(AG321-AS321),ABS(AH321-AT321),ABS(AI321-AU321),ABS(AJ321-AV321))</f>
        <v/>
      </c>
    </row>
    <row r="322">
      <c r="A322" s="78" t="inlineStr">
        <is>
          <t>M317</t>
        </is>
      </c>
      <c r="B322" s="52" t="inlineStr">
        <is>
          <t>BNK-18</t>
        </is>
      </c>
      <c r="C322" s="52" t="inlineStr">
        <is>
          <t>Command Bunker</t>
        </is>
      </c>
      <c r="D322" s="52" t="inlineStr">
        <is>
          <t>Coping slab W</t>
        </is>
      </c>
      <c r="E322" s="63" t="inlineStr">
        <is>
          <t>Cube</t>
        </is>
      </c>
      <c r="F322" s="52" t="inlineStr">
        <is>
          <t>BNK-01</t>
        </is>
      </c>
      <c r="G322" s="79" t="n">
        <v>0.850000024</v>
      </c>
      <c r="H322" s="79" t="n">
        <v>0.159999996</v>
      </c>
      <c r="I322" s="79" t="n">
        <v>1.26499939</v>
      </c>
      <c r="J322" s="79" t="n">
        <v>0</v>
      </c>
      <c r="K322" s="79" t="n">
        <v>0</v>
      </c>
      <c r="L322" s="79" t="n">
        <v>0</v>
      </c>
      <c r="M322" s="79" t="n">
        <v>-1.82000005</v>
      </c>
      <c r="N322" s="79" t="n">
        <v>0.143102527</v>
      </c>
      <c r="O322" s="79" t="n">
        <v>7.93749952</v>
      </c>
      <c r="P322" s="80">
        <f>COS(RADIANS(K322))*COS(RADIANS(L322))+SIN(RADIANS(K322))*SIN(RADIANS(J322))*SIN(RADIANS(L322))</f>
        <v/>
      </c>
      <c r="Q322" s="80">
        <f>-COS(RADIANS(K322))*SIN(RADIANS(L322))+SIN(RADIANS(K322))*SIN(RADIANS(J322))*COS(RADIANS(L322))</f>
        <v/>
      </c>
      <c r="R322" s="80">
        <f>SIN(RADIANS(K322))*COS(RADIANS(J322))</f>
        <v/>
      </c>
      <c r="S322" s="80">
        <f>COS(RADIANS(J322))*SIN(RADIANS(L322))</f>
        <v/>
      </c>
      <c r="T322" s="80">
        <f>COS(RADIANS(J322))*COS(RADIANS(L322))</f>
        <v/>
      </c>
      <c r="U322" s="80">
        <f>-SIN(RADIANS(J322))</f>
        <v/>
      </c>
      <c r="V322" s="80">
        <f>-SIN(RADIANS(K322))*COS(RADIANS(L322))+COS(RADIANS(K322))*SIN(RADIANS(J322))*SIN(RADIANS(L322))</f>
        <v/>
      </c>
      <c r="W322" s="80">
        <f>SIN(RADIANS(K322))*SIN(RADIANS(L322))+COS(RADIANS(K322))*SIN(RADIANS(J322))*COS(RADIANS(L322))</f>
        <v/>
      </c>
      <c r="X322" s="80">
        <f>COS(RADIANS(K322))*COS(RADIANS(J322))</f>
        <v/>
      </c>
      <c r="Y322" s="80">
        <f>P322*G322</f>
        <v/>
      </c>
      <c r="Z322" s="80">
        <f>Q322*H322</f>
        <v/>
      </c>
      <c r="AA322" s="80">
        <f>R322*I322</f>
        <v/>
      </c>
      <c r="AB322" s="80">
        <f>M322</f>
        <v/>
      </c>
      <c r="AC322" s="80">
        <f>S322*G322</f>
        <v/>
      </c>
      <c r="AD322" s="80">
        <f>T322*H322</f>
        <v/>
      </c>
      <c r="AE322" s="80">
        <f>U322*I322</f>
        <v/>
      </c>
      <c r="AF322" s="80">
        <f>N322</f>
        <v/>
      </c>
      <c r="AG322" s="80">
        <f>V322*G322</f>
        <v/>
      </c>
      <c r="AH322" s="80">
        <f>W322*H322</f>
        <v/>
      </c>
      <c r="AI322" s="80">
        <f>X322*I322</f>
        <v/>
      </c>
      <c r="AJ322" s="80">
        <f>O322</f>
        <v/>
      </c>
      <c r="AK322" s="81" t="n">
        <v>0.850000024</v>
      </c>
      <c r="AL322" s="81" t="n">
        <v>0</v>
      </c>
      <c r="AM322" s="81" t="n">
        <v>0</v>
      </c>
      <c r="AN322" s="81" t="n">
        <v>-1.82000005</v>
      </c>
      <c r="AO322" s="81" t="n">
        <v>0</v>
      </c>
      <c r="AP322" s="81" t="n">
        <v>0.159999996</v>
      </c>
      <c r="AQ322" s="81" t="n">
        <v>0</v>
      </c>
      <c r="AR322" s="81" t="n">
        <v>0.143102527</v>
      </c>
      <c r="AS322" s="81" t="n">
        <v>0</v>
      </c>
      <c r="AT322" s="81" t="n">
        <v>0</v>
      </c>
      <c r="AU322" s="81" t="n">
        <v>1.26499939</v>
      </c>
      <c r="AV322" s="81" t="n">
        <v>7.93749952</v>
      </c>
      <c r="AW322" s="82">
        <f>MAX(ABS(Y322-AK322),ABS(Z322-AL322),ABS(AA322-AM322),ABS(AB322-AN322),ABS(AC322-AO322),ABS(AD322-AP322),ABS(AE322-AQ322),ABS(AF322-AR322),ABS(AG322-AS322),ABS(AH322-AT322),ABS(AI322-AU322),ABS(AJ322-AV322))</f>
        <v/>
      </c>
    </row>
    <row r="323">
      <c r="A323" s="78" t="inlineStr">
        <is>
          <t>M318</t>
        </is>
      </c>
      <c r="B323" s="52" t="inlineStr">
        <is>
          <t>BNK-19</t>
        </is>
      </c>
      <c r="C323" s="52" t="inlineStr">
        <is>
          <t>Command Bunker</t>
        </is>
      </c>
      <c r="D323" s="52" t="inlineStr">
        <is>
          <t>Retaining wall W</t>
        </is>
      </c>
      <c r="E323" s="63" t="inlineStr">
        <is>
          <t>Cube</t>
        </is>
      </c>
      <c r="F323" s="52" t="inlineStr">
        <is>
          <t>BNK-01</t>
        </is>
      </c>
      <c r="G323" s="79" t="n">
        <v>0.349999994</v>
      </c>
      <c r="H323" s="79" t="n">
        <v>2.60832334</v>
      </c>
      <c r="I323" s="79" t="n">
        <v>1.24500036</v>
      </c>
      <c r="J323" s="79" t="n">
        <v>0</v>
      </c>
      <c r="K323" s="79" t="n">
        <v>0</v>
      </c>
      <c r="L323" s="79" t="n">
        <v>0</v>
      </c>
      <c r="M323" s="79" t="n">
        <v>-1.67499995</v>
      </c>
      <c r="N323" s="79" t="n">
        <v>-1.25607812</v>
      </c>
      <c r="O323" s="79" t="n">
        <v>9.16249943</v>
      </c>
      <c r="P323" s="80">
        <f>COS(RADIANS(K323))*COS(RADIANS(L323))+SIN(RADIANS(K323))*SIN(RADIANS(J323))*SIN(RADIANS(L323))</f>
        <v/>
      </c>
      <c r="Q323" s="80">
        <f>-COS(RADIANS(K323))*SIN(RADIANS(L323))+SIN(RADIANS(K323))*SIN(RADIANS(J323))*COS(RADIANS(L323))</f>
        <v/>
      </c>
      <c r="R323" s="80">
        <f>SIN(RADIANS(K323))*COS(RADIANS(J323))</f>
        <v/>
      </c>
      <c r="S323" s="80">
        <f>COS(RADIANS(J323))*SIN(RADIANS(L323))</f>
        <v/>
      </c>
      <c r="T323" s="80">
        <f>COS(RADIANS(J323))*COS(RADIANS(L323))</f>
        <v/>
      </c>
      <c r="U323" s="80">
        <f>-SIN(RADIANS(J323))</f>
        <v/>
      </c>
      <c r="V323" s="80">
        <f>-SIN(RADIANS(K323))*COS(RADIANS(L323))+COS(RADIANS(K323))*SIN(RADIANS(J323))*SIN(RADIANS(L323))</f>
        <v/>
      </c>
      <c r="W323" s="80">
        <f>SIN(RADIANS(K323))*SIN(RADIANS(L323))+COS(RADIANS(K323))*SIN(RADIANS(J323))*COS(RADIANS(L323))</f>
        <v/>
      </c>
      <c r="X323" s="80">
        <f>COS(RADIANS(K323))*COS(RADIANS(J323))</f>
        <v/>
      </c>
      <c r="Y323" s="80">
        <f>P323*G323</f>
        <v/>
      </c>
      <c r="Z323" s="80">
        <f>Q323*H323</f>
        <v/>
      </c>
      <c r="AA323" s="80">
        <f>R323*I323</f>
        <v/>
      </c>
      <c r="AB323" s="80">
        <f>M323</f>
        <v/>
      </c>
      <c r="AC323" s="80">
        <f>S323*G323</f>
        <v/>
      </c>
      <c r="AD323" s="80">
        <f>T323*H323</f>
        <v/>
      </c>
      <c r="AE323" s="80">
        <f>U323*I323</f>
        <v/>
      </c>
      <c r="AF323" s="80">
        <f>N323</f>
        <v/>
      </c>
      <c r="AG323" s="80">
        <f>V323*G323</f>
        <v/>
      </c>
      <c r="AH323" s="80">
        <f>W323*H323</f>
        <v/>
      </c>
      <c r="AI323" s="80">
        <f>X323*I323</f>
        <v/>
      </c>
      <c r="AJ323" s="80">
        <f>O323</f>
        <v/>
      </c>
      <c r="AK323" s="81" t="n">
        <v>0.349999994</v>
      </c>
      <c r="AL323" s="81" t="n">
        <v>0</v>
      </c>
      <c r="AM323" s="81" t="n">
        <v>0</v>
      </c>
      <c r="AN323" s="81" t="n">
        <v>-1.67499995</v>
      </c>
      <c r="AO323" s="81" t="n">
        <v>0</v>
      </c>
      <c r="AP323" s="81" t="n">
        <v>2.60832334</v>
      </c>
      <c r="AQ323" s="81" t="n">
        <v>0</v>
      </c>
      <c r="AR323" s="81" t="n">
        <v>-1.25607812</v>
      </c>
      <c r="AS323" s="81" t="n">
        <v>0</v>
      </c>
      <c r="AT323" s="81" t="n">
        <v>0</v>
      </c>
      <c r="AU323" s="81" t="n">
        <v>1.24500036</v>
      </c>
      <c r="AV323" s="81" t="n">
        <v>9.16249943</v>
      </c>
      <c r="AW323" s="82">
        <f>MAX(ABS(Y323-AK323),ABS(Z323-AL323),ABS(AA323-AM323),ABS(AB323-AN323),ABS(AC323-AO323),ABS(AD323-AP323),ABS(AE323-AQ323),ABS(AF323-AR323),ABS(AG323-AS323),ABS(AH323-AT323),ABS(AI323-AU323),ABS(AJ323-AV323))</f>
        <v/>
      </c>
    </row>
    <row r="324">
      <c r="A324" s="78" t="inlineStr">
        <is>
          <t>M319</t>
        </is>
      </c>
      <c r="B324" s="52" t="inlineStr">
        <is>
          <t>BNK-20</t>
        </is>
      </c>
      <c r="C324" s="52" t="inlineStr">
        <is>
          <t>Command Bunker</t>
        </is>
      </c>
      <c r="D324" s="52" t="inlineStr">
        <is>
          <t>Coping slab W</t>
        </is>
      </c>
      <c r="E324" s="63" t="inlineStr">
        <is>
          <t>Cube</t>
        </is>
      </c>
      <c r="F324" s="52" t="inlineStr">
        <is>
          <t>BNK-01</t>
        </is>
      </c>
      <c r="G324" s="79" t="n">
        <v>0.850000024</v>
      </c>
      <c r="H324" s="79" t="n">
        <v>0.159999996</v>
      </c>
      <c r="I324" s="79" t="n">
        <v>1.26500034</v>
      </c>
      <c r="J324" s="79" t="n">
        <v>0</v>
      </c>
      <c r="K324" s="79" t="n">
        <v>0</v>
      </c>
      <c r="L324" s="79" t="n">
        <v>0</v>
      </c>
      <c r="M324" s="79" t="n">
        <v>-1.82000005</v>
      </c>
      <c r="N324" s="79" t="n">
        <v>0.108083457</v>
      </c>
      <c r="O324" s="79" t="n">
        <v>9.16249943</v>
      </c>
      <c r="P324" s="80">
        <f>COS(RADIANS(K324))*COS(RADIANS(L324))+SIN(RADIANS(K324))*SIN(RADIANS(J324))*SIN(RADIANS(L324))</f>
        <v/>
      </c>
      <c r="Q324" s="80">
        <f>-COS(RADIANS(K324))*SIN(RADIANS(L324))+SIN(RADIANS(K324))*SIN(RADIANS(J324))*COS(RADIANS(L324))</f>
        <v/>
      </c>
      <c r="R324" s="80">
        <f>SIN(RADIANS(K324))*COS(RADIANS(J324))</f>
        <v/>
      </c>
      <c r="S324" s="80">
        <f>COS(RADIANS(J324))*SIN(RADIANS(L324))</f>
        <v/>
      </c>
      <c r="T324" s="80">
        <f>COS(RADIANS(J324))*COS(RADIANS(L324))</f>
        <v/>
      </c>
      <c r="U324" s="80">
        <f>-SIN(RADIANS(J324))</f>
        <v/>
      </c>
      <c r="V324" s="80">
        <f>-SIN(RADIANS(K324))*COS(RADIANS(L324))+COS(RADIANS(K324))*SIN(RADIANS(J324))*SIN(RADIANS(L324))</f>
        <v/>
      </c>
      <c r="W324" s="80">
        <f>SIN(RADIANS(K324))*SIN(RADIANS(L324))+COS(RADIANS(K324))*SIN(RADIANS(J324))*COS(RADIANS(L324))</f>
        <v/>
      </c>
      <c r="X324" s="80">
        <f>COS(RADIANS(K324))*COS(RADIANS(J324))</f>
        <v/>
      </c>
      <c r="Y324" s="80">
        <f>P324*G324</f>
        <v/>
      </c>
      <c r="Z324" s="80">
        <f>Q324*H324</f>
        <v/>
      </c>
      <c r="AA324" s="80">
        <f>R324*I324</f>
        <v/>
      </c>
      <c r="AB324" s="80">
        <f>M324</f>
        <v/>
      </c>
      <c r="AC324" s="80">
        <f>S324*G324</f>
        <v/>
      </c>
      <c r="AD324" s="80">
        <f>T324*H324</f>
        <v/>
      </c>
      <c r="AE324" s="80">
        <f>U324*I324</f>
        <v/>
      </c>
      <c r="AF324" s="80">
        <f>N324</f>
        <v/>
      </c>
      <c r="AG324" s="80">
        <f>V324*G324</f>
        <v/>
      </c>
      <c r="AH324" s="80">
        <f>W324*H324</f>
        <v/>
      </c>
      <c r="AI324" s="80">
        <f>X324*I324</f>
        <v/>
      </c>
      <c r="AJ324" s="80">
        <f>O324</f>
        <v/>
      </c>
      <c r="AK324" s="81" t="n">
        <v>0.850000024</v>
      </c>
      <c r="AL324" s="81" t="n">
        <v>0</v>
      </c>
      <c r="AM324" s="81" t="n">
        <v>0</v>
      </c>
      <c r="AN324" s="81" t="n">
        <v>-1.82000005</v>
      </c>
      <c r="AO324" s="81" t="n">
        <v>0</v>
      </c>
      <c r="AP324" s="81" t="n">
        <v>0.159999996</v>
      </c>
      <c r="AQ324" s="81" t="n">
        <v>0</v>
      </c>
      <c r="AR324" s="81" t="n">
        <v>0.108083457</v>
      </c>
      <c r="AS324" s="81" t="n">
        <v>0</v>
      </c>
      <c r="AT324" s="81" t="n">
        <v>0</v>
      </c>
      <c r="AU324" s="81" t="n">
        <v>1.26500034</v>
      </c>
      <c r="AV324" s="81" t="n">
        <v>9.16249943</v>
      </c>
      <c r="AW324" s="82">
        <f>MAX(ABS(Y324-AK324),ABS(Z324-AL324),ABS(AA324-AM324),ABS(AB324-AN324),ABS(AC324-AO324),ABS(AD324-AP324),ABS(AE324-AQ324),ABS(AF324-AR324),ABS(AG324-AS324),ABS(AH324-AT324),ABS(AI324-AU324),ABS(AJ324-AV324))</f>
        <v/>
      </c>
    </row>
    <row r="325">
      <c r="A325" s="78" t="inlineStr">
        <is>
          <t>M320</t>
        </is>
      </c>
      <c r="B325" s="52" t="inlineStr">
        <is>
          <t>BNK-21</t>
        </is>
      </c>
      <c r="C325" s="52" t="inlineStr">
        <is>
          <t>Command Bunker</t>
        </is>
      </c>
      <c r="D325" s="52" t="inlineStr">
        <is>
          <t>Retaining wall W</t>
        </is>
      </c>
      <c r="E325" s="63" t="inlineStr">
        <is>
          <t>Cube</t>
        </is>
      </c>
      <c r="F325" s="52" t="inlineStr">
        <is>
          <t>BNK-01</t>
        </is>
      </c>
      <c r="G325" s="79" t="n">
        <v>0.349999994</v>
      </c>
      <c r="H325" s="79" t="n">
        <v>1.94244576</v>
      </c>
      <c r="I325" s="79" t="n">
        <v>1.24500036</v>
      </c>
      <c r="J325" s="79" t="n">
        <v>0</v>
      </c>
      <c r="K325" s="79" t="n">
        <v>0</v>
      </c>
      <c r="L325" s="79" t="n">
        <v>0</v>
      </c>
      <c r="M325" s="79" t="n">
        <v>-1.67499995</v>
      </c>
      <c r="N325" s="79" t="n">
        <v>-1.01746535</v>
      </c>
      <c r="O325" s="79" t="n">
        <v>10.3874998</v>
      </c>
      <c r="P325" s="80">
        <f>COS(RADIANS(K325))*COS(RADIANS(L325))+SIN(RADIANS(K325))*SIN(RADIANS(J325))*SIN(RADIANS(L325))</f>
        <v/>
      </c>
      <c r="Q325" s="80">
        <f>-COS(RADIANS(K325))*SIN(RADIANS(L325))+SIN(RADIANS(K325))*SIN(RADIANS(J325))*COS(RADIANS(L325))</f>
        <v/>
      </c>
      <c r="R325" s="80">
        <f>SIN(RADIANS(K325))*COS(RADIANS(J325))</f>
        <v/>
      </c>
      <c r="S325" s="80">
        <f>COS(RADIANS(J325))*SIN(RADIANS(L325))</f>
        <v/>
      </c>
      <c r="T325" s="80">
        <f>COS(RADIANS(J325))*COS(RADIANS(L325))</f>
        <v/>
      </c>
      <c r="U325" s="80">
        <f>-SIN(RADIANS(J325))</f>
        <v/>
      </c>
      <c r="V325" s="80">
        <f>-SIN(RADIANS(K325))*COS(RADIANS(L325))+COS(RADIANS(K325))*SIN(RADIANS(J325))*SIN(RADIANS(L325))</f>
        <v/>
      </c>
      <c r="W325" s="80">
        <f>SIN(RADIANS(K325))*SIN(RADIANS(L325))+COS(RADIANS(K325))*SIN(RADIANS(J325))*COS(RADIANS(L325))</f>
        <v/>
      </c>
      <c r="X325" s="80">
        <f>COS(RADIANS(K325))*COS(RADIANS(J325))</f>
        <v/>
      </c>
      <c r="Y325" s="80">
        <f>P325*G325</f>
        <v/>
      </c>
      <c r="Z325" s="80">
        <f>Q325*H325</f>
        <v/>
      </c>
      <c r="AA325" s="80">
        <f>R325*I325</f>
        <v/>
      </c>
      <c r="AB325" s="80">
        <f>M325</f>
        <v/>
      </c>
      <c r="AC325" s="80">
        <f>S325*G325</f>
        <v/>
      </c>
      <c r="AD325" s="80">
        <f>T325*H325</f>
        <v/>
      </c>
      <c r="AE325" s="80">
        <f>U325*I325</f>
        <v/>
      </c>
      <c r="AF325" s="80">
        <f>N325</f>
        <v/>
      </c>
      <c r="AG325" s="80">
        <f>V325*G325</f>
        <v/>
      </c>
      <c r="AH325" s="80">
        <f>W325*H325</f>
        <v/>
      </c>
      <c r="AI325" s="80">
        <f>X325*I325</f>
        <v/>
      </c>
      <c r="AJ325" s="80">
        <f>O325</f>
        <v/>
      </c>
      <c r="AK325" s="81" t="n">
        <v>0.349999994</v>
      </c>
      <c r="AL325" s="81" t="n">
        <v>0</v>
      </c>
      <c r="AM325" s="81" t="n">
        <v>0</v>
      </c>
      <c r="AN325" s="81" t="n">
        <v>-1.67499995</v>
      </c>
      <c r="AO325" s="81" t="n">
        <v>0</v>
      </c>
      <c r="AP325" s="81" t="n">
        <v>1.94244576</v>
      </c>
      <c r="AQ325" s="81" t="n">
        <v>0</v>
      </c>
      <c r="AR325" s="81" t="n">
        <v>-1.01746535</v>
      </c>
      <c r="AS325" s="81" t="n">
        <v>0</v>
      </c>
      <c r="AT325" s="81" t="n">
        <v>0</v>
      </c>
      <c r="AU325" s="81" t="n">
        <v>1.24500036</v>
      </c>
      <c r="AV325" s="81" t="n">
        <v>10.3874998</v>
      </c>
      <c r="AW325" s="82">
        <f>MAX(ABS(Y325-AK325),ABS(Z325-AL325),ABS(AA325-AM325),ABS(AB325-AN325),ABS(AC325-AO325),ABS(AD325-AP325),ABS(AE325-AQ325),ABS(AF325-AR325),ABS(AG325-AS325),ABS(AH325-AT325),ABS(AI325-AU325),ABS(AJ325-AV325))</f>
        <v/>
      </c>
    </row>
    <row r="326">
      <c r="A326" s="78" t="inlineStr">
        <is>
          <t>M321</t>
        </is>
      </c>
      <c r="B326" s="52" t="inlineStr">
        <is>
          <t>BNK-22</t>
        </is>
      </c>
      <c r="C326" s="52" t="inlineStr">
        <is>
          <t>Command Bunker</t>
        </is>
      </c>
      <c r="D326" s="52" t="inlineStr">
        <is>
          <t>Coping slab W</t>
        </is>
      </c>
      <c r="E326" s="63" t="inlineStr">
        <is>
          <t>Cube</t>
        </is>
      </c>
      <c r="F326" s="52" t="inlineStr">
        <is>
          <t>BNK-01</t>
        </is>
      </c>
      <c r="G326" s="79" t="n">
        <v>0.850000024</v>
      </c>
      <c r="H326" s="79" t="n">
        <v>0.159999996</v>
      </c>
      <c r="I326" s="79" t="n">
        <v>1.26500034</v>
      </c>
      <c r="J326" s="79" t="n">
        <v>0</v>
      </c>
      <c r="K326" s="79" t="n">
        <v>0</v>
      </c>
      <c r="L326" s="79" t="n">
        <v>0</v>
      </c>
      <c r="M326" s="79" t="n">
        <v>-1.82000005</v>
      </c>
      <c r="N326" s="79" t="n">
        <v>0.0137575045</v>
      </c>
      <c r="O326" s="79" t="n">
        <v>10.3874998</v>
      </c>
      <c r="P326" s="80">
        <f>COS(RADIANS(K326))*COS(RADIANS(L326))+SIN(RADIANS(K326))*SIN(RADIANS(J326))*SIN(RADIANS(L326))</f>
        <v/>
      </c>
      <c r="Q326" s="80">
        <f>-COS(RADIANS(K326))*SIN(RADIANS(L326))+SIN(RADIANS(K326))*SIN(RADIANS(J326))*COS(RADIANS(L326))</f>
        <v/>
      </c>
      <c r="R326" s="80">
        <f>SIN(RADIANS(K326))*COS(RADIANS(J326))</f>
        <v/>
      </c>
      <c r="S326" s="80">
        <f>COS(RADIANS(J326))*SIN(RADIANS(L326))</f>
        <v/>
      </c>
      <c r="T326" s="80">
        <f>COS(RADIANS(J326))*COS(RADIANS(L326))</f>
        <v/>
      </c>
      <c r="U326" s="80">
        <f>-SIN(RADIANS(J326))</f>
        <v/>
      </c>
      <c r="V326" s="80">
        <f>-SIN(RADIANS(K326))*COS(RADIANS(L326))+COS(RADIANS(K326))*SIN(RADIANS(J326))*SIN(RADIANS(L326))</f>
        <v/>
      </c>
      <c r="W326" s="80">
        <f>SIN(RADIANS(K326))*SIN(RADIANS(L326))+COS(RADIANS(K326))*SIN(RADIANS(J326))*COS(RADIANS(L326))</f>
        <v/>
      </c>
      <c r="X326" s="80">
        <f>COS(RADIANS(K326))*COS(RADIANS(J326))</f>
        <v/>
      </c>
      <c r="Y326" s="80">
        <f>P326*G326</f>
        <v/>
      </c>
      <c r="Z326" s="80">
        <f>Q326*H326</f>
        <v/>
      </c>
      <c r="AA326" s="80">
        <f>R326*I326</f>
        <v/>
      </c>
      <c r="AB326" s="80">
        <f>M326</f>
        <v/>
      </c>
      <c r="AC326" s="80">
        <f>S326*G326</f>
        <v/>
      </c>
      <c r="AD326" s="80">
        <f>T326*H326</f>
        <v/>
      </c>
      <c r="AE326" s="80">
        <f>U326*I326</f>
        <v/>
      </c>
      <c r="AF326" s="80">
        <f>N326</f>
        <v/>
      </c>
      <c r="AG326" s="80">
        <f>V326*G326</f>
        <v/>
      </c>
      <c r="AH326" s="80">
        <f>W326*H326</f>
        <v/>
      </c>
      <c r="AI326" s="80">
        <f>X326*I326</f>
        <v/>
      </c>
      <c r="AJ326" s="80">
        <f>O326</f>
        <v/>
      </c>
      <c r="AK326" s="81" t="n">
        <v>0.850000024</v>
      </c>
      <c r="AL326" s="81" t="n">
        <v>0</v>
      </c>
      <c r="AM326" s="81" t="n">
        <v>0</v>
      </c>
      <c r="AN326" s="81" t="n">
        <v>-1.82000005</v>
      </c>
      <c r="AO326" s="81" t="n">
        <v>0</v>
      </c>
      <c r="AP326" s="81" t="n">
        <v>0.159999996</v>
      </c>
      <c r="AQ326" s="81" t="n">
        <v>0</v>
      </c>
      <c r="AR326" s="81" t="n">
        <v>0.0137575045</v>
      </c>
      <c r="AS326" s="81" t="n">
        <v>0</v>
      </c>
      <c r="AT326" s="81" t="n">
        <v>0</v>
      </c>
      <c r="AU326" s="81" t="n">
        <v>1.26500034</v>
      </c>
      <c r="AV326" s="81" t="n">
        <v>10.3874998</v>
      </c>
      <c r="AW326" s="82">
        <f>MAX(ABS(Y326-AK326),ABS(Z326-AL326),ABS(AA326-AM326),ABS(AB326-AN326),ABS(AC326-AO326),ABS(AD326-AP326),ABS(AE326-AQ326),ABS(AF326-AR326),ABS(AG326-AS326),ABS(AH326-AT326),ABS(AI326-AU326),ABS(AJ326-AV326))</f>
        <v/>
      </c>
    </row>
    <row r="327">
      <c r="A327" s="78" t="inlineStr">
        <is>
          <t>M322</t>
        </is>
      </c>
      <c r="B327" s="52" t="inlineStr">
        <is>
          <t>BNK-23</t>
        </is>
      </c>
      <c r="C327" s="52" t="inlineStr">
        <is>
          <t>Command Bunker</t>
        </is>
      </c>
      <c r="D327" s="52" t="inlineStr">
        <is>
          <t>Retaining wall W</t>
        </is>
      </c>
      <c r="E327" s="63" t="inlineStr">
        <is>
          <t>Cube</t>
        </is>
      </c>
      <c r="F327" s="52" t="inlineStr">
        <is>
          <t>BNK-01</t>
        </is>
      </c>
      <c r="G327" s="79" t="n">
        <v>0.349999994</v>
      </c>
      <c r="H327" s="79" t="n">
        <v>1.42222905</v>
      </c>
      <c r="I327" s="79" t="n">
        <v>1.24500036</v>
      </c>
      <c r="J327" s="79" t="n">
        <v>0</v>
      </c>
      <c r="K327" s="79" t="n">
        <v>0</v>
      </c>
      <c r="L327" s="79" t="n">
        <v>0</v>
      </c>
      <c r="M327" s="79" t="n">
        <v>-1.67499995</v>
      </c>
      <c r="N327" s="79" t="n">
        <v>-0.7060219049999999</v>
      </c>
      <c r="O327" s="79" t="n">
        <v>11.6125002</v>
      </c>
      <c r="P327" s="80">
        <f>COS(RADIANS(K327))*COS(RADIANS(L327))+SIN(RADIANS(K327))*SIN(RADIANS(J327))*SIN(RADIANS(L327))</f>
        <v/>
      </c>
      <c r="Q327" s="80">
        <f>-COS(RADIANS(K327))*SIN(RADIANS(L327))+SIN(RADIANS(K327))*SIN(RADIANS(J327))*COS(RADIANS(L327))</f>
        <v/>
      </c>
      <c r="R327" s="80">
        <f>SIN(RADIANS(K327))*COS(RADIANS(J327))</f>
        <v/>
      </c>
      <c r="S327" s="80">
        <f>COS(RADIANS(J327))*SIN(RADIANS(L327))</f>
        <v/>
      </c>
      <c r="T327" s="80">
        <f>COS(RADIANS(J327))*COS(RADIANS(L327))</f>
        <v/>
      </c>
      <c r="U327" s="80">
        <f>-SIN(RADIANS(J327))</f>
        <v/>
      </c>
      <c r="V327" s="80">
        <f>-SIN(RADIANS(K327))*COS(RADIANS(L327))+COS(RADIANS(K327))*SIN(RADIANS(J327))*SIN(RADIANS(L327))</f>
        <v/>
      </c>
      <c r="W327" s="80">
        <f>SIN(RADIANS(K327))*SIN(RADIANS(L327))+COS(RADIANS(K327))*SIN(RADIANS(J327))*COS(RADIANS(L327))</f>
        <v/>
      </c>
      <c r="X327" s="80">
        <f>COS(RADIANS(K327))*COS(RADIANS(J327))</f>
        <v/>
      </c>
      <c r="Y327" s="80">
        <f>P327*G327</f>
        <v/>
      </c>
      <c r="Z327" s="80">
        <f>Q327*H327</f>
        <v/>
      </c>
      <c r="AA327" s="80">
        <f>R327*I327</f>
        <v/>
      </c>
      <c r="AB327" s="80">
        <f>M327</f>
        <v/>
      </c>
      <c r="AC327" s="80">
        <f>S327*G327</f>
        <v/>
      </c>
      <c r="AD327" s="80">
        <f>T327*H327</f>
        <v/>
      </c>
      <c r="AE327" s="80">
        <f>U327*I327</f>
        <v/>
      </c>
      <c r="AF327" s="80">
        <f>N327</f>
        <v/>
      </c>
      <c r="AG327" s="80">
        <f>V327*G327</f>
        <v/>
      </c>
      <c r="AH327" s="80">
        <f>W327*H327</f>
        <v/>
      </c>
      <c r="AI327" s="80">
        <f>X327*I327</f>
        <v/>
      </c>
      <c r="AJ327" s="80">
        <f>O327</f>
        <v/>
      </c>
      <c r="AK327" s="81" t="n">
        <v>0.349999994</v>
      </c>
      <c r="AL327" s="81" t="n">
        <v>0</v>
      </c>
      <c r="AM327" s="81" t="n">
        <v>0</v>
      </c>
      <c r="AN327" s="81" t="n">
        <v>-1.67499995</v>
      </c>
      <c r="AO327" s="81" t="n">
        <v>0</v>
      </c>
      <c r="AP327" s="81" t="n">
        <v>1.42222905</v>
      </c>
      <c r="AQ327" s="81" t="n">
        <v>0</v>
      </c>
      <c r="AR327" s="81" t="n">
        <v>-0.7060219049999999</v>
      </c>
      <c r="AS327" s="81" t="n">
        <v>0</v>
      </c>
      <c r="AT327" s="81" t="n">
        <v>0</v>
      </c>
      <c r="AU327" s="81" t="n">
        <v>1.24500036</v>
      </c>
      <c r="AV327" s="81" t="n">
        <v>11.6125002</v>
      </c>
      <c r="AW327" s="82">
        <f>MAX(ABS(Y327-AK327),ABS(Z327-AL327),ABS(AA327-AM327),ABS(AB327-AN327),ABS(AC327-AO327),ABS(AD327-AP327),ABS(AE327-AQ327),ABS(AF327-AR327),ABS(AG327-AS327),ABS(AH327-AT327),ABS(AI327-AU327),ABS(AJ327-AV327))</f>
        <v/>
      </c>
    </row>
    <row r="328">
      <c r="A328" s="78" t="inlineStr">
        <is>
          <t>M323</t>
        </is>
      </c>
      <c r="B328" s="52" t="inlineStr">
        <is>
          <t>BNK-24</t>
        </is>
      </c>
      <c r="C328" s="52" t="inlineStr">
        <is>
          <t>Command Bunker</t>
        </is>
      </c>
      <c r="D328" s="52" t="inlineStr">
        <is>
          <t>Coping slab W</t>
        </is>
      </c>
      <c r="E328" s="63" t="inlineStr">
        <is>
          <t>Cube</t>
        </is>
      </c>
      <c r="F328" s="52" t="inlineStr">
        <is>
          <t>BNK-01</t>
        </is>
      </c>
      <c r="G328" s="79" t="n">
        <v>0.850000024</v>
      </c>
      <c r="H328" s="79" t="n">
        <v>0.159999996</v>
      </c>
      <c r="I328" s="79" t="n">
        <v>1.26500034</v>
      </c>
      <c r="J328" s="79" t="n">
        <v>0</v>
      </c>
      <c r="K328" s="79" t="n">
        <v>0</v>
      </c>
      <c r="L328" s="79" t="n">
        <v>0</v>
      </c>
      <c r="M328" s="79" t="n">
        <v>-1.82000005</v>
      </c>
      <c r="N328" s="79" t="n">
        <v>0.06509267539999999</v>
      </c>
      <c r="O328" s="79" t="n">
        <v>11.6125002</v>
      </c>
      <c r="P328" s="80">
        <f>COS(RADIANS(K328))*COS(RADIANS(L328))+SIN(RADIANS(K328))*SIN(RADIANS(J328))*SIN(RADIANS(L328))</f>
        <v/>
      </c>
      <c r="Q328" s="80">
        <f>-COS(RADIANS(K328))*SIN(RADIANS(L328))+SIN(RADIANS(K328))*SIN(RADIANS(J328))*COS(RADIANS(L328))</f>
        <v/>
      </c>
      <c r="R328" s="80">
        <f>SIN(RADIANS(K328))*COS(RADIANS(J328))</f>
        <v/>
      </c>
      <c r="S328" s="80">
        <f>COS(RADIANS(J328))*SIN(RADIANS(L328))</f>
        <v/>
      </c>
      <c r="T328" s="80">
        <f>COS(RADIANS(J328))*COS(RADIANS(L328))</f>
        <v/>
      </c>
      <c r="U328" s="80">
        <f>-SIN(RADIANS(J328))</f>
        <v/>
      </c>
      <c r="V328" s="80">
        <f>-SIN(RADIANS(K328))*COS(RADIANS(L328))+COS(RADIANS(K328))*SIN(RADIANS(J328))*SIN(RADIANS(L328))</f>
        <v/>
      </c>
      <c r="W328" s="80">
        <f>SIN(RADIANS(K328))*SIN(RADIANS(L328))+COS(RADIANS(K328))*SIN(RADIANS(J328))*COS(RADIANS(L328))</f>
        <v/>
      </c>
      <c r="X328" s="80">
        <f>COS(RADIANS(K328))*COS(RADIANS(J328))</f>
        <v/>
      </c>
      <c r="Y328" s="80">
        <f>P328*G328</f>
        <v/>
      </c>
      <c r="Z328" s="80">
        <f>Q328*H328</f>
        <v/>
      </c>
      <c r="AA328" s="80">
        <f>R328*I328</f>
        <v/>
      </c>
      <c r="AB328" s="80">
        <f>M328</f>
        <v/>
      </c>
      <c r="AC328" s="80">
        <f>S328*G328</f>
        <v/>
      </c>
      <c r="AD328" s="80">
        <f>T328*H328</f>
        <v/>
      </c>
      <c r="AE328" s="80">
        <f>U328*I328</f>
        <v/>
      </c>
      <c r="AF328" s="80">
        <f>N328</f>
        <v/>
      </c>
      <c r="AG328" s="80">
        <f>V328*G328</f>
        <v/>
      </c>
      <c r="AH328" s="80">
        <f>W328*H328</f>
        <v/>
      </c>
      <c r="AI328" s="80">
        <f>X328*I328</f>
        <v/>
      </c>
      <c r="AJ328" s="80">
        <f>O328</f>
        <v/>
      </c>
      <c r="AK328" s="81" t="n">
        <v>0.850000024</v>
      </c>
      <c r="AL328" s="81" t="n">
        <v>0</v>
      </c>
      <c r="AM328" s="81" t="n">
        <v>0</v>
      </c>
      <c r="AN328" s="81" t="n">
        <v>-1.82000005</v>
      </c>
      <c r="AO328" s="81" t="n">
        <v>0</v>
      </c>
      <c r="AP328" s="81" t="n">
        <v>0.159999996</v>
      </c>
      <c r="AQ328" s="81" t="n">
        <v>0</v>
      </c>
      <c r="AR328" s="81" t="n">
        <v>0.06509267539999999</v>
      </c>
      <c r="AS328" s="81" t="n">
        <v>0</v>
      </c>
      <c r="AT328" s="81" t="n">
        <v>0</v>
      </c>
      <c r="AU328" s="81" t="n">
        <v>1.26500034</v>
      </c>
      <c r="AV328" s="81" t="n">
        <v>11.6125002</v>
      </c>
      <c r="AW328" s="82">
        <f>MAX(ABS(Y328-AK328),ABS(Z328-AL328),ABS(AA328-AM328),ABS(AB328-AN328),ABS(AC328-AO328),ABS(AD328-AP328),ABS(AE328-AQ328),ABS(AF328-AR328),ABS(AG328-AS328),ABS(AH328-AT328),ABS(AI328-AU328),ABS(AJ328-AV328))</f>
        <v/>
      </c>
    </row>
    <row r="329">
      <c r="A329" s="78" t="inlineStr">
        <is>
          <t>M324</t>
        </is>
      </c>
      <c r="B329" s="52" t="inlineStr">
        <is>
          <t>BNK-25</t>
        </is>
      </c>
      <c r="C329" s="52" t="inlineStr">
        <is>
          <t>Command Bunker</t>
        </is>
      </c>
      <c r="D329" s="52" t="inlineStr">
        <is>
          <t>Retaining wall W</t>
        </is>
      </c>
      <c r="E329" s="63" t="inlineStr">
        <is>
          <t>Cube</t>
        </is>
      </c>
      <c r="F329" s="52" t="inlineStr">
        <is>
          <t>BNK-01</t>
        </is>
      </c>
      <c r="G329" s="79" t="n">
        <v>0.349999994</v>
      </c>
      <c r="H329" s="79" t="n">
        <v>0.9155463579999999</v>
      </c>
      <c r="I329" s="79" t="n">
        <v>1.24499941</v>
      </c>
      <c r="J329" s="79" t="n">
        <v>0</v>
      </c>
      <c r="K329" s="79" t="n">
        <v>0</v>
      </c>
      <c r="L329" s="79" t="n">
        <v>0</v>
      </c>
      <c r="M329" s="79" t="n">
        <v>-1.67499995</v>
      </c>
      <c r="N329" s="79" t="n">
        <v>-0.387811989</v>
      </c>
      <c r="O329" s="79" t="n">
        <v>12.8374996</v>
      </c>
      <c r="P329" s="80">
        <f>COS(RADIANS(K329))*COS(RADIANS(L329))+SIN(RADIANS(K329))*SIN(RADIANS(J329))*SIN(RADIANS(L329))</f>
        <v/>
      </c>
      <c r="Q329" s="80">
        <f>-COS(RADIANS(K329))*SIN(RADIANS(L329))+SIN(RADIANS(K329))*SIN(RADIANS(J329))*COS(RADIANS(L329))</f>
        <v/>
      </c>
      <c r="R329" s="80">
        <f>SIN(RADIANS(K329))*COS(RADIANS(J329))</f>
        <v/>
      </c>
      <c r="S329" s="80">
        <f>COS(RADIANS(J329))*SIN(RADIANS(L329))</f>
        <v/>
      </c>
      <c r="T329" s="80">
        <f>COS(RADIANS(J329))*COS(RADIANS(L329))</f>
        <v/>
      </c>
      <c r="U329" s="80">
        <f>-SIN(RADIANS(J329))</f>
        <v/>
      </c>
      <c r="V329" s="80">
        <f>-SIN(RADIANS(K329))*COS(RADIANS(L329))+COS(RADIANS(K329))*SIN(RADIANS(J329))*SIN(RADIANS(L329))</f>
        <v/>
      </c>
      <c r="W329" s="80">
        <f>SIN(RADIANS(K329))*SIN(RADIANS(L329))+COS(RADIANS(K329))*SIN(RADIANS(J329))*COS(RADIANS(L329))</f>
        <v/>
      </c>
      <c r="X329" s="80">
        <f>COS(RADIANS(K329))*COS(RADIANS(J329))</f>
        <v/>
      </c>
      <c r="Y329" s="80">
        <f>P329*G329</f>
        <v/>
      </c>
      <c r="Z329" s="80">
        <f>Q329*H329</f>
        <v/>
      </c>
      <c r="AA329" s="80">
        <f>R329*I329</f>
        <v/>
      </c>
      <c r="AB329" s="80">
        <f>M329</f>
        <v/>
      </c>
      <c r="AC329" s="80">
        <f>S329*G329</f>
        <v/>
      </c>
      <c r="AD329" s="80">
        <f>T329*H329</f>
        <v/>
      </c>
      <c r="AE329" s="80">
        <f>U329*I329</f>
        <v/>
      </c>
      <c r="AF329" s="80">
        <f>N329</f>
        <v/>
      </c>
      <c r="AG329" s="80">
        <f>V329*G329</f>
        <v/>
      </c>
      <c r="AH329" s="80">
        <f>W329*H329</f>
        <v/>
      </c>
      <c r="AI329" s="80">
        <f>X329*I329</f>
        <v/>
      </c>
      <c r="AJ329" s="80">
        <f>O329</f>
        <v/>
      </c>
      <c r="AK329" s="81" t="n">
        <v>0.349999994</v>
      </c>
      <c r="AL329" s="81" t="n">
        <v>0</v>
      </c>
      <c r="AM329" s="81" t="n">
        <v>0</v>
      </c>
      <c r="AN329" s="81" t="n">
        <v>-1.67499995</v>
      </c>
      <c r="AO329" s="81" t="n">
        <v>0</v>
      </c>
      <c r="AP329" s="81" t="n">
        <v>0.9155463579999999</v>
      </c>
      <c r="AQ329" s="81" t="n">
        <v>0</v>
      </c>
      <c r="AR329" s="81" t="n">
        <v>-0.387811989</v>
      </c>
      <c r="AS329" s="81" t="n">
        <v>0</v>
      </c>
      <c r="AT329" s="81" t="n">
        <v>0</v>
      </c>
      <c r="AU329" s="81" t="n">
        <v>1.24499941</v>
      </c>
      <c r="AV329" s="81" t="n">
        <v>12.8374996</v>
      </c>
      <c r="AW329" s="82">
        <f>MAX(ABS(Y329-AK329),ABS(Z329-AL329),ABS(AA329-AM329),ABS(AB329-AN329),ABS(AC329-AO329),ABS(AD329-AP329),ABS(AE329-AQ329),ABS(AF329-AR329),ABS(AG329-AS329),ABS(AH329-AT329),ABS(AI329-AU329),ABS(AJ329-AV329))</f>
        <v/>
      </c>
    </row>
    <row r="330">
      <c r="A330" s="78" t="inlineStr">
        <is>
          <t>M325</t>
        </is>
      </c>
      <c r="B330" s="52" t="inlineStr">
        <is>
          <t>BNK-26</t>
        </is>
      </c>
      <c r="C330" s="52" t="inlineStr">
        <is>
          <t>Command Bunker</t>
        </is>
      </c>
      <c r="D330" s="52" t="inlineStr">
        <is>
          <t>Coping slab W</t>
        </is>
      </c>
      <c r="E330" s="63" t="inlineStr">
        <is>
          <t>Cube</t>
        </is>
      </c>
      <c r="F330" s="52" t="inlineStr">
        <is>
          <t>BNK-01</t>
        </is>
      </c>
      <c r="G330" s="79" t="n">
        <v>0.850000024</v>
      </c>
      <c r="H330" s="79" t="n">
        <v>0.159999996</v>
      </c>
      <c r="I330" s="79" t="n">
        <v>1.26499939</v>
      </c>
      <c r="J330" s="79" t="n">
        <v>0</v>
      </c>
      <c r="K330" s="79" t="n">
        <v>0</v>
      </c>
      <c r="L330" s="79" t="n">
        <v>0</v>
      </c>
      <c r="M330" s="79" t="n">
        <v>-1.82000005</v>
      </c>
      <c r="N330" s="79" t="n">
        <v>0.129961208</v>
      </c>
      <c r="O330" s="79" t="n">
        <v>12.8374996</v>
      </c>
      <c r="P330" s="80">
        <f>COS(RADIANS(K330))*COS(RADIANS(L330))+SIN(RADIANS(K330))*SIN(RADIANS(J330))*SIN(RADIANS(L330))</f>
        <v/>
      </c>
      <c r="Q330" s="80">
        <f>-COS(RADIANS(K330))*SIN(RADIANS(L330))+SIN(RADIANS(K330))*SIN(RADIANS(J330))*COS(RADIANS(L330))</f>
        <v/>
      </c>
      <c r="R330" s="80">
        <f>SIN(RADIANS(K330))*COS(RADIANS(J330))</f>
        <v/>
      </c>
      <c r="S330" s="80">
        <f>COS(RADIANS(J330))*SIN(RADIANS(L330))</f>
        <v/>
      </c>
      <c r="T330" s="80">
        <f>COS(RADIANS(J330))*COS(RADIANS(L330))</f>
        <v/>
      </c>
      <c r="U330" s="80">
        <f>-SIN(RADIANS(J330))</f>
        <v/>
      </c>
      <c r="V330" s="80">
        <f>-SIN(RADIANS(K330))*COS(RADIANS(L330))+COS(RADIANS(K330))*SIN(RADIANS(J330))*SIN(RADIANS(L330))</f>
        <v/>
      </c>
      <c r="W330" s="80">
        <f>SIN(RADIANS(K330))*SIN(RADIANS(L330))+COS(RADIANS(K330))*SIN(RADIANS(J330))*COS(RADIANS(L330))</f>
        <v/>
      </c>
      <c r="X330" s="80">
        <f>COS(RADIANS(K330))*COS(RADIANS(J330))</f>
        <v/>
      </c>
      <c r="Y330" s="80">
        <f>P330*G330</f>
        <v/>
      </c>
      <c r="Z330" s="80">
        <f>Q330*H330</f>
        <v/>
      </c>
      <c r="AA330" s="80">
        <f>R330*I330</f>
        <v/>
      </c>
      <c r="AB330" s="80">
        <f>M330</f>
        <v/>
      </c>
      <c r="AC330" s="80">
        <f>S330*G330</f>
        <v/>
      </c>
      <c r="AD330" s="80">
        <f>T330*H330</f>
        <v/>
      </c>
      <c r="AE330" s="80">
        <f>U330*I330</f>
        <v/>
      </c>
      <c r="AF330" s="80">
        <f>N330</f>
        <v/>
      </c>
      <c r="AG330" s="80">
        <f>V330*G330</f>
        <v/>
      </c>
      <c r="AH330" s="80">
        <f>W330*H330</f>
        <v/>
      </c>
      <c r="AI330" s="80">
        <f>X330*I330</f>
        <v/>
      </c>
      <c r="AJ330" s="80">
        <f>O330</f>
        <v/>
      </c>
      <c r="AK330" s="81" t="n">
        <v>0.850000024</v>
      </c>
      <c r="AL330" s="81" t="n">
        <v>0</v>
      </c>
      <c r="AM330" s="81" t="n">
        <v>0</v>
      </c>
      <c r="AN330" s="81" t="n">
        <v>-1.82000005</v>
      </c>
      <c r="AO330" s="81" t="n">
        <v>0</v>
      </c>
      <c r="AP330" s="81" t="n">
        <v>0.159999996</v>
      </c>
      <c r="AQ330" s="81" t="n">
        <v>0</v>
      </c>
      <c r="AR330" s="81" t="n">
        <v>0.129961208</v>
      </c>
      <c r="AS330" s="81" t="n">
        <v>0</v>
      </c>
      <c r="AT330" s="81" t="n">
        <v>0</v>
      </c>
      <c r="AU330" s="81" t="n">
        <v>1.26499939</v>
      </c>
      <c r="AV330" s="81" t="n">
        <v>12.8374996</v>
      </c>
      <c r="AW330" s="82">
        <f>MAX(ABS(Y330-AK330),ABS(Z330-AL330),ABS(AA330-AM330),ABS(AB330-AN330),ABS(AC330-AO330),ABS(AD330-AP330),ABS(AE330-AQ330),ABS(AF330-AR330),ABS(AG330-AS330),ABS(AH330-AT330),ABS(AI330-AU330),ABS(AJ330-AV330))</f>
        <v/>
      </c>
    </row>
    <row r="331">
      <c r="A331" s="78" t="inlineStr">
        <is>
          <t>M326</t>
        </is>
      </c>
      <c r="B331" s="52" t="inlineStr">
        <is>
          <t>BNK-27</t>
        </is>
      </c>
      <c r="C331" s="52" t="inlineStr">
        <is>
          <t>Command Bunker</t>
        </is>
      </c>
      <c r="D331" s="52" t="inlineStr">
        <is>
          <t>Counterfort rib</t>
        </is>
      </c>
      <c r="E331" s="63" t="inlineStr">
        <is>
          <t>Cube</t>
        </is>
      </c>
      <c r="F331" s="52" t="inlineStr">
        <is>
          <t>BNK-01</t>
        </is>
      </c>
      <c r="G331" s="79" t="n">
        <v>0.180000007</v>
      </c>
      <c r="H331" s="79" t="n">
        <v>3.61348295</v>
      </c>
      <c r="I331" s="79" t="n">
        <v>0.300000012</v>
      </c>
      <c r="J331" s="79" t="n">
        <v>0</v>
      </c>
      <c r="K331" s="79" t="n">
        <v>0</v>
      </c>
      <c r="L331" s="79" t="n">
        <v>0</v>
      </c>
      <c r="M331" s="79" t="n">
        <v>-1.40999997</v>
      </c>
      <c r="N331" s="79" t="n">
        <v>-1.64325857</v>
      </c>
      <c r="O331" s="79" t="n">
        <v>5.4000001</v>
      </c>
      <c r="P331" s="80">
        <f>COS(RADIANS(K331))*COS(RADIANS(L331))+SIN(RADIANS(K331))*SIN(RADIANS(J331))*SIN(RADIANS(L331))</f>
        <v/>
      </c>
      <c r="Q331" s="80">
        <f>-COS(RADIANS(K331))*SIN(RADIANS(L331))+SIN(RADIANS(K331))*SIN(RADIANS(J331))*COS(RADIANS(L331))</f>
        <v/>
      </c>
      <c r="R331" s="80">
        <f>SIN(RADIANS(K331))*COS(RADIANS(J331))</f>
        <v/>
      </c>
      <c r="S331" s="80">
        <f>COS(RADIANS(J331))*SIN(RADIANS(L331))</f>
        <v/>
      </c>
      <c r="T331" s="80">
        <f>COS(RADIANS(J331))*COS(RADIANS(L331))</f>
        <v/>
      </c>
      <c r="U331" s="80">
        <f>-SIN(RADIANS(J331))</f>
        <v/>
      </c>
      <c r="V331" s="80">
        <f>-SIN(RADIANS(K331))*COS(RADIANS(L331))+COS(RADIANS(K331))*SIN(RADIANS(J331))*SIN(RADIANS(L331))</f>
        <v/>
      </c>
      <c r="W331" s="80">
        <f>SIN(RADIANS(K331))*SIN(RADIANS(L331))+COS(RADIANS(K331))*SIN(RADIANS(J331))*COS(RADIANS(L331))</f>
        <v/>
      </c>
      <c r="X331" s="80">
        <f>COS(RADIANS(K331))*COS(RADIANS(J331))</f>
        <v/>
      </c>
      <c r="Y331" s="80">
        <f>P331*G331</f>
        <v/>
      </c>
      <c r="Z331" s="80">
        <f>Q331*H331</f>
        <v/>
      </c>
      <c r="AA331" s="80">
        <f>R331*I331</f>
        <v/>
      </c>
      <c r="AB331" s="80">
        <f>M331</f>
        <v/>
      </c>
      <c r="AC331" s="80">
        <f>S331*G331</f>
        <v/>
      </c>
      <c r="AD331" s="80">
        <f>T331*H331</f>
        <v/>
      </c>
      <c r="AE331" s="80">
        <f>U331*I331</f>
        <v/>
      </c>
      <c r="AF331" s="80">
        <f>N331</f>
        <v/>
      </c>
      <c r="AG331" s="80">
        <f>V331*G331</f>
        <v/>
      </c>
      <c r="AH331" s="80">
        <f>W331*H331</f>
        <v/>
      </c>
      <c r="AI331" s="80">
        <f>X331*I331</f>
        <v/>
      </c>
      <c r="AJ331" s="80">
        <f>O331</f>
        <v/>
      </c>
      <c r="AK331" s="81" t="n">
        <v>0.180000007</v>
      </c>
      <c r="AL331" s="81" t="n">
        <v>0</v>
      </c>
      <c r="AM331" s="81" t="n">
        <v>0</v>
      </c>
      <c r="AN331" s="81" t="n">
        <v>-1.40999997</v>
      </c>
      <c r="AO331" s="81" t="n">
        <v>0</v>
      </c>
      <c r="AP331" s="81" t="n">
        <v>3.61348295</v>
      </c>
      <c r="AQ331" s="81" t="n">
        <v>0</v>
      </c>
      <c r="AR331" s="81" t="n">
        <v>-1.64325857</v>
      </c>
      <c r="AS331" s="81" t="n">
        <v>0</v>
      </c>
      <c r="AT331" s="81" t="n">
        <v>0</v>
      </c>
      <c r="AU331" s="81" t="n">
        <v>0.300000012</v>
      </c>
      <c r="AV331" s="81" t="n">
        <v>5.4000001</v>
      </c>
      <c r="AW331" s="82">
        <f>MAX(ABS(Y331-AK331),ABS(Z331-AL331),ABS(AA331-AM331),ABS(AB331-AN331),ABS(AC331-AO331),ABS(AD331-AP331),ABS(AE331-AQ331),ABS(AF331-AR331),ABS(AG331-AS331),ABS(AH331-AT331),ABS(AI331-AU331),ABS(AJ331-AV331))</f>
        <v/>
      </c>
    </row>
    <row r="332">
      <c r="A332" s="78" t="inlineStr">
        <is>
          <t>M327</t>
        </is>
      </c>
      <c r="B332" s="52" t="inlineStr">
        <is>
          <t>BNK-28</t>
        </is>
      </c>
      <c r="C332" s="52" t="inlineStr">
        <is>
          <t>Command Bunker</t>
        </is>
      </c>
      <c r="D332" s="52" t="inlineStr">
        <is>
          <t>Counterfort rib</t>
        </is>
      </c>
      <c r="E332" s="63" t="inlineStr">
        <is>
          <t>Cube</t>
        </is>
      </c>
      <c r="F332" s="52" t="inlineStr">
        <is>
          <t>BNK-01</t>
        </is>
      </c>
      <c r="G332" s="79" t="n">
        <v>0.180000007</v>
      </c>
      <c r="H332" s="79" t="n">
        <v>2.63503599</v>
      </c>
      <c r="I332" s="79" t="n">
        <v>0.300000012</v>
      </c>
      <c r="J332" s="79" t="n">
        <v>0</v>
      </c>
      <c r="K332" s="79" t="n">
        <v>0</v>
      </c>
      <c r="L332" s="79" t="n">
        <v>0</v>
      </c>
      <c r="M332" s="79" t="n">
        <v>-1.40999997</v>
      </c>
      <c r="N332" s="79" t="n">
        <v>-1.24599385</v>
      </c>
      <c r="O332" s="79" t="n">
        <v>7.9000001</v>
      </c>
      <c r="P332" s="80">
        <f>COS(RADIANS(K332))*COS(RADIANS(L332))+SIN(RADIANS(K332))*SIN(RADIANS(J332))*SIN(RADIANS(L332))</f>
        <v/>
      </c>
      <c r="Q332" s="80">
        <f>-COS(RADIANS(K332))*SIN(RADIANS(L332))+SIN(RADIANS(K332))*SIN(RADIANS(J332))*COS(RADIANS(L332))</f>
        <v/>
      </c>
      <c r="R332" s="80">
        <f>SIN(RADIANS(K332))*COS(RADIANS(J332))</f>
        <v/>
      </c>
      <c r="S332" s="80">
        <f>COS(RADIANS(J332))*SIN(RADIANS(L332))</f>
        <v/>
      </c>
      <c r="T332" s="80">
        <f>COS(RADIANS(J332))*COS(RADIANS(L332))</f>
        <v/>
      </c>
      <c r="U332" s="80">
        <f>-SIN(RADIANS(J332))</f>
        <v/>
      </c>
      <c r="V332" s="80">
        <f>-SIN(RADIANS(K332))*COS(RADIANS(L332))+COS(RADIANS(K332))*SIN(RADIANS(J332))*SIN(RADIANS(L332))</f>
        <v/>
      </c>
      <c r="W332" s="80">
        <f>SIN(RADIANS(K332))*SIN(RADIANS(L332))+COS(RADIANS(K332))*SIN(RADIANS(J332))*COS(RADIANS(L332))</f>
        <v/>
      </c>
      <c r="X332" s="80">
        <f>COS(RADIANS(K332))*COS(RADIANS(J332))</f>
        <v/>
      </c>
      <c r="Y332" s="80">
        <f>P332*G332</f>
        <v/>
      </c>
      <c r="Z332" s="80">
        <f>Q332*H332</f>
        <v/>
      </c>
      <c r="AA332" s="80">
        <f>R332*I332</f>
        <v/>
      </c>
      <c r="AB332" s="80">
        <f>M332</f>
        <v/>
      </c>
      <c r="AC332" s="80">
        <f>S332*G332</f>
        <v/>
      </c>
      <c r="AD332" s="80">
        <f>T332*H332</f>
        <v/>
      </c>
      <c r="AE332" s="80">
        <f>U332*I332</f>
        <v/>
      </c>
      <c r="AF332" s="80">
        <f>N332</f>
        <v/>
      </c>
      <c r="AG332" s="80">
        <f>V332*G332</f>
        <v/>
      </c>
      <c r="AH332" s="80">
        <f>W332*H332</f>
        <v/>
      </c>
      <c r="AI332" s="80">
        <f>X332*I332</f>
        <v/>
      </c>
      <c r="AJ332" s="80">
        <f>O332</f>
        <v/>
      </c>
      <c r="AK332" s="81" t="n">
        <v>0.180000007</v>
      </c>
      <c r="AL332" s="81" t="n">
        <v>0</v>
      </c>
      <c r="AM332" s="81" t="n">
        <v>0</v>
      </c>
      <c r="AN332" s="81" t="n">
        <v>-1.40999997</v>
      </c>
      <c r="AO332" s="81" t="n">
        <v>0</v>
      </c>
      <c r="AP332" s="81" t="n">
        <v>2.63503599</v>
      </c>
      <c r="AQ332" s="81" t="n">
        <v>0</v>
      </c>
      <c r="AR332" s="81" t="n">
        <v>-1.24599385</v>
      </c>
      <c r="AS332" s="81" t="n">
        <v>0</v>
      </c>
      <c r="AT332" s="81" t="n">
        <v>0</v>
      </c>
      <c r="AU332" s="81" t="n">
        <v>0.300000012</v>
      </c>
      <c r="AV332" s="81" t="n">
        <v>7.9000001</v>
      </c>
      <c r="AW332" s="82">
        <f>MAX(ABS(Y332-AK332),ABS(Z332-AL332),ABS(AA332-AM332),ABS(AB332-AN332),ABS(AC332-AO332),ABS(AD332-AP332),ABS(AE332-AQ332),ABS(AF332-AR332),ABS(AG332-AS332),ABS(AH332-AT332),ABS(AI332-AU332),ABS(AJ332-AV332))</f>
        <v/>
      </c>
    </row>
    <row r="333">
      <c r="A333" s="78" t="inlineStr">
        <is>
          <t>M328</t>
        </is>
      </c>
      <c r="B333" s="52" t="inlineStr">
        <is>
          <t>BNK-29</t>
        </is>
      </c>
      <c r="C333" s="52" t="inlineStr">
        <is>
          <t>Command Bunker</t>
        </is>
      </c>
      <c r="D333" s="52" t="inlineStr">
        <is>
          <t>Counterfort rib</t>
        </is>
      </c>
      <c r="E333" s="63" t="inlineStr">
        <is>
          <t>Cube</t>
        </is>
      </c>
      <c r="F333" s="52" t="inlineStr">
        <is>
          <t>BNK-01</t>
        </is>
      </c>
      <c r="G333" s="79" t="n">
        <v>0.180000007</v>
      </c>
      <c r="H333" s="79" t="n">
        <v>1.30810273</v>
      </c>
      <c r="I333" s="79" t="n">
        <v>0.300000012</v>
      </c>
      <c r="J333" s="79" t="n">
        <v>0</v>
      </c>
      <c r="K333" s="79" t="n">
        <v>0</v>
      </c>
      <c r="L333" s="79" t="n">
        <v>0</v>
      </c>
      <c r="M333" s="79" t="n">
        <v>-1.40999997</v>
      </c>
      <c r="N333" s="79" t="n">
        <v>-0.74302882</v>
      </c>
      <c r="O333" s="79" t="n">
        <v>10.3999996</v>
      </c>
      <c r="P333" s="80">
        <f>COS(RADIANS(K333))*COS(RADIANS(L333))+SIN(RADIANS(K333))*SIN(RADIANS(J333))*SIN(RADIANS(L333))</f>
        <v/>
      </c>
      <c r="Q333" s="80">
        <f>-COS(RADIANS(K333))*SIN(RADIANS(L333))+SIN(RADIANS(K333))*SIN(RADIANS(J333))*COS(RADIANS(L333))</f>
        <v/>
      </c>
      <c r="R333" s="80">
        <f>SIN(RADIANS(K333))*COS(RADIANS(J333))</f>
        <v/>
      </c>
      <c r="S333" s="80">
        <f>COS(RADIANS(J333))*SIN(RADIANS(L333))</f>
        <v/>
      </c>
      <c r="T333" s="80">
        <f>COS(RADIANS(J333))*COS(RADIANS(L333))</f>
        <v/>
      </c>
      <c r="U333" s="80">
        <f>-SIN(RADIANS(J333))</f>
        <v/>
      </c>
      <c r="V333" s="80">
        <f>-SIN(RADIANS(K333))*COS(RADIANS(L333))+COS(RADIANS(K333))*SIN(RADIANS(J333))*SIN(RADIANS(L333))</f>
        <v/>
      </c>
      <c r="W333" s="80">
        <f>SIN(RADIANS(K333))*SIN(RADIANS(L333))+COS(RADIANS(K333))*SIN(RADIANS(J333))*COS(RADIANS(L333))</f>
        <v/>
      </c>
      <c r="X333" s="80">
        <f>COS(RADIANS(K333))*COS(RADIANS(J333))</f>
        <v/>
      </c>
      <c r="Y333" s="80">
        <f>P333*G333</f>
        <v/>
      </c>
      <c r="Z333" s="80">
        <f>Q333*H333</f>
        <v/>
      </c>
      <c r="AA333" s="80">
        <f>R333*I333</f>
        <v/>
      </c>
      <c r="AB333" s="80">
        <f>M333</f>
        <v/>
      </c>
      <c r="AC333" s="80">
        <f>S333*G333</f>
        <v/>
      </c>
      <c r="AD333" s="80">
        <f>T333*H333</f>
        <v/>
      </c>
      <c r="AE333" s="80">
        <f>U333*I333</f>
        <v/>
      </c>
      <c r="AF333" s="80">
        <f>N333</f>
        <v/>
      </c>
      <c r="AG333" s="80">
        <f>V333*G333</f>
        <v/>
      </c>
      <c r="AH333" s="80">
        <f>W333*H333</f>
        <v/>
      </c>
      <c r="AI333" s="80">
        <f>X333*I333</f>
        <v/>
      </c>
      <c r="AJ333" s="80">
        <f>O333</f>
        <v/>
      </c>
      <c r="AK333" s="81" t="n">
        <v>0.180000007</v>
      </c>
      <c r="AL333" s="81" t="n">
        <v>0</v>
      </c>
      <c r="AM333" s="81" t="n">
        <v>0</v>
      </c>
      <c r="AN333" s="81" t="n">
        <v>-1.40999997</v>
      </c>
      <c r="AO333" s="81" t="n">
        <v>0</v>
      </c>
      <c r="AP333" s="81" t="n">
        <v>1.30810273</v>
      </c>
      <c r="AQ333" s="81" t="n">
        <v>0</v>
      </c>
      <c r="AR333" s="81" t="n">
        <v>-0.74302882</v>
      </c>
      <c r="AS333" s="81" t="n">
        <v>0</v>
      </c>
      <c r="AT333" s="81" t="n">
        <v>0</v>
      </c>
      <c r="AU333" s="81" t="n">
        <v>0.300000012</v>
      </c>
      <c r="AV333" s="81" t="n">
        <v>10.3999996</v>
      </c>
      <c r="AW333" s="82">
        <f>MAX(ABS(Y333-AK333),ABS(Z333-AL333),ABS(AA333-AM333),ABS(AB333-AN333),ABS(AC333-AO333),ABS(AD333-AP333),ABS(AE333-AQ333),ABS(AF333-AR333),ABS(AG333-AS333),ABS(AH333-AT333),ABS(AI333-AU333),ABS(AJ333-AV333))</f>
        <v/>
      </c>
    </row>
    <row r="334">
      <c r="A334" s="78" t="inlineStr">
        <is>
          <t>M329</t>
        </is>
      </c>
      <c r="B334" s="52" t="inlineStr">
        <is>
          <t>BNK-30</t>
        </is>
      </c>
      <c r="C334" s="52" t="inlineStr">
        <is>
          <t>Command Bunker</t>
        </is>
      </c>
      <c r="D334" s="52" t="inlineStr">
        <is>
          <t>Counterfort rib</t>
        </is>
      </c>
      <c r="E334" s="63" t="inlineStr">
        <is>
          <t>Cube</t>
        </is>
      </c>
      <c r="F334" s="52" t="inlineStr">
        <is>
          <t>BNK-01</t>
        </is>
      </c>
      <c r="G334" s="79" t="n">
        <v>0.180000007</v>
      </c>
      <c r="H334" s="79" t="n">
        <v>0.392828226</v>
      </c>
      <c r="I334" s="79" t="n">
        <v>0.300000012</v>
      </c>
      <c r="J334" s="79" t="n">
        <v>0</v>
      </c>
      <c r="K334" s="79" t="n">
        <v>0</v>
      </c>
      <c r="L334" s="79" t="n">
        <v>0</v>
      </c>
      <c r="M334" s="79" t="n">
        <v>-1.40999997</v>
      </c>
      <c r="N334" s="79" t="n">
        <v>-0.17420578</v>
      </c>
      <c r="O334" s="79" t="n">
        <v>12.6000004</v>
      </c>
      <c r="P334" s="80">
        <f>COS(RADIANS(K334))*COS(RADIANS(L334))+SIN(RADIANS(K334))*SIN(RADIANS(J334))*SIN(RADIANS(L334))</f>
        <v/>
      </c>
      <c r="Q334" s="80">
        <f>-COS(RADIANS(K334))*SIN(RADIANS(L334))+SIN(RADIANS(K334))*SIN(RADIANS(J334))*COS(RADIANS(L334))</f>
        <v/>
      </c>
      <c r="R334" s="80">
        <f>SIN(RADIANS(K334))*COS(RADIANS(J334))</f>
        <v/>
      </c>
      <c r="S334" s="80">
        <f>COS(RADIANS(J334))*SIN(RADIANS(L334))</f>
        <v/>
      </c>
      <c r="T334" s="80">
        <f>COS(RADIANS(J334))*COS(RADIANS(L334))</f>
        <v/>
      </c>
      <c r="U334" s="80">
        <f>-SIN(RADIANS(J334))</f>
        <v/>
      </c>
      <c r="V334" s="80">
        <f>-SIN(RADIANS(K334))*COS(RADIANS(L334))+COS(RADIANS(K334))*SIN(RADIANS(J334))*SIN(RADIANS(L334))</f>
        <v/>
      </c>
      <c r="W334" s="80">
        <f>SIN(RADIANS(K334))*SIN(RADIANS(L334))+COS(RADIANS(K334))*SIN(RADIANS(J334))*COS(RADIANS(L334))</f>
        <v/>
      </c>
      <c r="X334" s="80">
        <f>COS(RADIANS(K334))*COS(RADIANS(J334))</f>
        <v/>
      </c>
      <c r="Y334" s="80">
        <f>P334*G334</f>
        <v/>
      </c>
      <c r="Z334" s="80">
        <f>Q334*H334</f>
        <v/>
      </c>
      <c r="AA334" s="80">
        <f>R334*I334</f>
        <v/>
      </c>
      <c r="AB334" s="80">
        <f>M334</f>
        <v/>
      </c>
      <c r="AC334" s="80">
        <f>S334*G334</f>
        <v/>
      </c>
      <c r="AD334" s="80">
        <f>T334*H334</f>
        <v/>
      </c>
      <c r="AE334" s="80">
        <f>U334*I334</f>
        <v/>
      </c>
      <c r="AF334" s="80">
        <f>N334</f>
        <v/>
      </c>
      <c r="AG334" s="80">
        <f>V334*G334</f>
        <v/>
      </c>
      <c r="AH334" s="80">
        <f>W334*H334</f>
        <v/>
      </c>
      <c r="AI334" s="80">
        <f>X334*I334</f>
        <v/>
      </c>
      <c r="AJ334" s="80">
        <f>O334</f>
        <v/>
      </c>
      <c r="AK334" s="81" t="n">
        <v>0.180000007</v>
      </c>
      <c r="AL334" s="81" t="n">
        <v>0</v>
      </c>
      <c r="AM334" s="81" t="n">
        <v>0</v>
      </c>
      <c r="AN334" s="81" t="n">
        <v>-1.40999997</v>
      </c>
      <c r="AO334" s="81" t="n">
        <v>0</v>
      </c>
      <c r="AP334" s="81" t="n">
        <v>0.392828226</v>
      </c>
      <c r="AQ334" s="81" t="n">
        <v>0</v>
      </c>
      <c r="AR334" s="81" t="n">
        <v>-0.17420578</v>
      </c>
      <c r="AS334" s="81" t="n">
        <v>0</v>
      </c>
      <c r="AT334" s="81" t="n">
        <v>0</v>
      </c>
      <c r="AU334" s="81" t="n">
        <v>0.300000012</v>
      </c>
      <c r="AV334" s="81" t="n">
        <v>12.6000004</v>
      </c>
      <c r="AW334" s="82">
        <f>MAX(ABS(Y334-AK334),ABS(Z334-AL334),ABS(AA334-AM334),ABS(AB334-AN334),ABS(AC334-AO334),ABS(AD334-AP334),ABS(AE334-AQ334),ABS(AF334-AR334),ABS(AG334-AS334),ABS(AH334-AT334),ABS(AI334-AU334),ABS(AJ334-AV334))</f>
        <v/>
      </c>
    </row>
    <row r="335">
      <c r="A335" s="78" t="inlineStr">
        <is>
          <t>M330</t>
        </is>
      </c>
      <c r="B335" s="52" t="inlineStr">
        <is>
          <t>BNK-31</t>
        </is>
      </c>
      <c r="C335" s="52" t="inlineStr">
        <is>
          <t>Command Bunker</t>
        </is>
      </c>
      <c r="D335" s="52" t="inlineStr">
        <is>
          <t>Retaining wall E</t>
        </is>
      </c>
      <c r="E335" s="63" t="inlineStr">
        <is>
          <t>Cube</t>
        </is>
      </c>
      <c r="F335" s="52" t="inlineStr">
        <is>
          <t>BNK-01</t>
        </is>
      </c>
      <c r="G335" s="79" t="n">
        <v>0.349999994</v>
      </c>
      <c r="H335" s="79" t="n">
        <v>3.85710001</v>
      </c>
      <c r="I335" s="79" t="n">
        <v>1.24499989</v>
      </c>
      <c r="J335" s="79" t="n">
        <v>0</v>
      </c>
      <c r="K335" s="79" t="n">
        <v>0</v>
      </c>
      <c r="L335" s="79" t="n">
        <v>0</v>
      </c>
      <c r="M335" s="79" t="n">
        <v>1.67499995</v>
      </c>
      <c r="N335" s="79" t="n">
        <v>-1.82145</v>
      </c>
      <c r="O335" s="79" t="n">
        <v>4.26249981</v>
      </c>
      <c r="P335" s="80">
        <f>COS(RADIANS(K335))*COS(RADIANS(L335))+SIN(RADIANS(K335))*SIN(RADIANS(J335))*SIN(RADIANS(L335))</f>
        <v/>
      </c>
      <c r="Q335" s="80">
        <f>-COS(RADIANS(K335))*SIN(RADIANS(L335))+SIN(RADIANS(K335))*SIN(RADIANS(J335))*COS(RADIANS(L335))</f>
        <v/>
      </c>
      <c r="R335" s="80">
        <f>SIN(RADIANS(K335))*COS(RADIANS(J335))</f>
        <v/>
      </c>
      <c r="S335" s="80">
        <f>COS(RADIANS(J335))*SIN(RADIANS(L335))</f>
        <v/>
      </c>
      <c r="T335" s="80">
        <f>COS(RADIANS(J335))*COS(RADIANS(L335))</f>
        <v/>
      </c>
      <c r="U335" s="80">
        <f>-SIN(RADIANS(J335))</f>
        <v/>
      </c>
      <c r="V335" s="80">
        <f>-SIN(RADIANS(K335))*COS(RADIANS(L335))+COS(RADIANS(K335))*SIN(RADIANS(J335))*SIN(RADIANS(L335))</f>
        <v/>
      </c>
      <c r="W335" s="80">
        <f>SIN(RADIANS(K335))*SIN(RADIANS(L335))+COS(RADIANS(K335))*SIN(RADIANS(J335))*COS(RADIANS(L335))</f>
        <v/>
      </c>
      <c r="X335" s="80">
        <f>COS(RADIANS(K335))*COS(RADIANS(J335))</f>
        <v/>
      </c>
      <c r="Y335" s="80">
        <f>P335*G335</f>
        <v/>
      </c>
      <c r="Z335" s="80">
        <f>Q335*H335</f>
        <v/>
      </c>
      <c r="AA335" s="80">
        <f>R335*I335</f>
        <v/>
      </c>
      <c r="AB335" s="80">
        <f>M335</f>
        <v/>
      </c>
      <c r="AC335" s="80">
        <f>S335*G335</f>
        <v/>
      </c>
      <c r="AD335" s="80">
        <f>T335*H335</f>
        <v/>
      </c>
      <c r="AE335" s="80">
        <f>U335*I335</f>
        <v/>
      </c>
      <c r="AF335" s="80">
        <f>N335</f>
        <v/>
      </c>
      <c r="AG335" s="80">
        <f>V335*G335</f>
        <v/>
      </c>
      <c r="AH335" s="80">
        <f>W335*H335</f>
        <v/>
      </c>
      <c r="AI335" s="80">
        <f>X335*I335</f>
        <v/>
      </c>
      <c r="AJ335" s="80">
        <f>O335</f>
        <v/>
      </c>
      <c r="AK335" s="81" t="n">
        <v>0.349999994</v>
      </c>
      <c r="AL335" s="81" t="n">
        <v>0</v>
      </c>
      <c r="AM335" s="81" t="n">
        <v>0</v>
      </c>
      <c r="AN335" s="81" t="n">
        <v>1.67499995</v>
      </c>
      <c r="AO335" s="81" t="n">
        <v>0</v>
      </c>
      <c r="AP335" s="81" t="n">
        <v>3.85710001</v>
      </c>
      <c r="AQ335" s="81" t="n">
        <v>0</v>
      </c>
      <c r="AR335" s="81" t="n">
        <v>-1.82145</v>
      </c>
      <c r="AS335" s="81" t="n">
        <v>0</v>
      </c>
      <c r="AT335" s="81" t="n">
        <v>0</v>
      </c>
      <c r="AU335" s="81" t="n">
        <v>1.24499989</v>
      </c>
      <c r="AV335" s="81" t="n">
        <v>4.26249981</v>
      </c>
      <c r="AW335" s="82">
        <f>MAX(ABS(Y335-AK335),ABS(Z335-AL335),ABS(AA335-AM335),ABS(AB335-AN335),ABS(AC335-AO335),ABS(AD335-AP335),ABS(AE335-AQ335),ABS(AF335-AR335),ABS(AG335-AS335),ABS(AH335-AT335),ABS(AI335-AU335),ABS(AJ335-AV335))</f>
        <v/>
      </c>
    </row>
    <row r="336">
      <c r="A336" s="78" t="inlineStr">
        <is>
          <t>M331</t>
        </is>
      </c>
      <c r="B336" s="52" t="inlineStr">
        <is>
          <t>BNK-32</t>
        </is>
      </c>
      <c r="C336" s="52" t="inlineStr">
        <is>
          <t>Command Bunker</t>
        </is>
      </c>
      <c r="D336" s="52" t="inlineStr">
        <is>
          <t>Coping slab E</t>
        </is>
      </c>
      <c r="E336" s="63" t="inlineStr">
        <is>
          <t>Cube</t>
        </is>
      </c>
      <c r="F336" s="52" t="inlineStr">
        <is>
          <t>BNK-01</t>
        </is>
      </c>
      <c r="G336" s="79" t="n">
        <v>0.850000024</v>
      </c>
      <c r="H336" s="79" t="n">
        <v>0.159999996</v>
      </c>
      <c r="I336" s="79" t="n">
        <v>1.26499987</v>
      </c>
      <c r="J336" s="79" t="n">
        <v>0</v>
      </c>
      <c r="K336" s="79" t="n">
        <v>0</v>
      </c>
      <c r="L336" s="79" t="n">
        <v>0</v>
      </c>
      <c r="M336" s="79" t="n">
        <v>1.82000005</v>
      </c>
      <c r="N336" s="79" t="n">
        <v>0.167099997</v>
      </c>
      <c r="O336" s="79" t="n">
        <v>4.26249981</v>
      </c>
      <c r="P336" s="80">
        <f>COS(RADIANS(K336))*COS(RADIANS(L336))+SIN(RADIANS(K336))*SIN(RADIANS(J336))*SIN(RADIANS(L336))</f>
        <v/>
      </c>
      <c r="Q336" s="80">
        <f>-COS(RADIANS(K336))*SIN(RADIANS(L336))+SIN(RADIANS(K336))*SIN(RADIANS(J336))*COS(RADIANS(L336))</f>
        <v/>
      </c>
      <c r="R336" s="80">
        <f>SIN(RADIANS(K336))*COS(RADIANS(J336))</f>
        <v/>
      </c>
      <c r="S336" s="80">
        <f>COS(RADIANS(J336))*SIN(RADIANS(L336))</f>
        <v/>
      </c>
      <c r="T336" s="80">
        <f>COS(RADIANS(J336))*COS(RADIANS(L336))</f>
        <v/>
      </c>
      <c r="U336" s="80">
        <f>-SIN(RADIANS(J336))</f>
        <v/>
      </c>
      <c r="V336" s="80">
        <f>-SIN(RADIANS(K336))*COS(RADIANS(L336))+COS(RADIANS(K336))*SIN(RADIANS(J336))*SIN(RADIANS(L336))</f>
        <v/>
      </c>
      <c r="W336" s="80">
        <f>SIN(RADIANS(K336))*SIN(RADIANS(L336))+COS(RADIANS(K336))*SIN(RADIANS(J336))*COS(RADIANS(L336))</f>
        <v/>
      </c>
      <c r="X336" s="80">
        <f>COS(RADIANS(K336))*COS(RADIANS(J336))</f>
        <v/>
      </c>
      <c r="Y336" s="80">
        <f>P336*G336</f>
        <v/>
      </c>
      <c r="Z336" s="80">
        <f>Q336*H336</f>
        <v/>
      </c>
      <c r="AA336" s="80">
        <f>R336*I336</f>
        <v/>
      </c>
      <c r="AB336" s="80">
        <f>M336</f>
        <v/>
      </c>
      <c r="AC336" s="80">
        <f>S336*G336</f>
        <v/>
      </c>
      <c r="AD336" s="80">
        <f>T336*H336</f>
        <v/>
      </c>
      <c r="AE336" s="80">
        <f>U336*I336</f>
        <v/>
      </c>
      <c r="AF336" s="80">
        <f>N336</f>
        <v/>
      </c>
      <c r="AG336" s="80">
        <f>V336*G336</f>
        <v/>
      </c>
      <c r="AH336" s="80">
        <f>W336*H336</f>
        <v/>
      </c>
      <c r="AI336" s="80">
        <f>X336*I336</f>
        <v/>
      </c>
      <c r="AJ336" s="80">
        <f>O336</f>
        <v/>
      </c>
      <c r="AK336" s="81" t="n">
        <v>0.850000024</v>
      </c>
      <c r="AL336" s="81" t="n">
        <v>0</v>
      </c>
      <c r="AM336" s="81" t="n">
        <v>0</v>
      </c>
      <c r="AN336" s="81" t="n">
        <v>1.82000005</v>
      </c>
      <c r="AO336" s="81" t="n">
        <v>0</v>
      </c>
      <c r="AP336" s="81" t="n">
        <v>0.159999996</v>
      </c>
      <c r="AQ336" s="81" t="n">
        <v>0</v>
      </c>
      <c r="AR336" s="81" t="n">
        <v>0.167099997</v>
      </c>
      <c r="AS336" s="81" t="n">
        <v>0</v>
      </c>
      <c r="AT336" s="81" t="n">
        <v>0</v>
      </c>
      <c r="AU336" s="81" t="n">
        <v>1.26499987</v>
      </c>
      <c r="AV336" s="81" t="n">
        <v>4.26249981</v>
      </c>
      <c r="AW336" s="82">
        <f>MAX(ABS(Y336-AK336),ABS(Z336-AL336),ABS(AA336-AM336),ABS(AB336-AN336),ABS(AC336-AO336),ABS(AD336-AP336),ABS(AE336-AQ336),ABS(AF336-AR336),ABS(AG336-AS336),ABS(AH336-AT336),ABS(AI336-AU336),ABS(AJ336-AV336))</f>
        <v/>
      </c>
    </row>
    <row r="337">
      <c r="A337" s="78" t="inlineStr">
        <is>
          <t>M332</t>
        </is>
      </c>
      <c r="B337" s="52" t="inlineStr">
        <is>
          <t>BNK-33</t>
        </is>
      </c>
      <c r="C337" s="52" t="inlineStr">
        <is>
          <t>Command Bunker</t>
        </is>
      </c>
      <c r="D337" s="52" t="inlineStr">
        <is>
          <t>Retaining wall E</t>
        </is>
      </c>
      <c r="E337" s="63" t="inlineStr">
        <is>
          <t>Cube</t>
        </is>
      </c>
      <c r="F337" s="52" t="inlineStr">
        <is>
          <t>BNK-01</t>
        </is>
      </c>
      <c r="G337" s="79" t="n">
        <v>0.349999994</v>
      </c>
      <c r="H337" s="79" t="n">
        <v>3.91379976</v>
      </c>
      <c r="I337" s="79" t="n">
        <v>1.24499989</v>
      </c>
      <c r="J337" s="79" t="n">
        <v>0</v>
      </c>
      <c r="K337" s="79" t="n">
        <v>0</v>
      </c>
      <c r="L337" s="79" t="n">
        <v>0</v>
      </c>
      <c r="M337" s="79" t="n">
        <v>1.67499995</v>
      </c>
      <c r="N337" s="79" t="n">
        <v>-1.79310012</v>
      </c>
      <c r="O337" s="79" t="n">
        <v>5.48750019</v>
      </c>
      <c r="P337" s="80">
        <f>COS(RADIANS(K337))*COS(RADIANS(L337))+SIN(RADIANS(K337))*SIN(RADIANS(J337))*SIN(RADIANS(L337))</f>
        <v/>
      </c>
      <c r="Q337" s="80">
        <f>-COS(RADIANS(K337))*SIN(RADIANS(L337))+SIN(RADIANS(K337))*SIN(RADIANS(J337))*COS(RADIANS(L337))</f>
        <v/>
      </c>
      <c r="R337" s="80">
        <f>SIN(RADIANS(K337))*COS(RADIANS(J337))</f>
        <v/>
      </c>
      <c r="S337" s="80">
        <f>COS(RADIANS(J337))*SIN(RADIANS(L337))</f>
        <v/>
      </c>
      <c r="T337" s="80">
        <f>COS(RADIANS(J337))*COS(RADIANS(L337))</f>
        <v/>
      </c>
      <c r="U337" s="80">
        <f>-SIN(RADIANS(J337))</f>
        <v/>
      </c>
      <c r="V337" s="80">
        <f>-SIN(RADIANS(K337))*COS(RADIANS(L337))+COS(RADIANS(K337))*SIN(RADIANS(J337))*SIN(RADIANS(L337))</f>
        <v/>
      </c>
      <c r="W337" s="80">
        <f>SIN(RADIANS(K337))*SIN(RADIANS(L337))+COS(RADIANS(K337))*SIN(RADIANS(J337))*COS(RADIANS(L337))</f>
        <v/>
      </c>
      <c r="X337" s="80">
        <f>COS(RADIANS(K337))*COS(RADIANS(J337))</f>
        <v/>
      </c>
      <c r="Y337" s="80">
        <f>P337*G337</f>
        <v/>
      </c>
      <c r="Z337" s="80">
        <f>Q337*H337</f>
        <v/>
      </c>
      <c r="AA337" s="80">
        <f>R337*I337</f>
        <v/>
      </c>
      <c r="AB337" s="80">
        <f>M337</f>
        <v/>
      </c>
      <c r="AC337" s="80">
        <f>S337*G337</f>
        <v/>
      </c>
      <c r="AD337" s="80">
        <f>T337*H337</f>
        <v/>
      </c>
      <c r="AE337" s="80">
        <f>U337*I337</f>
        <v/>
      </c>
      <c r="AF337" s="80">
        <f>N337</f>
        <v/>
      </c>
      <c r="AG337" s="80">
        <f>V337*G337</f>
        <v/>
      </c>
      <c r="AH337" s="80">
        <f>W337*H337</f>
        <v/>
      </c>
      <c r="AI337" s="80">
        <f>X337*I337</f>
        <v/>
      </c>
      <c r="AJ337" s="80">
        <f>O337</f>
        <v/>
      </c>
      <c r="AK337" s="81" t="n">
        <v>0.349999994</v>
      </c>
      <c r="AL337" s="81" t="n">
        <v>0</v>
      </c>
      <c r="AM337" s="81" t="n">
        <v>0</v>
      </c>
      <c r="AN337" s="81" t="n">
        <v>1.67499995</v>
      </c>
      <c r="AO337" s="81" t="n">
        <v>0</v>
      </c>
      <c r="AP337" s="81" t="n">
        <v>3.91379976</v>
      </c>
      <c r="AQ337" s="81" t="n">
        <v>0</v>
      </c>
      <c r="AR337" s="81" t="n">
        <v>-1.79310012</v>
      </c>
      <c r="AS337" s="81" t="n">
        <v>0</v>
      </c>
      <c r="AT337" s="81" t="n">
        <v>0</v>
      </c>
      <c r="AU337" s="81" t="n">
        <v>1.24499989</v>
      </c>
      <c r="AV337" s="81" t="n">
        <v>5.48750019</v>
      </c>
      <c r="AW337" s="82">
        <f>MAX(ABS(Y337-AK337),ABS(Z337-AL337),ABS(AA337-AM337),ABS(AB337-AN337),ABS(AC337-AO337),ABS(AD337-AP337),ABS(AE337-AQ337),ABS(AF337-AR337),ABS(AG337-AS337),ABS(AH337-AT337),ABS(AI337-AU337),ABS(AJ337-AV337))</f>
        <v/>
      </c>
    </row>
    <row r="338">
      <c r="A338" s="78" t="inlineStr">
        <is>
          <t>M333</t>
        </is>
      </c>
      <c r="B338" s="52" t="inlineStr">
        <is>
          <t>BNK-34</t>
        </is>
      </c>
      <c r="C338" s="52" t="inlineStr">
        <is>
          <t>Command Bunker</t>
        </is>
      </c>
      <c r="D338" s="52" t="inlineStr">
        <is>
          <t>Coping slab E</t>
        </is>
      </c>
      <c r="E338" s="63" t="inlineStr">
        <is>
          <t>Cube</t>
        </is>
      </c>
      <c r="F338" s="52" t="inlineStr">
        <is>
          <t>BNK-01</t>
        </is>
      </c>
      <c r="G338" s="79" t="n">
        <v>0.850000024</v>
      </c>
      <c r="H338" s="79" t="n">
        <v>0.159999996</v>
      </c>
      <c r="I338" s="79" t="n">
        <v>1.26499987</v>
      </c>
      <c r="J338" s="79" t="n">
        <v>0</v>
      </c>
      <c r="K338" s="79" t="n">
        <v>0</v>
      </c>
      <c r="L338" s="79" t="n">
        <v>0</v>
      </c>
      <c r="M338" s="79" t="n">
        <v>1.82000005</v>
      </c>
      <c r="N338" s="79" t="n">
        <v>0.22379972</v>
      </c>
      <c r="O338" s="79" t="n">
        <v>5.48750019</v>
      </c>
      <c r="P338" s="80">
        <f>COS(RADIANS(K338))*COS(RADIANS(L338))+SIN(RADIANS(K338))*SIN(RADIANS(J338))*SIN(RADIANS(L338))</f>
        <v/>
      </c>
      <c r="Q338" s="80">
        <f>-COS(RADIANS(K338))*SIN(RADIANS(L338))+SIN(RADIANS(K338))*SIN(RADIANS(J338))*COS(RADIANS(L338))</f>
        <v/>
      </c>
      <c r="R338" s="80">
        <f>SIN(RADIANS(K338))*COS(RADIANS(J338))</f>
        <v/>
      </c>
      <c r="S338" s="80">
        <f>COS(RADIANS(J338))*SIN(RADIANS(L338))</f>
        <v/>
      </c>
      <c r="T338" s="80">
        <f>COS(RADIANS(J338))*COS(RADIANS(L338))</f>
        <v/>
      </c>
      <c r="U338" s="80">
        <f>-SIN(RADIANS(J338))</f>
        <v/>
      </c>
      <c r="V338" s="80">
        <f>-SIN(RADIANS(K338))*COS(RADIANS(L338))+COS(RADIANS(K338))*SIN(RADIANS(J338))*SIN(RADIANS(L338))</f>
        <v/>
      </c>
      <c r="W338" s="80">
        <f>SIN(RADIANS(K338))*SIN(RADIANS(L338))+COS(RADIANS(K338))*SIN(RADIANS(J338))*COS(RADIANS(L338))</f>
        <v/>
      </c>
      <c r="X338" s="80">
        <f>COS(RADIANS(K338))*COS(RADIANS(J338))</f>
        <v/>
      </c>
      <c r="Y338" s="80">
        <f>P338*G338</f>
        <v/>
      </c>
      <c r="Z338" s="80">
        <f>Q338*H338</f>
        <v/>
      </c>
      <c r="AA338" s="80">
        <f>R338*I338</f>
        <v/>
      </c>
      <c r="AB338" s="80">
        <f>M338</f>
        <v/>
      </c>
      <c r="AC338" s="80">
        <f>S338*G338</f>
        <v/>
      </c>
      <c r="AD338" s="80">
        <f>T338*H338</f>
        <v/>
      </c>
      <c r="AE338" s="80">
        <f>U338*I338</f>
        <v/>
      </c>
      <c r="AF338" s="80">
        <f>N338</f>
        <v/>
      </c>
      <c r="AG338" s="80">
        <f>V338*G338</f>
        <v/>
      </c>
      <c r="AH338" s="80">
        <f>W338*H338</f>
        <v/>
      </c>
      <c r="AI338" s="80">
        <f>X338*I338</f>
        <v/>
      </c>
      <c r="AJ338" s="80">
        <f>O338</f>
        <v/>
      </c>
      <c r="AK338" s="81" t="n">
        <v>0.850000024</v>
      </c>
      <c r="AL338" s="81" t="n">
        <v>0</v>
      </c>
      <c r="AM338" s="81" t="n">
        <v>0</v>
      </c>
      <c r="AN338" s="81" t="n">
        <v>1.82000005</v>
      </c>
      <c r="AO338" s="81" t="n">
        <v>0</v>
      </c>
      <c r="AP338" s="81" t="n">
        <v>0.159999996</v>
      </c>
      <c r="AQ338" s="81" t="n">
        <v>0</v>
      </c>
      <c r="AR338" s="81" t="n">
        <v>0.22379972</v>
      </c>
      <c r="AS338" s="81" t="n">
        <v>0</v>
      </c>
      <c r="AT338" s="81" t="n">
        <v>0</v>
      </c>
      <c r="AU338" s="81" t="n">
        <v>1.26499987</v>
      </c>
      <c r="AV338" s="81" t="n">
        <v>5.48750019</v>
      </c>
      <c r="AW338" s="82">
        <f>MAX(ABS(Y338-AK338),ABS(Z338-AL338),ABS(AA338-AM338),ABS(AB338-AN338),ABS(AC338-AO338),ABS(AD338-AP338),ABS(AE338-AQ338),ABS(AF338-AR338),ABS(AG338-AS338),ABS(AH338-AT338),ABS(AI338-AU338),ABS(AJ338-AV338))</f>
        <v/>
      </c>
    </row>
    <row r="339">
      <c r="A339" s="78" t="inlineStr">
        <is>
          <t>M334</t>
        </is>
      </c>
      <c r="B339" s="52" t="inlineStr">
        <is>
          <t>BNK-35</t>
        </is>
      </c>
      <c r="C339" s="52" t="inlineStr">
        <is>
          <t>Command Bunker</t>
        </is>
      </c>
      <c r="D339" s="52" t="inlineStr">
        <is>
          <t>Retaining wall E</t>
        </is>
      </c>
      <c r="E339" s="63" t="inlineStr">
        <is>
          <t>Cube</t>
        </is>
      </c>
      <c r="F339" s="52" t="inlineStr">
        <is>
          <t>BNK-01</t>
        </is>
      </c>
      <c r="G339" s="79" t="n">
        <v>0.349999994</v>
      </c>
      <c r="H339" s="79" t="n">
        <v>3.86025572</v>
      </c>
      <c r="I339" s="79" t="n">
        <v>1.24499989</v>
      </c>
      <c r="J339" s="79" t="n">
        <v>0</v>
      </c>
      <c r="K339" s="79" t="n">
        <v>0</v>
      </c>
      <c r="L339" s="79" t="n">
        <v>0</v>
      </c>
      <c r="M339" s="79" t="n">
        <v>1.67499995</v>
      </c>
      <c r="N339" s="79" t="n">
        <v>-1.77321482</v>
      </c>
      <c r="O339" s="79" t="n">
        <v>6.71249962</v>
      </c>
      <c r="P339" s="80">
        <f>COS(RADIANS(K339))*COS(RADIANS(L339))+SIN(RADIANS(K339))*SIN(RADIANS(J339))*SIN(RADIANS(L339))</f>
        <v/>
      </c>
      <c r="Q339" s="80">
        <f>-COS(RADIANS(K339))*SIN(RADIANS(L339))+SIN(RADIANS(K339))*SIN(RADIANS(J339))*COS(RADIANS(L339))</f>
        <v/>
      </c>
      <c r="R339" s="80">
        <f>SIN(RADIANS(K339))*COS(RADIANS(J339))</f>
        <v/>
      </c>
      <c r="S339" s="80">
        <f>COS(RADIANS(J339))*SIN(RADIANS(L339))</f>
        <v/>
      </c>
      <c r="T339" s="80">
        <f>COS(RADIANS(J339))*COS(RADIANS(L339))</f>
        <v/>
      </c>
      <c r="U339" s="80">
        <f>-SIN(RADIANS(J339))</f>
        <v/>
      </c>
      <c r="V339" s="80">
        <f>-SIN(RADIANS(K339))*COS(RADIANS(L339))+COS(RADIANS(K339))*SIN(RADIANS(J339))*SIN(RADIANS(L339))</f>
        <v/>
      </c>
      <c r="W339" s="80">
        <f>SIN(RADIANS(K339))*SIN(RADIANS(L339))+COS(RADIANS(K339))*SIN(RADIANS(J339))*COS(RADIANS(L339))</f>
        <v/>
      </c>
      <c r="X339" s="80">
        <f>COS(RADIANS(K339))*COS(RADIANS(J339))</f>
        <v/>
      </c>
      <c r="Y339" s="80">
        <f>P339*G339</f>
        <v/>
      </c>
      <c r="Z339" s="80">
        <f>Q339*H339</f>
        <v/>
      </c>
      <c r="AA339" s="80">
        <f>R339*I339</f>
        <v/>
      </c>
      <c r="AB339" s="80">
        <f>M339</f>
        <v/>
      </c>
      <c r="AC339" s="80">
        <f>S339*G339</f>
        <v/>
      </c>
      <c r="AD339" s="80">
        <f>T339*H339</f>
        <v/>
      </c>
      <c r="AE339" s="80">
        <f>U339*I339</f>
        <v/>
      </c>
      <c r="AF339" s="80">
        <f>N339</f>
        <v/>
      </c>
      <c r="AG339" s="80">
        <f>V339*G339</f>
        <v/>
      </c>
      <c r="AH339" s="80">
        <f>W339*H339</f>
        <v/>
      </c>
      <c r="AI339" s="80">
        <f>X339*I339</f>
        <v/>
      </c>
      <c r="AJ339" s="80">
        <f>O339</f>
        <v/>
      </c>
      <c r="AK339" s="81" t="n">
        <v>0.349999994</v>
      </c>
      <c r="AL339" s="81" t="n">
        <v>0</v>
      </c>
      <c r="AM339" s="81" t="n">
        <v>0</v>
      </c>
      <c r="AN339" s="81" t="n">
        <v>1.67499995</v>
      </c>
      <c r="AO339" s="81" t="n">
        <v>0</v>
      </c>
      <c r="AP339" s="81" t="n">
        <v>3.86025572</v>
      </c>
      <c r="AQ339" s="81" t="n">
        <v>0</v>
      </c>
      <c r="AR339" s="81" t="n">
        <v>-1.77321482</v>
      </c>
      <c r="AS339" s="81" t="n">
        <v>0</v>
      </c>
      <c r="AT339" s="81" t="n">
        <v>0</v>
      </c>
      <c r="AU339" s="81" t="n">
        <v>1.24499989</v>
      </c>
      <c r="AV339" s="81" t="n">
        <v>6.71249962</v>
      </c>
      <c r="AW339" s="82">
        <f>MAX(ABS(Y339-AK339),ABS(Z339-AL339),ABS(AA339-AM339),ABS(AB339-AN339),ABS(AC339-AO339),ABS(AD339-AP339),ABS(AE339-AQ339),ABS(AF339-AR339),ABS(AG339-AS339),ABS(AH339-AT339),ABS(AI339-AU339),ABS(AJ339-AV339))</f>
        <v/>
      </c>
    </row>
    <row r="340">
      <c r="A340" s="78" t="inlineStr">
        <is>
          <t>M335</t>
        </is>
      </c>
      <c r="B340" s="52" t="inlineStr">
        <is>
          <t>BNK-36</t>
        </is>
      </c>
      <c r="C340" s="52" t="inlineStr">
        <is>
          <t>Command Bunker</t>
        </is>
      </c>
      <c r="D340" s="52" t="inlineStr">
        <is>
          <t>Coping slab E</t>
        </is>
      </c>
      <c r="E340" s="63" t="inlineStr">
        <is>
          <t>Cube</t>
        </is>
      </c>
      <c r="F340" s="52" t="inlineStr">
        <is>
          <t>BNK-01</t>
        </is>
      </c>
      <c r="G340" s="79" t="n">
        <v>0.850000024</v>
      </c>
      <c r="H340" s="79" t="n">
        <v>0.159999996</v>
      </c>
      <c r="I340" s="79" t="n">
        <v>1.26499987</v>
      </c>
      <c r="J340" s="79" t="n">
        <v>0</v>
      </c>
      <c r="K340" s="79" t="n">
        <v>0</v>
      </c>
      <c r="L340" s="79" t="n">
        <v>0</v>
      </c>
      <c r="M340" s="79" t="n">
        <v>1.82000005</v>
      </c>
      <c r="N340" s="79" t="n">
        <v>0.216913119</v>
      </c>
      <c r="O340" s="79" t="n">
        <v>6.71249962</v>
      </c>
      <c r="P340" s="80">
        <f>COS(RADIANS(K340))*COS(RADIANS(L340))+SIN(RADIANS(K340))*SIN(RADIANS(J340))*SIN(RADIANS(L340))</f>
        <v/>
      </c>
      <c r="Q340" s="80">
        <f>-COS(RADIANS(K340))*SIN(RADIANS(L340))+SIN(RADIANS(K340))*SIN(RADIANS(J340))*COS(RADIANS(L340))</f>
        <v/>
      </c>
      <c r="R340" s="80">
        <f>SIN(RADIANS(K340))*COS(RADIANS(J340))</f>
        <v/>
      </c>
      <c r="S340" s="80">
        <f>COS(RADIANS(J340))*SIN(RADIANS(L340))</f>
        <v/>
      </c>
      <c r="T340" s="80">
        <f>COS(RADIANS(J340))*COS(RADIANS(L340))</f>
        <v/>
      </c>
      <c r="U340" s="80">
        <f>-SIN(RADIANS(J340))</f>
        <v/>
      </c>
      <c r="V340" s="80">
        <f>-SIN(RADIANS(K340))*COS(RADIANS(L340))+COS(RADIANS(K340))*SIN(RADIANS(J340))*SIN(RADIANS(L340))</f>
        <v/>
      </c>
      <c r="W340" s="80">
        <f>SIN(RADIANS(K340))*SIN(RADIANS(L340))+COS(RADIANS(K340))*SIN(RADIANS(J340))*COS(RADIANS(L340))</f>
        <v/>
      </c>
      <c r="X340" s="80">
        <f>COS(RADIANS(K340))*COS(RADIANS(J340))</f>
        <v/>
      </c>
      <c r="Y340" s="80">
        <f>P340*G340</f>
        <v/>
      </c>
      <c r="Z340" s="80">
        <f>Q340*H340</f>
        <v/>
      </c>
      <c r="AA340" s="80">
        <f>R340*I340</f>
        <v/>
      </c>
      <c r="AB340" s="80">
        <f>M340</f>
        <v/>
      </c>
      <c r="AC340" s="80">
        <f>S340*G340</f>
        <v/>
      </c>
      <c r="AD340" s="80">
        <f>T340*H340</f>
        <v/>
      </c>
      <c r="AE340" s="80">
        <f>U340*I340</f>
        <v/>
      </c>
      <c r="AF340" s="80">
        <f>N340</f>
        <v/>
      </c>
      <c r="AG340" s="80">
        <f>V340*G340</f>
        <v/>
      </c>
      <c r="AH340" s="80">
        <f>W340*H340</f>
        <v/>
      </c>
      <c r="AI340" s="80">
        <f>X340*I340</f>
        <v/>
      </c>
      <c r="AJ340" s="80">
        <f>O340</f>
        <v/>
      </c>
      <c r="AK340" s="81" t="n">
        <v>0.850000024</v>
      </c>
      <c r="AL340" s="81" t="n">
        <v>0</v>
      </c>
      <c r="AM340" s="81" t="n">
        <v>0</v>
      </c>
      <c r="AN340" s="81" t="n">
        <v>1.82000005</v>
      </c>
      <c r="AO340" s="81" t="n">
        <v>0</v>
      </c>
      <c r="AP340" s="81" t="n">
        <v>0.159999996</v>
      </c>
      <c r="AQ340" s="81" t="n">
        <v>0</v>
      </c>
      <c r="AR340" s="81" t="n">
        <v>0.216913119</v>
      </c>
      <c r="AS340" s="81" t="n">
        <v>0</v>
      </c>
      <c r="AT340" s="81" t="n">
        <v>0</v>
      </c>
      <c r="AU340" s="81" t="n">
        <v>1.26499987</v>
      </c>
      <c r="AV340" s="81" t="n">
        <v>6.71249962</v>
      </c>
      <c r="AW340" s="82">
        <f>MAX(ABS(Y340-AK340),ABS(Z340-AL340),ABS(AA340-AM340),ABS(AB340-AN340),ABS(AC340-AO340),ABS(AD340-AP340),ABS(AE340-AQ340),ABS(AF340-AR340),ABS(AG340-AS340),ABS(AH340-AT340),ABS(AI340-AU340),ABS(AJ340-AV340))</f>
        <v/>
      </c>
    </row>
    <row r="341">
      <c r="A341" s="78" t="inlineStr">
        <is>
          <t>M336</t>
        </is>
      </c>
      <c r="B341" s="52" t="inlineStr">
        <is>
          <t>BNK-37</t>
        </is>
      </c>
      <c r="C341" s="52" t="inlineStr">
        <is>
          <t>Command Bunker</t>
        </is>
      </c>
      <c r="D341" s="52" t="inlineStr">
        <is>
          <t>Retaining wall E</t>
        </is>
      </c>
      <c r="E341" s="63" t="inlineStr">
        <is>
          <t>Cube</t>
        </is>
      </c>
      <c r="F341" s="52" t="inlineStr">
        <is>
          <t>BNK-01</t>
        </is>
      </c>
      <c r="G341" s="79" t="n">
        <v>0.349999994</v>
      </c>
      <c r="H341" s="79" t="n">
        <v>3.21489382</v>
      </c>
      <c r="I341" s="79" t="n">
        <v>1.24499941</v>
      </c>
      <c r="J341" s="79" t="n">
        <v>0</v>
      </c>
      <c r="K341" s="79" t="n">
        <v>0</v>
      </c>
      <c r="L341" s="79" t="n">
        <v>0</v>
      </c>
      <c r="M341" s="79" t="n">
        <v>1.67499995</v>
      </c>
      <c r="N341" s="79" t="n">
        <v>-1.52434444</v>
      </c>
      <c r="O341" s="79" t="n">
        <v>7.93749952</v>
      </c>
      <c r="P341" s="80">
        <f>COS(RADIANS(K341))*COS(RADIANS(L341))+SIN(RADIANS(K341))*SIN(RADIANS(J341))*SIN(RADIANS(L341))</f>
        <v/>
      </c>
      <c r="Q341" s="80">
        <f>-COS(RADIANS(K341))*SIN(RADIANS(L341))+SIN(RADIANS(K341))*SIN(RADIANS(J341))*COS(RADIANS(L341))</f>
        <v/>
      </c>
      <c r="R341" s="80">
        <f>SIN(RADIANS(K341))*COS(RADIANS(J341))</f>
        <v/>
      </c>
      <c r="S341" s="80">
        <f>COS(RADIANS(J341))*SIN(RADIANS(L341))</f>
        <v/>
      </c>
      <c r="T341" s="80">
        <f>COS(RADIANS(J341))*COS(RADIANS(L341))</f>
        <v/>
      </c>
      <c r="U341" s="80">
        <f>-SIN(RADIANS(J341))</f>
        <v/>
      </c>
      <c r="V341" s="80">
        <f>-SIN(RADIANS(K341))*COS(RADIANS(L341))+COS(RADIANS(K341))*SIN(RADIANS(J341))*SIN(RADIANS(L341))</f>
        <v/>
      </c>
      <c r="W341" s="80">
        <f>SIN(RADIANS(K341))*SIN(RADIANS(L341))+COS(RADIANS(K341))*SIN(RADIANS(J341))*COS(RADIANS(L341))</f>
        <v/>
      </c>
      <c r="X341" s="80">
        <f>COS(RADIANS(K341))*COS(RADIANS(J341))</f>
        <v/>
      </c>
      <c r="Y341" s="80">
        <f>P341*G341</f>
        <v/>
      </c>
      <c r="Z341" s="80">
        <f>Q341*H341</f>
        <v/>
      </c>
      <c r="AA341" s="80">
        <f>R341*I341</f>
        <v/>
      </c>
      <c r="AB341" s="80">
        <f>M341</f>
        <v/>
      </c>
      <c r="AC341" s="80">
        <f>S341*G341</f>
        <v/>
      </c>
      <c r="AD341" s="80">
        <f>T341*H341</f>
        <v/>
      </c>
      <c r="AE341" s="80">
        <f>U341*I341</f>
        <v/>
      </c>
      <c r="AF341" s="80">
        <f>N341</f>
        <v/>
      </c>
      <c r="AG341" s="80">
        <f>V341*G341</f>
        <v/>
      </c>
      <c r="AH341" s="80">
        <f>W341*H341</f>
        <v/>
      </c>
      <c r="AI341" s="80">
        <f>X341*I341</f>
        <v/>
      </c>
      <c r="AJ341" s="80">
        <f>O341</f>
        <v/>
      </c>
      <c r="AK341" s="81" t="n">
        <v>0.349999994</v>
      </c>
      <c r="AL341" s="81" t="n">
        <v>0</v>
      </c>
      <c r="AM341" s="81" t="n">
        <v>0</v>
      </c>
      <c r="AN341" s="81" t="n">
        <v>1.67499995</v>
      </c>
      <c r="AO341" s="81" t="n">
        <v>0</v>
      </c>
      <c r="AP341" s="81" t="n">
        <v>3.21489382</v>
      </c>
      <c r="AQ341" s="81" t="n">
        <v>0</v>
      </c>
      <c r="AR341" s="81" t="n">
        <v>-1.52434444</v>
      </c>
      <c r="AS341" s="81" t="n">
        <v>0</v>
      </c>
      <c r="AT341" s="81" t="n">
        <v>0</v>
      </c>
      <c r="AU341" s="81" t="n">
        <v>1.24499941</v>
      </c>
      <c r="AV341" s="81" t="n">
        <v>7.93749952</v>
      </c>
      <c r="AW341" s="82">
        <f>MAX(ABS(Y341-AK341),ABS(Z341-AL341),ABS(AA341-AM341),ABS(AB341-AN341),ABS(AC341-AO341),ABS(AD341-AP341),ABS(AE341-AQ341),ABS(AF341-AR341),ABS(AG341-AS341),ABS(AH341-AT341),ABS(AI341-AU341),ABS(AJ341-AV341))</f>
        <v/>
      </c>
    </row>
    <row r="342">
      <c r="A342" s="78" t="inlineStr">
        <is>
          <t>M337</t>
        </is>
      </c>
      <c r="B342" s="52" t="inlineStr">
        <is>
          <t>BNK-38</t>
        </is>
      </c>
      <c r="C342" s="52" t="inlineStr">
        <is>
          <t>Command Bunker</t>
        </is>
      </c>
      <c r="D342" s="52" t="inlineStr">
        <is>
          <t>Coping slab E</t>
        </is>
      </c>
      <c r="E342" s="63" t="inlineStr">
        <is>
          <t>Cube</t>
        </is>
      </c>
      <c r="F342" s="52" t="inlineStr">
        <is>
          <t>BNK-01</t>
        </is>
      </c>
      <c r="G342" s="79" t="n">
        <v>0.850000024</v>
      </c>
      <c r="H342" s="79" t="n">
        <v>0.159999996</v>
      </c>
      <c r="I342" s="79" t="n">
        <v>1.26499939</v>
      </c>
      <c r="J342" s="79" t="n">
        <v>0</v>
      </c>
      <c r="K342" s="79" t="n">
        <v>0</v>
      </c>
      <c r="L342" s="79" t="n">
        <v>0</v>
      </c>
      <c r="M342" s="79" t="n">
        <v>1.82000005</v>
      </c>
      <c r="N342" s="79" t="n">
        <v>0.143102527</v>
      </c>
      <c r="O342" s="79" t="n">
        <v>7.93749952</v>
      </c>
      <c r="P342" s="80">
        <f>COS(RADIANS(K342))*COS(RADIANS(L342))+SIN(RADIANS(K342))*SIN(RADIANS(J342))*SIN(RADIANS(L342))</f>
        <v/>
      </c>
      <c r="Q342" s="80">
        <f>-COS(RADIANS(K342))*SIN(RADIANS(L342))+SIN(RADIANS(K342))*SIN(RADIANS(J342))*COS(RADIANS(L342))</f>
        <v/>
      </c>
      <c r="R342" s="80">
        <f>SIN(RADIANS(K342))*COS(RADIANS(J342))</f>
        <v/>
      </c>
      <c r="S342" s="80">
        <f>COS(RADIANS(J342))*SIN(RADIANS(L342))</f>
        <v/>
      </c>
      <c r="T342" s="80">
        <f>COS(RADIANS(J342))*COS(RADIANS(L342))</f>
        <v/>
      </c>
      <c r="U342" s="80">
        <f>-SIN(RADIANS(J342))</f>
        <v/>
      </c>
      <c r="V342" s="80">
        <f>-SIN(RADIANS(K342))*COS(RADIANS(L342))+COS(RADIANS(K342))*SIN(RADIANS(J342))*SIN(RADIANS(L342))</f>
        <v/>
      </c>
      <c r="W342" s="80">
        <f>SIN(RADIANS(K342))*SIN(RADIANS(L342))+COS(RADIANS(K342))*SIN(RADIANS(J342))*COS(RADIANS(L342))</f>
        <v/>
      </c>
      <c r="X342" s="80">
        <f>COS(RADIANS(K342))*COS(RADIANS(J342))</f>
        <v/>
      </c>
      <c r="Y342" s="80">
        <f>P342*G342</f>
        <v/>
      </c>
      <c r="Z342" s="80">
        <f>Q342*H342</f>
        <v/>
      </c>
      <c r="AA342" s="80">
        <f>R342*I342</f>
        <v/>
      </c>
      <c r="AB342" s="80">
        <f>M342</f>
        <v/>
      </c>
      <c r="AC342" s="80">
        <f>S342*G342</f>
        <v/>
      </c>
      <c r="AD342" s="80">
        <f>T342*H342</f>
        <v/>
      </c>
      <c r="AE342" s="80">
        <f>U342*I342</f>
        <v/>
      </c>
      <c r="AF342" s="80">
        <f>N342</f>
        <v/>
      </c>
      <c r="AG342" s="80">
        <f>V342*G342</f>
        <v/>
      </c>
      <c r="AH342" s="80">
        <f>W342*H342</f>
        <v/>
      </c>
      <c r="AI342" s="80">
        <f>X342*I342</f>
        <v/>
      </c>
      <c r="AJ342" s="80">
        <f>O342</f>
        <v/>
      </c>
      <c r="AK342" s="81" t="n">
        <v>0.850000024</v>
      </c>
      <c r="AL342" s="81" t="n">
        <v>0</v>
      </c>
      <c r="AM342" s="81" t="n">
        <v>0</v>
      </c>
      <c r="AN342" s="81" t="n">
        <v>1.82000005</v>
      </c>
      <c r="AO342" s="81" t="n">
        <v>0</v>
      </c>
      <c r="AP342" s="81" t="n">
        <v>0.159999996</v>
      </c>
      <c r="AQ342" s="81" t="n">
        <v>0</v>
      </c>
      <c r="AR342" s="81" t="n">
        <v>0.143102527</v>
      </c>
      <c r="AS342" s="81" t="n">
        <v>0</v>
      </c>
      <c r="AT342" s="81" t="n">
        <v>0</v>
      </c>
      <c r="AU342" s="81" t="n">
        <v>1.26499939</v>
      </c>
      <c r="AV342" s="81" t="n">
        <v>7.93749952</v>
      </c>
      <c r="AW342" s="82">
        <f>MAX(ABS(Y342-AK342),ABS(Z342-AL342),ABS(AA342-AM342),ABS(AB342-AN342),ABS(AC342-AO342),ABS(AD342-AP342),ABS(AE342-AQ342),ABS(AF342-AR342),ABS(AG342-AS342),ABS(AH342-AT342),ABS(AI342-AU342),ABS(AJ342-AV342))</f>
        <v/>
      </c>
    </row>
    <row r="343">
      <c r="A343" s="78" t="inlineStr">
        <is>
          <t>M338</t>
        </is>
      </c>
      <c r="B343" s="52" t="inlineStr">
        <is>
          <t>BNK-39</t>
        </is>
      </c>
      <c r="C343" s="52" t="inlineStr">
        <is>
          <t>Command Bunker</t>
        </is>
      </c>
      <c r="D343" s="52" t="inlineStr">
        <is>
          <t>Retaining wall E</t>
        </is>
      </c>
      <c r="E343" s="63" t="inlineStr">
        <is>
          <t>Cube</t>
        </is>
      </c>
      <c r="F343" s="52" t="inlineStr">
        <is>
          <t>BNK-01</t>
        </is>
      </c>
      <c r="G343" s="79" t="n">
        <v>0.349999994</v>
      </c>
      <c r="H343" s="79" t="n">
        <v>2.60832334</v>
      </c>
      <c r="I343" s="79" t="n">
        <v>1.24500036</v>
      </c>
      <c r="J343" s="79" t="n">
        <v>0</v>
      </c>
      <c r="K343" s="79" t="n">
        <v>0</v>
      </c>
      <c r="L343" s="79" t="n">
        <v>0</v>
      </c>
      <c r="M343" s="79" t="n">
        <v>1.67499995</v>
      </c>
      <c r="N343" s="79" t="n">
        <v>-1.25607812</v>
      </c>
      <c r="O343" s="79" t="n">
        <v>9.16249943</v>
      </c>
      <c r="P343" s="80">
        <f>COS(RADIANS(K343))*COS(RADIANS(L343))+SIN(RADIANS(K343))*SIN(RADIANS(J343))*SIN(RADIANS(L343))</f>
        <v/>
      </c>
      <c r="Q343" s="80">
        <f>-COS(RADIANS(K343))*SIN(RADIANS(L343))+SIN(RADIANS(K343))*SIN(RADIANS(J343))*COS(RADIANS(L343))</f>
        <v/>
      </c>
      <c r="R343" s="80">
        <f>SIN(RADIANS(K343))*COS(RADIANS(J343))</f>
        <v/>
      </c>
      <c r="S343" s="80">
        <f>COS(RADIANS(J343))*SIN(RADIANS(L343))</f>
        <v/>
      </c>
      <c r="T343" s="80">
        <f>COS(RADIANS(J343))*COS(RADIANS(L343))</f>
        <v/>
      </c>
      <c r="U343" s="80">
        <f>-SIN(RADIANS(J343))</f>
        <v/>
      </c>
      <c r="V343" s="80">
        <f>-SIN(RADIANS(K343))*COS(RADIANS(L343))+COS(RADIANS(K343))*SIN(RADIANS(J343))*SIN(RADIANS(L343))</f>
        <v/>
      </c>
      <c r="W343" s="80">
        <f>SIN(RADIANS(K343))*SIN(RADIANS(L343))+COS(RADIANS(K343))*SIN(RADIANS(J343))*COS(RADIANS(L343))</f>
        <v/>
      </c>
      <c r="X343" s="80">
        <f>COS(RADIANS(K343))*COS(RADIANS(J343))</f>
        <v/>
      </c>
      <c r="Y343" s="80">
        <f>P343*G343</f>
        <v/>
      </c>
      <c r="Z343" s="80">
        <f>Q343*H343</f>
        <v/>
      </c>
      <c r="AA343" s="80">
        <f>R343*I343</f>
        <v/>
      </c>
      <c r="AB343" s="80">
        <f>M343</f>
        <v/>
      </c>
      <c r="AC343" s="80">
        <f>S343*G343</f>
        <v/>
      </c>
      <c r="AD343" s="80">
        <f>T343*H343</f>
        <v/>
      </c>
      <c r="AE343" s="80">
        <f>U343*I343</f>
        <v/>
      </c>
      <c r="AF343" s="80">
        <f>N343</f>
        <v/>
      </c>
      <c r="AG343" s="80">
        <f>V343*G343</f>
        <v/>
      </c>
      <c r="AH343" s="80">
        <f>W343*H343</f>
        <v/>
      </c>
      <c r="AI343" s="80">
        <f>X343*I343</f>
        <v/>
      </c>
      <c r="AJ343" s="80">
        <f>O343</f>
        <v/>
      </c>
      <c r="AK343" s="81" t="n">
        <v>0.349999994</v>
      </c>
      <c r="AL343" s="81" t="n">
        <v>0</v>
      </c>
      <c r="AM343" s="81" t="n">
        <v>0</v>
      </c>
      <c r="AN343" s="81" t="n">
        <v>1.67499995</v>
      </c>
      <c r="AO343" s="81" t="n">
        <v>0</v>
      </c>
      <c r="AP343" s="81" t="n">
        <v>2.60832334</v>
      </c>
      <c r="AQ343" s="81" t="n">
        <v>0</v>
      </c>
      <c r="AR343" s="81" t="n">
        <v>-1.25607812</v>
      </c>
      <c r="AS343" s="81" t="n">
        <v>0</v>
      </c>
      <c r="AT343" s="81" t="n">
        <v>0</v>
      </c>
      <c r="AU343" s="81" t="n">
        <v>1.24500036</v>
      </c>
      <c r="AV343" s="81" t="n">
        <v>9.16249943</v>
      </c>
      <c r="AW343" s="82">
        <f>MAX(ABS(Y343-AK343),ABS(Z343-AL343),ABS(AA343-AM343),ABS(AB343-AN343),ABS(AC343-AO343),ABS(AD343-AP343),ABS(AE343-AQ343),ABS(AF343-AR343),ABS(AG343-AS343),ABS(AH343-AT343),ABS(AI343-AU343),ABS(AJ343-AV343))</f>
        <v/>
      </c>
    </row>
    <row r="344">
      <c r="A344" s="78" t="inlineStr">
        <is>
          <t>M339</t>
        </is>
      </c>
      <c r="B344" s="52" t="inlineStr">
        <is>
          <t>BNK-40</t>
        </is>
      </c>
      <c r="C344" s="52" t="inlineStr">
        <is>
          <t>Command Bunker</t>
        </is>
      </c>
      <c r="D344" s="52" t="inlineStr">
        <is>
          <t>Coping slab E</t>
        </is>
      </c>
      <c r="E344" s="63" t="inlineStr">
        <is>
          <t>Cube</t>
        </is>
      </c>
      <c r="F344" s="52" t="inlineStr">
        <is>
          <t>BNK-01</t>
        </is>
      </c>
      <c r="G344" s="79" t="n">
        <v>0.850000024</v>
      </c>
      <c r="H344" s="79" t="n">
        <v>0.159999996</v>
      </c>
      <c r="I344" s="79" t="n">
        <v>1.26500034</v>
      </c>
      <c r="J344" s="79" t="n">
        <v>0</v>
      </c>
      <c r="K344" s="79" t="n">
        <v>0</v>
      </c>
      <c r="L344" s="79" t="n">
        <v>0</v>
      </c>
      <c r="M344" s="79" t="n">
        <v>1.82000005</v>
      </c>
      <c r="N344" s="79" t="n">
        <v>0.108083457</v>
      </c>
      <c r="O344" s="79" t="n">
        <v>9.16249943</v>
      </c>
      <c r="P344" s="80">
        <f>COS(RADIANS(K344))*COS(RADIANS(L344))+SIN(RADIANS(K344))*SIN(RADIANS(J344))*SIN(RADIANS(L344))</f>
        <v/>
      </c>
      <c r="Q344" s="80">
        <f>-COS(RADIANS(K344))*SIN(RADIANS(L344))+SIN(RADIANS(K344))*SIN(RADIANS(J344))*COS(RADIANS(L344))</f>
        <v/>
      </c>
      <c r="R344" s="80">
        <f>SIN(RADIANS(K344))*COS(RADIANS(J344))</f>
        <v/>
      </c>
      <c r="S344" s="80">
        <f>COS(RADIANS(J344))*SIN(RADIANS(L344))</f>
        <v/>
      </c>
      <c r="T344" s="80">
        <f>COS(RADIANS(J344))*COS(RADIANS(L344))</f>
        <v/>
      </c>
      <c r="U344" s="80">
        <f>-SIN(RADIANS(J344))</f>
        <v/>
      </c>
      <c r="V344" s="80">
        <f>-SIN(RADIANS(K344))*COS(RADIANS(L344))+COS(RADIANS(K344))*SIN(RADIANS(J344))*SIN(RADIANS(L344))</f>
        <v/>
      </c>
      <c r="W344" s="80">
        <f>SIN(RADIANS(K344))*SIN(RADIANS(L344))+COS(RADIANS(K344))*SIN(RADIANS(J344))*COS(RADIANS(L344))</f>
        <v/>
      </c>
      <c r="X344" s="80">
        <f>COS(RADIANS(K344))*COS(RADIANS(J344))</f>
        <v/>
      </c>
      <c r="Y344" s="80">
        <f>P344*G344</f>
        <v/>
      </c>
      <c r="Z344" s="80">
        <f>Q344*H344</f>
        <v/>
      </c>
      <c r="AA344" s="80">
        <f>R344*I344</f>
        <v/>
      </c>
      <c r="AB344" s="80">
        <f>M344</f>
        <v/>
      </c>
      <c r="AC344" s="80">
        <f>S344*G344</f>
        <v/>
      </c>
      <c r="AD344" s="80">
        <f>T344*H344</f>
        <v/>
      </c>
      <c r="AE344" s="80">
        <f>U344*I344</f>
        <v/>
      </c>
      <c r="AF344" s="80">
        <f>N344</f>
        <v/>
      </c>
      <c r="AG344" s="80">
        <f>V344*G344</f>
        <v/>
      </c>
      <c r="AH344" s="80">
        <f>W344*H344</f>
        <v/>
      </c>
      <c r="AI344" s="80">
        <f>X344*I344</f>
        <v/>
      </c>
      <c r="AJ344" s="80">
        <f>O344</f>
        <v/>
      </c>
      <c r="AK344" s="81" t="n">
        <v>0.850000024</v>
      </c>
      <c r="AL344" s="81" t="n">
        <v>0</v>
      </c>
      <c r="AM344" s="81" t="n">
        <v>0</v>
      </c>
      <c r="AN344" s="81" t="n">
        <v>1.82000005</v>
      </c>
      <c r="AO344" s="81" t="n">
        <v>0</v>
      </c>
      <c r="AP344" s="81" t="n">
        <v>0.159999996</v>
      </c>
      <c r="AQ344" s="81" t="n">
        <v>0</v>
      </c>
      <c r="AR344" s="81" t="n">
        <v>0.108083457</v>
      </c>
      <c r="AS344" s="81" t="n">
        <v>0</v>
      </c>
      <c r="AT344" s="81" t="n">
        <v>0</v>
      </c>
      <c r="AU344" s="81" t="n">
        <v>1.26500034</v>
      </c>
      <c r="AV344" s="81" t="n">
        <v>9.16249943</v>
      </c>
      <c r="AW344" s="82">
        <f>MAX(ABS(Y344-AK344),ABS(Z344-AL344),ABS(AA344-AM344),ABS(AB344-AN344),ABS(AC344-AO344),ABS(AD344-AP344),ABS(AE344-AQ344),ABS(AF344-AR344),ABS(AG344-AS344),ABS(AH344-AT344),ABS(AI344-AU344),ABS(AJ344-AV344))</f>
        <v/>
      </c>
    </row>
    <row r="345">
      <c r="A345" s="78" t="inlineStr">
        <is>
          <t>M340</t>
        </is>
      </c>
      <c r="B345" s="52" t="inlineStr">
        <is>
          <t>BNK-41</t>
        </is>
      </c>
      <c r="C345" s="52" t="inlineStr">
        <is>
          <t>Command Bunker</t>
        </is>
      </c>
      <c r="D345" s="52" t="inlineStr">
        <is>
          <t>Retaining wall E</t>
        </is>
      </c>
      <c r="E345" s="63" t="inlineStr">
        <is>
          <t>Cube</t>
        </is>
      </c>
      <c r="F345" s="52" t="inlineStr">
        <is>
          <t>BNK-01</t>
        </is>
      </c>
      <c r="G345" s="79" t="n">
        <v>0.349999994</v>
      </c>
      <c r="H345" s="79" t="n">
        <v>1.94244576</v>
      </c>
      <c r="I345" s="79" t="n">
        <v>1.24500036</v>
      </c>
      <c r="J345" s="79" t="n">
        <v>0</v>
      </c>
      <c r="K345" s="79" t="n">
        <v>0</v>
      </c>
      <c r="L345" s="79" t="n">
        <v>0</v>
      </c>
      <c r="M345" s="79" t="n">
        <v>1.67499995</v>
      </c>
      <c r="N345" s="79" t="n">
        <v>-1.01746535</v>
      </c>
      <c r="O345" s="79" t="n">
        <v>10.3874998</v>
      </c>
      <c r="P345" s="80">
        <f>COS(RADIANS(K345))*COS(RADIANS(L345))+SIN(RADIANS(K345))*SIN(RADIANS(J345))*SIN(RADIANS(L345))</f>
        <v/>
      </c>
      <c r="Q345" s="80">
        <f>-COS(RADIANS(K345))*SIN(RADIANS(L345))+SIN(RADIANS(K345))*SIN(RADIANS(J345))*COS(RADIANS(L345))</f>
        <v/>
      </c>
      <c r="R345" s="80">
        <f>SIN(RADIANS(K345))*COS(RADIANS(J345))</f>
        <v/>
      </c>
      <c r="S345" s="80">
        <f>COS(RADIANS(J345))*SIN(RADIANS(L345))</f>
        <v/>
      </c>
      <c r="T345" s="80">
        <f>COS(RADIANS(J345))*COS(RADIANS(L345))</f>
        <v/>
      </c>
      <c r="U345" s="80">
        <f>-SIN(RADIANS(J345))</f>
        <v/>
      </c>
      <c r="V345" s="80">
        <f>-SIN(RADIANS(K345))*COS(RADIANS(L345))+COS(RADIANS(K345))*SIN(RADIANS(J345))*SIN(RADIANS(L345))</f>
        <v/>
      </c>
      <c r="W345" s="80">
        <f>SIN(RADIANS(K345))*SIN(RADIANS(L345))+COS(RADIANS(K345))*SIN(RADIANS(J345))*COS(RADIANS(L345))</f>
        <v/>
      </c>
      <c r="X345" s="80">
        <f>COS(RADIANS(K345))*COS(RADIANS(J345))</f>
        <v/>
      </c>
      <c r="Y345" s="80">
        <f>P345*G345</f>
        <v/>
      </c>
      <c r="Z345" s="80">
        <f>Q345*H345</f>
        <v/>
      </c>
      <c r="AA345" s="80">
        <f>R345*I345</f>
        <v/>
      </c>
      <c r="AB345" s="80">
        <f>M345</f>
        <v/>
      </c>
      <c r="AC345" s="80">
        <f>S345*G345</f>
        <v/>
      </c>
      <c r="AD345" s="80">
        <f>T345*H345</f>
        <v/>
      </c>
      <c r="AE345" s="80">
        <f>U345*I345</f>
        <v/>
      </c>
      <c r="AF345" s="80">
        <f>N345</f>
        <v/>
      </c>
      <c r="AG345" s="80">
        <f>V345*G345</f>
        <v/>
      </c>
      <c r="AH345" s="80">
        <f>W345*H345</f>
        <v/>
      </c>
      <c r="AI345" s="80">
        <f>X345*I345</f>
        <v/>
      </c>
      <c r="AJ345" s="80">
        <f>O345</f>
        <v/>
      </c>
      <c r="AK345" s="81" t="n">
        <v>0.349999994</v>
      </c>
      <c r="AL345" s="81" t="n">
        <v>0</v>
      </c>
      <c r="AM345" s="81" t="n">
        <v>0</v>
      </c>
      <c r="AN345" s="81" t="n">
        <v>1.67499995</v>
      </c>
      <c r="AO345" s="81" t="n">
        <v>0</v>
      </c>
      <c r="AP345" s="81" t="n">
        <v>1.94244576</v>
      </c>
      <c r="AQ345" s="81" t="n">
        <v>0</v>
      </c>
      <c r="AR345" s="81" t="n">
        <v>-1.01746535</v>
      </c>
      <c r="AS345" s="81" t="n">
        <v>0</v>
      </c>
      <c r="AT345" s="81" t="n">
        <v>0</v>
      </c>
      <c r="AU345" s="81" t="n">
        <v>1.24500036</v>
      </c>
      <c r="AV345" s="81" t="n">
        <v>10.3874998</v>
      </c>
      <c r="AW345" s="82">
        <f>MAX(ABS(Y345-AK345),ABS(Z345-AL345),ABS(AA345-AM345),ABS(AB345-AN345),ABS(AC345-AO345),ABS(AD345-AP345),ABS(AE345-AQ345),ABS(AF345-AR345),ABS(AG345-AS345),ABS(AH345-AT345),ABS(AI345-AU345),ABS(AJ345-AV345))</f>
        <v/>
      </c>
    </row>
    <row r="346">
      <c r="A346" s="78" t="inlineStr">
        <is>
          <t>M341</t>
        </is>
      </c>
      <c r="B346" s="52" t="inlineStr">
        <is>
          <t>BNK-42</t>
        </is>
      </c>
      <c r="C346" s="52" t="inlineStr">
        <is>
          <t>Command Bunker</t>
        </is>
      </c>
      <c r="D346" s="52" t="inlineStr">
        <is>
          <t>Coping slab E</t>
        </is>
      </c>
      <c r="E346" s="63" t="inlineStr">
        <is>
          <t>Cube</t>
        </is>
      </c>
      <c r="F346" s="52" t="inlineStr">
        <is>
          <t>BNK-01</t>
        </is>
      </c>
      <c r="G346" s="79" t="n">
        <v>0.850000024</v>
      </c>
      <c r="H346" s="79" t="n">
        <v>0.159999996</v>
      </c>
      <c r="I346" s="79" t="n">
        <v>1.26500034</v>
      </c>
      <c r="J346" s="79" t="n">
        <v>0</v>
      </c>
      <c r="K346" s="79" t="n">
        <v>0</v>
      </c>
      <c r="L346" s="79" t="n">
        <v>0</v>
      </c>
      <c r="M346" s="79" t="n">
        <v>1.82000005</v>
      </c>
      <c r="N346" s="79" t="n">
        <v>0.0137575045</v>
      </c>
      <c r="O346" s="79" t="n">
        <v>10.3874998</v>
      </c>
      <c r="P346" s="80">
        <f>COS(RADIANS(K346))*COS(RADIANS(L346))+SIN(RADIANS(K346))*SIN(RADIANS(J346))*SIN(RADIANS(L346))</f>
        <v/>
      </c>
      <c r="Q346" s="80">
        <f>-COS(RADIANS(K346))*SIN(RADIANS(L346))+SIN(RADIANS(K346))*SIN(RADIANS(J346))*COS(RADIANS(L346))</f>
        <v/>
      </c>
      <c r="R346" s="80">
        <f>SIN(RADIANS(K346))*COS(RADIANS(J346))</f>
        <v/>
      </c>
      <c r="S346" s="80">
        <f>COS(RADIANS(J346))*SIN(RADIANS(L346))</f>
        <v/>
      </c>
      <c r="T346" s="80">
        <f>COS(RADIANS(J346))*COS(RADIANS(L346))</f>
        <v/>
      </c>
      <c r="U346" s="80">
        <f>-SIN(RADIANS(J346))</f>
        <v/>
      </c>
      <c r="V346" s="80">
        <f>-SIN(RADIANS(K346))*COS(RADIANS(L346))+COS(RADIANS(K346))*SIN(RADIANS(J346))*SIN(RADIANS(L346))</f>
        <v/>
      </c>
      <c r="W346" s="80">
        <f>SIN(RADIANS(K346))*SIN(RADIANS(L346))+COS(RADIANS(K346))*SIN(RADIANS(J346))*COS(RADIANS(L346))</f>
        <v/>
      </c>
      <c r="X346" s="80">
        <f>COS(RADIANS(K346))*COS(RADIANS(J346))</f>
        <v/>
      </c>
      <c r="Y346" s="80">
        <f>P346*G346</f>
        <v/>
      </c>
      <c r="Z346" s="80">
        <f>Q346*H346</f>
        <v/>
      </c>
      <c r="AA346" s="80">
        <f>R346*I346</f>
        <v/>
      </c>
      <c r="AB346" s="80">
        <f>M346</f>
        <v/>
      </c>
      <c r="AC346" s="80">
        <f>S346*G346</f>
        <v/>
      </c>
      <c r="AD346" s="80">
        <f>T346*H346</f>
        <v/>
      </c>
      <c r="AE346" s="80">
        <f>U346*I346</f>
        <v/>
      </c>
      <c r="AF346" s="80">
        <f>N346</f>
        <v/>
      </c>
      <c r="AG346" s="80">
        <f>V346*G346</f>
        <v/>
      </c>
      <c r="AH346" s="80">
        <f>W346*H346</f>
        <v/>
      </c>
      <c r="AI346" s="80">
        <f>X346*I346</f>
        <v/>
      </c>
      <c r="AJ346" s="80">
        <f>O346</f>
        <v/>
      </c>
      <c r="AK346" s="81" t="n">
        <v>0.850000024</v>
      </c>
      <c r="AL346" s="81" t="n">
        <v>0</v>
      </c>
      <c r="AM346" s="81" t="n">
        <v>0</v>
      </c>
      <c r="AN346" s="81" t="n">
        <v>1.82000005</v>
      </c>
      <c r="AO346" s="81" t="n">
        <v>0</v>
      </c>
      <c r="AP346" s="81" t="n">
        <v>0.159999996</v>
      </c>
      <c r="AQ346" s="81" t="n">
        <v>0</v>
      </c>
      <c r="AR346" s="81" t="n">
        <v>0.0137575045</v>
      </c>
      <c r="AS346" s="81" t="n">
        <v>0</v>
      </c>
      <c r="AT346" s="81" t="n">
        <v>0</v>
      </c>
      <c r="AU346" s="81" t="n">
        <v>1.26500034</v>
      </c>
      <c r="AV346" s="81" t="n">
        <v>10.3874998</v>
      </c>
      <c r="AW346" s="82">
        <f>MAX(ABS(Y346-AK346),ABS(Z346-AL346),ABS(AA346-AM346),ABS(AB346-AN346),ABS(AC346-AO346),ABS(AD346-AP346),ABS(AE346-AQ346),ABS(AF346-AR346),ABS(AG346-AS346),ABS(AH346-AT346),ABS(AI346-AU346),ABS(AJ346-AV346))</f>
        <v/>
      </c>
    </row>
    <row r="347">
      <c r="A347" s="78" t="inlineStr">
        <is>
          <t>M342</t>
        </is>
      </c>
      <c r="B347" s="52" t="inlineStr">
        <is>
          <t>BNK-43</t>
        </is>
      </c>
      <c r="C347" s="52" t="inlineStr">
        <is>
          <t>Command Bunker</t>
        </is>
      </c>
      <c r="D347" s="52" t="inlineStr">
        <is>
          <t>Retaining wall E</t>
        </is>
      </c>
      <c r="E347" s="63" t="inlineStr">
        <is>
          <t>Cube</t>
        </is>
      </c>
      <c r="F347" s="52" t="inlineStr">
        <is>
          <t>BNK-01</t>
        </is>
      </c>
      <c r="G347" s="79" t="n">
        <v>0.349999994</v>
      </c>
      <c r="H347" s="79" t="n">
        <v>1.42222905</v>
      </c>
      <c r="I347" s="79" t="n">
        <v>1.24500036</v>
      </c>
      <c r="J347" s="79" t="n">
        <v>0</v>
      </c>
      <c r="K347" s="79" t="n">
        <v>0</v>
      </c>
      <c r="L347" s="79" t="n">
        <v>0</v>
      </c>
      <c r="M347" s="79" t="n">
        <v>1.67499995</v>
      </c>
      <c r="N347" s="79" t="n">
        <v>-0.7060219049999999</v>
      </c>
      <c r="O347" s="79" t="n">
        <v>11.6125002</v>
      </c>
      <c r="P347" s="80">
        <f>COS(RADIANS(K347))*COS(RADIANS(L347))+SIN(RADIANS(K347))*SIN(RADIANS(J347))*SIN(RADIANS(L347))</f>
        <v/>
      </c>
      <c r="Q347" s="80">
        <f>-COS(RADIANS(K347))*SIN(RADIANS(L347))+SIN(RADIANS(K347))*SIN(RADIANS(J347))*COS(RADIANS(L347))</f>
        <v/>
      </c>
      <c r="R347" s="80">
        <f>SIN(RADIANS(K347))*COS(RADIANS(J347))</f>
        <v/>
      </c>
      <c r="S347" s="80">
        <f>COS(RADIANS(J347))*SIN(RADIANS(L347))</f>
        <v/>
      </c>
      <c r="T347" s="80">
        <f>COS(RADIANS(J347))*COS(RADIANS(L347))</f>
        <v/>
      </c>
      <c r="U347" s="80">
        <f>-SIN(RADIANS(J347))</f>
        <v/>
      </c>
      <c r="V347" s="80">
        <f>-SIN(RADIANS(K347))*COS(RADIANS(L347))+COS(RADIANS(K347))*SIN(RADIANS(J347))*SIN(RADIANS(L347))</f>
        <v/>
      </c>
      <c r="W347" s="80">
        <f>SIN(RADIANS(K347))*SIN(RADIANS(L347))+COS(RADIANS(K347))*SIN(RADIANS(J347))*COS(RADIANS(L347))</f>
        <v/>
      </c>
      <c r="X347" s="80">
        <f>COS(RADIANS(K347))*COS(RADIANS(J347))</f>
        <v/>
      </c>
      <c r="Y347" s="80">
        <f>P347*G347</f>
        <v/>
      </c>
      <c r="Z347" s="80">
        <f>Q347*H347</f>
        <v/>
      </c>
      <c r="AA347" s="80">
        <f>R347*I347</f>
        <v/>
      </c>
      <c r="AB347" s="80">
        <f>M347</f>
        <v/>
      </c>
      <c r="AC347" s="80">
        <f>S347*G347</f>
        <v/>
      </c>
      <c r="AD347" s="80">
        <f>T347*H347</f>
        <v/>
      </c>
      <c r="AE347" s="80">
        <f>U347*I347</f>
        <v/>
      </c>
      <c r="AF347" s="80">
        <f>N347</f>
        <v/>
      </c>
      <c r="AG347" s="80">
        <f>V347*G347</f>
        <v/>
      </c>
      <c r="AH347" s="80">
        <f>W347*H347</f>
        <v/>
      </c>
      <c r="AI347" s="80">
        <f>X347*I347</f>
        <v/>
      </c>
      <c r="AJ347" s="80">
        <f>O347</f>
        <v/>
      </c>
      <c r="AK347" s="81" t="n">
        <v>0.349999994</v>
      </c>
      <c r="AL347" s="81" t="n">
        <v>0</v>
      </c>
      <c r="AM347" s="81" t="n">
        <v>0</v>
      </c>
      <c r="AN347" s="81" t="n">
        <v>1.67499995</v>
      </c>
      <c r="AO347" s="81" t="n">
        <v>0</v>
      </c>
      <c r="AP347" s="81" t="n">
        <v>1.42222905</v>
      </c>
      <c r="AQ347" s="81" t="n">
        <v>0</v>
      </c>
      <c r="AR347" s="81" t="n">
        <v>-0.7060219049999999</v>
      </c>
      <c r="AS347" s="81" t="n">
        <v>0</v>
      </c>
      <c r="AT347" s="81" t="n">
        <v>0</v>
      </c>
      <c r="AU347" s="81" t="n">
        <v>1.24500036</v>
      </c>
      <c r="AV347" s="81" t="n">
        <v>11.6125002</v>
      </c>
      <c r="AW347" s="82">
        <f>MAX(ABS(Y347-AK347),ABS(Z347-AL347),ABS(AA347-AM347),ABS(AB347-AN347),ABS(AC347-AO347),ABS(AD347-AP347),ABS(AE347-AQ347),ABS(AF347-AR347),ABS(AG347-AS347),ABS(AH347-AT347),ABS(AI347-AU347),ABS(AJ347-AV347))</f>
        <v/>
      </c>
    </row>
    <row r="348">
      <c r="A348" s="78" t="inlineStr">
        <is>
          <t>M343</t>
        </is>
      </c>
      <c r="B348" s="52" t="inlineStr">
        <is>
          <t>BNK-44</t>
        </is>
      </c>
      <c r="C348" s="52" t="inlineStr">
        <is>
          <t>Command Bunker</t>
        </is>
      </c>
      <c r="D348" s="52" t="inlineStr">
        <is>
          <t>Coping slab E</t>
        </is>
      </c>
      <c r="E348" s="63" t="inlineStr">
        <is>
          <t>Cube</t>
        </is>
      </c>
      <c r="F348" s="52" t="inlineStr">
        <is>
          <t>BNK-01</t>
        </is>
      </c>
      <c r="G348" s="79" t="n">
        <v>0.850000024</v>
      </c>
      <c r="H348" s="79" t="n">
        <v>0.159999996</v>
      </c>
      <c r="I348" s="79" t="n">
        <v>1.26500034</v>
      </c>
      <c r="J348" s="79" t="n">
        <v>0</v>
      </c>
      <c r="K348" s="79" t="n">
        <v>0</v>
      </c>
      <c r="L348" s="79" t="n">
        <v>0</v>
      </c>
      <c r="M348" s="79" t="n">
        <v>1.82000005</v>
      </c>
      <c r="N348" s="79" t="n">
        <v>0.06509267539999999</v>
      </c>
      <c r="O348" s="79" t="n">
        <v>11.6125002</v>
      </c>
      <c r="P348" s="80">
        <f>COS(RADIANS(K348))*COS(RADIANS(L348))+SIN(RADIANS(K348))*SIN(RADIANS(J348))*SIN(RADIANS(L348))</f>
        <v/>
      </c>
      <c r="Q348" s="80">
        <f>-COS(RADIANS(K348))*SIN(RADIANS(L348))+SIN(RADIANS(K348))*SIN(RADIANS(J348))*COS(RADIANS(L348))</f>
        <v/>
      </c>
      <c r="R348" s="80">
        <f>SIN(RADIANS(K348))*COS(RADIANS(J348))</f>
        <v/>
      </c>
      <c r="S348" s="80">
        <f>COS(RADIANS(J348))*SIN(RADIANS(L348))</f>
        <v/>
      </c>
      <c r="T348" s="80">
        <f>COS(RADIANS(J348))*COS(RADIANS(L348))</f>
        <v/>
      </c>
      <c r="U348" s="80">
        <f>-SIN(RADIANS(J348))</f>
        <v/>
      </c>
      <c r="V348" s="80">
        <f>-SIN(RADIANS(K348))*COS(RADIANS(L348))+COS(RADIANS(K348))*SIN(RADIANS(J348))*SIN(RADIANS(L348))</f>
        <v/>
      </c>
      <c r="W348" s="80">
        <f>SIN(RADIANS(K348))*SIN(RADIANS(L348))+COS(RADIANS(K348))*SIN(RADIANS(J348))*COS(RADIANS(L348))</f>
        <v/>
      </c>
      <c r="X348" s="80">
        <f>COS(RADIANS(K348))*COS(RADIANS(J348))</f>
        <v/>
      </c>
      <c r="Y348" s="80">
        <f>P348*G348</f>
        <v/>
      </c>
      <c r="Z348" s="80">
        <f>Q348*H348</f>
        <v/>
      </c>
      <c r="AA348" s="80">
        <f>R348*I348</f>
        <v/>
      </c>
      <c r="AB348" s="80">
        <f>M348</f>
        <v/>
      </c>
      <c r="AC348" s="80">
        <f>S348*G348</f>
        <v/>
      </c>
      <c r="AD348" s="80">
        <f>T348*H348</f>
        <v/>
      </c>
      <c r="AE348" s="80">
        <f>U348*I348</f>
        <v/>
      </c>
      <c r="AF348" s="80">
        <f>N348</f>
        <v/>
      </c>
      <c r="AG348" s="80">
        <f>V348*G348</f>
        <v/>
      </c>
      <c r="AH348" s="80">
        <f>W348*H348</f>
        <v/>
      </c>
      <c r="AI348" s="80">
        <f>X348*I348</f>
        <v/>
      </c>
      <c r="AJ348" s="80">
        <f>O348</f>
        <v/>
      </c>
      <c r="AK348" s="81" t="n">
        <v>0.850000024</v>
      </c>
      <c r="AL348" s="81" t="n">
        <v>0</v>
      </c>
      <c r="AM348" s="81" t="n">
        <v>0</v>
      </c>
      <c r="AN348" s="81" t="n">
        <v>1.82000005</v>
      </c>
      <c r="AO348" s="81" t="n">
        <v>0</v>
      </c>
      <c r="AP348" s="81" t="n">
        <v>0.159999996</v>
      </c>
      <c r="AQ348" s="81" t="n">
        <v>0</v>
      </c>
      <c r="AR348" s="81" t="n">
        <v>0.06509267539999999</v>
      </c>
      <c r="AS348" s="81" t="n">
        <v>0</v>
      </c>
      <c r="AT348" s="81" t="n">
        <v>0</v>
      </c>
      <c r="AU348" s="81" t="n">
        <v>1.26500034</v>
      </c>
      <c r="AV348" s="81" t="n">
        <v>11.6125002</v>
      </c>
      <c r="AW348" s="82">
        <f>MAX(ABS(Y348-AK348),ABS(Z348-AL348),ABS(AA348-AM348),ABS(AB348-AN348),ABS(AC348-AO348),ABS(AD348-AP348),ABS(AE348-AQ348),ABS(AF348-AR348),ABS(AG348-AS348),ABS(AH348-AT348),ABS(AI348-AU348),ABS(AJ348-AV348))</f>
        <v/>
      </c>
    </row>
    <row r="349">
      <c r="A349" s="78" t="inlineStr">
        <is>
          <t>M344</t>
        </is>
      </c>
      <c r="B349" s="52" t="inlineStr">
        <is>
          <t>BNK-45</t>
        </is>
      </c>
      <c r="C349" s="52" t="inlineStr">
        <is>
          <t>Command Bunker</t>
        </is>
      </c>
      <c r="D349" s="52" t="inlineStr">
        <is>
          <t>Retaining wall E</t>
        </is>
      </c>
      <c r="E349" s="63" t="inlineStr">
        <is>
          <t>Cube</t>
        </is>
      </c>
      <c r="F349" s="52" t="inlineStr">
        <is>
          <t>BNK-01</t>
        </is>
      </c>
      <c r="G349" s="79" t="n">
        <v>0.349999994</v>
      </c>
      <c r="H349" s="79" t="n">
        <v>0.9155463579999999</v>
      </c>
      <c r="I349" s="79" t="n">
        <v>1.24499941</v>
      </c>
      <c r="J349" s="79" t="n">
        <v>0</v>
      </c>
      <c r="K349" s="79" t="n">
        <v>0</v>
      </c>
      <c r="L349" s="79" t="n">
        <v>0</v>
      </c>
      <c r="M349" s="79" t="n">
        <v>1.67499995</v>
      </c>
      <c r="N349" s="79" t="n">
        <v>-0.387811989</v>
      </c>
      <c r="O349" s="79" t="n">
        <v>12.8374996</v>
      </c>
      <c r="P349" s="80">
        <f>COS(RADIANS(K349))*COS(RADIANS(L349))+SIN(RADIANS(K349))*SIN(RADIANS(J349))*SIN(RADIANS(L349))</f>
        <v/>
      </c>
      <c r="Q349" s="80">
        <f>-COS(RADIANS(K349))*SIN(RADIANS(L349))+SIN(RADIANS(K349))*SIN(RADIANS(J349))*COS(RADIANS(L349))</f>
        <v/>
      </c>
      <c r="R349" s="80">
        <f>SIN(RADIANS(K349))*COS(RADIANS(J349))</f>
        <v/>
      </c>
      <c r="S349" s="80">
        <f>COS(RADIANS(J349))*SIN(RADIANS(L349))</f>
        <v/>
      </c>
      <c r="T349" s="80">
        <f>COS(RADIANS(J349))*COS(RADIANS(L349))</f>
        <v/>
      </c>
      <c r="U349" s="80">
        <f>-SIN(RADIANS(J349))</f>
        <v/>
      </c>
      <c r="V349" s="80">
        <f>-SIN(RADIANS(K349))*COS(RADIANS(L349))+COS(RADIANS(K349))*SIN(RADIANS(J349))*SIN(RADIANS(L349))</f>
        <v/>
      </c>
      <c r="W349" s="80">
        <f>SIN(RADIANS(K349))*SIN(RADIANS(L349))+COS(RADIANS(K349))*SIN(RADIANS(J349))*COS(RADIANS(L349))</f>
        <v/>
      </c>
      <c r="X349" s="80">
        <f>COS(RADIANS(K349))*COS(RADIANS(J349))</f>
        <v/>
      </c>
      <c r="Y349" s="80">
        <f>P349*G349</f>
        <v/>
      </c>
      <c r="Z349" s="80">
        <f>Q349*H349</f>
        <v/>
      </c>
      <c r="AA349" s="80">
        <f>R349*I349</f>
        <v/>
      </c>
      <c r="AB349" s="80">
        <f>M349</f>
        <v/>
      </c>
      <c r="AC349" s="80">
        <f>S349*G349</f>
        <v/>
      </c>
      <c r="AD349" s="80">
        <f>T349*H349</f>
        <v/>
      </c>
      <c r="AE349" s="80">
        <f>U349*I349</f>
        <v/>
      </c>
      <c r="AF349" s="80">
        <f>N349</f>
        <v/>
      </c>
      <c r="AG349" s="80">
        <f>V349*G349</f>
        <v/>
      </c>
      <c r="AH349" s="80">
        <f>W349*H349</f>
        <v/>
      </c>
      <c r="AI349" s="80">
        <f>X349*I349</f>
        <v/>
      </c>
      <c r="AJ349" s="80">
        <f>O349</f>
        <v/>
      </c>
      <c r="AK349" s="81" t="n">
        <v>0.349999994</v>
      </c>
      <c r="AL349" s="81" t="n">
        <v>0</v>
      </c>
      <c r="AM349" s="81" t="n">
        <v>0</v>
      </c>
      <c r="AN349" s="81" t="n">
        <v>1.67499995</v>
      </c>
      <c r="AO349" s="81" t="n">
        <v>0</v>
      </c>
      <c r="AP349" s="81" t="n">
        <v>0.9155463579999999</v>
      </c>
      <c r="AQ349" s="81" t="n">
        <v>0</v>
      </c>
      <c r="AR349" s="81" t="n">
        <v>-0.387811989</v>
      </c>
      <c r="AS349" s="81" t="n">
        <v>0</v>
      </c>
      <c r="AT349" s="81" t="n">
        <v>0</v>
      </c>
      <c r="AU349" s="81" t="n">
        <v>1.24499941</v>
      </c>
      <c r="AV349" s="81" t="n">
        <v>12.8374996</v>
      </c>
      <c r="AW349" s="82">
        <f>MAX(ABS(Y349-AK349),ABS(Z349-AL349),ABS(AA349-AM349),ABS(AB349-AN349),ABS(AC349-AO349),ABS(AD349-AP349),ABS(AE349-AQ349),ABS(AF349-AR349),ABS(AG349-AS349),ABS(AH349-AT349),ABS(AI349-AU349),ABS(AJ349-AV349))</f>
        <v/>
      </c>
    </row>
    <row r="350">
      <c r="A350" s="78" t="inlineStr">
        <is>
          <t>M345</t>
        </is>
      </c>
      <c r="B350" s="52" t="inlineStr">
        <is>
          <t>BNK-46</t>
        </is>
      </c>
      <c r="C350" s="52" t="inlineStr">
        <is>
          <t>Command Bunker</t>
        </is>
      </c>
      <c r="D350" s="52" t="inlineStr">
        <is>
          <t>Coping slab E</t>
        </is>
      </c>
      <c r="E350" s="63" t="inlineStr">
        <is>
          <t>Cube</t>
        </is>
      </c>
      <c r="F350" s="52" t="inlineStr">
        <is>
          <t>BNK-01</t>
        </is>
      </c>
      <c r="G350" s="79" t="n">
        <v>0.850000024</v>
      </c>
      <c r="H350" s="79" t="n">
        <v>0.159999996</v>
      </c>
      <c r="I350" s="79" t="n">
        <v>1.26499939</v>
      </c>
      <c r="J350" s="79" t="n">
        <v>0</v>
      </c>
      <c r="K350" s="79" t="n">
        <v>0</v>
      </c>
      <c r="L350" s="79" t="n">
        <v>0</v>
      </c>
      <c r="M350" s="79" t="n">
        <v>1.82000005</v>
      </c>
      <c r="N350" s="79" t="n">
        <v>0.129961208</v>
      </c>
      <c r="O350" s="79" t="n">
        <v>12.8374996</v>
      </c>
      <c r="P350" s="80">
        <f>COS(RADIANS(K350))*COS(RADIANS(L350))+SIN(RADIANS(K350))*SIN(RADIANS(J350))*SIN(RADIANS(L350))</f>
        <v/>
      </c>
      <c r="Q350" s="80">
        <f>-COS(RADIANS(K350))*SIN(RADIANS(L350))+SIN(RADIANS(K350))*SIN(RADIANS(J350))*COS(RADIANS(L350))</f>
        <v/>
      </c>
      <c r="R350" s="80">
        <f>SIN(RADIANS(K350))*COS(RADIANS(J350))</f>
        <v/>
      </c>
      <c r="S350" s="80">
        <f>COS(RADIANS(J350))*SIN(RADIANS(L350))</f>
        <v/>
      </c>
      <c r="T350" s="80">
        <f>COS(RADIANS(J350))*COS(RADIANS(L350))</f>
        <v/>
      </c>
      <c r="U350" s="80">
        <f>-SIN(RADIANS(J350))</f>
        <v/>
      </c>
      <c r="V350" s="80">
        <f>-SIN(RADIANS(K350))*COS(RADIANS(L350))+COS(RADIANS(K350))*SIN(RADIANS(J350))*SIN(RADIANS(L350))</f>
        <v/>
      </c>
      <c r="W350" s="80">
        <f>SIN(RADIANS(K350))*SIN(RADIANS(L350))+COS(RADIANS(K350))*SIN(RADIANS(J350))*COS(RADIANS(L350))</f>
        <v/>
      </c>
      <c r="X350" s="80">
        <f>COS(RADIANS(K350))*COS(RADIANS(J350))</f>
        <v/>
      </c>
      <c r="Y350" s="80">
        <f>P350*G350</f>
        <v/>
      </c>
      <c r="Z350" s="80">
        <f>Q350*H350</f>
        <v/>
      </c>
      <c r="AA350" s="80">
        <f>R350*I350</f>
        <v/>
      </c>
      <c r="AB350" s="80">
        <f>M350</f>
        <v/>
      </c>
      <c r="AC350" s="80">
        <f>S350*G350</f>
        <v/>
      </c>
      <c r="AD350" s="80">
        <f>T350*H350</f>
        <v/>
      </c>
      <c r="AE350" s="80">
        <f>U350*I350</f>
        <v/>
      </c>
      <c r="AF350" s="80">
        <f>N350</f>
        <v/>
      </c>
      <c r="AG350" s="80">
        <f>V350*G350</f>
        <v/>
      </c>
      <c r="AH350" s="80">
        <f>W350*H350</f>
        <v/>
      </c>
      <c r="AI350" s="80">
        <f>X350*I350</f>
        <v/>
      </c>
      <c r="AJ350" s="80">
        <f>O350</f>
        <v/>
      </c>
      <c r="AK350" s="81" t="n">
        <v>0.850000024</v>
      </c>
      <c r="AL350" s="81" t="n">
        <v>0</v>
      </c>
      <c r="AM350" s="81" t="n">
        <v>0</v>
      </c>
      <c r="AN350" s="81" t="n">
        <v>1.82000005</v>
      </c>
      <c r="AO350" s="81" t="n">
        <v>0</v>
      </c>
      <c r="AP350" s="81" t="n">
        <v>0.159999996</v>
      </c>
      <c r="AQ350" s="81" t="n">
        <v>0</v>
      </c>
      <c r="AR350" s="81" t="n">
        <v>0.129961208</v>
      </c>
      <c r="AS350" s="81" t="n">
        <v>0</v>
      </c>
      <c r="AT350" s="81" t="n">
        <v>0</v>
      </c>
      <c r="AU350" s="81" t="n">
        <v>1.26499939</v>
      </c>
      <c r="AV350" s="81" t="n">
        <v>12.8374996</v>
      </c>
      <c r="AW350" s="82">
        <f>MAX(ABS(Y350-AK350),ABS(Z350-AL350),ABS(AA350-AM350),ABS(AB350-AN350),ABS(AC350-AO350),ABS(AD350-AP350),ABS(AE350-AQ350),ABS(AF350-AR350),ABS(AG350-AS350),ABS(AH350-AT350),ABS(AI350-AU350),ABS(AJ350-AV350))</f>
        <v/>
      </c>
    </row>
    <row r="351">
      <c r="A351" s="78" t="inlineStr">
        <is>
          <t>M346</t>
        </is>
      </c>
      <c r="B351" s="52" t="inlineStr">
        <is>
          <t>BNK-47</t>
        </is>
      </c>
      <c r="C351" s="52" t="inlineStr">
        <is>
          <t>Command Bunker</t>
        </is>
      </c>
      <c r="D351" s="52" t="inlineStr">
        <is>
          <t>Counterfort rib</t>
        </is>
      </c>
      <c r="E351" s="63" t="inlineStr">
        <is>
          <t>Cube</t>
        </is>
      </c>
      <c r="F351" s="52" t="inlineStr">
        <is>
          <t>BNK-01</t>
        </is>
      </c>
      <c r="G351" s="79" t="n">
        <v>0.180000007</v>
      </c>
      <c r="H351" s="79" t="n">
        <v>3.61348295</v>
      </c>
      <c r="I351" s="79" t="n">
        <v>0.300000012</v>
      </c>
      <c r="J351" s="79" t="n">
        <v>0</v>
      </c>
      <c r="K351" s="79" t="n">
        <v>0</v>
      </c>
      <c r="L351" s="79" t="n">
        <v>0</v>
      </c>
      <c r="M351" s="79" t="n">
        <v>1.40999997</v>
      </c>
      <c r="N351" s="79" t="n">
        <v>-1.64325857</v>
      </c>
      <c r="O351" s="79" t="n">
        <v>5.4000001</v>
      </c>
      <c r="P351" s="80">
        <f>COS(RADIANS(K351))*COS(RADIANS(L351))+SIN(RADIANS(K351))*SIN(RADIANS(J351))*SIN(RADIANS(L351))</f>
        <v/>
      </c>
      <c r="Q351" s="80">
        <f>-COS(RADIANS(K351))*SIN(RADIANS(L351))+SIN(RADIANS(K351))*SIN(RADIANS(J351))*COS(RADIANS(L351))</f>
        <v/>
      </c>
      <c r="R351" s="80">
        <f>SIN(RADIANS(K351))*COS(RADIANS(J351))</f>
        <v/>
      </c>
      <c r="S351" s="80">
        <f>COS(RADIANS(J351))*SIN(RADIANS(L351))</f>
        <v/>
      </c>
      <c r="T351" s="80">
        <f>COS(RADIANS(J351))*COS(RADIANS(L351))</f>
        <v/>
      </c>
      <c r="U351" s="80">
        <f>-SIN(RADIANS(J351))</f>
        <v/>
      </c>
      <c r="V351" s="80">
        <f>-SIN(RADIANS(K351))*COS(RADIANS(L351))+COS(RADIANS(K351))*SIN(RADIANS(J351))*SIN(RADIANS(L351))</f>
        <v/>
      </c>
      <c r="W351" s="80">
        <f>SIN(RADIANS(K351))*SIN(RADIANS(L351))+COS(RADIANS(K351))*SIN(RADIANS(J351))*COS(RADIANS(L351))</f>
        <v/>
      </c>
      <c r="X351" s="80">
        <f>COS(RADIANS(K351))*COS(RADIANS(J351))</f>
        <v/>
      </c>
      <c r="Y351" s="80">
        <f>P351*G351</f>
        <v/>
      </c>
      <c r="Z351" s="80">
        <f>Q351*H351</f>
        <v/>
      </c>
      <c r="AA351" s="80">
        <f>R351*I351</f>
        <v/>
      </c>
      <c r="AB351" s="80">
        <f>M351</f>
        <v/>
      </c>
      <c r="AC351" s="80">
        <f>S351*G351</f>
        <v/>
      </c>
      <c r="AD351" s="80">
        <f>T351*H351</f>
        <v/>
      </c>
      <c r="AE351" s="80">
        <f>U351*I351</f>
        <v/>
      </c>
      <c r="AF351" s="80">
        <f>N351</f>
        <v/>
      </c>
      <c r="AG351" s="80">
        <f>V351*G351</f>
        <v/>
      </c>
      <c r="AH351" s="80">
        <f>W351*H351</f>
        <v/>
      </c>
      <c r="AI351" s="80">
        <f>X351*I351</f>
        <v/>
      </c>
      <c r="AJ351" s="80">
        <f>O351</f>
        <v/>
      </c>
      <c r="AK351" s="81" t="n">
        <v>0.180000007</v>
      </c>
      <c r="AL351" s="81" t="n">
        <v>0</v>
      </c>
      <c r="AM351" s="81" t="n">
        <v>0</v>
      </c>
      <c r="AN351" s="81" t="n">
        <v>1.40999997</v>
      </c>
      <c r="AO351" s="81" t="n">
        <v>0</v>
      </c>
      <c r="AP351" s="81" t="n">
        <v>3.61348295</v>
      </c>
      <c r="AQ351" s="81" t="n">
        <v>0</v>
      </c>
      <c r="AR351" s="81" t="n">
        <v>-1.64325857</v>
      </c>
      <c r="AS351" s="81" t="n">
        <v>0</v>
      </c>
      <c r="AT351" s="81" t="n">
        <v>0</v>
      </c>
      <c r="AU351" s="81" t="n">
        <v>0.300000012</v>
      </c>
      <c r="AV351" s="81" t="n">
        <v>5.4000001</v>
      </c>
      <c r="AW351" s="82">
        <f>MAX(ABS(Y351-AK351),ABS(Z351-AL351),ABS(AA351-AM351),ABS(AB351-AN351),ABS(AC351-AO351),ABS(AD351-AP351),ABS(AE351-AQ351),ABS(AF351-AR351),ABS(AG351-AS351),ABS(AH351-AT351),ABS(AI351-AU351),ABS(AJ351-AV351))</f>
        <v/>
      </c>
    </row>
    <row r="352">
      <c r="A352" s="78" t="inlineStr">
        <is>
          <t>M347</t>
        </is>
      </c>
      <c r="B352" s="52" t="inlineStr">
        <is>
          <t>BNK-48</t>
        </is>
      </c>
      <c r="C352" s="52" t="inlineStr">
        <is>
          <t>Command Bunker</t>
        </is>
      </c>
      <c r="D352" s="52" t="inlineStr">
        <is>
          <t>Counterfort rib</t>
        </is>
      </c>
      <c r="E352" s="63" t="inlineStr">
        <is>
          <t>Cube</t>
        </is>
      </c>
      <c r="F352" s="52" t="inlineStr">
        <is>
          <t>BNK-01</t>
        </is>
      </c>
      <c r="G352" s="79" t="n">
        <v>0.180000007</v>
      </c>
      <c r="H352" s="79" t="n">
        <v>2.63503599</v>
      </c>
      <c r="I352" s="79" t="n">
        <v>0.300000012</v>
      </c>
      <c r="J352" s="79" t="n">
        <v>0</v>
      </c>
      <c r="K352" s="79" t="n">
        <v>0</v>
      </c>
      <c r="L352" s="79" t="n">
        <v>0</v>
      </c>
      <c r="M352" s="79" t="n">
        <v>1.40999997</v>
      </c>
      <c r="N352" s="79" t="n">
        <v>-1.24599385</v>
      </c>
      <c r="O352" s="79" t="n">
        <v>7.9000001</v>
      </c>
      <c r="P352" s="80">
        <f>COS(RADIANS(K352))*COS(RADIANS(L352))+SIN(RADIANS(K352))*SIN(RADIANS(J352))*SIN(RADIANS(L352))</f>
        <v/>
      </c>
      <c r="Q352" s="80">
        <f>-COS(RADIANS(K352))*SIN(RADIANS(L352))+SIN(RADIANS(K352))*SIN(RADIANS(J352))*COS(RADIANS(L352))</f>
        <v/>
      </c>
      <c r="R352" s="80">
        <f>SIN(RADIANS(K352))*COS(RADIANS(J352))</f>
        <v/>
      </c>
      <c r="S352" s="80">
        <f>COS(RADIANS(J352))*SIN(RADIANS(L352))</f>
        <v/>
      </c>
      <c r="T352" s="80">
        <f>COS(RADIANS(J352))*COS(RADIANS(L352))</f>
        <v/>
      </c>
      <c r="U352" s="80">
        <f>-SIN(RADIANS(J352))</f>
        <v/>
      </c>
      <c r="V352" s="80">
        <f>-SIN(RADIANS(K352))*COS(RADIANS(L352))+COS(RADIANS(K352))*SIN(RADIANS(J352))*SIN(RADIANS(L352))</f>
        <v/>
      </c>
      <c r="W352" s="80">
        <f>SIN(RADIANS(K352))*SIN(RADIANS(L352))+COS(RADIANS(K352))*SIN(RADIANS(J352))*COS(RADIANS(L352))</f>
        <v/>
      </c>
      <c r="X352" s="80">
        <f>COS(RADIANS(K352))*COS(RADIANS(J352))</f>
        <v/>
      </c>
      <c r="Y352" s="80">
        <f>P352*G352</f>
        <v/>
      </c>
      <c r="Z352" s="80">
        <f>Q352*H352</f>
        <v/>
      </c>
      <c r="AA352" s="80">
        <f>R352*I352</f>
        <v/>
      </c>
      <c r="AB352" s="80">
        <f>M352</f>
        <v/>
      </c>
      <c r="AC352" s="80">
        <f>S352*G352</f>
        <v/>
      </c>
      <c r="AD352" s="80">
        <f>T352*H352</f>
        <v/>
      </c>
      <c r="AE352" s="80">
        <f>U352*I352</f>
        <v/>
      </c>
      <c r="AF352" s="80">
        <f>N352</f>
        <v/>
      </c>
      <c r="AG352" s="80">
        <f>V352*G352</f>
        <v/>
      </c>
      <c r="AH352" s="80">
        <f>W352*H352</f>
        <v/>
      </c>
      <c r="AI352" s="80">
        <f>X352*I352</f>
        <v/>
      </c>
      <c r="AJ352" s="80">
        <f>O352</f>
        <v/>
      </c>
      <c r="AK352" s="81" t="n">
        <v>0.180000007</v>
      </c>
      <c r="AL352" s="81" t="n">
        <v>0</v>
      </c>
      <c r="AM352" s="81" t="n">
        <v>0</v>
      </c>
      <c r="AN352" s="81" t="n">
        <v>1.40999997</v>
      </c>
      <c r="AO352" s="81" t="n">
        <v>0</v>
      </c>
      <c r="AP352" s="81" t="n">
        <v>2.63503599</v>
      </c>
      <c r="AQ352" s="81" t="n">
        <v>0</v>
      </c>
      <c r="AR352" s="81" t="n">
        <v>-1.24599385</v>
      </c>
      <c r="AS352" s="81" t="n">
        <v>0</v>
      </c>
      <c r="AT352" s="81" t="n">
        <v>0</v>
      </c>
      <c r="AU352" s="81" t="n">
        <v>0.300000012</v>
      </c>
      <c r="AV352" s="81" t="n">
        <v>7.9000001</v>
      </c>
      <c r="AW352" s="82">
        <f>MAX(ABS(Y352-AK352),ABS(Z352-AL352),ABS(AA352-AM352),ABS(AB352-AN352),ABS(AC352-AO352),ABS(AD352-AP352),ABS(AE352-AQ352),ABS(AF352-AR352),ABS(AG352-AS352),ABS(AH352-AT352),ABS(AI352-AU352),ABS(AJ352-AV352))</f>
        <v/>
      </c>
    </row>
    <row r="353">
      <c r="A353" s="78" t="inlineStr">
        <is>
          <t>M348</t>
        </is>
      </c>
      <c r="B353" s="52" t="inlineStr">
        <is>
          <t>BNK-49</t>
        </is>
      </c>
      <c r="C353" s="52" t="inlineStr">
        <is>
          <t>Command Bunker</t>
        </is>
      </c>
      <c r="D353" s="52" t="inlineStr">
        <is>
          <t>Counterfort rib</t>
        </is>
      </c>
      <c r="E353" s="63" t="inlineStr">
        <is>
          <t>Cube</t>
        </is>
      </c>
      <c r="F353" s="52" t="inlineStr">
        <is>
          <t>BNK-01</t>
        </is>
      </c>
      <c r="G353" s="79" t="n">
        <v>0.180000007</v>
      </c>
      <c r="H353" s="79" t="n">
        <v>1.30810273</v>
      </c>
      <c r="I353" s="79" t="n">
        <v>0.300000012</v>
      </c>
      <c r="J353" s="79" t="n">
        <v>0</v>
      </c>
      <c r="K353" s="79" t="n">
        <v>0</v>
      </c>
      <c r="L353" s="79" t="n">
        <v>0</v>
      </c>
      <c r="M353" s="79" t="n">
        <v>1.40999997</v>
      </c>
      <c r="N353" s="79" t="n">
        <v>-0.74302882</v>
      </c>
      <c r="O353" s="79" t="n">
        <v>10.3999996</v>
      </c>
      <c r="P353" s="80">
        <f>COS(RADIANS(K353))*COS(RADIANS(L353))+SIN(RADIANS(K353))*SIN(RADIANS(J353))*SIN(RADIANS(L353))</f>
        <v/>
      </c>
      <c r="Q353" s="80">
        <f>-COS(RADIANS(K353))*SIN(RADIANS(L353))+SIN(RADIANS(K353))*SIN(RADIANS(J353))*COS(RADIANS(L353))</f>
        <v/>
      </c>
      <c r="R353" s="80">
        <f>SIN(RADIANS(K353))*COS(RADIANS(J353))</f>
        <v/>
      </c>
      <c r="S353" s="80">
        <f>COS(RADIANS(J353))*SIN(RADIANS(L353))</f>
        <v/>
      </c>
      <c r="T353" s="80">
        <f>COS(RADIANS(J353))*COS(RADIANS(L353))</f>
        <v/>
      </c>
      <c r="U353" s="80">
        <f>-SIN(RADIANS(J353))</f>
        <v/>
      </c>
      <c r="V353" s="80">
        <f>-SIN(RADIANS(K353))*COS(RADIANS(L353))+COS(RADIANS(K353))*SIN(RADIANS(J353))*SIN(RADIANS(L353))</f>
        <v/>
      </c>
      <c r="W353" s="80">
        <f>SIN(RADIANS(K353))*SIN(RADIANS(L353))+COS(RADIANS(K353))*SIN(RADIANS(J353))*COS(RADIANS(L353))</f>
        <v/>
      </c>
      <c r="X353" s="80">
        <f>COS(RADIANS(K353))*COS(RADIANS(J353))</f>
        <v/>
      </c>
      <c r="Y353" s="80">
        <f>P353*G353</f>
        <v/>
      </c>
      <c r="Z353" s="80">
        <f>Q353*H353</f>
        <v/>
      </c>
      <c r="AA353" s="80">
        <f>R353*I353</f>
        <v/>
      </c>
      <c r="AB353" s="80">
        <f>M353</f>
        <v/>
      </c>
      <c r="AC353" s="80">
        <f>S353*G353</f>
        <v/>
      </c>
      <c r="AD353" s="80">
        <f>T353*H353</f>
        <v/>
      </c>
      <c r="AE353" s="80">
        <f>U353*I353</f>
        <v/>
      </c>
      <c r="AF353" s="80">
        <f>N353</f>
        <v/>
      </c>
      <c r="AG353" s="80">
        <f>V353*G353</f>
        <v/>
      </c>
      <c r="AH353" s="80">
        <f>W353*H353</f>
        <v/>
      </c>
      <c r="AI353" s="80">
        <f>X353*I353</f>
        <v/>
      </c>
      <c r="AJ353" s="80">
        <f>O353</f>
        <v/>
      </c>
      <c r="AK353" s="81" t="n">
        <v>0.180000007</v>
      </c>
      <c r="AL353" s="81" t="n">
        <v>0</v>
      </c>
      <c r="AM353" s="81" t="n">
        <v>0</v>
      </c>
      <c r="AN353" s="81" t="n">
        <v>1.40999997</v>
      </c>
      <c r="AO353" s="81" t="n">
        <v>0</v>
      </c>
      <c r="AP353" s="81" t="n">
        <v>1.30810273</v>
      </c>
      <c r="AQ353" s="81" t="n">
        <v>0</v>
      </c>
      <c r="AR353" s="81" t="n">
        <v>-0.74302882</v>
      </c>
      <c r="AS353" s="81" t="n">
        <v>0</v>
      </c>
      <c r="AT353" s="81" t="n">
        <v>0</v>
      </c>
      <c r="AU353" s="81" t="n">
        <v>0.300000012</v>
      </c>
      <c r="AV353" s="81" t="n">
        <v>10.3999996</v>
      </c>
      <c r="AW353" s="82">
        <f>MAX(ABS(Y353-AK353),ABS(Z353-AL353),ABS(AA353-AM353),ABS(AB353-AN353),ABS(AC353-AO353),ABS(AD353-AP353),ABS(AE353-AQ353),ABS(AF353-AR353),ABS(AG353-AS353),ABS(AH353-AT353),ABS(AI353-AU353),ABS(AJ353-AV353))</f>
        <v/>
      </c>
    </row>
    <row r="354">
      <c r="A354" s="78" t="inlineStr">
        <is>
          <t>M349</t>
        </is>
      </c>
      <c r="B354" s="52" t="inlineStr">
        <is>
          <t>BNK-50</t>
        </is>
      </c>
      <c r="C354" s="52" t="inlineStr">
        <is>
          <t>Command Bunker</t>
        </is>
      </c>
      <c r="D354" s="52" t="inlineStr">
        <is>
          <t>Counterfort rib</t>
        </is>
      </c>
      <c r="E354" s="63" t="inlineStr">
        <is>
          <t>Cube</t>
        </is>
      </c>
      <c r="F354" s="52" t="inlineStr">
        <is>
          <t>BNK-01</t>
        </is>
      </c>
      <c r="G354" s="79" t="n">
        <v>0.180000007</v>
      </c>
      <c r="H354" s="79" t="n">
        <v>0.392828226</v>
      </c>
      <c r="I354" s="79" t="n">
        <v>0.300000012</v>
      </c>
      <c r="J354" s="79" t="n">
        <v>0</v>
      </c>
      <c r="K354" s="79" t="n">
        <v>0</v>
      </c>
      <c r="L354" s="79" t="n">
        <v>0</v>
      </c>
      <c r="M354" s="79" t="n">
        <v>1.40999997</v>
      </c>
      <c r="N354" s="79" t="n">
        <v>-0.17420578</v>
      </c>
      <c r="O354" s="79" t="n">
        <v>12.6000004</v>
      </c>
      <c r="P354" s="80">
        <f>COS(RADIANS(K354))*COS(RADIANS(L354))+SIN(RADIANS(K354))*SIN(RADIANS(J354))*SIN(RADIANS(L354))</f>
        <v/>
      </c>
      <c r="Q354" s="80">
        <f>-COS(RADIANS(K354))*SIN(RADIANS(L354))+SIN(RADIANS(K354))*SIN(RADIANS(J354))*COS(RADIANS(L354))</f>
        <v/>
      </c>
      <c r="R354" s="80">
        <f>SIN(RADIANS(K354))*COS(RADIANS(J354))</f>
        <v/>
      </c>
      <c r="S354" s="80">
        <f>COS(RADIANS(J354))*SIN(RADIANS(L354))</f>
        <v/>
      </c>
      <c r="T354" s="80">
        <f>COS(RADIANS(J354))*COS(RADIANS(L354))</f>
        <v/>
      </c>
      <c r="U354" s="80">
        <f>-SIN(RADIANS(J354))</f>
        <v/>
      </c>
      <c r="V354" s="80">
        <f>-SIN(RADIANS(K354))*COS(RADIANS(L354))+COS(RADIANS(K354))*SIN(RADIANS(J354))*SIN(RADIANS(L354))</f>
        <v/>
      </c>
      <c r="W354" s="80">
        <f>SIN(RADIANS(K354))*SIN(RADIANS(L354))+COS(RADIANS(K354))*SIN(RADIANS(J354))*COS(RADIANS(L354))</f>
        <v/>
      </c>
      <c r="X354" s="80">
        <f>COS(RADIANS(K354))*COS(RADIANS(J354))</f>
        <v/>
      </c>
      <c r="Y354" s="80">
        <f>P354*G354</f>
        <v/>
      </c>
      <c r="Z354" s="80">
        <f>Q354*H354</f>
        <v/>
      </c>
      <c r="AA354" s="80">
        <f>R354*I354</f>
        <v/>
      </c>
      <c r="AB354" s="80">
        <f>M354</f>
        <v/>
      </c>
      <c r="AC354" s="80">
        <f>S354*G354</f>
        <v/>
      </c>
      <c r="AD354" s="80">
        <f>T354*H354</f>
        <v/>
      </c>
      <c r="AE354" s="80">
        <f>U354*I354</f>
        <v/>
      </c>
      <c r="AF354" s="80">
        <f>N354</f>
        <v/>
      </c>
      <c r="AG354" s="80">
        <f>V354*G354</f>
        <v/>
      </c>
      <c r="AH354" s="80">
        <f>W354*H354</f>
        <v/>
      </c>
      <c r="AI354" s="80">
        <f>X354*I354</f>
        <v/>
      </c>
      <c r="AJ354" s="80">
        <f>O354</f>
        <v/>
      </c>
      <c r="AK354" s="81" t="n">
        <v>0.180000007</v>
      </c>
      <c r="AL354" s="81" t="n">
        <v>0</v>
      </c>
      <c r="AM354" s="81" t="n">
        <v>0</v>
      </c>
      <c r="AN354" s="81" t="n">
        <v>1.40999997</v>
      </c>
      <c r="AO354" s="81" t="n">
        <v>0</v>
      </c>
      <c r="AP354" s="81" t="n">
        <v>0.392828226</v>
      </c>
      <c r="AQ354" s="81" t="n">
        <v>0</v>
      </c>
      <c r="AR354" s="81" t="n">
        <v>-0.17420578</v>
      </c>
      <c r="AS354" s="81" t="n">
        <v>0</v>
      </c>
      <c r="AT354" s="81" t="n">
        <v>0</v>
      </c>
      <c r="AU354" s="81" t="n">
        <v>0.300000012</v>
      </c>
      <c r="AV354" s="81" t="n">
        <v>12.6000004</v>
      </c>
      <c r="AW354" s="82">
        <f>MAX(ABS(Y354-AK354),ABS(Z354-AL354),ABS(AA354-AM354),ABS(AB354-AN354),ABS(AC354-AO354),ABS(AD354-AP354),ABS(AE354-AQ354),ABS(AF354-AR354),ABS(AG354-AS354),ABS(AH354-AT354),ABS(AI354-AU354),ABS(AJ354-AV354))</f>
        <v/>
      </c>
    </row>
    <row r="355">
      <c r="A355" s="78" t="inlineStr">
        <is>
          <t>M350</t>
        </is>
      </c>
      <c r="B355" s="52" t="inlineStr">
        <is>
          <t>BNK-51</t>
        </is>
      </c>
      <c r="C355" s="52" t="inlineStr">
        <is>
          <t>Command Bunker</t>
        </is>
      </c>
      <c r="D355" s="52" t="inlineStr">
        <is>
          <t>Guard rail post</t>
        </is>
      </c>
      <c r="E355" s="58" t="inlineStr">
        <is>
          <t>Cylinder</t>
        </is>
      </c>
      <c r="F355" s="52" t="inlineStr">
        <is>
          <t>BNK-01</t>
        </is>
      </c>
      <c r="G355" s="79" t="n">
        <v>0.0599999987</v>
      </c>
      <c r="H355" s="79" t="n">
        <v>0.0599999987</v>
      </c>
      <c r="I355" s="79" t="n">
        <v>1</v>
      </c>
      <c r="J355" s="79" t="n">
        <v>90</v>
      </c>
      <c r="K355" s="79" t="n">
        <v>0</v>
      </c>
      <c r="L355" s="79" t="n">
        <v>0</v>
      </c>
      <c r="M355" s="79" t="n">
        <v>-1.95000005</v>
      </c>
      <c r="N355" s="79" t="n">
        <v>0.776384115</v>
      </c>
      <c r="O355" s="79" t="n">
        <v>4.9000001</v>
      </c>
      <c r="P355" s="80">
        <f>COS(RADIANS(K355))*COS(RADIANS(L355))+SIN(RADIANS(K355))*SIN(RADIANS(J355))*SIN(RADIANS(L355))</f>
        <v/>
      </c>
      <c r="Q355" s="80">
        <f>-COS(RADIANS(K355))*SIN(RADIANS(L355))+SIN(RADIANS(K355))*SIN(RADIANS(J355))*COS(RADIANS(L355))</f>
        <v/>
      </c>
      <c r="R355" s="80">
        <f>SIN(RADIANS(K355))*COS(RADIANS(J355))</f>
        <v/>
      </c>
      <c r="S355" s="80">
        <f>COS(RADIANS(J355))*SIN(RADIANS(L355))</f>
        <v/>
      </c>
      <c r="T355" s="80">
        <f>COS(RADIANS(J355))*COS(RADIANS(L355))</f>
        <v/>
      </c>
      <c r="U355" s="80">
        <f>-SIN(RADIANS(J355))</f>
        <v/>
      </c>
      <c r="V355" s="80">
        <f>-SIN(RADIANS(K355))*COS(RADIANS(L355))+COS(RADIANS(K355))*SIN(RADIANS(J355))*SIN(RADIANS(L355))</f>
        <v/>
      </c>
      <c r="W355" s="80">
        <f>SIN(RADIANS(K355))*SIN(RADIANS(L355))+COS(RADIANS(K355))*SIN(RADIANS(J355))*COS(RADIANS(L355))</f>
        <v/>
      </c>
      <c r="X355" s="80">
        <f>COS(RADIANS(K355))*COS(RADIANS(J355))</f>
        <v/>
      </c>
      <c r="Y355" s="80">
        <f>P355*G355</f>
        <v/>
      </c>
      <c r="Z355" s="80">
        <f>Q355*H355</f>
        <v/>
      </c>
      <c r="AA355" s="80">
        <f>R355*I355</f>
        <v/>
      </c>
      <c r="AB355" s="80">
        <f>M355</f>
        <v/>
      </c>
      <c r="AC355" s="80">
        <f>S355*G355</f>
        <v/>
      </c>
      <c r="AD355" s="80">
        <f>T355*H355</f>
        <v/>
      </c>
      <c r="AE355" s="80">
        <f>U355*I355</f>
        <v/>
      </c>
      <c r="AF355" s="80">
        <f>N355</f>
        <v/>
      </c>
      <c r="AG355" s="80">
        <f>V355*G355</f>
        <v/>
      </c>
      <c r="AH355" s="80">
        <f>W355*H355</f>
        <v/>
      </c>
      <c r="AI355" s="80">
        <f>X355*I355</f>
        <v/>
      </c>
      <c r="AJ355" s="80">
        <f>O355</f>
        <v/>
      </c>
      <c r="AK355" s="81" t="n">
        <v>0.0599999987</v>
      </c>
      <c r="AL355" s="81" t="n">
        <v>0</v>
      </c>
      <c r="AM355" s="81" t="n">
        <v>0</v>
      </c>
      <c r="AN355" s="81" t="n">
        <v>-1.95000005</v>
      </c>
      <c r="AO355" s="81" t="n">
        <v>0</v>
      </c>
      <c r="AP355" s="81" t="n">
        <v>-2.62268318e-09</v>
      </c>
      <c r="AQ355" s="81" t="n">
        <v>-1</v>
      </c>
      <c r="AR355" s="81" t="n">
        <v>0.776384115</v>
      </c>
      <c r="AS355" s="81" t="n">
        <v>0</v>
      </c>
      <c r="AT355" s="81" t="n">
        <v>0.0599999987</v>
      </c>
      <c r="AU355" s="81" t="n">
        <v>-4.37113883e-08</v>
      </c>
      <c r="AV355" s="81" t="n">
        <v>4.9000001</v>
      </c>
      <c r="AW355" s="82">
        <f>MAX(ABS(Y355-AK355),ABS(Z355-AL355),ABS(AA355-AM355),ABS(AB355-AN355),ABS(AC355-AO355),ABS(AD355-AP355),ABS(AE355-AQ355),ABS(AF355-AR355),ABS(AG355-AS355),ABS(AH355-AT355),ABS(AI355-AU355),ABS(AJ355-AV355))</f>
        <v/>
      </c>
    </row>
    <row r="356">
      <c r="A356" s="78" t="inlineStr">
        <is>
          <t>M351</t>
        </is>
      </c>
      <c r="B356" s="52" t="inlineStr">
        <is>
          <t>BNK-52</t>
        </is>
      </c>
      <c r="C356" s="52" t="inlineStr">
        <is>
          <t>Command Bunker</t>
        </is>
      </c>
      <c r="D356" s="52" t="inlineStr">
        <is>
          <t>Guard rail post</t>
        </is>
      </c>
      <c r="E356" s="58" t="inlineStr">
        <is>
          <t>Cylinder</t>
        </is>
      </c>
      <c r="F356" s="52" t="inlineStr">
        <is>
          <t>BNK-01</t>
        </is>
      </c>
      <c r="G356" s="79" t="n">
        <v>0.0599999987</v>
      </c>
      <c r="H356" s="79" t="n">
        <v>0.0599999987</v>
      </c>
      <c r="I356" s="79" t="n">
        <v>1</v>
      </c>
      <c r="J356" s="79" t="n">
        <v>90</v>
      </c>
      <c r="K356" s="79" t="n">
        <v>0</v>
      </c>
      <c r="L356" s="79" t="n">
        <v>0</v>
      </c>
      <c r="M356" s="79" t="n">
        <v>-1.95000005</v>
      </c>
      <c r="N356" s="79" t="n">
        <v>0.747325838</v>
      </c>
      <c r="O356" s="79" t="n">
        <v>7.19999981</v>
      </c>
      <c r="P356" s="80">
        <f>COS(RADIANS(K356))*COS(RADIANS(L356))+SIN(RADIANS(K356))*SIN(RADIANS(J356))*SIN(RADIANS(L356))</f>
        <v/>
      </c>
      <c r="Q356" s="80">
        <f>-COS(RADIANS(K356))*SIN(RADIANS(L356))+SIN(RADIANS(K356))*SIN(RADIANS(J356))*COS(RADIANS(L356))</f>
        <v/>
      </c>
      <c r="R356" s="80">
        <f>SIN(RADIANS(K356))*COS(RADIANS(J356))</f>
        <v/>
      </c>
      <c r="S356" s="80">
        <f>COS(RADIANS(J356))*SIN(RADIANS(L356))</f>
        <v/>
      </c>
      <c r="T356" s="80">
        <f>COS(RADIANS(J356))*COS(RADIANS(L356))</f>
        <v/>
      </c>
      <c r="U356" s="80">
        <f>-SIN(RADIANS(J356))</f>
        <v/>
      </c>
      <c r="V356" s="80">
        <f>-SIN(RADIANS(K356))*COS(RADIANS(L356))+COS(RADIANS(K356))*SIN(RADIANS(J356))*SIN(RADIANS(L356))</f>
        <v/>
      </c>
      <c r="W356" s="80">
        <f>SIN(RADIANS(K356))*SIN(RADIANS(L356))+COS(RADIANS(K356))*SIN(RADIANS(J356))*COS(RADIANS(L356))</f>
        <v/>
      </c>
      <c r="X356" s="80">
        <f>COS(RADIANS(K356))*COS(RADIANS(J356))</f>
        <v/>
      </c>
      <c r="Y356" s="80">
        <f>P356*G356</f>
        <v/>
      </c>
      <c r="Z356" s="80">
        <f>Q356*H356</f>
        <v/>
      </c>
      <c r="AA356" s="80">
        <f>R356*I356</f>
        <v/>
      </c>
      <c r="AB356" s="80">
        <f>M356</f>
        <v/>
      </c>
      <c r="AC356" s="80">
        <f>S356*G356</f>
        <v/>
      </c>
      <c r="AD356" s="80">
        <f>T356*H356</f>
        <v/>
      </c>
      <c r="AE356" s="80">
        <f>U356*I356</f>
        <v/>
      </c>
      <c r="AF356" s="80">
        <f>N356</f>
        <v/>
      </c>
      <c r="AG356" s="80">
        <f>V356*G356</f>
        <v/>
      </c>
      <c r="AH356" s="80">
        <f>W356*H356</f>
        <v/>
      </c>
      <c r="AI356" s="80">
        <f>X356*I356</f>
        <v/>
      </c>
      <c r="AJ356" s="80">
        <f>O356</f>
        <v/>
      </c>
      <c r="AK356" s="81" t="n">
        <v>0.0599999987</v>
      </c>
      <c r="AL356" s="81" t="n">
        <v>0</v>
      </c>
      <c r="AM356" s="81" t="n">
        <v>0</v>
      </c>
      <c r="AN356" s="81" t="n">
        <v>-1.95000005</v>
      </c>
      <c r="AO356" s="81" t="n">
        <v>0</v>
      </c>
      <c r="AP356" s="81" t="n">
        <v>-2.62268318e-09</v>
      </c>
      <c r="AQ356" s="81" t="n">
        <v>-1</v>
      </c>
      <c r="AR356" s="81" t="n">
        <v>0.747325838</v>
      </c>
      <c r="AS356" s="81" t="n">
        <v>0</v>
      </c>
      <c r="AT356" s="81" t="n">
        <v>0.0599999987</v>
      </c>
      <c r="AU356" s="81" t="n">
        <v>-4.37113883e-08</v>
      </c>
      <c r="AV356" s="81" t="n">
        <v>7.19999981</v>
      </c>
      <c r="AW356" s="82">
        <f>MAX(ABS(Y356-AK356),ABS(Z356-AL356),ABS(AA356-AM356),ABS(AB356-AN356),ABS(AC356-AO356),ABS(AD356-AP356),ABS(AE356-AQ356),ABS(AF356-AR356),ABS(AG356-AS356),ABS(AH356-AT356),ABS(AI356-AU356),ABS(AJ356-AV356))</f>
        <v/>
      </c>
    </row>
    <row r="357">
      <c r="A357" s="78" t="inlineStr">
        <is>
          <t>M352</t>
        </is>
      </c>
      <c r="B357" s="52" t="inlineStr">
        <is>
          <t>BNK-53</t>
        </is>
      </c>
      <c r="C357" s="52" t="inlineStr">
        <is>
          <t>Command Bunker</t>
        </is>
      </c>
      <c r="D357" s="52" t="inlineStr">
        <is>
          <t>Guard rail post</t>
        </is>
      </c>
      <c r="E357" s="58" t="inlineStr">
        <is>
          <t>Cylinder</t>
        </is>
      </c>
      <c r="F357" s="52" t="inlineStr">
        <is>
          <t>BNK-01</t>
        </is>
      </c>
      <c r="G357" s="79" t="n">
        <v>0.0599999987</v>
      </c>
      <c r="H357" s="79" t="n">
        <v>0.0599999987</v>
      </c>
      <c r="I357" s="79" t="n">
        <v>1</v>
      </c>
      <c r="J357" s="79" t="n">
        <v>90</v>
      </c>
      <c r="K357" s="79" t="n">
        <v>0</v>
      </c>
      <c r="L357" s="79" t="n">
        <v>0</v>
      </c>
      <c r="M357" s="79" t="n">
        <v>-1.95000005</v>
      </c>
      <c r="N357" s="79" t="n">
        <v>0.652871788</v>
      </c>
      <c r="O357" s="79" t="n">
        <v>9.5</v>
      </c>
      <c r="P357" s="80">
        <f>COS(RADIANS(K357))*COS(RADIANS(L357))+SIN(RADIANS(K357))*SIN(RADIANS(J357))*SIN(RADIANS(L357))</f>
        <v/>
      </c>
      <c r="Q357" s="80">
        <f>-COS(RADIANS(K357))*SIN(RADIANS(L357))+SIN(RADIANS(K357))*SIN(RADIANS(J357))*COS(RADIANS(L357))</f>
        <v/>
      </c>
      <c r="R357" s="80">
        <f>SIN(RADIANS(K357))*COS(RADIANS(J357))</f>
        <v/>
      </c>
      <c r="S357" s="80">
        <f>COS(RADIANS(J357))*SIN(RADIANS(L357))</f>
        <v/>
      </c>
      <c r="T357" s="80">
        <f>COS(RADIANS(J357))*COS(RADIANS(L357))</f>
        <v/>
      </c>
      <c r="U357" s="80">
        <f>-SIN(RADIANS(J357))</f>
        <v/>
      </c>
      <c r="V357" s="80">
        <f>-SIN(RADIANS(K357))*COS(RADIANS(L357))+COS(RADIANS(K357))*SIN(RADIANS(J357))*SIN(RADIANS(L357))</f>
        <v/>
      </c>
      <c r="W357" s="80">
        <f>SIN(RADIANS(K357))*SIN(RADIANS(L357))+COS(RADIANS(K357))*SIN(RADIANS(J357))*COS(RADIANS(L357))</f>
        <v/>
      </c>
      <c r="X357" s="80">
        <f>COS(RADIANS(K357))*COS(RADIANS(J357))</f>
        <v/>
      </c>
      <c r="Y357" s="80">
        <f>P357*G357</f>
        <v/>
      </c>
      <c r="Z357" s="80">
        <f>Q357*H357</f>
        <v/>
      </c>
      <c r="AA357" s="80">
        <f>R357*I357</f>
        <v/>
      </c>
      <c r="AB357" s="80">
        <f>M357</f>
        <v/>
      </c>
      <c r="AC357" s="80">
        <f>S357*G357</f>
        <v/>
      </c>
      <c r="AD357" s="80">
        <f>T357*H357</f>
        <v/>
      </c>
      <c r="AE357" s="80">
        <f>U357*I357</f>
        <v/>
      </c>
      <c r="AF357" s="80">
        <f>N357</f>
        <v/>
      </c>
      <c r="AG357" s="80">
        <f>V357*G357</f>
        <v/>
      </c>
      <c r="AH357" s="80">
        <f>W357*H357</f>
        <v/>
      </c>
      <c r="AI357" s="80">
        <f>X357*I357</f>
        <v/>
      </c>
      <c r="AJ357" s="80">
        <f>O357</f>
        <v/>
      </c>
      <c r="AK357" s="81" t="n">
        <v>0.0599999987</v>
      </c>
      <c r="AL357" s="81" t="n">
        <v>0</v>
      </c>
      <c r="AM357" s="81" t="n">
        <v>0</v>
      </c>
      <c r="AN357" s="81" t="n">
        <v>-1.95000005</v>
      </c>
      <c r="AO357" s="81" t="n">
        <v>0</v>
      </c>
      <c r="AP357" s="81" t="n">
        <v>-2.62268318e-09</v>
      </c>
      <c r="AQ357" s="81" t="n">
        <v>-1</v>
      </c>
      <c r="AR357" s="81" t="n">
        <v>0.652871788</v>
      </c>
      <c r="AS357" s="81" t="n">
        <v>0</v>
      </c>
      <c r="AT357" s="81" t="n">
        <v>0.0599999987</v>
      </c>
      <c r="AU357" s="81" t="n">
        <v>-4.37113883e-08</v>
      </c>
      <c r="AV357" s="81" t="n">
        <v>9.5</v>
      </c>
      <c r="AW357" s="82">
        <f>MAX(ABS(Y357-AK357),ABS(Z357-AL357),ABS(AA357-AM357),ABS(AB357-AN357),ABS(AC357-AO357),ABS(AD357-AP357),ABS(AE357-AQ357),ABS(AF357-AR357),ABS(AG357-AS357),ABS(AH357-AT357),ABS(AI357-AU357),ABS(AJ357-AV357))</f>
        <v/>
      </c>
    </row>
    <row r="358">
      <c r="A358" s="78" t="inlineStr">
        <is>
          <t>M353</t>
        </is>
      </c>
      <c r="B358" s="52" t="inlineStr">
        <is>
          <t>BNK-54</t>
        </is>
      </c>
      <c r="C358" s="52" t="inlineStr">
        <is>
          <t>Command Bunker</t>
        </is>
      </c>
      <c r="D358" s="52" t="inlineStr">
        <is>
          <t>Guard rail post</t>
        </is>
      </c>
      <c r="E358" s="58" t="inlineStr">
        <is>
          <t>Cylinder</t>
        </is>
      </c>
      <c r="F358" s="52" t="inlineStr">
        <is>
          <t>BNK-01</t>
        </is>
      </c>
      <c r="G358" s="79" t="n">
        <v>0.0599999987</v>
      </c>
      <c r="H358" s="79" t="n">
        <v>0.0599999987</v>
      </c>
      <c r="I358" s="79" t="n">
        <v>1</v>
      </c>
      <c r="J358" s="79" t="n">
        <v>90</v>
      </c>
      <c r="K358" s="79" t="n">
        <v>0</v>
      </c>
      <c r="L358" s="79" t="n">
        <v>0</v>
      </c>
      <c r="M358" s="79" t="n">
        <v>-1.95000005</v>
      </c>
      <c r="N358" s="79" t="n">
        <v>0.640488327</v>
      </c>
      <c r="O358" s="79" t="n">
        <v>11.8000002</v>
      </c>
      <c r="P358" s="80">
        <f>COS(RADIANS(K358))*COS(RADIANS(L358))+SIN(RADIANS(K358))*SIN(RADIANS(J358))*SIN(RADIANS(L358))</f>
        <v/>
      </c>
      <c r="Q358" s="80">
        <f>-COS(RADIANS(K358))*SIN(RADIANS(L358))+SIN(RADIANS(K358))*SIN(RADIANS(J358))*COS(RADIANS(L358))</f>
        <v/>
      </c>
      <c r="R358" s="80">
        <f>SIN(RADIANS(K358))*COS(RADIANS(J358))</f>
        <v/>
      </c>
      <c r="S358" s="80">
        <f>COS(RADIANS(J358))*SIN(RADIANS(L358))</f>
        <v/>
      </c>
      <c r="T358" s="80">
        <f>COS(RADIANS(J358))*COS(RADIANS(L358))</f>
        <v/>
      </c>
      <c r="U358" s="80">
        <f>-SIN(RADIANS(J358))</f>
        <v/>
      </c>
      <c r="V358" s="80">
        <f>-SIN(RADIANS(K358))*COS(RADIANS(L358))+COS(RADIANS(K358))*SIN(RADIANS(J358))*SIN(RADIANS(L358))</f>
        <v/>
      </c>
      <c r="W358" s="80">
        <f>SIN(RADIANS(K358))*SIN(RADIANS(L358))+COS(RADIANS(K358))*SIN(RADIANS(J358))*COS(RADIANS(L358))</f>
        <v/>
      </c>
      <c r="X358" s="80">
        <f>COS(RADIANS(K358))*COS(RADIANS(J358))</f>
        <v/>
      </c>
      <c r="Y358" s="80">
        <f>P358*G358</f>
        <v/>
      </c>
      <c r="Z358" s="80">
        <f>Q358*H358</f>
        <v/>
      </c>
      <c r="AA358" s="80">
        <f>R358*I358</f>
        <v/>
      </c>
      <c r="AB358" s="80">
        <f>M358</f>
        <v/>
      </c>
      <c r="AC358" s="80">
        <f>S358*G358</f>
        <v/>
      </c>
      <c r="AD358" s="80">
        <f>T358*H358</f>
        <v/>
      </c>
      <c r="AE358" s="80">
        <f>U358*I358</f>
        <v/>
      </c>
      <c r="AF358" s="80">
        <f>N358</f>
        <v/>
      </c>
      <c r="AG358" s="80">
        <f>V358*G358</f>
        <v/>
      </c>
      <c r="AH358" s="80">
        <f>W358*H358</f>
        <v/>
      </c>
      <c r="AI358" s="80">
        <f>X358*I358</f>
        <v/>
      </c>
      <c r="AJ358" s="80">
        <f>O358</f>
        <v/>
      </c>
      <c r="AK358" s="81" t="n">
        <v>0.0599999987</v>
      </c>
      <c r="AL358" s="81" t="n">
        <v>0</v>
      </c>
      <c r="AM358" s="81" t="n">
        <v>0</v>
      </c>
      <c r="AN358" s="81" t="n">
        <v>-1.95000005</v>
      </c>
      <c r="AO358" s="81" t="n">
        <v>0</v>
      </c>
      <c r="AP358" s="81" t="n">
        <v>-2.62268318e-09</v>
      </c>
      <c r="AQ358" s="81" t="n">
        <v>-1</v>
      </c>
      <c r="AR358" s="81" t="n">
        <v>0.640488327</v>
      </c>
      <c r="AS358" s="81" t="n">
        <v>0</v>
      </c>
      <c r="AT358" s="81" t="n">
        <v>0.0599999987</v>
      </c>
      <c r="AU358" s="81" t="n">
        <v>-4.37113883e-08</v>
      </c>
      <c r="AV358" s="81" t="n">
        <v>11.8000002</v>
      </c>
      <c r="AW358" s="82">
        <f>MAX(ABS(Y358-AK358),ABS(Z358-AL358),ABS(AA358-AM358),ABS(AB358-AN358),ABS(AC358-AO358),ABS(AD358-AP358),ABS(AE358-AQ358),ABS(AF358-AR358),ABS(AG358-AS358),ABS(AH358-AT358),ABS(AI358-AU358),ABS(AJ358-AV358))</f>
        <v/>
      </c>
    </row>
    <row r="359">
      <c r="A359" s="78" t="inlineStr">
        <is>
          <t>M354</t>
        </is>
      </c>
      <c r="B359" s="52" t="inlineStr">
        <is>
          <t>BNK-55</t>
        </is>
      </c>
      <c r="C359" s="52" t="inlineStr">
        <is>
          <t>Command Bunker</t>
        </is>
      </c>
      <c r="D359" s="52" t="inlineStr">
        <is>
          <t>Guard rail</t>
        </is>
      </c>
      <c r="E359" s="58" t="inlineStr">
        <is>
          <t>Cylinder</t>
        </is>
      </c>
      <c r="F359" s="52" t="inlineStr">
        <is>
          <t>BNK-01</t>
        </is>
      </c>
      <c r="G359" s="79" t="n">
        <v>0.0399999991</v>
      </c>
      <c r="H359" s="79" t="n">
        <v>0.0399999991</v>
      </c>
      <c r="I359" s="79" t="n">
        <v>2.3001833</v>
      </c>
      <c r="J359" s="79" t="n">
        <v>0.7238398190000001</v>
      </c>
      <c r="K359" s="79" t="n">
        <v>0</v>
      </c>
      <c r="L359" s="79" t="n">
        <v>0</v>
      </c>
      <c r="M359" s="79" t="n">
        <v>-1.95000005</v>
      </c>
      <c r="N359" s="79" t="n">
        <v>1.26185489</v>
      </c>
      <c r="O359" s="79" t="n">
        <v>6.05000019</v>
      </c>
      <c r="P359" s="80">
        <f>COS(RADIANS(K359))*COS(RADIANS(L359))+SIN(RADIANS(K359))*SIN(RADIANS(J359))*SIN(RADIANS(L359))</f>
        <v/>
      </c>
      <c r="Q359" s="80">
        <f>-COS(RADIANS(K359))*SIN(RADIANS(L359))+SIN(RADIANS(K359))*SIN(RADIANS(J359))*COS(RADIANS(L359))</f>
        <v/>
      </c>
      <c r="R359" s="80">
        <f>SIN(RADIANS(K359))*COS(RADIANS(J359))</f>
        <v/>
      </c>
      <c r="S359" s="80">
        <f>COS(RADIANS(J359))*SIN(RADIANS(L359))</f>
        <v/>
      </c>
      <c r="T359" s="80">
        <f>COS(RADIANS(J359))*COS(RADIANS(L359))</f>
        <v/>
      </c>
      <c r="U359" s="80">
        <f>-SIN(RADIANS(J359))</f>
        <v/>
      </c>
      <c r="V359" s="80">
        <f>-SIN(RADIANS(K359))*COS(RADIANS(L359))+COS(RADIANS(K359))*SIN(RADIANS(J359))*SIN(RADIANS(L359))</f>
        <v/>
      </c>
      <c r="W359" s="80">
        <f>SIN(RADIANS(K359))*SIN(RADIANS(L359))+COS(RADIANS(K359))*SIN(RADIANS(J359))*COS(RADIANS(L359))</f>
        <v/>
      </c>
      <c r="X359" s="80">
        <f>COS(RADIANS(K359))*COS(RADIANS(J359))</f>
        <v/>
      </c>
      <c r="Y359" s="80">
        <f>P359*G359</f>
        <v/>
      </c>
      <c r="Z359" s="80">
        <f>Q359*H359</f>
        <v/>
      </c>
      <c r="AA359" s="80">
        <f>R359*I359</f>
        <v/>
      </c>
      <c r="AB359" s="80">
        <f>M359</f>
        <v/>
      </c>
      <c r="AC359" s="80">
        <f>S359*G359</f>
        <v/>
      </c>
      <c r="AD359" s="80">
        <f>T359*H359</f>
        <v/>
      </c>
      <c r="AE359" s="80">
        <f>U359*I359</f>
        <v/>
      </c>
      <c r="AF359" s="80">
        <f>N359</f>
        <v/>
      </c>
      <c r="AG359" s="80">
        <f>V359*G359</f>
        <v/>
      </c>
      <c r="AH359" s="80">
        <f>W359*H359</f>
        <v/>
      </c>
      <c r="AI359" s="80">
        <f>X359*I359</f>
        <v/>
      </c>
      <c r="AJ359" s="80">
        <f>O359</f>
        <v/>
      </c>
      <c r="AK359" s="81" t="n">
        <v>0.0399999991</v>
      </c>
      <c r="AL359" s="81" t="n">
        <v>0</v>
      </c>
      <c r="AM359" s="81" t="n">
        <v>0</v>
      </c>
      <c r="AN359" s="81" t="n">
        <v>-1.95000005</v>
      </c>
      <c r="AO359" s="81" t="n">
        <v>0</v>
      </c>
      <c r="AP359" s="81" t="n">
        <v>0.0399968065</v>
      </c>
      <c r="AQ359" s="81" t="n">
        <v>-0.0290583372</v>
      </c>
      <c r="AR359" s="81" t="n">
        <v>1.26185489</v>
      </c>
      <c r="AS359" s="81" t="n">
        <v>0</v>
      </c>
      <c r="AT359" s="81" t="n">
        <v>0.0005053220669999999</v>
      </c>
      <c r="AU359" s="81" t="n">
        <v>2.29999971</v>
      </c>
      <c r="AV359" s="81" t="n">
        <v>6.05000019</v>
      </c>
      <c r="AW359" s="82">
        <f>MAX(ABS(Y359-AK359),ABS(Z359-AL359),ABS(AA359-AM359),ABS(AB359-AN359),ABS(AC359-AO359),ABS(AD359-AP359),ABS(AE359-AQ359),ABS(AF359-AR359),ABS(AG359-AS359),ABS(AH359-AT359),ABS(AI359-AU359),ABS(AJ359-AV359))</f>
        <v/>
      </c>
    </row>
    <row r="360">
      <c r="A360" s="78" t="inlineStr">
        <is>
          <t>M355</t>
        </is>
      </c>
      <c r="B360" s="52" t="inlineStr">
        <is>
          <t>BNK-56</t>
        </is>
      </c>
      <c r="C360" s="52" t="inlineStr">
        <is>
          <t>Command Bunker</t>
        </is>
      </c>
      <c r="D360" s="52" t="inlineStr">
        <is>
          <t>Guard rail</t>
        </is>
      </c>
      <c r="E360" s="58" t="inlineStr">
        <is>
          <t>Cylinder</t>
        </is>
      </c>
      <c r="F360" s="52" t="inlineStr">
        <is>
          <t>BNK-01</t>
        </is>
      </c>
      <c r="G360" s="79" t="n">
        <v>0.0399999991</v>
      </c>
      <c r="H360" s="79" t="n">
        <v>0.0399999991</v>
      </c>
      <c r="I360" s="79" t="n">
        <v>2.3001833</v>
      </c>
      <c r="J360" s="79" t="n">
        <v>0.723838389</v>
      </c>
      <c r="K360" s="79" t="n">
        <v>0</v>
      </c>
      <c r="L360" s="79" t="n">
        <v>0</v>
      </c>
      <c r="M360" s="79" t="n">
        <v>-1.95000005</v>
      </c>
      <c r="N360" s="79" t="n">
        <v>0.761855006</v>
      </c>
      <c r="O360" s="79" t="n">
        <v>6.05000019</v>
      </c>
      <c r="P360" s="80">
        <f>COS(RADIANS(K360))*COS(RADIANS(L360))+SIN(RADIANS(K360))*SIN(RADIANS(J360))*SIN(RADIANS(L360))</f>
        <v/>
      </c>
      <c r="Q360" s="80">
        <f>-COS(RADIANS(K360))*SIN(RADIANS(L360))+SIN(RADIANS(K360))*SIN(RADIANS(J360))*COS(RADIANS(L360))</f>
        <v/>
      </c>
      <c r="R360" s="80">
        <f>SIN(RADIANS(K360))*COS(RADIANS(J360))</f>
        <v/>
      </c>
      <c r="S360" s="80">
        <f>COS(RADIANS(J360))*SIN(RADIANS(L360))</f>
        <v/>
      </c>
      <c r="T360" s="80">
        <f>COS(RADIANS(J360))*COS(RADIANS(L360))</f>
        <v/>
      </c>
      <c r="U360" s="80">
        <f>-SIN(RADIANS(J360))</f>
        <v/>
      </c>
      <c r="V360" s="80">
        <f>-SIN(RADIANS(K360))*COS(RADIANS(L360))+COS(RADIANS(K360))*SIN(RADIANS(J360))*SIN(RADIANS(L360))</f>
        <v/>
      </c>
      <c r="W360" s="80">
        <f>SIN(RADIANS(K360))*SIN(RADIANS(L360))+COS(RADIANS(K360))*SIN(RADIANS(J360))*COS(RADIANS(L360))</f>
        <v/>
      </c>
      <c r="X360" s="80">
        <f>COS(RADIANS(K360))*COS(RADIANS(J360))</f>
        <v/>
      </c>
      <c r="Y360" s="80">
        <f>P360*G360</f>
        <v/>
      </c>
      <c r="Z360" s="80">
        <f>Q360*H360</f>
        <v/>
      </c>
      <c r="AA360" s="80">
        <f>R360*I360</f>
        <v/>
      </c>
      <c r="AB360" s="80">
        <f>M360</f>
        <v/>
      </c>
      <c r="AC360" s="80">
        <f>S360*G360</f>
        <v/>
      </c>
      <c r="AD360" s="80">
        <f>T360*H360</f>
        <v/>
      </c>
      <c r="AE360" s="80">
        <f>U360*I360</f>
        <v/>
      </c>
      <c r="AF360" s="80">
        <f>N360</f>
        <v/>
      </c>
      <c r="AG360" s="80">
        <f>V360*G360</f>
        <v/>
      </c>
      <c r="AH360" s="80">
        <f>W360*H360</f>
        <v/>
      </c>
      <c r="AI360" s="80">
        <f>X360*I360</f>
        <v/>
      </c>
      <c r="AJ360" s="80">
        <f>O360</f>
        <v/>
      </c>
      <c r="AK360" s="81" t="n">
        <v>0.0399999991</v>
      </c>
      <c r="AL360" s="81" t="n">
        <v>0</v>
      </c>
      <c r="AM360" s="81" t="n">
        <v>0</v>
      </c>
      <c r="AN360" s="81" t="n">
        <v>-1.95000005</v>
      </c>
      <c r="AO360" s="81" t="n">
        <v>0</v>
      </c>
      <c r="AP360" s="81" t="n">
        <v>0.0399968065</v>
      </c>
      <c r="AQ360" s="81" t="n">
        <v>-0.0290582795</v>
      </c>
      <c r="AR360" s="81" t="n">
        <v>0.761855006</v>
      </c>
      <c r="AS360" s="81" t="n">
        <v>0</v>
      </c>
      <c r="AT360" s="81" t="n">
        <v>0.000505321077</v>
      </c>
      <c r="AU360" s="81" t="n">
        <v>2.29999971</v>
      </c>
      <c r="AV360" s="81" t="n">
        <v>6.05000019</v>
      </c>
      <c r="AW360" s="82">
        <f>MAX(ABS(Y360-AK360),ABS(Z360-AL360),ABS(AA360-AM360),ABS(AB360-AN360),ABS(AC360-AO360),ABS(AD360-AP360),ABS(AE360-AQ360),ABS(AF360-AR360),ABS(AG360-AS360),ABS(AH360-AT360),ABS(AI360-AU360),ABS(AJ360-AV360))</f>
        <v/>
      </c>
    </row>
    <row r="361">
      <c r="A361" s="78" t="inlineStr">
        <is>
          <t>M356</t>
        </is>
      </c>
      <c r="B361" s="52" t="inlineStr">
        <is>
          <t>BNK-57</t>
        </is>
      </c>
      <c r="C361" s="52" t="inlineStr">
        <is>
          <t>Command Bunker</t>
        </is>
      </c>
      <c r="D361" s="52" t="inlineStr">
        <is>
          <t>Guard rail</t>
        </is>
      </c>
      <c r="E361" s="58" t="inlineStr">
        <is>
          <t>Cylinder</t>
        </is>
      </c>
      <c r="F361" s="52" t="inlineStr">
        <is>
          <t>BNK-01</t>
        </is>
      </c>
      <c r="G361" s="79" t="n">
        <v>0.0399999991</v>
      </c>
      <c r="H361" s="79" t="n">
        <v>0.0399999991</v>
      </c>
      <c r="I361" s="79" t="n">
        <v>2.30193877</v>
      </c>
      <c r="J361" s="79" t="n">
        <v>2.35163975</v>
      </c>
      <c r="K361" s="79" t="n">
        <v>0</v>
      </c>
      <c r="L361" s="79" t="n">
        <v>0</v>
      </c>
      <c r="M361" s="79" t="n">
        <v>-1.95000005</v>
      </c>
      <c r="N361" s="79" t="n">
        <v>1.20009875</v>
      </c>
      <c r="O361" s="79" t="n">
        <v>8.350000380000001</v>
      </c>
      <c r="P361" s="80">
        <f>COS(RADIANS(K361))*COS(RADIANS(L361))+SIN(RADIANS(K361))*SIN(RADIANS(J361))*SIN(RADIANS(L361))</f>
        <v/>
      </c>
      <c r="Q361" s="80">
        <f>-COS(RADIANS(K361))*SIN(RADIANS(L361))+SIN(RADIANS(K361))*SIN(RADIANS(J361))*COS(RADIANS(L361))</f>
        <v/>
      </c>
      <c r="R361" s="80">
        <f>SIN(RADIANS(K361))*COS(RADIANS(J361))</f>
        <v/>
      </c>
      <c r="S361" s="80">
        <f>COS(RADIANS(J361))*SIN(RADIANS(L361))</f>
        <v/>
      </c>
      <c r="T361" s="80">
        <f>COS(RADIANS(J361))*COS(RADIANS(L361))</f>
        <v/>
      </c>
      <c r="U361" s="80">
        <f>-SIN(RADIANS(J361))</f>
        <v/>
      </c>
      <c r="V361" s="80">
        <f>-SIN(RADIANS(K361))*COS(RADIANS(L361))+COS(RADIANS(K361))*SIN(RADIANS(J361))*SIN(RADIANS(L361))</f>
        <v/>
      </c>
      <c r="W361" s="80">
        <f>SIN(RADIANS(K361))*SIN(RADIANS(L361))+COS(RADIANS(K361))*SIN(RADIANS(J361))*COS(RADIANS(L361))</f>
        <v/>
      </c>
      <c r="X361" s="80">
        <f>COS(RADIANS(K361))*COS(RADIANS(J361))</f>
        <v/>
      </c>
      <c r="Y361" s="80">
        <f>P361*G361</f>
        <v/>
      </c>
      <c r="Z361" s="80">
        <f>Q361*H361</f>
        <v/>
      </c>
      <c r="AA361" s="80">
        <f>R361*I361</f>
        <v/>
      </c>
      <c r="AB361" s="80">
        <f>M361</f>
        <v/>
      </c>
      <c r="AC361" s="80">
        <f>S361*G361</f>
        <v/>
      </c>
      <c r="AD361" s="80">
        <f>T361*H361</f>
        <v/>
      </c>
      <c r="AE361" s="80">
        <f>U361*I361</f>
        <v/>
      </c>
      <c r="AF361" s="80">
        <f>N361</f>
        <v/>
      </c>
      <c r="AG361" s="80">
        <f>V361*G361</f>
        <v/>
      </c>
      <c r="AH361" s="80">
        <f>W361*H361</f>
        <v/>
      </c>
      <c r="AI361" s="80">
        <f>X361*I361</f>
        <v/>
      </c>
      <c r="AJ361" s="80">
        <f>O361</f>
        <v/>
      </c>
      <c r="AK361" s="81" t="n">
        <v>0.0399999991</v>
      </c>
      <c r="AL361" s="81" t="n">
        <v>0</v>
      </c>
      <c r="AM361" s="81" t="n">
        <v>0</v>
      </c>
      <c r="AN361" s="81" t="n">
        <v>-1.95000005</v>
      </c>
      <c r="AO361" s="81" t="n">
        <v>0</v>
      </c>
      <c r="AP361" s="81" t="n">
        <v>0.0399663113</v>
      </c>
      <c r="AQ361" s="81" t="n">
        <v>-0.094453916</v>
      </c>
      <c r="AR361" s="81" t="n">
        <v>1.20009875</v>
      </c>
      <c r="AS361" s="81" t="n">
        <v>0</v>
      </c>
      <c r="AT361" s="81" t="n">
        <v>0.00164129329</v>
      </c>
      <c r="AU361" s="81" t="n">
        <v>2.30000019</v>
      </c>
      <c r="AV361" s="81" t="n">
        <v>8.350000380000001</v>
      </c>
      <c r="AW361" s="82">
        <f>MAX(ABS(Y361-AK361),ABS(Z361-AL361),ABS(AA361-AM361),ABS(AB361-AN361),ABS(AC361-AO361),ABS(AD361-AP361),ABS(AE361-AQ361),ABS(AF361-AR361),ABS(AG361-AS361),ABS(AH361-AT361),ABS(AI361-AU361),ABS(AJ361-AV361))</f>
        <v/>
      </c>
    </row>
    <row r="362">
      <c r="A362" s="78" t="inlineStr">
        <is>
          <t>M357</t>
        </is>
      </c>
      <c r="B362" s="52" t="inlineStr">
        <is>
          <t>BNK-58</t>
        </is>
      </c>
      <c r="C362" s="52" t="inlineStr">
        <is>
          <t>Command Bunker</t>
        </is>
      </c>
      <c r="D362" s="52" t="inlineStr">
        <is>
          <t>Guard rail</t>
        </is>
      </c>
      <c r="E362" s="58" t="inlineStr">
        <is>
          <t>Cylinder</t>
        </is>
      </c>
      <c r="F362" s="52" t="inlineStr">
        <is>
          <t>BNK-01</t>
        </is>
      </c>
      <c r="G362" s="79" t="n">
        <v>0.0399999991</v>
      </c>
      <c r="H362" s="79" t="n">
        <v>0.0399999991</v>
      </c>
      <c r="I362" s="79" t="n">
        <v>2.30193877</v>
      </c>
      <c r="J362" s="79" t="n">
        <v>2.35164285</v>
      </c>
      <c r="K362" s="79" t="n">
        <v>0</v>
      </c>
      <c r="L362" s="79" t="n">
        <v>0</v>
      </c>
      <c r="M362" s="79" t="n">
        <v>-1.95000005</v>
      </c>
      <c r="N362" s="79" t="n">
        <v>0.700098813</v>
      </c>
      <c r="O362" s="79" t="n">
        <v>8.350000380000001</v>
      </c>
      <c r="P362" s="80">
        <f>COS(RADIANS(K362))*COS(RADIANS(L362))+SIN(RADIANS(K362))*SIN(RADIANS(J362))*SIN(RADIANS(L362))</f>
        <v/>
      </c>
      <c r="Q362" s="80">
        <f>-COS(RADIANS(K362))*SIN(RADIANS(L362))+SIN(RADIANS(K362))*SIN(RADIANS(J362))*COS(RADIANS(L362))</f>
        <v/>
      </c>
      <c r="R362" s="80">
        <f>SIN(RADIANS(K362))*COS(RADIANS(J362))</f>
        <v/>
      </c>
      <c r="S362" s="80">
        <f>COS(RADIANS(J362))*SIN(RADIANS(L362))</f>
        <v/>
      </c>
      <c r="T362" s="80">
        <f>COS(RADIANS(J362))*COS(RADIANS(L362))</f>
        <v/>
      </c>
      <c r="U362" s="80">
        <f>-SIN(RADIANS(J362))</f>
        <v/>
      </c>
      <c r="V362" s="80">
        <f>-SIN(RADIANS(K362))*COS(RADIANS(L362))+COS(RADIANS(K362))*SIN(RADIANS(J362))*SIN(RADIANS(L362))</f>
        <v/>
      </c>
      <c r="W362" s="80">
        <f>SIN(RADIANS(K362))*SIN(RADIANS(L362))+COS(RADIANS(K362))*SIN(RADIANS(J362))*COS(RADIANS(L362))</f>
        <v/>
      </c>
      <c r="X362" s="80">
        <f>COS(RADIANS(K362))*COS(RADIANS(J362))</f>
        <v/>
      </c>
      <c r="Y362" s="80">
        <f>P362*G362</f>
        <v/>
      </c>
      <c r="Z362" s="80">
        <f>Q362*H362</f>
        <v/>
      </c>
      <c r="AA362" s="80">
        <f>R362*I362</f>
        <v/>
      </c>
      <c r="AB362" s="80">
        <f>M362</f>
        <v/>
      </c>
      <c r="AC362" s="80">
        <f>S362*G362</f>
        <v/>
      </c>
      <c r="AD362" s="80">
        <f>T362*H362</f>
        <v/>
      </c>
      <c r="AE362" s="80">
        <f>U362*I362</f>
        <v/>
      </c>
      <c r="AF362" s="80">
        <f>N362</f>
        <v/>
      </c>
      <c r="AG362" s="80">
        <f>V362*G362</f>
        <v/>
      </c>
      <c r="AH362" s="80">
        <f>W362*H362</f>
        <v/>
      </c>
      <c r="AI362" s="80">
        <f>X362*I362</f>
        <v/>
      </c>
      <c r="AJ362" s="80">
        <f>O362</f>
        <v/>
      </c>
      <c r="AK362" s="81" t="n">
        <v>0.0399999991</v>
      </c>
      <c r="AL362" s="81" t="n">
        <v>0</v>
      </c>
      <c r="AM362" s="81" t="n">
        <v>0</v>
      </c>
      <c r="AN362" s="81" t="n">
        <v>-1.95000005</v>
      </c>
      <c r="AO362" s="81" t="n">
        <v>0</v>
      </c>
      <c r="AP362" s="81" t="n">
        <v>0.0399663113</v>
      </c>
      <c r="AQ362" s="81" t="n">
        <v>-0.09445405010000001</v>
      </c>
      <c r="AR362" s="81" t="n">
        <v>0.700098813</v>
      </c>
      <c r="AS362" s="81" t="n">
        <v>0</v>
      </c>
      <c r="AT362" s="81" t="n">
        <v>0.0016412955</v>
      </c>
      <c r="AU362" s="81" t="n">
        <v>2.30000019</v>
      </c>
      <c r="AV362" s="81" t="n">
        <v>8.350000380000001</v>
      </c>
      <c r="AW362" s="82">
        <f>MAX(ABS(Y362-AK362),ABS(Z362-AL362),ABS(AA362-AM362),ABS(AB362-AN362),ABS(AC362-AO362),ABS(AD362-AP362),ABS(AE362-AQ362),ABS(AF362-AR362),ABS(AG362-AS362),ABS(AH362-AT362),ABS(AI362-AU362),ABS(AJ362-AV362))</f>
        <v/>
      </c>
    </row>
    <row r="363">
      <c r="A363" s="78" t="inlineStr">
        <is>
          <t>M358</t>
        </is>
      </c>
      <c r="B363" s="52" t="inlineStr">
        <is>
          <t>BNK-59</t>
        </is>
      </c>
      <c r="C363" s="52" t="inlineStr">
        <is>
          <t>Command Bunker</t>
        </is>
      </c>
      <c r="D363" s="52" t="inlineStr">
        <is>
          <t>Guard rail</t>
        </is>
      </c>
      <c r="E363" s="58" t="inlineStr">
        <is>
          <t>Cylinder</t>
        </is>
      </c>
      <c r="F363" s="52" t="inlineStr">
        <is>
          <t>BNK-01</t>
        </is>
      </c>
      <c r="G363" s="79" t="n">
        <v>0.0399999991</v>
      </c>
      <c r="H363" s="79" t="n">
        <v>0.0399999991</v>
      </c>
      <c r="I363" s="79" t="n">
        <v>2.30003357</v>
      </c>
      <c r="J363" s="79" t="n">
        <v>0.308483958</v>
      </c>
      <c r="K363" s="79" t="n">
        <v>0</v>
      </c>
      <c r="L363" s="79" t="n">
        <v>0</v>
      </c>
      <c r="M363" s="79" t="n">
        <v>-1.95000005</v>
      </c>
      <c r="N363" s="79" t="n">
        <v>1.14668012</v>
      </c>
      <c r="O363" s="79" t="n">
        <v>10.6499996</v>
      </c>
      <c r="P363" s="80">
        <f>COS(RADIANS(K363))*COS(RADIANS(L363))+SIN(RADIANS(K363))*SIN(RADIANS(J363))*SIN(RADIANS(L363))</f>
        <v/>
      </c>
      <c r="Q363" s="80">
        <f>-COS(RADIANS(K363))*SIN(RADIANS(L363))+SIN(RADIANS(K363))*SIN(RADIANS(J363))*COS(RADIANS(L363))</f>
        <v/>
      </c>
      <c r="R363" s="80">
        <f>SIN(RADIANS(K363))*COS(RADIANS(J363))</f>
        <v/>
      </c>
      <c r="S363" s="80">
        <f>COS(RADIANS(J363))*SIN(RADIANS(L363))</f>
        <v/>
      </c>
      <c r="T363" s="80">
        <f>COS(RADIANS(J363))*COS(RADIANS(L363))</f>
        <v/>
      </c>
      <c r="U363" s="80">
        <f>-SIN(RADIANS(J363))</f>
        <v/>
      </c>
      <c r="V363" s="80">
        <f>-SIN(RADIANS(K363))*COS(RADIANS(L363))+COS(RADIANS(K363))*SIN(RADIANS(J363))*SIN(RADIANS(L363))</f>
        <v/>
      </c>
      <c r="W363" s="80">
        <f>SIN(RADIANS(K363))*SIN(RADIANS(L363))+COS(RADIANS(K363))*SIN(RADIANS(J363))*COS(RADIANS(L363))</f>
        <v/>
      </c>
      <c r="X363" s="80">
        <f>COS(RADIANS(K363))*COS(RADIANS(J363))</f>
        <v/>
      </c>
      <c r="Y363" s="80">
        <f>P363*G363</f>
        <v/>
      </c>
      <c r="Z363" s="80">
        <f>Q363*H363</f>
        <v/>
      </c>
      <c r="AA363" s="80">
        <f>R363*I363</f>
        <v/>
      </c>
      <c r="AB363" s="80">
        <f>M363</f>
        <v/>
      </c>
      <c r="AC363" s="80">
        <f>S363*G363</f>
        <v/>
      </c>
      <c r="AD363" s="80">
        <f>T363*H363</f>
        <v/>
      </c>
      <c r="AE363" s="80">
        <f>U363*I363</f>
        <v/>
      </c>
      <c r="AF363" s="80">
        <f>N363</f>
        <v/>
      </c>
      <c r="AG363" s="80">
        <f>V363*G363</f>
        <v/>
      </c>
      <c r="AH363" s="80">
        <f>W363*H363</f>
        <v/>
      </c>
      <c r="AI363" s="80">
        <f>X363*I363</f>
        <v/>
      </c>
      <c r="AJ363" s="80">
        <f>O363</f>
        <v/>
      </c>
      <c r="AK363" s="81" t="n">
        <v>0.0399999991</v>
      </c>
      <c r="AL363" s="81" t="n">
        <v>0</v>
      </c>
      <c r="AM363" s="81" t="n">
        <v>0</v>
      </c>
      <c r="AN363" s="81" t="n">
        <v>-1.95000005</v>
      </c>
      <c r="AO363" s="81" t="n">
        <v>0</v>
      </c>
      <c r="AP363" s="81" t="n">
        <v>0.039999418</v>
      </c>
      <c r="AQ363" s="81" t="n">
        <v>-0.012383461</v>
      </c>
      <c r="AR363" s="81" t="n">
        <v>1.14668012</v>
      </c>
      <c r="AS363" s="81" t="n">
        <v>0</v>
      </c>
      <c r="AT363" s="81" t="n">
        <v>0.00021536139</v>
      </c>
      <c r="AU363" s="81" t="n">
        <v>2.30000019</v>
      </c>
      <c r="AV363" s="81" t="n">
        <v>10.6499996</v>
      </c>
      <c r="AW363" s="82">
        <f>MAX(ABS(Y363-AK363),ABS(Z363-AL363),ABS(AA363-AM363),ABS(AB363-AN363),ABS(AC363-AO363),ABS(AD363-AP363),ABS(AE363-AQ363),ABS(AF363-AR363),ABS(AG363-AS363),ABS(AH363-AT363),ABS(AI363-AU363),ABS(AJ363-AV363))</f>
        <v/>
      </c>
    </row>
    <row r="364">
      <c r="A364" s="78" t="inlineStr">
        <is>
          <t>M359</t>
        </is>
      </c>
      <c r="B364" s="52" t="inlineStr">
        <is>
          <t>BNK-60</t>
        </is>
      </c>
      <c r="C364" s="52" t="inlineStr">
        <is>
          <t>Command Bunker</t>
        </is>
      </c>
      <c r="D364" s="52" t="inlineStr">
        <is>
          <t>Guard rail</t>
        </is>
      </c>
      <c r="E364" s="58" t="inlineStr">
        <is>
          <t>Cylinder</t>
        </is>
      </c>
      <c r="F364" s="52" t="inlineStr">
        <is>
          <t>BNK-01</t>
        </is>
      </c>
      <c r="G364" s="79" t="n">
        <v>0.0399999991</v>
      </c>
      <c r="H364" s="79" t="n">
        <v>0.0399999991</v>
      </c>
      <c r="I364" s="79" t="n">
        <v>2.30003357</v>
      </c>
      <c r="J364" s="79" t="n">
        <v>0.308483958</v>
      </c>
      <c r="K364" s="79" t="n">
        <v>0</v>
      </c>
      <c r="L364" s="79" t="n">
        <v>0</v>
      </c>
      <c r="M364" s="79" t="n">
        <v>-1.95000005</v>
      </c>
      <c r="N364" s="79" t="n">
        <v>0.646680057</v>
      </c>
      <c r="O364" s="79" t="n">
        <v>10.6499996</v>
      </c>
      <c r="P364" s="80">
        <f>COS(RADIANS(K364))*COS(RADIANS(L364))+SIN(RADIANS(K364))*SIN(RADIANS(J364))*SIN(RADIANS(L364))</f>
        <v/>
      </c>
      <c r="Q364" s="80">
        <f>-COS(RADIANS(K364))*SIN(RADIANS(L364))+SIN(RADIANS(K364))*SIN(RADIANS(J364))*COS(RADIANS(L364))</f>
        <v/>
      </c>
      <c r="R364" s="80">
        <f>SIN(RADIANS(K364))*COS(RADIANS(J364))</f>
        <v/>
      </c>
      <c r="S364" s="80">
        <f>COS(RADIANS(J364))*SIN(RADIANS(L364))</f>
        <v/>
      </c>
      <c r="T364" s="80">
        <f>COS(RADIANS(J364))*COS(RADIANS(L364))</f>
        <v/>
      </c>
      <c r="U364" s="80">
        <f>-SIN(RADIANS(J364))</f>
        <v/>
      </c>
      <c r="V364" s="80">
        <f>-SIN(RADIANS(K364))*COS(RADIANS(L364))+COS(RADIANS(K364))*SIN(RADIANS(J364))*SIN(RADIANS(L364))</f>
        <v/>
      </c>
      <c r="W364" s="80">
        <f>SIN(RADIANS(K364))*SIN(RADIANS(L364))+COS(RADIANS(K364))*SIN(RADIANS(J364))*COS(RADIANS(L364))</f>
        <v/>
      </c>
      <c r="X364" s="80">
        <f>COS(RADIANS(K364))*COS(RADIANS(J364))</f>
        <v/>
      </c>
      <c r="Y364" s="80">
        <f>P364*G364</f>
        <v/>
      </c>
      <c r="Z364" s="80">
        <f>Q364*H364</f>
        <v/>
      </c>
      <c r="AA364" s="80">
        <f>R364*I364</f>
        <v/>
      </c>
      <c r="AB364" s="80">
        <f>M364</f>
        <v/>
      </c>
      <c r="AC364" s="80">
        <f>S364*G364</f>
        <v/>
      </c>
      <c r="AD364" s="80">
        <f>T364*H364</f>
        <v/>
      </c>
      <c r="AE364" s="80">
        <f>U364*I364</f>
        <v/>
      </c>
      <c r="AF364" s="80">
        <f>N364</f>
        <v/>
      </c>
      <c r="AG364" s="80">
        <f>V364*G364</f>
        <v/>
      </c>
      <c r="AH364" s="80">
        <f>W364*H364</f>
        <v/>
      </c>
      <c r="AI364" s="80">
        <f>X364*I364</f>
        <v/>
      </c>
      <c r="AJ364" s="80">
        <f>O364</f>
        <v/>
      </c>
      <c r="AK364" s="81" t="n">
        <v>0.0399999991</v>
      </c>
      <c r="AL364" s="81" t="n">
        <v>0</v>
      </c>
      <c r="AM364" s="81" t="n">
        <v>0</v>
      </c>
      <c r="AN364" s="81" t="n">
        <v>-1.95000005</v>
      </c>
      <c r="AO364" s="81" t="n">
        <v>0</v>
      </c>
      <c r="AP364" s="81" t="n">
        <v>0.039999418</v>
      </c>
      <c r="AQ364" s="81" t="n">
        <v>-0.012383461</v>
      </c>
      <c r="AR364" s="81" t="n">
        <v>0.646680057</v>
      </c>
      <c r="AS364" s="81" t="n">
        <v>0</v>
      </c>
      <c r="AT364" s="81" t="n">
        <v>0.00021536139</v>
      </c>
      <c r="AU364" s="81" t="n">
        <v>2.30000019</v>
      </c>
      <c r="AV364" s="81" t="n">
        <v>10.6499996</v>
      </c>
      <c r="AW364" s="82">
        <f>MAX(ABS(Y364-AK364),ABS(Z364-AL364),ABS(AA364-AM364),ABS(AB364-AN364),ABS(AC364-AO364),ABS(AD364-AP364),ABS(AE364-AQ364),ABS(AF364-AR364),ABS(AG364-AS364),ABS(AH364-AT364),ABS(AI364-AU364),ABS(AJ364-AV364))</f>
        <v/>
      </c>
    </row>
    <row r="365">
      <c r="A365" s="78" t="inlineStr">
        <is>
          <t>M360</t>
        </is>
      </c>
      <c r="B365" s="52" t="inlineStr">
        <is>
          <t>BNK-61</t>
        </is>
      </c>
      <c r="C365" s="52" t="inlineStr">
        <is>
          <t>Command Bunker</t>
        </is>
      </c>
      <c r="D365" s="52" t="inlineStr">
        <is>
          <t>Guard rail post</t>
        </is>
      </c>
      <c r="E365" s="58" t="inlineStr">
        <is>
          <t>Cylinder</t>
        </is>
      </c>
      <c r="F365" s="52" t="inlineStr">
        <is>
          <t>BNK-01</t>
        </is>
      </c>
      <c r="G365" s="79" t="n">
        <v>0.0599999987</v>
      </c>
      <c r="H365" s="79" t="n">
        <v>0.0599999987</v>
      </c>
      <c r="I365" s="79" t="n">
        <v>1</v>
      </c>
      <c r="J365" s="79" t="n">
        <v>90</v>
      </c>
      <c r="K365" s="79" t="n">
        <v>0</v>
      </c>
      <c r="L365" s="79" t="n">
        <v>0</v>
      </c>
      <c r="M365" s="79" t="n">
        <v>1.95000005</v>
      </c>
      <c r="N365" s="79" t="n">
        <v>0.776384115</v>
      </c>
      <c r="O365" s="79" t="n">
        <v>4.9000001</v>
      </c>
      <c r="P365" s="80">
        <f>COS(RADIANS(K365))*COS(RADIANS(L365))+SIN(RADIANS(K365))*SIN(RADIANS(J365))*SIN(RADIANS(L365))</f>
        <v/>
      </c>
      <c r="Q365" s="80">
        <f>-COS(RADIANS(K365))*SIN(RADIANS(L365))+SIN(RADIANS(K365))*SIN(RADIANS(J365))*COS(RADIANS(L365))</f>
        <v/>
      </c>
      <c r="R365" s="80">
        <f>SIN(RADIANS(K365))*COS(RADIANS(J365))</f>
        <v/>
      </c>
      <c r="S365" s="80">
        <f>COS(RADIANS(J365))*SIN(RADIANS(L365))</f>
        <v/>
      </c>
      <c r="T365" s="80">
        <f>COS(RADIANS(J365))*COS(RADIANS(L365))</f>
        <v/>
      </c>
      <c r="U365" s="80">
        <f>-SIN(RADIANS(J365))</f>
        <v/>
      </c>
      <c r="V365" s="80">
        <f>-SIN(RADIANS(K365))*COS(RADIANS(L365))+COS(RADIANS(K365))*SIN(RADIANS(J365))*SIN(RADIANS(L365))</f>
        <v/>
      </c>
      <c r="W365" s="80">
        <f>SIN(RADIANS(K365))*SIN(RADIANS(L365))+COS(RADIANS(K365))*SIN(RADIANS(J365))*COS(RADIANS(L365))</f>
        <v/>
      </c>
      <c r="X365" s="80">
        <f>COS(RADIANS(K365))*COS(RADIANS(J365))</f>
        <v/>
      </c>
      <c r="Y365" s="80">
        <f>P365*G365</f>
        <v/>
      </c>
      <c r="Z365" s="80">
        <f>Q365*H365</f>
        <v/>
      </c>
      <c r="AA365" s="80">
        <f>R365*I365</f>
        <v/>
      </c>
      <c r="AB365" s="80">
        <f>M365</f>
        <v/>
      </c>
      <c r="AC365" s="80">
        <f>S365*G365</f>
        <v/>
      </c>
      <c r="AD365" s="80">
        <f>T365*H365</f>
        <v/>
      </c>
      <c r="AE365" s="80">
        <f>U365*I365</f>
        <v/>
      </c>
      <c r="AF365" s="80">
        <f>N365</f>
        <v/>
      </c>
      <c r="AG365" s="80">
        <f>V365*G365</f>
        <v/>
      </c>
      <c r="AH365" s="80">
        <f>W365*H365</f>
        <v/>
      </c>
      <c r="AI365" s="80">
        <f>X365*I365</f>
        <v/>
      </c>
      <c r="AJ365" s="80">
        <f>O365</f>
        <v/>
      </c>
      <c r="AK365" s="81" t="n">
        <v>0.0599999987</v>
      </c>
      <c r="AL365" s="81" t="n">
        <v>0</v>
      </c>
      <c r="AM365" s="81" t="n">
        <v>0</v>
      </c>
      <c r="AN365" s="81" t="n">
        <v>1.95000005</v>
      </c>
      <c r="AO365" s="81" t="n">
        <v>0</v>
      </c>
      <c r="AP365" s="81" t="n">
        <v>-2.62268318e-09</v>
      </c>
      <c r="AQ365" s="81" t="n">
        <v>-1</v>
      </c>
      <c r="AR365" s="81" t="n">
        <v>0.776384115</v>
      </c>
      <c r="AS365" s="81" t="n">
        <v>0</v>
      </c>
      <c r="AT365" s="81" t="n">
        <v>0.0599999987</v>
      </c>
      <c r="AU365" s="81" t="n">
        <v>-4.37113883e-08</v>
      </c>
      <c r="AV365" s="81" t="n">
        <v>4.9000001</v>
      </c>
      <c r="AW365" s="82">
        <f>MAX(ABS(Y365-AK365),ABS(Z365-AL365),ABS(AA365-AM365),ABS(AB365-AN365),ABS(AC365-AO365),ABS(AD365-AP365),ABS(AE365-AQ365),ABS(AF365-AR365),ABS(AG365-AS365),ABS(AH365-AT365),ABS(AI365-AU365),ABS(AJ365-AV365))</f>
        <v/>
      </c>
    </row>
    <row r="366">
      <c r="A366" s="78" t="inlineStr">
        <is>
          <t>M361</t>
        </is>
      </c>
      <c r="B366" s="52" t="inlineStr">
        <is>
          <t>BNK-62</t>
        </is>
      </c>
      <c r="C366" s="52" t="inlineStr">
        <is>
          <t>Command Bunker</t>
        </is>
      </c>
      <c r="D366" s="52" t="inlineStr">
        <is>
          <t>Guard rail post</t>
        </is>
      </c>
      <c r="E366" s="58" t="inlineStr">
        <is>
          <t>Cylinder</t>
        </is>
      </c>
      <c r="F366" s="52" t="inlineStr">
        <is>
          <t>BNK-01</t>
        </is>
      </c>
      <c r="G366" s="79" t="n">
        <v>0.0599999987</v>
      </c>
      <c r="H366" s="79" t="n">
        <v>0.0599999987</v>
      </c>
      <c r="I366" s="79" t="n">
        <v>1</v>
      </c>
      <c r="J366" s="79" t="n">
        <v>90</v>
      </c>
      <c r="K366" s="79" t="n">
        <v>0</v>
      </c>
      <c r="L366" s="79" t="n">
        <v>0</v>
      </c>
      <c r="M366" s="79" t="n">
        <v>1.95000005</v>
      </c>
      <c r="N366" s="79" t="n">
        <v>0.747325838</v>
      </c>
      <c r="O366" s="79" t="n">
        <v>7.19999981</v>
      </c>
      <c r="P366" s="80">
        <f>COS(RADIANS(K366))*COS(RADIANS(L366))+SIN(RADIANS(K366))*SIN(RADIANS(J366))*SIN(RADIANS(L366))</f>
        <v/>
      </c>
      <c r="Q366" s="80">
        <f>-COS(RADIANS(K366))*SIN(RADIANS(L366))+SIN(RADIANS(K366))*SIN(RADIANS(J366))*COS(RADIANS(L366))</f>
        <v/>
      </c>
      <c r="R366" s="80">
        <f>SIN(RADIANS(K366))*COS(RADIANS(J366))</f>
        <v/>
      </c>
      <c r="S366" s="80">
        <f>COS(RADIANS(J366))*SIN(RADIANS(L366))</f>
        <v/>
      </c>
      <c r="T366" s="80">
        <f>COS(RADIANS(J366))*COS(RADIANS(L366))</f>
        <v/>
      </c>
      <c r="U366" s="80">
        <f>-SIN(RADIANS(J366))</f>
        <v/>
      </c>
      <c r="V366" s="80">
        <f>-SIN(RADIANS(K366))*COS(RADIANS(L366))+COS(RADIANS(K366))*SIN(RADIANS(J366))*SIN(RADIANS(L366))</f>
        <v/>
      </c>
      <c r="W366" s="80">
        <f>SIN(RADIANS(K366))*SIN(RADIANS(L366))+COS(RADIANS(K366))*SIN(RADIANS(J366))*COS(RADIANS(L366))</f>
        <v/>
      </c>
      <c r="X366" s="80">
        <f>COS(RADIANS(K366))*COS(RADIANS(J366))</f>
        <v/>
      </c>
      <c r="Y366" s="80">
        <f>P366*G366</f>
        <v/>
      </c>
      <c r="Z366" s="80">
        <f>Q366*H366</f>
        <v/>
      </c>
      <c r="AA366" s="80">
        <f>R366*I366</f>
        <v/>
      </c>
      <c r="AB366" s="80">
        <f>M366</f>
        <v/>
      </c>
      <c r="AC366" s="80">
        <f>S366*G366</f>
        <v/>
      </c>
      <c r="AD366" s="80">
        <f>T366*H366</f>
        <v/>
      </c>
      <c r="AE366" s="80">
        <f>U366*I366</f>
        <v/>
      </c>
      <c r="AF366" s="80">
        <f>N366</f>
        <v/>
      </c>
      <c r="AG366" s="80">
        <f>V366*G366</f>
        <v/>
      </c>
      <c r="AH366" s="80">
        <f>W366*H366</f>
        <v/>
      </c>
      <c r="AI366" s="80">
        <f>X366*I366</f>
        <v/>
      </c>
      <c r="AJ366" s="80">
        <f>O366</f>
        <v/>
      </c>
      <c r="AK366" s="81" t="n">
        <v>0.0599999987</v>
      </c>
      <c r="AL366" s="81" t="n">
        <v>0</v>
      </c>
      <c r="AM366" s="81" t="n">
        <v>0</v>
      </c>
      <c r="AN366" s="81" t="n">
        <v>1.95000005</v>
      </c>
      <c r="AO366" s="81" t="n">
        <v>0</v>
      </c>
      <c r="AP366" s="81" t="n">
        <v>-2.62268318e-09</v>
      </c>
      <c r="AQ366" s="81" t="n">
        <v>-1</v>
      </c>
      <c r="AR366" s="81" t="n">
        <v>0.747325838</v>
      </c>
      <c r="AS366" s="81" t="n">
        <v>0</v>
      </c>
      <c r="AT366" s="81" t="n">
        <v>0.0599999987</v>
      </c>
      <c r="AU366" s="81" t="n">
        <v>-4.37113883e-08</v>
      </c>
      <c r="AV366" s="81" t="n">
        <v>7.19999981</v>
      </c>
      <c r="AW366" s="82">
        <f>MAX(ABS(Y366-AK366),ABS(Z366-AL366),ABS(AA366-AM366),ABS(AB366-AN366),ABS(AC366-AO366),ABS(AD366-AP366),ABS(AE366-AQ366),ABS(AF366-AR366),ABS(AG366-AS366),ABS(AH366-AT366),ABS(AI366-AU366),ABS(AJ366-AV366))</f>
        <v/>
      </c>
    </row>
    <row r="367">
      <c r="A367" s="78" t="inlineStr">
        <is>
          <t>M362</t>
        </is>
      </c>
      <c r="B367" s="52" t="inlineStr">
        <is>
          <t>BNK-63</t>
        </is>
      </c>
      <c r="C367" s="52" t="inlineStr">
        <is>
          <t>Command Bunker</t>
        </is>
      </c>
      <c r="D367" s="52" t="inlineStr">
        <is>
          <t>Guard rail post</t>
        </is>
      </c>
      <c r="E367" s="58" t="inlineStr">
        <is>
          <t>Cylinder</t>
        </is>
      </c>
      <c r="F367" s="52" t="inlineStr">
        <is>
          <t>BNK-01</t>
        </is>
      </c>
      <c r="G367" s="79" t="n">
        <v>0.0599999987</v>
      </c>
      <c r="H367" s="79" t="n">
        <v>0.0599999987</v>
      </c>
      <c r="I367" s="79" t="n">
        <v>1</v>
      </c>
      <c r="J367" s="79" t="n">
        <v>90</v>
      </c>
      <c r="K367" s="79" t="n">
        <v>0</v>
      </c>
      <c r="L367" s="79" t="n">
        <v>0</v>
      </c>
      <c r="M367" s="79" t="n">
        <v>1.95000005</v>
      </c>
      <c r="N367" s="79" t="n">
        <v>0.652871788</v>
      </c>
      <c r="O367" s="79" t="n">
        <v>9.5</v>
      </c>
      <c r="P367" s="80">
        <f>COS(RADIANS(K367))*COS(RADIANS(L367))+SIN(RADIANS(K367))*SIN(RADIANS(J367))*SIN(RADIANS(L367))</f>
        <v/>
      </c>
      <c r="Q367" s="80">
        <f>-COS(RADIANS(K367))*SIN(RADIANS(L367))+SIN(RADIANS(K367))*SIN(RADIANS(J367))*COS(RADIANS(L367))</f>
        <v/>
      </c>
      <c r="R367" s="80">
        <f>SIN(RADIANS(K367))*COS(RADIANS(J367))</f>
        <v/>
      </c>
      <c r="S367" s="80">
        <f>COS(RADIANS(J367))*SIN(RADIANS(L367))</f>
        <v/>
      </c>
      <c r="T367" s="80">
        <f>COS(RADIANS(J367))*COS(RADIANS(L367))</f>
        <v/>
      </c>
      <c r="U367" s="80">
        <f>-SIN(RADIANS(J367))</f>
        <v/>
      </c>
      <c r="V367" s="80">
        <f>-SIN(RADIANS(K367))*COS(RADIANS(L367))+COS(RADIANS(K367))*SIN(RADIANS(J367))*SIN(RADIANS(L367))</f>
        <v/>
      </c>
      <c r="W367" s="80">
        <f>SIN(RADIANS(K367))*SIN(RADIANS(L367))+COS(RADIANS(K367))*SIN(RADIANS(J367))*COS(RADIANS(L367))</f>
        <v/>
      </c>
      <c r="X367" s="80">
        <f>COS(RADIANS(K367))*COS(RADIANS(J367))</f>
        <v/>
      </c>
      <c r="Y367" s="80">
        <f>P367*G367</f>
        <v/>
      </c>
      <c r="Z367" s="80">
        <f>Q367*H367</f>
        <v/>
      </c>
      <c r="AA367" s="80">
        <f>R367*I367</f>
        <v/>
      </c>
      <c r="AB367" s="80">
        <f>M367</f>
        <v/>
      </c>
      <c r="AC367" s="80">
        <f>S367*G367</f>
        <v/>
      </c>
      <c r="AD367" s="80">
        <f>T367*H367</f>
        <v/>
      </c>
      <c r="AE367" s="80">
        <f>U367*I367</f>
        <v/>
      </c>
      <c r="AF367" s="80">
        <f>N367</f>
        <v/>
      </c>
      <c r="AG367" s="80">
        <f>V367*G367</f>
        <v/>
      </c>
      <c r="AH367" s="80">
        <f>W367*H367</f>
        <v/>
      </c>
      <c r="AI367" s="80">
        <f>X367*I367</f>
        <v/>
      </c>
      <c r="AJ367" s="80">
        <f>O367</f>
        <v/>
      </c>
      <c r="AK367" s="81" t="n">
        <v>0.0599999987</v>
      </c>
      <c r="AL367" s="81" t="n">
        <v>0</v>
      </c>
      <c r="AM367" s="81" t="n">
        <v>0</v>
      </c>
      <c r="AN367" s="81" t="n">
        <v>1.95000005</v>
      </c>
      <c r="AO367" s="81" t="n">
        <v>0</v>
      </c>
      <c r="AP367" s="81" t="n">
        <v>-2.62268318e-09</v>
      </c>
      <c r="AQ367" s="81" t="n">
        <v>-1</v>
      </c>
      <c r="AR367" s="81" t="n">
        <v>0.652871788</v>
      </c>
      <c r="AS367" s="81" t="n">
        <v>0</v>
      </c>
      <c r="AT367" s="81" t="n">
        <v>0.0599999987</v>
      </c>
      <c r="AU367" s="81" t="n">
        <v>-4.37113883e-08</v>
      </c>
      <c r="AV367" s="81" t="n">
        <v>9.5</v>
      </c>
      <c r="AW367" s="82">
        <f>MAX(ABS(Y367-AK367),ABS(Z367-AL367),ABS(AA367-AM367),ABS(AB367-AN367),ABS(AC367-AO367),ABS(AD367-AP367),ABS(AE367-AQ367),ABS(AF367-AR367),ABS(AG367-AS367),ABS(AH367-AT367),ABS(AI367-AU367),ABS(AJ367-AV367))</f>
        <v/>
      </c>
    </row>
    <row r="368">
      <c r="A368" s="78" t="inlineStr">
        <is>
          <t>M363</t>
        </is>
      </c>
      <c r="B368" s="52" t="inlineStr">
        <is>
          <t>BNK-64</t>
        </is>
      </c>
      <c r="C368" s="52" t="inlineStr">
        <is>
          <t>Command Bunker</t>
        </is>
      </c>
      <c r="D368" s="52" t="inlineStr">
        <is>
          <t>Guard rail post</t>
        </is>
      </c>
      <c r="E368" s="58" t="inlineStr">
        <is>
          <t>Cylinder</t>
        </is>
      </c>
      <c r="F368" s="52" t="inlineStr">
        <is>
          <t>BNK-01</t>
        </is>
      </c>
      <c r="G368" s="79" t="n">
        <v>0.0599999987</v>
      </c>
      <c r="H368" s="79" t="n">
        <v>0.0599999987</v>
      </c>
      <c r="I368" s="79" t="n">
        <v>1</v>
      </c>
      <c r="J368" s="79" t="n">
        <v>90</v>
      </c>
      <c r="K368" s="79" t="n">
        <v>0</v>
      </c>
      <c r="L368" s="79" t="n">
        <v>0</v>
      </c>
      <c r="M368" s="79" t="n">
        <v>1.95000005</v>
      </c>
      <c r="N368" s="79" t="n">
        <v>0.640488327</v>
      </c>
      <c r="O368" s="79" t="n">
        <v>11.8000002</v>
      </c>
      <c r="P368" s="80">
        <f>COS(RADIANS(K368))*COS(RADIANS(L368))+SIN(RADIANS(K368))*SIN(RADIANS(J368))*SIN(RADIANS(L368))</f>
        <v/>
      </c>
      <c r="Q368" s="80">
        <f>-COS(RADIANS(K368))*SIN(RADIANS(L368))+SIN(RADIANS(K368))*SIN(RADIANS(J368))*COS(RADIANS(L368))</f>
        <v/>
      </c>
      <c r="R368" s="80">
        <f>SIN(RADIANS(K368))*COS(RADIANS(J368))</f>
        <v/>
      </c>
      <c r="S368" s="80">
        <f>COS(RADIANS(J368))*SIN(RADIANS(L368))</f>
        <v/>
      </c>
      <c r="T368" s="80">
        <f>COS(RADIANS(J368))*COS(RADIANS(L368))</f>
        <v/>
      </c>
      <c r="U368" s="80">
        <f>-SIN(RADIANS(J368))</f>
        <v/>
      </c>
      <c r="V368" s="80">
        <f>-SIN(RADIANS(K368))*COS(RADIANS(L368))+COS(RADIANS(K368))*SIN(RADIANS(J368))*SIN(RADIANS(L368))</f>
        <v/>
      </c>
      <c r="W368" s="80">
        <f>SIN(RADIANS(K368))*SIN(RADIANS(L368))+COS(RADIANS(K368))*SIN(RADIANS(J368))*COS(RADIANS(L368))</f>
        <v/>
      </c>
      <c r="X368" s="80">
        <f>COS(RADIANS(K368))*COS(RADIANS(J368))</f>
        <v/>
      </c>
      <c r="Y368" s="80">
        <f>P368*G368</f>
        <v/>
      </c>
      <c r="Z368" s="80">
        <f>Q368*H368</f>
        <v/>
      </c>
      <c r="AA368" s="80">
        <f>R368*I368</f>
        <v/>
      </c>
      <c r="AB368" s="80">
        <f>M368</f>
        <v/>
      </c>
      <c r="AC368" s="80">
        <f>S368*G368</f>
        <v/>
      </c>
      <c r="AD368" s="80">
        <f>T368*H368</f>
        <v/>
      </c>
      <c r="AE368" s="80">
        <f>U368*I368</f>
        <v/>
      </c>
      <c r="AF368" s="80">
        <f>N368</f>
        <v/>
      </c>
      <c r="AG368" s="80">
        <f>V368*G368</f>
        <v/>
      </c>
      <c r="AH368" s="80">
        <f>W368*H368</f>
        <v/>
      </c>
      <c r="AI368" s="80">
        <f>X368*I368</f>
        <v/>
      </c>
      <c r="AJ368" s="80">
        <f>O368</f>
        <v/>
      </c>
      <c r="AK368" s="81" t="n">
        <v>0.0599999987</v>
      </c>
      <c r="AL368" s="81" t="n">
        <v>0</v>
      </c>
      <c r="AM368" s="81" t="n">
        <v>0</v>
      </c>
      <c r="AN368" s="81" t="n">
        <v>1.95000005</v>
      </c>
      <c r="AO368" s="81" t="n">
        <v>0</v>
      </c>
      <c r="AP368" s="81" t="n">
        <v>-2.62268318e-09</v>
      </c>
      <c r="AQ368" s="81" t="n">
        <v>-1</v>
      </c>
      <c r="AR368" s="81" t="n">
        <v>0.640488327</v>
      </c>
      <c r="AS368" s="81" t="n">
        <v>0</v>
      </c>
      <c r="AT368" s="81" t="n">
        <v>0.0599999987</v>
      </c>
      <c r="AU368" s="81" t="n">
        <v>-4.37113883e-08</v>
      </c>
      <c r="AV368" s="81" t="n">
        <v>11.8000002</v>
      </c>
      <c r="AW368" s="82">
        <f>MAX(ABS(Y368-AK368),ABS(Z368-AL368),ABS(AA368-AM368),ABS(AB368-AN368),ABS(AC368-AO368),ABS(AD368-AP368),ABS(AE368-AQ368),ABS(AF368-AR368),ABS(AG368-AS368),ABS(AH368-AT368),ABS(AI368-AU368),ABS(AJ368-AV368))</f>
        <v/>
      </c>
    </row>
    <row r="369">
      <c r="A369" s="78" t="inlineStr">
        <is>
          <t>M364</t>
        </is>
      </c>
      <c r="B369" s="52" t="inlineStr">
        <is>
          <t>BNK-65</t>
        </is>
      </c>
      <c r="C369" s="52" t="inlineStr">
        <is>
          <t>Command Bunker</t>
        </is>
      </c>
      <c r="D369" s="52" t="inlineStr">
        <is>
          <t>Guard rail</t>
        </is>
      </c>
      <c r="E369" s="58" t="inlineStr">
        <is>
          <t>Cylinder</t>
        </is>
      </c>
      <c r="F369" s="52" t="inlineStr">
        <is>
          <t>BNK-01</t>
        </is>
      </c>
      <c r="G369" s="79" t="n">
        <v>0.0399999991</v>
      </c>
      <c r="H369" s="79" t="n">
        <v>0.0399999991</v>
      </c>
      <c r="I369" s="79" t="n">
        <v>2.3001833</v>
      </c>
      <c r="J369" s="79" t="n">
        <v>0.7238398190000001</v>
      </c>
      <c r="K369" s="79" t="n">
        <v>0</v>
      </c>
      <c r="L369" s="79" t="n">
        <v>0</v>
      </c>
      <c r="M369" s="79" t="n">
        <v>1.95000005</v>
      </c>
      <c r="N369" s="79" t="n">
        <v>1.26185489</v>
      </c>
      <c r="O369" s="79" t="n">
        <v>6.05000019</v>
      </c>
      <c r="P369" s="80">
        <f>COS(RADIANS(K369))*COS(RADIANS(L369))+SIN(RADIANS(K369))*SIN(RADIANS(J369))*SIN(RADIANS(L369))</f>
        <v/>
      </c>
      <c r="Q369" s="80">
        <f>-COS(RADIANS(K369))*SIN(RADIANS(L369))+SIN(RADIANS(K369))*SIN(RADIANS(J369))*COS(RADIANS(L369))</f>
        <v/>
      </c>
      <c r="R369" s="80">
        <f>SIN(RADIANS(K369))*COS(RADIANS(J369))</f>
        <v/>
      </c>
      <c r="S369" s="80">
        <f>COS(RADIANS(J369))*SIN(RADIANS(L369))</f>
        <v/>
      </c>
      <c r="T369" s="80">
        <f>COS(RADIANS(J369))*COS(RADIANS(L369))</f>
        <v/>
      </c>
      <c r="U369" s="80">
        <f>-SIN(RADIANS(J369))</f>
        <v/>
      </c>
      <c r="V369" s="80">
        <f>-SIN(RADIANS(K369))*COS(RADIANS(L369))+COS(RADIANS(K369))*SIN(RADIANS(J369))*SIN(RADIANS(L369))</f>
        <v/>
      </c>
      <c r="W369" s="80">
        <f>SIN(RADIANS(K369))*SIN(RADIANS(L369))+COS(RADIANS(K369))*SIN(RADIANS(J369))*COS(RADIANS(L369))</f>
        <v/>
      </c>
      <c r="X369" s="80">
        <f>COS(RADIANS(K369))*COS(RADIANS(J369))</f>
        <v/>
      </c>
      <c r="Y369" s="80">
        <f>P369*G369</f>
        <v/>
      </c>
      <c r="Z369" s="80">
        <f>Q369*H369</f>
        <v/>
      </c>
      <c r="AA369" s="80">
        <f>R369*I369</f>
        <v/>
      </c>
      <c r="AB369" s="80">
        <f>M369</f>
        <v/>
      </c>
      <c r="AC369" s="80">
        <f>S369*G369</f>
        <v/>
      </c>
      <c r="AD369" s="80">
        <f>T369*H369</f>
        <v/>
      </c>
      <c r="AE369" s="80">
        <f>U369*I369</f>
        <v/>
      </c>
      <c r="AF369" s="80">
        <f>N369</f>
        <v/>
      </c>
      <c r="AG369" s="80">
        <f>V369*G369</f>
        <v/>
      </c>
      <c r="AH369" s="80">
        <f>W369*H369</f>
        <v/>
      </c>
      <c r="AI369" s="80">
        <f>X369*I369</f>
        <v/>
      </c>
      <c r="AJ369" s="80">
        <f>O369</f>
        <v/>
      </c>
      <c r="AK369" s="81" t="n">
        <v>0.0399999991</v>
      </c>
      <c r="AL369" s="81" t="n">
        <v>0</v>
      </c>
      <c r="AM369" s="81" t="n">
        <v>0</v>
      </c>
      <c r="AN369" s="81" t="n">
        <v>1.95000005</v>
      </c>
      <c r="AO369" s="81" t="n">
        <v>0</v>
      </c>
      <c r="AP369" s="81" t="n">
        <v>0.0399968065</v>
      </c>
      <c r="AQ369" s="81" t="n">
        <v>-0.0290583372</v>
      </c>
      <c r="AR369" s="81" t="n">
        <v>1.26185489</v>
      </c>
      <c r="AS369" s="81" t="n">
        <v>0</v>
      </c>
      <c r="AT369" s="81" t="n">
        <v>0.0005053220669999999</v>
      </c>
      <c r="AU369" s="81" t="n">
        <v>2.29999971</v>
      </c>
      <c r="AV369" s="81" t="n">
        <v>6.05000019</v>
      </c>
      <c r="AW369" s="82">
        <f>MAX(ABS(Y369-AK369),ABS(Z369-AL369),ABS(AA369-AM369),ABS(AB369-AN369),ABS(AC369-AO369),ABS(AD369-AP369),ABS(AE369-AQ369),ABS(AF369-AR369),ABS(AG369-AS369),ABS(AH369-AT369),ABS(AI369-AU369),ABS(AJ369-AV369))</f>
        <v/>
      </c>
    </row>
    <row r="370">
      <c r="A370" s="78" t="inlineStr">
        <is>
          <t>M365</t>
        </is>
      </c>
      <c r="B370" s="52" t="inlineStr">
        <is>
          <t>BNK-66</t>
        </is>
      </c>
      <c r="C370" s="52" t="inlineStr">
        <is>
          <t>Command Bunker</t>
        </is>
      </c>
      <c r="D370" s="52" t="inlineStr">
        <is>
          <t>Guard rail</t>
        </is>
      </c>
      <c r="E370" s="58" t="inlineStr">
        <is>
          <t>Cylinder</t>
        </is>
      </c>
      <c r="F370" s="52" t="inlineStr">
        <is>
          <t>BNK-01</t>
        </is>
      </c>
      <c r="G370" s="79" t="n">
        <v>0.0399999991</v>
      </c>
      <c r="H370" s="79" t="n">
        <v>0.0399999991</v>
      </c>
      <c r="I370" s="79" t="n">
        <v>2.3001833</v>
      </c>
      <c r="J370" s="79" t="n">
        <v>0.723838389</v>
      </c>
      <c r="K370" s="79" t="n">
        <v>0</v>
      </c>
      <c r="L370" s="79" t="n">
        <v>0</v>
      </c>
      <c r="M370" s="79" t="n">
        <v>1.95000005</v>
      </c>
      <c r="N370" s="79" t="n">
        <v>0.761855006</v>
      </c>
      <c r="O370" s="79" t="n">
        <v>6.05000019</v>
      </c>
      <c r="P370" s="80">
        <f>COS(RADIANS(K370))*COS(RADIANS(L370))+SIN(RADIANS(K370))*SIN(RADIANS(J370))*SIN(RADIANS(L370))</f>
        <v/>
      </c>
      <c r="Q370" s="80">
        <f>-COS(RADIANS(K370))*SIN(RADIANS(L370))+SIN(RADIANS(K370))*SIN(RADIANS(J370))*COS(RADIANS(L370))</f>
        <v/>
      </c>
      <c r="R370" s="80">
        <f>SIN(RADIANS(K370))*COS(RADIANS(J370))</f>
        <v/>
      </c>
      <c r="S370" s="80">
        <f>COS(RADIANS(J370))*SIN(RADIANS(L370))</f>
        <v/>
      </c>
      <c r="T370" s="80">
        <f>COS(RADIANS(J370))*COS(RADIANS(L370))</f>
        <v/>
      </c>
      <c r="U370" s="80">
        <f>-SIN(RADIANS(J370))</f>
        <v/>
      </c>
      <c r="V370" s="80">
        <f>-SIN(RADIANS(K370))*COS(RADIANS(L370))+COS(RADIANS(K370))*SIN(RADIANS(J370))*SIN(RADIANS(L370))</f>
        <v/>
      </c>
      <c r="W370" s="80">
        <f>SIN(RADIANS(K370))*SIN(RADIANS(L370))+COS(RADIANS(K370))*SIN(RADIANS(J370))*COS(RADIANS(L370))</f>
        <v/>
      </c>
      <c r="X370" s="80">
        <f>COS(RADIANS(K370))*COS(RADIANS(J370))</f>
        <v/>
      </c>
      <c r="Y370" s="80">
        <f>P370*G370</f>
        <v/>
      </c>
      <c r="Z370" s="80">
        <f>Q370*H370</f>
        <v/>
      </c>
      <c r="AA370" s="80">
        <f>R370*I370</f>
        <v/>
      </c>
      <c r="AB370" s="80">
        <f>M370</f>
        <v/>
      </c>
      <c r="AC370" s="80">
        <f>S370*G370</f>
        <v/>
      </c>
      <c r="AD370" s="80">
        <f>T370*H370</f>
        <v/>
      </c>
      <c r="AE370" s="80">
        <f>U370*I370</f>
        <v/>
      </c>
      <c r="AF370" s="80">
        <f>N370</f>
        <v/>
      </c>
      <c r="AG370" s="80">
        <f>V370*G370</f>
        <v/>
      </c>
      <c r="AH370" s="80">
        <f>W370*H370</f>
        <v/>
      </c>
      <c r="AI370" s="80">
        <f>X370*I370</f>
        <v/>
      </c>
      <c r="AJ370" s="80">
        <f>O370</f>
        <v/>
      </c>
      <c r="AK370" s="81" t="n">
        <v>0.0399999991</v>
      </c>
      <c r="AL370" s="81" t="n">
        <v>0</v>
      </c>
      <c r="AM370" s="81" t="n">
        <v>0</v>
      </c>
      <c r="AN370" s="81" t="n">
        <v>1.95000005</v>
      </c>
      <c r="AO370" s="81" t="n">
        <v>0</v>
      </c>
      <c r="AP370" s="81" t="n">
        <v>0.0399968065</v>
      </c>
      <c r="AQ370" s="81" t="n">
        <v>-0.0290582795</v>
      </c>
      <c r="AR370" s="81" t="n">
        <v>0.761855006</v>
      </c>
      <c r="AS370" s="81" t="n">
        <v>0</v>
      </c>
      <c r="AT370" s="81" t="n">
        <v>0.000505321077</v>
      </c>
      <c r="AU370" s="81" t="n">
        <v>2.29999971</v>
      </c>
      <c r="AV370" s="81" t="n">
        <v>6.05000019</v>
      </c>
      <c r="AW370" s="82">
        <f>MAX(ABS(Y370-AK370),ABS(Z370-AL370),ABS(AA370-AM370),ABS(AB370-AN370),ABS(AC370-AO370),ABS(AD370-AP370),ABS(AE370-AQ370),ABS(AF370-AR370),ABS(AG370-AS370),ABS(AH370-AT370),ABS(AI370-AU370),ABS(AJ370-AV370))</f>
        <v/>
      </c>
    </row>
    <row r="371">
      <c r="A371" s="78" t="inlineStr">
        <is>
          <t>M366</t>
        </is>
      </c>
      <c r="B371" s="52" t="inlineStr">
        <is>
          <t>BNK-67</t>
        </is>
      </c>
      <c r="C371" s="52" t="inlineStr">
        <is>
          <t>Command Bunker</t>
        </is>
      </c>
      <c r="D371" s="52" t="inlineStr">
        <is>
          <t>Guard rail</t>
        </is>
      </c>
      <c r="E371" s="58" t="inlineStr">
        <is>
          <t>Cylinder</t>
        </is>
      </c>
      <c r="F371" s="52" t="inlineStr">
        <is>
          <t>BNK-01</t>
        </is>
      </c>
      <c r="G371" s="79" t="n">
        <v>0.0399999991</v>
      </c>
      <c r="H371" s="79" t="n">
        <v>0.0399999991</v>
      </c>
      <c r="I371" s="79" t="n">
        <v>2.30193877</v>
      </c>
      <c r="J371" s="79" t="n">
        <v>2.35163975</v>
      </c>
      <c r="K371" s="79" t="n">
        <v>0</v>
      </c>
      <c r="L371" s="79" t="n">
        <v>0</v>
      </c>
      <c r="M371" s="79" t="n">
        <v>1.95000005</v>
      </c>
      <c r="N371" s="79" t="n">
        <v>1.20009875</v>
      </c>
      <c r="O371" s="79" t="n">
        <v>8.350000380000001</v>
      </c>
      <c r="P371" s="80">
        <f>COS(RADIANS(K371))*COS(RADIANS(L371))+SIN(RADIANS(K371))*SIN(RADIANS(J371))*SIN(RADIANS(L371))</f>
        <v/>
      </c>
      <c r="Q371" s="80">
        <f>-COS(RADIANS(K371))*SIN(RADIANS(L371))+SIN(RADIANS(K371))*SIN(RADIANS(J371))*COS(RADIANS(L371))</f>
        <v/>
      </c>
      <c r="R371" s="80">
        <f>SIN(RADIANS(K371))*COS(RADIANS(J371))</f>
        <v/>
      </c>
      <c r="S371" s="80">
        <f>COS(RADIANS(J371))*SIN(RADIANS(L371))</f>
        <v/>
      </c>
      <c r="T371" s="80">
        <f>COS(RADIANS(J371))*COS(RADIANS(L371))</f>
        <v/>
      </c>
      <c r="U371" s="80">
        <f>-SIN(RADIANS(J371))</f>
        <v/>
      </c>
      <c r="V371" s="80">
        <f>-SIN(RADIANS(K371))*COS(RADIANS(L371))+COS(RADIANS(K371))*SIN(RADIANS(J371))*SIN(RADIANS(L371))</f>
        <v/>
      </c>
      <c r="W371" s="80">
        <f>SIN(RADIANS(K371))*SIN(RADIANS(L371))+COS(RADIANS(K371))*SIN(RADIANS(J371))*COS(RADIANS(L371))</f>
        <v/>
      </c>
      <c r="X371" s="80">
        <f>COS(RADIANS(K371))*COS(RADIANS(J371))</f>
        <v/>
      </c>
      <c r="Y371" s="80">
        <f>P371*G371</f>
        <v/>
      </c>
      <c r="Z371" s="80">
        <f>Q371*H371</f>
        <v/>
      </c>
      <c r="AA371" s="80">
        <f>R371*I371</f>
        <v/>
      </c>
      <c r="AB371" s="80">
        <f>M371</f>
        <v/>
      </c>
      <c r="AC371" s="80">
        <f>S371*G371</f>
        <v/>
      </c>
      <c r="AD371" s="80">
        <f>T371*H371</f>
        <v/>
      </c>
      <c r="AE371" s="80">
        <f>U371*I371</f>
        <v/>
      </c>
      <c r="AF371" s="80">
        <f>N371</f>
        <v/>
      </c>
      <c r="AG371" s="80">
        <f>V371*G371</f>
        <v/>
      </c>
      <c r="AH371" s="80">
        <f>W371*H371</f>
        <v/>
      </c>
      <c r="AI371" s="80">
        <f>X371*I371</f>
        <v/>
      </c>
      <c r="AJ371" s="80">
        <f>O371</f>
        <v/>
      </c>
      <c r="AK371" s="81" t="n">
        <v>0.0399999991</v>
      </c>
      <c r="AL371" s="81" t="n">
        <v>0</v>
      </c>
      <c r="AM371" s="81" t="n">
        <v>0</v>
      </c>
      <c r="AN371" s="81" t="n">
        <v>1.95000005</v>
      </c>
      <c r="AO371" s="81" t="n">
        <v>0</v>
      </c>
      <c r="AP371" s="81" t="n">
        <v>0.0399663113</v>
      </c>
      <c r="AQ371" s="81" t="n">
        <v>-0.094453916</v>
      </c>
      <c r="AR371" s="81" t="n">
        <v>1.20009875</v>
      </c>
      <c r="AS371" s="81" t="n">
        <v>0</v>
      </c>
      <c r="AT371" s="81" t="n">
        <v>0.00164129329</v>
      </c>
      <c r="AU371" s="81" t="n">
        <v>2.30000019</v>
      </c>
      <c r="AV371" s="81" t="n">
        <v>8.350000380000001</v>
      </c>
      <c r="AW371" s="82">
        <f>MAX(ABS(Y371-AK371),ABS(Z371-AL371),ABS(AA371-AM371),ABS(AB371-AN371),ABS(AC371-AO371),ABS(AD371-AP371),ABS(AE371-AQ371),ABS(AF371-AR371),ABS(AG371-AS371),ABS(AH371-AT371),ABS(AI371-AU371),ABS(AJ371-AV371))</f>
        <v/>
      </c>
    </row>
    <row r="372">
      <c r="A372" s="78" t="inlineStr">
        <is>
          <t>M367</t>
        </is>
      </c>
      <c r="B372" s="52" t="inlineStr">
        <is>
          <t>BNK-68</t>
        </is>
      </c>
      <c r="C372" s="52" t="inlineStr">
        <is>
          <t>Command Bunker</t>
        </is>
      </c>
      <c r="D372" s="52" t="inlineStr">
        <is>
          <t>Guard rail</t>
        </is>
      </c>
      <c r="E372" s="58" t="inlineStr">
        <is>
          <t>Cylinder</t>
        </is>
      </c>
      <c r="F372" s="52" t="inlineStr">
        <is>
          <t>BNK-01</t>
        </is>
      </c>
      <c r="G372" s="79" t="n">
        <v>0.0399999991</v>
      </c>
      <c r="H372" s="79" t="n">
        <v>0.0399999991</v>
      </c>
      <c r="I372" s="79" t="n">
        <v>2.30193877</v>
      </c>
      <c r="J372" s="79" t="n">
        <v>2.35164285</v>
      </c>
      <c r="K372" s="79" t="n">
        <v>0</v>
      </c>
      <c r="L372" s="79" t="n">
        <v>0</v>
      </c>
      <c r="M372" s="79" t="n">
        <v>1.95000005</v>
      </c>
      <c r="N372" s="79" t="n">
        <v>0.700098813</v>
      </c>
      <c r="O372" s="79" t="n">
        <v>8.350000380000001</v>
      </c>
      <c r="P372" s="80">
        <f>COS(RADIANS(K372))*COS(RADIANS(L372))+SIN(RADIANS(K372))*SIN(RADIANS(J372))*SIN(RADIANS(L372))</f>
        <v/>
      </c>
      <c r="Q372" s="80">
        <f>-COS(RADIANS(K372))*SIN(RADIANS(L372))+SIN(RADIANS(K372))*SIN(RADIANS(J372))*COS(RADIANS(L372))</f>
        <v/>
      </c>
      <c r="R372" s="80">
        <f>SIN(RADIANS(K372))*COS(RADIANS(J372))</f>
        <v/>
      </c>
      <c r="S372" s="80">
        <f>COS(RADIANS(J372))*SIN(RADIANS(L372))</f>
        <v/>
      </c>
      <c r="T372" s="80">
        <f>COS(RADIANS(J372))*COS(RADIANS(L372))</f>
        <v/>
      </c>
      <c r="U372" s="80">
        <f>-SIN(RADIANS(J372))</f>
        <v/>
      </c>
      <c r="V372" s="80">
        <f>-SIN(RADIANS(K372))*COS(RADIANS(L372))+COS(RADIANS(K372))*SIN(RADIANS(J372))*SIN(RADIANS(L372))</f>
        <v/>
      </c>
      <c r="W372" s="80">
        <f>SIN(RADIANS(K372))*SIN(RADIANS(L372))+COS(RADIANS(K372))*SIN(RADIANS(J372))*COS(RADIANS(L372))</f>
        <v/>
      </c>
      <c r="X372" s="80">
        <f>COS(RADIANS(K372))*COS(RADIANS(J372))</f>
        <v/>
      </c>
      <c r="Y372" s="80">
        <f>P372*G372</f>
        <v/>
      </c>
      <c r="Z372" s="80">
        <f>Q372*H372</f>
        <v/>
      </c>
      <c r="AA372" s="80">
        <f>R372*I372</f>
        <v/>
      </c>
      <c r="AB372" s="80">
        <f>M372</f>
        <v/>
      </c>
      <c r="AC372" s="80">
        <f>S372*G372</f>
        <v/>
      </c>
      <c r="AD372" s="80">
        <f>T372*H372</f>
        <v/>
      </c>
      <c r="AE372" s="80">
        <f>U372*I372</f>
        <v/>
      </c>
      <c r="AF372" s="80">
        <f>N372</f>
        <v/>
      </c>
      <c r="AG372" s="80">
        <f>V372*G372</f>
        <v/>
      </c>
      <c r="AH372" s="80">
        <f>W372*H372</f>
        <v/>
      </c>
      <c r="AI372" s="80">
        <f>X372*I372</f>
        <v/>
      </c>
      <c r="AJ372" s="80">
        <f>O372</f>
        <v/>
      </c>
      <c r="AK372" s="81" t="n">
        <v>0.0399999991</v>
      </c>
      <c r="AL372" s="81" t="n">
        <v>0</v>
      </c>
      <c r="AM372" s="81" t="n">
        <v>0</v>
      </c>
      <c r="AN372" s="81" t="n">
        <v>1.95000005</v>
      </c>
      <c r="AO372" s="81" t="n">
        <v>0</v>
      </c>
      <c r="AP372" s="81" t="n">
        <v>0.0399663113</v>
      </c>
      <c r="AQ372" s="81" t="n">
        <v>-0.09445405010000001</v>
      </c>
      <c r="AR372" s="81" t="n">
        <v>0.700098813</v>
      </c>
      <c r="AS372" s="81" t="n">
        <v>0</v>
      </c>
      <c r="AT372" s="81" t="n">
        <v>0.0016412955</v>
      </c>
      <c r="AU372" s="81" t="n">
        <v>2.30000019</v>
      </c>
      <c r="AV372" s="81" t="n">
        <v>8.350000380000001</v>
      </c>
      <c r="AW372" s="82">
        <f>MAX(ABS(Y372-AK372),ABS(Z372-AL372),ABS(AA372-AM372),ABS(AB372-AN372),ABS(AC372-AO372),ABS(AD372-AP372),ABS(AE372-AQ372),ABS(AF372-AR372),ABS(AG372-AS372),ABS(AH372-AT372),ABS(AI372-AU372),ABS(AJ372-AV372))</f>
        <v/>
      </c>
    </row>
    <row r="373">
      <c r="A373" s="78" t="inlineStr">
        <is>
          <t>M368</t>
        </is>
      </c>
      <c r="B373" s="52" t="inlineStr">
        <is>
          <t>BNK-69</t>
        </is>
      </c>
      <c r="C373" s="52" t="inlineStr">
        <is>
          <t>Command Bunker</t>
        </is>
      </c>
      <c r="D373" s="52" t="inlineStr">
        <is>
          <t>Guard rail</t>
        </is>
      </c>
      <c r="E373" s="58" t="inlineStr">
        <is>
          <t>Cylinder</t>
        </is>
      </c>
      <c r="F373" s="52" t="inlineStr">
        <is>
          <t>BNK-01</t>
        </is>
      </c>
      <c r="G373" s="79" t="n">
        <v>0.0399999991</v>
      </c>
      <c r="H373" s="79" t="n">
        <v>0.0399999991</v>
      </c>
      <c r="I373" s="79" t="n">
        <v>2.30003357</v>
      </c>
      <c r="J373" s="79" t="n">
        <v>0.308483958</v>
      </c>
      <c r="K373" s="79" t="n">
        <v>0</v>
      </c>
      <c r="L373" s="79" t="n">
        <v>0</v>
      </c>
      <c r="M373" s="79" t="n">
        <v>1.95000005</v>
      </c>
      <c r="N373" s="79" t="n">
        <v>1.14668012</v>
      </c>
      <c r="O373" s="79" t="n">
        <v>10.6499996</v>
      </c>
      <c r="P373" s="80">
        <f>COS(RADIANS(K373))*COS(RADIANS(L373))+SIN(RADIANS(K373))*SIN(RADIANS(J373))*SIN(RADIANS(L373))</f>
        <v/>
      </c>
      <c r="Q373" s="80">
        <f>-COS(RADIANS(K373))*SIN(RADIANS(L373))+SIN(RADIANS(K373))*SIN(RADIANS(J373))*COS(RADIANS(L373))</f>
        <v/>
      </c>
      <c r="R373" s="80">
        <f>SIN(RADIANS(K373))*COS(RADIANS(J373))</f>
        <v/>
      </c>
      <c r="S373" s="80">
        <f>COS(RADIANS(J373))*SIN(RADIANS(L373))</f>
        <v/>
      </c>
      <c r="T373" s="80">
        <f>COS(RADIANS(J373))*COS(RADIANS(L373))</f>
        <v/>
      </c>
      <c r="U373" s="80">
        <f>-SIN(RADIANS(J373))</f>
        <v/>
      </c>
      <c r="V373" s="80">
        <f>-SIN(RADIANS(K373))*COS(RADIANS(L373))+COS(RADIANS(K373))*SIN(RADIANS(J373))*SIN(RADIANS(L373))</f>
        <v/>
      </c>
      <c r="W373" s="80">
        <f>SIN(RADIANS(K373))*SIN(RADIANS(L373))+COS(RADIANS(K373))*SIN(RADIANS(J373))*COS(RADIANS(L373))</f>
        <v/>
      </c>
      <c r="X373" s="80">
        <f>COS(RADIANS(K373))*COS(RADIANS(J373))</f>
        <v/>
      </c>
      <c r="Y373" s="80">
        <f>P373*G373</f>
        <v/>
      </c>
      <c r="Z373" s="80">
        <f>Q373*H373</f>
        <v/>
      </c>
      <c r="AA373" s="80">
        <f>R373*I373</f>
        <v/>
      </c>
      <c r="AB373" s="80">
        <f>M373</f>
        <v/>
      </c>
      <c r="AC373" s="80">
        <f>S373*G373</f>
        <v/>
      </c>
      <c r="AD373" s="80">
        <f>T373*H373</f>
        <v/>
      </c>
      <c r="AE373" s="80">
        <f>U373*I373</f>
        <v/>
      </c>
      <c r="AF373" s="80">
        <f>N373</f>
        <v/>
      </c>
      <c r="AG373" s="80">
        <f>V373*G373</f>
        <v/>
      </c>
      <c r="AH373" s="80">
        <f>W373*H373</f>
        <v/>
      </c>
      <c r="AI373" s="80">
        <f>X373*I373</f>
        <v/>
      </c>
      <c r="AJ373" s="80">
        <f>O373</f>
        <v/>
      </c>
      <c r="AK373" s="81" t="n">
        <v>0.0399999991</v>
      </c>
      <c r="AL373" s="81" t="n">
        <v>0</v>
      </c>
      <c r="AM373" s="81" t="n">
        <v>0</v>
      </c>
      <c r="AN373" s="81" t="n">
        <v>1.95000005</v>
      </c>
      <c r="AO373" s="81" t="n">
        <v>0</v>
      </c>
      <c r="AP373" s="81" t="n">
        <v>0.039999418</v>
      </c>
      <c r="AQ373" s="81" t="n">
        <v>-0.012383461</v>
      </c>
      <c r="AR373" s="81" t="n">
        <v>1.14668012</v>
      </c>
      <c r="AS373" s="81" t="n">
        <v>0</v>
      </c>
      <c r="AT373" s="81" t="n">
        <v>0.00021536139</v>
      </c>
      <c r="AU373" s="81" t="n">
        <v>2.30000019</v>
      </c>
      <c r="AV373" s="81" t="n">
        <v>10.6499996</v>
      </c>
      <c r="AW373" s="82">
        <f>MAX(ABS(Y373-AK373),ABS(Z373-AL373),ABS(AA373-AM373),ABS(AB373-AN373),ABS(AC373-AO373),ABS(AD373-AP373),ABS(AE373-AQ373),ABS(AF373-AR373),ABS(AG373-AS373),ABS(AH373-AT373),ABS(AI373-AU373),ABS(AJ373-AV373))</f>
        <v/>
      </c>
    </row>
    <row r="374">
      <c r="A374" s="78" t="inlineStr">
        <is>
          <t>M369</t>
        </is>
      </c>
      <c r="B374" s="52" t="inlineStr">
        <is>
          <t>BNK-70</t>
        </is>
      </c>
      <c r="C374" s="52" t="inlineStr">
        <is>
          <t>Command Bunker</t>
        </is>
      </c>
      <c r="D374" s="52" t="inlineStr">
        <is>
          <t>Guard rail</t>
        </is>
      </c>
      <c r="E374" s="58" t="inlineStr">
        <is>
          <t>Cylinder</t>
        </is>
      </c>
      <c r="F374" s="52" t="inlineStr">
        <is>
          <t>BNK-01</t>
        </is>
      </c>
      <c r="G374" s="79" t="n">
        <v>0.0399999991</v>
      </c>
      <c r="H374" s="79" t="n">
        <v>0.0399999991</v>
      </c>
      <c r="I374" s="79" t="n">
        <v>2.30003357</v>
      </c>
      <c r="J374" s="79" t="n">
        <v>0.308483958</v>
      </c>
      <c r="K374" s="79" t="n">
        <v>0</v>
      </c>
      <c r="L374" s="79" t="n">
        <v>0</v>
      </c>
      <c r="M374" s="79" t="n">
        <v>1.95000005</v>
      </c>
      <c r="N374" s="79" t="n">
        <v>0.646680057</v>
      </c>
      <c r="O374" s="79" t="n">
        <v>10.6499996</v>
      </c>
      <c r="P374" s="80">
        <f>COS(RADIANS(K374))*COS(RADIANS(L374))+SIN(RADIANS(K374))*SIN(RADIANS(J374))*SIN(RADIANS(L374))</f>
        <v/>
      </c>
      <c r="Q374" s="80">
        <f>-COS(RADIANS(K374))*SIN(RADIANS(L374))+SIN(RADIANS(K374))*SIN(RADIANS(J374))*COS(RADIANS(L374))</f>
        <v/>
      </c>
      <c r="R374" s="80">
        <f>SIN(RADIANS(K374))*COS(RADIANS(J374))</f>
        <v/>
      </c>
      <c r="S374" s="80">
        <f>COS(RADIANS(J374))*SIN(RADIANS(L374))</f>
        <v/>
      </c>
      <c r="T374" s="80">
        <f>COS(RADIANS(J374))*COS(RADIANS(L374))</f>
        <v/>
      </c>
      <c r="U374" s="80">
        <f>-SIN(RADIANS(J374))</f>
        <v/>
      </c>
      <c r="V374" s="80">
        <f>-SIN(RADIANS(K374))*COS(RADIANS(L374))+COS(RADIANS(K374))*SIN(RADIANS(J374))*SIN(RADIANS(L374))</f>
        <v/>
      </c>
      <c r="W374" s="80">
        <f>SIN(RADIANS(K374))*SIN(RADIANS(L374))+COS(RADIANS(K374))*SIN(RADIANS(J374))*COS(RADIANS(L374))</f>
        <v/>
      </c>
      <c r="X374" s="80">
        <f>COS(RADIANS(K374))*COS(RADIANS(J374))</f>
        <v/>
      </c>
      <c r="Y374" s="80">
        <f>P374*G374</f>
        <v/>
      </c>
      <c r="Z374" s="80">
        <f>Q374*H374</f>
        <v/>
      </c>
      <c r="AA374" s="80">
        <f>R374*I374</f>
        <v/>
      </c>
      <c r="AB374" s="80">
        <f>M374</f>
        <v/>
      </c>
      <c r="AC374" s="80">
        <f>S374*G374</f>
        <v/>
      </c>
      <c r="AD374" s="80">
        <f>T374*H374</f>
        <v/>
      </c>
      <c r="AE374" s="80">
        <f>U374*I374</f>
        <v/>
      </c>
      <c r="AF374" s="80">
        <f>N374</f>
        <v/>
      </c>
      <c r="AG374" s="80">
        <f>V374*G374</f>
        <v/>
      </c>
      <c r="AH374" s="80">
        <f>W374*H374</f>
        <v/>
      </c>
      <c r="AI374" s="80">
        <f>X374*I374</f>
        <v/>
      </c>
      <c r="AJ374" s="80">
        <f>O374</f>
        <v/>
      </c>
      <c r="AK374" s="81" t="n">
        <v>0.0399999991</v>
      </c>
      <c r="AL374" s="81" t="n">
        <v>0</v>
      </c>
      <c r="AM374" s="81" t="n">
        <v>0</v>
      </c>
      <c r="AN374" s="81" t="n">
        <v>1.95000005</v>
      </c>
      <c r="AO374" s="81" t="n">
        <v>0</v>
      </c>
      <c r="AP374" s="81" t="n">
        <v>0.039999418</v>
      </c>
      <c r="AQ374" s="81" t="n">
        <v>-0.012383461</v>
      </c>
      <c r="AR374" s="81" t="n">
        <v>0.646680057</v>
      </c>
      <c r="AS374" s="81" t="n">
        <v>0</v>
      </c>
      <c r="AT374" s="81" t="n">
        <v>0.00021536139</v>
      </c>
      <c r="AU374" s="81" t="n">
        <v>2.30000019</v>
      </c>
      <c r="AV374" s="81" t="n">
        <v>10.6499996</v>
      </c>
      <c r="AW374" s="82">
        <f>MAX(ABS(Y374-AK374),ABS(Z374-AL374),ABS(AA374-AM374),ABS(AB374-AN374),ABS(AC374-AO374),ABS(AD374-AP374),ABS(AE374-AQ374),ABS(AF374-AR374),ABS(AG374-AS374),ABS(AH374-AT374),ABS(AI374-AU374),ABS(AJ374-AV374))</f>
        <v/>
      </c>
    </row>
    <row r="375">
      <c r="A375" s="78" t="inlineStr">
        <is>
          <t>M370</t>
        </is>
      </c>
      <c r="B375" s="52" t="inlineStr">
        <is>
          <t>BNK-71</t>
        </is>
      </c>
      <c r="C375" s="52" t="inlineStr">
        <is>
          <t>Command Bunker</t>
        </is>
      </c>
      <c r="D375" s="52" t="inlineStr">
        <is>
          <t>Drain gutter</t>
        </is>
      </c>
      <c r="E375" s="63" t="inlineStr">
        <is>
          <t>Cube</t>
        </is>
      </c>
      <c r="F375" s="52" t="inlineStr">
        <is>
          <t>BNK-01</t>
        </is>
      </c>
      <c r="G375" s="79" t="n">
        <v>2.9000001</v>
      </c>
      <c r="H375" s="79" t="n">
        <v>0.0199999996</v>
      </c>
      <c r="I375" s="79" t="n">
        <v>0.449999988</v>
      </c>
      <c r="J375" s="79" t="n">
        <v>0</v>
      </c>
      <c r="K375" s="79" t="n">
        <v>0</v>
      </c>
      <c r="L375" s="79" t="n">
        <v>0</v>
      </c>
      <c r="M375" s="79" t="n">
        <v>0</v>
      </c>
      <c r="N375" s="79" t="n">
        <v>-3.39499998</v>
      </c>
      <c r="O375" s="79" t="n">
        <v>6.5</v>
      </c>
      <c r="P375" s="80">
        <f>COS(RADIANS(K375))*COS(RADIANS(L375))+SIN(RADIANS(K375))*SIN(RADIANS(J375))*SIN(RADIANS(L375))</f>
        <v/>
      </c>
      <c r="Q375" s="80">
        <f>-COS(RADIANS(K375))*SIN(RADIANS(L375))+SIN(RADIANS(K375))*SIN(RADIANS(J375))*COS(RADIANS(L375))</f>
        <v/>
      </c>
      <c r="R375" s="80">
        <f>SIN(RADIANS(K375))*COS(RADIANS(J375))</f>
        <v/>
      </c>
      <c r="S375" s="80">
        <f>COS(RADIANS(J375))*SIN(RADIANS(L375))</f>
        <v/>
      </c>
      <c r="T375" s="80">
        <f>COS(RADIANS(J375))*COS(RADIANS(L375))</f>
        <v/>
      </c>
      <c r="U375" s="80">
        <f>-SIN(RADIANS(J375))</f>
        <v/>
      </c>
      <c r="V375" s="80">
        <f>-SIN(RADIANS(K375))*COS(RADIANS(L375))+COS(RADIANS(K375))*SIN(RADIANS(J375))*SIN(RADIANS(L375))</f>
        <v/>
      </c>
      <c r="W375" s="80">
        <f>SIN(RADIANS(K375))*SIN(RADIANS(L375))+COS(RADIANS(K375))*SIN(RADIANS(J375))*COS(RADIANS(L375))</f>
        <v/>
      </c>
      <c r="X375" s="80">
        <f>COS(RADIANS(K375))*COS(RADIANS(J375))</f>
        <v/>
      </c>
      <c r="Y375" s="80">
        <f>P375*G375</f>
        <v/>
      </c>
      <c r="Z375" s="80">
        <f>Q375*H375</f>
        <v/>
      </c>
      <c r="AA375" s="80">
        <f>R375*I375</f>
        <v/>
      </c>
      <c r="AB375" s="80">
        <f>M375</f>
        <v/>
      </c>
      <c r="AC375" s="80">
        <f>S375*G375</f>
        <v/>
      </c>
      <c r="AD375" s="80">
        <f>T375*H375</f>
        <v/>
      </c>
      <c r="AE375" s="80">
        <f>U375*I375</f>
        <v/>
      </c>
      <c r="AF375" s="80">
        <f>N375</f>
        <v/>
      </c>
      <c r="AG375" s="80">
        <f>V375*G375</f>
        <v/>
      </c>
      <c r="AH375" s="80">
        <f>W375*H375</f>
        <v/>
      </c>
      <c r="AI375" s="80">
        <f>X375*I375</f>
        <v/>
      </c>
      <c r="AJ375" s="80">
        <f>O375</f>
        <v/>
      </c>
      <c r="AK375" s="81" t="n">
        <v>2.9000001</v>
      </c>
      <c r="AL375" s="81" t="n">
        <v>0</v>
      </c>
      <c r="AM375" s="81" t="n">
        <v>0</v>
      </c>
      <c r="AN375" s="81" t="n">
        <v>0</v>
      </c>
      <c r="AO375" s="81" t="n">
        <v>0</v>
      </c>
      <c r="AP375" s="81" t="n">
        <v>0.0199999996</v>
      </c>
      <c r="AQ375" s="81" t="n">
        <v>0</v>
      </c>
      <c r="AR375" s="81" t="n">
        <v>-3.39499998</v>
      </c>
      <c r="AS375" s="81" t="n">
        <v>0</v>
      </c>
      <c r="AT375" s="81" t="n">
        <v>0</v>
      </c>
      <c r="AU375" s="81" t="n">
        <v>0.449999988</v>
      </c>
      <c r="AV375" s="81" t="n">
        <v>6.5</v>
      </c>
      <c r="AW375" s="82">
        <f>MAX(ABS(Y375-AK375),ABS(Z375-AL375),ABS(AA375-AM375),ABS(AB375-AN375),ABS(AC375-AO375),ABS(AD375-AP375),ABS(AE375-AQ375),ABS(AF375-AR375),ABS(AG375-AS375),ABS(AH375-AT375),ABS(AI375-AU375),ABS(AJ375-AV375))</f>
        <v/>
      </c>
    </row>
    <row r="376">
      <c r="A376" s="78" t="inlineStr">
        <is>
          <t>M371</t>
        </is>
      </c>
      <c r="B376" s="52" t="inlineStr">
        <is>
          <t>BNK-72</t>
        </is>
      </c>
      <c r="C376" s="52" t="inlineStr">
        <is>
          <t>Command Bunker</t>
        </is>
      </c>
      <c r="D376" s="52" t="inlineStr">
        <is>
          <t>Drain frame</t>
        </is>
      </c>
      <c r="E376" s="63" t="inlineStr">
        <is>
          <t>Cube</t>
        </is>
      </c>
      <c r="F376" s="52" t="inlineStr">
        <is>
          <t>BNK-01</t>
        </is>
      </c>
      <c r="G376" s="79" t="n">
        <v>3</v>
      </c>
      <c r="H376" s="79" t="n">
        <v>0.0399999991</v>
      </c>
      <c r="I376" s="79" t="n">
        <v>0.550000012</v>
      </c>
      <c r="J376" s="79" t="n">
        <v>0</v>
      </c>
      <c r="K376" s="79" t="n">
        <v>0</v>
      </c>
      <c r="L376" s="79" t="n">
        <v>0</v>
      </c>
      <c r="M376" s="79" t="n">
        <v>0</v>
      </c>
      <c r="N376" s="79" t="n">
        <v>-3.38000011</v>
      </c>
      <c r="O376" s="79" t="n">
        <v>6.5</v>
      </c>
      <c r="P376" s="80">
        <f>COS(RADIANS(K376))*COS(RADIANS(L376))+SIN(RADIANS(K376))*SIN(RADIANS(J376))*SIN(RADIANS(L376))</f>
        <v/>
      </c>
      <c r="Q376" s="80">
        <f>-COS(RADIANS(K376))*SIN(RADIANS(L376))+SIN(RADIANS(K376))*SIN(RADIANS(J376))*COS(RADIANS(L376))</f>
        <v/>
      </c>
      <c r="R376" s="80">
        <f>SIN(RADIANS(K376))*COS(RADIANS(J376))</f>
        <v/>
      </c>
      <c r="S376" s="80">
        <f>COS(RADIANS(J376))*SIN(RADIANS(L376))</f>
        <v/>
      </c>
      <c r="T376" s="80">
        <f>COS(RADIANS(J376))*COS(RADIANS(L376))</f>
        <v/>
      </c>
      <c r="U376" s="80">
        <f>-SIN(RADIANS(J376))</f>
        <v/>
      </c>
      <c r="V376" s="80">
        <f>-SIN(RADIANS(K376))*COS(RADIANS(L376))+COS(RADIANS(K376))*SIN(RADIANS(J376))*SIN(RADIANS(L376))</f>
        <v/>
      </c>
      <c r="W376" s="80">
        <f>SIN(RADIANS(K376))*SIN(RADIANS(L376))+COS(RADIANS(K376))*SIN(RADIANS(J376))*COS(RADIANS(L376))</f>
        <v/>
      </c>
      <c r="X376" s="80">
        <f>COS(RADIANS(K376))*COS(RADIANS(J376))</f>
        <v/>
      </c>
      <c r="Y376" s="80">
        <f>P376*G376</f>
        <v/>
      </c>
      <c r="Z376" s="80">
        <f>Q376*H376</f>
        <v/>
      </c>
      <c r="AA376" s="80">
        <f>R376*I376</f>
        <v/>
      </c>
      <c r="AB376" s="80">
        <f>M376</f>
        <v/>
      </c>
      <c r="AC376" s="80">
        <f>S376*G376</f>
        <v/>
      </c>
      <c r="AD376" s="80">
        <f>T376*H376</f>
        <v/>
      </c>
      <c r="AE376" s="80">
        <f>U376*I376</f>
        <v/>
      </c>
      <c r="AF376" s="80">
        <f>N376</f>
        <v/>
      </c>
      <c r="AG376" s="80">
        <f>V376*G376</f>
        <v/>
      </c>
      <c r="AH376" s="80">
        <f>W376*H376</f>
        <v/>
      </c>
      <c r="AI376" s="80">
        <f>X376*I376</f>
        <v/>
      </c>
      <c r="AJ376" s="80">
        <f>O376</f>
        <v/>
      </c>
      <c r="AK376" s="81" t="n">
        <v>3</v>
      </c>
      <c r="AL376" s="81" t="n">
        <v>0</v>
      </c>
      <c r="AM376" s="81" t="n">
        <v>0</v>
      </c>
      <c r="AN376" s="81" t="n">
        <v>0</v>
      </c>
      <c r="AO376" s="81" t="n">
        <v>0</v>
      </c>
      <c r="AP376" s="81" t="n">
        <v>0.0399999991</v>
      </c>
      <c r="AQ376" s="81" t="n">
        <v>0</v>
      </c>
      <c r="AR376" s="81" t="n">
        <v>-3.38000011</v>
      </c>
      <c r="AS376" s="81" t="n">
        <v>0</v>
      </c>
      <c r="AT376" s="81" t="n">
        <v>0</v>
      </c>
      <c r="AU376" s="81" t="n">
        <v>0.550000012</v>
      </c>
      <c r="AV376" s="81" t="n">
        <v>6.5</v>
      </c>
      <c r="AW376" s="82">
        <f>MAX(ABS(Y376-AK376),ABS(Z376-AL376),ABS(AA376-AM376),ABS(AB376-AN376),ABS(AC376-AO376),ABS(AD376-AP376),ABS(AE376-AQ376),ABS(AF376-AR376),ABS(AG376-AS376),ABS(AH376-AT376),ABS(AI376-AU376),ABS(AJ376-AV376))</f>
        <v/>
      </c>
    </row>
    <row r="377">
      <c r="A377" s="78" t="inlineStr">
        <is>
          <t>M372</t>
        </is>
      </c>
      <c r="B377" s="52" t="inlineStr">
        <is>
          <t>BNK-73</t>
        </is>
      </c>
      <c r="C377" s="52" t="inlineStr">
        <is>
          <t>Command Bunker</t>
        </is>
      </c>
      <c r="D377" s="52" t="inlineStr">
        <is>
          <t>Drain grate bar</t>
        </is>
      </c>
      <c r="E377" s="63" t="inlineStr">
        <is>
          <t>Cube</t>
        </is>
      </c>
      <c r="F377" s="52" t="inlineStr">
        <is>
          <t>BNK-01</t>
        </is>
      </c>
      <c r="G377" s="79" t="n">
        <v>0.0299999993</v>
      </c>
      <c r="H377" s="79" t="n">
        <v>0.0399999991</v>
      </c>
      <c r="I377" s="79" t="n">
        <v>0.5</v>
      </c>
      <c r="J377" s="79" t="n">
        <v>0</v>
      </c>
      <c r="K377" s="79" t="n">
        <v>0</v>
      </c>
      <c r="L377" s="79" t="n">
        <v>0</v>
      </c>
      <c r="M377" s="79" t="n">
        <v>-1.20000005</v>
      </c>
      <c r="N377" s="79" t="n">
        <v>-3.35500002</v>
      </c>
      <c r="O377" s="79" t="n">
        <v>6.5</v>
      </c>
      <c r="P377" s="80">
        <f>COS(RADIANS(K377))*COS(RADIANS(L377))+SIN(RADIANS(K377))*SIN(RADIANS(J377))*SIN(RADIANS(L377))</f>
        <v/>
      </c>
      <c r="Q377" s="80">
        <f>-COS(RADIANS(K377))*SIN(RADIANS(L377))+SIN(RADIANS(K377))*SIN(RADIANS(J377))*COS(RADIANS(L377))</f>
        <v/>
      </c>
      <c r="R377" s="80">
        <f>SIN(RADIANS(K377))*COS(RADIANS(J377))</f>
        <v/>
      </c>
      <c r="S377" s="80">
        <f>COS(RADIANS(J377))*SIN(RADIANS(L377))</f>
        <v/>
      </c>
      <c r="T377" s="80">
        <f>COS(RADIANS(J377))*COS(RADIANS(L377))</f>
        <v/>
      </c>
      <c r="U377" s="80">
        <f>-SIN(RADIANS(J377))</f>
        <v/>
      </c>
      <c r="V377" s="80">
        <f>-SIN(RADIANS(K377))*COS(RADIANS(L377))+COS(RADIANS(K377))*SIN(RADIANS(J377))*SIN(RADIANS(L377))</f>
        <v/>
      </c>
      <c r="W377" s="80">
        <f>SIN(RADIANS(K377))*SIN(RADIANS(L377))+COS(RADIANS(K377))*SIN(RADIANS(J377))*COS(RADIANS(L377))</f>
        <v/>
      </c>
      <c r="X377" s="80">
        <f>COS(RADIANS(K377))*COS(RADIANS(J377))</f>
        <v/>
      </c>
      <c r="Y377" s="80">
        <f>P377*G377</f>
        <v/>
      </c>
      <c r="Z377" s="80">
        <f>Q377*H377</f>
        <v/>
      </c>
      <c r="AA377" s="80">
        <f>R377*I377</f>
        <v/>
      </c>
      <c r="AB377" s="80">
        <f>M377</f>
        <v/>
      </c>
      <c r="AC377" s="80">
        <f>S377*G377</f>
        <v/>
      </c>
      <c r="AD377" s="80">
        <f>T377*H377</f>
        <v/>
      </c>
      <c r="AE377" s="80">
        <f>U377*I377</f>
        <v/>
      </c>
      <c r="AF377" s="80">
        <f>N377</f>
        <v/>
      </c>
      <c r="AG377" s="80">
        <f>V377*G377</f>
        <v/>
      </c>
      <c r="AH377" s="80">
        <f>W377*H377</f>
        <v/>
      </c>
      <c r="AI377" s="80">
        <f>X377*I377</f>
        <v/>
      </c>
      <c r="AJ377" s="80">
        <f>O377</f>
        <v/>
      </c>
      <c r="AK377" s="81" t="n">
        <v>0.0299999993</v>
      </c>
      <c r="AL377" s="81" t="n">
        <v>0</v>
      </c>
      <c r="AM377" s="81" t="n">
        <v>0</v>
      </c>
      <c r="AN377" s="81" t="n">
        <v>-1.20000005</v>
      </c>
      <c r="AO377" s="81" t="n">
        <v>0</v>
      </c>
      <c r="AP377" s="81" t="n">
        <v>0.0399999991</v>
      </c>
      <c r="AQ377" s="81" t="n">
        <v>0</v>
      </c>
      <c r="AR377" s="81" t="n">
        <v>-3.35500002</v>
      </c>
      <c r="AS377" s="81" t="n">
        <v>0</v>
      </c>
      <c r="AT377" s="81" t="n">
        <v>0</v>
      </c>
      <c r="AU377" s="81" t="n">
        <v>0.5</v>
      </c>
      <c r="AV377" s="81" t="n">
        <v>6.5</v>
      </c>
      <c r="AW377" s="82">
        <f>MAX(ABS(Y377-AK377),ABS(Z377-AL377),ABS(AA377-AM377),ABS(AB377-AN377),ABS(AC377-AO377),ABS(AD377-AP377),ABS(AE377-AQ377),ABS(AF377-AR377),ABS(AG377-AS377),ABS(AH377-AT377),ABS(AI377-AU377),ABS(AJ377-AV377))</f>
        <v/>
      </c>
    </row>
    <row r="378">
      <c r="A378" s="78" t="inlineStr">
        <is>
          <t>M373</t>
        </is>
      </c>
      <c r="B378" s="52" t="inlineStr">
        <is>
          <t>BNK-74</t>
        </is>
      </c>
      <c r="C378" s="52" t="inlineStr">
        <is>
          <t>Command Bunker</t>
        </is>
      </c>
      <c r="D378" s="52" t="inlineStr">
        <is>
          <t>Drain grate bar</t>
        </is>
      </c>
      <c r="E378" s="63" t="inlineStr">
        <is>
          <t>Cube</t>
        </is>
      </c>
      <c r="F378" s="52" t="inlineStr">
        <is>
          <t>BNK-01</t>
        </is>
      </c>
      <c r="G378" s="79" t="n">
        <v>0.0299999993</v>
      </c>
      <c r="H378" s="79" t="n">
        <v>0.0399999991</v>
      </c>
      <c r="I378" s="79" t="n">
        <v>0.5</v>
      </c>
      <c r="J378" s="79" t="n">
        <v>0</v>
      </c>
      <c r="K378" s="79" t="n">
        <v>0</v>
      </c>
      <c r="L378" s="79" t="n">
        <v>0</v>
      </c>
      <c r="M378" s="79" t="n">
        <v>-0.720000029</v>
      </c>
      <c r="N378" s="79" t="n">
        <v>-3.35500002</v>
      </c>
      <c r="O378" s="79" t="n">
        <v>6.5</v>
      </c>
      <c r="P378" s="80">
        <f>COS(RADIANS(K378))*COS(RADIANS(L378))+SIN(RADIANS(K378))*SIN(RADIANS(J378))*SIN(RADIANS(L378))</f>
        <v/>
      </c>
      <c r="Q378" s="80">
        <f>-COS(RADIANS(K378))*SIN(RADIANS(L378))+SIN(RADIANS(K378))*SIN(RADIANS(J378))*COS(RADIANS(L378))</f>
        <v/>
      </c>
      <c r="R378" s="80">
        <f>SIN(RADIANS(K378))*COS(RADIANS(J378))</f>
        <v/>
      </c>
      <c r="S378" s="80">
        <f>COS(RADIANS(J378))*SIN(RADIANS(L378))</f>
        <v/>
      </c>
      <c r="T378" s="80">
        <f>COS(RADIANS(J378))*COS(RADIANS(L378))</f>
        <v/>
      </c>
      <c r="U378" s="80">
        <f>-SIN(RADIANS(J378))</f>
        <v/>
      </c>
      <c r="V378" s="80">
        <f>-SIN(RADIANS(K378))*COS(RADIANS(L378))+COS(RADIANS(K378))*SIN(RADIANS(J378))*SIN(RADIANS(L378))</f>
        <v/>
      </c>
      <c r="W378" s="80">
        <f>SIN(RADIANS(K378))*SIN(RADIANS(L378))+COS(RADIANS(K378))*SIN(RADIANS(J378))*COS(RADIANS(L378))</f>
        <v/>
      </c>
      <c r="X378" s="80">
        <f>COS(RADIANS(K378))*COS(RADIANS(J378))</f>
        <v/>
      </c>
      <c r="Y378" s="80">
        <f>P378*G378</f>
        <v/>
      </c>
      <c r="Z378" s="80">
        <f>Q378*H378</f>
        <v/>
      </c>
      <c r="AA378" s="80">
        <f>R378*I378</f>
        <v/>
      </c>
      <c r="AB378" s="80">
        <f>M378</f>
        <v/>
      </c>
      <c r="AC378" s="80">
        <f>S378*G378</f>
        <v/>
      </c>
      <c r="AD378" s="80">
        <f>T378*H378</f>
        <v/>
      </c>
      <c r="AE378" s="80">
        <f>U378*I378</f>
        <v/>
      </c>
      <c r="AF378" s="80">
        <f>N378</f>
        <v/>
      </c>
      <c r="AG378" s="80">
        <f>V378*G378</f>
        <v/>
      </c>
      <c r="AH378" s="80">
        <f>W378*H378</f>
        <v/>
      </c>
      <c r="AI378" s="80">
        <f>X378*I378</f>
        <v/>
      </c>
      <c r="AJ378" s="80">
        <f>O378</f>
        <v/>
      </c>
      <c r="AK378" s="81" t="n">
        <v>0.0299999993</v>
      </c>
      <c r="AL378" s="81" t="n">
        <v>0</v>
      </c>
      <c r="AM378" s="81" t="n">
        <v>0</v>
      </c>
      <c r="AN378" s="81" t="n">
        <v>-0.720000029</v>
      </c>
      <c r="AO378" s="81" t="n">
        <v>0</v>
      </c>
      <c r="AP378" s="81" t="n">
        <v>0.0399999991</v>
      </c>
      <c r="AQ378" s="81" t="n">
        <v>0</v>
      </c>
      <c r="AR378" s="81" t="n">
        <v>-3.35500002</v>
      </c>
      <c r="AS378" s="81" t="n">
        <v>0</v>
      </c>
      <c r="AT378" s="81" t="n">
        <v>0</v>
      </c>
      <c r="AU378" s="81" t="n">
        <v>0.5</v>
      </c>
      <c r="AV378" s="81" t="n">
        <v>6.5</v>
      </c>
      <c r="AW378" s="82">
        <f>MAX(ABS(Y378-AK378),ABS(Z378-AL378),ABS(AA378-AM378),ABS(AB378-AN378),ABS(AC378-AO378),ABS(AD378-AP378),ABS(AE378-AQ378),ABS(AF378-AR378),ABS(AG378-AS378),ABS(AH378-AT378),ABS(AI378-AU378),ABS(AJ378-AV378))</f>
        <v/>
      </c>
    </row>
    <row r="379">
      <c r="A379" s="78" t="inlineStr">
        <is>
          <t>M374</t>
        </is>
      </c>
      <c r="B379" s="52" t="inlineStr">
        <is>
          <t>BNK-75</t>
        </is>
      </c>
      <c r="C379" s="52" t="inlineStr">
        <is>
          <t>Command Bunker</t>
        </is>
      </c>
      <c r="D379" s="52" t="inlineStr">
        <is>
          <t>Drain grate bar</t>
        </is>
      </c>
      <c r="E379" s="63" t="inlineStr">
        <is>
          <t>Cube</t>
        </is>
      </c>
      <c r="F379" s="52" t="inlineStr">
        <is>
          <t>BNK-01</t>
        </is>
      </c>
      <c r="G379" s="79" t="n">
        <v>0.0299999993</v>
      </c>
      <c r="H379" s="79" t="n">
        <v>0.0399999991</v>
      </c>
      <c r="I379" s="79" t="n">
        <v>0.5</v>
      </c>
      <c r="J379" s="79" t="n">
        <v>0</v>
      </c>
      <c r="K379" s="79" t="n">
        <v>0</v>
      </c>
      <c r="L379" s="79" t="n">
        <v>0</v>
      </c>
      <c r="M379" s="79" t="n">
        <v>-0.240000069</v>
      </c>
      <c r="N379" s="79" t="n">
        <v>-3.35500002</v>
      </c>
      <c r="O379" s="79" t="n">
        <v>6.5</v>
      </c>
      <c r="P379" s="80">
        <f>COS(RADIANS(K379))*COS(RADIANS(L379))+SIN(RADIANS(K379))*SIN(RADIANS(J379))*SIN(RADIANS(L379))</f>
        <v/>
      </c>
      <c r="Q379" s="80">
        <f>-COS(RADIANS(K379))*SIN(RADIANS(L379))+SIN(RADIANS(K379))*SIN(RADIANS(J379))*COS(RADIANS(L379))</f>
        <v/>
      </c>
      <c r="R379" s="80">
        <f>SIN(RADIANS(K379))*COS(RADIANS(J379))</f>
        <v/>
      </c>
      <c r="S379" s="80">
        <f>COS(RADIANS(J379))*SIN(RADIANS(L379))</f>
        <v/>
      </c>
      <c r="T379" s="80">
        <f>COS(RADIANS(J379))*COS(RADIANS(L379))</f>
        <v/>
      </c>
      <c r="U379" s="80">
        <f>-SIN(RADIANS(J379))</f>
        <v/>
      </c>
      <c r="V379" s="80">
        <f>-SIN(RADIANS(K379))*COS(RADIANS(L379))+COS(RADIANS(K379))*SIN(RADIANS(J379))*SIN(RADIANS(L379))</f>
        <v/>
      </c>
      <c r="W379" s="80">
        <f>SIN(RADIANS(K379))*SIN(RADIANS(L379))+COS(RADIANS(K379))*SIN(RADIANS(J379))*COS(RADIANS(L379))</f>
        <v/>
      </c>
      <c r="X379" s="80">
        <f>COS(RADIANS(K379))*COS(RADIANS(J379))</f>
        <v/>
      </c>
      <c r="Y379" s="80">
        <f>P379*G379</f>
        <v/>
      </c>
      <c r="Z379" s="80">
        <f>Q379*H379</f>
        <v/>
      </c>
      <c r="AA379" s="80">
        <f>R379*I379</f>
        <v/>
      </c>
      <c r="AB379" s="80">
        <f>M379</f>
        <v/>
      </c>
      <c r="AC379" s="80">
        <f>S379*G379</f>
        <v/>
      </c>
      <c r="AD379" s="80">
        <f>T379*H379</f>
        <v/>
      </c>
      <c r="AE379" s="80">
        <f>U379*I379</f>
        <v/>
      </c>
      <c r="AF379" s="80">
        <f>N379</f>
        <v/>
      </c>
      <c r="AG379" s="80">
        <f>V379*G379</f>
        <v/>
      </c>
      <c r="AH379" s="80">
        <f>W379*H379</f>
        <v/>
      </c>
      <c r="AI379" s="80">
        <f>X379*I379</f>
        <v/>
      </c>
      <c r="AJ379" s="80">
        <f>O379</f>
        <v/>
      </c>
      <c r="AK379" s="81" t="n">
        <v>0.0299999993</v>
      </c>
      <c r="AL379" s="81" t="n">
        <v>0</v>
      </c>
      <c r="AM379" s="81" t="n">
        <v>0</v>
      </c>
      <c r="AN379" s="81" t="n">
        <v>-0.240000069</v>
      </c>
      <c r="AO379" s="81" t="n">
        <v>0</v>
      </c>
      <c r="AP379" s="81" t="n">
        <v>0.0399999991</v>
      </c>
      <c r="AQ379" s="81" t="n">
        <v>0</v>
      </c>
      <c r="AR379" s="81" t="n">
        <v>-3.35500002</v>
      </c>
      <c r="AS379" s="81" t="n">
        <v>0</v>
      </c>
      <c r="AT379" s="81" t="n">
        <v>0</v>
      </c>
      <c r="AU379" s="81" t="n">
        <v>0.5</v>
      </c>
      <c r="AV379" s="81" t="n">
        <v>6.5</v>
      </c>
      <c r="AW379" s="82">
        <f>MAX(ABS(Y379-AK379),ABS(Z379-AL379),ABS(AA379-AM379),ABS(AB379-AN379),ABS(AC379-AO379),ABS(AD379-AP379),ABS(AE379-AQ379),ABS(AF379-AR379),ABS(AG379-AS379),ABS(AH379-AT379),ABS(AI379-AU379),ABS(AJ379-AV379))</f>
        <v/>
      </c>
    </row>
    <row r="380">
      <c r="A380" s="78" t="inlineStr">
        <is>
          <t>M375</t>
        </is>
      </c>
      <c r="B380" s="52" t="inlineStr">
        <is>
          <t>BNK-76</t>
        </is>
      </c>
      <c r="C380" s="52" t="inlineStr">
        <is>
          <t>Command Bunker</t>
        </is>
      </c>
      <c r="D380" s="52" t="inlineStr">
        <is>
          <t>Drain grate bar</t>
        </is>
      </c>
      <c r="E380" s="63" t="inlineStr">
        <is>
          <t>Cube</t>
        </is>
      </c>
      <c r="F380" s="52" t="inlineStr">
        <is>
          <t>BNK-01</t>
        </is>
      </c>
      <c r="G380" s="79" t="n">
        <v>0.0299999993</v>
      </c>
      <c r="H380" s="79" t="n">
        <v>0.0399999991</v>
      </c>
      <c r="I380" s="79" t="n">
        <v>0.5</v>
      </c>
      <c r="J380" s="79" t="n">
        <v>0</v>
      </c>
      <c r="K380" s="79" t="n">
        <v>0</v>
      </c>
      <c r="L380" s="79" t="n">
        <v>0</v>
      </c>
      <c r="M380" s="79" t="n">
        <v>0.23999992</v>
      </c>
      <c r="N380" s="79" t="n">
        <v>-3.35500002</v>
      </c>
      <c r="O380" s="79" t="n">
        <v>6.5</v>
      </c>
      <c r="P380" s="80">
        <f>COS(RADIANS(K380))*COS(RADIANS(L380))+SIN(RADIANS(K380))*SIN(RADIANS(J380))*SIN(RADIANS(L380))</f>
        <v/>
      </c>
      <c r="Q380" s="80">
        <f>-COS(RADIANS(K380))*SIN(RADIANS(L380))+SIN(RADIANS(K380))*SIN(RADIANS(J380))*COS(RADIANS(L380))</f>
        <v/>
      </c>
      <c r="R380" s="80">
        <f>SIN(RADIANS(K380))*COS(RADIANS(J380))</f>
        <v/>
      </c>
      <c r="S380" s="80">
        <f>COS(RADIANS(J380))*SIN(RADIANS(L380))</f>
        <v/>
      </c>
      <c r="T380" s="80">
        <f>COS(RADIANS(J380))*COS(RADIANS(L380))</f>
        <v/>
      </c>
      <c r="U380" s="80">
        <f>-SIN(RADIANS(J380))</f>
        <v/>
      </c>
      <c r="V380" s="80">
        <f>-SIN(RADIANS(K380))*COS(RADIANS(L380))+COS(RADIANS(K380))*SIN(RADIANS(J380))*SIN(RADIANS(L380))</f>
        <v/>
      </c>
      <c r="W380" s="80">
        <f>SIN(RADIANS(K380))*SIN(RADIANS(L380))+COS(RADIANS(K380))*SIN(RADIANS(J380))*COS(RADIANS(L380))</f>
        <v/>
      </c>
      <c r="X380" s="80">
        <f>COS(RADIANS(K380))*COS(RADIANS(J380))</f>
        <v/>
      </c>
      <c r="Y380" s="80">
        <f>P380*G380</f>
        <v/>
      </c>
      <c r="Z380" s="80">
        <f>Q380*H380</f>
        <v/>
      </c>
      <c r="AA380" s="80">
        <f>R380*I380</f>
        <v/>
      </c>
      <c r="AB380" s="80">
        <f>M380</f>
        <v/>
      </c>
      <c r="AC380" s="80">
        <f>S380*G380</f>
        <v/>
      </c>
      <c r="AD380" s="80">
        <f>T380*H380</f>
        <v/>
      </c>
      <c r="AE380" s="80">
        <f>U380*I380</f>
        <v/>
      </c>
      <c r="AF380" s="80">
        <f>N380</f>
        <v/>
      </c>
      <c r="AG380" s="80">
        <f>V380*G380</f>
        <v/>
      </c>
      <c r="AH380" s="80">
        <f>W380*H380</f>
        <v/>
      </c>
      <c r="AI380" s="80">
        <f>X380*I380</f>
        <v/>
      </c>
      <c r="AJ380" s="80">
        <f>O380</f>
        <v/>
      </c>
      <c r="AK380" s="81" t="n">
        <v>0.0299999993</v>
      </c>
      <c r="AL380" s="81" t="n">
        <v>0</v>
      </c>
      <c r="AM380" s="81" t="n">
        <v>0</v>
      </c>
      <c r="AN380" s="81" t="n">
        <v>0.23999992</v>
      </c>
      <c r="AO380" s="81" t="n">
        <v>0</v>
      </c>
      <c r="AP380" s="81" t="n">
        <v>0.0399999991</v>
      </c>
      <c r="AQ380" s="81" t="n">
        <v>0</v>
      </c>
      <c r="AR380" s="81" t="n">
        <v>-3.35500002</v>
      </c>
      <c r="AS380" s="81" t="n">
        <v>0</v>
      </c>
      <c r="AT380" s="81" t="n">
        <v>0</v>
      </c>
      <c r="AU380" s="81" t="n">
        <v>0.5</v>
      </c>
      <c r="AV380" s="81" t="n">
        <v>6.5</v>
      </c>
      <c r="AW380" s="82">
        <f>MAX(ABS(Y380-AK380),ABS(Z380-AL380),ABS(AA380-AM380),ABS(AB380-AN380),ABS(AC380-AO380),ABS(AD380-AP380),ABS(AE380-AQ380),ABS(AF380-AR380),ABS(AG380-AS380),ABS(AH380-AT380),ABS(AI380-AU380),ABS(AJ380-AV380))</f>
        <v/>
      </c>
    </row>
    <row r="381">
      <c r="A381" s="78" t="inlineStr">
        <is>
          <t>M376</t>
        </is>
      </c>
      <c r="B381" s="52" t="inlineStr">
        <is>
          <t>BNK-77</t>
        </is>
      </c>
      <c r="C381" s="52" t="inlineStr">
        <is>
          <t>Command Bunker</t>
        </is>
      </c>
      <c r="D381" s="52" t="inlineStr">
        <is>
          <t>Drain grate bar</t>
        </is>
      </c>
      <c r="E381" s="63" t="inlineStr">
        <is>
          <t>Cube</t>
        </is>
      </c>
      <c r="F381" s="52" t="inlineStr">
        <is>
          <t>BNK-01</t>
        </is>
      </c>
      <c r="G381" s="79" t="n">
        <v>0.0299999993</v>
      </c>
      <c r="H381" s="79" t="n">
        <v>0.0399999991</v>
      </c>
      <c r="I381" s="79" t="n">
        <v>0.5</v>
      </c>
      <c r="J381" s="79" t="n">
        <v>0</v>
      </c>
      <c r="K381" s="79" t="n">
        <v>0</v>
      </c>
      <c r="L381" s="79" t="n">
        <v>0</v>
      </c>
      <c r="M381" s="79" t="n">
        <v>0.719999909</v>
      </c>
      <c r="N381" s="79" t="n">
        <v>-3.35500002</v>
      </c>
      <c r="O381" s="79" t="n">
        <v>6.5</v>
      </c>
      <c r="P381" s="80">
        <f>COS(RADIANS(K381))*COS(RADIANS(L381))+SIN(RADIANS(K381))*SIN(RADIANS(J381))*SIN(RADIANS(L381))</f>
        <v/>
      </c>
      <c r="Q381" s="80">
        <f>-COS(RADIANS(K381))*SIN(RADIANS(L381))+SIN(RADIANS(K381))*SIN(RADIANS(J381))*COS(RADIANS(L381))</f>
        <v/>
      </c>
      <c r="R381" s="80">
        <f>SIN(RADIANS(K381))*COS(RADIANS(J381))</f>
        <v/>
      </c>
      <c r="S381" s="80">
        <f>COS(RADIANS(J381))*SIN(RADIANS(L381))</f>
        <v/>
      </c>
      <c r="T381" s="80">
        <f>COS(RADIANS(J381))*COS(RADIANS(L381))</f>
        <v/>
      </c>
      <c r="U381" s="80">
        <f>-SIN(RADIANS(J381))</f>
        <v/>
      </c>
      <c r="V381" s="80">
        <f>-SIN(RADIANS(K381))*COS(RADIANS(L381))+COS(RADIANS(K381))*SIN(RADIANS(J381))*SIN(RADIANS(L381))</f>
        <v/>
      </c>
      <c r="W381" s="80">
        <f>SIN(RADIANS(K381))*SIN(RADIANS(L381))+COS(RADIANS(K381))*SIN(RADIANS(J381))*COS(RADIANS(L381))</f>
        <v/>
      </c>
      <c r="X381" s="80">
        <f>COS(RADIANS(K381))*COS(RADIANS(J381))</f>
        <v/>
      </c>
      <c r="Y381" s="80">
        <f>P381*G381</f>
        <v/>
      </c>
      <c r="Z381" s="80">
        <f>Q381*H381</f>
        <v/>
      </c>
      <c r="AA381" s="80">
        <f>R381*I381</f>
        <v/>
      </c>
      <c r="AB381" s="80">
        <f>M381</f>
        <v/>
      </c>
      <c r="AC381" s="80">
        <f>S381*G381</f>
        <v/>
      </c>
      <c r="AD381" s="80">
        <f>T381*H381</f>
        <v/>
      </c>
      <c r="AE381" s="80">
        <f>U381*I381</f>
        <v/>
      </c>
      <c r="AF381" s="80">
        <f>N381</f>
        <v/>
      </c>
      <c r="AG381" s="80">
        <f>V381*G381</f>
        <v/>
      </c>
      <c r="AH381" s="80">
        <f>W381*H381</f>
        <v/>
      </c>
      <c r="AI381" s="80">
        <f>X381*I381</f>
        <v/>
      </c>
      <c r="AJ381" s="80">
        <f>O381</f>
        <v/>
      </c>
      <c r="AK381" s="81" t="n">
        <v>0.0299999993</v>
      </c>
      <c r="AL381" s="81" t="n">
        <v>0</v>
      </c>
      <c r="AM381" s="81" t="n">
        <v>0</v>
      </c>
      <c r="AN381" s="81" t="n">
        <v>0.719999909</v>
      </c>
      <c r="AO381" s="81" t="n">
        <v>0</v>
      </c>
      <c r="AP381" s="81" t="n">
        <v>0.0399999991</v>
      </c>
      <c r="AQ381" s="81" t="n">
        <v>0</v>
      </c>
      <c r="AR381" s="81" t="n">
        <v>-3.35500002</v>
      </c>
      <c r="AS381" s="81" t="n">
        <v>0</v>
      </c>
      <c r="AT381" s="81" t="n">
        <v>0</v>
      </c>
      <c r="AU381" s="81" t="n">
        <v>0.5</v>
      </c>
      <c r="AV381" s="81" t="n">
        <v>6.5</v>
      </c>
      <c r="AW381" s="82">
        <f>MAX(ABS(Y381-AK381),ABS(Z381-AL381),ABS(AA381-AM381),ABS(AB381-AN381),ABS(AC381-AO381),ABS(AD381-AP381),ABS(AE381-AQ381),ABS(AF381-AR381),ABS(AG381-AS381),ABS(AH381-AT381),ABS(AI381-AU381),ABS(AJ381-AV381))</f>
        <v/>
      </c>
    </row>
    <row r="382">
      <c r="A382" s="78" t="inlineStr">
        <is>
          <t>M377</t>
        </is>
      </c>
      <c r="B382" s="52" t="inlineStr">
        <is>
          <t>BNK-78</t>
        </is>
      </c>
      <c r="C382" s="52" t="inlineStr">
        <is>
          <t>Command Bunker</t>
        </is>
      </c>
      <c r="D382" s="52" t="inlineStr">
        <is>
          <t>Drain grate bar</t>
        </is>
      </c>
      <c r="E382" s="63" t="inlineStr">
        <is>
          <t>Cube</t>
        </is>
      </c>
      <c r="F382" s="52" t="inlineStr">
        <is>
          <t>BNK-01</t>
        </is>
      </c>
      <c r="G382" s="79" t="n">
        <v>0.0299999993</v>
      </c>
      <c r="H382" s="79" t="n">
        <v>0.0399999991</v>
      </c>
      <c r="I382" s="79" t="n">
        <v>0.5</v>
      </c>
      <c r="J382" s="79" t="n">
        <v>0</v>
      </c>
      <c r="K382" s="79" t="n">
        <v>0</v>
      </c>
      <c r="L382" s="79" t="n">
        <v>0</v>
      </c>
      <c r="M382" s="79" t="n">
        <v>1.19999993</v>
      </c>
      <c r="N382" s="79" t="n">
        <v>-3.35500002</v>
      </c>
      <c r="O382" s="79" t="n">
        <v>6.5</v>
      </c>
      <c r="P382" s="80">
        <f>COS(RADIANS(K382))*COS(RADIANS(L382))+SIN(RADIANS(K382))*SIN(RADIANS(J382))*SIN(RADIANS(L382))</f>
        <v/>
      </c>
      <c r="Q382" s="80">
        <f>-COS(RADIANS(K382))*SIN(RADIANS(L382))+SIN(RADIANS(K382))*SIN(RADIANS(J382))*COS(RADIANS(L382))</f>
        <v/>
      </c>
      <c r="R382" s="80">
        <f>SIN(RADIANS(K382))*COS(RADIANS(J382))</f>
        <v/>
      </c>
      <c r="S382" s="80">
        <f>COS(RADIANS(J382))*SIN(RADIANS(L382))</f>
        <v/>
      </c>
      <c r="T382" s="80">
        <f>COS(RADIANS(J382))*COS(RADIANS(L382))</f>
        <v/>
      </c>
      <c r="U382" s="80">
        <f>-SIN(RADIANS(J382))</f>
        <v/>
      </c>
      <c r="V382" s="80">
        <f>-SIN(RADIANS(K382))*COS(RADIANS(L382))+COS(RADIANS(K382))*SIN(RADIANS(J382))*SIN(RADIANS(L382))</f>
        <v/>
      </c>
      <c r="W382" s="80">
        <f>SIN(RADIANS(K382))*SIN(RADIANS(L382))+COS(RADIANS(K382))*SIN(RADIANS(J382))*COS(RADIANS(L382))</f>
        <v/>
      </c>
      <c r="X382" s="80">
        <f>COS(RADIANS(K382))*COS(RADIANS(J382))</f>
        <v/>
      </c>
      <c r="Y382" s="80">
        <f>P382*G382</f>
        <v/>
      </c>
      <c r="Z382" s="80">
        <f>Q382*H382</f>
        <v/>
      </c>
      <c r="AA382" s="80">
        <f>R382*I382</f>
        <v/>
      </c>
      <c r="AB382" s="80">
        <f>M382</f>
        <v/>
      </c>
      <c r="AC382" s="80">
        <f>S382*G382</f>
        <v/>
      </c>
      <c r="AD382" s="80">
        <f>T382*H382</f>
        <v/>
      </c>
      <c r="AE382" s="80">
        <f>U382*I382</f>
        <v/>
      </c>
      <c r="AF382" s="80">
        <f>N382</f>
        <v/>
      </c>
      <c r="AG382" s="80">
        <f>V382*G382</f>
        <v/>
      </c>
      <c r="AH382" s="80">
        <f>W382*H382</f>
        <v/>
      </c>
      <c r="AI382" s="80">
        <f>X382*I382</f>
        <v/>
      </c>
      <c r="AJ382" s="80">
        <f>O382</f>
        <v/>
      </c>
      <c r="AK382" s="81" t="n">
        <v>0.0299999993</v>
      </c>
      <c r="AL382" s="81" t="n">
        <v>0</v>
      </c>
      <c r="AM382" s="81" t="n">
        <v>0</v>
      </c>
      <c r="AN382" s="81" t="n">
        <v>1.19999993</v>
      </c>
      <c r="AO382" s="81" t="n">
        <v>0</v>
      </c>
      <c r="AP382" s="81" t="n">
        <v>0.0399999991</v>
      </c>
      <c r="AQ382" s="81" t="n">
        <v>0</v>
      </c>
      <c r="AR382" s="81" t="n">
        <v>-3.35500002</v>
      </c>
      <c r="AS382" s="81" t="n">
        <v>0</v>
      </c>
      <c r="AT382" s="81" t="n">
        <v>0</v>
      </c>
      <c r="AU382" s="81" t="n">
        <v>0.5</v>
      </c>
      <c r="AV382" s="81" t="n">
        <v>6.5</v>
      </c>
      <c r="AW382" s="82">
        <f>MAX(ABS(Y382-AK382),ABS(Z382-AL382),ABS(AA382-AM382),ABS(AB382-AN382),ABS(AC382-AO382),ABS(AD382-AP382),ABS(AE382-AQ382),ABS(AF382-AR382),ABS(AG382-AS382),ABS(AH382-AT382),ABS(AI382-AU382),ABS(AJ382-AV382))</f>
        <v/>
      </c>
    </row>
    <row r="383">
      <c r="A383" s="78" t="inlineStr">
        <is>
          <t>M378</t>
        </is>
      </c>
      <c r="B383" s="52" t="inlineStr">
        <is>
          <t>BNK-79</t>
        </is>
      </c>
      <c r="C383" s="52" t="inlineStr">
        <is>
          <t>Command Bunker</t>
        </is>
      </c>
      <c r="D383" s="52" t="inlineStr">
        <is>
          <t>Landing lamp housing</t>
        </is>
      </c>
      <c r="E383" s="63" t="inlineStr">
        <is>
          <t>Cube</t>
        </is>
      </c>
      <c r="F383" s="52" t="inlineStr">
        <is>
          <t>BNK-01</t>
        </is>
      </c>
      <c r="G383" s="79" t="n">
        <v>0.300000012</v>
      </c>
      <c r="H383" s="79" t="n">
        <v>0.119999997</v>
      </c>
      <c r="I383" s="79" t="n">
        <v>0.200000003</v>
      </c>
      <c r="J383" s="79" t="n">
        <v>0</v>
      </c>
      <c r="K383" s="79" t="n">
        <v>0</v>
      </c>
      <c r="L383" s="79" t="n">
        <v>0</v>
      </c>
      <c r="M383" s="79" t="n">
        <v>1.35000002</v>
      </c>
      <c r="N383" s="79" t="n">
        <v>-0.800000191</v>
      </c>
      <c r="O383" s="79" t="n">
        <v>5.5999999</v>
      </c>
      <c r="P383" s="80">
        <f>COS(RADIANS(K383))*COS(RADIANS(L383))+SIN(RADIANS(K383))*SIN(RADIANS(J383))*SIN(RADIANS(L383))</f>
        <v/>
      </c>
      <c r="Q383" s="80">
        <f>-COS(RADIANS(K383))*SIN(RADIANS(L383))+SIN(RADIANS(K383))*SIN(RADIANS(J383))*COS(RADIANS(L383))</f>
        <v/>
      </c>
      <c r="R383" s="80">
        <f>SIN(RADIANS(K383))*COS(RADIANS(J383))</f>
        <v/>
      </c>
      <c r="S383" s="80">
        <f>COS(RADIANS(J383))*SIN(RADIANS(L383))</f>
        <v/>
      </c>
      <c r="T383" s="80">
        <f>COS(RADIANS(J383))*COS(RADIANS(L383))</f>
        <v/>
      </c>
      <c r="U383" s="80">
        <f>-SIN(RADIANS(J383))</f>
        <v/>
      </c>
      <c r="V383" s="80">
        <f>-SIN(RADIANS(K383))*COS(RADIANS(L383))+COS(RADIANS(K383))*SIN(RADIANS(J383))*SIN(RADIANS(L383))</f>
        <v/>
      </c>
      <c r="W383" s="80">
        <f>SIN(RADIANS(K383))*SIN(RADIANS(L383))+COS(RADIANS(K383))*SIN(RADIANS(J383))*COS(RADIANS(L383))</f>
        <v/>
      </c>
      <c r="X383" s="80">
        <f>COS(RADIANS(K383))*COS(RADIANS(J383))</f>
        <v/>
      </c>
      <c r="Y383" s="80">
        <f>P383*G383</f>
        <v/>
      </c>
      <c r="Z383" s="80">
        <f>Q383*H383</f>
        <v/>
      </c>
      <c r="AA383" s="80">
        <f>R383*I383</f>
        <v/>
      </c>
      <c r="AB383" s="80">
        <f>M383</f>
        <v/>
      </c>
      <c r="AC383" s="80">
        <f>S383*G383</f>
        <v/>
      </c>
      <c r="AD383" s="80">
        <f>T383*H383</f>
        <v/>
      </c>
      <c r="AE383" s="80">
        <f>U383*I383</f>
        <v/>
      </c>
      <c r="AF383" s="80">
        <f>N383</f>
        <v/>
      </c>
      <c r="AG383" s="80">
        <f>V383*G383</f>
        <v/>
      </c>
      <c r="AH383" s="80">
        <f>W383*H383</f>
        <v/>
      </c>
      <c r="AI383" s="80">
        <f>X383*I383</f>
        <v/>
      </c>
      <c r="AJ383" s="80">
        <f>O383</f>
        <v/>
      </c>
      <c r="AK383" s="81" t="n">
        <v>0.300000012</v>
      </c>
      <c r="AL383" s="81" t="n">
        <v>0</v>
      </c>
      <c r="AM383" s="81" t="n">
        <v>0</v>
      </c>
      <c r="AN383" s="81" t="n">
        <v>1.35000002</v>
      </c>
      <c r="AO383" s="81" t="n">
        <v>0</v>
      </c>
      <c r="AP383" s="81" t="n">
        <v>0.119999997</v>
      </c>
      <c r="AQ383" s="81" t="n">
        <v>0</v>
      </c>
      <c r="AR383" s="81" t="n">
        <v>-0.800000191</v>
      </c>
      <c r="AS383" s="81" t="n">
        <v>0</v>
      </c>
      <c r="AT383" s="81" t="n">
        <v>0</v>
      </c>
      <c r="AU383" s="81" t="n">
        <v>0.200000003</v>
      </c>
      <c r="AV383" s="81" t="n">
        <v>5.5999999</v>
      </c>
      <c r="AW383" s="82">
        <f>MAX(ABS(Y383-AK383),ABS(Z383-AL383),ABS(AA383-AM383),ABS(AB383-AN383),ABS(AC383-AO383),ABS(AD383-AP383),ABS(AE383-AQ383),ABS(AF383-AR383),ABS(AG383-AS383),ABS(AH383-AT383),ABS(AI383-AU383),ABS(AJ383-AV383))</f>
        <v/>
      </c>
    </row>
    <row r="384">
      <c r="A384" s="78" t="inlineStr">
        <is>
          <t>M379</t>
        </is>
      </c>
      <c r="B384" s="52" t="inlineStr">
        <is>
          <t>BNK-80</t>
        </is>
      </c>
      <c r="C384" s="52" t="inlineStr">
        <is>
          <t>Command Bunker</t>
        </is>
      </c>
      <c r="D384" s="52" t="inlineStr">
        <is>
          <t>Landing floodlight</t>
        </is>
      </c>
      <c r="E384" s="59" t="inlineStr">
        <is>
          <t>Sphere</t>
        </is>
      </c>
      <c r="F384" s="52" t="inlineStr">
        <is>
          <t>BNK-01</t>
        </is>
      </c>
      <c r="G384" s="79" t="n">
        <v>0.159999996</v>
      </c>
      <c r="H384" s="79" t="n">
        <v>0.119999997</v>
      </c>
      <c r="I384" s="79" t="n">
        <v>0.159999996</v>
      </c>
      <c r="J384" s="79" t="n">
        <v>0</v>
      </c>
      <c r="K384" s="79" t="n">
        <v>0</v>
      </c>
      <c r="L384" s="79" t="n">
        <v>0</v>
      </c>
      <c r="M384" s="79" t="n">
        <v>1.14999998</v>
      </c>
      <c r="N384" s="79" t="n">
        <v>-0.850000143</v>
      </c>
      <c r="O384" s="79" t="n">
        <v>5.5999999</v>
      </c>
      <c r="P384" s="80">
        <f>COS(RADIANS(K384))*COS(RADIANS(L384))+SIN(RADIANS(K384))*SIN(RADIANS(J384))*SIN(RADIANS(L384))</f>
        <v/>
      </c>
      <c r="Q384" s="80">
        <f>-COS(RADIANS(K384))*SIN(RADIANS(L384))+SIN(RADIANS(K384))*SIN(RADIANS(J384))*COS(RADIANS(L384))</f>
        <v/>
      </c>
      <c r="R384" s="80">
        <f>SIN(RADIANS(K384))*COS(RADIANS(J384))</f>
        <v/>
      </c>
      <c r="S384" s="80">
        <f>COS(RADIANS(J384))*SIN(RADIANS(L384))</f>
        <v/>
      </c>
      <c r="T384" s="80">
        <f>COS(RADIANS(J384))*COS(RADIANS(L384))</f>
        <v/>
      </c>
      <c r="U384" s="80">
        <f>-SIN(RADIANS(J384))</f>
        <v/>
      </c>
      <c r="V384" s="80">
        <f>-SIN(RADIANS(K384))*COS(RADIANS(L384))+COS(RADIANS(K384))*SIN(RADIANS(J384))*SIN(RADIANS(L384))</f>
        <v/>
      </c>
      <c r="W384" s="80">
        <f>SIN(RADIANS(K384))*SIN(RADIANS(L384))+COS(RADIANS(K384))*SIN(RADIANS(J384))*COS(RADIANS(L384))</f>
        <v/>
      </c>
      <c r="X384" s="80">
        <f>COS(RADIANS(K384))*COS(RADIANS(J384))</f>
        <v/>
      </c>
      <c r="Y384" s="80">
        <f>P384*G384</f>
        <v/>
      </c>
      <c r="Z384" s="80">
        <f>Q384*H384</f>
        <v/>
      </c>
      <c r="AA384" s="80">
        <f>R384*I384</f>
        <v/>
      </c>
      <c r="AB384" s="80">
        <f>M384</f>
        <v/>
      </c>
      <c r="AC384" s="80">
        <f>S384*G384</f>
        <v/>
      </c>
      <c r="AD384" s="80">
        <f>T384*H384</f>
        <v/>
      </c>
      <c r="AE384" s="80">
        <f>U384*I384</f>
        <v/>
      </c>
      <c r="AF384" s="80">
        <f>N384</f>
        <v/>
      </c>
      <c r="AG384" s="80">
        <f>V384*G384</f>
        <v/>
      </c>
      <c r="AH384" s="80">
        <f>W384*H384</f>
        <v/>
      </c>
      <c r="AI384" s="80">
        <f>X384*I384</f>
        <v/>
      </c>
      <c r="AJ384" s="80">
        <f>O384</f>
        <v/>
      </c>
      <c r="AK384" s="81" t="n">
        <v>0.159999996</v>
      </c>
      <c r="AL384" s="81" t="n">
        <v>0</v>
      </c>
      <c r="AM384" s="81" t="n">
        <v>0</v>
      </c>
      <c r="AN384" s="81" t="n">
        <v>1.14999998</v>
      </c>
      <c r="AO384" s="81" t="n">
        <v>0</v>
      </c>
      <c r="AP384" s="81" t="n">
        <v>0.119999997</v>
      </c>
      <c r="AQ384" s="81" t="n">
        <v>0</v>
      </c>
      <c r="AR384" s="81" t="n">
        <v>-0.850000143</v>
      </c>
      <c r="AS384" s="81" t="n">
        <v>0</v>
      </c>
      <c r="AT384" s="81" t="n">
        <v>0</v>
      </c>
      <c r="AU384" s="81" t="n">
        <v>0.159999996</v>
      </c>
      <c r="AV384" s="81" t="n">
        <v>5.5999999</v>
      </c>
      <c r="AW384" s="82">
        <f>MAX(ABS(Y384-AK384),ABS(Z384-AL384),ABS(AA384-AM384),ABS(AB384-AN384),ABS(AC384-AO384),ABS(AD384-AP384),ABS(AE384-AQ384),ABS(AF384-AR384),ABS(AG384-AS384),ABS(AH384-AT384),ABS(AI384-AU384),ABS(AJ384-AV384))</f>
        <v/>
      </c>
    </row>
    <row r="385">
      <c r="A385" s="78" t="inlineStr">
        <is>
          <t>M380</t>
        </is>
      </c>
      <c r="B385" s="52" t="inlineStr">
        <is>
          <t>BNK-81</t>
        </is>
      </c>
      <c r="C385" s="52" t="inlineStr">
        <is>
          <t>Command Bunker</t>
        </is>
      </c>
      <c r="D385" s="52" t="inlineStr">
        <is>
          <t>Wall lamp housing</t>
        </is>
      </c>
      <c r="E385" s="63" t="inlineStr">
        <is>
          <t>Cube</t>
        </is>
      </c>
      <c r="F385" s="52" t="inlineStr">
        <is>
          <t>BNK-01</t>
        </is>
      </c>
      <c r="G385" s="79" t="n">
        <v>0.180000007</v>
      </c>
      <c r="H385" s="79" t="n">
        <v>0.119999997</v>
      </c>
      <c r="I385" s="79" t="n">
        <v>0.219999999</v>
      </c>
      <c r="J385" s="79" t="n">
        <v>0</v>
      </c>
      <c r="K385" s="79" t="n">
        <v>0</v>
      </c>
      <c r="L385" s="79" t="n">
        <v>0</v>
      </c>
      <c r="M385" s="79" t="n">
        <v>-1.40999997</v>
      </c>
      <c r="N385" s="79" t="n">
        <v>-1.20000005</v>
      </c>
      <c r="O385" s="79" t="n">
        <v>5</v>
      </c>
      <c r="P385" s="80">
        <f>COS(RADIANS(K385))*COS(RADIANS(L385))+SIN(RADIANS(K385))*SIN(RADIANS(J385))*SIN(RADIANS(L385))</f>
        <v/>
      </c>
      <c r="Q385" s="80">
        <f>-COS(RADIANS(K385))*SIN(RADIANS(L385))+SIN(RADIANS(K385))*SIN(RADIANS(J385))*COS(RADIANS(L385))</f>
        <v/>
      </c>
      <c r="R385" s="80">
        <f>SIN(RADIANS(K385))*COS(RADIANS(J385))</f>
        <v/>
      </c>
      <c r="S385" s="80">
        <f>COS(RADIANS(J385))*SIN(RADIANS(L385))</f>
        <v/>
      </c>
      <c r="T385" s="80">
        <f>COS(RADIANS(J385))*COS(RADIANS(L385))</f>
        <v/>
      </c>
      <c r="U385" s="80">
        <f>-SIN(RADIANS(J385))</f>
        <v/>
      </c>
      <c r="V385" s="80">
        <f>-SIN(RADIANS(K385))*COS(RADIANS(L385))+COS(RADIANS(K385))*SIN(RADIANS(J385))*SIN(RADIANS(L385))</f>
        <v/>
      </c>
      <c r="W385" s="80">
        <f>SIN(RADIANS(K385))*SIN(RADIANS(L385))+COS(RADIANS(K385))*SIN(RADIANS(J385))*COS(RADIANS(L385))</f>
        <v/>
      </c>
      <c r="X385" s="80">
        <f>COS(RADIANS(K385))*COS(RADIANS(J385))</f>
        <v/>
      </c>
      <c r="Y385" s="80">
        <f>P385*G385</f>
        <v/>
      </c>
      <c r="Z385" s="80">
        <f>Q385*H385</f>
        <v/>
      </c>
      <c r="AA385" s="80">
        <f>R385*I385</f>
        <v/>
      </c>
      <c r="AB385" s="80">
        <f>M385</f>
        <v/>
      </c>
      <c r="AC385" s="80">
        <f>S385*G385</f>
        <v/>
      </c>
      <c r="AD385" s="80">
        <f>T385*H385</f>
        <v/>
      </c>
      <c r="AE385" s="80">
        <f>U385*I385</f>
        <v/>
      </c>
      <c r="AF385" s="80">
        <f>N385</f>
        <v/>
      </c>
      <c r="AG385" s="80">
        <f>V385*G385</f>
        <v/>
      </c>
      <c r="AH385" s="80">
        <f>W385*H385</f>
        <v/>
      </c>
      <c r="AI385" s="80">
        <f>X385*I385</f>
        <v/>
      </c>
      <c r="AJ385" s="80">
        <f>O385</f>
        <v/>
      </c>
      <c r="AK385" s="81" t="n">
        <v>0.180000007</v>
      </c>
      <c r="AL385" s="81" t="n">
        <v>0</v>
      </c>
      <c r="AM385" s="81" t="n">
        <v>0</v>
      </c>
      <c r="AN385" s="81" t="n">
        <v>-1.40999997</v>
      </c>
      <c r="AO385" s="81" t="n">
        <v>0</v>
      </c>
      <c r="AP385" s="81" t="n">
        <v>0.119999997</v>
      </c>
      <c r="AQ385" s="81" t="n">
        <v>0</v>
      </c>
      <c r="AR385" s="81" t="n">
        <v>-1.20000005</v>
      </c>
      <c r="AS385" s="81" t="n">
        <v>0</v>
      </c>
      <c r="AT385" s="81" t="n">
        <v>0</v>
      </c>
      <c r="AU385" s="81" t="n">
        <v>0.219999999</v>
      </c>
      <c r="AV385" s="81" t="n">
        <v>5</v>
      </c>
      <c r="AW385" s="82">
        <f>MAX(ABS(Y385-AK385),ABS(Z385-AL385),ABS(AA385-AM385),ABS(AB385-AN385),ABS(AC385-AO385),ABS(AD385-AP385),ABS(AE385-AQ385),ABS(AF385-AR385),ABS(AG385-AS385),ABS(AH385-AT385),ABS(AI385-AU385),ABS(AJ385-AV385))</f>
        <v/>
      </c>
    </row>
    <row r="386">
      <c r="A386" s="78" t="inlineStr">
        <is>
          <t>M381</t>
        </is>
      </c>
      <c r="B386" s="52" t="inlineStr">
        <is>
          <t>BNK-95</t>
        </is>
      </c>
      <c r="C386" s="52" t="inlineStr">
        <is>
          <t>Command Bunker</t>
        </is>
      </c>
      <c r="D386" s="52" t="inlineStr">
        <is>
          <t>Blast door assembly</t>
        </is>
      </c>
      <c r="E386" s="53" t="inlineStr">
        <is>
          <t>Group</t>
        </is>
      </c>
      <c r="F386" s="52" t="inlineStr">
        <is>
          <t>BNK-00</t>
        </is>
      </c>
      <c r="G386" s="79" t="n">
        <v>1</v>
      </c>
      <c r="H386" s="79" t="n">
        <v>1</v>
      </c>
      <c r="I386" s="79" t="n">
        <v>1</v>
      </c>
      <c r="J386" s="79" t="n">
        <v>0</v>
      </c>
      <c r="K386" s="79" t="n">
        <v>0</v>
      </c>
      <c r="L386" s="79" t="n">
        <v>0</v>
      </c>
      <c r="M386" s="79" t="n">
        <v>0</v>
      </c>
      <c r="N386" s="79" t="n">
        <v>0</v>
      </c>
      <c r="O386" s="79" t="n">
        <v>0</v>
      </c>
      <c r="P386" s="80">
        <f>COS(RADIANS(K386))*COS(RADIANS(L386))+SIN(RADIANS(K386))*SIN(RADIANS(J386))*SIN(RADIANS(L386))</f>
        <v/>
      </c>
      <c r="Q386" s="80">
        <f>-COS(RADIANS(K386))*SIN(RADIANS(L386))+SIN(RADIANS(K386))*SIN(RADIANS(J386))*COS(RADIANS(L386))</f>
        <v/>
      </c>
      <c r="R386" s="80">
        <f>SIN(RADIANS(K386))*COS(RADIANS(J386))</f>
        <v/>
      </c>
      <c r="S386" s="80">
        <f>COS(RADIANS(J386))*SIN(RADIANS(L386))</f>
        <v/>
      </c>
      <c r="T386" s="80">
        <f>COS(RADIANS(J386))*COS(RADIANS(L386))</f>
        <v/>
      </c>
      <c r="U386" s="80">
        <f>-SIN(RADIANS(J386))</f>
        <v/>
      </c>
      <c r="V386" s="80">
        <f>-SIN(RADIANS(K386))*COS(RADIANS(L386))+COS(RADIANS(K386))*SIN(RADIANS(J386))*SIN(RADIANS(L386))</f>
        <v/>
      </c>
      <c r="W386" s="80">
        <f>SIN(RADIANS(K386))*SIN(RADIANS(L386))+COS(RADIANS(K386))*SIN(RADIANS(J386))*COS(RADIANS(L386))</f>
        <v/>
      </c>
      <c r="X386" s="80">
        <f>COS(RADIANS(K386))*COS(RADIANS(J386))</f>
        <v/>
      </c>
      <c r="Y386" s="80">
        <f>P386*G386</f>
        <v/>
      </c>
      <c r="Z386" s="80">
        <f>Q386*H386</f>
        <v/>
      </c>
      <c r="AA386" s="80">
        <f>R386*I386</f>
        <v/>
      </c>
      <c r="AB386" s="80">
        <f>M386</f>
        <v/>
      </c>
      <c r="AC386" s="80">
        <f>S386*G386</f>
        <v/>
      </c>
      <c r="AD386" s="80">
        <f>T386*H386</f>
        <v/>
      </c>
      <c r="AE386" s="80">
        <f>U386*I386</f>
        <v/>
      </c>
      <c r="AF386" s="80">
        <f>N386</f>
        <v/>
      </c>
      <c r="AG386" s="80">
        <f>V386*G386</f>
        <v/>
      </c>
      <c r="AH386" s="80">
        <f>W386*H386</f>
        <v/>
      </c>
      <c r="AI386" s="80">
        <f>X386*I386</f>
        <v/>
      </c>
      <c r="AJ386" s="80">
        <f>O386</f>
        <v/>
      </c>
      <c r="AK386" s="81" t="n">
        <v>1</v>
      </c>
      <c r="AL386" s="81" t="n">
        <v>0</v>
      </c>
      <c r="AM386" s="81" t="n">
        <v>0</v>
      </c>
      <c r="AN386" s="81" t="n">
        <v>0</v>
      </c>
      <c r="AO386" s="81" t="n">
        <v>0</v>
      </c>
      <c r="AP386" s="81" t="n">
        <v>1</v>
      </c>
      <c r="AQ386" s="81" t="n">
        <v>0</v>
      </c>
      <c r="AR386" s="81" t="n">
        <v>0</v>
      </c>
      <c r="AS386" s="81" t="n">
        <v>0</v>
      </c>
      <c r="AT386" s="81" t="n">
        <v>0</v>
      </c>
      <c r="AU386" s="81" t="n">
        <v>1</v>
      </c>
      <c r="AV386" s="81" t="n">
        <v>0</v>
      </c>
      <c r="AW386" s="82">
        <f>MAX(ABS(Y386-AK386),ABS(Z386-AL386),ABS(AA386-AM386),ABS(AB386-AN386),ABS(AC386-AO386),ABS(AD386-AP386),ABS(AE386-AQ386),ABS(AF386-AR386),ABS(AG386-AS386),ABS(AH386-AT386),ABS(AI386-AU386),ABS(AJ386-AV386))</f>
        <v/>
      </c>
    </row>
    <row r="387">
      <c r="A387" s="78" t="inlineStr">
        <is>
          <t>M382</t>
        </is>
      </c>
      <c r="B387" s="52" t="inlineStr">
        <is>
          <t>BNK-96</t>
        </is>
      </c>
      <c r="C387" s="52" t="inlineStr">
        <is>
          <t>Command Bunker</t>
        </is>
      </c>
      <c r="D387" s="52" t="inlineStr">
        <is>
          <t>Door leaf W</t>
        </is>
      </c>
      <c r="E387" s="53" t="inlineStr">
        <is>
          <t>Group</t>
        </is>
      </c>
      <c r="F387" s="52" t="inlineStr">
        <is>
          <t>BNK-95</t>
        </is>
      </c>
      <c r="G387" s="79" t="n">
        <v>1</v>
      </c>
      <c r="H387" s="79" t="n">
        <v>1</v>
      </c>
      <c r="I387" s="79" t="n">
        <v>1</v>
      </c>
      <c r="J387" s="79" t="n">
        <v>0</v>
      </c>
      <c r="K387" s="79" t="n">
        <v>0</v>
      </c>
      <c r="L387" s="79" t="n">
        <v>0</v>
      </c>
      <c r="M387" s="79" t="n">
        <v>-2.2249999</v>
      </c>
      <c r="N387" s="79" t="n">
        <v>-2.10000014</v>
      </c>
      <c r="O387" s="79" t="n">
        <v>3.82500005</v>
      </c>
      <c r="P387" s="80">
        <f>COS(RADIANS(K387))*COS(RADIANS(L387))+SIN(RADIANS(K387))*SIN(RADIANS(J387))*SIN(RADIANS(L387))</f>
        <v/>
      </c>
      <c r="Q387" s="80">
        <f>-COS(RADIANS(K387))*SIN(RADIANS(L387))+SIN(RADIANS(K387))*SIN(RADIANS(J387))*COS(RADIANS(L387))</f>
        <v/>
      </c>
      <c r="R387" s="80">
        <f>SIN(RADIANS(K387))*COS(RADIANS(J387))</f>
        <v/>
      </c>
      <c r="S387" s="80">
        <f>COS(RADIANS(J387))*SIN(RADIANS(L387))</f>
        <v/>
      </c>
      <c r="T387" s="80">
        <f>COS(RADIANS(J387))*COS(RADIANS(L387))</f>
        <v/>
      </c>
      <c r="U387" s="80">
        <f>-SIN(RADIANS(J387))</f>
        <v/>
      </c>
      <c r="V387" s="80">
        <f>-SIN(RADIANS(K387))*COS(RADIANS(L387))+COS(RADIANS(K387))*SIN(RADIANS(J387))*SIN(RADIANS(L387))</f>
        <v/>
      </c>
      <c r="W387" s="80">
        <f>SIN(RADIANS(K387))*SIN(RADIANS(L387))+COS(RADIANS(K387))*SIN(RADIANS(J387))*COS(RADIANS(L387))</f>
        <v/>
      </c>
      <c r="X387" s="80">
        <f>COS(RADIANS(K387))*COS(RADIANS(J387))</f>
        <v/>
      </c>
      <c r="Y387" s="80">
        <f>P387*G387</f>
        <v/>
      </c>
      <c r="Z387" s="80">
        <f>Q387*H387</f>
        <v/>
      </c>
      <c r="AA387" s="80">
        <f>R387*I387</f>
        <v/>
      </c>
      <c r="AB387" s="80">
        <f>M387</f>
        <v/>
      </c>
      <c r="AC387" s="80">
        <f>S387*G387</f>
        <v/>
      </c>
      <c r="AD387" s="80">
        <f>T387*H387</f>
        <v/>
      </c>
      <c r="AE387" s="80">
        <f>U387*I387</f>
        <v/>
      </c>
      <c r="AF387" s="80">
        <f>N387</f>
        <v/>
      </c>
      <c r="AG387" s="80">
        <f>V387*G387</f>
        <v/>
      </c>
      <c r="AH387" s="80">
        <f>W387*H387</f>
        <v/>
      </c>
      <c r="AI387" s="80">
        <f>X387*I387</f>
        <v/>
      </c>
      <c r="AJ387" s="80">
        <f>O387</f>
        <v/>
      </c>
      <c r="AK387" s="81" t="n">
        <v>1</v>
      </c>
      <c r="AL387" s="81" t="n">
        <v>0</v>
      </c>
      <c r="AM387" s="81" t="n">
        <v>0</v>
      </c>
      <c r="AN387" s="81" t="n">
        <v>-2.2249999</v>
      </c>
      <c r="AO387" s="81" t="n">
        <v>0</v>
      </c>
      <c r="AP387" s="81" t="n">
        <v>1</v>
      </c>
      <c r="AQ387" s="81" t="n">
        <v>0</v>
      </c>
      <c r="AR387" s="81" t="n">
        <v>-2.10000014</v>
      </c>
      <c r="AS387" s="81" t="n">
        <v>0</v>
      </c>
      <c r="AT387" s="81" t="n">
        <v>0</v>
      </c>
      <c r="AU387" s="81" t="n">
        <v>1</v>
      </c>
      <c r="AV387" s="81" t="n">
        <v>3.82500005</v>
      </c>
      <c r="AW387" s="82">
        <f>MAX(ABS(Y387-AK387),ABS(Z387-AL387),ABS(AA387-AM387),ABS(AB387-AN387),ABS(AC387-AO387),ABS(AD387-AP387),ABS(AE387-AQ387),ABS(AF387-AR387),ABS(AG387-AS387),ABS(AH387-AT387),ABS(AI387-AU387),ABS(AJ387-AV387))</f>
        <v/>
      </c>
    </row>
    <row r="388">
      <c r="A388" s="78" t="inlineStr">
        <is>
          <t>M383</t>
        </is>
      </c>
      <c r="B388" s="52" t="inlineStr">
        <is>
          <t>BNK-103</t>
        </is>
      </c>
      <c r="C388" s="52" t="inlineStr">
        <is>
          <t>Command Bunker</t>
        </is>
      </c>
      <c r="D388" s="52" t="inlineStr">
        <is>
          <t>Door leaf E</t>
        </is>
      </c>
      <c r="E388" s="53" t="inlineStr">
        <is>
          <t>Group</t>
        </is>
      </c>
      <c r="F388" s="52" t="inlineStr">
        <is>
          <t>BNK-95</t>
        </is>
      </c>
      <c r="G388" s="79" t="n">
        <v>1</v>
      </c>
      <c r="H388" s="79" t="n">
        <v>1</v>
      </c>
      <c r="I388" s="79" t="n">
        <v>1</v>
      </c>
      <c r="J388" s="79" t="n">
        <v>0</v>
      </c>
      <c r="K388" s="79" t="n">
        <v>0</v>
      </c>
      <c r="L388" s="79" t="n">
        <v>0</v>
      </c>
      <c r="M388" s="79" t="n">
        <v>2.2249999</v>
      </c>
      <c r="N388" s="79" t="n">
        <v>-2.10000014</v>
      </c>
      <c r="O388" s="79" t="n">
        <v>3.82500005</v>
      </c>
      <c r="P388" s="80">
        <f>COS(RADIANS(K388))*COS(RADIANS(L388))+SIN(RADIANS(K388))*SIN(RADIANS(J388))*SIN(RADIANS(L388))</f>
        <v/>
      </c>
      <c r="Q388" s="80">
        <f>-COS(RADIANS(K388))*SIN(RADIANS(L388))+SIN(RADIANS(K388))*SIN(RADIANS(J388))*COS(RADIANS(L388))</f>
        <v/>
      </c>
      <c r="R388" s="80">
        <f>SIN(RADIANS(K388))*COS(RADIANS(J388))</f>
        <v/>
      </c>
      <c r="S388" s="80">
        <f>COS(RADIANS(J388))*SIN(RADIANS(L388))</f>
        <v/>
      </c>
      <c r="T388" s="80">
        <f>COS(RADIANS(J388))*COS(RADIANS(L388))</f>
        <v/>
      </c>
      <c r="U388" s="80">
        <f>-SIN(RADIANS(J388))</f>
        <v/>
      </c>
      <c r="V388" s="80">
        <f>-SIN(RADIANS(K388))*COS(RADIANS(L388))+COS(RADIANS(K388))*SIN(RADIANS(J388))*SIN(RADIANS(L388))</f>
        <v/>
      </c>
      <c r="W388" s="80">
        <f>SIN(RADIANS(K388))*SIN(RADIANS(L388))+COS(RADIANS(K388))*SIN(RADIANS(J388))*COS(RADIANS(L388))</f>
        <v/>
      </c>
      <c r="X388" s="80">
        <f>COS(RADIANS(K388))*COS(RADIANS(J388))</f>
        <v/>
      </c>
      <c r="Y388" s="80">
        <f>P388*G388</f>
        <v/>
      </c>
      <c r="Z388" s="80">
        <f>Q388*H388</f>
        <v/>
      </c>
      <c r="AA388" s="80">
        <f>R388*I388</f>
        <v/>
      </c>
      <c r="AB388" s="80">
        <f>M388</f>
        <v/>
      </c>
      <c r="AC388" s="80">
        <f>S388*G388</f>
        <v/>
      </c>
      <c r="AD388" s="80">
        <f>T388*H388</f>
        <v/>
      </c>
      <c r="AE388" s="80">
        <f>U388*I388</f>
        <v/>
      </c>
      <c r="AF388" s="80">
        <f>N388</f>
        <v/>
      </c>
      <c r="AG388" s="80">
        <f>V388*G388</f>
        <v/>
      </c>
      <c r="AH388" s="80">
        <f>W388*H388</f>
        <v/>
      </c>
      <c r="AI388" s="80">
        <f>X388*I388</f>
        <v/>
      </c>
      <c r="AJ388" s="80">
        <f>O388</f>
        <v/>
      </c>
      <c r="AK388" s="81" t="n">
        <v>1</v>
      </c>
      <c r="AL388" s="81" t="n">
        <v>0</v>
      </c>
      <c r="AM388" s="81" t="n">
        <v>0</v>
      </c>
      <c r="AN388" s="81" t="n">
        <v>2.2249999</v>
      </c>
      <c r="AO388" s="81" t="n">
        <v>0</v>
      </c>
      <c r="AP388" s="81" t="n">
        <v>1</v>
      </c>
      <c r="AQ388" s="81" t="n">
        <v>0</v>
      </c>
      <c r="AR388" s="81" t="n">
        <v>-2.10000014</v>
      </c>
      <c r="AS388" s="81" t="n">
        <v>0</v>
      </c>
      <c r="AT388" s="81" t="n">
        <v>0</v>
      </c>
      <c r="AU388" s="81" t="n">
        <v>1</v>
      </c>
      <c r="AV388" s="81" t="n">
        <v>3.82500005</v>
      </c>
      <c r="AW388" s="82">
        <f>MAX(ABS(Y388-AK388),ABS(Z388-AL388),ABS(AA388-AM388),ABS(AB388-AN388),ABS(AC388-AO388),ABS(AD388-AP388),ABS(AE388-AQ388),ABS(AF388-AR388),ABS(AG388-AS388),ABS(AH388-AT388),ABS(AI388-AU388),ABS(AJ388-AV388))</f>
        <v/>
      </c>
    </row>
    <row r="389">
      <c r="A389" s="78" t="inlineStr">
        <is>
          <t>M384</t>
        </is>
      </c>
      <c r="B389" s="52" t="inlineStr">
        <is>
          <t>BNK-115</t>
        </is>
      </c>
      <c r="C389" s="52" t="inlineStr">
        <is>
          <t>Command Bunker</t>
        </is>
      </c>
      <c r="D389" s="52" t="inlineStr">
        <is>
          <t>Beacon spinner W</t>
        </is>
      </c>
      <c r="E389" s="53" t="inlineStr">
        <is>
          <t>Group</t>
        </is>
      </c>
      <c r="F389" s="52" t="inlineStr">
        <is>
          <t>BNK-95</t>
        </is>
      </c>
      <c r="G389" s="79" t="n">
        <v>1</v>
      </c>
      <c r="H389" s="79" t="n">
        <v>1</v>
      </c>
      <c r="I389" s="79" t="n">
        <v>1</v>
      </c>
      <c r="J389" s="79" t="n">
        <v>0</v>
      </c>
      <c r="K389" s="79" t="n">
        <v>0</v>
      </c>
      <c r="L389" s="79" t="n">
        <v>0</v>
      </c>
      <c r="M389" s="79" t="n">
        <v>-1.10000002</v>
      </c>
      <c r="N389" s="79" t="n">
        <v>-0.540000021</v>
      </c>
      <c r="O389" s="79" t="n">
        <v>4.0999999</v>
      </c>
      <c r="P389" s="80">
        <f>COS(RADIANS(K389))*COS(RADIANS(L389))+SIN(RADIANS(K389))*SIN(RADIANS(J389))*SIN(RADIANS(L389))</f>
        <v/>
      </c>
      <c r="Q389" s="80">
        <f>-COS(RADIANS(K389))*SIN(RADIANS(L389))+SIN(RADIANS(K389))*SIN(RADIANS(J389))*COS(RADIANS(L389))</f>
        <v/>
      </c>
      <c r="R389" s="80">
        <f>SIN(RADIANS(K389))*COS(RADIANS(J389))</f>
        <v/>
      </c>
      <c r="S389" s="80">
        <f>COS(RADIANS(J389))*SIN(RADIANS(L389))</f>
        <v/>
      </c>
      <c r="T389" s="80">
        <f>COS(RADIANS(J389))*COS(RADIANS(L389))</f>
        <v/>
      </c>
      <c r="U389" s="80">
        <f>-SIN(RADIANS(J389))</f>
        <v/>
      </c>
      <c r="V389" s="80">
        <f>-SIN(RADIANS(K389))*COS(RADIANS(L389))+COS(RADIANS(K389))*SIN(RADIANS(J389))*SIN(RADIANS(L389))</f>
        <v/>
      </c>
      <c r="W389" s="80">
        <f>SIN(RADIANS(K389))*SIN(RADIANS(L389))+COS(RADIANS(K389))*SIN(RADIANS(J389))*COS(RADIANS(L389))</f>
        <v/>
      </c>
      <c r="X389" s="80">
        <f>COS(RADIANS(K389))*COS(RADIANS(J389))</f>
        <v/>
      </c>
      <c r="Y389" s="80">
        <f>P389*G389</f>
        <v/>
      </c>
      <c r="Z389" s="80">
        <f>Q389*H389</f>
        <v/>
      </c>
      <c r="AA389" s="80">
        <f>R389*I389</f>
        <v/>
      </c>
      <c r="AB389" s="80">
        <f>M389</f>
        <v/>
      </c>
      <c r="AC389" s="80">
        <f>S389*G389</f>
        <v/>
      </c>
      <c r="AD389" s="80">
        <f>T389*H389</f>
        <v/>
      </c>
      <c r="AE389" s="80">
        <f>U389*I389</f>
        <v/>
      </c>
      <c r="AF389" s="80">
        <f>N389</f>
        <v/>
      </c>
      <c r="AG389" s="80">
        <f>V389*G389</f>
        <v/>
      </c>
      <c r="AH389" s="80">
        <f>W389*H389</f>
        <v/>
      </c>
      <c r="AI389" s="80">
        <f>X389*I389</f>
        <v/>
      </c>
      <c r="AJ389" s="80">
        <f>O389</f>
        <v/>
      </c>
      <c r="AK389" s="81" t="n">
        <v>1</v>
      </c>
      <c r="AL389" s="81" t="n">
        <v>0</v>
      </c>
      <c r="AM389" s="81" t="n">
        <v>0</v>
      </c>
      <c r="AN389" s="81" t="n">
        <v>-1.10000002</v>
      </c>
      <c r="AO389" s="81" t="n">
        <v>0</v>
      </c>
      <c r="AP389" s="81" t="n">
        <v>1</v>
      </c>
      <c r="AQ389" s="81" t="n">
        <v>0</v>
      </c>
      <c r="AR389" s="81" t="n">
        <v>-0.540000021</v>
      </c>
      <c r="AS389" s="81" t="n">
        <v>0</v>
      </c>
      <c r="AT389" s="81" t="n">
        <v>0</v>
      </c>
      <c r="AU389" s="81" t="n">
        <v>1</v>
      </c>
      <c r="AV389" s="81" t="n">
        <v>4.0999999</v>
      </c>
      <c r="AW389" s="82">
        <f>MAX(ABS(Y389-AK389),ABS(Z389-AL389),ABS(AA389-AM389),ABS(AB389-AN389),ABS(AC389-AO389),ABS(AD389-AP389),ABS(AE389-AQ389),ABS(AF389-AR389),ABS(AG389-AS389),ABS(AH389-AT389),ABS(AI389-AU389),ABS(AJ389-AV389))</f>
        <v/>
      </c>
    </row>
    <row r="390">
      <c r="A390" s="78" t="inlineStr">
        <is>
          <t>M385</t>
        </is>
      </c>
      <c r="B390" s="52" t="inlineStr">
        <is>
          <t>BNK-120</t>
        </is>
      </c>
      <c r="C390" s="52" t="inlineStr">
        <is>
          <t>Command Bunker</t>
        </is>
      </c>
      <c r="D390" s="52" t="inlineStr">
        <is>
          <t>Beacon spinner E</t>
        </is>
      </c>
      <c r="E390" s="53" t="inlineStr">
        <is>
          <t>Group</t>
        </is>
      </c>
      <c r="F390" s="52" t="inlineStr">
        <is>
          <t>BNK-95</t>
        </is>
      </c>
      <c r="G390" s="79" t="n">
        <v>1</v>
      </c>
      <c r="H390" s="79" t="n">
        <v>1</v>
      </c>
      <c r="I390" s="79" t="n">
        <v>1</v>
      </c>
      <c r="J390" s="79" t="n">
        <v>0</v>
      </c>
      <c r="K390" s="79" t="n">
        <v>90</v>
      </c>
      <c r="L390" s="79" t="n">
        <v>0</v>
      </c>
      <c r="M390" s="79" t="n">
        <v>1.10000002</v>
      </c>
      <c r="N390" s="79" t="n">
        <v>-0.540000021</v>
      </c>
      <c r="O390" s="79" t="n">
        <v>4.0999999</v>
      </c>
      <c r="P390" s="80">
        <f>COS(RADIANS(K390))*COS(RADIANS(L390))+SIN(RADIANS(K390))*SIN(RADIANS(J390))*SIN(RADIANS(L390))</f>
        <v/>
      </c>
      <c r="Q390" s="80">
        <f>-COS(RADIANS(K390))*SIN(RADIANS(L390))+SIN(RADIANS(K390))*SIN(RADIANS(J390))*COS(RADIANS(L390))</f>
        <v/>
      </c>
      <c r="R390" s="80">
        <f>SIN(RADIANS(K390))*COS(RADIANS(J390))</f>
        <v/>
      </c>
      <c r="S390" s="80">
        <f>COS(RADIANS(J390))*SIN(RADIANS(L390))</f>
        <v/>
      </c>
      <c r="T390" s="80">
        <f>COS(RADIANS(J390))*COS(RADIANS(L390))</f>
        <v/>
      </c>
      <c r="U390" s="80">
        <f>-SIN(RADIANS(J390))</f>
        <v/>
      </c>
      <c r="V390" s="80">
        <f>-SIN(RADIANS(K390))*COS(RADIANS(L390))+COS(RADIANS(K390))*SIN(RADIANS(J390))*SIN(RADIANS(L390))</f>
        <v/>
      </c>
      <c r="W390" s="80">
        <f>SIN(RADIANS(K390))*SIN(RADIANS(L390))+COS(RADIANS(K390))*SIN(RADIANS(J390))*COS(RADIANS(L390))</f>
        <v/>
      </c>
      <c r="X390" s="80">
        <f>COS(RADIANS(K390))*COS(RADIANS(J390))</f>
        <v/>
      </c>
      <c r="Y390" s="80">
        <f>P390*G390</f>
        <v/>
      </c>
      <c r="Z390" s="80">
        <f>Q390*H390</f>
        <v/>
      </c>
      <c r="AA390" s="80">
        <f>R390*I390</f>
        <v/>
      </c>
      <c r="AB390" s="80">
        <f>M390</f>
        <v/>
      </c>
      <c r="AC390" s="80">
        <f>S390*G390</f>
        <v/>
      </c>
      <c r="AD390" s="80">
        <f>T390*H390</f>
        <v/>
      </c>
      <c r="AE390" s="80">
        <f>U390*I390</f>
        <v/>
      </c>
      <c r="AF390" s="80">
        <f>N390</f>
        <v/>
      </c>
      <c r="AG390" s="80">
        <f>V390*G390</f>
        <v/>
      </c>
      <c r="AH390" s="80">
        <f>W390*H390</f>
        <v/>
      </c>
      <c r="AI390" s="80">
        <f>X390*I390</f>
        <v/>
      </c>
      <c r="AJ390" s="80">
        <f>O390</f>
        <v/>
      </c>
      <c r="AK390" s="81" t="n">
        <v>-4.37113883e-08</v>
      </c>
      <c r="AL390" s="81" t="n">
        <v>0</v>
      </c>
      <c r="AM390" s="81" t="n">
        <v>1</v>
      </c>
      <c r="AN390" s="81" t="n">
        <v>1.10000002</v>
      </c>
      <c r="AO390" s="81" t="n">
        <v>0</v>
      </c>
      <c r="AP390" s="81" t="n">
        <v>1</v>
      </c>
      <c r="AQ390" s="81" t="n">
        <v>0</v>
      </c>
      <c r="AR390" s="81" t="n">
        <v>-0.540000021</v>
      </c>
      <c r="AS390" s="81" t="n">
        <v>-1</v>
      </c>
      <c r="AT390" s="81" t="n">
        <v>0</v>
      </c>
      <c r="AU390" s="81" t="n">
        <v>-4.37113883e-08</v>
      </c>
      <c r="AV390" s="81" t="n">
        <v>4.0999999</v>
      </c>
      <c r="AW390" s="82">
        <f>MAX(ABS(Y390-AK390),ABS(Z390-AL390),ABS(AA390-AM390),ABS(AB390-AN390),ABS(AC390-AO390),ABS(AD390-AP390),ABS(AE390-AQ390),ABS(AF390-AR390),ABS(AG390-AS390),ABS(AH390-AT390),ABS(AI390-AU390),ABS(AJ390-AV390))</f>
        <v/>
      </c>
    </row>
    <row r="391">
      <c r="A391" s="78" t="inlineStr">
        <is>
          <t>M386</t>
        </is>
      </c>
      <c r="B391" s="52" t="inlineStr">
        <is>
          <t>BNK-128</t>
        </is>
      </c>
      <c r="C391" s="52" t="inlineStr">
        <is>
          <t>Command Bunker</t>
        </is>
      </c>
      <c r="D391" s="52" t="inlineStr">
        <is>
          <t>Bunker shell</t>
        </is>
      </c>
      <c r="E391" s="53" t="inlineStr">
        <is>
          <t>Group</t>
        </is>
      </c>
      <c r="F391" s="52" t="inlineStr">
        <is>
          <t>BNK-00</t>
        </is>
      </c>
      <c r="G391" s="79" t="n">
        <v>1</v>
      </c>
      <c r="H391" s="79" t="n">
        <v>1</v>
      </c>
      <c r="I391" s="79" t="n">
        <v>1</v>
      </c>
      <c r="J391" s="79" t="n">
        <v>0</v>
      </c>
      <c r="K391" s="79" t="n">
        <v>0</v>
      </c>
      <c r="L391" s="79" t="n">
        <v>0</v>
      </c>
      <c r="M391" s="79" t="n">
        <v>0</v>
      </c>
      <c r="N391" s="79" t="n">
        <v>0</v>
      </c>
      <c r="O391" s="79" t="n">
        <v>0</v>
      </c>
      <c r="P391" s="80">
        <f>COS(RADIANS(K391))*COS(RADIANS(L391))+SIN(RADIANS(K391))*SIN(RADIANS(J391))*SIN(RADIANS(L391))</f>
        <v/>
      </c>
      <c r="Q391" s="80">
        <f>-COS(RADIANS(K391))*SIN(RADIANS(L391))+SIN(RADIANS(K391))*SIN(RADIANS(J391))*COS(RADIANS(L391))</f>
        <v/>
      </c>
      <c r="R391" s="80">
        <f>SIN(RADIANS(K391))*COS(RADIANS(J391))</f>
        <v/>
      </c>
      <c r="S391" s="80">
        <f>COS(RADIANS(J391))*SIN(RADIANS(L391))</f>
        <v/>
      </c>
      <c r="T391" s="80">
        <f>COS(RADIANS(J391))*COS(RADIANS(L391))</f>
        <v/>
      </c>
      <c r="U391" s="80">
        <f>-SIN(RADIANS(J391))</f>
        <v/>
      </c>
      <c r="V391" s="80">
        <f>-SIN(RADIANS(K391))*COS(RADIANS(L391))+COS(RADIANS(K391))*SIN(RADIANS(J391))*SIN(RADIANS(L391))</f>
        <v/>
      </c>
      <c r="W391" s="80">
        <f>SIN(RADIANS(K391))*SIN(RADIANS(L391))+COS(RADIANS(K391))*SIN(RADIANS(J391))*COS(RADIANS(L391))</f>
        <v/>
      </c>
      <c r="X391" s="80">
        <f>COS(RADIANS(K391))*COS(RADIANS(J391))</f>
        <v/>
      </c>
      <c r="Y391" s="80">
        <f>P391*G391</f>
        <v/>
      </c>
      <c r="Z391" s="80">
        <f>Q391*H391</f>
        <v/>
      </c>
      <c r="AA391" s="80">
        <f>R391*I391</f>
        <v/>
      </c>
      <c r="AB391" s="80">
        <f>M391</f>
        <v/>
      </c>
      <c r="AC391" s="80">
        <f>S391*G391</f>
        <v/>
      </c>
      <c r="AD391" s="80">
        <f>T391*H391</f>
        <v/>
      </c>
      <c r="AE391" s="80">
        <f>U391*I391</f>
        <v/>
      </c>
      <c r="AF391" s="80">
        <f>N391</f>
        <v/>
      </c>
      <c r="AG391" s="80">
        <f>V391*G391</f>
        <v/>
      </c>
      <c r="AH391" s="80">
        <f>W391*H391</f>
        <v/>
      </c>
      <c r="AI391" s="80">
        <f>X391*I391</f>
        <v/>
      </c>
      <c r="AJ391" s="80">
        <f>O391</f>
        <v/>
      </c>
      <c r="AK391" s="81" t="n">
        <v>1</v>
      </c>
      <c r="AL391" s="81" t="n">
        <v>0</v>
      </c>
      <c r="AM391" s="81" t="n">
        <v>0</v>
      </c>
      <c r="AN391" s="81" t="n">
        <v>0</v>
      </c>
      <c r="AO391" s="81" t="n">
        <v>0</v>
      </c>
      <c r="AP391" s="81" t="n">
        <v>1</v>
      </c>
      <c r="AQ391" s="81" t="n">
        <v>0</v>
      </c>
      <c r="AR391" s="81" t="n">
        <v>0</v>
      </c>
      <c r="AS391" s="81" t="n">
        <v>0</v>
      </c>
      <c r="AT391" s="81" t="n">
        <v>0</v>
      </c>
      <c r="AU391" s="81" t="n">
        <v>1</v>
      </c>
      <c r="AV391" s="81" t="n">
        <v>0</v>
      </c>
      <c r="AW391" s="82">
        <f>MAX(ABS(Y391-AK391),ABS(Z391-AL391),ABS(AA391-AM391),ABS(AB391-AN391),ABS(AC391-AO391),ABS(AD391-AP391),ABS(AE391-AQ391),ABS(AF391-AR391),ABS(AG391-AS391),ABS(AH391-AT391),ABS(AI391-AU391),ABS(AJ391-AV391))</f>
        <v/>
      </c>
    </row>
    <row r="392">
      <c r="A392" s="78" t="inlineStr">
        <is>
          <t>M387</t>
        </is>
      </c>
      <c r="B392" s="52" t="inlineStr">
        <is>
          <t>BNK-150</t>
        </is>
      </c>
      <c r="C392" s="52" t="inlineStr">
        <is>
          <t>Command Bunker</t>
        </is>
      </c>
      <c r="D392" s="52" t="inlineStr">
        <is>
          <t>Tunnel</t>
        </is>
      </c>
      <c r="E392" s="53" t="inlineStr">
        <is>
          <t>Group</t>
        </is>
      </c>
      <c r="F392" s="52" t="inlineStr">
        <is>
          <t>BNK-00</t>
        </is>
      </c>
      <c r="G392" s="79" t="n">
        <v>1</v>
      </c>
      <c r="H392" s="79" t="n">
        <v>1</v>
      </c>
      <c r="I392" s="79" t="n">
        <v>1</v>
      </c>
      <c r="J392" s="79" t="n">
        <v>0</v>
      </c>
      <c r="K392" s="79" t="n">
        <v>0</v>
      </c>
      <c r="L392" s="79" t="n">
        <v>0</v>
      </c>
      <c r="M392" s="79" t="n">
        <v>0</v>
      </c>
      <c r="N392" s="79" t="n">
        <v>0</v>
      </c>
      <c r="O392" s="79" t="n">
        <v>0</v>
      </c>
      <c r="P392" s="80">
        <f>COS(RADIANS(K392))*COS(RADIANS(L392))+SIN(RADIANS(K392))*SIN(RADIANS(J392))*SIN(RADIANS(L392))</f>
        <v/>
      </c>
      <c r="Q392" s="80">
        <f>-COS(RADIANS(K392))*SIN(RADIANS(L392))+SIN(RADIANS(K392))*SIN(RADIANS(J392))*COS(RADIANS(L392))</f>
        <v/>
      </c>
      <c r="R392" s="80">
        <f>SIN(RADIANS(K392))*COS(RADIANS(J392))</f>
        <v/>
      </c>
      <c r="S392" s="80">
        <f>COS(RADIANS(J392))*SIN(RADIANS(L392))</f>
        <v/>
      </c>
      <c r="T392" s="80">
        <f>COS(RADIANS(J392))*COS(RADIANS(L392))</f>
        <v/>
      </c>
      <c r="U392" s="80">
        <f>-SIN(RADIANS(J392))</f>
        <v/>
      </c>
      <c r="V392" s="80">
        <f>-SIN(RADIANS(K392))*COS(RADIANS(L392))+COS(RADIANS(K392))*SIN(RADIANS(J392))*SIN(RADIANS(L392))</f>
        <v/>
      </c>
      <c r="W392" s="80">
        <f>SIN(RADIANS(K392))*SIN(RADIANS(L392))+COS(RADIANS(K392))*SIN(RADIANS(J392))*COS(RADIANS(L392))</f>
        <v/>
      </c>
      <c r="X392" s="80">
        <f>COS(RADIANS(K392))*COS(RADIANS(J392))</f>
        <v/>
      </c>
      <c r="Y392" s="80">
        <f>P392*G392</f>
        <v/>
      </c>
      <c r="Z392" s="80">
        <f>Q392*H392</f>
        <v/>
      </c>
      <c r="AA392" s="80">
        <f>R392*I392</f>
        <v/>
      </c>
      <c r="AB392" s="80">
        <f>M392</f>
        <v/>
      </c>
      <c r="AC392" s="80">
        <f>S392*G392</f>
        <v/>
      </c>
      <c r="AD392" s="80">
        <f>T392*H392</f>
        <v/>
      </c>
      <c r="AE392" s="80">
        <f>U392*I392</f>
        <v/>
      </c>
      <c r="AF392" s="80">
        <f>N392</f>
        <v/>
      </c>
      <c r="AG392" s="80">
        <f>V392*G392</f>
        <v/>
      </c>
      <c r="AH392" s="80">
        <f>W392*H392</f>
        <v/>
      </c>
      <c r="AI392" s="80">
        <f>X392*I392</f>
        <v/>
      </c>
      <c r="AJ392" s="80">
        <f>O392</f>
        <v/>
      </c>
      <c r="AK392" s="81" t="n">
        <v>1</v>
      </c>
      <c r="AL392" s="81" t="n">
        <v>0</v>
      </c>
      <c r="AM392" s="81" t="n">
        <v>0</v>
      </c>
      <c r="AN392" s="81" t="n">
        <v>0</v>
      </c>
      <c r="AO392" s="81" t="n">
        <v>0</v>
      </c>
      <c r="AP392" s="81" t="n">
        <v>1</v>
      </c>
      <c r="AQ392" s="81" t="n">
        <v>0</v>
      </c>
      <c r="AR392" s="81" t="n">
        <v>0</v>
      </c>
      <c r="AS392" s="81" t="n">
        <v>0</v>
      </c>
      <c r="AT392" s="81" t="n">
        <v>0</v>
      </c>
      <c r="AU392" s="81" t="n">
        <v>1</v>
      </c>
      <c r="AV392" s="81" t="n">
        <v>0</v>
      </c>
      <c r="AW392" s="82">
        <f>MAX(ABS(Y392-AK392),ABS(Z392-AL392),ABS(AA392-AM392),ABS(AB392-AN392),ABS(AC392-AO392),ABS(AD392-AP392),ABS(AE392-AQ392),ABS(AF392-AR392),ABS(AG392-AS392),ABS(AH392-AT392),ABS(AI392-AU392),ABS(AJ392-AV392))</f>
        <v/>
      </c>
    </row>
    <row r="393">
      <c r="A393" s="78" t="inlineStr">
        <is>
          <t>M388</t>
        </is>
      </c>
      <c r="B393" s="52" t="inlineStr">
        <is>
          <t>BNK-179</t>
        </is>
      </c>
      <c r="C393" s="52" t="inlineStr">
        <is>
          <t>Command Bunker</t>
        </is>
      </c>
      <c r="D393" s="52" t="inlineStr">
        <is>
          <t>Command room</t>
        </is>
      </c>
      <c r="E393" s="53" t="inlineStr">
        <is>
          <t>Group</t>
        </is>
      </c>
      <c r="F393" s="52" t="inlineStr">
        <is>
          <t>BNK-00</t>
        </is>
      </c>
      <c r="G393" s="79" t="n">
        <v>1</v>
      </c>
      <c r="H393" s="79" t="n">
        <v>1</v>
      </c>
      <c r="I393" s="79" t="n">
        <v>1</v>
      </c>
      <c r="J393" s="79" t="n">
        <v>0</v>
      </c>
      <c r="K393" s="79" t="n">
        <v>0</v>
      </c>
      <c r="L393" s="79" t="n">
        <v>0</v>
      </c>
      <c r="M393" s="79" t="n">
        <v>0</v>
      </c>
      <c r="N393" s="79" t="n">
        <v>0</v>
      </c>
      <c r="O393" s="79" t="n">
        <v>0</v>
      </c>
      <c r="P393" s="80">
        <f>COS(RADIANS(K393))*COS(RADIANS(L393))+SIN(RADIANS(K393))*SIN(RADIANS(J393))*SIN(RADIANS(L393))</f>
        <v/>
      </c>
      <c r="Q393" s="80">
        <f>-COS(RADIANS(K393))*SIN(RADIANS(L393))+SIN(RADIANS(K393))*SIN(RADIANS(J393))*COS(RADIANS(L393))</f>
        <v/>
      </c>
      <c r="R393" s="80">
        <f>SIN(RADIANS(K393))*COS(RADIANS(J393))</f>
        <v/>
      </c>
      <c r="S393" s="80">
        <f>COS(RADIANS(J393))*SIN(RADIANS(L393))</f>
        <v/>
      </c>
      <c r="T393" s="80">
        <f>COS(RADIANS(J393))*COS(RADIANS(L393))</f>
        <v/>
      </c>
      <c r="U393" s="80">
        <f>-SIN(RADIANS(J393))</f>
        <v/>
      </c>
      <c r="V393" s="80">
        <f>-SIN(RADIANS(K393))*COS(RADIANS(L393))+COS(RADIANS(K393))*SIN(RADIANS(J393))*SIN(RADIANS(L393))</f>
        <v/>
      </c>
      <c r="W393" s="80">
        <f>SIN(RADIANS(K393))*SIN(RADIANS(L393))+COS(RADIANS(K393))*SIN(RADIANS(J393))*COS(RADIANS(L393))</f>
        <v/>
      </c>
      <c r="X393" s="80">
        <f>COS(RADIANS(K393))*COS(RADIANS(J393))</f>
        <v/>
      </c>
      <c r="Y393" s="80">
        <f>P393*G393</f>
        <v/>
      </c>
      <c r="Z393" s="80">
        <f>Q393*H393</f>
        <v/>
      </c>
      <c r="AA393" s="80">
        <f>R393*I393</f>
        <v/>
      </c>
      <c r="AB393" s="80">
        <f>M393</f>
        <v/>
      </c>
      <c r="AC393" s="80">
        <f>S393*G393</f>
        <v/>
      </c>
      <c r="AD393" s="80">
        <f>T393*H393</f>
        <v/>
      </c>
      <c r="AE393" s="80">
        <f>U393*I393</f>
        <v/>
      </c>
      <c r="AF393" s="80">
        <f>N393</f>
        <v/>
      </c>
      <c r="AG393" s="80">
        <f>V393*G393</f>
        <v/>
      </c>
      <c r="AH393" s="80">
        <f>W393*H393</f>
        <v/>
      </c>
      <c r="AI393" s="80">
        <f>X393*I393</f>
        <v/>
      </c>
      <c r="AJ393" s="80">
        <f>O393</f>
        <v/>
      </c>
      <c r="AK393" s="81" t="n">
        <v>1</v>
      </c>
      <c r="AL393" s="81" t="n">
        <v>0</v>
      </c>
      <c r="AM393" s="81" t="n">
        <v>0</v>
      </c>
      <c r="AN393" s="81" t="n">
        <v>0</v>
      </c>
      <c r="AO393" s="81" t="n">
        <v>0</v>
      </c>
      <c r="AP393" s="81" t="n">
        <v>1</v>
      </c>
      <c r="AQ393" s="81" t="n">
        <v>0</v>
      </c>
      <c r="AR393" s="81" t="n">
        <v>0</v>
      </c>
      <c r="AS393" s="81" t="n">
        <v>0</v>
      </c>
      <c r="AT393" s="81" t="n">
        <v>0</v>
      </c>
      <c r="AU393" s="81" t="n">
        <v>1</v>
      </c>
      <c r="AV393" s="81" t="n">
        <v>0</v>
      </c>
      <c r="AW393" s="82">
        <f>MAX(ABS(Y393-AK393),ABS(Z393-AL393),ABS(AA393-AM393),ABS(AB393-AN393),ABS(AC393-AO393),ABS(AD393-AP393),ABS(AE393-AQ393),ABS(AF393-AR393),ABS(AG393-AS393),ABS(AH393-AT393),ABS(AI393-AU393),ABS(AJ393-AV393))</f>
        <v/>
      </c>
    </row>
    <row r="394">
      <c r="A394" s="78" t="inlineStr">
        <is>
          <t>M389</t>
        </is>
      </c>
      <c r="B394" s="52" t="inlineStr">
        <is>
          <t>BNK-261</t>
        </is>
      </c>
      <c r="C394" s="52" t="inlineStr">
        <is>
          <t>Command Bunker</t>
        </is>
      </c>
      <c r="D394" s="52" t="inlineStr">
        <is>
          <t>Bunk room</t>
        </is>
      </c>
      <c r="E394" s="53" t="inlineStr">
        <is>
          <t>Group</t>
        </is>
      </c>
      <c r="F394" s="52" t="inlineStr">
        <is>
          <t>BNK-00</t>
        </is>
      </c>
      <c r="G394" s="79" t="n">
        <v>1</v>
      </c>
      <c r="H394" s="79" t="n">
        <v>1</v>
      </c>
      <c r="I394" s="79" t="n">
        <v>1</v>
      </c>
      <c r="J394" s="79" t="n">
        <v>0</v>
      </c>
      <c r="K394" s="79" t="n">
        <v>0</v>
      </c>
      <c r="L394" s="79" t="n">
        <v>0</v>
      </c>
      <c r="M394" s="79" t="n">
        <v>0</v>
      </c>
      <c r="N394" s="79" t="n">
        <v>0</v>
      </c>
      <c r="O394" s="79" t="n">
        <v>0</v>
      </c>
      <c r="P394" s="80">
        <f>COS(RADIANS(K394))*COS(RADIANS(L394))+SIN(RADIANS(K394))*SIN(RADIANS(J394))*SIN(RADIANS(L394))</f>
        <v/>
      </c>
      <c r="Q394" s="80">
        <f>-COS(RADIANS(K394))*SIN(RADIANS(L394))+SIN(RADIANS(K394))*SIN(RADIANS(J394))*COS(RADIANS(L394))</f>
        <v/>
      </c>
      <c r="R394" s="80">
        <f>SIN(RADIANS(K394))*COS(RADIANS(J394))</f>
        <v/>
      </c>
      <c r="S394" s="80">
        <f>COS(RADIANS(J394))*SIN(RADIANS(L394))</f>
        <v/>
      </c>
      <c r="T394" s="80">
        <f>COS(RADIANS(J394))*COS(RADIANS(L394))</f>
        <v/>
      </c>
      <c r="U394" s="80">
        <f>-SIN(RADIANS(J394))</f>
        <v/>
      </c>
      <c r="V394" s="80">
        <f>-SIN(RADIANS(K394))*COS(RADIANS(L394))+COS(RADIANS(K394))*SIN(RADIANS(J394))*SIN(RADIANS(L394))</f>
        <v/>
      </c>
      <c r="W394" s="80">
        <f>SIN(RADIANS(K394))*SIN(RADIANS(L394))+COS(RADIANS(K394))*SIN(RADIANS(J394))*COS(RADIANS(L394))</f>
        <v/>
      </c>
      <c r="X394" s="80">
        <f>COS(RADIANS(K394))*COS(RADIANS(J394))</f>
        <v/>
      </c>
      <c r="Y394" s="80">
        <f>P394*G394</f>
        <v/>
      </c>
      <c r="Z394" s="80">
        <f>Q394*H394</f>
        <v/>
      </c>
      <c r="AA394" s="80">
        <f>R394*I394</f>
        <v/>
      </c>
      <c r="AB394" s="80">
        <f>M394</f>
        <v/>
      </c>
      <c r="AC394" s="80">
        <f>S394*G394</f>
        <v/>
      </c>
      <c r="AD394" s="80">
        <f>T394*H394</f>
        <v/>
      </c>
      <c r="AE394" s="80">
        <f>U394*I394</f>
        <v/>
      </c>
      <c r="AF394" s="80">
        <f>N394</f>
        <v/>
      </c>
      <c r="AG394" s="80">
        <f>V394*G394</f>
        <v/>
      </c>
      <c r="AH394" s="80">
        <f>W394*H394</f>
        <v/>
      </c>
      <c r="AI394" s="80">
        <f>X394*I394</f>
        <v/>
      </c>
      <c r="AJ394" s="80">
        <f>O394</f>
        <v/>
      </c>
      <c r="AK394" s="81" t="n">
        <v>1</v>
      </c>
      <c r="AL394" s="81" t="n">
        <v>0</v>
      </c>
      <c r="AM394" s="81" t="n">
        <v>0</v>
      </c>
      <c r="AN394" s="81" t="n">
        <v>0</v>
      </c>
      <c r="AO394" s="81" t="n">
        <v>0</v>
      </c>
      <c r="AP394" s="81" t="n">
        <v>1</v>
      </c>
      <c r="AQ394" s="81" t="n">
        <v>0</v>
      </c>
      <c r="AR394" s="81" t="n">
        <v>0</v>
      </c>
      <c r="AS394" s="81" t="n">
        <v>0</v>
      </c>
      <c r="AT394" s="81" t="n">
        <v>0</v>
      </c>
      <c r="AU394" s="81" t="n">
        <v>1</v>
      </c>
      <c r="AV394" s="81" t="n">
        <v>0</v>
      </c>
      <c r="AW394" s="82">
        <f>MAX(ABS(Y394-AK394),ABS(Z394-AL394),ABS(AA394-AM394),ABS(AB394-AN394),ABS(AC394-AO394),ABS(AD394-AP394),ABS(AE394-AQ394),ABS(AF394-AR394),ABS(AG394-AS394),ABS(AH394-AT394),ABS(AI394-AU394),ABS(AJ394-AV394))</f>
        <v/>
      </c>
    </row>
    <row r="395">
      <c r="A395" s="78" t="inlineStr">
        <is>
          <t>M390</t>
        </is>
      </c>
      <c r="B395" s="52" t="inlineStr">
        <is>
          <t>BNK-290</t>
        </is>
      </c>
      <c r="C395" s="52" t="inlineStr">
        <is>
          <t>Command Bunker</t>
        </is>
      </c>
      <c r="D395" s="52" t="inlineStr">
        <is>
          <t>Generator room</t>
        </is>
      </c>
      <c r="E395" s="53" t="inlineStr">
        <is>
          <t>Group</t>
        </is>
      </c>
      <c r="F395" s="52" t="inlineStr">
        <is>
          <t>BNK-00</t>
        </is>
      </c>
      <c r="G395" s="79" t="n">
        <v>1</v>
      </c>
      <c r="H395" s="79" t="n">
        <v>1</v>
      </c>
      <c r="I395" s="79" t="n">
        <v>1</v>
      </c>
      <c r="J395" s="79" t="n">
        <v>0</v>
      </c>
      <c r="K395" s="79" t="n">
        <v>0</v>
      </c>
      <c r="L395" s="79" t="n">
        <v>0</v>
      </c>
      <c r="M395" s="79" t="n">
        <v>0</v>
      </c>
      <c r="N395" s="79" t="n">
        <v>0</v>
      </c>
      <c r="O395" s="79" t="n">
        <v>0</v>
      </c>
      <c r="P395" s="80">
        <f>COS(RADIANS(K395))*COS(RADIANS(L395))+SIN(RADIANS(K395))*SIN(RADIANS(J395))*SIN(RADIANS(L395))</f>
        <v/>
      </c>
      <c r="Q395" s="80">
        <f>-COS(RADIANS(K395))*SIN(RADIANS(L395))+SIN(RADIANS(K395))*SIN(RADIANS(J395))*COS(RADIANS(L395))</f>
        <v/>
      </c>
      <c r="R395" s="80">
        <f>SIN(RADIANS(K395))*COS(RADIANS(J395))</f>
        <v/>
      </c>
      <c r="S395" s="80">
        <f>COS(RADIANS(J395))*SIN(RADIANS(L395))</f>
        <v/>
      </c>
      <c r="T395" s="80">
        <f>COS(RADIANS(J395))*COS(RADIANS(L395))</f>
        <v/>
      </c>
      <c r="U395" s="80">
        <f>-SIN(RADIANS(J395))</f>
        <v/>
      </c>
      <c r="V395" s="80">
        <f>-SIN(RADIANS(K395))*COS(RADIANS(L395))+COS(RADIANS(K395))*SIN(RADIANS(J395))*SIN(RADIANS(L395))</f>
        <v/>
      </c>
      <c r="W395" s="80">
        <f>SIN(RADIANS(K395))*SIN(RADIANS(L395))+COS(RADIANS(K395))*SIN(RADIANS(J395))*COS(RADIANS(L395))</f>
        <v/>
      </c>
      <c r="X395" s="80">
        <f>COS(RADIANS(K395))*COS(RADIANS(J395))</f>
        <v/>
      </c>
      <c r="Y395" s="80">
        <f>P395*G395</f>
        <v/>
      </c>
      <c r="Z395" s="80">
        <f>Q395*H395</f>
        <v/>
      </c>
      <c r="AA395" s="80">
        <f>R395*I395</f>
        <v/>
      </c>
      <c r="AB395" s="80">
        <f>M395</f>
        <v/>
      </c>
      <c r="AC395" s="80">
        <f>S395*G395</f>
        <v/>
      </c>
      <c r="AD395" s="80">
        <f>T395*H395</f>
        <v/>
      </c>
      <c r="AE395" s="80">
        <f>U395*I395</f>
        <v/>
      </c>
      <c r="AF395" s="80">
        <f>N395</f>
        <v/>
      </c>
      <c r="AG395" s="80">
        <f>V395*G395</f>
        <v/>
      </c>
      <c r="AH395" s="80">
        <f>W395*H395</f>
        <v/>
      </c>
      <c r="AI395" s="80">
        <f>X395*I395</f>
        <v/>
      </c>
      <c r="AJ395" s="80">
        <f>O395</f>
        <v/>
      </c>
      <c r="AK395" s="81" t="n">
        <v>1</v>
      </c>
      <c r="AL395" s="81" t="n">
        <v>0</v>
      </c>
      <c r="AM395" s="81" t="n">
        <v>0</v>
      </c>
      <c r="AN395" s="81" t="n">
        <v>0</v>
      </c>
      <c r="AO395" s="81" t="n">
        <v>0</v>
      </c>
      <c r="AP395" s="81" t="n">
        <v>1</v>
      </c>
      <c r="AQ395" s="81" t="n">
        <v>0</v>
      </c>
      <c r="AR395" s="81" t="n">
        <v>0</v>
      </c>
      <c r="AS395" s="81" t="n">
        <v>0</v>
      </c>
      <c r="AT395" s="81" t="n">
        <v>0</v>
      </c>
      <c r="AU395" s="81" t="n">
        <v>1</v>
      </c>
      <c r="AV395" s="81" t="n">
        <v>0</v>
      </c>
      <c r="AW395" s="82">
        <f>MAX(ABS(Y395-AK395),ABS(Z395-AL395),ABS(AA395-AM395),ABS(AB395-AN395),ABS(AC395-AO395),ABS(AD395-AP395),ABS(AE395-AQ395),ABS(AF395-AR395),ABS(AG395-AS395),ABS(AH395-AT395),ABS(AI395-AU395),ABS(AJ395-AV395))</f>
        <v/>
      </c>
    </row>
    <row r="396">
      <c r="A396" s="78" t="inlineStr">
        <is>
          <t>M391</t>
        </is>
      </c>
      <c r="B396" s="52" t="inlineStr">
        <is>
          <t>BNK-322</t>
        </is>
      </c>
      <c r="C396" s="52" t="inlineStr">
        <is>
          <t>Command Bunker</t>
        </is>
      </c>
      <c r="D396" s="52" t="inlineStr">
        <is>
          <t>Exit shaft</t>
        </is>
      </c>
      <c r="E396" s="53" t="inlineStr">
        <is>
          <t>Group</t>
        </is>
      </c>
      <c r="F396" s="52" t="inlineStr">
        <is>
          <t>BNK-00</t>
        </is>
      </c>
      <c r="G396" s="79" t="n">
        <v>1</v>
      </c>
      <c r="H396" s="79" t="n">
        <v>1</v>
      </c>
      <c r="I396" s="79" t="n">
        <v>1</v>
      </c>
      <c r="J396" s="79" t="n">
        <v>0</v>
      </c>
      <c r="K396" s="79" t="n">
        <v>0</v>
      </c>
      <c r="L396" s="79" t="n">
        <v>0</v>
      </c>
      <c r="M396" s="79" t="n">
        <v>0</v>
      </c>
      <c r="N396" s="79" t="n">
        <v>0</v>
      </c>
      <c r="O396" s="79" t="n">
        <v>0</v>
      </c>
      <c r="P396" s="80">
        <f>COS(RADIANS(K396))*COS(RADIANS(L396))+SIN(RADIANS(K396))*SIN(RADIANS(J396))*SIN(RADIANS(L396))</f>
        <v/>
      </c>
      <c r="Q396" s="80">
        <f>-COS(RADIANS(K396))*SIN(RADIANS(L396))+SIN(RADIANS(K396))*SIN(RADIANS(J396))*COS(RADIANS(L396))</f>
        <v/>
      </c>
      <c r="R396" s="80">
        <f>SIN(RADIANS(K396))*COS(RADIANS(J396))</f>
        <v/>
      </c>
      <c r="S396" s="80">
        <f>COS(RADIANS(J396))*SIN(RADIANS(L396))</f>
        <v/>
      </c>
      <c r="T396" s="80">
        <f>COS(RADIANS(J396))*COS(RADIANS(L396))</f>
        <v/>
      </c>
      <c r="U396" s="80">
        <f>-SIN(RADIANS(J396))</f>
        <v/>
      </c>
      <c r="V396" s="80">
        <f>-SIN(RADIANS(K396))*COS(RADIANS(L396))+COS(RADIANS(K396))*SIN(RADIANS(J396))*SIN(RADIANS(L396))</f>
        <v/>
      </c>
      <c r="W396" s="80">
        <f>SIN(RADIANS(K396))*SIN(RADIANS(L396))+COS(RADIANS(K396))*SIN(RADIANS(J396))*COS(RADIANS(L396))</f>
        <v/>
      </c>
      <c r="X396" s="80">
        <f>COS(RADIANS(K396))*COS(RADIANS(J396))</f>
        <v/>
      </c>
      <c r="Y396" s="80">
        <f>P396*G396</f>
        <v/>
      </c>
      <c r="Z396" s="80">
        <f>Q396*H396</f>
        <v/>
      </c>
      <c r="AA396" s="80">
        <f>R396*I396</f>
        <v/>
      </c>
      <c r="AB396" s="80">
        <f>M396</f>
        <v/>
      </c>
      <c r="AC396" s="80">
        <f>S396*G396</f>
        <v/>
      </c>
      <c r="AD396" s="80">
        <f>T396*H396</f>
        <v/>
      </c>
      <c r="AE396" s="80">
        <f>U396*I396</f>
        <v/>
      </c>
      <c r="AF396" s="80">
        <f>N396</f>
        <v/>
      </c>
      <c r="AG396" s="80">
        <f>V396*G396</f>
        <v/>
      </c>
      <c r="AH396" s="80">
        <f>W396*H396</f>
        <v/>
      </c>
      <c r="AI396" s="80">
        <f>X396*I396</f>
        <v/>
      </c>
      <c r="AJ396" s="80">
        <f>O396</f>
        <v/>
      </c>
      <c r="AK396" s="81" t="n">
        <v>1</v>
      </c>
      <c r="AL396" s="81" t="n">
        <v>0</v>
      </c>
      <c r="AM396" s="81" t="n">
        <v>0</v>
      </c>
      <c r="AN396" s="81" t="n">
        <v>0</v>
      </c>
      <c r="AO396" s="81" t="n">
        <v>0</v>
      </c>
      <c r="AP396" s="81" t="n">
        <v>1</v>
      </c>
      <c r="AQ396" s="81" t="n">
        <v>0</v>
      </c>
      <c r="AR396" s="81" t="n">
        <v>0</v>
      </c>
      <c r="AS396" s="81" t="n">
        <v>0</v>
      </c>
      <c r="AT396" s="81" t="n">
        <v>0</v>
      </c>
      <c r="AU396" s="81" t="n">
        <v>1</v>
      </c>
      <c r="AV396" s="81" t="n">
        <v>0</v>
      </c>
      <c r="AW396" s="82">
        <f>MAX(ABS(Y396-AK396),ABS(Z396-AL396),ABS(AA396-AM396),ABS(AB396-AN396),ABS(AC396-AO396),ABS(AD396-AP396),ABS(AE396-AQ396),ABS(AF396-AR396),ABS(AG396-AS396),ABS(AH396-AT396),ABS(AI396-AU396),ABS(AJ396-AV396))</f>
        <v/>
      </c>
    </row>
    <row r="397">
      <c r="A397" s="78" t="inlineStr">
        <is>
          <t>M392</t>
        </is>
      </c>
      <c r="B397" s="52" t="inlineStr">
        <is>
          <t>BNK-337</t>
        </is>
      </c>
      <c r="C397" s="52" t="inlineStr">
        <is>
          <t>Command Bunker</t>
        </is>
      </c>
      <c r="D397" s="52" t="inlineStr">
        <is>
          <t>Surface installations</t>
        </is>
      </c>
      <c r="E397" s="53" t="inlineStr">
        <is>
          <t>Group</t>
        </is>
      </c>
      <c r="F397" s="52" t="inlineStr">
        <is>
          <t>BNK-00</t>
        </is>
      </c>
      <c r="G397" s="79" t="n">
        <v>1</v>
      </c>
      <c r="H397" s="79" t="n">
        <v>1</v>
      </c>
      <c r="I397" s="79" t="n">
        <v>1</v>
      </c>
      <c r="J397" s="79" t="n">
        <v>0</v>
      </c>
      <c r="K397" s="79" t="n">
        <v>0</v>
      </c>
      <c r="L397" s="79" t="n">
        <v>0</v>
      </c>
      <c r="M397" s="79" t="n">
        <v>0</v>
      </c>
      <c r="N397" s="79" t="n">
        <v>0</v>
      </c>
      <c r="O397" s="79" t="n">
        <v>0</v>
      </c>
      <c r="P397" s="80">
        <f>COS(RADIANS(K397))*COS(RADIANS(L397))+SIN(RADIANS(K397))*SIN(RADIANS(J397))*SIN(RADIANS(L397))</f>
        <v/>
      </c>
      <c r="Q397" s="80">
        <f>-COS(RADIANS(K397))*SIN(RADIANS(L397))+SIN(RADIANS(K397))*SIN(RADIANS(J397))*COS(RADIANS(L397))</f>
        <v/>
      </c>
      <c r="R397" s="80">
        <f>SIN(RADIANS(K397))*COS(RADIANS(J397))</f>
        <v/>
      </c>
      <c r="S397" s="80">
        <f>COS(RADIANS(J397))*SIN(RADIANS(L397))</f>
        <v/>
      </c>
      <c r="T397" s="80">
        <f>COS(RADIANS(J397))*COS(RADIANS(L397))</f>
        <v/>
      </c>
      <c r="U397" s="80">
        <f>-SIN(RADIANS(J397))</f>
        <v/>
      </c>
      <c r="V397" s="80">
        <f>-SIN(RADIANS(K397))*COS(RADIANS(L397))+COS(RADIANS(K397))*SIN(RADIANS(J397))*SIN(RADIANS(L397))</f>
        <v/>
      </c>
      <c r="W397" s="80">
        <f>SIN(RADIANS(K397))*SIN(RADIANS(L397))+COS(RADIANS(K397))*SIN(RADIANS(J397))*COS(RADIANS(L397))</f>
        <v/>
      </c>
      <c r="X397" s="80">
        <f>COS(RADIANS(K397))*COS(RADIANS(J397))</f>
        <v/>
      </c>
      <c r="Y397" s="80">
        <f>P397*G397</f>
        <v/>
      </c>
      <c r="Z397" s="80">
        <f>Q397*H397</f>
        <v/>
      </c>
      <c r="AA397" s="80">
        <f>R397*I397</f>
        <v/>
      </c>
      <c r="AB397" s="80">
        <f>M397</f>
        <v/>
      </c>
      <c r="AC397" s="80">
        <f>S397*G397</f>
        <v/>
      </c>
      <c r="AD397" s="80">
        <f>T397*H397</f>
        <v/>
      </c>
      <c r="AE397" s="80">
        <f>U397*I397</f>
        <v/>
      </c>
      <c r="AF397" s="80">
        <f>N397</f>
        <v/>
      </c>
      <c r="AG397" s="80">
        <f>V397*G397</f>
        <v/>
      </c>
      <c r="AH397" s="80">
        <f>W397*H397</f>
        <v/>
      </c>
      <c r="AI397" s="80">
        <f>X397*I397</f>
        <v/>
      </c>
      <c r="AJ397" s="80">
        <f>O397</f>
        <v/>
      </c>
      <c r="AK397" s="81" t="n">
        <v>1</v>
      </c>
      <c r="AL397" s="81" t="n">
        <v>0</v>
      </c>
      <c r="AM397" s="81" t="n">
        <v>0</v>
      </c>
      <c r="AN397" s="81" t="n">
        <v>0</v>
      </c>
      <c r="AO397" s="81" t="n">
        <v>0</v>
      </c>
      <c r="AP397" s="81" t="n">
        <v>1</v>
      </c>
      <c r="AQ397" s="81" t="n">
        <v>0</v>
      </c>
      <c r="AR397" s="81" t="n">
        <v>0</v>
      </c>
      <c r="AS397" s="81" t="n">
        <v>0</v>
      </c>
      <c r="AT397" s="81" t="n">
        <v>0</v>
      </c>
      <c r="AU397" s="81" t="n">
        <v>1</v>
      </c>
      <c r="AV397" s="81" t="n">
        <v>0</v>
      </c>
      <c r="AW397" s="82">
        <f>MAX(ABS(Y397-AK397),ABS(Z397-AL397),ABS(AA397-AM397),ABS(AB397-AN397),ABS(AC397-AO397),ABS(AD397-AP397),ABS(AE397-AQ397),ABS(AF397-AR397),ABS(AG397-AS397),ABS(AH397-AT397),ABS(AI397-AU397),ABS(AJ397-AV397))</f>
        <v/>
      </c>
    </row>
    <row r="398">
      <c r="A398" s="78" t="inlineStr">
        <is>
          <t>M393</t>
        </is>
      </c>
      <c r="B398" s="52" t="inlineStr">
        <is>
          <t>BNK-342</t>
        </is>
      </c>
      <c r="C398" s="52" t="inlineStr">
        <is>
          <t>Command Bunker</t>
        </is>
      </c>
      <c r="D398" s="52" t="inlineStr">
        <is>
          <t>Fan A</t>
        </is>
      </c>
      <c r="E398" s="53" t="inlineStr">
        <is>
          <t>Group</t>
        </is>
      </c>
      <c r="F398" s="52" t="inlineStr">
        <is>
          <t>BNK-337</t>
        </is>
      </c>
      <c r="G398" s="79" t="n">
        <v>1</v>
      </c>
      <c r="H398" s="79" t="n">
        <v>1</v>
      </c>
      <c r="I398" s="79" t="n">
        <v>1</v>
      </c>
      <c r="J398" s="79" t="n">
        <v>90</v>
      </c>
      <c r="K398" s="79" t="n">
        <v>0</v>
      </c>
      <c r="L398" s="79" t="n">
        <v>0</v>
      </c>
      <c r="M398" s="79" t="n">
        <v>4.55000019</v>
      </c>
      <c r="N398" s="79" t="n">
        <v>1.29549587</v>
      </c>
      <c r="O398" s="79" t="n">
        <v>2.4000001</v>
      </c>
      <c r="P398" s="80">
        <f>COS(RADIANS(K398))*COS(RADIANS(L398))+SIN(RADIANS(K398))*SIN(RADIANS(J398))*SIN(RADIANS(L398))</f>
        <v/>
      </c>
      <c r="Q398" s="80">
        <f>-COS(RADIANS(K398))*SIN(RADIANS(L398))+SIN(RADIANS(K398))*SIN(RADIANS(J398))*COS(RADIANS(L398))</f>
        <v/>
      </c>
      <c r="R398" s="80">
        <f>SIN(RADIANS(K398))*COS(RADIANS(J398))</f>
        <v/>
      </c>
      <c r="S398" s="80">
        <f>COS(RADIANS(J398))*SIN(RADIANS(L398))</f>
        <v/>
      </c>
      <c r="T398" s="80">
        <f>COS(RADIANS(J398))*COS(RADIANS(L398))</f>
        <v/>
      </c>
      <c r="U398" s="80">
        <f>-SIN(RADIANS(J398))</f>
        <v/>
      </c>
      <c r="V398" s="80">
        <f>-SIN(RADIANS(K398))*COS(RADIANS(L398))+COS(RADIANS(K398))*SIN(RADIANS(J398))*SIN(RADIANS(L398))</f>
        <v/>
      </c>
      <c r="W398" s="80">
        <f>SIN(RADIANS(K398))*SIN(RADIANS(L398))+COS(RADIANS(K398))*SIN(RADIANS(J398))*COS(RADIANS(L398))</f>
        <v/>
      </c>
      <c r="X398" s="80">
        <f>COS(RADIANS(K398))*COS(RADIANS(J398))</f>
        <v/>
      </c>
      <c r="Y398" s="80">
        <f>P398*G398</f>
        <v/>
      </c>
      <c r="Z398" s="80">
        <f>Q398*H398</f>
        <v/>
      </c>
      <c r="AA398" s="80">
        <f>R398*I398</f>
        <v/>
      </c>
      <c r="AB398" s="80">
        <f>M398</f>
        <v/>
      </c>
      <c r="AC398" s="80">
        <f>S398*G398</f>
        <v/>
      </c>
      <c r="AD398" s="80">
        <f>T398*H398</f>
        <v/>
      </c>
      <c r="AE398" s="80">
        <f>U398*I398</f>
        <v/>
      </c>
      <c r="AF398" s="80">
        <f>N398</f>
        <v/>
      </c>
      <c r="AG398" s="80">
        <f>V398*G398</f>
        <v/>
      </c>
      <c r="AH398" s="80">
        <f>W398*H398</f>
        <v/>
      </c>
      <c r="AI398" s="80">
        <f>X398*I398</f>
        <v/>
      </c>
      <c r="AJ398" s="80">
        <f>O398</f>
        <v/>
      </c>
      <c r="AK398" s="81" t="n">
        <v>1</v>
      </c>
      <c r="AL398" s="81" t="n">
        <v>0</v>
      </c>
      <c r="AM398" s="81" t="n">
        <v>0</v>
      </c>
      <c r="AN398" s="81" t="n">
        <v>4.55000019</v>
      </c>
      <c r="AO398" s="81" t="n">
        <v>0</v>
      </c>
      <c r="AP398" s="81" t="n">
        <v>-4.37113883e-08</v>
      </c>
      <c r="AQ398" s="81" t="n">
        <v>-1</v>
      </c>
      <c r="AR398" s="81" t="n">
        <v>1.29549587</v>
      </c>
      <c r="AS398" s="81" t="n">
        <v>0</v>
      </c>
      <c r="AT398" s="81" t="n">
        <v>1</v>
      </c>
      <c r="AU398" s="81" t="n">
        <v>-4.37113883e-08</v>
      </c>
      <c r="AV398" s="81" t="n">
        <v>2.4000001</v>
      </c>
      <c r="AW398" s="82">
        <f>MAX(ABS(Y398-AK398),ABS(Z398-AL398),ABS(AA398-AM398),ABS(AB398-AN398),ABS(AC398-AO398),ABS(AD398-AP398),ABS(AE398-AQ398),ABS(AF398-AR398),ABS(AG398-AS398),ABS(AH398-AT398),ABS(AI398-AU398),ABS(AJ398-AV398))</f>
        <v/>
      </c>
    </row>
    <row r="399">
      <c r="A399" s="78" t="inlineStr">
        <is>
          <t>M394</t>
        </is>
      </c>
      <c r="B399" s="52" t="inlineStr">
        <is>
          <t>BNK-350</t>
        </is>
      </c>
      <c r="C399" s="52" t="inlineStr">
        <is>
          <t>Command Bunker</t>
        </is>
      </c>
      <c r="D399" s="52" t="inlineStr">
        <is>
          <t>Fan B</t>
        </is>
      </c>
      <c r="E399" s="53" t="inlineStr">
        <is>
          <t>Group</t>
        </is>
      </c>
      <c r="F399" s="52" t="inlineStr">
        <is>
          <t>BNK-337</t>
        </is>
      </c>
      <c r="G399" s="79" t="n">
        <v>1</v>
      </c>
      <c r="H399" s="79" t="n">
        <v>1</v>
      </c>
      <c r="I399" s="79" t="n">
        <v>1</v>
      </c>
      <c r="J399" s="79" t="n">
        <v>90</v>
      </c>
      <c r="K399" s="79" t="n">
        <v>0</v>
      </c>
      <c r="L399" s="79" t="n">
        <v>0</v>
      </c>
      <c r="M399" s="79" t="n">
        <v>4.5999999</v>
      </c>
      <c r="N399" s="79" t="n">
        <v>1.19547117</v>
      </c>
      <c r="O399" s="79" t="n">
        <v>-0.400000006</v>
      </c>
      <c r="P399" s="80">
        <f>COS(RADIANS(K399))*COS(RADIANS(L399))+SIN(RADIANS(K399))*SIN(RADIANS(J399))*SIN(RADIANS(L399))</f>
        <v/>
      </c>
      <c r="Q399" s="80">
        <f>-COS(RADIANS(K399))*SIN(RADIANS(L399))+SIN(RADIANS(K399))*SIN(RADIANS(J399))*COS(RADIANS(L399))</f>
        <v/>
      </c>
      <c r="R399" s="80">
        <f>SIN(RADIANS(K399))*COS(RADIANS(J399))</f>
        <v/>
      </c>
      <c r="S399" s="80">
        <f>COS(RADIANS(J399))*SIN(RADIANS(L399))</f>
        <v/>
      </c>
      <c r="T399" s="80">
        <f>COS(RADIANS(J399))*COS(RADIANS(L399))</f>
        <v/>
      </c>
      <c r="U399" s="80">
        <f>-SIN(RADIANS(J399))</f>
        <v/>
      </c>
      <c r="V399" s="80">
        <f>-SIN(RADIANS(K399))*COS(RADIANS(L399))+COS(RADIANS(K399))*SIN(RADIANS(J399))*SIN(RADIANS(L399))</f>
        <v/>
      </c>
      <c r="W399" s="80">
        <f>SIN(RADIANS(K399))*SIN(RADIANS(L399))+COS(RADIANS(K399))*SIN(RADIANS(J399))*COS(RADIANS(L399))</f>
        <v/>
      </c>
      <c r="X399" s="80">
        <f>COS(RADIANS(K399))*COS(RADIANS(J399))</f>
        <v/>
      </c>
      <c r="Y399" s="80">
        <f>P399*G399</f>
        <v/>
      </c>
      <c r="Z399" s="80">
        <f>Q399*H399</f>
        <v/>
      </c>
      <c r="AA399" s="80">
        <f>R399*I399</f>
        <v/>
      </c>
      <c r="AB399" s="80">
        <f>M399</f>
        <v/>
      </c>
      <c r="AC399" s="80">
        <f>S399*G399</f>
        <v/>
      </c>
      <c r="AD399" s="80">
        <f>T399*H399</f>
        <v/>
      </c>
      <c r="AE399" s="80">
        <f>U399*I399</f>
        <v/>
      </c>
      <c r="AF399" s="80">
        <f>N399</f>
        <v/>
      </c>
      <c r="AG399" s="80">
        <f>V399*G399</f>
        <v/>
      </c>
      <c r="AH399" s="80">
        <f>W399*H399</f>
        <v/>
      </c>
      <c r="AI399" s="80">
        <f>X399*I399</f>
        <v/>
      </c>
      <c r="AJ399" s="80">
        <f>O399</f>
        <v/>
      </c>
      <c r="AK399" s="81" t="n">
        <v>1</v>
      </c>
      <c r="AL399" s="81" t="n">
        <v>0</v>
      </c>
      <c r="AM399" s="81" t="n">
        <v>0</v>
      </c>
      <c r="AN399" s="81" t="n">
        <v>4.5999999</v>
      </c>
      <c r="AO399" s="81" t="n">
        <v>0</v>
      </c>
      <c r="AP399" s="81" t="n">
        <v>-4.37113883e-08</v>
      </c>
      <c r="AQ399" s="81" t="n">
        <v>-1</v>
      </c>
      <c r="AR399" s="81" t="n">
        <v>1.19547117</v>
      </c>
      <c r="AS399" s="81" t="n">
        <v>0</v>
      </c>
      <c r="AT399" s="81" t="n">
        <v>1</v>
      </c>
      <c r="AU399" s="81" t="n">
        <v>-4.37113883e-08</v>
      </c>
      <c r="AV399" s="81" t="n">
        <v>-0.400000006</v>
      </c>
      <c r="AW399" s="82">
        <f>MAX(ABS(Y399-AK399),ABS(Z399-AL399),ABS(AA399-AM399),ABS(AB399-AN399),ABS(AC399-AO399),ABS(AD399-AP399),ABS(AE399-AQ399),ABS(AF399-AR399),ABS(AG399-AS399),ABS(AH399-AT399),ABS(AI399-AU399),ABS(AJ399-AV399))</f>
        <v/>
      </c>
    </row>
    <row r="400">
      <c r="A400" s="78" t="inlineStr">
        <is>
          <t>M395</t>
        </is>
      </c>
      <c r="B400" s="52" t="inlineStr">
        <is>
          <t>UAV-00</t>
        </is>
      </c>
      <c r="C400" s="52" t="inlineStr">
        <is>
          <t>Autonomous UAV</t>
        </is>
      </c>
      <c r="D400" s="52" t="inlineStr">
        <is>
          <t>Autonomous UAV</t>
        </is>
      </c>
      <c r="E400" s="53" t="inlineStr">
        <is>
          <t>Group</t>
        </is>
      </c>
      <c r="F400" s="52" t="inlineStr">
        <is>
          <t>World</t>
        </is>
      </c>
      <c r="G400" s="79" t="n">
        <v>1</v>
      </c>
      <c r="H400" s="79" t="n">
        <v>1</v>
      </c>
      <c r="I400" s="79" t="n">
        <v>1</v>
      </c>
      <c r="J400" s="79" t="n">
        <v>0</v>
      </c>
      <c r="K400" s="79" t="n">
        <v>180</v>
      </c>
      <c r="L400" s="79" t="n">
        <v>0</v>
      </c>
      <c r="M400" s="79" t="n">
        <v>0</v>
      </c>
      <c r="N400" s="79" t="n">
        <v>5.5</v>
      </c>
      <c r="O400" s="79" t="n">
        <v>11</v>
      </c>
      <c r="P400" s="80">
        <f>COS(RADIANS(K400))*COS(RADIANS(L400))+SIN(RADIANS(K400))*SIN(RADIANS(J400))*SIN(RADIANS(L400))</f>
        <v/>
      </c>
      <c r="Q400" s="80">
        <f>-COS(RADIANS(K400))*SIN(RADIANS(L400))+SIN(RADIANS(K400))*SIN(RADIANS(J400))*COS(RADIANS(L400))</f>
        <v/>
      </c>
      <c r="R400" s="80">
        <f>SIN(RADIANS(K400))*COS(RADIANS(J400))</f>
        <v/>
      </c>
      <c r="S400" s="80">
        <f>COS(RADIANS(J400))*SIN(RADIANS(L400))</f>
        <v/>
      </c>
      <c r="T400" s="80">
        <f>COS(RADIANS(J400))*COS(RADIANS(L400))</f>
        <v/>
      </c>
      <c r="U400" s="80">
        <f>-SIN(RADIANS(J400))</f>
        <v/>
      </c>
      <c r="V400" s="80">
        <f>-SIN(RADIANS(K400))*COS(RADIANS(L400))+COS(RADIANS(K400))*SIN(RADIANS(J400))*SIN(RADIANS(L400))</f>
        <v/>
      </c>
      <c r="W400" s="80">
        <f>SIN(RADIANS(K400))*SIN(RADIANS(L400))+COS(RADIANS(K400))*SIN(RADIANS(J400))*COS(RADIANS(L400))</f>
        <v/>
      </c>
      <c r="X400" s="80">
        <f>COS(RADIANS(K400))*COS(RADIANS(J400))</f>
        <v/>
      </c>
      <c r="Y400" s="80">
        <f>P400*G400</f>
        <v/>
      </c>
      <c r="Z400" s="80">
        <f>Q400*H400</f>
        <v/>
      </c>
      <c r="AA400" s="80">
        <f>R400*I400</f>
        <v/>
      </c>
      <c r="AB400" s="80">
        <f>M400</f>
        <v/>
      </c>
      <c r="AC400" s="80">
        <f>S400*G400</f>
        <v/>
      </c>
      <c r="AD400" s="80">
        <f>T400*H400</f>
        <v/>
      </c>
      <c r="AE400" s="80">
        <f>U400*I400</f>
        <v/>
      </c>
      <c r="AF400" s="80">
        <f>N400</f>
        <v/>
      </c>
      <c r="AG400" s="80">
        <f>V400*G400</f>
        <v/>
      </c>
      <c r="AH400" s="80">
        <f>W400*H400</f>
        <v/>
      </c>
      <c r="AI400" s="80">
        <f>X400*I400</f>
        <v/>
      </c>
      <c r="AJ400" s="80">
        <f>O400</f>
        <v/>
      </c>
      <c r="AK400" s="81" t="n">
        <v>-1</v>
      </c>
      <c r="AL400" s="81" t="n">
        <v>0</v>
      </c>
      <c r="AM400" s="81" t="n">
        <v>-8.742277660000001e-08</v>
      </c>
      <c r="AN400" s="81" t="n">
        <v>0</v>
      </c>
      <c r="AO400" s="81" t="n">
        <v>0</v>
      </c>
      <c r="AP400" s="81" t="n">
        <v>1</v>
      </c>
      <c r="AQ400" s="81" t="n">
        <v>0</v>
      </c>
      <c r="AR400" s="81" t="n">
        <v>5.5</v>
      </c>
      <c r="AS400" s="81" t="n">
        <v>8.742277660000001e-08</v>
      </c>
      <c r="AT400" s="81" t="n">
        <v>0</v>
      </c>
      <c r="AU400" s="81" t="n">
        <v>-1</v>
      </c>
      <c r="AV400" s="81" t="n">
        <v>11</v>
      </c>
      <c r="AW400" s="82">
        <f>MAX(ABS(Y400-AK400),ABS(Z400-AL400),ABS(AA400-AM400),ABS(AB400-AN400),ABS(AC400-AO400),ABS(AD400-AP400),ABS(AE400-AQ400),ABS(AF400-AR400),ABS(AG400-AS400),ABS(AH400-AT400),ABS(AI400-AU400),ABS(AJ400-AV400))</f>
        <v/>
      </c>
    </row>
    <row r="401">
      <c r="A401" s="78" t="inlineStr">
        <is>
          <t>M396</t>
        </is>
      </c>
      <c r="B401" s="52" t="inlineStr">
        <is>
          <t>UAV-01</t>
        </is>
      </c>
      <c r="C401" s="52" t="inlineStr">
        <is>
          <t>Autonomous UAV</t>
        </is>
      </c>
      <c r="D401" s="52" t="inlineStr">
        <is>
          <t>Fuselage</t>
        </is>
      </c>
      <c r="E401" s="63" t="inlineStr">
        <is>
          <t>Cube</t>
        </is>
      </c>
      <c r="F401" s="52" t="inlineStr">
        <is>
          <t>UAV-00</t>
        </is>
      </c>
      <c r="G401" s="79" t="n">
        <v>0.159999996</v>
      </c>
      <c r="H401" s="79" t="n">
        <v>0.0700000003</v>
      </c>
      <c r="I401" s="79" t="n">
        <v>0.25999999</v>
      </c>
      <c r="J401" s="79" t="n">
        <v>0</v>
      </c>
      <c r="K401" s="79" t="n">
        <v>0</v>
      </c>
      <c r="L401" s="79" t="n">
        <v>0</v>
      </c>
      <c r="M401" s="79" t="n">
        <v>0</v>
      </c>
      <c r="N401" s="79" t="n">
        <v>0</v>
      </c>
      <c r="O401" s="79" t="n">
        <v>0</v>
      </c>
      <c r="P401" s="80">
        <f>COS(RADIANS(K401))*COS(RADIANS(L401))+SIN(RADIANS(K401))*SIN(RADIANS(J401))*SIN(RADIANS(L401))</f>
        <v/>
      </c>
      <c r="Q401" s="80">
        <f>-COS(RADIANS(K401))*SIN(RADIANS(L401))+SIN(RADIANS(K401))*SIN(RADIANS(J401))*COS(RADIANS(L401))</f>
        <v/>
      </c>
      <c r="R401" s="80">
        <f>SIN(RADIANS(K401))*COS(RADIANS(J401))</f>
        <v/>
      </c>
      <c r="S401" s="80">
        <f>COS(RADIANS(J401))*SIN(RADIANS(L401))</f>
        <v/>
      </c>
      <c r="T401" s="80">
        <f>COS(RADIANS(J401))*COS(RADIANS(L401))</f>
        <v/>
      </c>
      <c r="U401" s="80">
        <f>-SIN(RADIANS(J401))</f>
        <v/>
      </c>
      <c r="V401" s="80">
        <f>-SIN(RADIANS(K401))*COS(RADIANS(L401))+COS(RADIANS(K401))*SIN(RADIANS(J401))*SIN(RADIANS(L401))</f>
        <v/>
      </c>
      <c r="W401" s="80">
        <f>SIN(RADIANS(K401))*SIN(RADIANS(L401))+COS(RADIANS(K401))*SIN(RADIANS(J401))*COS(RADIANS(L401))</f>
        <v/>
      </c>
      <c r="X401" s="80">
        <f>COS(RADIANS(K401))*COS(RADIANS(J401))</f>
        <v/>
      </c>
      <c r="Y401" s="80">
        <f>P401*G401</f>
        <v/>
      </c>
      <c r="Z401" s="80">
        <f>Q401*H401</f>
        <v/>
      </c>
      <c r="AA401" s="80">
        <f>R401*I401</f>
        <v/>
      </c>
      <c r="AB401" s="80">
        <f>M401</f>
        <v/>
      </c>
      <c r="AC401" s="80">
        <f>S401*G401</f>
        <v/>
      </c>
      <c r="AD401" s="80">
        <f>T401*H401</f>
        <v/>
      </c>
      <c r="AE401" s="80">
        <f>U401*I401</f>
        <v/>
      </c>
      <c r="AF401" s="80">
        <f>N401</f>
        <v/>
      </c>
      <c r="AG401" s="80">
        <f>V401*G401</f>
        <v/>
      </c>
      <c r="AH401" s="80">
        <f>W401*H401</f>
        <v/>
      </c>
      <c r="AI401" s="80">
        <f>X401*I401</f>
        <v/>
      </c>
      <c r="AJ401" s="80">
        <f>O401</f>
        <v/>
      </c>
      <c r="AK401" s="81" t="n">
        <v>0.159999996</v>
      </c>
      <c r="AL401" s="81" t="n">
        <v>0</v>
      </c>
      <c r="AM401" s="81" t="n">
        <v>0</v>
      </c>
      <c r="AN401" s="81" t="n">
        <v>0</v>
      </c>
      <c r="AO401" s="81" t="n">
        <v>0</v>
      </c>
      <c r="AP401" s="81" t="n">
        <v>0.0700000003</v>
      </c>
      <c r="AQ401" s="81" t="n">
        <v>0</v>
      </c>
      <c r="AR401" s="81" t="n">
        <v>0</v>
      </c>
      <c r="AS401" s="81" t="n">
        <v>0</v>
      </c>
      <c r="AT401" s="81" t="n">
        <v>0</v>
      </c>
      <c r="AU401" s="81" t="n">
        <v>0.25999999</v>
      </c>
      <c r="AV401" s="81" t="n">
        <v>0</v>
      </c>
      <c r="AW401" s="82">
        <f>MAX(ABS(Y401-AK401),ABS(Z401-AL401),ABS(AA401-AM401),ABS(AB401-AN401),ABS(AC401-AO401),ABS(AD401-AP401),ABS(AE401-AQ401),ABS(AF401-AR401),ABS(AG401-AS401),ABS(AH401-AT401),ABS(AI401-AU401),ABS(AJ401-AV401))</f>
        <v/>
      </c>
    </row>
    <row r="402">
      <c r="A402" s="78" t="inlineStr">
        <is>
          <t>M397</t>
        </is>
      </c>
      <c r="B402" s="52" t="inlineStr">
        <is>
          <t>UAV-02</t>
        </is>
      </c>
      <c r="C402" s="52" t="inlineStr">
        <is>
          <t>Autonomous UAV</t>
        </is>
      </c>
      <c r="D402" s="52" t="inlineStr">
        <is>
          <t>Canopy</t>
        </is>
      </c>
      <c r="E402" s="59" t="inlineStr">
        <is>
          <t>Sphere</t>
        </is>
      </c>
      <c r="F402" s="52" t="inlineStr">
        <is>
          <t>UAV-00</t>
        </is>
      </c>
      <c r="G402" s="79" t="n">
        <v>0.150000006</v>
      </c>
      <c r="H402" s="79" t="n">
        <v>0.07999999820000001</v>
      </c>
      <c r="I402" s="79" t="n">
        <v>0.219999999</v>
      </c>
      <c r="J402" s="79" t="n">
        <v>0</v>
      </c>
      <c r="K402" s="79" t="n">
        <v>0</v>
      </c>
      <c r="L402" s="79" t="n">
        <v>0</v>
      </c>
      <c r="M402" s="79" t="n">
        <v>0</v>
      </c>
      <c r="N402" s="79" t="n">
        <v>0.0399999991</v>
      </c>
      <c r="O402" s="79" t="n">
        <v>0.009999999779999999</v>
      </c>
      <c r="P402" s="80">
        <f>COS(RADIANS(K402))*COS(RADIANS(L402))+SIN(RADIANS(K402))*SIN(RADIANS(J402))*SIN(RADIANS(L402))</f>
        <v/>
      </c>
      <c r="Q402" s="80">
        <f>-COS(RADIANS(K402))*SIN(RADIANS(L402))+SIN(RADIANS(K402))*SIN(RADIANS(J402))*COS(RADIANS(L402))</f>
        <v/>
      </c>
      <c r="R402" s="80">
        <f>SIN(RADIANS(K402))*COS(RADIANS(J402))</f>
        <v/>
      </c>
      <c r="S402" s="80">
        <f>COS(RADIANS(J402))*SIN(RADIANS(L402))</f>
        <v/>
      </c>
      <c r="T402" s="80">
        <f>COS(RADIANS(J402))*COS(RADIANS(L402))</f>
        <v/>
      </c>
      <c r="U402" s="80">
        <f>-SIN(RADIANS(J402))</f>
        <v/>
      </c>
      <c r="V402" s="80">
        <f>-SIN(RADIANS(K402))*COS(RADIANS(L402))+COS(RADIANS(K402))*SIN(RADIANS(J402))*SIN(RADIANS(L402))</f>
        <v/>
      </c>
      <c r="W402" s="80">
        <f>SIN(RADIANS(K402))*SIN(RADIANS(L402))+COS(RADIANS(K402))*SIN(RADIANS(J402))*COS(RADIANS(L402))</f>
        <v/>
      </c>
      <c r="X402" s="80">
        <f>COS(RADIANS(K402))*COS(RADIANS(J402))</f>
        <v/>
      </c>
      <c r="Y402" s="80">
        <f>P402*G402</f>
        <v/>
      </c>
      <c r="Z402" s="80">
        <f>Q402*H402</f>
        <v/>
      </c>
      <c r="AA402" s="80">
        <f>R402*I402</f>
        <v/>
      </c>
      <c r="AB402" s="80">
        <f>M402</f>
        <v/>
      </c>
      <c r="AC402" s="80">
        <f>S402*G402</f>
        <v/>
      </c>
      <c r="AD402" s="80">
        <f>T402*H402</f>
        <v/>
      </c>
      <c r="AE402" s="80">
        <f>U402*I402</f>
        <v/>
      </c>
      <c r="AF402" s="80">
        <f>N402</f>
        <v/>
      </c>
      <c r="AG402" s="80">
        <f>V402*G402</f>
        <v/>
      </c>
      <c r="AH402" s="80">
        <f>W402*H402</f>
        <v/>
      </c>
      <c r="AI402" s="80">
        <f>X402*I402</f>
        <v/>
      </c>
      <c r="AJ402" s="80">
        <f>O402</f>
        <v/>
      </c>
      <c r="AK402" s="81" t="n">
        <v>0.150000006</v>
      </c>
      <c r="AL402" s="81" t="n">
        <v>0</v>
      </c>
      <c r="AM402" s="81" t="n">
        <v>0</v>
      </c>
      <c r="AN402" s="81" t="n">
        <v>0</v>
      </c>
      <c r="AO402" s="81" t="n">
        <v>0</v>
      </c>
      <c r="AP402" s="81" t="n">
        <v>0.07999999820000001</v>
      </c>
      <c r="AQ402" s="81" t="n">
        <v>0</v>
      </c>
      <c r="AR402" s="81" t="n">
        <v>0.0399999991</v>
      </c>
      <c r="AS402" s="81" t="n">
        <v>0</v>
      </c>
      <c r="AT402" s="81" t="n">
        <v>0</v>
      </c>
      <c r="AU402" s="81" t="n">
        <v>0.219999999</v>
      </c>
      <c r="AV402" s="81" t="n">
        <v>0.009999999779999999</v>
      </c>
      <c r="AW402" s="82">
        <f>MAX(ABS(Y402-AK402),ABS(Z402-AL402),ABS(AA402-AM402),ABS(AB402-AN402),ABS(AC402-AO402),ABS(AD402-AP402),ABS(AE402-AQ402),ABS(AF402-AR402),ABS(AG402-AS402),ABS(AH402-AT402),ABS(AI402-AU402),ABS(AJ402-AV402))</f>
        <v/>
      </c>
    </row>
    <row r="403">
      <c r="A403" s="78" t="inlineStr">
        <is>
          <t>M398</t>
        </is>
      </c>
      <c r="B403" s="52" t="inlineStr">
        <is>
          <t>UAV-03</t>
        </is>
      </c>
      <c r="C403" s="52" t="inlineStr">
        <is>
          <t>Autonomous UAV</t>
        </is>
      </c>
      <c r="D403" s="52" t="inlineStr">
        <is>
          <t>Battery</t>
        </is>
      </c>
      <c r="E403" s="63" t="inlineStr">
        <is>
          <t>Cube</t>
        </is>
      </c>
      <c r="F403" s="52" t="inlineStr">
        <is>
          <t>UAV-00</t>
        </is>
      </c>
      <c r="G403" s="79" t="n">
        <v>0.100000001</v>
      </c>
      <c r="H403" s="79" t="n">
        <v>0.0399999991</v>
      </c>
      <c r="I403" s="79" t="n">
        <v>0.159999996</v>
      </c>
      <c r="J403" s="79" t="n">
        <v>0</v>
      </c>
      <c r="K403" s="79" t="n">
        <v>0</v>
      </c>
      <c r="L403" s="79" t="n">
        <v>0</v>
      </c>
      <c r="M403" s="79" t="n">
        <v>0</v>
      </c>
      <c r="N403" s="79" t="n">
        <v>-0.0549999997</v>
      </c>
      <c r="O403" s="79" t="n">
        <v>-0.0199999996</v>
      </c>
      <c r="P403" s="80">
        <f>COS(RADIANS(K403))*COS(RADIANS(L403))+SIN(RADIANS(K403))*SIN(RADIANS(J403))*SIN(RADIANS(L403))</f>
        <v/>
      </c>
      <c r="Q403" s="80">
        <f>-COS(RADIANS(K403))*SIN(RADIANS(L403))+SIN(RADIANS(K403))*SIN(RADIANS(J403))*COS(RADIANS(L403))</f>
        <v/>
      </c>
      <c r="R403" s="80">
        <f>SIN(RADIANS(K403))*COS(RADIANS(J403))</f>
        <v/>
      </c>
      <c r="S403" s="80">
        <f>COS(RADIANS(J403))*SIN(RADIANS(L403))</f>
        <v/>
      </c>
      <c r="T403" s="80">
        <f>COS(RADIANS(J403))*COS(RADIANS(L403))</f>
        <v/>
      </c>
      <c r="U403" s="80">
        <f>-SIN(RADIANS(J403))</f>
        <v/>
      </c>
      <c r="V403" s="80">
        <f>-SIN(RADIANS(K403))*COS(RADIANS(L403))+COS(RADIANS(K403))*SIN(RADIANS(J403))*SIN(RADIANS(L403))</f>
        <v/>
      </c>
      <c r="W403" s="80">
        <f>SIN(RADIANS(K403))*SIN(RADIANS(L403))+COS(RADIANS(K403))*SIN(RADIANS(J403))*COS(RADIANS(L403))</f>
        <v/>
      </c>
      <c r="X403" s="80">
        <f>COS(RADIANS(K403))*COS(RADIANS(J403))</f>
        <v/>
      </c>
      <c r="Y403" s="80">
        <f>P403*G403</f>
        <v/>
      </c>
      <c r="Z403" s="80">
        <f>Q403*H403</f>
        <v/>
      </c>
      <c r="AA403" s="80">
        <f>R403*I403</f>
        <v/>
      </c>
      <c r="AB403" s="80">
        <f>M403</f>
        <v/>
      </c>
      <c r="AC403" s="80">
        <f>S403*G403</f>
        <v/>
      </c>
      <c r="AD403" s="80">
        <f>T403*H403</f>
        <v/>
      </c>
      <c r="AE403" s="80">
        <f>U403*I403</f>
        <v/>
      </c>
      <c r="AF403" s="80">
        <f>N403</f>
        <v/>
      </c>
      <c r="AG403" s="80">
        <f>V403*G403</f>
        <v/>
      </c>
      <c r="AH403" s="80">
        <f>W403*H403</f>
        <v/>
      </c>
      <c r="AI403" s="80">
        <f>X403*I403</f>
        <v/>
      </c>
      <c r="AJ403" s="80">
        <f>O403</f>
        <v/>
      </c>
      <c r="AK403" s="81" t="n">
        <v>0.100000001</v>
      </c>
      <c r="AL403" s="81" t="n">
        <v>0</v>
      </c>
      <c r="AM403" s="81" t="n">
        <v>0</v>
      </c>
      <c r="AN403" s="81" t="n">
        <v>0</v>
      </c>
      <c r="AO403" s="81" t="n">
        <v>0</v>
      </c>
      <c r="AP403" s="81" t="n">
        <v>0.0399999991</v>
      </c>
      <c r="AQ403" s="81" t="n">
        <v>0</v>
      </c>
      <c r="AR403" s="81" t="n">
        <v>-0.0549999997</v>
      </c>
      <c r="AS403" s="81" t="n">
        <v>0</v>
      </c>
      <c r="AT403" s="81" t="n">
        <v>0</v>
      </c>
      <c r="AU403" s="81" t="n">
        <v>0.159999996</v>
      </c>
      <c r="AV403" s="81" t="n">
        <v>-0.0199999996</v>
      </c>
      <c r="AW403" s="82">
        <f>MAX(ABS(Y403-AK403),ABS(Z403-AL403),ABS(AA403-AM403),ABS(AB403-AN403),ABS(AC403-AO403),ABS(AD403-AP403),ABS(AE403-AQ403),ABS(AF403-AR403),ABS(AG403-AS403),ABS(AH403-AT403),ABS(AI403-AU403),ABS(AJ403-AV403))</f>
        <v/>
      </c>
    </row>
    <row r="404">
      <c r="A404" s="78" t="inlineStr">
        <is>
          <t>M399</t>
        </is>
      </c>
      <c r="B404" s="52" t="inlineStr">
        <is>
          <t>UAV-04</t>
        </is>
      </c>
      <c r="C404" s="52" t="inlineStr">
        <is>
          <t>Autonomous UAV</t>
        </is>
      </c>
      <c r="D404" s="52" t="inlineStr">
        <is>
          <t>GPS mast</t>
        </is>
      </c>
      <c r="E404" s="58" t="inlineStr">
        <is>
          <t>Cylinder</t>
        </is>
      </c>
      <c r="F404" s="52" t="inlineStr">
        <is>
          <t>UAV-00</t>
        </is>
      </c>
      <c r="G404" s="79" t="n">
        <v>0.00800000038</v>
      </c>
      <c r="H404" s="79" t="n">
        <v>0.00800000038</v>
      </c>
      <c r="I404" s="79" t="n">
        <v>0.0500000007</v>
      </c>
      <c r="J404" s="79" t="n">
        <v>90</v>
      </c>
      <c r="K404" s="79" t="n">
        <v>0</v>
      </c>
      <c r="L404" s="79" t="n">
        <v>0</v>
      </c>
      <c r="M404" s="79" t="n">
        <v>0</v>
      </c>
      <c r="N404" s="79" t="n">
        <v>0.0700000003</v>
      </c>
      <c r="O404" s="79" t="n">
        <v>-0.0700000003</v>
      </c>
      <c r="P404" s="80">
        <f>COS(RADIANS(K404))*COS(RADIANS(L404))+SIN(RADIANS(K404))*SIN(RADIANS(J404))*SIN(RADIANS(L404))</f>
        <v/>
      </c>
      <c r="Q404" s="80">
        <f>-COS(RADIANS(K404))*SIN(RADIANS(L404))+SIN(RADIANS(K404))*SIN(RADIANS(J404))*COS(RADIANS(L404))</f>
        <v/>
      </c>
      <c r="R404" s="80">
        <f>SIN(RADIANS(K404))*COS(RADIANS(J404))</f>
        <v/>
      </c>
      <c r="S404" s="80">
        <f>COS(RADIANS(J404))*SIN(RADIANS(L404))</f>
        <v/>
      </c>
      <c r="T404" s="80">
        <f>COS(RADIANS(J404))*COS(RADIANS(L404))</f>
        <v/>
      </c>
      <c r="U404" s="80">
        <f>-SIN(RADIANS(J404))</f>
        <v/>
      </c>
      <c r="V404" s="80">
        <f>-SIN(RADIANS(K404))*COS(RADIANS(L404))+COS(RADIANS(K404))*SIN(RADIANS(J404))*SIN(RADIANS(L404))</f>
        <v/>
      </c>
      <c r="W404" s="80">
        <f>SIN(RADIANS(K404))*SIN(RADIANS(L404))+COS(RADIANS(K404))*SIN(RADIANS(J404))*COS(RADIANS(L404))</f>
        <v/>
      </c>
      <c r="X404" s="80">
        <f>COS(RADIANS(K404))*COS(RADIANS(J404))</f>
        <v/>
      </c>
      <c r="Y404" s="80">
        <f>P404*G404</f>
        <v/>
      </c>
      <c r="Z404" s="80">
        <f>Q404*H404</f>
        <v/>
      </c>
      <c r="AA404" s="80">
        <f>R404*I404</f>
        <v/>
      </c>
      <c r="AB404" s="80">
        <f>M404</f>
        <v/>
      </c>
      <c r="AC404" s="80">
        <f>S404*G404</f>
        <v/>
      </c>
      <c r="AD404" s="80">
        <f>T404*H404</f>
        <v/>
      </c>
      <c r="AE404" s="80">
        <f>U404*I404</f>
        <v/>
      </c>
      <c r="AF404" s="80">
        <f>N404</f>
        <v/>
      </c>
      <c r="AG404" s="80">
        <f>V404*G404</f>
        <v/>
      </c>
      <c r="AH404" s="80">
        <f>W404*H404</f>
        <v/>
      </c>
      <c r="AI404" s="80">
        <f>X404*I404</f>
        <v/>
      </c>
      <c r="AJ404" s="80">
        <f>O404</f>
        <v/>
      </c>
      <c r="AK404" s="81" t="n">
        <v>0.00800000038</v>
      </c>
      <c r="AL404" s="81" t="n">
        <v>0</v>
      </c>
      <c r="AM404" s="81" t="n">
        <v>0</v>
      </c>
      <c r="AN404" s="81" t="n">
        <v>0</v>
      </c>
      <c r="AO404" s="81" t="n">
        <v>0</v>
      </c>
      <c r="AP404" s="81" t="n">
        <v>-3.49691109e-10</v>
      </c>
      <c r="AQ404" s="81" t="n">
        <v>-0.0500000007</v>
      </c>
      <c r="AR404" s="81" t="n">
        <v>0.0700000003</v>
      </c>
      <c r="AS404" s="81" t="n">
        <v>0</v>
      </c>
      <c r="AT404" s="81" t="n">
        <v>0.00800000038</v>
      </c>
      <c r="AU404" s="81" t="n">
        <v>-2.1855695e-09</v>
      </c>
      <c r="AV404" s="81" t="n">
        <v>-0.0700000003</v>
      </c>
      <c r="AW404" s="82">
        <f>MAX(ABS(Y404-AK404),ABS(Z404-AL404),ABS(AA404-AM404),ABS(AB404-AN404),ABS(AC404-AO404),ABS(AD404-AP404),ABS(AE404-AQ404),ABS(AF404-AR404),ABS(AG404-AS404),ABS(AH404-AT404),ABS(AI404-AU404),ABS(AJ404-AV404))</f>
        <v/>
      </c>
    </row>
    <row r="405">
      <c r="A405" s="78" t="inlineStr">
        <is>
          <t>M400</t>
        </is>
      </c>
      <c r="B405" s="52" t="inlineStr">
        <is>
          <t>UAV-05</t>
        </is>
      </c>
      <c r="C405" s="52" t="inlineStr">
        <is>
          <t>Autonomous UAV</t>
        </is>
      </c>
      <c r="D405" s="52" t="inlineStr">
        <is>
          <t>GPS puck</t>
        </is>
      </c>
      <c r="E405" s="58" t="inlineStr">
        <is>
          <t>Cylinder</t>
        </is>
      </c>
      <c r="F405" s="52" t="inlineStr">
        <is>
          <t>UAV-00</t>
        </is>
      </c>
      <c r="G405" s="79" t="n">
        <v>0.0500000007</v>
      </c>
      <c r="H405" s="79" t="n">
        <v>0.0500000007</v>
      </c>
      <c r="I405" s="79" t="n">
        <v>0.0120000001</v>
      </c>
      <c r="J405" s="79" t="n">
        <v>90</v>
      </c>
      <c r="K405" s="79" t="n">
        <v>0</v>
      </c>
      <c r="L405" s="79" t="n">
        <v>0</v>
      </c>
      <c r="M405" s="79" t="n">
        <v>0</v>
      </c>
      <c r="N405" s="79" t="n">
        <v>0.0979999974</v>
      </c>
      <c r="O405" s="79" t="n">
        <v>-0.0700000003</v>
      </c>
      <c r="P405" s="80">
        <f>COS(RADIANS(K405))*COS(RADIANS(L405))+SIN(RADIANS(K405))*SIN(RADIANS(J405))*SIN(RADIANS(L405))</f>
        <v/>
      </c>
      <c r="Q405" s="80">
        <f>-COS(RADIANS(K405))*SIN(RADIANS(L405))+SIN(RADIANS(K405))*SIN(RADIANS(J405))*COS(RADIANS(L405))</f>
        <v/>
      </c>
      <c r="R405" s="80">
        <f>SIN(RADIANS(K405))*COS(RADIANS(J405))</f>
        <v/>
      </c>
      <c r="S405" s="80">
        <f>COS(RADIANS(J405))*SIN(RADIANS(L405))</f>
        <v/>
      </c>
      <c r="T405" s="80">
        <f>COS(RADIANS(J405))*COS(RADIANS(L405))</f>
        <v/>
      </c>
      <c r="U405" s="80">
        <f>-SIN(RADIANS(J405))</f>
        <v/>
      </c>
      <c r="V405" s="80">
        <f>-SIN(RADIANS(K405))*COS(RADIANS(L405))+COS(RADIANS(K405))*SIN(RADIANS(J405))*SIN(RADIANS(L405))</f>
        <v/>
      </c>
      <c r="W405" s="80">
        <f>SIN(RADIANS(K405))*SIN(RADIANS(L405))+COS(RADIANS(K405))*SIN(RADIANS(J405))*COS(RADIANS(L405))</f>
        <v/>
      </c>
      <c r="X405" s="80">
        <f>COS(RADIANS(K405))*COS(RADIANS(J405))</f>
        <v/>
      </c>
      <c r="Y405" s="80">
        <f>P405*G405</f>
        <v/>
      </c>
      <c r="Z405" s="80">
        <f>Q405*H405</f>
        <v/>
      </c>
      <c r="AA405" s="80">
        <f>R405*I405</f>
        <v/>
      </c>
      <c r="AB405" s="80">
        <f>M405</f>
        <v/>
      </c>
      <c r="AC405" s="80">
        <f>S405*G405</f>
        <v/>
      </c>
      <c r="AD405" s="80">
        <f>T405*H405</f>
        <v/>
      </c>
      <c r="AE405" s="80">
        <f>U405*I405</f>
        <v/>
      </c>
      <c r="AF405" s="80">
        <f>N405</f>
        <v/>
      </c>
      <c r="AG405" s="80">
        <f>V405*G405</f>
        <v/>
      </c>
      <c r="AH405" s="80">
        <f>W405*H405</f>
        <v/>
      </c>
      <c r="AI405" s="80">
        <f>X405*I405</f>
        <v/>
      </c>
      <c r="AJ405" s="80">
        <f>O405</f>
        <v/>
      </c>
      <c r="AK405" s="81" t="n">
        <v>0.0500000007</v>
      </c>
      <c r="AL405" s="81" t="n">
        <v>0</v>
      </c>
      <c r="AM405" s="81" t="n">
        <v>0</v>
      </c>
      <c r="AN405" s="81" t="n">
        <v>0</v>
      </c>
      <c r="AO405" s="81" t="n">
        <v>0</v>
      </c>
      <c r="AP405" s="81" t="n">
        <v>-2.1855695e-09</v>
      </c>
      <c r="AQ405" s="81" t="n">
        <v>-0.0120000001</v>
      </c>
      <c r="AR405" s="81" t="n">
        <v>0.0979999974</v>
      </c>
      <c r="AS405" s="81" t="n">
        <v>0</v>
      </c>
      <c r="AT405" s="81" t="n">
        <v>0.0500000007</v>
      </c>
      <c r="AU405" s="81" t="n">
        <v>-5.24536636e-10</v>
      </c>
      <c r="AV405" s="81" t="n">
        <v>-0.0700000003</v>
      </c>
      <c r="AW405" s="82">
        <f>MAX(ABS(Y405-AK405),ABS(Z405-AL405),ABS(AA405-AM405),ABS(AB405-AN405),ABS(AC405-AO405),ABS(AD405-AP405),ABS(AE405-AQ405),ABS(AF405-AR405),ABS(AG405-AS405),ABS(AH405-AT405),ABS(AI405-AU405),ABS(AJ405-AV405))</f>
        <v/>
      </c>
    </row>
    <row r="406">
      <c r="A406" s="78" t="inlineStr">
        <is>
          <t>M401</t>
        </is>
      </c>
      <c r="B406" s="52" t="inlineStr">
        <is>
          <t>UAV-06</t>
        </is>
      </c>
      <c r="C406" s="52" t="inlineStr">
        <is>
          <t>Autonomous UAV</t>
        </is>
      </c>
      <c r="D406" s="52" t="inlineStr">
        <is>
          <t>Arm Front-left</t>
        </is>
      </c>
      <c r="E406" s="63" t="inlineStr">
        <is>
          <t>Cube</t>
        </is>
      </c>
      <c r="F406" s="52" t="inlineStr">
        <is>
          <t>UAV-00</t>
        </is>
      </c>
      <c r="G406" s="79" t="n">
        <v>0.0250000004</v>
      </c>
      <c r="H406" s="79" t="n">
        <v>0.0179999992</v>
      </c>
      <c r="I406" s="79" t="n">
        <v>0.219999999</v>
      </c>
      <c r="J406" s="79" t="n">
        <v>0</v>
      </c>
      <c r="K406" s="79" t="n">
        <v>45</v>
      </c>
      <c r="L406" s="79" t="n">
        <v>0</v>
      </c>
      <c r="M406" s="79" t="n">
        <v>0.106066018</v>
      </c>
      <c r="N406" s="79" t="n">
        <v>0</v>
      </c>
      <c r="O406" s="79" t="n">
        <v>0.106066018</v>
      </c>
      <c r="P406" s="80">
        <f>COS(RADIANS(K406))*COS(RADIANS(L406))+SIN(RADIANS(K406))*SIN(RADIANS(J406))*SIN(RADIANS(L406))</f>
        <v/>
      </c>
      <c r="Q406" s="80">
        <f>-COS(RADIANS(K406))*SIN(RADIANS(L406))+SIN(RADIANS(K406))*SIN(RADIANS(J406))*COS(RADIANS(L406))</f>
        <v/>
      </c>
      <c r="R406" s="80">
        <f>SIN(RADIANS(K406))*COS(RADIANS(J406))</f>
        <v/>
      </c>
      <c r="S406" s="80">
        <f>COS(RADIANS(J406))*SIN(RADIANS(L406))</f>
        <v/>
      </c>
      <c r="T406" s="80">
        <f>COS(RADIANS(J406))*COS(RADIANS(L406))</f>
        <v/>
      </c>
      <c r="U406" s="80">
        <f>-SIN(RADIANS(J406))</f>
        <v/>
      </c>
      <c r="V406" s="80">
        <f>-SIN(RADIANS(K406))*COS(RADIANS(L406))+COS(RADIANS(K406))*SIN(RADIANS(J406))*SIN(RADIANS(L406))</f>
        <v/>
      </c>
      <c r="W406" s="80">
        <f>SIN(RADIANS(K406))*SIN(RADIANS(L406))+COS(RADIANS(K406))*SIN(RADIANS(J406))*COS(RADIANS(L406))</f>
        <v/>
      </c>
      <c r="X406" s="80">
        <f>COS(RADIANS(K406))*COS(RADIANS(J406))</f>
        <v/>
      </c>
      <c r="Y406" s="80">
        <f>P406*G406</f>
        <v/>
      </c>
      <c r="Z406" s="80">
        <f>Q406*H406</f>
        <v/>
      </c>
      <c r="AA406" s="80">
        <f>R406*I406</f>
        <v/>
      </c>
      <c r="AB406" s="80">
        <f>M406</f>
        <v/>
      </c>
      <c r="AC406" s="80">
        <f>S406*G406</f>
        <v/>
      </c>
      <c r="AD406" s="80">
        <f>T406*H406</f>
        <v/>
      </c>
      <c r="AE406" s="80">
        <f>U406*I406</f>
        <v/>
      </c>
      <c r="AF406" s="80">
        <f>N406</f>
        <v/>
      </c>
      <c r="AG406" s="80">
        <f>V406*G406</f>
        <v/>
      </c>
      <c r="AH406" s="80">
        <f>W406*H406</f>
        <v/>
      </c>
      <c r="AI406" s="80">
        <f>X406*I406</f>
        <v/>
      </c>
      <c r="AJ406" s="80">
        <f>O406</f>
        <v/>
      </c>
      <c r="AK406" s="81" t="n">
        <v>0.0176776703</v>
      </c>
      <c r="AL406" s="81" t="n">
        <v>0</v>
      </c>
      <c r="AM406" s="81" t="n">
        <v>0.155563489</v>
      </c>
      <c r="AN406" s="81" t="n">
        <v>0.106066018</v>
      </c>
      <c r="AO406" s="81" t="n">
        <v>0</v>
      </c>
      <c r="AP406" s="81" t="n">
        <v>0.0179999992</v>
      </c>
      <c r="AQ406" s="81" t="n">
        <v>0</v>
      </c>
      <c r="AR406" s="81" t="n">
        <v>0</v>
      </c>
      <c r="AS406" s="81" t="n">
        <v>-0.0176776703</v>
      </c>
      <c r="AT406" s="81" t="n">
        <v>0</v>
      </c>
      <c r="AU406" s="81" t="n">
        <v>0.155563489</v>
      </c>
      <c r="AV406" s="81" t="n">
        <v>0.106066018</v>
      </c>
      <c r="AW406" s="82">
        <f>MAX(ABS(Y406-AK406),ABS(Z406-AL406),ABS(AA406-AM406),ABS(AB406-AN406),ABS(AC406-AO406),ABS(AD406-AP406),ABS(AE406-AQ406),ABS(AF406-AR406),ABS(AG406-AS406),ABS(AH406-AT406),ABS(AI406-AU406),ABS(AJ406-AV406))</f>
        <v/>
      </c>
    </row>
    <row r="407">
      <c r="A407" s="78" t="inlineStr">
        <is>
          <t>M402</t>
        </is>
      </c>
      <c r="B407" s="52" t="inlineStr">
        <is>
          <t>UAV-07</t>
        </is>
      </c>
      <c r="C407" s="52" t="inlineStr">
        <is>
          <t>Autonomous UAV</t>
        </is>
      </c>
      <c r="D407" s="52" t="inlineStr">
        <is>
          <t>Motor mount Front-left</t>
        </is>
      </c>
      <c r="E407" s="53" t="inlineStr">
        <is>
          <t>Group</t>
        </is>
      </c>
      <c r="F407" s="52" t="inlineStr">
        <is>
          <t>UAV-00</t>
        </is>
      </c>
      <c r="G407" s="79" t="n">
        <v>1</v>
      </c>
      <c r="H407" s="79" t="n">
        <v>1</v>
      </c>
      <c r="I407" s="79" t="n">
        <v>1</v>
      </c>
      <c r="J407" s="79" t="n">
        <v>0</v>
      </c>
      <c r="K407" s="79" t="n">
        <v>0</v>
      </c>
      <c r="L407" s="79" t="n">
        <v>0</v>
      </c>
      <c r="M407" s="79" t="n">
        <v>0.183847755</v>
      </c>
      <c r="N407" s="79" t="n">
        <v>0.0120000001</v>
      </c>
      <c r="O407" s="79" t="n">
        <v>0.183847755</v>
      </c>
      <c r="P407" s="80">
        <f>COS(RADIANS(K407))*COS(RADIANS(L407))+SIN(RADIANS(K407))*SIN(RADIANS(J407))*SIN(RADIANS(L407))</f>
        <v/>
      </c>
      <c r="Q407" s="80">
        <f>-COS(RADIANS(K407))*SIN(RADIANS(L407))+SIN(RADIANS(K407))*SIN(RADIANS(J407))*COS(RADIANS(L407))</f>
        <v/>
      </c>
      <c r="R407" s="80">
        <f>SIN(RADIANS(K407))*COS(RADIANS(J407))</f>
        <v/>
      </c>
      <c r="S407" s="80">
        <f>COS(RADIANS(J407))*SIN(RADIANS(L407))</f>
        <v/>
      </c>
      <c r="T407" s="80">
        <f>COS(RADIANS(J407))*COS(RADIANS(L407))</f>
        <v/>
      </c>
      <c r="U407" s="80">
        <f>-SIN(RADIANS(J407))</f>
        <v/>
      </c>
      <c r="V407" s="80">
        <f>-SIN(RADIANS(K407))*COS(RADIANS(L407))+COS(RADIANS(K407))*SIN(RADIANS(J407))*SIN(RADIANS(L407))</f>
        <v/>
      </c>
      <c r="W407" s="80">
        <f>SIN(RADIANS(K407))*SIN(RADIANS(L407))+COS(RADIANS(K407))*SIN(RADIANS(J407))*COS(RADIANS(L407))</f>
        <v/>
      </c>
      <c r="X407" s="80">
        <f>COS(RADIANS(K407))*COS(RADIANS(J407))</f>
        <v/>
      </c>
      <c r="Y407" s="80">
        <f>P407*G407</f>
        <v/>
      </c>
      <c r="Z407" s="80">
        <f>Q407*H407</f>
        <v/>
      </c>
      <c r="AA407" s="80">
        <f>R407*I407</f>
        <v/>
      </c>
      <c r="AB407" s="80">
        <f>M407</f>
        <v/>
      </c>
      <c r="AC407" s="80">
        <f>S407*G407</f>
        <v/>
      </c>
      <c r="AD407" s="80">
        <f>T407*H407</f>
        <v/>
      </c>
      <c r="AE407" s="80">
        <f>U407*I407</f>
        <v/>
      </c>
      <c r="AF407" s="80">
        <f>N407</f>
        <v/>
      </c>
      <c r="AG407" s="80">
        <f>V407*G407</f>
        <v/>
      </c>
      <c r="AH407" s="80">
        <f>W407*H407</f>
        <v/>
      </c>
      <c r="AI407" s="80">
        <f>X407*I407</f>
        <v/>
      </c>
      <c r="AJ407" s="80">
        <f>O407</f>
        <v/>
      </c>
      <c r="AK407" s="81" t="n">
        <v>1</v>
      </c>
      <c r="AL407" s="81" t="n">
        <v>0</v>
      </c>
      <c r="AM407" s="81" t="n">
        <v>0</v>
      </c>
      <c r="AN407" s="81" t="n">
        <v>0.183847755</v>
      </c>
      <c r="AO407" s="81" t="n">
        <v>0</v>
      </c>
      <c r="AP407" s="81" t="n">
        <v>1</v>
      </c>
      <c r="AQ407" s="81" t="n">
        <v>0</v>
      </c>
      <c r="AR407" s="81" t="n">
        <v>0.0120000001</v>
      </c>
      <c r="AS407" s="81" t="n">
        <v>0</v>
      </c>
      <c r="AT407" s="81" t="n">
        <v>0</v>
      </c>
      <c r="AU407" s="81" t="n">
        <v>1</v>
      </c>
      <c r="AV407" s="81" t="n">
        <v>0.183847755</v>
      </c>
      <c r="AW407" s="82">
        <f>MAX(ABS(Y407-AK407),ABS(Z407-AL407),ABS(AA407-AM407),ABS(AB407-AN407),ABS(AC407-AO407),ABS(AD407-AP407),ABS(AE407-AQ407),ABS(AF407-AR407),ABS(AG407-AS407),ABS(AH407-AT407),ABS(AI407-AU407),ABS(AJ407-AV407))</f>
        <v/>
      </c>
    </row>
    <row r="408">
      <c r="A408" s="78" t="inlineStr">
        <is>
          <t>M403</t>
        </is>
      </c>
      <c r="B408" s="52" t="inlineStr">
        <is>
          <t>UAV-08</t>
        </is>
      </c>
      <c r="C408" s="52" t="inlineStr">
        <is>
          <t>Autonomous UAV</t>
        </is>
      </c>
      <c r="D408" s="52" t="inlineStr">
        <is>
          <t>Motor</t>
        </is>
      </c>
      <c r="E408" s="58" t="inlineStr">
        <is>
          <t>Cylinder</t>
        </is>
      </c>
      <c r="F408" s="52" t="inlineStr">
        <is>
          <t>UAV-07</t>
        </is>
      </c>
      <c r="G408" s="79" t="n">
        <v>0.0450000018</v>
      </c>
      <c r="H408" s="79" t="n">
        <v>0.0450000018</v>
      </c>
      <c r="I408" s="79" t="n">
        <v>0.0350000001</v>
      </c>
      <c r="J408" s="79" t="n">
        <v>90</v>
      </c>
      <c r="K408" s="79" t="n">
        <v>0</v>
      </c>
      <c r="L408" s="79" t="n">
        <v>0</v>
      </c>
      <c r="M408" s="79" t="n">
        <v>0</v>
      </c>
      <c r="N408" s="79" t="n">
        <v>0.0199999996</v>
      </c>
      <c r="O408" s="79" t="n">
        <v>0</v>
      </c>
      <c r="P408" s="80">
        <f>COS(RADIANS(K408))*COS(RADIANS(L408))+SIN(RADIANS(K408))*SIN(RADIANS(J408))*SIN(RADIANS(L408))</f>
        <v/>
      </c>
      <c r="Q408" s="80">
        <f>-COS(RADIANS(K408))*SIN(RADIANS(L408))+SIN(RADIANS(K408))*SIN(RADIANS(J408))*COS(RADIANS(L408))</f>
        <v/>
      </c>
      <c r="R408" s="80">
        <f>SIN(RADIANS(K408))*COS(RADIANS(J408))</f>
        <v/>
      </c>
      <c r="S408" s="80">
        <f>COS(RADIANS(J408))*SIN(RADIANS(L408))</f>
        <v/>
      </c>
      <c r="T408" s="80">
        <f>COS(RADIANS(J408))*COS(RADIANS(L408))</f>
        <v/>
      </c>
      <c r="U408" s="80">
        <f>-SIN(RADIANS(J408))</f>
        <v/>
      </c>
      <c r="V408" s="80">
        <f>-SIN(RADIANS(K408))*COS(RADIANS(L408))+COS(RADIANS(K408))*SIN(RADIANS(J408))*SIN(RADIANS(L408))</f>
        <v/>
      </c>
      <c r="W408" s="80">
        <f>SIN(RADIANS(K408))*SIN(RADIANS(L408))+COS(RADIANS(K408))*SIN(RADIANS(J408))*COS(RADIANS(L408))</f>
        <v/>
      </c>
      <c r="X408" s="80">
        <f>COS(RADIANS(K408))*COS(RADIANS(J408))</f>
        <v/>
      </c>
      <c r="Y408" s="80">
        <f>P408*G408</f>
        <v/>
      </c>
      <c r="Z408" s="80">
        <f>Q408*H408</f>
        <v/>
      </c>
      <c r="AA408" s="80">
        <f>R408*I408</f>
        <v/>
      </c>
      <c r="AB408" s="80">
        <f>M408</f>
        <v/>
      </c>
      <c r="AC408" s="80">
        <f>S408*G408</f>
        <v/>
      </c>
      <c r="AD408" s="80">
        <f>T408*H408</f>
        <v/>
      </c>
      <c r="AE408" s="80">
        <f>U408*I408</f>
        <v/>
      </c>
      <c r="AF408" s="80">
        <f>N408</f>
        <v/>
      </c>
      <c r="AG408" s="80">
        <f>V408*G408</f>
        <v/>
      </c>
      <c r="AH408" s="80">
        <f>W408*H408</f>
        <v/>
      </c>
      <c r="AI408" s="80">
        <f>X408*I408</f>
        <v/>
      </c>
      <c r="AJ408" s="80">
        <f>O408</f>
        <v/>
      </c>
      <c r="AK408" s="81" t="n">
        <v>0.0450000018</v>
      </c>
      <c r="AL408" s="81" t="n">
        <v>0</v>
      </c>
      <c r="AM408" s="81" t="n">
        <v>0</v>
      </c>
      <c r="AN408" s="81" t="n">
        <v>0</v>
      </c>
      <c r="AO408" s="81" t="n">
        <v>0</v>
      </c>
      <c r="AP408" s="81" t="n">
        <v>-1.96701255e-09</v>
      </c>
      <c r="AQ408" s="81" t="n">
        <v>-0.0350000001</v>
      </c>
      <c r="AR408" s="81" t="n">
        <v>0.0199999996</v>
      </c>
      <c r="AS408" s="81" t="n">
        <v>0</v>
      </c>
      <c r="AT408" s="81" t="n">
        <v>0.0450000018</v>
      </c>
      <c r="AU408" s="81" t="n">
        <v>-1.52989854e-09</v>
      </c>
      <c r="AV408" s="81" t="n">
        <v>0</v>
      </c>
      <c r="AW408" s="82">
        <f>MAX(ABS(Y408-AK408),ABS(Z408-AL408),ABS(AA408-AM408),ABS(AB408-AN408),ABS(AC408-AO408),ABS(AD408-AP408),ABS(AE408-AQ408),ABS(AF408-AR408),ABS(AG408-AS408),ABS(AH408-AT408),ABS(AI408-AU408),ABS(AJ408-AV408))</f>
        <v/>
      </c>
    </row>
    <row r="409">
      <c r="A409" s="78" t="inlineStr">
        <is>
          <t>M404</t>
        </is>
      </c>
      <c r="B409" s="52" t="inlineStr">
        <is>
          <t>UAV-09</t>
        </is>
      </c>
      <c r="C409" s="52" t="inlineStr">
        <is>
          <t>Autonomous UAV</t>
        </is>
      </c>
      <c r="D409" s="52" t="inlineStr">
        <is>
          <t>Rotor</t>
        </is>
      </c>
      <c r="E409" s="53" t="inlineStr">
        <is>
          <t>Group</t>
        </is>
      </c>
      <c r="F409" s="52" t="inlineStr">
        <is>
          <t>UAV-07</t>
        </is>
      </c>
      <c r="G409" s="79" t="n">
        <v>1</v>
      </c>
      <c r="H409" s="79" t="n">
        <v>1</v>
      </c>
      <c r="I409" s="79" t="n">
        <v>1</v>
      </c>
      <c r="J409" s="79" t="n">
        <v>0</v>
      </c>
      <c r="K409" s="79" t="n">
        <v>0</v>
      </c>
      <c r="L409" s="79" t="n">
        <v>0</v>
      </c>
      <c r="M409" s="79" t="n">
        <v>0</v>
      </c>
      <c r="N409" s="79" t="n">
        <v>0.0450000018</v>
      </c>
      <c r="O409" s="79" t="n">
        <v>0</v>
      </c>
      <c r="P409" s="80">
        <f>COS(RADIANS(K409))*COS(RADIANS(L409))+SIN(RADIANS(K409))*SIN(RADIANS(J409))*SIN(RADIANS(L409))</f>
        <v/>
      </c>
      <c r="Q409" s="80">
        <f>-COS(RADIANS(K409))*SIN(RADIANS(L409))+SIN(RADIANS(K409))*SIN(RADIANS(J409))*COS(RADIANS(L409))</f>
        <v/>
      </c>
      <c r="R409" s="80">
        <f>SIN(RADIANS(K409))*COS(RADIANS(J409))</f>
        <v/>
      </c>
      <c r="S409" s="80">
        <f>COS(RADIANS(J409))*SIN(RADIANS(L409))</f>
        <v/>
      </c>
      <c r="T409" s="80">
        <f>COS(RADIANS(J409))*COS(RADIANS(L409))</f>
        <v/>
      </c>
      <c r="U409" s="80">
        <f>-SIN(RADIANS(J409))</f>
        <v/>
      </c>
      <c r="V409" s="80">
        <f>-SIN(RADIANS(K409))*COS(RADIANS(L409))+COS(RADIANS(K409))*SIN(RADIANS(J409))*SIN(RADIANS(L409))</f>
        <v/>
      </c>
      <c r="W409" s="80">
        <f>SIN(RADIANS(K409))*SIN(RADIANS(L409))+COS(RADIANS(K409))*SIN(RADIANS(J409))*COS(RADIANS(L409))</f>
        <v/>
      </c>
      <c r="X409" s="80">
        <f>COS(RADIANS(K409))*COS(RADIANS(J409))</f>
        <v/>
      </c>
      <c r="Y409" s="80">
        <f>P409*G409</f>
        <v/>
      </c>
      <c r="Z409" s="80">
        <f>Q409*H409</f>
        <v/>
      </c>
      <c r="AA409" s="80">
        <f>R409*I409</f>
        <v/>
      </c>
      <c r="AB409" s="80">
        <f>M409</f>
        <v/>
      </c>
      <c r="AC409" s="80">
        <f>S409*G409</f>
        <v/>
      </c>
      <c r="AD409" s="80">
        <f>T409*H409</f>
        <v/>
      </c>
      <c r="AE409" s="80">
        <f>U409*I409</f>
        <v/>
      </c>
      <c r="AF409" s="80">
        <f>N409</f>
        <v/>
      </c>
      <c r="AG409" s="80">
        <f>V409*G409</f>
        <v/>
      </c>
      <c r="AH409" s="80">
        <f>W409*H409</f>
        <v/>
      </c>
      <c r="AI409" s="80">
        <f>X409*I409</f>
        <v/>
      </c>
      <c r="AJ409" s="80">
        <f>O409</f>
        <v/>
      </c>
      <c r="AK409" s="81" t="n">
        <v>1</v>
      </c>
      <c r="AL409" s="81" t="n">
        <v>0</v>
      </c>
      <c r="AM409" s="81" t="n">
        <v>0</v>
      </c>
      <c r="AN409" s="81" t="n">
        <v>0</v>
      </c>
      <c r="AO409" s="81" t="n">
        <v>0</v>
      </c>
      <c r="AP409" s="81" t="n">
        <v>1</v>
      </c>
      <c r="AQ409" s="81" t="n">
        <v>0</v>
      </c>
      <c r="AR409" s="81" t="n">
        <v>0.0450000018</v>
      </c>
      <c r="AS409" s="81" t="n">
        <v>0</v>
      </c>
      <c r="AT409" s="81" t="n">
        <v>0</v>
      </c>
      <c r="AU409" s="81" t="n">
        <v>1</v>
      </c>
      <c r="AV409" s="81" t="n">
        <v>0</v>
      </c>
      <c r="AW409" s="82">
        <f>MAX(ABS(Y409-AK409),ABS(Z409-AL409),ABS(AA409-AM409),ABS(AB409-AN409),ABS(AC409-AO409),ABS(AD409-AP409),ABS(AE409-AQ409),ABS(AF409-AR409),ABS(AG409-AS409),ABS(AH409-AT409),ABS(AI409-AU409),ABS(AJ409-AV409))</f>
        <v/>
      </c>
    </row>
    <row r="410">
      <c r="A410" s="78" t="inlineStr">
        <is>
          <t>M405</t>
        </is>
      </c>
      <c r="B410" s="52" t="inlineStr">
        <is>
          <t>UAV-10</t>
        </is>
      </c>
      <c r="C410" s="52" t="inlineStr">
        <is>
          <t>Autonomous UAV</t>
        </is>
      </c>
      <c r="D410" s="52" t="inlineStr">
        <is>
          <t>Prop hub</t>
        </is>
      </c>
      <c r="E410" s="59" t="inlineStr">
        <is>
          <t>Sphere</t>
        </is>
      </c>
      <c r="F410" s="52" t="inlineStr">
        <is>
          <t>UAV-09</t>
        </is>
      </c>
      <c r="G410" s="79" t="n">
        <v>0.0250000004</v>
      </c>
      <c r="H410" s="79" t="n">
        <v>0.0250000004</v>
      </c>
      <c r="I410" s="79" t="n">
        <v>0.0250000004</v>
      </c>
      <c r="J410" s="79" t="n">
        <v>0</v>
      </c>
      <c r="K410" s="79" t="n">
        <v>0</v>
      </c>
      <c r="L410" s="79" t="n">
        <v>0</v>
      </c>
      <c r="M410" s="79" t="n">
        <v>0</v>
      </c>
      <c r="N410" s="79" t="n">
        <v>0</v>
      </c>
      <c r="O410" s="79" t="n">
        <v>0</v>
      </c>
      <c r="P410" s="80">
        <f>COS(RADIANS(K410))*COS(RADIANS(L410))+SIN(RADIANS(K410))*SIN(RADIANS(J410))*SIN(RADIANS(L410))</f>
        <v/>
      </c>
      <c r="Q410" s="80">
        <f>-COS(RADIANS(K410))*SIN(RADIANS(L410))+SIN(RADIANS(K410))*SIN(RADIANS(J410))*COS(RADIANS(L410))</f>
        <v/>
      </c>
      <c r="R410" s="80">
        <f>SIN(RADIANS(K410))*COS(RADIANS(J410))</f>
        <v/>
      </c>
      <c r="S410" s="80">
        <f>COS(RADIANS(J410))*SIN(RADIANS(L410))</f>
        <v/>
      </c>
      <c r="T410" s="80">
        <f>COS(RADIANS(J410))*COS(RADIANS(L410))</f>
        <v/>
      </c>
      <c r="U410" s="80">
        <f>-SIN(RADIANS(J410))</f>
        <v/>
      </c>
      <c r="V410" s="80">
        <f>-SIN(RADIANS(K410))*COS(RADIANS(L410))+COS(RADIANS(K410))*SIN(RADIANS(J410))*SIN(RADIANS(L410))</f>
        <v/>
      </c>
      <c r="W410" s="80">
        <f>SIN(RADIANS(K410))*SIN(RADIANS(L410))+COS(RADIANS(K410))*SIN(RADIANS(J410))*COS(RADIANS(L410))</f>
        <v/>
      </c>
      <c r="X410" s="80">
        <f>COS(RADIANS(K410))*COS(RADIANS(J410))</f>
        <v/>
      </c>
      <c r="Y410" s="80">
        <f>P410*G410</f>
        <v/>
      </c>
      <c r="Z410" s="80">
        <f>Q410*H410</f>
        <v/>
      </c>
      <c r="AA410" s="80">
        <f>R410*I410</f>
        <v/>
      </c>
      <c r="AB410" s="80">
        <f>M410</f>
        <v/>
      </c>
      <c r="AC410" s="80">
        <f>S410*G410</f>
        <v/>
      </c>
      <c r="AD410" s="80">
        <f>T410*H410</f>
        <v/>
      </c>
      <c r="AE410" s="80">
        <f>U410*I410</f>
        <v/>
      </c>
      <c r="AF410" s="80">
        <f>N410</f>
        <v/>
      </c>
      <c r="AG410" s="80">
        <f>V410*G410</f>
        <v/>
      </c>
      <c r="AH410" s="80">
        <f>W410*H410</f>
        <v/>
      </c>
      <c r="AI410" s="80">
        <f>X410*I410</f>
        <v/>
      </c>
      <c r="AJ410" s="80">
        <f>O410</f>
        <v/>
      </c>
      <c r="AK410" s="81" t="n">
        <v>0.0250000004</v>
      </c>
      <c r="AL410" s="81" t="n">
        <v>0</v>
      </c>
      <c r="AM410" s="81" t="n">
        <v>0</v>
      </c>
      <c r="AN410" s="81" t="n">
        <v>0</v>
      </c>
      <c r="AO410" s="81" t="n">
        <v>0</v>
      </c>
      <c r="AP410" s="81" t="n">
        <v>0.0250000004</v>
      </c>
      <c r="AQ410" s="81" t="n">
        <v>0</v>
      </c>
      <c r="AR410" s="81" t="n">
        <v>0</v>
      </c>
      <c r="AS410" s="81" t="n">
        <v>0</v>
      </c>
      <c r="AT410" s="81" t="n">
        <v>0</v>
      </c>
      <c r="AU410" s="81" t="n">
        <v>0.0250000004</v>
      </c>
      <c r="AV410" s="81" t="n">
        <v>0</v>
      </c>
      <c r="AW410" s="82">
        <f>MAX(ABS(Y410-AK410),ABS(Z410-AL410),ABS(AA410-AM410),ABS(AB410-AN410),ABS(AC410-AO410),ABS(AD410-AP410),ABS(AE410-AQ410),ABS(AF410-AR410),ABS(AG410-AS410),ABS(AH410-AT410),ABS(AI410-AU410),ABS(AJ410-AV410))</f>
        <v/>
      </c>
    </row>
    <row r="411">
      <c r="A411" s="78" t="inlineStr">
        <is>
          <t>M406</t>
        </is>
      </c>
      <c r="B411" s="52" t="inlineStr">
        <is>
          <t>UAV-11</t>
        </is>
      </c>
      <c r="C411" s="52" t="inlineStr">
        <is>
          <t>Autonomous UAV</t>
        </is>
      </c>
      <c r="D411" s="52" t="inlineStr">
        <is>
          <t>Prop blade</t>
        </is>
      </c>
      <c r="E411" s="63" t="inlineStr">
        <is>
          <t>Cube</t>
        </is>
      </c>
      <c r="F411" s="52" t="inlineStr">
        <is>
          <t>UAV-09</t>
        </is>
      </c>
      <c r="G411" s="79" t="n">
        <v>0.200000003</v>
      </c>
      <c r="H411" s="79" t="n">
        <v>0.00400000019</v>
      </c>
      <c r="I411" s="79" t="n">
        <v>0.0179999992</v>
      </c>
      <c r="J411" s="79" t="n">
        <v>0</v>
      </c>
      <c r="K411" s="79" t="n">
        <v>0</v>
      </c>
      <c r="L411" s="79" t="n">
        <v>0</v>
      </c>
      <c r="M411" s="79" t="n">
        <v>0</v>
      </c>
      <c r="N411" s="79" t="n">
        <v>0</v>
      </c>
      <c r="O411" s="79" t="n">
        <v>0</v>
      </c>
      <c r="P411" s="80">
        <f>COS(RADIANS(K411))*COS(RADIANS(L411))+SIN(RADIANS(K411))*SIN(RADIANS(J411))*SIN(RADIANS(L411))</f>
        <v/>
      </c>
      <c r="Q411" s="80">
        <f>-COS(RADIANS(K411))*SIN(RADIANS(L411))+SIN(RADIANS(K411))*SIN(RADIANS(J411))*COS(RADIANS(L411))</f>
        <v/>
      </c>
      <c r="R411" s="80">
        <f>SIN(RADIANS(K411))*COS(RADIANS(J411))</f>
        <v/>
      </c>
      <c r="S411" s="80">
        <f>COS(RADIANS(J411))*SIN(RADIANS(L411))</f>
        <v/>
      </c>
      <c r="T411" s="80">
        <f>COS(RADIANS(J411))*COS(RADIANS(L411))</f>
        <v/>
      </c>
      <c r="U411" s="80">
        <f>-SIN(RADIANS(J411))</f>
        <v/>
      </c>
      <c r="V411" s="80">
        <f>-SIN(RADIANS(K411))*COS(RADIANS(L411))+COS(RADIANS(K411))*SIN(RADIANS(J411))*SIN(RADIANS(L411))</f>
        <v/>
      </c>
      <c r="W411" s="80">
        <f>SIN(RADIANS(K411))*SIN(RADIANS(L411))+COS(RADIANS(K411))*SIN(RADIANS(J411))*COS(RADIANS(L411))</f>
        <v/>
      </c>
      <c r="X411" s="80">
        <f>COS(RADIANS(K411))*COS(RADIANS(J411))</f>
        <v/>
      </c>
      <c r="Y411" s="80">
        <f>P411*G411</f>
        <v/>
      </c>
      <c r="Z411" s="80">
        <f>Q411*H411</f>
        <v/>
      </c>
      <c r="AA411" s="80">
        <f>R411*I411</f>
        <v/>
      </c>
      <c r="AB411" s="80">
        <f>M411</f>
        <v/>
      </c>
      <c r="AC411" s="80">
        <f>S411*G411</f>
        <v/>
      </c>
      <c r="AD411" s="80">
        <f>T411*H411</f>
        <v/>
      </c>
      <c r="AE411" s="80">
        <f>U411*I411</f>
        <v/>
      </c>
      <c r="AF411" s="80">
        <f>N411</f>
        <v/>
      </c>
      <c r="AG411" s="80">
        <f>V411*G411</f>
        <v/>
      </c>
      <c r="AH411" s="80">
        <f>W411*H411</f>
        <v/>
      </c>
      <c r="AI411" s="80">
        <f>X411*I411</f>
        <v/>
      </c>
      <c r="AJ411" s="80">
        <f>O411</f>
        <v/>
      </c>
      <c r="AK411" s="81" t="n">
        <v>0.200000003</v>
      </c>
      <c r="AL411" s="81" t="n">
        <v>0</v>
      </c>
      <c r="AM411" s="81" t="n">
        <v>0</v>
      </c>
      <c r="AN411" s="81" t="n">
        <v>0</v>
      </c>
      <c r="AO411" s="81" t="n">
        <v>0</v>
      </c>
      <c r="AP411" s="81" t="n">
        <v>0.00400000019</v>
      </c>
      <c r="AQ411" s="81" t="n">
        <v>0</v>
      </c>
      <c r="AR411" s="81" t="n">
        <v>0</v>
      </c>
      <c r="AS411" s="81" t="n">
        <v>0</v>
      </c>
      <c r="AT411" s="81" t="n">
        <v>0</v>
      </c>
      <c r="AU411" s="81" t="n">
        <v>0.0179999992</v>
      </c>
      <c r="AV411" s="81" t="n">
        <v>0</v>
      </c>
      <c r="AW411" s="82">
        <f>MAX(ABS(Y411-AK411),ABS(Z411-AL411),ABS(AA411-AM411),ABS(AB411-AN411),ABS(AC411-AO411),ABS(AD411-AP411),ABS(AE411-AQ411),ABS(AF411-AR411),ABS(AG411-AS411),ABS(AH411-AT411),ABS(AI411-AU411),ABS(AJ411-AV411))</f>
        <v/>
      </c>
    </row>
    <row r="412">
      <c r="A412" s="78" t="inlineStr">
        <is>
          <t>M407</t>
        </is>
      </c>
      <c r="B412" s="52" t="inlineStr">
        <is>
          <t>UAV-12</t>
        </is>
      </c>
      <c r="C412" s="52" t="inlineStr">
        <is>
          <t>Autonomous UAV</t>
        </is>
      </c>
      <c r="D412" s="52" t="inlineStr">
        <is>
          <t>Rotor blur disc</t>
        </is>
      </c>
      <c r="E412" s="58" t="inlineStr">
        <is>
          <t>Cylinder</t>
        </is>
      </c>
      <c r="F412" s="52" t="inlineStr">
        <is>
          <t>UAV-07</t>
        </is>
      </c>
      <c r="G412" s="79" t="n">
        <v>0.204999998</v>
      </c>
      <c r="H412" s="79" t="n">
        <v>0.204999998</v>
      </c>
      <c r="I412" s="79" t="n">
        <v>0.00200000009</v>
      </c>
      <c r="J412" s="79" t="n">
        <v>90</v>
      </c>
      <c r="K412" s="79" t="n">
        <v>0</v>
      </c>
      <c r="L412" s="79" t="n">
        <v>0</v>
      </c>
      <c r="M412" s="79" t="n">
        <v>0</v>
      </c>
      <c r="N412" s="79" t="n">
        <v>0.0450000018</v>
      </c>
      <c r="O412" s="79" t="n">
        <v>0</v>
      </c>
      <c r="P412" s="80">
        <f>COS(RADIANS(K412))*COS(RADIANS(L412))+SIN(RADIANS(K412))*SIN(RADIANS(J412))*SIN(RADIANS(L412))</f>
        <v/>
      </c>
      <c r="Q412" s="80">
        <f>-COS(RADIANS(K412))*SIN(RADIANS(L412))+SIN(RADIANS(K412))*SIN(RADIANS(J412))*COS(RADIANS(L412))</f>
        <v/>
      </c>
      <c r="R412" s="80">
        <f>SIN(RADIANS(K412))*COS(RADIANS(J412))</f>
        <v/>
      </c>
      <c r="S412" s="80">
        <f>COS(RADIANS(J412))*SIN(RADIANS(L412))</f>
        <v/>
      </c>
      <c r="T412" s="80">
        <f>COS(RADIANS(J412))*COS(RADIANS(L412))</f>
        <v/>
      </c>
      <c r="U412" s="80">
        <f>-SIN(RADIANS(J412))</f>
        <v/>
      </c>
      <c r="V412" s="80">
        <f>-SIN(RADIANS(K412))*COS(RADIANS(L412))+COS(RADIANS(K412))*SIN(RADIANS(J412))*SIN(RADIANS(L412))</f>
        <v/>
      </c>
      <c r="W412" s="80">
        <f>SIN(RADIANS(K412))*SIN(RADIANS(L412))+COS(RADIANS(K412))*SIN(RADIANS(J412))*COS(RADIANS(L412))</f>
        <v/>
      </c>
      <c r="X412" s="80">
        <f>COS(RADIANS(K412))*COS(RADIANS(J412))</f>
        <v/>
      </c>
      <c r="Y412" s="80">
        <f>P412*G412</f>
        <v/>
      </c>
      <c r="Z412" s="80">
        <f>Q412*H412</f>
        <v/>
      </c>
      <c r="AA412" s="80">
        <f>R412*I412</f>
        <v/>
      </c>
      <c r="AB412" s="80">
        <f>M412</f>
        <v/>
      </c>
      <c r="AC412" s="80">
        <f>S412*G412</f>
        <v/>
      </c>
      <c r="AD412" s="80">
        <f>T412*H412</f>
        <v/>
      </c>
      <c r="AE412" s="80">
        <f>U412*I412</f>
        <v/>
      </c>
      <c r="AF412" s="80">
        <f>N412</f>
        <v/>
      </c>
      <c r="AG412" s="80">
        <f>V412*G412</f>
        <v/>
      </c>
      <c r="AH412" s="80">
        <f>W412*H412</f>
        <v/>
      </c>
      <c r="AI412" s="80">
        <f>X412*I412</f>
        <v/>
      </c>
      <c r="AJ412" s="80">
        <f>O412</f>
        <v/>
      </c>
      <c r="AK412" s="81" t="n">
        <v>0.204999998</v>
      </c>
      <c r="AL412" s="81" t="n">
        <v>0</v>
      </c>
      <c r="AM412" s="81" t="n">
        <v>0</v>
      </c>
      <c r="AN412" s="81" t="n">
        <v>0</v>
      </c>
      <c r="AO412" s="81" t="n">
        <v>0</v>
      </c>
      <c r="AP412" s="81" t="n">
        <v>-8.96083474e-09</v>
      </c>
      <c r="AQ412" s="81" t="n">
        <v>-0.00200000009</v>
      </c>
      <c r="AR412" s="81" t="n">
        <v>0.0450000018</v>
      </c>
      <c r="AS412" s="81" t="n">
        <v>0</v>
      </c>
      <c r="AT412" s="81" t="n">
        <v>0.204999998</v>
      </c>
      <c r="AU412" s="81" t="n">
        <v>-8.74227774e-11</v>
      </c>
      <c r="AV412" s="81" t="n">
        <v>0</v>
      </c>
      <c r="AW412" s="82">
        <f>MAX(ABS(Y412-AK412),ABS(Z412-AL412),ABS(AA412-AM412),ABS(AB412-AN412),ABS(AC412-AO412),ABS(AD412-AP412),ABS(AE412-AQ412),ABS(AF412-AR412),ABS(AG412-AS412),ABS(AH412-AT412),ABS(AI412-AU412),ABS(AJ412-AV412))</f>
        <v/>
      </c>
    </row>
    <row r="413">
      <c r="A413" s="78" t="inlineStr">
        <is>
          <t>M408</t>
        </is>
      </c>
      <c r="B413" s="52" t="inlineStr">
        <is>
          <t>UAV-13</t>
        </is>
      </c>
      <c r="C413" s="52" t="inlineStr">
        <is>
          <t>Autonomous UAV</t>
        </is>
      </c>
      <c r="D413" s="52" t="inlineStr">
        <is>
          <t>Nav LED</t>
        </is>
      </c>
      <c r="E413" s="59" t="inlineStr">
        <is>
          <t>Sphere</t>
        </is>
      </c>
      <c r="F413" s="52" t="inlineStr">
        <is>
          <t>UAV-07</t>
        </is>
      </c>
      <c r="G413" s="79" t="n">
        <v>0.0179999992</v>
      </c>
      <c r="H413" s="79" t="n">
        <v>0.0179999992</v>
      </c>
      <c r="I413" s="79" t="n">
        <v>0.0179999992</v>
      </c>
      <c r="J413" s="79" t="n">
        <v>0</v>
      </c>
      <c r="K413" s="79" t="n">
        <v>0</v>
      </c>
      <c r="L413" s="79" t="n">
        <v>0</v>
      </c>
      <c r="M413" s="79" t="n">
        <v>0</v>
      </c>
      <c r="N413" s="79" t="n">
        <v>-0.0120000001</v>
      </c>
      <c r="O413" s="79" t="n">
        <v>0</v>
      </c>
      <c r="P413" s="80">
        <f>COS(RADIANS(K413))*COS(RADIANS(L413))+SIN(RADIANS(K413))*SIN(RADIANS(J413))*SIN(RADIANS(L413))</f>
        <v/>
      </c>
      <c r="Q413" s="80">
        <f>-COS(RADIANS(K413))*SIN(RADIANS(L413))+SIN(RADIANS(K413))*SIN(RADIANS(J413))*COS(RADIANS(L413))</f>
        <v/>
      </c>
      <c r="R413" s="80">
        <f>SIN(RADIANS(K413))*COS(RADIANS(J413))</f>
        <v/>
      </c>
      <c r="S413" s="80">
        <f>COS(RADIANS(J413))*SIN(RADIANS(L413))</f>
        <v/>
      </c>
      <c r="T413" s="80">
        <f>COS(RADIANS(J413))*COS(RADIANS(L413))</f>
        <v/>
      </c>
      <c r="U413" s="80">
        <f>-SIN(RADIANS(J413))</f>
        <v/>
      </c>
      <c r="V413" s="80">
        <f>-SIN(RADIANS(K413))*COS(RADIANS(L413))+COS(RADIANS(K413))*SIN(RADIANS(J413))*SIN(RADIANS(L413))</f>
        <v/>
      </c>
      <c r="W413" s="80">
        <f>SIN(RADIANS(K413))*SIN(RADIANS(L413))+COS(RADIANS(K413))*SIN(RADIANS(J413))*COS(RADIANS(L413))</f>
        <v/>
      </c>
      <c r="X413" s="80">
        <f>COS(RADIANS(K413))*COS(RADIANS(J413))</f>
        <v/>
      </c>
      <c r="Y413" s="80">
        <f>P413*G413</f>
        <v/>
      </c>
      <c r="Z413" s="80">
        <f>Q413*H413</f>
        <v/>
      </c>
      <c r="AA413" s="80">
        <f>R413*I413</f>
        <v/>
      </c>
      <c r="AB413" s="80">
        <f>M413</f>
        <v/>
      </c>
      <c r="AC413" s="80">
        <f>S413*G413</f>
        <v/>
      </c>
      <c r="AD413" s="80">
        <f>T413*H413</f>
        <v/>
      </c>
      <c r="AE413" s="80">
        <f>U413*I413</f>
        <v/>
      </c>
      <c r="AF413" s="80">
        <f>N413</f>
        <v/>
      </c>
      <c r="AG413" s="80">
        <f>V413*G413</f>
        <v/>
      </c>
      <c r="AH413" s="80">
        <f>W413*H413</f>
        <v/>
      </c>
      <c r="AI413" s="80">
        <f>X413*I413</f>
        <v/>
      </c>
      <c r="AJ413" s="80">
        <f>O413</f>
        <v/>
      </c>
      <c r="AK413" s="81" t="n">
        <v>0.0179999992</v>
      </c>
      <c r="AL413" s="81" t="n">
        <v>0</v>
      </c>
      <c r="AM413" s="81" t="n">
        <v>0</v>
      </c>
      <c r="AN413" s="81" t="n">
        <v>0</v>
      </c>
      <c r="AO413" s="81" t="n">
        <v>0</v>
      </c>
      <c r="AP413" s="81" t="n">
        <v>0.0179999992</v>
      </c>
      <c r="AQ413" s="81" t="n">
        <v>0</v>
      </c>
      <c r="AR413" s="81" t="n">
        <v>-0.0120000001</v>
      </c>
      <c r="AS413" s="81" t="n">
        <v>0</v>
      </c>
      <c r="AT413" s="81" t="n">
        <v>0</v>
      </c>
      <c r="AU413" s="81" t="n">
        <v>0.0179999992</v>
      </c>
      <c r="AV413" s="81" t="n">
        <v>0</v>
      </c>
      <c r="AW413" s="82">
        <f>MAX(ABS(Y413-AK413),ABS(Z413-AL413),ABS(AA413-AM413),ABS(AB413-AN413),ABS(AC413-AO413),ABS(AD413-AP413),ABS(AE413-AQ413),ABS(AF413-AR413),ABS(AG413-AS413),ABS(AH413-AT413),ABS(AI413-AU413),ABS(AJ413-AV413))</f>
        <v/>
      </c>
    </row>
    <row r="414">
      <c r="A414" s="78" t="inlineStr">
        <is>
          <t>M409</t>
        </is>
      </c>
      <c r="B414" s="52" t="inlineStr">
        <is>
          <t>UAV-14</t>
        </is>
      </c>
      <c r="C414" s="52" t="inlineStr">
        <is>
          <t>Autonomous UAV</t>
        </is>
      </c>
      <c r="D414" s="52" t="inlineStr">
        <is>
          <t>Arm Front-right</t>
        </is>
      </c>
      <c r="E414" s="63" t="inlineStr">
        <is>
          <t>Cube</t>
        </is>
      </c>
      <c r="F414" s="52" t="inlineStr">
        <is>
          <t>UAV-00</t>
        </is>
      </c>
      <c r="G414" s="79" t="n">
        <v>0.0250000004</v>
      </c>
      <c r="H414" s="79" t="n">
        <v>0.0179999992</v>
      </c>
      <c r="I414" s="79" t="n">
        <v>0.219999999</v>
      </c>
      <c r="J414" s="79" t="n">
        <v>0</v>
      </c>
      <c r="K414" s="79" t="n">
        <v>-45</v>
      </c>
      <c r="L414" s="79" t="n">
        <v>0</v>
      </c>
      <c r="M414" s="79" t="n">
        <v>-0.106066018</v>
      </c>
      <c r="N414" s="79" t="n">
        <v>0</v>
      </c>
      <c r="O414" s="79" t="n">
        <v>0.106066018</v>
      </c>
      <c r="P414" s="80">
        <f>COS(RADIANS(K414))*COS(RADIANS(L414))+SIN(RADIANS(K414))*SIN(RADIANS(J414))*SIN(RADIANS(L414))</f>
        <v/>
      </c>
      <c r="Q414" s="80">
        <f>-COS(RADIANS(K414))*SIN(RADIANS(L414))+SIN(RADIANS(K414))*SIN(RADIANS(J414))*COS(RADIANS(L414))</f>
        <v/>
      </c>
      <c r="R414" s="80">
        <f>SIN(RADIANS(K414))*COS(RADIANS(J414))</f>
        <v/>
      </c>
      <c r="S414" s="80">
        <f>COS(RADIANS(J414))*SIN(RADIANS(L414))</f>
        <v/>
      </c>
      <c r="T414" s="80">
        <f>COS(RADIANS(J414))*COS(RADIANS(L414))</f>
        <v/>
      </c>
      <c r="U414" s="80">
        <f>-SIN(RADIANS(J414))</f>
        <v/>
      </c>
      <c r="V414" s="80">
        <f>-SIN(RADIANS(K414))*COS(RADIANS(L414))+COS(RADIANS(K414))*SIN(RADIANS(J414))*SIN(RADIANS(L414))</f>
        <v/>
      </c>
      <c r="W414" s="80">
        <f>SIN(RADIANS(K414))*SIN(RADIANS(L414))+COS(RADIANS(K414))*SIN(RADIANS(J414))*COS(RADIANS(L414))</f>
        <v/>
      </c>
      <c r="X414" s="80">
        <f>COS(RADIANS(K414))*COS(RADIANS(J414))</f>
        <v/>
      </c>
      <c r="Y414" s="80">
        <f>P414*G414</f>
        <v/>
      </c>
      <c r="Z414" s="80">
        <f>Q414*H414</f>
        <v/>
      </c>
      <c r="AA414" s="80">
        <f>R414*I414</f>
        <v/>
      </c>
      <c r="AB414" s="80">
        <f>M414</f>
        <v/>
      </c>
      <c r="AC414" s="80">
        <f>S414*G414</f>
        <v/>
      </c>
      <c r="AD414" s="80">
        <f>T414*H414</f>
        <v/>
      </c>
      <c r="AE414" s="80">
        <f>U414*I414</f>
        <v/>
      </c>
      <c r="AF414" s="80">
        <f>N414</f>
        <v/>
      </c>
      <c r="AG414" s="80">
        <f>V414*G414</f>
        <v/>
      </c>
      <c r="AH414" s="80">
        <f>W414*H414</f>
        <v/>
      </c>
      <c r="AI414" s="80">
        <f>X414*I414</f>
        <v/>
      </c>
      <c r="AJ414" s="80">
        <f>O414</f>
        <v/>
      </c>
      <c r="AK414" s="81" t="n">
        <v>0.0176776703</v>
      </c>
      <c r="AL414" s="81" t="n">
        <v>0</v>
      </c>
      <c r="AM414" s="81" t="n">
        <v>-0.155563489</v>
      </c>
      <c r="AN414" s="81" t="n">
        <v>-0.106066018</v>
      </c>
      <c r="AO414" s="81" t="n">
        <v>0</v>
      </c>
      <c r="AP414" s="81" t="n">
        <v>0.0179999992</v>
      </c>
      <c r="AQ414" s="81" t="n">
        <v>0</v>
      </c>
      <c r="AR414" s="81" t="n">
        <v>0</v>
      </c>
      <c r="AS414" s="81" t="n">
        <v>0.0176776703</v>
      </c>
      <c r="AT414" s="81" t="n">
        <v>0</v>
      </c>
      <c r="AU414" s="81" t="n">
        <v>0.155563489</v>
      </c>
      <c r="AV414" s="81" t="n">
        <v>0.106066018</v>
      </c>
      <c r="AW414" s="82">
        <f>MAX(ABS(Y414-AK414),ABS(Z414-AL414),ABS(AA414-AM414),ABS(AB414-AN414),ABS(AC414-AO414),ABS(AD414-AP414),ABS(AE414-AQ414),ABS(AF414-AR414),ABS(AG414-AS414),ABS(AH414-AT414),ABS(AI414-AU414),ABS(AJ414-AV414))</f>
        <v/>
      </c>
    </row>
    <row r="415">
      <c r="A415" s="78" t="inlineStr">
        <is>
          <t>M410</t>
        </is>
      </c>
      <c r="B415" s="52" t="inlineStr">
        <is>
          <t>UAV-15</t>
        </is>
      </c>
      <c r="C415" s="52" t="inlineStr">
        <is>
          <t>Autonomous UAV</t>
        </is>
      </c>
      <c r="D415" s="52" t="inlineStr">
        <is>
          <t>Motor mount Front-right</t>
        </is>
      </c>
      <c r="E415" s="53" t="inlineStr">
        <is>
          <t>Group</t>
        </is>
      </c>
      <c r="F415" s="52" t="inlineStr">
        <is>
          <t>UAV-00</t>
        </is>
      </c>
      <c r="G415" s="79" t="n">
        <v>1</v>
      </c>
      <c r="H415" s="79" t="n">
        <v>1</v>
      </c>
      <c r="I415" s="79" t="n">
        <v>1</v>
      </c>
      <c r="J415" s="79" t="n">
        <v>0</v>
      </c>
      <c r="K415" s="79" t="n">
        <v>0</v>
      </c>
      <c r="L415" s="79" t="n">
        <v>0</v>
      </c>
      <c r="M415" s="79" t="n">
        <v>-0.183847755</v>
      </c>
      <c r="N415" s="79" t="n">
        <v>0.0120000001</v>
      </c>
      <c r="O415" s="79" t="n">
        <v>0.183847755</v>
      </c>
      <c r="P415" s="80">
        <f>COS(RADIANS(K415))*COS(RADIANS(L415))+SIN(RADIANS(K415))*SIN(RADIANS(J415))*SIN(RADIANS(L415))</f>
        <v/>
      </c>
      <c r="Q415" s="80">
        <f>-COS(RADIANS(K415))*SIN(RADIANS(L415))+SIN(RADIANS(K415))*SIN(RADIANS(J415))*COS(RADIANS(L415))</f>
        <v/>
      </c>
      <c r="R415" s="80">
        <f>SIN(RADIANS(K415))*COS(RADIANS(J415))</f>
        <v/>
      </c>
      <c r="S415" s="80">
        <f>COS(RADIANS(J415))*SIN(RADIANS(L415))</f>
        <v/>
      </c>
      <c r="T415" s="80">
        <f>COS(RADIANS(J415))*COS(RADIANS(L415))</f>
        <v/>
      </c>
      <c r="U415" s="80">
        <f>-SIN(RADIANS(J415))</f>
        <v/>
      </c>
      <c r="V415" s="80">
        <f>-SIN(RADIANS(K415))*COS(RADIANS(L415))+COS(RADIANS(K415))*SIN(RADIANS(J415))*SIN(RADIANS(L415))</f>
        <v/>
      </c>
      <c r="W415" s="80">
        <f>SIN(RADIANS(K415))*SIN(RADIANS(L415))+COS(RADIANS(K415))*SIN(RADIANS(J415))*COS(RADIANS(L415))</f>
        <v/>
      </c>
      <c r="X415" s="80">
        <f>COS(RADIANS(K415))*COS(RADIANS(J415))</f>
        <v/>
      </c>
      <c r="Y415" s="80">
        <f>P415*G415</f>
        <v/>
      </c>
      <c r="Z415" s="80">
        <f>Q415*H415</f>
        <v/>
      </c>
      <c r="AA415" s="80">
        <f>R415*I415</f>
        <v/>
      </c>
      <c r="AB415" s="80">
        <f>M415</f>
        <v/>
      </c>
      <c r="AC415" s="80">
        <f>S415*G415</f>
        <v/>
      </c>
      <c r="AD415" s="80">
        <f>T415*H415</f>
        <v/>
      </c>
      <c r="AE415" s="80">
        <f>U415*I415</f>
        <v/>
      </c>
      <c r="AF415" s="80">
        <f>N415</f>
        <v/>
      </c>
      <c r="AG415" s="80">
        <f>V415*G415</f>
        <v/>
      </c>
      <c r="AH415" s="80">
        <f>W415*H415</f>
        <v/>
      </c>
      <c r="AI415" s="80">
        <f>X415*I415</f>
        <v/>
      </c>
      <c r="AJ415" s="80">
        <f>O415</f>
        <v/>
      </c>
      <c r="AK415" s="81" t="n">
        <v>1</v>
      </c>
      <c r="AL415" s="81" t="n">
        <v>0</v>
      </c>
      <c r="AM415" s="81" t="n">
        <v>0</v>
      </c>
      <c r="AN415" s="81" t="n">
        <v>-0.183847755</v>
      </c>
      <c r="AO415" s="81" t="n">
        <v>0</v>
      </c>
      <c r="AP415" s="81" t="n">
        <v>1</v>
      </c>
      <c r="AQ415" s="81" t="n">
        <v>0</v>
      </c>
      <c r="AR415" s="81" t="n">
        <v>0.0120000001</v>
      </c>
      <c r="AS415" s="81" t="n">
        <v>0</v>
      </c>
      <c r="AT415" s="81" t="n">
        <v>0</v>
      </c>
      <c r="AU415" s="81" t="n">
        <v>1</v>
      </c>
      <c r="AV415" s="81" t="n">
        <v>0.183847755</v>
      </c>
      <c r="AW415" s="82">
        <f>MAX(ABS(Y415-AK415),ABS(Z415-AL415),ABS(AA415-AM415),ABS(AB415-AN415),ABS(AC415-AO415),ABS(AD415-AP415),ABS(AE415-AQ415),ABS(AF415-AR415),ABS(AG415-AS415),ABS(AH415-AT415),ABS(AI415-AU415),ABS(AJ415-AV415))</f>
        <v/>
      </c>
    </row>
    <row r="416">
      <c r="A416" s="78" t="inlineStr">
        <is>
          <t>M411</t>
        </is>
      </c>
      <c r="B416" s="52" t="inlineStr">
        <is>
          <t>UAV-16</t>
        </is>
      </c>
      <c r="C416" s="52" t="inlineStr">
        <is>
          <t>Autonomous UAV</t>
        </is>
      </c>
      <c r="D416" s="52" t="inlineStr">
        <is>
          <t>Motor</t>
        </is>
      </c>
      <c r="E416" s="58" t="inlineStr">
        <is>
          <t>Cylinder</t>
        </is>
      </c>
      <c r="F416" s="52" t="inlineStr">
        <is>
          <t>UAV-15</t>
        </is>
      </c>
      <c r="G416" s="79" t="n">
        <v>0.0450000018</v>
      </c>
      <c r="H416" s="79" t="n">
        <v>0.0450000018</v>
      </c>
      <c r="I416" s="79" t="n">
        <v>0.0350000001</v>
      </c>
      <c r="J416" s="79" t="n">
        <v>90</v>
      </c>
      <c r="K416" s="79" t="n">
        <v>0</v>
      </c>
      <c r="L416" s="79" t="n">
        <v>0</v>
      </c>
      <c r="M416" s="79" t="n">
        <v>0</v>
      </c>
      <c r="N416" s="79" t="n">
        <v>0.0199999996</v>
      </c>
      <c r="O416" s="79" t="n">
        <v>0</v>
      </c>
      <c r="P416" s="80">
        <f>COS(RADIANS(K416))*COS(RADIANS(L416))+SIN(RADIANS(K416))*SIN(RADIANS(J416))*SIN(RADIANS(L416))</f>
        <v/>
      </c>
      <c r="Q416" s="80">
        <f>-COS(RADIANS(K416))*SIN(RADIANS(L416))+SIN(RADIANS(K416))*SIN(RADIANS(J416))*COS(RADIANS(L416))</f>
        <v/>
      </c>
      <c r="R416" s="80">
        <f>SIN(RADIANS(K416))*COS(RADIANS(J416))</f>
        <v/>
      </c>
      <c r="S416" s="80">
        <f>COS(RADIANS(J416))*SIN(RADIANS(L416))</f>
        <v/>
      </c>
      <c r="T416" s="80">
        <f>COS(RADIANS(J416))*COS(RADIANS(L416))</f>
        <v/>
      </c>
      <c r="U416" s="80">
        <f>-SIN(RADIANS(J416))</f>
        <v/>
      </c>
      <c r="V416" s="80">
        <f>-SIN(RADIANS(K416))*COS(RADIANS(L416))+COS(RADIANS(K416))*SIN(RADIANS(J416))*SIN(RADIANS(L416))</f>
        <v/>
      </c>
      <c r="W416" s="80">
        <f>SIN(RADIANS(K416))*SIN(RADIANS(L416))+COS(RADIANS(K416))*SIN(RADIANS(J416))*COS(RADIANS(L416))</f>
        <v/>
      </c>
      <c r="X416" s="80">
        <f>COS(RADIANS(K416))*COS(RADIANS(J416))</f>
        <v/>
      </c>
      <c r="Y416" s="80">
        <f>P416*G416</f>
        <v/>
      </c>
      <c r="Z416" s="80">
        <f>Q416*H416</f>
        <v/>
      </c>
      <c r="AA416" s="80">
        <f>R416*I416</f>
        <v/>
      </c>
      <c r="AB416" s="80">
        <f>M416</f>
        <v/>
      </c>
      <c r="AC416" s="80">
        <f>S416*G416</f>
        <v/>
      </c>
      <c r="AD416" s="80">
        <f>T416*H416</f>
        <v/>
      </c>
      <c r="AE416" s="80">
        <f>U416*I416</f>
        <v/>
      </c>
      <c r="AF416" s="80">
        <f>N416</f>
        <v/>
      </c>
      <c r="AG416" s="80">
        <f>V416*G416</f>
        <v/>
      </c>
      <c r="AH416" s="80">
        <f>W416*H416</f>
        <v/>
      </c>
      <c r="AI416" s="80">
        <f>X416*I416</f>
        <v/>
      </c>
      <c r="AJ416" s="80">
        <f>O416</f>
        <v/>
      </c>
      <c r="AK416" s="81" t="n">
        <v>0.0450000018</v>
      </c>
      <c r="AL416" s="81" t="n">
        <v>0</v>
      </c>
      <c r="AM416" s="81" t="n">
        <v>0</v>
      </c>
      <c r="AN416" s="81" t="n">
        <v>0</v>
      </c>
      <c r="AO416" s="81" t="n">
        <v>0</v>
      </c>
      <c r="AP416" s="81" t="n">
        <v>-1.96701255e-09</v>
      </c>
      <c r="AQ416" s="81" t="n">
        <v>-0.0350000001</v>
      </c>
      <c r="AR416" s="81" t="n">
        <v>0.0199999996</v>
      </c>
      <c r="AS416" s="81" t="n">
        <v>0</v>
      </c>
      <c r="AT416" s="81" t="n">
        <v>0.0450000018</v>
      </c>
      <c r="AU416" s="81" t="n">
        <v>-1.52989854e-09</v>
      </c>
      <c r="AV416" s="81" t="n">
        <v>0</v>
      </c>
      <c r="AW416" s="82">
        <f>MAX(ABS(Y416-AK416),ABS(Z416-AL416),ABS(AA416-AM416),ABS(AB416-AN416),ABS(AC416-AO416),ABS(AD416-AP416),ABS(AE416-AQ416),ABS(AF416-AR416),ABS(AG416-AS416),ABS(AH416-AT416),ABS(AI416-AU416),ABS(AJ416-AV416))</f>
        <v/>
      </c>
    </row>
    <row r="417">
      <c r="A417" s="78" t="inlineStr">
        <is>
          <t>M412</t>
        </is>
      </c>
      <c r="B417" s="52" t="inlineStr">
        <is>
          <t>UAV-17</t>
        </is>
      </c>
      <c r="C417" s="52" t="inlineStr">
        <is>
          <t>Autonomous UAV</t>
        </is>
      </c>
      <c r="D417" s="52" t="inlineStr">
        <is>
          <t>Rotor</t>
        </is>
      </c>
      <c r="E417" s="53" t="inlineStr">
        <is>
          <t>Group</t>
        </is>
      </c>
      <c r="F417" s="52" t="inlineStr">
        <is>
          <t>UAV-15</t>
        </is>
      </c>
      <c r="G417" s="79" t="n">
        <v>1</v>
      </c>
      <c r="H417" s="79" t="n">
        <v>1</v>
      </c>
      <c r="I417" s="79" t="n">
        <v>1</v>
      </c>
      <c r="J417" s="79" t="n">
        <v>0</v>
      </c>
      <c r="K417" s="79" t="n">
        <v>37</v>
      </c>
      <c r="L417" s="79" t="n">
        <v>0</v>
      </c>
      <c r="M417" s="79" t="n">
        <v>0</v>
      </c>
      <c r="N417" s="79" t="n">
        <v>0.0450000018</v>
      </c>
      <c r="O417" s="79" t="n">
        <v>0</v>
      </c>
      <c r="P417" s="80">
        <f>COS(RADIANS(K417))*COS(RADIANS(L417))+SIN(RADIANS(K417))*SIN(RADIANS(J417))*SIN(RADIANS(L417))</f>
        <v/>
      </c>
      <c r="Q417" s="80">
        <f>-COS(RADIANS(K417))*SIN(RADIANS(L417))+SIN(RADIANS(K417))*SIN(RADIANS(J417))*COS(RADIANS(L417))</f>
        <v/>
      </c>
      <c r="R417" s="80">
        <f>SIN(RADIANS(K417))*COS(RADIANS(J417))</f>
        <v/>
      </c>
      <c r="S417" s="80">
        <f>COS(RADIANS(J417))*SIN(RADIANS(L417))</f>
        <v/>
      </c>
      <c r="T417" s="80">
        <f>COS(RADIANS(J417))*COS(RADIANS(L417))</f>
        <v/>
      </c>
      <c r="U417" s="80">
        <f>-SIN(RADIANS(J417))</f>
        <v/>
      </c>
      <c r="V417" s="80">
        <f>-SIN(RADIANS(K417))*COS(RADIANS(L417))+COS(RADIANS(K417))*SIN(RADIANS(J417))*SIN(RADIANS(L417))</f>
        <v/>
      </c>
      <c r="W417" s="80">
        <f>SIN(RADIANS(K417))*SIN(RADIANS(L417))+COS(RADIANS(K417))*SIN(RADIANS(J417))*COS(RADIANS(L417))</f>
        <v/>
      </c>
      <c r="X417" s="80">
        <f>COS(RADIANS(K417))*COS(RADIANS(J417))</f>
        <v/>
      </c>
      <c r="Y417" s="80">
        <f>P417*G417</f>
        <v/>
      </c>
      <c r="Z417" s="80">
        <f>Q417*H417</f>
        <v/>
      </c>
      <c r="AA417" s="80">
        <f>R417*I417</f>
        <v/>
      </c>
      <c r="AB417" s="80">
        <f>M417</f>
        <v/>
      </c>
      <c r="AC417" s="80">
        <f>S417*G417</f>
        <v/>
      </c>
      <c r="AD417" s="80">
        <f>T417*H417</f>
        <v/>
      </c>
      <c r="AE417" s="80">
        <f>U417*I417</f>
        <v/>
      </c>
      <c r="AF417" s="80">
        <f>N417</f>
        <v/>
      </c>
      <c r="AG417" s="80">
        <f>V417*G417</f>
        <v/>
      </c>
      <c r="AH417" s="80">
        <f>W417*H417</f>
        <v/>
      </c>
      <c r="AI417" s="80">
        <f>X417*I417</f>
        <v/>
      </c>
      <c r="AJ417" s="80">
        <f>O417</f>
        <v/>
      </c>
      <c r="AK417" s="81" t="n">
        <v>0.798635483</v>
      </c>
      <c r="AL417" s="81" t="n">
        <v>0</v>
      </c>
      <c r="AM417" s="81" t="n">
        <v>0.601815045</v>
      </c>
      <c r="AN417" s="81" t="n">
        <v>0</v>
      </c>
      <c r="AO417" s="81" t="n">
        <v>0</v>
      </c>
      <c r="AP417" s="81" t="n">
        <v>1</v>
      </c>
      <c r="AQ417" s="81" t="n">
        <v>0</v>
      </c>
      <c r="AR417" s="81" t="n">
        <v>0.0450000018</v>
      </c>
      <c r="AS417" s="81" t="n">
        <v>-0.601815045</v>
      </c>
      <c r="AT417" s="81" t="n">
        <v>0</v>
      </c>
      <c r="AU417" s="81" t="n">
        <v>0.798635483</v>
      </c>
      <c r="AV417" s="81" t="n">
        <v>0</v>
      </c>
      <c r="AW417" s="82">
        <f>MAX(ABS(Y417-AK417),ABS(Z417-AL417),ABS(AA417-AM417),ABS(AB417-AN417),ABS(AC417-AO417),ABS(AD417-AP417),ABS(AE417-AQ417),ABS(AF417-AR417),ABS(AG417-AS417),ABS(AH417-AT417),ABS(AI417-AU417),ABS(AJ417-AV417))</f>
        <v/>
      </c>
    </row>
    <row r="418">
      <c r="A418" s="78" t="inlineStr">
        <is>
          <t>M413</t>
        </is>
      </c>
      <c r="B418" s="52" t="inlineStr">
        <is>
          <t>UAV-18</t>
        </is>
      </c>
      <c r="C418" s="52" t="inlineStr">
        <is>
          <t>Autonomous UAV</t>
        </is>
      </c>
      <c r="D418" s="52" t="inlineStr">
        <is>
          <t>Prop hub</t>
        </is>
      </c>
      <c r="E418" s="59" t="inlineStr">
        <is>
          <t>Sphere</t>
        </is>
      </c>
      <c r="F418" s="52" t="inlineStr">
        <is>
          <t>UAV-17</t>
        </is>
      </c>
      <c r="G418" s="79" t="n">
        <v>0.0250000004</v>
      </c>
      <c r="H418" s="79" t="n">
        <v>0.0250000004</v>
      </c>
      <c r="I418" s="79" t="n">
        <v>0.0250000004</v>
      </c>
      <c r="J418" s="79" t="n">
        <v>0</v>
      </c>
      <c r="K418" s="79" t="n">
        <v>0</v>
      </c>
      <c r="L418" s="79" t="n">
        <v>0</v>
      </c>
      <c r="M418" s="79" t="n">
        <v>0</v>
      </c>
      <c r="N418" s="79" t="n">
        <v>0</v>
      </c>
      <c r="O418" s="79" t="n">
        <v>0</v>
      </c>
      <c r="P418" s="80">
        <f>COS(RADIANS(K418))*COS(RADIANS(L418))+SIN(RADIANS(K418))*SIN(RADIANS(J418))*SIN(RADIANS(L418))</f>
        <v/>
      </c>
      <c r="Q418" s="80">
        <f>-COS(RADIANS(K418))*SIN(RADIANS(L418))+SIN(RADIANS(K418))*SIN(RADIANS(J418))*COS(RADIANS(L418))</f>
        <v/>
      </c>
      <c r="R418" s="80">
        <f>SIN(RADIANS(K418))*COS(RADIANS(J418))</f>
        <v/>
      </c>
      <c r="S418" s="80">
        <f>COS(RADIANS(J418))*SIN(RADIANS(L418))</f>
        <v/>
      </c>
      <c r="T418" s="80">
        <f>COS(RADIANS(J418))*COS(RADIANS(L418))</f>
        <v/>
      </c>
      <c r="U418" s="80">
        <f>-SIN(RADIANS(J418))</f>
        <v/>
      </c>
      <c r="V418" s="80">
        <f>-SIN(RADIANS(K418))*COS(RADIANS(L418))+COS(RADIANS(K418))*SIN(RADIANS(J418))*SIN(RADIANS(L418))</f>
        <v/>
      </c>
      <c r="W418" s="80">
        <f>SIN(RADIANS(K418))*SIN(RADIANS(L418))+COS(RADIANS(K418))*SIN(RADIANS(J418))*COS(RADIANS(L418))</f>
        <v/>
      </c>
      <c r="X418" s="80">
        <f>COS(RADIANS(K418))*COS(RADIANS(J418))</f>
        <v/>
      </c>
      <c r="Y418" s="80">
        <f>P418*G418</f>
        <v/>
      </c>
      <c r="Z418" s="80">
        <f>Q418*H418</f>
        <v/>
      </c>
      <c r="AA418" s="80">
        <f>R418*I418</f>
        <v/>
      </c>
      <c r="AB418" s="80">
        <f>M418</f>
        <v/>
      </c>
      <c r="AC418" s="80">
        <f>S418*G418</f>
        <v/>
      </c>
      <c r="AD418" s="80">
        <f>T418*H418</f>
        <v/>
      </c>
      <c r="AE418" s="80">
        <f>U418*I418</f>
        <v/>
      </c>
      <c r="AF418" s="80">
        <f>N418</f>
        <v/>
      </c>
      <c r="AG418" s="80">
        <f>V418*G418</f>
        <v/>
      </c>
      <c r="AH418" s="80">
        <f>W418*H418</f>
        <v/>
      </c>
      <c r="AI418" s="80">
        <f>X418*I418</f>
        <v/>
      </c>
      <c r="AJ418" s="80">
        <f>O418</f>
        <v/>
      </c>
      <c r="AK418" s="81" t="n">
        <v>0.0250000004</v>
      </c>
      <c r="AL418" s="81" t="n">
        <v>0</v>
      </c>
      <c r="AM418" s="81" t="n">
        <v>0</v>
      </c>
      <c r="AN418" s="81" t="n">
        <v>0</v>
      </c>
      <c r="AO418" s="81" t="n">
        <v>0</v>
      </c>
      <c r="AP418" s="81" t="n">
        <v>0.0250000004</v>
      </c>
      <c r="AQ418" s="81" t="n">
        <v>0</v>
      </c>
      <c r="AR418" s="81" t="n">
        <v>0</v>
      </c>
      <c r="AS418" s="81" t="n">
        <v>0</v>
      </c>
      <c r="AT418" s="81" t="n">
        <v>0</v>
      </c>
      <c r="AU418" s="81" t="n">
        <v>0.0250000004</v>
      </c>
      <c r="AV418" s="81" t="n">
        <v>0</v>
      </c>
      <c r="AW418" s="82">
        <f>MAX(ABS(Y418-AK418),ABS(Z418-AL418),ABS(AA418-AM418),ABS(AB418-AN418),ABS(AC418-AO418),ABS(AD418-AP418),ABS(AE418-AQ418),ABS(AF418-AR418),ABS(AG418-AS418),ABS(AH418-AT418),ABS(AI418-AU418),ABS(AJ418-AV418))</f>
        <v/>
      </c>
    </row>
    <row r="419">
      <c r="A419" s="78" t="inlineStr">
        <is>
          <t>M414</t>
        </is>
      </c>
      <c r="B419" s="52" t="inlineStr">
        <is>
          <t>UAV-19</t>
        </is>
      </c>
      <c r="C419" s="52" t="inlineStr">
        <is>
          <t>Autonomous UAV</t>
        </is>
      </c>
      <c r="D419" s="52" t="inlineStr">
        <is>
          <t>Prop blade</t>
        </is>
      </c>
      <c r="E419" s="63" t="inlineStr">
        <is>
          <t>Cube</t>
        </is>
      </c>
      <c r="F419" s="52" t="inlineStr">
        <is>
          <t>UAV-17</t>
        </is>
      </c>
      <c r="G419" s="79" t="n">
        <v>0.200000003</v>
      </c>
      <c r="H419" s="79" t="n">
        <v>0.00400000019</v>
      </c>
      <c r="I419" s="79" t="n">
        <v>0.0179999992</v>
      </c>
      <c r="J419" s="79" t="n">
        <v>0</v>
      </c>
      <c r="K419" s="79" t="n">
        <v>0</v>
      </c>
      <c r="L419" s="79" t="n">
        <v>0</v>
      </c>
      <c r="M419" s="79" t="n">
        <v>0</v>
      </c>
      <c r="N419" s="79" t="n">
        <v>0</v>
      </c>
      <c r="O419" s="79" t="n">
        <v>0</v>
      </c>
      <c r="P419" s="80">
        <f>COS(RADIANS(K419))*COS(RADIANS(L419))+SIN(RADIANS(K419))*SIN(RADIANS(J419))*SIN(RADIANS(L419))</f>
        <v/>
      </c>
      <c r="Q419" s="80">
        <f>-COS(RADIANS(K419))*SIN(RADIANS(L419))+SIN(RADIANS(K419))*SIN(RADIANS(J419))*COS(RADIANS(L419))</f>
        <v/>
      </c>
      <c r="R419" s="80">
        <f>SIN(RADIANS(K419))*COS(RADIANS(J419))</f>
        <v/>
      </c>
      <c r="S419" s="80">
        <f>COS(RADIANS(J419))*SIN(RADIANS(L419))</f>
        <v/>
      </c>
      <c r="T419" s="80">
        <f>COS(RADIANS(J419))*COS(RADIANS(L419))</f>
        <v/>
      </c>
      <c r="U419" s="80">
        <f>-SIN(RADIANS(J419))</f>
        <v/>
      </c>
      <c r="V419" s="80">
        <f>-SIN(RADIANS(K419))*COS(RADIANS(L419))+COS(RADIANS(K419))*SIN(RADIANS(J419))*SIN(RADIANS(L419))</f>
        <v/>
      </c>
      <c r="W419" s="80">
        <f>SIN(RADIANS(K419))*SIN(RADIANS(L419))+COS(RADIANS(K419))*SIN(RADIANS(J419))*COS(RADIANS(L419))</f>
        <v/>
      </c>
      <c r="X419" s="80">
        <f>COS(RADIANS(K419))*COS(RADIANS(J419))</f>
        <v/>
      </c>
      <c r="Y419" s="80">
        <f>P419*G419</f>
        <v/>
      </c>
      <c r="Z419" s="80">
        <f>Q419*H419</f>
        <v/>
      </c>
      <c r="AA419" s="80">
        <f>R419*I419</f>
        <v/>
      </c>
      <c r="AB419" s="80">
        <f>M419</f>
        <v/>
      </c>
      <c r="AC419" s="80">
        <f>S419*G419</f>
        <v/>
      </c>
      <c r="AD419" s="80">
        <f>T419*H419</f>
        <v/>
      </c>
      <c r="AE419" s="80">
        <f>U419*I419</f>
        <v/>
      </c>
      <c r="AF419" s="80">
        <f>N419</f>
        <v/>
      </c>
      <c r="AG419" s="80">
        <f>V419*G419</f>
        <v/>
      </c>
      <c r="AH419" s="80">
        <f>W419*H419</f>
        <v/>
      </c>
      <c r="AI419" s="80">
        <f>X419*I419</f>
        <v/>
      </c>
      <c r="AJ419" s="80">
        <f>O419</f>
        <v/>
      </c>
      <c r="AK419" s="81" t="n">
        <v>0.200000003</v>
      </c>
      <c r="AL419" s="81" t="n">
        <v>0</v>
      </c>
      <c r="AM419" s="81" t="n">
        <v>0</v>
      </c>
      <c r="AN419" s="81" t="n">
        <v>0</v>
      </c>
      <c r="AO419" s="81" t="n">
        <v>0</v>
      </c>
      <c r="AP419" s="81" t="n">
        <v>0.00400000019</v>
      </c>
      <c r="AQ419" s="81" t="n">
        <v>0</v>
      </c>
      <c r="AR419" s="81" t="n">
        <v>0</v>
      </c>
      <c r="AS419" s="81" t="n">
        <v>0</v>
      </c>
      <c r="AT419" s="81" t="n">
        <v>0</v>
      </c>
      <c r="AU419" s="81" t="n">
        <v>0.0179999992</v>
      </c>
      <c r="AV419" s="81" t="n">
        <v>0</v>
      </c>
      <c r="AW419" s="82">
        <f>MAX(ABS(Y419-AK419),ABS(Z419-AL419),ABS(AA419-AM419),ABS(AB419-AN419),ABS(AC419-AO419),ABS(AD419-AP419),ABS(AE419-AQ419),ABS(AF419-AR419),ABS(AG419-AS419),ABS(AH419-AT419),ABS(AI419-AU419),ABS(AJ419-AV419))</f>
        <v/>
      </c>
    </row>
    <row r="420">
      <c r="A420" s="78" t="inlineStr">
        <is>
          <t>M415</t>
        </is>
      </c>
      <c r="B420" s="52" t="inlineStr">
        <is>
          <t>UAV-20</t>
        </is>
      </c>
      <c r="C420" s="52" t="inlineStr">
        <is>
          <t>Autonomous UAV</t>
        </is>
      </c>
      <c r="D420" s="52" t="inlineStr">
        <is>
          <t>Rotor blur disc</t>
        </is>
      </c>
      <c r="E420" s="58" t="inlineStr">
        <is>
          <t>Cylinder</t>
        </is>
      </c>
      <c r="F420" s="52" t="inlineStr">
        <is>
          <t>UAV-15</t>
        </is>
      </c>
      <c r="G420" s="79" t="n">
        <v>0.204999998</v>
      </c>
      <c r="H420" s="79" t="n">
        <v>0.204999998</v>
      </c>
      <c r="I420" s="79" t="n">
        <v>0.00200000009</v>
      </c>
      <c r="J420" s="79" t="n">
        <v>90</v>
      </c>
      <c r="K420" s="79" t="n">
        <v>0</v>
      </c>
      <c r="L420" s="79" t="n">
        <v>0</v>
      </c>
      <c r="M420" s="79" t="n">
        <v>0</v>
      </c>
      <c r="N420" s="79" t="n">
        <v>0.0450000018</v>
      </c>
      <c r="O420" s="79" t="n">
        <v>0</v>
      </c>
      <c r="P420" s="80">
        <f>COS(RADIANS(K420))*COS(RADIANS(L420))+SIN(RADIANS(K420))*SIN(RADIANS(J420))*SIN(RADIANS(L420))</f>
        <v/>
      </c>
      <c r="Q420" s="80">
        <f>-COS(RADIANS(K420))*SIN(RADIANS(L420))+SIN(RADIANS(K420))*SIN(RADIANS(J420))*COS(RADIANS(L420))</f>
        <v/>
      </c>
      <c r="R420" s="80">
        <f>SIN(RADIANS(K420))*COS(RADIANS(J420))</f>
        <v/>
      </c>
      <c r="S420" s="80">
        <f>COS(RADIANS(J420))*SIN(RADIANS(L420))</f>
        <v/>
      </c>
      <c r="T420" s="80">
        <f>COS(RADIANS(J420))*COS(RADIANS(L420))</f>
        <v/>
      </c>
      <c r="U420" s="80">
        <f>-SIN(RADIANS(J420))</f>
        <v/>
      </c>
      <c r="V420" s="80">
        <f>-SIN(RADIANS(K420))*COS(RADIANS(L420))+COS(RADIANS(K420))*SIN(RADIANS(J420))*SIN(RADIANS(L420))</f>
        <v/>
      </c>
      <c r="W420" s="80">
        <f>SIN(RADIANS(K420))*SIN(RADIANS(L420))+COS(RADIANS(K420))*SIN(RADIANS(J420))*COS(RADIANS(L420))</f>
        <v/>
      </c>
      <c r="X420" s="80">
        <f>COS(RADIANS(K420))*COS(RADIANS(J420))</f>
        <v/>
      </c>
      <c r="Y420" s="80">
        <f>P420*G420</f>
        <v/>
      </c>
      <c r="Z420" s="80">
        <f>Q420*H420</f>
        <v/>
      </c>
      <c r="AA420" s="80">
        <f>R420*I420</f>
        <v/>
      </c>
      <c r="AB420" s="80">
        <f>M420</f>
        <v/>
      </c>
      <c r="AC420" s="80">
        <f>S420*G420</f>
        <v/>
      </c>
      <c r="AD420" s="80">
        <f>T420*H420</f>
        <v/>
      </c>
      <c r="AE420" s="80">
        <f>U420*I420</f>
        <v/>
      </c>
      <c r="AF420" s="80">
        <f>N420</f>
        <v/>
      </c>
      <c r="AG420" s="80">
        <f>V420*G420</f>
        <v/>
      </c>
      <c r="AH420" s="80">
        <f>W420*H420</f>
        <v/>
      </c>
      <c r="AI420" s="80">
        <f>X420*I420</f>
        <v/>
      </c>
      <c r="AJ420" s="80">
        <f>O420</f>
        <v/>
      </c>
      <c r="AK420" s="81" t="n">
        <v>0.204999998</v>
      </c>
      <c r="AL420" s="81" t="n">
        <v>0</v>
      </c>
      <c r="AM420" s="81" t="n">
        <v>0</v>
      </c>
      <c r="AN420" s="81" t="n">
        <v>0</v>
      </c>
      <c r="AO420" s="81" t="n">
        <v>0</v>
      </c>
      <c r="AP420" s="81" t="n">
        <v>-8.96083474e-09</v>
      </c>
      <c r="AQ420" s="81" t="n">
        <v>-0.00200000009</v>
      </c>
      <c r="AR420" s="81" t="n">
        <v>0.0450000018</v>
      </c>
      <c r="AS420" s="81" t="n">
        <v>0</v>
      </c>
      <c r="AT420" s="81" t="n">
        <v>0.204999998</v>
      </c>
      <c r="AU420" s="81" t="n">
        <v>-8.74227774e-11</v>
      </c>
      <c r="AV420" s="81" t="n">
        <v>0</v>
      </c>
      <c r="AW420" s="82">
        <f>MAX(ABS(Y420-AK420),ABS(Z420-AL420),ABS(AA420-AM420),ABS(AB420-AN420),ABS(AC420-AO420),ABS(AD420-AP420),ABS(AE420-AQ420),ABS(AF420-AR420),ABS(AG420-AS420),ABS(AH420-AT420),ABS(AI420-AU420),ABS(AJ420-AV420))</f>
        <v/>
      </c>
    </row>
    <row r="421">
      <c r="A421" s="78" t="inlineStr">
        <is>
          <t>M416</t>
        </is>
      </c>
      <c r="B421" s="52" t="inlineStr">
        <is>
          <t>UAV-21</t>
        </is>
      </c>
      <c r="C421" s="52" t="inlineStr">
        <is>
          <t>Autonomous UAV</t>
        </is>
      </c>
      <c r="D421" s="52" t="inlineStr">
        <is>
          <t>Nav LED</t>
        </is>
      </c>
      <c r="E421" s="59" t="inlineStr">
        <is>
          <t>Sphere</t>
        </is>
      </c>
      <c r="F421" s="52" t="inlineStr">
        <is>
          <t>UAV-15</t>
        </is>
      </c>
      <c r="G421" s="79" t="n">
        <v>0.0179999992</v>
      </c>
      <c r="H421" s="79" t="n">
        <v>0.0179999992</v>
      </c>
      <c r="I421" s="79" t="n">
        <v>0.0179999992</v>
      </c>
      <c r="J421" s="79" t="n">
        <v>0</v>
      </c>
      <c r="K421" s="79" t="n">
        <v>0</v>
      </c>
      <c r="L421" s="79" t="n">
        <v>0</v>
      </c>
      <c r="M421" s="79" t="n">
        <v>0</v>
      </c>
      <c r="N421" s="79" t="n">
        <v>-0.0120000001</v>
      </c>
      <c r="O421" s="79" t="n">
        <v>0</v>
      </c>
      <c r="P421" s="80">
        <f>COS(RADIANS(K421))*COS(RADIANS(L421))+SIN(RADIANS(K421))*SIN(RADIANS(J421))*SIN(RADIANS(L421))</f>
        <v/>
      </c>
      <c r="Q421" s="80">
        <f>-COS(RADIANS(K421))*SIN(RADIANS(L421))+SIN(RADIANS(K421))*SIN(RADIANS(J421))*COS(RADIANS(L421))</f>
        <v/>
      </c>
      <c r="R421" s="80">
        <f>SIN(RADIANS(K421))*COS(RADIANS(J421))</f>
        <v/>
      </c>
      <c r="S421" s="80">
        <f>COS(RADIANS(J421))*SIN(RADIANS(L421))</f>
        <v/>
      </c>
      <c r="T421" s="80">
        <f>COS(RADIANS(J421))*COS(RADIANS(L421))</f>
        <v/>
      </c>
      <c r="U421" s="80">
        <f>-SIN(RADIANS(J421))</f>
        <v/>
      </c>
      <c r="V421" s="80">
        <f>-SIN(RADIANS(K421))*COS(RADIANS(L421))+COS(RADIANS(K421))*SIN(RADIANS(J421))*SIN(RADIANS(L421))</f>
        <v/>
      </c>
      <c r="W421" s="80">
        <f>SIN(RADIANS(K421))*SIN(RADIANS(L421))+COS(RADIANS(K421))*SIN(RADIANS(J421))*COS(RADIANS(L421))</f>
        <v/>
      </c>
      <c r="X421" s="80">
        <f>COS(RADIANS(K421))*COS(RADIANS(J421))</f>
        <v/>
      </c>
      <c r="Y421" s="80">
        <f>P421*G421</f>
        <v/>
      </c>
      <c r="Z421" s="80">
        <f>Q421*H421</f>
        <v/>
      </c>
      <c r="AA421" s="80">
        <f>R421*I421</f>
        <v/>
      </c>
      <c r="AB421" s="80">
        <f>M421</f>
        <v/>
      </c>
      <c r="AC421" s="80">
        <f>S421*G421</f>
        <v/>
      </c>
      <c r="AD421" s="80">
        <f>T421*H421</f>
        <v/>
      </c>
      <c r="AE421" s="80">
        <f>U421*I421</f>
        <v/>
      </c>
      <c r="AF421" s="80">
        <f>N421</f>
        <v/>
      </c>
      <c r="AG421" s="80">
        <f>V421*G421</f>
        <v/>
      </c>
      <c r="AH421" s="80">
        <f>W421*H421</f>
        <v/>
      </c>
      <c r="AI421" s="80">
        <f>X421*I421</f>
        <v/>
      </c>
      <c r="AJ421" s="80">
        <f>O421</f>
        <v/>
      </c>
      <c r="AK421" s="81" t="n">
        <v>0.0179999992</v>
      </c>
      <c r="AL421" s="81" t="n">
        <v>0</v>
      </c>
      <c r="AM421" s="81" t="n">
        <v>0</v>
      </c>
      <c r="AN421" s="81" t="n">
        <v>0</v>
      </c>
      <c r="AO421" s="81" t="n">
        <v>0</v>
      </c>
      <c r="AP421" s="81" t="n">
        <v>0.0179999992</v>
      </c>
      <c r="AQ421" s="81" t="n">
        <v>0</v>
      </c>
      <c r="AR421" s="81" t="n">
        <v>-0.0120000001</v>
      </c>
      <c r="AS421" s="81" t="n">
        <v>0</v>
      </c>
      <c r="AT421" s="81" t="n">
        <v>0</v>
      </c>
      <c r="AU421" s="81" t="n">
        <v>0.0179999992</v>
      </c>
      <c r="AV421" s="81" t="n">
        <v>0</v>
      </c>
      <c r="AW421" s="82">
        <f>MAX(ABS(Y421-AK421),ABS(Z421-AL421),ABS(AA421-AM421),ABS(AB421-AN421),ABS(AC421-AO421),ABS(AD421-AP421),ABS(AE421-AQ421),ABS(AF421-AR421),ABS(AG421-AS421),ABS(AH421-AT421),ABS(AI421-AU421),ABS(AJ421-AV421))</f>
        <v/>
      </c>
    </row>
    <row r="422">
      <c r="A422" s="78" t="inlineStr">
        <is>
          <t>M417</t>
        </is>
      </c>
      <c r="B422" s="52" t="inlineStr">
        <is>
          <t>UAV-22</t>
        </is>
      </c>
      <c r="C422" s="52" t="inlineStr">
        <is>
          <t>Autonomous UAV</t>
        </is>
      </c>
      <c r="D422" s="52" t="inlineStr">
        <is>
          <t>Arm Rear-left</t>
        </is>
      </c>
      <c r="E422" s="63" t="inlineStr">
        <is>
          <t>Cube</t>
        </is>
      </c>
      <c r="F422" s="52" t="inlineStr">
        <is>
          <t>UAV-00</t>
        </is>
      </c>
      <c r="G422" s="79" t="n">
        <v>0.0250000004</v>
      </c>
      <c r="H422" s="79" t="n">
        <v>0.0179999992</v>
      </c>
      <c r="I422" s="79" t="n">
        <v>0.219999999</v>
      </c>
      <c r="J422" s="79" t="n">
        <v>0</v>
      </c>
      <c r="K422" s="79" t="n">
        <v>135</v>
      </c>
      <c r="L422" s="79" t="n">
        <v>0</v>
      </c>
      <c r="M422" s="79" t="n">
        <v>0.106066018</v>
      </c>
      <c r="N422" s="79" t="n">
        <v>0</v>
      </c>
      <c r="O422" s="79" t="n">
        <v>-0.106066018</v>
      </c>
      <c r="P422" s="80">
        <f>COS(RADIANS(K422))*COS(RADIANS(L422))+SIN(RADIANS(K422))*SIN(RADIANS(J422))*SIN(RADIANS(L422))</f>
        <v/>
      </c>
      <c r="Q422" s="80">
        <f>-COS(RADIANS(K422))*SIN(RADIANS(L422))+SIN(RADIANS(K422))*SIN(RADIANS(J422))*COS(RADIANS(L422))</f>
        <v/>
      </c>
      <c r="R422" s="80">
        <f>SIN(RADIANS(K422))*COS(RADIANS(J422))</f>
        <v/>
      </c>
      <c r="S422" s="80">
        <f>COS(RADIANS(J422))*SIN(RADIANS(L422))</f>
        <v/>
      </c>
      <c r="T422" s="80">
        <f>COS(RADIANS(J422))*COS(RADIANS(L422))</f>
        <v/>
      </c>
      <c r="U422" s="80">
        <f>-SIN(RADIANS(J422))</f>
        <v/>
      </c>
      <c r="V422" s="80">
        <f>-SIN(RADIANS(K422))*COS(RADIANS(L422))+COS(RADIANS(K422))*SIN(RADIANS(J422))*SIN(RADIANS(L422))</f>
        <v/>
      </c>
      <c r="W422" s="80">
        <f>SIN(RADIANS(K422))*SIN(RADIANS(L422))+COS(RADIANS(K422))*SIN(RADIANS(J422))*COS(RADIANS(L422))</f>
        <v/>
      </c>
      <c r="X422" s="80">
        <f>COS(RADIANS(K422))*COS(RADIANS(J422))</f>
        <v/>
      </c>
      <c r="Y422" s="80">
        <f>P422*G422</f>
        <v/>
      </c>
      <c r="Z422" s="80">
        <f>Q422*H422</f>
        <v/>
      </c>
      <c r="AA422" s="80">
        <f>R422*I422</f>
        <v/>
      </c>
      <c r="AB422" s="80">
        <f>M422</f>
        <v/>
      </c>
      <c r="AC422" s="80">
        <f>S422*G422</f>
        <v/>
      </c>
      <c r="AD422" s="80">
        <f>T422*H422</f>
        <v/>
      </c>
      <c r="AE422" s="80">
        <f>U422*I422</f>
        <v/>
      </c>
      <c r="AF422" s="80">
        <f>N422</f>
        <v/>
      </c>
      <c r="AG422" s="80">
        <f>V422*G422</f>
        <v/>
      </c>
      <c r="AH422" s="80">
        <f>W422*H422</f>
        <v/>
      </c>
      <c r="AI422" s="80">
        <f>X422*I422</f>
        <v/>
      </c>
      <c r="AJ422" s="80">
        <f>O422</f>
        <v/>
      </c>
      <c r="AK422" s="81" t="n">
        <v>-0.0176776703</v>
      </c>
      <c r="AL422" s="81" t="n">
        <v>0</v>
      </c>
      <c r="AM422" s="81" t="n">
        <v>0.155563489</v>
      </c>
      <c r="AN422" s="81" t="n">
        <v>0.106066018</v>
      </c>
      <c r="AO422" s="81" t="n">
        <v>0</v>
      </c>
      <c r="AP422" s="81" t="n">
        <v>0.0179999992</v>
      </c>
      <c r="AQ422" s="81" t="n">
        <v>0</v>
      </c>
      <c r="AR422" s="81" t="n">
        <v>0</v>
      </c>
      <c r="AS422" s="81" t="n">
        <v>-0.0176776703</v>
      </c>
      <c r="AT422" s="81" t="n">
        <v>0</v>
      </c>
      <c r="AU422" s="81" t="n">
        <v>-0.155563489</v>
      </c>
      <c r="AV422" s="81" t="n">
        <v>-0.106066018</v>
      </c>
      <c r="AW422" s="82">
        <f>MAX(ABS(Y422-AK422),ABS(Z422-AL422),ABS(AA422-AM422),ABS(AB422-AN422),ABS(AC422-AO422),ABS(AD422-AP422),ABS(AE422-AQ422),ABS(AF422-AR422),ABS(AG422-AS422),ABS(AH422-AT422),ABS(AI422-AU422),ABS(AJ422-AV422))</f>
        <v/>
      </c>
    </row>
    <row r="423">
      <c r="A423" s="78" t="inlineStr">
        <is>
          <t>M418</t>
        </is>
      </c>
      <c r="B423" s="52" t="inlineStr">
        <is>
          <t>UAV-23</t>
        </is>
      </c>
      <c r="C423" s="52" t="inlineStr">
        <is>
          <t>Autonomous UAV</t>
        </is>
      </c>
      <c r="D423" s="52" t="inlineStr">
        <is>
          <t>Motor mount Rear-left</t>
        </is>
      </c>
      <c r="E423" s="53" t="inlineStr">
        <is>
          <t>Group</t>
        </is>
      </c>
      <c r="F423" s="52" t="inlineStr">
        <is>
          <t>UAV-00</t>
        </is>
      </c>
      <c r="G423" s="79" t="n">
        <v>1</v>
      </c>
      <c r="H423" s="79" t="n">
        <v>1</v>
      </c>
      <c r="I423" s="79" t="n">
        <v>1</v>
      </c>
      <c r="J423" s="79" t="n">
        <v>0</v>
      </c>
      <c r="K423" s="79" t="n">
        <v>0</v>
      </c>
      <c r="L423" s="79" t="n">
        <v>0</v>
      </c>
      <c r="M423" s="79" t="n">
        <v>0.183847755</v>
      </c>
      <c r="N423" s="79" t="n">
        <v>0.0120000001</v>
      </c>
      <c r="O423" s="79" t="n">
        <v>-0.183847755</v>
      </c>
      <c r="P423" s="80">
        <f>COS(RADIANS(K423))*COS(RADIANS(L423))+SIN(RADIANS(K423))*SIN(RADIANS(J423))*SIN(RADIANS(L423))</f>
        <v/>
      </c>
      <c r="Q423" s="80">
        <f>-COS(RADIANS(K423))*SIN(RADIANS(L423))+SIN(RADIANS(K423))*SIN(RADIANS(J423))*COS(RADIANS(L423))</f>
        <v/>
      </c>
      <c r="R423" s="80">
        <f>SIN(RADIANS(K423))*COS(RADIANS(J423))</f>
        <v/>
      </c>
      <c r="S423" s="80">
        <f>COS(RADIANS(J423))*SIN(RADIANS(L423))</f>
        <v/>
      </c>
      <c r="T423" s="80">
        <f>COS(RADIANS(J423))*COS(RADIANS(L423))</f>
        <v/>
      </c>
      <c r="U423" s="80">
        <f>-SIN(RADIANS(J423))</f>
        <v/>
      </c>
      <c r="V423" s="80">
        <f>-SIN(RADIANS(K423))*COS(RADIANS(L423))+COS(RADIANS(K423))*SIN(RADIANS(J423))*SIN(RADIANS(L423))</f>
        <v/>
      </c>
      <c r="W423" s="80">
        <f>SIN(RADIANS(K423))*SIN(RADIANS(L423))+COS(RADIANS(K423))*SIN(RADIANS(J423))*COS(RADIANS(L423))</f>
        <v/>
      </c>
      <c r="X423" s="80">
        <f>COS(RADIANS(K423))*COS(RADIANS(J423))</f>
        <v/>
      </c>
      <c r="Y423" s="80">
        <f>P423*G423</f>
        <v/>
      </c>
      <c r="Z423" s="80">
        <f>Q423*H423</f>
        <v/>
      </c>
      <c r="AA423" s="80">
        <f>R423*I423</f>
        <v/>
      </c>
      <c r="AB423" s="80">
        <f>M423</f>
        <v/>
      </c>
      <c r="AC423" s="80">
        <f>S423*G423</f>
        <v/>
      </c>
      <c r="AD423" s="80">
        <f>T423*H423</f>
        <v/>
      </c>
      <c r="AE423" s="80">
        <f>U423*I423</f>
        <v/>
      </c>
      <c r="AF423" s="80">
        <f>N423</f>
        <v/>
      </c>
      <c r="AG423" s="80">
        <f>V423*G423</f>
        <v/>
      </c>
      <c r="AH423" s="80">
        <f>W423*H423</f>
        <v/>
      </c>
      <c r="AI423" s="80">
        <f>X423*I423</f>
        <v/>
      </c>
      <c r="AJ423" s="80">
        <f>O423</f>
        <v/>
      </c>
      <c r="AK423" s="81" t="n">
        <v>1</v>
      </c>
      <c r="AL423" s="81" t="n">
        <v>0</v>
      </c>
      <c r="AM423" s="81" t="n">
        <v>0</v>
      </c>
      <c r="AN423" s="81" t="n">
        <v>0.183847755</v>
      </c>
      <c r="AO423" s="81" t="n">
        <v>0</v>
      </c>
      <c r="AP423" s="81" t="n">
        <v>1</v>
      </c>
      <c r="AQ423" s="81" t="n">
        <v>0</v>
      </c>
      <c r="AR423" s="81" t="n">
        <v>0.0120000001</v>
      </c>
      <c r="AS423" s="81" t="n">
        <v>0</v>
      </c>
      <c r="AT423" s="81" t="n">
        <v>0</v>
      </c>
      <c r="AU423" s="81" t="n">
        <v>1</v>
      </c>
      <c r="AV423" s="81" t="n">
        <v>-0.183847755</v>
      </c>
      <c r="AW423" s="82">
        <f>MAX(ABS(Y423-AK423),ABS(Z423-AL423),ABS(AA423-AM423),ABS(AB423-AN423),ABS(AC423-AO423),ABS(AD423-AP423),ABS(AE423-AQ423),ABS(AF423-AR423),ABS(AG423-AS423),ABS(AH423-AT423),ABS(AI423-AU423),ABS(AJ423-AV423))</f>
        <v/>
      </c>
    </row>
    <row r="424">
      <c r="A424" s="78" t="inlineStr">
        <is>
          <t>M419</t>
        </is>
      </c>
      <c r="B424" s="52" t="inlineStr">
        <is>
          <t>UAV-24</t>
        </is>
      </c>
      <c r="C424" s="52" t="inlineStr">
        <is>
          <t>Autonomous UAV</t>
        </is>
      </c>
      <c r="D424" s="52" t="inlineStr">
        <is>
          <t>Motor</t>
        </is>
      </c>
      <c r="E424" s="58" t="inlineStr">
        <is>
          <t>Cylinder</t>
        </is>
      </c>
      <c r="F424" s="52" t="inlineStr">
        <is>
          <t>UAV-23</t>
        </is>
      </c>
      <c r="G424" s="79" t="n">
        <v>0.0450000018</v>
      </c>
      <c r="H424" s="79" t="n">
        <v>0.0450000018</v>
      </c>
      <c r="I424" s="79" t="n">
        <v>0.0350000001</v>
      </c>
      <c r="J424" s="79" t="n">
        <v>90</v>
      </c>
      <c r="K424" s="79" t="n">
        <v>0</v>
      </c>
      <c r="L424" s="79" t="n">
        <v>0</v>
      </c>
      <c r="M424" s="79" t="n">
        <v>0</v>
      </c>
      <c r="N424" s="79" t="n">
        <v>0.0199999996</v>
      </c>
      <c r="O424" s="79" t="n">
        <v>0</v>
      </c>
      <c r="P424" s="80">
        <f>COS(RADIANS(K424))*COS(RADIANS(L424))+SIN(RADIANS(K424))*SIN(RADIANS(J424))*SIN(RADIANS(L424))</f>
        <v/>
      </c>
      <c r="Q424" s="80">
        <f>-COS(RADIANS(K424))*SIN(RADIANS(L424))+SIN(RADIANS(K424))*SIN(RADIANS(J424))*COS(RADIANS(L424))</f>
        <v/>
      </c>
      <c r="R424" s="80">
        <f>SIN(RADIANS(K424))*COS(RADIANS(J424))</f>
        <v/>
      </c>
      <c r="S424" s="80">
        <f>COS(RADIANS(J424))*SIN(RADIANS(L424))</f>
        <v/>
      </c>
      <c r="T424" s="80">
        <f>COS(RADIANS(J424))*COS(RADIANS(L424))</f>
        <v/>
      </c>
      <c r="U424" s="80">
        <f>-SIN(RADIANS(J424))</f>
        <v/>
      </c>
      <c r="V424" s="80">
        <f>-SIN(RADIANS(K424))*COS(RADIANS(L424))+COS(RADIANS(K424))*SIN(RADIANS(J424))*SIN(RADIANS(L424))</f>
        <v/>
      </c>
      <c r="W424" s="80">
        <f>SIN(RADIANS(K424))*SIN(RADIANS(L424))+COS(RADIANS(K424))*SIN(RADIANS(J424))*COS(RADIANS(L424))</f>
        <v/>
      </c>
      <c r="X424" s="80">
        <f>COS(RADIANS(K424))*COS(RADIANS(J424))</f>
        <v/>
      </c>
      <c r="Y424" s="80">
        <f>P424*G424</f>
        <v/>
      </c>
      <c r="Z424" s="80">
        <f>Q424*H424</f>
        <v/>
      </c>
      <c r="AA424" s="80">
        <f>R424*I424</f>
        <v/>
      </c>
      <c r="AB424" s="80">
        <f>M424</f>
        <v/>
      </c>
      <c r="AC424" s="80">
        <f>S424*G424</f>
        <v/>
      </c>
      <c r="AD424" s="80">
        <f>T424*H424</f>
        <v/>
      </c>
      <c r="AE424" s="80">
        <f>U424*I424</f>
        <v/>
      </c>
      <c r="AF424" s="80">
        <f>N424</f>
        <v/>
      </c>
      <c r="AG424" s="80">
        <f>V424*G424</f>
        <v/>
      </c>
      <c r="AH424" s="80">
        <f>W424*H424</f>
        <v/>
      </c>
      <c r="AI424" s="80">
        <f>X424*I424</f>
        <v/>
      </c>
      <c r="AJ424" s="80">
        <f>O424</f>
        <v/>
      </c>
      <c r="AK424" s="81" t="n">
        <v>0.0450000018</v>
      </c>
      <c r="AL424" s="81" t="n">
        <v>0</v>
      </c>
      <c r="AM424" s="81" t="n">
        <v>0</v>
      </c>
      <c r="AN424" s="81" t="n">
        <v>0</v>
      </c>
      <c r="AO424" s="81" t="n">
        <v>0</v>
      </c>
      <c r="AP424" s="81" t="n">
        <v>-1.96701255e-09</v>
      </c>
      <c r="AQ424" s="81" t="n">
        <v>-0.0350000001</v>
      </c>
      <c r="AR424" s="81" t="n">
        <v>0.0199999996</v>
      </c>
      <c r="AS424" s="81" t="n">
        <v>0</v>
      </c>
      <c r="AT424" s="81" t="n">
        <v>0.0450000018</v>
      </c>
      <c r="AU424" s="81" t="n">
        <v>-1.52989854e-09</v>
      </c>
      <c r="AV424" s="81" t="n">
        <v>0</v>
      </c>
      <c r="AW424" s="82">
        <f>MAX(ABS(Y424-AK424),ABS(Z424-AL424),ABS(AA424-AM424),ABS(AB424-AN424),ABS(AC424-AO424),ABS(AD424-AP424),ABS(AE424-AQ424),ABS(AF424-AR424),ABS(AG424-AS424),ABS(AH424-AT424),ABS(AI424-AU424),ABS(AJ424-AV424))</f>
        <v/>
      </c>
    </row>
    <row r="425">
      <c r="A425" s="78" t="inlineStr">
        <is>
          <t>M420</t>
        </is>
      </c>
      <c r="B425" s="52" t="inlineStr">
        <is>
          <t>UAV-25</t>
        </is>
      </c>
      <c r="C425" s="52" t="inlineStr">
        <is>
          <t>Autonomous UAV</t>
        </is>
      </c>
      <c r="D425" s="52" t="inlineStr">
        <is>
          <t>Rotor</t>
        </is>
      </c>
      <c r="E425" s="53" t="inlineStr">
        <is>
          <t>Group</t>
        </is>
      </c>
      <c r="F425" s="52" t="inlineStr">
        <is>
          <t>UAV-23</t>
        </is>
      </c>
      <c r="G425" s="79" t="n">
        <v>1</v>
      </c>
      <c r="H425" s="79" t="n">
        <v>1</v>
      </c>
      <c r="I425" s="79" t="n">
        <v>1</v>
      </c>
      <c r="J425" s="79" t="n">
        <v>0</v>
      </c>
      <c r="K425" s="79" t="n">
        <v>74</v>
      </c>
      <c r="L425" s="79" t="n">
        <v>0</v>
      </c>
      <c r="M425" s="79" t="n">
        <v>0</v>
      </c>
      <c r="N425" s="79" t="n">
        <v>0.0450000018</v>
      </c>
      <c r="O425" s="79" t="n">
        <v>0</v>
      </c>
      <c r="P425" s="80">
        <f>COS(RADIANS(K425))*COS(RADIANS(L425))+SIN(RADIANS(K425))*SIN(RADIANS(J425))*SIN(RADIANS(L425))</f>
        <v/>
      </c>
      <c r="Q425" s="80">
        <f>-COS(RADIANS(K425))*SIN(RADIANS(L425))+SIN(RADIANS(K425))*SIN(RADIANS(J425))*COS(RADIANS(L425))</f>
        <v/>
      </c>
      <c r="R425" s="80">
        <f>SIN(RADIANS(K425))*COS(RADIANS(J425))</f>
        <v/>
      </c>
      <c r="S425" s="80">
        <f>COS(RADIANS(J425))*SIN(RADIANS(L425))</f>
        <v/>
      </c>
      <c r="T425" s="80">
        <f>COS(RADIANS(J425))*COS(RADIANS(L425))</f>
        <v/>
      </c>
      <c r="U425" s="80">
        <f>-SIN(RADIANS(J425))</f>
        <v/>
      </c>
      <c r="V425" s="80">
        <f>-SIN(RADIANS(K425))*COS(RADIANS(L425))+COS(RADIANS(K425))*SIN(RADIANS(J425))*SIN(RADIANS(L425))</f>
        <v/>
      </c>
      <c r="W425" s="80">
        <f>SIN(RADIANS(K425))*SIN(RADIANS(L425))+COS(RADIANS(K425))*SIN(RADIANS(J425))*COS(RADIANS(L425))</f>
        <v/>
      </c>
      <c r="X425" s="80">
        <f>COS(RADIANS(K425))*COS(RADIANS(J425))</f>
        <v/>
      </c>
      <c r="Y425" s="80">
        <f>P425*G425</f>
        <v/>
      </c>
      <c r="Z425" s="80">
        <f>Q425*H425</f>
        <v/>
      </c>
      <c r="AA425" s="80">
        <f>R425*I425</f>
        <v/>
      </c>
      <c r="AB425" s="80">
        <f>M425</f>
        <v/>
      </c>
      <c r="AC425" s="80">
        <f>S425*G425</f>
        <v/>
      </c>
      <c r="AD425" s="80">
        <f>T425*H425</f>
        <v/>
      </c>
      <c r="AE425" s="80">
        <f>U425*I425</f>
        <v/>
      </c>
      <c r="AF425" s="80">
        <f>N425</f>
        <v/>
      </c>
      <c r="AG425" s="80">
        <f>V425*G425</f>
        <v/>
      </c>
      <c r="AH425" s="80">
        <f>W425*H425</f>
        <v/>
      </c>
      <c r="AI425" s="80">
        <f>X425*I425</f>
        <v/>
      </c>
      <c r="AJ425" s="80">
        <f>O425</f>
        <v/>
      </c>
      <c r="AK425" s="81" t="n">
        <v>0.275637299</v>
      </c>
      <c r="AL425" s="81" t="n">
        <v>0</v>
      </c>
      <c r="AM425" s="81" t="n">
        <v>0.9612616899999999</v>
      </c>
      <c r="AN425" s="81" t="n">
        <v>0</v>
      </c>
      <c r="AO425" s="81" t="n">
        <v>0</v>
      </c>
      <c r="AP425" s="81" t="n">
        <v>1</v>
      </c>
      <c r="AQ425" s="81" t="n">
        <v>0</v>
      </c>
      <c r="AR425" s="81" t="n">
        <v>0.0450000018</v>
      </c>
      <c r="AS425" s="81" t="n">
        <v>-0.9612616899999999</v>
      </c>
      <c r="AT425" s="81" t="n">
        <v>0</v>
      </c>
      <c r="AU425" s="81" t="n">
        <v>0.275637299</v>
      </c>
      <c r="AV425" s="81" t="n">
        <v>0</v>
      </c>
      <c r="AW425" s="82">
        <f>MAX(ABS(Y425-AK425),ABS(Z425-AL425),ABS(AA425-AM425),ABS(AB425-AN425),ABS(AC425-AO425),ABS(AD425-AP425),ABS(AE425-AQ425),ABS(AF425-AR425),ABS(AG425-AS425),ABS(AH425-AT425),ABS(AI425-AU425),ABS(AJ425-AV425))</f>
        <v/>
      </c>
    </row>
    <row r="426">
      <c r="A426" s="78" t="inlineStr">
        <is>
          <t>M421</t>
        </is>
      </c>
      <c r="B426" s="52" t="inlineStr">
        <is>
          <t>UAV-26</t>
        </is>
      </c>
      <c r="C426" s="52" t="inlineStr">
        <is>
          <t>Autonomous UAV</t>
        </is>
      </c>
      <c r="D426" s="52" t="inlineStr">
        <is>
          <t>Prop hub</t>
        </is>
      </c>
      <c r="E426" s="59" t="inlineStr">
        <is>
          <t>Sphere</t>
        </is>
      </c>
      <c r="F426" s="52" t="inlineStr">
        <is>
          <t>UAV-25</t>
        </is>
      </c>
      <c r="G426" s="79" t="n">
        <v>0.0250000004</v>
      </c>
      <c r="H426" s="79" t="n">
        <v>0.0250000004</v>
      </c>
      <c r="I426" s="79" t="n">
        <v>0.0250000004</v>
      </c>
      <c r="J426" s="79" t="n">
        <v>0</v>
      </c>
      <c r="K426" s="79" t="n">
        <v>0</v>
      </c>
      <c r="L426" s="79" t="n">
        <v>0</v>
      </c>
      <c r="M426" s="79" t="n">
        <v>0</v>
      </c>
      <c r="N426" s="79" t="n">
        <v>0</v>
      </c>
      <c r="O426" s="79" t="n">
        <v>0</v>
      </c>
      <c r="P426" s="80">
        <f>COS(RADIANS(K426))*COS(RADIANS(L426))+SIN(RADIANS(K426))*SIN(RADIANS(J426))*SIN(RADIANS(L426))</f>
        <v/>
      </c>
      <c r="Q426" s="80">
        <f>-COS(RADIANS(K426))*SIN(RADIANS(L426))+SIN(RADIANS(K426))*SIN(RADIANS(J426))*COS(RADIANS(L426))</f>
        <v/>
      </c>
      <c r="R426" s="80">
        <f>SIN(RADIANS(K426))*COS(RADIANS(J426))</f>
        <v/>
      </c>
      <c r="S426" s="80">
        <f>COS(RADIANS(J426))*SIN(RADIANS(L426))</f>
        <v/>
      </c>
      <c r="T426" s="80">
        <f>COS(RADIANS(J426))*COS(RADIANS(L426))</f>
        <v/>
      </c>
      <c r="U426" s="80">
        <f>-SIN(RADIANS(J426))</f>
        <v/>
      </c>
      <c r="V426" s="80">
        <f>-SIN(RADIANS(K426))*COS(RADIANS(L426))+COS(RADIANS(K426))*SIN(RADIANS(J426))*SIN(RADIANS(L426))</f>
        <v/>
      </c>
      <c r="W426" s="80">
        <f>SIN(RADIANS(K426))*SIN(RADIANS(L426))+COS(RADIANS(K426))*SIN(RADIANS(J426))*COS(RADIANS(L426))</f>
        <v/>
      </c>
      <c r="X426" s="80">
        <f>COS(RADIANS(K426))*COS(RADIANS(J426))</f>
        <v/>
      </c>
      <c r="Y426" s="80">
        <f>P426*G426</f>
        <v/>
      </c>
      <c r="Z426" s="80">
        <f>Q426*H426</f>
        <v/>
      </c>
      <c r="AA426" s="80">
        <f>R426*I426</f>
        <v/>
      </c>
      <c r="AB426" s="80">
        <f>M426</f>
        <v/>
      </c>
      <c r="AC426" s="80">
        <f>S426*G426</f>
        <v/>
      </c>
      <c r="AD426" s="80">
        <f>T426*H426</f>
        <v/>
      </c>
      <c r="AE426" s="80">
        <f>U426*I426</f>
        <v/>
      </c>
      <c r="AF426" s="80">
        <f>N426</f>
        <v/>
      </c>
      <c r="AG426" s="80">
        <f>V426*G426</f>
        <v/>
      </c>
      <c r="AH426" s="80">
        <f>W426*H426</f>
        <v/>
      </c>
      <c r="AI426" s="80">
        <f>X426*I426</f>
        <v/>
      </c>
      <c r="AJ426" s="80">
        <f>O426</f>
        <v/>
      </c>
      <c r="AK426" s="81" t="n">
        <v>0.0250000004</v>
      </c>
      <c r="AL426" s="81" t="n">
        <v>0</v>
      </c>
      <c r="AM426" s="81" t="n">
        <v>0</v>
      </c>
      <c r="AN426" s="81" t="n">
        <v>0</v>
      </c>
      <c r="AO426" s="81" t="n">
        <v>0</v>
      </c>
      <c r="AP426" s="81" t="n">
        <v>0.0250000004</v>
      </c>
      <c r="AQ426" s="81" t="n">
        <v>0</v>
      </c>
      <c r="AR426" s="81" t="n">
        <v>0</v>
      </c>
      <c r="AS426" s="81" t="n">
        <v>0</v>
      </c>
      <c r="AT426" s="81" t="n">
        <v>0</v>
      </c>
      <c r="AU426" s="81" t="n">
        <v>0.0250000004</v>
      </c>
      <c r="AV426" s="81" t="n">
        <v>0</v>
      </c>
      <c r="AW426" s="82">
        <f>MAX(ABS(Y426-AK426),ABS(Z426-AL426),ABS(AA426-AM426),ABS(AB426-AN426),ABS(AC426-AO426),ABS(AD426-AP426),ABS(AE426-AQ426),ABS(AF426-AR426),ABS(AG426-AS426),ABS(AH426-AT426),ABS(AI426-AU426),ABS(AJ426-AV426))</f>
        <v/>
      </c>
    </row>
    <row r="427">
      <c r="A427" s="78" t="inlineStr">
        <is>
          <t>M422</t>
        </is>
      </c>
      <c r="B427" s="52" t="inlineStr">
        <is>
          <t>UAV-27</t>
        </is>
      </c>
      <c r="C427" s="52" t="inlineStr">
        <is>
          <t>Autonomous UAV</t>
        </is>
      </c>
      <c r="D427" s="52" t="inlineStr">
        <is>
          <t>Prop blade</t>
        </is>
      </c>
      <c r="E427" s="63" t="inlineStr">
        <is>
          <t>Cube</t>
        </is>
      </c>
      <c r="F427" s="52" t="inlineStr">
        <is>
          <t>UAV-25</t>
        </is>
      </c>
      <c r="G427" s="79" t="n">
        <v>0.200000003</v>
      </c>
      <c r="H427" s="79" t="n">
        <v>0.00400000019</v>
      </c>
      <c r="I427" s="79" t="n">
        <v>0.0179999992</v>
      </c>
      <c r="J427" s="79" t="n">
        <v>0</v>
      </c>
      <c r="K427" s="79" t="n">
        <v>0</v>
      </c>
      <c r="L427" s="79" t="n">
        <v>0</v>
      </c>
      <c r="M427" s="79" t="n">
        <v>0</v>
      </c>
      <c r="N427" s="79" t="n">
        <v>0</v>
      </c>
      <c r="O427" s="79" t="n">
        <v>0</v>
      </c>
      <c r="P427" s="80">
        <f>COS(RADIANS(K427))*COS(RADIANS(L427))+SIN(RADIANS(K427))*SIN(RADIANS(J427))*SIN(RADIANS(L427))</f>
        <v/>
      </c>
      <c r="Q427" s="80">
        <f>-COS(RADIANS(K427))*SIN(RADIANS(L427))+SIN(RADIANS(K427))*SIN(RADIANS(J427))*COS(RADIANS(L427))</f>
        <v/>
      </c>
      <c r="R427" s="80">
        <f>SIN(RADIANS(K427))*COS(RADIANS(J427))</f>
        <v/>
      </c>
      <c r="S427" s="80">
        <f>COS(RADIANS(J427))*SIN(RADIANS(L427))</f>
        <v/>
      </c>
      <c r="T427" s="80">
        <f>COS(RADIANS(J427))*COS(RADIANS(L427))</f>
        <v/>
      </c>
      <c r="U427" s="80">
        <f>-SIN(RADIANS(J427))</f>
        <v/>
      </c>
      <c r="V427" s="80">
        <f>-SIN(RADIANS(K427))*COS(RADIANS(L427))+COS(RADIANS(K427))*SIN(RADIANS(J427))*SIN(RADIANS(L427))</f>
        <v/>
      </c>
      <c r="W427" s="80">
        <f>SIN(RADIANS(K427))*SIN(RADIANS(L427))+COS(RADIANS(K427))*SIN(RADIANS(J427))*COS(RADIANS(L427))</f>
        <v/>
      </c>
      <c r="X427" s="80">
        <f>COS(RADIANS(K427))*COS(RADIANS(J427))</f>
        <v/>
      </c>
      <c r="Y427" s="80">
        <f>P427*G427</f>
        <v/>
      </c>
      <c r="Z427" s="80">
        <f>Q427*H427</f>
        <v/>
      </c>
      <c r="AA427" s="80">
        <f>R427*I427</f>
        <v/>
      </c>
      <c r="AB427" s="80">
        <f>M427</f>
        <v/>
      </c>
      <c r="AC427" s="80">
        <f>S427*G427</f>
        <v/>
      </c>
      <c r="AD427" s="80">
        <f>T427*H427</f>
        <v/>
      </c>
      <c r="AE427" s="80">
        <f>U427*I427</f>
        <v/>
      </c>
      <c r="AF427" s="80">
        <f>N427</f>
        <v/>
      </c>
      <c r="AG427" s="80">
        <f>V427*G427</f>
        <v/>
      </c>
      <c r="AH427" s="80">
        <f>W427*H427</f>
        <v/>
      </c>
      <c r="AI427" s="80">
        <f>X427*I427</f>
        <v/>
      </c>
      <c r="AJ427" s="80">
        <f>O427</f>
        <v/>
      </c>
      <c r="AK427" s="81" t="n">
        <v>0.200000003</v>
      </c>
      <c r="AL427" s="81" t="n">
        <v>0</v>
      </c>
      <c r="AM427" s="81" t="n">
        <v>0</v>
      </c>
      <c r="AN427" s="81" t="n">
        <v>0</v>
      </c>
      <c r="AO427" s="81" t="n">
        <v>0</v>
      </c>
      <c r="AP427" s="81" t="n">
        <v>0.00400000019</v>
      </c>
      <c r="AQ427" s="81" t="n">
        <v>0</v>
      </c>
      <c r="AR427" s="81" t="n">
        <v>0</v>
      </c>
      <c r="AS427" s="81" t="n">
        <v>0</v>
      </c>
      <c r="AT427" s="81" t="n">
        <v>0</v>
      </c>
      <c r="AU427" s="81" t="n">
        <v>0.0179999992</v>
      </c>
      <c r="AV427" s="81" t="n">
        <v>0</v>
      </c>
      <c r="AW427" s="82">
        <f>MAX(ABS(Y427-AK427),ABS(Z427-AL427),ABS(AA427-AM427),ABS(AB427-AN427),ABS(AC427-AO427),ABS(AD427-AP427),ABS(AE427-AQ427),ABS(AF427-AR427),ABS(AG427-AS427),ABS(AH427-AT427),ABS(AI427-AU427),ABS(AJ427-AV427))</f>
        <v/>
      </c>
    </row>
    <row r="428">
      <c r="A428" s="78" t="inlineStr">
        <is>
          <t>M423</t>
        </is>
      </c>
      <c r="B428" s="52" t="inlineStr">
        <is>
          <t>UAV-28</t>
        </is>
      </c>
      <c r="C428" s="52" t="inlineStr">
        <is>
          <t>Autonomous UAV</t>
        </is>
      </c>
      <c r="D428" s="52" t="inlineStr">
        <is>
          <t>Rotor blur disc</t>
        </is>
      </c>
      <c r="E428" s="58" t="inlineStr">
        <is>
          <t>Cylinder</t>
        </is>
      </c>
      <c r="F428" s="52" t="inlineStr">
        <is>
          <t>UAV-23</t>
        </is>
      </c>
      <c r="G428" s="79" t="n">
        <v>0.204999998</v>
      </c>
      <c r="H428" s="79" t="n">
        <v>0.204999998</v>
      </c>
      <c r="I428" s="79" t="n">
        <v>0.00200000009</v>
      </c>
      <c r="J428" s="79" t="n">
        <v>90</v>
      </c>
      <c r="K428" s="79" t="n">
        <v>0</v>
      </c>
      <c r="L428" s="79" t="n">
        <v>0</v>
      </c>
      <c r="M428" s="79" t="n">
        <v>0</v>
      </c>
      <c r="N428" s="79" t="n">
        <v>0.0450000018</v>
      </c>
      <c r="O428" s="79" t="n">
        <v>0</v>
      </c>
      <c r="P428" s="80">
        <f>COS(RADIANS(K428))*COS(RADIANS(L428))+SIN(RADIANS(K428))*SIN(RADIANS(J428))*SIN(RADIANS(L428))</f>
        <v/>
      </c>
      <c r="Q428" s="80">
        <f>-COS(RADIANS(K428))*SIN(RADIANS(L428))+SIN(RADIANS(K428))*SIN(RADIANS(J428))*COS(RADIANS(L428))</f>
        <v/>
      </c>
      <c r="R428" s="80">
        <f>SIN(RADIANS(K428))*COS(RADIANS(J428))</f>
        <v/>
      </c>
      <c r="S428" s="80">
        <f>COS(RADIANS(J428))*SIN(RADIANS(L428))</f>
        <v/>
      </c>
      <c r="T428" s="80">
        <f>COS(RADIANS(J428))*COS(RADIANS(L428))</f>
        <v/>
      </c>
      <c r="U428" s="80">
        <f>-SIN(RADIANS(J428))</f>
        <v/>
      </c>
      <c r="V428" s="80">
        <f>-SIN(RADIANS(K428))*COS(RADIANS(L428))+COS(RADIANS(K428))*SIN(RADIANS(J428))*SIN(RADIANS(L428))</f>
        <v/>
      </c>
      <c r="W428" s="80">
        <f>SIN(RADIANS(K428))*SIN(RADIANS(L428))+COS(RADIANS(K428))*SIN(RADIANS(J428))*COS(RADIANS(L428))</f>
        <v/>
      </c>
      <c r="X428" s="80">
        <f>COS(RADIANS(K428))*COS(RADIANS(J428))</f>
        <v/>
      </c>
      <c r="Y428" s="80">
        <f>P428*G428</f>
        <v/>
      </c>
      <c r="Z428" s="80">
        <f>Q428*H428</f>
        <v/>
      </c>
      <c r="AA428" s="80">
        <f>R428*I428</f>
        <v/>
      </c>
      <c r="AB428" s="80">
        <f>M428</f>
        <v/>
      </c>
      <c r="AC428" s="80">
        <f>S428*G428</f>
        <v/>
      </c>
      <c r="AD428" s="80">
        <f>T428*H428</f>
        <v/>
      </c>
      <c r="AE428" s="80">
        <f>U428*I428</f>
        <v/>
      </c>
      <c r="AF428" s="80">
        <f>N428</f>
        <v/>
      </c>
      <c r="AG428" s="80">
        <f>V428*G428</f>
        <v/>
      </c>
      <c r="AH428" s="80">
        <f>W428*H428</f>
        <v/>
      </c>
      <c r="AI428" s="80">
        <f>X428*I428</f>
        <v/>
      </c>
      <c r="AJ428" s="80">
        <f>O428</f>
        <v/>
      </c>
      <c r="AK428" s="81" t="n">
        <v>0.204999998</v>
      </c>
      <c r="AL428" s="81" t="n">
        <v>0</v>
      </c>
      <c r="AM428" s="81" t="n">
        <v>0</v>
      </c>
      <c r="AN428" s="81" t="n">
        <v>0</v>
      </c>
      <c r="AO428" s="81" t="n">
        <v>0</v>
      </c>
      <c r="AP428" s="81" t="n">
        <v>-8.96083474e-09</v>
      </c>
      <c r="AQ428" s="81" t="n">
        <v>-0.00200000009</v>
      </c>
      <c r="AR428" s="81" t="n">
        <v>0.0450000018</v>
      </c>
      <c r="AS428" s="81" t="n">
        <v>0</v>
      </c>
      <c r="AT428" s="81" t="n">
        <v>0.204999998</v>
      </c>
      <c r="AU428" s="81" t="n">
        <v>-8.74227774e-11</v>
      </c>
      <c r="AV428" s="81" t="n">
        <v>0</v>
      </c>
      <c r="AW428" s="82">
        <f>MAX(ABS(Y428-AK428),ABS(Z428-AL428),ABS(AA428-AM428),ABS(AB428-AN428),ABS(AC428-AO428),ABS(AD428-AP428),ABS(AE428-AQ428),ABS(AF428-AR428),ABS(AG428-AS428),ABS(AH428-AT428),ABS(AI428-AU428),ABS(AJ428-AV428))</f>
        <v/>
      </c>
    </row>
    <row r="429">
      <c r="A429" s="78" t="inlineStr">
        <is>
          <t>M424</t>
        </is>
      </c>
      <c r="B429" s="52" t="inlineStr">
        <is>
          <t>UAV-29</t>
        </is>
      </c>
      <c r="C429" s="52" t="inlineStr">
        <is>
          <t>Autonomous UAV</t>
        </is>
      </c>
      <c r="D429" s="52" t="inlineStr">
        <is>
          <t>Arm Rear-right</t>
        </is>
      </c>
      <c r="E429" s="63" t="inlineStr">
        <is>
          <t>Cube</t>
        </is>
      </c>
      <c r="F429" s="52" t="inlineStr">
        <is>
          <t>UAV-00</t>
        </is>
      </c>
      <c r="G429" s="79" t="n">
        <v>0.0250000004</v>
      </c>
      <c r="H429" s="79" t="n">
        <v>0.0179999992</v>
      </c>
      <c r="I429" s="79" t="n">
        <v>0.219999999</v>
      </c>
      <c r="J429" s="79" t="n">
        <v>0</v>
      </c>
      <c r="K429" s="79" t="n">
        <v>-135</v>
      </c>
      <c r="L429" s="79" t="n">
        <v>0</v>
      </c>
      <c r="M429" s="79" t="n">
        <v>-0.106066018</v>
      </c>
      <c r="N429" s="79" t="n">
        <v>0</v>
      </c>
      <c r="O429" s="79" t="n">
        <v>-0.106066018</v>
      </c>
      <c r="P429" s="80">
        <f>COS(RADIANS(K429))*COS(RADIANS(L429))+SIN(RADIANS(K429))*SIN(RADIANS(J429))*SIN(RADIANS(L429))</f>
        <v/>
      </c>
      <c r="Q429" s="80">
        <f>-COS(RADIANS(K429))*SIN(RADIANS(L429))+SIN(RADIANS(K429))*SIN(RADIANS(J429))*COS(RADIANS(L429))</f>
        <v/>
      </c>
      <c r="R429" s="80">
        <f>SIN(RADIANS(K429))*COS(RADIANS(J429))</f>
        <v/>
      </c>
      <c r="S429" s="80">
        <f>COS(RADIANS(J429))*SIN(RADIANS(L429))</f>
        <v/>
      </c>
      <c r="T429" s="80">
        <f>COS(RADIANS(J429))*COS(RADIANS(L429))</f>
        <v/>
      </c>
      <c r="U429" s="80">
        <f>-SIN(RADIANS(J429))</f>
        <v/>
      </c>
      <c r="V429" s="80">
        <f>-SIN(RADIANS(K429))*COS(RADIANS(L429))+COS(RADIANS(K429))*SIN(RADIANS(J429))*SIN(RADIANS(L429))</f>
        <v/>
      </c>
      <c r="W429" s="80">
        <f>SIN(RADIANS(K429))*SIN(RADIANS(L429))+COS(RADIANS(K429))*SIN(RADIANS(J429))*COS(RADIANS(L429))</f>
        <v/>
      </c>
      <c r="X429" s="80">
        <f>COS(RADIANS(K429))*COS(RADIANS(J429))</f>
        <v/>
      </c>
      <c r="Y429" s="80">
        <f>P429*G429</f>
        <v/>
      </c>
      <c r="Z429" s="80">
        <f>Q429*H429</f>
        <v/>
      </c>
      <c r="AA429" s="80">
        <f>R429*I429</f>
        <v/>
      </c>
      <c r="AB429" s="80">
        <f>M429</f>
        <v/>
      </c>
      <c r="AC429" s="80">
        <f>S429*G429</f>
        <v/>
      </c>
      <c r="AD429" s="80">
        <f>T429*H429</f>
        <v/>
      </c>
      <c r="AE429" s="80">
        <f>U429*I429</f>
        <v/>
      </c>
      <c r="AF429" s="80">
        <f>N429</f>
        <v/>
      </c>
      <c r="AG429" s="80">
        <f>V429*G429</f>
        <v/>
      </c>
      <c r="AH429" s="80">
        <f>W429*H429</f>
        <v/>
      </c>
      <c r="AI429" s="80">
        <f>X429*I429</f>
        <v/>
      </c>
      <c r="AJ429" s="80">
        <f>O429</f>
        <v/>
      </c>
      <c r="AK429" s="81" t="n">
        <v>-0.0176776703</v>
      </c>
      <c r="AL429" s="81" t="n">
        <v>0</v>
      </c>
      <c r="AM429" s="81" t="n">
        <v>-0.155563489</v>
      </c>
      <c r="AN429" s="81" t="n">
        <v>-0.106066018</v>
      </c>
      <c r="AO429" s="81" t="n">
        <v>0</v>
      </c>
      <c r="AP429" s="81" t="n">
        <v>0.0179999992</v>
      </c>
      <c r="AQ429" s="81" t="n">
        <v>0</v>
      </c>
      <c r="AR429" s="81" t="n">
        <v>0</v>
      </c>
      <c r="AS429" s="81" t="n">
        <v>0.0176776703</v>
      </c>
      <c r="AT429" s="81" t="n">
        <v>0</v>
      </c>
      <c r="AU429" s="81" t="n">
        <v>-0.155563489</v>
      </c>
      <c r="AV429" s="81" t="n">
        <v>-0.106066018</v>
      </c>
      <c r="AW429" s="82">
        <f>MAX(ABS(Y429-AK429),ABS(Z429-AL429),ABS(AA429-AM429),ABS(AB429-AN429),ABS(AC429-AO429),ABS(AD429-AP429),ABS(AE429-AQ429),ABS(AF429-AR429),ABS(AG429-AS429),ABS(AH429-AT429),ABS(AI429-AU429),ABS(AJ429-AV429))</f>
        <v/>
      </c>
    </row>
    <row r="430">
      <c r="A430" s="78" t="inlineStr">
        <is>
          <t>M425</t>
        </is>
      </c>
      <c r="B430" s="52" t="inlineStr">
        <is>
          <t>UAV-30</t>
        </is>
      </c>
      <c r="C430" s="52" t="inlineStr">
        <is>
          <t>Autonomous UAV</t>
        </is>
      </c>
      <c r="D430" s="52" t="inlineStr">
        <is>
          <t>Motor mount Rear-right</t>
        </is>
      </c>
      <c r="E430" s="53" t="inlineStr">
        <is>
          <t>Group</t>
        </is>
      </c>
      <c r="F430" s="52" t="inlineStr">
        <is>
          <t>UAV-00</t>
        </is>
      </c>
      <c r="G430" s="79" t="n">
        <v>1</v>
      </c>
      <c r="H430" s="79" t="n">
        <v>1</v>
      </c>
      <c r="I430" s="79" t="n">
        <v>1</v>
      </c>
      <c r="J430" s="79" t="n">
        <v>0</v>
      </c>
      <c r="K430" s="79" t="n">
        <v>0</v>
      </c>
      <c r="L430" s="79" t="n">
        <v>0</v>
      </c>
      <c r="M430" s="79" t="n">
        <v>-0.183847755</v>
      </c>
      <c r="N430" s="79" t="n">
        <v>0.0120000001</v>
      </c>
      <c r="O430" s="79" t="n">
        <v>-0.183847755</v>
      </c>
      <c r="P430" s="80">
        <f>COS(RADIANS(K430))*COS(RADIANS(L430))+SIN(RADIANS(K430))*SIN(RADIANS(J430))*SIN(RADIANS(L430))</f>
        <v/>
      </c>
      <c r="Q430" s="80">
        <f>-COS(RADIANS(K430))*SIN(RADIANS(L430))+SIN(RADIANS(K430))*SIN(RADIANS(J430))*COS(RADIANS(L430))</f>
        <v/>
      </c>
      <c r="R430" s="80">
        <f>SIN(RADIANS(K430))*COS(RADIANS(J430))</f>
        <v/>
      </c>
      <c r="S430" s="80">
        <f>COS(RADIANS(J430))*SIN(RADIANS(L430))</f>
        <v/>
      </c>
      <c r="T430" s="80">
        <f>COS(RADIANS(J430))*COS(RADIANS(L430))</f>
        <v/>
      </c>
      <c r="U430" s="80">
        <f>-SIN(RADIANS(J430))</f>
        <v/>
      </c>
      <c r="V430" s="80">
        <f>-SIN(RADIANS(K430))*COS(RADIANS(L430))+COS(RADIANS(K430))*SIN(RADIANS(J430))*SIN(RADIANS(L430))</f>
        <v/>
      </c>
      <c r="W430" s="80">
        <f>SIN(RADIANS(K430))*SIN(RADIANS(L430))+COS(RADIANS(K430))*SIN(RADIANS(J430))*COS(RADIANS(L430))</f>
        <v/>
      </c>
      <c r="X430" s="80">
        <f>COS(RADIANS(K430))*COS(RADIANS(J430))</f>
        <v/>
      </c>
      <c r="Y430" s="80">
        <f>P430*G430</f>
        <v/>
      </c>
      <c r="Z430" s="80">
        <f>Q430*H430</f>
        <v/>
      </c>
      <c r="AA430" s="80">
        <f>R430*I430</f>
        <v/>
      </c>
      <c r="AB430" s="80">
        <f>M430</f>
        <v/>
      </c>
      <c r="AC430" s="80">
        <f>S430*G430</f>
        <v/>
      </c>
      <c r="AD430" s="80">
        <f>T430*H430</f>
        <v/>
      </c>
      <c r="AE430" s="80">
        <f>U430*I430</f>
        <v/>
      </c>
      <c r="AF430" s="80">
        <f>N430</f>
        <v/>
      </c>
      <c r="AG430" s="80">
        <f>V430*G430</f>
        <v/>
      </c>
      <c r="AH430" s="80">
        <f>W430*H430</f>
        <v/>
      </c>
      <c r="AI430" s="80">
        <f>X430*I430</f>
        <v/>
      </c>
      <c r="AJ430" s="80">
        <f>O430</f>
        <v/>
      </c>
      <c r="AK430" s="81" t="n">
        <v>1</v>
      </c>
      <c r="AL430" s="81" t="n">
        <v>0</v>
      </c>
      <c r="AM430" s="81" t="n">
        <v>0</v>
      </c>
      <c r="AN430" s="81" t="n">
        <v>-0.183847755</v>
      </c>
      <c r="AO430" s="81" t="n">
        <v>0</v>
      </c>
      <c r="AP430" s="81" t="n">
        <v>1</v>
      </c>
      <c r="AQ430" s="81" t="n">
        <v>0</v>
      </c>
      <c r="AR430" s="81" t="n">
        <v>0.0120000001</v>
      </c>
      <c r="AS430" s="81" t="n">
        <v>0</v>
      </c>
      <c r="AT430" s="81" t="n">
        <v>0</v>
      </c>
      <c r="AU430" s="81" t="n">
        <v>1</v>
      </c>
      <c r="AV430" s="81" t="n">
        <v>-0.183847755</v>
      </c>
      <c r="AW430" s="82">
        <f>MAX(ABS(Y430-AK430),ABS(Z430-AL430),ABS(AA430-AM430),ABS(AB430-AN430),ABS(AC430-AO430),ABS(AD430-AP430),ABS(AE430-AQ430),ABS(AF430-AR430),ABS(AG430-AS430),ABS(AH430-AT430),ABS(AI430-AU430),ABS(AJ430-AV430))</f>
        <v/>
      </c>
    </row>
    <row r="431">
      <c r="A431" s="78" t="inlineStr">
        <is>
          <t>M426</t>
        </is>
      </c>
      <c r="B431" s="52" t="inlineStr">
        <is>
          <t>UAV-31</t>
        </is>
      </c>
      <c r="C431" s="52" t="inlineStr">
        <is>
          <t>Autonomous UAV</t>
        </is>
      </c>
      <c r="D431" s="52" t="inlineStr">
        <is>
          <t>Motor</t>
        </is>
      </c>
      <c r="E431" s="58" t="inlineStr">
        <is>
          <t>Cylinder</t>
        </is>
      </c>
      <c r="F431" s="52" t="inlineStr">
        <is>
          <t>UAV-30</t>
        </is>
      </c>
      <c r="G431" s="79" t="n">
        <v>0.0450000018</v>
      </c>
      <c r="H431" s="79" t="n">
        <v>0.0450000018</v>
      </c>
      <c r="I431" s="79" t="n">
        <v>0.0350000001</v>
      </c>
      <c r="J431" s="79" t="n">
        <v>90</v>
      </c>
      <c r="K431" s="79" t="n">
        <v>0</v>
      </c>
      <c r="L431" s="79" t="n">
        <v>0</v>
      </c>
      <c r="M431" s="79" t="n">
        <v>0</v>
      </c>
      <c r="N431" s="79" t="n">
        <v>0.0199999996</v>
      </c>
      <c r="O431" s="79" t="n">
        <v>0</v>
      </c>
      <c r="P431" s="80">
        <f>COS(RADIANS(K431))*COS(RADIANS(L431))+SIN(RADIANS(K431))*SIN(RADIANS(J431))*SIN(RADIANS(L431))</f>
        <v/>
      </c>
      <c r="Q431" s="80">
        <f>-COS(RADIANS(K431))*SIN(RADIANS(L431))+SIN(RADIANS(K431))*SIN(RADIANS(J431))*COS(RADIANS(L431))</f>
        <v/>
      </c>
      <c r="R431" s="80">
        <f>SIN(RADIANS(K431))*COS(RADIANS(J431))</f>
        <v/>
      </c>
      <c r="S431" s="80">
        <f>COS(RADIANS(J431))*SIN(RADIANS(L431))</f>
        <v/>
      </c>
      <c r="T431" s="80">
        <f>COS(RADIANS(J431))*COS(RADIANS(L431))</f>
        <v/>
      </c>
      <c r="U431" s="80">
        <f>-SIN(RADIANS(J431))</f>
        <v/>
      </c>
      <c r="V431" s="80">
        <f>-SIN(RADIANS(K431))*COS(RADIANS(L431))+COS(RADIANS(K431))*SIN(RADIANS(J431))*SIN(RADIANS(L431))</f>
        <v/>
      </c>
      <c r="W431" s="80">
        <f>SIN(RADIANS(K431))*SIN(RADIANS(L431))+COS(RADIANS(K431))*SIN(RADIANS(J431))*COS(RADIANS(L431))</f>
        <v/>
      </c>
      <c r="X431" s="80">
        <f>COS(RADIANS(K431))*COS(RADIANS(J431))</f>
        <v/>
      </c>
      <c r="Y431" s="80">
        <f>P431*G431</f>
        <v/>
      </c>
      <c r="Z431" s="80">
        <f>Q431*H431</f>
        <v/>
      </c>
      <c r="AA431" s="80">
        <f>R431*I431</f>
        <v/>
      </c>
      <c r="AB431" s="80">
        <f>M431</f>
        <v/>
      </c>
      <c r="AC431" s="80">
        <f>S431*G431</f>
        <v/>
      </c>
      <c r="AD431" s="80">
        <f>T431*H431</f>
        <v/>
      </c>
      <c r="AE431" s="80">
        <f>U431*I431</f>
        <v/>
      </c>
      <c r="AF431" s="80">
        <f>N431</f>
        <v/>
      </c>
      <c r="AG431" s="80">
        <f>V431*G431</f>
        <v/>
      </c>
      <c r="AH431" s="80">
        <f>W431*H431</f>
        <v/>
      </c>
      <c r="AI431" s="80">
        <f>X431*I431</f>
        <v/>
      </c>
      <c r="AJ431" s="80">
        <f>O431</f>
        <v/>
      </c>
      <c r="AK431" s="81" t="n">
        <v>0.0450000018</v>
      </c>
      <c r="AL431" s="81" t="n">
        <v>0</v>
      </c>
      <c r="AM431" s="81" t="n">
        <v>0</v>
      </c>
      <c r="AN431" s="81" t="n">
        <v>0</v>
      </c>
      <c r="AO431" s="81" t="n">
        <v>0</v>
      </c>
      <c r="AP431" s="81" t="n">
        <v>-1.96701255e-09</v>
      </c>
      <c r="AQ431" s="81" t="n">
        <v>-0.0350000001</v>
      </c>
      <c r="AR431" s="81" t="n">
        <v>0.0199999996</v>
      </c>
      <c r="AS431" s="81" t="n">
        <v>0</v>
      </c>
      <c r="AT431" s="81" t="n">
        <v>0.0450000018</v>
      </c>
      <c r="AU431" s="81" t="n">
        <v>-1.52989854e-09</v>
      </c>
      <c r="AV431" s="81" t="n">
        <v>0</v>
      </c>
      <c r="AW431" s="82">
        <f>MAX(ABS(Y431-AK431),ABS(Z431-AL431),ABS(AA431-AM431),ABS(AB431-AN431),ABS(AC431-AO431),ABS(AD431-AP431),ABS(AE431-AQ431),ABS(AF431-AR431),ABS(AG431-AS431),ABS(AH431-AT431),ABS(AI431-AU431),ABS(AJ431-AV431))</f>
        <v/>
      </c>
    </row>
    <row r="432">
      <c r="A432" s="78" t="inlineStr">
        <is>
          <t>M427</t>
        </is>
      </c>
      <c r="B432" s="52" t="inlineStr">
        <is>
          <t>UAV-32</t>
        </is>
      </c>
      <c r="C432" s="52" t="inlineStr">
        <is>
          <t>Autonomous UAV</t>
        </is>
      </c>
      <c r="D432" s="52" t="inlineStr">
        <is>
          <t>Rotor</t>
        </is>
      </c>
      <c r="E432" s="53" t="inlineStr">
        <is>
          <t>Group</t>
        </is>
      </c>
      <c r="F432" s="52" t="inlineStr">
        <is>
          <t>UAV-30</t>
        </is>
      </c>
      <c r="G432" s="79" t="n">
        <v>1</v>
      </c>
      <c r="H432" s="79" t="n">
        <v>1</v>
      </c>
      <c r="I432" s="79" t="n">
        <v>1</v>
      </c>
      <c r="J432" s="79" t="n">
        <v>0</v>
      </c>
      <c r="K432" s="79" t="n">
        <v>111</v>
      </c>
      <c r="L432" s="79" t="n">
        <v>0</v>
      </c>
      <c r="M432" s="79" t="n">
        <v>0</v>
      </c>
      <c r="N432" s="79" t="n">
        <v>0.0450000018</v>
      </c>
      <c r="O432" s="79" t="n">
        <v>0</v>
      </c>
      <c r="P432" s="80">
        <f>COS(RADIANS(K432))*COS(RADIANS(L432))+SIN(RADIANS(K432))*SIN(RADIANS(J432))*SIN(RADIANS(L432))</f>
        <v/>
      </c>
      <c r="Q432" s="80">
        <f>-COS(RADIANS(K432))*SIN(RADIANS(L432))+SIN(RADIANS(K432))*SIN(RADIANS(J432))*COS(RADIANS(L432))</f>
        <v/>
      </c>
      <c r="R432" s="80">
        <f>SIN(RADIANS(K432))*COS(RADIANS(J432))</f>
        <v/>
      </c>
      <c r="S432" s="80">
        <f>COS(RADIANS(J432))*SIN(RADIANS(L432))</f>
        <v/>
      </c>
      <c r="T432" s="80">
        <f>COS(RADIANS(J432))*COS(RADIANS(L432))</f>
        <v/>
      </c>
      <c r="U432" s="80">
        <f>-SIN(RADIANS(J432))</f>
        <v/>
      </c>
      <c r="V432" s="80">
        <f>-SIN(RADIANS(K432))*COS(RADIANS(L432))+COS(RADIANS(K432))*SIN(RADIANS(J432))*SIN(RADIANS(L432))</f>
        <v/>
      </c>
      <c r="W432" s="80">
        <f>SIN(RADIANS(K432))*SIN(RADIANS(L432))+COS(RADIANS(K432))*SIN(RADIANS(J432))*COS(RADIANS(L432))</f>
        <v/>
      </c>
      <c r="X432" s="80">
        <f>COS(RADIANS(K432))*COS(RADIANS(J432))</f>
        <v/>
      </c>
      <c r="Y432" s="80">
        <f>P432*G432</f>
        <v/>
      </c>
      <c r="Z432" s="80">
        <f>Q432*H432</f>
        <v/>
      </c>
      <c r="AA432" s="80">
        <f>R432*I432</f>
        <v/>
      </c>
      <c r="AB432" s="80">
        <f>M432</f>
        <v/>
      </c>
      <c r="AC432" s="80">
        <f>S432*G432</f>
        <v/>
      </c>
      <c r="AD432" s="80">
        <f>T432*H432</f>
        <v/>
      </c>
      <c r="AE432" s="80">
        <f>U432*I432</f>
        <v/>
      </c>
      <c r="AF432" s="80">
        <f>N432</f>
        <v/>
      </c>
      <c r="AG432" s="80">
        <f>V432*G432</f>
        <v/>
      </c>
      <c r="AH432" s="80">
        <f>W432*H432</f>
        <v/>
      </c>
      <c r="AI432" s="80">
        <f>X432*I432</f>
        <v/>
      </c>
      <c r="AJ432" s="80">
        <f>O432</f>
        <v/>
      </c>
      <c r="AK432" s="81" t="n">
        <v>-0.358368069</v>
      </c>
      <c r="AL432" s="81" t="n">
        <v>0</v>
      </c>
      <c r="AM432" s="81" t="n">
        <v>0.933580399</v>
      </c>
      <c r="AN432" s="81" t="n">
        <v>0</v>
      </c>
      <c r="AO432" s="81" t="n">
        <v>0</v>
      </c>
      <c r="AP432" s="81" t="n">
        <v>1</v>
      </c>
      <c r="AQ432" s="81" t="n">
        <v>0</v>
      </c>
      <c r="AR432" s="81" t="n">
        <v>0.0450000018</v>
      </c>
      <c r="AS432" s="81" t="n">
        <v>-0.933580399</v>
      </c>
      <c r="AT432" s="81" t="n">
        <v>0</v>
      </c>
      <c r="AU432" s="81" t="n">
        <v>-0.358368069</v>
      </c>
      <c r="AV432" s="81" t="n">
        <v>0</v>
      </c>
      <c r="AW432" s="82">
        <f>MAX(ABS(Y432-AK432),ABS(Z432-AL432),ABS(AA432-AM432),ABS(AB432-AN432),ABS(AC432-AO432),ABS(AD432-AP432),ABS(AE432-AQ432),ABS(AF432-AR432),ABS(AG432-AS432),ABS(AH432-AT432),ABS(AI432-AU432),ABS(AJ432-AV432))</f>
        <v/>
      </c>
    </row>
    <row r="433">
      <c r="A433" s="78" t="inlineStr">
        <is>
          <t>M428</t>
        </is>
      </c>
      <c r="B433" s="52" t="inlineStr">
        <is>
          <t>UAV-33</t>
        </is>
      </c>
      <c r="C433" s="52" t="inlineStr">
        <is>
          <t>Autonomous UAV</t>
        </is>
      </c>
      <c r="D433" s="52" t="inlineStr">
        <is>
          <t>Prop hub</t>
        </is>
      </c>
      <c r="E433" s="59" t="inlineStr">
        <is>
          <t>Sphere</t>
        </is>
      </c>
      <c r="F433" s="52" t="inlineStr">
        <is>
          <t>UAV-32</t>
        </is>
      </c>
      <c r="G433" s="79" t="n">
        <v>0.0250000004</v>
      </c>
      <c r="H433" s="79" t="n">
        <v>0.0250000004</v>
      </c>
      <c r="I433" s="79" t="n">
        <v>0.0250000004</v>
      </c>
      <c r="J433" s="79" t="n">
        <v>0</v>
      </c>
      <c r="K433" s="79" t="n">
        <v>0</v>
      </c>
      <c r="L433" s="79" t="n">
        <v>0</v>
      </c>
      <c r="M433" s="79" t="n">
        <v>0</v>
      </c>
      <c r="N433" s="79" t="n">
        <v>0</v>
      </c>
      <c r="O433" s="79" t="n">
        <v>0</v>
      </c>
      <c r="P433" s="80">
        <f>COS(RADIANS(K433))*COS(RADIANS(L433))+SIN(RADIANS(K433))*SIN(RADIANS(J433))*SIN(RADIANS(L433))</f>
        <v/>
      </c>
      <c r="Q433" s="80">
        <f>-COS(RADIANS(K433))*SIN(RADIANS(L433))+SIN(RADIANS(K433))*SIN(RADIANS(J433))*COS(RADIANS(L433))</f>
        <v/>
      </c>
      <c r="R433" s="80">
        <f>SIN(RADIANS(K433))*COS(RADIANS(J433))</f>
        <v/>
      </c>
      <c r="S433" s="80">
        <f>COS(RADIANS(J433))*SIN(RADIANS(L433))</f>
        <v/>
      </c>
      <c r="T433" s="80">
        <f>COS(RADIANS(J433))*COS(RADIANS(L433))</f>
        <v/>
      </c>
      <c r="U433" s="80">
        <f>-SIN(RADIANS(J433))</f>
        <v/>
      </c>
      <c r="V433" s="80">
        <f>-SIN(RADIANS(K433))*COS(RADIANS(L433))+COS(RADIANS(K433))*SIN(RADIANS(J433))*SIN(RADIANS(L433))</f>
        <v/>
      </c>
      <c r="W433" s="80">
        <f>SIN(RADIANS(K433))*SIN(RADIANS(L433))+COS(RADIANS(K433))*SIN(RADIANS(J433))*COS(RADIANS(L433))</f>
        <v/>
      </c>
      <c r="X433" s="80">
        <f>COS(RADIANS(K433))*COS(RADIANS(J433))</f>
        <v/>
      </c>
      <c r="Y433" s="80">
        <f>P433*G433</f>
        <v/>
      </c>
      <c r="Z433" s="80">
        <f>Q433*H433</f>
        <v/>
      </c>
      <c r="AA433" s="80">
        <f>R433*I433</f>
        <v/>
      </c>
      <c r="AB433" s="80">
        <f>M433</f>
        <v/>
      </c>
      <c r="AC433" s="80">
        <f>S433*G433</f>
        <v/>
      </c>
      <c r="AD433" s="80">
        <f>T433*H433</f>
        <v/>
      </c>
      <c r="AE433" s="80">
        <f>U433*I433</f>
        <v/>
      </c>
      <c r="AF433" s="80">
        <f>N433</f>
        <v/>
      </c>
      <c r="AG433" s="80">
        <f>V433*G433</f>
        <v/>
      </c>
      <c r="AH433" s="80">
        <f>W433*H433</f>
        <v/>
      </c>
      <c r="AI433" s="80">
        <f>X433*I433</f>
        <v/>
      </c>
      <c r="AJ433" s="80">
        <f>O433</f>
        <v/>
      </c>
      <c r="AK433" s="81" t="n">
        <v>0.0250000004</v>
      </c>
      <c r="AL433" s="81" t="n">
        <v>0</v>
      </c>
      <c r="AM433" s="81" t="n">
        <v>0</v>
      </c>
      <c r="AN433" s="81" t="n">
        <v>0</v>
      </c>
      <c r="AO433" s="81" t="n">
        <v>0</v>
      </c>
      <c r="AP433" s="81" t="n">
        <v>0.0250000004</v>
      </c>
      <c r="AQ433" s="81" t="n">
        <v>0</v>
      </c>
      <c r="AR433" s="81" t="n">
        <v>0</v>
      </c>
      <c r="AS433" s="81" t="n">
        <v>0</v>
      </c>
      <c r="AT433" s="81" t="n">
        <v>0</v>
      </c>
      <c r="AU433" s="81" t="n">
        <v>0.0250000004</v>
      </c>
      <c r="AV433" s="81" t="n">
        <v>0</v>
      </c>
      <c r="AW433" s="82">
        <f>MAX(ABS(Y433-AK433),ABS(Z433-AL433),ABS(AA433-AM433),ABS(AB433-AN433),ABS(AC433-AO433),ABS(AD433-AP433),ABS(AE433-AQ433),ABS(AF433-AR433),ABS(AG433-AS433),ABS(AH433-AT433),ABS(AI433-AU433),ABS(AJ433-AV433))</f>
        <v/>
      </c>
    </row>
    <row r="434">
      <c r="A434" s="78" t="inlineStr">
        <is>
          <t>M429</t>
        </is>
      </c>
      <c r="B434" s="52" t="inlineStr">
        <is>
          <t>UAV-34</t>
        </is>
      </c>
      <c r="C434" s="52" t="inlineStr">
        <is>
          <t>Autonomous UAV</t>
        </is>
      </c>
      <c r="D434" s="52" t="inlineStr">
        <is>
          <t>Prop blade</t>
        </is>
      </c>
      <c r="E434" s="63" t="inlineStr">
        <is>
          <t>Cube</t>
        </is>
      </c>
      <c r="F434" s="52" t="inlineStr">
        <is>
          <t>UAV-32</t>
        </is>
      </c>
      <c r="G434" s="79" t="n">
        <v>0.200000003</v>
      </c>
      <c r="H434" s="79" t="n">
        <v>0.00400000019</v>
      </c>
      <c r="I434" s="79" t="n">
        <v>0.0179999992</v>
      </c>
      <c r="J434" s="79" t="n">
        <v>0</v>
      </c>
      <c r="K434" s="79" t="n">
        <v>0</v>
      </c>
      <c r="L434" s="79" t="n">
        <v>0</v>
      </c>
      <c r="M434" s="79" t="n">
        <v>0</v>
      </c>
      <c r="N434" s="79" t="n">
        <v>0</v>
      </c>
      <c r="O434" s="79" t="n">
        <v>0</v>
      </c>
      <c r="P434" s="80">
        <f>COS(RADIANS(K434))*COS(RADIANS(L434))+SIN(RADIANS(K434))*SIN(RADIANS(J434))*SIN(RADIANS(L434))</f>
        <v/>
      </c>
      <c r="Q434" s="80">
        <f>-COS(RADIANS(K434))*SIN(RADIANS(L434))+SIN(RADIANS(K434))*SIN(RADIANS(J434))*COS(RADIANS(L434))</f>
        <v/>
      </c>
      <c r="R434" s="80">
        <f>SIN(RADIANS(K434))*COS(RADIANS(J434))</f>
        <v/>
      </c>
      <c r="S434" s="80">
        <f>COS(RADIANS(J434))*SIN(RADIANS(L434))</f>
        <v/>
      </c>
      <c r="T434" s="80">
        <f>COS(RADIANS(J434))*COS(RADIANS(L434))</f>
        <v/>
      </c>
      <c r="U434" s="80">
        <f>-SIN(RADIANS(J434))</f>
        <v/>
      </c>
      <c r="V434" s="80">
        <f>-SIN(RADIANS(K434))*COS(RADIANS(L434))+COS(RADIANS(K434))*SIN(RADIANS(J434))*SIN(RADIANS(L434))</f>
        <v/>
      </c>
      <c r="W434" s="80">
        <f>SIN(RADIANS(K434))*SIN(RADIANS(L434))+COS(RADIANS(K434))*SIN(RADIANS(J434))*COS(RADIANS(L434))</f>
        <v/>
      </c>
      <c r="X434" s="80">
        <f>COS(RADIANS(K434))*COS(RADIANS(J434))</f>
        <v/>
      </c>
      <c r="Y434" s="80">
        <f>P434*G434</f>
        <v/>
      </c>
      <c r="Z434" s="80">
        <f>Q434*H434</f>
        <v/>
      </c>
      <c r="AA434" s="80">
        <f>R434*I434</f>
        <v/>
      </c>
      <c r="AB434" s="80">
        <f>M434</f>
        <v/>
      </c>
      <c r="AC434" s="80">
        <f>S434*G434</f>
        <v/>
      </c>
      <c r="AD434" s="80">
        <f>T434*H434</f>
        <v/>
      </c>
      <c r="AE434" s="80">
        <f>U434*I434</f>
        <v/>
      </c>
      <c r="AF434" s="80">
        <f>N434</f>
        <v/>
      </c>
      <c r="AG434" s="80">
        <f>V434*G434</f>
        <v/>
      </c>
      <c r="AH434" s="80">
        <f>W434*H434</f>
        <v/>
      </c>
      <c r="AI434" s="80">
        <f>X434*I434</f>
        <v/>
      </c>
      <c r="AJ434" s="80">
        <f>O434</f>
        <v/>
      </c>
      <c r="AK434" s="81" t="n">
        <v>0.200000003</v>
      </c>
      <c r="AL434" s="81" t="n">
        <v>0</v>
      </c>
      <c r="AM434" s="81" t="n">
        <v>0</v>
      </c>
      <c r="AN434" s="81" t="n">
        <v>0</v>
      </c>
      <c r="AO434" s="81" t="n">
        <v>0</v>
      </c>
      <c r="AP434" s="81" t="n">
        <v>0.00400000019</v>
      </c>
      <c r="AQ434" s="81" t="n">
        <v>0</v>
      </c>
      <c r="AR434" s="81" t="n">
        <v>0</v>
      </c>
      <c r="AS434" s="81" t="n">
        <v>0</v>
      </c>
      <c r="AT434" s="81" t="n">
        <v>0</v>
      </c>
      <c r="AU434" s="81" t="n">
        <v>0.0179999992</v>
      </c>
      <c r="AV434" s="81" t="n">
        <v>0</v>
      </c>
      <c r="AW434" s="82">
        <f>MAX(ABS(Y434-AK434),ABS(Z434-AL434),ABS(AA434-AM434),ABS(AB434-AN434),ABS(AC434-AO434),ABS(AD434-AP434),ABS(AE434-AQ434),ABS(AF434-AR434),ABS(AG434-AS434),ABS(AH434-AT434),ABS(AI434-AU434),ABS(AJ434-AV434))</f>
        <v/>
      </c>
    </row>
    <row r="435">
      <c r="A435" s="78" t="inlineStr">
        <is>
          <t>M430</t>
        </is>
      </c>
      <c r="B435" s="52" t="inlineStr">
        <is>
          <t>UAV-35</t>
        </is>
      </c>
      <c r="C435" s="52" t="inlineStr">
        <is>
          <t>Autonomous UAV</t>
        </is>
      </c>
      <c r="D435" s="52" t="inlineStr">
        <is>
          <t>Rotor blur disc</t>
        </is>
      </c>
      <c r="E435" s="58" t="inlineStr">
        <is>
          <t>Cylinder</t>
        </is>
      </c>
      <c r="F435" s="52" t="inlineStr">
        <is>
          <t>UAV-30</t>
        </is>
      </c>
      <c r="G435" s="79" t="n">
        <v>0.204999998</v>
      </c>
      <c r="H435" s="79" t="n">
        <v>0.204999998</v>
      </c>
      <c r="I435" s="79" t="n">
        <v>0.00200000009</v>
      </c>
      <c r="J435" s="79" t="n">
        <v>90</v>
      </c>
      <c r="K435" s="79" t="n">
        <v>0</v>
      </c>
      <c r="L435" s="79" t="n">
        <v>0</v>
      </c>
      <c r="M435" s="79" t="n">
        <v>0</v>
      </c>
      <c r="N435" s="79" t="n">
        <v>0.0450000018</v>
      </c>
      <c r="O435" s="79" t="n">
        <v>0</v>
      </c>
      <c r="P435" s="80">
        <f>COS(RADIANS(K435))*COS(RADIANS(L435))+SIN(RADIANS(K435))*SIN(RADIANS(J435))*SIN(RADIANS(L435))</f>
        <v/>
      </c>
      <c r="Q435" s="80">
        <f>-COS(RADIANS(K435))*SIN(RADIANS(L435))+SIN(RADIANS(K435))*SIN(RADIANS(J435))*COS(RADIANS(L435))</f>
        <v/>
      </c>
      <c r="R435" s="80">
        <f>SIN(RADIANS(K435))*COS(RADIANS(J435))</f>
        <v/>
      </c>
      <c r="S435" s="80">
        <f>COS(RADIANS(J435))*SIN(RADIANS(L435))</f>
        <v/>
      </c>
      <c r="T435" s="80">
        <f>COS(RADIANS(J435))*COS(RADIANS(L435))</f>
        <v/>
      </c>
      <c r="U435" s="80">
        <f>-SIN(RADIANS(J435))</f>
        <v/>
      </c>
      <c r="V435" s="80">
        <f>-SIN(RADIANS(K435))*COS(RADIANS(L435))+COS(RADIANS(K435))*SIN(RADIANS(J435))*SIN(RADIANS(L435))</f>
        <v/>
      </c>
      <c r="W435" s="80">
        <f>SIN(RADIANS(K435))*SIN(RADIANS(L435))+COS(RADIANS(K435))*SIN(RADIANS(J435))*COS(RADIANS(L435))</f>
        <v/>
      </c>
      <c r="X435" s="80">
        <f>COS(RADIANS(K435))*COS(RADIANS(J435))</f>
        <v/>
      </c>
      <c r="Y435" s="80">
        <f>P435*G435</f>
        <v/>
      </c>
      <c r="Z435" s="80">
        <f>Q435*H435</f>
        <v/>
      </c>
      <c r="AA435" s="80">
        <f>R435*I435</f>
        <v/>
      </c>
      <c r="AB435" s="80">
        <f>M435</f>
        <v/>
      </c>
      <c r="AC435" s="80">
        <f>S435*G435</f>
        <v/>
      </c>
      <c r="AD435" s="80">
        <f>T435*H435</f>
        <v/>
      </c>
      <c r="AE435" s="80">
        <f>U435*I435</f>
        <v/>
      </c>
      <c r="AF435" s="80">
        <f>N435</f>
        <v/>
      </c>
      <c r="AG435" s="80">
        <f>V435*G435</f>
        <v/>
      </c>
      <c r="AH435" s="80">
        <f>W435*H435</f>
        <v/>
      </c>
      <c r="AI435" s="80">
        <f>X435*I435</f>
        <v/>
      </c>
      <c r="AJ435" s="80">
        <f>O435</f>
        <v/>
      </c>
      <c r="AK435" s="81" t="n">
        <v>0.204999998</v>
      </c>
      <c r="AL435" s="81" t="n">
        <v>0</v>
      </c>
      <c r="AM435" s="81" t="n">
        <v>0</v>
      </c>
      <c r="AN435" s="81" t="n">
        <v>0</v>
      </c>
      <c r="AO435" s="81" t="n">
        <v>0</v>
      </c>
      <c r="AP435" s="81" t="n">
        <v>-8.96083474e-09</v>
      </c>
      <c r="AQ435" s="81" t="n">
        <v>-0.00200000009</v>
      </c>
      <c r="AR435" s="81" t="n">
        <v>0.0450000018</v>
      </c>
      <c r="AS435" s="81" t="n">
        <v>0</v>
      </c>
      <c r="AT435" s="81" t="n">
        <v>0.204999998</v>
      </c>
      <c r="AU435" s="81" t="n">
        <v>-8.74227774e-11</v>
      </c>
      <c r="AV435" s="81" t="n">
        <v>0</v>
      </c>
      <c r="AW435" s="82">
        <f>MAX(ABS(Y435-AK435),ABS(Z435-AL435),ABS(AA435-AM435),ABS(AB435-AN435),ABS(AC435-AO435),ABS(AD435-AP435),ABS(AE435-AQ435),ABS(AF435-AR435),ABS(AG435-AS435),ABS(AH435-AT435),ABS(AI435-AU435),ABS(AJ435-AV435))</f>
        <v/>
      </c>
    </row>
    <row r="436">
      <c r="A436" s="78" t="inlineStr">
        <is>
          <t>M431</t>
        </is>
      </c>
      <c r="B436" s="52" t="inlineStr">
        <is>
          <t>UAV-36</t>
        </is>
      </c>
      <c r="C436" s="52" t="inlineStr">
        <is>
          <t>Autonomous UAV</t>
        </is>
      </c>
      <c r="D436" s="52" t="inlineStr">
        <is>
          <t>Strobe</t>
        </is>
      </c>
      <c r="E436" s="59" t="inlineStr">
        <is>
          <t>Sphere</t>
        </is>
      </c>
      <c r="F436" s="52" t="inlineStr">
        <is>
          <t>UAV-00</t>
        </is>
      </c>
      <c r="G436" s="79" t="n">
        <v>0.0219999999</v>
      </c>
      <c r="H436" s="79" t="n">
        <v>0.0160000008</v>
      </c>
      <c r="I436" s="79" t="n">
        <v>0.0219999999</v>
      </c>
      <c r="J436" s="79" t="n">
        <v>0</v>
      </c>
      <c r="K436" s="79" t="n">
        <v>0</v>
      </c>
      <c r="L436" s="79" t="n">
        <v>0</v>
      </c>
      <c r="M436" s="79" t="n">
        <v>0</v>
      </c>
      <c r="N436" s="79" t="n">
        <v>0.0199999996</v>
      </c>
      <c r="O436" s="79" t="n">
        <v>-0.135000005</v>
      </c>
      <c r="P436" s="80">
        <f>COS(RADIANS(K436))*COS(RADIANS(L436))+SIN(RADIANS(K436))*SIN(RADIANS(J436))*SIN(RADIANS(L436))</f>
        <v/>
      </c>
      <c r="Q436" s="80">
        <f>-COS(RADIANS(K436))*SIN(RADIANS(L436))+SIN(RADIANS(K436))*SIN(RADIANS(J436))*COS(RADIANS(L436))</f>
        <v/>
      </c>
      <c r="R436" s="80">
        <f>SIN(RADIANS(K436))*COS(RADIANS(J436))</f>
        <v/>
      </c>
      <c r="S436" s="80">
        <f>COS(RADIANS(J436))*SIN(RADIANS(L436))</f>
        <v/>
      </c>
      <c r="T436" s="80">
        <f>COS(RADIANS(J436))*COS(RADIANS(L436))</f>
        <v/>
      </c>
      <c r="U436" s="80">
        <f>-SIN(RADIANS(J436))</f>
        <v/>
      </c>
      <c r="V436" s="80">
        <f>-SIN(RADIANS(K436))*COS(RADIANS(L436))+COS(RADIANS(K436))*SIN(RADIANS(J436))*SIN(RADIANS(L436))</f>
        <v/>
      </c>
      <c r="W436" s="80">
        <f>SIN(RADIANS(K436))*SIN(RADIANS(L436))+COS(RADIANS(K436))*SIN(RADIANS(J436))*COS(RADIANS(L436))</f>
        <v/>
      </c>
      <c r="X436" s="80">
        <f>COS(RADIANS(K436))*COS(RADIANS(J436))</f>
        <v/>
      </c>
      <c r="Y436" s="80">
        <f>P436*G436</f>
        <v/>
      </c>
      <c r="Z436" s="80">
        <f>Q436*H436</f>
        <v/>
      </c>
      <c r="AA436" s="80">
        <f>R436*I436</f>
        <v/>
      </c>
      <c r="AB436" s="80">
        <f>M436</f>
        <v/>
      </c>
      <c r="AC436" s="80">
        <f>S436*G436</f>
        <v/>
      </c>
      <c r="AD436" s="80">
        <f>T436*H436</f>
        <v/>
      </c>
      <c r="AE436" s="80">
        <f>U436*I436</f>
        <v/>
      </c>
      <c r="AF436" s="80">
        <f>N436</f>
        <v/>
      </c>
      <c r="AG436" s="80">
        <f>V436*G436</f>
        <v/>
      </c>
      <c r="AH436" s="80">
        <f>W436*H436</f>
        <v/>
      </c>
      <c r="AI436" s="80">
        <f>X436*I436</f>
        <v/>
      </c>
      <c r="AJ436" s="80">
        <f>O436</f>
        <v/>
      </c>
      <c r="AK436" s="81" t="n">
        <v>0.0219999999</v>
      </c>
      <c r="AL436" s="81" t="n">
        <v>0</v>
      </c>
      <c r="AM436" s="81" t="n">
        <v>0</v>
      </c>
      <c r="AN436" s="81" t="n">
        <v>0</v>
      </c>
      <c r="AO436" s="81" t="n">
        <v>0</v>
      </c>
      <c r="AP436" s="81" t="n">
        <v>0.0160000008</v>
      </c>
      <c r="AQ436" s="81" t="n">
        <v>0</v>
      </c>
      <c r="AR436" s="81" t="n">
        <v>0.0199999996</v>
      </c>
      <c r="AS436" s="81" t="n">
        <v>0</v>
      </c>
      <c r="AT436" s="81" t="n">
        <v>0</v>
      </c>
      <c r="AU436" s="81" t="n">
        <v>0.0219999999</v>
      </c>
      <c r="AV436" s="81" t="n">
        <v>-0.135000005</v>
      </c>
      <c r="AW436" s="82">
        <f>MAX(ABS(Y436-AK436),ABS(Z436-AL436),ABS(AA436-AM436),ABS(AB436-AN436),ABS(AC436-AO436),ABS(AD436-AP436),ABS(AE436-AQ436),ABS(AF436-AR436),ABS(AG436-AS436),ABS(AH436-AT436),ABS(AI436-AU436),ABS(AJ436-AV436))</f>
        <v/>
      </c>
    </row>
    <row r="437">
      <c r="A437" s="78" t="inlineStr">
        <is>
          <t>M432</t>
        </is>
      </c>
      <c r="B437" s="52" t="inlineStr">
        <is>
          <t>UAV-37</t>
        </is>
      </c>
      <c r="C437" s="52" t="inlineStr">
        <is>
          <t>Autonomous UAV</t>
        </is>
      </c>
      <c r="D437" s="52" t="inlineStr">
        <is>
          <t>Landing strut</t>
        </is>
      </c>
      <c r="E437" s="58" t="inlineStr">
        <is>
          <t>Cylinder</t>
        </is>
      </c>
      <c r="F437" s="52" t="inlineStr">
        <is>
          <t>UAV-00</t>
        </is>
      </c>
      <c r="G437" s="79" t="n">
        <v>0.0120000001</v>
      </c>
      <c r="H437" s="79" t="n">
        <v>0.0120000001</v>
      </c>
      <c r="I437" s="79" t="n">
        <v>0.0900000036</v>
      </c>
      <c r="J437" s="79" t="n">
        <v>90</v>
      </c>
      <c r="K437" s="79" t="n">
        <v>0</v>
      </c>
      <c r="L437" s="79" t="n">
        <v>0</v>
      </c>
      <c r="M437" s="79" t="n">
        <v>-0.0599999987</v>
      </c>
      <c r="N437" s="79" t="n">
        <v>-0.07999999820000001</v>
      </c>
      <c r="O437" s="79" t="n">
        <v>-0.0700000003</v>
      </c>
      <c r="P437" s="80">
        <f>COS(RADIANS(K437))*COS(RADIANS(L437))+SIN(RADIANS(K437))*SIN(RADIANS(J437))*SIN(RADIANS(L437))</f>
        <v/>
      </c>
      <c r="Q437" s="80">
        <f>-COS(RADIANS(K437))*SIN(RADIANS(L437))+SIN(RADIANS(K437))*SIN(RADIANS(J437))*COS(RADIANS(L437))</f>
        <v/>
      </c>
      <c r="R437" s="80">
        <f>SIN(RADIANS(K437))*COS(RADIANS(J437))</f>
        <v/>
      </c>
      <c r="S437" s="80">
        <f>COS(RADIANS(J437))*SIN(RADIANS(L437))</f>
        <v/>
      </c>
      <c r="T437" s="80">
        <f>COS(RADIANS(J437))*COS(RADIANS(L437))</f>
        <v/>
      </c>
      <c r="U437" s="80">
        <f>-SIN(RADIANS(J437))</f>
        <v/>
      </c>
      <c r="V437" s="80">
        <f>-SIN(RADIANS(K437))*COS(RADIANS(L437))+COS(RADIANS(K437))*SIN(RADIANS(J437))*SIN(RADIANS(L437))</f>
        <v/>
      </c>
      <c r="W437" s="80">
        <f>SIN(RADIANS(K437))*SIN(RADIANS(L437))+COS(RADIANS(K437))*SIN(RADIANS(J437))*COS(RADIANS(L437))</f>
        <v/>
      </c>
      <c r="X437" s="80">
        <f>COS(RADIANS(K437))*COS(RADIANS(J437))</f>
        <v/>
      </c>
      <c r="Y437" s="80">
        <f>P437*G437</f>
        <v/>
      </c>
      <c r="Z437" s="80">
        <f>Q437*H437</f>
        <v/>
      </c>
      <c r="AA437" s="80">
        <f>R437*I437</f>
        <v/>
      </c>
      <c r="AB437" s="80">
        <f>M437</f>
        <v/>
      </c>
      <c r="AC437" s="80">
        <f>S437*G437</f>
        <v/>
      </c>
      <c r="AD437" s="80">
        <f>T437*H437</f>
        <v/>
      </c>
      <c r="AE437" s="80">
        <f>U437*I437</f>
        <v/>
      </c>
      <c r="AF437" s="80">
        <f>N437</f>
        <v/>
      </c>
      <c r="AG437" s="80">
        <f>V437*G437</f>
        <v/>
      </c>
      <c r="AH437" s="80">
        <f>W437*H437</f>
        <v/>
      </c>
      <c r="AI437" s="80">
        <f>X437*I437</f>
        <v/>
      </c>
      <c r="AJ437" s="80">
        <f>O437</f>
        <v/>
      </c>
      <c r="AK437" s="81" t="n">
        <v>0.0120000001</v>
      </c>
      <c r="AL437" s="81" t="n">
        <v>0</v>
      </c>
      <c r="AM437" s="81" t="n">
        <v>0</v>
      </c>
      <c r="AN437" s="81" t="n">
        <v>-0.0599999987</v>
      </c>
      <c r="AO437" s="81" t="n">
        <v>0</v>
      </c>
      <c r="AP437" s="81" t="n">
        <v>-5.24536636e-10</v>
      </c>
      <c r="AQ437" s="81" t="n">
        <v>-0.0900000036</v>
      </c>
      <c r="AR437" s="81" t="n">
        <v>-0.07999999820000001</v>
      </c>
      <c r="AS437" s="81" t="n">
        <v>0</v>
      </c>
      <c r="AT437" s="81" t="n">
        <v>0.0120000001</v>
      </c>
      <c r="AU437" s="81" t="n">
        <v>-3.93402511e-09</v>
      </c>
      <c r="AV437" s="81" t="n">
        <v>-0.0700000003</v>
      </c>
      <c r="AW437" s="82">
        <f>MAX(ABS(Y437-AK437),ABS(Z437-AL437),ABS(AA437-AM437),ABS(AB437-AN437),ABS(AC437-AO437),ABS(AD437-AP437),ABS(AE437-AQ437),ABS(AF437-AR437),ABS(AG437-AS437),ABS(AH437-AT437),ABS(AI437-AU437),ABS(AJ437-AV437))</f>
        <v/>
      </c>
    </row>
    <row r="438">
      <c r="A438" s="78" t="inlineStr">
        <is>
          <t>M433</t>
        </is>
      </c>
      <c r="B438" s="52" t="inlineStr">
        <is>
          <t>UAV-38</t>
        </is>
      </c>
      <c r="C438" s="52" t="inlineStr">
        <is>
          <t>Autonomous UAV</t>
        </is>
      </c>
      <c r="D438" s="52" t="inlineStr">
        <is>
          <t>Landing strut</t>
        </is>
      </c>
      <c r="E438" s="58" t="inlineStr">
        <is>
          <t>Cylinder</t>
        </is>
      </c>
      <c r="F438" s="52" t="inlineStr">
        <is>
          <t>UAV-00</t>
        </is>
      </c>
      <c r="G438" s="79" t="n">
        <v>0.0120000001</v>
      </c>
      <c r="H438" s="79" t="n">
        <v>0.0120000001</v>
      </c>
      <c r="I438" s="79" t="n">
        <v>0.0900000036</v>
      </c>
      <c r="J438" s="79" t="n">
        <v>90</v>
      </c>
      <c r="K438" s="79" t="n">
        <v>0</v>
      </c>
      <c r="L438" s="79" t="n">
        <v>0</v>
      </c>
      <c r="M438" s="79" t="n">
        <v>-0.0599999987</v>
      </c>
      <c r="N438" s="79" t="n">
        <v>-0.07999999820000001</v>
      </c>
      <c r="O438" s="79" t="n">
        <v>0.0700000003</v>
      </c>
      <c r="P438" s="80">
        <f>COS(RADIANS(K438))*COS(RADIANS(L438))+SIN(RADIANS(K438))*SIN(RADIANS(J438))*SIN(RADIANS(L438))</f>
        <v/>
      </c>
      <c r="Q438" s="80">
        <f>-COS(RADIANS(K438))*SIN(RADIANS(L438))+SIN(RADIANS(K438))*SIN(RADIANS(J438))*COS(RADIANS(L438))</f>
        <v/>
      </c>
      <c r="R438" s="80">
        <f>SIN(RADIANS(K438))*COS(RADIANS(J438))</f>
        <v/>
      </c>
      <c r="S438" s="80">
        <f>COS(RADIANS(J438))*SIN(RADIANS(L438))</f>
        <v/>
      </c>
      <c r="T438" s="80">
        <f>COS(RADIANS(J438))*COS(RADIANS(L438))</f>
        <v/>
      </c>
      <c r="U438" s="80">
        <f>-SIN(RADIANS(J438))</f>
        <v/>
      </c>
      <c r="V438" s="80">
        <f>-SIN(RADIANS(K438))*COS(RADIANS(L438))+COS(RADIANS(K438))*SIN(RADIANS(J438))*SIN(RADIANS(L438))</f>
        <v/>
      </c>
      <c r="W438" s="80">
        <f>SIN(RADIANS(K438))*SIN(RADIANS(L438))+COS(RADIANS(K438))*SIN(RADIANS(J438))*COS(RADIANS(L438))</f>
        <v/>
      </c>
      <c r="X438" s="80">
        <f>COS(RADIANS(K438))*COS(RADIANS(J438))</f>
        <v/>
      </c>
      <c r="Y438" s="80">
        <f>P438*G438</f>
        <v/>
      </c>
      <c r="Z438" s="80">
        <f>Q438*H438</f>
        <v/>
      </c>
      <c r="AA438" s="80">
        <f>R438*I438</f>
        <v/>
      </c>
      <c r="AB438" s="80">
        <f>M438</f>
        <v/>
      </c>
      <c r="AC438" s="80">
        <f>S438*G438</f>
        <v/>
      </c>
      <c r="AD438" s="80">
        <f>T438*H438</f>
        <v/>
      </c>
      <c r="AE438" s="80">
        <f>U438*I438</f>
        <v/>
      </c>
      <c r="AF438" s="80">
        <f>N438</f>
        <v/>
      </c>
      <c r="AG438" s="80">
        <f>V438*G438</f>
        <v/>
      </c>
      <c r="AH438" s="80">
        <f>W438*H438</f>
        <v/>
      </c>
      <c r="AI438" s="80">
        <f>X438*I438</f>
        <v/>
      </c>
      <c r="AJ438" s="80">
        <f>O438</f>
        <v/>
      </c>
      <c r="AK438" s="81" t="n">
        <v>0.0120000001</v>
      </c>
      <c r="AL438" s="81" t="n">
        <v>0</v>
      </c>
      <c r="AM438" s="81" t="n">
        <v>0</v>
      </c>
      <c r="AN438" s="81" t="n">
        <v>-0.0599999987</v>
      </c>
      <c r="AO438" s="81" t="n">
        <v>0</v>
      </c>
      <c r="AP438" s="81" t="n">
        <v>-5.24536636e-10</v>
      </c>
      <c r="AQ438" s="81" t="n">
        <v>-0.0900000036</v>
      </c>
      <c r="AR438" s="81" t="n">
        <v>-0.07999999820000001</v>
      </c>
      <c r="AS438" s="81" t="n">
        <v>0</v>
      </c>
      <c r="AT438" s="81" t="n">
        <v>0.0120000001</v>
      </c>
      <c r="AU438" s="81" t="n">
        <v>-3.93402511e-09</v>
      </c>
      <c r="AV438" s="81" t="n">
        <v>0.0700000003</v>
      </c>
      <c r="AW438" s="82">
        <f>MAX(ABS(Y438-AK438),ABS(Z438-AL438),ABS(AA438-AM438),ABS(AB438-AN438),ABS(AC438-AO438),ABS(AD438-AP438),ABS(AE438-AQ438),ABS(AF438-AR438),ABS(AG438-AS438),ABS(AH438-AT438),ABS(AI438-AU438),ABS(AJ438-AV438))</f>
        <v/>
      </c>
    </row>
    <row r="439">
      <c r="A439" s="78" t="inlineStr">
        <is>
          <t>M434</t>
        </is>
      </c>
      <c r="B439" s="52" t="inlineStr">
        <is>
          <t>UAV-39</t>
        </is>
      </c>
      <c r="C439" s="52" t="inlineStr">
        <is>
          <t>Autonomous UAV</t>
        </is>
      </c>
      <c r="D439" s="52" t="inlineStr">
        <is>
          <t>Landing skid</t>
        </is>
      </c>
      <c r="E439" s="58" t="inlineStr">
        <is>
          <t>Cylinder</t>
        </is>
      </c>
      <c r="F439" s="52" t="inlineStr">
        <is>
          <t>UAV-00</t>
        </is>
      </c>
      <c r="G439" s="79" t="n">
        <v>0.0140000004</v>
      </c>
      <c r="H439" s="79" t="n">
        <v>0.0140000004</v>
      </c>
      <c r="I439" s="79" t="n">
        <v>0.239999995</v>
      </c>
      <c r="J439" s="79" t="n">
        <v>0</v>
      </c>
      <c r="K439" s="79" t="n">
        <v>0</v>
      </c>
      <c r="L439" s="79" t="n">
        <v>0</v>
      </c>
      <c r="M439" s="79" t="n">
        <v>-0.0599999987</v>
      </c>
      <c r="N439" s="79" t="n">
        <v>-0.125</v>
      </c>
      <c r="O439" s="79" t="n">
        <v>0</v>
      </c>
      <c r="P439" s="80">
        <f>COS(RADIANS(K439))*COS(RADIANS(L439))+SIN(RADIANS(K439))*SIN(RADIANS(J439))*SIN(RADIANS(L439))</f>
        <v/>
      </c>
      <c r="Q439" s="80">
        <f>-COS(RADIANS(K439))*SIN(RADIANS(L439))+SIN(RADIANS(K439))*SIN(RADIANS(J439))*COS(RADIANS(L439))</f>
        <v/>
      </c>
      <c r="R439" s="80">
        <f>SIN(RADIANS(K439))*COS(RADIANS(J439))</f>
        <v/>
      </c>
      <c r="S439" s="80">
        <f>COS(RADIANS(J439))*SIN(RADIANS(L439))</f>
        <v/>
      </c>
      <c r="T439" s="80">
        <f>COS(RADIANS(J439))*COS(RADIANS(L439))</f>
        <v/>
      </c>
      <c r="U439" s="80">
        <f>-SIN(RADIANS(J439))</f>
        <v/>
      </c>
      <c r="V439" s="80">
        <f>-SIN(RADIANS(K439))*COS(RADIANS(L439))+COS(RADIANS(K439))*SIN(RADIANS(J439))*SIN(RADIANS(L439))</f>
        <v/>
      </c>
      <c r="W439" s="80">
        <f>SIN(RADIANS(K439))*SIN(RADIANS(L439))+COS(RADIANS(K439))*SIN(RADIANS(J439))*COS(RADIANS(L439))</f>
        <v/>
      </c>
      <c r="X439" s="80">
        <f>COS(RADIANS(K439))*COS(RADIANS(J439))</f>
        <v/>
      </c>
      <c r="Y439" s="80">
        <f>P439*G439</f>
        <v/>
      </c>
      <c r="Z439" s="80">
        <f>Q439*H439</f>
        <v/>
      </c>
      <c r="AA439" s="80">
        <f>R439*I439</f>
        <v/>
      </c>
      <c r="AB439" s="80">
        <f>M439</f>
        <v/>
      </c>
      <c r="AC439" s="80">
        <f>S439*G439</f>
        <v/>
      </c>
      <c r="AD439" s="80">
        <f>T439*H439</f>
        <v/>
      </c>
      <c r="AE439" s="80">
        <f>U439*I439</f>
        <v/>
      </c>
      <c r="AF439" s="80">
        <f>N439</f>
        <v/>
      </c>
      <c r="AG439" s="80">
        <f>V439*G439</f>
        <v/>
      </c>
      <c r="AH439" s="80">
        <f>W439*H439</f>
        <v/>
      </c>
      <c r="AI439" s="80">
        <f>X439*I439</f>
        <v/>
      </c>
      <c r="AJ439" s="80">
        <f>O439</f>
        <v/>
      </c>
      <c r="AK439" s="81" t="n">
        <v>0.0140000004</v>
      </c>
      <c r="AL439" s="81" t="n">
        <v>0</v>
      </c>
      <c r="AM439" s="81" t="n">
        <v>0</v>
      </c>
      <c r="AN439" s="81" t="n">
        <v>-0.0599999987</v>
      </c>
      <c r="AO439" s="81" t="n">
        <v>0</v>
      </c>
      <c r="AP439" s="81" t="n">
        <v>0.0140000004</v>
      </c>
      <c r="AQ439" s="81" t="n">
        <v>0</v>
      </c>
      <c r="AR439" s="81" t="n">
        <v>-0.125</v>
      </c>
      <c r="AS439" s="81" t="n">
        <v>0</v>
      </c>
      <c r="AT439" s="81" t="n">
        <v>0</v>
      </c>
      <c r="AU439" s="81" t="n">
        <v>0.239999995</v>
      </c>
      <c r="AV439" s="81" t="n">
        <v>0</v>
      </c>
      <c r="AW439" s="82">
        <f>MAX(ABS(Y439-AK439),ABS(Z439-AL439),ABS(AA439-AM439),ABS(AB439-AN439),ABS(AC439-AO439),ABS(AD439-AP439),ABS(AE439-AQ439),ABS(AF439-AR439),ABS(AG439-AS439),ABS(AH439-AT439),ABS(AI439-AU439),ABS(AJ439-AV439))</f>
        <v/>
      </c>
    </row>
    <row r="440">
      <c r="A440" s="78" t="inlineStr">
        <is>
          <t>M435</t>
        </is>
      </c>
      <c r="B440" s="52" t="inlineStr">
        <is>
          <t>UAV-40</t>
        </is>
      </c>
      <c r="C440" s="52" t="inlineStr">
        <is>
          <t>Autonomous UAV</t>
        </is>
      </c>
      <c r="D440" s="52" t="inlineStr">
        <is>
          <t>Landing strut</t>
        </is>
      </c>
      <c r="E440" s="58" t="inlineStr">
        <is>
          <t>Cylinder</t>
        </is>
      </c>
      <c r="F440" s="52" t="inlineStr">
        <is>
          <t>UAV-00</t>
        </is>
      </c>
      <c r="G440" s="79" t="n">
        <v>0.0120000001</v>
      </c>
      <c r="H440" s="79" t="n">
        <v>0.0120000001</v>
      </c>
      <c r="I440" s="79" t="n">
        <v>0.0900000036</v>
      </c>
      <c r="J440" s="79" t="n">
        <v>90</v>
      </c>
      <c r="K440" s="79" t="n">
        <v>0</v>
      </c>
      <c r="L440" s="79" t="n">
        <v>0</v>
      </c>
      <c r="M440" s="79" t="n">
        <v>0.0599999987</v>
      </c>
      <c r="N440" s="79" t="n">
        <v>-0.07999999820000001</v>
      </c>
      <c r="O440" s="79" t="n">
        <v>-0.0700000003</v>
      </c>
      <c r="P440" s="80">
        <f>COS(RADIANS(K440))*COS(RADIANS(L440))+SIN(RADIANS(K440))*SIN(RADIANS(J440))*SIN(RADIANS(L440))</f>
        <v/>
      </c>
      <c r="Q440" s="80">
        <f>-COS(RADIANS(K440))*SIN(RADIANS(L440))+SIN(RADIANS(K440))*SIN(RADIANS(J440))*COS(RADIANS(L440))</f>
        <v/>
      </c>
      <c r="R440" s="80">
        <f>SIN(RADIANS(K440))*COS(RADIANS(J440))</f>
        <v/>
      </c>
      <c r="S440" s="80">
        <f>COS(RADIANS(J440))*SIN(RADIANS(L440))</f>
        <v/>
      </c>
      <c r="T440" s="80">
        <f>COS(RADIANS(J440))*COS(RADIANS(L440))</f>
        <v/>
      </c>
      <c r="U440" s="80">
        <f>-SIN(RADIANS(J440))</f>
        <v/>
      </c>
      <c r="V440" s="80">
        <f>-SIN(RADIANS(K440))*COS(RADIANS(L440))+COS(RADIANS(K440))*SIN(RADIANS(J440))*SIN(RADIANS(L440))</f>
        <v/>
      </c>
      <c r="W440" s="80">
        <f>SIN(RADIANS(K440))*SIN(RADIANS(L440))+COS(RADIANS(K440))*SIN(RADIANS(J440))*COS(RADIANS(L440))</f>
        <v/>
      </c>
      <c r="X440" s="80">
        <f>COS(RADIANS(K440))*COS(RADIANS(J440))</f>
        <v/>
      </c>
      <c r="Y440" s="80">
        <f>P440*G440</f>
        <v/>
      </c>
      <c r="Z440" s="80">
        <f>Q440*H440</f>
        <v/>
      </c>
      <c r="AA440" s="80">
        <f>R440*I440</f>
        <v/>
      </c>
      <c r="AB440" s="80">
        <f>M440</f>
        <v/>
      </c>
      <c r="AC440" s="80">
        <f>S440*G440</f>
        <v/>
      </c>
      <c r="AD440" s="80">
        <f>T440*H440</f>
        <v/>
      </c>
      <c r="AE440" s="80">
        <f>U440*I440</f>
        <v/>
      </c>
      <c r="AF440" s="80">
        <f>N440</f>
        <v/>
      </c>
      <c r="AG440" s="80">
        <f>V440*G440</f>
        <v/>
      </c>
      <c r="AH440" s="80">
        <f>W440*H440</f>
        <v/>
      </c>
      <c r="AI440" s="80">
        <f>X440*I440</f>
        <v/>
      </c>
      <c r="AJ440" s="80">
        <f>O440</f>
        <v/>
      </c>
      <c r="AK440" s="81" t="n">
        <v>0.0120000001</v>
      </c>
      <c r="AL440" s="81" t="n">
        <v>0</v>
      </c>
      <c r="AM440" s="81" t="n">
        <v>0</v>
      </c>
      <c r="AN440" s="81" t="n">
        <v>0.0599999987</v>
      </c>
      <c r="AO440" s="81" t="n">
        <v>0</v>
      </c>
      <c r="AP440" s="81" t="n">
        <v>-5.24536636e-10</v>
      </c>
      <c r="AQ440" s="81" t="n">
        <v>-0.0900000036</v>
      </c>
      <c r="AR440" s="81" t="n">
        <v>-0.07999999820000001</v>
      </c>
      <c r="AS440" s="81" t="n">
        <v>0</v>
      </c>
      <c r="AT440" s="81" t="n">
        <v>0.0120000001</v>
      </c>
      <c r="AU440" s="81" t="n">
        <v>-3.93402511e-09</v>
      </c>
      <c r="AV440" s="81" t="n">
        <v>-0.0700000003</v>
      </c>
      <c r="AW440" s="82">
        <f>MAX(ABS(Y440-AK440),ABS(Z440-AL440),ABS(AA440-AM440),ABS(AB440-AN440),ABS(AC440-AO440),ABS(AD440-AP440),ABS(AE440-AQ440),ABS(AF440-AR440),ABS(AG440-AS440),ABS(AH440-AT440),ABS(AI440-AU440),ABS(AJ440-AV440))</f>
        <v/>
      </c>
    </row>
    <row r="441">
      <c r="A441" s="78" t="inlineStr">
        <is>
          <t>M436</t>
        </is>
      </c>
      <c r="B441" s="52" t="inlineStr">
        <is>
          <t>UAV-41</t>
        </is>
      </c>
      <c r="C441" s="52" t="inlineStr">
        <is>
          <t>Autonomous UAV</t>
        </is>
      </c>
      <c r="D441" s="52" t="inlineStr">
        <is>
          <t>Landing strut</t>
        </is>
      </c>
      <c r="E441" s="58" t="inlineStr">
        <is>
          <t>Cylinder</t>
        </is>
      </c>
      <c r="F441" s="52" t="inlineStr">
        <is>
          <t>UAV-00</t>
        </is>
      </c>
      <c r="G441" s="79" t="n">
        <v>0.0120000001</v>
      </c>
      <c r="H441" s="79" t="n">
        <v>0.0120000001</v>
      </c>
      <c r="I441" s="79" t="n">
        <v>0.0900000036</v>
      </c>
      <c r="J441" s="79" t="n">
        <v>90</v>
      </c>
      <c r="K441" s="79" t="n">
        <v>0</v>
      </c>
      <c r="L441" s="79" t="n">
        <v>0</v>
      </c>
      <c r="M441" s="79" t="n">
        <v>0.0599999987</v>
      </c>
      <c r="N441" s="79" t="n">
        <v>-0.07999999820000001</v>
      </c>
      <c r="O441" s="79" t="n">
        <v>0.0700000003</v>
      </c>
      <c r="P441" s="80">
        <f>COS(RADIANS(K441))*COS(RADIANS(L441))+SIN(RADIANS(K441))*SIN(RADIANS(J441))*SIN(RADIANS(L441))</f>
        <v/>
      </c>
      <c r="Q441" s="80">
        <f>-COS(RADIANS(K441))*SIN(RADIANS(L441))+SIN(RADIANS(K441))*SIN(RADIANS(J441))*COS(RADIANS(L441))</f>
        <v/>
      </c>
      <c r="R441" s="80">
        <f>SIN(RADIANS(K441))*COS(RADIANS(J441))</f>
        <v/>
      </c>
      <c r="S441" s="80">
        <f>COS(RADIANS(J441))*SIN(RADIANS(L441))</f>
        <v/>
      </c>
      <c r="T441" s="80">
        <f>COS(RADIANS(J441))*COS(RADIANS(L441))</f>
        <v/>
      </c>
      <c r="U441" s="80">
        <f>-SIN(RADIANS(J441))</f>
        <v/>
      </c>
      <c r="V441" s="80">
        <f>-SIN(RADIANS(K441))*COS(RADIANS(L441))+COS(RADIANS(K441))*SIN(RADIANS(J441))*SIN(RADIANS(L441))</f>
        <v/>
      </c>
      <c r="W441" s="80">
        <f>SIN(RADIANS(K441))*SIN(RADIANS(L441))+COS(RADIANS(K441))*SIN(RADIANS(J441))*COS(RADIANS(L441))</f>
        <v/>
      </c>
      <c r="X441" s="80">
        <f>COS(RADIANS(K441))*COS(RADIANS(J441))</f>
        <v/>
      </c>
      <c r="Y441" s="80">
        <f>P441*G441</f>
        <v/>
      </c>
      <c r="Z441" s="80">
        <f>Q441*H441</f>
        <v/>
      </c>
      <c r="AA441" s="80">
        <f>R441*I441</f>
        <v/>
      </c>
      <c r="AB441" s="80">
        <f>M441</f>
        <v/>
      </c>
      <c r="AC441" s="80">
        <f>S441*G441</f>
        <v/>
      </c>
      <c r="AD441" s="80">
        <f>T441*H441</f>
        <v/>
      </c>
      <c r="AE441" s="80">
        <f>U441*I441</f>
        <v/>
      </c>
      <c r="AF441" s="80">
        <f>N441</f>
        <v/>
      </c>
      <c r="AG441" s="80">
        <f>V441*G441</f>
        <v/>
      </c>
      <c r="AH441" s="80">
        <f>W441*H441</f>
        <v/>
      </c>
      <c r="AI441" s="80">
        <f>X441*I441</f>
        <v/>
      </c>
      <c r="AJ441" s="80">
        <f>O441</f>
        <v/>
      </c>
      <c r="AK441" s="81" t="n">
        <v>0.0120000001</v>
      </c>
      <c r="AL441" s="81" t="n">
        <v>0</v>
      </c>
      <c r="AM441" s="81" t="n">
        <v>0</v>
      </c>
      <c r="AN441" s="81" t="n">
        <v>0.0599999987</v>
      </c>
      <c r="AO441" s="81" t="n">
        <v>0</v>
      </c>
      <c r="AP441" s="81" t="n">
        <v>-5.24536636e-10</v>
      </c>
      <c r="AQ441" s="81" t="n">
        <v>-0.0900000036</v>
      </c>
      <c r="AR441" s="81" t="n">
        <v>-0.07999999820000001</v>
      </c>
      <c r="AS441" s="81" t="n">
        <v>0</v>
      </c>
      <c r="AT441" s="81" t="n">
        <v>0.0120000001</v>
      </c>
      <c r="AU441" s="81" t="n">
        <v>-3.93402511e-09</v>
      </c>
      <c r="AV441" s="81" t="n">
        <v>0.0700000003</v>
      </c>
      <c r="AW441" s="82">
        <f>MAX(ABS(Y441-AK441),ABS(Z441-AL441),ABS(AA441-AM441),ABS(AB441-AN441),ABS(AC441-AO441),ABS(AD441-AP441),ABS(AE441-AQ441),ABS(AF441-AR441),ABS(AG441-AS441),ABS(AH441-AT441),ABS(AI441-AU441),ABS(AJ441-AV441))</f>
        <v/>
      </c>
    </row>
    <row r="442">
      <c r="A442" s="78" t="inlineStr">
        <is>
          <t>M437</t>
        </is>
      </c>
      <c r="B442" s="52" t="inlineStr">
        <is>
          <t>UAV-42</t>
        </is>
      </c>
      <c r="C442" s="52" t="inlineStr">
        <is>
          <t>Autonomous UAV</t>
        </is>
      </c>
      <c r="D442" s="52" t="inlineStr">
        <is>
          <t>Landing skid</t>
        </is>
      </c>
      <c r="E442" s="58" t="inlineStr">
        <is>
          <t>Cylinder</t>
        </is>
      </c>
      <c r="F442" s="52" t="inlineStr">
        <is>
          <t>UAV-00</t>
        </is>
      </c>
      <c r="G442" s="79" t="n">
        <v>0.0140000004</v>
      </c>
      <c r="H442" s="79" t="n">
        <v>0.0140000004</v>
      </c>
      <c r="I442" s="79" t="n">
        <v>0.239999995</v>
      </c>
      <c r="J442" s="79" t="n">
        <v>0</v>
      </c>
      <c r="K442" s="79" t="n">
        <v>0</v>
      </c>
      <c r="L442" s="79" t="n">
        <v>0</v>
      </c>
      <c r="M442" s="79" t="n">
        <v>0.0599999987</v>
      </c>
      <c r="N442" s="79" t="n">
        <v>-0.125</v>
      </c>
      <c r="O442" s="79" t="n">
        <v>0</v>
      </c>
      <c r="P442" s="80">
        <f>COS(RADIANS(K442))*COS(RADIANS(L442))+SIN(RADIANS(K442))*SIN(RADIANS(J442))*SIN(RADIANS(L442))</f>
        <v/>
      </c>
      <c r="Q442" s="80">
        <f>-COS(RADIANS(K442))*SIN(RADIANS(L442))+SIN(RADIANS(K442))*SIN(RADIANS(J442))*COS(RADIANS(L442))</f>
        <v/>
      </c>
      <c r="R442" s="80">
        <f>SIN(RADIANS(K442))*COS(RADIANS(J442))</f>
        <v/>
      </c>
      <c r="S442" s="80">
        <f>COS(RADIANS(J442))*SIN(RADIANS(L442))</f>
        <v/>
      </c>
      <c r="T442" s="80">
        <f>COS(RADIANS(J442))*COS(RADIANS(L442))</f>
        <v/>
      </c>
      <c r="U442" s="80">
        <f>-SIN(RADIANS(J442))</f>
        <v/>
      </c>
      <c r="V442" s="80">
        <f>-SIN(RADIANS(K442))*COS(RADIANS(L442))+COS(RADIANS(K442))*SIN(RADIANS(J442))*SIN(RADIANS(L442))</f>
        <v/>
      </c>
      <c r="W442" s="80">
        <f>SIN(RADIANS(K442))*SIN(RADIANS(L442))+COS(RADIANS(K442))*SIN(RADIANS(J442))*COS(RADIANS(L442))</f>
        <v/>
      </c>
      <c r="X442" s="80">
        <f>COS(RADIANS(K442))*COS(RADIANS(J442))</f>
        <v/>
      </c>
      <c r="Y442" s="80">
        <f>P442*G442</f>
        <v/>
      </c>
      <c r="Z442" s="80">
        <f>Q442*H442</f>
        <v/>
      </c>
      <c r="AA442" s="80">
        <f>R442*I442</f>
        <v/>
      </c>
      <c r="AB442" s="80">
        <f>M442</f>
        <v/>
      </c>
      <c r="AC442" s="80">
        <f>S442*G442</f>
        <v/>
      </c>
      <c r="AD442" s="80">
        <f>T442*H442</f>
        <v/>
      </c>
      <c r="AE442" s="80">
        <f>U442*I442</f>
        <v/>
      </c>
      <c r="AF442" s="80">
        <f>N442</f>
        <v/>
      </c>
      <c r="AG442" s="80">
        <f>V442*G442</f>
        <v/>
      </c>
      <c r="AH442" s="80">
        <f>W442*H442</f>
        <v/>
      </c>
      <c r="AI442" s="80">
        <f>X442*I442</f>
        <v/>
      </c>
      <c r="AJ442" s="80">
        <f>O442</f>
        <v/>
      </c>
      <c r="AK442" s="81" t="n">
        <v>0.0140000004</v>
      </c>
      <c r="AL442" s="81" t="n">
        <v>0</v>
      </c>
      <c r="AM442" s="81" t="n">
        <v>0</v>
      </c>
      <c r="AN442" s="81" t="n">
        <v>0.0599999987</v>
      </c>
      <c r="AO442" s="81" t="n">
        <v>0</v>
      </c>
      <c r="AP442" s="81" t="n">
        <v>0.0140000004</v>
      </c>
      <c r="AQ442" s="81" t="n">
        <v>0</v>
      </c>
      <c r="AR442" s="81" t="n">
        <v>-0.125</v>
      </c>
      <c r="AS442" s="81" t="n">
        <v>0</v>
      </c>
      <c r="AT442" s="81" t="n">
        <v>0</v>
      </c>
      <c r="AU442" s="81" t="n">
        <v>0.239999995</v>
      </c>
      <c r="AV442" s="81" t="n">
        <v>0</v>
      </c>
      <c r="AW442" s="82">
        <f>MAX(ABS(Y442-AK442),ABS(Z442-AL442),ABS(AA442-AM442),ABS(AB442-AN442),ABS(AC442-AO442),ABS(AD442-AP442),ABS(AE442-AQ442),ABS(AF442-AR442),ABS(AG442-AS442),ABS(AH442-AT442),ABS(AI442-AU442),ABS(AJ442-AV442))</f>
        <v/>
      </c>
    </row>
    <row r="443">
      <c r="A443" s="78" t="inlineStr">
        <is>
          <t>M438</t>
        </is>
      </c>
      <c r="B443" s="52" t="inlineStr">
        <is>
          <t>UAV-43</t>
        </is>
      </c>
      <c r="C443" s="52" t="inlineStr">
        <is>
          <t>Autonomous UAV</t>
        </is>
      </c>
      <c r="D443" s="52" t="inlineStr">
        <is>
          <t>Gimbal yaw</t>
        </is>
      </c>
      <c r="E443" s="53" t="inlineStr">
        <is>
          <t>Group</t>
        </is>
      </c>
      <c r="F443" s="52" t="inlineStr">
        <is>
          <t>UAV-00</t>
        </is>
      </c>
      <c r="G443" s="79" t="n">
        <v>1</v>
      </c>
      <c r="H443" s="79" t="n">
        <v>1</v>
      </c>
      <c r="I443" s="79" t="n">
        <v>1</v>
      </c>
      <c r="J443" s="79" t="n">
        <v>0</v>
      </c>
      <c r="K443" s="79" t="n">
        <v>0</v>
      </c>
      <c r="L443" s="79" t="n">
        <v>0</v>
      </c>
      <c r="M443" s="79" t="n">
        <v>0</v>
      </c>
      <c r="N443" s="79" t="n">
        <v>-0.0599999987</v>
      </c>
      <c r="O443" s="79" t="n">
        <v>0.100000001</v>
      </c>
      <c r="P443" s="80">
        <f>COS(RADIANS(K443))*COS(RADIANS(L443))+SIN(RADIANS(K443))*SIN(RADIANS(J443))*SIN(RADIANS(L443))</f>
        <v/>
      </c>
      <c r="Q443" s="80">
        <f>-COS(RADIANS(K443))*SIN(RADIANS(L443))+SIN(RADIANS(K443))*SIN(RADIANS(J443))*COS(RADIANS(L443))</f>
        <v/>
      </c>
      <c r="R443" s="80">
        <f>SIN(RADIANS(K443))*COS(RADIANS(J443))</f>
        <v/>
      </c>
      <c r="S443" s="80">
        <f>COS(RADIANS(J443))*SIN(RADIANS(L443))</f>
        <v/>
      </c>
      <c r="T443" s="80">
        <f>COS(RADIANS(J443))*COS(RADIANS(L443))</f>
        <v/>
      </c>
      <c r="U443" s="80">
        <f>-SIN(RADIANS(J443))</f>
        <v/>
      </c>
      <c r="V443" s="80">
        <f>-SIN(RADIANS(K443))*COS(RADIANS(L443))+COS(RADIANS(K443))*SIN(RADIANS(J443))*SIN(RADIANS(L443))</f>
        <v/>
      </c>
      <c r="W443" s="80">
        <f>SIN(RADIANS(K443))*SIN(RADIANS(L443))+COS(RADIANS(K443))*SIN(RADIANS(J443))*COS(RADIANS(L443))</f>
        <v/>
      </c>
      <c r="X443" s="80">
        <f>COS(RADIANS(K443))*COS(RADIANS(J443))</f>
        <v/>
      </c>
      <c r="Y443" s="80">
        <f>P443*G443</f>
        <v/>
      </c>
      <c r="Z443" s="80">
        <f>Q443*H443</f>
        <v/>
      </c>
      <c r="AA443" s="80">
        <f>R443*I443</f>
        <v/>
      </c>
      <c r="AB443" s="80">
        <f>M443</f>
        <v/>
      </c>
      <c r="AC443" s="80">
        <f>S443*G443</f>
        <v/>
      </c>
      <c r="AD443" s="80">
        <f>T443*H443</f>
        <v/>
      </c>
      <c r="AE443" s="80">
        <f>U443*I443</f>
        <v/>
      </c>
      <c r="AF443" s="80">
        <f>N443</f>
        <v/>
      </c>
      <c r="AG443" s="80">
        <f>V443*G443</f>
        <v/>
      </c>
      <c r="AH443" s="80">
        <f>W443*H443</f>
        <v/>
      </c>
      <c r="AI443" s="80">
        <f>X443*I443</f>
        <v/>
      </c>
      <c r="AJ443" s="80">
        <f>O443</f>
        <v/>
      </c>
      <c r="AK443" s="81" t="n">
        <v>1</v>
      </c>
      <c r="AL443" s="81" t="n">
        <v>0</v>
      </c>
      <c r="AM443" s="81" t="n">
        <v>0</v>
      </c>
      <c r="AN443" s="81" t="n">
        <v>0</v>
      </c>
      <c r="AO443" s="81" t="n">
        <v>0</v>
      </c>
      <c r="AP443" s="81" t="n">
        <v>1</v>
      </c>
      <c r="AQ443" s="81" t="n">
        <v>0</v>
      </c>
      <c r="AR443" s="81" t="n">
        <v>-0.0599999987</v>
      </c>
      <c r="AS443" s="81" t="n">
        <v>0</v>
      </c>
      <c r="AT443" s="81" t="n">
        <v>0</v>
      </c>
      <c r="AU443" s="81" t="n">
        <v>1</v>
      </c>
      <c r="AV443" s="81" t="n">
        <v>0.100000001</v>
      </c>
      <c r="AW443" s="82">
        <f>MAX(ABS(Y443-AK443),ABS(Z443-AL443),ABS(AA443-AM443),ABS(AB443-AN443),ABS(AC443-AO443),ABS(AD443-AP443),ABS(AE443-AQ443),ABS(AF443-AR443),ABS(AG443-AS443),ABS(AH443-AT443),ABS(AI443-AU443),ABS(AJ443-AV443))</f>
        <v/>
      </c>
    </row>
    <row r="444">
      <c r="A444" s="78" t="inlineStr">
        <is>
          <t>M439</t>
        </is>
      </c>
      <c r="B444" s="52" t="inlineStr">
        <is>
          <t>UAV-44</t>
        </is>
      </c>
      <c r="C444" s="52" t="inlineStr">
        <is>
          <t>Autonomous UAV</t>
        </is>
      </c>
      <c r="D444" s="52" t="inlineStr">
        <is>
          <t>Gimbal yoke</t>
        </is>
      </c>
      <c r="E444" s="63" t="inlineStr">
        <is>
          <t>Cube</t>
        </is>
      </c>
      <c r="F444" s="52" t="inlineStr">
        <is>
          <t>UAV-43</t>
        </is>
      </c>
      <c r="G444" s="79" t="n">
        <v>0.0700000003</v>
      </c>
      <c r="H444" s="79" t="n">
        <v>0.0299999993</v>
      </c>
      <c r="I444" s="79" t="n">
        <v>0.0500000007</v>
      </c>
      <c r="J444" s="79" t="n">
        <v>0</v>
      </c>
      <c r="K444" s="79" t="n">
        <v>0</v>
      </c>
      <c r="L444" s="79" t="n">
        <v>0</v>
      </c>
      <c r="M444" s="79" t="n">
        <v>0</v>
      </c>
      <c r="N444" s="79" t="n">
        <v>-0.0149999997</v>
      </c>
      <c r="O444" s="79" t="n">
        <v>0</v>
      </c>
      <c r="P444" s="80">
        <f>COS(RADIANS(K444))*COS(RADIANS(L444))+SIN(RADIANS(K444))*SIN(RADIANS(J444))*SIN(RADIANS(L444))</f>
        <v/>
      </c>
      <c r="Q444" s="80">
        <f>-COS(RADIANS(K444))*SIN(RADIANS(L444))+SIN(RADIANS(K444))*SIN(RADIANS(J444))*COS(RADIANS(L444))</f>
        <v/>
      </c>
      <c r="R444" s="80">
        <f>SIN(RADIANS(K444))*COS(RADIANS(J444))</f>
        <v/>
      </c>
      <c r="S444" s="80">
        <f>COS(RADIANS(J444))*SIN(RADIANS(L444))</f>
        <v/>
      </c>
      <c r="T444" s="80">
        <f>COS(RADIANS(J444))*COS(RADIANS(L444))</f>
        <v/>
      </c>
      <c r="U444" s="80">
        <f>-SIN(RADIANS(J444))</f>
        <v/>
      </c>
      <c r="V444" s="80">
        <f>-SIN(RADIANS(K444))*COS(RADIANS(L444))+COS(RADIANS(K444))*SIN(RADIANS(J444))*SIN(RADIANS(L444))</f>
        <v/>
      </c>
      <c r="W444" s="80">
        <f>SIN(RADIANS(K444))*SIN(RADIANS(L444))+COS(RADIANS(K444))*SIN(RADIANS(J444))*COS(RADIANS(L444))</f>
        <v/>
      </c>
      <c r="X444" s="80">
        <f>COS(RADIANS(K444))*COS(RADIANS(J444))</f>
        <v/>
      </c>
      <c r="Y444" s="80">
        <f>P444*G444</f>
        <v/>
      </c>
      <c r="Z444" s="80">
        <f>Q444*H444</f>
        <v/>
      </c>
      <c r="AA444" s="80">
        <f>R444*I444</f>
        <v/>
      </c>
      <c r="AB444" s="80">
        <f>M444</f>
        <v/>
      </c>
      <c r="AC444" s="80">
        <f>S444*G444</f>
        <v/>
      </c>
      <c r="AD444" s="80">
        <f>T444*H444</f>
        <v/>
      </c>
      <c r="AE444" s="80">
        <f>U444*I444</f>
        <v/>
      </c>
      <c r="AF444" s="80">
        <f>N444</f>
        <v/>
      </c>
      <c r="AG444" s="80">
        <f>V444*G444</f>
        <v/>
      </c>
      <c r="AH444" s="80">
        <f>W444*H444</f>
        <v/>
      </c>
      <c r="AI444" s="80">
        <f>X444*I444</f>
        <v/>
      </c>
      <c r="AJ444" s="80">
        <f>O444</f>
        <v/>
      </c>
      <c r="AK444" s="81" t="n">
        <v>0.0700000003</v>
      </c>
      <c r="AL444" s="81" t="n">
        <v>0</v>
      </c>
      <c r="AM444" s="81" t="n">
        <v>0</v>
      </c>
      <c r="AN444" s="81" t="n">
        <v>0</v>
      </c>
      <c r="AO444" s="81" t="n">
        <v>0</v>
      </c>
      <c r="AP444" s="81" t="n">
        <v>0.0299999993</v>
      </c>
      <c r="AQ444" s="81" t="n">
        <v>0</v>
      </c>
      <c r="AR444" s="81" t="n">
        <v>-0.0149999997</v>
      </c>
      <c r="AS444" s="81" t="n">
        <v>0</v>
      </c>
      <c r="AT444" s="81" t="n">
        <v>0</v>
      </c>
      <c r="AU444" s="81" t="n">
        <v>0.0500000007</v>
      </c>
      <c r="AV444" s="81" t="n">
        <v>0</v>
      </c>
      <c r="AW444" s="82">
        <f>MAX(ABS(Y444-AK444),ABS(Z444-AL444),ABS(AA444-AM444),ABS(AB444-AN444),ABS(AC444-AO444),ABS(AD444-AP444),ABS(AE444-AQ444),ABS(AF444-AR444),ABS(AG444-AS444),ABS(AH444-AT444),ABS(AI444-AU444),ABS(AJ444-AV444))</f>
        <v/>
      </c>
    </row>
    <row r="445">
      <c r="A445" s="78" t="inlineStr">
        <is>
          <t>M440</t>
        </is>
      </c>
      <c r="B445" s="52" t="inlineStr">
        <is>
          <t>UAV-45</t>
        </is>
      </c>
      <c r="C445" s="52" t="inlineStr">
        <is>
          <t>Autonomous UAV</t>
        </is>
      </c>
      <c r="D445" s="52" t="inlineStr">
        <is>
          <t>Gimbal pitch</t>
        </is>
      </c>
      <c r="E445" s="53" t="inlineStr">
        <is>
          <t>Group</t>
        </is>
      </c>
      <c r="F445" s="52" t="inlineStr">
        <is>
          <t>UAV-43</t>
        </is>
      </c>
      <c r="G445" s="79" t="n">
        <v>1</v>
      </c>
      <c r="H445" s="79" t="n">
        <v>1</v>
      </c>
      <c r="I445" s="79" t="n">
        <v>1</v>
      </c>
      <c r="J445" s="79" t="n">
        <v>50</v>
      </c>
      <c r="K445" s="79" t="n">
        <v>0</v>
      </c>
      <c r="L445" s="79" t="n">
        <v>0</v>
      </c>
      <c r="M445" s="79" t="n">
        <v>0</v>
      </c>
      <c r="N445" s="79" t="n">
        <v>-0.0500000007</v>
      </c>
      <c r="O445" s="79" t="n">
        <v>0</v>
      </c>
      <c r="P445" s="80">
        <f>COS(RADIANS(K445))*COS(RADIANS(L445))+SIN(RADIANS(K445))*SIN(RADIANS(J445))*SIN(RADIANS(L445))</f>
        <v/>
      </c>
      <c r="Q445" s="80">
        <f>-COS(RADIANS(K445))*SIN(RADIANS(L445))+SIN(RADIANS(K445))*SIN(RADIANS(J445))*COS(RADIANS(L445))</f>
        <v/>
      </c>
      <c r="R445" s="80">
        <f>SIN(RADIANS(K445))*COS(RADIANS(J445))</f>
        <v/>
      </c>
      <c r="S445" s="80">
        <f>COS(RADIANS(J445))*SIN(RADIANS(L445))</f>
        <v/>
      </c>
      <c r="T445" s="80">
        <f>COS(RADIANS(J445))*COS(RADIANS(L445))</f>
        <v/>
      </c>
      <c r="U445" s="80">
        <f>-SIN(RADIANS(J445))</f>
        <v/>
      </c>
      <c r="V445" s="80">
        <f>-SIN(RADIANS(K445))*COS(RADIANS(L445))+COS(RADIANS(K445))*SIN(RADIANS(J445))*SIN(RADIANS(L445))</f>
        <v/>
      </c>
      <c r="W445" s="80">
        <f>SIN(RADIANS(K445))*SIN(RADIANS(L445))+COS(RADIANS(K445))*SIN(RADIANS(J445))*COS(RADIANS(L445))</f>
        <v/>
      </c>
      <c r="X445" s="80">
        <f>COS(RADIANS(K445))*COS(RADIANS(J445))</f>
        <v/>
      </c>
      <c r="Y445" s="80">
        <f>P445*G445</f>
        <v/>
      </c>
      <c r="Z445" s="80">
        <f>Q445*H445</f>
        <v/>
      </c>
      <c r="AA445" s="80">
        <f>R445*I445</f>
        <v/>
      </c>
      <c r="AB445" s="80">
        <f>M445</f>
        <v/>
      </c>
      <c r="AC445" s="80">
        <f>S445*G445</f>
        <v/>
      </c>
      <c r="AD445" s="80">
        <f>T445*H445</f>
        <v/>
      </c>
      <c r="AE445" s="80">
        <f>U445*I445</f>
        <v/>
      </c>
      <c r="AF445" s="80">
        <f>N445</f>
        <v/>
      </c>
      <c r="AG445" s="80">
        <f>V445*G445</f>
        <v/>
      </c>
      <c r="AH445" s="80">
        <f>W445*H445</f>
        <v/>
      </c>
      <c r="AI445" s="80">
        <f>X445*I445</f>
        <v/>
      </c>
      <c r="AJ445" s="80">
        <f>O445</f>
        <v/>
      </c>
      <c r="AK445" s="81" t="n">
        <v>1</v>
      </c>
      <c r="AL445" s="81" t="n">
        <v>0</v>
      </c>
      <c r="AM445" s="81" t="n">
        <v>0</v>
      </c>
      <c r="AN445" s="81" t="n">
        <v>0</v>
      </c>
      <c r="AO445" s="81" t="n">
        <v>0</v>
      </c>
      <c r="AP445" s="81" t="n">
        <v>0.642787635</v>
      </c>
      <c r="AQ445" s="81" t="n">
        <v>-0.766044438</v>
      </c>
      <c r="AR445" s="81" t="n">
        <v>-0.0500000007</v>
      </c>
      <c r="AS445" s="81" t="n">
        <v>0</v>
      </c>
      <c r="AT445" s="81" t="n">
        <v>0.766044438</v>
      </c>
      <c r="AU445" s="81" t="n">
        <v>0.642787635</v>
      </c>
      <c r="AV445" s="81" t="n">
        <v>0</v>
      </c>
      <c r="AW445" s="82">
        <f>MAX(ABS(Y445-AK445),ABS(Z445-AL445),ABS(AA445-AM445),ABS(AB445-AN445),ABS(AC445-AO445),ABS(AD445-AP445),ABS(AE445-AQ445),ABS(AF445-AR445),ABS(AG445-AS445),ABS(AH445-AT445),ABS(AI445-AU445),ABS(AJ445-AV445))</f>
        <v/>
      </c>
    </row>
    <row r="446">
      <c r="A446" s="78" t="inlineStr">
        <is>
          <t>M441</t>
        </is>
      </c>
      <c r="B446" s="52" t="inlineStr">
        <is>
          <t>UAV-46</t>
        </is>
      </c>
      <c r="C446" s="52" t="inlineStr">
        <is>
          <t>Autonomous UAV</t>
        </is>
      </c>
      <c r="D446" s="52" t="inlineStr">
        <is>
          <t>Lamp housing</t>
        </is>
      </c>
      <c r="E446" s="58" t="inlineStr">
        <is>
          <t>Cylinder</t>
        </is>
      </c>
      <c r="F446" s="52" t="inlineStr">
        <is>
          <t>UAV-45</t>
        </is>
      </c>
      <c r="G446" s="79" t="n">
        <v>0.0599999987</v>
      </c>
      <c r="H446" s="79" t="n">
        <v>0.0599999987</v>
      </c>
      <c r="I446" s="79" t="n">
        <v>0.07999999820000001</v>
      </c>
      <c r="J446" s="79" t="n">
        <v>0</v>
      </c>
      <c r="K446" s="79" t="n">
        <v>0</v>
      </c>
      <c r="L446" s="79" t="n">
        <v>0</v>
      </c>
      <c r="M446" s="79" t="n">
        <v>0</v>
      </c>
      <c r="N446" s="79" t="n">
        <v>0</v>
      </c>
      <c r="O446" s="79" t="n">
        <v>0</v>
      </c>
      <c r="P446" s="80">
        <f>COS(RADIANS(K446))*COS(RADIANS(L446))+SIN(RADIANS(K446))*SIN(RADIANS(J446))*SIN(RADIANS(L446))</f>
        <v/>
      </c>
      <c r="Q446" s="80">
        <f>-COS(RADIANS(K446))*SIN(RADIANS(L446))+SIN(RADIANS(K446))*SIN(RADIANS(J446))*COS(RADIANS(L446))</f>
        <v/>
      </c>
      <c r="R446" s="80">
        <f>SIN(RADIANS(K446))*COS(RADIANS(J446))</f>
        <v/>
      </c>
      <c r="S446" s="80">
        <f>COS(RADIANS(J446))*SIN(RADIANS(L446))</f>
        <v/>
      </c>
      <c r="T446" s="80">
        <f>COS(RADIANS(J446))*COS(RADIANS(L446))</f>
        <v/>
      </c>
      <c r="U446" s="80">
        <f>-SIN(RADIANS(J446))</f>
        <v/>
      </c>
      <c r="V446" s="80">
        <f>-SIN(RADIANS(K446))*COS(RADIANS(L446))+COS(RADIANS(K446))*SIN(RADIANS(J446))*SIN(RADIANS(L446))</f>
        <v/>
      </c>
      <c r="W446" s="80">
        <f>SIN(RADIANS(K446))*SIN(RADIANS(L446))+COS(RADIANS(K446))*SIN(RADIANS(J446))*COS(RADIANS(L446))</f>
        <v/>
      </c>
      <c r="X446" s="80">
        <f>COS(RADIANS(K446))*COS(RADIANS(J446))</f>
        <v/>
      </c>
      <c r="Y446" s="80">
        <f>P446*G446</f>
        <v/>
      </c>
      <c r="Z446" s="80">
        <f>Q446*H446</f>
        <v/>
      </c>
      <c r="AA446" s="80">
        <f>R446*I446</f>
        <v/>
      </c>
      <c r="AB446" s="80">
        <f>M446</f>
        <v/>
      </c>
      <c r="AC446" s="80">
        <f>S446*G446</f>
        <v/>
      </c>
      <c r="AD446" s="80">
        <f>T446*H446</f>
        <v/>
      </c>
      <c r="AE446" s="80">
        <f>U446*I446</f>
        <v/>
      </c>
      <c r="AF446" s="80">
        <f>N446</f>
        <v/>
      </c>
      <c r="AG446" s="80">
        <f>V446*G446</f>
        <v/>
      </c>
      <c r="AH446" s="80">
        <f>W446*H446</f>
        <v/>
      </c>
      <c r="AI446" s="80">
        <f>X446*I446</f>
        <v/>
      </c>
      <c r="AJ446" s="80">
        <f>O446</f>
        <v/>
      </c>
      <c r="AK446" s="81" t="n">
        <v>0.0599999987</v>
      </c>
      <c r="AL446" s="81" t="n">
        <v>0</v>
      </c>
      <c r="AM446" s="81" t="n">
        <v>0</v>
      </c>
      <c r="AN446" s="81" t="n">
        <v>0</v>
      </c>
      <c r="AO446" s="81" t="n">
        <v>0</v>
      </c>
      <c r="AP446" s="81" t="n">
        <v>0.0599999987</v>
      </c>
      <c r="AQ446" s="81" t="n">
        <v>0</v>
      </c>
      <c r="AR446" s="81" t="n">
        <v>0</v>
      </c>
      <c r="AS446" s="81" t="n">
        <v>0</v>
      </c>
      <c r="AT446" s="81" t="n">
        <v>0</v>
      </c>
      <c r="AU446" s="81" t="n">
        <v>0.07999999820000001</v>
      </c>
      <c r="AV446" s="81" t="n">
        <v>0</v>
      </c>
      <c r="AW446" s="82">
        <f>MAX(ABS(Y446-AK446),ABS(Z446-AL446),ABS(AA446-AM446),ABS(AB446-AN446),ABS(AC446-AO446),ABS(AD446-AP446),ABS(AE446-AQ446),ABS(AF446-AR446),ABS(AG446-AS446),ABS(AH446-AT446),ABS(AI446-AU446),ABS(AJ446-AV446))</f>
        <v/>
      </c>
    </row>
    <row r="447">
      <c r="A447" s="78" t="inlineStr">
        <is>
          <t>M442</t>
        </is>
      </c>
      <c r="B447" s="52" t="inlineStr">
        <is>
          <t>UAV-47</t>
        </is>
      </c>
      <c r="C447" s="52" t="inlineStr">
        <is>
          <t>Autonomous UAV</t>
        </is>
      </c>
      <c r="D447" s="52" t="inlineStr">
        <is>
          <t>Lens</t>
        </is>
      </c>
      <c r="E447" s="59" t="inlineStr">
        <is>
          <t>Sphere</t>
        </is>
      </c>
      <c r="F447" s="52" t="inlineStr">
        <is>
          <t>UAV-45</t>
        </is>
      </c>
      <c r="G447" s="79" t="n">
        <v>0.0500000007</v>
      </c>
      <c r="H447" s="79" t="n">
        <v>0.0500000007</v>
      </c>
      <c r="I447" s="79" t="n">
        <v>0.0149999997</v>
      </c>
      <c r="J447" s="79" t="n">
        <v>0</v>
      </c>
      <c r="K447" s="79" t="n">
        <v>0</v>
      </c>
      <c r="L447" s="79" t="n">
        <v>0</v>
      </c>
      <c r="M447" s="79" t="n">
        <v>0</v>
      </c>
      <c r="N447" s="79" t="n">
        <v>0</v>
      </c>
      <c r="O447" s="79" t="n">
        <v>0.0450000018</v>
      </c>
      <c r="P447" s="80">
        <f>COS(RADIANS(K447))*COS(RADIANS(L447))+SIN(RADIANS(K447))*SIN(RADIANS(J447))*SIN(RADIANS(L447))</f>
        <v/>
      </c>
      <c r="Q447" s="80">
        <f>-COS(RADIANS(K447))*SIN(RADIANS(L447))+SIN(RADIANS(K447))*SIN(RADIANS(J447))*COS(RADIANS(L447))</f>
        <v/>
      </c>
      <c r="R447" s="80">
        <f>SIN(RADIANS(K447))*COS(RADIANS(J447))</f>
        <v/>
      </c>
      <c r="S447" s="80">
        <f>COS(RADIANS(J447))*SIN(RADIANS(L447))</f>
        <v/>
      </c>
      <c r="T447" s="80">
        <f>COS(RADIANS(J447))*COS(RADIANS(L447))</f>
        <v/>
      </c>
      <c r="U447" s="80">
        <f>-SIN(RADIANS(J447))</f>
        <v/>
      </c>
      <c r="V447" s="80">
        <f>-SIN(RADIANS(K447))*COS(RADIANS(L447))+COS(RADIANS(K447))*SIN(RADIANS(J447))*SIN(RADIANS(L447))</f>
        <v/>
      </c>
      <c r="W447" s="80">
        <f>SIN(RADIANS(K447))*SIN(RADIANS(L447))+COS(RADIANS(K447))*SIN(RADIANS(J447))*COS(RADIANS(L447))</f>
        <v/>
      </c>
      <c r="X447" s="80">
        <f>COS(RADIANS(K447))*COS(RADIANS(J447))</f>
        <v/>
      </c>
      <c r="Y447" s="80">
        <f>P447*G447</f>
        <v/>
      </c>
      <c r="Z447" s="80">
        <f>Q447*H447</f>
        <v/>
      </c>
      <c r="AA447" s="80">
        <f>R447*I447</f>
        <v/>
      </c>
      <c r="AB447" s="80">
        <f>M447</f>
        <v/>
      </c>
      <c r="AC447" s="80">
        <f>S447*G447</f>
        <v/>
      </c>
      <c r="AD447" s="80">
        <f>T447*H447</f>
        <v/>
      </c>
      <c r="AE447" s="80">
        <f>U447*I447</f>
        <v/>
      </c>
      <c r="AF447" s="80">
        <f>N447</f>
        <v/>
      </c>
      <c r="AG447" s="80">
        <f>V447*G447</f>
        <v/>
      </c>
      <c r="AH447" s="80">
        <f>W447*H447</f>
        <v/>
      </c>
      <c r="AI447" s="80">
        <f>X447*I447</f>
        <v/>
      </c>
      <c r="AJ447" s="80">
        <f>O447</f>
        <v/>
      </c>
      <c r="AK447" s="81" t="n">
        <v>0.0500000007</v>
      </c>
      <c r="AL447" s="81" t="n">
        <v>0</v>
      </c>
      <c r="AM447" s="81" t="n">
        <v>0</v>
      </c>
      <c r="AN447" s="81" t="n">
        <v>0</v>
      </c>
      <c r="AO447" s="81" t="n">
        <v>0</v>
      </c>
      <c r="AP447" s="81" t="n">
        <v>0.0500000007</v>
      </c>
      <c r="AQ447" s="81" t="n">
        <v>0</v>
      </c>
      <c r="AR447" s="81" t="n">
        <v>0</v>
      </c>
      <c r="AS447" s="81" t="n">
        <v>0</v>
      </c>
      <c r="AT447" s="81" t="n">
        <v>0</v>
      </c>
      <c r="AU447" s="81" t="n">
        <v>0.0149999997</v>
      </c>
      <c r="AV447" s="81" t="n">
        <v>0.0450000018</v>
      </c>
      <c r="AW447" s="82">
        <f>MAX(ABS(Y447-AK447),ABS(Z447-AL447),ABS(AA447-AM447),ABS(AB447-AN447),ABS(AC447-AO447),ABS(AD447-AP447),ABS(AE447-AQ447),ABS(AF447-AR447),ABS(AG447-AS447),ABS(AH447-AT447),ABS(AI447-AU447),ABS(AJ447-AV447))</f>
        <v/>
      </c>
    </row>
    <row r="448">
      <c r="A448" s="78" t="inlineStr">
        <is>
          <t>M443</t>
        </is>
      </c>
      <c r="B448" s="52" t="inlineStr">
        <is>
          <t>UAV-48</t>
        </is>
      </c>
      <c r="C448" s="52" t="inlineStr">
        <is>
          <t>Autonomous UAV</t>
        </is>
      </c>
      <c r="D448" s="52" t="inlineStr">
        <is>
          <t>Thermal camera</t>
        </is>
      </c>
      <c r="E448" s="63" t="inlineStr">
        <is>
          <t>Cube</t>
        </is>
      </c>
      <c r="F448" s="52" t="inlineStr">
        <is>
          <t>UAV-45</t>
        </is>
      </c>
      <c r="G448" s="79" t="n">
        <v>0.0299999993</v>
      </c>
      <c r="H448" s="79" t="n">
        <v>0.0250000004</v>
      </c>
      <c r="I448" s="79" t="n">
        <v>0.0350000001</v>
      </c>
      <c r="J448" s="79" t="n">
        <v>0</v>
      </c>
      <c r="K448" s="79" t="n">
        <v>0</v>
      </c>
      <c r="L448" s="79" t="n">
        <v>0</v>
      </c>
      <c r="M448" s="79" t="n">
        <v>0</v>
      </c>
      <c r="N448" s="79" t="n">
        <v>0.0419999994</v>
      </c>
      <c r="O448" s="79" t="n">
        <v>0</v>
      </c>
      <c r="P448" s="80">
        <f>COS(RADIANS(K448))*COS(RADIANS(L448))+SIN(RADIANS(K448))*SIN(RADIANS(J448))*SIN(RADIANS(L448))</f>
        <v/>
      </c>
      <c r="Q448" s="80">
        <f>-COS(RADIANS(K448))*SIN(RADIANS(L448))+SIN(RADIANS(K448))*SIN(RADIANS(J448))*COS(RADIANS(L448))</f>
        <v/>
      </c>
      <c r="R448" s="80">
        <f>SIN(RADIANS(K448))*COS(RADIANS(J448))</f>
        <v/>
      </c>
      <c r="S448" s="80">
        <f>COS(RADIANS(J448))*SIN(RADIANS(L448))</f>
        <v/>
      </c>
      <c r="T448" s="80">
        <f>COS(RADIANS(J448))*COS(RADIANS(L448))</f>
        <v/>
      </c>
      <c r="U448" s="80">
        <f>-SIN(RADIANS(J448))</f>
        <v/>
      </c>
      <c r="V448" s="80">
        <f>-SIN(RADIANS(K448))*COS(RADIANS(L448))+COS(RADIANS(K448))*SIN(RADIANS(J448))*SIN(RADIANS(L448))</f>
        <v/>
      </c>
      <c r="W448" s="80">
        <f>SIN(RADIANS(K448))*SIN(RADIANS(L448))+COS(RADIANS(K448))*SIN(RADIANS(J448))*COS(RADIANS(L448))</f>
        <v/>
      </c>
      <c r="X448" s="80">
        <f>COS(RADIANS(K448))*COS(RADIANS(J448))</f>
        <v/>
      </c>
      <c r="Y448" s="80">
        <f>P448*G448</f>
        <v/>
      </c>
      <c r="Z448" s="80">
        <f>Q448*H448</f>
        <v/>
      </c>
      <c r="AA448" s="80">
        <f>R448*I448</f>
        <v/>
      </c>
      <c r="AB448" s="80">
        <f>M448</f>
        <v/>
      </c>
      <c r="AC448" s="80">
        <f>S448*G448</f>
        <v/>
      </c>
      <c r="AD448" s="80">
        <f>T448*H448</f>
        <v/>
      </c>
      <c r="AE448" s="80">
        <f>U448*I448</f>
        <v/>
      </c>
      <c r="AF448" s="80">
        <f>N448</f>
        <v/>
      </c>
      <c r="AG448" s="80">
        <f>V448*G448</f>
        <v/>
      </c>
      <c r="AH448" s="80">
        <f>W448*H448</f>
        <v/>
      </c>
      <c r="AI448" s="80">
        <f>X448*I448</f>
        <v/>
      </c>
      <c r="AJ448" s="80">
        <f>O448</f>
        <v/>
      </c>
      <c r="AK448" s="81" t="n">
        <v>0.0299999993</v>
      </c>
      <c r="AL448" s="81" t="n">
        <v>0</v>
      </c>
      <c r="AM448" s="81" t="n">
        <v>0</v>
      </c>
      <c r="AN448" s="81" t="n">
        <v>0</v>
      </c>
      <c r="AO448" s="81" t="n">
        <v>0</v>
      </c>
      <c r="AP448" s="81" t="n">
        <v>0.0250000004</v>
      </c>
      <c r="AQ448" s="81" t="n">
        <v>0</v>
      </c>
      <c r="AR448" s="81" t="n">
        <v>0.0419999994</v>
      </c>
      <c r="AS448" s="81" t="n">
        <v>0</v>
      </c>
      <c r="AT448" s="81" t="n">
        <v>0</v>
      </c>
      <c r="AU448" s="81" t="n">
        <v>0.0350000001</v>
      </c>
      <c r="AV448" s="81" t="n">
        <v>0</v>
      </c>
      <c r="AW448" s="82">
        <f>MAX(ABS(Y448-AK448),ABS(Z448-AL448),ABS(AA448-AM448),ABS(AB448-AN448),ABS(AC448-AO448),ABS(AD448-AP448),ABS(AE448-AQ448),ABS(AF448-AR448),ABS(AG448-AS448),ABS(AH448-AT448),ABS(AI448-AU448),ABS(AJ448-AV448))</f>
        <v/>
      </c>
    </row>
    <row r="449">
      <c r="A449" s="78" t="inlineStr">
        <is>
          <t>M444</t>
        </is>
      </c>
      <c r="B449" s="52" t="inlineStr">
        <is>
          <t>UAV-83</t>
        </is>
      </c>
      <c r="C449" s="52" t="inlineStr">
        <is>
          <t>Autonomous UAV</t>
        </is>
      </c>
      <c r="D449" s="52" t="inlineStr">
        <is>
          <t>Light cone</t>
        </is>
      </c>
      <c r="E449" s="64" t="inlineStr">
        <is>
          <t>Cylinder (frustum)</t>
        </is>
      </c>
      <c r="F449" s="52" t="inlineStr">
        <is>
          <t>UAV-45</t>
        </is>
      </c>
      <c r="G449" s="79" t="n">
        <v>3.56227303</v>
      </c>
      <c r="H449" s="79" t="n">
        <v>3.56227303</v>
      </c>
      <c r="I449" s="79" t="n">
        <v>7.14374781</v>
      </c>
      <c r="J449" s="79" t="n">
        <v>0</v>
      </c>
      <c r="K449" s="79" t="n">
        <v>0</v>
      </c>
      <c r="L449" s="79" t="n">
        <v>0</v>
      </c>
      <c r="M449" s="79" t="n">
        <v>0</v>
      </c>
      <c r="N449" s="79" t="n">
        <v>0</v>
      </c>
      <c r="O449" s="79" t="n">
        <v>3.61687398</v>
      </c>
      <c r="P449" s="80">
        <f>COS(RADIANS(K449))*COS(RADIANS(L449))+SIN(RADIANS(K449))*SIN(RADIANS(J449))*SIN(RADIANS(L449))</f>
        <v/>
      </c>
      <c r="Q449" s="80">
        <f>-COS(RADIANS(K449))*SIN(RADIANS(L449))+SIN(RADIANS(K449))*SIN(RADIANS(J449))*COS(RADIANS(L449))</f>
        <v/>
      </c>
      <c r="R449" s="80">
        <f>SIN(RADIANS(K449))*COS(RADIANS(J449))</f>
        <v/>
      </c>
      <c r="S449" s="80">
        <f>COS(RADIANS(J449))*SIN(RADIANS(L449))</f>
        <v/>
      </c>
      <c r="T449" s="80">
        <f>COS(RADIANS(J449))*COS(RADIANS(L449))</f>
        <v/>
      </c>
      <c r="U449" s="80">
        <f>-SIN(RADIANS(J449))</f>
        <v/>
      </c>
      <c r="V449" s="80">
        <f>-SIN(RADIANS(K449))*COS(RADIANS(L449))+COS(RADIANS(K449))*SIN(RADIANS(J449))*SIN(RADIANS(L449))</f>
        <v/>
      </c>
      <c r="W449" s="80">
        <f>SIN(RADIANS(K449))*SIN(RADIANS(L449))+COS(RADIANS(K449))*SIN(RADIANS(J449))*COS(RADIANS(L449))</f>
        <v/>
      </c>
      <c r="X449" s="80">
        <f>COS(RADIANS(K449))*COS(RADIANS(J449))</f>
        <v/>
      </c>
      <c r="Y449" s="80">
        <f>P449*G449</f>
        <v/>
      </c>
      <c r="Z449" s="80">
        <f>Q449*H449</f>
        <v/>
      </c>
      <c r="AA449" s="80">
        <f>R449*I449</f>
        <v/>
      </c>
      <c r="AB449" s="80">
        <f>M449</f>
        <v/>
      </c>
      <c r="AC449" s="80">
        <f>S449*G449</f>
        <v/>
      </c>
      <c r="AD449" s="80">
        <f>T449*H449</f>
        <v/>
      </c>
      <c r="AE449" s="80">
        <f>U449*I449</f>
        <v/>
      </c>
      <c r="AF449" s="80">
        <f>N449</f>
        <v/>
      </c>
      <c r="AG449" s="80">
        <f>V449*G449</f>
        <v/>
      </c>
      <c r="AH449" s="80">
        <f>W449*H449</f>
        <v/>
      </c>
      <c r="AI449" s="80">
        <f>X449*I449</f>
        <v/>
      </c>
      <c r="AJ449" s="80">
        <f>O449</f>
        <v/>
      </c>
      <c r="AK449" s="81" t="n">
        <v>3.56227303</v>
      </c>
      <c r="AL449" s="81" t="n">
        <v>0</v>
      </c>
      <c r="AM449" s="81" t="n">
        <v>0</v>
      </c>
      <c r="AN449" s="81" t="n">
        <v>0</v>
      </c>
      <c r="AO449" s="81" t="n">
        <v>0</v>
      </c>
      <c r="AP449" s="81" t="n">
        <v>3.56227303</v>
      </c>
      <c r="AQ449" s="81" t="n">
        <v>0</v>
      </c>
      <c r="AR449" s="81" t="n">
        <v>0</v>
      </c>
      <c r="AS449" s="81" t="n">
        <v>0</v>
      </c>
      <c r="AT449" s="81" t="n">
        <v>0</v>
      </c>
      <c r="AU449" s="81" t="n">
        <v>7.14374781</v>
      </c>
      <c r="AV449" s="81" t="n">
        <v>3.61687398</v>
      </c>
      <c r="AW449" s="82">
        <f>MAX(ABS(Y449-AK449),ABS(Z449-AL449),ABS(AA449-AM449),ABS(AB449-AN449),ABS(AC449-AO449),ABS(AD449-AP449),ABS(AE449-AQ449),ABS(AF449-AR449),ABS(AG449-AS449),ABS(AH449-AT449),ABS(AI449-AU449),ABS(AJ449-AV449))</f>
        <v/>
      </c>
    </row>
    <row r="450">
      <c r="A450" s="78" t="inlineStr">
        <is>
          <t>M445</t>
        </is>
      </c>
      <c r="B450" s="52" t="inlineStr">
        <is>
          <t>UAV-49</t>
        </is>
      </c>
      <c r="C450" s="52" t="inlineStr">
        <is>
          <t>Autonomous UAV</t>
        </is>
      </c>
      <c r="D450" s="52" t="inlineStr">
        <is>
          <t>Launcher rail L</t>
        </is>
      </c>
      <c r="E450" s="53" t="inlineStr">
        <is>
          <t>Group</t>
        </is>
      </c>
      <c r="F450" s="52" t="inlineStr">
        <is>
          <t>UAV-00</t>
        </is>
      </c>
      <c r="G450" s="79" t="n">
        <v>1</v>
      </c>
      <c r="H450" s="79" t="n">
        <v>1</v>
      </c>
      <c r="I450" s="79" t="n">
        <v>1</v>
      </c>
      <c r="J450" s="79" t="n">
        <v>0</v>
      </c>
      <c r="K450" s="79" t="n">
        <v>0</v>
      </c>
      <c r="L450" s="79" t="n">
        <v>0</v>
      </c>
      <c r="M450" s="79" t="n">
        <v>0.104999997</v>
      </c>
      <c r="N450" s="79" t="n">
        <v>-0.075000003</v>
      </c>
      <c r="O450" s="79" t="n">
        <v>0</v>
      </c>
      <c r="P450" s="80">
        <f>COS(RADIANS(K450))*COS(RADIANS(L450))+SIN(RADIANS(K450))*SIN(RADIANS(J450))*SIN(RADIANS(L450))</f>
        <v/>
      </c>
      <c r="Q450" s="80">
        <f>-COS(RADIANS(K450))*SIN(RADIANS(L450))+SIN(RADIANS(K450))*SIN(RADIANS(J450))*COS(RADIANS(L450))</f>
        <v/>
      </c>
      <c r="R450" s="80">
        <f>SIN(RADIANS(K450))*COS(RADIANS(J450))</f>
        <v/>
      </c>
      <c r="S450" s="80">
        <f>COS(RADIANS(J450))*SIN(RADIANS(L450))</f>
        <v/>
      </c>
      <c r="T450" s="80">
        <f>COS(RADIANS(J450))*COS(RADIANS(L450))</f>
        <v/>
      </c>
      <c r="U450" s="80">
        <f>-SIN(RADIANS(J450))</f>
        <v/>
      </c>
      <c r="V450" s="80">
        <f>-SIN(RADIANS(K450))*COS(RADIANS(L450))+COS(RADIANS(K450))*SIN(RADIANS(J450))*SIN(RADIANS(L450))</f>
        <v/>
      </c>
      <c r="W450" s="80">
        <f>SIN(RADIANS(K450))*SIN(RADIANS(L450))+COS(RADIANS(K450))*SIN(RADIANS(J450))*COS(RADIANS(L450))</f>
        <v/>
      </c>
      <c r="X450" s="80">
        <f>COS(RADIANS(K450))*COS(RADIANS(J450))</f>
        <v/>
      </c>
      <c r="Y450" s="80">
        <f>P450*G450</f>
        <v/>
      </c>
      <c r="Z450" s="80">
        <f>Q450*H450</f>
        <v/>
      </c>
      <c r="AA450" s="80">
        <f>R450*I450</f>
        <v/>
      </c>
      <c r="AB450" s="80">
        <f>M450</f>
        <v/>
      </c>
      <c r="AC450" s="80">
        <f>S450*G450</f>
        <v/>
      </c>
      <c r="AD450" s="80">
        <f>T450*H450</f>
        <v/>
      </c>
      <c r="AE450" s="80">
        <f>U450*I450</f>
        <v/>
      </c>
      <c r="AF450" s="80">
        <f>N450</f>
        <v/>
      </c>
      <c r="AG450" s="80">
        <f>V450*G450</f>
        <v/>
      </c>
      <c r="AH450" s="80">
        <f>W450*H450</f>
        <v/>
      </c>
      <c r="AI450" s="80">
        <f>X450*I450</f>
        <v/>
      </c>
      <c r="AJ450" s="80">
        <f>O450</f>
        <v/>
      </c>
      <c r="AK450" s="81" t="n">
        <v>1</v>
      </c>
      <c r="AL450" s="81" t="n">
        <v>0</v>
      </c>
      <c r="AM450" s="81" t="n">
        <v>0</v>
      </c>
      <c r="AN450" s="81" t="n">
        <v>0.104999997</v>
      </c>
      <c r="AO450" s="81" t="n">
        <v>0</v>
      </c>
      <c r="AP450" s="81" t="n">
        <v>1</v>
      </c>
      <c r="AQ450" s="81" t="n">
        <v>0</v>
      </c>
      <c r="AR450" s="81" t="n">
        <v>-0.075000003</v>
      </c>
      <c r="AS450" s="81" t="n">
        <v>0</v>
      </c>
      <c r="AT450" s="81" t="n">
        <v>0</v>
      </c>
      <c r="AU450" s="81" t="n">
        <v>1</v>
      </c>
      <c r="AV450" s="81" t="n">
        <v>0</v>
      </c>
      <c r="AW450" s="82">
        <f>MAX(ABS(Y450-AK450),ABS(Z450-AL450),ABS(AA450-AM450),ABS(AB450-AN450),ABS(AC450-AO450),ABS(AD450-AP450),ABS(AE450-AQ450),ABS(AF450-AR450),ABS(AG450-AS450),ABS(AH450-AT450),ABS(AI450-AU450),ABS(AJ450-AV450))</f>
        <v/>
      </c>
    </row>
    <row r="451">
      <c r="A451" s="78" t="inlineStr">
        <is>
          <t>M446</t>
        </is>
      </c>
      <c r="B451" s="52" t="inlineStr">
        <is>
          <t>UAV-50</t>
        </is>
      </c>
      <c r="C451" s="52" t="inlineStr">
        <is>
          <t>Autonomous UAV</t>
        </is>
      </c>
      <c r="D451" s="52" t="inlineStr">
        <is>
          <t>Rail</t>
        </is>
      </c>
      <c r="E451" s="63" t="inlineStr">
        <is>
          <t>Cube</t>
        </is>
      </c>
      <c r="F451" s="52" t="inlineStr">
        <is>
          <t>UAV-49</t>
        </is>
      </c>
      <c r="G451" s="79" t="n">
        <v>0.0120000001</v>
      </c>
      <c r="H451" s="79" t="n">
        <v>0.0120000001</v>
      </c>
      <c r="I451" s="79" t="n">
        <v>0.219999999</v>
      </c>
      <c r="J451" s="79" t="n">
        <v>0</v>
      </c>
      <c r="K451" s="79" t="n">
        <v>0</v>
      </c>
      <c r="L451" s="79" t="n">
        <v>0</v>
      </c>
      <c r="M451" s="79" t="n">
        <v>0</v>
      </c>
      <c r="N451" s="79" t="n">
        <v>0.0120000001</v>
      </c>
      <c r="O451" s="79" t="n">
        <v>0</v>
      </c>
      <c r="P451" s="80">
        <f>COS(RADIANS(K451))*COS(RADIANS(L451))+SIN(RADIANS(K451))*SIN(RADIANS(J451))*SIN(RADIANS(L451))</f>
        <v/>
      </c>
      <c r="Q451" s="80">
        <f>-COS(RADIANS(K451))*SIN(RADIANS(L451))+SIN(RADIANS(K451))*SIN(RADIANS(J451))*COS(RADIANS(L451))</f>
        <v/>
      </c>
      <c r="R451" s="80">
        <f>SIN(RADIANS(K451))*COS(RADIANS(J451))</f>
        <v/>
      </c>
      <c r="S451" s="80">
        <f>COS(RADIANS(J451))*SIN(RADIANS(L451))</f>
        <v/>
      </c>
      <c r="T451" s="80">
        <f>COS(RADIANS(J451))*COS(RADIANS(L451))</f>
        <v/>
      </c>
      <c r="U451" s="80">
        <f>-SIN(RADIANS(J451))</f>
        <v/>
      </c>
      <c r="V451" s="80">
        <f>-SIN(RADIANS(K451))*COS(RADIANS(L451))+COS(RADIANS(K451))*SIN(RADIANS(J451))*SIN(RADIANS(L451))</f>
        <v/>
      </c>
      <c r="W451" s="80">
        <f>SIN(RADIANS(K451))*SIN(RADIANS(L451))+COS(RADIANS(K451))*SIN(RADIANS(J451))*COS(RADIANS(L451))</f>
        <v/>
      </c>
      <c r="X451" s="80">
        <f>COS(RADIANS(K451))*COS(RADIANS(J451))</f>
        <v/>
      </c>
      <c r="Y451" s="80">
        <f>P451*G451</f>
        <v/>
      </c>
      <c r="Z451" s="80">
        <f>Q451*H451</f>
        <v/>
      </c>
      <c r="AA451" s="80">
        <f>R451*I451</f>
        <v/>
      </c>
      <c r="AB451" s="80">
        <f>M451</f>
        <v/>
      </c>
      <c r="AC451" s="80">
        <f>S451*G451</f>
        <v/>
      </c>
      <c r="AD451" s="80">
        <f>T451*H451</f>
        <v/>
      </c>
      <c r="AE451" s="80">
        <f>U451*I451</f>
        <v/>
      </c>
      <c r="AF451" s="80">
        <f>N451</f>
        <v/>
      </c>
      <c r="AG451" s="80">
        <f>V451*G451</f>
        <v/>
      </c>
      <c r="AH451" s="80">
        <f>W451*H451</f>
        <v/>
      </c>
      <c r="AI451" s="80">
        <f>X451*I451</f>
        <v/>
      </c>
      <c r="AJ451" s="80">
        <f>O451</f>
        <v/>
      </c>
      <c r="AK451" s="81" t="n">
        <v>0.0120000001</v>
      </c>
      <c r="AL451" s="81" t="n">
        <v>0</v>
      </c>
      <c r="AM451" s="81" t="n">
        <v>0</v>
      </c>
      <c r="AN451" s="81" t="n">
        <v>0</v>
      </c>
      <c r="AO451" s="81" t="n">
        <v>0</v>
      </c>
      <c r="AP451" s="81" t="n">
        <v>0.0120000001</v>
      </c>
      <c r="AQ451" s="81" t="n">
        <v>0</v>
      </c>
      <c r="AR451" s="81" t="n">
        <v>0.0120000001</v>
      </c>
      <c r="AS451" s="81" t="n">
        <v>0</v>
      </c>
      <c r="AT451" s="81" t="n">
        <v>0</v>
      </c>
      <c r="AU451" s="81" t="n">
        <v>0.219999999</v>
      </c>
      <c r="AV451" s="81" t="n">
        <v>0</v>
      </c>
      <c r="AW451" s="82">
        <f>MAX(ABS(Y451-AK451),ABS(Z451-AL451),ABS(AA451-AM451),ABS(AB451-AN451),ABS(AC451-AO451),ABS(AD451-AP451),ABS(AE451-AQ451),ABS(AF451-AR451),ABS(AG451-AS451),ABS(AH451-AT451),ABS(AI451-AU451),ABS(AJ451-AV451))</f>
        <v/>
      </c>
    </row>
    <row r="452">
      <c r="A452" s="78" t="inlineStr">
        <is>
          <t>M447</t>
        </is>
      </c>
      <c r="B452" s="52" t="inlineStr">
        <is>
          <t>UAV-51</t>
        </is>
      </c>
      <c r="C452" s="52" t="inlineStr">
        <is>
          <t>Autonomous UAV</t>
        </is>
      </c>
      <c r="D452" s="52" t="inlineStr">
        <is>
          <t>Rail strut</t>
        </is>
      </c>
      <c r="E452" s="63" t="inlineStr">
        <is>
          <t>Cube</t>
        </is>
      </c>
      <c r="F452" s="52" t="inlineStr">
        <is>
          <t>UAV-49</t>
        </is>
      </c>
      <c r="G452" s="79" t="n">
        <v>0.00800000038</v>
      </c>
      <c r="H452" s="79" t="n">
        <v>0.0199999996</v>
      </c>
      <c r="I452" s="79" t="n">
        <v>0.00800000038</v>
      </c>
      <c r="J452" s="79" t="n">
        <v>0</v>
      </c>
      <c r="K452" s="79" t="n">
        <v>0</v>
      </c>
      <c r="L452" s="79" t="n">
        <v>0</v>
      </c>
      <c r="M452" s="79" t="n">
        <v>0</v>
      </c>
      <c r="N452" s="79" t="n">
        <v>0.0250000004</v>
      </c>
      <c r="O452" s="79" t="n">
        <v>0.0500000007</v>
      </c>
      <c r="P452" s="80">
        <f>COS(RADIANS(K452))*COS(RADIANS(L452))+SIN(RADIANS(K452))*SIN(RADIANS(J452))*SIN(RADIANS(L452))</f>
        <v/>
      </c>
      <c r="Q452" s="80">
        <f>-COS(RADIANS(K452))*SIN(RADIANS(L452))+SIN(RADIANS(K452))*SIN(RADIANS(J452))*COS(RADIANS(L452))</f>
        <v/>
      </c>
      <c r="R452" s="80">
        <f>SIN(RADIANS(K452))*COS(RADIANS(J452))</f>
        <v/>
      </c>
      <c r="S452" s="80">
        <f>COS(RADIANS(J452))*SIN(RADIANS(L452))</f>
        <v/>
      </c>
      <c r="T452" s="80">
        <f>COS(RADIANS(J452))*COS(RADIANS(L452))</f>
        <v/>
      </c>
      <c r="U452" s="80">
        <f>-SIN(RADIANS(J452))</f>
        <v/>
      </c>
      <c r="V452" s="80">
        <f>-SIN(RADIANS(K452))*COS(RADIANS(L452))+COS(RADIANS(K452))*SIN(RADIANS(J452))*SIN(RADIANS(L452))</f>
        <v/>
      </c>
      <c r="W452" s="80">
        <f>SIN(RADIANS(K452))*SIN(RADIANS(L452))+COS(RADIANS(K452))*SIN(RADIANS(J452))*COS(RADIANS(L452))</f>
        <v/>
      </c>
      <c r="X452" s="80">
        <f>COS(RADIANS(K452))*COS(RADIANS(J452))</f>
        <v/>
      </c>
      <c r="Y452" s="80">
        <f>P452*G452</f>
        <v/>
      </c>
      <c r="Z452" s="80">
        <f>Q452*H452</f>
        <v/>
      </c>
      <c r="AA452" s="80">
        <f>R452*I452</f>
        <v/>
      </c>
      <c r="AB452" s="80">
        <f>M452</f>
        <v/>
      </c>
      <c r="AC452" s="80">
        <f>S452*G452</f>
        <v/>
      </c>
      <c r="AD452" s="80">
        <f>T452*H452</f>
        <v/>
      </c>
      <c r="AE452" s="80">
        <f>U452*I452</f>
        <v/>
      </c>
      <c r="AF452" s="80">
        <f>N452</f>
        <v/>
      </c>
      <c r="AG452" s="80">
        <f>V452*G452</f>
        <v/>
      </c>
      <c r="AH452" s="80">
        <f>W452*H452</f>
        <v/>
      </c>
      <c r="AI452" s="80">
        <f>X452*I452</f>
        <v/>
      </c>
      <c r="AJ452" s="80">
        <f>O452</f>
        <v/>
      </c>
      <c r="AK452" s="81" t="n">
        <v>0.00800000038</v>
      </c>
      <c r="AL452" s="81" t="n">
        <v>0</v>
      </c>
      <c r="AM452" s="81" t="n">
        <v>0</v>
      </c>
      <c r="AN452" s="81" t="n">
        <v>0</v>
      </c>
      <c r="AO452" s="81" t="n">
        <v>0</v>
      </c>
      <c r="AP452" s="81" t="n">
        <v>0.0199999996</v>
      </c>
      <c r="AQ452" s="81" t="n">
        <v>0</v>
      </c>
      <c r="AR452" s="81" t="n">
        <v>0.0250000004</v>
      </c>
      <c r="AS452" s="81" t="n">
        <v>0</v>
      </c>
      <c r="AT452" s="81" t="n">
        <v>0</v>
      </c>
      <c r="AU452" s="81" t="n">
        <v>0.00800000038</v>
      </c>
      <c r="AV452" s="81" t="n">
        <v>0.0500000007</v>
      </c>
      <c r="AW452" s="82">
        <f>MAX(ABS(Y452-AK452),ABS(Z452-AL452),ABS(AA452-AM452),ABS(AB452-AN452),ABS(AC452-AO452),ABS(AD452-AP452),ABS(AE452-AQ452),ABS(AF452-AR452),ABS(AG452-AS452),ABS(AH452-AT452),ABS(AI452-AU452),ABS(AJ452-AV452))</f>
        <v/>
      </c>
    </row>
    <row r="453">
      <c r="A453" s="78" t="inlineStr">
        <is>
          <t>M448</t>
        </is>
      </c>
      <c r="B453" s="52" t="inlineStr">
        <is>
          <t>UAV-52</t>
        </is>
      </c>
      <c r="C453" s="52" t="inlineStr">
        <is>
          <t>Autonomous UAV</t>
        </is>
      </c>
      <c r="D453" s="52" t="inlineStr">
        <is>
          <t>Round</t>
        </is>
      </c>
      <c r="E453" s="53" t="inlineStr">
        <is>
          <t>Group</t>
        </is>
      </c>
      <c r="F453" s="52" t="inlineStr">
        <is>
          <t>UAV-49</t>
        </is>
      </c>
      <c r="G453" s="79" t="n">
        <v>1</v>
      </c>
      <c r="H453" s="79" t="n">
        <v>1</v>
      </c>
      <c r="I453" s="79" t="n">
        <v>1</v>
      </c>
      <c r="J453" s="79" t="n">
        <v>0</v>
      </c>
      <c r="K453" s="79" t="n">
        <v>0</v>
      </c>
      <c r="L453" s="79" t="n">
        <v>0</v>
      </c>
      <c r="M453" s="79" t="n">
        <v>-0.0219999999</v>
      </c>
      <c r="N453" s="79" t="n">
        <v>-0.00800000038</v>
      </c>
      <c r="O453" s="79" t="n">
        <v>0</v>
      </c>
      <c r="P453" s="80">
        <f>COS(RADIANS(K453))*COS(RADIANS(L453))+SIN(RADIANS(K453))*SIN(RADIANS(J453))*SIN(RADIANS(L453))</f>
        <v/>
      </c>
      <c r="Q453" s="80">
        <f>-COS(RADIANS(K453))*SIN(RADIANS(L453))+SIN(RADIANS(K453))*SIN(RADIANS(J453))*COS(RADIANS(L453))</f>
        <v/>
      </c>
      <c r="R453" s="80">
        <f>SIN(RADIANS(K453))*COS(RADIANS(J453))</f>
        <v/>
      </c>
      <c r="S453" s="80">
        <f>COS(RADIANS(J453))*SIN(RADIANS(L453))</f>
        <v/>
      </c>
      <c r="T453" s="80">
        <f>COS(RADIANS(J453))*COS(RADIANS(L453))</f>
        <v/>
      </c>
      <c r="U453" s="80">
        <f>-SIN(RADIANS(J453))</f>
        <v/>
      </c>
      <c r="V453" s="80">
        <f>-SIN(RADIANS(K453))*COS(RADIANS(L453))+COS(RADIANS(K453))*SIN(RADIANS(J453))*SIN(RADIANS(L453))</f>
        <v/>
      </c>
      <c r="W453" s="80">
        <f>SIN(RADIANS(K453))*SIN(RADIANS(L453))+COS(RADIANS(K453))*SIN(RADIANS(J453))*COS(RADIANS(L453))</f>
        <v/>
      </c>
      <c r="X453" s="80">
        <f>COS(RADIANS(K453))*COS(RADIANS(J453))</f>
        <v/>
      </c>
      <c r="Y453" s="80">
        <f>P453*G453</f>
        <v/>
      </c>
      <c r="Z453" s="80">
        <f>Q453*H453</f>
        <v/>
      </c>
      <c r="AA453" s="80">
        <f>R453*I453</f>
        <v/>
      </c>
      <c r="AB453" s="80">
        <f>M453</f>
        <v/>
      </c>
      <c r="AC453" s="80">
        <f>S453*G453</f>
        <v/>
      </c>
      <c r="AD453" s="80">
        <f>T453*H453</f>
        <v/>
      </c>
      <c r="AE453" s="80">
        <f>U453*I453</f>
        <v/>
      </c>
      <c r="AF453" s="80">
        <f>N453</f>
        <v/>
      </c>
      <c r="AG453" s="80">
        <f>V453*G453</f>
        <v/>
      </c>
      <c r="AH453" s="80">
        <f>W453*H453</f>
        <v/>
      </c>
      <c r="AI453" s="80">
        <f>X453*I453</f>
        <v/>
      </c>
      <c r="AJ453" s="80">
        <f>O453</f>
        <v/>
      </c>
      <c r="AK453" s="81" t="n">
        <v>1</v>
      </c>
      <c r="AL453" s="81" t="n">
        <v>0</v>
      </c>
      <c r="AM453" s="81" t="n">
        <v>0</v>
      </c>
      <c r="AN453" s="81" t="n">
        <v>-0.0219999999</v>
      </c>
      <c r="AO453" s="81" t="n">
        <v>0</v>
      </c>
      <c r="AP453" s="81" t="n">
        <v>1</v>
      </c>
      <c r="AQ453" s="81" t="n">
        <v>0</v>
      </c>
      <c r="AR453" s="81" t="n">
        <v>-0.00800000038</v>
      </c>
      <c r="AS453" s="81" t="n">
        <v>0</v>
      </c>
      <c r="AT453" s="81" t="n">
        <v>0</v>
      </c>
      <c r="AU453" s="81" t="n">
        <v>1</v>
      </c>
      <c r="AV453" s="81" t="n">
        <v>0</v>
      </c>
      <c r="AW453" s="82">
        <f>MAX(ABS(Y453-AK453),ABS(Z453-AL453),ABS(AA453-AM453),ABS(AB453-AN453),ABS(AC453-AO453),ABS(AD453-AP453),ABS(AE453-AQ453),ABS(AF453-AR453),ABS(AG453-AS453),ABS(AH453-AT453),ABS(AI453-AU453),ABS(AJ453-AV453))</f>
        <v/>
      </c>
    </row>
    <row r="454">
      <c r="A454" s="78" t="inlineStr">
        <is>
          <t>M449</t>
        </is>
      </c>
      <c r="B454" s="52" t="inlineStr">
        <is>
          <t>UAV-53</t>
        </is>
      </c>
      <c r="C454" s="52" t="inlineStr">
        <is>
          <t>Autonomous UAV</t>
        </is>
      </c>
      <c r="D454" s="52" t="inlineStr">
        <is>
          <t>Round body</t>
        </is>
      </c>
      <c r="E454" s="58" t="inlineStr">
        <is>
          <t>Cylinder</t>
        </is>
      </c>
      <c r="F454" s="52" t="inlineStr">
        <is>
          <t>UAV-52</t>
        </is>
      </c>
      <c r="G454" s="79" t="n">
        <v>0.0219999999</v>
      </c>
      <c r="H454" s="79" t="n">
        <v>0.0219999999</v>
      </c>
      <c r="I454" s="79" t="n">
        <v>0.170000002</v>
      </c>
      <c r="J454" s="79" t="n">
        <v>0</v>
      </c>
      <c r="K454" s="79" t="n">
        <v>0</v>
      </c>
      <c r="L454" s="79" t="n">
        <v>0</v>
      </c>
      <c r="M454" s="79" t="n">
        <v>0</v>
      </c>
      <c r="N454" s="79" t="n">
        <v>0</v>
      </c>
      <c r="O454" s="79" t="n">
        <v>0</v>
      </c>
      <c r="P454" s="80">
        <f>COS(RADIANS(K454))*COS(RADIANS(L454))+SIN(RADIANS(K454))*SIN(RADIANS(J454))*SIN(RADIANS(L454))</f>
        <v/>
      </c>
      <c r="Q454" s="80">
        <f>-COS(RADIANS(K454))*SIN(RADIANS(L454))+SIN(RADIANS(K454))*SIN(RADIANS(J454))*COS(RADIANS(L454))</f>
        <v/>
      </c>
      <c r="R454" s="80">
        <f>SIN(RADIANS(K454))*COS(RADIANS(J454))</f>
        <v/>
      </c>
      <c r="S454" s="80">
        <f>COS(RADIANS(J454))*SIN(RADIANS(L454))</f>
        <v/>
      </c>
      <c r="T454" s="80">
        <f>COS(RADIANS(J454))*COS(RADIANS(L454))</f>
        <v/>
      </c>
      <c r="U454" s="80">
        <f>-SIN(RADIANS(J454))</f>
        <v/>
      </c>
      <c r="V454" s="80">
        <f>-SIN(RADIANS(K454))*COS(RADIANS(L454))+COS(RADIANS(K454))*SIN(RADIANS(J454))*SIN(RADIANS(L454))</f>
        <v/>
      </c>
      <c r="W454" s="80">
        <f>SIN(RADIANS(K454))*SIN(RADIANS(L454))+COS(RADIANS(K454))*SIN(RADIANS(J454))*COS(RADIANS(L454))</f>
        <v/>
      </c>
      <c r="X454" s="80">
        <f>COS(RADIANS(K454))*COS(RADIANS(J454))</f>
        <v/>
      </c>
      <c r="Y454" s="80">
        <f>P454*G454</f>
        <v/>
      </c>
      <c r="Z454" s="80">
        <f>Q454*H454</f>
        <v/>
      </c>
      <c r="AA454" s="80">
        <f>R454*I454</f>
        <v/>
      </c>
      <c r="AB454" s="80">
        <f>M454</f>
        <v/>
      </c>
      <c r="AC454" s="80">
        <f>S454*G454</f>
        <v/>
      </c>
      <c r="AD454" s="80">
        <f>T454*H454</f>
        <v/>
      </c>
      <c r="AE454" s="80">
        <f>U454*I454</f>
        <v/>
      </c>
      <c r="AF454" s="80">
        <f>N454</f>
        <v/>
      </c>
      <c r="AG454" s="80">
        <f>V454*G454</f>
        <v/>
      </c>
      <c r="AH454" s="80">
        <f>W454*H454</f>
        <v/>
      </c>
      <c r="AI454" s="80">
        <f>X454*I454</f>
        <v/>
      </c>
      <c r="AJ454" s="80">
        <f>O454</f>
        <v/>
      </c>
      <c r="AK454" s="81" t="n">
        <v>0.0219999999</v>
      </c>
      <c r="AL454" s="81" t="n">
        <v>0</v>
      </c>
      <c r="AM454" s="81" t="n">
        <v>0</v>
      </c>
      <c r="AN454" s="81" t="n">
        <v>0</v>
      </c>
      <c r="AO454" s="81" t="n">
        <v>0</v>
      </c>
      <c r="AP454" s="81" t="n">
        <v>0.0219999999</v>
      </c>
      <c r="AQ454" s="81" t="n">
        <v>0</v>
      </c>
      <c r="AR454" s="81" t="n">
        <v>0</v>
      </c>
      <c r="AS454" s="81" t="n">
        <v>0</v>
      </c>
      <c r="AT454" s="81" t="n">
        <v>0</v>
      </c>
      <c r="AU454" s="81" t="n">
        <v>0.170000002</v>
      </c>
      <c r="AV454" s="81" t="n">
        <v>0</v>
      </c>
      <c r="AW454" s="82">
        <f>MAX(ABS(Y454-AK454),ABS(Z454-AL454),ABS(AA454-AM454),ABS(AB454-AN454),ABS(AC454-AO454),ABS(AD454-AP454),ABS(AE454-AQ454),ABS(AF454-AR454),ABS(AG454-AS454),ABS(AH454-AT454),ABS(AI454-AU454),ABS(AJ454-AV454))</f>
        <v/>
      </c>
    </row>
    <row r="455">
      <c r="A455" s="78" t="inlineStr">
        <is>
          <t>M450</t>
        </is>
      </c>
      <c r="B455" s="52" t="inlineStr">
        <is>
          <t>UAV-54</t>
        </is>
      </c>
      <c r="C455" s="52" t="inlineStr">
        <is>
          <t>Autonomous UAV</t>
        </is>
      </c>
      <c r="D455" s="52" t="inlineStr">
        <is>
          <t>Round nose</t>
        </is>
      </c>
      <c r="E455" s="61" t="inlineStr">
        <is>
          <t>Cone</t>
        </is>
      </c>
      <c r="F455" s="52" t="inlineStr">
        <is>
          <t>UAV-52</t>
        </is>
      </c>
      <c r="G455" s="79" t="n">
        <v>0.0219999999</v>
      </c>
      <c r="H455" s="79" t="n">
        <v>0.0219999999</v>
      </c>
      <c r="I455" s="79" t="n">
        <v>0.0399999991</v>
      </c>
      <c r="J455" s="79" t="n">
        <v>0</v>
      </c>
      <c r="K455" s="79" t="n">
        <v>0</v>
      </c>
      <c r="L455" s="79" t="n">
        <v>0</v>
      </c>
      <c r="M455" s="79" t="n">
        <v>0</v>
      </c>
      <c r="N455" s="79" t="n">
        <v>0</v>
      </c>
      <c r="O455" s="79" t="n">
        <v>0.104999997</v>
      </c>
      <c r="P455" s="80">
        <f>COS(RADIANS(K455))*COS(RADIANS(L455))+SIN(RADIANS(K455))*SIN(RADIANS(J455))*SIN(RADIANS(L455))</f>
        <v/>
      </c>
      <c r="Q455" s="80">
        <f>-COS(RADIANS(K455))*SIN(RADIANS(L455))+SIN(RADIANS(K455))*SIN(RADIANS(J455))*COS(RADIANS(L455))</f>
        <v/>
      </c>
      <c r="R455" s="80">
        <f>SIN(RADIANS(K455))*COS(RADIANS(J455))</f>
        <v/>
      </c>
      <c r="S455" s="80">
        <f>COS(RADIANS(J455))*SIN(RADIANS(L455))</f>
        <v/>
      </c>
      <c r="T455" s="80">
        <f>COS(RADIANS(J455))*COS(RADIANS(L455))</f>
        <v/>
      </c>
      <c r="U455" s="80">
        <f>-SIN(RADIANS(J455))</f>
        <v/>
      </c>
      <c r="V455" s="80">
        <f>-SIN(RADIANS(K455))*COS(RADIANS(L455))+COS(RADIANS(K455))*SIN(RADIANS(J455))*SIN(RADIANS(L455))</f>
        <v/>
      </c>
      <c r="W455" s="80">
        <f>SIN(RADIANS(K455))*SIN(RADIANS(L455))+COS(RADIANS(K455))*SIN(RADIANS(J455))*COS(RADIANS(L455))</f>
        <v/>
      </c>
      <c r="X455" s="80">
        <f>COS(RADIANS(K455))*COS(RADIANS(J455))</f>
        <v/>
      </c>
      <c r="Y455" s="80">
        <f>P455*G455</f>
        <v/>
      </c>
      <c r="Z455" s="80">
        <f>Q455*H455</f>
        <v/>
      </c>
      <c r="AA455" s="80">
        <f>R455*I455</f>
        <v/>
      </c>
      <c r="AB455" s="80">
        <f>M455</f>
        <v/>
      </c>
      <c r="AC455" s="80">
        <f>S455*G455</f>
        <v/>
      </c>
      <c r="AD455" s="80">
        <f>T455*H455</f>
        <v/>
      </c>
      <c r="AE455" s="80">
        <f>U455*I455</f>
        <v/>
      </c>
      <c r="AF455" s="80">
        <f>N455</f>
        <v/>
      </c>
      <c r="AG455" s="80">
        <f>V455*G455</f>
        <v/>
      </c>
      <c r="AH455" s="80">
        <f>W455*H455</f>
        <v/>
      </c>
      <c r="AI455" s="80">
        <f>X455*I455</f>
        <v/>
      </c>
      <c r="AJ455" s="80">
        <f>O455</f>
        <v/>
      </c>
      <c r="AK455" s="81" t="n">
        <v>0.0219999999</v>
      </c>
      <c r="AL455" s="81" t="n">
        <v>0</v>
      </c>
      <c r="AM455" s="81" t="n">
        <v>0</v>
      </c>
      <c r="AN455" s="81" t="n">
        <v>0</v>
      </c>
      <c r="AO455" s="81" t="n">
        <v>0</v>
      </c>
      <c r="AP455" s="81" t="n">
        <v>0.0219999999</v>
      </c>
      <c r="AQ455" s="81" t="n">
        <v>0</v>
      </c>
      <c r="AR455" s="81" t="n">
        <v>0</v>
      </c>
      <c r="AS455" s="81" t="n">
        <v>0</v>
      </c>
      <c r="AT455" s="81" t="n">
        <v>0</v>
      </c>
      <c r="AU455" s="81" t="n">
        <v>0.0399999991</v>
      </c>
      <c r="AV455" s="81" t="n">
        <v>0.104999997</v>
      </c>
      <c r="AW455" s="82">
        <f>MAX(ABS(Y455-AK455),ABS(Z455-AL455),ABS(AA455-AM455),ABS(AB455-AN455),ABS(AC455-AO455),ABS(AD455-AP455),ABS(AE455-AQ455),ABS(AF455-AR455),ABS(AG455-AS455),ABS(AH455-AT455),ABS(AI455-AU455),ABS(AJ455-AV455))</f>
        <v/>
      </c>
    </row>
    <row r="456">
      <c r="A456" s="78" t="inlineStr">
        <is>
          <t>M451</t>
        </is>
      </c>
      <c r="B456" s="52" t="inlineStr">
        <is>
          <t>UAV-55</t>
        </is>
      </c>
      <c r="C456" s="52" t="inlineStr">
        <is>
          <t>Autonomous UAV</t>
        </is>
      </c>
      <c r="D456" s="52" t="inlineStr">
        <is>
          <t>Round fin</t>
        </is>
      </c>
      <c r="E456" s="63" t="inlineStr">
        <is>
          <t>Cube</t>
        </is>
      </c>
      <c r="F456" s="52" t="inlineStr">
        <is>
          <t>UAV-52</t>
        </is>
      </c>
      <c r="G456" s="79" t="n">
        <v>0.00200000009</v>
      </c>
      <c r="H456" s="79" t="n">
        <v>0.0299999993</v>
      </c>
      <c r="I456" s="79" t="n">
        <v>0.0299999993</v>
      </c>
      <c r="J456" s="79" t="n">
        <v>0</v>
      </c>
      <c r="K456" s="79" t="n">
        <v>0</v>
      </c>
      <c r="L456" s="79" t="n">
        <v>45</v>
      </c>
      <c r="M456" s="79" t="n">
        <v>0</v>
      </c>
      <c r="N456" s="79" t="n">
        <v>0</v>
      </c>
      <c r="O456" s="79" t="n">
        <v>-0.0700000003</v>
      </c>
      <c r="P456" s="80">
        <f>COS(RADIANS(K456))*COS(RADIANS(L456))+SIN(RADIANS(K456))*SIN(RADIANS(J456))*SIN(RADIANS(L456))</f>
        <v/>
      </c>
      <c r="Q456" s="80">
        <f>-COS(RADIANS(K456))*SIN(RADIANS(L456))+SIN(RADIANS(K456))*SIN(RADIANS(J456))*COS(RADIANS(L456))</f>
        <v/>
      </c>
      <c r="R456" s="80">
        <f>SIN(RADIANS(K456))*COS(RADIANS(J456))</f>
        <v/>
      </c>
      <c r="S456" s="80">
        <f>COS(RADIANS(J456))*SIN(RADIANS(L456))</f>
        <v/>
      </c>
      <c r="T456" s="80">
        <f>COS(RADIANS(J456))*COS(RADIANS(L456))</f>
        <v/>
      </c>
      <c r="U456" s="80">
        <f>-SIN(RADIANS(J456))</f>
        <v/>
      </c>
      <c r="V456" s="80">
        <f>-SIN(RADIANS(K456))*COS(RADIANS(L456))+COS(RADIANS(K456))*SIN(RADIANS(J456))*SIN(RADIANS(L456))</f>
        <v/>
      </c>
      <c r="W456" s="80">
        <f>SIN(RADIANS(K456))*SIN(RADIANS(L456))+COS(RADIANS(K456))*SIN(RADIANS(J456))*COS(RADIANS(L456))</f>
        <v/>
      </c>
      <c r="X456" s="80">
        <f>COS(RADIANS(K456))*COS(RADIANS(J456))</f>
        <v/>
      </c>
      <c r="Y456" s="80">
        <f>P456*G456</f>
        <v/>
      </c>
      <c r="Z456" s="80">
        <f>Q456*H456</f>
        <v/>
      </c>
      <c r="AA456" s="80">
        <f>R456*I456</f>
        <v/>
      </c>
      <c r="AB456" s="80">
        <f>M456</f>
        <v/>
      </c>
      <c r="AC456" s="80">
        <f>S456*G456</f>
        <v/>
      </c>
      <c r="AD456" s="80">
        <f>T456*H456</f>
        <v/>
      </c>
      <c r="AE456" s="80">
        <f>U456*I456</f>
        <v/>
      </c>
      <c r="AF456" s="80">
        <f>N456</f>
        <v/>
      </c>
      <c r="AG456" s="80">
        <f>V456*G456</f>
        <v/>
      </c>
      <c r="AH456" s="80">
        <f>W456*H456</f>
        <v/>
      </c>
      <c r="AI456" s="80">
        <f>X456*I456</f>
        <v/>
      </c>
      <c r="AJ456" s="80">
        <f>O456</f>
        <v/>
      </c>
      <c r="AK456" s="81" t="n">
        <v>0.00141421356</v>
      </c>
      <c r="AL456" s="81" t="n">
        <v>-0.0212132018</v>
      </c>
      <c r="AM456" s="81" t="n">
        <v>0</v>
      </c>
      <c r="AN456" s="81" t="n">
        <v>0</v>
      </c>
      <c r="AO456" s="81" t="n">
        <v>0.00141421356</v>
      </c>
      <c r="AP456" s="81" t="n">
        <v>0.0212132018</v>
      </c>
      <c r="AQ456" s="81" t="n">
        <v>0</v>
      </c>
      <c r="AR456" s="81" t="n">
        <v>0</v>
      </c>
      <c r="AS456" s="81" t="n">
        <v>0</v>
      </c>
      <c r="AT456" s="81" t="n">
        <v>0</v>
      </c>
      <c r="AU456" s="81" t="n">
        <v>0.0299999993</v>
      </c>
      <c r="AV456" s="81" t="n">
        <v>-0.0700000003</v>
      </c>
      <c r="AW456" s="82">
        <f>MAX(ABS(Y456-AK456),ABS(Z456-AL456),ABS(AA456-AM456),ABS(AB456-AN456),ABS(AC456-AO456),ABS(AD456-AP456),ABS(AE456-AQ456),ABS(AF456-AR456),ABS(AG456-AS456),ABS(AH456-AT456),ABS(AI456-AU456),ABS(AJ456-AV456))</f>
        <v/>
      </c>
    </row>
    <row r="457">
      <c r="A457" s="78" t="inlineStr">
        <is>
          <t>M452</t>
        </is>
      </c>
      <c r="B457" s="52" t="inlineStr">
        <is>
          <t>UAV-56</t>
        </is>
      </c>
      <c r="C457" s="52" t="inlineStr">
        <is>
          <t>Autonomous UAV</t>
        </is>
      </c>
      <c r="D457" s="52" t="inlineStr">
        <is>
          <t>Round fin</t>
        </is>
      </c>
      <c r="E457" s="63" t="inlineStr">
        <is>
          <t>Cube</t>
        </is>
      </c>
      <c r="F457" s="52" t="inlineStr">
        <is>
          <t>UAV-52</t>
        </is>
      </c>
      <c r="G457" s="79" t="n">
        <v>0.00200000009</v>
      </c>
      <c r="H457" s="79" t="n">
        <v>0.0299999993</v>
      </c>
      <c r="I457" s="79" t="n">
        <v>0.0299999993</v>
      </c>
      <c r="J457" s="79" t="n">
        <v>0</v>
      </c>
      <c r="K457" s="79" t="n">
        <v>0</v>
      </c>
      <c r="L457" s="79" t="n">
        <v>135</v>
      </c>
      <c r="M457" s="79" t="n">
        <v>0</v>
      </c>
      <c r="N457" s="79" t="n">
        <v>0</v>
      </c>
      <c r="O457" s="79" t="n">
        <v>-0.0700000003</v>
      </c>
      <c r="P457" s="80">
        <f>COS(RADIANS(K457))*COS(RADIANS(L457))+SIN(RADIANS(K457))*SIN(RADIANS(J457))*SIN(RADIANS(L457))</f>
        <v/>
      </c>
      <c r="Q457" s="80">
        <f>-COS(RADIANS(K457))*SIN(RADIANS(L457))+SIN(RADIANS(K457))*SIN(RADIANS(J457))*COS(RADIANS(L457))</f>
        <v/>
      </c>
      <c r="R457" s="80">
        <f>SIN(RADIANS(K457))*COS(RADIANS(J457))</f>
        <v/>
      </c>
      <c r="S457" s="80">
        <f>COS(RADIANS(J457))*SIN(RADIANS(L457))</f>
        <v/>
      </c>
      <c r="T457" s="80">
        <f>COS(RADIANS(J457))*COS(RADIANS(L457))</f>
        <v/>
      </c>
      <c r="U457" s="80">
        <f>-SIN(RADIANS(J457))</f>
        <v/>
      </c>
      <c r="V457" s="80">
        <f>-SIN(RADIANS(K457))*COS(RADIANS(L457))+COS(RADIANS(K457))*SIN(RADIANS(J457))*SIN(RADIANS(L457))</f>
        <v/>
      </c>
      <c r="W457" s="80">
        <f>SIN(RADIANS(K457))*SIN(RADIANS(L457))+COS(RADIANS(K457))*SIN(RADIANS(J457))*COS(RADIANS(L457))</f>
        <v/>
      </c>
      <c r="X457" s="80">
        <f>COS(RADIANS(K457))*COS(RADIANS(J457))</f>
        <v/>
      </c>
      <c r="Y457" s="80">
        <f>P457*G457</f>
        <v/>
      </c>
      <c r="Z457" s="80">
        <f>Q457*H457</f>
        <v/>
      </c>
      <c r="AA457" s="80">
        <f>R457*I457</f>
        <v/>
      </c>
      <c r="AB457" s="80">
        <f>M457</f>
        <v/>
      </c>
      <c r="AC457" s="80">
        <f>S457*G457</f>
        <v/>
      </c>
      <c r="AD457" s="80">
        <f>T457*H457</f>
        <v/>
      </c>
      <c r="AE457" s="80">
        <f>U457*I457</f>
        <v/>
      </c>
      <c r="AF457" s="80">
        <f>N457</f>
        <v/>
      </c>
      <c r="AG457" s="80">
        <f>V457*G457</f>
        <v/>
      </c>
      <c r="AH457" s="80">
        <f>W457*H457</f>
        <v/>
      </c>
      <c r="AI457" s="80">
        <f>X457*I457</f>
        <v/>
      </c>
      <c r="AJ457" s="80">
        <f>O457</f>
        <v/>
      </c>
      <c r="AK457" s="81" t="n">
        <v>-0.00141421356</v>
      </c>
      <c r="AL457" s="81" t="n">
        <v>-0.0212132018</v>
      </c>
      <c r="AM457" s="81" t="n">
        <v>0</v>
      </c>
      <c r="AN457" s="81" t="n">
        <v>0</v>
      </c>
      <c r="AO457" s="81" t="n">
        <v>0.00141421356</v>
      </c>
      <c r="AP457" s="81" t="n">
        <v>-0.0212132018</v>
      </c>
      <c r="AQ457" s="81" t="n">
        <v>0</v>
      </c>
      <c r="AR457" s="81" t="n">
        <v>0</v>
      </c>
      <c r="AS457" s="81" t="n">
        <v>0</v>
      </c>
      <c r="AT457" s="81" t="n">
        <v>0</v>
      </c>
      <c r="AU457" s="81" t="n">
        <v>0.0299999993</v>
      </c>
      <c r="AV457" s="81" t="n">
        <v>-0.0700000003</v>
      </c>
      <c r="AW457" s="82">
        <f>MAX(ABS(Y457-AK457),ABS(Z457-AL457),ABS(AA457-AM457),ABS(AB457-AN457),ABS(AC457-AO457),ABS(AD457-AP457),ABS(AE457-AQ457),ABS(AF457-AR457),ABS(AG457-AS457),ABS(AH457-AT457),ABS(AI457-AU457),ABS(AJ457-AV457))</f>
        <v/>
      </c>
    </row>
    <row r="458">
      <c r="A458" s="78" t="inlineStr">
        <is>
          <t>M453</t>
        </is>
      </c>
      <c r="B458" s="52" t="inlineStr">
        <is>
          <t>UAV-57</t>
        </is>
      </c>
      <c r="C458" s="52" t="inlineStr">
        <is>
          <t>Autonomous UAV</t>
        </is>
      </c>
      <c r="D458" s="52" t="inlineStr">
        <is>
          <t>Round fin</t>
        </is>
      </c>
      <c r="E458" s="63" t="inlineStr">
        <is>
          <t>Cube</t>
        </is>
      </c>
      <c r="F458" s="52" t="inlineStr">
        <is>
          <t>UAV-52</t>
        </is>
      </c>
      <c r="G458" s="79" t="n">
        <v>0.00200000009</v>
      </c>
      <c r="H458" s="79" t="n">
        <v>0.0299999993</v>
      </c>
      <c r="I458" s="79" t="n">
        <v>0.0299999993</v>
      </c>
      <c r="J458" s="79" t="n">
        <v>0</v>
      </c>
      <c r="K458" s="79" t="n">
        <v>0</v>
      </c>
      <c r="L458" s="79" t="n">
        <v>225</v>
      </c>
      <c r="M458" s="79" t="n">
        <v>0</v>
      </c>
      <c r="N458" s="79" t="n">
        <v>0</v>
      </c>
      <c r="O458" s="79" t="n">
        <v>-0.0700000003</v>
      </c>
      <c r="P458" s="80">
        <f>COS(RADIANS(K458))*COS(RADIANS(L458))+SIN(RADIANS(K458))*SIN(RADIANS(J458))*SIN(RADIANS(L458))</f>
        <v/>
      </c>
      <c r="Q458" s="80">
        <f>-COS(RADIANS(K458))*SIN(RADIANS(L458))+SIN(RADIANS(K458))*SIN(RADIANS(J458))*COS(RADIANS(L458))</f>
        <v/>
      </c>
      <c r="R458" s="80">
        <f>SIN(RADIANS(K458))*COS(RADIANS(J458))</f>
        <v/>
      </c>
      <c r="S458" s="80">
        <f>COS(RADIANS(J458))*SIN(RADIANS(L458))</f>
        <v/>
      </c>
      <c r="T458" s="80">
        <f>COS(RADIANS(J458))*COS(RADIANS(L458))</f>
        <v/>
      </c>
      <c r="U458" s="80">
        <f>-SIN(RADIANS(J458))</f>
        <v/>
      </c>
      <c r="V458" s="80">
        <f>-SIN(RADIANS(K458))*COS(RADIANS(L458))+COS(RADIANS(K458))*SIN(RADIANS(J458))*SIN(RADIANS(L458))</f>
        <v/>
      </c>
      <c r="W458" s="80">
        <f>SIN(RADIANS(K458))*SIN(RADIANS(L458))+COS(RADIANS(K458))*SIN(RADIANS(J458))*COS(RADIANS(L458))</f>
        <v/>
      </c>
      <c r="X458" s="80">
        <f>COS(RADIANS(K458))*COS(RADIANS(J458))</f>
        <v/>
      </c>
      <c r="Y458" s="80">
        <f>P458*G458</f>
        <v/>
      </c>
      <c r="Z458" s="80">
        <f>Q458*H458</f>
        <v/>
      </c>
      <c r="AA458" s="80">
        <f>R458*I458</f>
        <v/>
      </c>
      <c r="AB458" s="80">
        <f>M458</f>
        <v/>
      </c>
      <c r="AC458" s="80">
        <f>S458*G458</f>
        <v/>
      </c>
      <c r="AD458" s="80">
        <f>T458*H458</f>
        <v/>
      </c>
      <c r="AE458" s="80">
        <f>U458*I458</f>
        <v/>
      </c>
      <c r="AF458" s="80">
        <f>N458</f>
        <v/>
      </c>
      <c r="AG458" s="80">
        <f>V458*G458</f>
        <v/>
      </c>
      <c r="AH458" s="80">
        <f>W458*H458</f>
        <v/>
      </c>
      <c r="AI458" s="80">
        <f>X458*I458</f>
        <v/>
      </c>
      <c r="AJ458" s="80">
        <f>O458</f>
        <v/>
      </c>
      <c r="AK458" s="81" t="n">
        <v>-0.00141421368</v>
      </c>
      <c r="AL458" s="81" t="n">
        <v>0.0212131999</v>
      </c>
      <c r="AM458" s="81" t="n">
        <v>0</v>
      </c>
      <c r="AN458" s="81" t="n">
        <v>0</v>
      </c>
      <c r="AO458" s="81" t="n">
        <v>-0.00141421345</v>
      </c>
      <c r="AP458" s="81" t="n">
        <v>-0.0212132037</v>
      </c>
      <c r="AQ458" s="81" t="n">
        <v>0</v>
      </c>
      <c r="AR458" s="81" t="n">
        <v>0</v>
      </c>
      <c r="AS458" s="81" t="n">
        <v>0</v>
      </c>
      <c r="AT458" s="81" t="n">
        <v>0</v>
      </c>
      <c r="AU458" s="81" t="n">
        <v>0.0299999993</v>
      </c>
      <c r="AV458" s="81" t="n">
        <v>-0.0700000003</v>
      </c>
      <c r="AW458" s="82">
        <f>MAX(ABS(Y458-AK458),ABS(Z458-AL458),ABS(AA458-AM458),ABS(AB458-AN458),ABS(AC458-AO458),ABS(AD458-AP458),ABS(AE458-AQ458),ABS(AF458-AR458),ABS(AG458-AS458),ABS(AH458-AT458),ABS(AI458-AU458),ABS(AJ458-AV458))</f>
        <v/>
      </c>
    </row>
    <row r="459">
      <c r="A459" s="78" t="inlineStr">
        <is>
          <t>M454</t>
        </is>
      </c>
      <c r="B459" s="52" t="inlineStr">
        <is>
          <t>UAV-58</t>
        </is>
      </c>
      <c r="C459" s="52" t="inlineStr">
        <is>
          <t>Autonomous UAV</t>
        </is>
      </c>
      <c r="D459" s="52" t="inlineStr">
        <is>
          <t>Round fin</t>
        </is>
      </c>
      <c r="E459" s="63" t="inlineStr">
        <is>
          <t>Cube</t>
        </is>
      </c>
      <c r="F459" s="52" t="inlineStr">
        <is>
          <t>UAV-52</t>
        </is>
      </c>
      <c r="G459" s="79" t="n">
        <v>0.00200000009</v>
      </c>
      <c r="H459" s="79" t="n">
        <v>0.0299999993</v>
      </c>
      <c r="I459" s="79" t="n">
        <v>0.0299999993</v>
      </c>
      <c r="J459" s="79" t="n">
        <v>0</v>
      </c>
      <c r="K459" s="79" t="n">
        <v>0</v>
      </c>
      <c r="L459" s="79" t="n">
        <v>315</v>
      </c>
      <c r="M459" s="79" t="n">
        <v>0</v>
      </c>
      <c r="N459" s="79" t="n">
        <v>0</v>
      </c>
      <c r="O459" s="79" t="n">
        <v>-0.0700000003</v>
      </c>
      <c r="P459" s="80">
        <f>COS(RADIANS(K459))*COS(RADIANS(L459))+SIN(RADIANS(K459))*SIN(RADIANS(J459))*SIN(RADIANS(L459))</f>
        <v/>
      </c>
      <c r="Q459" s="80">
        <f>-COS(RADIANS(K459))*SIN(RADIANS(L459))+SIN(RADIANS(K459))*SIN(RADIANS(J459))*COS(RADIANS(L459))</f>
        <v/>
      </c>
      <c r="R459" s="80">
        <f>SIN(RADIANS(K459))*COS(RADIANS(J459))</f>
        <v/>
      </c>
      <c r="S459" s="80">
        <f>COS(RADIANS(J459))*SIN(RADIANS(L459))</f>
        <v/>
      </c>
      <c r="T459" s="80">
        <f>COS(RADIANS(J459))*COS(RADIANS(L459))</f>
        <v/>
      </c>
      <c r="U459" s="80">
        <f>-SIN(RADIANS(J459))</f>
        <v/>
      </c>
      <c r="V459" s="80">
        <f>-SIN(RADIANS(K459))*COS(RADIANS(L459))+COS(RADIANS(K459))*SIN(RADIANS(J459))*SIN(RADIANS(L459))</f>
        <v/>
      </c>
      <c r="W459" s="80">
        <f>SIN(RADIANS(K459))*SIN(RADIANS(L459))+COS(RADIANS(K459))*SIN(RADIANS(J459))*COS(RADIANS(L459))</f>
        <v/>
      </c>
      <c r="X459" s="80">
        <f>COS(RADIANS(K459))*COS(RADIANS(J459))</f>
        <v/>
      </c>
      <c r="Y459" s="80">
        <f>P459*G459</f>
        <v/>
      </c>
      <c r="Z459" s="80">
        <f>Q459*H459</f>
        <v/>
      </c>
      <c r="AA459" s="80">
        <f>R459*I459</f>
        <v/>
      </c>
      <c r="AB459" s="80">
        <f>M459</f>
        <v/>
      </c>
      <c r="AC459" s="80">
        <f>S459*G459</f>
        <v/>
      </c>
      <c r="AD459" s="80">
        <f>T459*H459</f>
        <v/>
      </c>
      <c r="AE459" s="80">
        <f>U459*I459</f>
        <v/>
      </c>
      <c r="AF459" s="80">
        <f>N459</f>
        <v/>
      </c>
      <c r="AG459" s="80">
        <f>V459*G459</f>
        <v/>
      </c>
      <c r="AH459" s="80">
        <f>W459*H459</f>
        <v/>
      </c>
      <c r="AI459" s="80">
        <f>X459*I459</f>
        <v/>
      </c>
      <c r="AJ459" s="80">
        <f>O459</f>
        <v/>
      </c>
      <c r="AK459" s="81" t="n">
        <v>0.00141421333</v>
      </c>
      <c r="AL459" s="81" t="n">
        <v>0.0212132055</v>
      </c>
      <c r="AM459" s="81" t="n">
        <v>0</v>
      </c>
      <c r="AN459" s="81" t="n">
        <v>0</v>
      </c>
      <c r="AO459" s="81" t="n">
        <v>-0.0014142138</v>
      </c>
      <c r="AP459" s="81" t="n">
        <v>0.0212131999</v>
      </c>
      <c r="AQ459" s="81" t="n">
        <v>0</v>
      </c>
      <c r="AR459" s="81" t="n">
        <v>0</v>
      </c>
      <c r="AS459" s="81" t="n">
        <v>0</v>
      </c>
      <c r="AT459" s="81" t="n">
        <v>0</v>
      </c>
      <c r="AU459" s="81" t="n">
        <v>0.0299999993</v>
      </c>
      <c r="AV459" s="81" t="n">
        <v>-0.0700000003</v>
      </c>
      <c r="AW459" s="82">
        <f>MAX(ABS(Y459-AK459),ABS(Z459-AL459),ABS(AA459-AM459),ABS(AB459-AN459),ABS(AC459-AO459),ABS(AD459-AP459),ABS(AE459-AQ459),ABS(AF459-AR459),ABS(AG459-AS459),ABS(AH459-AT459),ABS(AI459-AU459),ABS(AJ459-AV459))</f>
        <v/>
      </c>
    </row>
    <row r="460">
      <c r="A460" s="78" t="inlineStr">
        <is>
          <t>M455</t>
        </is>
      </c>
      <c r="B460" s="52" t="inlineStr">
        <is>
          <t>UAV-59</t>
        </is>
      </c>
      <c r="C460" s="52" t="inlineStr">
        <is>
          <t>Autonomous UAV</t>
        </is>
      </c>
      <c r="D460" s="52" t="inlineStr">
        <is>
          <t>Round</t>
        </is>
      </c>
      <c r="E460" s="53" t="inlineStr">
        <is>
          <t>Group</t>
        </is>
      </c>
      <c r="F460" s="52" t="inlineStr">
        <is>
          <t>UAV-49</t>
        </is>
      </c>
      <c r="G460" s="79" t="n">
        <v>1</v>
      </c>
      <c r="H460" s="79" t="n">
        <v>1</v>
      </c>
      <c r="I460" s="79" t="n">
        <v>1</v>
      </c>
      <c r="J460" s="79" t="n">
        <v>0</v>
      </c>
      <c r="K460" s="79" t="n">
        <v>0</v>
      </c>
      <c r="L460" s="79" t="n">
        <v>0</v>
      </c>
      <c r="M460" s="79" t="n">
        <v>0.0219999999</v>
      </c>
      <c r="N460" s="79" t="n">
        <v>-0.00800000038</v>
      </c>
      <c r="O460" s="79" t="n">
        <v>0</v>
      </c>
      <c r="P460" s="80">
        <f>COS(RADIANS(K460))*COS(RADIANS(L460))+SIN(RADIANS(K460))*SIN(RADIANS(J460))*SIN(RADIANS(L460))</f>
        <v/>
      </c>
      <c r="Q460" s="80">
        <f>-COS(RADIANS(K460))*SIN(RADIANS(L460))+SIN(RADIANS(K460))*SIN(RADIANS(J460))*COS(RADIANS(L460))</f>
        <v/>
      </c>
      <c r="R460" s="80">
        <f>SIN(RADIANS(K460))*COS(RADIANS(J460))</f>
        <v/>
      </c>
      <c r="S460" s="80">
        <f>COS(RADIANS(J460))*SIN(RADIANS(L460))</f>
        <v/>
      </c>
      <c r="T460" s="80">
        <f>COS(RADIANS(J460))*COS(RADIANS(L460))</f>
        <v/>
      </c>
      <c r="U460" s="80">
        <f>-SIN(RADIANS(J460))</f>
        <v/>
      </c>
      <c r="V460" s="80">
        <f>-SIN(RADIANS(K460))*COS(RADIANS(L460))+COS(RADIANS(K460))*SIN(RADIANS(J460))*SIN(RADIANS(L460))</f>
        <v/>
      </c>
      <c r="W460" s="80">
        <f>SIN(RADIANS(K460))*SIN(RADIANS(L460))+COS(RADIANS(K460))*SIN(RADIANS(J460))*COS(RADIANS(L460))</f>
        <v/>
      </c>
      <c r="X460" s="80">
        <f>COS(RADIANS(K460))*COS(RADIANS(J460))</f>
        <v/>
      </c>
      <c r="Y460" s="80">
        <f>P460*G460</f>
        <v/>
      </c>
      <c r="Z460" s="80">
        <f>Q460*H460</f>
        <v/>
      </c>
      <c r="AA460" s="80">
        <f>R460*I460</f>
        <v/>
      </c>
      <c r="AB460" s="80">
        <f>M460</f>
        <v/>
      </c>
      <c r="AC460" s="80">
        <f>S460*G460</f>
        <v/>
      </c>
      <c r="AD460" s="80">
        <f>T460*H460</f>
        <v/>
      </c>
      <c r="AE460" s="80">
        <f>U460*I460</f>
        <v/>
      </c>
      <c r="AF460" s="80">
        <f>N460</f>
        <v/>
      </c>
      <c r="AG460" s="80">
        <f>V460*G460</f>
        <v/>
      </c>
      <c r="AH460" s="80">
        <f>W460*H460</f>
        <v/>
      </c>
      <c r="AI460" s="80">
        <f>X460*I460</f>
        <v/>
      </c>
      <c r="AJ460" s="80">
        <f>O460</f>
        <v/>
      </c>
      <c r="AK460" s="81" t="n">
        <v>1</v>
      </c>
      <c r="AL460" s="81" t="n">
        <v>0</v>
      </c>
      <c r="AM460" s="81" t="n">
        <v>0</v>
      </c>
      <c r="AN460" s="81" t="n">
        <v>0.0219999999</v>
      </c>
      <c r="AO460" s="81" t="n">
        <v>0</v>
      </c>
      <c r="AP460" s="81" t="n">
        <v>1</v>
      </c>
      <c r="AQ460" s="81" t="n">
        <v>0</v>
      </c>
      <c r="AR460" s="81" t="n">
        <v>-0.00800000038</v>
      </c>
      <c r="AS460" s="81" t="n">
        <v>0</v>
      </c>
      <c r="AT460" s="81" t="n">
        <v>0</v>
      </c>
      <c r="AU460" s="81" t="n">
        <v>1</v>
      </c>
      <c r="AV460" s="81" t="n">
        <v>0</v>
      </c>
      <c r="AW460" s="82">
        <f>MAX(ABS(Y460-AK460),ABS(Z460-AL460),ABS(AA460-AM460),ABS(AB460-AN460),ABS(AC460-AO460),ABS(AD460-AP460),ABS(AE460-AQ460),ABS(AF460-AR460),ABS(AG460-AS460),ABS(AH460-AT460),ABS(AI460-AU460),ABS(AJ460-AV460))</f>
        <v/>
      </c>
    </row>
    <row r="461">
      <c r="A461" s="78" t="inlineStr">
        <is>
          <t>M456</t>
        </is>
      </c>
      <c r="B461" s="52" t="inlineStr">
        <is>
          <t>UAV-60</t>
        </is>
      </c>
      <c r="C461" s="52" t="inlineStr">
        <is>
          <t>Autonomous UAV</t>
        </is>
      </c>
      <c r="D461" s="52" t="inlineStr">
        <is>
          <t>Round body</t>
        </is>
      </c>
      <c r="E461" s="58" t="inlineStr">
        <is>
          <t>Cylinder</t>
        </is>
      </c>
      <c r="F461" s="52" t="inlineStr">
        <is>
          <t>UAV-59</t>
        </is>
      </c>
      <c r="G461" s="79" t="n">
        <v>0.0219999999</v>
      </c>
      <c r="H461" s="79" t="n">
        <v>0.0219999999</v>
      </c>
      <c r="I461" s="79" t="n">
        <v>0.170000002</v>
      </c>
      <c r="J461" s="79" t="n">
        <v>0</v>
      </c>
      <c r="K461" s="79" t="n">
        <v>0</v>
      </c>
      <c r="L461" s="79" t="n">
        <v>0</v>
      </c>
      <c r="M461" s="79" t="n">
        <v>0</v>
      </c>
      <c r="N461" s="79" t="n">
        <v>0</v>
      </c>
      <c r="O461" s="79" t="n">
        <v>0</v>
      </c>
      <c r="P461" s="80">
        <f>COS(RADIANS(K461))*COS(RADIANS(L461))+SIN(RADIANS(K461))*SIN(RADIANS(J461))*SIN(RADIANS(L461))</f>
        <v/>
      </c>
      <c r="Q461" s="80">
        <f>-COS(RADIANS(K461))*SIN(RADIANS(L461))+SIN(RADIANS(K461))*SIN(RADIANS(J461))*COS(RADIANS(L461))</f>
        <v/>
      </c>
      <c r="R461" s="80">
        <f>SIN(RADIANS(K461))*COS(RADIANS(J461))</f>
        <v/>
      </c>
      <c r="S461" s="80">
        <f>COS(RADIANS(J461))*SIN(RADIANS(L461))</f>
        <v/>
      </c>
      <c r="T461" s="80">
        <f>COS(RADIANS(J461))*COS(RADIANS(L461))</f>
        <v/>
      </c>
      <c r="U461" s="80">
        <f>-SIN(RADIANS(J461))</f>
        <v/>
      </c>
      <c r="V461" s="80">
        <f>-SIN(RADIANS(K461))*COS(RADIANS(L461))+COS(RADIANS(K461))*SIN(RADIANS(J461))*SIN(RADIANS(L461))</f>
        <v/>
      </c>
      <c r="W461" s="80">
        <f>SIN(RADIANS(K461))*SIN(RADIANS(L461))+COS(RADIANS(K461))*SIN(RADIANS(J461))*COS(RADIANS(L461))</f>
        <v/>
      </c>
      <c r="X461" s="80">
        <f>COS(RADIANS(K461))*COS(RADIANS(J461))</f>
        <v/>
      </c>
      <c r="Y461" s="80">
        <f>P461*G461</f>
        <v/>
      </c>
      <c r="Z461" s="80">
        <f>Q461*H461</f>
        <v/>
      </c>
      <c r="AA461" s="80">
        <f>R461*I461</f>
        <v/>
      </c>
      <c r="AB461" s="80">
        <f>M461</f>
        <v/>
      </c>
      <c r="AC461" s="80">
        <f>S461*G461</f>
        <v/>
      </c>
      <c r="AD461" s="80">
        <f>T461*H461</f>
        <v/>
      </c>
      <c r="AE461" s="80">
        <f>U461*I461</f>
        <v/>
      </c>
      <c r="AF461" s="80">
        <f>N461</f>
        <v/>
      </c>
      <c r="AG461" s="80">
        <f>V461*G461</f>
        <v/>
      </c>
      <c r="AH461" s="80">
        <f>W461*H461</f>
        <v/>
      </c>
      <c r="AI461" s="80">
        <f>X461*I461</f>
        <v/>
      </c>
      <c r="AJ461" s="80">
        <f>O461</f>
        <v/>
      </c>
      <c r="AK461" s="81" t="n">
        <v>0.0219999999</v>
      </c>
      <c r="AL461" s="81" t="n">
        <v>0</v>
      </c>
      <c r="AM461" s="81" t="n">
        <v>0</v>
      </c>
      <c r="AN461" s="81" t="n">
        <v>0</v>
      </c>
      <c r="AO461" s="81" t="n">
        <v>0</v>
      </c>
      <c r="AP461" s="81" t="n">
        <v>0.0219999999</v>
      </c>
      <c r="AQ461" s="81" t="n">
        <v>0</v>
      </c>
      <c r="AR461" s="81" t="n">
        <v>0</v>
      </c>
      <c r="AS461" s="81" t="n">
        <v>0</v>
      </c>
      <c r="AT461" s="81" t="n">
        <v>0</v>
      </c>
      <c r="AU461" s="81" t="n">
        <v>0.170000002</v>
      </c>
      <c r="AV461" s="81" t="n">
        <v>0</v>
      </c>
      <c r="AW461" s="82">
        <f>MAX(ABS(Y461-AK461),ABS(Z461-AL461),ABS(AA461-AM461),ABS(AB461-AN461),ABS(AC461-AO461),ABS(AD461-AP461),ABS(AE461-AQ461),ABS(AF461-AR461),ABS(AG461-AS461),ABS(AH461-AT461),ABS(AI461-AU461),ABS(AJ461-AV461))</f>
        <v/>
      </c>
    </row>
    <row r="462">
      <c r="A462" s="78" t="inlineStr">
        <is>
          <t>M457</t>
        </is>
      </c>
      <c r="B462" s="52" t="inlineStr">
        <is>
          <t>UAV-61</t>
        </is>
      </c>
      <c r="C462" s="52" t="inlineStr">
        <is>
          <t>Autonomous UAV</t>
        </is>
      </c>
      <c r="D462" s="52" t="inlineStr">
        <is>
          <t>Round nose</t>
        </is>
      </c>
      <c r="E462" s="61" t="inlineStr">
        <is>
          <t>Cone</t>
        </is>
      </c>
      <c r="F462" s="52" t="inlineStr">
        <is>
          <t>UAV-59</t>
        </is>
      </c>
      <c r="G462" s="79" t="n">
        <v>0.0219999999</v>
      </c>
      <c r="H462" s="79" t="n">
        <v>0.0219999999</v>
      </c>
      <c r="I462" s="79" t="n">
        <v>0.0399999991</v>
      </c>
      <c r="J462" s="79" t="n">
        <v>0</v>
      </c>
      <c r="K462" s="79" t="n">
        <v>0</v>
      </c>
      <c r="L462" s="79" t="n">
        <v>0</v>
      </c>
      <c r="M462" s="79" t="n">
        <v>0</v>
      </c>
      <c r="N462" s="79" t="n">
        <v>0</v>
      </c>
      <c r="O462" s="79" t="n">
        <v>0.104999997</v>
      </c>
      <c r="P462" s="80">
        <f>COS(RADIANS(K462))*COS(RADIANS(L462))+SIN(RADIANS(K462))*SIN(RADIANS(J462))*SIN(RADIANS(L462))</f>
        <v/>
      </c>
      <c r="Q462" s="80">
        <f>-COS(RADIANS(K462))*SIN(RADIANS(L462))+SIN(RADIANS(K462))*SIN(RADIANS(J462))*COS(RADIANS(L462))</f>
        <v/>
      </c>
      <c r="R462" s="80">
        <f>SIN(RADIANS(K462))*COS(RADIANS(J462))</f>
        <v/>
      </c>
      <c r="S462" s="80">
        <f>COS(RADIANS(J462))*SIN(RADIANS(L462))</f>
        <v/>
      </c>
      <c r="T462" s="80">
        <f>COS(RADIANS(J462))*COS(RADIANS(L462))</f>
        <v/>
      </c>
      <c r="U462" s="80">
        <f>-SIN(RADIANS(J462))</f>
        <v/>
      </c>
      <c r="V462" s="80">
        <f>-SIN(RADIANS(K462))*COS(RADIANS(L462))+COS(RADIANS(K462))*SIN(RADIANS(J462))*SIN(RADIANS(L462))</f>
        <v/>
      </c>
      <c r="W462" s="80">
        <f>SIN(RADIANS(K462))*SIN(RADIANS(L462))+COS(RADIANS(K462))*SIN(RADIANS(J462))*COS(RADIANS(L462))</f>
        <v/>
      </c>
      <c r="X462" s="80">
        <f>COS(RADIANS(K462))*COS(RADIANS(J462))</f>
        <v/>
      </c>
      <c r="Y462" s="80">
        <f>P462*G462</f>
        <v/>
      </c>
      <c r="Z462" s="80">
        <f>Q462*H462</f>
        <v/>
      </c>
      <c r="AA462" s="80">
        <f>R462*I462</f>
        <v/>
      </c>
      <c r="AB462" s="80">
        <f>M462</f>
        <v/>
      </c>
      <c r="AC462" s="80">
        <f>S462*G462</f>
        <v/>
      </c>
      <c r="AD462" s="80">
        <f>T462*H462</f>
        <v/>
      </c>
      <c r="AE462" s="80">
        <f>U462*I462</f>
        <v/>
      </c>
      <c r="AF462" s="80">
        <f>N462</f>
        <v/>
      </c>
      <c r="AG462" s="80">
        <f>V462*G462</f>
        <v/>
      </c>
      <c r="AH462" s="80">
        <f>W462*H462</f>
        <v/>
      </c>
      <c r="AI462" s="80">
        <f>X462*I462</f>
        <v/>
      </c>
      <c r="AJ462" s="80">
        <f>O462</f>
        <v/>
      </c>
      <c r="AK462" s="81" t="n">
        <v>0.0219999999</v>
      </c>
      <c r="AL462" s="81" t="n">
        <v>0</v>
      </c>
      <c r="AM462" s="81" t="n">
        <v>0</v>
      </c>
      <c r="AN462" s="81" t="n">
        <v>0</v>
      </c>
      <c r="AO462" s="81" t="n">
        <v>0</v>
      </c>
      <c r="AP462" s="81" t="n">
        <v>0.0219999999</v>
      </c>
      <c r="AQ462" s="81" t="n">
        <v>0</v>
      </c>
      <c r="AR462" s="81" t="n">
        <v>0</v>
      </c>
      <c r="AS462" s="81" t="n">
        <v>0</v>
      </c>
      <c r="AT462" s="81" t="n">
        <v>0</v>
      </c>
      <c r="AU462" s="81" t="n">
        <v>0.0399999991</v>
      </c>
      <c r="AV462" s="81" t="n">
        <v>0.104999997</v>
      </c>
      <c r="AW462" s="82">
        <f>MAX(ABS(Y462-AK462),ABS(Z462-AL462),ABS(AA462-AM462),ABS(AB462-AN462),ABS(AC462-AO462),ABS(AD462-AP462),ABS(AE462-AQ462),ABS(AF462-AR462),ABS(AG462-AS462),ABS(AH462-AT462),ABS(AI462-AU462),ABS(AJ462-AV462))</f>
        <v/>
      </c>
    </row>
    <row r="463">
      <c r="A463" s="78" t="inlineStr">
        <is>
          <t>M458</t>
        </is>
      </c>
      <c r="B463" s="52" t="inlineStr">
        <is>
          <t>UAV-62</t>
        </is>
      </c>
      <c r="C463" s="52" t="inlineStr">
        <is>
          <t>Autonomous UAV</t>
        </is>
      </c>
      <c r="D463" s="52" t="inlineStr">
        <is>
          <t>Round fin</t>
        </is>
      </c>
      <c r="E463" s="63" t="inlineStr">
        <is>
          <t>Cube</t>
        </is>
      </c>
      <c r="F463" s="52" t="inlineStr">
        <is>
          <t>UAV-59</t>
        </is>
      </c>
      <c r="G463" s="79" t="n">
        <v>0.00200000009</v>
      </c>
      <c r="H463" s="79" t="n">
        <v>0.0299999993</v>
      </c>
      <c r="I463" s="79" t="n">
        <v>0.0299999993</v>
      </c>
      <c r="J463" s="79" t="n">
        <v>0</v>
      </c>
      <c r="K463" s="79" t="n">
        <v>0</v>
      </c>
      <c r="L463" s="79" t="n">
        <v>45</v>
      </c>
      <c r="M463" s="79" t="n">
        <v>0</v>
      </c>
      <c r="N463" s="79" t="n">
        <v>0</v>
      </c>
      <c r="O463" s="79" t="n">
        <v>-0.0700000003</v>
      </c>
      <c r="P463" s="80">
        <f>COS(RADIANS(K463))*COS(RADIANS(L463))+SIN(RADIANS(K463))*SIN(RADIANS(J463))*SIN(RADIANS(L463))</f>
        <v/>
      </c>
      <c r="Q463" s="80">
        <f>-COS(RADIANS(K463))*SIN(RADIANS(L463))+SIN(RADIANS(K463))*SIN(RADIANS(J463))*COS(RADIANS(L463))</f>
        <v/>
      </c>
      <c r="R463" s="80">
        <f>SIN(RADIANS(K463))*COS(RADIANS(J463))</f>
        <v/>
      </c>
      <c r="S463" s="80">
        <f>COS(RADIANS(J463))*SIN(RADIANS(L463))</f>
        <v/>
      </c>
      <c r="T463" s="80">
        <f>COS(RADIANS(J463))*COS(RADIANS(L463))</f>
        <v/>
      </c>
      <c r="U463" s="80">
        <f>-SIN(RADIANS(J463))</f>
        <v/>
      </c>
      <c r="V463" s="80">
        <f>-SIN(RADIANS(K463))*COS(RADIANS(L463))+COS(RADIANS(K463))*SIN(RADIANS(J463))*SIN(RADIANS(L463))</f>
        <v/>
      </c>
      <c r="W463" s="80">
        <f>SIN(RADIANS(K463))*SIN(RADIANS(L463))+COS(RADIANS(K463))*SIN(RADIANS(J463))*COS(RADIANS(L463))</f>
        <v/>
      </c>
      <c r="X463" s="80">
        <f>COS(RADIANS(K463))*COS(RADIANS(J463))</f>
        <v/>
      </c>
      <c r="Y463" s="80">
        <f>P463*G463</f>
        <v/>
      </c>
      <c r="Z463" s="80">
        <f>Q463*H463</f>
        <v/>
      </c>
      <c r="AA463" s="80">
        <f>R463*I463</f>
        <v/>
      </c>
      <c r="AB463" s="80">
        <f>M463</f>
        <v/>
      </c>
      <c r="AC463" s="80">
        <f>S463*G463</f>
        <v/>
      </c>
      <c r="AD463" s="80">
        <f>T463*H463</f>
        <v/>
      </c>
      <c r="AE463" s="80">
        <f>U463*I463</f>
        <v/>
      </c>
      <c r="AF463" s="80">
        <f>N463</f>
        <v/>
      </c>
      <c r="AG463" s="80">
        <f>V463*G463</f>
        <v/>
      </c>
      <c r="AH463" s="80">
        <f>W463*H463</f>
        <v/>
      </c>
      <c r="AI463" s="80">
        <f>X463*I463</f>
        <v/>
      </c>
      <c r="AJ463" s="80">
        <f>O463</f>
        <v/>
      </c>
      <c r="AK463" s="81" t="n">
        <v>0.00141421356</v>
      </c>
      <c r="AL463" s="81" t="n">
        <v>-0.0212132018</v>
      </c>
      <c r="AM463" s="81" t="n">
        <v>0</v>
      </c>
      <c r="AN463" s="81" t="n">
        <v>0</v>
      </c>
      <c r="AO463" s="81" t="n">
        <v>0.00141421356</v>
      </c>
      <c r="AP463" s="81" t="n">
        <v>0.0212132018</v>
      </c>
      <c r="AQ463" s="81" t="n">
        <v>0</v>
      </c>
      <c r="AR463" s="81" t="n">
        <v>0</v>
      </c>
      <c r="AS463" s="81" t="n">
        <v>0</v>
      </c>
      <c r="AT463" s="81" t="n">
        <v>0</v>
      </c>
      <c r="AU463" s="81" t="n">
        <v>0.0299999993</v>
      </c>
      <c r="AV463" s="81" t="n">
        <v>-0.0700000003</v>
      </c>
      <c r="AW463" s="82">
        <f>MAX(ABS(Y463-AK463),ABS(Z463-AL463),ABS(AA463-AM463),ABS(AB463-AN463),ABS(AC463-AO463),ABS(AD463-AP463),ABS(AE463-AQ463),ABS(AF463-AR463),ABS(AG463-AS463),ABS(AH463-AT463),ABS(AI463-AU463),ABS(AJ463-AV463))</f>
        <v/>
      </c>
    </row>
    <row r="464">
      <c r="A464" s="78" t="inlineStr">
        <is>
          <t>M459</t>
        </is>
      </c>
      <c r="B464" s="52" t="inlineStr">
        <is>
          <t>UAV-63</t>
        </is>
      </c>
      <c r="C464" s="52" t="inlineStr">
        <is>
          <t>Autonomous UAV</t>
        </is>
      </c>
      <c r="D464" s="52" t="inlineStr">
        <is>
          <t>Round fin</t>
        </is>
      </c>
      <c r="E464" s="63" t="inlineStr">
        <is>
          <t>Cube</t>
        </is>
      </c>
      <c r="F464" s="52" t="inlineStr">
        <is>
          <t>UAV-59</t>
        </is>
      </c>
      <c r="G464" s="79" t="n">
        <v>0.00200000009</v>
      </c>
      <c r="H464" s="79" t="n">
        <v>0.0299999993</v>
      </c>
      <c r="I464" s="79" t="n">
        <v>0.0299999993</v>
      </c>
      <c r="J464" s="79" t="n">
        <v>0</v>
      </c>
      <c r="K464" s="79" t="n">
        <v>0</v>
      </c>
      <c r="L464" s="79" t="n">
        <v>135</v>
      </c>
      <c r="M464" s="79" t="n">
        <v>0</v>
      </c>
      <c r="N464" s="79" t="n">
        <v>0</v>
      </c>
      <c r="O464" s="79" t="n">
        <v>-0.0700000003</v>
      </c>
      <c r="P464" s="80">
        <f>COS(RADIANS(K464))*COS(RADIANS(L464))+SIN(RADIANS(K464))*SIN(RADIANS(J464))*SIN(RADIANS(L464))</f>
        <v/>
      </c>
      <c r="Q464" s="80">
        <f>-COS(RADIANS(K464))*SIN(RADIANS(L464))+SIN(RADIANS(K464))*SIN(RADIANS(J464))*COS(RADIANS(L464))</f>
        <v/>
      </c>
      <c r="R464" s="80">
        <f>SIN(RADIANS(K464))*COS(RADIANS(J464))</f>
        <v/>
      </c>
      <c r="S464" s="80">
        <f>COS(RADIANS(J464))*SIN(RADIANS(L464))</f>
        <v/>
      </c>
      <c r="T464" s="80">
        <f>COS(RADIANS(J464))*COS(RADIANS(L464))</f>
        <v/>
      </c>
      <c r="U464" s="80">
        <f>-SIN(RADIANS(J464))</f>
        <v/>
      </c>
      <c r="V464" s="80">
        <f>-SIN(RADIANS(K464))*COS(RADIANS(L464))+COS(RADIANS(K464))*SIN(RADIANS(J464))*SIN(RADIANS(L464))</f>
        <v/>
      </c>
      <c r="W464" s="80">
        <f>SIN(RADIANS(K464))*SIN(RADIANS(L464))+COS(RADIANS(K464))*SIN(RADIANS(J464))*COS(RADIANS(L464))</f>
        <v/>
      </c>
      <c r="X464" s="80">
        <f>COS(RADIANS(K464))*COS(RADIANS(J464))</f>
        <v/>
      </c>
      <c r="Y464" s="80">
        <f>P464*G464</f>
        <v/>
      </c>
      <c r="Z464" s="80">
        <f>Q464*H464</f>
        <v/>
      </c>
      <c r="AA464" s="80">
        <f>R464*I464</f>
        <v/>
      </c>
      <c r="AB464" s="80">
        <f>M464</f>
        <v/>
      </c>
      <c r="AC464" s="80">
        <f>S464*G464</f>
        <v/>
      </c>
      <c r="AD464" s="80">
        <f>T464*H464</f>
        <v/>
      </c>
      <c r="AE464" s="80">
        <f>U464*I464</f>
        <v/>
      </c>
      <c r="AF464" s="80">
        <f>N464</f>
        <v/>
      </c>
      <c r="AG464" s="80">
        <f>V464*G464</f>
        <v/>
      </c>
      <c r="AH464" s="80">
        <f>W464*H464</f>
        <v/>
      </c>
      <c r="AI464" s="80">
        <f>X464*I464</f>
        <v/>
      </c>
      <c r="AJ464" s="80">
        <f>O464</f>
        <v/>
      </c>
      <c r="AK464" s="81" t="n">
        <v>-0.00141421356</v>
      </c>
      <c r="AL464" s="81" t="n">
        <v>-0.0212132018</v>
      </c>
      <c r="AM464" s="81" t="n">
        <v>0</v>
      </c>
      <c r="AN464" s="81" t="n">
        <v>0</v>
      </c>
      <c r="AO464" s="81" t="n">
        <v>0.00141421356</v>
      </c>
      <c r="AP464" s="81" t="n">
        <v>-0.0212132018</v>
      </c>
      <c r="AQ464" s="81" t="n">
        <v>0</v>
      </c>
      <c r="AR464" s="81" t="n">
        <v>0</v>
      </c>
      <c r="AS464" s="81" t="n">
        <v>0</v>
      </c>
      <c r="AT464" s="81" t="n">
        <v>0</v>
      </c>
      <c r="AU464" s="81" t="n">
        <v>0.0299999993</v>
      </c>
      <c r="AV464" s="81" t="n">
        <v>-0.0700000003</v>
      </c>
      <c r="AW464" s="82">
        <f>MAX(ABS(Y464-AK464),ABS(Z464-AL464),ABS(AA464-AM464),ABS(AB464-AN464),ABS(AC464-AO464),ABS(AD464-AP464),ABS(AE464-AQ464),ABS(AF464-AR464),ABS(AG464-AS464),ABS(AH464-AT464),ABS(AI464-AU464),ABS(AJ464-AV464))</f>
        <v/>
      </c>
    </row>
    <row r="465">
      <c r="A465" s="78" t="inlineStr">
        <is>
          <t>M460</t>
        </is>
      </c>
      <c r="B465" s="52" t="inlineStr">
        <is>
          <t>UAV-64</t>
        </is>
      </c>
      <c r="C465" s="52" t="inlineStr">
        <is>
          <t>Autonomous UAV</t>
        </is>
      </c>
      <c r="D465" s="52" t="inlineStr">
        <is>
          <t>Round fin</t>
        </is>
      </c>
      <c r="E465" s="63" t="inlineStr">
        <is>
          <t>Cube</t>
        </is>
      </c>
      <c r="F465" s="52" t="inlineStr">
        <is>
          <t>UAV-59</t>
        </is>
      </c>
      <c r="G465" s="79" t="n">
        <v>0.00200000009</v>
      </c>
      <c r="H465" s="79" t="n">
        <v>0.0299999993</v>
      </c>
      <c r="I465" s="79" t="n">
        <v>0.0299999993</v>
      </c>
      <c r="J465" s="79" t="n">
        <v>0</v>
      </c>
      <c r="K465" s="79" t="n">
        <v>0</v>
      </c>
      <c r="L465" s="79" t="n">
        <v>225</v>
      </c>
      <c r="M465" s="79" t="n">
        <v>0</v>
      </c>
      <c r="N465" s="79" t="n">
        <v>0</v>
      </c>
      <c r="O465" s="79" t="n">
        <v>-0.0700000003</v>
      </c>
      <c r="P465" s="80">
        <f>COS(RADIANS(K465))*COS(RADIANS(L465))+SIN(RADIANS(K465))*SIN(RADIANS(J465))*SIN(RADIANS(L465))</f>
        <v/>
      </c>
      <c r="Q465" s="80">
        <f>-COS(RADIANS(K465))*SIN(RADIANS(L465))+SIN(RADIANS(K465))*SIN(RADIANS(J465))*COS(RADIANS(L465))</f>
        <v/>
      </c>
      <c r="R465" s="80">
        <f>SIN(RADIANS(K465))*COS(RADIANS(J465))</f>
        <v/>
      </c>
      <c r="S465" s="80">
        <f>COS(RADIANS(J465))*SIN(RADIANS(L465))</f>
        <v/>
      </c>
      <c r="T465" s="80">
        <f>COS(RADIANS(J465))*COS(RADIANS(L465))</f>
        <v/>
      </c>
      <c r="U465" s="80">
        <f>-SIN(RADIANS(J465))</f>
        <v/>
      </c>
      <c r="V465" s="80">
        <f>-SIN(RADIANS(K465))*COS(RADIANS(L465))+COS(RADIANS(K465))*SIN(RADIANS(J465))*SIN(RADIANS(L465))</f>
        <v/>
      </c>
      <c r="W465" s="80">
        <f>SIN(RADIANS(K465))*SIN(RADIANS(L465))+COS(RADIANS(K465))*SIN(RADIANS(J465))*COS(RADIANS(L465))</f>
        <v/>
      </c>
      <c r="X465" s="80">
        <f>COS(RADIANS(K465))*COS(RADIANS(J465))</f>
        <v/>
      </c>
      <c r="Y465" s="80">
        <f>P465*G465</f>
        <v/>
      </c>
      <c r="Z465" s="80">
        <f>Q465*H465</f>
        <v/>
      </c>
      <c r="AA465" s="80">
        <f>R465*I465</f>
        <v/>
      </c>
      <c r="AB465" s="80">
        <f>M465</f>
        <v/>
      </c>
      <c r="AC465" s="80">
        <f>S465*G465</f>
        <v/>
      </c>
      <c r="AD465" s="80">
        <f>T465*H465</f>
        <v/>
      </c>
      <c r="AE465" s="80">
        <f>U465*I465</f>
        <v/>
      </c>
      <c r="AF465" s="80">
        <f>N465</f>
        <v/>
      </c>
      <c r="AG465" s="80">
        <f>V465*G465</f>
        <v/>
      </c>
      <c r="AH465" s="80">
        <f>W465*H465</f>
        <v/>
      </c>
      <c r="AI465" s="80">
        <f>X465*I465</f>
        <v/>
      </c>
      <c r="AJ465" s="80">
        <f>O465</f>
        <v/>
      </c>
      <c r="AK465" s="81" t="n">
        <v>-0.00141421368</v>
      </c>
      <c r="AL465" s="81" t="n">
        <v>0.0212131999</v>
      </c>
      <c r="AM465" s="81" t="n">
        <v>0</v>
      </c>
      <c r="AN465" s="81" t="n">
        <v>0</v>
      </c>
      <c r="AO465" s="81" t="n">
        <v>-0.00141421345</v>
      </c>
      <c r="AP465" s="81" t="n">
        <v>-0.0212132037</v>
      </c>
      <c r="AQ465" s="81" t="n">
        <v>0</v>
      </c>
      <c r="AR465" s="81" t="n">
        <v>0</v>
      </c>
      <c r="AS465" s="81" t="n">
        <v>0</v>
      </c>
      <c r="AT465" s="81" t="n">
        <v>0</v>
      </c>
      <c r="AU465" s="81" t="n">
        <v>0.0299999993</v>
      </c>
      <c r="AV465" s="81" t="n">
        <v>-0.0700000003</v>
      </c>
      <c r="AW465" s="82">
        <f>MAX(ABS(Y465-AK465),ABS(Z465-AL465),ABS(AA465-AM465),ABS(AB465-AN465),ABS(AC465-AO465),ABS(AD465-AP465),ABS(AE465-AQ465),ABS(AF465-AR465),ABS(AG465-AS465),ABS(AH465-AT465),ABS(AI465-AU465),ABS(AJ465-AV465))</f>
        <v/>
      </c>
    </row>
    <row r="466">
      <c r="A466" s="78" t="inlineStr">
        <is>
          <t>M461</t>
        </is>
      </c>
      <c r="B466" s="52" t="inlineStr">
        <is>
          <t>UAV-65</t>
        </is>
      </c>
      <c r="C466" s="52" t="inlineStr">
        <is>
          <t>Autonomous UAV</t>
        </is>
      </c>
      <c r="D466" s="52" t="inlineStr">
        <is>
          <t>Round fin</t>
        </is>
      </c>
      <c r="E466" s="63" t="inlineStr">
        <is>
          <t>Cube</t>
        </is>
      </c>
      <c r="F466" s="52" t="inlineStr">
        <is>
          <t>UAV-59</t>
        </is>
      </c>
      <c r="G466" s="79" t="n">
        <v>0.00200000009</v>
      </c>
      <c r="H466" s="79" t="n">
        <v>0.0299999993</v>
      </c>
      <c r="I466" s="79" t="n">
        <v>0.0299999993</v>
      </c>
      <c r="J466" s="79" t="n">
        <v>0</v>
      </c>
      <c r="K466" s="79" t="n">
        <v>0</v>
      </c>
      <c r="L466" s="79" t="n">
        <v>315</v>
      </c>
      <c r="M466" s="79" t="n">
        <v>0</v>
      </c>
      <c r="N466" s="79" t="n">
        <v>0</v>
      </c>
      <c r="O466" s="79" t="n">
        <v>-0.0700000003</v>
      </c>
      <c r="P466" s="80">
        <f>COS(RADIANS(K466))*COS(RADIANS(L466))+SIN(RADIANS(K466))*SIN(RADIANS(J466))*SIN(RADIANS(L466))</f>
        <v/>
      </c>
      <c r="Q466" s="80">
        <f>-COS(RADIANS(K466))*SIN(RADIANS(L466))+SIN(RADIANS(K466))*SIN(RADIANS(J466))*COS(RADIANS(L466))</f>
        <v/>
      </c>
      <c r="R466" s="80">
        <f>SIN(RADIANS(K466))*COS(RADIANS(J466))</f>
        <v/>
      </c>
      <c r="S466" s="80">
        <f>COS(RADIANS(J466))*SIN(RADIANS(L466))</f>
        <v/>
      </c>
      <c r="T466" s="80">
        <f>COS(RADIANS(J466))*COS(RADIANS(L466))</f>
        <v/>
      </c>
      <c r="U466" s="80">
        <f>-SIN(RADIANS(J466))</f>
        <v/>
      </c>
      <c r="V466" s="80">
        <f>-SIN(RADIANS(K466))*COS(RADIANS(L466))+COS(RADIANS(K466))*SIN(RADIANS(J466))*SIN(RADIANS(L466))</f>
        <v/>
      </c>
      <c r="W466" s="80">
        <f>SIN(RADIANS(K466))*SIN(RADIANS(L466))+COS(RADIANS(K466))*SIN(RADIANS(J466))*COS(RADIANS(L466))</f>
        <v/>
      </c>
      <c r="X466" s="80">
        <f>COS(RADIANS(K466))*COS(RADIANS(J466))</f>
        <v/>
      </c>
      <c r="Y466" s="80">
        <f>P466*G466</f>
        <v/>
      </c>
      <c r="Z466" s="80">
        <f>Q466*H466</f>
        <v/>
      </c>
      <c r="AA466" s="80">
        <f>R466*I466</f>
        <v/>
      </c>
      <c r="AB466" s="80">
        <f>M466</f>
        <v/>
      </c>
      <c r="AC466" s="80">
        <f>S466*G466</f>
        <v/>
      </c>
      <c r="AD466" s="80">
        <f>T466*H466</f>
        <v/>
      </c>
      <c r="AE466" s="80">
        <f>U466*I466</f>
        <v/>
      </c>
      <c r="AF466" s="80">
        <f>N466</f>
        <v/>
      </c>
      <c r="AG466" s="80">
        <f>V466*G466</f>
        <v/>
      </c>
      <c r="AH466" s="80">
        <f>W466*H466</f>
        <v/>
      </c>
      <c r="AI466" s="80">
        <f>X466*I466</f>
        <v/>
      </c>
      <c r="AJ466" s="80">
        <f>O466</f>
        <v/>
      </c>
      <c r="AK466" s="81" t="n">
        <v>0.00141421333</v>
      </c>
      <c r="AL466" s="81" t="n">
        <v>0.0212132055</v>
      </c>
      <c r="AM466" s="81" t="n">
        <v>0</v>
      </c>
      <c r="AN466" s="81" t="n">
        <v>0</v>
      </c>
      <c r="AO466" s="81" t="n">
        <v>-0.0014142138</v>
      </c>
      <c r="AP466" s="81" t="n">
        <v>0.0212131999</v>
      </c>
      <c r="AQ466" s="81" t="n">
        <v>0</v>
      </c>
      <c r="AR466" s="81" t="n">
        <v>0</v>
      </c>
      <c r="AS466" s="81" t="n">
        <v>0</v>
      </c>
      <c r="AT466" s="81" t="n">
        <v>0</v>
      </c>
      <c r="AU466" s="81" t="n">
        <v>0.0299999993</v>
      </c>
      <c r="AV466" s="81" t="n">
        <v>-0.0700000003</v>
      </c>
      <c r="AW466" s="82">
        <f>MAX(ABS(Y466-AK466),ABS(Z466-AL466),ABS(AA466-AM466),ABS(AB466-AN466),ABS(AC466-AO466),ABS(AD466-AP466),ABS(AE466-AQ466),ABS(AF466-AR466),ABS(AG466-AS466),ABS(AH466-AT466),ABS(AI466-AU466),ABS(AJ466-AV466))</f>
        <v/>
      </c>
    </row>
    <row r="467">
      <c r="A467" s="78" t="inlineStr">
        <is>
          <t>M462</t>
        </is>
      </c>
      <c r="B467" s="52" t="inlineStr">
        <is>
          <t>UAV-66</t>
        </is>
      </c>
      <c r="C467" s="52" t="inlineStr">
        <is>
          <t>Autonomous UAV</t>
        </is>
      </c>
      <c r="D467" s="52" t="inlineStr">
        <is>
          <t>Launcher rail R</t>
        </is>
      </c>
      <c r="E467" s="53" t="inlineStr">
        <is>
          <t>Group</t>
        </is>
      </c>
      <c r="F467" s="52" t="inlineStr">
        <is>
          <t>UAV-00</t>
        </is>
      </c>
      <c r="G467" s="79" t="n">
        <v>1</v>
      </c>
      <c r="H467" s="79" t="n">
        <v>1</v>
      </c>
      <c r="I467" s="79" t="n">
        <v>1</v>
      </c>
      <c r="J467" s="79" t="n">
        <v>0</v>
      </c>
      <c r="K467" s="79" t="n">
        <v>0</v>
      </c>
      <c r="L467" s="79" t="n">
        <v>0</v>
      </c>
      <c r="M467" s="79" t="n">
        <v>-0.104999997</v>
      </c>
      <c r="N467" s="79" t="n">
        <v>-0.075000003</v>
      </c>
      <c r="O467" s="79" t="n">
        <v>0</v>
      </c>
      <c r="P467" s="80">
        <f>COS(RADIANS(K467))*COS(RADIANS(L467))+SIN(RADIANS(K467))*SIN(RADIANS(J467))*SIN(RADIANS(L467))</f>
        <v/>
      </c>
      <c r="Q467" s="80">
        <f>-COS(RADIANS(K467))*SIN(RADIANS(L467))+SIN(RADIANS(K467))*SIN(RADIANS(J467))*COS(RADIANS(L467))</f>
        <v/>
      </c>
      <c r="R467" s="80">
        <f>SIN(RADIANS(K467))*COS(RADIANS(J467))</f>
        <v/>
      </c>
      <c r="S467" s="80">
        <f>COS(RADIANS(J467))*SIN(RADIANS(L467))</f>
        <v/>
      </c>
      <c r="T467" s="80">
        <f>COS(RADIANS(J467))*COS(RADIANS(L467))</f>
        <v/>
      </c>
      <c r="U467" s="80">
        <f>-SIN(RADIANS(J467))</f>
        <v/>
      </c>
      <c r="V467" s="80">
        <f>-SIN(RADIANS(K467))*COS(RADIANS(L467))+COS(RADIANS(K467))*SIN(RADIANS(J467))*SIN(RADIANS(L467))</f>
        <v/>
      </c>
      <c r="W467" s="80">
        <f>SIN(RADIANS(K467))*SIN(RADIANS(L467))+COS(RADIANS(K467))*SIN(RADIANS(J467))*COS(RADIANS(L467))</f>
        <v/>
      </c>
      <c r="X467" s="80">
        <f>COS(RADIANS(K467))*COS(RADIANS(J467))</f>
        <v/>
      </c>
      <c r="Y467" s="80">
        <f>P467*G467</f>
        <v/>
      </c>
      <c r="Z467" s="80">
        <f>Q467*H467</f>
        <v/>
      </c>
      <c r="AA467" s="80">
        <f>R467*I467</f>
        <v/>
      </c>
      <c r="AB467" s="80">
        <f>M467</f>
        <v/>
      </c>
      <c r="AC467" s="80">
        <f>S467*G467</f>
        <v/>
      </c>
      <c r="AD467" s="80">
        <f>T467*H467</f>
        <v/>
      </c>
      <c r="AE467" s="80">
        <f>U467*I467</f>
        <v/>
      </c>
      <c r="AF467" s="80">
        <f>N467</f>
        <v/>
      </c>
      <c r="AG467" s="80">
        <f>V467*G467</f>
        <v/>
      </c>
      <c r="AH467" s="80">
        <f>W467*H467</f>
        <v/>
      </c>
      <c r="AI467" s="80">
        <f>X467*I467</f>
        <v/>
      </c>
      <c r="AJ467" s="80">
        <f>O467</f>
        <v/>
      </c>
      <c r="AK467" s="81" t="n">
        <v>1</v>
      </c>
      <c r="AL467" s="81" t="n">
        <v>0</v>
      </c>
      <c r="AM467" s="81" t="n">
        <v>0</v>
      </c>
      <c r="AN467" s="81" t="n">
        <v>-0.104999997</v>
      </c>
      <c r="AO467" s="81" t="n">
        <v>0</v>
      </c>
      <c r="AP467" s="81" t="n">
        <v>1</v>
      </c>
      <c r="AQ467" s="81" t="n">
        <v>0</v>
      </c>
      <c r="AR467" s="81" t="n">
        <v>-0.075000003</v>
      </c>
      <c r="AS467" s="81" t="n">
        <v>0</v>
      </c>
      <c r="AT467" s="81" t="n">
        <v>0</v>
      </c>
      <c r="AU467" s="81" t="n">
        <v>1</v>
      </c>
      <c r="AV467" s="81" t="n">
        <v>0</v>
      </c>
      <c r="AW467" s="82">
        <f>MAX(ABS(Y467-AK467),ABS(Z467-AL467),ABS(AA467-AM467),ABS(AB467-AN467),ABS(AC467-AO467),ABS(AD467-AP467),ABS(AE467-AQ467),ABS(AF467-AR467),ABS(AG467-AS467),ABS(AH467-AT467),ABS(AI467-AU467),ABS(AJ467-AV467))</f>
        <v/>
      </c>
    </row>
    <row r="468">
      <c r="A468" s="78" t="inlineStr">
        <is>
          <t>M463</t>
        </is>
      </c>
      <c r="B468" s="52" t="inlineStr">
        <is>
          <t>UAV-67</t>
        </is>
      </c>
      <c r="C468" s="52" t="inlineStr">
        <is>
          <t>Autonomous UAV</t>
        </is>
      </c>
      <c r="D468" s="52" t="inlineStr">
        <is>
          <t>Rail</t>
        </is>
      </c>
      <c r="E468" s="63" t="inlineStr">
        <is>
          <t>Cube</t>
        </is>
      </c>
      <c r="F468" s="52" t="inlineStr">
        <is>
          <t>UAV-66</t>
        </is>
      </c>
      <c r="G468" s="79" t="n">
        <v>0.0120000001</v>
      </c>
      <c r="H468" s="79" t="n">
        <v>0.0120000001</v>
      </c>
      <c r="I468" s="79" t="n">
        <v>0.219999999</v>
      </c>
      <c r="J468" s="79" t="n">
        <v>0</v>
      </c>
      <c r="K468" s="79" t="n">
        <v>0</v>
      </c>
      <c r="L468" s="79" t="n">
        <v>0</v>
      </c>
      <c r="M468" s="79" t="n">
        <v>0</v>
      </c>
      <c r="N468" s="79" t="n">
        <v>0.0120000001</v>
      </c>
      <c r="O468" s="79" t="n">
        <v>0</v>
      </c>
      <c r="P468" s="80">
        <f>COS(RADIANS(K468))*COS(RADIANS(L468))+SIN(RADIANS(K468))*SIN(RADIANS(J468))*SIN(RADIANS(L468))</f>
        <v/>
      </c>
      <c r="Q468" s="80">
        <f>-COS(RADIANS(K468))*SIN(RADIANS(L468))+SIN(RADIANS(K468))*SIN(RADIANS(J468))*COS(RADIANS(L468))</f>
        <v/>
      </c>
      <c r="R468" s="80">
        <f>SIN(RADIANS(K468))*COS(RADIANS(J468))</f>
        <v/>
      </c>
      <c r="S468" s="80">
        <f>COS(RADIANS(J468))*SIN(RADIANS(L468))</f>
        <v/>
      </c>
      <c r="T468" s="80">
        <f>COS(RADIANS(J468))*COS(RADIANS(L468))</f>
        <v/>
      </c>
      <c r="U468" s="80">
        <f>-SIN(RADIANS(J468))</f>
        <v/>
      </c>
      <c r="V468" s="80">
        <f>-SIN(RADIANS(K468))*COS(RADIANS(L468))+COS(RADIANS(K468))*SIN(RADIANS(J468))*SIN(RADIANS(L468))</f>
        <v/>
      </c>
      <c r="W468" s="80">
        <f>SIN(RADIANS(K468))*SIN(RADIANS(L468))+COS(RADIANS(K468))*SIN(RADIANS(J468))*COS(RADIANS(L468))</f>
        <v/>
      </c>
      <c r="X468" s="80">
        <f>COS(RADIANS(K468))*COS(RADIANS(J468))</f>
        <v/>
      </c>
      <c r="Y468" s="80">
        <f>P468*G468</f>
        <v/>
      </c>
      <c r="Z468" s="80">
        <f>Q468*H468</f>
        <v/>
      </c>
      <c r="AA468" s="80">
        <f>R468*I468</f>
        <v/>
      </c>
      <c r="AB468" s="80">
        <f>M468</f>
        <v/>
      </c>
      <c r="AC468" s="80">
        <f>S468*G468</f>
        <v/>
      </c>
      <c r="AD468" s="80">
        <f>T468*H468</f>
        <v/>
      </c>
      <c r="AE468" s="80">
        <f>U468*I468</f>
        <v/>
      </c>
      <c r="AF468" s="80">
        <f>N468</f>
        <v/>
      </c>
      <c r="AG468" s="80">
        <f>V468*G468</f>
        <v/>
      </c>
      <c r="AH468" s="80">
        <f>W468*H468</f>
        <v/>
      </c>
      <c r="AI468" s="80">
        <f>X468*I468</f>
        <v/>
      </c>
      <c r="AJ468" s="80">
        <f>O468</f>
        <v/>
      </c>
      <c r="AK468" s="81" t="n">
        <v>0.0120000001</v>
      </c>
      <c r="AL468" s="81" t="n">
        <v>0</v>
      </c>
      <c r="AM468" s="81" t="n">
        <v>0</v>
      </c>
      <c r="AN468" s="81" t="n">
        <v>0</v>
      </c>
      <c r="AO468" s="81" t="n">
        <v>0</v>
      </c>
      <c r="AP468" s="81" t="n">
        <v>0.0120000001</v>
      </c>
      <c r="AQ468" s="81" t="n">
        <v>0</v>
      </c>
      <c r="AR468" s="81" t="n">
        <v>0.0120000001</v>
      </c>
      <c r="AS468" s="81" t="n">
        <v>0</v>
      </c>
      <c r="AT468" s="81" t="n">
        <v>0</v>
      </c>
      <c r="AU468" s="81" t="n">
        <v>0.219999999</v>
      </c>
      <c r="AV468" s="81" t="n">
        <v>0</v>
      </c>
      <c r="AW468" s="82">
        <f>MAX(ABS(Y468-AK468),ABS(Z468-AL468),ABS(AA468-AM468),ABS(AB468-AN468),ABS(AC468-AO468),ABS(AD468-AP468),ABS(AE468-AQ468),ABS(AF468-AR468),ABS(AG468-AS468),ABS(AH468-AT468),ABS(AI468-AU468),ABS(AJ468-AV468))</f>
        <v/>
      </c>
    </row>
    <row r="469">
      <c r="A469" s="78" t="inlineStr">
        <is>
          <t>M464</t>
        </is>
      </c>
      <c r="B469" s="52" t="inlineStr">
        <is>
          <t>UAV-68</t>
        </is>
      </c>
      <c r="C469" s="52" t="inlineStr">
        <is>
          <t>Autonomous UAV</t>
        </is>
      </c>
      <c r="D469" s="52" t="inlineStr">
        <is>
          <t>Rail strut</t>
        </is>
      </c>
      <c r="E469" s="63" t="inlineStr">
        <is>
          <t>Cube</t>
        </is>
      </c>
      <c r="F469" s="52" t="inlineStr">
        <is>
          <t>UAV-66</t>
        </is>
      </c>
      <c r="G469" s="79" t="n">
        <v>0.00800000038</v>
      </c>
      <c r="H469" s="79" t="n">
        <v>0.0199999996</v>
      </c>
      <c r="I469" s="79" t="n">
        <v>0.00800000038</v>
      </c>
      <c r="J469" s="79" t="n">
        <v>0</v>
      </c>
      <c r="K469" s="79" t="n">
        <v>0</v>
      </c>
      <c r="L469" s="79" t="n">
        <v>0</v>
      </c>
      <c r="M469" s="79" t="n">
        <v>0</v>
      </c>
      <c r="N469" s="79" t="n">
        <v>0.0250000004</v>
      </c>
      <c r="O469" s="79" t="n">
        <v>0.0500000007</v>
      </c>
      <c r="P469" s="80">
        <f>COS(RADIANS(K469))*COS(RADIANS(L469))+SIN(RADIANS(K469))*SIN(RADIANS(J469))*SIN(RADIANS(L469))</f>
        <v/>
      </c>
      <c r="Q469" s="80">
        <f>-COS(RADIANS(K469))*SIN(RADIANS(L469))+SIN(RADIANS(K469))*SIN(RADIANS(J469))*COS(RADIANS(L469))</f>
        <v/>
      </c>
      <c r="R469" s="80">
        <f>SIN(RADIANS(K469))*COS(RADIANS(J469))</f>
        <v/>
      </c>
      <c r="S469" s="80">
        <f>COS(RADIANS(J469))*SIN(RADIANS(L469))</f>
        <v/>
      </c>
      <c r="T469" s="80">
        <f>COS(RADIANS(J469))*COS(RADIANS(L469))</f>
        <v/>
      </c>
      <c r="U469" s="80">
        <f>-SIN(RADIANS(J469))</f>
        <v/>
      </c>
      <c r="V469" s="80">
        <f>-SIN(RADIANS(K469))*COS(RADIANS(L469))+COS(RADIANS(K469))*SIN(RADIANS(J469))*SIN(RADIANS(L469))</f>
        <v/>
      </c>
      <c r="W469" s="80">
        <f>SIN(RADIANS(K469))*SIN(RADIANS(L469))+COS(RADIANS(K469))*SIN(RADIANS(J469))*COS(RADIANS(L469))</f>
        <v/>
      </c>
      <c r="X469" s="80">
        <f>COS(RADIANS(K469))*COS(RADIANS(J469))</f>
        <v/>
      </c>
      <c r="Y469" s="80">
        <f>P469*G469</f>
        <v/>
      </c>
      <c r="Z469" s="80">
        <f>Q469*H469</f>
        <v/>
      </c>
      <c r="AA469" s="80">
        <f>R469*I469</f>
        <v/>
      </c>
      <c r="AB469" s="80">
        <f>M469</f>
        <v/>
      </c>
      <c r="AC469" s="80">
        <f>S469*G469</f>
        <v/>
      </c>
      <c r="AD469" s="80">
        <f>T469*H469</f>
        <v/>
      </c>
      <c r="AE469" s="80">
        <f>U469*I469</f>
        <v/>
      </c>
      <c r="AF469" s="80">
        <f>N469</f>
        <v/>
      </c>
      <c r="AG469" s="80">
        <f>V469*G469</f>
        <v/>
      </c>
      <c r="AH469" s="80">
        <f>W469*H469</f>
        <v/>
      </c>
      <c r="AI469" s="80">
        <f>X469*I469</f>
        <v/>
      </c>
      <c r="AJ469" s="80">
        <f>O469</f>
        <v/>
      </c>
      <c r="AK469" s="81" t="n">
        <v>0.00800000038</v>
      </c>
      <c r="AL469" s="81" t="n">
        <v>0</v>
      </c>
      <c r="AM469" s="81" t="n">
        <v>0</v>
      </c>
      <c r="AN469" s="81" t="n">
        <v>0</v>
      </c>
      <c r="AO469" s="81" t="n">
        <v>0</v>
      </c>
      <c r="AP469" s="81" t="n">
        <v>0.0199999996</v>
      </c>
      <c r="AQ469" s="81" t="n">
        <v>0</v>
      </c>
      <c r="AR469" s="81" t="n">
        <v>0.0250000004</v>
      </c>
      <c r="AS469" s="81" t="n">
        <v>0</v>
      </c>
      <c r="AT469" s="81" t="n">
        <v>0</v>
      </c>
      <c r="AU469" s="81" t="n">
        <v>0.00800000038</v>
      </c>
      <c r="AV469" s="81" t="n">
        <v>0.0500000007</v>
      </c>
      <c r="AW469" s="82">
        <f>MAX(ABS(Y469-AK469),ABS(Z469-AL469),ABS(AA469-AM469),ABS(AB469-AN469),ABS(AC469-AO469),ABS(AD469-AP469),ABS(AE469-AQ469),ABS(AF469-AR469),ABS(AG469-AS469),ABS(AH469-AT469),ABS(AI469-AU469),ABS(AJ469-AV469))</f>
        <v/>
      </c>
    </row>
    <row r="470">
      <c r="A470" s="78" t="inlineStr">
        <is>
          <t>M465</t>
        </is>
      </c>
      <c r="B470" s="52" t="inlineStr">
        <is>
          <t>UAV-69</t>
        </is>
      </c>
      <c r="C470" s="52" t="inlineStr">
        <is>
          <t>Autonomous UAV</t>
        </is>
      </c>
      <c r="D470" s="52" t="inlineStr">
        <is>
          <t>Round</t>
        </is>
      </c>
      <c r="E470" s="53" t="inlineStr">
        <is>
          <t>Group</t>
        </is>
      </c>
      <c r="F470" s="52" t="inlineStr">
        <is>
          <t>UAV-66</t>
        </is>
      </c>
      <c r="G470" s="79" t="n">
        <v>1</v>
      </c>
      <c r="H470" s="79" t="n">
        <v>1</v>
      </c>
      <c r="I470" s="79" t="n">
        <v>1</v>
      </c>
      <c r="J470" s="79" t="n">
        <v>0</v>
      </c>
      <c r="K470" s="79" t="n">
        <v>0</v>
      </c>
      <c r="L470" s="79" t="n">
        <v>0</v>
      </c>
      <c r="M470" s="79" t="n">
        <v>-0.0219999999</v>
      </c>
      <c r="N470" s="79" t="n">
        <v>-0.00800000038</v>
      </c>
      <c r="O470" s="79" t="n">
        <v>0</v>
      </c>
      <c r="P470" s="80">
        <f>COS(RADIANS(K470))*COS(RADIANS(L470))+SIN(RADIANS(K470))*SIN(RADIANS(J470))*SIN(RADIANS(L470))</f>
        <v/>
      </c>
      <c r="Q470" s="80">
        <f>-COS(RADIANS(K470))*SIN(RADIANS(L470))+SIN(RADIANS(K470))*SIN(RADIANS(J470))*COS(RADIANS(L470))</f>
        <v/>
      </c>
      <c r="R470" s="80">
        <f>SIN(RADIANS(K470))*COS(RADIANS(J470))</f>
        <v/>
      </c>
      <c r="S470" s="80">
        <f>COS(RADIANS(J470))*SIN(RADIANS(L470))</f>
        <v/>
      </c>
      <c r="T470" s="80">
        <f>COS(RADIANS(J470))*COS(RADIANS(L470))</f>
        <v/>
      </c>
      <c r="U470" s="80">
        <f>-SIN(RADIANS(J470))</f>
        <v/>
      </c>
      <c r="V470" s="80">
        <f>-SIN(RADIANS(K470))*COS(RADIANS(L470))+COS(RADIANS(K470))*SIN(RADIANS(J470))*SIN(RADIANS(L470))</f>
        <v/>
      </c>
      <c r="W470" s="80">
        <f>SIN(RADIANS(K470))*SIN(RADIANS(L470))+COS(RADIANS(K470))*SIN(RADIANS(J470))*COS(RADIANS(L470))</f>
        <v/>
      </c>
      <c r="X470" s="80">
        <f>COS(RADIANS(K470))*COS(RADIANS(J470))</f>
        <v/>
      </c>
      <c r="Y470" s="80">
        <f>P470*G470</f>
        <v/>
      </c>
      <c r="Z470" s="80">
        <f>Q470*H470</f>
        <v/>
      </c>
      <c r="AA470" s="80">
        <f>R470*I470</f>
        <v/>
      </c>
      <c r="AB470" s="80">
        <f>M470</f>
        <v/>
      </c>
      <c r="AC470" s="80">
        <f>S470*G470</f>
        <v/>
      </c>
      <c r="AD470" s="80">
        <f>T470*H470</f>
        <v/>
      </c>
      <c r="AE470" s="80">
        <f>U470*I470</f>
        <v/>
      </c>
      <c r="AF470" s="80">
        <f>N470</f>
        <v/>
      </c>
      <c r="AG470" s="80">
        <f>V470*G470</f>
        <v/>
      </c>
      <c r="AH470" s="80">
        <f>W470*H470</f>
        <v/>
      </c>
      <c r="AI470" s="80">
        <f>X470*I470</f>
        <v/>
      </c>
      <c r="AJ470" s="80">
        <f>O470</f>
        <v/>
      </c>
      <c r="AK470" s="81" t="n">
        <v>1</v>
      </c>
      <c r="AL470" s="81" t="n">
        <v>0</v>
      </c>
      <c r="AM470" s="81" t="n">
        <v>0</v>
      </c>
      <c r="AN470" s="81" t="n">
        <v>-0.0219999999</v>
      </c>
      <c r="AO470" s="81" t="n">
        <v>0</v>
      </c>
      <c r="AP470" s="81" t="n">
        <v>1</v>
      </c>
      <c r="AQ470" s="81" t="n">
        <v>0</v>
      </c>
      <c r="AR470" s="81" t="n">
        <v>-0.00800000038</v>
      </c>
      <c r="AS470" s="81" t="n">
        <v>0</v>
      </c>
      <c r="AT470" s="81" t="n">
        <v>0</v>
      </c>
      <c r="AU470" s="81" t="n">
        <v>1</v>
      </c>
      <c r="AV470" s="81" t="n">
        <v>0</v>
      </c>
      <c r="AW470" s="82">
        <f>MAX(ABS(Y470-AK470),ABS(Z470-AL470),ABS(AA470-AM470),ABS(AB470-AN470),ABS(AC470-AO470),ABS(AD470-AP470),ABS(AE470-AQ470),ABS(AF470-AR470),ABS(AG470-AS470),ABS(AH470-AT470),ABS(AI470-AU470),ABS(AJ470-AV470))</f>
        <v/>
      </c>
    </row>
    <row r="471">
      <c r="A471" s="78" t="inlineStr">
        <is>
          <t>M466</t>
        </is>
      </c>
      <c r="B471" s="52" t="inlineStr">
        <is>
          <t>UAV-70</t>
        </is>
      </c>
      <c r="C471" s="52" t="inlineStr">
        <is>
          <t>Autonomous UAV</t>
        </is>
      </c>
      <c r="D471" s="52" t="inlineStr">
        <is>
          <t>Round body</t>
        </is>
      </c>
      <c r="E471" s="58" t="inlineStr">
        <is>
          <t>Cylinder</t>
        </is>
      </c>
      <c r="F471" s="52" t="inlineStr">
        <is>
          <t>UAV-69</t>
        </is>
      </c>
      <c r="G471" s="79" t="n">
        <v>0.0219999999</v>
      </c>
      <c r="H471" s="79" t="n">
        <v>0.0219999999</v>
      </c>
      <c r="I471" s="79" t="n">
        <v>0.170000002</v>
      </c>
      <c r="J471" s="79" t="n">
        <v>0</v>
      </c>
      <c r="K471" s="79" t="n">
        <v>0</v>
      </c>
      <c r="L471" s="79" t="n">
        <v>0</v>
      </c>
      <c r="M471" s="79" t="n">
        <v>0</v>
      </c>
      <c r="N471" s="79" t="n">
        <v>0</v>
      </c>
      <c r="O471" s="79" t="n">
        <v>0</v>
      </c>
      <c r="P471" s="80">
        <f>COS(RADIANS(K471))*COS(RADIANS(L471))+SIN(RADIANS(K471))*SIN(RADIANS(J471))*SIN(RADIANS(L471))</f>
        <v/>
      </c>
      <c r="Q471" s="80">
        <f>-COS(RADIANS(K471))*SIN(RADIANS(L471))+SIN(RADIANS(K471))*SIN(RADIANS(J471))*COS(RADIANS(L471))</f>
        <v/>
      </c>
      <c r="R471" s="80">
        <f>SIN(RADIANS(K471))*COS(RADIANS(J471))</f>
        <v/>
      </c>
      <c r="S471" s="80">
        <f>COS(RADIANS(J471))*SIN(RADIANS(L471))</f>
        <v/>
      </c>
      <c r="T471" s="80">
        <f>COS(RADIANS(J471))*COS(RADIANS(L471))</f>
        <v/>
      </c>
      <c r="U471" s="80">
        <f>-SIN(RADIANS(J471))</f>
        <v/>
      </c>
      <c r="V471" s="80">
        <f>-SIN(RADIANS(K471))*COS(RADIANS(L471))+COS(RADIANS(K471))*SIN(RADIANS(J471))*SIN(RADIANS(L471))</f>
        <v/>
      </c>
      <c r="W471" s="80">
        <f>SIN(RADIANS(K471))*SIN(RADIANS(L471))+COS(RADIANS(K471))*SIN(RADIANS(J471))*COS(RADIANS(L471))</f>
        <v/>
      </c>
      <c r="X471" s="80">
        <f>COS(RADIANS(K471))*COS(RADIANS(J471))</f>
        <v/>
      </c>
      <c r="Y471" s="80">
        <f>P471*G471</f>
        <v/>
      </c>
      <c r="Z471" s="80">
        <f>Q471*H471</f>
        <v/>
      </c>
      <c r="AA471" s="80">
        <f>R471*I471</f>
        <v/>
      </c>
      <c r="AB471" s="80">
        <f>M471</f>
        <v/>
      </c>
      <c r="AC471" s="80">
        <f>S471*G471</f>
        <v/>
      </c>
      <c r="AD471" s="80">
        <f>T471*H471</f>
        <v/>
      </c>
      <c r="AE471" s="80">
        <f>U471*I471</f>
        <v/>
      </c>
      <c r="AF471" s="80">
        <f>N471</f>
        <v/>
      </c>
      <c r="AG471" s="80">
        <f>V471*G471</f>
        <v/>
      </c>
      <c r="AH471" s="80">
        <f>W471*H471</f>
        <v/>
      </c>
      <c r="AI471" s="80">
        <f>X471*I471</f>
        <v/>
      </c>
      <c r="AJ471" s="80">
        <f>O471</f>
        <v/>
      </c>
      <c r="AK471" s="81" t="n">
        <v>0.0219999999</v>
      </c>
      <c r="AL471" s="81" t="n">
        <v>0</v>
      </c>
      <c r="AM471" s="81" t="n">
        <v>0</v>
      </c>
      <c r="AN471" s="81" t="n">
        <v>0</v>
      </c>
      <c r="AO471" s="81" t="n">
        <v>0</v>
      </c>
      <c r="AP471" s="81" t="n">
        <v>0.0219999999</v>
      </c>
      <c r="AQ471" s="81" t="n">
        <v>0</v>
      </c>
      <c r="AR471" s="81" t="n">
        <v>0</v>
      </c>
      <c r="AS471" s="81" t="n">
        <v>0</v>
      </c>
      <c r="AT471" s="81" t="n">
        <v>0</v>
      </c>
      <c r="AU471" s="81" t="n">
        <v>0.170000002</v>
      </c>
      <c r="AV471" s="81" t="n">
        <v>0</v>
      </c>
      <c r="AW471" s="82">
        <f>MAX(ABS(Y471-AK471),ABS(Z471-AL471),ABS(AA471-AM471),ABS(AB471-AN471),ABS(AC471-AO471),ABS(AD471-AP471),ABS(AE471-AQ471),ABS(AF471-AR471),ABS(AG471-AS471),ABS(AH471-AT471),ABS(AI471-AU471),ABS(AJ471-AV471))</f>
        <v/>
      </c>
    </row>
    <row r="472">
      <c r="A472" s="78" t="inlineStr">
        <is>
          <t>M467</t>
        </is>
      </c>
      <c r="B472" s="52" t="inlineStr">
        <is>
          <t>UAV-71</t>
        </is>
      </c>
      <c r="C472" s="52" t="inlineStr">
        <is>
          <t>Autonomous UAV</t>
        </is>
      </c>
      <c r="D472" s="52" t="inlineStr">
        <is>
          <t>Round nose</t>
        </is>
      </c>
      <c r="E472" s="61" t="inlineStr">
        <is>
          <t>Cone</t>
        </is>
      </c>
      <c r="F472" s="52" t="inlineStr">
        <is>
          <t>UAV-69</t>
        </is>
      </c>
      <c r="G472" s="79" t="n">
        <v>0.0219999999</v>
      </c>
      <c r="H472" s="79" t="n">
        <v>0.0219999999</v>
      </c>
      <c r="I472" s="79" t="n">
        <v>0.0399999991</v>
      </c>
      <c r="J472" s="79" t="n">
        <v>0</v>
      </c>
      <c r="K472" s="79" t="n">
        <v>0</v>
      </c>
      <c r="L472" s="79" t="n">
        <v>0</v>
      </c>
      <c r="M472" s="79" t="n">
        <v>0</v>
      </c>
      <c r="N472" s="79" t="n">
        <v>0</v>
      </c>
      <c r="O472" s="79" t="n">
        <v>0.104999997</v>
      </c>
      <c r="P472" s="80">
        <f>COS(RADIANS(K472))*COS(RADIANS(L472))+SIN(RADIANS(K472))*SIN(RADIANS(J472))*SIN(RADIANS(L472))</f>
        <v/>
      </c>
      <c r="Q472" s="80">
        <f>-COS(RADIANS(K472))*SIN(RADIANS(L472))+SIN(RADIANS(K472))*SIN(RADIANS(J472))*COS(RADIANS(L472))</f>
        <v/>
      </c>
      <c r="R472" s="80">
        <f>SIN(RADIANS(K472))*COS(RADIANS(J472))</f>
        <v/>
      </c>
      <c r="S472" s="80">
        <f>COS(RADIANS(J472))*SIN(RADIANS(L472))</f>
        <v/>
      </c>
      <c r="T472" s="80">
        <f>COS(RADIANS(J472))*COS(RADIANS(L472))</f>
        <v/>
      </c>
      <c r="U472" s="80">
        <f>-SIN(RADIANS(J472))</f>
        <v/>
      </c>
      <c r="V472" s="80">
        <f>-SIN(RADIANS(K472))*COS(RADIANS(L472))+COS(RADIANS(K472))*SIN(RADIANS(J472))*SIN(RADIANS(L472))</f>
        <v/>
      </c>
      <c r="W472" s="80">
        <f>SIN(RADIANS(K472))*SIN(RADIANS(L472))+COS(RADIANS(K472))*SIN(RADIANS(J472))*COS(RADIANS(L472))</f>
        <v/>
      </c>
      <c r="X472" s="80">
        <f>COS(RADIANS(K472))*COS(RADIANS(J472))</f>
        <v/>
      </c>
      <c r="Y472" s="80">
        <f>P472*G472</f>
        <v/>
      </c>
      <c r="Z472" s="80">
        <f>Q472*H472</f>
        <v/>
      </c>
      <c r="AA472" s="80">
        <f>R472*I472</f>
        <v/>
      </c>
      <c r="AB472" s="80">
        <f>M472</f>
        <v/>
      </c>
      <c r="AC472" s="80">
        <f>S472*G472</f>
        <v/>
      </c>
      <c r="AD472" s="80">
        <f>T472*H472</f>
        <v/>
      </c>
      <c r="AE472" s="80">
        <f>U472*I472</f>
        <v/>
      </c>
      <c r="AF472" s="80">
        <f>N472</f>
        <v/>
      </c>
      <c r="AG472" s="80">
        <f>V472*G472</f>
        <v/>
      </c>
      <c r="AH472" s="80">
        <f>W472*H472</f>
        <v/>
      </c>
      <c r="AI472" s="80">
        <f>X472*I472</f>
        <v/>
      </c>
      <c r="AJ472" s="80">
        <f>O472</f>
        <v/>
      </c>
      <c r="AK472" s="81" t="n">
        <v>0.0219999999</v>
      </c>
      <c r="AL472" s="81" t="n">
        <v>0</v>
      </c>
      <c r="AM472" s="81" t="n">
        <v>0</v>
      </c>
      <c r="AN472" s="81" t="n">
        <v>0</v>
      </c>
      <c r="AO472" s="81" t="n">
        <v>0</v>
      </c>
      <c r="AP472" s="81" t="n">
        <v>0.0219999999</v>
      </c>
      <c r="AQ472" s="81" t="n">
        <v>0</v>
      </c>
      <c r="AR472" s="81" t="n">
        <v>0</v>
      </c>
      <c r="AS472" s="81" t="n">
        <v>0</v>
      </c>
      <c r="AT472" s="81" t="n">
        <v>0</v>
      </c>
      <c r="AU472" s="81" t="n">
        <v>0.0399999991</v>
      </c>
      <c r="AV472" s="81" t="n">
        <v>0.104999997</v>
      </c>
      <c r="AW472" s="82">
        <f>MAX(ABS(Y472-AK472),ABS(Z472-AL472),ABS(AA472-AM472),ABS(AB472-AN472),ABS(AC472-AO472),ABS(AD472-AP472),ABS(AE472-AQ472),ABS(AF472-AR472),ABS(AG472-AS472),ABS(AH472-AT472),ABS(AI472-AU472),ABS(AJ472-AV472))</f>
        <v/>
      </c>
    </row>
    <row r="473">
      <c r="A473" s="78" t="inlineStr">
        <is>
          <t>M468</t>
        </is>
      </c>
      <c r="B473" s="52" t="inlineStr">
        <is>
          <t>UAV-72</t>
        </is>
      </c>
      <c r="C473" s="52" t="inlineStr">
        <is>
          <t>Autonomous UAV</t>
        </is>
      </c>
      <c r="D473" s="52" t="inlineStr">
        <is>
          <t>Round fin</t>
        </is>
      </c>
      <c r="E473" s="63" t="inlineStr">
        <is>
          <t>Cube</t>
        </is>
      </c>
      <c r="F473" s="52" t="inlineStr">
        <is>
          <t>UAV-69</t>
        </is>
      </c>
      <c r="G473" s="79" t="n">
        <v>0.00200000009</v>
      </c>
      <c r="H473" s="79" t="n">
        <v>0.0299999993</v>
      </c>
      <c r="I473" s="79" t="n">
        <v>0.0299999993</v>
      </c>
      <c r="J473" s="79" t="n">
        <v>0</v>
      </c>
      <c r="K473" s="79" t="n">
        <v>0</v>
      </c>
      <c r="L473" s="79" t="n">
        <v>45</v>
      </c>
      <c r="M473" s="79" t="n">
        <v>0</v>
      </c>
      <c r="N473" s="79" t="n">
        <v>0</v>
      </c>
      <c r="O473" s="79" t="n">
        <v>-0.0700000003</v>
      </c>
      <c r="P473" s="80">
        <f>COS(RADIANS(K473))*COS(RADIANS(L473))+SIN(RADIANS(K473))*SIN(RADIANS(J473))*SIN(RADIANS(L473))</f>
        <v/>
      </c>
      <c r="Q473" s="80">
        <f>-COS(RADIANS(K473))*SIN(RADIANS(L473))+SIN(RADIANS(K473))*SIN(RADIANS(J473))*COS(RADIANS(L473))</f>
        <v/>
      </c>
      <c r="R473" s="80">
        <f>SIN(RADIANS(K473))*COS(RADIANS(J473))</f>
        <v/>
      </c>
      <c r="S473" s="80">
        <f>COS(RADIANS(J473))*SIN(RADIANS(L473))</f>
        <v/>
      </c>
      <c r="T473" s="80">
        <f>COS(RADIANS(J473))*COS(RADIANS(L473))</f>
        <v/>
      </c>
      <c r="U473" s="80">
        <f>-SIN(RADIANS(J473))</f>
        <v/>
      </c>
      <c r="V473" s="80">
        <f>-SIN(RADIANS(K473))*COS(RADIANS(L473))+COS(RADIANS(K473))*SIN(RADIANS(J473))*SIN(RADIANS(L473))</f>
        <v/>
      </c>
      <c r="W473" s="80">
        <f>SIN(RADIANS(K473))*SIN(RADIANS(L473))+COS(RADIANS(K473))*SIN(RADIANS(J473))*COS(RADIANS(L473))</f>
        <v/>
      </c>
      <c r="X473" s="80">
        <f>COS(RADIANS(K473))*COS(RADIANS(J473))</f>
        <v/>
      </c>
      <c r="Y473" s="80">
        <f>P473*G473</f>
        <v/>
      </c>
      <c r="Z473" s="80">
        <f>Q473*H473</f>
        <v/>
      </c>
      <c r="AA473" s="80">
        <f>R473*I473</f>
        <v/>
      </c>
      <c r="AB473" s="80">
        <f>M473</f>
        <v/>
      </c>
      <c r="AC473" s="80">
        <f>S473*G473</f>
        <v/>
      </c>
      <c r="AD473" s="80">
        <f>T473*H473</f>
        <v/>
      </c>
      <c r="AE473" s="80">
        <f>U473*I473</f>
        <v/>
      </c>
      <c r="AF473" s="80">
        <f>N473</f>
        <v/>
      </c>
      <c r="AG473" s="80">
        <f>V473*G473</f>
        <v/>
      </c>
      <c r="AH473" s="80">
        <f>W473*H473</f>
        <v/>
      </c>
      <c r="AI473" s="80">
        <f>X473*I473</f>
        <v/>
      </c>
      <c r="AJ473" s="80">
        <f>O473</f>
        <v/>
      </c>
      <c r="AK473" s="81" t="n">
        <v>0.00141421356</v>
      </c>
      <c r="AL473" s="81" t="n">
        <v>-0.0212132018</v>
      </c>
      <c r="AM473" s="81" t="n">
        <v>0</v>
      </c>
      <c r="AN473" s="81" t="n">
        <v>0</v>
      </c>
      <c r="AO473" s="81" t="n">
        <v>0.00141421356</v>
      </c>
      <c r="AP473" s="81" t="n">
        <v>0.0212132018</v>
      </c>
      <c r="AQ473" s="81" t="n">
        <v>0</v>
      </c>
      <c r="AR473" s="81" t="n">
        <v>0</v>
      </c>
      <c r="AS473" s="81" t="n">
        <v>0</v>
      </c>
      <c r="AT473" s="81" t="n">
        <v>0</v>
      </c>
      <c r="AU473" s="81" t="n">
        <v>0.0299999993</v>
      </c>
      <c r="AV473" s="81" t="n">
        <v>-0.0700000003</v>
      </c>
      <c r="AW473" s="82">
        <f>MAX(ABS(Y473-AK473),ABS(Z473-AL473),ABS(AA473-AM473),ABS(AB473-AN473),ABS(AC473-AO473),ABS(AD473-AP473),ABS(AE473-AQ473),ABS(AF473-AR473),ABS(AG473-AS473),ABS(AH473-AT473),ABS(AI473-AU473),ABS(AJ473-AV473))</f>
        <v/>
      </c>
    </row>
    <row r="474">
      <c r="A474" s="78" t="inlineStr">
        <is>
          <t>M469</t>
        </is>
      </c>
      <c r="B474" s="52" t="inlineStr">
        <is>
          <t>UAV-73</t>
        </is>
      </c>
      <c r="C474" s="52" t="inlineStr">
        <is>
          <t>Autonomous UAV</t>
        </is>
      </c>
      <c r="D474" s="52" t="inlineStr">
        <is>
          <t>Round fin</t>
        </is>
      </c>
      <c r="E474" s="63" t="inlineStr">
        <is>
          <t>Cube</t>
        </is>
      </c>
      <c r="F474" s="52" t="inlineStr">
        <is>
          <t>UAV-69</t>
        </is>
      </c>
      <c r="G474" s="79" t="n">
        <v>0.00200000009</v>
      </c>
      <c r="H474" s="79" t="n">
        <v>0.0299999993</v>
      </c>
      <c r="I474" s="79" t="n">
        <v>0.0299999993</v>
      </c>
      <c r="J474" s="79" t="n">
        <v>0</v>
      </c>
      <c r="K474" s="79" t="n">
        <v>0</v>
      </c>
      <c r="L474" s="79" t="n">
        <v>135</v>
      </c>
      <c r="M474" s="79" t="n">
        <v>0</v>
      </c>
      <c r="N474" s="79" t="n">
        <v>0</v>
      </c>
      <c r="O474" s="79" t="n">
        <v>-0.0700000003</v>
      </c>
      <c r="P474" s="80">
        <f>COS(RADIANS(K474))*COS(RADIANS(L474))+SIN(RADIANS(K474))*SIN(RADIANS(J474))*SIN(RADIANS(L474))</f>
        <v/>
      </c>
      <c r="Q474" s="80">
        <f>-COS(RADIANS(K474))*SIN(RADIANS(L474))+SIN(RADIANS(K474))*SIN(RADIANS(J474))*COS(RADIANS(L474))</f>
        <v/>
      </c>
      <c r="R474" s="80">
        <f>SIN(RADIANS(K474))*COS(RADIANS(J474))</f>
        <v/>
      </c>
      <c r="S474" s="80">
        <f>COS(RADIANS(J474))*SIN(RADIANS(L474))</f>
        <v/>
      </c>
      <c r="T474" s="80">
        <f>COS(RADIANS(J474))*COS(RADIANS(L474))</f>
        <v/>
      </c>
      <c r="U474" s="80">
        <f>-SIN(RADIANS(J474))</f>
        <v/>
      </c>
      <c r="V474" s="80">
        <f>-SIN(RADIANS(K474))*COS(RADIANS(L474))+COS(RADIANS(K474))*SIN(RADIANS(J474))*SIN(RADIANS(L474))</f>
        <v/>
      </c>
      <c r="W474" s="80">
        <f>SIN(RADIANS(K474))*SIN(RADIANS(L474))+COS(RADIANS(K474))*SIN(RADIANS(J474))*COS(RADIANS(L474))</f>
        <v/>
      </c>
      <c r="X474" s="80">
        <f>COS(RADIANS(K474))*COS(RADIANS(J474))</f>
        <v/>
      </c>
      <c r="Y474" s="80">
        <f>P474*G474</f>
        <v/>
      </c>
      <c r="Z474" s="80">
        <f>Q474*H474</f>
        <v/>
      </c>
      <c r="AA474" s="80">
        <f>R474*I474</f>
        <v/>
      </c>
      <c r="AB474" s="80">
        <f>M474</f>
        <v/>
      </c>
      <c r="AC474" s="80">
        <f>S474*G474</f>
        <v/>
      </c>
      <c r="AD474" s="80">
        <f>T474*H474</f>
        <v/>
      </c>
      <c r="AE474" s="80">
        <f>U474*I474</f>
        <v/>
      </c>
      <c r="AF474" s="80">
        <f>N474</f>
        <v/>
      </c>
      <c r="AG474" s="80">
        <f>V474*G474</f>
        <v/>
      </c>
      <c r="AH474" s="80">
        <f>W474*H474</f>
        <v/>
      </c>
      <c r="AI474" s="80">
        <f>X474*I474</f>
        <v/>
      </c>
      <c r="AJ474" s="80">
        <f>O474</f>
        <v/>
      </c>
      <c r="AK474" s="81" t="n">
        <v>-0.00141421356</v>
      </c>
      <c r="AL474" s="81" t="n">
        <v>-0.0212132018</v>
      </c>
      <c r="AM474" s="81" t="n">
        <v>0</v>
      </c>
      <c r="AN474" s="81" t="n">
        <v>0</v>
      </c>
      <c r="AO474" s="81" t="n">
        <v>0.00141421356</v>
      </c>
      <c r="AP474" s="81" t="n">
        <v>-0.0212132018</v>
      </c>
      <c r="AQ474" s="81" t="n">
        <v>0</v>
      </c>
      <c r="AR474" s="81" t="n">
        <v>0</v>
      </c>
      <c r="AS474" s="81" t="n">
        <v>0</v>
      </c>
      <c r="AT474" s="81" t="n">
        <v>0</v>
      </c>
      <c r="AU474" s="81" t="n">
        <v>0.0299999993</v>
      </c>
      <c r="AV474" s="81" t="n">
        <v>-0.0700000003</v>
      </c>
      <c r="AW474" s="82">
        <f>MAX(ABS(Y474-AK474),ABS(Z474-AL474),ABS(AA474-AM474),ABS(AB474-AN474),ABS(AC474-AO474),ABS(AD474-AP474),ABS(AE474-AQ474),ABS(AF474-AR474),ABS(AG474-AS474),ABS(AH474-AT474),ABS(AI474-AU474),ABS(AJ474-AV474))</f>
        <v/>
      </c>
    </row>
    <row r="475">
      <c r="A475" s="78" t="inlineStr">
        <is>
          <t>M470</t>
        </is>
      </c>
      <c r="B475" s="52" t="inlineStr">
        <is>
          <t>UAV-74</t>
        </is>
      </c>
      <c r="C475" s="52" t="inlineStr">
        <is>
          <t>Autonomous UAV</t>
        </is>
      </c>
      <c r="D475" s="52" t="inlineStr">
        <is>
          <t>Round fin</t>
        </is>
      </c>
      <c r="E475" s="63" t="inlineStr">
        <is>
          <t>Cube</t>
        </is>
      </c>
      <c r="F475" s="52" t="inlineStr">
        <is>
          <t>UAV-69</t>
        </is>
      </c>
      <c r="G475" s="79" t="n">
        <v>0.00200000009</v>
      </c>
      <c r="H475" s="79" t="n">
        <v>0.0299999993</v>
      </c>
      <c r="I475" s="79" t="n">
        <v>0.0299999993</v>
      </c>
      <c r="J475" s="79" t="n">
        <v>0</v>
      </c>
      <c r="K475" s="79" t="n">
        <v>0</v>
      </c>
      <c r="L475" s="79" t="n">
        <v>225</v>
      </c>
      <c r="M475" s="79" t="n">
        <v>0</v>
      </c>
      <c r="N475" s="79" t="n">
        <v>0</v>
      </c>
      <c r="O475" s="79" t="n">
        <v>-0.0700000003</v>
      </c>
      <c r="P475" s="80">
        <f>COS(RADIANS(K475))*COS(RADIANS(L475))+SIN(RADIANS(K475))*SIN(RADIANS(J475))*SIN(RADIANS(L475))</f>
        <v/>
      </c>
      <c r="Q475" s="80">
        <f>-COS(RADIANS(K475))*SIN(RADIANS(L475))+SIN(RADIANS(K475))*SIN(RADIANS(J475))*COS(RADIANS(L475))</f>
        <v/>
      </c>
      <c r="R475" s="80">
        <f>SIN(RADIANS(K475))*COS(RADIANS(J475))</f>
        <v/>
      </c>
      <c r="S475" s="80">
        <f>COS(RADIANS(J475))*SIN(RADIANS(L475))</f>
        <v/>
      </c>
      <c r="T475" s="80">
        <f>COS(RADIANS(J475))*COS(RADIANS(L475))</f>
        <v/>
      </c>
      <c r="U475" s="80">
        <f>-SIN(RADIANS(J475))</f>
        <v/>
      </c>
      <c r="V475" s="80">
        <f>-SIN(RADIANS(K475))*COS(RADIANS(L475))+COS(RADIANS(K475))*SIN(RADIANS(J475))*SIN(RADIANS(L475))</f>
        <v/>
      </c>
      <c r="W475" s="80">
        <f>SIN(RADIANS(K475))*SIN(RADIANS(L475))+COS(RADIANS(K475))*SIN(RADIANS(J475))*COS(RADIANS(L475))</f>
        <v/>
      </c>
      <c r="X475" s="80">
        <f>COS(RADIANS(K475))*COS(RADIANS(J475))</f>
        <v/>
      </c>
      <c r="Y475" s="80">
        <f>P475*G475</f>
        <v/>
      </c>
      <c r="Z475" s="80">
        <f>Q475*H475</f>
        <v/>
      </c>
      <c r="AA475" s="80">
        <f>R475*I475</f>
        <v/>
      </c>
      <c r="AB475" s="80">
        <f>M475</f>
        <v/>
      </c>
      <c r="AC475" s="80">
        <f>S475*G475</f>
        <v/>
      </c>
      <c r="AD475" s="80">
        <f>T475*H475</f>
        <v/>
      </c>
      <c r="AE475" s="80">
        <f>U475*I475</f>
        <v/>
      </c>
      <c r="AF475" s="80">
        <f>N475</f>
        <v/>
      </c>
      <c r="AG475" s="80">
        <f>V475*G475</f>
        <v/>
      </c>
      <c r="AH475" s="80">
        <f>W475*H475</f>
        <v/>
      </c>
      <c r="AI475" s="80">
        <f>X475*I475</f>
        <v/>
      </c>
      <c r="AJ475" s="80">
        <f>O475</f>
        <v/>
      </c>
      <c r="AK475" s="81" t="n">
        <v>-0.00141421368</v>
      </c>
      <c r="AL475" s="81" t="n">
        <v>0.0212131999</v>
      </c>
      <c r="AM475" s="81" t="n">
        <v>0</v>
      </c>
      <c r="AN475" s="81" t="n">
        <v>0</v>
      </c>
      <c r="AO475" s="81" t="n">
        <v>-0.00141421345</v>
      </c>
      <c r="AP475" s="81" t="n">
        <v>-0.0212132037</v>
      </c>
      <c r="AQ475" s="81" t="n">
        <v>0</v>
      </c>
      <c r="AR475" s="81" t="n">
        <v>0</v>
      </c>
      <c r="AS475" s="81" t="n">
        <v>0</v>
      </c>
      <c r="AT475" s="81" t="n">
        <v>0</v>
      </c>
      <c r="AU475" s="81" t="n">
        <v>0.0299999993</v>
      </c>
      <c r="AV475" s="81" t="n">
        <v>-0.0700000003</v>
      </c>
      <c r="AW475" s="82">
        <f>MAX(ABS(Y475-AK475),ABS(Z475-AL475),ABS(AA475-AM475),ABS(AB475-AN475),ABS(AC475-AO475),ABS(AD475-AP475),ABS(AE475-AQ475),ABS(AF475-AR475),ABS(AG475-AS475),ABS(AH475-AT475),ABS(AI475-AU475),ABS(AJ475-AV475))</f>
        <v/>
      </c>
    </row>
    <row r="476">
      <c r="A476" s="78" t="inlineStr">
        <is>
          <t>M471</t>
        </is>
      </c>
      <c r="B476" s="52" t="inlineStr">
        <is>
          <t>UAV-75</t>
        </is>
      </c>
      <c r="C476" s="52" t="inlineStr">
        <is>
          <t>Autonomous UAV</t>
        </is>
      </c>
      <c r="D476" s="52" t="inlineStr">
        <is>
          <t>Round fin</t>
        </is>
      </c>
      <c r="E476" s="63" t="inlineStr">
        <is>
          <t>Cube</t>
        </is>
      </c>
      <c r="F476" s="52" t="inlineStr">
        <is>
          <t>UAV-69</t>
        </is>
      </c>
      <c r="G476" s="79" t="n">
        <v>0.00200000009</v>
      </c>
      <c r="H476" s="79" t="n">
        <v>0.0299999993</v>
      </c>
      <c r="I476" s="79" t="n">
        <v>0.0299999993</v>
      </c>
      <c r="J476" s="79" t="n">
        <v>0</v>
      </c>
      <c r="K476" s="79" t="n">
        <v>0</v>
      </c>
      <c r="L476" s="79" t="n">
        <v>315</v>
      </c>
      <c r="M476" s="79" t="n">
        <v>0</v>
      </c>
      <c r="N476" s="79" t="n">
        <v>0</v>
      </c>
      <c r="O476" s="79" t="n">
        <v>-0.0700000003</v>
      </c>
      <c r="P476" s="80">
        <f>COS(RADIANS(K476))*COS(RADIANS(L476))+SIN(RADIANS(K476))*SIN(RADIANS(J476))*SIN(RADIANS(L476))</f>
        <v/>
      </c>
      <c r="Q476" s="80">
        <f>-COS(RADIANS(K476))*SIN(RADIANS(L476))+SIN(RADIANS(K476))*SIN(RADIANS(J476))*COS(RADIANS(L476))</f>
        <v/>
      </c>
      <c r="R476" s="80">
        <f>SIN(RADIANS(K476))*COS(RADIANS(J476))</f>
        <v/>
      </c>
      <c r="S476" s="80">
        <f>COS(RADIANS(J476))*SIN(RADIANS(L476))</f>
        <v/>
      </c>
      <c r="T476" s="80">
        <f>COS(RADIANS(J476))*COS(RADIANS(L476))</f>
        <v/>
      </c>
      <c r="U476" s="80">
        <f>-SIN(RADIANS(J476))</f>
        <v/>
      </c>
      <c r="V476" s="80">
        <f>-SIN(RADIANS(K476))*COS(RADIANS(L476))+COS(RADIANS(K476))*SIN(RADIANS(J476))*SIN(RADIANS(L476))</f>
        <v/>
      </c>
      <c r="W476" s="80">
        <f>SIN(RADIANS(K476))*SIN(RADIANS(L476))+COS(RADIANS(K476))*SIN(RADIANS(J476))*COS(RADIANS(L476))</f>
        <v/>
      </c>
      <c r="X476" s="80">
        <f>COS(RADIANS(K476))*COS(RADIANS(J476))</f>
        <v/>
      </c>
      <c r="Y476" s="80">
        <f>P476*G476</f>
        <v/>
      </c>
      <c r="Z476" s="80">
        <f>Q476*H476</f>
        <v/>
      </c>
      <c r="AA476" s="80">
        <f>R476*I476</f>
        <v/>
      </c>
      <c r="AB476" s="80">
        <f>M476</f>
        <v/>
      </c>
      <c r="AC476" s="80">
        <f>S476*G476</f>
        <v/>
      </c>
      <c r="AD476" s="80">
        <f>T476*H476</f>
        <v/>
      </c>
      <c r="AE476" s="80">
        <f>U476*I476</f>
        <v/>
      </c>
      <c r="AF476" s="80">
        <f>N476</f>
        <v/>
      </c>
      <c r="AG476" s="80">
        <f>V476*G476</f>
        <v/>
      </c>
      <c r="AH476" s="80">
        <f>W476*H476</f>
        <v/>
      </c>
      <c r="AI476" s="80">
        <f>X476*I476</f>
        <v/>
      </c>
      <c r="AJ476" s="80">
        <f>O476</f>
        <v/>
      </c>
      <c r="AK476" s="81" t="n">
        <v>0.00141421333</v>
      </c>
      <c r="AL476" s="81" t="n">
        <v>0.0212132055</v>
      </c>
      <c r="AM476" s="81" t="n">
        <v>0</v>
      </c>
      <c r="AN476" s="81" t="n">
        <v>0</v>
      </c>
      <c r="AO476" s="81" t="n">
        <v>-0.0014142138</v>
      </c>
      <c r="AP476" s="81" t="n">
        <v>0.0212131999</v>
      </c>
      <c r="AQ476" s="81" t="n">
        <v>0</v>
      </c>
      <c r="AR476" s="81" t="n">
        <v>0</v>
      </c>
      <c r="AS476" s="81" t="n">
        <v>0</v>
      </c>
      <c r="AT476" s="81" t="n">
        <v>0</v>
      </c>
      <c r="AU476" s="81" t="n">
        <v>0.0299999993</v>
      </c>
      <c r="AV476" s="81" t="n">
        <v>-0.0700000003</v>
      </c>
      <c r="AW476" s="82">
        <f>MAX(ABS(Y476-AK476),ABS(Z476-AL476),ABS(AA476-AM476),ABS(AB476-AN476),ABS(AC476-AO476),ABS(AD476-AP476),ABS(AE476-AQ476),ABS(AF476-AR476),ABS(AG476-AS476),ABS(AH476-AT476),ABS(AI476-AU476),ABS(AJ476-AV476))</f>
        <v/>
      </c>
    </row>
    <row r="477">
      <c r="A477" s="78" t="inlineStr">
        <is>
          <t>M472</t>
        </is>
      </c>
      <c r="B477" s="52" t="inlineStr">
        <is>
          <t>UAV-76</t>
        </is>
      </c>
      <c r="C477" s="52" t="inlineStr">
        <is>
          <t>Autonomous UAV</t>
        </is>
      </c>
      <c r="D477" s="52" t="inlineStr">
        <is>
          <t>Round</t>
        </is>
      </c>
      <c r="E477" s="53" t="inlineStr">
        <is>
          <t>Group</t>
        </is>
      </c>
      <c r="F477" s="52" t="inlineStr">
        <is>
          <t>UAV-66</t>
        </is>
      </c>
      <c r="G477" s="79" t="n">
        <v>1</v>
      </c>
      <c r="H477" s="79" t="n">
        <v>1</v>
      </c>
      <c r="I477" s="79" t="n">
        <v>1</v>
      </c>
      <c r="J477" s="79" t="n">
        <v>0</v>
      </c>
      <c r="K477" s="79" t="n">
        <v>0</v>
      </c>
      <c r="L477" s="79" t="n">
        <v>0</v>
      </c>
      <c r="M477" s="79" t="n">
        <v>0.0219999999</v>
      </c>
      <c r="N477" s="79" t="n">
        <v>-0.00800000038</v>
      </c>
      <c r="O477" s="79" t="n">
        <v>0</v>
      </c>
      <c r="P477" s="80">
        <f>COS(RADIANS(K477))*COS(RADIANS(L477))+SIN(RADIANS(K477))*SIN(RADIANS(J477))*SIN(RADIANS(L477))</f>
        <v/>
      </c>
      <c r="Q477" s="80">
        <f>-COS(RADIANS(K477))*SIN(RADIANS(L477))+SIN(RADIANS(K477))*SIN(RADIANS(J477))*COS(RADIANS(L477))</f>
        <v/>
      </c>
      <c r="R477" s="80">
        <f>SIN(RADIANS(K477))*COS(RADIANS(J477))</f>
        <v/>
      </c>
      <c r="S477" s="80">
        <f>COS(RADIANS(J477))*SIN(RADIANS(L477))</f>
        <v/>
      </c>
      <c r="T477" s="80">
        <f>COS(RADIANS(J477))*COS(RADIANS(L477))</f>
        <v/>
      </c>
      <c r="U477" s="80">
        <f>-SIN(RADIANS(J477))</f>
        <v/>
      </c>
      <c r="V477" s="80">
        <f>-SIN(RADIANS(K477))*COS(RADIANS(L477))+COS(RADIANS(K477))*SIN(RADIANS(J477))*SIN(RADIANS(L477))</f>
        <v/>
      </c>
      <c r="W477" s="80">
        <f>SIN(RADIANS(K477))*SIN(RADIANS(L477))+COS(RADIANS(K477))*SIN(RADIANS(J477))*COS(RADIANS(L477))</f>
        <v/>
      </c>
      <c r="X477" s="80">
        <f>COS(RADIANS(K477))*COS(RADIANS(J477))</f>
        <v/>
      </c>
      <c r="Y477" s="80">
        <f>P477*G477</f>
        <v/>
      </c>
      <c r="Z477" s="80">
        <f>Q477*H477</f>
        <v/>
      </c>
      <c r="AA477" s="80">
        <f>R477*I477</f>
        <v/>
      </c>
      <c r="AB477" s="80">
        <f>M477</f>
        <v/>
      </c>
      <c r="AC477" s="80">
        <f>S477*G477</f>
        <v/>
      </c>
      <c r="AD477" s="80">
        <f>T477*H477</f>
        <v/>
      </c>
      <c r="AE477" s="80">
        <f>U477*I477</f>
        <v/>
      </c>
      <c r="AF477" s="80">
        <f>N477</f>
        <v/>
      </c>
      <c r="AG477" s="80">
        <f>V477*G477</f>
        <v/>
      </c>
      <c r="AH477" s="80">
        <f>W477*H477</f>
        <v/>
      </c>
      <c r="AI477" s="80">
        <f>X477*I477</f>
        <v/>
      </c>
      <c r="AJ477" s="80">
        <f>O477</f>
        <v/>
      </c>
      <c r="AK477" s="81" t="n">
        <v>1</v>
      </c>
      <c r="AL477" s="81" t="n">
        <v>0</v>
      </c>
      <c r="AM477" s="81" t="n">
        <v>0</v>
      </c>
      <c r="AN477" s="81" t="n">
        <v>0.0219999999</v>
      </c>
      <c r="AO477" s="81" t="n">
        <v>0</v>
      </c>
      <c r="AP477" s="81" t="n">
        <v>1</v>
      </c>
      <c r="AQ477" s="81" t="n">
        <v>0</v>
      </c>
      <c r="AR477" s="81" t="n">
        <v>-0.00800000038</v>
      </c>
      <c r="AS477" s="81" t="n">
        <v>0</v>
      </c>
      <c r="AT477" s="81" t="n">
        <v>0</v>
      </c>
      <c r="AU477" s="81" t="n">
        <v>1</v>
      </c>
      <c r="AV477" s="81" t="n">
        <v>0</v>
      </c>
      <c r="AW477" s="82">
        <f>MAX(ABS(Y477-AK477),ABS(Z477-AL477),ABS(AA477-AM477),ABS(AB477-AN477),ABS(AC477-AO477),ABS(AD477-AP477),ABS(AE477-AQ477),ABS(AF477-AR477),ABS(AG477-AS477),ABS(AH477-AT477),ABS(AI477-AU477),ABS(AJ477-AV477))</f>
        <v/>
      </c>
    </row>
    <row r="478">
      <c r="A478" s="78" t="inlineStr">
        <is>
          <t>M473</t>
        </is>
      </c>
      <c r="B478" s="52" t="inlineStr">
        <is>
          <t>UAV-77</t>
        </is>
      </c>
      <c r="C478" s="52" t="inlineStr">
        <is>
          <t>Autonomous UAV</t>
        </is>
      </c>
      <c r="D478" s="52" t="inlineStr">
        <is>
          <t>Round body</t>
        </is>
      </c>
      <c r="E478" s="58" t="inlineStr">
        <is>
          <t>Cylinder</t>
        </is>
      </c>
      <c r="F478" s="52" t="inlineStr">
        <is>
          <t>UAV-76</t>
        </is>
      </c>
      <c r="G478" s="79" t="n">
        <v>0.0219999999</v>
      </c>
      <c r="H478" s="79" t="n">
        <v>0.0219999999</v>
      </c>
      <c r="I478" s="79" t="n">
        <v>0.170000002</v>
      </c>
      <c r="J478" s="79" t="n">
        <v>0</v>
      </c>
      <c r="K478" s="79" t="n">
        <v>0</v>
      </c>
      <c r="L478" s="79" t="n">
        <v>0</v>
      </c>
      <c r="M478" s="79" t="n">
        <v>0</v>
      </c>
      <c r="N478" s="79" t="n">
        <v>0</v>
      </c>
      <c r="O478" s="79" t="n">
        <v>0</v>
      </c>
      <c r="P478" s="80">
        <f>COS(RADIANS(K478))*COS(RADIANS(L478))+SIN(RADIANS(K478))*SIN(RADIANS(J478))*SIN(RADIANS(L478))</f>
        <v/>
      </c>
      <c r="Q478" s="80">
        <f>-COS(RADIANS(K478))*SIN(RADIANS(L478))+SIN(RADIANS(K478))*SIN(RADIANS(J478))*COS(RADIANS(L478))</f>
        <v/>
      </c>
      <c r="R478" s="80">
        <f>SIN(RADIANS(K478))*COS(RADIANS(J478))</f>
        <v/>
      </c>
      <c r="S478" s="80">
        <f>COS(RADIANS(J478))*SIN(RADIANS(L478))</f>
        <v/>
      </c>
      <c r="T478" s="80">
        <f>COS(RADIANS(J478))*COS(RADIANS(L478))</f>
        <v/>
      </c>
      <c r="U478" s="80">
        <f>-SIN(RADIANS(J478))</f>
        <v/>
      </c>
      <c r="V478" s="80">
        <f>-SIN(RADIANS(K478))*COS(RADIANS(L478))+COS(RADIANS(K478))*SIN(RADIANS(J478))*SIN(RADIANS(L478))</f>
        <v/>
      </c>
      <c r="W478" s="80">
        <f>SIN(RADIANS(K478))*SIN(RADIANS(L478))+COS(RADIANS(K478))*SIN(RADIANS(J478))*COS(RADIANS(L478))</f>
        <v/>
      </c>
      <c r="X478" s="80">
        <f>COS(RADIANS(K478))*COS(RADIANS(J478))</f>
        <v/>
      </c>
      <c r="Y478" s="80">
        <f>P478*G478</f>
        <v/>
      </c>
      <c r="Z478" s="80">
        <f>Q478*H478</f>
        <v/>
      </c>
      <c r="AA478" s="80">
        <f>R478*I478</f>
        <v/>
      </c>
      <c r="AB478" s="80">
        <f>M478</f>
        <v/>
      </c>
      <c r="AC478" s="80">
        <f>S478*G478</f>
        <v/>
      </c>
      <c r="AD478" s="80">
        <f>T478*H478</f>
        <v/>
      </c>
      <c r="AE478" s="80">
        <f>U478*I478</f>
        <v/>
      </c>
      <c r="AF478" s="80">
        <f>N478</f>
        <v/>
      </c>
      <c r="AG478" s="80">
        <f>V478*G478</f>
        <v/>
      </c>
      <c r="AH478" s="80">
        <f>W478*H478</f>
        <v/>
      </c>
      <c r="AI478" s="80">
        <f>X478*I478</f>
        <v/>
      </c>
      <c r="AJ478" s="80">
        <f>O478</f>
        <v/>
      </c>
      <c r="AK478" s="81" t="n">
        <v>0.0219999999</v>
      </c>
      <c r="AL478" s="81" t="n">
        <v>0</v>
      </c>
      <c r="AM478" s="81" t="n">
        <v>0</v>
      </c>
      <c r="AN478" s="81" t="n">
        <v>0</v>
      </c>
      <c r="AO478" s="81" t="n">
        <v>0</v>
      </c>
      <c r="AP478" s="81" t="n">
        <v>0.0219999999</v>
      </c>
      <c r="AQ478" s="81" t="n">
        <v>0</v>
      </c>
      <c r="AR478" s="81" t="n">
        <v>0</v>
      </c>
      <c r="AS478" s="81" t="n">
        <v>0</v>
      </c>
      <c r="AT478" s="81" t="n">
        <v>0</v>
      </c>
      <c r="AU478" s="81" t="n">
        <v>0.170000002</v>
      </c>
      <c r="AV478" s="81" t="n">
        <v>0</v>
      </c>
      <c r="AW478" s="82">
        <f>MAX(ABS(Y478-AK478),ABS(Z478-AL478),ABS(AA478-AM478),ABS(AB478-AN478),ABS(AC478-AO478),ABS(AD478-AP478),ABS(AE478-AQ478),ABS(AF478-AR478),ABS(AG478-AS478),ABS(AH478-AT478),ABS(AI478-AU478),ABS(AJ478-AV478))</f>
        <v/>
      </c>
    </row>
    <row r="479">
      <c r="A479" s="78" t="inlineStr">
        <is>
          <t>M474</t>
        </is>
      </c>
      <c r="B479" s="52" t="inlineStr">
        <is>
          <t>UAV-78</t>
        </is>
      </c>
      <c r="C479" s="52" t="inlineStr">
        <is>
          <t>Autonomous UAV</t>
        </is>
      </c>
      <c r="D479" s="52" t="inlineStr">
        <is>
          <t>Round nose</t>
        </is>
      </c>
      <c r="E479" s="61" t="inlineStr">
        <is>
          <t>Cone</t>
        </is>
      </c>
      <c r="F479" s="52" t="inlineStr">
        <is>
          <t>UAV-76</t>
        </is>
      </c>
      <c r="G479" s="79" t="n">
        <v>0.0219999999</v>
      </c>
      <c r="H479" s="79" t="n">
        <v>0.0219999999</v>
      </c>
      <c r="I479" s="79" t="n">
        <v>0.0399999991</v>
      </c>
      <c r="J479" s="79" t="n">
        <v>0</v>
      </c>
      <c r="K479" s="79" t="n">
        <v>0</v>
      </c>
      <c r="L479" s="79" t="n">
        <v>0</v>
      </c>
      <c r="M479" s="79" t="n">
        <v>0</v>
      </c>
      <c r="N479" s="79" t="n">
        <v>0</v>
      </c>
      <c r="O479" s="79" t="n">
        <v>0.104999997</v>
      </c>
      <c r="P479" s="80">
        <f>COS(RADIANS(K479))*COS(RADIANS(L479))+SIN(RADIANS(K479))*SIN(RADIANS(J479))*SIN(RADIANS(L479))</f>
        <v/>
      </c>
      <c r="Q479" s="80">
        <f>-COS(RADIANS(K479))*SIN(RADIANS(L479))+SIN(RADIANS(K479))*SIN(RADIANS(J479))*COS(RADIANS(L479))</f>
        <v/>
      </c>
      <c r="R479" s="80">
        <f>SIN(RADIANS(K479))*COS(RADIANS(J479))</f>
        <v/>
      </c>
      <c r="S479" s="80">
        <f>COS(RADIANS(J479))*SIN(RADIANS(L479))</f>
        <v/>
      </c>
      <c r="T479" s="80">
        <f>COS(RADIANS(J479))*COS(RADIANS(L479))</f>
        <v/>
      </c>
      <c r="U479" s="80">
        <f>-SIN(RADIANS(J479))</f>
        <v/>
      </c>
      <c r="V479" s="80">
        <f>-SIN(RADIANS(K479))*COS(RADIANS(L479))+COS(RADIANS(K479))*SIN(RADIANS(J479))*SIN(RADIANS(L479))</f>
        <v/>
      </c>
      <c r="W479" s="80">
        <f>SIN(RADIANS(K479))*SIN(RADIANS(L479))+COS(RADIANS(K479))*SIN(RADIANS(J479))*COS(RADIANS(L479))</f>
        <v/>
      </c>
      <c r="X479" s="80">
        <f>COS(RADIANS(K479))*COS(RADIANS(J479))</f>
        <v/>
      </c>
      <c r="Y479" s="80">
        <f>P479*G479</f>
        <v/>
      </c>
      <c r="Z479" s="80">
        <f>Q479*H479</f>
        <v/>
      </c>
      <c r="AA479" s="80">
        <f>R479*I479</f>
        <v/>
      </c>
      <c r="AB479" s="80">
        <f>M479</f>
        <v/>
      </c>
      <c r="AC479" s="80">
        <f>S479*G479</f>
        <v/>
      </c>
      <c r="AD479" s="80">
        <f>T479*H479</f>
        <v/>
      </c>
      <c r="AE479" s="80">
        <f>U479*I479</f>
        <v/>
      </c>
      <c r="AF479" s="80">
        <f>N479</f>
        <v/>
      </c>
      <c r="AG479" s="80">
        <f>V479*G479</f>
        <v/>
      </c>
      <c r="AH479" s="80">
        <f>W479*H479</f>
        <v/>
      </c>
      <c r="AI479" s="80">
        <f>X479*I479</f>
        <v/>
      </c>
      <c r="AJ479" s="80">
        <f>O479</f>
        <v/>
      </c>
      <c r="AK479" s="81" t="n">
        <v>0.0219999999</v>
      </c>
      <c r="AL479" s="81" t="n">
        <v>0</v>
      </c>
      <c r="AM479" s="81" t="n">
        <v>0</v>
      </c>
      <c r="AN479" s="81" t="n">
        <v>0</v>
      </c>
      <c r="AO479" s="81" t="n">
        <v>0</v>
      </c>
      <c r="AP479" s="81" t="n">
        <v>0.0219999999</v>
      </c>
      <c r="AQ479" s="81" t="n">
        <v>0</v>
      </c>
      <c r="AR479" s="81" t="n">
        <v>0</v>
      </c>
      <c r="AS479" s="81" t="n">
        <v>0</v>
      </c>
      <c r="AT479" s="81" t="n">
        <v>0</v>
      </c>
      <c r="AU479" s="81" t="n">
        <v>0.0399999991</v>
      </c>
      <c r="AV479" s="81" t="n">
        <v>0.104999997</v>
      </c>
      <c r="AW479" s="82">
        <f>MAX(ABS(Y479-AK479),ABS(Z479-AL479),ABS(AA479-AM479),ABS(AB479-AN479),ABS(AC479-AO479),ABS(AD479-AP479),ABS(AE479-AQ479),ABS(AF479-AR479),ABS(AG479-AS479),ABS(AH479-AT479),ABS(AI479-AU479),ABS(AJ479-AV479))</f>
        <v/>
      </c>
    </row>
    <row r="480">
      <c r="A480" s="78" t="inlineStr">
        <is>
          <t>M475</t>
        </is>
      </c>
      <c r="B480" s="52" t="inlineStr">
        <is>
          <t>UAV-79</t>
        </is>
      </c>
      <c r="C480" s="52" t="inlineStr">
        <is>
          <t>Autonomous UAV</t>
        </is>
      </c>
      <c r="D480" s="52" t="inlineStr">
        <is>
          <t>Round fin</t>
        </is>
      </c>
      <c r="E480" s="63" t="inlineStr">
        <is>
          <t>Cube</t>
        </is>
      </c>
      <c r="F480" s="52" t="inlineStr">
        <is>
          <t>UAV-76</t>
        </is>
      </c>
      <c r="G480" s="79" t="n">
        <v>0.00200000009</v>
      </c>
      <c r="H480" s="79" t="n">
        <v>0.0299999993</v>
      </c>
      <c r="I480" s="79" t="n">
        <v>0.0299999993</v>
      </c>
      <c r="J480" s="79" t="n">
        <v>0</v>
      </c>
      <c r="K480" s="79" t="n">
        <v>0</v>
      </c>
      <c r="L480" s="79" t="n">
        <v>45</v>
      </c>
      <c r="M480" s="79" t="n">
        <v>0</v>
      </c>
      <c r="N480" s="79" t="n">
        <v>0</v>
      </c>
      <c r="O480" s="79" t="n">
        <v>-0.0700000003</v>
      </c>
      <c r="P480" s="80">
        <f>COS(RADIANS(K480))*COS(RADIANS(L480))+SIN(RADIANS(K480))*SIN(RADIANS(J480))*SIN(RADIANS(L480))</f>
        <v/>
      </c>
      <c r="Q480" s="80">
        <f>-COS(RADIANS(K480))*SIN(RADIANS(L480))+SIN(RADIANS(K480))*SIN(RADIANS(J480))*COS(RADIANS(L480))</f>
        <v/>
      </c>
      <c r="R480" s="80">
        <f>SIN(RADIANS(K480))*COS(RADIANS(J480))</f>
        <v/>
      </c>
      <c r="S480" s="80">
        <f>COS(RADIANS(J480))*SIN(RADIANS(L480))</f>
        <v/>
      </c>
      <c r="T480" s="80">
        <f>COS(RADIANS(J480))*COS(RADIANS(L480))</f>
        <v/>
      </c>
      <c r="U480" s="80">
        <f>-SIN(RADIANS(J480))</f>
        <v/>
      </c>
      <c r="V480" s="80">
        <f>-SIN(RADIANS(K480))*COS(RADIANS(L480))+COS(RADIANS(K480))*SIN(RADIANS(J480))*SIN(RADIANS(L480))</f>
        <v/>
      </c>
      <c r="W480" s="80">
        <f>SIN(RADIANS(K480))*SIN(RADIANS(L480))+COS(RADIANS(K480))*SIN(RADIANS(J480))*COS(RADIANS(L480))</f>
        <v/>
      </c>
      <c r="X480" s="80">
        <f>COS(RADIANS(K480))*COS(RADIANS(J480))</f>
        <v/>
      </c>
      <c r="Y480" s="80">
        <f>P480*G480</f>
        <v/>
      </c>
      <c r="Z480" s="80">
        <f>Q480*H480</f>
        <v/>
      </c>
      <c r="AA480" s="80">
        <f>R480*I480</f>
        <v/>
      </c>
      <c r="AB480" s="80">
        <f>M480</f>
        <v/>
      </c>
      <c r="AC480" s="80">
        <f>S480*G480</f>
        <v/>
      </c>
      <c r="AD480" s="80">
        <f>T480*H480</f>
        <v/>
      </c>
      <c r="AE480" s="80">
        <f>U480*I480</f>
        <v/>
      </c>
      <c r="AF480" s="80">
        <f>N480</f>
        <v/>
      </c>
      <c r="AG480" s="80">
        <f>V480*G480</f>
        <v/>
      </c>
      <c r="AH480" s="80">
        <f>W480*H480</f>
        <v/>
      </c>
      <c r="AI480" s="80">
        <f>X480*I480</f>
        <v/>
      </c>
      <c r="AJ480" s="80">
        <f>O480</f>
        <v/>
      </c>
      <c r="AK480" s="81" t="n">
        <v>0.00141421356</v>
      </c>
      <c r="AL480" s="81" t="n">
        <v>-0.0212132018</v>
      </c>
      <c r="AM480" s="81" t="n">
        <v>0</v>
      </c>
      <c r="AN480" s="81" t="n">
        <v>0</v>
      </c>
      <c r="AO480" s="81" t="n">
        <v>0.00141421356</v>
      </c>
      <c r="AP480" s="81" t="n">
        <v>0.0212132018</v>
      </c>
      <c r="AQ480" s="81" t="n">
        <v>0</v>
      </c>
      <c r="AR480" s="81" t="n">
        <v>0</v>
      </c>
      <c r="AS480" s="81" t="n">
        <v>0</v>
      </c>
      <c r="AT480" s="81" t="n">
        <v>0</v>
      </c>
      <c r="AU480" s="81" t="n">
        <v>0.0299999993</v>
      </c>
      <c r="AV480" s="81" t="n">
        <v>-0.0700000003</v>
      </c>
      <c r="AW480" s="82">
        <f>MAX(ABS(Y480-AK480),ABS(Z480-AL480),ABS(AA480-AM480),ABS(AB480-AN480),ABS(AC480-AO480),ABS(AD480-AP480),ABS(AE480-AQ480),ABS(AF480-AR480),ABS(AG480-AS480),ABS(AH480-AT480),ABS(AI480-AU480),ABS(AJ480-AV480))</f>
        <v/>
      </c>
    </row>
    <row r="481">
      <c r="A481" s="78" t="inlineStr">
        <is>
          <t>M476</t>
        </is>
      </c>
      <c r="B481" s="52" t="inlineStr">
        <is>
          <t>UAV-80</t>
        </is>
      </c>
      <c r="C481" s="52" t="inlineStr">
        <is>
          <t>Autonomous UAV</t>
        </is>
      </c>
      <c r="D481" s="52" t="inlineStr">
        <is>
          <t>Round fin</t>
        </is>
      </c>
      <c r="E481" s="63" t="inlineStr">
        <is>
          <t>Cube</t>
        </is>
      </c>
      <c r="F481" s="52" t="inlineStr">
        <is>
          <t>UAV-76</t>
        </is>
      </c>
      <c r="G481" s="79" t="n">
        <v>0.00200000009</v>
      </c>
      <c r="H481" s="79" t="n">
        <v>0.0299999993</v>
      </c>
      <c r="I481" s="79" t="n">
        <v>0.0299999993</v>
      </c>
      <c r="J481" s="79" t="n">
        <v>0</v>
      </c>
      <c r="K481" s="79" t="n">
        <v>0</v>
      </c>
      <c r="L481" s="79" t="n">
        <v>135</v>
      </c>
      <c r="M481" s="79" t="n">
        <v>0</v>
      </c>
      <c r="N481" s="79" t="n">
        <v>0</v>
      </c>
      <c r="O481" s="79" t="n">
        <v>-0.0700000003</v>
      </c>
      <c r="P481" s="80">
        <f>COS(RADIANS(K481))*COS(RADIANS(L481))+SIN(RADIANS(K481))*SIN(RADIANS(J481))*SIN(RADIANS(L481))</f>
        <v/>
      </c>
      <c r="Q481" s="80">
        <f>-COS(RADIANS(K481))*SIN(RADIANS(L481))+SIN(RADIANS(K481))*SIN(RADIANS(J481))*COS(RADIANS(L481))</f>
        <v/>
      </c>
      <c r="R481" s="80">
        <f>SIN(RADIANS(K481))*COS(RADIANS(J481))</f>
        <v/>
      </c>
      <c r="S481" s="80">
        <f>COS(RADIANS(J481))*SIN(RADIANS(L481))</f>
        <v/>
      </c>
      <c r="T481" s="80">
        <f>COS(RADIANS(J481))*COS(RADIANS(L481))</f>
        <v/>
      </c>
      <c r="U481" s="80">
        <f>-SIN(RADIANS(J481))</f>
        <v/>
      </c>
      <c r="V481" s="80">
        <f>-SIN(RADIANS(K481))*COS(RADIANS(L481))+COS(RADIANS(K481))*SIN(RADIANS(J481))*SIN(RADIANS(L481))</f>
        <v/>
      </c>
      <c r="W481" s="80">
        <f>SIN(RADIANS(K481))*SIN(RADIANS(L481))+COS(RADIANS(K481))*SIN(RADIANS(J481))*COS(RADIANS(L481))</f>
        <v/>
      </c>
      <c r="X481" s="80">
        <f>COS(RADIANS(K481))*COS(RADIANS(J481))</f>
        <v/>
      </c>
      <c r="Y481" s="80">
        <f>P481*G481</f>
        <v/>
      </c>
      <c r="Z481" s="80">
        <f>Q481*H481</f>
        <v/>
      </c>
      <c r="AA481" s="80">
        <f>R481*I481</f>
        <v/>
      </c>
      <c r="AB481" s="80">
        <f>M481</f>
        <v/>
      </c>
      <c r="AC481" s="80">
        <f>S481*G481</f>
        <v/>
      </c>
      <c r="AD481" s="80">
        <f>T481*H481</f>
        <v/>
      </c>
      <c r="AE481" s="80">
        <f>U481*I481</f>
        <v/>
      </c>
      <c r="AF481" s="80">
        <f>N481</f>
        <v/>
      </c>
      <c r="AG481" s="80">
        <f>V481*G481</f>
        <v/>
      </c>
      <c r="AH481" s="80">
        <f>W481*H481</f>
        <v/>
      </c>
      <c r="AI481" s="80">
        <f>X481*I481</f>
        <v/>
      </c>
      <c r="AJ481" s="80">
        <f>O481</f>
        <v/>
      </c>
      <c r="AK481" s="81" t="n">
        <v>-0.00141421356</v>
      </c>
      <c r="AL481" s="81" t="n">
        <v>-0.0212132018</v>
      </c>
      <c r="AM481" s="81" t="n">
        <v>0</v>
      </c>
      <c r="AN481" s="81" t="n">
        <v>0</v>
      </c>
      <c r="AO481" s="81" t="n">
        <v>0.00141421356</v>
      </c>
      <c r="AP481" s="81" t="n">
        <v>-0.0212132018</v>
      </c>
      <c r="AQ481" s="81" t="n">
        <v>0</v>
      </c>
      <c r="AR481" s="81" t="n">
        <v>0</v>
      </c>
      <c r="AS481" s="81" t="n">
        <v>0</v>
      </c>
      <c r="AT481" s="81" t="n">
        <v>0</v>
      </c>
      <c r="AU481" s="81" t="n">
        <v>0.0299999993</v>
      </c>
      <c r="AV481" s="81" t="n">
        <v>-0.0700000003</v>
      </c>
      <c r="AW481" s="82">
        <f>MAX(ABS(Y481-AK481),ABS(Z481-AL481),ABS(AA481-AM481),ABS(AB481-AN481),ABS(AC481-AO481),ABS(AD481-AP481),ABS(AE481-AQ481),ABS(AF481-AR481),ABS(AG481-AS481),ABS(AH481-AT481),ABS(AI481-AU481),ABS(AJ481-AV481))</f>
        <v/>
      </c>
    </row>
    <row r="482">
      <c r="A482" s="78" t="inlineStr">
        <is>
          <t>M477</t>
        </is>
      </c>
      <c r="B482" s="52" t="inlineStr">
        <is>
          <t>UAV-81</t>
        </is>
      </c>
      <c r="C482" s="52" t="inlineStr">
        <is>
          <t>Autonomous UAV</t>
        </is>
      </c>
      <c r="D482" s="52" t="inlineStr">
        <is>
          <t>Round fin</t>
        </is>
      </c>
      <c r="E482" s="63" t="inlineStr">
        <is>
          <t>Cube</t>
        </is>
      </c>
      <c r="F482" s="52" t="inlineStr">
        <is>
          <t>UAV-76</t>
        </is>
      </c>
      <c r="G482" s="79" t="n">
        <v>0.00200000009</v>
      </c>
      <c r="H482" s="79" t="n">
        <v>0.0299999993</v>
      </c>
      <c r="I482" s="79" t="n">
        <v>0.0299999993</v>
      </c>
      <c r="J482" s="79" t="n">
        <v>0</v>
      </c>
      <c r="K482" s="79" t="n">
        <v>0</v>
      </c>
      <c r="L482" s="79" t="n">
        <v>225</v>
      </c>
      <c r="M482" s="79" t="n">
        <v>0</v>
      </c>
      <c r="N482" s="79" t="n">
        <v>0</v>
      </c>
      <c r="O482" s="79" t="n">
        <v>-0.0700000003</v>
      </c>
      <c r="P482" s="80">
        <f>COS(RADIANS(K482))*COS(RADIANS(L482))+SIN(RADIANS(K482))*SIN(RADIANS(J482))*SIN(RADIANS(L482))</f>
        <v/>
      </c>
      <c r="Q482" s="80">
        <f>-COS(RADIANS(K482))*SIN(RADIANS(L482))+SIN(RADIANS(K482))*SIN(RADIANS(J482))*COS(RADIANS(L482))</f>
        <v/>
      </c>
      <c r="R482" s="80">
        <f>SIN(RADIANS(K482))*COS(RADIANS(J482))</f>
        <v/>
      </c>
      <c r="S482" s="80">
        <f>COS(RADIANS(J482))*SIN(RADIANS(L482))</f>
        <v/>
      </c>
      <c r="T482" s="80">
        <f>COS(RADIANS(J482))*COS(RADIANS(L482))</f>
        <v/>
      </c>
      <c r="U482" s="80">
        <f>-SIN(RADIANS(J482))</f>
        <v/>
      </c>
      <c r="V482" s="80">
        <f>-SIN(RADIANS(K482))*COS(RADIANS(L482))+COS(RADIANS(K482))*SIN(RADIANS(J482))*SIN(RADIANS(L482))</f>
        <v/>
      </c>
      <c r="W482" s="80">
        <f>SIN(RADIANS(K482))*SIN(RADIANS(L482))+COS(RADIANS(K482))*SIN(RADIANS(J482))*COS(RADIANS(L482))</f>
        <v/>
      </c>
      <c r="X482" s="80">
        <f>COS(RADIANS(K482))*COS(RADIANS(J482))</f>
        <v/>
      </c>
      <c r="Y482" s="80">
        <f>P482*G482</f>
        <v/>
      </c>
      <c r="Z482" s="80">
        <f>Q482*H482</f>
        <v/>
      </c>
      <c r="AA482" s="80">
        <f>R482*I482</f>
        <v/>
      </c>
      <c r="AB482" s="80">
        <f>M482</f>
        <v/>
      </c>
      <c r="AC482" s="80">
        <f>S482*G482</f>
        <v/>
      </c>
      <c r="AD482" s="80">
        <f>T482*H482</f>
        <v/>
      </c>
      <c r="AE482" s="80">
        <f>U482*I482</f>
        <v/>
      </c>
      <c r="AF482" s="80">
        <f>N482</f>
        <v/>
      </c>
      <c r="AG482" s="80">
        <f>V482*G482</f>
        <v/>
      </c>
      <c r="AH482" s="80">
        <f>W482*H482</f>
        <v/>
      </c>
      <c r="AI482" s="80">
        <f>X482*I482</f>
        <v/>
      </c>
      <c r="AJ482" s="80">
        <f>O482</f>
        <v/>
      </c>
      <c r="AK482" s="81" t="n">
        <v>-0.00141421368</v>
      </c>
      <c r="AL482" s="81" t="n">
        <v>0.0212131999</v>
      </c>
      <c r="AM482" s="81" t="n">
        <v>0</v>
      </c>
      <c r="AN482" s="81" t="n">
        <v>0</v>
      </c>
      <c r="AO482" s="81" t="n">
        <v>-0.00141421345</v>
      </c>
      <c r="AP482" s="81" t="n">
        <v>-0.0212132037</v>
      </c>
      <c r="AQ482" s="81" t="n">
        <v>0</v>
      </c>
      <c r="AR482" s="81" t="n">
        <v>0</v>
      </c>
      <c r="AS482" s="81" t="n">
        <v>0</v>
      </c>
      <c r="AT482" s="81" t="n">
        <v>0</v>
      </c>
      <c r="AU482" s="81" t="n">
        <v>0.0299999993</v>
      </c>
      <c r="AV482" s="81" t="n">
        <v>-0.0700000003</v>
      </c>
      <c r="AW482" s="82">
        <f>MAX(ABS(Y482-AK482),ABS(Z482-AL482),ABS(AA482-AM482),ABS(AB482-AN482),ABS(AC482-AO482),ABS(AD482-AP482),ABS(AE482-AQ482),ABS(AF482-AR482),ABS(AG482-AS482),ABS(AH482-AT482),ABS(AI482-AU482),ABS(AJ482-AV482))</f>
        <v/>
      </c>
    </row>
    <row r="483">
      <c r="A483" s="78" t="inlineStr">
        <is>
          <t>M478</t>
        </is>
      </c>
      <c r="B483" s="52" t="inlineStr">
        <is>
          <t>UAV-82</t>
        </is>
      </c>
      <c r="C483" s="52" t="inlineStr">
        <is>
          <t>Autonomous UAV</t>
        </is>
      </c>
      <c r="D483" s="52" t="inlineStr">
        <is>
          <t>Round fin</t>
        </is>
      </c>
      <c r="E483" s="63" t="inlineStr">
        <is>
          <t>Cube</t>
        </is>
      </c>
      <c r="F483" s="52" t="inlineStr">
        <is>
          <t>UAV-76</t>
        </is>
      </c>
      <c r="G483" s="79" t="n">
        <v>0.00200000009</v>
      </c>
      <c r="H483" s="79" t="n">
        <v>0.0299999993</v>
      </c>
      <c r="I483" s="79" t="n">
        <v>0.0299999993</v>
      </c>
      <c r="J483" s="79" t="n">
        <v>0</v>
      </c>
      <c r="K483" s="79" t="n">
        <v>0</v>
      </c>
      <c r="L483" s="79" t="n">
        <v>315</v>
      </c>
      <c r="M483" s="79" t="n">
        <v>0</v>
      </c>
      <c r="N483" s="79" t="n">
        <v>0</v>
      </c>
      <c r="O483" s="79" t="n">
        <v>-0.0700000003</v>
      </c>
      <c r="P483" s="80">
        <f>COS(RADIANS(K483))*COS(RADIANS(L483))+SIN(RADIANS(K483))*SIN(RADIANS(J483))*SIN(RADIANS(L483))</f>
        <v/>
      </c>
      <c r="Q483" s="80">
        <f>-COS(RADIANS(K483))*SIN(RADIANS(L483))+SIN(RADIANS(K483))*SIN(RADIANS(J483))*COS(RADIANS(L483))</f>
        <v/>
      </c>
      <c r="R483" s="80">
        <f>SIN(RADIANS(K483))*COS(RADIANS(J483))</f>
        <v/>
      </c>
      <c r="S483" s="80">
        <f>COS(RADIANS(J483))*SIN(RADIANS(L483))</f>
        <v/>
      </c>
      <c r="T483" s="80">
        <f>COS(RADIANS(J483))*COS(RADIANS(L483))</f>
        <v/>
      </c>
      <c r="U483" s="80">
        <f>-SIN(RADIANS(J483))</f>
        <v/>
      </c>
      <c r="V483" s="80">
        <f>-SIN(RADIANS(K483))*COS(RADIANS(L483))+COS(RADIANS(K483))*SIN(RADIANS(J483))*SIN(RADIANS(L483))</f>
        <v/>
      </c>
      <c r="W483" s="80">
        <f>SIN(RADIANS(K483))*SIN(RADIANS(L483))+COS(RADIANS(K483))*SIN(RADIANS(J483))*COS(RADIANS(L483))</f>
        <v/>
      </c>
      <c r="X483" s="80">
        <f>COS(RADIANS(K483))*COS(RADIANS(J483))</f>
        <v/>
      </c>
      <c r="Y483" s="80">
        <f>P483*G483</f>
        <v/>
      </c>
      <c r="Z483" s="80">
        <f>Q483*H483</f>
        <v/>
      </c>
      <c r="AA483" s="80">
        <f>R483*I483</f>
        <v/>
      </c>
      <c r="AB483" s="80">
        <f>M483</f>
        <v/>
      </c>
      <c r="AC483" s="80">
        <f>S483*G483</f>
        <v/>
      </c>
      <c r="AD483" s="80">
        <f>T483*H483</f>
        <v/>
      </c>
      <c r="AE483" s="80">
        <f>U483*I483</f>
        <v/>
      </c>
      <c r="AF483" s="80">
        <f>N483</f>
        <v/>
      </c>
      <c r="AG483" s="80">
        <f>V483*G483</f>
        <v/>
      </c>
      <c r="AH483" s="80">
        <f>W483*H483</f>
        <v/>
      </c>
      <c r="AI483" s="80">
        <f>X483*I483</f>
        <v/>
      </c>
      <c r="AJ483" s="80">
        <f>O483</f>
        <v/>
      </c>
      <c r="AK483" s="81" t="n">
        <v>0.00141421333</v>
      </c>
      <c r="AL483" s="81" t="n">
        <v>0.0212132055</v>
      </c>
      <c r="AM483" s="81" t="n">
        <v>0</v>
      </c>
      <c r="AN483" s="81" t="n">
        <v>0</v>
      </c>
      <c r="AO483" s="81" t="n">
        <v>-0.0014142138</v>
      </c>
      <c r="AP483" s="81" t="n">
        <v>0.0212131999</v>
      </c>
      <c r="AQ483" s="81" t="n">
        <v>0</v>
      </c>
      <c r="AR483" s="81" t="n">
        <v>0</v>
      </c>
      <c r="AS483" s="81" t="n">
        <v>0</v>
      </c>
      <c r="AT483" s="81" t="n">
        <v>0</v>
      </c>
      <c r="AU483" s="81" t="n">
        <v>0.0299999993</v>
      </c>
      <c r="AV483" s="81" t="n">
        <v>-0.0700000003</v>
      </c>
      <c r="AW483" s="82">
        <f>MAX(ABS(Y483-AK483),ABS(Z483-AL483),ABS(AA483-AM483),ABS(AB483-AN483),ABS(AC483-AO483),ABS(AD483-AP483),ABS(AE483-AQ483),ABS(AF483-AR483),ABS(AG483-AS483),ABS(AH483-AT483),ABS(AI483-AU483),ABS(AJ483-AV483))</f>
        <v/>
      </c>
    </row>
    <row r="484">
      <c r="A484" s="78" t="inlineStr">
        <is>
          <t>M479</t>
        </is>
      </c>
      <c r="B484" s="52" t="inlineStr">
        <is>
          <t>BASE-00</t>
        </is>
      </c>
      <c r="C484" s="52" t="inlineStr">
        <is>
          <t>Base</t>
        </is>
      </c>
      <c r="D484" s="52" t="inlineStr">
        <is>
          <t>Military base</t>
        </is>
      </c>
      <c r="E484" s="53" t="inlineStr">
        <is>
          <t>Group</t>
        </is>
      </c>
      <c r="F484" s="52" t="inlineStr">
        <is>
          <t>World</t>
        </is>
      </c>
      <c r="G484" s="79" t="n">
        <v>1</v>
      </c>
      <c r="H484" s="79" t="n">
        <v>1</v>
      </c>
      <c r="I484" s="79" t="n">
        <v>1</v>
      </c>
      <c r="J484" s="79" t="n">
        <v>0</v>
      </c>
      <c r="K484" s="79" t="n">
        <v>0</v>
      </c>
      <c r="L484" s="79" t="n">
        <v>0</v>
      </c>
      <c r="M484" s="79" t="n">
        <v>0</v>
      </c>
      <c r="N484" s="79" t="n">
        <v>0</v>
      </c>
      <c r="O484" s="79" t="n">
        <v>0</v>
      </c>
      <c r="P484" s="80">
        <f>COS(RADIANS(K484))*COS(RADIANS(L484))+SIN(RADIANS(K484))*SIN(RADIANS(J484))*SIN(RADIANS(L484))</f>
        <v/>
      </c>
      <c r="Q484" s="80">
        <f>-COS(RADIANS(K484))*SIN(RADIANS(L484))+SIN(RADIANS(K484))*SIN(RADIANS(J484))*COS(RADIANS(L484))</f>
        <v/>
      </c>
      <c r="R484" s="80">
        <f>SIN(RADIANS(K484))*COS(RADIANS(J484))</f>
        <v/>
      </c>
      <c r="S484" s="80">
        <f>COS(RADIANS(J484))*SIN(RADIANS(L484))</f>
        <v/>
      </c>
      <c r="T484" s="80">
        <f>COS(RADIANS(J484))*COS(RADIANS(L484))</f>
        <v/>
      </c>
      <c r="U484" s="80">
        <f>-SIN(RADIANS(J484))</f>
        <v/>
      </c>
      <c r="V484" s="80">
        <f>-SIN(RADIANS(K484))*COS(RADIANS(L484))+COS(RADIANS(K484))*SIN(RADIANS(J484))*SIN(RADIANS(L484))</f>
        <v/>
      </c>
      <c r="W484" s="80">
        <f>SIN(RADIANS(K484))*SIN(RADIANS(L484))+COS(RADIANS(K484))*SIN(RADIANS(J484))*COS(RADIANS(L484))</f>
        <v/>
      </c>
      <c r="X484" s="80">
        <f>COS(RADIANS(K484))*COS(RADIANS(J484))</f>
        <v/>
      </c>
      <c r="Y484" s="80">
        <f>P484*G484</f>
        <v/>
      </c>
      <c r="Z484" s="80">
        <f>Q484*H484</f>
        <v/>
      </c>
      <c r="AA484" s="80">
        <f>R484*I484</f>
        <v/>
      </c>
      <c r="AB484" s="80">
        <f>M484</f>
        <v/>
      </c>
      <c r="AC484" s="80">
        <f>S484*G484</f>
        <v/>
      </c>
      <c r="AD484" s="80">
        <f>T484*H484</f>
        <v/>
      </c>
      <c r="AE484" s="80">
        <f>U484*I484</f>
        <v/>
      </c>
      <c r="AF484" s="80">
        <f>N484</f>
        <v/>
      </c>
      <c r="AG484" s="80">
        <f>V484*G484</f>
        <v/>
      </c>
      <c r="AH484" s="80">
        <f>W484*H484</f>
        <v/>
      </c>
      <c r="AI484" s="80">
        <f>X484*I484</f>
        <v/>
      </c>
      <c r="AJ484" s="80">
        <f>O484</f>
        <v/>
      </c>
      <c r="AK484" s="81" t="n">
        <v>1</v>
      </c>
      <c r="AL484" s="81" t="n">
        <v>0</v>
      </c>
      <c r="AM484" s="81" t="n">
        <v>0</v>
      </c>
      <c r="AN484" s="81" t="n">
        <v>0</v>
      </c>
      <c r="AO484" s="81" t="n">
        <v>0</v>
      </c>
      <c r="AP484" s="81" t="n">
        <v>1</v>
      </c>
      <c r="AQ484" s="81" t="n">
        <v>0</v>
      </c>
      <c r="AR484" s="81" t="n">
        <v>0</v>
      </c>
      <c r="AS484" s="81" t="n">
        <v>0</v>
      </c>
      <c r="AT484" s="81" t="n">
        <v>0</v>
      </c>
      <c r="AU484" s="81" t="n">
        <v>1</v>
      </c>
      <c r="AV484" s="81" t="n">
        <v>0</v>
      </c>
      <c r="AW484" s="82">
        <f>MAX(ABS(Y484-AK484),ABS(Z484-AL484),ABS(AA484-AM484),ABS(AB484-AN484),ABS(AC484-AO484),ABS(AD484-AP484),ABS(AE484-AQ484),ABS(AF484-AR484),ABS(AG484-AS484),ABS(AH484-AT484),ABS(AI484-AU484),ABS(AJ484-AV484))</f>
        <v/>
      </c>
    </row>
    <row r="485">
      <c r="A485" s="78" t="inlineStr">
        <is>
          <t>M480</t>
        </is>
      </c>
      <c r="B485" s="52" t="inlineStr">
        <is>
          <t>BASE-01</t>
        </is>
      </c>
      <c r="C485" s="52" t="inlineStr">
        <is>
          <t>Base</t>
        </is>
      </c>
      <c r="D485" s="52" t="inlineStr">
        <is>
          <t>HESCO perimeter</t>
        </is>
      </c>
      <c r="E485" s="53" t="inlineStr">
        <is>
          <t>Group</t>
        </is>
      </c>
      <c r="F485" s="52" t="inlineStr">
        <is>
          <t>BASE-00</t>
        </is>
      </c>
      <c r="G485" s="79" t="n">
        <v>1</v>
      </c>
      <c r="H485" s="79" t="n">
        <v>1</v>
      </c>
      <c r="I485" s="79" t="n">
        <v>1</v>
      </c>
      <c r="J485" s="79" t="n">
        <v>0</v>
      </c>
      <c r="K485" s="79" t="n">
        <v>0</v>
      </c>
      <c r="L485" s="79" t="n">
        <v>0</v>
      </c>
      <c r="M485" s="79" t="n">
        <v>0</v>
      </c>
      <c r="N485" s="79" t="n">
        <v>-0.300000012</v>
      </c>
      <c r="O485" s="79" t="n">
        <v>0</v>
      </c>
      <c r="P485" s="80">
        <f>COS(RADIANS(K485))*COS(RADIANS(L485))+SIN(RADIANS(K485))*SIN(RADIANS(J485))*SIN(RADIANS(L485))</f>
        <v/>
      </c>
      <c r="Q485" s="80">
        <f>-COS(RADIANS(K485))*SIN(RADIANS(L485))+SIN(RADIANS(K485))*SIN(RADIANS(J485))*COS(RADIANS(L485))</f>
        <v/>
      </c>
      <c r="R485" s="80">
        <f>SIN(RADIANS(K485))*COS(RADIANS(J485))</f>
        <v/>
      </c>
      <c r="S485" s="80">
        <f>COS(RADIANS(J485))*SIN(RADIANS(L485))</f>
        <v/>
      </c>
      <c r="T485" s="80">
        <f>COS(RADIANS(J485))*COS(RADIANS(L485))</f>
        <v/>
      </c>
      <c r="U485" s="80">
        <f>-SIN(RADIANS(J485))</f>
        <v/>
      </c>
      <c r="V485" s="80">
        <f>-SIN(RADIANS(K485))*COS(RADIANS(L485))+COS(RADIANS(K485))*SIN(RADIANS(J485))*SIN(RADIANS(L485))</f>
        <v/>
      </c>
      <c r="W485" s="80">
        <f>SIN(RADIANS(K485))*SIN(RADIANS(L485))+COS(RADIANS(K485))*SIN(RADIANS(J485))*COS(RADIANS(L485))</f>
        <v/>
      </c>
      <c r="X485" s="80">
        <f>COS(RADIANS(K485))*COS(RADIANS(J485))</f>
        <v/>
      </c>
      <c r="Y485" s="80">
        <f>P485*G485</f>
        <v/>
      </c>
      <c r="Z485" s="80">
        <f>Q485*H485</f>
        <v/>
      </c>
      <c r="AA485" s="80">
        <f>R485*I485</f>
        <v/>
      </c>
      <c r="AB485" s="80">
        <f>M485</f>
        <v/>
      </c>
      <c r="AC485" s="80">
        <f>S485*G485</f>
        <v/>
      </c>
      <c r="AD485" s="80">
        <f>T485*H485</f>
        <v/>
      </c>
      <c r="AE485" s="80">
        <f>U485*I485</f>
        <v/>
      </c>
      <c r="AF485" s="80">
        <f>N485</f>
        <v/>
      </c>
      <c r="AG485" s="80">
        <f>V485*G485</f>
        <v/>
      </c>
      <c r="AH485" s="80">
        <f>W485*H485</f>
        <v/>
      </c>
      <c r="AI485" s="80">
        <f>X485*I485</f>
        <v/>
      </c>
      <c r="AJ485" s="80">
        <f>O485</f>
        <v/>
      </c>
      <c r="AK485" s="81" t="n">
        <v>1</v>
      </c>
      <c r="AL485" s="81" t="n">
        <v>0</v>
      </c>
      <c r="AM485" s="81" t="n">
        <v>0</v>
      </c>
      <c r="AN485" s="81" t="n">
        <v>0</v>
      </c>
      <c r="AO485" s="81" t="n">
        <v>0</v>
      </c>
      <c r="AP485" s="81" t="n">
        <v>1</v>
      </c>
      <c r="AQ485" s="81" t="n">
        <v>0</v>
      </c>
      <c r="AR485" s="81" t="n">
        <v>-0.300000012</v>
      </c>
      <c r="AS485" s="81" t="n">
        <v>0</v>
      </c>
      <c r="AT485" s="81" t="n">
        <v>0</v>
      </c>
      <c r="AU485" s="81" t="n">
        <v>1</v>
      </c>
      <c r="AV485" s="81" t="n">
        <v>0</v>
      </c>
      <c r="AW485" s="82">
        <f>MAX(ABS(Y485-AK485),ABS(Z485-AL485),ABS(AA485-AM485),ABS(AB485-AN485),ABS(AC485-AO485),ABS(AD485-AP485),ABS(AE485-AQ485),ABS(AF485-AR485),ABS(AG485-AS485),ABS(AH485-AT485),ABS(AI485-AU485),ABS(AJ485-AV485))</f>
        <v/>
      </c>
    </row>
    <row r="486">
      <c r="A486" s="78" t="inlineStr">
        <is>
          <t>M481</t>
        </is>
      </c>
      <c r="B486" s="52" t="inlineStr">
        <is>
          <t>BASE-02</t>
        </is>
      </c>
      <c r="C486" s="52" t="inlineStr">
        <is>
          <t>Base</t>
        </is>
      </c>
      <c r="D486" s="52" t="inlineStr">
        <is>
          <t>HESCO cell</t>
        </is>
      </c>
      <c r="E486" s="63" t="inlineStr">
        <is>
          <t>Cube</t>
        </is>
      </c>
      <c r="F486" s="52" t="inlineStr">
        <is>
          <t>BASE-01</t>
        </is>
      </c>
      <c r="G486" s="79" t="n">
        <v>1.02999997</v>
      </c>
      <c r="H486" s="79" t="n">
        <v>1.39999998</v>
      </c>
      <c r="I486" s="79" t="n">
        <v>1.05999994</v>
      </c>
      <c r="J486" s="79" t="n">
        <v>0</v>
      </c>
      <c r="K486" s="79" t="n">
        <v>-90.8411179</v>
      </c>
      <c r="L486" s="79" t="n">
        <v>0</v>
      </c>
      <c r="M486" s="79" t="n">
        <v>33.9963379</v>
      </c>
      <c r="N486" s="79" t="n">
        <v>0.699999988</v>
      </c>
      <c r="O486" s="79" t="n">
        <v>0.499113649</v>
      </c>
      <c r="P486" s="80">
        <f>COS(RADIANS(K486))*COS(RADIANS(L486))+SIN(RADIANS(K486))*SIN(RADIANS(J486))*SIN(RADIANS(L486))</f>
        <v/>
      </c>
      <c r="Q486" s="80">
        <f>-COS(RADIANS(K486))*SIN(RADIANS(L486))+SIN(RADIANS(K486))*SIN(RADIANS(J486))*COS(RADIANS(L486))</f>
        <v/>
      </c>
      <c r="R486" s="80">
        <f>SIN(RADIANS(K486))*COS(RADIANS(J486))</f>
        <v/>
      </c>
      <c r="S486" s="80">
        <f>COS(RADIANS(J486))*SIN(RADIANS(L486))</f>
        <v/>
      </c>
      <c r="T486" s="80">
        <f>COS(RADIANS(J486))*COS(RADIANS(L486))</f>
        <v/>
      </c>
      <c r="U486" s="80">
        <f>-SIN(RADIANS(J486))</f>
        <v/>
      </c>
      <c r="V486" s="80">
        <f>-SIN(RADIANS(K486))*COS(RADIANS(L486))+COS(RADIANS(K486))*SIN(RADIANS(J486))*SIN(RADIANS(L486))</f>
        <v/>
      </c>
      <c r="W486" s="80">
        <f>SIN(RADIANS(K486))*SIN(RADIANS(L486))+COS(RADIANS(K486))*SIN(RADIANS(J486))*COS(RADIANS(L486))</f>
        <v/>
      </c>
      <c r="X486" s="80">
        <f>COS(RADIANS(K486))*COS(RADIANS(J486))</f>
        <v/>
      </c>
      <c r="Y486" s="80">
        <f>P486*G486</f>
        <v/>
      </c>
      <c r="Z486" s="80">
        <f>Q486*H486</f>
        <v/>
      </c>
      <c r="AA486" s="80">
        <f>R486*I486</f>
        <v/>
      </c>
      <c r="AB486" s="80">
        <f>M486</f>
        <v/>
      </c>
      <c r="AC486" s="80">
        <f>S486*G486</f>
        <v/>
      </c>
      <c r="AD486" s="80">
        <f>T486*H486</f>
        <v/>
      </c>
      <c r="AE486" s="80">
        <f>U486*I486</f>
        <v/>
      </c>
      <c r="AF486" s="80">
        <f>N486</f>
        <v/>
      </c>
      <c r="AG486" s="80">
        <f>V486*G486</f>
        <v/>
      </c>
      <c r="AH486" s="80">
        <f>W486*H486</f>
        <v/>
      </c>
      <c r="AI486" s="80">
        <f>X486*I486</f>
        <v/>
      </c>
      <c r="AJ486" s="80">
        <f>O486</f>
        <v/>
      </c>
      <c r="AK486" s="81" t="n">
        <v>-0.0151201757</v>
      </c>
      <c r="AL486" s="81" t="n">
        <v>0</v>
      </c>
      <c r="AM486" s="81" t="n">
        <v>-1.05988574</v>
      </c>
      <c r="AN486" s="81" t="n">
        <v>33.9963379</v>
      </c>
      <c r="AO486" s="81" t="n">
        <v>0</v>
      </c>
      <c r="AP486" s="81" t="n">
        <v>1.39999998</v>
      </c>
      <c r="AQ486" s="81" t="n">
        <v>0</v>
      </c>
      <c r="AR486" s="81" t="n">
        <v>0.699999988</v>
      </c>
      <c r="AS486" s="81" t="n">
        <v>1.02988899</v>
      </c>
      <c r="AT486" s="81" t="n">
        <v>0</v>
      </c>
      <c r="AU486" s="81" t="n">
        <v>-0.0155605692</v>
      </c>
      <c r="AV486" s="81" t="n">
        <v>0.499113649</v>
      </c>
      <c r="AW486" s="82">
        <f>MAX(ABS(Y486-AK486),ABS(Z486-AL486),ABS(AA486-AM486),ABS(AB486-AN486),ABS(AC486-AO486),ABS(AD486-AP486),ABS(AE486-AQ486),ABS(AF486-AR486),ABS(AG486-AS486),ABS(AH486-AT486),ABS(AI486-AU486),ABS(AJ486-AV486))</f>
        <v/>
      </c>
    </row>
    <row r="487">
      <c r="A487" s="78" t="inlineStr">
        <is>
          <t>M482</t>
        </is>
      </c>
      <c r="B487" s="52" t="inlineStr">
        <is>
          <t>BASE-03</t>
        </is>
      </c>
      <c r="C487" s="52" t="inlineStr">
        <is>
          <t>Base</t>
        </is>
      </c>
      <c r="D487" s="52" t="inlineStr">
        <is>
          <t>HESCO cell</t>
        </is>
      </c>
      <c r="E487" s="63" t="inlineStr">
        <is>
          <t>Cube</t>
        </is>
      </c>
      <c r="F487" s="52" t="inlineStr">
        <is>
          <t>BASE-01</t>
        </is>
      </c>
      <c r="G487" s="79" t="n">
        <v>1.02999997</v>
      </c>
      <c r="H487" s="79" t="n">
        <v>1.39999998</v>
      </c>
      <c r="I487" s="79" t="n">
        <v>1.05999994</v>
      </c>
      <c r="J487" s="79" t="n">
        <v>0</v>
      </c>
      <c r="K487" s="79" t="n">
        <v>-92.5233612</v>
      </c>
      <c r="L487" s="79" t="n">
        <v>0</v>
      </c>
      <c r="M487" s="79" t="n">
        <v>33.9670334</v>
      </c>
      <c r="N487" s="79" t="n">
        <v>0.699999988</v>
      </c>
      <c r="O487" s="79" t="n">
        <v>1.49691069</v>
      </c>
      <c r="P487" s="80">
        <f>COS(RADIANS(K487))*COS(RADIANS(L487))+SIN(RADIANS(K487))*SIN(RADIANS(J487))*SIN(RADIANS(L487))</f>
        <v/>
      </c>
      <c r="Q487" s="80">
        <f>-COS(RADIANS(K487))*SIN(RADIANS(L487))+SIN(RADIANS(K487))*SIN(RADIANS(J487))*COS(RADIANS(L487))</f>
        <v/>
      </c>
      <c r="R487" s="80">
        <f>SIN(RADIANS(K487))*COS(RADIANS(J487))</f>
        <v/>
      </c>
      <c r="S487" s="80">
        <f>COS(RADIANS(J487))*SIN(RADIANS(L487))</f>
        <v/>
      </c>
      <c r="T487" s="80">
        <f>COS(RADIANS(J487))*COS(RADIANS(L487))</f>
        <v/>
      </c>
      <c r="U487" s="80">
        <f>-SIN(RADIANS(J487))</f>
        <v/>
      </c>
      <c r="V487" s="80">
        <f>-SIN(RADIANS(K487))*COS(RADIANS(L487))+COS(RADIANS(K487))*SIN(RADIANS(J487))*SIN(RADIANS(L487))</f>
        <v/>
      </c>
      <c r="W487" s="80">
        <f>SIN(RADIANS(K487))*SIN(RADIANS(L487))+COS(RADIANS(K487))*SIN(RADIANS(J487))*COS(RADIANS(L487))</f>
        <v/>
      </c>
      <c r="X487" s="80">
        <f>COS(RADIANS(K487))*COS(RADIANS(J487))</f>
        <v/>
      </c>
      <c r="Y487" s="80">
        <f>P487*G487</f>
        <v/>
      </c>
      <c r="Z487" s="80">
        <f>Q487*H487</f>
        <v/>
      </c>
      <c r="AA487" s="80">
        <f>R487*I487</f>
        <v/>
      </c>
      <c r="AB487" s="80">
        <f>M487</f>
        <v/>
      </c>
      <c r="AC487" s="80">
        <f>S487*G487</f>
        <v/>
      </c>
      <c r="AD487" s="80">
        <f>T487*H487</f>
        <v/>
      </c>
      <c r="AE487" s="80">
        <f>U487*I487</f>
        <v/>
      </c>
      <c r="AF487" s="80">
        <f>N487</f>
        <v/>
      </c>
      <c r="AG487" s="80">
        <f>V487*G487</f>
        <v/>
      </c>
      <c r="AH487" s="80">
        <f>W487*H487</f>
        <v/>
      </c>
      <c r="AI487" s="80">
        <f>X487*I487</f>
        <v/>
      </c>
      <c r="AJ487" s="80">
        <f>O487</f>
        <v/>
      </c>
      <c r="AK487" s="81" t="n">
        <v>-0.0453475267</v>
      </c>
      <c r="AL487" s="81" t="n">
        <v>0</v>
      </c>
      <c r="AM487" s="81" t="n">
        <v>-1.05897212</v>
      </c>
      <c r="AN487" s="81" t="n">
        <v>33.9670334</v>
      </c>
      <c r="AO487" s="81" t="n">
        <v>0</v>
      </c>
      <c r="AP487" s="81" t="n">
        <v>1.39999998</v>
      </c>
      <c r="AQ487" s="81" t="n">
        <v>0</v>
      </c>
      <c r="AR487" s="81" t="n">
        <v>0.699999988</v>
      </c>
      <c r="AS487" s="81" t="n">
        <v>1.02900124</v>
      </c>
      <c r="AT487" s="81" t="n">
        <v>0</v>
      </c>
      <c r="AU487" s="81" t="n">
        <v>-0.0466683246</v>
      </c>
      <c r="AV487" s="81" t="n">
        <v>1.49691069</v>
      </c>
      <c r="AW487" s="82">
        <f>MAX(ABS(Y487-AK487),ABS(Z487-AL487),ABS(AA487-AM487),ABS(AB487-AN487),ABS(AC487-AO487),ABS(AD487-AP487),ABS(AE487-AQ487),ABS(AF487-AR487),ABS(AG487-AS487),ABS(AH487-AT487),ABS(AI487-AU487),ABS(AJ487-AV487))</f>
        <v/>
      </c>
    </row>
    <row r="488">
      <c r="A488" s="78" t="inlineStr">
        <is>
          <t>M483</t>
        </is>
      </c>
      <c r="B488" s="52" t="inlineStr">
        <is>
          <t>BASE-04</t>
        </is>
      </c>
      <c r="C488" s="52" t="inlineStr">
        <is>
          <t>Base</t>
        </is>
      </c>
      <c r="D488" s="52" t="inlineStr">
        <is>
          <t>HESCO cell</t>
        </is>
      </c>
      <c r="E488" s="63" t="inlineStr">
        <is>
          <t>Cube</t>
        </is>
      </c>
      <c r="F488" s="52" t="inlineStr">
        <is>
          <t>BASE-01</t>
        </is>
      </c>
      <c r="G488" s="79" t="n">
        <v>1.02999997</v>
      </c>
      <c r="H488" s="79" t="n">
        <v>1.39999998</v>
      </c>
      <c r="I488" s="79" t="n">
        <v>1.05999994</v>
      </c>
      <c r="J488" s="79" t="n">
        <v>0</v>
      </c>
      <c r="K488" s="79" t="n">
        <v>-94.2056122</v>
      </c>
      <c r="L488" s="79" t="n">
        <v>0</v>
      </c>
      <c r="M488" s="79" t="n">
        <v>33.9084473</v>
      </c>
      <c r="N488" s="79" t="n">
        <v>0.699999988</v>
      </c>
      <c r="O488" s="79" t="n">
        <v>2.49341726</v>
      </c>
      <c r="P488" s="80">
        <f>COS(RADIANS(K488))*COS(RADIANS(L488))+SIN(RADIANS(K488))*SIN(RADIANS(J488))*SIN(RADIANS(L488))</f>
        <v/>
      </c>
      <c r="Q488" s="80">
        <f>-COS(RADIANS(K488))*SIN(RADIANS(L488))+SIN(RADIANS(K488))*SIN(RADIANS(J488))*COS(RADIANS(L488))</f>
        <v/>
      </c>
      <c r="R488" s="80">
        <f>SIN(RADIANS(K488))*COS(RADIANS(J488))</f>
        <v/>
      </c>
      <c r="S488" s="80">
        <f>COS(RADIANS(J488))*SIN(RADIANS(L488))</f>
        <v/>
      </c>
      <c r="T488" s="80">
        <f>COS(RADIANS(J488))*COS(RADIANS(L488))</f>
        <v/>
      </c>
      <c r="U488" s="80">
        <f>-SIN(RADIANS(J488))</f>
        <v/>
      </c>
      <c r="V488" s="80">
        <f>-SIN(RADIANS(K488))*COS(RADIANS(L488))+COS(RADIANS(K488))*SIN(RADIANS(J488))*SIN(RADIANS(L488))</f>
        <v/>
      </c>
      <c r="W488" s="80">
        <f>SIN(RADIANS(K488))*SIN(RADIANS(L488))+COS(RADIANS(K488))*SIN(RADIANS(J488))*COS(RADIANS(L488))</f>
        <v/>
      </c>
      <c r="X488" s="80">
        <f>COS(RADIANS(K488))*COS(RADIANS(J488))</f>
        <v/>
      </c>
      <c r="Y488" s="80">
        <f>P488*G488</f>
        <v/>
      </c>
      <c r="Z488" s="80">
        <f>Q488*H488</f>
        <v/>
      </c>
      <c r="AA488" s="80">
        <f>R488*I488</f>
        <v/>
      </c>
      <c r="AB488" s="80">
        <f>M488</f>
        <v/>
      </c>
      <c r="AC488" s="80">
        <f>S488*G488</f>
        <v/>
      </c>
      <c r="AD488" s="80">
        <f>T488*H488</f>
        <v/>
      </c>
      <c r="AE488" s="80">
        <f>U488*I488</f>
        <v/>
      </c>
      <c r="AF488" s="80">
        <f>N488</f>
        <v/>
      </c>
      <c r="AG488" s="80">
        <f>V488*G488</f>
        <v/>
      </c>
      <c r="AH488" s="80">
        <f>W488*H488</f>
        <v/>
      </c>
      <c r="AI488" s="80">
        <f>X488*I488</f>
        <v/>
      </c>
      <c r="AJ488" s="80">
        <f>O488</f>
        <v/>
      </c>
      <c r="AK488" s="81" t="n">
        <v>-0.07553591580000001</v>
      </c>
      <c r="AL488" s="81" t="n">
        <v>0</v>
      </c>
      <c r="AM488" s="81" t="n">
        <v>-1.05714571</v>
      </c>
      <c r="AN488" s="81" t="n">
        <v>33.9084473</v>
      </c>
      <c r="AO488" s="81" t="n">
        <v>0</v>
      </c>
      <c r="AP488" s="81" t="n">
        <v>1.39999998</v>
      </c>
      <c r="AQ488" s="81" t="n">
        <v>0</v>
      </c>
      <c r="AR488" s="81" t="n">
        <v>0.699999988</v>
      </c>
      <c r="AS488" s="81" t="n">
        <v>1.02722645</v>
      </c>
      <c r="AT488" s="81" t="n">
        <v>0</v>
      </c>
      <c r="AU488" s="81" t="n">
        <v>-0.0777359903</v>
      </c>
      <c r="AV488" s="81" t="n">
        <v>2.49341726</v>
      </c>
      <c r="AW488" s="82">
        <f>MAX(ABS(Y488-AK488),ABS(Z488-AL488),ABS(AA488-AM488),ABS(AB488-AN488),ABS(AC488-AO488),ABS(AD488-AP488),ABS(AE488-AQ488),ABS(AF488-AR488),ABS(AG488-AS488),ABS(AH488-AT488),ABS(AI488-AU488),ABS(AJ488-AV488))</f>
        <v/>
      </c>
    </row>
    <row r="489">
      <c r="A489" s="78" t="inlineStr">
        <is>
          <t>M484</t>
        </is>
      </c>
      <c r="B489" s="52" t="inlineStr">
        <is>
          <t>BASE-05</t>
        </is>
      </c>
      <c r="C489" s="52" t="inlineStr">
        <is>
          <t>Base</t>
        </is>
      </c>
      <c r="D489" s="52" t="inlineStr">
        <is>
          <t>HESCO cell</t>
        </is>
      </c>
      <c r="E489" s="63" t="inlineStr">
        <is>
          <t>Cube</t>
        </is>
      </c>
      <c r="F489" s="52" t="inlineStr">
        <is>
          <t>BASE-01</t>
        </is>
      </c>
      <c r="G489" s="79" t="n">
        <v>1.02999997</v>
      </c>
      <c r="H489" s="79" t="n">
        <v>1.39999998</v>
      </c>
      <c r="I489" s="79" t="n">
        <v>1.05999994</v>
      </c>
      <c r="J489" s="79" t="n">
        <v>0</v>
      </c>
      <c r="K489" s="79" t="n">
        <v>-95.8878479</v>
      </c>
      <c r="L489" s="79" t="n">
        <v>0</v>
      </c>
      <c r="M489" s="79" t="n">
        <v>33.8206367</v>
      </c>
      <c r="N489" s="79" t="n">
        <v>0.699999988</v>
      </c>
      <c r="O489" s="79" t="n">
        <v>3.48777509</v>
      </c>
      <c r="P489" s="80">
        <f>COS(RADIANS(K489))*COS(RADIANS(L489))+SIN(RADIANS(K489))*SIN(RADIANS(J489))*SIN(RADIANS(L489))</f>
        <v/>
      </c>
      <c r="Q489" s="80">
        <f>-COS(RADIANS(K489))*SIN(RADIANS(L489))+SIN(RADIANS(K489))*SIN(RADIANS(J489))*COS(RADIANS(L489))</f>
        <v/>
      </c>
      <c r="R489" s="80">
        <f>SIN(RADIANS(K489))*COS(RADIANS(J489))</f>
        <v/>
      </c>
      <c r="S489" s="80">
        <f>COS(RADIANS(J489))*SIN(RADIANS(L489))</f>
        <v/>
      </c>
      <c r="T489" s="80">
        <f>COS(RADIANS(J489))*COS(RADIANS(L489))</f>
        <v/>
      </c>
      <c r="U489" s="80">
        <f>-SIN(RADIANS(J489))</f>
        <v/>
      </c>
      <c r="V489" s="80">
        <f>-SIN(RADIANS(K489))*COS(RADIANS(L489))+COS(RADIANS(K489))*SIN(RADIANS(J489))*SIN(RADIANS(L489))</f>
        <v/>
      </c>
      <c r="W489" s="80">
        <f>SIN(RADIANS(K489))*SIN(RADIANS(L489))+COS(RADIANS(K489))*SIN(RADIANS(J489))*COS(RADIANS(L489))</f>
        <v/>
      </c>
      <c r="X489" s="80">
        <f>COS(RADIANS(K489))*COS(RADIANS(J489))</f>
        <v/>
      </c>
      <c r="Y489" s="80">
        <f>P489*G489</f>
        <v/>
      </c>
      <c r="Z489" s="80">
        <f>Q489*H489</f>
        <v/>
      </c>
      <c r="AA489" s="80">
        <f>R489*I489</f>
        <v/>
      </c>
      <c r="AB489" s="80">
        <f>M489</f>
        <v/>
      </c>
      <c r="AC489" s="80">
        <f>S489*G489</f>
        <v/>
      </c>
      <c r="AD489" s="80">
        <f>T489*H489</f>
        <v/>
      </c>
      <c r="AE489" s="80">
        <f>U489*I489</f>
        <v/>
      </c>
      <c r="AF489" s="80">
        <f>N489</f>
        <v/>
      </c>
      <c r="AG489" s="80">
        <f>V489*G489</f>
        <v/>
      </c>
      <c r="AH489" s="80">
        <f>W489*H489</f>
        <v/>
      </c>
      <c r="AI489" s="80">
        <f>X489*I489</f>
        <v/>
      </c>
      <c r="AJ489" s="80">
        <f>O489</f>
        <v/>
      </c>
      <c r="AK489" s="81" t="n">
        <v>-0.105659068</v>
      </c>
      <c r="AL489" s="81" t="n">
        <v>0</v>
      </c>
      <c r="AM489" s="81" t="n">
        <v>-1.05440795</v>
      </c>
      <c r="AN489" s="81" t="n">
        <v>33.8206367</v>
      </c>
      <c r="AO489" s="81" t="n">
        <v>0</v>
      </c>
      <c r="AP489" s="81" t="n">
        <v>1.39999998</v>
      </c>
      <c r="AQ489" s="81" t="n">
        <v>0</v>
      </c>
      <c r="AR489" s="81" t="n">
        <v>0.699999988</v>
      </c>
      <c r="AS489" s="81" t="n">
        <v>1.02456629</v>
      </c>
      <c r="AT489" s="81" t="n">
        <v>0</v>
      </c>
      <c r="AU489" s="81" t="n">
        <v>-0.108736515</v>
      </c>
      <c r="AV489" s="81" t="n">
        <v>3.48777509</v>
      </c>
      <c r="AW489" s="82">
        <f>MAX(ABS(Y489-AK489),ABS(Z489-AL489),ABS(AA489-AM489),ABS(AB489-AN489),ABS(AC489-AO489),ABS(AD489-AP489),ABS(AE489-AQ489),ABS(AF489-AR489),ABS(AG489-AS489),ABS(AH489-AT489),ABS(AI489-AU489),ABS(AJ489-AV489))</f>
        <v/>
      </c>
    </row>
    <row r="490">
      <c r="A490" s="78" t="inlineStr">
        <is>
          <t>M485</t>
        </is>
      </c>
      <c r="B490" s="52" t="inlineStr">
        <is>
          <t>BASE-06</t>
        </is>
      </c>
      <c r="C490" s="52" t="inlineStr">
        <is>
          <t>Base</t>
        </is>
      </c>
      <c r="D490" s="52" t="inlineStr">
        <is>
          <t>HESCO cell</t>
        </is>
      </c>
      <c r="E490" s="63" t="inlineStr">
        <is>
          <t>Cube</t>
        </is>
      </c>
      <c r="F490" s="52" t="inlineStr">
        <is>
          <t>BASE-01</t>
        </is>
      </c>
      <c r="G490" s="79" t="n">
        <v>1.02999997</v>
      </c>
      <c r="H490" s="79" t="n">
        <v>1.39999998</v>
      </c>
      <c r="I490" s="79" t="n">
        <v>1.05999994</v>
      </c>
      <c r="J490" s="79" t="n">
        <v>0</v>
      </c>
      <c r="K490" s="79" t="n">
        <v>-97.57009119999999</v>
      </c>
      <c r="L490" s="79" t="n">
        <v>0</v>
      </c>
      <c r="M490" s="79" t="n">
        <v>33.7036705</v>
      </c>
      <c r="N490" s="79" t="n">
        <v>0.699999988</v>
      </c>
      <c r="O490" s="79" t="n">
        <v>4.4791255</v>
      </c>
      <c r="P490" s="80">
        <f>COS(RADIANS(K490))*COS(RADIANS(L490))+SIN(RADIANS(K490))*SIN(RADIANS(J490))*SIN(RADIANS(L490))</f>
        <v/>
      </c>
      <c r="Q490" s="80">
        <f>-COS(RADIANS(K490))*SIN(RADIANS(L490))+SIN(RADIANS(K490))*SIN(RADIANS(J490))*COS(RADIANS(L490))</f>
        <v/>
      </c>
      <c r="R490" s="80">
        <f>SIN(RADIANS(K490))*COS(RADIANS(J490))</f>
        <v/>
      </c>
      <c r="S490" s="80">
        <f>COS(RADIANS(J490))*SIN(RADIANS(L490))</f>
        <v/>
      </c>
      <c r="T490" s="80">
        <f>COS(RADIANS(J490))*COS(RADIANS(L490))</f>
        <v/>
      </c>
      <c r="U490" s="80">
        <f>-SIN(RADIANS(J490))</f>
        <v/>
      </c>
      <c r="V490" s="80">
        <f>-SIN(RADIANS(K490))*COS(RADIANS(L490))+COS(RADIANS(K490))*SIN(RADIANS(J490))*SIN(RADIANS(L490))</f>
        <v/>
      </c>
      <c r="W490" s="80">
        <f>SIN(RADIANS(K490))*SIN(RADIANS(L490))+COS(RADIANS(K490))*SIN(RADIANS(J490))*COS(RADIANS(L490))</f>
        <v/>
      </c>
      <c r="X490" s="80">
        <f>COS(RADIANS(K490))*COS(RADIANS(J490))</f>
        <v/>
      </c>
      <c r="Y490" s="80">
        <f>P490*G490</f>
        <v/>
      </c>
      <c r="Z490" s="80">
        <f>Q490*H490</f>
        <v/>
      </c>
      <c r="AA490" s="80">
        <f>R490*I490</f>
        <v/>
      </c>
      <c r="AB490" s="80">
        <f>M490</f>
        <v/>
      </c>
      <c r="AC490" s="80">
        <f>S490*G490</f>
        <v/>
      </c>
      <c r="AD490" s="80">
        <f>T490*H490</f>
        <v/>
      </c>
      <c r="AE490" s="80">
        <f>U490*I490</f>
        <v/>
      </c>
      <c r="AF490" s="80">
        <f>N490</f>
        <v/>
      </c>
      <c r="AG490" s="80">
        <f>V490*G490</f>
        <v/>
      </c>
      <c r="AH490" s="80">
        <f>W490*H490</f>
        <v/>
      </c>
      <c r="AI490" s="80">
        <f>X490*I490</f>
        <v/>
      </c>
      <c r="AJ490" s="80">
        <f>O490</f>
        <v/>
      </c>
      <c r="AK490" s="81" t="n">
        <v>-0.135691136</v>
      </c>
      <c r="AL490" s="81" t="n">
        <v>0</v>
      </c>
      <c r="AM490" s="81" t="n">
        <v>-1.05076146</v>
      </c>
      <c r="AN490" s="81" t="n">
        <v>33.7036705</v>
      </c>
      <c r="AO490" s="81" t="n">
        <v>0</v>
      </c>
      <c r="AP490" s="81" t="n">
        <v>1.39999998</v>
      </c>
      <c r="AQ490" s="81" t="n">
        <v>0</v>
      </c>
      <c r="AR490" s="81" t="n">
        <v>0.699999988</v>
      </c>
      <c r="AS490" s="81" t="n">
        <v>1.02102292</v>
      </c>
      <c r="AT490" s="81" t="n">
        <v>0</v>
      </c>
      <c r="AU490" s="81" t="n">
        <v>-0.139643312</v>
      </c>
      <c r="AV490" s="81" t="n">
        <v>4.4791255</v>
      </c>
      <c r="AW490" s="82">
        <f>MAX(ABS(Y490-AK490),ABS(Z490-AL490),ABS(AA490-AM490),ABS(AB490-AN490),ABS(AC490-AO490),ABS(AD490-AP490),ABS(AE490-AQ490),ABS(AF490-AR490),ABS(AG490-AS490),ABS(AH490-AT490),ABS(AI490-AU490),ABS(AJ490-AV490))</f>
        <v/>
      </c>
    </row>
    <row r="491">
      <c r="A491" s="78" t="inlineStr">
        <is>
          <t>M486</t>
        </is>
      </c>
      <c r="B491" s="52" t="inlineStr">
        <is>
          <t>BASE-07</t>
        </is>
      </c>
      <c r="C491" s="52" t="inlineStr">
        <is>
          <t>Base</t>
        </is>
      </c>
      <c r="D491" s="52" t="inlineStr">
        <is>
          <t>HESCO cell</t>
        </is>
      </c>
      <c r="E491" s="63" t="inlineStr">
        <is>
          <t>Cube</t>
        </is>
      </c>
      <c r="F491" s="52" t="inlineStr">
        <is>
          <t>BASE-01</t>
        </is>
      </c>
      <c r="G491" s="79" t="n">
        <v>1.02999997</v>
      </c>
      <c r="H491" s="79" t="n">
        <v>1.39999998</v>
      </c>
      <c r="I491" s="79" t="n">
        <v>1.05999994</v>
      </c>
      <c r="J491" s="79" t="n">
        <v>0</v>
      </c>
      <c r="K491" s="79" t="n">
        <v>-99.2523346</v>
      </c>
      <c r="L491" s="79" t="n">
        <v>0</v>
      </c>
      <c r="M491" s="79" t="n">
        <v>33.5576515</v>
      </c>
      <c r="N491" s="79" t="n">
        <v>0.699999988</v>
      </c>
      <c r="O491" s="79" t="n">
        <v>5.46661615</v>
      </c>
      <c r="P491" s="80">
        <f>COS(RADIANS(K491))*COS(RADIANS(L491))+SIN(RADIANS(K491))*SIN(RADIANS(J491))*SIN(RADIANS(L491))</f>
        <v/>
      </c>
      <c r="Q491" s="80">
        <f>-COS(RADIANS(K491))*SIN(RADIANS(L491))+SIN(RADIANS(K491))*SIN(RADIANS(J491))*COS(RADIANS(L491))</f>
        <v/>
      </c>
      <c r="R491" s="80">
        <f>SIN(RADIANS(K491))*COS(RADIANS(J491))</f>
        <v/>
      </c>
      <c r="S491" s="80">
        <f>COS(RADIANS(J491))*SIN(RADIANS(L491))</f>
        <v/>
      </c>
      <c r="T491" s="80">
        <f>COS(RADIANS(J491))*COS(RADIANS(L491))</f>
        <v/>
      </c>
      <c r="U491" s="80">
        <f>-SIN(RADIANS(J491))</f>
        <v/>
      </c>
      <c r="V491" s="80">
        <f>-SIN(RADIANS(K491))*COS(RADIANS(L491))+COS(RADIANS(K491))*SIN(RADIANS(J491))*SIN(RADIANS(L491))</f>
        <v/>
      </c>
      <c r="W491" s="80">
        <f>SIN(RADIANS(K491))*SIN(RADIANS(L491))+COS(RADIANS(K491))*SIN(RADIANS(J491))*COS(RADIANS(L491))</f>
        <v/>
      </c>
      <c r="X491" s="80">
        <f>COS(RADIANS(K491))*COS(RADIANS(J491))</f>
        <v/>
      </c>
      <c r="Y491" s="80">
        <f>P491*G491</f>
        <v/>
      </c>
      <c r="Z491" s="80">
        <f>Q491*H491</f>
        <v/>
      </c>
      <c r="AA491" s="80">
        <f>R491*I491</f>
        <v/>
      </c>
      <c r="AB491" s="80">
        <f>M491</f>
        <v/>
      </c>
      <c r="AC491" s="80">
        <f>S491*G491</f>
        <v/>
      </c>
      <c r="AD491" s="80">
        <f>T491*H491</f>
        <v/>
      </c>
      <c r="AE491" s="80">
        <f>U491*I491</f>
        <v/>
      </c>
      <c r="AF491" s="80">
        <f>N491</f>
        <v/>
      </c>
      <c r="AG491" s="80">
        <f>V491*G491</f>
        <v/>
      </c>
      <c r="AH491" s="80">
        <f>W491*H491</f>
        <v/>
      </c>
      <c r="AI491" s="80">
        <f>X491*I491</f>
        <v/>
      </c>
      <c r="AJ491" s="80">
        <f>O491</f>
        <v/>
      </c>
      <c r="AK491" s="81" t="n">
        <v>-0.165606365</v>
      </c>
      <c r="AL491" s="81" t="n">
        <v>0</v>
      </c>
      <c r="AM491" s="81" t="n">
        <v>-1.0462091</v>
      </c>
      <c r="AN491" s="81" t="n">
        <v>33.5576515</v>
      </c>
      <c r="AO491" s="81" t="n">
        <v>0</v>
      </c>
      <c r="AP491" s="81" t="n">
        <v>1.39999998</v>
      </c>
      <c r="AQ491" s="81" t="n">
        <v>0</v>
      </c>
      <c r="AR491" s="81" t="n">
        <v>0.699999988</v>
      </c>
      <c r="AS491" s="81" t="n">
        <v>1.01659942</v>
      </c>
      <c r="AT491" s="81" t="n">
        <v>0</v>
      </c>
      <c r="AU491" s="81" t="n">
        <v>-0.170429856</v>
      </c>
      <c r="AV491" s="81" t="n">
        <v>5.46661615</v>
      </c>
      <c r="AW491" s="82">
        <f>MAX(ABS(Y491-AK491),ABS(Z491-AL491),ABS(AA491-AM491),ABS(AB491-AN491),ABS(AC491-AO491),ABS(AD491-AP491),ABS(AE491-AQ491),ABS(AF491-AR491),ABS(AG491-AS491),ABS(AH491-AT491),ABS(AI491-AU491),ABS(AJ491-AV491))</f>
        <v/>
      </c>
    </row>
    <row r="492">
      <c r="A492" s="78" t="inlineStr">
        <is>
          <t>M487</t>
        </is>
      </c>
      <c r="B492" s="52" t="inlineStr">
        <is>
          <t>BASE-08</t>
        </is>
      </c>
      <c r="C492" s="52" t="inlineStr">
        <is>
          <t>Base</t>
        </is>
      </c>
      <c r="D492" s="52" t="inlineStr">
        <is>
          <t>HESCO cell</t>
        </is>
      </c>
      <c r="E492" s="63" t="inlineStr">
        <is>
          <t>Cube</t>
        </is>
      </c>
      <c r="F492" s="52" t="inlineStr">
        <is>
          <t>BASE-01</t>
        </is>
      </c>
      <c r="G492" s="79" t="n">
        <v>1.02999997</v>
      </c>
      <c r="H492" s="79" t="n">
        <v>1.39999998</v>
      </c>
      <c r="I492" s="79" t="n">
        <v>1.05999994</v>
      </c>
      <c r="J492" s="79" t="n">
        <v>0</v>
      </c>
      <c r="K492" s="79" t="n">
        <v>-100.934578</v>
      </c>
      <c r="L492" s="79" t="n">
        <v>0</v>
      </c>
      <c r="M492" s="79" t="n">
        <v>33.3827095</v>
      </c>
      <c r="N492" s="79" t="n">
        <v>0.699999988</v>
      </c>
      <c r="O492" s="79" t="n">
        <v>6.44939327</v>
      </c>
      <c r="P492" s="80">
        <f>COS(RADIANS(K492))*COS(RADIANS(L492))+SIN(RADIANS(K492))*SIN(RADIANS(J492))*SIN(RADIANS(L492))</f>
        <v/>
      </c>
      <c r="Q492" s="80">
        <f>-COS(RADIANS(K492))*SIN(RADIANS(L492))+SIN(RADIANS(K492))*SIN(RADIANS(J492))*COS(RADIANS(L492))</f>
        <v/>
      </c>
      <c r="R492" s="80">
        <f>SIN(RADIANS(K492))*COS(RADIANS(J492))</f>
        <v/>
      </c>
      <c r="S492" s="80">
        <f>COS(RADIANS(J492))*SIN(RADIANS(L492))</f>
        <v/>
      </c>
      <c r="T492" s="80">
        <f>COS(RADIANS(J492))*COS(RADIANS(L492))</f>
        <v/>
      </c>
      <c r="U492" s="80">
        <f>-SIN(RADIANS(J492))</f>
        <v/>
      </c>
      <c r="V492" s="80">
        <f>-SIN(RADIANS(K492))*COS(RADIANS(L492))+COS(RADIANS(K492))*SIN(RADIANS(J492))*SIN(RADIANS(L492))</f>
        <v/>
      </c>
      <c r="W492" s="80">
        <f>SIN(RADIANS(K492))*SIN(RADIANS(L492))+COS(RADIANS(K492))*SIN(RADIANS(J492))*COS(RADIANS(L492))</f>
        <v/>
      </c>
      <c r="X492" s="80">
        <f>COS(RADIANS(K492))*COS(RADIANS(J492))</f>
        <v/>
      </c>
      <c r="Y492" s="80">
        <f>P492*G492</f>
        <v/>
      </c>
      <c r="Z492" s="80">
        <f>Q492*H492</f>
        <v/>
      </c>
      <c r="AA492" s="80">
        <f>R492*I492</f>
        <v/>
      </c>
      <c r="AB492" s="80">
        <f>M492</f>
        <v/>
      </c>
      <c r="AC492" s="80">
        <f>S492*G492</f>
        <v/>
      </c>
      <c r="AD492" s="80">
        <f>T492*H492</f>
        <v/>
      </c>
      <c r="AE492" s="80">
        <f>U492*I492</f>
        <v/>
      </c>
      <c r="AF492" s="80">
        <f>N492</f>
        <v/>
      </c>
      <c r="AG492" s="80">
        <f>V492*G492</f>
        <v/>
      </c>
      <c r="AH492" s="80">
        <f>W492*H492</f>
        <v/>
      </c>
      <c r="AI492" s="80">
        <f>X492*I492</f>
        <v/>
      </c>
      <c r="AJ492" s="80">
        <f>O492</f>
        <v/>
      </c>
      <c r="AK492" s="81" t="n">
        <v>-0.195378721</v>
      </c>
      <c r="AL492" s="81" t="n">
        <v>0</v>
      </c>
      <c r="AM492" s="81" t="n">
        <v>-1.04075503</v>
      </c>
      <c r="AN492" s="81" t="n">
        <v>33.3827095</v>
      </c>
      <c r="AO492" s="81" t="n">
        <v>0</v>
      </c>
      <c r="AP492" s="81" t="n">
        <v>1.39999998</v>
      </c>
      <c r="AQ492" s="81" t="n">
        <v>0</v>
      </c>
      <c r="AR492" s="81" t="n">
        <v>0.699999988</v>
      </c>
      <c r="AS492" s="81" t="n">
        <v>1.01129973</v>
      </c>
      <c r="AT492" s="81" t="n">
        <v>0</v>
      </c>
      <c r="AU492" s="81" t="n">
        <v>-0.201069355</v>
      </c>
      <c r="AV492" s="81" t="n">
        <v>6.44939327</v>
      </c>
      <c r="AW492" s="82">
        <f>MAX(ABS(Y492-AK492),ABS(Z492-AL492),ABS(AA492-AM492),ABS(AB492-AN492),ABS(AC492-AO492),ABS(AD492-AP492),ABS(AE492-AQ492),ABS(AF492-AR492),ABS(AG492-AS492),ABS(AH492-AT492),ABS(AI492-AU492),ABS(AJ492-AV492))</f>
        <v/>
      </c>
    </row>
    <row r="493">
      <c r="A493" s="78" t="inlineStr">
        <is>
          <t>M488</t>
        </is>
      </c>
      <c r="B493" s="52" t="inlineStr">
        <is>
          <t>BASE-09</t>
        </is>
      </c>
      <c r="C493" s="52" t="inlineStr">
        <is>
          <t>Base</t>
        </is>
      </c>
      <c r="D493" s="52" t="inlineStr">
        <is>
          <t>HESCO cell</t>
        </is>
      </c>
      <c r="E493" s="63" t="inlineStr">
        <is>
          <t>Cube</t>
        </is>
      </c>
      <c r="F493" s="52" t="inlineStr">
        <is>
          <t>BASE-01</t>
        </is>
      </c>
      <c r="G493" s="79" t="n">
        <v>1.02999997</v>
      </c>
      <c r="H493" s="79" t="n">
        <v>1.39999998</v>
      </c>
      <c r="I493" s="79" t="n">
        <v>1.05999994</v>
      </c>
      <c r="J493" s="79" t="n">
        <v>0</v>
      </c>
      <c r="K493" s="79" t="n">
        <v>-102.616821</v>
      </c>
      <c r="L493" s="79" t="n">
        <v>0</v>
      </c>
      <c r="M493" s="79" t="n">
        <v>33.1789894</v>
      </c>
      <c r="N493" s="79" t="n">
        <v>0.699999988</v>
      </c>
      <c r="O493" s="79" t="n">
        <v>7.42661238</v>
      </c>
      <c r="P493" s="80">
        <f>COS(RADIANS(K493))*COS(RADIANS(L493))+SIN(RADIANS(K493))*SIN(RADIANS(J493))*SIN(RADIANS(L493))</f>
        <v/>
      </c>
      <c r="Q493" s="80">
        <f>-COS(RADIANS(K493))*SIN(RADIANS(L493))+SIN(RADIANS(K493))*SIN(RADIANS(J493))*COS(RADIANS(L493))</f>
        <v/>
      </c>
      <c r="R493" s="80">
        <f>SIN(RADIANS(K493))*COS(RADIANS(J493))</f>
        <v/>
      </c>
      <c r="S493" s="80">
        <f>COS(RADIANS(J493))*SIN(RADIANS(L493))</f>
        <v/>
      </c>
      <c r="T493" s="80">
        <f>COS(RADIANS(J493))*COS(RADIANS(L493))</f>
        <v/>
      </c>
      <c r="U493" s="80">
        <f>-SIN(RADIANS(J493))</f>
        <v/>
      </c>
      <c r="V493" s="80">
        <f>-SIN(RADIANS(K493))*COS(RADIANS(L493))+COS(RADIANS(K493))*SIN(RADIANS(J493))*SIN(RADIANS(L493))</f>
        <v/>
      </c>
      <c r="W493" s="80">
        <f>SIN(RADIANS(K493))*SIN(RADIANS(L493))+COS(RADIANS(K493))*SIN(RADIANS(J493))*COS(RADIANS(L493))</f>
        <v/>
      </c>
      <c r="X493" s="80">
        <f>COS(RADIANS(K493))*COS(RADIANS(J493))</f>
        <v/>
      </c>
      <c r="Y493" s="80">
        <f>P493*G493</f>
        <v/>
      </c>
      <c r="Z493" s="80">
        <f>Q493*H493</f>
        <v/>
      </c>
      <c r="AA493" s="80">
        <f>R493*I493</f>
        <v/>
      </c>
      <c r="AB493" s="80">
        <f>M493</f>
        <v/>
      </c>
      <c r="AC493" s="80">
        <f>S493*G493</f>
        <v/>
      </c>
      <c r="AD493" s="80">
        <f>T493*H493</f>
        <v/>
      </c>
      <c r="AE493" s="80">
        <f>U493*I493</f>
        <v/>
      </c>
      <c r="AF493" s="80">
        <f>N493</f>
        <v/>
      </c>
      <c r="AG493" s="80">
        <f>V493*G493</f>
        <v/>
      </c>
      <c r="AH493" s="80">
        <f>W493*H493</f>
        <v/>
      </c>
      <c r="AI493" s="80">
        <f>X493*I493</f>
        <v/>
      </c>
      <c r="AJ493" s="80">
        <f>O493</f>
        <v/>
      </c>
      <c r="AK493" s="81" t="n">
        <v>-0.224982679</v>
      </c>
      <c r="AL493" s="81" t="n">
        <v>0</v>
      </c>
      <c r="AM493" s="81" t="n">
        <v>-1.0344038</v>
      </c>
      <c r="AN493" s="81" t="n">
        <v>33.1789894</v>
      </c>
      <c r="AO493" s="81" t="n">
        <v>0</v>
      </c>
      <c r="AP493" s="81" t="n">
        <v>1.39999998</v>
      </c>
      <c r="AQ493" s="81" t="n">
        <v>0</v>
      </c>
      <c r="AR493" s="81" t="n">
        <v>0.699999988</v>
      </c>
      <c r="AS493" s="81" t="n">
        <v>1.00512826</v>
      </c>
      <c r="AT493" s="81" t="n">
        <v>0</v>
      </c>
      <c r="AU493" s="81" t="n">
        <v>-0.231535569</v>
      </c>
      <c r="AV493" s="81" t="n">
        <v>7.42661238</v>
      </c>
      <c r="AW493" s="82">
        <f>MAX(ABS(Y493-AK493),ABS(Z493-AL493),ABS(AA493-AM493),ABS(AB493-AN493),ABS(AC493-AO493),ABS(AD493-AP493),ABS(AE493-AQ493),ABS(AF493-AR493),ABS(AG493-AS493),ABS(AH493-AT493),ABS(AI493-AU493),ABS(AJ493-AV493))</f>
        <v/>
      </c>
    </row>
    <row r="494">
      <c r="A494" s="78" t="inlineStr">
        <is>
          <t>M489</t>
        </is>
      </c>
      <c r="B494" s="52" t="inlineStr">
        <is>
          <t>BASE-10</t>
        </is>
      </c>
      <c r="C494" s="52" t="inlineStr">
        <is>
          <t>Base</t>
        </is>
      </c>
      <c r="D494" s="52" t="inlineStr">
        <is>
          <t>HESCO cell</t>
        </is>
      </c>
      <c r="E494" s="63" t="inlineStr">
        <is>
          <t>Cube</t>
        </is>
      </c>
      <c r="F494" s="52" t="inlineStr">
        <is>
          <t>BASE-01</t>
        </is>
      </c>
      <c r="G494" s="79" t="n">
        <v>1.02999997</v>
      </c>
      <c r="H494" s="79" t="n">
        <v>1.39999998</v>
      </c>
      <c r="I494" s="79" t="n">
        <v>1.05999994</v>
      </c>
      <c r="J494" s="79" t="n">
        <v>0</v>
      </c>
      <c r="K494" s="79" t="n">
        <v>-104.299057</v>
      </c>
      <c r="L494" s="79" t="n">
        <v>0</v>
      </c>
      <c r="M494" s="79" t="n">
        <v>32.9466705</v>
      </c>
      <c r="N494" s="79" t="n">
        <v>0.699999988</v>
      </c>
      <c r="O494" s="79" t="n">
        <v>8.397429470000001</v>
      </c>
      <c r="P494" s="80">
        <f>COS(RADIANS(K494))*COS(RADIANS(L494))+SIN(RADIANS(K494))*SIN(RADIANS(J494))*SIN(RADIANS(L494))</f>
        <v/>
      </c>
      <c r="Q494" s="80">
        <f>-COS(RADIANS(K494))*SIN(RADIANS(L494))+SIN(RADIANS(K494))*SIN(RADIANS(J494))*COS(RADIANS(L494))</f>
        <v/>
      </c>
      <c r="R494" s="80">
        <f>SIN(RADIANS(K494))*COS(RADIANS(J494))</f>
        <v/>
      </c>
      <c r="S494" s="80">
        <f>COS(RADIANS(J494))*SIN(RADIANS(L494))</f>
        <v/>
      </c>
      <c r="T494" s="80">
        <f>COS(RADIANS(J494))*COS(RADIANS(L494))</f>
        <v/>
      </c>
      <c r="U494" s="80">
        <f>-SIN(RADIANS(J494))</f>
        <v/>
      </c>
      <c r="V494" s="80">
        <f>-SIN(RADIANS(K494))*COS(RADIANS(L494))+COS(RADIANS(K494))*SIN(RADIANS(J494))*SIN(RADIANS(L494))</f>
        <v/>
      </c>
      <c r="W494" s="80">
        <f>SIN(RADIANS(K494))*SIN(RADIANS(L494))+COS(RADIANS(K494))*SIN(RADIANS(J494))*COS(RADIANS(L494))</f>
        <v/>
      </c>
      <c r="X494" s="80">
        <f>COS(RADIANS(K494))*COS(RADIANS(J494))</f>
        <v/>
      </c>
      <c r="Y494" s="80">
        <f>P494*G494</f>
        <v/>
      </c>
      <c r="Z494" s="80">
        <f>Q494*H494</f>
        <v/>
      </c>
      <c r="AA494" s="80">
        <f>R494*I494</f>
        <v/>
      </c>
      <c r="AB494" s="80">
        <f>M494</f>
        <v/>
      </c>
      <c r="AC494" s="80">
        <f>S494*G494</f>
        <v/>
      </c>
      <c r="AD494" s="80">
        <f>T494*H494</f>
        <v/>
      </c>
      <c r="AE494" s="80">
        <f>U494*I494</f>
        <v/>
      </c>
      <c r="AF494" s="80">
        <f>N494</f>
        <v/>
      </c>
      <c r="AG494" s="80">
        <f>V494*G494</f>
        <v/>
      </c>
      <c r="AH494" s="80">
        <f>W494*H494</f>
        <v/>
      </c>
      <c r="AI494" s="80">
        <f>X494*I494</f>
        <v/>
      </c>
      <c r="AJ494" s="80">
        <f>O494</f>
        <v/>
      </c>
      <c r="AK494" s="81" t="n">
        <v>-0.254392564</v>
      </c>
      <c r="AL494" s="81" t="n">
        <v>0</v>
      </c>
      <c r="AM494" s="81" t="n">
        <v>-1.02716088</v>
      </c>
      <c r="AN494" s="81" t="n">
        <v>32.9466705</v>
      </c>
      <c r="AO494" s="81" t="n">
        <v>0</v>
      </c>
      <c r="AP494" s="81" t="n">
        <v>1.39999998</v>
      </c>
      <c r="AQ494" s="81" t="n">
        <v>0</v>
      </c>
      <c r="AR494" s="81" t="n">
        <v>0.699999988</v>
      </c>
      <c r="AS494" s="81" t="n">
        <v>0.998090327</v>
      </c>
      <c r="AT494" s="81" t="n">
        <v>0</v>
      </c>
      <c r="AU494" s="81" t="n">
        <v>-0.261802047</v>
      </c>
      <c r="AV494" s="81" t="n">
        <v>8.397429470000001</v>
      </c>
      <c r="AW494" s="82">
        <f>MAX(ABS(Y494-AK494),ABS(Z494-AL494),ABS(AA494-AM494),ABS(AB494-AN494),ABS(AC494-AO494),ABS(AD494-AP494),ABS(AE494-AQ494),ABS(AF494-AR494),ABS(AG494-AS494),ABS(AH494-AT494),ABS(AI494-AU494),ABS(AJ494-AV494))</f>
        <v/>
      </c>
    </row>
    <row r="495">
      <c r="A495" s="78" t="inlineStr">
        <is>
          <t>M490</t>
        </is>
      </c>
      <c r="B495" s="52" t="inlineStr">
        <is>
          <t>BASE-11</t>
        </is>
      </c>
      <c r="C495" s="52" t="inlineStr">
        <is>
          <t>Base</t>
        </is>
      </c>
      <c r="D495" s="52" t="inlineStr">
        <is>
          <t>HESCO cell</t>
        </is>
      </c>
      <c r="E495" s="63" t="inlineStr">
        <is>
          <t>Cube</t>
        </is>
      </c>
      <c r="F495" s="52" t="inlineStr">
        <is>
          <t>BASE-01</t>
        </is>
      </c>
      <c r="G495" s="79" t="n">
        <v>1.02999997</v>
      </c>
      <c r="H495" s="79" t="n">
        <v>1.39999998</v>
      </c>
      <c r="I495" s="79" t="n">
        <v>1.05999994</v>
      </c>
      <c r="J495" s="79" t="n">
        <v>0</v>
      </c>
      <c r="K495" s="79" t="n">
        <v>-105.981308</v>
      </c>
      <c r="L495" s="79" t="n">
        <v>0</v>
      </c>
      <c r="M495" s="79" t="n">
        <v>32.685955</v>
      </c>
      <c r="N495" s="79" t="n">
        <v>0.699999988</v>
      </c>
      <c r="O495" s="79" t="n">
        <v>9.361007689999999</v>
      </c>
      <c r="P495" s="80">
        <f>COS(RADIANS(K495))*COS(RADIANS(L495))+SIN(RADIANS(K495))*SIN(RADIANS(J495))*SIN(RADIANS(L495))</f>
        <v/>
      </c>
      <c r="Q495" s="80">
        <f>-COS(RADIANS(K495))*SIN(RADIANS(L495))+SIN(RADIANS(K495))*SIN(RADIANS(J495))*COS(RADIANS(L495))</f>
        <v/>
      </c>
      <c r="R495" s="80">
        <f>SIN(RADIANS(K495))*COS(RADIANS(J495))</f>
        <v/>
      </c>
      <c r="S495" s="80">
        <f>COS(RADIANS(J495))*SIN(RADIANS(L495))</f>
        <v/>
      </c>
      <c r="T495" s="80">
        <f>COS(RADIANS(J495))*COS(RADIANS(L495))</f>
        <v/>
      </c>
      <c r="U495" s="80">
        <f>-SIN(RADIANS(J495))</f>
        <v/>
      </c>
      <c r="V495" s="80">
        <f>-SIN(RADIANS(K495))*COS(RADIANS(L495))+COS(RADIANS(K495))*SIN(RADIANS(J495))*SIN(RADIANS(L495))</f>
        <v/>
      </c>
      <c r="W495" s="80">
        <f>SIN(RADIANS(K495))*SIN(RADIANS(L495))+COS(RADIANS(K495))*SIN(RADIANS(J495))*COS(RADIANS(L495))</f>
        <v/>
      </c>
      <c r="X495" s="80">
        <f>COS(RADIANS(K495))*COS(RADIANS(J495))</f>
        <v/>
      </c>
      <c r="Y495" s="80">
        <f>P495*G495</f>
        <v/>
      </c>
      <c r="Z495" s="80">
        <f>Q495*H495</f>
        <v/>
      </c>
      <c r="AA495" s="80">
        <f>R495*I495</f>
        <v/>
      </c>
      <c r="AB495" s="80">
        <f>M495</f>
        <v/>
      </c>
      <c r="AC495" s="80">
        <f>S495*G495</f>
        <v/>
      </c>
      <c r="AD495" s="80">
        <f>T495*H495</f>
        <v/>
      </c>
      <c r="AE495" s="80">
        <f>U495*I495</f>
        <v/>
      </c>
      <c r="AF495" s="80">
        <f>N495</f>
        <v/>
      </c>
      <c r="AG495" s="80">
        <f>V495*G495</f>
        <v/>
      </c>
      <c r="AH495" s="80">
        <f>W495*H495</f>
        <v/>
      </c>
      <c r="AI495" s="80">
        <f>X495*I495</f>
        <v/>
      </c>
      <c r="AJ495" s="80">
        <f>O495</f>
        <v/>
      </c>
      <c r="AK495" s="81" t="n">
        <v>-0.283583432</v>
      </c>
      <c r="AL495" s="81" t="n">
        <v>0</v>
      </c>
      <c r="AM495" s="81" t="n">
        <v>-1.0190326</v>
      </c>
      <c r="AN495" s="81" t="n">
        <v>32.685955</v>
      </c>
      <c r="AO495" s="81" t="n">
        <v>0</v>
      </c>
      <c r="AP495" s="81" t="n">
        <v>1.39999998</v>
      </c>
      <c r="AQ495" s="81" t="n">
        <v>0</v>
      </c>
      <c r="AR495" s="81" t="n">
        <v>0.699999988</v>
      </c>
      <c r="AS495" s="81" t="n">
        <v>0.990192115</v>
      </c>
      <c r="AT495" s="81" t="n">
        <v>0</v>
      </c>
      <c r="AU495" s="81" t="n">
        <v>-0.291843116</v>
      </c>
      <c r="AV495" s="81" t="n">
        <v>9.361007689999999</v>
      </c>
      <c r="AW495" s="82">
        <f>MAX(ABS(Y495-AK495),ABS(Z495-AL495),ABS(AA495-AM495),ABS(AB495-AN495),ABS(AC495-AO495),ABS(AD495-AP495),ABS(AE495-AQ495),ABS(AF495-AR495),ABS(AG495-AS495),ABS(AH495-AT495),ABS(AI495-AU495),ABS(AJ495-AV495))</f>
        <v/>
      </c>
    </row>
    <row r="496">
      <c r="A496" s="78" t="inlineStr">
        <is>
          <t>M491</t>
        </is>
      </c>
      <c r="B496" s="52" t="inlineStr">
        <is>
          <t>BASE-12</t>
        </is>
      </c>
      <c r="C496" s="52" t="inlineStr">
        <is>
          <t>Base</t>
        </is>
      </c>
      <c r="D496" s="52" t="inlineStr">
        <is>
          <t>HESCO cell</t>
        </is>
      </c>
      <c r="E496" s="63" t="inlineStr">
        <is>
          <t>Cube</t>
        </is>
      </c>
      <c r="F496" s="52" t="inlineStr">
        <is>
          <t>BASE-01</t>
        </is>
      </c>
      <c r="G496" s="79" t="n">
        <v>1.02999997</v>
      </c>
      <c r="H496" s="79" t="n">
        <v>1.39999998</v>
      </c>
      <c r="I496" s="79" t="n">
        <v>1.05999994</v>
      </c>
      <c r="J496" s="79" t="n">
        <v>0</v>
      </c>
      <c r="K496" s="79" t="n">
        <v>-107.663559</v>
      </c>
      <c r="L496" s="79" t="n">
        <v>0</v>
      </c>
      <c r="M496" s="79" t="n">
        <v>32.3970604</v>
      </c>
      <c r="N496" s="79" t="n">
        <v>0.699999988</v>
      </c>
      <c r="O496" s="79" t="n">
        <v>10.3165169</v>
      </c>
      <c r="P496" s="80">
        <f>COS(RADIANS(K496))*COS(RADIANS(L496))+SIN(RADIANS(K496))*SIN(RADIANS(J496))*SIN(RADIANS(L496))</f>
        <v/>
      </c>
      <c r="Q496" s="80">
        <f>-COS(RADIANS(K496))*SIN(RADIANS(L496))+SIN(RADIANS(K496))*SIN(RADIANS(J496))*COS(RADIANS(L496))</f>
        <v/>
      </c>
      <c r="R496" s="80">
        <f>SIN(RADIANS(K496))*COS(RADIANS(J496))</f>
        <v/>
      </c>
      <c r="S496" s="80">
        <f>COS(RADIANS(J496))*SIN(RADIANS(L496))</f>
        <v/>
      </c>
      <c r="T496" s="80">
        <f>COS(RADIANS(J496))*COS(RADIANS(L496))</f>
        <v/>
      </c>
      <c r="U496" s="80">
        <f>-SIN(RADIANS(J496))</f>
        <v/>
      </c>
      <c r="V496" s="80">
        <f>-SIN(RADIANS(K496))*COS(RADIANS(L496))+COS(RADIANS(K496))*SIN(RADIANS(J496))*SIN(RADIANS(L496))</f>
        <v/>
      </c>
      <c r="W496" s="80">
        <f>SIN(RADIANS(K496))*SIN(RADIANS(L496))+COS(RADIANS(K496))*SIN(RADIANS(J496))*COS(RADIANS(L496))</f>
        <v/>
      </c>
      <c r="X496" s="80">
        <f>COS(RADIANS(K496))*COS(RADIANS(J496))</f>
        <v/>
      </c>
      <c r="Y496" s="80">
        <f>P496*G496</f>
        <v/>
      </c>
      <c r="Z496" s="80">
        <f>Q496*H496</f>
        <v/>
      </c>
      <c r="AA496" s="80">
        <f>R496*I496</f>
        <v/>
      </c>
      <c r="AB496" s="80">
        <f>M496</f>
        <v/>
      </c>
      <c r="AC496" s="80">
        <f>S496*G496</f>
        <v/>
      </c>
      <c r="AD496" s="80">
        <f>T496*H496</f>
        <v/>
      </c>
      <c r="AE496" s="80">
        <f>U496*I496</f>
        <v/>
      </c>
      <c r="AF496" s="80">
        <f>N496</f>
        <v/>
      </c>
      <c r="AG496" s="80">
        <f>V496*G496</f>
        <v/>
      </c>
      <c r="AH496" s="80">
        <f>W496*H496</f>
        <v/>
      </c>
      <c r="AI496" s="80">
        <f>X496*I496</f>
        <v/>
      </c>
      <c r="AJ496" s="80">
        <f>O496</f>
        <v/>
      </c>
      <c r="AK496" s="81" t="n">
        <v>-0.312529922</v>
      </c>
      <c r="AL496" s="81" t="n">
        <v>0</v>
      </c>
      <c r="AM496" s="81" t="n">
        <v>-1.01002586</v>
      </c>
      <c r="AN496" s="81" t="n">
        <v>32.3970604</v>
      </c>
      <c r="AO496" s="81" t="n">
        <v>0</v>
      </c>
      <c r="AP496" s="81" t="n">
        <v>1.39999998</v>
      </c>
      <c r="AQ496" s="81" t="n">
        <v>0</v>
      </c>
      <c r="AR496" s="81" t="n">
        <v>0.699999988</v>
      </c>
      <c r="AS496" s="81" t="n">
        <v>0.981440246</v>
      </c>
      <c r="AT496" s="81" t="n">
        <v>0</v>
      </c>
      <c r="AU496" s="81" t="n">
        <v>-0.321632743</v>
      </c>
      <c r="AV496" s="81" t="n">
        <v>10.3165169</v>
      </c>
      <c r="AW496" s="82">
        <f>MAX(ABS(Y496-AK496),ABS(Z496-AL496),ABS(AA496-AM496),ABS(AB496-AN496),ABS(AC496-AO496),ABS(AD496-AP496),ABS(AE496-AQ496),ABS(AF496-AR496),ABS(AG496-AS496),ABS(AH496-AT496),ABS(AI496-AU496),ABS(AJ496-AV496))</f>
        <v/>
      </c>
    </row>
    <row r="497">
      <c r="A497" s="78" t="inlineStr">
        <is>
          <t>M492</t>
        </is>
      </c>
      <c r="B497" s="52" t="inlineStr">
        <is>
          <t>BASE-13</t>
        </is>
      </c>
      <c r="C497" s="52" t="inlineStr">
        <is>
          <t>Base</t>
        </is>
      </c>
      <c r="D497" s="52" t="inlineStr">
        <is>
          <t>HESCO cell</t>
        </is>
      </c>
      <c r="E497" s="63" t="inlineStr">
        <is>
          <t>Cube</t>
        </is>
      </c>
      <c r="F497" s="52" t="inlineStr">
        <is>
          <t>BASE-01</t>
        </is>
      </c>
      <c r="G497" s="79" t="n">
        <v>1.02999997</v>
      </c>
      <c r="H497" s="79" t="n">
        <v>1.39999998</v>
      </c>
      <c r="I497" s="79" t="n">
        <v>1.05999994</v>
      </c>
      <c r="J497" s="79" t="n">
        <v>0</v>
      </c>
      <c r="K497" s="79" t="n">
        <v>-109.345795</v>
      </c>
      <c r="L497" s="79" t="n">
        <v>0</v>
      </c>
      <c r="M497" s="79" t="n">
        <v>32.0802383</v>
      </c>
      <c r="N497" s="79" t="n">
        <v>0.699999988</v>
      </c>
      <c r="O497" s="79" t="n">
        <v>11.263133</v>
      </c>
      <c r="P497" s="80">
        <f>COS(RADIANS(K497))*COS(RADIANS(L497))+SIN(RADIANS(K497))*SIN(RADIANS(J497))*SIN(RADIANS(L497))</f>
        <v/>
      </c>
      <c r="Q497" s="80">
        <f>-COS(RADIANS(K497))*SIN(RADIANS(L497))+SIN(RADIANS(K497))*SIN(RADIANS(J497))*COS(RADIANS(L497))</f>
        <v/>
      </c>
      <c r="R497" s="80">
        <f>SIN(RADIANS(K497))*COS(RADIANS(J497))</f>
        <v/>
      </c>
      <c r="S497" s="80">
        <f>COS(RADIANS(J497))*SIN(RADIANS(L497))</f>
        <v/>
      </c>
      <c r="T497" s="80">
        <f>COS(RADIANS(J497))*COS(RADIANS(L497))</f>
        <v/>
      </c>
      <c r="U497" s="80">
        <f>-SIN(RADIANS(J497))</f>
        <v/>
      </c>
      <c r="V497" s="80">
        <f>-SIN(RADIANS(K497))*COS(RADIANS(L497))+COS(RADIANS(K497))*SIN(RADIANS(J497))*SIN(RADIANS(L497))</f>
        <v/>
      </c>
      <c r="W497" s="80">
        <f>SIN(RADIANS(K497))*SIN(RADIANS(L497))+COS(RADIANS(K497))*SIN(RADIANS(J497))*COS(RADIANS(L497))</f>
        <v/>
      </c>
      <c r="X497" s="80">
        <f>COS(RADIANS(K497))*COS(RADIANS(J497))</f>
        <v/>
      </c>
      <c r="Y497" s="80">
        <f>P497*G497</f>
        <v/>
      </c>
      <c r="Z497" s="80">
        <f>Q497*H497</f>
        <v/>
      </c>
      <c r="AA497" s="80">
        <f>R497*I497</f>
        <v/>
      </c>
      <c r="AB497" s="80">
        <f>M497</f>
        <v/>
      </c>
      <c r="AC497" s="80">
        <f>S497*G497</f>
        <v/>
      </c>
      <c r="AD497" s="80">
        <f>T497*H497</f>
        <v/>
      </c>
      <c r="AE497" s="80">
        <f>U497*I497</f>
        <v/>
      </c>
      <c r="AF497" s="80">
        <f>N497</f>
        <v/>
      </c>
      <c r="AG497" s="80">
        <f>V497*G497</f>
        <v/>
      </c>
      <c r="AH497" s="80">
        <f>W497*H497</f>
        <v/>
      </c>
      <c r="AI497" s="80">
        <f>X497*I497</f>
        <v/>
      </c>
      <c r="AJ497" s="80">
        <f>O497</f>
        <v/>
      </c>
      <c r="AK497" s="81" t="n">
        <v>-0.341206729</v>
      </c>
      <c r="AL497" s="81" t="n">
        <v>0</v>
      </c>
      <c r="AM497" s="81" t="n">
        <v>-1.00014853</v>
      </c>
      <c r="AN497" s="81" t="n">
        <v>32.0802383</v>
      </c>
      <c r="AO497" s="81" t="n">
        <v>0</v>
      </c>
      <c r="AP497" s="81" t="n">
        <v>1.39999998</v>
      </c>
      <c r="AQ497" s="81" t="n">
        <v>0</v>
      </c>
      <c r="AR497" s="81" t="n">
        <v>0.699999988</v>
      </c>
      <c r="AS497" s="81" t="n">
        <v>0.971842527</v>
      </c>
      <c r="AT497" s="81" t="n">
        <v>0</v>
      </c>
      <c r="AU497" s="81" t="n">
        <v>-0.351144761</v>
      </c>
      <c r="AV497" s="81" t="n">
        <v>11.263133</v>
      </c>
      <c r="AW497" s="82">
        <f>MAX(ABS(Y497-AK497),ABS(Z497-AL497),ABS(AA497-AM497),ABS(AB497-AN497),ABS(AC497-AO497),ABS(AD497-AP497),ABS(AE497-AQ497),ABS(AF497-AR497),ABS(AG497-AS497),ABS(AH497-AT497),ABS(AI497-AU497),ABS(AJ497-AV497))</f>
        <v/>
      </c>
    </row>
    <row r="498">
      <c r="A498" s="78" t="inlineStr">
        <is>
          <t>M493</t>
        </is>
      </c>
      <c r="B498" s="52" t="inlineStr">
        <is>
          <t>BASE-14</t>
        </is>
      </c>
      <c r="C498" s="52" t="inlineStr">
        <is>
          <t>Base</t>
        </is>
      </c>
      <c r="D498" s="52" t="inlineStr">
        <is>
          <t>HESCO cell</t>
        </is>
      </c>
      <c r="E498" s="63" t="inlineStr">
        <is>
          <t>Cube</t>
        </is>
      </c>
      <c r="F498" s="52" t="inlineStr">
        <is>
          <t>BASE-01</t>
        </is>
      </c>
      <c r="G498" s="79" t="n">
        <v>1.02999997</v>
      </c>
      <c r="H498" s="79" t="n">
        <v>1.39999998</v>
      </c>
      <c r="I498" s="79" t="n">
        <v>1.05999994</v>
      </c>
      <c r="J498" s="79" t="n">
        <v>0</v>
      </c>
      <c r="K498" s="79" t="n">
        <v>-111.028038</v>
      </c>
      <c r="L498" s="79" t="n">
        <v>0</v>
      </c>
      <c r="M498" s="79" t="n">
        <v>31.7357674</v>
      </c>
      <c r="N498" s="79" t="n">
        <v>0.699999988</v>
      </c>
      <c r="O498" s="79" t="n">
        <v>12.2000418</v>
      </c>
      <c r="P498" s="80">
        <f>COS(RADIANS(K498))*COS(RADIANS(L498))+SIN(RADIANS(K498))*SIN(RADIANS(J498))*SIN(RADIANS(L498))</f>
        <v/>
      </c>
      <c r="Q498" s="80">
        <f>-COS(RADIANS(K498))*SIN(RADIANS(L498))+SIN(RADIANS(K498))*SIN(RADIANS(J498))*COS(RADIANS(L498))</f>
        <v/>
      </c>
      <c r="R498" s="80">
        <f>SIN(RADIANS(K498))*COS(RADIANS(J498))</f>
        <v/>
      </c>
      <c r="S498" s="80">
        <f>COS(RADIANS(J498))*SIN(RADIANS(L498))</f>
        <v/>
      </c>
      <c r="T498" s="80">
        <f>COS(RADIANS(J498))*COS(RADIANS(L498))</f>
        <v/>
      </c>
      <c r="U498" s="80">
        <f>-SIN(RADIANS(J498))</f>
        <v/>
      </c>
      <c r="V498" s="80">
        <f>-SIN(RADIANS(K498))*COS(RADIANS(L498))+COS(RADIANS(K498))*SIN(RADIANS(J498))*SIN(RADIANS(L498))</f>
        <v/>
      </c>
      <c r="W498" s="80">
        <f>SIN(RADIANS(K498))*SIN(RADIANS(L498))+COS(RADIANS(K498))*SIN(RADIANS(J498))*COS(RADIANS(L498))</f>
        <v/>
      </c>
      <c r="X498" s="80">
        <f>COS(RADIANS(K498))*COS(RADIANS(J498))</f>
        <v/>
      </c>
      <c r="Y498" s="80">
        <f>P498*G498</f>
        <v/>
      </c>
      <c r="Z498" s="80">
        <f>Q498*H498</f>
        <v/>
      </c>
      <c r="AA498" s="80">
        <f>R498*I498</f>
        <v/>
      </c>
      <c r="AB498" s="80">
        <f>M498</f>
        <v/>
      </c>
      <c r="AC498" s="80">
        <f>S498*G498</f>
        <v/>
      </c>
      <c r="AD498" s="80">
        <f>T498*H498</f>
        <v/>
      </c>
      <c r="AE498" s="80">
        <f>U498*I498</f>
        <v/>
      </c>
      <c r="AF498" s="80">
        <f>N498</f>
        <v/>
      </c>
      <c r="AG498" s="80">
        <f>V498*G498</f>
        <v/>
      </c>
      <c r="AH498" s="80">
        <f>W498*H498</f>
        <v/>
      </c>
      <c r="AI498" s="80">
        <f>X498*I498</f>
        <v/>
      </c>
      <c r="AJ498" s="80">
        <f>O498</f>
        <v/>
      </c>
      <c r="AK498" s="81" t="n">
        <v>-0.369589478</v>
      </c>
      <c r="AL498" s="81" t="n">
        <v>0</v>
      </c>
      <c r="AM498" s="81" t="n">
        <v>-0.989409149</v>
      </c>
      <c r="AN498" s="81" t="n">
        <v>31.7357674</v>
      </c>
      <c r="AO498" s="81" t="n">
        <v>0</v>
      </c>
      <c r="AP498" s="81" t="n">
        <v>1.39999998</v>
      </c>
      <c r="AQ498" s="81" t="n">
        <v>0</v>
      </c>
      <c r="AR498" s="81" t="n">
        <v>0.699999988</v>
      </c>
      <c r="AS498" s="81" t="n">
        <v>0.9614070649999999</v>
      </c>
      <c r="AT498" s="81" t="n">
        <v>0</v>
      </c>
      <c r="AU498" s="81" t="n">
        <v>-0.380354226</v>
      </c>
      <c r="AV498" s="81" t="n">
        <v>12.2000418</v>
      </c>
      <c r="AW498" s="82">
        <f>MAX(ABS(Y498-AK498),ABS(Z498-AL498),ABS(AA498-AM498),ABS(AB498-AN498),ABS(AC498-AO498),ABS(AD498-AP498),ABS(AE498-AQ498),ABS(AF498-AR498),ABS(AG498-AS498),ABS(AH498-AT498),ABS(AI498-AU498),ABS(AJ498-AV498))</f>
        <v/>
      </c>
    </row>
    <row r="499">
      <c r="A499" s="78" t="inlineStr">
        <is>
          <t>M494</t>
        </is>
      </c>
      <c r="B499" s="52" t="inlineStr">
        <is>
          <t>BASE-15</t>
        </is>
      </c>
      <c r="C499" s="52" t="inlineStr">
        <is>
          <t>Base</t>
        </is>
      </c>
      <c r="D499" s="52" t="inlineStr">
        <is>
          <t>HESCO cell</t>
        </is>
      </c>
      <c r="E499" s="63" t="inlineStr">
        <is>
          <t>Cube</t>
        </is>
      </c>
      <c r="F499" s="52" t="inlineStr">
        <is>
          <t>BASE-01</t>
        </is>
      </c>
      <c r="G499" s="79" t="n">
        <v>1.02999997</v>
      </c>
      <c r="H499" s="79" t="n">
        <v>1.39999998</v>
      </c>
      <c r="I499" s="79" t="n">
        <v>1.05999994</v>
      </c>
      <c r="J499" s="79" t="n">
        <v>0</v>
      </c>
      <c r="K499" s="79" t="n">
        <v>-112.710274</v>
      </c>
      <c r="L499" s="79" t="n">
        <v>0</v>
      </c>
      <c r="M499" s="79" t="n">
        <v>31.3639412</v>
      </c>
      <c r="N499" s="79" t="n">
        <v>0.699999988</v>
      </c>
      <c r="O499" s="79" t="n">
        <v>13.1264343</v>
      </c>
      <c r="P499" s="80">
        <f>COS(RADIANS(K499))*COS(RADIANS(L499))+SIN(RADIANS(K499))*SIN(RADIANS(J499))*SIN(RADIANS(L499))</f>
        <v/>
      </c>
      <c r="Q499" s="80">
        <f>-COS(RADIANS(K499))*SIN(RADIANS(L499))+SIN(RADIANS(K499))*SIN(RADIANS(J499))*COS(RADIANS(L499))</f>
        <v/>
      </c>
      <c r="R499" s="80">
        <f>SIN(RADIANS(K499))*COS(RADIANS(J499))</f>
        <v/>
      </c>
      <c r="S499" s="80">
        <f>COS(RADIANS(J499))*SIN(RADIANS(L499))</f>
        <v/>
      </c>
      <c r="T499" s="80">
        <f>COS(RADIANS(J499))*COS(RADIANS(L499))</f>
        <v/>
      </c>
      <c r="U499" s="80">
        <f>-SIN(RADIANS(J499))</f>
        <v/>
      </c>
      <c r="V499" s="80">
        <f>-SIN(RADIANS(K499))*COS(RADIANS(L499))+COS(RADIANS(K499))*SIN(RADIANS(J499))*SIN(RADIANS(L499))</f>
        <v/>
      </c>
      <c r="W499" s="80">
        <f>SIN(RADIANS(K499))*SIN(RADIANS(L499))+COS(RADIANS(K499))*SIN(RADIANS(J499))*COS(RADIANS(L499))</f>
        <v/>
      </c>
      <c r="X499" s="80">
        <f>COS(RADIANS(K499))*COS(RADIANS(J499))</f>
        <v/>
      </c>
      <c r="Y499" s="80">
        <f>P499*G499</f>
        <v/>
      </c>
      <c r="Z499" s="80">
        <f>Q499*H499</f>
        <v/>
      </c>
      <c r="AA499" s="80">
        <f>R499*I499</f>
        <v/>
      </c>
      <c r="AB499" s="80">
        <f>M499</f>
        <v/>
      </c>
      <c r="AC499" s="80">
        <f>S499*G499</f>
        <v/>
      </c>
      <c r="AD499" s="80">
        <f>T499*H499</f>
        <v/>
      </c>
      <c r="AE499" s="80">
        <f>U499*I499</f>
        <v/>
      </c>
      <c r="AF499" s="80">
        <f>N499</f>
        <v/>
      </c>
      <c r="AG499" s="80">
        <f>V499*G499</f>
        <v/>
      </c>
      <c r="AH499" s="80">
        <f>W499*H499</f>
        <v/>
      </c>
      <c r="AI499" s="80">
        <f>X499*I499</f>
        <v/>
      </c>
      <c r="AJ499" s="80">
        <f>O499</f>
        <v/>
      </c>
      <c r="AK499" s="81" t="n">
        <v>-0.397653669</v>
      </c>
      <c r="AL499" s="81" t="n">
        <v>0</v>
      </c>
      <c r="AM499" s="81" t="n">
        <v>-0.977816939</v>
      </c>
      <c r="AN499" s="81" t="n">
        <v>31.3639412</v>
      </c>
      <c r="AO499" s="81" t="n">
        <v>0</v>
      </c>
      <c r="AP499" s="81" t="n">
        <v>1.39999998</v>
      </c>
      <c r="AQ499" s="81" t="n">
        <v>0</v>
      </c>
      <c r="AR499" s="81" t="n">
        <v>0.699999988</v>
      </c>
      <c r="AS499" s="81" t="n">
        <v>0.95014286</v>
      </c>
      <c r="AT499" s="81" t="n">
        <v>0</v>
      </c>
      <c r="AU499" s="81" t="n">
        <v>-0.409235805</v>
      </c>
      <c r="AV499" s="81" t="n">
        <v>13.1264343</v>
      </c>
      <c r="AW499" s="82">
        <f>MAX(ABS(Y499-AK499),ABS(Z499-AL499),ABS(AA499-AM499),ABS(AB499-AN499),ABS(AC499-AO499),ABS(AD499-AP499),ABS(AE499-AQ499),ABS(AF499-AR499),ABS(AG499-AS499),ABS(AH499-AT499),ABS(AI499-AU499),ABS(AJ499-AV499))</f>
        <v/>
      </c>
    </row>
    <row r="500">
      <c r="A500" s="78" t="inlineStr">
        <is>
          <t>M495</t>
        </is>
      </c>
      <c r="B500" s="52" t="inlineStr">
        <is>
          <t>BASE-16</t>
        </is>
      </c>
      <c r="C500" s="52" t="inlineStr">
        <is>
          <t>Base</t>
        </is>
      </c>
      <c r="D500" s="52" t="inlineStr">
        <is>
          <t>HESCO cell</t>
        </is>
      </c>
      <c r="E500" s="63" t="inlineStr">
        <is>
          <t>Cube</t>
        </is>
      </c>
      <c r="F500" s="52" t="inlineStr">
        <is>
          <t>BASE-01</t>
        </is>
      </c>
      <c r="G500" s="79" t="n">
        <v>1.02999997</v>
      </c>
      <c r="H500" s="79" t="n">
        <v>1.39999998</v>
      </c>
      <c r="I500" s="79" t="n">
        <v>1.05999994</v>
      </c>
      <c r="J500" s="79" t="n">
        <v>0</v>
      </c>
      <c r="K500" s="79" t="n">
        <v>-114.392517</v>
      </c>
      <c r="L500" s="79" t="n">
        <v>0</v>
      </c>
      <c r="M500" s="79" t="n">
        <v>30.9650784</v>
      </c>
      <c r="N500" s="79" t="n">
        <v>0.699999988</v>
      </c>
      <c r="O500" s="79" t="n">
        <v>14.0415106</v>
      </c>
      <c r="P500" s="80">
        <f>COS(RADIANS(K500))*COS(RADIANS(L500))+SIN(RADIANS(K500))*SIN(RADIANS(J500))*SIN(RADIANS(L500))</f>
        <v/>
      </c>
      <c r="Q500" s="80">
        <f>-COS(RADIANS(K500))*SIN(RADIANS(L500))+SIN(RADIANS(K500))*SIN(RADIANS(J500))*COS(RADIANS(L500))</f>
        <v/>
      </c>
      <c r="R500" s="80">
        <f>SIN(RADIANS(K500))*COS(RADIANS(J500))</f>
        <v/>
      </c>
      <c r="S500" s="80">
        <f>COS(RADIANS(J500))*SIN(RADIANS(L500))</f>
        <v/>
      </c>
      <c r="T500" s="80">
        <f>COS(RADIANS(J500))*COS(RADIANS(L500))</f>
        <v/>
      </c>
      <c r="U500" s="80">
        <f>-SIN(RADIANS(J500))</f>
        <v/>
      </c>
      <c r="V500" s="80">
        <f>-SIN(RADIANS(K500))*COS(RADIANS(L500))+COS(RADIANS(K500))*SIN(RADIANS(J500))*SIN(RADIANS(L500))</f>
        <v/>
      </c>
      <c r="W500" s="80">
        <f>SIN(RADIANS(K500))*SIN(RADIANS(L500))+COS(RADIANS(K500))*SIN(RADIANS(J500))*COS(RADIANS(L500))</f>
        <v/>
      </c>
      <c r="X500" s="80">
        <f>COS(RADIANS(K500))*COS(RADIANS(J500))</f>
        <v/>
      </c>
      <c r="Y500" s="80">
        <f>P500*G500</f>
        <v/>
      </c>
      <c r="Z500" s="80">
        <f>Q500*H500</f>
        <v/>
      </c>
      <c r="AA500" s="80">
        <f>R500*I500</f>
        <v/>
      </c>
      <c r="AB500" s="80">
        <f>M500</f>
        <v/>
      </c>
      <c r="AC500" s="80">
        <f>S500*G500</f>
        <v/>
      </c>
      <c r="AD500" s="80">
        <f>T500*H500</f>
        <v/>
      </c>
      <c r="AE500" s="80">
        <f>U500*I500</f>
        <v/>
      </c>
      <c r="AF500" s="80">
        <f>N500</f>
        <v/>
      </c>
      <c r="AG500" s="80">
        <f>V500*G500</f>
        <v/>
      </c>
      <c r="AH500" s="80">
        <f>W500*H500</f>
        <v/>
      </c>
      <c r="AI500" s="80">
        <f>X500*I500</f>
        <v/>
      </c>
      <c r="AJ500" s="80">
        <f>O500</f>
        <v/>
      </c>
      <c r="AK500" s="81" t="n">
        <v>-0.425375074</v>
      </c>
      <c r="AL500" s="81" t="n">
        <v>0</v>
      </c>
      <c r="AM500" s="81" t="n">
        <v>-0.965381801</v>
      </c>
      <c r="AN500" s="81" t="n">
        <v>30.9650784</v>
      </c>
      <c r="AO500" s="81" t="n">
        <v>0</v>
      </c>
      <c r="AP500" s="81" t="n">
        <v>1.39999998</v>
      </c>
      <c r="AQ500" s="81" t="n">
        <v>0</v>
      </c>
      <c r="AR500" s="81" t="n">
        <v>0.699999988</v>
      </c>
      <c r="AS500" s="81" t="n">
        <v>0.9380596879999999</v>
      </c>
      <c r="AT500" s="81" t="n">
        <v>0</v>
      </c>
      <c r="AU500" s="81" t="n">
        <v>-0.437764645</v>
      </c>
      <c r="AV500" s="81" t="n">
        <v>14.0415106</v>
      </c>
      <c r="AW500" s="82">
        <f>MAX(ABS(Y500-AK500),ABS(Z500-AL500),ABS(AA500-AM500),ABS(AB500-AN500),ABS(AC500-AO500),ABS(AD500-AP500),ABS(AE500-AQ500),ABS(AF500-AR500),ABS(AG500-AS500),ABS(AH500-AT500),ABS(AI500-AU500),ABS(AJ500-AV500))</f>
        <v/>
      </c>
    </row>
    <row r="501">
      <c r="A501" s="78" t="inlineStr">
        <is>
          <t>M496</t>
        </is>
      </c>
      <c r="B501" s="52" t="inlineStr">
        <is>
          <t>BASE-17</t>
        </is>
      </c>
      <c r="C501" s="52" t="inlineStr">
        <is>
          <t>Base</t>
        </is>
      </c>
      <c r="D501" s="52" t="inlineStr">
        <is>
          <t>HESCO cell</t>
        </is>
      </c>
      <c r="E501" s="63" t="inlineStr">
        <is>
          <t>Cube</t>
        </is>
      </c>
      <c r="F501" s="52" t="inlineStr">
        <is>
          <t>BASE-01</t>
        </is>
      </c>
      <c r="G501" s="79" t="n">
        <v>1.02999997</v>
      </c>
      <c r="H501" s="79" t="n">
        <v>1.39999998</v>
      </c>
      <c r="I501" s="79" t="n">
        <v>1.05999994</v>
      </c>
      <c r="J501" s="79" t="n">
        <v>0</v>
      </c>
      <c r="K501" s="79" t="n">
        <v>-116.074753</v>
      </c>
      <c r="L501" s="79" t="n">
        <v>0</v>
      </c>
      <c r="M501" s="79" t="n">
        <v>30.5395222</v>
      </c>
      <c r="N501" s="79" t="n">
        <v>0.699999988</v>
      </c>
      <c r="O501" s="79" t="n">
        <v>14.9444838</v>
      </c>
      <c r="P501" s="80">
        <f>COS(RADIANS(K501))*COS(RADIANS(L501))+SIN(RADIANS(K501))*SIN(RADIANS(J501))*SIN(RADIANS(L501))</f>
        <v/>
      </c>
      <c r="Q501" s="80">
        <f>-COS(RADIANS(K501))*SIN(RADIANS(L501))+SIN(RADIANS(K501))*SIN(RADIANS(J501))*COS(RADIANS(L501))</f>
        <v/>
      </c>
      <c r="R501" s="80">
        <f>SIN(RADIANS(K501))*COS(RADIANS(J501))</f>
        <v/>
      </c>
      <c r="S501" s="80">
        <f>COS(RADIANS(J501))*SIN(RADIANS(L501))</f>
        <v/>
      </c>
      <c r="T501" s="80">
        <f>COS(RADIANS(J501))*COS(RADIANS(L501))</f>
        <v/>
      </c>
      <c r="U501" s="80">
        <f>-SIN(RADIANS(J501))</f>
        <v/>
      </c>
      <c r="V501" s="80">
        <f>-SIN(RADIANS(K501))*COS(RADIANS(L501))+COS(RADIANS(K501))*SIN(RADIANS(J501))*SIN(RADIANS(L501))</f>
        <v/>
      </c>
      <c r="W501" s="80">
        <f>SIN(RADIANS(K501))*SIN(RADIANS(L501))+COS(RADIANS(K501))*SIN(RADIANS(J501))*COS(RADIANS(L501))</f>
        <v/>
      </c>
      <c r="X501" s="80">
        <f>COS(RADIANS(K501))*COS(RADIANS(J501))</f>
        <v/>
      </c>
      <c r="Y501" s="80">
        <f>P501*G501</f>
        <v/>
      </c>
      <c r="Z501" s="80">
        <f>Q501*H501</f>
        <v/>
      </c>
      <c r="AA501" s="80">
        <f>R501*I501</f>
        <v/>
      </c>
      <c r="AB501" s="80">
        <f>M501</f>
        <v/>
      </c>
      <c r="AC501" s="80">
        <f>S501*G501</f>
        <v/>
      </c>
      <c r="AD501" s="80">
        <f>T501*H501</f>
        <v/>
      </c>
      <c r="AE501" s="80">
        <f>U501*I501</f>
        <v/>
      </c>
      <c r="AF501" s="80">
        <f>N501</f>
        <v/>
      </c>
      <c r="AG501" s="80">
        <f>V501*G501</f>
        <v/>
      </c>
      <c r="AH501" s="80">
        <f>W501*H501</f>
        <v/>
      </c>
      <c r="AI501" s="80">
        <f>X501*I501</f>
        <v/>
      </c>
      <c r="AJ501" s="80">
        <f>O501</f>
        <v/>
      </c>
      <c r="AK501" s="81" t="n">
        <v>-0.452729851</v>
      </c>
      <c r="AL501" s="81" t="n">
        <v>0</v>
      </c>
      <c r="AM501" s="81" t="n">
        <v>-0.952114463</v>
      </c>
      <c r="AN501" s="81" t="n">
        <v>30.5395222</v>
      </c>
      <c r="AO501" s="81" t="n">
        <v>0</v>
      </c>
      <c r="AP501" s="81" t="n">
        <v>1.39999998</v>
      </c>
      <c r="AQ501" s="81" t="n">
        <v>0</v>
      </c>
      <c r="AR501" s="81" t="n">
        <v>0.699999988</v>
      </c>
      <c r="AS501" s="81" t="n">
        <v>0.925167859</v>
      </c>
      <c r="AT501" s="81" t="n">
        <v>0</v>
      </c>
      <c r="AU501" s="81" t="n">
        <v>-0.465916127</v>
      </c>
      <c r="AV501" s="81" t="n">
        <v>14.9444838</v>
      </c>
      <c r="AW501" s="82">
        <f>MAX(ABS(Y501-AK501),ABS(Z501-AL501),ABS(AA501-AM501),ABS(AB501-AN501),ABS(AC501-AO501),ABS(AD501-AP501),ABS(AE501-AQ501),ABS(AF501-AR501),ABS(AG501-AS501),ABS(AH501-AT501),ABS(AI501-AU501),ABS(AJ501-AV501))</f>
        <v/>
      </c>
    </row>
    <row r="502">
      <c r="A502" s="78" t="inlineStr">
        <is>
          <t>M497</t>
        </is>
      </c>
      <c r="B502" s="52" t="inlineStr">
        <is>
          <t>BASE-18</t>
        </is>
      </c>
      <c r="C502" s="52" t="inlineStr">
        <is>
          <t>Base</t>
        </is>
      </c>
      <c r="D502" s="52" t="inlineStr">
        <is>
          <t>HESCO cell</t>
        </is>
      </c>
      <c r="E502" s="63" t="inlineStr">
        <is>
          <t>Cube</t>
        </is>
      </c>
      <c r="F502" s="52" t="inlineStr">
        <is>
          <t>BASE-01</t>
        </is>
      </c>
      <c r="G502" s="79" t="n">
        <v>1.02999997</v>
      </c>
      <c r="H502" s="79" t="n">
        <v>1.39999998</v>
      </c>
      <c r="I502" s="79" t="n">
        <v>1.05999994</v>
      </c>
      <c r="J502" s="79" t="n">
        <v>0</v>
      </c>
      <c r="K502" s="79" t="n">
        <v>-117.757004</v>
      </c>
      <c r="L502" s="79" t="n">
        <v>0</v>
      </c>
      <c r="M502" s="79" t="n">
        <v>30.0876427</v>
      </c>
      <c r="N502" s="79" t="n">
        <v>0.699999988</v>
      </c>
      <c r="O502" s="79" t="n">
        <v>15.8345757</v>
      </c>
      <c r="P502" s="80">
        <f>COS(RADIANS(K502))*COS(RADIANS(L502))+SIN(RADIANS(K502))*SIN(RADIANS(J502))*SIN(RADIANS(L502))</f>
        <v/>
      </c>
      <c r="Q502" s="80">
        <f>-COS(RADIANS(K502))*SIN(RADIANS(L502))+SIN(RADIANS(K502))*SIN(RADIANS(J502))*COS(RADIANS(L502))</f>
        <v/>
      </c>
      <c r="R502" s="80">
        <f>SIN(RADIANS(K502))*COS(RADIANS(J502))</f>
        <v/>
      </c>
      <c r="S502" s="80">
        <f>COS(RADIANS(J502))*SIN(RADIANS(L502))</f>
        <v/>
      </c>
      <c r="T502" s="80">
        <f>COS(RADIANS(J502))*COS(RADIANS(L502))</f>
        <v/>
      </c>
      <c r="U502" s="80">
        <f>-SIN(RADIANS(J502))</f>
        <v/>
      </c>
      <c r="V502" s="80">
        <f>-SIN(RADIANS(K502))*COS(RADIANS(L502))+COS(RADIANS(K502))*SIN(RADIANS(J502))*SIN(RADIANS(L502))</f>
        <v/>
      </c>
      <c r="W502" s="80">
        <f>SIN(RADIANS(K502))*SIN(RADIANS(L502))+COS(RADIANS(K502))*SIN(RADIANS(J502))*COS(RADIANS(L502))</f>
        <v/>
      </c>
      <c r="X502" s="80">
        <f>COS(RADIANS(K502))*COS(RADIANS(J502))</f>
        <v/>
      </c>
      <c r="Y502" s="80">
        <f>P502*G502</f>
        <v/>
      </c>
      <c r="Z502" s="80">
        <f>Q502*H502</f>
        <v/>
      </c>
      <c r="AA502" s="80">
        <f>R502*I502</f>
        <v/>
      </c>
      <c r="AB502" s="80">
        <f>M502</f>
        <v/>
      </c>
      <c r="AC502" s="80">
        <f>S502*G502</f>
        <v/>
      </c>
      <c r="AD502" s="80">
        <f>T502*H502</f>
        <v/>
      </c>
      <c r="AE502" s="80">
        <f>U502*I502</f>
        <v/>
      </c>
      <c r="AF502" s="80">
        <f>N502</f>
        <v/>
      </c>
      <c r="AG502" s="80">
        <f>V502*G502</f>
        <v/>
      </c>
      <c r="AH502" s="80">
        <f>W502*H502</f>
        <v/>
      </c>
      <c r="AI502" s="80">
        <f>X502*I502</f>
        <v/>
      </c>
      <c r="AJ502" s="80">
        <f>O502</f>
        <v/>
      </c>
      <c r="AK502" s="81" t="n">
        <v>-0.479694456</v>
      </c>
      <c r="AL502" s="81" t="n">
        <v>0</v>
      </c>
      <c r="AM502" s="81" t="n">
        <v>-0.938026488</v>
      </c>
      <c r="AN502" s="81" t="n">
        <v>30.0876427</v>
      </c>
      <c r="AO502" s="81" t="n">
        <v>0</v>
      </c>
      <c r="AP502" s="81" t="n">
        <v>1.39999998</v>
      </c>
      <c r="AQ502" s="81" t="n">
        <v>0</v>
      </c>
      <c r="AR502" s="81" t="n">
        <v>0.699999988</v>
      </c>
      <c r="AS502" s="81" t="n">
        <v>0.911478579</v>
      </c>
      <c r="AT502" s="81" t="n">
        <v>0</v>
      </c>
      <c r="AU502" s="81" t="n">
        <v>-0.493666142</v>
      </c>
      <c r="AV502" s="81" t="n">
        <v>15.8345757</v>
      </c>
      <c r="AW502" s="82">
        <f>MAX(ABS(Y502-AK502),ABS(Z502-AL502),ABS(AA502-AM502),ABS(AB502-AN502),ABS(AC502-AO502),ABS(AD502-AP502),ABS(AE502-AQ502),ABS(AF502-AR502),ABS(AG502-AS502),ABS(AH502-AT502),ABS(AI502-AU502),ABS(AJ502-AV502))</f>
        <v/>
      </c>
    </row>
    <row r="503">
      <c r="A503" s="78" t="inlineStr">
        <is>
          <t>M498</t>
        </is>
      </c>
      <c r="B503" s="52" t="inlineStr">
        <is>
          <t>BASE-19</t>
        </is>
      </c>
      <c r="C503" s="52" t="inlineStr">
        <is>
          <t>Base</t>
        </is>
      </c>
      <c r="D503" s="52" t="inlineStr">
        <is>
          <t>HESCO cell</t>
        </is>
      </c>
      <c r="E503" s="63" t="inlineStr">
        <is>
          <t>Cube</t>
        </is>
      </c>
      <c r="F503" s="52" t="inlineStr">
        <is>
          <t>BASE-01</t>
        </is>
      </c>
      <c r="G503" s="79" t="n">
        <v>1.02999997</v>
      </c>
      <c r="H503" s="79" t="n">
        <v>1.39999998</v>
      </c>
      <c r="I503" s="79" t="n">
        <v>1.05999994</v>
      </c>
      <c r="J503" s="79" t="n">
        <v>0</v>
      </c>
      <c r="K503" s="79" t="n">
        <v>-119.439255</v>
      </c>
      <c r="L503" s="79" t="n">
        <v>0</v>
      </c>
      <c r="M503" s="79" t="n">
        <v>29.609827</v>
      </c>
      <c r="N503" s="79" t="n">
        <v>0.699999988</v>
      </c>
      <c r="O503" s="79" t="n">
        <v>16.7110176</v>
      </c>
      <c r="P503" s="80">
        <f>COS(RADIANS(K503))*COS(RADIANS(L503))+SIN(RADIANS(K503))*SIN(RADIANS(J503))*SIN(RADIANS(L503))</f>
        <v/>
      </c>
      <c r="Q503" s="80">
        <f>-COS(RADIANS(K503))*SIN(RADIANS(L503))+SIN(RADIANS(K503))*SIN(RADIANS(J503))*COS(RADIANS(L503))</f>
        <v/>
      </c>
      <c r="R503" s="80">
        <f>SIN(RADIANS(K503))*COS(RADIANS(J503))</f>
        <v/>
      </c>
      <c r="S503" s="80">
        <f>COS(RADIANS(J503))*SIN(RADIANS(L503))</f>
        <v/>
      </c>
      <c r="T503" s="80">
        <f>COS(RADIANS(J503))*COS(RADIANS(L503))</f>
        <v/>
      </c>
      <c r="U503" s="80">
        <f>-SIN(RADIANS(J503))</f>
        <v/>
      </c>
      <c r="V503" s="80">
        <f>-SIN(RADIANS(K503))*COS(RADIANS(L503))+COS(RADIANS(K503))*SIN(RADIANS(J503))*SIN(RADIANS(L503))</f>
        <v/>
      </c>
      <c r="W503" s="80">
        <f>SIN(RADIANS(K503))*SIN(RADIANS(L503))+COS(RADIANS(K503))*SIN(RADIANS(J503))*COS(RADIANS(L503))</f>
        <v/>
      </c>
      <c r="X503" s="80">
        <f>COS(RADIANS(K503))*COS(RADIANS(J503))</f>
        <v/>
      </c>
      <c r="Y503" s="80">
        <f>P503*G503</f>
        <v/>
      </c>
      <c r="Z503" s="80">
        <f>Q503*H503</f>
        <v/>
      </c>
      <c r="AA503" s="80">
        <f>R503*I503</f>
        <v/>
      </c>
      <c r="AB503" s="80">
        <f>M503</f>
        <v/>
      </c>
      <c r="AC503" s="80">
        <f>S503*G503</f>
        <v/>
      </c>
      <c r="AD503" s="80">
        <f>T503*H503</f>
        <v/>
      </c>
      <c r="AE503" s="80">
        <f>U503*I503</f>
        <v/>
      </c>
      <c r="AF503" s="80">
        <f>N503</f>
        <v/>
      </c>
      <c r="AG503" s="80">
        <f>V503*G503</f>
        <v/>
      </c>
      <c r="AH503" s="80">
        <f>W503*H503</f>
        <v/>
      </c>
      <c r="AI503" s="80">
        <f>X503*I503</f>
        <v/>
      </c>
      <c r="AJ503" s="80">
        <f>O503</f>
        <v/>
      </c>
      <c r="AK503" s="81" t="n">
        <v>-0.506245613</v>
      </c>
      <c r="AL503" s="81" t="n">
        <v>0</v>
      </c>
      <c r="AM503" s="81" t="n">
        <v>-0.9231298570000001</v>
      </c>
      <c r="AN503" s="81" t="n">
        <v>29.609827</v>
      </c>
      <c r="AO503" s="81" t="n">
        <v>0</v>
      </c>
      <c r="AP503" s="81" t="n">
        <v>1.39999998</v>
      </c>
      <c r="AQ503" s="81" t="n">
        <v>0</v>
      </c>
      <c r="AR503" s="81" t="n">
        <v>0.699999988</v>
      </c>
      <c r="AS503" s="81" t="n">
        <v>0.897003531</v>
      </c>
      <c r="AT503" s="81" t="n">
        <v>0</v>
      </c>
      <c r="AU503" s="81" t="n">
        <v>-0.52099061</v>
      </c>
      <c r="AV503" s="81" t="n">
        <v>16.7110176</v>
      </c>
      <c r="AW503" s="82">
        <f>MAX(ABS(Y503-AK503),ABS(Z503-AL503),ABS(AA503-AM503),ABS(AB503-AN503),ABS(AC503-AO503),ABS(AD503-AP503),ABS(AE503-AQ503),ABS(AF503-AR503),ABS(AG503-AS503),ABS(AH503-AT503),ABS(AI503-AU503),ABS(AJ503-AV503))</f>
        <v/>
      </c>
    </row>
    <row r="504">
      <c r="A504" s="78" t="inlineStr">
        <is>
          <t>M499</t>
        </is>
      </c>
      <c r="B504" s="52" t="inlineStr">
        <is>
          <t>BASE-20</t>
        </is>
      </c>
      <c r="C504" s="52" t="inlineStr">
        <is>
          <t>Base</t>
        </is>
      </c>
      <c r="D504" s="52" t="inlineStr">
        <is>
          <t>HESCO cell</t>
        </is>
      </c>
      <c r="E504" s="63" t="inlineStr">
        <is>
          <t>Cube</t>
        </is>
      </c>
      <c r="F504" s="52" t="inlineStr">
        <is>
          <t>BASE-01</t>
        </is>
      </c>
      <c r="G504" s="79" t="n">
        <v>1.02999997</v>
      </c>
      <c r="H504" s="79" t="n">
        <v>1.39999998</v>
      </c>
      <c r="I504" s="79" t="n">
        <v>1.05999994</v>
      </c>
      <c r="J504" s="79" t="n">
        <v>0</v>
      </c>
      <c r="K504" s="79" t="n">
        <v>-121.12149</v>
      </c>
      <c r="L504" s="79" t="n">
        <v>0</v>
      </c>
      <c r="M504" s="79" t="n">
        <v>29.1064892</v>
      </c>
      <c r="N504" s="79" t="n">
        <v>0.699999988</v>
      </c>
      <c r="O504" s="79" t="n">
        <v>17.5730553</v>
      </c>
      <c r="P504" s="80">
        <f>COS(RADIANS(K504))*COS(RADIANS(L504))+SIN(RADIANS(K504))*SIN(RADIANS(J504))*SIN(RADIANS(L504))</f>
        <v/>
      </c>
      <c r="Q504" s="80">
        <f>-COS(RADIANS(K504))*SIN(RADIANS(L504))+SIN(RADIANS(K504))*SIN(RADIANS(J504))*COS(RADIANS(L504))</f>
        <v/>
      </c>
      <c r="R504" s="80">
        <f>SIN(RADIANS(K504))*COS(RADIANS(J504))</f>
        <v/>
      </c>
      <c r="S504" s="80">
        <f>COS(RADIANS(J504))*SIN(RADIANS(L504))</f>
        <v/>
      </c>
      <c r="T504" s="80">
        <f>COS(RADIANS(J504))*COS(RADIANS(L504))</f>
        <v/>
      </c>
      <c r="U504" s="80">
        <f>-SIN(RADIANS(J504))</f>
        <v/>
      </c>
      <c r="V504" s="80">
        <f>-SIN(RADIANS(K504))*COS(RADIANS(L504))+COS(RADIANS(K504))*SIN(RADIANS(J504))*SIN(RADIANS(L504))</f>
        <v/>
      </c>
      <c r="W504" s="80">
        <f>SIN(RADIANS(K504))*SIN(RADIANS(L504))+COS(RADIANS(K504))*SIN(RADIANS(J504))*COS(RADIANS(L504))</f>
        <v/>
      </c>
      <c r="X504" s="80">
        <f>COS(RADIANS(K504))*COS(RADIANS(J504))</f>
        <v/>
      </c>
      <c r="Y504" s="80">
        <f>P504*G504</f>
        <v/>
      </c>
      <c r="Z504" s="80">
        <f>Q504*H504</f>
        <v/>
      </c>
      <c r="AA504" s="80">
        <f>R504*I504</f>
        <v/>
      </c>
      <c r="AB504" s="80">
        <f>M504</f>
        <v/>
      </c>
      <c r="AC504" s="80">
        <f>S504*G504</f>
        <v/>
      </c>
      <c r="AD504" s="80">
        <f>T504*H504</f>
        <v/>
      </c>
      <c r="AE504" s="80">
        <f>U504*I504</f>
        <v/>
      </c>
      <c r="AF504" s="80">
        <f>N504</f>
        <v/>
      </c>
      <c r="AG504" s="80">
        <f>V504*G504</f>
        <v/>
      </c>
      <c r="AH504" s="80">
        <f>W504*H504</f>
        <v/>
      </c>
      <c r="AI504" s="80">
        <f>X504*I504</f>
        <v/>
      </c>
      <c r="AJ504" s="80">
        <f>O504</f>
        <v/>
      </c>
      <c r="AK504" s="81" t="n">
        <v>-0.532360137</v>
      </c>
      <c r="AL504" s="81" t="n">
        <v>0</v>
      </c>
      <c r="AM504" s="81" t="n">
        <v>-0.907437623</v>
      </c>
      <c r="AN504" s="81" t="n">
        <v>29.1064892</v>
      </c>
      <c r="AO504" s="81" t="n">
        <v>0</v>
      </c>
      <c r="AP504" s="81" t="n">
        <v>1.39999998</v>
      </c>
      <c r="AQ504" s="81" t="n">
        <v>0</v>
      </c>
      <c r="AR504" s="81" t="n">
        <v>0.699999988</v>
      </c>
      <c r="AS504" s="81" t="n">
        <v>0.881755412</v>
      </c>
      <c r="AT504" s="81" t="n">
        <v>0</v>
      </c>
      <c r="AU504" s="81" t="n">
        <v>-0.547865748</v>
      </c>
      <c r="AV504" s="81" t="n">
        <v>17.5730553</v>
      </c>
      <c r="AW504" s="82">
        <f>MAX(ABS(Y504-AK504),ABS(Z504-AL504),ABS(AA504-AM504),ABS(AB504-AN504),ABS(AC504-AO504),ABS(AD504-AP504),ABS(AE504-AQ504),ABS(AF504-AR504),ABS(AG504-AS504),ABS(AH504-AT504),ABS(AI504-AU504),ABS(AJ504-AV504))</f>
        <v/>
      </c>
    </row>
    <row r="505">
      <c r="A505" s="78" t="inlineStr">
        <is>
          <t>M500</t>
        </is>
      </c>
      <c r="B505" s="52" t="inlineStr">
        <is>
          <t>BASE-21</t>
        </is>
      </c>
      <c r="C505" s="52" t="inlineStr">
        <is>
          <t>Base</t>
        </is>
      </c>
      <c r="D505" s="52" t="inlineStr">
        <is>
          <t>HESCO cell</t>
        </is>
      </c>
      <c r="E505" s="63" t="inlineStr">
        <is>
          <t>Cube</t>
        </is>
      </c>
      <c r="F505" s="52" t="inlineStr">
        <is>
          <t>BASE-01</t>
        </is>
      </c>
      <c r="G505" s="79" t="n">
        <v>1.02999997</v>
      </c>
      <c r="H505" s="79" t="n">
        <v>1.39999998</v>
      </c>
      <c r="I505" s="79" t="n">
        <v>1.05999994</v>
      </c>
      <c r="J505" s="79" t="n">
        <v>0</v>
      </c>
      <c r="K505" s="79" t="n">
        <v>-122.803734</v>
      </c>
      <c r="L505" s="79" t="n">
        <v>0</v>
      </c>
      <c r="M505" s="79" t="n">
        <v>28.5780621</v>
      </c>
      <c r="N505" s="79" t="n">
        <v>0.699999988</v>
      </c>
      <c r="O505" s="79" t="n">
        <v>18.4199448</v>
      </c>
      <c r="P505" s="80">
        <f>COS(RADIANS(K505))*COS(RADIANS(L505))+SIN(RADIANS(K505))*SIN(RADIANS(J505))*SIN(RADIANS(L505))</f>
        <v/>
      </c>
      <c r="Q505" s="80">
        <f>-COS(RADIANS(K505))*SIN(RADIANS(L505))+SIN(RADIANS(K505))*SIN(RADIANS(J505))*COS(RADIANS(L505))</f>
        <v/>
      </c>
      <c r="R505" s="80">
        <f>SIN(RADIANS(K505))*COS(RADIANS(J505))</f>
        <v/>
      </c>
      <c r="S505" s="80">
        <f>COS(RADIANS(J505))*SIN(RADIANS(L505))</f>
        <v/>
      </c>
      <c r="T505" s="80">
        <f>COS(RADIANS(J505))*COS(RADIANS(L505))</f>
        <v/>
      </c>
      <c r="U505" s="80">
        <f>-SIN(RADIANS(J505))</f>
        <v/>
      </c>
      <c r="V505" s="80">
        <f>-SIN(RADIANS(K505))*COS(RADIANS(L505))+COS(RADIANS(K505))*SIN(RADIANS(J505))*SIN(RADIANS(L505))</f>
        <v/>
      </c>
      <c r="W505" s="80">
        <f>SIN(RADIANS(K505))*SIN(RADIANS(L505))+COS(RADIANS(K505))*SIN(RADIANS(J505))*COS(RADIANS(L505))</f>
        <v/>
      </c>
      <c r="X505" s="80">
        <f>COS(RADIANS(K505))*COS(RADIANS(J505))</f>
        <v/>
      </c>
      <c r="Y505" s="80">
        <f>P505*G505</f>
        <v/>
      </c>
      <c r="Z505" s="80">
        <f>Q505*H505</f>
        <v/>
      </c>
      <c r="AA505" s="80">
        <f>R505*I505</f>
        <v/>
      </c>
      <c r="AB505" s="80">
        <f>M505</f>
        <v/>
      </c>
      <c r="AC505" s="80">
        <f>S505*G505</f>
        <v/>
      </c>
      <c r="AD505" s="80">
        <f>T505*H505</f>
        <v/>
      </c>
      <c r="AE505" s="80">
        <f>U505*I505</f>
        <v/>
      </c>
      <c r="AF505" s="80">
        <f>N505</f>
        <v/>
      </c>
      <c r="AG505" s="80">
        <f>V505*G505</f>
        <v/>
      </c>
      <c r="AH505" s="80">
        <f>W505*H505</f>
        <v/>
      </c>
      <c r="AI505" s="80">
        <f>X505*I505</f>
        <v/>
      </c>
      <c r="AJ505" s="80">
        <f>O505</f>
        <v/>
      </c>
      <c r="AK505" s="81" t="n">
        <v>-0.558015943</v>
      </c>
      <c r="AL505" s="81" t="n">
        <v>0</v>
      </c>
      <c r="AM505" s="81" t="n">
        <v>-0.890963078</v>
      </c>
      <c r="AN505" s="81" t="n">
        <v>28.5780621</v>
      </c>
      <c r="AO505" s="81" t="n">
        <v>0</v>
      </c>
      <c r="AP505" s="81" t="n">
        <v>1.39999998</v>
      </c>
      <c r="AQ505" s="81" t="n">
        <v>0</v>
      </c>
      <c r="AR505" s="81" t="n">
        <v>0.699999988</v>
      </c>
      <c r="AS505" s="81" t="n">
        <v>0.865747154</v>
      </c>
      <c r="AT505" s="81" t="n">
        <v>0</v>
      </c>
      <c r="AU505" s="81" t="n">
        <v>-0.574268818</v>
      </c>
      <c r="AV505" s="81" t="n">
        <v>18.4199448</v>
      </c>
      <c r="AW505" s="82">
        <f>MAX(ABS(Y505-AK505),ABS(Z505-AL505),ABS(AA505-AM505),ABS(AB505-AN505),ABS(AC505-AO505),ABS(AD505-AP505),ABS(AE505-AQ505),ABS(AF505-AR505),ABS(AG505-AS505),ABS(AH505-AT505),ABS(AI505-AU505),ABS(AJ505-AV505))</f>
        <v/>
      </c>
    </row>
    <row r="506">
      <c r="A506" s="78" t="inlineStr">
        <is>
          <t>M501</t>
        </is>
      </c>
      <c r="B506" s="52" t="inlineStr">
        <is>
          <t>BASE-22</t>
        </is>
      </c>
      <c r="C506" s="52" t="inlineStr">
        <is>
          <t>Base</t>
        </is>
      </c>
      <c r="D506" s="52" t="inlineStr">
        <is>
          <t>HESCO cell</t>
        </is>
      </c>
      <c r="E506" s="63" t="inlineStr">
        <is>
          <t>Cube</t>
        </is>
      </c>
      <c r="F506" s="52" t="inlineStr">
        <is>
          <t>BASE-01</t>
        </is>
      </c>
      <c r="G506" s="79" t="n">
        <v>1.02999997</v>
      </c>
      <c r="H506" s="79" t="n">
        <v>1.39999998</v>
      </c>
      <c r="I506" s="79" t="n">
        <v>1.05999994</v>
      </c>
      <c r="J506" s="79" t="n">
        <v>0</v>
      </c>
      <c r="K506" s="79" t="n">
        <v>-124.48597</v>
      </c>
      <c r="L506" s="79" t="n">
        <v>0</v>
      </c>
      <c r="M506" s="79" t="n">
        <v>28.0250015</v>
      </c>
      <c r="N506" s="79" t="n">
        <v>0.699999988</v>
      </c>
      <c r="O506" s="79" t="n">
        <v>19.2509537</v>
      </c>
      <c r="P506" s="80">
        <f>COS(RADIANS(K506))*COS(RADIANS(L506))+SIN(RADIANS(K506))*SIN(RADIANS(J506))*SIN(RADIANS(L506))</f>
        <v/>
      </c>
      <c r="Q506" s="80">
        <f>-COS(RADIANS(K506))*SIN(RADIANS(L506))+SIN(RADIANS(K506))*SIN(RADIANS(J506))*COS(RADIANS(L506))</f>
        <v/>
      </c>
      <c r="R506" s="80">
        <f>SIN(RADIANS(K506))*COS(RADIANS(J506))</f>
        <v/>
      </c>
      <c r="S506" s="80">
        <f>COS(RADIANS(J506))*SIN(RADIANS(L506))</f>
        <v/>
      </c>
      <c r="T506" s="80">
        <f>COS(RADIANS(J506))*COS(RADIANS(L506))</f>
        <v/>
      </c>
      <c r="U506" s="80">
        <f>-SIN(RADIANS(J506))</f>
        <v/>
      </c>
      <c r="V506" s="80">
        <f>-SIN(RADIANS(K506))*COS(RADIANS(L506))+COS(RADIANS(K506))*SIN(RADIANS(J506))*SIN(RADIANS(L506))</f>
        <v/>
      </c>
      <c r="W506" s="80">
        <f>SIN(RADIANS(K506))*SIN(RADIANS(L506))+COS(RADIANS(K506))*SIN(RADIANS(J506))*COS(RADIANS(L506))</f>
        <v/>
      </c>
      <c r="X506" s="80">
        <f>COS(RADIANS(K506))*COS(RADIANS(J506))</f>
        <v/>
      </c>
      <c r="Y506" s="80">
        <f>P506*G506</f>
        <v/>
      </c>
      <c r="Z506" s="80">
        <f>Q506*H506</f>
        <v/>
      </c>
      <c r="AA506" s="80">
        <f>R506*I506</f>
        <v/>
      </c>
      <c r="AB506" s="80">
        <f>M506</f>
        <v/>
      </c>
      <c r="AC506" s="80">
        <f>S506*G506</f>
        <v/>
      </c>
      <c r="AD506" s="80">
        <f>T506*H506</f>
        <v/>
      </c>
      <c r="AE506" s="80">
        <f>U506*I506</f>
        <v/>
      </c>
      <c r="AF506" s="80">
        <f>N506</f>
        <v/>
      </c>
      <c r="AG506" s="80">
        <f>V506*G506</f>
        <v/>
      </c>
      <c r="AH506" s="80">
        <f>W506*H506</f>
        <v/>
      </c>
      <c r="AI506" s="80">
        <f>X506*I506</f>
        <v/>
      </c>
      <c r="AJ506" s="80">
        <f>O506</f>
        <v/>
      </c>
      <c r="AK506" s="81" t="n">
        <v>-0.58319062</v>
      </c>
      <c r="AL506" s="81" t="n">
        <v>0</v>
      </c>
      <c r="AM506" s="81" t="n">
        <v>-0.873720646</v>
      </c>
      <c r="AN506" s="81" t="n">
        <v>28.0250015</v>
      </c>
      <c r="AO506" s="81" t="n">
        <v>0</v>
      </c>
      <c r="AP506" s="81" t="n">
        <v>1.39999998</v>
      </c>
      <c r="AQ506" s="81" t="n">
        <v>0</v>
      </c>
      <c r="AR506" s="81" t="n">
        <v>0.699999988</v>
      </c>
      <c r="AS506" s="81" t="n">
        <v>0.848992765</v>
      </c>
      <c r="AT506" s="81" t="n">
        <v>0</v>
      </c>
      <c r="AU506" s="81" t="n">
        <v>-0.600176752</v>
      </c>
      <c r="AV506" s="81" t="n">
        <v>19.2509537</v>
      </c>
      <c r="AW506" s="82">
        <f>MAX(ABS(Y506-AK506),ABS(Z506-AL506),ABS(AA506-AM506),ABS(AB506-AN506),ABS(AC506-AO506),ABS(AD506-AP506),ABS(AE506-AQ506),ABS(AF506-AR506),ABS(AG506-AS506),ABS(AH506-AT506),ABS(AI506-AU506),ABS(AJ506-AV506))</f>
        <v/>
      </c>
    </row>
    <row r="507">
      <c r="A507" s="78" t="inlineStr">
        <is>
          <t>M502</t>
        </is>
      </c>
      <c r="B507" s="52" t="inlineStr">
        <is>
          <t>BASE-23</t>
        </is>
      </c>
      <c r="C507" s="52" t="inlineStr">
        <is>
          <t>Base</t>
        </is>
      </c>
      <c r="D507" s="52" t="inlineStr">
        <is>
          <t>HESCO cell</t>
        </is>
      </c>
      <c r="E507" s="63" t="inlineStr">
        <is>
          <t>Cube</t>
        </is>
      </c>
      <c r="F507" s="52" t="inlineStr">
        <is>
          <t>BASE-01</t>
        </is>
      </c>
      <c r="G507" s="79" t="n">
        <v>1.02999997</v>
      </c>
      <c r="H507" s="79" t="n">
        <v>1.39999998</v>
      </c>
      <c r="I507" s="79" t="n">
        <v>1.05999994</v>
      </c>
      <c r="J507" s="79" t="n">
        <v>0</v>
      </c>
      <c r="K507" s="79" t="n">
        <v>-126.168221</v>
      </c>
      <c r="L507" s="79" t="n">
        <v>0</v>
      </c>
      <c r="M507" s="79" t="n">
        <v>27.4477844</v>
      </c>
      <c r="N507" s="79" t="n">
        <v>0.699999988</v>
      </c>
      <c r="O507" s="79" t="n">
        <v>20.0653744</v>
      </c>
      <c r="P507" s="80">
        <f>COS(RADIANS(K507))*COS(RADIANS(L507))+SIN(RADIANS(K507))*SIN(RADIANS(J507))*SIN(RADIANS(L507))</f>
        <v/>
      </c>
      <c r="Q507" s="80">
        <f>-COS(RADIANS(K507))*SIN(RADIANS(L507))+SIN(RADIANS(K507))*SIN(RADIANS(J507))*COS(RADIANS(L507))</f>
        <v/>
      </c>
      <c r="R507" s="80">
        <f>SIN(RADIANS(K507))*COS(RADIANS(J507))</f>
        <v/>
      </c>
      <c r="S507" s="80">
        <f>COS(RADIANS(J507))*SIN(RADIANS(L507))</f>
        <v/>
      </c>
      <c r="T507" s="80">
        <f>COS(RADIANS(J507))*COS(RADIANS(L507))</f>
        <v/>
      </c>
      <c r="U507" s="80">
        <f>-SIN(RADIANS(J507))</f>
        <v/>
      </c>
      <c r="V507" s="80">
        <f>-SIN(RADIANS(K507))*COS(RADIANS(L507))+COS(RADIANS(K507))*SIN(RADIANS(J507))*SIN(RADIANS(L507))</f>
        <v/>
      </c>
      <c r="W507" s="80">
        <f>SIN(RADIANS(K507))*SIN(RADIANS(L507))+COS(RADIANS(K507))*SIN(RADIANS(J507))*COS(RADIANS(L507))</f>
        <v/>
      </c>
      <c r="X507" s="80">
        <f>COS(RADIANS(K507))*COS(RADIANS(J507))</f>
        <v/>
      </c>
      <c r="Y507" s="80">
        <f>P507*G507</f>
        <v/>
      </c>
      <c r="Z507" s="80">
        <f>Q507*H507</f>
        <v/>
      </c>
      <c r="AA507" s="80">
        <f>R507*I507</f>
        <v/>
      </c>
      <c r="AB507" s="80">
        <f>M507</f>
        <v/>
      </c>
      <c r="AC507" s="80">
        <f>S507*G507</f>
        <v/>
      </c>
      <c r="AD507" s="80">
        <f>T507*H507</f>
        <v/>
      </c>
      <c r="AE507" s="80">
        <f>U507*I507</f>
        <v/>
      </c>
      <c r="AF507" s="80">
        <f>N507</f>
        <v/>
      </c>
      <c r="AG507" s="80">
        <f>V507*G507</f>
        <v/>
      </c>
      <c r="AH507" s="80">
        <f>W507*H507</f>
        <v/>
      </c>
      <c r="AI507" s="80">
        <f>X507*I507</f>
        <v/>
      </c>
      <c r="AJ507" s="80">
        <f>O507</f>
        <v/>
      </c>
      <c r="AK507" s="81" t="n">
        <v>-0.607862771</v>
      </c>
      <c r="AL507" s="81" t="n">
        <v>0</v>
      </c>
      <c r="AM507" s="81" t="n">
        <v>-0.85572499</v>
      </c>
      <c r="AN507" s="81" t="n">
        <v>27.4477844</v>
      </c>
      <c r="AO507" s="81" t="n">
        <v>0</v>
      </c>
      <c r="AP507" s="81" t="n">
        <v>1.39999998</v>
      </c>
      <c r="AQ507" s="81" t="n">
        <v>0</v>
      </c>
      <c r="AR507" s="81" t="n">
        <v>0.699999988</v>
      </c>
      <c r="AS507" s="81" t="n">
        <v>0.831506371</v>
      </c>
      <c r="AT507" s="81" t="n">
        <v>0</v>
      </c>
      <c r="AU507" s="81" t="n">
        <v>-0.6255674959999999</v>
      </c>
      <c r="AV507" s="81" t="n">
        <v>20.0653744</v>
      </c>
      <c r="AW507" s="82">
        <f>MAX(ABS(Y507-AK507),ABS(Z507-AL507),ABS(AA507-AM507),ABS(AB507-AN507),ABS(AC507-AO507),ABS(AD507-AP507),ABS(AE507-AQ507),ABS(AF507-AR507),ABS(AG507-AS507),ABS(AH507-AT507),ABS(AI507-AU507),ABS(AJ507-AV507))</f>
        <v/>
      </c>
    </row>
    <row r="508">
      <c r="A508" s="78" t="inlineStr">
        <is>
          <t>M503</t>
        </is>
      </c>
      <c r="B508" s="52" t="inlineStr">
        <is>
          <t>BASE-24</t>
        </is>
      </c>
      <c r="C508" s="52" t="inlineStr">
        <is>
          <t>Base</t>
        </is>
      </c>
      <c r="D508" s="52" t="inlineStr">
        <is>
          <t>HESCO cell</t>
        </is>
      </c>
      <c r="E508" s="63" t="inlineStr">
        <is>
          <t>Cube</t>
        </is>
      </c>
      <c r="F508" s="52" t="inlineStr">
        <is>
          <t>BASE-01</t>
        </is>
      </c>
      <c r="G508" s="79" t="n">
        <v>1.02999997</v>
      </c>
      <c r="H508" s="79" t="n">
        <v>1.39999998</v>
      </c>
      <c r="I508" s="79" t="n">
        <v>1.05999994</v>
      </c>
      <c r="J508" s="79" t="n">
        <v>0</v>
      </c>
      <c r="K508" s="79" t="n">
        <v>-127.850471</v>
      </c>
      <c r="L508" s="79" t="n">
        <v>0</v>
      </c>
      <c r="M508" s="79" t="n">
        <v>26.8469028</v>
      </c>
      <c r="N508" s="79" t="n">
        <v>0.699999988</v>
      </c>
      <c r="O508" s="79" t="n">
        <v>20.8624954</v>
      </c>
      <c r="P508" s="80">
        <f>COS(RADIANS(K508))*COS(RADIANS(L508))+SIN(RADIANS(K508))*SIN(RADIANS(J508))*SIN(RADIANS(L508))</f>
        <v/>
      </c>
      <c r="Q508" s="80">
        <f>-COS(RADIANS(K508))*SIN(RADIANS(L508))+SIN(RADIANS(K508))*SIN(RADIANS(J508))*COS(RADIANS(L508))</f>
        <v/>
      </c>
      <c r="R508" s="80">
        <f>SIN(RADIANS(K508))*COS(RADIANS(J508))</f>
        <v/>
      </c>
      <c r="S508" s="80">
        <f>COS(RADIANS(J508))*SIN(RADIANS(L508))</f>
        <v/>
      </c>
      <c r="T508" s="80">
        <f>COS(RADIANS(J508))*COS(RADIANS(L508))</f>
        <v/>
      </c>
      <c r="U508" s="80">
        <f>-SIN(RADIANS(J508))</f>
        <v/>
      </c>
      <c r="V508" s="80">
        <f>-SIN(RADIANS(K508))*COS(RADIANS(L508))+COS(RADIANS(K508))*SIN(RADIANS(J508))*SIN(RADIANS(L508))</f>
        <v/>
      </c>
      <c r="W508" s="80">
        <f>SIN(RADIANS(K508))*SIN(RADIANS(L508))+COS(RADIANS(K508))*SIN(RADIANS(J508))*COS(RADIANS(L508))</f>
        <v/>
      </c>
      <c r="X508" s="80">
        <f>COS(RADIANS(K508))*COS(RADIANS(J508))</f>
        <v/>
      </c>
      <c r="Y508" s="80">
        <f>P508*G508</f>
        <v/>
      </c>
      <c r="Z508" s="80">
        <f>Q508*H508</f>
        <v/>
      </c>
      <c r="AA508" s="80">
        <f>R508*I508</f>
        <v/>
      </c>
      <c r="AB508" s="80">
        <f>M508</f>
        <v/>
      </c>
      <c r="AC508" s="80">
        <f>S508*G508</f>
        <v/>
      </c>
      <c r="AD508" s="80">
        <f>T508*H508</f>
        <v/>
      </c>
      <c r="AE508" s="80">
        <f>U508*I508</f>
        <v/>
      </c>
      <c r="AF508" s="80">
        <f>N508</f>
        <v/>
      </c>
      <c r="AG508" s="80">
        <f>V508*G508</f>
        <v/>
      </c>
      <c r="AH508" s="80">
        <f>W508*H508</f>
        <v/>
      </c>
      <c r="AI508" s="80">
        <f>X508*I508</f>
        <v/>
      </c>
      <c r="AJ508" s="80">
        <f>O508</f>
        <v/>
      </c>
      <c r="AK508" s="81" t="n">
        <v>-0.632010937</v>
      </c>
      <c r="AL508" s="81" t="n">
        <v>0</v>
      </c>
      <c r="AM508" s="81" t="n">
        <v>-0.836991668</v>
      </c>
      <c r="AN508" s="81" t="n">
        <v>26.8469028</v>
      </c>
      <c r="AO508" s="81" t="n">
        <v>0</v>
      </c>
      <c r="AP508" s="81" t="n">
        <v>1.39999998</v>
      </c>
      <c r="AQ508" s="81" t="n">
        <v>0</v>
      </c>
      <c r="AR508" s="81" t="n">
        <v>0.699999988</v>
      </c>
      <c r="AS508" s="81" t="n">
        <v>0.813303232</v>
      </c>
      <c r="AT508" s="81" t="n">
        <v>0</v>
      </c>
      <c r="AU508" s="81" t="n">
        <v>-0.6504189970000001</v>
      </c>
      <c r="AV508" s="81" t="n">
        <v>20.8624954</v>
      </c>
      <c r="AW508" s="82">
        <f>MAX(ABS(Y508-AK508),ABS(Z508-AL508),ABS(AA508-AM508),ABS(AB508-AN508),ABS(AC508-AO508),ABS(AD508-AP508),ABS(AE508-AQ508),ABS(AF508-AR508),ABS(AG508-AS508),ABS(AH508-AT508),ABS(AI508-AU508),ABS(AJ508-AV508))</f>
        <v/>
      </c>
    </row>
    <row r="509">
      <c r="A509" s="78" t="inlineStr">
        <is>
          <t>M504</t>
        </is>
      </c>
      <c r="B509" s="52" t="inlineStr">
        <is>
          <t>BASE-25</t>
        </is>
      </c>
      <c r="C509" s="52" t="inlineStr">
        <is>
          <t>Base</t>
        </is>
      </c>
      <c r="D509" s="52" t="inlineStr">
        <is>
          <t>HESCO cell</t>
        </is>
      </c>
      <c r="E509" s="63" t="inlineStr">
        <is>
          <t>Cube</t>
        </is>
      </c>
      <c r="F509" s="52" t="inlineStr">
        <is>
          <t>BASE-01</t>
        </is>
      </c>
      <c r="G509" s="79" t="n">
        <v>1.02999997</v>
      </c>
      <c r="H509" s="79" t="n">
        <v>1.39999998</v>
      </c>
      <c r="I509" s="79" t="n">
        <v>1.05999994</v>
      </c>
      <c r="J509" s="79" t="n">
        <v>0</v>
      </c>
      <c r="K509" s="79" t="n">
        <v>-129.5327</v>
      </c>
      <c r="L509" s="79" t="n">
        <v>0</v>
      </c>
      <c r="M509" s="79" t="n">
        <v>26.2228851</v>
      </c>
      <c r="N509" s="79" t="n">
        <v>0.699999988</v>
      </c>
      <c r="O509" s="79" t="n">
        <v>21.641634</v>
      </c>
      <c r="P509" s="80">
        <f>COS(RADIANS(K509))*COS(RADIANS(L509))+SIN(RADIANS(K509))*SIN(RADIANS(J509))*SIN(RADIANS(L509))</f>
        <v/>
      </c>
      <c r="Q509" s="80">
        <f>-COS(RADIANS(K509))*SIN(RADIANS(L509))+SIN(RADIANS(K509))*SIN(RADIANS(J509))*COS(RADIANS(L509))</f>
        <v/>
      </c>
      <c r="R509" s="80">
        <f>SIN(RADIANS(K509))*COS(RADIANS(J509))</f>
        <v/>
      </c>
      <c r="S509" s="80">
        <f>COS(RADIANS(J509))*SIN(RADIANS(L509))</f>
        <v/>
      </c>
      <c r="T509" s="80">
        <f>COS(RADIANS(J509))*COS(RADIANS(L509))</f>
        <v/>
      </c>
      <c r="U509" s="80">
        <f>-SIN(RADIANS(J509))</f>
        <v/>
      </c>
      <c r="V509" s="80">
        <f>-SIN(RADIANS(K509))*COS(RADIANS(L509))+COS(RADIANS(K509))*SIN(RADIANS(J509))*SIN(RADIANS(L509))</f>
        <v/>
      </c>
      <c r="W509" s="80">
        <f>SIN(RADIANS(K509))*SIN(RADIANS(L509))+COS(RADIANS(K509))*SIN(RADIANS(J509))*COS(RADIANS(L509))</f>
        <v/>
      </c>
      <c r="X509" s="80">
        <f>COS(RADIANS(K509))*COS(RADIANS(J509))</f>
        <v/>
      </c>
      <c r="Y509" s="80">
        <f>P509*G509</f>
        <v/>
      </c>
      <c r="Z509" s="80">
        <f>Q509*H509</f>
        <v/>
      </c>
      <c r="AA509" s="80">
        <f>R509*I509</f>
        <v/>
      </c>
      <c r="AB509" s="80">
        <f>M509</f>
        <v/>
      </c>
      <c r="AC509" s="80">
        <f>S509*G509</f>
        <v/>
      </c>
      <c r="AD509" s="80">
        <f>T509*H509</f>
        <v/>
      </c>
      <c r="AE509" s="80">
        <f>U509*I509</f>
        <v/>
      </c>
      <c r="AF509" s="80">
        <f>N509</f>
        <v/>
      </c>
      <c r="AG509" s="80">
        <f>V509*G509</f>
        <v/>
      </c>
      <c r="AH509" s="80">
        <f>W509*H509</f>
        <v/>
      </c>
      <c r="AI509" s="80">
        <f>X509*I509</f>
        <v/>
      </c>
      <c r="AJ509" s="80">
        <f>O509</f>
        <v/>
      </c>
      <c r="AK509" s="81" t="n">
        <v>-0.655614138</v>
      </c>
      <c r="AL509" s="81" t="n">
        <v>0</v>
      </c>
      <c r="AM509" s="81" t="n">
        <v>-0.81753695</v>
      </c>
      <c r="AN509" s="81" t="n">
        <v>26.2228851</v>
      </c>
      <c r="AO509" s="81" t="n">
        <v>0</v>
      </c>
      <c r="AP509" s="81" t="n">
        <v>1.39999998</v>
      </c>
      <c r="AQ509" s="81" t="n">
        <v>0</v>
      </c>
      <c r="AR509" s="81" t="n">
        <v>0.699999988</v>
      </c>
      <c r="AS509" s="81" t="n">
        <v>0.7943991419999999</v>
      </c>
      <c r="AT509" s="81" t="n">
        <v>0</v>
      </c>
      <c r="AU509" s="81" t="n">
        <v>-0.674709678</v>
      </c>
      <c r="AV509" s="81" t="n">
        <v>21.641634</v>
      </c>
      <c r="AW509" s="82">
        <f>MAX(ABS(Y509-AK509),ABS(Z509-AL509),ABS(AA509-AM509),ABS(AB509-AN509),ABS(AC509-AO509),ABS(AD509-AP509),ABS(AE509-AQ509),ABS(AF509-AR509),ABS(AG509-AS509),ABS(AH509-AT509),ABS(AI509-AU509),ABS(AJ509-AV509))</f>
        <v/>
      </c>
    </row>
    <row r="510">
      <c r="A510" s="78" t="inlineStr">
        <is>
          <t>M505</t>
        </is>
      </c>
      <c r="B510" s="52" t="inlineStr">
        <is>
          <t>BASE-26</t>
        </is>
      </c>
      <c r="C510" s="52" t="inlineStr">
        <is>
          <t>Base</t>
        </is>
      </c>
      <c r="D510" s="52" t="inlineStr">
        <is>
          <t>HESCO cell</t>
        </is>
      </c>
      <c r="E510" s="63" t="inlineStr">
        <is>
          <t>Cube</t>
        </is>
      </c>
      <c r="F510" s="52" t="inlineStr">
        <is>
          <t>BASE-01</t>
        </is>
      </c>
      <c r="G510" s="79" t="n">
        <v>1.02999997</v>
      </c>
      <c r="H510" s="79" t="n">
        <v>1.39999998</v>
      </c>
      <c r="I510" s="79" t="n">
        <v>1.05999994</v>
      </c>
      <c r="J510" s="79" t="n">
        <v>0</v>
      </c>
      <c r="K510" s="79" t="n">
        <v>-131.214951</v>
      </c>
      <c r="L510" s="79" t="n">
        <v>0</v>
      </c>
      <c r="M510" s="79" t="n">
        <v>25.5762596</v>
      </c>
      <c r="N510" s="79" t="n">
        <v>0.699999988</v>
      </c>
      <c r="O510" s="79" t="n">
        <v>22.4021187</v>
      </c>
      <c r="P510" s="80">
        <f>COS(RADIANS(K510))*COS(RADIANS(L510))+SIN(RADIANS(K510))*SIN(RADIANS(J510))*SIN(RADIANS(L510))</f>
        <v/>
      </c>
      <c r="Q510" s="80">
        <f>-COS(RADIANS(K510))*SIN(RADIANS(L510))+SIN(RADIANS(K510))*SIN(RADIANS(J510))*COS(RADIANS(L510))</f>
        <v/>
      </c>
      <c r="R510" s="80">
        <f>SIN(RADIANS(K510))*COS(RADIANS(J510))</f>
        <v/>
      </c>
      <c r="S510" s="80">
        <f>COS(RADIANS(J510))*SIN(RADIANS(L510))</f>
        <v/>
      </c>
      <c r="T510" s="80">
        <f>COS(RADIANS(J510))*COS(RADIANS(L510))</f>
        <v/>
      </c>
      <c r="U510" s="80">
        <f>-SIN(RADIANS(J510))</f>
        <v/>
      </c>
      <c r="V510" s="80">
        <f>-SIN(RADIANS(K510))*COS(RADIANS(L510))+COS(RADIANS(K510))*SIN(RADIANS(J510))*SIN(RADIANS(L510))</f>
        <v/>
      </c>
      <c r="W510" s="80">
        <f>SIN(RADIANS(K510))*SIN(RADIANS(L510))+COS(RADIANS(K510))*SIN(RADIANS(J510))*COS(RADIANS(L510))</f>
        <v/>
      </c>
      <c r="X510" s="80">
        <f>COS(RADIANS(K510))*COS(RADIANS(J510))</f>
        <v/>
      </c>
      <c r="Y510" s="80">
        <f>P510*G510</f>
        <v/>
      </c>
      <c r="Z510" s="80">
        <f>Q510*H510</f>
        <v/>
      </c>
      <c r="AA510" s="80">
        <f>R510*I510</f>
        <v/>
      </c>
      <c r="AB510" s="80">
        <f>M510</f>
        <v/>
      </c>
      <c r="AC510" s="80">
        <f>S510*G510</f>
        <v/>
      </c>
      <c r="AD510" s="80">
        <f>T510*H510</f>
        <v/>
      </c>
      <c r="AE510" s="80">
        <f>U510*I510</f>
        <v/>
      </c>
      <c r="AF510" s="80">
        <f>N510</f>
        <v/>
      </c>
      <c r="AG510" s="80">
        <f>V510*G510</f>
        <v/>
      </c>
      <c r="AH510" s="80">
        <f>W510*H510</f>
        <v/>
      </c>
      <c r="AI510" s="80">
        <f>X510*I510</f>
        <v/>
      </c>
      <c r="AJ510" s="80">
        <f>O510</f>
        <v/>
      </c>
      <c r="AK510" s="81" t="n">
        <v>-0.678652406</v>
      </c>
      <c r="AL510" s="81" t="n">
        <v>0</v>
      </c>
      <c r="AM510" s="81" t="n">
        <v>-0.797377467</v>
      </c>
      <c r="AN510" s="81" t="n">
        <v>25.5762596</v>
      </c>
      <c r="AO510" s="81" t="n">
        <v>0</v>
      </c>
      <c r="AP510" s="81" t="n">
        <v>1.39999998</v>
      </c>
      <c r="AQ510" s="81" t="n">
        <v>0</v>
      </c>
      <c r="AR510" s="81" t="n">
        <v>0.699999988</v>
      </c>
      <c r="AS510" s="81" t="n">
        <v>0.774810195</v>
      </c>
      <c r="AT510" s="81" t="n">
        <v>0</v>
      </c>
      <c r="AU510" s="81" t="n">
        <v>-0.6984189750000001</v>
      </c>
      <c r="AV510" s="81" t="n">
        <v>22.4021187</v>
      </c>
      <c r="AW510" s="82">
        <f>MAX(ABS(Y510-AK510),ABS(Z510-AL510),ABS(AA510-AM510),ABS(AB510-AN510),ABS(AC510-AO510),ABS(AD510-AP510),ABS(AE510-AQ510),ABS(AF510-AR510),ABS(AG510-AS510),ABS(AH510-AT510),ABS(AI510-AU510),ABS(AJ510-AV510))</f>
        <v/>
      </c>
    </row>
    <row r="511">
      <c r="A511" s="78" t="inlineStr">
        <is>
          <t>M506</t>
        </is>
      </c>
      <c r="B511" s="52" t="inlineStr">
        <is>
          <t>BASE-27</t>
        </is>
      </c>
      <c r="C511" s="52" t="inlineStr">
        <is>
          <t>Base</t>
        </is>
      </c>
      <c r="D511" s="52" t="inlineStr">
        <is>
          <t>HESCO cell</t>
        </is>
      </c>
      <c r="E511" s="63" t="inlineStr">
        <is>
          <t>Cube</t>
        </is>
      </c>
      <c r="F511" s="52" t="inlineStr">
        <is>
          <t>BASE-01</t>
        </is>
      </c>
      <c r="G511" s="79" t="n">
        <v>1.02999997</v>
      </c>
      <c r="H511" s="79" t="n">
        <v>1.39999998</v>
      </c>
      <c r="I511" s="79" t="n">
        <v>1.05999994</v>
      </c>
      <c r="J511" s="79" t="n">
        <v>0</v>
      </c>
      <c r="K511" s="79" t="n">
        <v>-132.897202</v>
      </c>
      <c r="L511" s="79" t="n">
        <v>0</v>
      </c>
      <c r="M511" s="79" t="n">
        <v>24.9075909</v>
      </c>
      <c r="N511" s="79" t="n">
        <v>0.699999988</v>
      </c>
      <c r="O511" s="79" t="n">
        <v>23.1432915</v>
      </c>
      <c r="P511" s="80">
        <f>COS(RADIANS(K511))*COS(RADIANS(L511))+SIN(RADIANS(K511))*SIN(RADIANS(J511))*SIN(RADIANS(L511))</f>
        <v/>
      </c>
      <c r="Q511" s="80">
        <f>-COS(RADIANS(K511))*SIN(RADIANS(L511))+SIN(RADIANS(K511))*SIN(RADIANS(J511))*COS(RADIANS(L511))</f>
        <v/>
      </c>
      <c r="R511" s="80">
        <f>SIN(RADIANS(K511))*COS(RADIANS(J511))</f>
        <v/>
      </c>
      <c r="S511" s="80">
        <f>COS(RADIANS(J511))*SIN(RADIANS(L511))</f>
        <v/>
      </c>
      <c r="T511" s="80">
        <f>COS(RADIANS(J511))*COS(RADIANS(L511))</f>
        <v/>
      </c>
      <c r="U511" s="80">
        <f>-SIN(RADIANS(J511))</f>
        <v/>
      </c>
      <c r="V511" s="80">
        <f>-SIN(RADIANS(K511))*COS(RADIANS(L511))+COS(RADIANS(K511))*SIN(RADIANS(J511))*SIN(RADIANS(L511))</f>
        <v/>
      </c>
      <c r="W511" s="80">
        <f>SIN(RADIANS(K511))*SIN(RADIANS(L511))+COS(RADIANS(K511))*SIN(RADIANS(J511))*COS(RADIANS(L511))</f>
        <v/>
      </c>
      <c r="X511" s="80">
        <f>COS(RADIANS(K511))*COS(RADIANS(J511))</f>
        <v/>
      </c>
      <c r="Y511" s="80">
        <f>P511*G511</f>
        <v/>
      </c>
      <c r="Z511" s="80">
        <f>Q511*H511</f>
        <v/>
      </c>
      <c r="AA511" s="80">
        <f>R511*I511</f>
        <v/>
      </c>
      <c r="AB511" s="80">
        <f>M511</f>
        <v/>
      </c>
      <c r="AC511" s="80">
        <f>S511*G511</f>
        <v/>
      </c>
      <c r="AD511" s="80">
        <f>T511*H511</f>
        <v/>
      </c>
      <c r="AE511" s="80">
        <f>U511*I511</f>
        <v/>
      </c>
      <c r="AF511" s="80">
        <f>N511</f>
        <v/>
      </c>
      <c r="AG511" s="80">
        <f>V511*G511</f>
        <v/>
      </c>
      <c r="AH511" s="80">
        <f>W511*H511</f>
        <v/>
      </c>
      <c r="AI511" s="80">
        <f>X511*I511</f>
        <v/>
      </c>
      <c r="AJ511" s="80">
        <f>O511</f>
        <v/>
      </c>
      <c r="AK511" s="81" t="n">
        <v>-0.701105654</v>
      </c>
      <c r="AL511" s="81" t="n">
        <v>0</v>
      </c>
      <c r="AM511" s="81" t="n">
        <v>-0.7765306830000001</v>
      </c>
      <c r="AN511" s="81" t="n">
        <v>24.9075909</v>
      </c>
      <c r="AO511" s="81" t="n">
        <v>0</v>
      </c>
      <c r="AP511" s="81" t="n">
        <v>1.39999998</v>
      </c>
      <c r="AQ511" s="81" t="n">
        <v>0</v>
      </c>
      <c r="AR511" s="81" t="n">
        <v>0.699999988</v>
      </c>
      <c r="AS511" s="81" t="n">
        <v>0.754553378</v>
      </c>
      <c r="AT511" s="81" t="n">
        <v>0</v>
      </c>
      <c r="AU511" s="81" t="n">
        <v>-0.721526146</v>
      </c>
      <c r="AV511" s="81" t="n">
        <v>23.1432915</v>
      </c>
      <c r="AW511" s="82">
        <f>MAX(ABS(Y511-AK511),ABS(Z511-AL511),ABS(AA511-AM511),ABS(AB511-AN511),ABS(AC511-AO511),ABS(AD511-AP511),ABS(AE511-AQ511),ABS(AF511-AR511),ABS(AG511-AS511),ABS(AH511-AT511),ABS(AI511-AU511),ABS(AJ511-AV511))</f>
        <v/>
      </c>
    </row>
    <row r="512">
      <c r="A512" s="78" t="inlineStr">
        <is>
          <t>M507</t>
        </is>
      </c>
      <c r="B512" s="52" t="inlineStr">
        <is>
          <t>BASE-28</t>
        </is>
      </c>
      <c r="C512" s="52" t="inlineStr">
        <is>
          <t>Base</t>
        </is>
      </c>
      <c r="D512" s="52" t="inlineStr">
        <is>
          <t>HESCO cell</t>
        </is>
      </c>
      <c r="E512" s="63" t="inlineStr">
        <is>
          <t>Cube</t>
        </is>
      </c>
      <c r="F512" s="52" t="inlineStr">
        <is>
          <t>BASE-01</t>
        </is>
      </c>
      <c r="G512" s="79" t="n">
        <v>1.02999997</v>
      </c>
      <c r="H512" s="79" t="n">
        <v>1.39999998</v>
      </c>
      <c r="I512" s="79" t="n">
        <v>1.05999994</v>
      </c>
      <c r="J512" s="79" t="n">
        <v>0</v>
      </c>
      <c r="K512" s="79" t="n">
        <v>-134.579437</v>
      </c>
      <c r="L512" s="79" t="n">
        <v>0</v>
      </c>
      <c r="M512" s="79" t="n">
        <v>24.2174511</v>
      </c>
      <c r="N512" s="79" t="n">
        <v>0.699999988</v>
      </c>
      <c r="O512" s="79" t="n">
        <v>23.8645153</v>
      </c>
      <c r="P512" s="80">
        <f>COS(RADIANS(K512))*COS(RADIANS(L512))+SIN(RADIANS(K512))*SIN(RADIANS(J512))*SIN(RADIANS(L512))</f>
        <v/>
      </c>
      <c r="Q512" s="80">
        <f>-COS(RADIANS(K512))*SIN(RADIANS(L512))+SIN(RADIANS(K512))*SIN(RADIANS(J512))*COS(RADIANS(L512))</f>
        <v/>
      </c>
      <c r="R512" s="80">
        <f>SIN(RADIANS(K512))*COS(RADIANS(J512))</f>
        <v/>
      </c>
      <c r="S512" s="80">
        <f>COS(RADIANS(J512))*SIN(RADIANS(L512))</f>
        <v/>
      </c>
      <c r="T512" s="80">
        <f>COS(RADIANS(J512))*COS(RADIANS(L512))</f>
        <v/>
      </c>
      <c r="U512" s="80">
        <f>-SIN(RADIANS(J512))</f>
        <v/>
      </c>
      <c r="V512" s="80">
        <f>-SIN(RADIANS(K512))*COS(RADIANS(L512))+COS(RADIANS(K512))*SIN(RADIANS(J512))*SIN(RADIANS(L512))</f>
        <v/>
      </c>
      <c r="W512" s="80">
        <f>SIN(RADIANS(K512))*SIN(RADIANS(L512))+COS(RADIANS(K512))*SIN(RADIANS(J512))*COS(RADIANS(L512))</f>
        <v/>
      </c>
      <c r="X512" s="80">
        <f>COS(RADIANS(K512))*COS(RADIANS(J512))</f>
        <v/>
      </c>
      <c r="Y512" s="80">
        <f>P512*G512</f>
        <v/>
      </c>
      <c r="Z512" s="80">
        <f>Q512*H512</f>
        <v/>
      </c>
      <c r="AA512" s="80">
        <f>R512*I512</f>
        <v/>
      </c>
      <c r="AB512" s="80">
        <f>M512</f>
        <v/>
      </c>
      <c r="AC512" s="80">
        <f>S512*G512</f>
        <v/>
      </c>
      <c r="AD512" s="80">
        <f>T512*H512</f>
        <v/>
      </c>
      <c r="AE512" s="80">
        <f>U512*I512</f>
        <v/>
      </c>
      <c r="AF512" s="80">
        <f>N512</f>
        <v/>
      </c>
      <c r="AG512" s="80">
        <f>V512*G512</f>
        <v/>
      </c>
      <c r="AH512" s="80">
        <f>W512*H512</f>
        <v/>
      </c>
      <c r="AI512" s="80">
        <f>X512*I512</f>
        <v/>
      </c>
      <c r="AJ512" s="80">
        <f>O512</f>
        <v/>
      </c>
      <c r="AK512" s="81" t="n">
        <v>-0.722954392</v>
      </c>
      <c r="AL512" s="81" t="n">
        <v>0</v>
      </c>
      <c r="AM512" s="81" t="n">
        <v>-0.755014658</v>
      </c>
      <c r="AN512" s="81" t="n">
        <v>24.2174511</v>
      </c>
      <c r="AO512" s="81" t="n">
        <v>0</v>
      </c>
      <c r="AP512" s="81" t="n">
        <v>1.39999998</v>
      </c>
      <c r="AQ512" s="81" t="n">
        <v>0</v>
      </c>
      <c r="AR512" s="81" t="n">
        <v>0.699999988</v>
      </c>
      <c r="AS512" s="81" t="n">
        <v>0.733646333</v>
      </c>
      <c r="AT512" s="81" t="n">
        <v>0</v>
      </c>
      <c r="AU512" s="81" t="n">
        <v>-0.744011283</v>
      </c>
      <c r="AV512" s="81" t="n">
        <v>23.8645153</v>
      </c>
      <c r="AW512" s="82">
        <f>MAX(ABS(Y512-AK512),ABS(Z512-AL512),ABS(AA512-AM512),ABS(AB512-AN512),ABS(AC512-AO512),ABS(AD512-AP512),ABS(AE512-AQ512),ABS(AF512-AR512),ABS(AG512-AS512),ABS(AH512-AT512),ABS(AI512-AU512),ABS(AJ512-AV512))</f>
        <v/>
      </c>
    </row>
    <row r="513">
      <c r="A513" s="78" t="inlineStr">
        <is>
          <t>M508</t>
        </is>
      </c>
      <c r="B513" s="52" t="inlineStr">
        <is>
          <t>BASE-29</t>
        </is>
      </c>
      <c r="C513" s="52" t="inlineStr">
        <is>
          <t>Base</t>
        </is>
      </c>
      <c r="D513" s="52" t="inlineStr">
        <is>
          <t>HESCO cell</t>
        </is>
      </c>
      <c r="E513" s="63" t="inlineStr">
        <is>
          <t>Cube</t>
        </is>
      </c>
      <c r="F513" s="52" t="inlineStr">
        <is>
          <t>BASE-01</t>
        </is>
      </c>
      <c r="G513" s="79" t="n">
        <v>1.02999997</v>
      </c>
      <c r="H513" s="79" t="n">
        <v>1.39999998</v>
      </c>
      <c r="I513" s="79" t="n">
        <v>1.05999994</v>
      </c>
      <c r="J513" s="79" t="n">
        <v>0</v>
      </c>
      <c r="K513" s="79" t="n">
        <v>-136.261673</v>
      </c>
      <c r="L513" s="79" t="n">
        <v>0</v>
      </c>
      <c r="M513" s="79" t="n">
        <v>23.5064354</v>
      </c>
      <c r="N513" s="79" t="n">
        <v>0.699999988</v>
      </c>
      <c r="O513" s="79" t="n">
        <v>24.5651684</v>
      </c>
      <c r="P513" s="80">
        <f>COS(RADIANS(K513))*COS(RADIANS(L513))+SIN(RADIANS(K513))*SIN(RADIANS(J513))*SIN(RADIANS(L513))</f>
        <v/>
      </c>
      <c r="Q513" s="80">
        <f>-COS(RADIANS(K513))*SIN(RADIANS(L513))+SIN(RADIANS(K513))*SIN(RADIANS(J513))*COS(RADIANS(L513))</f>
        <v/>
      </c>
      <c r="R513" s="80">
        <f>SIN(RADIANS(K513))*COS(RADIANS(J513))</f>
        <v/>
      </c>
      <c r="S513" s="80">
        <f>COS(RADIANS(J513))*SIN(RADIANS(L513))</f>
        <v/>
      </c>
      <c r="T513" s="80">
        <f>COS(RADIANS(J513))*COS(RADIANS(L513))</f>
        <v/>
      </c>
      <c r="U513" s="80">
        <f>-SIN(RADIANS(J513))</f>
        <v/>
      </c>
      <c r="V513" s="80">
        <f>-SIN(RADIANS(K513))*COS(RADIANS(L513))+COS(RADIANS(K513))*SIN(RADIANS(J513))*SIN(RADIANS(L513))</f>
        <v/>
      </c>
      <c r="W513" s="80">
        <f>SIN(RADIANS(K513))*SIN(RADIANS(L513))+COS(RADIANS(K513))*SIN(RADIANS(J513))*COS(RADIANS(L513))</f>
        <v/>
      </c>
      <c r="X513" s="80">
        <f>COS(RADIANS(K513))*COS(RADIANS(J513))</f>
        <v/>
      </c>
      <c r="Y513" s="80">
        <f>P513*G513</f>
        <v/>
      </c>
      <c r="Z513" s="80">
        <f>Q513*H513</f>
        <v/>
      </c>
      <c r="AA513" s="80">
        <f>R513*I513</f>
        <v/>
      </c>
      <c r="AB513" s="80">
        <f>M513</f>
        <v/>
      </c>
      <c r="AC513" s="80">
        <f>S513*G513</f>
        <v/>
      </c>
      <c r="AD513" s="80">
        <f>T513*H513</f>
        <v/>
      </c>
      <c r="AE513" s="80">
        <f>U513*I513</f>
        <v/>
      </c>
      <c r="AF513" s="80">
        <f>N513</f>
        <v/>
      </c>
      <c r="AG513" s="80">
        <f>V513*G513</f>
        <v/>
      </c>
      <c r="AH513" s="80">
        <f>W513*H513</f>
        <v/>
      </c>
      <c r="AI513" s="80">
        <f>X513*I513</f>
        <v/>
      </c>
      <c r="AJ513" s="80">
        <f>O513</f>
        <v/>
      </c>
      <c r="AK513" s="81" t="n">
        <v>-0.744179964</v>
      </c>
      <c r="AL513" s="81" t="n">
        <v>0</v>
      </c>
      <c r="AM513" s="81" t="n">
        <v>-0.73284781</v>
      </c>
      <c r="AN513" s="81" t="n">
        <v>23.5064354</v>
      </c>
      <c r="AO513" s="81" t="n">
        <v>0</v>
      </c>
      <c r="AP513" s="81" t="n">
        <v>1.39999998</v>
      </c>
      <c r="AQ513" s="81" t="n">
        <v>0</v>
      </c>
      <c r="AR513" s="81" t="n">
        <v>0.699999988</v>
      </c>
      <c r="AS513" s="81" t="n">
        <v>0.712106884</v>
      </c>
      <c r="AT513" s="81" t="n">
        <v>0</v>
      </c>
      <c r="AU513" s="81" t="n">
        <v>-0.765855134</v>
      </c>
      <c r="AV513" s="81" t="n">
        <v>24.5651684</v>
      </c>
      <c r="AW513" s="82">
        <f>MAX(ABS(Y513-AK513),ABS(Z513-AL513),ABS(AA513-AM513),ABS(AB513-AN513),ABS(AC513-AO513),ABS(AD513-AP513),ABS(AE513-AQ513),ABS(AF513-AR513),ABS(AG513-AS513),ABS(AH513-AT513),ABS(AI513-AU513),ABS(AJ513-AV513))</f>
        <v/>
      </c>
    </row>
    <row r="514">
      <c r="A514" s="78" t="inlineStr">
        <is>
          <t>M509</t>
        </is>
      </c>
      <c r="B514" s="52" t="inlineStr">
        <is>
          <t>BASE-30</t>
        </is>
      </c>
      <c r="C514" s="52" t="inlineStr">
        <is>
          <t>Base</t>
        </is>
      </c>
      <c r="D514" s="52" t="inlineStr">
        <is>
          <t>HESCO cell</t>
        </is>
      </c>
      <c r="E514" s="63" t="inlineStr">
        <is>
          <t>Cube</t>
        </is>
      </c>
      <c r="F514" s="52" t="inlineStr">
        <is>
          <t>BASE-01</t>
        </is>
      </c>
      <c r="G514" s="79" t="n">
        <v>1.02999997</v>
      </c>
      <c r="H514" s="79" t="n">
        <v>1.39999998</v>
      </c>
      <c r="I514" s="79" t="n">
        <v>1.05999994</v>
      </c>
      <c r="J514" s="79" t="n">
        <v>0</v>
      </c>
      <c r="K514" s="79" t="n">
        <v>-137.943924</v>
      </c>
      <c r="L514" s="79" t="n">
        <v>0</v>
      </c>
      <c r="M514" s="79" t="n">
        <v>22.7751598</v>
      </c>
      <c r="N514" s="79" t="n">
        <v>0.699999988</v>
      </c>
      <c r="O514" s="79" t="n">
        <v>25.2446461</v>
      </c>
      <c r="P514" s="80">
        <f>COS(RADIANS(K514))*COS(RADIANS(L514))+SIN(RADIANS(K514))*SIN(RADIANS(J514))*SIN(RADIANS(L514))</f>
        <v/>
      </c>
      <c r="Q514" s="80">
        <f>-COS(RADIANS(K514))*SIN(RADIANS(L514))+SIN(RADIANS(K514))*SIN(RADIANS(J514))*COS(RADIANS(L514))</f>
        <v/>
      </c>
      <c r="R514" s="80">
        <f>SIN(RADIANS(K514))*COS(RADIANS(J514))</f>
        <v/>
      </c>
      <c r="S514" s="80">
        <f>COS(RADIANS(J514))*SIN(RADIANS(L514))</f>
        <v/>
      </c>
      <c r="T514" s="80">
        <f>COS(RADIANS(J514))*COS(RADIANS(L514))</f>
        <v/>
      </c>
      <c r="U514" s="80">
        <f>-SIN(RADIANS(J514))</f>
        <v/>
      </c>
      <c r="V514" s="80">
        <f>-SIN(RADIANS(K514))*COS(RADIANS(L514))+COS(RADIANS(K514))*SIN(RADIANS(J514))*SIN(RADIANS(L514))</f>
        <v/>
      </c>
      <c r="W514" s="80">
        <f>SIN(RADIANS(K514))*SIN(RADIANS(L514))+COS(RADIANS(K514))*SIN(RADIANS(J514))*COS(RADIANS(L514))</f>
        <v/>
      </c>
      <c r="X514" s="80">
        <f>COS(RADIANS(K514))*COS(RADIANS(J514))</f>
        <v/>
      </c>
      <c r="Y514" s="80">
        <f>P514*G514</f>
        <v/>
      </c>
      <c r="Z514" s="80">
        <f>Q514*H514</f>
        <v/>
      </c>
      <c r="AA514" s="80">
        <f>R514*I514</f>
        <v/>
      </c>
      <c r="AB514" s="80">
        <f>M514</f>
        <v/>
      </c>
      <c r="AC514" s="80">
        <f>S514*G514</f>
        <v/>
      </c>
      <c r="AD514" s="80">
        <f>T514*H514</f>
        <v/>
      </c>
      <c r="AE514" s="80">
        <f>U514*I514</f>
        <v/>
      </c>
      <c r="AF514" s="80">
        <f>N514</f>
        <v/>
      </c>
      <c r="AG514" s="80">
        <f>V514*G514</f>
        <v/>
      </c>
      <c r="AH514" s="80">
        <f>W514*H514</f>
        <v/>
      </c>
      <c r="AI514" s="80">
        <f>X514*I514</f>
        <v/>
      </c>
      <c r="AJ514" s="80">
        <f>O514</f>
        <v/>
      </c>
      <c r="AK514" s="81" t="n">
        <v>-0.764764249</v>
      </c>
      <c r="AL514" s="81" t="n">
        <v>0</v>
      </c>
      <c r="AM514" s="81" t="n">
        <v>-0.710049033</v>
      </c>
      <c r="AN514" s="81" t="n">
        <v>22.7751598</v>
      </c>
      <c r="AO514" s="81" t="n">
        <v>0</v>
      </c>
      <c r="AP514" s="81" t="n">
        <v>1.39999998</v>
      </c>
      <c r="AQ514" s="81" t="n">
        <v>0</v>
      </c>
      <c r="AR514" s="81" t="n">
        <v>0.699999988</v>
      </c>
      <c r="AS514" s="81" t="n">
        <v>0.689953327</v>
      </c>
      <c r="AT514" s="81" t="n">
        <v>0</v>
      </c>
      <c r="AU514" s="81" t="n">
        <v>-0.787038922</v>
      </c>
      <c r="AV514" s="81" t="n">
        <v>25.2446461</v>
      </c>
      <c r="AW514" s="82">
        <f>MAX(ABS(Y514-AK514),ABS(Z514-AL514),ABS(AA514-AM514),ABS(AB514-AN514),ABS(AC514-AO514),ABS(AD514-AP514),ABS(AE514-AQ514),ABS(AF514-AR514),ABS(AG514-AS514),ABS(AH514-AT514),ABS(AI514-AU514),ABS(AJ514-AV514))</f>
        <v/>
      </c>
    </row>
    <row r="515">
      <c r="A515" s="78" t="inlineStr">
        <is>
          <t>M510</t>
        </is>
      </c>
      <c r="B515" s="52" t="inlineStr">
        <is>
          <t>BASE-31</t>
        </is>
      </c>
      <c r="C515" s="52" t="inlineStr">
        <is>
          <t>Base</t>
        </is>
      </c>
      <c r="D515" s="52" t="inlineStr">
        <is>
          <t>HESCO cell</t>
        </is>
      </c>
      <c r="E515" s="63" t="inlineStr">
        <is>
          <t>Cube</t>
        </is>
      </c>
      <c r="F515" s="52" t="inlineStr">
        <is>
          <t>BASE-01</t>
        </is>
      </c>
      <c r="G515" s="79" t="n">
        <v>1.02999997</v>
      </c>
      <c r="H515" s="79" t="n">
        <v>1.39999998</v>
      </c>
      <c r="I515" s="79" t="n">
        <v>1.05999994</v>
      </c>
      <c r="J515" s="79" t="n">
        <v>0</v>
      </c>
      <c r="K515" s="79" t="n">
        <v>-139.626175</v>
      </c>
      <c r="L515" s="79" t="n">
        <v>0</v>
      </c>
      <c r="M515" s="79" t="n">
        <v>22.0242481</v>
      </c>
      <c r="N515" s="79" t="n">
        <v>0.699999988</v>
      </c>
      <c r="O515" s="79" t="n">
        <v>25.9023647</v>
      </c>
      <c r="P515" s="80">
        <f>COS(RADIANS(K515))*COS(RADIANS(L515))+SIN(RADIANS(K515))*SIN(RADIANS(J515))*SIN(RADIANS(L515))</f>
        <v/>
      </c>
      <c r="Q515" s="80">
        <f>-COS(RADIANS(K515))*SIN(RADIANS(L515))+SIN(RADIANS(K515))*SIN(RADIANS(J515))*COS(RADIANS(L515))</f>
        <v/>
      </c>
      <c r="R515" s="80">
        <f>SIN(RADIANS(K515))*COS(RADIANS(J515))</f>
        <v/>
      </c>
      <c r="S515" s="80">
        <f>COS(RADIANS(J515))*SIN(RADIANS(L515))</f>
        <v/>
      </c>
      <c r="T515" s="80">
        <f>COS(RADIANS(J515))*COS(RADIANS(L515))</f>
        <v/>
      </c>
      <c r="U515" s="80">
        <f>-SIN(RADIANS(J515))</f>
        <v/>
      </c>
      <c r="V515" s="80">
        <f>-SIN(RADIANS(K515))*COS(RADIANS(L515))+COS(RADIANS(K515))*SIN(RADIANS(J515))*SIN(RADIANS(L515))</f>
        <v/>
      </c>
      <c r="W515" s="80">
        <f>SIN(RADIANS(K515))*SIN(RADIANS(L515))+COS(RADIANS(K515))*SIN(RADIANS(J515))*COS(RADIANS(L515))</f>
        <v/>
      </c>
      <c r="X515" s="80">
        <f>COS(RADIANS(K515))*COS(RADIANS(J515))</f>
        <v/>
      </c>
      <c r="Y515" s="80">
        <f>P515*G515</f>
        <v/>
      </c>
      <c r="Z515" s="80">
        <f>Q515*H515</f>
        <v/>
      </c>
      <c r="AA515" s="80">
        <f>R515*I515</f>
        <v/>
      </c>
      <c r="AB515" s="80">
        <f>M515</f>
        <v/>
      </c>
      <c r="AC515" s="80">
        <f>S515*G515</f>
        <v/>
      </c>
      <c r="AD515" s="80">
        <f>T515*H515</f>
        <v/>
      </c>
      <c r="AE515" s="80">
        <f>U515*I515</f>
        <v/>
      </c>
      <c r="AF515" s="80">
        <f>N515</f>
        <v/>
      </c>
      <c r="AG515" s="80">
        <f>V515*G515</f>
        <v/>
      </c>
      <c r="AH515" s="80">
        <f>W515*H515</f>
        <v/>
      </c>
      <c r="AI515" s="80">
        <f>X515*I515</f>
        <v/>
      </c>
      <c r="AJ515" s="80">
        <f>O515</f>
        <v/>
      </c>
      <c r="AK515" s="81" t="n">
        <v>-0.784689367</v>
      </c>
      <c r="AL515" s="81" t="n">
        <v>0</v>
      </c>
      <c r="AM515" s="81" t="n">
        <v>-0.686638117</v>
      </c>
      <c r="AN515" s="81" t="n">
        <v>22.0242481</v>
      </c>
      <c r="AO515" s="81" t="n">
        <v>0</v>
      </c>
      <c r="AP515" s="81" t="n">
        <v>1.39999998</v>
      </c>
      <c r="AQ515" s="81" t="n">
        <v>0</v>
      </c>
      <c r="AR515" s="81" t="n">
        <v>0.699999988</v>
      </c>
      <c r="AS515" s="81" t="n">
        <v>0.6672049759999999</v>
      </c>
      <c r="AT515" s="81" t="n">
        <v>0</v>
      </c>
      <c r="AU515" s="81" t="n">
        <v>-0.80754441</v>
      </c>
      <c r="AV515" s="81" t="n">
        <v>25.9023647</v>
      </c>
      <c r="AW515" s="82">
        <f>MAX(ABS(Y515-AK515),ABS(Z515-AL515),ABS(AA515-AM515),ABS(AB515-AN515),ABS(AC515-AO515),ABS(AD515-AP515),ABS(AE515-AQ515),ABS(AF515-AR515),ABS(AG515-AS515),ABS(AH515-AT515),ABS(AI515-AU515),ABS(AJ515-AV515))</f>
        <v/>
      </c>
    </row>
    <row r="516">
      <c r="A516" s="78" t="inlineStr">
        <is>
          <t>M511</t>
        </is>
      </c>
      <c r="B516" s="52" t="inlineStr">
        <is>
          <t>BASE-32</t>
        </is>
      </c>
      <c r="C516" s="52" t="inlineStr">
        <is>
          <t>Base</t>
        </is>
      </c>
      <c r="D516" s="52" t="inlineStr">
        <is>
          <t>HESCO cell</t>
        </is>
      </c>
      <c r="E516" s="63" t="inlineStr">
        <is>
          <t>Cube</t>
        </is>
      </c>
      <c r="F516" s="52" t="inlineStr">
        <is>
          <t>BASE-01</t>
        </is>
      </c>
      <c r="G516" s="79" t="n">
        <v>1.02999997</v>
      </c>
      <c r="H516" s="79" t="n">
        <v>1.39999998</v>
      </c>
      <c r="I516" s="79" t="n">
        <v>1.05999994</v>
      </c>
      <c r="J516" s="79" t="n">
        <v>0</v>
      </c>
      <c r="K516" s="79" t="n">
        <v>-141.308411</v>
      </c>
      <c r="L516" s="79" t="n">
        <v>0</v>
      </c>
      <c r="M516" s="79" t="n">
        <v>21.2543526</v>
      </c>
      <c r="N516" s="79" t="n">
        <v>0.699999988</v>
      </c>
      <c r="O516" s="79" t="n">
        <v>26.537756</v>
      </c>
      <c r="P516" s="80">
        <f>COS(RADIANS(K516))*COS(RADIANS(L516))+SIN(RADIANS(K516))*SIN(RADIANS(J516))*SIN(RADIANS(L516))</f>
        <v/>
      </c>
      <c r="Q516" s="80">
        <f>-COS(RADIANS(K516))*SIN(RADIANS(L516))+SIN(RADIANS(K516))*SIN(RADIANS(J516))*COS(RADIANS(L516))</f>
        <v/>
      </c>
      <c r="R516" s="80">
        <f>SIN(RADIANS(K516))*COS(RADIANS(J516))</f>
        <v/>
      </c>
      <c r="S516" s="80">
        <f>COS(RADIANS(J516))*SIN(RADIANS(L516))</f>
        <v/>
      </c>
      <c r="T516" s="80">
        <f>COS(RADIANS(J516))*COS(RADIANS(L516))</f>
        <v/>
      </c>
      <c r="U516" s="80">
        <f>-SIN(RADIANS(J516))</f>
        <v/>
      </c>
      <c r="V516" s="80">
        <f>-SIN(RADIANS(K516))*COS(RADIANS(L516))+COS(RADIANS(K516))*SIN(RADIANS(J516))*SIN(RADIANS(L516))</f>
        <v/>
      </c>
      <c r="W516" s="80">
        <f>SIN(RADIANS(K516))*SIN(RADIANS(L516))+COS(RADIANS(K516))*SIN(RADIANS(J516))*COS(RADIANS(L516))</f>
        <v/>
      </c>
      <c r="X516" s="80">
        <f>COS(RADIANS(K516))*COS(RADIANS(J516))</f>
        <v/>
      </c>
      <c r="Y516" s="80">
        <f>P516*G516</f>
        <v/>
      </c>
      <c r="Z516" s="80">
        <f>Q516*H516</f>
        <v/>
      </c>
      <c r="AA516" s="80">
        <f>R516*I516</f>
        <v/>
      </c>
      <c r="AB516" s="80">
        <f>M516</f>
        <v/>
      </c>
      <c r="AC516" s="80">
        <f>S516*G516</f>
        <v/>
      </c>
      <c r="AD516" s="80">
        <f>T516*H516</f>
        <v/>
      </c>
      <c r="AE516" s="80">
        <f>U516*I516</f>
        <v/>
      </c>
      <c r="AF516" s="80">
        <f>N516</f>
        <v/>
      </c>
      <c r="AG516" s="80">
        <f>V516*G516</f>
        <v/>
      </c>
      <c r="AH516" s="80">
        <f>W516*H516</f>
        <v/>
      </c>
      <c r="AI516" s="80">
        <f>X516*I516</f>
        <v/>
      </c>
      <c r="AJ516" s="80">
        <f>O516</f>
        <v/>
      </c>
      <c r="AK516" s="81" t="n">
        <v>-0.803937912</v>
      </c>
      <c r="AL516" s="81" t="n">
        <v>0</v>
      </c>
      <c r="AM516" s="81" t="n">
        <v>-0.662635624</v>
      </c>
      <c r="AN516" s="81" t="n">
        <v>21.2543526</v>
      </c>
      <c r="AO516" s="81" t="n">
        <v>0</v>
      </c>
      <c r="AP516" s="81" t="n">
        <v>1.39999998</v>
      </c>
      <c r="AQ516" s="81" t="n">
        <v>0</v>
      </c>
      <c r="AR516" s="81" t="n">
        <v>0.699999988</v>
      </c>
      <c r="AS516" s="81" t="n">
        <v>0.643881798</v>
      </c>
      <c r="AT516" s="81" t="n">
        <v>0</v>
      </c>
      <c r="AU516" s="81" t="n">
        <v>-0.827353597</v>
      </c>
      <c r="AV516" s="81" t="n">
        <v>26.537756</v>
      </c>
      <c r="AW516" s="82">
        <f>MAX(ABS(Y516-AK516),ABS(Z516-AL516),ABS(AA516-AM516),ABS(AB516-AN516),ABS(AC516-AO516),ABS(AD516-AP516),ABS(AE516-AQ516),ABS(AF516-AR516),ABS(AG516-AS516),ABS(AH516-AT516),ABS(AI516-AU516),ABS(AJ516-AV516))</f>
        <v/>
      </c>
    </row>
    <row r="517">
      <c r="A517" s="78" t="inlineStr">
        <is>
          <t>M512</t>
        </is>
      </c>
      <c r="B517" s="52" t="inlineStr">
        <is>
          <t>BASE-33</t>
        </is>
      </c>
      <c r="C517" s="52" t="inlineStr">
        <is>
          <t>Base</t>
        </is>
      </c>
      <c r="D517" s="52" t="inlineStr">
        <is>
          <t>HESCO cell</t>
        </is>
      </c>
      <c r="E517" s="63" t="inlineStr">
        <is>
          <t>Cube</t>
        </is>
      </c>
      <c r="F517" s="52" t="inlineStr">
        <is>
          <t>BASE-01</t>
        </is>
      </c>
      <c r="G517" s="79" t="n">
        <v>1.02999997</v>
      </c>
      <c r="H517" s="79" t="n">
        <v>1.39999998</v>
      </c>
      <c r="I517" s="79" t="n">
        <v>1.05999994</v>
      </c>
      <c r="J517" s="79" t="n">
        <v>0</v>
      </c>
      <c r="K517" s="79" t="n">
        <v>-142.990646</v>
      </c>
      <c r="L517" s="79" t="n">
        <v>0</v>
      </c>
      <c r="M517" s="79" t="n">
        <v>20.4661369</v>
      </c>
      <c r="N517" s="79" t="n">
        <v>0.699999988</v>
      </c>
      <c r="O517" s="79" t="n">
        <v>27.1502705</v>
      </c>
      <c r="P517" s="80">
        <f>COS(RADIANS(K517))*COS(RADIANS(L517))+SIN(RADIANS(K517))*SIN(RADIANS(J517))*SIN(RADIANS(L517))</f>
        <v/>
      </c>
      <c r="Q517" s="80">
        <f>-COS(RADIANS(K517))*SIN(RADIANS(L517))+SIN(RADIANS(K517))*SIN(RADIANS(J517))*COS(RADIANS(L517))</f>
        <v/>
      </c>
      <c r="R517" s="80">
        <f>SIN(RADIANS(K517))*COS(RADIANS(J517))</f>
        <v/>
      </c>
      <c r="S517" s="80">
        <f>COS(RADIANS(J517))*SIN(RADIANS(L517))</f>
        <v/>
      </c>
      <c r="T517" s="80">
        <f>COS(RADIANS(J517))*COS(RADIANS(L517))</f>
        <v/>
      </c>
      <c r="U517" s="80">
        <f>-SIN(RADIANS(J517))</f>
        <v/>
      </c>
      <c r="V517" s="80">
        <f>-SIN(RADIANS(K517))*COS(RADIANS(L517))+COS(RADIANS(K517))*SIN(RADIANS(J517))*SIN(RADIANS(L517))</f>
        <v/>
      </c>
      <c r="W517" s="80">
        <f>SIN(RADIANS(K517))*SIN(RADIANS(L517))+COS(RADIANS(K517))*SIN(RADIANS(J517))*COS(RADIANS(L517))</f>
        <v/>
      </c>
      <c r="X517" s="80">
        <f>COS(RADIANS(K517))*COS(RADIANS(J517))</f>
        <v/>
      </c>
      <c r="Y517" s="80">
        <f>P517*G517</f>
        <v/>
      </c>
      <c r="Z517" s="80">
        <f>Q517*H517</f>
        <v/>
      </c>
      <c r="AA517" s="80">
        <f>R517*I517</f>
        <v/>
      </c>
      <c r="AB517" s="80">
        <f>M517</f>
        <v/>
      </c>
      <c r="AC517" s="80">
        <f>S517*G517</f>
        <v/>
      </c>
      <c r="AD517" s="80">
        <f>T517*H517</f>
        <v/>
      </c>
      <c r="AE517" s="80">
        <f>U517*I517</f>
        <v/>
      </c>
      <c r="AF517" s="80">
        <f>N517</f>
        <v/>
      </c>
      <c r="AG517" s="80">
        <f>V517*G517</f>
        <v/>
      </c>
      <c r="AH517" s="80">
        <f>W517*H517</f>
        <v/>
      </c>
      <c r="AI517" s="80">
        <f>X517*I517</f>
        <v/>
      </c>
      <c r="AJ517" s="80">
        <f>O517</f>
        <v/>
      </c>
      <c r="AK517" s="81" t="n">
        <v>-0.822493434</v>
      </c>
      <c r="AL517" s="81" t="n">
        <v>0</v>
      </c>
      <c r="AM517" s="81" t="n">
        <v>-0.638061941</v>
      </c>
      <c r="AN517" s="81" t="n">
        <v>20.4661369</v>
      </c>
      <c r="AO517" s="81" t="n">
        <v>0</v>
      </c>
      <c r="AP517" s="81" t="n">
        <v>1.39999998</v>
      </c>
      <c r="AQ517" s="81" t="n">
        <v>0</v>
      </c>
      <c r="AR517" s="81" t="n">
        <v>0.699999988</v>
      </c>
      <c r="AS517" s="81" t="n">
        <v>0.620003641</v>
      </c>
      <c r="AT517" s="81" t="n">
        <v>0</v>
      </c>
      <c r="AU517" s="81" t="n">
        <v>-0.846449494</v>
      </c>
      <c r="AV517" s="81" t="n">
        <v>27.1502705</v>
      </c>
      <c r="AW517" s="82">
        <f>MAX(ABS(Y517-AK517),ABS(Z517-AL517),ABS(AA517-AM517),ABS(AB517-AN517),ABS(AC517-AO517),ABS(AD517-AP517),ABS(AE517-AQ517),ABS(AF517-AR517),ABS(AG517-AS517),ABS(AH517-AT517),ABS(AI517-AU517),ABS(AJ517-AV517))</f>
        <v/>
      </c>
    </row>
    <row r="518">
      <c r="A518" s="78" t="inlineStr">
        <is>
          <t>M513</t>
        </is>
      </c>
      <c r="B518" s="52" t="inlineStr">
        <is>
          <t>BASE-34</t>
        </is>
      </c>
      <c r="C518" s="52" t="inlineStr">
        <is>
          <t>Base</t>
        </is>
      </c>
      <c r="D518" s="52" t="inlineStr">
        <is>
          <t>HESCO cell</t>
        </is>
      </c>
      <c r="E518" s="63" t="inlineStr">
        <is>
          <t>Cube</t>
        </is>
      </c>
      <c r="F518" s="52" t="inlineStr">
        <is>
          <t>BASE-01</t>
        </is>
      </c>
      <c r="G518" s="79" t="n">
        <v>1.02999997</v>
      </c>
      <c r="H518" s="79" t="n">
        <v>1.39999998</v>
      </c>
      <c r="I518" s="79" t="n">
        <v>1.05999994</v>
      </c>
      <c r="J518" s="79" t="n">
        <v>0</v>
      </c>
      <c r="K518" s="79" t="n">
        <v>-144.672897</v>
      </c>
      <c r="L518" s="79" t="n">
        <v>0</v>
      </c>
      <c r="M518" s="79" t="n">
        <v>19.6602821</v>
      </c>
      <c r="N518" s="79" t="n">
        <v>0.699999988</v>
      </c>
      <c r="O518" s="79" t="n">
        <v>27.7393818</v>
      </c>
      <c r="P518" s="80">
        <f>COS(RADIANS(K518))*COS(RADIANS(L518))+SIN(RADIANS(K518))*SIN(RADIANS(J518))*SIN(RADIANS(L518))</f>
        <v/>
      </c>
      <c r="Q518" s="80">
        <f>-COS(RADIANS(K518))*SIN(RADIANS(L518))+SIN(RADIANS(K518))*SIN(RADIANS(J518))*COS(RADIANS(L518))</f>
        <v/>
      </c>
      <c r="R518" s="80">
        <f>SIN(RADIANS(K518))*COS(RADIANS(J518))</f>
        <v/>
      </c>
      <c r="S518" s="80">
        <f>COS(RADIANS(J518))*SIN(RADIANS(L518))</f>
        <v/>
      </c>
      <c r="T518" s="80">
        <f>COS(RADIANS(J518))*COS(RADIANS(L518))</f>
        <v/>
      </c>
      <c r="U518" s="80">
        <f>-SIN(RADIANS(J518))</f>
        <v/>
      </c>
      <c r="V518" s="80">
        <f>-SIN(RADIANS(K518))*COS(RADIANS(L518))+COS(RADIANS(K518))*SIN(RADIANS(J518))*SIN(RADIANS(L518))</f>
        <v/>
      </c>
      <c r="W518" s="80">
        <f>SIN(RADIANS(K518))*SIN(RADIANS(L518))+COS(RADIANS(K518))*SIN(RADIANS(J518))*COS(RADIANS(L518))</f>
        <v/>
      </c>
      <c r="X518" s="80">
        <f>COS(RADIANS(K518))*COS(RADIANS(J518))</f>
        <v/>
      </c>
      <c r="Y518" s="80">
        <f>P518*G518</f>
        <v/>
      </c>
      <c r="Z518" s="80">
        <f>Q518*H518</f>
        <v/>
      </c>
      <c r="AA518" s="80">
        <f>R518*I518</f>
        <v/>
      </c>
      <c r="AB518" s="80">
        <f>M518</f>
        <v/>
      </c>
      <c r="AC518" s="80">
        <f>S518*G518</f>
        <v/>
      </c>
      <c r="AD518" s="80">
        <f>T518*H518</f>
        <v/>
      </c>
      <c r="AE518" s="80">
        <f>U518*I518</f>
        <v/>
      </c>
      <c r="AF518" s="80">
        <f>N518</f>
        <v/>
      </c>
      <c r="AG518" s="80">
        <f>V518*G518</f>
        <v/>
      </c>
      <c r="AH518" s="80">
        <f>W518*H518</f>
        <v/>
      </c>
      <c r="AI518" s="80">
        <f>X518*I518</f>
        <v/>
      </c>
      <c r="AJ518" s="80">
        <f>O518</f>
        <v/>
      </c>
      <c r="AK518" s="81" t="n">
        <v>-0.840340137</v>
      </c>
      <c r="AL518" s="81" t="n">
        <v>0</v>
      </c>
      <c r="AM518" s="81" t="n">
        <v>-0.612938106</v>
      </c>
      <c r="AN518" s="81" t="n">
        <v>19.6602821</v>
      </c>
      <c r="AO518" s="81" t="n">
        <v>0</v>
      </c>
      <c r="AP518" s="81" t="n">
        <v>1.39999998</v>
      </c>
      <c r="AQ518" s="81" t="n">
        <v>0</v>
      </c>
      <c r="AR518" s="81" t="n">
        <v>0.699999988</v>
      </c>
      <c r="AS518" s="81" t="n">
        <v>0.59559083</v>
      </c>
      <c r="AT518" s="81" t="n">
        <v>0</v>
      </c>
      <c r="AU518" s="81" t="n">
        <v>-0.86481601</v>
      </c>
      <c r="AV518" s="81" t="n">
        <v>27.7393818</v>
      </c>
      <c r="AW518" s="82">
        <f>MAX(ABS(Y518-AK518),ABS(Z518-AL518),ABS(AA518-AM518),ABS(AB518-AN518),ABS(AC518-AO518),ABS(AD518-AP518),ABS(AE518-AQ518),ABS(AF518-AR518),ABS(AG518-AS518),ABS(AH518-AT518),ABS(AI518-AU518),ABS(AJ518-AV518))</f>
        <v/>
      </c>
    </row>
    <row r="519">
      <c r="A519" s="78" t="inlineStr">
        <is>
          <t>M514</t>
        </is>
      </c>
      <c r="B519" s="52" t="inlineStr">
        <is>
          <t>BASE-35</t>
        </is>
      </c>
      <c r="C519" s="52" t="inlineStr">
        <is>
          <t>Base</t>
        </is>
      </c>
      <c r="D519" s="52" t="inlineStr">
        <is>
          <t>HESCO cell (upper)</t>
        </is>
      </c>
      <c r="E519" s="63" t="inlineStr">
        <is>
          <t>Cube</t>
        </is>
      </c>
      <c r="F519" s="52" t="inlineStr">
        <is>
          <t>BASE-01</t>
        </is>
      </c>
      <c r="G519" s="79" t="n">
        <v>1.02999997</v>
      </c>
      <c r="H519" s="79" t="n">
        <v>1.39999998</v>
      </c>
      <c r="I519" s="79" t="n">
        <v>1.05999994</v>
      </c>
      <c r="J519" s="79" t="n">
        <v>0</v>
      </c>
      <c r="K519" s="79" t="n">
        <v>-144.672897</v>
      </c>
      <c r="L519" s="79" t="n">
        <v>0</v>
      </c>
      <c r="M519" s="79" t="n">
        <v>19.6602821</v>
      </c>
      <c r="N519" s="79" t="n">
        <v>2.0999999</v>
      </c>
      <c r="O519" s="79" t="n">
        <v>27.7393818</v>
      </c>
      <c r="P519" s="80">
        <f>COS(RADIANS(K519))*COS(RADIANS(L519))+SIN(RADIANS(K519))*SIN(RADIANS(J519))*SIN(RADIANS(L519))</f>
        <v/>
      </c>
      <c r="Q519" s="80">
        <f>-COS(RADIANS(K519))*SIN(RADIANS(L519))+SIN(RADIANS(K519))*SIN(RADIANS(J519))*COS(RADIANS(L519))</f>
        <v/>
      </c>
      <c r="R519" s="80">
        <f>SIN(RADIANS(K519))*COS(RADIANS(J519))</f>
        <v/>
      </c>
      <c r="S519" s="80">
        <f>COS(RADIANS(J519))*SIN(RADIANS(L519))</f>
        <v/>
      </c>
      <c r="T519" s="80">
        <f>COS(RADIANS(J519))*COS(RADIANS(L519))</f>
        <v/>
      </c>
      <c r="U519" s="80">
        <f>-SIN(RADIANS(J519))</f>
        <v/>
      </c>
      <c r="V519" s="80">
        <f>-SIN(RADIANS(K519))*COS(RADIANS(L519))+COS(RADIANS(K519))*SIN(RADIANS(J519))*SIN(RADIANS(L519))</f>
        <v/>
      </c>
      <c r="W519" s="80">
        <f>SIN(RADIANS(K519))*SIN(RADIANS(L519))+COS(RADIANS(K519))*SIN(RADIANS(J519))*COS(RADIANS(L519))</f>
        <v/>
      </c>
      <c r="X519" s="80">
        <f>COS(RADIANS(K519))*COS(RADIANS(J519))</f>
        <v/>
      </c>
      <c r="Y519" s="80">
        <f>P519*G519</f>
        <v/>
      </c>
      <c r="Z519" s="80">
        <f>Q519*H519</f>
        <v/>
      </c>
      <c r="AA519" s="80">
        <f>R519*I519</f>
        <v/>
      </c>
      <c r="AB519" s="80">
        <f>M519</f>
        <v/>
      </c>
      <c r="AC519" s="80">
        <f>S519*G519</f>
        <v/>
      </c>
      <c r="AD519" s="80">
        <f>T519*H519</f>
        <v/>
      </c>
      <c r="AE519" s="80">
        <f>U519*I519</f>
        <v/>
      </c>
      <c r="AF519" s="80">
        <f>N519</f>
        <v/>
      </c>
      <c r="AG519" s="80">
        <f>V519*G519</f>
        <v/>
      </c>
      <c r="AH519" s="80">
        <f>W519*H519</f>
        <v/>
      </c>
      <c r="AI519" s="80">
        <f>X519*I519</f>
        <v/>
      </c>
      <c r="AJ519" s="80">
        <f>O519</f>
        <v/>
      </c>
      <c r="AK519" s="81" t="n">
        <v>-0.840340137</v>
      </c>
      <c r="AL519" s="81" t="n">
        <v>0</v>
      </c>
      <c r="AM519" s="81" t="n">
        <v>-0.612938106</v>
      </c>
      <c r="AN519" s="81" t="n">
        <v>19.6602821</v>
      </c>
      <c r="AO519" s="81" t="n">
        <v>0</v>
      </c>
      <c r="AP519" s="81" t="n">
        <v>1.39999998</v>
      </c>
      <c r="AQ519" s="81" t="n">
        <v>0</v>
      </c>
      <c r="AR519" s="81" t="n">
        <v>2.0999999</v>
      </c>
      <c r="AS519" s="81" t="n">
        <v>0.59559083</v>
      </c>
      <c r="AT519" s="81" t="n">
        <v>0</v>
      </c>
      <c r="AU519" s="81" t="n">
        <v>-0.86481601</v>
      </c>
      <c r="AV519" s="81" t="n">
        <v>27.7393818</v>
      </c>
      <c r="AW519" s="82">
        <f>MAX(ABS(Y519-AK519),ABS(Z519-AL519),ABS(AA519-AM519),ABS(AB519-AN519),ABS(AC519-AO519),ABS(AD519-AP519),ABS(AE519-AQ519),ABS(AF519-AR519),ABS(AG519-AS519),ABS(AH519-AT519),ABS(AI519-AU519),ABS(AJ519-AV519))</f>
        <v/>
      </c>
    </row>
    <row r="520">
      <c r="A520" s="78" t="inlineStr">
        <is>
          <t>M515</t>
        </is>
      </c>
      <c r="B520" s="52" t="inlineStr">
        <is>
          <t>BASE-36</t>
        </is>
      </c>
      <c r="C520" s="52" t="inlineStr">
        <is>
          <t>Base</t>
        </is>
      </c>
      <c r="D520" s="52" t="inlineStr">
        <is>
          <t>HESCO cell</t>
        </is>
      </c>
      <c r="E520" s="63" t="inlineStr">
        <is>
          <t>Cube</t>
        </is>
      </c>
      <c r="F520" s="52" t="inlineStr">
        <is>
          <t>BASE-01</t>
        </is>
      </c>
      <c r="G520" s="79" t="n">
        <v>1.02999997</v>
      </c>
      <c r="H520" s="79" t="n">
        <v>1.39999998</v>
      </c>
      <c r="I520" s="79" t="n">
        <v>1.05999994</v>
      </c>
      <c r="J520" s="79" t="n">
        <v>0</v>
      </c>
      <c r="K520" s="79" t="n">
        <v>-146.355133</v>
      </c>
      <c r="L520" s="79" t="n">
        <v>0</v>
      </c>
      <c r="M520" s="79" t="n">
        <v>18.8374805</v>
      </c>
      <c r="N520" s="79" t="n">
        <v>0.699999988</v>
      </c>
      <c r="O520" s="79" t="n">
        <v>28.3045826</v>
      </c>
      <c r="P520" s="80">
        <f>COS(RADIANS(K520))*COS(RADIANS(L520))+SIN(RADIANS(K520))*SIN(RADIANS(J520))*SIN(RADIANS(L520))</f>
        <v/>
      </c>
      <c r="Q520" s="80">
        <f>-COS(RADIANS(K520))*SIN(RADIANS(L520))+SIN(RADIANS(K520))*SIN(RADIANS(J520))*COS(RADIANS(L520))</f>
        <v/>
      </c>
      <c r="R520" s="80">
        <f>SIN(RADIANS(K520))*COS(RADIANS(J520))</f>
        <v/>
      </c>
      <c r="S520" s="80">
        <f>COS(RADIANS(J520))*SIN(RADIANS(L520))</f>
        <v/>
      </c>
      <c r="T520" s="80">
        <f>COS(RADIANS(J520))*COS(RADIANS(L520))</f>
        <v/>
      </c>
      <c r="U520" s="80">
        <f>-SIN(RADIANS(J520))</f>
        <v/>
      </c>
      <c r="V520" s="80">
        <f>-SIN(RADIANS(K520))*COS(RADIANS(L520))+COS(RADIANS(K520))*SIN(RADIANS(J520))*SIN(RADIANS(L520))</f>
        <v/>
      </c>
      <c r="W520" s="80">
        <f>SIN(RADIANS(K520))*SIN(RADIANS(L520))+COS(RADIANS(K520))*SIN(RADIANS(J520))*COS(RADIANS(L520))</f>
        <v/>
      </c>
      <c r="X520" s="80">
        <f>COS(RADIANS(K520))*COS(RADIANS(J520))</f>
        <v/>
      </c>
      <c r="Y520" s="80">
        <f>P520*G520</f>
        <v/>
      </c>
      <c r="Z520" s="80">
        <f>Q520*H520</f>
        <v/>
      </c>
      <c r="AA520" s="80">
        <f>R520*I520</f>
        <v/>
      </c>
      <c r="AB520" s="80">
        <f>M520</f>
        <v/>
      </c>
      <c r="AC520" s="80">
        <f>S520*G520</f>
        <v/>
      </c>
      <c r="AD520" s="80">
        <f>T520*H520</f>
        <v/>
      </c>
      <c r="AE520" s="80">
        <f>U520*I520</f>
        <v/>
      </c>
      <c r="AF520" s="80">
        <f>N520</f>
        <v/>
      </c>
      <c r="AG520" s="80">
        <f>V520*G520</f>
        <v/>
      </c>
      <c r="AH520" s="80">
        <f>W520*H520</f>
        <v/>
      </c>
      <c r="AI520" s="80">
        <f>X520*I520</f>
        <v/>
      </c>
      <c r="AJ520" s="80">
        <f>O520</f>
        <v/>
      </c>
      <c r="AK520" s="81" t="n">
        <v>-0.857462227</v>
      </c>
      <c r="AL520" s="81" t="n">
        <v>0</v>
      </c>
      <c r="AM520" s="81" t="n">
        <v>-0.587286174</v>
      </c>
      <c r="AN520" s="81" t="n">
        <v>18.8374805</v>
      </c>
      <c r="AO520" s="81" t="n">
        <v>0</v>
      </c>
      <c r="AP520" s="81" t="n">
        <v>1.39999998</v>
      </c>
      <c r="AQ520" s="81" t="n">
        <v>0</v>
      </c>
      <c r="AR520" s="81" t="n">
        <v>0.699999988</v>
      </c>
      <c r="AS520" s="81" t="n">
        <v>0.570664883</v>
      </c>
      <c r="AT520" s="81" t="n">
        <v>0</v>
      </c>
      <c r="AU520" s="81" t="n">
        <v>-0.882436872</v>
      </c>
      <c r="AV520" s="81" t="n">
        <v>28.3045826</v>
      </c>
      <c r="AW520" s="82">
        <f>MAX(ABS(Y520-AK520),ABS(Z520-AL520),ABS(AA520-AM520),ABS(AB520-AN520),ABS(AC520-AO520),ABS(AD520-AP520),ABS(AE520-AQ520),ABS(AF520-AR520),ABS(AG520-AS520),ABS(AH520-AT520),ABS(AI520-AU520),ABS(AJ520-AV520))</f>
        <v/>
      </c>
    </row>
    <row r="521">
      <c r="A521" s="78" t="inlineStr">
        <is>
          <t>M516</t>
        </is>
      </c>
      <c r="B521" s="52" t="inlineStr">
        <is>
          <t>BASE-37</t>
        </is>
      </c>
      <c r="C521" s="52" t="inlineStr">
        <is>
          <t>Base</t>
        </is>
      </c>
      <c r="D521" s="52" t="inlineStr">
        <is>
          <t>HESCO cell (upper)</t>
        </is>
      </c>
      <c r="E521" s="63" t="inlineStr">
        <is>
          <t>Cube</t>
        </is>
      </c>
      <c r="F521" s="52" t="inlineStr">
        <is>
          <t>BASE-01</t>
        </is>
      </c>
      <c r="G521" s="79" t="n">
        <v>1.02999997</v>
      </c>
      <c r="H521" s="79" t="n">
        <v>1.39999998</v>
      </c>
      <c r="I521" s="79" t="n">
        <v>1.05999994</v>
      </c>
      <c r="J521" s="79" t="n">
        <v>0</v>
      </c>
      <c r="K521" s="79" t="n">
        <v>-146.355133</v>
      </c>
      <c r="L521" s="79" t="n">
        <v>0</v>
      </c>
      <c r="M521" s="79" t="n">
        <v>18.8374805</v>
      </c>
      <c r="N521" s="79" t="n">
        <v>2.0999999</v>
      </c>
      <c r="O521" s="79" t="n">
        <v>28.3045826</v>
      </c>
      <c r="P521" s="80">
        <f>COS(RADIANS(K521))*COS(RADIANS(L521))+SIN(RADIANS(K521))*SIN(RADIANS(J521))*SIN(RADIANS(L521))</f>
        <v/>
      </c>
      <c r="Q521" s="80">
        <f>-COS(RADIANS(K521))*SIN(RADIANS(L521))+SIN(RADIANS(K521))*SIN(RADIANS(J521))*COS(RADIANS(L521))</f>
        <v/>
      </c>
      <c r="R521" s="80">
        <f>SIN(RADIANS(K521))*COS(RADIANS(J521))</f>
        <v/>
      </c>
      <c r="S521" s="80">
        <f>COS(RADIANS(J521))*SIN(RADIANS(L521))</f>
        <v/>
      </c>
      <c r="T521" s="80">
        <f>COS(RADIANS(J521))*COS(RADIANS(L521))</f>
        <v/>
      </c>
      <c r="U521" s="80">
        <f>-SIN(RADIANS(J521))</f>
        <v/>
      </c>
      <c r="V521" s="80">
        <f>-SIN(RADIANS(K521))*COS(RADIANS(L521))+COS(RADIANS(K521))*SIN(RADIANS(J521))*SIN(RADIANS(L521))</f>
        <v/>
      </c>
      <c r="W521" s="80">
        <f>SIN(RADIANS(K521))*SIN(RADIANS(L521))+COS(RADIANS(K521))*SIN(RADIANS(J521))*COS(RADIANS(L521))</f>
        <v/>
      </c>
      <c r="X521" s="80">
        <f>COS(RADIANS(K521))*COS(RADIANS(J521))</f>
        <v/>
      </c>
      <c r="Y521" s="80">
        <f>P521*G521</f>
        <v/>
      </c>
      <c r="Z521" s="80">
        <f>Q521*H521</f>
        <v/>
      </c>
      <c r="AA521" s="80">
        <f>R521*I521</f>
        <v/>
      </c>
      <c r="AB521" s="80">
        <f>M521</f>
        <v/>
      </c>
      <c r="AC521" s="80">
        <f>S521*G521</f>
        <v/>
      </c>
      <c r="AD521" s="80">
        <f>T521*H521</f>
        <v/>
      </c>
      <c r="AE521" s="80">
        <f>U521*I521</f>
        <v/>
      </c>
      <c r="AF521" s="80">
        <f>N521</f>
        <v/>
      </c>
      <c r="AG521" s="80">
        <f>V521*G521</f>
        <v/>
      </c>
      <c r="AH521" s="80">
        <f>W521*H521</f>
        <v/>
      </c>
      <c r="AI521" s="80">
        <f>X521*I521</f>
        <v/>
      </c>
      <c r="AJ521" s="80">
        <f>O521</f>
        <v/>
      </c>
      <c r="AK521" s="81" t="n">
        <v>-0.857462227</v>
      </c>
      <c r="AL521" s="81" t="n">
        <v>0</v>
      </c>
      <c r="AM521" s="81" t="n">
        <v>-0.587286174</v>
      </c>
      <c r="AN521" s="81" t="n">
        <v>18.8374805</v>
      </c>
      <c r="AO521" s="81" t="n">
        <v>0</v>
      </c>
      <c r="AP521" s="81" t="n">
        <v>1.39999998</v>
      </c>
      <c r="AQ521" s="81" t="n">
        <v>0</v>
      </c>
      <c r="AR521" s="81" t="n">
        <v>2.0999999</v>
      </c>
      <c r="AS521" s="81" t="n">
        <v>0.570664883</v>
      </c>
      <c r="AT521" s="81" t="n">
        <v>0</v>
      </c>
      <c r="AU521" s="81" t="n">
        <v>-0.882436872</v>
      </c>
      <c r="AV521" s="81" t="n">
        <v>28.3045826</v>
      </c>
      <c r="AW521" s="82">
        <f>MAX(ABS(Y521-AK521),ABS(Z521-AL521),ABS(AA521-AM521),ABS(AB521-AN521),ABS(AC521-AO521),ABS(AD521-AP521),ABS(AE521-AQ521),ABS(AF521-AR521),ABS(AG521-AS521),ABS(AH521-AT521),ABS(AI521-AU521),ABS(AJ521-AV521))</f>
        <v/>
      </c>
    </row>
    <row r="522">
      <c r="A522" s="78" t="inlineStr">
        <is>
          <t>M517</t>
        </is>
      </c>
      <c r="B522" s="52" t="inlineStr">
        <is>
          <t>BASE-38</t>
        </is>
      </c>
      <c r="C522" s="52" t="inlineStr">
        <is>
          <t>Base</t>
        </is>
      </c>
      <c r="D522" s="52" t="inlineStr">
        <is>
          <t>HESCO cell</t>
        </is>
      </c>
      <c r="E522" s="63" t="inlineStr">
        <is>
          <t>Cube</t>
        </is>
      </c>
      <c r="F522" s="52" t="inlineStr">
        <is>
          <t>BASE-01</t>
        </is>
      </c>
      <c r="G522" s="79" t="n">
        <v>1.02999997</v>
      </c>
      <c r="H522" s="79" t="n">
        <v>1.39999998</v>
      </c>
      <c r="I522" s="79" t="n">
        <v>1.05999994</v>
      </c>
      <c r="J522" s="79" t="n">
        <v>0</v>
      </c>
      <c r="K522" s="79" t="n">
        <v>-148.037384</v>
      </c>
      <c r="L522" s="79" t="n">
        <v>0</v>
      </c>
      <c r="M522" s="79" t="n">
        <v>17.9984379</v>
      </c>
      <c r="N522" s="79" t="n">
        <v>0.699999988</v>
      </c>
      <c r="O522" s="79" t="n">
        <v>28.8453827</v>
      </c>
      <c r="P522" s="80">
        <f>COS(RADIANS(K522))*COS(RADIANS(L522))+SIN(RADIANS(K522))*SIN(RADIANS(J522))*SIN(RADIANS(L522))</f>
        <v/>
      </c>
      <c r="Q522" s="80">
        <f>-COS(RADIANS(K522))*SIN(RADIANS(L522))+SIN(RADIANS(K522))*SIN(RADIANS(J522))*COS(RADIANS(L522))</f>
        <v/>
      </c>
      <c r="R522" s="80">
        <f>SIN(RADIANS(K522))*COS(RADIANS(J522))</f>
        <v/>
      </c>
      <c r="S522" s="80">
        <f>COS(RADIANS(J522))*SIN(RADIANS(L522))</f>
        <v/>
      </c>
      <c r="T522" s="80">
        <f>COS(RADIANS(J522))*COS(RADIANS(L522))</f>
        <v/>
      </c>
      <c r="U522" s="80">
        <f>-SIN(RADIANS(J522))</f>
        <v/>
      </c>
      <c r="V522" s="80">
        <f>-SIN(RADIANS(K522))*COS(RADIANS(L522))+COS(RADIANS(K522))*SIN(RADIANS(J522))*SIN(RADIANS(L522))</f>
        <v/>
      </c>
      <c r="W522" s="80">
        <f>SIN(RADIANS(K522))*SIN(RADIANS(L522))+COS(RADIANS(K522))*SIN(RADIANS(J522))*COS(RADIANS(L522))</f>
        <v/>
      </c>
      <c r="X522" s="80">
        <f>COS(RADIANS(K522))*COS(RADIANS(J522))</f>
        <v/>
      </c>
      <c r="Y522" s="80">
        <f>P522*G522</f>
        <v/>
      </c>
      <c r="Z522" s="80">
        <f>Q522*H522</f>
        <v/>
      </c>
      <c r="AA522" s="80">
        <f>R522*I522</f>
        <v/>
      </c>
      <c r="AB522" s="80">
        <f>M522</f>
        <v/>
      </c>
      <c r="AC522" s="80">
        <f>S522*G522</f>
        <v/>
      </c>
      <c r="AD522" s="80">
        <f>T522*H522</f>
        <v/>
      </c>
      <c r="AE522" s="80">
        <f>U522*I522</f>
        <v/>
      </c>
      <c r="AF522" s="80">
        <f>N522</f>
        <v/>
      </c>
      <c r="AG522" s="80">
        <f>V522*G522</f>
        <v/>
      </c>
      <c r="AH522" s="80">
        <f>W522*H522</f>
        <v/>
      </c>
      <c r="AI522" s="80">
        <f>X522*I522</f>
        <v/>
      </c>
      <c r="AJ522" s="80">
        <f>O522</f>
        <v/>
      </c>
      <c r="AK522" s="81" t="n">
        <v>-0.873845577</v>
      </c>
      <c r="AL522" s="81" t="n">
        <v>0</v>
      </c>
      <c r="AM522" s="81" t="n">
        <v>-0.561127484</v>
      </c>
      <c r="AN522" s="81" t="n">
        <v>17.9984379</v>
      </c>
      <c r="AO522" s="81" t="n">
        <v>0</v>
      </c>
      <c r="AP522" s="81" t="n">
        <v>1.39999998</v>
      </c>
      <c r="AQ522" s="81" t="n">
        <v>0</v>
      </c>
      <c r="AR522" s="81" t="n">
        <v>0.699999988</v>
      </c>
      <c r="AS522" s="81" t="n">
        <v>0.545246542</v>
      </c>
      <c r="AT522" s="81" t="n">
        <v>0</v>
      </c>
      <c r="AU522" s="81" t="n">
        <v>-0.899297357</v>
      </c>
      <c r="AV522" s="81" t="n">
        <v>28.8453827</v>
      </c>
      <c r="AW522" s="82">
        <f>MAX(ABS(Y522-AK522),ABS(Z522-AL522),ABS(AA522-AM522),ABS(AB522-AN522),ABS(AC522-AO522),ABS(AD522-AP522),ABS(AE522-AQ522),ABS(AF522-AR522),ABS(AG522-AS522),ABS(AH522-AT522),ABS(AI522-AU522),ABS(AJ522-AV522))</f>
        <v/>
      </c>
    </row>
    <row r="523">
      <c r="A523" s="78" t="inlineStr">
        <is>
          <t>M518</t>
        </is>
      </c>
      <c r="B523" s="52" t="inlineStr">
        <is>
          <t>BASE-39</t>
        </is>
      </c>
      <c r="C523" s="52" t="inlineStr">
        <is>
          <t>Base</t>
        </is>
      </c>
      <c r="D523" s="52" t="inlineStr">
        <is>
          <t>HESCO cell (upper)</t>
        </is>
      </c>
      <c r="E523" s="63" t="inlineStr">
        <is>
          <t>Cube</t>
        </is>
      </c>
      <c r="F523" s="52" t="inlineStr">
        <is>
          <t>BASE-01</t>
        </is>
      </c>
      <c r="G523" s="79" t="n">
        <v>1.02999997</v>
      </c>
      <c r="H523" s="79" t="n">
        <v>1.39999998</v>
      </c>
      <c r="I523" s="79" t="n">
        <v>1.05999994</v>
      </c>
      <c r="J523" s="79" t="n">
        <v>0</v>
      </c>
      <c r="K523" s="79" t="n">
        <v>-148.037384</v>
      </c>
      <c r="L523" s="79" t="n">
        <v>0</v>
      </c>
      <c r="M523" s="79" t="n">
        <v>17.9984379</v>
      </c>
      <c r="N523" s="79" t="n">
        <v>2.0999999</v>
      </c>
      <c r="O523" s="79" t="n">
        <v>28.8453827</v>
      </c>
      <c r="P523" s="80">
        <f>COS(RADIANS(K523))*COS(RADIANS(L523))+SIN(RADIANS(K523))*SIN(RADIANS(J523))*SIN(RADIANS(L523))</f>
        <v/>
      </c>
      <c r="Q523" s="80">
        <f>-COS(RADIANS(K523))*SIN(RADIANS(L523))+SIN(RADIANS(K523))*SIN(RADIANS(J523))*COS(RADIANS(L523))</f>
        <v/>
      </c>
      <c r="R523" s="80">
        <f>SIN(RADIANS(K523))*COS(RADIANS(J523))</f>
        <v/>
      </c>
      <c r="S523" s="80">
        <f>COS(RADIANS(J523))*SIN(RADIANS(L523))</f>
        <v/>
      </c>
      <c r="T523" s="80">
        <f>COS(RADIANS(J523))*COS(RADIANS(L523))</f>
        <v/>
      </c>
      <c r="U523" s="80">
        <f>-SIN(RADIANS(J523))</f>
        <v/>
      </c>
      <c r="V523" s="80">
        <f>-SIN(RADIANS(K523))*COS(RADIANS(L523))+COS(RADIANS(K523))*SIN(RADIANS(J523))*SIN(RADIANS(L523))</f>
        <v/>
      </c>
      <c r="W523" s="80">
        <f>SIN(RADIANS(K523))*SIN(RADIANS(L523))+COS(RADIANS(K523))*SIN(RADIANS(J523))*COS(RADIANS(L523))</f>
        <v/>
      </c>
      <c r="X523" s="80">
        <f>COS(RADIANS(K523))*COS(RADIANS(J523))</f>
        <v/>
      </c>
      <c r="Y523" s="80">
        <f>P523*G523</f>
        <v/>
      </c>
      <c r="Z523" s="80">
        <f>Q523*H523</f>
        <v/>
      </c>
      <c r="AA523" s="80">
        <f>R523*I523</f>
        <v/>
      </c>
      <c r="AB523" s="80">
        <f>M523</f>
        <v/>
      </c>
      <c r="AC523" s="80">
        <f>S523*G523</f>
        <v/>
      </c>
      <c r="AD523" s="80">
        <f>T523*H523</f>
        <v/>
      </c>
      <c r="AE523" s="80">
        <f>U523*I523</f>
        <v/>
      </c>
      <c r="AF523" s="80">
        <f>N523</f>
        <v/>
      </c>
      <c r="AG523" s="80">
        <f>V523*G523</f>
        <v/>
      </c>
      <c r="AH523" s="80">
        <f>W523*H523</f>
        <v/>
      </c>
      <c r="AI523" s="80">
        <f>X523*I523</f>
        <v/>
      </c>
      <c r="AJ523" s="80">
        <f>O523</f>
        <v/>
      </c>
      <c r="AK523" s="81" t="n">
        <v>-0.873845577</v>
      </c>
      <c r="AL523" s="81" t="n">
        <v>0</v>
      </c>
      <c r="AM523" s="81" t="n">
        <v>-0.561127484</v>
      </c>
      <c r="AN523" s="81" t="n">
        <v>17.9984379</v>
      </c>
      <c r="AO523" s="81" t="n">
        <v>0</v>
      </c>
      <c r="AP523" s="81" t="n">
        <v>1.39999998</v>
      </c>
      <c r="AQ523" s="81" t="n">
        <v>0</v>
      </c>
      <c r="AR523" s="81" t="n">
        <v>2.0999999</v>
      </c>
      <c r="AS523" s="81" t="n">
        <v>0.545246542</v>
      </c>
      <c r="AT523" s="81" t="n">
        <v>0</v>
      </c>
      <c r="AU523" s="81" t="n">
        <v>-0.899297357</v>
      </c>
      <c r="AV523" s="81" t="n">
        <v>28.8453827</v>
      </c>
      <c r="AW523" s="82">
        <f>MAX(ABS(Y523-AK523),ABS(Z523-AL523),ABS(AA523-AM523),ABS(AB523-AN523),ABS(AC523-AO523),ABS(AD523-AP523),ABS(AE523-AQ523),ABS(AF523-AR523),ABS(AG523-AS523),ABS(AH523-AT523),ABS(AI523-AU523),ABS(AJ523-AV523))</f>
        <v/>
      </c>
    </row>
    <row r="524">
      <c r="A524" s="78" t="inlineStr">
        <is>
          <t>M519</t>
        </is>
      </c>
      <c r="B524" s="52" t="inlineStr">
        <is>
          <t>BASE-40</t>
        </is>
      </c>
      <c r="C524" s="52" t="inlineStr">
        <is>
          <t>Base</t>
        </is>
      </c>
      <c r="D524" s="52" t="inlineStr">
        <is>
          <t>HESCO cell</t>
        </is>
      </c>
      <c r="E524" s="63" t="inlineStr">
        <is>
          <t>Cube</t>
        </is>
      </c>
      <c r="F524" s="52" t="inlineStr">
        <is>
          <t>BASE-01</t>
        </is>
      </c>
      <c r="G524" s="79" t="n">
        <v>1.02999997</v>
      </c>
      <c r="H524" s="79" t="n">
        <v>1.39999998</v>
      </c>
      <c r="I524" s="79" t="n">
        <v>1.05999994</v>
      </c>
      <c r="J524" s="79" t="n">
        <v>0</v>
      </c>
      <c r="K524" s="79" t="n">
        <v>-149.71962</v>
      </c>
      <c r="L524" s="79" t="n">
        <v>0</v>
      </c>
      <c r="M524" s="79" t="n">
        <v>17.1438808</v>
      </c>
      <c r="N524" s="79" t="n">
        <v>0.699999988</v>
      </c>
      <c r="O524" s="79" t="n">
        <v>29.3613243</v>
      </c>
      <c r="P524" s="80">
        <f>COS(RADIANS(K524))*COS(RADIANS(L524))+SIN(RADIANS(K524))*SIN(RADIANS(J524))*SIN(RADIANS(L524))</f>
        <v/>
      </c>
      <c r="Q524" s="80">
        <f>-COS(RADIANS(K524))*SIN(RADIANS(L524))+SIN(RADIANS(K524))*SIN(RADIANS(J524))*COS(RADIANS(L524))</f>
        <v/>
      </c>
      <c r="R524" s="80">
        <f>SIN(RADIANS(K524))*COS(RADIANS(J524))</f>
        <v/>
      </c>
      <c r="S524" s="80">
        <f>COS(RADIANS(J524))*SIN(RADIANS(L524))</f>
        <v/>
      </c>
      <c r="T524" s="80">
        <f>COS(RADIANS(J524))*COS(RADIANS(L524))</f>
        <v/>
      </c>
      <c r="U524" s="80">
        <f>-SIN(RADIANS(J524))</f>
        <v/>
      </c>
      <c r="V524" s="80">
        <f>-SIN(RADIANS(K524))*COS(RADIANS(L524))+COS(RADIANS(K524))*SIN(RADIANS(J524))*SIN(RADIANS(L524))</f>
        <v/>
      </c>
      <c r="W524" s="80">
        <f>SIN(RADIANS(K524))*SIN(RADIANS(L524))+COS(RADIANS(K524))*SIN(RADIANS(J524))*COS(RADIANS(L524))</f>
        <v/>
      </c>
      <c r="X524" s="80">
        <f>COS(RADIANS(K524))*COS(RADIANS(J524))</f>
        <v/>
      </c>
      <c r="Y524" s="80">
        <f>P524*G524</f>
        <v/>
      </c>
      <c r="Z524" s="80">
        <f>Q524*H524</f>
        <v/>
      </c>
      <c r="AA524" s="80">
        <f>R524*I524</f>
        <v/>
      </c>
      <c r="AB524" s="80">
        <f>M524</f>
        <v/>
      </c>
      <c r="AC524" s="80">
        <f>S524*G524</f>
        <v/>
      </c>
      <c r="AD524" s="80">
        <f>T524*H524</f>
        <v/>
      </c>
      <c r="AE524" s="80">
        <f>U524*I524</f>
        <v/>
      </c>
      <c r="AF524" s="80">
        <f>N524</f>
        <v/>
      </c>
      <c r="AG524" s="80">
        <f>V524*G524</f>
        <v/>
      </c>
      <c r="AH524" s="80">
        <f>W524*H524</f>
        <v/>
      </c>
      <c r="AI524" s="80">
        <f>X524*I524</f>
        <v/>
      </c>
      <c r="AJ524" s="80">
        <f>O524</f>
        <v/>
      </c>
      <c r="AK524" s="81" t="n">
        <v>-0.889475286</v>
      </c>
      <c r="AL524" s="81" t="n">
        <v>0</v>
      </c>
      <c r="AM524" s="81" t="n">
        <v>-0.5344858770000001</v>
      </c>
      <c r="AN524" s="81" t="n">
        <v>17.1438808</v>
      </c>
      <c r="AO524" s="81" t="n">
        <v>0</v>
      </c>
      <c r="AP524" s="81" t="n">
        <v>1.39999998</v>
      </c>
      <c r="AQ524" s="81" t="n">
        <v>0</v>
      </c>
      <c r="AR524" s="81" t="n">
        <v>0.699999988</v>
      </c>
      <c r="AS524" s="81" t="n">
        <v>0.519358933</v>
      </c>
      <c r="AT524" s="81" t="n">
        <v>0</v>
      </c>
      <c r="AU524" s="81" t="n">
        <v>-0.9153822660000001</v>
      </c>
      <c r="AV524" s="81" t="n">
        <v>29.3613243</v>
      </c>
      <c r="AW524" s="82">
        <f>MAX(ABS(Y524-AK524),ABS(Z524-AL524),ABS(AA524-AM524),ABS(AB524-AN524),ABS(AC524-AO524),ABS(AD524-AP524),ABS(AE524-AQ524),ABS(AF524-AR524),ABS(AG524-AS524),ABS(AH524-AT524),ABS(AI524-AU524),ABS(AJ524-AV524))</f>
        <v/>
      </c>
    </row>
    <row r="525">
      <c r="A525" s="78" t="inlineStr">
        <is>
          <t>M520</t>
        </is>
      </c>
      <c r="B525" s="52" t="inlineStr">
        <is>
          <t>BASE-41</t>
        </is>
      </c>
      <c r="C525" s="52" t="inlineStr">
        <is>
          <t>Base</t>
        </is>
      </c>
      <c r="D525" s="52" t="inlineStr">
        <is>
          <t>HESCO cell (upper)</t>
        </is>
      </c>
      <c r="E525" s="63" t="inlineStr">
        <is>
          <t>Cube</t>
        </is>
      </c>
      <c r="F525" s="52" t="inlineStr">
        <is>
          <t>BASE-01</t>
        </is>
      </c>
      <c r="G525" s="79" t="n">
        <v>1.02999997</v>
      </c>
      <c r="H525" s="79" t="n">
        <v>1.39999998</v>
      </c>
      <c r="I525" s="79" t="n">
        <v>1.05999994</v>
      </c>
      <c r="J525" s="79" t="n">
        <v>0</v>
      </c>
      <c r="K525" s="79" t="n">
        <v>-149.71962</v>
      </c>
      <c r="L525" s="79" t="n">
        <v>0</v>
      </c>
      <c r="M525" s="79" t="n">
        <v>17.1438808</v>
      </c>
      <c r="N525" s="79" t="n">
        <v>2.0999999</v>
      </c>
      <c r="O525" s="79" t="n">
        <v>29.3613243</v>
      </c>
      <c r="P525" s="80">
        <f>COS(RADIANS(K525))*COS(RADIANS(L525))+SIN(RADIANS(K525))*SIN(RADIANS(J525))*SIN(RADIANS(L525))</f>
        <v/>
      </c>
      <c r="Q525" s="80">
        <f>-COS(RADIANS(K525))*SIN(RADIANS(L525))+SIN(RADIANS(K525))*SIN(RADIANS(J525))*COS(RADIANS(L525))</f>
        <v/>
      </c>
      <c r="R525" s="80">
        <f>SIN(RADIANS(K525))*COS(RADIANS(J525))</f>
        <v/>
      </c>
      <c r="S525" s="80">
        <f>COS(RADIANS(J525))*SIN(RADIANS(L525))</f>
        <v/>
      </c>
      <c r="T525" s="80">
        <f>COS(RADIANS(J525))*COS(RADIANS(L525))</f>
        <v/>
      </c>
      <c r="U525" s="80">
        <f>-SIN(RADIANS(J525))</f>
        <v/>
      </c>
      <c r="V525" s="80">
        <f>-SIN(RADIANS(K525))*COS(RADIANS(L525))+COS(RADIANS(K525))*SIN(RADIANS(J525))*SIN(RADIANS(L525))</f>
        <v/>
      </c>
      <c r="W525" s="80">
        <f>SIN(RADIANS(K525))*SIN(RADIANS(L525))+COS(RADIANS(K525))*SIN(RADIANS(J525))*COS(RADIANS(L525))</f>
        <v/>
      </c>
      <c r="X525" s="80">
        <f>COS(RADIANS(K525))*COS(RADIANS(J525))</f>
        <v/>
      </c>
      <c r="Y525" s="80">
        <f>P525*G525</f>
        <v/>
      </c>
      <c r="Z525" s="80">
        <f>Q525*H525</f>
        <v/>
      </c>
      <c r="AA525" s="80">
        <f>R525*I525</f>
        <v/>
      </c>
      <c r="AB525" s="80">
        <f>M525</f>
        <v/>
      </c>
      <c r="AC525" s="80">
        <f>S525*G525</f>
        <v/>
      </c>
      <c r="AD525" s="80">
        <f>T525*H525</f>
        <v/>
      </c>
      <c r="AE525" s="80">
        <f>U525*I525</f>
        <v/>
      </c>
      <c r="AF525" s="80">
        <f>N525</f>
        <v/>
      </c>
      <c r="AG525" s="80">
        <f>V525*G525</f>
        <v/>
      </c>
      <c r="AH525" s="80">
        <f>W525*H525</f>
        <v/>
      </c>
      <c r="AI525" s="80">
        <f>X525*I525</f>
        <v/>
      </c>
      <c r="AJ525" s="80">
        <f>O525</f>
        <v/>
      </c>
      <c r="AK525" s="81" t="n">
        <v>-0.889475286</v>
      </c>
      <c r="AL525" s="81" t="n">
        <v>0</v>
      </c>
      <c r="AM525" s="81" t="n">
        <v>-0.5344858770000001</v>
      </c>
      <c r="AN525" s="81" t="n">
        <v>17.1438808</v>
      </c>
      <c r="AO525" s="81" t="n">
        <v>0</v>
      </c>
      <c r="AP525" s="81" t="n">
        <v>1.39999998</v>
      </c>
      <c r="AQ525" s="81" t="n">
        <v>0</v>
      </c>
      <c r="AR525" s="81" t="n">
        <v>2.0999999</v>
      </c>
      <c r="AS525" s="81" t="n">
        <v>0.519358933</v>
      </c>
      <c r="AT525" s="81" t="n">
        <v>0</v>
      </c>
      <c r="AU525" s="81" t="n">
        <v>-0.9153822660000001</v>
      </c>
      <c r="AV525" s="81" t="n">
        <v>29.3613243</v>
      </c>
      <c r="AW525" s="82">
        <f>MAX(ABS(Y525-AK525),ABS(Z525-AL525),ABS(AA525-AM525),ABS(AB525-AN525),ABS(AC525-AO525),ABS(AD525-AP525),ABS(AE525-AQ525),ABS(AF525-AR525),ABS(AG525-AS525),ABS(AH525-AT525),ABS(AI525-AU525),ABS(AJ525-AV525))</f>
        <v/>
      </c>
    </row>
    <row r="526">
      <c r="A526" s="78" t="inlineStr">
        <is>
          <t>M521</t>
        </is>
      </c>
      <c r="B526" s="52" t="inlineStr">
        <is>
          <t>BASE-42</t>
        </is>
      </c>
      <c r="C526" s="52" t="inlineStr">
        <is>
          <t>Base</t>
        </is>
      </c>
      <c r="D526" s="52" t="inlineStr">
        <is>
          <t>HESCO cell</t>
        </is>
      </c>
      <c r="E526" s="63" t="inlineStr">
        <is>
          <t>Cube</t>
        </is>
      </c>
      <c r="F526" s="52" t="inlineStr">
        <is>
          <t>BASE-01</t>
        </is>
      </c>
      <c r="G526" s="79" t="n">
        <v>1.02999997</v>
      </c>
      <c r="H526" s="79" t="n">
        <v>1.39999998</v>
      </c>
      <c r="I526" s="79" t="n">
        <v>1.05999994</v>
      </c>
      <c r="J526" s="79" t="n">
        <v>0</v>
      </c>
      <c r="K526" s="79" t="n">
        <v>-151.401871</v>
      </c>
      <c r="L526" s="79" t="n">
        <v>0</v>
      </c>
      <c r="M526" s="79" t="n">
        <v>16.2745476</v>
      </c>
      <c r="N526" s="79" t="n">
        <v>0.699999988</v>
      </c>
      <c r="O526" s="79" t="n">
        <v>29.8519516</v>
      </c>
      <c r="P526" s="80">
        <f>COS(RADIANS(K526))*COS(RADIANS(L526))+SIN(RADIANS(K526))*SIN(RADIANS(J526))*SIN(RADIANS(L526))</f>
        <v/>
      </c>
      <c r="Q526" s="80">
        <f>-COS(RADIANS(K526))*SIN(RADIANS(L526))+SIN(RADIANS(K526))*SIN(RADIANS(J526))*COS(RADIANS(L526))</f>
        <v/>
      </c>
      <c r="R526" s="80">
        <f>SIN(RADIANS(K526))*COS(RADIANS(J526))</f>
        <v/>
      </c>
      <c r="S526" s="80">
        <f>COS(RADIANS(J526))*SIN(RADIANS(L526))</f>
        <v/>
      </c>
      <c r="T526" s="80">
        <f>COS(RADIANS(J526))*COS(RADIANS(L526))</f>
        <v/>
      </c>
      <c r="U526" s="80">
        <f>-SIN(RADIANS(J526))</f>
        <v/>
      </c>
      <c r="V526" s="80">
        <f>-SIN(RADIANS(K526))*COS(RADIANS(L526))+COS(RADIANS(K526))*SIN(RADIANS(J526))*SIN(RADIANS(L526))</f>
        <v/>
      </c>
      <c r="W526" s="80">
        <f>SIN(RADIANS(K526))*SIN(RADIANS(L526))+COS(RADIANS(K526))*SIN(RADIANS(J526))*COS(RADIANS(L526))</f>
        <v/>
      </c>
      <c r="X526" s="80">
        <f>COS(RADIANS(K526))*COS(RADIANS(J526))</f>
        <v/>
      </c>
      <c r="Y526" s="80">
        <f>P526*G526</f>
        <v/>
      </c>
      <c r="Z526" s="80">
        <f>Q526*H526</f>
        <v/>
      </c>
      <c r="AA526" s="80">
        <f>R526*I526</f>
        <v/>
      </c>
      <c r="AB526" s="80">
        <f>M526</f>
        <v/>
      </c>
      <c r="AC526" s="80">
        <f>S526*G526</f>
        <v/>
      </c>
      <c r="AD526" s="80">
        <f>T526*H526</f>
        <v/>
      </c>
      <c r="AE526" s="80">
        <f>U526*I526</f>
        <v/>
      </c>
      <c r="AF526" s="80">
        <f>N526</f>
        <v/>
      </c>
      <c r="AG526" s="80">
        <f>V526*G526</f>
        <v/>
      </c>
      <c r="AH526" s="80">
        <f>W526*H526</f>
        <v/>
      </c>
      <c r="AI526" s="80">
        <f>X526*I526</f>
        <v/>
      </c>
      <c r="AJ526" s="80">
        <f>O526</f>
        <v/>
      </c>
      <c r="AK526" s="81" t="n">
        <v>-0.9043385390000001</v>
      </c>
      <c r="AL526" s="81" t="n">
        <v>0</v>
      </c>
      <c r="AM526" s="81" t="n">
        <v>-0.507383049</v>
      </c>
      <c r="AN526" s="81" t="n">
        <v>16.2745476</v>
      </c>
      <c r="AO526" s="81" t="n">
        <v>0</v>
      </c>
      <c r="AP526" s="81" t="n">
        <v>1.39999998</v>
      </c>
      <c r="AQ526" s="81" t="n">
        <v>0</v>
      </c>
      <c r="AR526" s="81" t="n">
        <v>0.699999988</v>
      </c>
      <c r="AS526" s="81" t="n">
        <v>0.493023157</v>
      </c>
      <c r="AT526" s="81" t="n">
        <v>0</v>
      </c>
      <c r="AU526" s="81" t="n">
        <v>-0.930678427</v>
      </c>
      <c r="AV526" s="81" t="n">
        <v>29.8519516</v>
      </c>
      <c r="AW526" s="82">
        <f>MAX(ABS(Y526-AK526),ABS(Z526-AL526),ABS(AA526-AM526),ABS(AB526-AN526),ABS(AC526-AO526),ABS(AD526-AP526),ABS(AE526-AQ526),ABS(AF526-AR526),ABS(AG526-AS526),ABS(AH526-AT526),ABS(AI526-AU526),ABS(AJ526-AV526))</f>
        <v/>
      </c>
    </row>
    <row r="527">
      <c r="A527" s="78" t="inlineStr">
        <is>
          <t>M522</t>
        </is>
      </c>
      <c r="B527" s="52" t="inlineStr">
        <is>
          <t>BASE-43</t>
        </is>
      </c>
      <c r="C527" s="52" t="inlineStr">
        <is>
          <t>Base</t>
        </is>
      </c>
      <c r="D527" s="52" t="inlineStr">
        <is>
          <t>HESCO cell (upper)</t>
        </is>
      </c>
      <c r="E527" s="63" t="inlineStr">
        <is>
          <t>Cube</t>
        </is>
      </c>
      <c r="F527" s="52" t="inlineStr">
        <is>
          <t>BASE-01</t>
        </is>
      </c>
      <c r="G527" s="79" t="n">
        <v>1.02999997</v>
      </c>
      <c r="H527" s="79" t="n">
        <v>1.39999998</v>
      </c>
      <c r="I527" s="79" t="n">
        <v>1.05999994</v>
      </c>
      <c r="J527" s="79" t="n">
        <v>0</v>
      </c>
      <c r="K527" s="79" t="n">
        <v>-151.401871</v>
      </c>
      <c r="L527" s="79" t="n">
        <v>0</v>
      </c>
      <c r="M527" s="79" t="n">
        <v>16.2745476</v>
      </c>
      <c r="N527" s="79" t="n">
        <v>2.0999999</v>
      </c>
      <c r="O527" s="79" t="n">
        <v>29.8519516</v>
      </c>
      <c r="P527" s="80">
        <f>COS(RADIANS(K527))*COS(RADIANS(L527))+SIN(RADIANS(K527))*SIN(RADIANS(J527))*SIN(RADIANS(L527))</f>
        <v/>
      </c>
      <c r="Q527" s="80">
        <f>-COS(RADIANS(K527))*SIN(RADIANS(L527))+SIN(RADIANS(K527))*SIN(RADIANS(J527))*COS(RADIANS(L527))</f>
        <v/>
      </c>
      <c r="R527" s="80">
        <f>SIN(RADIANS(K527))*COS(RADIANS(J527))</f>
        <v/>
      </c>
      <c r="S527" s="80">
        <f>COS(RADIANS(J527))*SIN(RADIANS(L527))</f>
        <v/>
      </c>
      <c r="T527" s="80">
        <f>COS(RADIANS(J527))*COS(RADIANS(L527))</f>
        <v/>
      </c>
      <c r="U527" s="80">
        <f>-SIN(RADIANS(J527))</f>
        <v/>
      </c>
      <c r="V527" s="80">
        <f>-SIN(RADIANS(K527))*COS(RADIANS(L527))+COS(RADIANS(K527))*SIN(RADIANS(J527))*SIN(RADIANS(L527))</f>
        <v/>
      </c>
      <c r="W527" s="80">
        <f>SIN(RADIANS(K527))*SIN(RADIANS(L527))+COS(RADIANS(K527))*SIN(RADIANS(J527))*COS(RADIANS(L527))</f>
        <v/>
      </c>
      <c r="X527" s="80">
        <f>COS(RADIANS(K527))*COS(RADIANS(J527))</f>
        <v/>
      </c>
      <c r="Y527" s="80">
        <f>P527*G527</f>
        <v/>
      </c>
      <c r="Z527" s="80">
        <f>Q527*H527</f>
        <v/>
      </c>
      <c r="AA527" s="80">
        <f>R527*I527</f>
        <v/>
      </c>
      <c r="AB527" s="80">
        <f>M527</f>
        <v/>
      </c>
      <c r="AC527" s="80">
        <f>S527*G527</f>
        <v/>
      </c>
      <c r="AD527" s="80">
        <f>T527*H527</f>
        <v/>
      </c>
      <c r="AE527" s="80">
        <f>U527*I527</f>
        <v/>
      </c>
      <c r="AF527" s="80">
        <f>N527</f>
        <v/>
      </c>
      <c r="AG527" s="80">
        <f>V527*G527</f>
        <v/>
      </c>
      <c r="AH527" s="80">
        <f>W527*H527</f>
        <v/>
      </c>
      <c r="AI527" s="80">
        <f>X527*I527</f>
        <v/>
      </c>
      <c r="AJ527" s="80">
        <f>O527</f>
        <v/>
      </c>
      <c r="AK527" s="81" t="n">
        <v>-0.9043385390000001</v>
      </c>
      <c r="AL527" s="81" t="n">
        <v>0</v>
      </c>
      <c r="AM527" s="81" t="n">
        <v>-0.507383049</v>
      </c>
      <c r="AN527" s="81" t="n">
        <v>16.2745476</v>
      </c>
      <c r="AO527" s="81" t="n">
        <v>0</v>
      </c>
      <c r="AP527" s="81" t="n">
        <v>1.39999998</v>
      </c>
      <c r="AQ527" s="81" t="n">
        <v>0</v>
      </c>
      <c r="AR527" s="81" t="n">
        <v>2.0999999</v>
      </c>
      <c r="AS527" s="81" t="n">
        <v>0.493023157</v>
      </c>
      <c r="AT527" s="81" t="n">
        <v>0</v>
      </c>
      <c r="AU527" s="81" t="n">
        <v>-0.930678427</v>
      </c>
      <c r="AV527" s="81" t="n">
        <v>29.8519516</v>
      </c>
      <c r="AW527" s="82">
        <f>MAX(ABS(Y527-AK527),ABS(Z527-AL527),ABS(AA527-AM527),ABS(AB527-AN527),ABS(AC527-AO527),ABS(AD527-AP527),ABS(AE527-AQ527),ABS(AF527-AR527),ABS(AG527-AS527),ABS(AH527-AT527),ABS(AI527-AU527),ABS(AJ527-AV527))</f>
        <v/>
      </c>
    </row>
    <row r="528">
      <c r="A528" s="78" t="inlineStr">
        <is>
          <t>M523</t>
        </is>
      </c>
      <c r="B528" s="52" t="inlineStr">
        <is>
          <t>BASE-44</t>
        </is>
      </c>
      <c r="C528" s="52" t="inlineStr">
        <is>
          <t>Base</t>
        </is>
      </c>
      <c r="D528" s="52" t="inlineStr">
        <is>
          <t>HESCO cell</t>
        </is>
      </c>
      <c r="E528" s="63" t="inlineStr">
        <is>
          <t>Cube</t>
        </is>
      </c>
      <c r="F528" s="52" t="inlineStr">
        <is>
          <t>BASE-01</t>
        </is>
      </c>
      <c r="G528" s="79" t="n">
        <v>1.02999997</v>
      </c>
      <c r="H528" s="79" t="n">
        <v>1.39999998</v>
      </c>
      <c r="I528" s="79" t="n">
        <v>1.05999994</v>
      </c>
      <c r="J528" s="79" t="n">
        <v>0</v>
      </c>
      <c r="K528" s="79" t="n">
        <v>-153.084106</v>
      </c>
      <c r="L528" s="79" t="n">
        <v>0</v>
      </c>
      <c r="M528" s="79" t="n">
        <v>15.3911877</v>
      </c>
      <c r="N528" s="79" t="n">
        <v>0.699999988</v>
      </c>
      <c r="O528" s="79" t="n">
        <v>30.3168488</v>
      </c>
      <c r="P528" s="80">
        <f>COS(RADIANS(K528))*COS(RADIANS(L528))+SIN(RADIANS(K528))*SIN(RADIANS(J528))*SIN(RADIANS(L528))</f>
        <v/>
      </c>
      <c r="Q528" s="80">
        <f>-COS(RADIANS(K528))*SIN(RADIANS(L528))+SIN(RADIANS(K528))*SIN(RADIANS(J528))*COS(RADIANS(L528))</f>
        <v/>
      </c>
      <c r="R528" s="80">
        <f>SIN(RADIANS(K528))*COS(RADIANS(J528))</f>
        <v/>
      </c>
      <c r="S528" s="80">
        <f>COS(RADIANS(J528))*SIN(RADIANS(L528))</f>
        <v/>
      </c>
      <c r="T528" s="80">
        <f>COS(RADIANS(J528))*COS(RADIANS(L528))</f>
        <v/>
      </c>
      <c r="U528" s="80">
        <f>-SIN(RADIANS(J528))</f>
        <v/>
      </c>
      <c r="V528" s="80">
        <f>-SIN(RADIANS(K528))*COS(RADIANS(L528))+COS(RADIANS(K528))*SIN(RADIANS(J528))*SIN(RADIANS(L528))</f>
        <v/>
      </c>
      <c r="W528" s="80">
        <f>SIN(RADIANS(K528))*SIN(RADIANS(L528))+COS(RADIANS(K528))*SIN(RADIANS(J528))*COS(RADIANS(L528))</f>
        <v/>
      </c>
      <c r="X528" s="80">
        <f>COS(RADIANS(K528))*COS(RADIANS(J528))</f>
        <v/>
      </c>
      <c r="Y528" s="80">
        <f>P528*G528</f>
        <v/>
      </c>
      <c r="Z528" s="80">
        <f>Q528*H528</f>
        <v/>
      </c>
      <c r="AA528" s="80">
        <f>R528*I528</f>
        <v/>
      </c>
      <c r="AB528" s="80">
        <f>M528</f>
        <v/>
      </c>
      <c r="AC528" s="80">
        <f>S528*G528</f>
        <v/>
      </c>
      <c r="AD528" s="80">
        <f>T528*H528</f>
        <v/>
      </c>
      <c r="AE528" s="80">
        <f>U528*I528</f>
        <v/>
      </c>
      <c r="AF528" s="80">
        <f>N528</f>
        <v/>
      </c>
      <c r="AG528" s="80">
        <f>V528*G528</f>
        <v/>
      </c>
      <c r="AH528" s="80">
        <f>W528*H528</f>
        <v/>
      </c>
      <c r="AI528" s="80">
        <f>X528*I528</f>
        <v/>
      </c>
      <c r="AJ528" s="80">
        <f>O528</f>
        <v/>
      </c>
      <c r="AK528" s="81" t="n">
        <v>-0.918422222</v>
      </c>
      <c r="AL528" s="81" t="n">
        <v>0</v>
      </c>
      <c r="AM528" s="81" t="n">
        <v>-0.479842812</v>
      </c>
      <c r="AN528" s="81" t="n">
        <v>15.3911877</v>
      </c>
      <c r="AO528" s="81" t="n">
        <v>0</v>
      </c>
      <c r="AP528" s="81" t="n">
        <v>1.39999998</v>
      </c>
      <c r="AQ528" s="81" t="n">
        <v>0</v>
      </c>
      <c r="AR528" s="81" t="n">
        <v>0.699999988</v>
      </c>
      <c r="AS528" s="81" t="n">
        <v>0.46626237</v>
      </c>
      <c r="AT528" s="81" t="n">
        <v>0</v>
      </c>
      <c r="AU528" s="81" t="n">
        <v>-0.945172369</v>
      </c>
      <c r="AV528" s="81" t="n">
        <v>30.3168488</v>
      </c>
      <c r="AW528" s="82">
        <f>MAX(ABS(Y528-AK528),ABS(Z528-AL528),ABS(AA528-AM528),ABS(AB528-AN528),ABS(AC528-AO528),ABS(AD528-AP528),ABS(AE528-AQ528),ABS(AF528-AR528),ABS(AG528-AS528),ABS(AH528-AT528),ABS(AI528-AU528),ABS(AJ528-AV528))</f>
        <v/>
      </c>
    </row>
    <row r="529">
      <c r="A529" s="78" t="inlineStr">
        <is>
          <t>M524</t>
        </is>
      </c>
      <c r="B529" s="52" t="inlineStr">
        <is>
          <t>BASE-45</t>
        </is>
      </c>
      <c r="C529" s="52" t="inlineStr">
        <is>
          <t>Base</t>
        </is>
      </c>
      <c r="D529" s="52" t="inlineStr">
        <is>
          <t>HESCO cell (upper)</t>
        </is>
      </c>
      <c r="E529" s="63" t="inlineStr">
        <is>
          <t>Cube</t>
        </is>
      </c>
      <c r="F529" s="52" t="inlineStr">
        <is>
          <t>BASE-01</t>
        </is>
      </c>
      <c r="G529" s="79" t="n">
        <v>1.02999997</v>
      </c>
      <c r="H529" s="79" t="n">
        <v>1.39999998</v>
      </c>
      <c r="I529" s="79" t="n">
        <v>1.05999994</v>
      </c>
      <c r="J529" s="79" t="n">
        <v>0</v>
      </c>
      <c r="K529" s="79" t="n">
        <v>-153.084106</v>
      </c>
      <c r="L529" s="79" t="n">
        <v>0</v>
      </c>
      <c r="M529" s="79" t="n">
        <v>15.3911877</v>
      </c>
      <c r="N529" s="79" t="n">
        <v>2.0999999</v>
      </c>
      <c r="O529" s="79" t="n">
        <v>30.3168488</v>
      </c>
      <c r="P529" s="80">
        <f>COS(RADIANS(K529))*COS(RADIANS(L529))+SIN(RADIANS(K529))*SIN(RADIANS(J529))*SIN(RADIANS(L529))</f>
        <v/>
      </c>
      <c r="Q529" s="80">
        <f>-COS(RADIANS(K529))*SIN(RADIANS(L529))+SIN(RADIANS(K529))*SIN(RADIANS(J529))*COS(RADIANS(L529))</f>
        <v/>
      </c>
      <c r="R529" s="80">
        <f>SIN(RADIANS(K529))*COS(RADIANS(J529))</f>
        <v/>
      </c>
      <c r="S529" s="80">
        <f>COS(RADIANS(J529))*SIN(RADIANS(L529))</f>
        <v/>
      </c>
      <c r="T529" s="80">
        <f>COS(RADIANS(J529))*COS(RADIANS(L529))</f>
        <v/>
      </c>
      <c r="U529" s="80">
        <f>-SIN(RADIANS(J529))</f>
        <v/>
      </c>
      <c r="V529" s="80">
        <f>-SIN(RADIANS(K529))*COS(RADIANS(L529))+COS(RADIANS(K529))*SIN(RADIANS(J529))*SIN(RADIANS(L529))</f>
        <v/>
      </c>
      <c r="W529" s="80">
        <f>SIN(RADIANS(K529))*SIN(RADIANS(L529))+COS(RADIANS(K529))*SIN(RADIANS(J529))*COS(RADIANS(L529))</f>
        <v/>
      </c>
      <c r="X529" s="80">
        <f>COS(RADIANS(K529))*COS(RADIANS(J529))</f>
        <v/>
      </c>
      <c r="Y529" s="80">
        <f>P529*G529</f>
        <v/>
      </c>
      <c r="Z529" s="80">
        <f>Q529*H529</f>
        <v/>
      </c>
      <c r="AA529" s="80">
        <f>R529*I529</f>
        <v/>
      </c>
      <c r="AB529" s="80">
        <f>M529</f>
        <v/>
      </c>
      <c r="AC529" s="80">
        <f>S529*G529</f>
        <v/>
      </c>
      <c r="AD529" s="80">
        <f>T529*H529</f>
        <v/>
      </c>
      <c r="AE529" s="80">
        <f>U529*I529</f>
        <v/>
      </c>
      <c r="AF529" s="80">
        <f>N529</f>
        <v/>
      </c>
      <c r="AG529" s="80">
        <f>V529*G529</f>
        <v/>
      </c>
      <c r="AH529" s="80">
        <f>W529*H529</f>
        <v/>
      </c>
      <c r="AI529" s="80">
        <f>X529*I529</f>
        <v/>
      </c>
      <c r="AJ529" s="80">
        <f>O529</f>
        <v/>
      </c>
      <c r="AK529" s="81" t="n">
        <v>-0.918422222</v>
      </c>
      <c r="AL529" s="81" t="n">
        <v>0</v>
      </c>
      <c r="AM529" s="81" t="n">
        <v>-0.479842812</v>
      </c>
      <c r="AN529" s="81" t="n">
        <v>15.3911877</v>
      </c>
      <c r="AO529" s="81" t="n">
        <v>0</v>
      </c>
      <c r="AP529" s="81" t="n">
        <v>1.39999998</v>
      </c>
      <c r="AQ529" s="81" t="n">
        <v>0</v>
      </c>
      <c r="AR529" s="81" t="n">
        <v>2.0999999</v>
      </c>
      <c r="AS529" s="81" t="n">
        <v>0.46626237</v>
      </c>
      <c r="AT529" s="81" t="n">
        <v>0</v>
      </c>
      <c r="AU529" s="81" t="n">
        <v>-0.945172369</v>
      </c>
      <c r="AV529" s="81" t="n">
        <v>30.3168488</v>
      </c>
      <c r="AW529" s="82">
        <f>MAX(ABS(Y529-AK529),ABS(Z529-AL529),ABS(AA529-AM529),ABS(AB529-AN529),ABS(AC529-AO529),ABS(AD529-AP529),ABS(AE529-AQ529),ABS(AF529-AR529),ABS(AG529-AS529),ABS(AH529-AT529),ABS(AI529-AU529),ABS(AJ529-AV529))</f>
        <v/>
      </c>
    </row>
    <row r="530">
      <c r="A530" s="78" t="inlineStr">
        <is>
          <t>M525</t>
        </is>
      </c>
      <c r="B530" s="52" t="inlineStr">
        <is>
          <t>BASE-46</t>
        </is>
      </c>
      <c r="C530" s="52" t="inlineStr">
        <is>
          <t>Base</t>
        </is>
      </c>
      <c r="D530" s="52" t="inlineStr">
        <is>
          <t>HESCO cell</t>
        </is>
      </c>
      <c r="E530" s="63" t="inlineStr">
        <is>
          <t>Cube</t>
        </is>
      </c>
      <c r="F530" s="52" t="inlineStr">
        <is>
          <t>BASE-01</t>
        </is>
      </c>
      <c r="G530" s="79" t="n">
        <v>1.02999997</v>
      </c>
      <c r="H530" s="79" t="n">
        <v>1.39999998</v>
      </c>
      <c r="I530" s="79" t="n">
        <v>1.05999994</v>
      </c>
      <c r="J530" s="79" t="n">
        <v>0</v>
      </c>
      <c r="K530" s="79" t="n">
        <v>-154.766342</v>
      </c>
      <c r="L530" s="79" t="n">
        <v>0</v>
      </c>
      <c r="M530" s="79" t="n">
        <v>14.4945593</v>
      </c>
      <c r="N530" s="79" t="n">
        <v>0.699999988</v>
      </c>
      <c r="O530" s="79" t="n">
        <v>30.7556133</v>
      </c>
      <c r="P530" s="80">
        <f>COS(RADIANS(K530))*COS(RADIANS(L530))+SIN(RADIANS(K530))*SIN(RADIANS(J530))*SIN(RADIANS(L530))</f>
        <v/>
      </c>
      <c r="Q530" s="80">
        <f>-COS(RADIANS(K530))*SIN(RADIANS(L530))+SIN(RADIANS(K530))*SIN(RADIANS(J530))*COS(RADIANS(L530))</f>
        <v/>
      </c>
      <c r="R530" s="80">
        <f>SIN(RADIANS(K530))*COS(RADIANS(J530))</f>
        <v/>
      </c>
      <c r="S530" s="80">
        <f>COS(RADIANS(J530))*SIN(RADIANS(L530))</f>
        <v/>
      </c>
      <c r="T530" s="80">
        <f>COS(RADIANS(J530))*COS(RADIANS(L530))</f>
        <v/>
      </c>
      <c r="U530" s="80">
        <f>-SIN(RADIANS(J530))</f>
        <v/>
      </c>
      <c r="V530" s="80">
        <f>-SIN(RADIANS(K530))*COS(RADIANS(L530))+COS(RADIANS(K530))*SIN(RADIANS(J530))*SIN(RADIANS(L530))</f>
        <v/>
      </c>
      <c r="W530" s="80">
        <f>SIN(RADIANS(K530))*SIN(RADIANS(L530))+COS(RADIANS(K530))*SIN(RADIANS(J530))*COS(RADIANS(L530))</f>
        <v/>
      </c>
      <c r="X530" s="80">
        <f>COS(RADIANS(K530))*COS(RADIANS(J530))</f>
        <v/>
      </c>
      <c r="Y530" s="80">
        <f>P530*G530</f>
        <v/>
      </c>
      <c r="Z530" s="80">
        <f>Q530*H530</f>
        <v/>
      </c>
      <c r="AA530" s="80">
        <f>R530*I530</f>
        <v/>
      </c>
      <c r="AB530" s="80">
        <f>M530</f>
        <v/>
      </c>
      <c r="AC530" s="80">
        <f>S530*G530</f>
        <v/>
      </c>
      <c r="AD530" s="80">
        <f>T530*H530</f>
        <v/>
      </c>
      <c r="AE530" s="80">
        <f>U530*I530</f>
        <v/>
      </c>
      <c r="AF530" s="80">
        <f>N530</f>
        <v/>
      </c>
      <c r="AG530" s="80">
        <f>V530*G530</f>
        <v/>
      </c>
      <c r="AH530" s="80">
        <f>W530*H530</f>
        <v/>
      </c>
      <c r="AI530" s="80">
        <f>X530*I530</f>
        <v/>
      </c>
      <c r="AJ530" s="80">
        <f>O530</f>
        <v/>
      </c>
      <c r="AK530" s="81" t="n">
        <v>-0.931714118</v>
      </c>
      <c r="AL530" s="81" t="n">
        <v>0</v>
      </c>
      <c r="AM530" s="81" t="n">
        <v>-0.451889247</v>
      </c>
      <c r="AN530" s="81" t="n">
        <v>14.4945593</v>
      </c>
      <c r="AO530" s="81" t="n">
        <v>0</v>
      </c>
      <c r="AP530" s="81" t="n">
        <v>1.39999998</v>
      </c>
      <c r="AQ530" s="81" t="n">
        <v>0</v>
      </c>
      <c r="AR530" s="81" t="n">
        <v>0.699999988</v>
      </c>
      <c r="AS530" s="81" t="n">
        <v>0.439099938</v>
      </c>
      <c r="AT530" s="81" t="n">
        <v>0</v>
      </c>
      <c r="AU530" s="81" t="n">
        <v>-0.958851397</v>
      </c>
      <c r="AV530" s="81" t="n">
        <v>30.7556133</v>
      </c>
      <c r="AW530" s="82">
        <f>MAX(ABS(Y530-AK530),ABS(Z530-AL530),ABS(AA530-AM530),ABS(AB530-AN530),ABS(AC530-AO530),ABS(AD530-AP530),ABS(AE530-AQ530),ABS(AF530-AR530),ABS(AG530-AS530),ABS(AH530-AT530),ABS(AI530-AU530),ABS(AJ530-AV530))</f>
        <v/>
      </c>
    </row>
    <row r="531">
      <c r="A531" s="78" t="inlineStr">
        <is>
          <t>M526</t>
        </is>
      </c>
      <c r="B531" s="52" t="inlineStr">
        <is>
          <t>BASE-47</t>
        </is>
      </c>
      <c r="C531" s="52" t="inlineStr">
        <is>
          <t>Base</t>
        </is>
      </c>
      <c r="D531" s="52" t="inlineStr">
        <is>
          <t>HESCO cell (upper)</t>
        </is>
      </c>
      <c r="E531" s="63" t="inlineStr">
        <is>
          <t>Cube</t>
        </is>
      </c>
      <c r="F531" s="52" t="inlineStr">
        <is>
          <t>BASE-01</t>
        </is>
      </c>
      <c r="G531" s="79" t="n">
        <v>1.02999997</v>
      </c>
      <c r="H531" s="79" t="n">
        <v>1.39999998</v>
      </c>
      <c r="I531" s="79" t="n">
        <v>1.05999994</v>
      </c>
      <c r="J531" s="79" t="n">
        <v>0</v>
      </c>
      <c r="K531" s="79" t="n">
        <v>-154.766342</v>
      </c>
      <c r="L531" s="79" t="n">
        <v>0</v>
      </c>
      <c r="M531" s="79" t="n">
        <v>14.4945593</v>
      </c>
      <c r="N531" s="79" t="n">
        <v>2.0999999</v>
      </c>
      <c r="O531" s="79" t="n">
        <v>30.7556133</v>
      </c>
      <c r="P531" s="80">
        <f>COS(RADIANS(K531))*COS(RADIANS(L531))+SIN(RADIANS(K531))*SIN(RADIANS(J531))*SIN(RADIANS(L531))</f>
        <v/>
      </c>
      <c r="Q531" s="80">
        <f>-COS(RADIANS(K531))*SIN(RADIANS(L531))+SIN(RADIANS(K531))*SIN(RADIANS(J531))*COS(RADIANS(L531))</f>
        <v/>
      </c>
      <c r="R531" s="80">
        <f>SIN(RADIANS(K531))*COS(RADIANS(J531))</f>
        <v/>
      </c>
      <c r="S531" s="80">
        <f>COS(RADIANS(J531))*SIN(RADIANS(L531))</f>
        <v/>
      </c>
      <c r="T531" s="80">
        <f>COS(RADIANS(J531))*COS(RADIANS(L531))</f>
        <v/>
      </c>
      <c r="U531" s="80">
        <f>-SIN(RADIANS(J531))</f>
        <v/>
      </c>
      <c r="V531" s="80">
        <f>-SIN(RADIANS(K531))*COS(RADIANS(L531))+COS(RADIANS(K531))*SIN(RADIANS(J531))*SIN(RADIANS(L531))</f>
        <v/>
      </c>
      <c r="W531" s="80">
        <f>SIN(RADIANS(K531))*SIN(RADIANS(L531))+COS(RADIANS(K531))*SIN(RADIANS(J531))*COS(RADIANS(L531))</f>
        <v/>
      </c>
      <c r="X531" s="80">
        <f>COS(RADIANS(K531))*COS(RADIANS(J531))</f>
        <v/>
      </c>
      <c r="Y531" s="80">
        <f>P531*G531</f>
        <v/>
      </c>
      <c r="Z531" s="80">
        <f>Q531*H531</f>
        <v/>
      </c>
      <c r="AA531" s="80">
        <f>R531*I531</f>
        <v/>
      </c>
      <c r="AB531" s="80">
        <f>M531</f>
        <v/>
      </c>
      <c r="AC531" s="80">
        <f>S531*G531</f>
        <v/>
      </c>
      <c r="AD531" s="80">
        <f>T531*H531</f>
        <v/>
      </c>
      <c r="AE531" s="80">
        <f>U531*I531</f>
        <v/>
      </c>
      <c r="AF531" s="80">
        <f>N531</f>
        <v/>
      </c>
      <c r="AG531" s="80">
        <f>V531*G531</f>
        <v/>
      </c>
      <c r="AH531" s="80">
        <f>W531*H531</f>
        <v/>
      </c>
      <c r="AI531" s="80">
        <f>X531*I531</f>
        <v/>
      </c>
      <c r="AJ531" s="80">
        <f>O531</f>
        <v/>
      </c>
      <c r="AK531" s="81" t="n">
        <v>-0.931714118</v>
      </c>
      <c r="AL531" s="81" t="n">
        <v>0</v>
      </c>
      <c r="AM531" s="81" t="n">
        <v>-0.451889247</v>
      </c>
      <c r="AN531" s="81" t="n">
        <v>14.4945593</v>
      </c>
      <c r="AO531" s="81" t="n">
        <v>0</v>
      </c>
      <c r="AP531" s="81" t="n">
        <v>1.39999998</v>
      </c>
      <c r="AQ531" s="81" t="n">
        <v>0</v>
      </c>
      <c r="AR531" s="81" t="n">
        <v>2.0999999</v>
      </c>
      <c r="AS531" s="81" t="n">
        <v>0.439099938</v>
      </c>
      <c r="AT531" s="81" t="n">
        <v>0</v>
      </c>
      <c r="AU531" s="81" t="n">
        <v>-0.958851397</v>
      </c>
      <c r="AV531" s="81" t="n">
        <v>30.7556133</v>
      </c>
      <c r="AW531" s="82">
        <f>MAX(ABS(Y531-AK531),ABS(Z531-AL531),ABS(AA531-AM531),ABS(AB531-AN531),ABS(AC531-AO531),ABS(AD531-AP531),ABS(AE531-AQ531),ABS(AF531-AR531),ABS(AG531-AS531),ABS(AH531-AT531),ABS(AI531-AU531),ABS(AJ531-AV531))</f>
        <v/>
      </c>
    </row>
    <row r="532">
      <c r="A532" s="78" t="inlineStr">
        <is>
          <t>M527</t>
        </is>
      </c>
      <c r="B532" s="52" t="inlineStr">
        <is>
          <t>BASE-48</t>
        </is>
      </c>
      <c r="C532" s="52" t="inlineStr">
        <is>
          <t>Base</t>
        </is>
      </c>
      <c r="D532" s="52" t="inlineStr">
        <is>
          <t>HESCO cell</t>
        </is>
      </c>
      <c r="E532" s="63" t="inlineStr">
        <is>
          <t>Cube</t>
        </is>
      </c>
      <c r="F532" s="52" t="inlineStr">
        <is>
          <t>BASE-01</t>
        </is>
      </c>
      <c r="G532" s="79" t="n">
        <v>1.02999997</v>
      </c>
      <c r="H532" s="79" t="n">
        <v>1.39999998</v>
      </c>
      <c r="I532" s="79" t="n">
        <v>1.05999994</v>
      </c>
      <c r="J532" s="79" t="n">
        <v>0</v>
      </c>
      <c r="K532" s="79" t="n">
        <v>-156.448593</v>
      </c>
      <c r="L532" s="79" t="n">
        <v>0</v>
      </c>
      <c r="M532" s="79" t="n">
        <v>13.585433</v>
      </c>
      <c r="N532" s="79" t="n">
        <v>0.699999988</v>
      </c>
      <c r="O532" s="79" t="n">
        <v>31.1678677</v>
      </c>
      <c r="P532" s="80">
        <f>COS(RADIANS(K532))*COS(RADIANS(L532))+SIN(RADIANS(K532))*SIN(RADIANS(J532))*SIN(RADIANS(L532))</f>
        <v/>
      </c>
      <c r="Q532" s="80">
        <f>-COS(RADIANS(K532))*SIN(RADIANS(L532))+SIN(RADIANS(K532))*SIN(RADIANS(J532))*COS(RADIANS(L532))</f>
        <v/>
      </c>
      <c r="R532" s="80">
        <f>SIN(RADIANS(K532))*COS(RADIANS(J532))</f>
        <v/>
      </c>
      <c r="S532" s="80">
        <f>COS(RADIANS(J532))*SIN(RADIANS(L532))</f>
        <v/>
      </c>
      <c r="T532" s="80">
        <f>COS(RADIANS(J532))*COS(RADIANS(L532))</f>
        <v/>
      </c>
      <c r="U532" s="80">
        <f>-SIN(RADIANS(J532))</f>
        <v/>
      </c>
      <c r="V532" s="80">
        <f>-SIN(RADIANS(K532))*COS(RADIANS(L532))+COS(RADIANS(K532))*SIN(RADIANS(J532))*SIN(RADIANS(L532))</f>
        <v/>
      </c>
      <c r="W532" s="80">
        <f>SIN(RADIANS(K532))*SIN(RADIANS(L532))+COS(RADIANS(K532))*SIN(RADIANS(J532))*COS(RADIANS(L532))</f>
        <v/>
      </c>
      <c r="X532" s="80">
        <f>COS(RADIANS(K532))*COS(RADIANS(J532))</f>
        <v/>
      </c>
      <c r="Y532" s="80">
        <f>P532*G532</f>
        <v/>
      </c>
      <c r="Z532" s="80">
        <f>Q532*H532</f>
        <v/>
      </c>
      <c r="AA532" s="80">
        <f>R532*I532</f>
        <v/>
      </c>
      <c r="AB532" s="80">
        <f>M532</f>
        <v/>
      </c>
      <c r="AC532" s="80">
        <f>S532*G532</f>
        <v/>
      </c>
      <c r="AD532" s="80">
        <f>T532*H532</f>
        <v/>
      </c>
      <c r="AE532" s="80">
        <f>U532*I532</f>
        <v/>
      </c>
      <c r="AF532" s="80">
        <f>N532</f>
        <v/>
      </c>
      <c r="AG532" s="80">
        <f>V532*G532</f>
        <v/>
      </c>
      <c r="AH532" s="80">
        <f>W532*H532</f>
        <v/>
      </c>
      <c r="AI532" s="80">
        <f>X532*I532</f>
        <v/>
      </c>
      <c r="AJ532" s="80">
        <f>O532</f>
        <v/>
      </c>
      <c r="AK532" s="81" t="n">
        <v>-0.944203019</v>
      </c>
      <c r="AL532" s="81" t="n">
        <v>0</v>
      </c>
      <c r="AM532" s="81" t="n">
        <v>-0.423545897</v>
      </c>
      <c r="AN532" s="81" t="n">
        <v>13.585433</v>
      </c>
      <c r="AO532" s="81" t="n">
        <v>0</v>
      </c>
      <c r="AP532" s="81" t="n">
        <v>1.39999998</v>
      </c>
      <c r="AQ532" s="81" t="n">
        <v>0</v>
      </c>
      <c r="AR532" s="81" t="n">
        <v>0.699999988</v>
      </c>
      <c r="AS532" s="81" t="n">
        <v>0.411558777</v>
      </c>
      <c r="AT532" s="81" t="n">
        <v>0</v>
      </c>
      <c r="AU532" s="81" t="n">
        <v>-0.971704066</v>
      </c>
      <c r="AV532" s="81" t="n">
        <v>31.1678677</v>
      </c>
      <c r="AW532" s="82">
        <f>MAX(ABS(Y532-AK532),ABS(Z532-AL532),ABS(AA532-AM532),ABS(AB532-AN532),ABS(AC532-AO532),ABS(AD532-AP532),ABS(AE532-AQ532),ABS(AF532-AR532),ABS(AG532-AS532),ABS(AH532-AT532),ABS(AI532-AU532),ABS(AJ532-AV532))</f>
        <v/>
      </c>
    </row>
    <row r="533">
      <c r="A533" s="78" t="inlineStr">
        <is>
          <t>M528</t>
        </is>
      </c>
      <c r="B533" s="52" t="inlineStr">
        <is>
          <t>BASE-49</t>
        </is>
      </c>
      <c r="C533" s="52" t="inlineStr">
        <is>
          <t>Base</t>
        </is>
      </c>
      <c r="D533" s="52" t="inlineStr">
        <is>
          <t>HESCO cell (upper)</t>
        </is>
      </c>
      <c r="E533" s="63" t="inlineStr">
        <is>
          <t>Cube</t>
        </is>
      </c>
      <c r="F533" s="52" t="inlineStr">
        <is>
          <t>BASE-01</t>
        </is>
      </c>
      <c r="G533" s="79" t="n">
        <v>1.02999997</v>
      </c>
      <c r="H533" s="79" t="n">
        <v>1.39999998</v>
      </c>
      <c r="I533" s="79" t="n">
        <v>1.05999994</v>
      </c>
      <c r="J533" s="79" t="n">
        <v>0</v>
      </c>
      <c r="K533" s="79" t="n">
        <v>-156.448593</v>
      </c>
      <c r="L533" s="79" t="n">
        <v>0</v>
      </c>
      <c r="M533" s="79" t="n">
        <v>13.585433</v>
      </c>
      <c r="N533" s="79" t="n">
        <v>2.0999999</v>
      </c>
      <c r="O533" s="79" t="n">
        <v>31.1678677</v>
      </c>
      <c r="P533" s="80">
        <f>COS(RADIANS(K533))*COS(RADIANS(L533))+SIN(RADIANS(K533))*SIN(RADIANS(J533))*SIN(RADIANS(L533))</f>
        <v/>
      </c>
      <c r="Q533" s="80">
        <f>-COS(RADIANS(K533))*SIN(RADIANS(L533))+SIN(RADIANS(K533))*SIN(RADIANS(J533))*COS(RADIANS(L533))</f>
        <v/>
      </c>
      <c r="R533" s="80">
        <f>SIN(RADIANS(K533))*COS(RADIANS(J533))</f>
        <v/>
      </c>
      <c r="S533" s="80">
        <f>COS(RADIANS(J533))*SIN(RADIANS(L533))</f>
        <v/>
      </c>
      <c r="T533" s="80">
        <f>COS(RADIANS(J533))*COS(RADIANS(L533))</f>
        <v/>
      </c>
      <c r="U533" s="80">
        <f>-SIN(RADIANS(J533))</f>
        <v/>
      </c>
      <c r="V533" s="80">
        <f>-SIN(RADIANS(K533))*COS(RADIANS(L533))+COS(RADIANS(K533))*SIN(RADIANS(J533))*SIN(RADIANS(L533))</f>
        <v/>
      </c>
      <c r="W533" s="80">
        <f>SIN(RADIANS(K533))*SIN(RADIANS(L533))+COS(RADIANS(K533))*SIN(RADIANS(J533))*COS(RADIANS(L533))</f>
        <v/>
      </c>
      <c r="X533" s="80">
        <f>COS(RADIANS(K533))*COS(RADIANS(J533))</f>
        <v/>
      </c>
      <c r="Y533" s="80">
        <f>P533*G533</f>
        <v/>
      </c>
      <c r="Z533" s="80">
        <f>Q533*H533</f>
        <v/>
      </c>
      <c r="AA533" s="80">
        <f>R533*I533</f>
        <v/>
      </c>
      <c r="AB533" s="80">
        <f>M533</f>
        <v/>
      </c>
      <c r="AC533" s="80">
        <f>S533*G533</f>
        <v/>
      </c>
      <c r="AD533" s="80">
        <f>T533*H533</f>
        <v/>
      </c>
      <c r="AE533" s="80">
        <f>U533*I533</f>
        <v/>
      </c>
      <c r="AF533" s="80">
        <f>N533</f>
        <v/>
      </c>
      <c r="AG533" s="80">
        <f>V533*G533</f>
        <v/>
      </c>
      <c r="AH533" s="80">
        <f>W533*H533</f>
        <v/>
      </c>
      <c r="AI533" s="80">
        <f>X533*I533</f>
        <v/>
      </c>
      <c r="AJ533" s="80">
        <f>O533</f>
        <v/>
      </c>
      <c r="AK533" s="81" t="n">
        <v>-0.944203019</v>
      </c>
      <c r="AL533" s="81" t="n">
        <v>0</v>
      </c>
      <c r="AM533" s="81" t="n">
        <v>-0.423545897</v>
      </c>
      <c r="AN533" s="81" t="n">
        <v>13.585433</v>
      </c>
      <c r="AO533" s="81" t="n">
        <v>0</v>
      </c>
      <c r="AP533" s="81" t="n">
        <v>1.39999998</v>
      </c>
      <c r="AQ533" s="81" t="n">
        <v>0</v>
      </c>
      <c r="AR533" s="81" t="n">
        <v>2.0999999</v>
      </c>
      <c r="AS533" s="81" t="n">
        <v>0.411558777</v>
      </c>
      <c r="AT533" s="81" t="n">
        <v>0</v>
      </c>
      <c r="AU533" s="81" t="n">
        <v>-0.971704066</v>
      </c>
      <c r="AV533" s="81" t="n">
        <v>31.1678677</v>
      </c>
      <c r="AW533" s="82">
        <f>MAX(ABS(Y533-AK533),ABS(Z533-AL533),ABS(AA533-AM533),ABS(AB533-AN533),ABS(AC533-AO533),ABS(AD533-AP533),ABS(AE533-AQ533),ABS(AF533-AR533),ABS(AG533-AS533),ABS(AH533-AT533),ABS(AI533-AU533),ABS(AJ533-AV533))</f>
        <v/>
      </c>
    </row>
    <row r="534">
      <c r="A534" s="78" t="inlineStr">
        <is>
          <t>M529</t>
        </is>
      </c>
      <c r="B534" s="52" t="inlineStr">
        <is>
          <t>BASE-50</t>
        </is>
      </c>
      <c r="C534" s="52" t="inlineStr">
        <is>
          <t>Base</t>
        </is>
      </c>
      <c r="D534" s="52" t="inlineStr">
        <is>
          <t>HESCO cell</t>
        </is>
      </c>
      <c r="E534" s="63" t="inlineStr">
        <is>
          <t>Cube</t>
        </is>
      </c>
      <c r="F534" s="52" t="inlineStr">
        <is>
          <t>BASE-01</t>
        </is>
      </c>
      <c r="G534" s="79" t="n">
        <v>1.02999997</v>
      </c>
      <c r="H534" s="79" t="n">
        <v>1.39999998</v>
      </c>
      <c r="I534" s="79" t="n">
        <v>1.05999994</v>
      </c>
      <c r="J534" s="79" t="n">
        <v>0</v>
      </c>
      <c r="K534" s="79" t="n">
        <v>-158.130844</v>
      </c>
      <c r="L534" s="79" t="n">
        <v>0</v>
      </c>
      <c r="M534" s="79" t="n">
        <v>12.6646004</v>
      </c>
      <c r="N534" s="79" t="n">
        <v>0.699999988</v>
      </c>
      <c r="O534" s="79" t="n">
        <v>31.5532551</v>
      </c>
      <c r="P534" s="80">
        <f>COS(RADIANS(K534))*COS(RADIANS(L534))+SIN(RADIANS(K534))*SIN(RADIANS(J534))*SIN(RADIANS(L534))</f>
        <v/>
      </c>
      <c r="Q534" s="80">
        <f>-COS(RADIANS(K534))*SIN(RADIANS(L534))+SIN(RADIANS(K534))*SIN(RADIANS(J534))*COS(RADIANS(L534))</f>
        <v/>
      </c>
      <c r="R534" s="80">
        <f>SIN(RADIANS(K534))*COS(RADIANS(J534))</f>
        <v/>
      </c>
      <c r="S534" s="80">
        <f>COS(RADIANS(J534))*SIN(RADIANS(L534))</f>
        <v/>
      </c>
      <c r="T534" s="80">
        <f>COS(RADIANS(J534))*COS(RADIANS(L534))</f>
        <v/>
      </c>
      <c r="U534" s="80">
        <f>-SIN(RADIANS(J534))</f>
        <v/>
      </c>
      <c r="V534" s="80">
        <f>-SIN(RADIANS(K534))*COS(RADIANS(L534))+COS(RADIANS(K534))*SIN(RADIANS(J534))*SIN(RADIANS(L534))</f>
        <v/>
      </c>
      <c r="W534" s="80">
        <f>SIN(RADIANS(K534))*SIN(RADIANS(L534))+COS(RADIANS(K534))*SIN(RADIANS(J534))*COS(RADIANS(L534))</f>
        <v/>
      </c>
      <c r="X534" s="80">
        <f>COS(RADIANS(K534))*COS(RADIANS(J534))</f>
        <v/>
      </c>
      <c r="Y534" s="80">
        <f>P534*G534</f>
        <v/>
      </c>
      <c r="Z534" s="80">
        <f>Q534*H534</f>
        <v/>
      </c>
      <c r="AA534" s="80">
        <f>R534*I534</f>
        <v/>
      </c>
      <c r="AB534" s="80">
        <f>M534</f>
        <v/>
      </c>
      <c r="AC534" s="80">
        <f>S534*G534</f>
        <v/>
      </c>
      <c r="AD534" s="80">
        <f>T534*H534</f>
        <v/>
      </c>
      <c r="AE534" s="80">
        <f>U534*I534</f>
        <v/>
      </c>
      <c r="AF534" s="80">
        <f>N534</f>
        <v/>
      </c>
      <c r="AG534" s="80">
        <f>V534*G534</f>
        <v/>
      </c>
      <c r="AH534" s="80">
        <f>W534*H534</f>
        <v/>
      </c>
      <c r="AI534" s="80">
        <f>X534*I534</f>
        <v/>
      </c>
      <c r="AJ534" s="80">
        <f>O534</f>
        <v/>
      </c>
      <c r="AK534" s="81" t="n">
        <v>-0.955878019</v>
      </c>
      <c r="AL534" s="81" t="n">
        <v>0</v>
      </c>
      <c r="AM534" s="81" t="n">
        <v>-0.394837499</v>
      </c>
      <c r="AN534" s="81" t="n">
        <v>12.6646004</v>
      </c>
      <c r="AO534" s="81" t="n">
        <v>0</v>
      </c>
      <c r="AP534" s="81" t="n">
        <v>1.39999998</v>
      </c>
      <c r="AQ534" s="81" t="n">
        <v>0</v>
      </c>
      <c r="AR534" s="81" t="n">
        <v>0.699999988</v>
      </c>
      <c r="AS534" s="81" t="n">
        <v>0.383662879</v>
      </c>
      <c r="AT534" s="81" t="n">
        <v>0</v>
      </c>
      <c r="AU534" s="81" t="n">
        <v>-0.98371911</v>
      </c>
      <c r="AV534" s="81" t="n">
        <v>31.5532551</v>
      </c>
      <c r="AW534" s="82">
        <f>MAX(ABS(Y534-AK534),ABS(Z534-AL534),ABS(AA534-AM534),ABS(AB534-AN534),ABS(AC534-AO534),ABS(AD534-AP534),ABS(AE534-AQ534),ABS(AF534-AR534),ABS(AG534-AS534),ABS(AH534-AT534),ABS(AI534-AU534),ABS(AJ534-AV534))</f>
        <v/>
      </c>
    </row>
    <row r="535">
      <c r="A535" s="78" t="inlineStr">
        <is>
          <t>M530</t>
        </is>
      </c>
      <c r="B535" s="52" t="inlineStr">
        <is>
          <t>BASE-51</t>
        </is>
      </c>
      <c r="C535" s="52" t="inlineStr">
        <is>
          <t>Base</t>
        </is>
      </c>
      <c r="D535" s="52" t="inlineStr">
        <is>
          <t>HESCO cell</t>
        </is>
      </c>
      <c r="E535" s="63" t="inlineStr">
        <is>
          <t>Cube</t>
        </is>
      </c>
      <c r="F535" s="52" t="inlineStr">
        <is>
          <t>BASE-01</t>
        </is>
      </c>
      <c r="G535" s="79" t="n">
        <v>1.02999997</v>
      </c>
      <c r="H535" s="79" t="n">
        <v>1.39999998</v>
      </c>
      <c r="I535" s="79" t="n">
        <v>1.05999994</v>
      </c>
      <c r="J535" s="79" t="n">
        <v>0</v>
      </c>
      <c r="K535" s="79" t="n">
        <v>-159.81308</v>
      </c>
      <c r="L535" s="79" t="n">
        <v>0</v>
      </c>
      <c r="M535" s="79" t="n">
        <v>11.732851</v>
      </c>
      <c r="N535" s="79" t="n">
        <v>0.699999988</v>
      </c>
      <c r="O535" s="79" t="n">
        <v>31.9114437</v>
      </c>
      <c r="P535" s="80">
        <f>COS(RADIANS(K535))*COS(RADIANS(L535))+SIN(RADIANS(K535))*SIN(RADIANS(J535))*SIN(RADIANS(L535))</f>
        <v/>
      </c>
      <c r="Q535" s="80">
        <f>-COS(RADIANS(K535))*SIN(RADIANS(L535))+SIN(RADIANS(K535))*SIN(RADIANS(J535))*COS(RADIANS(L535))</f>
        <v/>
      </c>
      <c r="R535" s="80">
        <f>SIN(RADIANS(K535))*COS(RADIANS(J535))</f>
        <v/>
      </c>
      <c r="S535" s="80">
        <f>COS(RADIANS(J535))*SIN(RADIANS(L535))</f>
        <v/>
      </c>
      <c r="T535" s="80">
        <f>COS(RADIANS(J535))*COS(RADIANS(L535))</f>
        <v/>
      </c>
      <c r="U535" s="80">
        <f>-SIN(RADIANS(J535))</f>
        <v/>
      </c>
      <c r="V535" s="80">
        <f>-SIN(RADIANS(K535))*COS(RADIANS(L535))+COS(RADIANS(K535))*SIN(RADIANS(J535))*SIN(RADIANS(L535))</f>
        <v/>
      </c>
      <c r="W535" s="80">
        <f>SIN(RADIANS(K535))*SIN(RADIANS(L535))+COS(RADIANS(K535))*SIN(RADIANS(J535))*COS(RADIANS(L535))</f>
        <v/>
      </c>
      <c r="X535" s="80">
        <f>COS(RADIANS(K535))*COS(RADIANS(J535))</f>
        <v/>
      </c>
      <c r="Y535" s="80">
        <f>P535*G535</f>
        <v/>
      </c>
      <c r="Z535" s="80">
        <f>Q535*H535</f>
        <v/>
      </c>
      <c r="AA535" s="80">
        <f>R535*I535</f>
        <v/>
      </c>
      <c r="AB535" s="80">
        <f>M535</f>
        <v/>
      </c>
      <c r="AC535" s="80">
        <f>S535*G535</f>
        <v/>
      </c>
      <c r="AD535" s="80">
        <f>T535*H535</f>
        <v/>
      </c>
      <c r="AE535" s="80">
        <f>U535*I535</f>
        <v/>
      </c>
      <c r="AF535" s="80">
        <f>N535</f>
        <v/>
      </c>
      <c r="AG535" s="80">
        <f>V535*G535</f>
        <v/>
      </c>
      <c r="AH535" s="80">
        <f>W535*H535</f>
        <v/>
      </c>
      <c r="AI535" s="80">
        <f>X535*I535</f>
        <v/>
      </c>
      <c r="AJ535" s="80">
        <f>O535</f>
        <v/>
      </c>
      <c r="AK535" s="81" t="n">
        <v>-0.966728926</v>
      </c>
      <c r="AL535" s="81" t="n">
        <v>0</v>
      </c>
      <c r="AM535" s="81" t="n">
        <v>-0.365788937</v>
      </c>
      <c r="AN535" s="81" t="n">
        <v>11.732851</v>
      </c>
      <c r="AO535" s="81" t="n">
        <v>0</v>
      </c>
      <c r="AP535" s="81" t="n">
        <v>1.39999998</v>
      </c>
      <c r="AQ535" s="81" t="n">
        <v>0</v>
      </c>
      <c r="AR535" s="81" t="n">
        <v>0.699999988</v>
      </c>
      <c r="AS535" s="81" t="n">
        <v>0.355436444</v>
      </c>
      <c r="AT535" s="81" t="n">
        <v>0</v>
      </c>
      <c r="AU535" s="81" t="n">
        <v>-0.994886041</v>
      </c>
      <c r="AV535" s="81" t="n">
        <v>31.9114437</v>
      </c>
      <c r="AW535" s="82">
        <f>MAX(ABS(Y535-AK535),ABS(Z535-AL535),ABS(AA535-AM535),ABS(AB535-AN535),ABS(AC535-AO535),ABS(AD535-AP535),ABS(AE535-AQ535),ABS(AF535-AR535),ABS(AG535-AS535),ABS(AH535-AT535),ABS(AI535-AU535),ABS(AJ535-AV535))</f>
        <v/>
      </c>
    </row>
    <row r="536">
      <c r="A536" s="78" t="inlineStr">
        <is>
          <t>M531</t>
        </is>
      </c>
      <c r="B536" s="52" t="inlineStr">
        <is>
          <t>BASE-52</t>
        </is>
      </c>
      <c r="C536" s="52" t="inlineStr">
        <is>
          <t>Base</t>
        </is>
      </c>
      <c r="D536" s="52" t="inlineStr">
        <is>
          <t>HESCO cell</t>
        </is>
      </c>
      <c r="E536" s="63" t="inlineStr">
        <is>
          <t>Cube</t>
        </is>
      </c>
      <c r="F536" s="52" t="inlineStr">
        <is>
          <t>BASE-01</t>
        </is>
      </c>
      <c r="G536" s="79" t="n">
        <v>1.02999997</v>
      </c>
      <c r="H536" s="79" t="n">
        <v>1.39999998</v>
      </c>
      <c r="I536" s="79" t="n">
        <v>1.05999994</v>
      </c>
      <c r="J536" s="79" t="n">
        <v>0</v>
      </c>
      <c r="K536" s="79" t="n">
        <v>-161.495331</v>
      </c>
      <c r="L536" s="79" t="n">
        <v>0</v>
      </c>
      <c r="M536" s="79" t="n">
        <v>10.790988</v>
      </c>
      <c r="N536" s="79" t="n">
        <v>0.699999988</v>
      </c>
      <c r="O536" s="79" t="n">
        <v>32.2421227</v>
      </c>
      <c r="P536" s="80">
        <f>COS(RADIANS(K536))*COS(RADIANS(L536))+SIN(RADIANS(K536))*SIN(RADIANS(J536))*SIN(RADIANS(L536))</f>
        <v/>
      </c>
      <c r="Q536" s="80">
        <f>-COS(RADIANS(K536))*SIN(RADIANS(L536))+SIN(RADIANS(K536))*SIN(RADIANS(J536))*COS(RADIANS(L536))</f>
        <v/>
      </c>
      <c r="R536" s="80">
        <f>SIN(RADIANS(K536))*COS(RADIANS(J536))</f>
        <v/>
      </c>
      <c r="S536" s="80">
        <f>COS(RADIANS(J536))*SIN(RADIANS(L536))</f>
        <v/>
      </c>
      <c r="T536" s="80">
        <f>COS(RADIANS(J536))*COS(RADIANS(L536))</f>
        <v/>
      </c>
      <c r="U536" s="80">
        <f>-SIN(RADIANS(J536))</f>
        <v/>
      </c>
      <c r="V536" s="80">
        <f>-SIN(RADIANS(K536))*COS(RADIANS(L536))+COS(RADIANS(K536))*SIN(RADIANS(J536))*SIN(RADIANS(L536))</f>
        <v/>
      </c>
      <c r="W536" s="80">
        <f>SIN(RADIANS(K536))*SIN(RADIANS(L536))+COS(RADIANS(K536))*SIN(RADIANS(J536))*COS(RADIANS(L536))</f>
        <v/>
      </c>
      <c r="X536" s="80">
        <f>COS(RADIANS(K536))*COS(RADIANS(J536))</f>
        <v/>
      </c>
      <c r="Y536" s="80">
        <f>P536*G536</f>
        <v/>
      </c>
      <c r="Z536" s="80">
        <f>Q536*H536</f>
        <v/>
      </c>
      <c r="AA536" s="80">
        <f>R536*I536</f>
        <v/>
      </c>
      <c r="AB536" s="80">
        <f>M536</f>
        <v/>
      </c>
      <c r="AC536" s="80">
        <f>S536*G536</f>
        <v/>
      </c>
      <c r="AD536" s="80">
        <f>T536*H536</f>
        <v/>
      </c>
      <c r="AE536" s="80">
        <f>U536*I536</f>
        <v/>
      </c>
      <c r="AF536" s="80">
        <f>N536</f>
        <v/>
      </c>
      <c r="AG536" s="80">
        <f>V536*G536</f>
        <v/>
      </c>
      <c r="AH536" s="80">
        <f>W536*H536</f>
        <v/>
      </c>
      <c r="AI536" s="80">
        <f>X536*I536</f>
        <v/>
      </c>
      <c r="AJ536" s="80">
        <f>O536</f>
        <v/>
      </c>
      <c r="AK536" s="81" t="n">
        <v>-0.976746738</v>
      </c>
      <c r="AL536" s="81" t="n">
        <v>0</v>
      </c>
      <c r="AM536" s="81" t="n">
        <v>-0.336424619</v>
      </c>
      <c r="AN536" s="81" t="n">
        <v>10.790988</v>
      </c>
      <c r="AO536" s="81" t="n">
        <v>0</v>
      </c>
      <c r="AP536" s="81" t="n">
        <v>1.39999998</v>
      </c>
      <c r="AQ536" s="81" t="n">
        <v>0</v>
      </c>
      <c r="AR536" s="81" t="n">
        <v>0.699999988</v>
      </c>
      <c r="AS536" s="81" t="n">
        <v>0.326903194</v>
      </c>
      <c r="AT536" s="81" t="n">
        <v>0</v>
      </c>
      <c r="AU536" s="81" t="n">
        <v>-1.00519562</v>
      </c>
      <c r="AV536" s="81" t="n">
        <v>32.2421227</v>
      </c>
      <c r="AW536" s="82">
        <f>MAX(ABS(Y536-AK536),ABS(Z536-AL536),ABS(AA536-AM536),ABS(AB536-AN536),ABS(AC536-AO536),ABS(AD536-AP536),ABS(AE536-AQ536),ABS(AF536-AR536),ABS(AG536-AS536),ABS(AH536-AT536),ABS(AI536-AU536),ABS(AJ536-AV536))</f>
        <v/>
      </c>
    </row>
    <row r="537">
      <c r="A537" s="78" t="inlineStr">
        <is>
          <t>M532</t>
        </is>
      </c>
      <c r="B537" s="52" t="inlineStr">
        <is>
          <t>BASE-53</t>
        </is>
      </c>
      <c r="C537" s="52" t="inlineStr">
        <is>
          <t>Base</t>
        </is>
      </c>
      <c r="D537" s="52" t="inlineStr">
        <is>
          <t>HESCO cell</t>
        </is>
      </c>
      <c r="E537" s="63" t="inlineStr">
        <is>
          <t>Cube</t>
        </is>
      </c>
      <c r="F537" s="52" t="inlineStr">
        <is>
          <t>BASE-01</t>
        </is>
      </c>
      <c r="G537" s="79" t="n">
        <v>1.02999997</v>
      </c>
      <c r="H537" s="79" t="n">
        <v>1.39999998</v>
      </c>
      <c r="I537" s="79" t="n">
        <v>1.05999994</v>
      </c>
      <c r="J537" s="79" t="n">
        <v>0</v>
      </c>
      <c r="K537" s="79" t="n">
        <v>-163.177567</v>
      </c>
      <c r="L537" s="79" t="n">
        <v>0</v>
      </c>
      <c r="M537" s="79" t="n">
        <v>9.839819909999999</v>
      </c>
      <c r="N537" s="79" t="n">
        <v>0.699999988</v>
      </c>
      <c r="O537" s="79" t="n">
        <v>32.5450134</v>
      </c>
      <c r="P537" s="80">
        <f>COS(RADIANS(K537))*COS(RADIANS(L537))+SIN(RADIANS(K537))*SIN(RADIANS(J537))*SIN(RADIANS(L537))</f>
        <v/>
      </c>
      <c r="Q537" s="80">
        <f>-COS(RADIANS(K537))*SIN(RADIANS(L537))+SIN(RADIANS(K537))*SIN(RADIANS(J537))*COS(RADIANS(L537))</f>
        <v/>
      </c>
      <c r="R537" s="80">
        <f>SIN(RADIANS(K537))*COS(RADIANS(J537))</f>
        <v/>
      </c>
      <c r="S537" s="80">
        <f>COS(RADIANS(J537))*SIN(RADIANS(L537))</f>
        <v/>
      </c>
      <c r="T537" s="80">
        <f>COS(RADIANS(J537))*COS(RADIANS(L537))</f>
        <v/>
      </c>
      <c r="U537" s="80">
        <f>-SIN(RADIANS(J537))</f>
        <v/>
      </c>
      <c r="V537" s="80">
        <f>-SIN(RADIANS(K537))*COS(RADIANS(L537))+COS(RADIANS(K537))*SIN(RADIANS(J537))*SIN(RADIANS(L537))</f>
        <v/>
      </c>
      <c r="W537" s="80">
        <f>SIN(RADIANS(K537))*SIN(RADIANS(L537))+COS(RADIANS(K537))*SIN(RADIANS(J537))*COS(RADIANS(L537))</f>
        <v/>
      </c>
      <c r="X537" s="80">
        <f>COS(RADIANS(K537))*COS(RADIANS(J537))</f>
        <v/>
      </c>
      <c r="Y537" s="80">
        <f>P537*G537</f>
        <v/>
      </c>
      <c r="Z537" s="80">
        <f>Q537*H537</f>
        <v/>
      </c>
      <c r="AA537" s="80">
        <f>R537*I537</f>
        <v/>
      </c>
      <c r="AB537" s="80">
        <f>M537</f>
        <v/>
      </c>
      <c r="AC537" s="80">
        <f>S537*G537</f>
        <v/>
      </c>
      <c r="AD537" s="80">
        <f>T537*H537</f>
        <v/>
      </c>
      <c r="AE537" s="80">
        <f>U537*I537</f>
        <v/>
      </c>
      <c r="AF537" s="80">
        <f>N537</f>
        <v/>
      </c>
      <c r="AG537" s="80">
        <f>V537*G537</f>
        <v/>
      </c>
      <c r="AH537" s="80">
        <f>W537*H537</f>
        <v/>
      </c>
      <c r="AI537" s="80">
        <f>X537*I537</f>
        <v/>
      </c>
      <c r="AJ537" s="80">
        <f>O537</f>
        <v/>
      </c>
      <c r="AK537" s="81" t="n">
        <v>-0.985922396</v>
      </c>
      <c r="AL537" s="81" t="n">
        <v>0</v>
      </c>
      <c r="AM537" s="81" t="n">
        <v>-0.30677104</v>
      </c>
      <c r="AN537" s="81" t="n">
        <v>9.839819909999999</v>
      </c>
      <c r="AO537" s="81" t="n">
        <v>0</v>
      </c>
      <c r="AP537" s="81" t="n">
        <v>1.39999998</v>
      </c>
      <c r="AQ537" s="81" t="n">
        <v>0</v>
      </c>
      <c r="AR537" s="81" t="n">
        <v>0.699999988</v>
      </c>
      <c r="AS537" s="81" t="n">
        <v>0.298088849</v>
      </c>
      <c r="AT537" s="81" t="n">
        <v>0</v>
      </c>
      <c r="AU537" s="81" t="n">
        <v>-1.01463854</v>
      </c>
      <c r="AV537" s="81" t="n">
        <v>32.5450134</v>
      </c>
      <c r="AW537" s="82">
        <f>MAX(ABS(Y537-AK537),ABS(Z537-AL537),ABS(AA537-AM537),ABS(AB537-AN537),ABS(AC537-AO537),ABS(AD537-AP537),ABS(AE537-AQ537),ABS(AF537-AR537),ABS(AG537-AS537),ABS(AH537-AT537),ABS(AI537-AU537),ABS(AJ537-AV537))</f>
        <v/>
      </c>
    </row>
    <row r="538">
      <c r="A538" s="78" t="inlineStr">
        <is>
          <t>M533</t>
        </is>
      </c>
      <c r="B538" s="52" t="inlineStr">
        <is>
          <t>BASE-54</t>
        </is>
      </c>
      <c r="C538" s="52" t="inlineStr">
        <is>
          <t>Base</t>
        </is>
      </c>
      <c r="D538" s="52" t="inlineStr">
        <is>
          <t>HESCO cell</t>
        </is>
      </c>
      <c r="E538" s="63" t="inlineStr">
        <is>
          <t>Cube</t>
        </is>
      </c>
      <c r="F538" s="52" t="inlineStr">
        <is>
          <t>BASE-01</t>
        </is>
      </c>
      <c r="G538" s="79" t="n">
        <v>1.02999997</v>
      </c>
      <c r="H538" s="79" t="n">
        <v>1.39999998</v>
      </c>
      <c r="I538" s="79" t="n">
        <v>1.05999994</v>
      </c>
      <c r="J538" s="79" t="n">
        <v>0</v>
      </c>
      <c r="K538" s="79" t="n">
        <v>-164.859802</v>
      </c>
      <c r="L538" s="79" t="n">
        <v>0</v>
      </c>
      <c r="M538" s="79" t="n">
        <v>8.88017273</v>
      </c>
      <c r="N538" s="79" t="n">
        <v>0.699999988</v>
      </c>
      <c r="O538" s="79" t="n">
        <v>32.8198509</v>
      </c>
      <c r="P538" s="80">
        <f>COS(RADIANS(K538))*COS(RADIANS(L538))+SIN(RADIANS(K538))*SIN(RADIANS(J538))*SIN(RADIANS(L538))</f>
        <v/>
      </c>
      <c r="Q538" s="80">
        <f>-COS(RADIANS(K538))*SIN(RADIANS(L538))+SIN(RADIANS(K538))*SIN(RADIANS(J538))*COS(RADIANS(L538))</f>
        <v/>
      </c>
      <c r="R538" s="80">
        <f>SIN(RADIANS(K538))*COS(RADIANS(J538))</f>
        <v/>
      </c>
      <c r="S538" s="80">
        <f>COS(RADIANS(J538))*SIN(RADIANS(L538))</f>
        <v/>
      </c>
      <c r="T538" s="80">
        <f>COS(RADIANS(J538))*COS(RADIANS(L538))</f>
        <v/>
      </c>
      <c r="U538" s="80">
        <f>-SIN(RADIANS(J538))</f>
        <v/>
      </c>
      <c r="V538" s="80">
        <f>-SIN(RADIANS(K538))*COS(RADIANS(L538))+COS(RADIANS(K538))*SIN(RADIANS(J538))*SIN(RADIANS(L538))</f>
        <v/>
      </c>
      <c r="W538" s="80">
        <f>SIN(RADIANS(K538))*SIN(RADIANS(L538))+COS(RADIANS(K538))*SIN(RADIANS(J538))*COS(RADIANS(L538))</f>
        <v/>
      </c>
      <c r="X538" s="80">
        <f>COS(RADIANS(K538))*COS(RADIANS(J538))</f>
        <v/>
      </c>
      <c r="Y538" s="80">
        <f>P538*G538</f>
        <v/>
      </c>
      <c r="Z538" s="80">
        <f>Q538*H538</f>
        <v/>
      </c>
      <c r="AA538" s="80">
        <f>R538*I538</f>
        <v/>
      </c>
      <c r="AB538" s="80">
        <f>M538</f>
        <v/>
      </c>
      <c r="AC538" s="80">
        <f>S538*G538</f>
        <v/>
      </c>
      <c r="AD538" s="80">
        <f>T538*H538</f>
        <v/>
      </c>
      <c r="AE538" s="80">
        <f>U538*I538</f>
        <v/>
      </c>
      <c r="AF538" s="80">
        <f>N538</f>
        <v/>
      </c>
      <c r="AG538" s="80">
        <f>V538*G538</f>
        <v/>
      </c>
      <c r="AH538" s="80">
        <f>W538*H538</f>
        <v/>
      </c>
      <c r="AI538" s="80">
        <f>X538*I538</f>
        <v/>
      </c>
      <c r="AJ538" s="80">
        <f>O538</f>
        <v/>
      </c>
      <c r="AK538" s="81" t="n">
        <v>-0.994248331</v>
      </c>
      <c r="AL538" s="81" t="n">
        <v>0</v>
      </c>
      <c r="AM538" s="81" t="n">
        <v>-0.276852548</v>
      </c>
      <c r="AN538" s="81" t="n">
        <v>8.88017273</v>
      </c>
      <c r="AO538" s="81" t="n">
        <v>0</v>
      </c>
      <c r="AP538" s="81" t="n">
        <v>1.39999998</v>
      </c>
      <c r="AQ538" s="81" t="n">
        <v>0</v>
      </c>
      <c r="AR538" s="81" t="n">
        <v>0.699999988</v>
      </c>
      <c r="AS538" s="81" t="n">
        <v>0.2690171</v>
      </c>
      <c r="AT538" s="81" t="n">
        <v>0</v>
      </c>
      <c r="AU538" s="81" t="n">
        <v>-1.02320695</v>
      </c>
      <c r="AV538" s="81" t="n">
        <v>32.8198509</v>
      </c>
      <c r="AW538" s="82">
        <f>MAX(ABS(Y538-AK538),ABS(Z538-AL538),ABS(AA538-AM538),ABS(AB538-AN538),ABS(AC538-AO538),ABS(AD538-AP538),ABS(AE538-AQ538),ABS(AF538-AR538),ABS(AG538-AS538),ABS(AH538-AT538),ABS(AI538-AU538),ABS(AJ538-AV538))</f>
        <v/>
      </c>
    </row>
    <row r="539">
      <c r="A539" s="78" t="inlineStr">
        <is>
          <t>M534</t>
        </is>
      </c>
      <c r="B539" s="52" t="inlineStr">
        <is>
          <t>BASE-55</t>
        </is>
      </c>
      <c r="C539" s="52" t="inlineStr">
        <is>
          <t>Base</t>
        </is>
      </c>
      <c r="D539" s="52" t="inlineStr">
        <is>
          <t>HESCO cell</t>
        </is>
      </c>
      <c r="E539" s="63" t="inlineStr">
        <is>
          <t>Cube</t>
        </is>
      </c>
      <c r="F539" s="52" t="inlineStr">
        <is>
          <t>BASE-01</t>
        </is>
      </c>
      <c r="G539" s="79" t="n">
        <v>1.02999997</v>
      </c>
      <c r="H539" s="79" t="n">
        <v>1.39999998</v>
      </c>
      <c r="I539" s="79" t="n">
        <v>1.05999994</v>
      </c>
      <c r="J539" s="79" t="n">
        <v>0</v>
      </c>
      <c r="K539" s="79" t="n">
        <v>-166.542068</v>
      </c>
      <c r="L539" s="79" t="n">
        <v>0</v>
      </c>
      <c r="M539" s="79" t="n">
        <v>7.91287279</v>
      </c>
      <c r="N539" s="79" t="n">
        <v>0.699999988</v>
      </c>
      <c r="O539" s="79" t="n">
        <v>33.0663948</v>
      </c>
      <c r="P539" s="80">
        <f>COS(RADIANS(K539))*COS(RADIANS(L539))+SIN(RADIANS(K539))*SIN(RADIANS(J539))*SIN(RADIANS(L539))</f>
        <v/>
      </c>
      <c r="Q539" s="80">
        <f>-COS(RADIANS(K539))*SIN(RADIANS(L539))+SIN(RADIANS(K539))*SIN(RADIANS(J539))*COS(RADIANS(L539))</f>
        <v/>
      </c>
      <c r="R539" s="80">
        <f>SIN(RADIANS(K539))*COS(RADIANS(J539))</f>
        <v/>
      </c>
      <c r="S539" s="80">
        <f>COS(RADIANS(J539))*SIN(RADIANS(L539))</f>
        <v/>
      </c>
      <c r="T539" s="80">
        <f>COS(RADIANS(J539))*COS(RADIANS(L539))</f>
        <v/>
      </c>
      <c r="U539" s="80">
        <f>-SIN(RADIANS(J539))</f>
        <v/>
      </c>
      <c r="V539" s="80">
        <f>-SIN(RADIANS(K539))*COS(RADIANS(L539))+COS(RADIANS(K539))*SIN(RADIANS(J539))*SIN(RADIANS(L539))</f>
        <v/>
      </c>
      <c r="W539" s="80">
        <f>SIN(RADIANS(K539))*SIN(RADIANS(L539))+COS(RADIANS(K539))*SIN(RADIANS(J539))*COS(RADIANS(L539))</f>
        <v/>
      </c>
      <c r="X539" s="80">
        <f>COS(RADIANS(K539))*COS(RADIANS(J539))</f>
        <v/>
      </c>
      <c r="Y539" s="80">
        <f>P539*G539</f>
        <v/>
      </c>
      <c r="Z539" s="80">
        <f>Q539*H539</f>
        <v/>
      </c>
      <c r="AA539" s="80">
        <f>R539*I539</f>
        <v/>
      </c>
      <c r="AB539" s="80">
        <f>M539</f>
        <v/>
      </c>
      <c r="AC539" s="80">
        <f>S539*G539</f>
        <v/>
      </c>
      <c r="AD539" s="80">
        <f>T539*H539</f>
        <v/>
      </c>
      <c r="AE539" s="80">
        <f>U539*I539</f>
        <v/>
      </c>
      <c r="AF539" s="80">
        <f>N539</f>
        <v/>
      </c>
      <c r="AG539" s="80">
        <f>V539*G539</f>
        <v/>
      </c>
      <c r="AH539" s="80">
        <f>W539*H539</f>
        <v/>
      </c>
      <c r="AI539" s="80">
        <f>X539*I539</f>
        <v/>
      </c>
      <c r="AJ539" s="80">
        <f>O539</f>
        <v/>
      </c>
      <c r="AK539" s="81" t="n">
        <v>-1.00171733</v>
      </c>
      <c r="AL539" s="81" t="n">
        <v>0</v>
      </c>
      <c r="AM539" s="81" t="n">
        <v>-0.246695131</v>
      </c>
      <c r="AN539" s="81" t="n">
        <v>7.91287279</v>
      </c>
      <c r="AO539" s="81" t="n">
        <v>0</v>
      </c>
      <c r="AP539" s="81" t="n">
        <v>1.39999998</v>
      </c>
      <c r="AQ539" s="81" t="n">
        <v>0</v>
      </c>
      <c r="AR539" s="81" t="n">
        <v>0.699999988</v>
      </c>
      <c r="AS539" s="81" t="n">
        <v>0.239713192</v>
      </c>
      <c r="AT539" s="81" t="n">
        <v>0</v>
      </c>
      <c r="AU539" s="81" t="n">
        <v>-1.03089345</v>
      </c>
      <c r="AV539" s="81" t="n">
        <v>33.0663948</v>
      </c>
      <c r="AW539" s="82">
        <f>MAX(ABS(Y539-AK539),ABS(Z539-AL539),ABS(AA539-AM539),ABS(AB539-AN539),ABS(AC539-AO539),ABS(AD539-AP539),ABS(AE539-AQ539),ABS(AF539-AR539),ABS(AG539-AS539),ABS(AH539-AT539),ABS(AI539-AU539),ABS(AJ539-AV539))</f>
        <v/>
      </c>
    </row>
    <row r="540">
      <c r="A540" s="78" t="inlineStr">
        <is>
          <t>M535</t>
        </is>
      </c>
      <c r="B540" s="52" t="inlineStr">
        <is>
          <t>BASE-56</t>
        </is>
      </c>
      <c r="C540" s="52" t="inlineStr">
        <is>
          <t>Base</t>
        </is>
      </c>
      <c r="D540" s="52" t="inlineStr">
        <is>
          <t>HESCO cell (upper)</t>
        </is>
      </c>
      <c r="E540" s="63" t="inlineStr">
        <is>
          <t>Cube</t>
        </is>
      </c>
      <c r="F540" s="52" t="inlineStr">
        <is>
          <t>BASE-01</t>
        </is>
      </c>
      <c r="G540" s="79" t="n">
        <v>1.02999997</v>
      </c>
      <c r="H540" s="79" t="n">
        <v>1.39999998</v>
      </c>
      <c r="I540" s="79" t="n">
        <v>1.05999994</v>
      </c>
      <c r="J540" s="79" t="n">
        <v>0</v>
      </c>
      <c r="K540" s="79" t="n">
        <v>-166.542068</v>
      </c>
      <c r="L540" s="79" t="n">
        <v>0</v>
      </c>
      <c r="M540" s="79" t="n">
        <v>7.91287279</v>
      </c>
      <c r="N540" s="79" t="n">
        <v>2.0999999</v>
      </c>
      <c r="O540" s="79" t="n">
        <v>33.0663948</v>
      </c>
      <c r="P540" s="80">
        <f>COS(RADIANS(K540))*COS(RADIANS(L540))+SIN(RADIANS(K540))*SIN(RADIANS(J540))*SIN(RADIANS(L540))</f>
        <v/>
      </c>
      <c r="Q540" s="80">
        <f>-COS(RADIANS(K540))*SIN(RADIANS(L540))+SIN(RADIANS(K540))*SIN(RADIANS(J540))*COS(RADIANS(L540))</f>
        <v/>
      </c>
      <c r="R540" s="80">
        <f>SIN(RADIANS(K540))*COS(RADIANS(J540))</f>
        <v/>
      </c>
      <c r="S540" s="80">
        <f>COS(RADIANS(J540))*SIN(RADIANS(L540))</f>
        <v/>
      </c>
      <c r="T540" s="80">
        <f>COS(RADIANS(J540))*COS(RADIANS(L540))</f>
        <v/>
      </c>
      <c r="U540" s="80">
        <f>-SIN(RADIANS(J540))</f>
        <v/>
      </c>
      <c r="V540" s="80">
        <f>-SIN(RADIANS(K540))*COS(RADIANS(L540))+COS(RADIANS(K540))*SIN(RADIANS(J540))*SIN(RADIANS(L540))</f>
        <v/>
      </c>
      <c r="W540" s="80">
        <f>SIN(RADIANS(K540))*SIN(RADIANS(L540))+COS(RADIANS(K540))*SIN(RADIANS(J540))*COS(RADIANS(L540))</f>
        <v/>
      </c>
      <c r="X540" s="80">
        <f>COS(RADIANS(K540))*COS(RADIANS(J540))</f>
        <v/>
      </c>
      <c r="Y540" s="80">
        <f>P540*G540</f>
        <v/>
      </c>
      <c r="Z540" s="80">
        <f>Q540*H540</f>
        <v/>
      </c>
      <c r="AA540" s="80">
        <f>R540*I540</f>
        <v/>
      </c>
      <c r="AB540" s="80">
        <f>M540</f>
        <v/>
      </c>
      <c r="AC540" s="80">
        <f>S540*G540</f>
        <v/>
      </c>
      <c r="AD540" s="80">
        <f>T540*H540</f>
        <v/>
      </c>
      <c r="AE540" s="80">
        <f>U540*I540</f>
        <v/>
      </c>
      <c r="AF540" s="80">
        <f>N540</f>
        <v/>
      </c>
      <c r="AG540" s="80">
        <f>V540*G540</f>
        <v/>
      </c>
      <c r="AH540" s="80">
        <f>W540*H540</f>
        <v/>
      </c>
      <c r="AI540" s="80">
        <f>X540*I540</f>
        <v/>
      </c>
      <c r="AJ540" s="80">
        <f>O540</f>
        <v/>
      </c>
      <c r="AK540" s="81" t="n">
        <v>-1.00171733</v>
      </c>
      <c r="AL540" s="81" t="n">
        <v>0</v>
      </c>
      <c r="AM540" s="81" t="n">
        <v>-0.246695131</v>
      </c>
      <c r="AN540" s="81" t="n">
        <v>7.91287279</v>
      </c>
      <c r="AO540" s="81" t="n">
        <v>0</v>
      </c>
      <c r="AP540" s="81" t="n">
        <v>1.39999998</v>
      </c>
      <c r="AQ540" s="81" t="n">
        <v>0</v>
      </c>
      <c r="AR540" s="81" t="n">
        <v>2.0999999</v>
      </c>
      <c r="AS540" s="81" t="n">
        <v>0.239713192</v>
      </c>
      <c r="AT540" s="81" t="n">
        <v>0</v>
      </c>
      <c r="AU540" s="81" t="n">
        <v>-1.03089345</v>
      </c>
      <c r="AV540" s="81" t="n">
        <v>33.0663948</v>
      </c>
      <c r="AW540" s="82">
        <f>MAX(ABS(Y540-AK540),ABS(Z540-AL540),ABS(AA540-AM540),ABS(AB540-AN540),ABS(AC540-AO540),ABS(AD540-AP540),ABS(AE540-AQ540),ABS(AF540-AR540),ABS(AG540-AS540),ABS(AH540-AT540),ABS(AI540-AU540),ABS(AJ540-AV540))</f>
        <v/>
      </c>
    </row>
    <row r="541">
      <c r="A541" s="78" t="inlineStr">
        <is>
          <t>M536</t>
        </is>
      </c>
      <c r="B541" s="52" t="inlineStr">
        <is>
          <t>BASE-57</t>
        </is>
      </c>
      <c r="C541" s="52" t="inlineStr">
        <is>
          <t>Base</t>
        </is>
      </c>
      <c r="D541" s="52" t="inlineStr">
        <is>
          <t>HESCO cell</t>
        </is>
      </c>
      <c r="E541" s="63" t="inlineStr">
        <is>
          <t>Cube</t>
        </is>
      </c>
      <c r="F541" s="52" t="inlineStr">
        <is>
          <t>BASE-01</t>
        </is>
      </c>
      <c r="G541" s="79" t="n">
        <v>1.02999997</v>
      </c>
      <c r="H541" s="79" t="n">
        <v>1.39999998</v>
      </c>
      <c r="I541" s="79" t="n">
        <v>1.05999994</v>
      </c>
      <c r="J541" s="79" t="n">
        <v>0</v>
      </c>
      <c r="K541" s="79" t="n">
        <v>-168.224289</v>
      </c>
      <c r="L541" s="79" t="n">
        <v>0</v>
      </c>
      <c r="M541" s="79" t="n">
        <v>6.93875074</v>
      </c>
      <c r="N541" s="79" t="n">
        <v>0.699999988</v>
      </c>
      <c r="O541" s="79" t="n">
        <v>33.2844353</v>
      </c>
      <c r="P541" s="80">
        <f>COS(RADIANS(K541))*COS(RADIANS(L541))+SIN(RADIANS(K541))*SIN(RADIANS(J541))*SIN(RADIANS(L541))</f>
        <v/>
      </c>
      <c r="Q541" s="80">
        <f>-COS(RADIANS(K541))*SIN(RADIANS(L541))+SIN(RADIANS(K541))*SIN(RADIANS(J541))*COS(RADIANS(L541))</f>
        <v/>
      </c>
      <c r="R541" s="80">
        <f>SIN(RADIANS(K541))*COS(RADIANS(J541))</f>
        <v/>
      </c>
      <c r="S541" s="80">
        <f>COS(RADIANS(J541))*SIN(RADIANS(L541))</f>
        <v/>
      </c>
      <c r="T541" s="80">
        <f>COS(RADIANS(J541))*COS(RADIANS(L541))</f>
        <v/>
      </c>
      <c r="U541" s="80">
        <f>-SIN(RADIANS(J541))</f>
        <v/>
      </c>
      <c r="V541" s="80">
        <f>-SIN(RADIANS(K541))*COS(RADIANS(L541))+COS(RADIANS(K541))*SIN(RADIANS(J541))*SIN(RADIANS(L541))</f>
        <v/>
      </c>
      <c r="W541" s="80">
        <f>SIN(RADIANS(K541))*SIN(RADIANS(L541))+COS(RADIANS(K541))*SIN(RADIANS(J541))*COS(RADIANS(L541))</f>
        <v/>
      </c>
      <c r="X541" s="80">
        <f>COS(RADIANS(K541))*COS(RADIANS(J541))</f>
        <v/>
      </c>
      <c r="Y541" s="80">
        <f>P541*G541</f>
        <v/>
      </c>
      <c r="Z541" s="80">
        <f>Q541*H541</f>
        <v/>
      </c>
      <c r="AA541" s="80">
        <f>R541*I541</f>
        <v/>
      </c>
      <c r="AB541" s="80">
        <f>M541</f>
        <v/>
      </c>
      <c r="AC541" s="80">
        <f>S541*G541</f>
        <v/>
      </c>
      <c r="AD541" s="80">
        <f>T541*H541</f>
        <v/>
      </c>
      <c r="AE541" s="80">
        <f>U541*I541</f>
        <v/>
      </c>
      <c r="AF541" s="80">
        <f>N541</f>
        <v/>
      </c>
      <c r="AG541" s="80">
        <f>V541*G541</f>
        <v/>
      </c>
      <c r="AH541" s="80">
        <f>W541*H541</f>
        <v/>
      </c>
      <c r="AI541" s="80">
        <f>X541*I541</f>
        <v/>
      </c>
      <c r="AJ541" s="80">
        <f>O541</f>
        <v/>
      </c>
      <c r="AK541" s="81" t="n">
        <v>-1.0083226</v>
      </c>
      <c r="AL541" s="81" t="n">
        <v>0</v>
      </c>
      <c r="AM541" s="81" t="n">
        <v>-0.216325834</v>
      </c>
      <c r="AN541" s="81" t="n">
        <v>6.93875074</v>
      </c>
      <c r="AO541" s="81" t="n">
        <v>0</v>
      </c>
      <c r="AP541" s="81" t="n">
        <v>1.39999998</v>
      </c>
      <c r="AQ541" s="81" t="n">
        <v>0</v>
      </c>
      <c r="AR541" s="81" t="n">
        <v>0.699999988</v>
      </c>
      <c r="AS541" s="81" t="n">
        <v>0.210203409</v>
      </c>
      <c r="AT541" s="81" t="n">
        <v>0</v>
      </c>
      <c r="AU541" s="81" t="n">
        <v>-1.03769124</v>
      </c>
      <c r="AV541" s="81" t="n">
        <v>33.2844353</v>
      </c>
      <c r="AW541" s="82">
        <f>MAX(ABS(Y541-AK541),ABS(Z541-AL541),ABS(AA541-AM541),ABS(AB541-AN541),ABS(AC541-AO541),ABS(AD541-AP541),ABS(AE541-AQ541),ABS(AF541-AR541),ABS(AG541-AS541),ABS(AH541-AT541),ABS(AI541-AU541),ABS(AJ541-AV541))</f>
        <v/>
      </c>
    </row>
    <row r="542">
      <c r="A542" s="78" t="inlineStr">
        <is>
          <t>M537</t>
        </is>
      </c>
      <c r="B542" s="52" t="inlineStr">
        <is>
          <t>BASE-58</t>
        </is>
      </c>
      <c r="C542" s="52" t="inlineStr">
        <is>
          <t>Base</t>
        </is>
      </c>
      <c r="D542" s="52" t="inlineStr">
        <is>
          <t>HESCO cell (upper)</t>
        </is>
      </c>
      <c r="E542" s="63" t="inlineStr">
        <is>
          <t>Cube</t>
        </is>
      </c>
      <c r="F542" s="52" t="inlineStr">
        <is>
          <t>BASE-01</t>
        </is>
      </c>
      <c r="G542" s="79" t="n">
        <v>1.02999997</v>
      </c>
      <c r="H542" s="79" t="n">
        <v>1.39999998</v>
      </c>
      <c r="I542" s="79" t="n">
        <v>1.05999994</v>
      </c>
      <c r="J542" s="79" t="n">
        <v>0</v>
      </c>
      <c r="K542" s="79" t="n">
        <v>-168.224289</v>
      </c>
      <c r="L542" s="79" t="n">
        <v>0</v>
      </c>
      <c r="M542" s="79" t="n">
        <v>6.93875074</v>
      </c>
      <c r="N542" s="79" t="n">
        <v>2.0999999</v>
      </c>
      <c r="O542" s="79" t="n">
        <v>33.2844353</v>
      </c>
      <c r="P542" s="80">
        <f>COS(RADIANS(K542))*COS(RADIANS(L542))+SIN(RADIANS(K542))*SIN(RADIANS(J542))*SIN(RADIANS(L542))</f>
        <v/>
      </c>
      <c r="Q542" s="80">
        <f>-COS(RADIANS(K542))*SIN(RADIANS(L542))+SIN(RADIANS(K542))*SIN(RADIANS(J542))*COS(RADIANS(L542))</f>
        <v/>
      </c>
      <c r="R542" s="80">
        <f>SIN(RADIANS(K542))*COS(RADIANS(J542))</f>
        <v/>
      </c>
      <c r="S542" s="80">
        <f>COS(RADIANS(J542))*SIN(RADIANS(L542))</f>
        <v/>
      </c>
      <c r="T542" s="80">
        <f>COS(RADIANS(J542))*COS(RADIANS(L542))</f>
        <v/>
      </c>
      <c r="U542" s="80">
        <f>-SIN(RADIANS(J542))</f>
        <v/>
      </c>
      <c r="V542" s="80">
        <f>-SIN(RADIANS(K542))*COS(RADIANS(L542))+COS(RADIANS(K542))*SIN(RADIANS(J542))*SIN(RADIANS(L542))</f>
        <v/>
      </c>
      <c r="W542" s="80">
        <f>SIN(RADIANS(K542))*SIN(RADIANS(L542))+COS(RADIANS(K542))*SIN(RADIANS(J542))*COS(RADIANS(L542))</f>
        <v/>
      </c>
      <c r="X542" s="80">
        <f>COS(RADIANS(K542))*COS(RADIANS(J542))</f>
        <v/>
      </c>
      <c r="Y542" s="80">
        <f>P542*G542</f>
        <v/>
      </c>
      <c r="Z542" s="80">
        <f>Q542*H542</f>
        <v/>
      </c>
      <c r="AA542" s="80">
        <f>R542*I542</f>
        <v/>
      </c>
      <c r="AB542" s="80">
        <f>M542</f>
        <v/>
      </c>
      <c r="AC542" s="80">
        <f>S542*G542</f>
        <v/>
      </c>
      <c r="AD542" s="80">
        <f>T542*H542</f>
        <v/>
      </c>
      <c r="AE542" s="80">
        <f>U542*I542</f>
        <v/>
      </c>
      <c r="AF542" s="80">
        <f>N542</f>
        <v/>
      </c>
      <c r="AG542" s="80">
        <f>V542*G542</f>
        <v/>
      </c>
      <c r="AH542" s="80">
        <f>W542*H542</f>
        <v/>
      </c>
      <c r="AI542" s="80">
        <f>X542*I542</f>
        <v/>
      </c>
      <c r="AJ542" s="80">
        <f>O542</f>
        <v/>
      </c>
      <c r="AK542" s="81" t="n">
        <v>-1.0083226</v>
      </c>
      <c r="AL542" s="81" t="n">
        <v>0</v>
      </c>
      <c r="AM542" s="81" t="n">
        <v>-0.216325834</v>
      </c>
      <c r="AN542" s="81" t="n">
        <v>6.93875074</v>
      </c>
      <c r="AO542" s="81" t="n">
        <v>0</v>
      </c>
      <c r="AP542" s="81" t="n">
        <v>1.39999998</v>
      </c>
      <c r="AQ542" s="81" t="n">
        <v>0</v>
      </c>
      <c r="AR542" s="81" t="n">
        <v>2.0999999</v>
      </c>
      <c r="AS542" s="81" t="n">
        <v>0.210203409</v>
      </c>
      <c r="AT542" s="81" t="n">
        <v>0</v>
      </c>
      <c r="AU542" s="81" t="n">
        <v>-1.03769124</v>
      </c>
      <c r="AV542" s="81" t="n">
        <v>33.2844353</v>
      </c>
      <c r="AW542" s="82">
        <f>MAX(ABS(Y542-AK542),ABS(Z542-AL542),ABS(AA542-AM542),ABS(AB542-AN542),ABS(AC542-AO542),ABS(AD542-AP542),ABS(AE542-AQ542),ABS(AF542-AR542),ABS(AG542-AS542),ABS(AH542-AT542),ABS(AI542-AU542),ABS(AJ542-AV542))</f>
        <v/>
      </c>
    </row>
    <row r="543">
      <c r="A543" s="78" t="inlineStr">
        <is>
          <t>M538</t>
        </is>
      </c>
      <c r="B543" s="52" t="inlineStr">
        <is>
          <t>BASE-59</t>
        </is>
      </c>
      <c r="C543" s="52" t="inlineStr">
        <is>
          <t>Base</t>
        </is>
      </c>
      <c r="D543" s="52" t="inlineStr">
        <is>
          <t>HESCO cell</t>
        </is>
      </c>
      <c r="E543" s="63" t="inlineStr">
        <is>
          <t>Cube</t>
        </is>
      </c>
      <c r="F543" s="52" t="inlineStr">
        <is>
          <t>BASE-01</t>
        </is>
      </c>
      <c r="G543" s="79" t="n">
        <v>1.02999997</v>
      </c>
      <c r="H543" s="79" t="n">
        <v>1.39999998</v>
      </c>
      <c r="I543" s="79" t="n">
        <v>1.05999994</v>
      </c>
      <c r="J543" s="79" t="n">
        <v>0</v>
      </c>
      <c r="K543" s="79" t="n">
        <v>-169.90654</v>
      </c>
      <c r="L543" s="79" t="n">
        <v>0</v>
      </c>
      <c r="M543" s="79" t="n">
        <v>5.95864391</v>
      </c>
      <c r="N543" s="79" t="n">
        <v>0.699999988</v>
      </c>
      <c r="O543" s="79" t="n">
        <v>33.4737892</v>
      </c>
      <c r="P543" s="80">
        <f>COS(RADIANS(K543))*COS(RADIANS(L543))+SIN(RADIANS(K543))*SIN(RADIANS(J543))*SIN(RADIANS(L543))</f>
        <v/>
      </c>
      <c r="Q543" s="80">
        <f>-COS(RADIANS(K543))*SIN(RADIANS(L543))+SIN(RADIANS(K543))*SIN(RADIANS(J543))*COS(RADIANS(L543))</f>
        <v/>
      </c>
      <c r="R543" s="80">
        <f>SIN(RADIANS(K543))*COS(RADIANS(J543))</f>
        <v/>
      </c>
      <c r="S543" s="80">
        <f>COS(RADIANS(J543))*SIN(RADIANS(L543))</f>
        <v/>
      </c>
      <c r="T543" s="80">
        <f>COS(RADIANS(J543))*COS(RADIANS(L543))</f>
        <v/>
      </c>
      <c r="U543" s="80">
        <f>-SIN(RADIANS(J543))</f>
        <v/>
      </c>
      <c r="V543" s="80">
        <f>-SIN(RADIANS(K543))*COS(RADIANS(L543))+COS(RADIANS(K543))*SIN(RADIANS(J543))*SIN(RADIANS(L543))</f>
        <v/>
      </c>
      <c r="W543" s="80">
        <f>SIN(RADIANS(K543))*SIN(RADIANS(L543))+COS(RADIANS(K543))*SIN(RADIANS(J543))*COS(RADIANS(L543))</f>
        <v/>
      </c>
      <c r="X543" s="80">
        <f>COS(RADIANS(K543))*COS(RADIANS(J543))</f>
        <v/>
      </c>
      <c r="Y543" s="80">
        <f>P543*G543</f>
        <v/>
      </c>
      <c r="Z543" s="80">
        <f>Q543*H543</f>
        <v/>
      </c>
      <c r="AA543" s="80">
        <f>R543*I543</f>
        <v/>
      </c>
      <c r="AB543" s="80">
        <f>M543</f>
        <v/>
      </c>
      <c r="AC543" s="80">
        <f>S543*G543</f>
        <v/>
      </c>
      <c r="AD543" s="80">
        <f>T543*H543</f>
        <v/>
      </c>
      <c r="AE543" s="80">
        <f>U543*I543</f>
        <v/>
      </c>
      <c r="AF543" s="80">
        <f>N543</f>
        <v/>
      </c>
      <c r="AG543" s="80">
        <f>V543*G543</f>
        <v/>
      </c>
      <c r="AH543" s="80">
        <f>W543*H543</f>
        <v/>
      </c>
      <c r="AI543" s="80">
        <f>X543*I543</f>
        <v/>
      </c>
      <c r="AJ543" s="80">
        <f>O543</f>
        <v/>
      </c>
      <c r="AK543" s="81" t="n">
        <v>-1.01405883</v>
      </c>
      <c r="AL543" s="81" t="n">
        <v>0</v>
      </c>
      <c r="AM543" s="81" t="n">
        <v>-0.185769543</v>
      </c>
      <c r="AN543" s="81" t="n">
        <v>5.95864391</v>
      </c>
      <c r="AO543" s="81" t="n">
        <v>0</v>
      </c>
      <c r="AP543" s="81" t="n">
        <v>1.39999998</v>
      </c>
      <c r="AQ543" s="81" t="n">
        <v>0</v>
      </c>
      <c r="AR543" s="81" t="n">
        <v>0.699999988</v>
      </c>
      <c r="AS543" s="81" t="n">
        <v>0.180511922</v>
      </c>
      <c r="AT543" s="81" t="n">
        <v>0</v>
      </c>
      <c r="AU543" s="81" t="n">
        <v>-1.04359448</v>
      </c>
      <c r="AV543" s="81" t="n">
        <v>33.4737892</v>
      </c>
      <c r="AW543" s="82">
        <f>MAX(ABS(Y543-AK543),ABS(Z543-AL543),ABS(AA543-AM543),ABS(AB543-AN543),ABS(AC543-AO543),ABS(AD543-AP543),ABS(AE543-AQ543),ABS(AF543-AR543),ABS(AG543-AS543),ABS(AH543-AT543),ABS(AI543-AU543),ABS(AJ543-AV543))</f>
        <v/>
      </c>
    </row>
    <row r="544">
      <c r="A544" s="78" t="inlineStr">
        <is>
          <t>M539</t>
        </is>
      </c>
      <c r="B544" s="52" t="inlineStr">
        <is>
          <t>BASE-60</t>
        </is>
      </c>
      <c r="C544" s="52" t="inlineStr">
        <is>
          <t>Base</t>
        </is>
      </c>
      <c r="D544" s="52" t="inlineStr">
        <is>
          <t>HESCO cell (upper)</t>
        </is>
      </c>
      <c r="E544" s="63" t="inlineStr">
        <is>
          <t>Cube</t>
        </is>
      </c>
      <c r="F544" s="52" t="inlineStr">
        <is>
          <t>BASE-01</t>
        </is>
      </c>
      <c r="G544" s="79" t="n">
        <v>1.02999997</v>
      </c>
      <c r="H544" s="79" t="n">
        <v>1.39999998</v>
      </c>
      <c r="I544" s="79" t="n">
        <v>1.05999994</v>
      </c>
      <c r="J544" s="79" t="n">
        <v>0</v>
      </c>
      <c r="K544" s="79" t="n">
        <v>-169.90654</v>
      </c>
      <c r="L544" s="79" t="n">
        <v>0</v>
      </c>
      <c r="M544" s="79" t="n">
        <v>5.95864391</v>
      </c>
      <c r="N544" s="79" t="n">
        <v>2.0999999</v>
      </c>
      <c r="O544" s="79" t="n">
        <v>33.4737892</v>
      </c>
      <c r="P544" s="80">
        <f>COS(RADIANS(K544))*COS(RADIANS(L544))+SIN(RADIANS(K544))*SIN(RADIANS(J544))*SIN(RADIANS(L544))</f>
        <v/>
      </c>
      <c r="Q544" s="80">
        <f>-COS(RADIANS(K544))*SIN(RADIANS(L544))+SIN(RADIANS(K544))*SIN(RADIANS(J544))*COS(RADIANS(L544))</f>
        <v/>
      </c>
      <c r="R544" s="80">
        <f>SIN(RADIANS(K544))*COS(RADIANS(J544))</f>
        <v/>
      </c>
      <c r="S544" s="80">
        <f>COS(RADIANS(J544))*SIN(RADIANS(L544))</f>
        <v/>
      </c>
      <c r="T544" s="80">
        <f>COS(RADIANS(J544))*COS(RADIANS(L544))</f>
        <v/>
      </c>
      <c r="U544" s="80">
        <f>-SIN(RADIANS(J544))</f>
        <v/>
      </c>
      <c r="V544" s="80">
        <f>-SIN(RADIANS(K544))*COS(RADIANS(L544))+COS(RADIANS(K544))*SIN(RADIANS(J544))*SIN(RADIANS(L544))</f>
        <v/>
      </c>
      <c r="W544" s="80">
        <f>SIN(RADIANS(K544))*SIN(RADIANS(L544))+COS(RADIANS(K544))*SIN(RADIANS(J544))*COS(RADIANS(L544))</f>
        <v/>
      </c>
      <c r="X544" s="80">
        <f>COS(RADIANS(K544))*COS(RADIANS(J544))</f>
        <v/>
      </c>
      <c r="Y544" s="80">
        <f>P544*G544</f>
        <v/>
      </c>
      <c r="Z544" s="80">
        <f>Q544*H544</f>
        <v/>
      </c>
      <c r="AA544" s="80">
        <f>R544*I544</f>
        <v/>
      </c>
      <c r="AB544" s="80">
        <f>M544</f>
        <v/>
      </c>
      <c r="AC544" s="80">
        <f>S544*G544</f>
        <v/>
      </c>
      <c r="AD544" s="80">
        <f>T544*H544</f>
        <v/>
      </c>
      <c r="AE544" s="80">
        <f>U544*I544</f>
        <v/>
      </c>
      <c r="AF544" s="80">
        <f>N544</f>
        <v/>
      </c>
      <c r="AG544" s="80">
        <f>V544*G544</f>
        <v/>
      </c>
      <c r="AH544" s="80">
        <f>W544*H544</f>
        <v/>
      </c>
      <c r="AI544" s="80">
        <f>X544*I544</f>
        <v/>
      </c>
      <c r="AJ544" s="80">
        <f>O544</f>
        <v/>
      </c>
      <c r="AK544" s="81" t="n">
        <v>-1.01405883</v>
      </c>
      <c r="AL544" s="81" t="n">
        <v>0</v>
      </c>
      <c r="AM544" s="81" t="n">
        <v>-0.185769543</v>
      </c>
      <c r="AN544" s="81" t="n">
        <v>5.95864391</v>
      </c>
      <c r="AO544" s="81" t="n">
        <v>0</v>
      </c>
      <c r="AP544" s="81" t="n">
        <v>1.39999998</v>
      </c>
      <c r="AQ544" s="81" t="n">
        <v>0</v>
      </c>
      <c r="AR544" s="81" t="n">
        <v>2.0999999</v>
      </c>
      <c r="AS544" s="81" t="n">
        <v>0.180511922</v>
      </c>
      <c r="AT544" s="81" t="n">
        <v>0</v>
      </c>
      <c r="AU544" s="81" t="n">
        <v>-1.04359448</v>
      </c>
      <c r="AV544" s="81" t="n">
        <v>33.4737892</v>
      </c>
      <c r="AW544" s="82">
        <f>MAX(ABS(Y544-AK544),ABS(Z544-AL544),ABS(AA544-AM544),ABS(AB544-AN544),ABS(AC544-AO544),ABS(AD544-AP544),ABS(AE544-AQ544),ABS(AF544-AR544),ABS(AG544-AS544),ABS(AH544-AT544),ABS(AI544-AU544),ABS(AJ544-AV544))</f>
        <v/>
      </c>
    </row>
    <row r="545">
      <c r="A545" s="78" t="inlineStr">
        <is>
          <t>M540</t>
        </is>
      </c>
      <c r="B545" s="52" t="inlineStr">
        <is>
          <t>BASE-61</t>
        </is>
      </c>
      <c r="C545" s="52" t="inlineStr">
        <is>
          <t>Base</t>
        </is>
      </c>
      <c r="D545" s="52" t="inlineStr">
        <is>
          <t>HESCO cell</t>
        </is>
      </c>
      <c r="E545" s="63" t="inlineStr">
        <is>
          <t>Cube</t>
        </is>
      </c>
      <c r="F545" s="52" t="inlineStr">
        <is>
          <t>BASE-01</t>
        </is>
      </c>
      <c r="G545" s="79" t="n">
        <v>1.02999997</v>
      </c>
      <c r="H545" s="79" t="n">
        <v>1.39999998</v>
      </c>
      <c r="I545" s="79" t="n">
        <v>1.05999994</v>
      </c>
      <c r="J545" s="79" t="n">
        <v>0</v>
      </c>
      <c r="K545" s="79" t="n">
        <v>-171.588776</v>
      </c>
      <c r="L545" s="79" t="n">
        <v>0</v>
      </c>
      <c r="M545" s="79" t="n">
        <v>4.97340488</v>
      </c>
      <c r="N545" s="79" t="n">
        <v>0.699999988</v>
      </c>
      <c r="O545" s="79" t="n">
        <v>33.6342888</v>
      </c>
      <c r="P545" s="80">
        <f>COS(RADIANS(K545))*COS(RADIANS(L545))+SIN(RADIANS(K545))*SIN(RADIANS(J545))*SIN(RADIANS(L545))</f>
        <v/>
      </c>
      <c r="Q545" s="80">
        <f>-COS(RADIANS(K545))*SIN(RADIANS(L545))+SIN(RADIANS(K545))*SIN(RADIANS(J545))*COS(RADIANS(L545))</f>
        <v/>
      </c>
      <c r="R545" s="80">
        <f>SIN(RADIANS(K545))*COS(RADIANS(J545))</f>
        <v/>
      </c>
      <c r="S545" s="80">
        <f>COS(RADIANS(J545))*SIN(RADIANS(L545))</f>
        <v/>
      </c>
      <c r="T545" s="80">
        <f>COS(RADIANS(J545))*COS(RADIANS(L545))</f>
        <v/>
      </c>
      <c r="U545" s="80">
        <f>-SIN(RADIANS(J545))</f>
        <v/>
      </c>
      <c r="V545" s="80">
        <f>-SIN(RADIANS(K545))*COS(RADIANS(L545))+COS(RADIANS(K545))*SIN(RADIANS(J545))*SIN(RADIANS(L545))</f>
        <v/>
      </c>
      <c r="W545" s="80">
        <f>SIN(RADIANS(K545))*SIN(RADIANS(L545))+COS(RADIANS(K545))*SIN(RADIANS(J545))*COS(RADIANS(L545))</f>
        <v/>
      </c>
      <c r="X545" s="80">
        <f>COS(RADIANS(K545))*COS(RADIANS(J545))</f>
        <v/>
      </c>
      <c r="Y545" s="80">
        <f>P545*G545</f>
        <v/>
      </c>
      <c r="Z545" s="80">
        <f>Q545*H545</f>
        <v/>
      </c>
      <c r="AA545" s="80">
        <f>R545*I545</f>
        <v/>
      </c>
      <c r="AB545" s="80">
        <f>M545</f>
        <v/>
      </c>
      <c r="AC545" s="80">
        <f>S545*G545</f>
        <v/>
      </c>
      <c r="AD545" s="80">
        <f>T545*H545</f>
        <v/>
      </c>
      <c r="AE545" s="80">
        <f>U545*I545</f>
        <v/>
      </c>
      <c r="AF545" s="80">
        <f>N545</f>
        <v/>
      </c>
      <c r="AG545" s="80">
        <f>V545*G545</f>
        <v/>
      </c>
      <c r="AH545" s="80">
        <f>W545*H545</f>
        <v/>
      </c>
      <c r="AI545" s="80">
        <f>X545*I545</f>
        <v/>
      </c>
      <c r="AJ545" s="80">
        <f>O545</f>
        <v/>
      </c>
      <c r="AK545" s="81" t="n">
        <v>-1.01892102</v>
      </c>
      <c r="AL545" s="81" t="n">
        <v>0</v>
      </c>
      <c r="AM545" s="81" t="n">
        <v>-0.155053154</v>
      </c>
      <c r="AN545" s="81" t="n">
        <v>4.97340488</v>
      </c>
      <c r="AO545" s="81" t="n">
        <v>0</v>
      </c>
      <c r="AP545" s="81" t="n">
        <v>1.39999998</v>
      </c>
      <c r="AQ545" s="81" t="n">
        <v>0</v>
      </c>
      <c r="AR545" s="81" t="n">
        <v>0.699999988</v>
      </c>
      <c r="AS545" s="81" t="n">
        <v>0.150664851</v>
      </c>
      <c r="AT545" s="81" t="n">
        <v>0</v>
      </c>
      <c r="AU545" s="81" t="n">
        <v>-1.04859829</v>
      </c>
      <c r="AV545" s="81" t="n">
        <v>33.6342888</v>
      </c>
      <c r="AW545" s="82">
        <f>MAX(ABS(Y545-AK545),ABS(Z545-AL545),ABS(AA545-AM545),ABS(AB545-AN545),ABS(AC545-AO545),ABS(AD545-AP545),ABS(AE545-AQ545),ABS(AF545-AR545),ABS(AG545-AS545),ABS(AH545-AT545),ABS(AI545-AU545),ABS(AJ545-AV545))</f>
        <v/>
      </c>
    </row>
    <row r="546">
      <c r="A546" s="78" t="inlineStr">
        <is>
          <t>M541</t>
        </is>
      </c>
      <c r="B546" s="52" t="inlineStr">
        <is>
          <t>BASE-62</t>
        </is>
      </c>
      <c r="C546" s="52" t="inlineStr">
        <is>
          <t>Base</t>
        </is>
      </c>
      <c r="D546" s="52" t="inlineStr">
        <is>
          <t>HESCO cell (upper)</t>
        </is>
      </c>
      <c r="E546" s="63" t="inlineStr">
        <is>
          <t>Cube</t>
        </is>
      </c>
      <c r="F546" s="52" t="inlineStr">
        <is>
          <t>BASE-01</t>
        </is>
      </c>
      <c r="G546" s="79" t="n">
        <v>1.02999997</v>
      </c>
      <c r="H546" s="79" t="n">
        <v>1.39999998</v>
      </c>
      <c r="I546" s="79" t="n">
        <v>1.05999994</v>
      </c>
      <c r="J546" s="79" t="n">
        <v>0</v>
      </c>
      <c r="K546" s="79" t="n">
        <v>-171.588776</v>
      </c>
      <c r="L546" s="79" t="n">
        <v>0</v>
      </c>
      <c r="M546" s="79" t="n">
        <v>4.97340488</v>
      </c>
      <c r="N546" s="79" t="n">
        <v>2.0999999</v>
      </c>
      <c r="O546" s="79" t="n">
        <v>33.6342888</v>
      </c>
      <c r="P546" s="80">
        <f>COS(RADIANS(K546))*COS(RADIANS(L546))+SIN(RADIANS(K546))*SIN(RADIANS(J546))*SIN(RADIANS(L546))</f>
        <v/>
      </c>
      <c r="Q546" s="80">
        <f>-COS(RADIANS(K546))*SIN(RADIANS(L546))+SIN(RADIANS(K546))*SIN(RADIANS(J546))*COS(RADIANS(L546))</f>
        <v/>
      </c>
      <c r="R546" s="80">
        <f>SIN(RADIANS(K546))*COS(RADIANS(J546))</f>
        <v/>
      </c>
      <c r="S546" s="80">
        <f>COS(RADIANS(J546))*SIN(RADIANS(L546))</f>
        <v/>
      </c>
      <c r="T546" s="80">
        <f>COS(RADIANS(J546))*COS(RADIANS(L546))</f>
        <v/>
      </c>
      <c r="U546" s="80">
        <f>-SIN(RADIANS(J546))</f>
        <v/>
      </c>
      <c r="V546" s="80">
        <f>-SIN(RADIANS(K546))*COS(RADIANS(L546))+COS(RADIANS(K546))*SIN(RADIANS(J546))*SIN(RADIANS(L546))</f>
        <v/>
      </c>
      <c r="W546" s="80">
        <f>SIN(RADIANS(K546))*SIN(RADIANS(L546))+COS(RADIANS(K546))*SIN(RADIANS(J546))*COS(RADIANS(L546))</f>
        <v/>
      </c>
      <c r="X546" s="80">
        <f>COS(RADIANS(K546))*COS(RADIANS(J546))</f>
        <v/>
      </c>
      <c r="Y546" s="80">
        <f>P546*G546</f>
        <v/>
      </c>
      <c r="Z546" s="80">
        <f>Q546*H546</f>
        <v/>
      </c>
      <c r="AA546" s="80">
        <f>R546*I546</f>
        <v/>
      </c>
      <c r="AB546" s="80">
        <f>M546</f>
        <v/>
      </c>
      <c r="AC546" s="80">
        <f>S546*G546</f>
        <v/>
      </c>
      <c r="AD546" s="80">
        <f>T546*H546</f>
        <v/>
      </c>
      <c r="AE546" s="80">
        <f>U546*I546</f>
        <v/>
      </c>
      <c r="AF546" s="80">
        <f>N546</f>
        <v/>
      </c>
      <c r="AG546" s="80">
        <f>V546*G546</f>
        <v/>
      </c>
      <c r="AH546" s="80">
        <f>W546*H546</f>
        <v/>
      </c>
      <c r="AI546" s="80">
        <f>X546*I546</f>
        <v/>
      </c>
      <c r="AJ546" s="80">
        <f>O546</f>
        <v/>
      </c>
      <c r="AK546" s="81" t="n">
        <v>-1.01892102</v>
      </c>
      <c r="AL546" s="81" t="n">
        <v>0</v>
      </c>
      <c r="AM546" s="81" t="n">
        <v>-0.155053154</v>
      </c>
      <c r="AN546" s="81" t="n">
        <v>4.97340488</v>
      </c>
      <c r="AO546" s="81" t="n">
        <v>0</v>
      </c>
      <c r="AP546" s="81" t="n">
        <v>1.39999998</v>
      </c>
      <c r="AQ546" s="81" t="n">
        <v>0</v>
      </c>
      <c r="AR546" s="81" t="n">
        <v>2.0999999</v>
      </c>
      <c r="AS546" s="81" t="n">
        <v>0.150664851</v>
      </c>
      <c r="AT546" s="81" t="n">
        <v>0</v>
      </c>
      <c r="AU546" s="81" t="n">
        <v>-1.04859829</v>
      </c>
      <c r="AV546" s="81" t="n">
        <v>33.6342888</v>
      </c>
      <c r="AW546" s="82">
        <f>MAX(ABS(Y546-AK546),ABS(Z546-AL546),ABS(AA546-AM546),ABS(AB546-AN546),ABS(AC546-AO546),ABS(AD546-AP546),ABS(AE546-AQ546),ABS(AF546-AR546),ABS(AG546-AS546),ABS(AH546-AT546),ABS(AI546-AU546),ABS(AJ546-AV546))</f>
        <v/>
      </c>
    </row>
    <row r="547">
      <c r="A547" s="78" t="inlineStr">
        <is>
          <t>M542</t>
        </is>
      </c>
      <c r="B547" s="52" t="inlineStr">
        <is>
          <t>BASE-63</t>
        </is>
      </c>
      <c r="C547" s="52" t="inlineStr">
        <is>
          <t>Base</t>
        </is>
      </c>
      <c r="D547" s="52" t="inlineStr">
        <is>
          <t>HESCO cell</t>
        </is>
      </c>
      <c r="E547" s="63" t="inlineStr">
        <is>
          <t>Cube</t>
        </is>
      </c>
      <c r="F547" s="52" t="inlineStr">
        <is>
          <t>BASE-01</t>
        </is>
      </c>
      <c r="G547" s="79" t="n">
        <v>1.02999997</v>
      </c>
      <c r="H547" s="79" t="n">
        <v>1.39999998</v>
      </c>
      <c r="I547" s="79" t="n">
        <v>1.05999994</v>
      </c>
      <c r="J547" s="79" t="n">
        <v>0</v>
      </c>
      <c r="K547" s="79" t="n">
        <v>169.906525</v>
      </c>
      <c r="L547" s="79" t="n">
        <v>0</v>
      </c>
      <c r="M547" s="79" t="n">
        <v>-5.95865059</v>
      </c>
      <c r="N547" s="79" t="n">
        <v>0.699999988</v>
      </c>
      <c r="O547" s="79" t="n">
        <v>33.4737892</v>
      </c>
      <c r="P547" s="80">
        <f>COS(RADIANS(K547))*COS(RADIANS(L547))+SIN(RADIANS(K547))*SIN(RADIANS(J547))*SIN(RADIANS(L547))</f>
        <v/>
      </c>
      <c r="Q547" s="80">
        <f>-COS(RADIANS(K547))*SIN(RADIANS(L547))+SIN(RADIANS(K547))*SIN(RADIANS(J547))*COS(RADIANS(L547))</f>
        <v/>
      </c>
      <c r="R547" s="80">
        <f>SIN(RADIANS(K547))*COS(RADIANS(J547))</f>
        <v/>
      </c>
      <c r="S547" s="80">
        <f>COS(RADIANS(J547))*SIN(RADIANS(L547))</f>
        <v/>
      </c>
      <c r="T547" s="80">
        <f>COS(RADIANS(J547))*COS(RADIANS(L547))</f>
        <v/>
      </c>
      <c r="U547" s="80">
        <f>-SIN(RADIANS(J547))</f>
        <v/>
      </c>
      <c r="V547" s="80">
        <f>-SIN(RADIANS(K547))*COS(RADIANS(L547))+COS(RADIANS(K547))*SIN(RADIANS(J547))*SIN(RADIANS(L547))</f>
        <v/>
      </c>
      <c r="W547" s="80">
        <f>SIN(RADIANS(K547))*SIN(RADIANS(L547))+COS(RADIANS(K547))*SIN(RADIANS(J547))*COS(RADIANS(L547))</f>
        <v/>
      </c>
      <c r="X547" s="80">
        <f>COS(RADIANS(K547))*COS(RADIANS(J547))</f>
        <v/>
      </c>
      <c r="Y547" s="80">
        <f>P547*G547</f>
        <v/>
      </c>
      <c r="Z547" s="80">
        <f>Q547*H547</f>
        <v/>
      </c>
      <c r="AA547" s="80">
        <f>R547*I547</f>
        <v/>
      </c>
      <c r="AB547" s="80">
        <f>M547</f>
        <v/>
      </c>
      <c r="AC547" s="80">
        <f>S547*G547</f>
        <v/>
      </c>
      <c r="AD547" s="80">
        <f>T547*H547</f>
        <v/>
      </c>
      <c r="AE547" s="80">
        <f>U547*I547</f>
        <v/>
      </c>
      <c r="AF547" s="80">
        <f>N547</f>
        <v/>
      </c>
      <c r="AG547" s="80">
        <f>V547*G547</f>
        <v/>
      </c>
      <c r="AH547" s="80">
        <f>W547*H547</f>
        <v/>
      </c>
      <c r="AI547" s="80">
        <f>X547*I547</f>
        <v/>
      </c>
      <c r="AJ547" s="80">
        <f>O547</f>
        <v/>
      </c>
      <c r="AK547" s="81" t="n">
        <v>-1.01405883</v>
      </c>
      <c r="AL547" s="81" t="n">
        <v>0</v>
      </c>
      <c r="AM547" s="81" t="n">
        <v>0.185769796</v>
      </c>
      <c r="AN547" s="81" t="n">
        <v>-5.95865059</v>
      </c>
      <c r="AO547" s="81" t="n">
        <v>0</v>
      </c>
      <c r="AP547" s="81" t="n">
        <v>1.39999998</v>
      </c>
      <c r="AQ547" s="81" t="n">
        <v>0</v>
      </c>
      <c r="AR547" s="81" t="n">
        <v>0.699999988</v>
      </c>
      <c r="AS547" s="81" t="n">
        <v>-0.180512175</v>
      </c>
      <c r="AT547" s="81" t="n">
        <v>0</v>
      </c>
      <c r="AU547" s="81" t="n">
        <v>-1.04359448</v>
      </c>
      <c r="AV547" s="81" t="n">
        <v>33.4737892</v>
      </c>
      <c r="AW547" s="82">
        <f>MAX(ABS(Y547-AK547),ABS(Z547-AL547),ABS(AA547-AM547),ABS(AB547-AN547),ABS(AC547-AO547),ABS(AD547-AP547),ABS(AE547-AQ547),ABS(AF547-AR547),ABS(AG547-AS547),ABS(AH547-AT547),ABS(AI547-AU547),ABS(AJ547-AV547))</f>
        <v/>
      </c>
    </row>
    <row r="548">
      <c r="A548" s="78" t="inlineStr">
        <is>
          <t>M543</t>
        </is>
      </c>
      <c r="B548" s="52" t="inlineStr">
        <is>
          <t>BASE-64</t>
        </is>
      </c>
      <c r="C548" s="52" t="inlineStr">
        <is>
          <t>Base</t>
        </is>
      </c>
      <c r="D548" s="52" t="inlineStr">
        <is>
          <t>HESCO cell (upper)</t>
        </is>
      </c>
      <c r="E548" s="63" t="inlineStr">
        <is>
          <t>Cube</t>
        </is>
      </c>
      <c r="F548" s="52" t="inlineStr">
        <is>
          <t>BASE-01</t>
        </is>
      </c>
      <c r="G548" s="79" t="n">
        <v>1.02999997</v>
      </c>
      <c r="H548" s="79" t="n">
        <v>1.39999998</v>
      </c>
      <c r="I548" s="79" t="n">
        <v>1.05999994</v>
      </c>
      <c r="J548" s="79" t="n">
        <v>0</v>
      </c>
      <c r="K548" s="79" t="n">
        <v>169.906525</v>
      </c>
      <c r="L548" s="79" t="n">
        <v>0</v>
      </c>
      <c r="M548" s="79" t="n">
        <v>-5.95865059</v>
      </c>
      <c r="N548" s="79" t="n">
        <v>2.0999999</v>
      </c>
      <c r="O548" s="79" t="n">
        <v>33.4737892</v>
      </c>
      <c r="P548" s="80">
        <f>COS(RADIANS(K548))*COS(RADIANS(L548))+SIN(RADIANS(K548))*SIN(RADIANS(J548))*SIN(RADIANS(L548))</f>
        <v/>
      </c>
      <c r="Q548" s="80">
        <f>-COS(RADIANS(K548))*SIN(RADIANS(L548))+SIN(RADIANS(K548))*SIN(RADIANS(J548))*COS(RADIANS(L548))</f>
        <v/>
      </c>
      <c r="R548" s="80">
        <f>SIN(RADIANS(K548))*COS(RADIANS(J548))</f>
        <v/>
      </c>
      <c r="S548" s="80">
        <f>COS(RADIANS(J548))*SIN(RADIANS(L548))</f>
        <v/>
      </c>
      <c r="T548" s="80">
        <f>COS(RADIANS(J548))*COS(RADIANS(L548))</f>
        <v/>
      </c>
      <c r="U548" s="80">
        <f>-SIN(RADIANS(J548))</f>
        <v/>
      </c>
      <c r="V548" s="80">
        <f>-SIN(RADIANS(K548))*COS(RADIANS(L548))+COS(RADIANS(K548))*SIN(RADIANS(J548))*SIN(RADIANS(L548))</f>
        <v/>
      </c>
      <c r="W548" s="80">
        <f>SIN(RADIANS(K548))*SIN(RADIANS(L548))+COS(RADIANS(K548))*SIN(RADIANS(J548))*COS(RADIANS(L548))</f>
        <v/>
      </c>
      <c r="X548" s="80">
        <f>COS(RADIANS(K548))*COS(RADIANS(J548))</f>
        <v/>
      </c>
      <c r="Y548" s="80">
        <f>P548*G548</f>
        <v/>
      </c>
      <c r="Z548" s="80">
        <f>Q548*H548</f>
        <v/>
      </c>
      <c r="AA548" s="80">
        <f>R548*I548</f>
        <v/>
      </c>
      <c r="AB548" s="80">
        <f>M548</f>
        <v/>
      </c>
      <c r="AC548" s="80">
        <f>S548*G548</f>
        <v/>
      </c>
      <c r="AD548" s="80">
        <f>T548*H548</f>
        <v/>
      </c>
      <c r="AE548" s="80">
        <f>U548*I548</f>
        <v/>
      </c>
      <c r="AF548" s="80">
        <f>N548</f>
        <v/>
      </c>
      <c r="AG548" s="80">
        <f>V548*G548</f>
        <v/>
      </c>
      <c r="AH548" s="80">
        <f>W548*H548</f>
        <v/>
      </c>
      <c r="AI548" s="80">
        <f>X548*I548</f>
        <v/>
      </c>
      <c r="AJ548" s="80">
        <f>O548</f>
        <v/>
      </c>
      <c r="AK548" s="81" t="n">
        <v>-1.01405883</v>
      </c>
      <c r="AL548" s="81" t="n">
        <v>0</v>
      </c>
      <c r="AM548" s="81" t="n">
        <v>0.185769796</v>
      </c>
      <c r="AN548" s="81" t="n">
        <v>-5.95865059</v>
      </c>
      <c r="AO548" s="81" t="n">
        <v>0</v>
      </c>
      <c r="AP548" s="81" t="n">
        <v>1.39999998</v>
      </c>
      <c r="AQ548" s="81" t="n">
        <v>0</v>
      </c>
      <c r="AR548" s="81" t="n">
        <v>2.0999999</v>
      </c>
      <c r="AS548" s="81" t="n">
        <v>-0.180512175</v>
      </c>
      <c r="AT548" s="81" t="n">
        <v>0</v>
      </c>
      <c r="AU548" s="81" t="n">
        <v>-1.04359448</v>
      </c>
      <c r="AV548" s="81" t="n">
        <v>33.4737892</v>
      </c>
      <c r="AW548" s="82">
        <f>MAX(ABS(Y548-AK548),ABS(Z548-AL548),ABS(AA548-AM548),ABS(AB548-AN548),ABS(AC548-AO548),ABS(AD548-AP548),ABS(AE548-AQ548),ABS(AF548-AR548),ABS(AG548-AS548),ABS(AH548-AT548),ABS(AI548-AU548),ABS(AJ548-AV548))</f>
        <v/>
      </c>
    </row>
    <row r="549">
      <c r="A549" s="78" t="inlineStr">
        <is>
          <t>M544</t>
        </is>
      </c>
      <c r="B549" s="52" t="inlineStr">
        <is>
          <t>BASE-65</t>
        </is>
      </c>
      <c r="C549" s="52" t="inlineStr">
        <is>
          <t>Base</t>
        </is>
      </c>
      <c r="D549" s="52" t="inlineStr">
        <is>
          <t>HESCO cell</t>
        </is>
      </c>
      <c r="E549" s="63" t="inlineStr">
        <is>
          <t>Cube</t>
        </is>
      </c>
      <c r="F549" s="52" t="inlineStr">
        <is>
          <t>BASE-01</t>
        </is>
      </c>
      <c r="G549" s="79" t="n">
        <v>1.02999997</v>
      </c>
      <c r="H549" s="79" t="n">
        <v>1.39999998</v>
      </c>
      <c r="I549" s="79" t="n">
        <v>1.05999994</v>
      </c>
      <c r="J549" s="79" t="n">
        <v>0</v>
      </c>
      <c r="K549" s="79" t="n">
        <v>168.224289</v>
      </c>
      <c r="L549" s="79" t="n">
        <v>0</v>
      </c>
      <c r="M549" s="79" t="n">
        <v>-6.9387536</v>
      </c>
      <c r="N549" s="79" t="n">
        <v>0.699999988</v>
      </c>
      <c r="O549" s="79" t="n">
        <v>33.2844353</v>
      </c>
      <c r="P549" s="80">
        <f>COS(RADIANS(K549))*COS(RADIANS(L549))+SIN(RADIANS(K549))*SIN(RADIANS(J549))*SIN(RADIANS(L549))</f>
        <v/>
      </c>
      <c r="Q549" s="80">
        <f>-COS(RADIANS(K549))*SIN(RADIANS(L549))+SIN(RADIANS(K549))*SIN(RADIANS(J549))*COS(RADIANS(L549))</f>
        <v/>
      </c>
      <c r="R549" s="80">
        <f>SIN(RADIANS(K549))*COS(RADIANS(J549))</f>
        <v/>
      </c>
      <c r="S549" s="80">
        <f>COS(RADIANS(J549))*SIN(RADIANS(L549))</f>
        <v/>
      </c>
      <c r="T549" s="80">
        <f>COS(RADIANS(J549))*COS(RADIANS(L549))</f>
        <v/>
      </c>
      <c r="U549" s="80">
        <f>-SIN(RADIANS(J549))</f>
        <v/>
      </c>
      <c r="V549" s="80">
        <f>-SIN(RADIANS(K549))*COS(RADIANS(L549))+COS(RADIANS(K549))*SIN(RADIANS(J549))*SIN(RADIANS(L549))</f>
        <v/>
      </c>
      <c r="W549" s="80">
        <f>SIN(RADIANS(K549))*SIN(RADIANS(L549))+COS(RADIANS(K549))*SIN(RADIANS(J549))*COS(RADIANS(L549))</f>
        <v/>
      </c>
      <c r="X549" s="80">
        <f>COS(RADIANS(K549))*COS(RADIANS(J549))</f>
        <v/>
      </c>
      <c r="Y549" s="80">
        <f>P549*G549</f>
        <v/>
      </c>
      <c r="Z549" s="80">
        <f>Q549*H549</f>
        <v/>
      </c>
      <c r="AA549" s="80">
        <f>R549*I549</f>
        <v/>
      </c>
      <c r="AB549" s="80">
        <f>M549</f>
        <v/>
      </c>
      <c r="AC549" s="80">
        <f>S549*G549</f>
        <v/>
      </c>
      <c r="AD549" s="80">
        <f>T549*H549</f>
        <v/>
      </c>
      <c r="AE549" s="80">
        <f>U549*I549</f>
        <v/>
      </c>
      <c r="AF549" s="80">
        <f>N549</f>
        <v/>
      </c>
      <c r="AG549" s="80">
        <f>V549*G549</f>
        <v/>
      </c>
      <c r="AH549" s="80">
        <f>W549*H549</f>
        <v/>
      </c>
      <c r="AI549" s="80">
        <f>X549*I549</f>
        <v/>
      </c>
      <c r="AJ549" s="80">
        <f>O549</f>
        <v/>
      </c>
      <c r="AK549" s="81" t="n">
        <v>-1.0083226</v>
      </c>
      <c r="AL549" s="81" t="n">
        <v>0</v>
      </c>
      <c r="AM549" s="81" t="n">
        <v>0.216325834</v>
      </c>
      <c r="AN549" s="81" t="n">
        <v>-6.9387536</v>
      </c>
      <c r="AO549" s="81" t="n">
        <v>0</v>
      </c>
      <c r="AP549" s="81" t="n">
        <v>1.39999998</v>
      </c>
      <c r="AQ549" s="81" t="n">
        <v>0</v>
      </c>
      <c r="AR549" s="81" t="n">
        <v>0.699999988</v>
      </c>
      <c r="AS549" s="81" t="n">
        <v>-0.210203409</v>
      </c>
      <c r="AT549" s="81" t="n">
        <v>0</v>
      </c>
      <c r="AU549" s="81" t="n">
        <v>-1.03769124</v>
      </c>
      <c r="AV549" s="81" t="n">
        <v>33.2844353</v>
      </c>
      <c r="AW549" s="82">
        <f>MAX(ABS(Y549-AK549),ABS(Z549-AL549),ABS(AA549-AM549),ABS(AB549-AN549),ABS(AC549-AO549),ABS(AD549-AP549),ABS(AE549-AQ549),ABS(AF549-AR549),ABS(AG549-AS549),ABS(AH549-AT549),ABS(AI549-AU549),ABS(AJ549-AV549))</f>
        <v/>
      </c>
    </row>
    <row r="550">
      <c r="A550" s="78" t="inlineStr">
        <is>
          <t>M545</t>
        </is>
      </c>
      <c r="B550" s="52" t="inlineStr">
        <is>
          <t>BASE-66</t>
        </is>
      </c>
      <c r="C550" s="52" t="inlineStr">
        <is>
          <t>Base</t>
        </is>
      </c>
      <c r="D550" s="52" t="inlineStr">
        <is>
          <t>HESCO cell (upper)</t>
        </is>
      </c>
      <c r="E550" s="63" t="inlineStr">
        <is>
          <t>Cube</t>
        </is>
      </c>
      <c r="F550" s="52" t="inlineStr">
        <is>
          <t>BASE-01</t>
        </is>
      </c>
      <c r="G550" s="79" t="n">
        <v>1.02999997</v>
      </c>
      <c r="H550" s="79" t="n">
        <v>1.39999998</v>
      </c>
      <c r="I550" s="79" t="n">
        <v>1.05999994</v>
      </c>
      <c r="J550" s="79" t="n">
        <v>0</v>
      </c>
      <c r="K550" s="79" t="n">
        <v>168.224289</v>
      </c>
      <c r="L550" s="79" t="n">
        <v>0</v>
      </c>
      <c r="M550" s="79" t="n">
        <v>-6.9387536</v>
      </c>
      <c r="N550" s="79" t="n">
        <v>2.0999999</v>
      </c>
      <c r="O550" s="79" t="n">
        <v>33.2844353</v>
      </c>
      <c r="P550" s="80">
        <f>COS(RADIANS(K550))*COS(RADIANS(L550))+SIN(RADIANS(K550))*SIN(RADIANS(J550))*SIN(RADIANS(L550))</f>
        <v/>
      </c>
      <c r="Q550" s="80">
        <f>-COS(RADIANS(K550))*SIN(RADIANS(L550))+SIN(RADIANS(K550))*SIN(RADIANS(J550))*COS(RADIANS(L550))</f>
        <v/>
      </c>
      <c r="R550" s="80">
        <f>SIN(RADIANS(K550))*COS(RADIANS(J550))</f>
        <v/>
      </c>
      <c r="S550" s="80">
        <f>COS(RADIANS(J550))*SIN(RADIANS(L550))</f>
        <v/>
      </c>
      <c r="T550" s="80">
        <f>COS(RADIANS(J550))*COS(RADIANS(L550))</f>
        <v/>
      </c>
      <c r="U550" s="80">
        <f>-SIN(RADIANS(J550))</f>
        <v/>
      </c>
      <c r="V550" s="80">
        <f>-SIN(RADIANS(K550))*COS(RADIANS(L550))+COS(RADIANS(K550))*SIN(RADIANS(J550))*SIN(RADIANS(L550))</f>
        <v/>
      </c>
      <c r="W550" s="80">
        <f>SIN(RADIANS(K550))*SIN(RADIANS(L550))+COS(RADIANS(K550))*SIN(RADIANS(J550))*COS(RADIANS(L550))</f>
        <v/>
      </c>
      <c r="X550" s="80">
        <f>COS(RADIANS(K550))*COS(RADIANS(J550))</f>
        <v/>
      </c>
      <c r="Y550" s="80">
        <f>P550*G550</f>
        <v/>
      </c>
      <c r="Z550" s="80">
        <f>Q550*H550</f>
        <v/>
      </c>
      <c r="AA550" s="80">
        <f>R550*I550</f>
        <v/>
      </c>
      <c r="AB550" s="80">
        <f>M550</f>
        <v/>
      </c>
      <c r="AC550" s="80">
        <f>S550*G550</f>
        <v/>
      </c>
      <c r="AD550" s="80">
        <f>T550*H550</f>
        <v/>
      </c>
      <c r="AE550" s="80">
        <f>U550*I550</f>
        <v/>
      </c>
      <c r="AF550" s="80">
        <f>N550</f>
        <v/>
      </c>
      <c r="AG550" s="80">
        <f>V550*G550</f>
        <v/>
      </c>
      <c r="AH550" s="80">
        <f>W550*H550</f>
        <v/>
      </c>
      <c r="AI550" s="80">
        <f>X550*I550</f>
        <v/>
      </c>
      <c r="AJ550" s="80">
        <f>O550</f>
        <v/>
      </c>
      <c r="AK550" s="81" t="n">
        <v>-1.0083226</v>
      </c>
      <c r="AL550" s="81" t="n">
        <v>0</v>
      </c>
      <c r="AM550" s="81" t="n">
        <v>0.216325834</v>
      </c>
      <c r="AN550" s="81" t="n">
        <v>-6.9387536</v>
      </c>
      <c r="AO550" s="81" t="n">
        <v>0</v>
      </c>
      <c r="AP550" s="81" t="n">
        <v>1.39999998</v>
      </c>
      <c r="AQ550" s="81" t="n">
        <v>0</v>
      </c>
      <c r="AR550" s="81" t="n">
        <v>2.0999999</v>
      </c>
      <c r="AS550" s="81" t="n">
        <v>-0.210203409</v>
      </c>
      <c r="AT550" s="81" t="n">
        <v>0</v>
      </c>
      <c r="AU550" s="81" t="n">
        <v>-1.03769124</v>
      </c>
      <c r="AV550" s="81" t="n">
        <v>33.2844353</v>
      </c>
      <c r="AW550" s="82">
        <f>MAX(ABS(Y550-AK550),ABS(Z550-AL550),ABS(AA550-AM550),ABS(AB550-AN550),ABS(AC550-AO550),ABS(AD550-AP550),ABS(AE550-AQ550),ABS(AF550-AR550),ABS(AG550-AS550),ABS(AH550-AT550),ABS(AI550-AU550),ABS(AJ550-AV550))</f>
        <v/>
      </c>
    </row>
    <row r="551">
      <c r="A551" s="78" t="inlineStr">
        <is>
          <t>M546</t>
        </is>
      </c>
      <c r="B551" s="52" t="inlineStr">
        <is>
          <t>BASE-67</t>
        </is>
      </c>
      <c r="C551" s="52" t="inlineStr">
        <is>
          <t>Base</t>
        </is>
      </c>
      <c r="D551" s="52" t="inlineStr">
        <is>
          <t>HESCO cell</t>
        </is>
      </c>
      <c r="E551" s="63" t="inlineStr">
        <is>
          <t>Cube</t>
        </is>
      </c>
      <c r="F551" s="52" t="inlineStr">
        <is>
          <t>BASE-01</t>
        </is>
      </c>
      <c r="G551" s="79" t="n">
        <v>1.02999997</v>
      </c>
      <c r="H551" s="79" t="n">
        <v>1.39999998</v>
      </c>
      <c r="I551" s="79" t="n">
        <v>1.05999994</v>
      </c>
      <c r="J551" s="79" t="n">
        <v>0</v>
      </c>
      <c r="K551" s="79" t="n">
        <v>166.542068</v>
      </c>
      <c r="L551" s="79" t="n">
        <v>0</v>
      </c>
      <c r="M551" s="79" t="n">
        <v>-7.91287184</v>
      </c>
      <c r="N551" s="79" t="n">
        <v>0.699999988</v>
      </c>
      <c r="O551" s="79" t="n">
        <v>33.0663948</v>
      </c>
      <c r="P551" s="80">
        <f>COS(RADIANS(K551))*COS(RADIANS(L551))+SIN(RADIANS(K551))*SIN(RADIANS(J551))*SIN(RADIANS(L551))</f>
        <v/>
      </c>
      <c r="Q551" s="80">
        <f>-COS(RADIANS(K551))*SIN(RADIANS(L551))+SIN(RADIANS(K551))*SIN(RADIANS(J551))*COS(RADIANS(L551))</f>
        <v/>
      </c>
      <c r="R551" s="80">
        <f>SIN(RADIANS(K551))*COS(RADIANS(J551))</f>
        <v/>
      </c>
      <c r="S551" s="80">
        <f>COS(RADIANS(J551))*SIN(RADIANS(L551))</f>
        <v/>
      </c>
      <c r="T551" s="80">
        <f>COS(RADIANS(J551))*COS(RADIANS(L551))</f>
        <v/>
      </c>
      <c r="U551" s="80">
        <f>-SIN(RADIANS(J551))</f>
        <v/>
      </c>
      <c r="V551" s="80">
        <f>-SIN(RADIANS(K551))*COS(RADIANS(L551))+COS(RADIANS(K551))*SIN(RADIANS(J551))*SIN(RADIANS(L551))</f>
        <v/>
      </c>
      <c r="W551" s="80">
        <f>SIN(RADIANS(K551))*SIN(RADIANS(L551))+COS(RADIANS(K551))*SIN(RADIANS(J551))*COS(RADIANS(L551))</f>
        <v/>
      </c>
      <c r="X551" s="80">
        <f>COS(RADIANS(K551))*COS(RADIANS(J551))</f>
        <v/>
      </c>
      <c r="Y551" s="80">
        <f>P551*G551</f>
        <v/>
      </c>
      <c r="Z551" s="80">
        <f>Q551*H551</f>
        <v/>
      </c>
      <c r="AA551" s="80">
        <f>R551*I551</f>
        <v/>
      </c>
      <c r="AB551" s="80">
        <f>M551</f>
        <v/>
      </c>
      <c r="AC551" s="80">
        <f>S551*G551</f>
        <v/>
      </c>
      <c r="AD551" s="80">
        <f>T551*H551</f>
        <v/>
      </c>
      <c r="AE551" s="80">
        <f>U551*I551</f>
        <v/>
      </c>
      <c r="AF551" s="80">
        <f>N551</f>
        <v/>
      </c>
      <c r="AG551" s="80">
        <f>V551*G551</f>
        <v/>
      </c>
      <c r="AH551" s="80">
        <f>W551*H551</f>
        <v/>
      </c>
      <c r="AI551" s="80">
        <f>X551*I551</f>
        <v/>
      </c>
      <c r="AJ551" s="80">
        <f>O551</f>
        <v/>
      </c>
      <c r="AK551" s="81" t="n">
        <v>-1.00171733</v>
      </c>
      <c r="AL551" s="81" t="n">
        <v>0</v>
      </c>
      <c r="AM551" s="81" t="n">
        <v>0.246695131</v>
      </c>
      <c r="AN551" s="81" t="n">
        <v>-7.91287184</v>
      </c>
      <c r="AO551" s="81" t="n">
        <v>0</v>
      </c>
      <c r="AP551" s="81" t="n">
        <v>1.39999998</v>
      </c>
      <c r="AQ551" s="81" t="n">
        <v>0</v>
      </c>
      <c r="AR551" s="81" t="n">
        <v>0.699999988</v>
      </c>
      <c r="AS551" s="81" t="n">
        <v>-0.239713192</v>
      </c>
      <c r="AT551" s="81" t="n">
        <v>0</v>
      </c>
      <c r="AU551" s="81" t="n">
        <v>-1.03089345</v>
      </c>
      <c r="AV551" s="81" t="n">
        <v>33.0663948</v>
      </c>
      <c r="AW551" s="82">
        <f>MAX(ABS(Y551-AK551),ABS(Z551-AL551),ABS(AA551-AM551),ABS(AB551-AN551),ABS(AC551-AO551),ABS(AD551-AP551),ABS(AE551-AQ551),ABS(AF551-AR551),ABS(AG551-AS551),ABS(AH551-AT551),ABS(AI551-AU551),ABS(AJ551-AV551))</f>
        <v/>
      </c>
    </row>
    <row r="552">
      <c r="A552" s="78" t="inlineStr">
        <is>
          <t>M547</t>
        </is>
      </c>
      <c r="B552" s="52" t="inlineStr">
        <is>
          <t>BASE-68</t>
        </is>
      </c>
      <c r="C552" s="52" t="inlineStr">
        <is>
          <t>Base</t>
        </is>
      </c>
      <c r="D552" s="52" t="inlineStr">
        <is>
          <t>HESCO cell (upper)</t>
        </is>
      </c>
      <c r="E552" s="63" t="inlineStr">
        <is>
          <t>Cube</t>
        </is>
      </c>
      <c r="F552" s="52" t="inlineStr">
        <is>
          <t>BASE-01</t>
        </is>
      </c>
      <c r="G552" s="79" t="n">
        <v>1.02999997</v>
      </c>
      <c r="H552" s="79" t="n">
        <v>1.39999998</v>
      </c>
      <c r="I552" s="79" t="n">
        <v>1.05999994</v>
      </c>
      <c r="J552" s="79" t="n">
        <v>0</v>
      </c>
      <c r="K552" s="79" t="n">
        <v>166.542068</v>
      </c>
      <c r="L552" s="79" t="n">
        <v>0</v>
      </c>
      <c r="M552" s="79" t="n">
        <v>-7.91287184</v>
      </c>
      <c r="N552" s="79" t="n">
        <v>2.0999999</v>
      </c>
      <c r="O552" s="79" t="n">
        <v>33.0663948</v>
      </c>
      <c r="P552" s="80">
        <f>COS(RADIANS(K552))*COS(RADIANS(L552))+SIN(RADIANS(K552))*SIN(RADIANS(J552))*SIN(RADIANS(L552))</f>
        <v/>
      </c>
      <c r="Q552" s="80">
        <f>-COS(RADIANS(K552))*SIN(RADIANS(L552))+SIN(RADIANS(K552))*SIN(RADIANS(J552))*COS(RADIANS(L552))</f>
        <v/>
      </c>
      <c r="R552" s="80">
        <f>SIN(RADIANS(K552))*COS(RADIANS(J552))</f>
        <v/>
      </c>
      <c r="S552" s="80">
        <f>COS(RADIANS(J552))*SIN(RADIANS(L552))</f>
        <v/>
      </c>
      <c r="T552" s="80">
        <f>COS(RADIANS(J552))*COS(RADIANS(L552))</f>
        <v/>
      </c>
      <c r="U552" s="80">
        <f>-SIN(RADIANS(J552))</f>
        <v/>
      </c>
      <c r="V552" s="80">
        <f>-SIN(RADIANS(K552))*COS(RADIANS(L552))+COS(RADIANS(K552))*SIN(RADIANS(J552))*SIN(RADIANS(L552))</f>
        <v/>
      </c>
      <c r="W552" s="80">
        <f>SIN(RADIANS(K552))*SIN(RADIANS(L552))+COS(RADIANS(K552))*SIN(RADIANS(J552))*COS(RADIANS(L552))</f>
        <v/>
      </c>
      <c r="X552" s="80">
        <f>COS(RADIANS(K552))*COS(RADIANS(J552))</f>
        <v/>
      </c>
      <c r="Y552" s="80">
        <f>P552*G552</f>
        <v/>
      </c>
      <c r="Z552" s="80">
        <f>Q552*H552</f>
        <v/>
      </c>
      <c r="AA552" s="80">
        <f>R552*I552</f>
        <v/>
      </c>
      <c r="AB552" s="80">
        <f>M552</f>
        <v/>
      </c>
      <c r="AC552" s="80">
        <f>S552*G552</f>
        <v/>
      </c>
      <c r="AD552" s="80">
        <f>T552*H552</f>
        <v/>
      </c>
      <c r="AE552" s="80">
        <f>U552*I552</f>
        <v/>
      </c>
      <c r="AF552" s="80">
        <f>N552</f>
        <v/>
      </c>
      <c r="AG552" s="80">
        <f>V552*G552</f>
        <v/>
      </c>
      <c r="AH552" s="80">
        <f>W552*H552</f>
        <v/>
      </c>
      <c r="AI552" s="80">
        <f>X552*I552</f>
        <v/>
      </c>
      <c r="AJ552" s="80">
        <f>O552</f>
        <v/>
      </c>
      <c r="AK552" s="81" t="n">
        <v>-1.00171733</v>
      </c>
      <c r="AL552" s="81" t="n">
        <v>0</v>
      </c>
      <c r="AM552" s="81" t="n">
        <v>0.246695131</v>
      </c>
      <c r="AN552" s="81" t="n">
        <v>-7.91287184</v>
      </c>
      <c r="AO552" s="81" t="n">
        <v>0</v>
      </c>
      <c r="AP552" s="81" t="n">
        <v>1.39999998</v>
      </c>
      <c r="AQ552" s="81" t="n">
        <v>0</v>
      </c>
      <c r="AR552" s="81" t="n">
        <v>2.0999999</v>
      </c>
      <c r="AS552" s="81" t="n">
        <v>-0.239713192</v>
      </c>
      <c r="AT552" s="81" t="n">
        <v>0</v>
      </c>
      <c r="AU552" s="81" t="n">
        <v>-1.03089345</v>
      </c>
      <c r="AV552" s="81" t="n">
        <v>33.0663948</v>
      </c>
      <c r="AW552" s="82">
        <f>MAX(ABS(Y552-AK552),ABS(Z552-AL552),ABS(AA552-AM552),ABS(AB552-AN552),ABS(AC552-AO552),ABS(AD552-AP552),ABS(AE552-AQ552),ABS(AF552-AR552),ABS(AG552-AS552),ABS(AH552-AT552),ABS(AI552-AU552),ABS(AJ552-AV552))</f>
        <v/>
      </c>
    </row>
    <row r="553">
      <c r="A553" s="78" t="inlineStr">
        <is>
          <t>M548</t>
        </is>
      </c>
      <c r="B553" s="52" t="inlineStr">
        <is>
          <t>BASE-69</t>
        </is>
      </c>
      <c r="C553" s="52" t="inlineStr">
        <is>
          <t>Base</t>
        </is>
      </c>
      <c r="D553" s="52" t="inlineStr">
        <is>
          <t>HESCO cell</t>
        </is>
      </c>
      <c r="E553" s="63" t="inlineStr">
        <is>
          <t>Cube</t>
        </is>
      </c>
      <c r="F553" s="52" t="inlineStr">
        <is>
          <t>BASE-01</t>
        </is>
      </c>
      <c r="G553" s="79" t="n">
        <v>1.02999997</v>
      </c>
      <c r="H553" s="79" t="n">
        <v>1.39999998</v>
      </c>
      <c r="I553" s="79" t="n">
        <v>1.05999994</v>
      </c>
      <c r="J553" s="79" t="n">
        <v>0</v>
      </c>
      <c r="K553" s="79" t="n">
        <v>164.859802</v>
      </c>
      <c r="L553" s="79" t="n">
        <v>0</v>
      </c>
      <c r="M553" s="79" t="n">
        <v>-8.880176540000001</v>
      </c>
      <c r="N553" s="79" t="n">
        <v>0.699999988</v>
      </c>
      <c r="O553" s="79" t="n">
        <v>32.8198471</v>
      </c>
      <c r="P553" s="80">
        <f>COS(RADIANS(K553))*COS(RADIANS(L553))+SIN(RADIANS(K553))*SIN(RADIANS(J553))*SIN(RADIANS(L553))</f>
        <v/>
      </c>
      <c r="Q553" s="80">
        <f>-COS(RADIANS(K553))*SIN(RADIANS(L553))+SIN(RADIANS(K553))*SIN(RADIANS(J553))*COS(RADIANS(L553))</f>
        <v/>
      </c>
      <c r="R553" s="80">
        <f>SIN(RADIANS(K553))*COS(RADIANS(J553))</f>
        <v/>
      </c>
      <c r="S553" s="80">
        <f>COS(RADIANS(J553))*SIN(RADIANS(L553))</f>
        <v/>
      </c>
      <c r="T553" s="80">
        <f>COS(RADIANS(J553))*COS(RADIANS(L553))</f>
        <v/>
      </c>
      <c r="U553" s="80">
        <f>-SIN(RADIANS(J553))</f>
        <v/>
      </c>
      <c r="V553" s="80">
        <f>-SIN(RADIANS(K553))*COS(RADIANS(L553))+COS(RADIANS(K553))*SIN(RADIANS(J553))*SIN(RADIANS(L553))</f>
        <v/>
      </c>
      <c r="W553" s="80">
        <f>SIN(RADIANS(K553))*SIN(RADIANS(L553))+COS(RADIANS(K553))*SIN(RADIANS(J553))*COS(RADIANS(L553))</f>
        <v/>
      </c>
      <c r="X553" s="80">
        <f>COS(RADIANS(K553))*COS(RADIANS(J553))</f>
        <v/>
      </c>
      <c r="Y553" s="80">
        <f>P553*G553</f>
        <v/>
      </c>
      <c r="Z553" s="80">
        <f>Q553*H553</f>
        <v/>
      </c>
      <c r="AA553" s="80">
        <f>R553*I553</f>
        <v/>
      </c>
      <c r="AB553" s="80">
        <f>M553</f>
        <v/>
      </c>
      <c r="AC553" s="80">
        <f>S553*G553</f>
        <v/>
      </c>
      <c r="AD553" s="80">
        <f>T553*H553</f>
        <v/>
      </c>
      <c r="AE553" s="80">
        <f>U553*I553</f>
        <v/>
      </c>
      <c r="AF553" s="80">
        <f>N553</f>
        <v/>
      </c>
      <c r="AG553" s="80">
        <f>V553*G553</f>
        <v/>
      </c>
      <c r="AH553" s="80">
        <f>W553*H553</f>
        <v/>
      </c>
      <c r="AI553" s="80">
        <f>X553*I553</f>
        <v/>
      </c>
      <c r="AJ553" s="80">
        <f>O553</f>
        <v/>
      </c>
      <c r="AK553" s="81" t="n">
        <v>-0.994248331</v>
      </c>
      <c r="AL553" s="81" t="n">
        <v>0</v>
      </c>
      <c r="AM553" s="81" t="n">
        <v>0.276852548</v>
      </c>
      <c r="AN553" s="81" t="n">
        <v>-8.880176540000001</v>
      </c>
      <c r="AO553" s="81" t="n">
        <v>0</v>
      </c>
      <c r="AP553" s="81" t="n">
        <v>1.39999998</v>
      </c>
      <c r="AQ553" s="81" t="n">
        <v>0</v>
      </c>
      <c r="AR553" s="81" t="n">
        <v>0.699999988</v>
      </c>
      <c r="AS553" s="81" t="n">
        <v>-0.2690171</v>
      </c>
      <c r="AT553" s="81" t="n">
        <v>0</v>
      </c>
      <c r="AU553" s="81" t="n">
        <v>-1.02320695</v>
      </c>
      <c r="AV553" s="81" t="n">
        <v>32.8198471</v>
      </c>
      <c r="AW553" s="82">
        <f>MAX(ABS(Y553-AK553),ABS(Z553-AL553),ABS(AA553-AM553),ABS(AB553-AN553),ABS(AC553-AO553),ABS(AD553-AP553),ABS(AE553-AQ553),ABS(AF553-AR553),ABS(AG553-AS553),ABS(AH553-AT553),ABS(AI553-AU553),ABS(AJ553-AV553))</f>
        <v/>
      </c>
    </row>
    <row r="554">
      <c r="A554" s="78" t="inlineStr">
        <is>
          <t>M549</t>
        </is>
      </c>
      <c r="B554" s="52" t="inlineStr">
        <is>
          <t>BASE-70</t>
        </is>
      </c>
      <c r="C554" s="52" t="inlineStr">
        <is>
          <t>Base</t>
        </is>
      </c>
      <c r="D554" s="52" t="inlineStr">
        <is>
          <t>HESCO cell (upper)</t>
        </is>
      </c>
      <c r="E554" s="63" t="inlineStr">
        <is>
          <t>Cube</t>
        </is>
      </c>
      <c r="F554" s="52" t="inlineStr">
        <is>
          <t>BASE-01</t>
        </is>
      </c>
      <c r="G554" s="79" t="n">
        <v>1.02999997</v>
      </c>
      <c r="H554" s="79" t="n">
        <v>1.39999998</v>
      </c>
      <c r="I554" s="79" t="n">
        <v>1.05999994</v>
      </c>
      <c r="J554" s="79" t="n">
        <v>0</v>
      </c>
      <c r="K554" s="79" t="n">
        <v>164.859802</v>
      </c>
      <c r="L554" s="79" t="n">
        <v>0</v>
      </c>
      <c r="M554" s="79" t="n">
        <v>-8.880176540000001</v>
      </c>
      <c r="N554" s="79" t="n">
        <v>2.0999999</v>
      </c>
      <c r="O554" s="79" t="n">
        <v>32.8198471</v>
      </c>
      <c r="P554" s="80">
        <f>COS(RADIANS(K554))*COS(RADIANS(L554))+SIN(RADIANS(K554))*SIN(RADIANS(J554))*SIN(RADIANS(L554))</f>
        <v/>
      </c>
      <c r="Q554" s="80">
        <f>-COS(RADIANS(K554))*SIN(RADIANS(L554))+SIN(RADIANS(K554))*SIN(RADIANS(J554))*COS(RADIANS(L554))</f>
        <v/>
      </c>
      <c r="R554" s="80">
        <f>SIN(RADIANS(K554))*COS(RADIANS(J554))</f>
        <v/>
      </c>
      <c r="S554" s="80">
        <f>COS(RADIANS(J554))*SIN(RADIANS(L554))</f>
        <v/>
      </c>
      <c r="T554" s="80">
        <f>COS(RADIANS(J554))*COS(RADIANS(L554))</f>
        <v/>
      </c>
      <c r="U554" s="80">
        <f>-SIN(RADIANS(J554))</f>
        <v/>
      </c>
      <c r="V554" s="80">
        <f>-SIN(RADIANS(K554))*COS(RADIANS(L554))+COS(RADIANS(K554))*SIN(RADIANS(J554))*SIN(RADIANS(L554))</f>
        <v/>
      </c>
      <c r="W554" s="80">
        <f>SIN(RADIANS(K554))*SIN(RADIANS(L554))+COS(RADIANS(K554))*SIN(RADIANS(J554))*COS(RADIANS(L554))</f>
        <v/>
      </c>
      <c r="X554" s="80">
        <f>COS(RADIANS(K554))*COS(RADIANS(J554))</f>
        <v/>
      </c>
      <c r="Y554" s="80">
        <f>P554*G554</f>
        <v/>
      </c>
      <c r="Z554" s="80">
        <f>Q554*H554</f>
        <v/>
      </c>
      <c r="AA554" s="80">
        <f>R554*I554</f>
        <v/>
      </c>
      <c r="AB554" s="80">
        <f>M554</f>
        <v/>
      </c>
      <c r="AC554" s="80">
        <f>S554*G554</f>
        <v/>
      </c>
      <c r="AD554" s="80">
        <f>T554*H554</f>
        <v/>
      </c>
      <c r="AE554" s="80">
        <f>U554*I554</f>
        <v/>
      </c>
      <c r="AF554" s="80">
        <f>N554</f>
        <v/>
      </c>
      <c r="AG554" s="80">
        <f>V554*G554</f>
        <v/>
      </c>
      <c r="AH554" s="80">
        <f>W554*H554</f>
        <v/>
      </c>
      <c r="AI554" s="80">
        <f>X554*I554</f>
        <v/>
      </c>
      <c r="AJ554" s="80">
        <f>O554</f>
        <v/>
      </c>
      <c r="AK554" s="81" t="n">
        <v>-0.994248331</v>
      </c>
      <c r="AL554" s="81" t="n">
        <v>0</v>
      </c>
      <c r="AM554" s="81" t="n">
        <v>0.276852548</v>
      </c>
      <c r="AN554" s="81" t="n">
        <v>-8.880176540000001</v>
      </c>
      <c r="AO554" s="81" t="n">
        <v>0</v>
      </c>
      <c r="AP554" s="81" t="n">
        <v>1.39999998</v>
      </c>
      <c r="AQ554" s="81" t="n">
        <v>0</v>
      </c>
      <c r="AR554" s="81" t="n">
        <v>2.0999999</v>
      </c>
      <c r="AS554" s="81" t="n">
        <v>-0.2690171</v>
      </c>
      <c r="AT554" s="81" t="n">
        <v>0</v>
      </c>
      <c r="AU554" s="81" t="n">
        <v>-1.02320695</v>
      </c>
      <c r="AV554" s="81" t="n">
        <v>32.8198471</v>
      </c>
      <c r="AW554" s="82">
        <f>MAX(ABS(Y554-AK554),ABS(Z554-AL554),ABS(AA554-AM554),ABS(AB554-AN554),ABS(AC554-AO554),ABS(AD554-AP554),ABS(AE554-AQ554),ABS(AF554-AR554),ABS(AG554-AS554),ABS(AH554-AT554),ABS(AI554-AU554),ABS(AJ554-AV554))</f>
        <v/>
      </c>
    </row>
    <row r="555">
      <c r="A555" s="78" t="inlineStr">
        <is>
          <t>M550</t>
        </is>
      </c>
      <c r="B555" s="52" t="inlineStr">
        <is>
          <t>BASE-71</t>
        </is>
      </c>
      <c r="C555" s="52" t="inlineStr">
        <is>
          <t>Base</t>
        </is>
      </c>
      <c r="D555" s="52" t="inlineStr">
        <is>
          <t>HESCO cell</t>
        </is>
      </c>
      <c r="E555" s="63" t="inlineStr">
        <is>
          <t>Cube</t>
        </is>
      </c>
      <c r="F555" s="52" t="inlineStr">
        <is>
          <t>BASE-01</t>
        </is>
      </c>
      <c r="G555" s="79" t="n">
        <v>1.02999997</v>
      </c>
      <c r="H555" s="79" t="n">
        <v>1.39999998</v>
      </c>
      <c r="I555" s="79" t="n">
        <v>1.05999994</v>
      </c>
      <c r="J555" s="79" t="n">
        <v>0</v>
      </c>
      <c r="K555" s="79" t="n">
        <v>163.177567</v>
      </c>
      <c r="L555" s="79" t="n">
        <v>0</v>
      </c>
      <c r="M555" s="79" t="n">
        <v>-9.83982372</v>
      </c>
      <c r="N555" s="79" t="n">
        <v>0.699999988</v>
      </c>
      <c r="O555" s="79" t="n">
        <v>32.5450134</v>
      </c>
      <c r="P555" s="80">
        <f>COS(RADIANS(K555))*COS(RADIANS(L555))+SIN(RADIANS(K555))*SIN(RADIANS(J555))*SIN(RADIANS(L555))</f>
        <v/>
      </c>
      <c r="Q555" s="80">
        <f>-COS(RADIANS(K555))*SIN(RADIANS(L555))+SIN(RADIANS(K555))*SIN(RADIANS(J555))*COS(RADIANS(L555))</f>
        <v/>
      </c>
      <c r="R555" s="80">
        <f>SIN(RADIANS(K555))*COS(RADIANS(J555))</f>
        <v/>
      </c>
      <c r="S555" s="80">
        <f>COS(RADIANS(J555))*SIN(RADIANS(L555))</f>
        <v/>
      </c>
      <c r="T555" s="80">
        <f>COS(RADIANS(J555))*COS(RADIANS(L555))</f>
        <v/>
      </c>
      <c r="U555" s="80">
        <f>-SIN(RADIANS(J555))</f>
        <v/>
      </c>
      <c r="V555" s="80">
        <f>-SIN(RADIANS(K555))*COS(RADIANS(L555))+COS(RADIANS(K555))*SIN(RADIANS(J555))*SIN(RADIANS(L555))</f>
        <v/>
      </c>
      <c r="W555" s="80">
        <f>SIN(RADIANS(K555))*SIN(RADIANS(L555))+COS(RADIANS(K555))*SIN(RADIANS(J555))*COS(RADIANS(L555))</f>
        <v/>
      </c>
      <c r="X555" s="80">
        <f>COS(RADIANS(K555))*COS(RADIANS(J555))</f>
        <v/>
      </c>
      <c r="Y555" s="80">
        <f>P555*G555</f>
        <v/>
      </c>
      <c r="Z555" s="80">
        <f>Q555*H555</f>
        <v/>
      </c>
      <c r="AA555" s="80">
        <f>R555*I555</f>
        <v/>
      </c>
      <c r="AB555" s="80">
        <f>M555</f>
        <v/>
      </c>
      <c r="AC555" s="80">
        <f>S555*G555</f>
        <v/>
      </c>
      <c r="AD555" s="80">
        <f>T555*H555</f>
        <v/>
      </c>
      <c r="AE555" s="80">
        <f>U555*I555</f>
        <v/>
      </c>
      <c r="AF555" s="80">
        <f>N555</f>
        <v/>
      </c>
      <c r="AG555" s="80">
        <f>V555*G555</f>
        <v/>
      </c>
      <c r="AH555" s="80">
        <f>W555*H555</f>
        <v/>
      </c>
      <c r="AI555" s="80">
        <f>X555*I555</f>
        <v/>
      </c>
      <c r="AJ555" s="80">
        <f>O555</f>
        <v/>
      </c>
      <c r="AK555" s="81" t="n">
        <v>-0.985922396</v>
      </c>
      <c r="AL555" s="81" t="n">
        <v>0</v>
      </c>
      <c r="AM555" s="81" t="n">
        <v>0.30677104</v>
      </c>
      <c r="AN555" s="81" t="n">
        <v>-9.83982372</v>
      </c>
      <c r="AO555" s="81" t="n">
        <v>0</v>
      </c>
      <c r="AP555" s="81" t="n">
        <v>1.39999998</v>
      </c>
      <c r="AQ555" s="81" t="n">
        <v>0</v>
      </c>
      <c r="AR555" s="81" t="n">
        <v>0.699999988</v>
      </c>
      <c r="AS555" s="81" t="n">
        <v>-0.298088849</v>
      </c>
      <c r="AT555" s="81" t="n">
        <v>0</v>
      </c>
      <c r="AU555" s="81" t="n">
        <v>-1.01463854</v>
      </c>
      <c r="AV555" s="81" t="n">
        <v>32.5450134</v>
      </c>
      <c r="AW555" s="82">
        <f>MAX(ABS(Y555-AK555),ABS(Z555-AL555),ABS(AA555-AM555),ABS(AB555-AN555),ABS(AC555-AO555),ABS(AD555-AP555),ABS(AE555-AQ555),ABS(AF555-AR555),ABS(AG555-AS555),ABS(AH555-AT555),ABS(AI555-AU555),ABS(AJ555-AV555))</f>
        <v/>
      </c>
    </row>
    <row r="556">
      <c r="A556" s="78" t="inlineStr">
        <is>
          <t>M551</t>
        </is>
      </c>
      <c r="B556" s="52" t="inlineStr">
        <is>
          <t>BASE-72</t>
        </is>
      </c>
      <c r="C556" s="52" t="inlineStr">
        <is>
          <t>Base</t>
        </is>
      </c>
      <c r="D556" s="52" t="inlineStr">
        <is>
          <t>HESCO cell</t>
        </is>
      </c>
      <c r="E556" s="63" t="inlineStr">
        <is>
          <t>Cube</t>
        </is>
      </c>
      <c r="F556" s="52" t="inlineStr">
        <is>
          <t>BASE-01</t>
        </is>
      </c>
      <c r="G556" s="79" t="n">
        <v>1.02999997</v>
      </c>
      <c r="H556" s="79" t="n">
        <v>1.39999998</v>
      </c>
      <c r="I556" s="79" t="n">
        <v>1.05999994</v>
      </c>
      <c r="J556" s="79" t="n">
        <v>0</v>
      </c>
      <c r="K556" s="79" t="n">
        <v>161.495316</v>
      </c>
      <c r="L556" s="79" t="n">
        <v>0</v>
      </c>
      <c r="M556" s="79" t="n">
        <v>-10.7909908</v>
      </c>
      <c r="N556" s="79" t="n">
        <v>0.699999988</v>
      </c>
      <c r="O556" s="79" t="n">
        <v>32.2421227</v>
      </c>
      <c r="P556" s="80">
        <f>COS(RADIANS(K556))*COS(RADIANS(L556))+SIN(RADIANS(K556))*SIN(RADIANS(J556))*SIN(RADIANS(L556))</f>
        <v/>
      </c>
      <c r="Q556" s="80">
        <f>-COS(RADIANS(K556))*SIN(RADIANS(L556))+SIN(RADIANS(K556))*SIN(RADIANS(J556))*COS(RADIANS(L556))</f>
        <v/>
      </c>
      <c r="R556" s="80">
        <f>SIN(RADIANS(K556))*COS(RADIANS(J556))</f>
        <v/>
      </c>
      <c r="S556" s="80">
        <f>COS(RADIANS(J556))*SIN(RADIANS(L556))</f>
        <v/>
      </c>
      <c r="T556" s="80">
        <f>COS(RADIANS(J556))*COS(RADIANS(L556))</f>
        <v/>
      </c>
      <c r="U556" s="80">
        <f>-SIN(RADIANS(J556))</f>
        <v/>
      </c>
      <c r="V556" s="80">
        <f>-SIN(RADIANS(K556))*COS(RADIANS(L556))+COS(RADIANS(K556))*SIN(RADIANS(J556))*SIN(RADIANS(L556))</f>
        <v/>
      </c>
      <c r="W556" s="80">
        <f>SIN(RADIANS(K556))*SIN(RADIANS(L556))+COS(RADIANS(K556))*SIN(RADIANS(J556))*COS(RADIANS(L556))</f>
        <v/>
      </c>
      <c r="X556" s="80">
        <f>COS(RADIANS(K556))*COS(RADIANS(J556))</f>
        <v/>
      </c>
      <c r="Y556" s="80">
        <f>P556*G556</f>
        <v/>
      </c>
      <c r="Z556" s="80">
        <f>Q556*H556</f>
        <v/>
      </c>
      <c r="AA556" s="80">
        <f>R556*I556</f>
        <v/>
      </c>
      <c r="AB556" s="80">
        <f>M556</f>
        <v/>
      </c>
      <c r="AC556" s="80">
        <f>S556*G556</f>
        <v/>
      </c>
      <c r="AD556" s="80">
        <f>T556*H556</f>
        <v/>
      </c>
      <c r="AE556" s="80">
        <f>U556*I556</f>
        <v/>
      </c>
      <c r="AF556" s="80">
        <f>N556</f>
        <v/>
      </c>
      <c r="AG556" s="80">
        <f>V556*G556</f>
        <v/>
      </c>
      <c r="AH556" s="80">
        <f>W556*H556</f>
        <v/>
      </c>
      <c r="AI556" s="80">
        <f>X556*I556</f>
        <v/>
      </c>
      <c r="AJ556" s="80">
        <f>O556</f>
        <v/>
      </c>
      <c r="AK556" s="81" t="n">
        <v>-0.976746559</v>
      </c>
      <c r="AL556" s="81" t="n">
        <v>0</v>
      </c>
      <c r="AM556" s="81" t="n">
        <v>0.336425096</v>
      </c>
      <c r="AN556" s="81" t="n">
        <v>-10.7909908</v>
      </c>
      <c r="AO556" s="81" t="n">
        <v>0</v>
      </c>
      <c r="AP556" s="81" t="n">
        <v>1.39999998</v>
      </c>
      <c r="AQ556" s="81" t="n">
        <v>0</v>
      </c>
      <c r="AR556" s="81" t="n">
        <v>0.699999988</v>
      </c>
      <c r="AS556" s="81" t="n">
        <v>-0.326903641</v>
      </c>
      <c r="AT556" s="81" t="n">
        <v>0</v>
      </c>
      <c r="AU556" s="81" t="n">
        <v>-1.0051955</v>
      </c>
      <c r="AV556" s="81" t="n">
        <v>32.2421227</v>
      </c>
      <c r="AW556" s="82">
        <f>MAX(ABS(Y556-AK556),ABS(Z556-AL556),ABS(AA556-AM556),ABS(AB556-AN556),ABS(AC556-AO556),ABS(AD556-AP556),ABS(AE556-AQ556),ABS(AF556-AR556),ABS(AG556-AS556),ABS(AH556-AT556),ABS(AI556-AU556),ABS(AJ556-AV556))</f>
        <v/>
      </c>
    </row>
    <row r="557">
      <c r="A557" s="78" t="inlineStr">
        <is>
          <t>M552</t>
        </is>
      </c>
      <c r="B557" s="52" t="inlineStr">
        <is>
          <t>BASE-73</t>
        </is>
      </c>
      <c r="C557" s="52" t="inlineStr">
        <is>
          <t>Base</t>
        </is>
      </c>
      <c r="D557" s="52" t="inlineStr">
        <is>
          <t>HESCO cell</t>
        </is>
      </c>
      <c r="E557" s="63" t="inlineStr">
        <is>
          <t>Cube</t>
        </is>
      </c>
      <c r="F557" s="52" t="inlineStr">
        <is>
          <t>BASE-01</t>
        </is>
      </c>
      <c r="G557" s="79" t="n">
        <v>1.02999997</v>
      </c>
      <c r="H557" s="79" t="n">
        <v>1.39999998</v>
      </c>
      <c r="I557" s="79" t="n">
        <v>1.05999994</v>
      </c>
      <c r="J557" s="79" t="n">
        <v>0</v>
      </c>
      <c r="K557" s="79" t="n">
        <v>159.81308</v>
      </c>
      <c r="L557" s="79" t="n">
        <v>0</v>
      </c>
      <c r="M557" s="79" t="n">
        <v>-11.7328548</v>
      </c>
      <c r="N557" s="79" t="n">
        <v>0.699999988</v>
      </c>
      <c r="O557" s="79" t="n">
        <v>31.9114418</v>
      </c>
      <c r="P557" s="80">
        <f>COS(RADIANS(K557))*COS(RADIANS(L557))+SIN(RADIANS(K557))*SIN(RADIANS(J557))*SIN(RADIANS(L557))</f>
        <v/>
      </c>
      <c r="Q557" s="80">
        <f>-COS(RADIANS(K557))*SIN(RADIANS(L557))+SIN(RADIANS(K557))*SIN(RADIANS(J557))*COS(RADIANS(L557))</f>
        <v/>
      </c>
      <c r="R557" s="80">
        <f>SIN(RADIANS(K557))*COS(RADIANS(J557))</f>
        <v/>
      </c>
      <c r="S557" s="80">
        <f>COS(RADIANS(J557))*SIN(RADIANS(L557))</f>
        <v/>
      </c>
      <c r="T557" s="80">
        <f>COS(RADIANS(J557))*COS(RADIANS(L557))</f>
        <v/>
      </c>
      <c r="U557" s="80">
        <f>-SIN(RADIANS(J557))</f>
        <v/>
      </c>
      <c r="V557" s="80">
        <f>-SIN(RADIANS(K557))*COS(RADIANS(L557))+COS(RADIANS(K557))*SIN(RADIANS(J557))*SIN(RADIANS(L557))</f>
        <v/>
      </c>
      <c r="W557" s="80">
        <f>SIN(RADIANS(K557))*SIN(RADIANS(L557))+COS(RADIANS(K557))*SIN(RADIANS(J557))*COS(RADIANS(L557))</f>
        <v/>
      </c>
      <c r="X557" s="80">
        <f>COS(RADIANS(K557))*COS(RADIANS(J557))</f>
        <v/>
      </c>
      <c r="Y557" s="80">
        <f>P557*G557</f>
        <v/>
      </c>
      <c r="Z557" s="80">
        <f>Q557*H557</f>
        <v/>
      </c>
      <c r="AA557" s="80">
        <f>R557*I557</f>
        <v/>
      </c>
      <c r="AB557" s="80">
        <f>M557</f>
        <v/>
      </c>
      <c r="AC557" s="80">
        <f>S557*G557</f>
        <v/>
      </c>
      <c r="AD557" s="80">
        <f>T557*H557</f>
        <v/>
      </c>
      <c r="AE557" s="80">
        <f>U557*I557</f>
        <v/>
      </c>
      <c r="AF557" s="80">
        <f>N557</f>
        <v/>
      </c>
      <c r="AG557" s="80">
        <f>V557*G557</f>
        <v/>
      </c>
      <c r="AH557" s="80">
        <f>W557*H557</f>
        <v/>
      </c>
      <c r="AI557" s="80">
        <f>X557*I557</f>
        <v/>
      </c>
      <c r="AJ557" s="80">
        <f>O557</f>
        <v/>
      </c>
      <c r="AK557" s="81" t="n">
        <v>-0.966728926</v>
      </c>
      <c r="AL557" s="81" t="n">
        <v>0</v>
      </c>
      <c r="AM557" s="81" t="n">
        <v>0.365788937</v>
      </c>
      <c r="AN557" s="81" t="n">
        <v>-11.7328548</v>
      </c>
      <c r="AO557" s="81" t="n">
        <v>0</v>
      </c>
      <c r="AP557" s="81" t="n">
        <v>1.39999998</v>
      </c>
      <c r="AQ557" s="81" t="n">
        <v>0</v>
      </c>
      <c r="AR557" s="81" t="n">
        <v>0.699999988</v>
      </c>
      <c r="AS557" s="81" t="n">
        <v>-0.355436444</v>
      </c>
      <c r="AT557" s="81" t="n">
        <v>0</v>
      </c>
      <c r="AU557" s="81" t="n">
        <v>-0.994886041</v>
      </c>
      <c r="AV557" s="81" t="n">
        <v>31.9114418</v>
      </c>
      <c r="AW557" s="82">
        <f>MAX(ABS(Y557-AK557),ABS(Z557-AL557),ABS(AA557-AM557),ABS(AB557-AN557),ABS(AC557-AO557),ABS(AD557-AP557),ABS(AE557-AQ557),ABS(AF557-AR557),ABS(AG557-AS557),ABS(AH557-AT557),ABS(AI557-AU557),ABS(AJ557-AV557))</f>
        <v/>
      </c>
    </row>
    <row r="558">
      <c r="A558" s="78" t="inlineStr">
        <is>
          <t>M553</t>
        </is>
      </c>
      <c r="B558" s="52" t="inlineStr">
        <is>
          <t>BASE-74</t>
        </is>
      </c>
      <c r="C558" s="52" t="inlineStr">
        <is>
          <t>Base</t>
        </is>
      </c>
      <c r="D558" s="52" t="inlineStr">
        <is>
          <t>HESCO cell</t>
        </is>
      </c>
      <c r="E558" s="63" t="inlineStr">
        <is>
          <t>Cube</t>
        </is>
      </c>
      <c r="F558" s="52" t="inlineStr">
        <is>
          <t>BASE-01</t>
        </is>
      </c>
      <c r="G558" s="79" t="n">
        <v>1.02999997</v>
      </c>
      <c r="H558" s="79" t="n">
        <v>1.39999998</v>
      </c>
      <c r="I558" s="79" t="n">
        <v>1.05999994</v>
      </c>
      <c r="J558" s="79" t="n">
        <v>0</v>
      </c>
      <c r="K558" s="79" t="n">
        <v>158.130829</v>
      </c>
      <c r="L558" s="79" t="n">
        <v>0</v>
      </c>
      <c r="M558" s="79" t="n">
        <v>-12.664607</v>
      </c>
      <c r="N558" s="79" t="n">
        <v>0.699999988</v>
      </c>
      <c r="O558" s="79" t="n">
        <v>31.5532513</v>
      </c>
      <c r="P558" s="80">
        <f>COS(RADIANS(K558))*COS(RADIANS(L558))+SIN(RADIANS(K558))*SIN(RADIANS(J558))*SIN(RADIANS(L558))</f>
        <v/>
      </c>
      <c r="Q558" s="80">
        <f>-COS(RADIANS(K558))*SIN(RADIANS(L558))+SIN(RADIANS(K558))*SIN(RADIANS(J558))*COS(RADIANS(L558))</f>
        <v/>
      </c>
      <c r="R558" s="80">
        <f>SIN(RADIANS(K558))*COS(RADIANS(J558))</f>
        <v/>
      </c>
      <c r="S558" s="80">
        <f>COS(RADIANS(J558))*SIN(RADIANS(L558))</f>
        <v/>
      </c>
      <c r="T558" s="80">
        <f>COS(RADIANS(J558))*COS(RADIANS(L558))</f>
        <v/>
      </c>
      <c r="U558" s="80">
        <f>-SIN(RADIANS(J558))</f>
        <v/>
      </c>
      <c r="V558" s="80">
        <f>-SIN(RADIANS(K558))*COS(RADIANS(L558))+COS(RADIANS(K558))*SIN(RADIANS(J558))*SIN(RADIANS(L558))</f>
        <v/>
      </c>
      <c r="W558" s="80">
        <f>SIN(RADIANS(K558))*SIN(RADIANS(L558))+COS(RADIANS(K558))*SIN(RADIANS(J558))*COS(RADIANS(L558))</f>
        <v/>
      </c>
      <c r="X558" s="80">
        <f>COS(RADIANS(K558))*COS(RADIANS(J558))</f>
        <v/>
      </c>
      <c r="Y558" s="80">
        <f>P558*G558</f>
        <v/>
      </c>
      <c r="Z558" s="80">
        <f>Q558*H558</f>
        <v/>
      </c>
      <c r="AA558" s="80">
        <f>R558*I558</f>
        <v/>
      </c>
      <c r="AB558" s="80">
        <f>M558</f>
        <v/>
      </c>
      <c r="AC558" s="80">
        <f>S558*G558</f>
        <v/>
      </c>
      <c r="AD558" s="80">
        <f>T558*H558</f>
        <v/>
      </c>
      <c r="AE558" s="80">
        <f>U558*I558</f>
        <v/>
      </c>
      <c r="AF558" s="80">
        <f>N558</f>
        <v/>
      </c>
      <c r="AG558" s="80">
        <f>V558*G558</f>
        <v/>
      </c>
      <c r="AH558" s="80">
        <f>W558*H558</f>
        <v/>
      </c>
      <c r="AI558" s="80">
        <f>X558*I558</f>
        <v/>
      </c>
      <c r="AJ558" s="80">
        <f>O558</f>
        <v/>
      </c>
      <c r="AK558" s="81" t="n">
        <v>-0.9558778999999999</v>
      </c>
      <c r="AL558" s="81" t="n">
        <v>0</v>
      </c>
      <c r="AM558" s="81" t="n">
        <v>0.394837737</v>
      </c>
      <c r="AN558" s="81" t="n">
        <v>-12.664607</v>
      </c>
      <c r="AO558" s="81" t="n">
        <v>0</v>
      </c>
      <c r="AP558" s="81" t="n">
        <v>1.39999998</v>
      </c>
      <c r="AQ558" s="81" t="n">
        <v>0</v>
      </c>
      <c r="AR558" s="81" t="n">
        <v>0.699999988</v>
      </c>
      <c r="AS558" s="81" t="n">
        <v>-0.383663088</v>
      </c>
      <c r="AT558" s="81" t="n">
        <v>0</v>
      </c>
      <c r="AU558" s="81" t="n">
        <v>-0.983718991</v>
      </c>
      <c r="AV558" s="81" t="n">
        <v>31.5532513</v>
      </c>
      <c r="AW558" s="82">
        <f>MAX(ABS(Y558-AK558),ABS(Z558-AL558),ABS(AA558-AM558),ABS(AB558-AN558),ABS(AC558-AO558),ABS(AD558-AP558),ABS(AE558-AQ558),ABS(AF558-AR558),ABS(AG558-AS558),ABS(AH558-AT558),ABS(AI558-AU558),ABS(AJ558-AV558))</f>
        <v/>
      </c>
    </row>
    <row r="559">
      <c r="A559" s="78" t="inlineStr">
        <is>
          <t>M554</t>
        </is>
      </c>
      <c r="B559" s="52" t="inlineStr">
        <is>
          <t>BASE-75</t>
        </is>
      </c>
      <c r="C559" s="52" t="inlineStr">
        <is>
          <t>Base</t>
        </is>
      </c>
      <c r="D559" s="52" t="inlineStr">
        <is>
          <t>HESCO cell</t>
        </is>
      </c>
      <c r="E559" s="63" t="inlineStr">
        <is>
          <t>Cube</t>
        </is>
      </c>
      <c r="F559" s="52" t="inlineStr">
        <is>
          <t>BASE-01</t>
        </is>
      </c>
      <c r="G559" s="79" t="n">
        <v>1.02999997</v>
      </c>
      <c r="H559" s="79" t="n">
        <v>1.39999998</v>
      </c>
      <c r="I559" s="79" t="n">
        <v>1.05999994</v>
      </c>
      <c r="J559" s="79" t="n">
        <v>0</v>
      </c>
      <c r="K559" s="79" t="n">
        <v>156.448593</v>
      </c>
      <c r="L559" s="79" t="n">
        <v>0</v>
      </c>
      <c r="M559" s="79" t="n">
        <v>-13.5854359</v>
      </c>
      <c r="N559" s="79" t="n">
        <v>0.699999988</v>
      </c>
      <c r="O559" s="79" t="n">
        <v>31.1678677</v>
      </c>
      <c r="P559" s="80">
        <f>COS(RADIANS(K559))*COS(RADIANS(L559))+SIN(RADIANS(K559))*SIN(RADIANS(J559))*SIN(RADIANS(L559))</f>
        <v/>
      </c>
      <c r="Q559" s="80">
        <f>-COS(RADIANS(K559))*SIN(RADIANS(L559))+SIN(RADIANS(K559))*SIN(RADIANS(J559))*COS(RADIANS(L559))</f>
        <v/>
      </c>
      <c r="R559" s="80">
        <f>SIN(RADIANS(K559))*COS(RADIANS(J559))</f>
        <v/>
      </c>
      <c r="S559" s="80">
        <f>COS(RADIANS(J559))*SIN(RADIANS(L559))</f>
        <v/>
      </c>
      <c r="T559" s="80">
        <f>COS(RADIANS(J559))*COS(RADIANS(L559))</f>
        <v/>
      </c>
      <c r="U559" s="80">
        <f>-SIN(RADIANS(J559))</f>
        <v/>
      </c>
      <c r="V559" s="80">
        <f>-SIN(RADIANS(K559))*COS(RADIANS(L559))+COS(RADIANS(K559))*SIN(RADIANS(J559))*SIN(RADIANS(L559))</f>
        <v/>
      </c>
      <c r="W559" s="80">
        <f>SIN(RADIANS(K559))*SIN(RADIANS(L559))+COS(RADIANS(K559))*SIN(RADIANS(J559))*COS(RADIANS(L559))</f>
        <v/>
      </c>
      <c r="X559" s="80">
        <f>COS(RADIANS(K559))*COS(RADIANS(J559))</f>
        <v/>
      </c>
      <c r="Y559" s="80">
        <f>P559*G559</f>
        <v/>
      </c>
      <c r="Z559" s="80">
        <f>Q559*H559</f>
        <v/>
      </c>
      <c r="AA559" s="80">
        <f>R559*I559</f>
        <v/>
      </c>
      <c r="AB559" s="80">
        <f>M559</f>
        <v/>
      </c>
      <c r="AC559" s="80">
        <f>S559*G559</f>
        <v/>
      </c>
      <c r="AD559" s="80">
        <f>T559*H559</f>
        <v/>
      </c>
      <c r="AE559" s="80">
        <f>U559*I559</f>
        <v/>
      </c>
      <c r="AF559" s="80">
        <f>N559</f>
        <v/>
      </c>
      <c r="AG559" s="80">
        <f>V559*G559</f>
        <v/>
      </c>
      <c r="AH559" s="80">
        <f>W559*H559</f>
        <v/>
      </c>
      <c r="AI559" s="80">
        <f>X559*I559</f>
        <v/>
      </c>
      <c r="AJ559" s="80">
        <f>O559</f>
        <v/>
      </c>
      <c r="AK559" s="81" t="n">
        <v>-0.944203019</v>
      </c>
      <c r="AL559" s="81" t="n">
        <v>0</v>
      </c>
      <c r="AM559" s="81" t="n">
        <v>0.423545897</v>
      </c>
      <c r="AN559" s="81" t="n">
        <v>-13.5854359</v>
      </c>
      <c r="AO559" s="81" t="n">
        <v>0</v>
      </c>
      <c r="AP559" s="81" t="n">
        <v>1.39999998</v>
      </c>
      <c r="AQ559" s="81" t="n">
        <v>0</v>
      </c>
      <c r="AR559" s="81" t="n">
        <v>0.699999988</v>
      </c>
      <c r="AS559" s="81" t="n">
        <v>-0.411558777</v>
      </c>
      <c r="AT559" s="81" t="n">
        <v>0</v>
      </c>
      <c r="AU559" s="81" t="n">
        <v>-0.971704066</v>
      </c>
      <c r="AV559" s="81" t="n">
        <v>31.1678677</v>
      </c>
      <c r="AW559" s="82">
        <f>MAX(ABS(Y559-AK559),ABS(Z559-AL559),ABS(AA559-AM559),ABS(AB559-AN559),ABS(AC559-AO559),ABS(AD559-AP559),ABS(AE559-AQ559),ABS(AF559-AR559),ABS(AG559-AS559),ABS(AH559-AT559),ABS(AI559-AU559),ABS(AJ559-AV559))</f>
        <v/>
      </c>
    </row>
    <row r="560">
      <c r="A560" s="78" t="inlineStr">
        <is>
          <t>M555</t>
        </is>
      </c>
      <c r="B560" s="52" t="inlineStr">
        <is>
          <t>BASE-76</t>
        </is>
      </c>
      <c r="C560" s="52" t="inlineStr">
        <is>
          <t>Base</t>
        </is>
      </c>
      <c r="D560" s="52" t="inlineStr">
        <is>
          <t>HESCO cell</t>
        </is>
      </c>
      <c r="E560" s="63" t="inlineStr">
        <is>
          <t>Cube</t>
        </is>
      </c>
      <c r="F560" s="52" t="inlineStr">
        <is>
          <t>BASE-01</t>
        </is>
      </c>
      <c r="G560" s="79" t="n">
        <v>1.02999997</v>
      </c>
      <c r="H560" s="79" t="n">
        <v>1.39999998</v>
      </c>
      <c r="I560" s="79" t="n">
        <v>1.05999994</v>
      </c>
      <c r="J560" s="79" t="n">
        <v>0</v>
      </c>
      <c r="K560" s="79" t="n">
        <v>154.766342</v>
      </c>
      <c r="L560" s="79" t="n">
        <v>0</v>
      </c>
      <c r="M560" s="79" t="n">
        <v>-14.4945621</v>
      </c>
      <c r="N560" s="79" t="n">
        <v>0.699999988</v>
      </c>
      <c r="O560" s="79" t="n">
        <v>30.7556133</v>
      </c>
      <c r="P560" s="80">
        <f>COS(RADIANS(K560))*COS(RADIANS(L560))+SIN(RADIANS(K560))*SIN(RADIANS(J560))*SIN(RADIANS(L560))</f>
        <v/>
      </c>
      <c r="Q560" s="80">
        <f>-COS(RADIANS(K560))*SIN(RADIANS(L560))+SIN(RADIANS(K560))*SIN(RADIANS(J560))*COS(RADIANS(L560))</f>
        <v/>
      </c>
      <c r="R560" s="80">
        <f>SIN(RADIANS(K560))*COS(RADIANS(J560))</f>
        <v/>
      </c>
      <c r="S560" s="80">
        <f>COS(RADIANS(J560))*SIN(RADIANS(L560))</f>
        <v/>
      </c>
      <c r="T560" s="80">
        <f>COS(RADIANS(J560))*COS(RADIANS(L560))</f>
        <v/>
      </c>
      <c r="U560" s="80">
        <f>-SIN(RADIANS(J560))</f>
        <v/>
      </c>
      <c r="V560" s="80">
        <f>-SIN(RADIANS(K560))*COS(RADIANS(L560))+COS(RADIANS(K560))*SIN(RADIANS(J560))*SIN(RADIANS(L560))</f>
        <v/>
      </c>
      <c r="W560" s="80">
        <f>SIN(RADIANS(K560))*SIN(RADIANS(L560))+COS(RADIANS(K560))*SIN(RADIANS(J560))*COS(RADIANS(L560))</f>
        <v/>
      </c>
      <c r="X560" s="80">
        <f>COS(RADIANS(K560))*COS(RADIANS(J560))</f>
        <v/>
      </c>
      <c r="Y560" s="80">
        <f>P560*G560</f>
        <v/>
      </c>
      <c r="Z560" s="80">
        <f>Q560*H560</f>
        <v/>
      </c>
      <c r="AA560" s="80">
        <f>R560*I560</f>
        <v/>
      </c>
      <c r="AB560" s="80">
        <f>M560</f>
        <v/>
      </c>
      <c r="AC560" s="80">
        <f>S560*G560</f>
        <v/>
      </c>
      <c r="AD560" s="80">
        <f>T560*H560</f>
        <v/>
      </c>
      <c r="AE560" s="80">
        <f>U560*I560</f>
        <v/>
      </c>
      <c r="AF560" s="80">
        <f>N560</f>
        <v/>
      </c>
      <c r="AG560" s="80">
        <f>V560*G560</f>
        <v/>
      </c>
      <c r="AH560" s="80">
        <f>W560*H560</f>
        <v/>
      </c>
      <c r="AI560" s="80">
        <f>X560*I560</f>
        <v/>
      </c>
      <c r="AJ560" s="80">
        <f>O560</f>
        <v/>
      </c>
      <c r="AK560" s="81" t="n">
        <v>-0.931714118</v>
      </c>
      <c r="AL560" s="81" t="n">
        <v>0</v>
      </c>
      <c r="AM560" s="81" t="n">
        <v>0.451889247</v>
      </c>
      <c r="AN560" s="81" t="n">
        <v>-14.4945621</v>
      </c>
      <c r="AO560" s="81" t="n">
        <v>0</v>
      </c>
      <c r="AP560" s="81" t="n">
        <v>1.39999998</v>
      </c>
      <c r="AQ560" s="81" t="n">
        <v>0</v>
      </c>
      <c r="AR560" s="81" t="n">
        <v>0.699999988</v>
      </c>
      <c r="AS560" s="81" t="n">
        <v>-0.439099938</v>
      </c>
      <c r="AT560" s="81" t="n">
        <v>0</v>
      </c>
      <c r="AU560" s="81" t="n">
        <v>-0.958851397</v>
      </c>
      <c r="AV560" s="81" t="n">
        <v>30.7556133</v>
      </c>
      <c r="AW560" s="82">
        <f>MAX(ABS(Y560-AK560),ABS(Z560-AL560),ABS(AA560-AM560),ABS(AB560-AN560),ABS(AC560-AO560),ABS(AD560-AP560),ABS(AE560-AQ560),ABS(AF560-AR560),ABS(AG560-AS560),ABS(AH560-AT560),ABS(AI560-AU560),ABS(AJ560-AV560))</f>
        <v/>
      </c>
    </row>
    <row r="561">
      <c r="A561" s="78" t="inlineStr">
        <is>
          <t>M556</t>
        </is>
      </c>
      <c r="B561" s="52" t="inlineStr">
        <is>
          <t>BASE-77</t>
        </is>
      </c>
      <c r="C561" s="52" t="inlineStr">
        <is>
          <t>Base</t>
        </is>
      </c>
      <c r="D561" s="52" t="inlineStr">
        <is>
          <t>HESCO cell</t>
        </is>
      </c>
      <c r="E561" s="63" t="inlineStr">
        <is>
          <t>Cube</t>
        </is>
      </c>
      <c r="F561" s="52" t="inlineStr">
        <is>
          <t>BASE-01</t>
        </is>
      </c>
      <c r="G561" s="79" t="n">
        <v>1.02999997</v>
      </c>
      <c r="H561" s="79" t="n">
        <v>1.39999998</v>
      </c>
      <c r="I561" s="79" t="n">
        <v>1.05999994</v>
      </c>
      <c r="J561" s="79" t="n">
        <v>0</v>
      </c>
      <c r="K561" s="79" t="n">
        <v>153.084106</v>
      </c>
      <c r="L561" s="79" t="n">
        <v>0</v>
      </c>
      <c r="M561" s="79" t="n">
        <v>-15.3911867</v>
      </c>
      <c r="N561" s="79" t="n">
        <v>0.699999988</v>
      </c>
      <c r="O561" s="79" t="n">
        <v>30.3168507</v>
      </c>
      <c r="P561" s="80">
        <f>COS(RADIANS(K561))*COS(RADIANS(L561))+SIN(RADIANS(K561))*SIN(RADIANS(J561))*SIN(RADIANS(L561))</f>
        <v/>
      </c>
      <c r="Q561" s="80">
        <f>-COS(RADIANS(K561))*SIN(RADIANS(L561))+SIN(RADIANS(K561))*SIN(RADIANS(J561))*COS(RADIANS(L561))</f>
        <v/>
      </c>
      <c r="R561" s="80">
        <f>SIN(RADIANS(K561))*COS(RADIANS(J561))</f>
        <v/>
      </c>
      <c r="S561" s="80">
        <f>COS(RADIANS(J561))*SIN(RADIANS(L561))</f>
        <v/>
      </c>
      <c r="T561" s="80">
        <f>COS(RADIANS(J561))*COS(RADIANS(L561))</f>
        <v/>
      </c>
      <c r="U561" s="80">
        <f>-SIN(RADIANS(J561))</f>
        <v/>
      </c>
      <c r="V561" s="80">
        <f>-SIN(RADIANS(K561))*COS(RADIANS(L561))+COS(RADIANS(K561))*SIN(RADIANS(J561))*SIN(RADIANS(L561))</f>
        <v/>
      </c>
      <c r="W561" s="80">
        <f>SIN(RADIANS(K561))*SIN(RADIANS(L561))+COS(RADIANS(K561))*SIN(RADIANS(J561))*COS(RADIANS(L561))</f>
        <v/>
      </c>
      <c r="X561" s="80">
        <f>COS(RADIANS(K561))*COS(RADIANS(J561))</f>
        <v/>
      </c>
      <c r="Y561" s="80">
        <f>P561*G561</f>
        <v/>
      </c>
      <c r="Z561" s="80">
        <f>Q561*H561</f>
        <v/>
      </c>
      <c r="AA561" s="80">
        <f>R561*I561</f>
        <v/>
      </c>
      <c r="AB561" s="80">
        <f>M561</f>
        <v/>
      </c>
      <c r="AC561" s="80">
        <f>S561*G561</f>
        <v/>
      </c>
      <c r="AD561" s="80">
        <f>T561*H561</f>
        <v/>
      </c>
      <c r="AE561" s="80">
        <f>U561*I561</f>
        <v/>
      </c>
      <c r="AF561" s="80">
        <f>N561</f>
        <v/>
      </c>
      <c r="AG561" s="80">
        <f>V561*G561</f>
        <v/>
      </c>
      <c r="AH561" s="80">
        <f>W561*H561</f>
        <v/>
      </c>
      <c r="AI561" s="80">
        <f>X561*I561</f>
        <v/>
      </c>
      <c r="AJ561" s="80">
        <f>O561</f>
        <v/>
      </c>
      <c r="AK561" s="81" t="n">
        <v>-0.918422222</v>
      </c>
      <c r="AL561" s="81" t="n">
        <v>0</v>
      </c>
      <c r="AM561" s="81" t="n">
        <v>0.479842812</v>
      </c>
      <c r="AN561" s="81" t="n">
        <v>-15.3911867</v>
      </c>
      <c r="AO561" s="81" t="n">
        <v>0</v>
      </c>
      <c r="AP561" s="81" t="n">
        <v>1.39999998</v>
      </c>
      <c r="AQ561" s="81" t="n">
        <v>0</v>
      </c>
      <c r="AR561" s="81" t="n">
        <v>0.699999988</v>
      </c>
      <c r="AS561" s="81" t="n">
        <v>-0.46626237</v>
      </c>
      <c r="AT561" s="81" t="n">
        <v>0</v>
      </c>
      <c r="AU561" s="81" t="n">
        <v>-0.945172369</v>
      </c>
      <c r="AV561" s="81" t="n">
        <v>30.3168507</v>
      </c>
      <c r="AW561" s="82">
        <f>MAX(ABS(Y561-AK561),ABS(Z561-AL561),ABS(AA561-AM561),ABS(AB561-AN561),ABS(AC561-AO561),ABS(AD561-AP561),ABS(AE561-AQ561),ABS(AF561-AR561),ABS(AG561-AS561),ABS(AH561-AT561),ABS(AI561-AU561),ABS(AJ561-AV561))</f>
        <v/>
      </c>
    </row>
    <row r="562">
      <c r="A562" s="78" t="inlineStr">
        <is>
          <t>M557</t>
        </is>
      </c>
      <c r="B562" s="52" t="inlineStr">
        <is>
          <t>BASE-78</t>
        </is>
      </c>
      <c r="C562" s="52" t="inlineStr">
        <is>
          <t>Base</t>
        </is>
      </c>
      <c r="D562" s="52" t="inlineStr">
        <is>
          <t>HESCO cell</t>
        </is>
      </c>
      <c r="E562" s="63" t="inlineStr">
        <is>
          <t>Cube</t>
        </is>
      </c>
      <c r="F562" s="52" t="inlineStr">
        <is>
          <t>BASE-01</t>
        </is>
      </c>
      <c r="G562" s="79" t="n">
        <v>1.02999997</v>
      </c>
      <c r="H562" s="79" t="n">
        <v>1.39999998</v>
      </c>
      <c r="I562" s="79" t="n">
        <v>1.05999994</v>
      </c>
      <c r="J562" s="79" t="n">
        <v>0</v>
      </c>
      <c r="K562" s="79" t="n">
        <v>151.401871</v>
      </c>
      <c r="L562" s="79" t="n">
        <v>0</v>
      </c>
      <c r="M562" s="79" t="n">
        <v>-16.2745514</v>
      </c>
      <c r="N562" s="79" t="n">
        <v>0.699999988</v>
      </c>
      <c r="O562" s="79" t="n">
        <v>29.8519516</v>
      </c>
      <c r="P562" s="80">
        <f>COS(RADIANS(K562))*COS(RADIANS(L562))+SIN(RADIANS(K562))*SIN(RADIANS(J562))*SIN(RADIANS(L562))</f>
        <v/>
      </c>
      <c r="Q562" s="80">
        <f>-COS(RADIANS(K562))*SIN(RADIANS(L562))+SIN(RADIANS(K562))*SIN(RADIANS(J562))*COS(RADIANS(L562))</f>
        <v/>
      </c>
      <c r="R562" s="80">
        <f>SIN(RADIANS(K562))*COS(RADIANS(J562))</f>
        <v/>
      </c>
      <c r="S562" s="80">
        <f>COS(RADIANS(J562))*SIN(RADIANS(L562))</f>
        <v/>
      </c>
      <c r="T562" s="80">
        <f>COS(RADIANS(J562))*COS(RADIANS(L562))</f>
        <v/>
      </c>
      <c r="U562" s="80">
        <f>-SIN(RADIANS(J562))</f>
        <v/>
      </c>
      <c r="V562" s="80">
        <f>-SIN(RADIANS(K562))*COS(RADIANS(L562))+COS(RADIANS(K562))*SIN(RADIANS(J562))*SIN(RADIANS(L562))</f>
        <v/>
      </c>
      <c r="W562" s="80">
        <f>SIN(RADIANS(K562))*SIN(RADIANS(L562))+COS(RADIANS(K562))*SIN(RADIANS(J562))*COS(RADIANS(L562))</f>
        <v/>
      </c>
      <c r="X562" s="80">
        <f>COS(RADIANS(K562))*COS(RADIANS(J562))</f>
        <v/>
      </c>
      <c r="Y562" s="80">
        <f>P562*G562</f>
        <v/>
      </c>
      <c r="Z562" s="80">
        <f>Q562*H562</f>
        <v/>
      </c>
      <c r="AA562" s="80">
        <f>R562*I562</f>
        <v/>
      </c>
      <c r="AB562" s="80">
        <f>M562</f>
        <v/>
      </c>
      <c r="AC562" s="80">
        <f>S562*G562</f>
        <v/>
      </c>
      <c r="AD562" s="80">
        <f>T562*H562</f>
        <v/>
      </c>
      <c r="AE562" s="80">
        <f>U562*I562</f>
        <v/>
      </c>
      <c r="AF562" s="80">
        <f>N562</f>
        <v/>
      </c>
      <c r="AG562" s="80">
        <f>V562*G562</f>
        <v/>
      </c>
      <c r="AH562" s="80">
        <f>W562*H562</f>
        <v/>
      </c>
      <c r="AI562" s="80">
        <f>X562*I562</f>
        <v/>
      </c>
      <c r="AJ562" s="80">
        <f>O562</f>
        <v/>
      </c>
      <c r="AK562" s="81" t="n">
        <v>-0.9043385390000001</v>
      </c>
      <c r="AL562" s="81" t="n">
        <v>0</v>
      </c>
      <c r="AM562" s="81" t="n">
        <v>0.507383049</v>
      </c>
      <c r="AN562" s="81" t="n">
        <v>-16.2745514</v>
      </c>
      <c r="AO562" s="81" t="n">
        <v>0</v>
      </c>
      <c r="AP562" s="81" t="n">
        <v>1.39999998</v>
      </c>
      <c r="AQ562" s="81" t="n">
        <v>0</v>
      </c>
      <c r="AR562" s="81" t="n">
        <v>0.699999988</v>
      </c>
      <c r="AS562" s="81" t="n">
        <v>-0.493023157</v>
      </c>
      <c r="AT562" s="81" t="n">
        <v>0</v>
      </c>
      <c r="AU562" s="81" t="n">
        <v>-0.930678427</v>
      </c>
      <c r="AV562" s="81" t="n">
        <v>29.8519516</v>
      </c>
      <c r="AW562" s="82">
        <f>MAX(ABS(Y562-AK562),ABS(Z562-AL562),ABS(AA562-AM562),ABS(AB562-AN562),ABS(AC562-AO562),ABS(AD562-AP562),ABS(AE562-AQ562),ABS(AF562-AR562),ABS(AG562-AS562),ABS(AH562-AT562),ABS(AI562-AU562),ABS(AJ562-AV562))</f>
        <v/>
      </c>
    </row>
    <row r="563">
      <c r="A563" s="78" t="inlineStr">
        <is>
          <t>M558</t>
        </is>
      </c>
      <c r="B563" s="52" t="inlineStr">
        <is>
          <t>BASE-79</t>
        </is>
      </c>
      <c r="C563" s="52" t="inlineStr">
        <is>
          <t>Base</t>
        </is>
      </c>
      <c r="D563" s="52" t="inlineStr">
        <is>
          <t>HESCO cell</t>
        </is>
      </c>
      <c r="E563" s="63" t="inlineStr">
        <is>
          <t>Cube</t>
        </is>
      </c>
      <c r="F563" s="52" t="inlineStr">
        <is>
          <t>BASE-01</t>
        </is>
      </c>
      <c r="G563" s="79" t="n">
        <v>1.02999997</v>
      </c>
      <c r="H563" s="79" t="n">
        <v>1.39999998</v>
      </c>
      <c r="I563" s="79" t="n">
        <v>1.05999994</v>
      </c>
      <c r="J563" s="79" t="n">
        <v>0</v>
      </c>
      <c r="K563" s="79" t="n">
        <v>149.71962</v>
      </c>
      <c r="L563" s="79" t="n">
        <v>0</v>
      </c>
      <c r="M563" s="79" t="n">
        <v>-17.1438885</v>
      </c>
      <c r="N563" s="79" t="n">
        <v>0.699999988</v>
      </c>
      <c r="O563" s="79" t="n">
        <v>29.3613205</v>
      </c>
      <c r="P563" s="80">
        <f>COS(RADIANS(K563))*COS(RADIANS(L563))+SIN(RADIANS(K563))*SIN(RADIANS(J563))*SIN(RADIANS(L563))</f>
        <v/>
      </c>
      <c r="Q563" s="80">
        <f>-COS(RADIANS(K563))*SIN(RADIANS(L563))+SIN(RADIANS(K563))*SIN(RADIANS(J563))*COS(RADIANS(L563))</f>
        <v/>
      </c>
      <c r="R563" s="80">
        <f>SIN(RADIANS(K563))*COS(RADIANS(J563))</f>
        <v/>
      </c>
      <c r="S563" s="80">
        <f>COS(RADIANS(J563))*SIN(RADIANS(L563))</f>
        <v/>
      </c>
      <c r="T563" s="80">
        <f>COS(RADIANS(J563))*COS(RADIANS(L563))</f>
        <v/>
      </c>
      <c r="U563" s="80">
        <f>-SIN(RADIANS(J563))</f>
        <v/>
      </c>
      <c r="V563" s="80">
        <f>-SIN(RADIANS(K563))*COS(RADIANS(L563))+COS(RADIANS(K563))*SIN(RADIANS(J563))*SIN(RADIANS(L563))</f>
        <v/>
      </c>
      <c r="W563" s="80">
        <f>SIN(RADIANS(K563))*SIN(RADIANS(L563))+COS(RADIANS(K563))*SIN(RADIANS(J563))*COS(RADIANS(L563))</f>
        <v/>
      </c>
      <c r="X563" s="80">
        <f>COS(RADIANS(K563))*COS(RADIANS(J563))</f>
        <v/>
      </c>
      <c r="Y563" s="80">
        <f>P563*G563</f>
        <v/>
      </c>
      <c r="Z563" s="80">
        <f>Q563*H563</f>
        <v/>
      </c>
      <c r="AA563" s="80">
        <f>R563*I563</f>
        <v/>
      </c>
      <c r="AB563" s="80">
        <f>M563</f>
        <v/>
      </c>
      <c r="AC563" s="80">
        <f>S563*G563</f>
        <v/>
      </c>
      <c r="AD563" s="80">
        <f>T563*H563</f>
        <v/>
      </c>
      <c r="AE563" s="80">
        <f>U563*I563</f>
        <v/>
      </c>
      <c r="AF563" s="80">
        <f>N563</f>
        <v/>
      </c>
      <c r="AG563" s="80">
        <f>V563*G563</f>
        <v/>
      </c>
      <c r="AH563" s="80">
        <f>W563*H563</f>
        <v/>
      </c>
      <c r="AI563" s="80">
        <f>X563*I563</f>
        <v/>
      </c>
      <c r="AJ563" s="80">
        <f>O563</f>
        <v/>
      </c>
      <c r="AK563" s="81" t="n">
        <v>-0.889475286</v>
      </c>
      <c r="AL563" s="81" t="n">
        <v>0</v>
      </c>
      <c r="AM563" s="81" t="n">
        <v>0.5344858770000001</v>
      </c>
      <c r="AN563" s="81" t="n">
        <v>-17.1438885</v>
      </c>
      <c r="AO563" s="81" t="n">
        <v>0</v>
      </c>
      <c r="AP563" s="81" t="n">
        <v>1.39999998</v>
      </c>
      <c r="AQ563" s="81" t="n">
        <v>0</v>
      </c>
      <c r="AR563" s="81" t="n">
        <v>0.699999988</v>
      </c>
      <c r="AS563" s="81" t="n">
        <v>-0.519358933</v>
      </c>
      <c r="AT563" s="81" t="n">
        <v>0</v>
      </c>
      <c r="AU563" s="81" t="n">
        <v>-0.9153822660000001</v>
      </c>
      <c r="AV563" s="81" t="n">
        <v>29.3613205</v>
      </c>
      <c r="AW563" s="82">
        <f>MAX(ABS(Y563-AK563),ABS(Z563-AL563),ABS(AA563-AM563),ABS(AB563-AN563),ABS(AC563-AO563),ABS(AD563-AP563),ABS(AE563-AQ563),ABS(AF563-AR563),ABS(AG563-AS563),ABS(AH563-AT563),ABS(AI563-AU563),ABS(AJ563-AV563))</f>
        <v/>
      </c>
    </row>
    <row r="564">
      <c r="A564" s="78" t="inlineStr">
        <is>
          <t>M559</t>
        </is>
      </c>
      <c r="B564" s="52" t="inlineStr">
        <is>
          <t>BASE-80</t>
        </is>
      </c>
      <c r="C564" s="52" t="inlineStr">
        <is>
          <t>Base</t>
        </is>
      </c>
      <c r="D564" s="52" t="inlineStr">
        <is>
          <t>HESCO cell</t>
        </is>
      </c>
      <c r="E564" s="63" t="inlineStr">
        <is>
          <t>Cube</t>
        </is>
      </c>
      <c r="F564" s="52" t="inlineStr">
        <is>
          <t>BASE-01</t>
        </is>
      </c>
      <c r="G564" s="79" t="n">
        <v>1.02999997</v>
      </c>
      <c r="H564" s="79" t="n">
        <v>1.39999998</v>
      </c>
      <c r="I564" s="79" t="n">
        <v>1.05999994</v>
      </c>
      <c r="J564" s="79" t="n">
        <v>0</v>
      </c>
      <c r="K564" s="79" t="n">
        <v>148.037384</v>
      </c>
      <c r="L564" s="79" t="n">
        <v>0</v>
      </c>
      <c r="M564" s="79" t="n">
        <v>-17.9984379</v>
      </c>
      <c r="N564" s="79" t="n">
        <v>0.699999988</v>
      </c>
      <c r="O564" s="79" t="n">
        <v>28.8453846</v>
      </c>
      <c r="P564" s="80">
        <f>COS(RADIANS(K564))*COS(RADIANS(L564))+SIN(RADIANS(K564))*SIN(RADIANS(J564))*SIN(RADIANS(L564))</f>
        <v/>
      </c>
      <c r="Q564" s="80">
        <f>-COS(RADIANS(K564))*SIN(RADIANS(L564))+SIN(RADIANS(K564))*SIN(RADIANS(J564))*COS(RADIANS(L564))</f>
        <v/>
      </c>
      <c r="R564" s="80">
        <f>SIN(RADIANS(K564))*COS(RADIANS(J564))</f>
        <v/>
      </c>
      <c r="S564" s="80">
        <f>COS(RADIANS(J564))*SIN(RADIANS(L564))</f>
        <v/>
      </c>
      <c r="T564" s="80">
        <f>COS(RADIANS(J564))*COS(RADIANS(L564))</f>
        <v/>
      </c>
      <c r="U564" s="80">
        <f>-SIN(RADIANS(J564))</f>
        <v/>
      </c>
      <c r="V564" s="80">
        <f>-SIN(RADIANS(K564))*COS(RADIANS(L564))+COS(RADIANS(K564))*SIN(RADIANS(J564))*SIN(RADIANS(L564))</f>
        <v/>
      </c>
      <c r="W564" s="80">
        <f>SIN(RADIANS(K564))*SIN(RADIANS(L564))+COS(RADIANS(K564))*SIN(RADIANS(J564))*COS(RADIANS(L564))</f>
        <v/>
      </c>
      <c r="X564" s="80">
        <f>COS(RADIANS(K564))*COS(RADIANS(J564))</f>
        <v/>
      </c>
      <c r="Y564" s="80">
        <f>P564*G564</f>
        <v/>
      </c>
      <c r="Z564" s="80">
        <f>Q564*H564</f>
        <v/>
      </c>
      <c r="AA564" s="80">
        <f>R564*I564</f>
        <v/>
      </c>
      <c r="AB564" s="80">
        <f>M564</f>
        <v/>
      </c>
      <c r="AC564" s="80">
        <f>S564*G564</f>
        <v/>
      </c>
      <c r="AD564" s="80">
        <f>T564*H564</f>
        <v/>
      </c>
      <c r="AE564" s="80">
        <f>U564*I564</f>
        <v/>
      </c>
      <c r="AF564" s="80">
        <f>N564</f>
        <v/>
      </c>
      <c r="AG564" s="80">
        <f>V564*G564</f>
        <v/>
      </c>
      <c r="AH564" s="80">
        <f>W564*H564</f>
        <v/>
      </c>
      <c r="AI564" s="80">
        <f>X564*I564</f>
        <v/>
      </c>
      <c r="AJ564" s="80">
        <f>O564</f>
        <v/>
      </c>
      <c r="AK564" s="81" t="n">
        <v>-0.873845577</v>
      </c>
      <c r="AL564" s="81" t="n">
        <v>0</v>
      </c>
      <c r="AM564" s="81" t="n">
        <v>0.561127484</v>
      </c>
      <c r="AN564" s="81" t="n">
        <v>-17.9984379</v>
      </c>
      <c r="AO564" s="81" t="n">
        <v>0</v>
      </c>
      <c r="AP564" s="81" t="n">
        <v>1.39999998</v>
      </c>
      <c r="AQ564" s="81" t="n">
        <v>0</v>
      </c>
      <c r="AR564" s="81" t="n">
        <v>0.699999988</v>
      </c>
      <c r="AS564" s="81" t="n">
        <v>-0.545246542</v>
      </c>
      <c r="AT564" s="81" t="n">
        <v>0</v>
      </c>
      <c r="AU564" s="81" t="n">
        <v>-0.899297357</v>
      </c>
      <c r="AV564" s="81" t="n">
        <v>28.8453846</v>
      </c>
      <c r="AW564" s="82">
        <f>MAX(ABS(Y564-AK564),ABS(Z564-AL564),ABS(AA564-AM564),ABS(AB564-AN564),ABS(AC564-AO564),ABS(AD564-AP564),ABS(AE564-AQ564),ABS(AF564-AR564),ABS(AG564-AS564),ABS(AH564-AT564),ABS(AI564-AU564),ABS(AJ564-AV564))</f>
        <v/>
      </c>
    </row>
    <row r="565">
      <c r="A565" s="78" t="inlineStr">
        <is>
          <t>M560</t>
        </is>
      </c>
      <c r="B565" s="52" t="inlineStr">
        <is>
          <t>BASE-81</t>
        </is>
      </c>
      <c r="C565" s="52" t="inlineStr">
        <is>
          <t>Base</t>
        </is>
      </c>
      <c r="D565" s="52" t="inlineStr">
        <is>
          <t>HESCO cell</t>
        </is>
      </c>
      <c r="E565" s="63" t="inlineStr">
        <is>
          <t>Cube</t>
        </is>
      </c>
      <c r="F565" s="52" t="inlineStr">
        <is>
          <t>BASE-01</t>
        </is>
      </c>
      <c r="G565" s="79" t="n">
        <v>1.02999997</v>
      </c>
      <c r="H565" s="79" t="n">
        <v>1.39999998</v>
      </c>
      <c r="I565" s="79" t="n">
        <v>1.05999994</v>
      </c>
      <c r="J565" s="79" t="n">
        <v>0</v>
      </c>
      <c r="K565" s="79" t="n">
        <v>146.355133</v>
      </c>
      <c r="L565" s="79" t="n">
        <v>0</v>
      </c>
      <c r="M565" s="79" t="n">
        <v>-18.8374825</v>
      </c>
      <c r="N565" s="79" t="n">
        <v>0.699999988</v>
      </c>
      <c r="O565" s="79" t="n">
        <v>28.3045807</v>
      </c>
      <c r="P565" s="80">
        <f>COS(RADIANS(K565))*COS(RADIANS(L565))+SIN(RADIANS(K565))*SIN(RADIANS(J565))*SIN(RADIANS(L565))</f>
        <v/>
      </c>
      <c r="Q565" s="80">
        <f>-COS(RADIANS(K565))*SIN(RADIANS(L565))+SIN(RADIANS(K565))*SIN(RADIANS(J565))*COS(RADIANS(L565))</f>
        <v/>
      </c>
      <c r="R565" s="80">
        <f>SIN(RADIANS(K565))*COS(RADIANS(J565))</f>
        <v/>
      </c>
      <c r="S565" s="80">
        <f>COS(RADIANS(J565))*SIN(RADIANS(L565))</f>
        <v/>
      </c>
      <c r="T565" s="80">
        <f>COS(RADIANS(J565))*COS(RADIANS(L565))</f>
        <v/>
      </c>
      <c r="U565" s="80">
        <f>-SIN(RADIANS(J565))</f>
        <v/>
      </c>
      <c r="V565" s="80">
        <f>-SIN(RADIANS(K565))*COS(RADIANS(L565))+COS(RADIANS(K565))*SIN(RADIANS(J565))*SIN(RADIANS(L565))</f>
        <v/>
      </c>
      <c r="W565" s="80">
        <f>SIN(RADIANS(K565))*SIN(RADIANS(L565))+COS(RADIANS(K565))*SIN(RADIANS(J565))*COS(RADIANS(L565))</f>
        <v/>
      </c>
      <c r="X565" s="80">
        <f>COS(RADIANS(K565))*COS(RADIANS(J565))</f>
        <v/>
      </c>
      <c r="Y565" s="80">
        <f>P565*G565</f>
        <v/>
      </c>
      <c r="Z565" s="80">
        <f>Q565*H565</f>
        <v/>
      </c>
      <c r="AA565" s="80">
        <f>R565*I565</f>
        <v/>
      </c>
      <c r="AB565" s="80">
        <f>M565</f>
        <v/>
      </c>
      <c r="AC565" s="80">
        <f>S565*G565</f>
        <v/>
      </c>
      <c r="AD565" s="80">
        <f>T565*H565</f>
        <v/>
      </c>
      <c r="AE565" s="80">
        <f>U565*I565</f>
        <v/>
      </c>
      <c r="AF565" s="80">
        <f>N565</f>
        <v/>
      </c>
      <c r="AG565" s="80">
        <f>V565*G565</f>
        <v/>
      </c>
      <c r="AH565" s="80">
        <f>W565*H565</f>
        <v/>
      </c>
      <c r="AI565" s="80">
        <f>X565*I565</f>
        <v/>
      </c>
      <c r="AJ565" s="80">
        <f>O565</f>
        <v/>
      </c>
      <c r="AK565" s="81" t="n">
        <v>-0.857462227</v>
      </c>
      <c r="AL565" s="81" t="n">
        <v>0</v>
      </c>
      <c r="AM565" s="81" t="n">
        <v>0.587286174</v>
      </c>
      <c r="AN565" s="81" t="n">
        <v>-18.8374825</v>
      </c>
      <c r="AO565" s="81" t="n">
        <v>0</v>
      </c>
      <c r="AP565" s="81" t="n">
        <v>1.39999998</v>
      </c>
      <c r="AQ565" s="81" t="n">
        <v>0</v>
      </c>
      <c r="AR565" s="81" t="n">
        <v>0.699999988</v>
      </c>
      <c r="AS565" s="81" t="n">
        <v>-0.570664883</v>
      </c>
      <c r="AT565" s="81" t="n">
        <v>0</v>
      </c>
      <c r="AU565" s="81" t="n">
        <v>-0.882436872</v>
      </c>
      <c r="AV565" s="81" t="n">
        <v>28.3045807</v>
      </c>
      <c r="AW565" s="82">
        <f>MAX(ABS(Y565-AK565),ABS(Z565-AL565),ABS(AA565-AM565),ABS(AB565-AN565),ABS(AC565-AO565),ABS(AD565-AP565),ABS(AE565-AQ565),ABS(AF565-AR565),ABS(AG565-AS565),ABS(AH565-AT565),ABS(AI565-AU565),ABS(AJ565-AV565))</f>
        <v/>
      </c>
    </row>
    <row r="566">
      <c r="A566" s="78" t="inlineStr">
        <is>
          <t>M561</t>
        </is>
      </c>
      <c r="B566" s="52" t="inlineStr">
        <is>
          <t>BASE-246</t>
        </is>
      </c>
      <c r="C566" s="52" t="inlineStr">
        <is>
          <t>Base</t>
        </is>
      </c>
      <c r="D566" s="52" t="inlineStr">
        <is>
          <t>Concertina wire</t>
        </is>
      </c>
      <c r="E566" s="53" t="inlineStr">
        <is>
          <t>Group</t>
        </is>
      </c>
      <c r="F566" s="52" t="inlineStr">
        <is>
          <t>BASE-00</t>
        </is>
      </c>
      <c r="G566" s="79" t="n">
        <v>1</v>
      </c>
      <c r="H566" s="79" t="n">
        <v>1</v>
      </c>
      <c r="I566" s="79" t="n">
        <v>1</v>
      </c>
      <c r="J566" s="79" t="n">
        <v>0</v>
      </c>
      <c r="K566" s="79" t="n">
        <v>0</v>
      </c>
      <c r="L566" s="79" t="n">
        <v>0</v>
      </c>
      <c r="M566" s="79" t="n">
        <v>0</v>
      </c>
      <c r="N566" s="79" t="n">
        <v>-0.300000012</v>
      </c>
      <c r="O566" s="79" t="n">
        <v>0</v>
      </c>
      <c r="P566" s="80">
        <f>COS(RADIANS(K566))*COS(RADIANS(L566))+SIN(RADIANS(K566))*SIN(RADIANS(J566))*SIN(RADIANS(L566))</f>
        <v/>
      </c>
      <c r="Q566" s="80">
        <f>-COS(RADIANS(K566))*SIN(RADIANS(L566))+SIN(RADIANS(K566))*SIN(RADIANS(J566))*COS(RADIANS(L566))</f>
        <v/>
      </c>
      <c r="R566" s="80">
        <f>SIN(RADIANS(K566))*COS(RADIANS(J566))</f>
        <v/>
      </c>
      <c r="S566" s="80">
        <f>COS(RADIANS(J566))*SIN(RADIANS(L566))</f>
        <v/>
      </c>
      <c r="T566" s="80">
        <f>COS(RADIANS(J566))*COS(RADIANS(L566))</f>
        <v/>
      </c>
      <c r="U566" s="80">
        <f>-SIN(RADIANS(J566))</f>
        <v/>
      </c>
      <c r="V566" s="80">
        <f>-SIN(RADIANS(K566))*COS(RADIANS(L566))+COS(RADIANS(K566))*SIN(RADIANS(J566))*SIN(RADIANS(L566))</f>
        <v/>
      </c>
      <c r="W566" s="80">
        <f>SIN(RADIANS(K566))*SIN(RADIANS(L566))+COS(RADIANS(K566))*SIN(RADIANS(J566))*COS(RADIANS(L566))</f>
        <v/>
      </c>
      <c r="X566" s="80">
        <f>COS(RADIANS(K566))*COS(RADIANS(J566))</f>
        <v/>
      </c>
      <c r="Y566" s="80">
        <f>P566*G566</f>
        <v/>
      </c>
      <c r="Z566" s="80">
        <f>Q566*H566</f>
        <v/>
      </c>
      <c r="AA566" s="80">
        <f>R566*I566</f>
        <v/>
      </c>
      <c r="AB566" s="80">
        <f>M566</f>
        <v/>
      </c>
      <c r="AC566" s="80">
        <f>S566*G566</f>
        <v/>
      </c>
      <c r="AD566" s="80">
        <f>T566*H566</f>
        <v/>
      </c>
      <c r="AE566" s="80">
        <f>U566*I566</f>
        <v/>
      </c>
      <c r="AF566" s="80">
        <f>N566</f>
        <v/>
      </c>
      <c r="AG566" s="80">
        <f>V566*G566</f>
        <v/>
      </c>
      <c r="AH566" s="80">
        <f>W566*H566</f>
        <v/>
      </c>
      <c r="AI566" s="80">
        <f>X566*I566</f>
        <v/>
      </c>
      <c r="AJ566" s="80">
        <f>O566</f>
        <v/>
      </c>
      <c r="AK566" s="81" t="n">
        <v>1</v>
      </c>
      <c r="AL566" s="81" t="n">
        <v>0</v>
      </c>
      <c r="AM566" s="81" t="n">
        <v>0</v>
      </c>
      <c r="AN566" s="81" t="n">
        <v>0</v>
      </c>
      <c r="AO566" s="81" t="n">
        <v>0</v>
      </c>
      <c r="AP566" s="81" t="n">
        <v>1</v>
      </c>
      <c r="AQ566" s="81" t="n">
        <v>0</v>
      </c>
      <c r="AR566" s="81" t="n">
        <v>-0.300000012</v>
      </c>
      <c r="AS566" s="81" t="n">
        <v>0</v>
      </c>
      <c r="AT566" s="81" t="n">
        <v>0</v>
      </c>
      <c r="AU566" s="81" t="n">
        <v>1</v>
      </c>
      <c r="AV566" s="81" t="n">
        <v>0</v>
      </c>
      <c r="AW566" s="82">
        <f>MAX(ABS(Y566-AK566),ABS(Z566-AL566),ABS(AA566-AM566),ABS(AB566-AN566),ABS(AC566-AO566),ABS(AD566-AP566),ABS(AE566-AQ566),ABS(AF566-AR566),ABS(AG566-AS566),ABS(AH566-AT566),ABS(AI566-AU566),ABS(AJ566-AV566))</f>
        <v/>
      </c>
    </row>
    <row r="567">
      <c r="A567" s="78" t="inlineStr">
        <is>
          <t>M562</t>
        </is>
      </c>
      <c r="B567" s="52" t="inlineStr">
        <is>
          <t>BASE-609</t>
        </is>
      </c>
      <c r="C567" s="52" t="inlineStr">
        <is>
          <t>Base</t>
        </is>
      </c>
      <c r="D567" s="52" t="inlineStr">
        <is>
          <t>Guard tower 1</t>
        </is>
      </c>
      <c r="E567" s="53" t="inlineStr">
        <is>
          <t>Group</t>
        </is>
      </c>
      <c r="F567" s="52" t="inlineStr">
        <is>
          <t>BASE-00</t>
        </is>
      </c>
      <c r="G567" s="79" t="n">
        <v>1</v>
      </c>
      <c r="H567" s="79" t="n">
        <v>1</v>
      </c>
      <c r="I567" s="79" t="n">
        <v>1</v>
      </c>
      <c r="J567" s="79" t="n">
        <v>0</v>
      </c>
      <c r="K567" s="79" t="n">
        <v>-150</v>
      </c>
      <c r="L567" s="79" t="n">
        <v>0</v>
      </c>
      <c r="M567" s="79" t="n">
        <v>16.1999989</v>
      </c>
      <c r="N567" s="79" t="n">
        <v>-0.300000012</v>
      </c>
      <c r="O567" s="79" t="n">
        <v>28.0592251</v>
      </c>
      <c r="P567" s="80">
        <f>COS(RADIANS(K567))*COS(RADIANS(L567))+SIN(RADIANS(K567))*SIN(RADIANS(J567))*SIN(RADIANS(L567))</f>
        <v/>
      </c>
      <c r="Q567" s="80">
        <f>-COS(RADIANS(K567))*SIN(RADIANS(L567))+SIN(RADIANS(K567))*SIN(RADIANS(J567))*COS(RADIANS(L567))</f>
        <v/>
      </c>
      <c r="R567" s="80">
        <f>SIN(RADIANS(K567))*COS(RADIANS(J567))</f>
        <v/>
      </c>
      <c r="S567" s="80">
        <f>COS(RADIANS(J567))*SIN(RADIANS(L567))</f>
        <v/>
      </c>
      <c r="T567" s="80">
        <f>COS(RADIANS(J567))*COS(RADIANS(L567))</f>
        <v/>
      </c>
      <c r="U567" s="80">
        <f>-SIN(RADIANS(J567))</f>
        <v/>
      </c>
      <c r="V567" s="80">
        <f>-SIN(RADIANS(K567))*COS(RADIANS(L567))+COS(RADIANS(K567))*SIN(RADIANS(J567))*SIN(RADIANS(L567))</f>
        <v/>
      </c>
      <c r="W567" s="80">
        <f>SIN(RADIANS(K567))*SIN(RADIANS(L567))+COS(RADIANS(K567))*SIN(RADIANS(J567))*COS(RADIANS(L567))</f>
        <v/>
      </c>
      <c r="X567" s="80">
        <f>COS(RADIANS(K567))*COS(RADIANS(J567))</f>
        <v/>
      </c>
      <c r="Y567" s="80">
        <f>P567*G567</f>
        <v/>
      </c>
      <c r="Z567" s="80">
        <f>Q567*H567</f>
        <v/>
      </c>
      <c r="AA567" s="80">
        <f>R567*I567</f>
        <v/>
      </c>
      <c r="AB567" s="80">
        <f>M567</f>
        <v/>
      </c>
      <c r="AC567" s="80">
        <f>S567*G567</f>
        <v/>
      </c>
      <c r="AD567" s="80">
        <f>T567*H567</f>
        <v/>
      </c>
      <c r="AE567" s="80">
        <f>U567*I567</f>
        <v/>
      </c>
      <c r="AF567" s="80">
        <f>N567</f>
        <v/>
      </c>
      <c r="AG567" s="80">
        <f>V567*G567</f>
        <v/>
      </c>
      <c r="AH567" s="80">
        <f>W567*H567</f>
        <v/>
      </c>
      <c r="AI567" s="80">
        <f>X567*I567</f>
        <v/>
      </c>
      <c r="AJ567" s="80">
        <f>O567</f>
        <v/>
      </c>
      <c r="AK567" s="81" t="n">
        <v>-0.866025507</v>
      </c>
      <c r="AL567" s="81" t="n">
        <v>0</v>
      </c>
      <c r="AM567" s="81" t="n">
        <v>-0.499999821</v>
      </c>
      <c r="AN567" s="81" t="n">
        <v>16.1999989</v>
      </c>
      <c r="AO567" s="81" t="n">
        <v>0</v>
      </c>
      <c r="AP567" s="81" t="n">
        <v>1</v>
      </c>
      <c r="AQ567" s="81" t="n">
        <v>0</v>
      </c>
      <c r="AR567" s="81" t="n">
        <v>-0.300000012</v>
      </c>
      <c r="AS567" s="81" t="n">
        <v>0.499999821</v>
      </c>
      <c r="AT567" s="81" t="n">
        <v>0</v>
      </c>
      <c r="AU567" s="81" t="n">
        <v>-0.866025507</v>
      </c>
      <c r="AV567" s="81" t="n">
        <v>28.0592251</v>
      </c>
      <c r="AW567" s="82">
        <f>MAX(ABS(Y567-AK567),ABS(Z567-AL567),ABS(AA567-AM567),ABS(AB567-AN567),ABS(AC567-AO567),ABS(AD567-AP567),ABS(AE567-AQ567),ABS(AF567-AR567),ABS(AG567-AS567),ABS(AH567-AT567),ABS(AI567-AU567),ABS(AJ567-AV567))</f>
        <v/>
      </c>
    </row>
    <row r="568">
      <c r="A568" s="78" t="inlineStr">
        <is>
          <t>M563</t>
        </is>
      </c>
      <c r="B568" s="52" t="inlineStr">
        <is>
          <t>BASE-642</t>
        </is>
      </c>
      <c r="C568" s="52" t="inlineStr">
        <is>
          <t>Base</t>
        </is>
      </c>
      <c r="D568" s="52" t="inlineStr">
        <is>
          <t>Guard tower 2</t>
        </is>
      </c>
      <c r="E568" s="53" t="inlineStr">
        <is>
          <t>Group</t>
        </is>
      </c>
      <c r="F568" s="52" t="inlineStr">
        <is>
          <t>BASE-00</t>
        </is>
      </c>
      <c r="G568" s="79" t="n">
        <v>1</v>
      </c>
      <c r="H568" s="79" t="n">
        <v>1</v>
      </c>
      <c r="I568" s="79" t="n">
        <v>1</v>
      </c>
      <c r="J568" s="79" t="n">
        <v>0</v>
      </c>
      <c r="K568" s="79" t="n">
        <v>140</v>
      </c>
      <c r="L568" s="79" t="n">
        <v>0</v>
      </c>
      <c r="M568" s="79" t="n">
        <v>-20.8263206</v>
      </c>
      <c r="N568" s="79" t="n">
        <v>-0.300000012</v>
      </c>
      <c r="O568" s="79" t="n">
        <v>24.8198414</v>
      </c>
      <c r="P568" s="80">
        <f>COS(RADIANS(K568))*COS(RADIANS(L568))+SIN(RADIANS(K568))*SIN(RADIANS(J568))*SIN(RADIANS(L568))</f>
        <v/>
      </c>
      <c r="Q568" s="80">
        <f>-COS(RADIANS(K568))*SIN(RADIANS(L568))+SIN(RADIANS(K568))*SIN(RADIANS(J568))*COS(RADIANS(L568))</f>
        <v/>
      </c>
      <c r="R568" s="80">
        <f>SIN(RADIANS(K568))*COS(RADIANS(J568))</f>
        <v/>
      </c>
      <c r="S568" s="80">
        <f>COS(RADIANS(J568))*SIN(RADIANS(L568))</f>
        <v/>
      </c>
      <c r="T568" s="80">
        <f>COS(RADIANS(J568))*COS(RADIANS(L568))</f>
        <v/>
      </c>
      <c r="U568" s="80">
        <f>-SIN(RADIANS(J568))</f>
        <v/>
      </c>
      <c r="V568" s="80">
        <f>-SIN(RADIANS(K568))*COS(RADIANS(L568))+COS(RADIANS(K568))*SIN(RADIANS(J568))*SIN(RADIANS(L568))</f>
        <v/>
      </c>
      <c r="W568" s="80">
        <f>SIN(RADIANS(K568))*SIN(RADIANS(L568))+COS(RADIANS(K568))*SIN(RADIANS(J568))*COS(RADIANS(L568))</f>
        <v/>
      </c>
      <c r="X568" s="80">
        <f>COS(RADIANS(K568))*COS(RADIANS(J568))</f>
        <v/>
      </c>
      <c r="Y568" s="80">
        <f>P568*G568</f>
        <v/>
      </c>
      <c r="Z568" s="80">
        <f>Q568*H568</f>
        <v/>
      </c>
      <c r="AA568" s="80">
        <f>R568*I568</f>
        <v/>
      </c>
      <c r="AB568" s="80">
        <f>M568</f>
        <v/>
      </c>
      <c r="AC568" s="80">
        <f>S568*G568</f>
        <v/>
      </c>
      <c r="AD568" s="80">
        <f>T568*H568</f>
        <v/>
      </c>
      <c r="AE568" s="80">
        <f>U568*I568</f>
        <v/>
      </c>
      <c r="AF568" s="80">
        <f>N568</f>
        <v/>
      </c>
      <c r="AG568" s="80">
        <f>V568*G568</f>
        <v/>
      </c>
      <c r="AH568" s="80">
        <f>W568*H568</f>
        <v/>
      </c>
      <c r="AI568" s="80">
        <f>X568*I568</f>
        <v/>
      </c>
      <c r="AJ568" s="80">
        <f>O568</f>
        <v/>
      </c>
      <c r="AK568" s="81" t="n">
        <v>-0.766044617</v>
      </c>
      <c r="AL568" s="81" t="n">
        <v>0</v>
      </c>
      <c r="AM568" s="81" t="n">
        <v>0.642787457</v>
      </c>
      <c r="AN568" s="81" t="n">
        <v>-20.8263206</v>
      </c>
      <c r="AO568" s="81" t="n">
        <v>0</v>
      </c>
      <c r="AP568" s="81" t="n">
        <v>1</v>
      </c>
      <c r="AQ568" s="81" t="n">
        <v>0</v>
      </c>
      <c r="AR568" s="81" t="n">
        <v>-0.300000012</v>
      </c>
      <c r="AS568" s="81" t="n">
        <v>-0.642787457</v>
      </c>
      <c r="AT568" s="81" t="n">
        <v>0</v>
      </c>
      <c r="AU568" s="81" t="n">
        <v>-0.766044617</v>
      </c>
      <c r="AV568" s="81" t="n">
        <v>24.8198414</v>
      </c>
      <c r="AW568" s="82">
        <f>MAX(ABS(Y568-AK568),ABS(Z568-AL568),ABS(AA568-AM568),ABS(AB568-AN568),ABS(AC568-AO568),ABS(AD568-AP568),ABS(AE568-AQ568),ABS(AF568-AR568),ABS(AG568-AS568),ABS(AH568-AT568),ABS(AI568-AU568),ABS(AJ568-AV568))</f>
        <v/>
      </c>
    </row>
    <row r="569">
      <c r="A569" s="78" t="inlineStr">
        <is>
          <t>M564</t>
        </is>
      </c>
      <c r="B569" s="52" t="inlineStr">
        <is>
          <t>BASE-675</t>
        </is>
      </c>
      <c r="C569" s="52" t="inlineStr">
        <is>
          <t>Base</t>
        </is>
      </c>
      <c r="D569" s="52" t="inlineStr">
        <is>
          <t>Guard tower 3</t>
        </is>
      </c>
      <c r="E569" s="53" t="inlineStr">
        <is>
          <t>Group</t>
        </is>
      </c>
      <c r="F569" s="52" t="inlineStr">
        <is>
          <t>BASE-00</t>
        </is>
      </c>
      <c r="G569" s="79" t="n">
        <v>1</v>
      </c>
      <c r="H569" s="79" t="n">
        <v>1</v>
      </c>
      <c r="I569" s="79" t="n">
        <v>1</v>
      </c>
      <c r="J569" s="79" t="n">
        <v>0</v>
      </c>
      <c r="K569" s="79" t="n">
        <v>24.9999943</v>
      </c>
      <c r="L569" s="79" t="n">
        <v>0</v>
      </c>
      <c r="M569" s="79" t="n">
        <v>-13.6928301</v>
      </c>
      <c r="N569" s="79" t="n">
        <v>-0.300000012</v>
      </c>
      <c r="O569" s="79" t="n">
        <v>-29.3643742</v>
      </c>
      <c r="P569" s="80">
        <f>COS(RADIANS(K569))*COS(RADIANS(L569))+SIN(RADIANS(K569))*SIN(RADIANS(J569))*SIN(RADIANS(L569))</f>
        <v/>
      </c>
      <c r="Q569" s="80">
        <f>-COS(RADIANS(K569))*SIN(RADIANS(L569))+SIN(RADIANS(K569))*SIN(RADIANS(J569))*COS(RADIANS(L569))</f>
        <v/>
      </c>
      <c r="R569" s="80">
        <f>SIN(RADIANS(K569))*COS(RADIANS(J569))</f>
        <v/>
      </c>
      <c r="S569" s="80">
        <f>COS(RADIANS(J569))*SIN(RADIANS(L569))</f>
        <v/>
      </c>
      <c r="T569" s="80">
        <f>COS(RADIANS(J569))*COS(RADIANS(L569))</f>
        <v/>
      </c>
      <c r="U569" s="80">
        <f>-SIN(RADIANS(J569))</f>
        <v/>
      </c>
      <c r="V569" s="80">
        <f>-SIN(RADIANS(K569))*COS(RADIANS(L569))+COS(RADIANS(K569))*SIN(RADIANS(J569))*SIN(RADIANS(L569))</f>
        <v/>
      </c>
      <c r="W569" s="80">
        <f>SIN(RADIANS(K569))*SIN(RADIANS(L569))+COS(RADIANS(K569))*SIN(RADIANS(J569))*COS(RADIANS(L569))</f>
        <v/>
      </c>
      <c r="X569" s="80">
        <f>COS(RADIANS(K569))*COS(RADIANS(J569))</f>
        <v/>
      </c>
      <c r="Y569" s="80">
        <f>P569*G569</f>
        <v/>
      </c>
      <c r="Z569" s="80">
        <f>Q569*H569</f>
        <v/>
      </c>
      <c r="AA569" s="80">
        <f>R569*I569</f>
        <v/>
      </c>
      <c r="AB569" s="80">
        <f>M569</f>
        <v/>
      </c>
      <c r="AC569" s="80">
        <f>S569*G569</f>
        <v/>
      </c>
      <c r="AD569" s="80">
        <f>T569*H569</f>
        <v/>
      </c>
      <c r="AE569" s="80">
        <f>U569*I569</f>
        <v/>
      </c>
      <c r="AF569" s="80">
        <f>N569</f>
        <v/>
      </c>
      <c r="AG569" s="80">
        <f>V569*G569</f>
        <v/>
      </c>
      <c r="AH569" s="80">
        <f>W569*H569</f>
        <v/>
      </c>
      <c r="AI569" s="80">
        <f>X569*I569</f>
        <v/>
      </c>
      <c r="AJ569" s="80">
        <f>O569</f>
        <v/>
      </c>
      <c r="AK569" s="81" t="n">
        <v>0.906307817</v>
      </c>
      <c r="AL569" s="81" t="n">
        <v>0</v>
      </c>
      <c r="AM569" s="81" t="n">
        <v>0.422618181</v>
      </c>
      <c r="AN569" s="81" t="n">
        <v>-13.6928301</v>
      </c>
      <c r="AO569" s="81" t="n">
        <v>0</v>
      </c>
      <c r="AP569" s="81" t="n">
        <v>1</v>
      </c>
      <c r="AQ569" s="81" t="n">
        <v>0</v>
      </c>
      <c r="AR569" s="81" t="n">
        <v>-0.300000012</v>
      </c>
      <c r="AS569" s="81" t="n">
        <v>-0.422618181</v>
      </c>
      <c r="AT569" s="81" t="n">
        <v>0</v>
      </c>
      <c r="AU569" s="81" t="n">
        <v>0.906307817</v>
      </c>
      <c r="AV569" s="81" t="n">
        <v>-29.3643742</v>
      </c>
      <c r="AW569" s="82">
        <f>MAX(ABS(Y569-AK569),ABS(Z569-AL569),ABS(AA569-AM569),ABS(AB569-AN569),ABS(AC569-AO569),ABS(AD569-AP569),ABS(AE569-AQ569),ABS(AF569-AR569),ABS(AG569-AS569),ABS(AH569-AT569),ABS(AI569-AU569),ABS(AJ569-AV569))</f>
        <v/>
      </c>
    </row>
    <row r="570">
      <c r="A570" s="78" t="inlineStr">
        <is>
          <t>M565</t>
        </is>
      </c>
      <c r="B570" s="52" t="inlineStr">
        <is>
          <t>BASE-708</t>
        </is>
      </c>
      <c r="C570" s="52" t="inlineStr">
        <is>
          <t>Base</t>
        </is>
      </c>
      <c r="D570" s="52" t="inlineStr">
        <is>
          <t>Guard tower 4</t>
        </is>
      </c>
      <c r="E570" s="53" t="inlineStr">
        <is>
          <t>Group</t>
        </is>
      </c>
      <c r="F570" s="52" t="inlineStr">
        <is>
          <t>BASE-00</t>
        </is>
      </c>
      <c r="G570" s="79" t="n">
        <v>1</v>
      </c>
      <c r="H570" s="79" t="n">
        <v>1</v>
      </c>
      <c r="I570" s="79" t="n">
        <v>1</v>
      </c>
      <c r="J570" s="79" t="n">
        <v>0</v>
      </c>
      <c r="K570" s="79" t="n">
        <v>-69.9999847</v>
      </c>
      <c r="L570" s="79" t="n">
        <v>0</v>
      </c>
      <c r="M570" s="79" t="n">
        <v>30.4460411</v>
      </c>
      <c r="N570" s="79" t="n">
        <v>-0.300000012</v>
      </c>
      <c r="O570" s="79" t="n">
        <v>-11.08146</v>
      </c>
      <c r="P570" s="80">
        <f>COS(RADIANS(K570))*COS(RADIANS(L570))+SIN(RADIANS(K570))*SIN(RADIANS(J570))*SIN(RADIANS(L570))</f>
        <v/>
      </c>
      <c r="Q570" s="80">
        <f>-COS(RADIANS(K570))*SIN(RADIANS(L570))+SIN(RADIANS(K570))*SIN(RADIANS(J570))*COS(RADIANS(L570))</f>
        <v/>
      </c>
      <c r="R570" s="80">
        <f>SIN(RADIANS(K570))*COS(RADIANS(J570))</f>
        <v/>
      </c>
      <c r="S570" s="80">
        <f>COS(RADIANS(J570))*SIN(RADIANS(L570))</f>
        <v/>
      </c>
      <c r="T570" s="80">
        <f>COS(RADIANS(J570))*COS(RADIANS(L570))</f>
        <v/>
      </c>
      <c r="U570" s="80">
        <f>-SIN(RADIANS(J570))</f>
        <v/>
      </c>
      <c r="V570" s="80">
        <f>-SIN(RADIANS(K570))*COS(RADIANS(L570))+COS(RADIANS(K570))*SIN(RADIANS(J570))*SIN(RADIANS(L570))</f>
        <v/>
      </c>
      <c r="W570" s="80">
        <f>SIN(RADIANS(K570))*SIN(RADIANS(L570))+COS(RADIANS(K570))*SIN(RADIANS(J570))*COS(RADIANS(L570))</f>
        <v/>
      </c>
      <c r="X570" s="80">
        <f>COS(RADIANS(K570))*COS(RADIANS(J570))</f>
        <v/>
      </c>
      <c r="Y570" s="80">
        <f>P570*G570</f>
        <v/>
      </c>
      <c r="Z570" s="80">
        <f>Q570*H570</f>
        <v/>
      </c>
      <c r="AA570" s="80">
        <f>R570*I570</f>
        <v/>
      </c>
      <c r="AB570" s="80">
        <f>M570</f>
        <v/>
      </c>
      <c r="AC570" s="80">
        <f>S570*G570</f>
        <v/>
      </c>
      <c r="AD570" s="80">
        <f>T570*H570</f>
        <v/>
      </c>
      <c r="AE570" s="80">
        <f>U570*I570</f>
        <v/>
      </c>
      <c r="AF570" s="80">
        <f>N570</f>
        <v/>
      </c>
      <c r="AG570" s="80">
        <f>V570*G570</f>
        <v/>
      </c>
      <c r="AH570" s="80">
        <f>W570*H570</f>
        <v/>
      </c>
      <c r="AI570" s="80">
        <f>X570*I570</f>
        <v/>
      </c>
      <c r="AJ570" s="80">
        <f>O570</f>
        <v/>
      </c>
      <c r="AK570" s="81" t="n">
        <v>0.342020363</v>
      </c>
      <c r="AL570" s="81" t="n">
        <v>0</v>
      </c>
      <c r="AM570" s="81" t="n">
        <v>-0.939692557</v>
      </c>
      <c r="AN570" s="81" t="n">
        <v>30.4460411</v>
      </c>
      <c r="AO570" s="81" t="n">
        <v>0</v>
      </c>
      <c r="AP570" s="81" t="n">
        <v>1</v>
      </c>
      <c r="AQ570" s="81" t="n">
        <v>0</v>
      </c>
      <c r="AR570" s="81" t="n">
        <v>-0.300000012</v>
      </c>
      <c r="AS570" s="81" t="n">
        <v>0.939692557</v>
      </c>
      <c r="AT570" s="81" t="n">
        <v>0</v>
      </c>
      <c r="AU570" s="81" t="n">
        <v>0.342020363</v>
      </c>
      <c r="AV570" s="81" t="n">
        <v>-11.08146</v>
      </c>
      <c r="AW570" s="82">
        <f>MAX(ABS(Y570-AK570),ABS(Z570-AL570),ABS(AA570-AM570),ABS(AB570-AN570),ABS(AC570-AO570),ABS(AD570-AP570),ABS(AE570-AQ570),ABS(AF570-AR570),ABS(AG570-AS570),ABS(AH570-AT570),ABS(AI570-AU570),ABS(AJ570-AV570))</f>
        <v/>
      </c>
    </row>
    <row r="571">
      <c r="A571" s="78" t="inlineStr">
        <is>
          <t>M566</t>
        </is>
      </c>
      <c r="B571" s="52" t="inlineStr">
        <is>
          <t>BASE-741</t>
        </is>
      </c>
      <c r="C571" s="52" t="inlineStr">
        <is>
          <t>Base</t>
        </is>
      </c>
      <c r="D571" s="52" t="inlineStr">
        <is>
          <t>Outer gate</t>
        </is>
      </c>
      <c r="E571" s="53" t="inlineStr">
        <is>
          <t>Group</t>
        </is>
      </c>
      <c r="F571" s="52" t="inlineStr">
        <is>
          <t>BASE-00</t>
        </is>
      </c>
      <c r="G571" s="79" t="n">
        <v>1</v>
      </c>
      <c r="H571" s="79" t="n">
        <v>1</v>
      </c>
      <c r="I571" s="79" t="n">
        <v>1</v>
      </c>
      <c r="J571" s="79" t="n">
        <v>0</v>
      </c>
      <c r="K571" s="79" t="n">
        <v>0</v>
      </c>
      <c r="L571" s="79" t="n">
        <v>0</v>
      </c>
      <c r="M571" s="79" t="n">
        <v>0</v>
      </c>
      <c r="N571" s="79" t="n">
        <v>-0.300000012</v>
      </c>
      <c r="O571" s="79" t="n">
        <v>34</v>
      </c>
      <c r="P571" s="80">
        <f>COS(RADIANS(K571))*COS(RADIANS(L571))+SIN(RADIANS(K571))*SIN(RADIANS(J571))*SIN(RADIANS(L571))</f>
        <v/>
      </c>
      <c r="Q571" s="80">
        <f>-COS(RADIANS(K571))*SIN(RADIANS(L571))+SIN(RADIANS(K571))*SIN(RADIANS(J571))*COS(RADIANS(L571))</f>
        <v/>
      </c>
      <c r="R571" s="80">
        <f>SIN(RADIANS(K571))*COS(RADIANS(J571))</f>
        <v/>
      </c>
      <c r="S571" s="80">
        <f>COS(RADIANS(J571))*SIN(RADIANS(L571))</f>
        <v/>
      </c>
      <c r="T571" s="80">
        <f>COS(RADIANS(J571))*COS(RADIANS(L571))</f>
        <v/>
      </c>
      <c r="U571" s="80">
        <f>-SIN(RADIANS(J571))</f>
        <v/>
      </c>
      <c r="V571" s="80">
        <f>-SIN(RADIANS(K571))*COS(RADIANS(L571))+COS(RADIANS(K571))*SIN(RADIANS(J571))*SIN(RADIANS(L571))</f>
        <v/>
      </c>
      <c r="W571" s="80">
        <f>SIN(RADIANS(K571))*SIN(RADIANS(L571))+COS(RADIANS(K571))*SIN(RADIANS(J571))*COS(RADIANS(L571))</f>
        <v/>
      </c>
      <c r="X571" s="80">
        <f>COS(RADIANS(K571))*COS(RADIANS(J571))</f>
        <v/>
      </c>
      <c r="Y571" s="80">
        <f>P571*G571</f>
        <v/>
      </c>
      <c r="Z571" s="80">
        <f>Q571*H571</f>
        <v/>
      </c>
      <c r="AA571" s="80">
        <f>R571*I571</f>
        <v/>
      </c>
      <c r="AB571" s="80">
        <f>M571</f>
        <v/>
      </c>
      <c r="AC571" s="80">
        <f>S571*G571</f>
        <v/>
      </c>
      <c r="AD571" s="80">
        <f>T571*H571</f>
        <v/>
      </c>
      <c r="AE571" s="80">
        <f>U571*I571</f>
        <v/>
      </c>
      <c r="AF571" s="80">
        <f>N571</f>
        <v/>
      </c>
      <c r="AG571" s="80">
        <f>V571*G571</f>
        <v/>
      </c>
      <c r="AH571" s="80">
        <f>W571*H571</f>
        <v/>
      </c>
      <c r="AI571" s="80">
        <f>X571*I571</f>
        <v/>
      </c>
      <c r="AJ571" s="80">
        <f>O571</f>
        <v/>
      </c>
      <c r="AK571" s="81" t="n">
        <v>1</v>
      </c>
      <c r="AL571" s="81" t="n">
        <v>0</v>
      </c>
      <c r="AM571" s="81" t="n">
        <v>0</v>
      </c>
      <c r="AN571" s="81" t="n">
        <v>0</v>
      </c>
      <c r="AO571" s="81" t="n">
        <v>0</v>
      </c>
      <c r="AP571" s="81" t="n">
        <v>1</v>
      </c>
      <c r="AQ571" s="81" t="n">
        <v>0</v>
      </c>
      <c r="AR571" s="81" t="n">
        <v>-0.300000012</v>
      </c>
      <c r="AS571" s="81" t="n">
        <v>0</v>
      </c>
      <c r="AT571" s="81" t="n">
        <v>0</v>
      </c>
      <c r="AU571" s="81" t="n">
        <v>1</v>
      </c>
      <c r="AV571" s="81" t="n">
        <v>34</v>
      </c>
      <c r="AW571" s="82">
        <f>MAX(ABS(Y571-AK571),ABS(Z571-AL571),ABS(AA571-AM571),ABS(AB571-AN571),ABS(AC571-AO571),ABS(AD571-AP571),ABS(AE571-AQ571),ABS(AF571-AR571),ABS(AG571-AS571),ABS(AH571-AT571),ABS(AI571-AU571),ABS(AJ571-AV571))</f>
        <v/>
      </c>
    </row>
    <row r="572">
      <c r="A572" s="78" t="inlineStr">
        <is>
          <t>M567</t>
        </is>
      </c>
      <c r="B572" s="52" t="inlineStr">
        <is>
          <t>BASE-746</t>
        </is>
      </c>
      <c r="C572" s="52" t="inlineStr">
        <is>
          <t>Base</t>
        </is>
      </c>
      <c r="D572" s="52" t="inlineStr">
        <is>
          <t>Guard booth</t>
        </is>
      </c>
      <c r="E572" s="53" t="inlineStr">
        <is>
          <t>Group</t>
        </is>
      </c>
      <c r="F572" s="52" t="inlineStr">
        <is>
          <t>BASE-741</t>
        </is>
      </c>
      <c r="G572" s="79" t="n">
        <v>1</v>
      </c>
      <c r="H572" s="79" t="n">
        <v>1</v>
      </c>
      <c r="I572" s="79" t="n">
        <v>1</v>
      </c>
      <c r="J572" s="79" t="n">
        <v>0</v>
      </c>
      <c r="K572" s="79" t="n">
        <v>0</v>
      </c>
      <c r="L572" s="79" t="n">
        <v>0</v>
      </c>
      <c r="M572" s="79" t="n">
        <v>5.4000001</v>
      </c>
      <c r="N572" s="79" t="n">
        <v>0</v>
      </c>
      <c r="O572" s="79" t="n">
        <v>-2.4000001</v>
      </c>
      <c r="P572" s="80">
        <f>COS(RADIANS(K572))*COS(RADIANS(L572))+SIN(RADIANS(K572))*SIN(RADIANS(J572))*SIN(RADIANS(L572))</f>
        <v/>
      </c>
      <c r="Q572" s="80">
        <f>-COS(RADIANS(K572))*SIN(RADIANS(L572))+SIN(RADIANS(K572))*SIN(RADIANS(J572))*COS(RADIANS(L572))</f>
        <v/>
      </c>
      <c r="R572" s="80">
        <f>SIN(RADIANS(K572))*COS(RADIANS(J572))</f>
        <v/>
      </c>
      <c r="S572" s="80">
        <f>COS(RADIANS(J572))*SIN(RADIANS(L572))</f>
        <v/>
      </c>
      <c r="T572" s="80">
        <f>COS(RADIANS(J572))*COS(RADIANS(L572))</f>
        <v/>
      </c>
      <c r="U572" s="80">
        <f>-SIN(RADIANS(J572))</f>
        <v/>
      </c>
      <c r="V572" s="80">
        <f>-SIN(RADIANS(K572))*COS(RADIANS(L572))+COS(RADIANS(K572))*SIN(RADIANS(J572))*SIN(RADIANS(L572))</f>
        <v/>
      </c>
      <c r="W572" s="80">
        <f>SIN(RADIANS(K572))*SIN(RADIANS(L572))+COS(RADIANS(K572))*SIN(RADIANS(J572))*COS(RADIANS(L572))</f>
        <v/>
      </c>
      <c r="X572" s="80">
        <f>COS(RADIANS(K572))*COS(RADIANS(J572))</f>
        <v/>
      </c>
      <c r="Y572" s="80">
        <f>P572*G572</f>
        <v/>
      </c>
      <c r="Z572" s="80">
        <f>Q572*H572</f>
        <v/>
      </c>
      <c r="AA572" s="80">
        <f>R572*I572</f>
        <v/>
      </c>
      <c r="AB572" s="80">
        <f>M572</f>
        <v/>
      </c>
      <c r="AC572" s="80">
        <f>S572*G572</f>
        <v/>
      </c>
      <c r="AD572" s="80">
        <f>T572*H572</f>
        <v/>
      </c>
      <c r="AE572" s="80">
        <f>U572*I572</f>
        <v/>
      </c>
      <c r="AF572" s="80">
        <f>N572</f>
        <v/>
      </c>
      <c r="AG572" s="80">
        <f>V572*G572</f>
        <v/>
      </c>
      <c r="AH572" s="80">
        <f>W572*H572</f>
        <v/>
      </c>
      <c r="AI572" s="80">
        <f>X572*I572</f>
        <v/>
      </c>
      <c r="AJ572" s="80">
        <f>O572</f>
        <v/>
      </c>
      <c r="AK572" s="81" t="n">
        <v>1</v>
      </c>
      <c r="AL572" s="81" t="n">
        <v>0</v>
      </c>
      <c r="AM572" s="81" t="n">
        <v>0</v>
      </c>
      <c r="AN572" s="81" t="n">
        <v>5.4000001</v>
      </c>
      <c r="AO572" s="81" t="n">
        <v>0</v>
      </c>
      <c r="AP572" s="81" t="n">
        <v>1</v>
      </c>
      <c r="AQ572" s="81" t="n">
        <v>0</v>
      </c>
      <c r="AR572" s="81" t="n">
        <v>0</v>
      </c>
      <c r="AS572" s="81" t="n">
        <v>0</v>
      </c>
      <c r="AT572" s="81" t="n">
        <v>0</v>
      </c>
      <c r="AU572" s="81" t="n">
        <v>1</v>
      </c>
      <c r="AV572" s="81" t="n">
        <v>-2.4000001</v>
      </c>
      <c r="AW572" s="82">
        <f>MAX(ABS(Y572-AK572),ABS(Z572-AL572),ABS(AA572-AM572),ABS(AB572-AN572),ABS(AC572-AO572),ABS(AD572-AP572),ABS(AE572-AQ572),ABS(AF572-AR572),ABS(AG572-AS572),ABS(AH572-AT572),ABS(AI572-AU572),ABS(AJ572-AV572))</f>
        <v/>
      </c>
    </row>
    <row r="573">
      <c r="A573" s="78" t="inlineStr">
        <is>
          <t>M568</t>
        </is>
      </c>
      <c r="B573" s="52" t="inlineStr">
        <is>
          <t>BASE-788</t>
        </is>
      </c>
      <c r="C573" s="52" t="inlineStr">
        <is>
          <t>Base</t>
        </is>
      </c>
      <c r="D573" s="52" t="inlineStr">
        <is>
          <t>Jersey barrier</t>
        </is>
      </c>
      <c r="E573" s="53" t="inlineStr">
        <is>
          <t>Group</t>
        </is>
      </c>
      <c r="F573" s="52" t="inlineStr">
        <is>
          <t>BASE-741</t>
        </is>
      </c>
      <c r="G573" s="79" t="n">
        <v>1</v>
      </c>
      <c r="H573" s="79" t="n">
        <v>1</v>
      </c>
      <c r="I573" s="79" t="n">
        <v>1</v>
      </c>
      <c r="J573" s="79" t="n">
        <v>0</v>
      </c>
      <c r="K573" s="79" t="n">
        <v>0</v>
      </c>
      <c r="L573" s="79" t="n">
        <v>0</v>
      </c>
      <c r="M573" s="79" t="n">
        <v>-2.95000005</v>
      </c>
      <c r="N573" s="79" t="n">
        <v>0</v>
      </c>
      <c r="O573" s="79" t="n">
        <v>-5.5</v>
      </c>
      <c r="P573" s="80">
        <f>COS(RADIANS(K573))*COS(RADIANS(L573))+SIN(RADIANS(K573))*SIN(RADIANS(J573))*SIN(RADIANS(L573))</f>
        <v/>
      </c>
      <c r="Q573" s="80">
        <f>-COS(RADIANS(K573))*SIN(RADIANS(L573))+SIN(RADIANS(K573))*SIN(RADIANS(J573))*COS(RADIANS(L573))</f>
        <v/>
      </c>
      <c r="R573" s="80">
        <f>SIN(RADIANS(K573))*COS(RADIANS(J573))</f>
        <v/>
      </c>
      <c r="S573" s="80">
        <f>COS(RADIANS(J573))*SIN(RADIANS(L573))</f>
        <v/>
      </c>
      <c r="T573" s="80">
        <f>COS(RADIANS(J573))*COS(RADIANS(L573))</f>
        <v/>
      </c>
      <c r="U573" s="80">
        <f>-SIN(RADIANS(J573))</f>
        <v/>
      </c>
      <c r="V573" s="80">
        <f>-SIN(RADIANS(K573))*COS(RADIANS(L573))+COS(RADIANS(K573))*SIN(RADIANS(J573))*SIN(RADIANS(L573))</f>
        <v/>
      </c>
      <c r="W573" s="80">
        <f>SIN(RADIANS(K573))*SIN(RADIANS(L573))+COS(RADIANS(K573))*SIN(RADIANS(J573))*COS(RADIANS(L573))</f>
        <v/>
      </c>
      <c r="X573" s="80">
        <f>COS(RADIANS(K573))*COS(RADIANS(J573))</f>
        <v/>
      </c>
      <c r="Y573" s="80">
        <f>P573*G573</f>
        <v/>
      </c>
      <c r="Z573" s="80">
        <f>Q573*H573</f>
        <v/>
      </c>
      <c r="AA573" s="80">
        <f>R573*I573</f>
        <v/>
      </c>
      <c r="AB573" s="80">
        <f>M573</f>
        <v/>
      </c>
      <c r="AC573" s="80">
        <f>S573*G573</f>
        <v/>
      </c>
      <c r="AD573" s="80">
        <f>T573*H573</f>
        <v/>
      </c>
      <c r="AE573" s="80">
        <f>U573*I573</f>
        <v/>
      </c>
      <c r="AF573" s="80">
        <f>N573</f>
        <v/>
      </c>
      <c r="AG573" s="80">
        <f>V573*G573</f>
        <v/>
      </c>
      <c r="AH573" s="80">
        <f>W573*H573</f>
        <v/>
      </c>
      <c r="AI573" s="80">
        <f>X573*I573</f>
        <v/>
      </c>
      <c r="AJ573" s="80">
        <f>O573</f>
        <v/>
      </c>
      <c r="AK573" s="81" t="n">
        <v>1</v>
      </c>
      <c r="AL573" s="81" t="n">
        <v>0</v>
      </c>
      <c r="AM573" s="81" t="n">
        <v>0</v>
      </c>
      <c r="AN573" s="81" t="n">
        <v>-2.95000005</v>
      </c>
      <c r="AO573" s="81" t="n">
        <v>0</v>
      </c>
      <c r="AP573" s="81" t="n">
        <v>1</v>
      </c>
      <c r="AQ573" s="81" t="n">
        <v>0</v>
      </c>
      <c r="AR573" s="81" t="n">
        <v>0</v>
      </c>
      <c r="AS573" s="81" t="n">
        <v>0</v>
      </c>
      <c r="AT573" s="81" t="n">
        <v>0</v>
      </c>
      <c r="AU573" s="81" t="n">
        <v>1</v>
      </c>
      <c r="AV573" s="81" t="n">
        <v>-5.5</v>
      </c>
      <c r="AW573" s="82">
        <f>MAX(ABS(Y573-AK573),ABS(Z573-AL573),ABS(AA573-AM573),ABS(AB573-AN573),ABS(AC573-AO573),ABS(AD573-AP573),ABS(AE573-AQ573),ABS(AF573-AR573),ABS(AG573-AS573),ABS(AH573-AT573),ABS(AI573-AU573),ABS(AJ573-AV573))</f>
        <v/>
      </c>
    </row>
    <row r="574">
      <c r="A574" s="78" t="inlineStr">
        <is>
          <t>M569</t>
        </is>
      </c>
      <c r="B574" s="52" t="inlineStr">
        <is>
          <t>BASE-791</t>
        </is>
      </c>
      <c r="C574" s="52" t="inlineStr">
        <is>
          <t>Base</t>
        </is>
      </c>
      <c r="D574" s="52" t="inlineStr">
        <is>
          <t>Jersey barrier</t>
        </is>
      </c>
      <c r="E574" s="53" t="inlineStr">
        <is>
          <t>Group</t>
        </is>
      </c>
      <c r="F574" s="52" t="inlineStr">
        <is>
          <t>BASE-741</t>
        </is>
      </c>
      <c r="G574" s="79" t="n">
        <v>1</v>
      </c>
      <c r="H574" s="79" t="n">
        <v>1</v>
      </c>
      <c r="I574" s="79" t="n">
        <v>1</v>
      </c>
      <c r="J574" s="79" t="n">
        <v>0</v>
      </c>
      <c r="K574" s="79" t="n">
        <v>0</v>
      </c>
      <c r="L574" s="79" t="n">
        <v>0</v>
      </c>
      <c r="M574" s="79" t="n">
        <v>2.95000005</v>
      </c>
      <c r="N574" s="79" t="n">
        <v>0</v>
      </c>
      <c r="O574" s="79" t="n">
        <v>-8.5</v>
      </c>
      <c r="P574" s="80">
        <f>COS(RADIANS(K574))*COS(RADIANS(L574))+SIN(RADIANS(K574))*SIN(RADIANS(J574))*SIN(RADIANS(L574))</f>
        <v/>
      </c>
      <c r="Q574" s="80">
        <f>-COS(RADIANS(K574))*SIN(RADIANS(L574))+SIN(RADIANS(K574))*SIN(RADIANS(J574))*COS(RADIANS(L574))</f>
        <v/>
      </c>
      <c r="R574" s="80">
        <f>SIN(RADIANS(K574))*COS(RADIANS(J574))</f>
        <v/>
      </c>
      <c r="S574" s="80">
        <f>COS(RADIANS(J574))*SIN(RADIANS(L574))</f>
        <v/>
      </c>
      <c r="T574" s="80">
        <f>COS(RADIANS(J574))*COS(RADIANS(L574))</f>
        <v/>
      </c>
      <c r="U574" s="80">
        <f>-SIN(RADIANS(J574))</f>
        <v/>
      </c>
      <c r="V574" s="80">
        <f>-SIN(RADIANS(K574))*COS(RADIANS(L574))+COS(RADIANS(K574))*SIN(RADIANS(J574))*SIN(RADIANS(L574))</f>
        <v/>
      </c>
      <c r="W574" s="80">
        <f>SIN(RADIANS(K574))*SIN(RADIANS(L574))+COS(RADIANS(K574))*SIN(RADIANS(J574))*COS(RADIANS(L574))</f>
        <v/>
      </c>
      <c r="X574" s="80">
        <f>COS(RADIANS(K574))*COS(RADIANS(J574))</f>
        <v/>
      </c>
      <c r="Y574" s="80">
        <f>P574*G574</f>
        <v/>
      </c>
      <c r="Z574" s="80">
        <f>Q574*H574</f>
        <v/>
      </c>
      <c r="AA574" s="80">
        <f>R574*I574</f>
        <v/>
      </c>
      <c r="AB574" s="80">
        <f>M574</f>
        <v/>
      </c>
      <c r="AC574" s="80">
        <f>S574*G574</f>
        <v/>
      </c>
      <c r="AD574" s="80">
        <f>T574*H574</f>
        <v/>
      </c>
      <c r="AE574" s="80">
        <f>U574*I574</f>
        <v/>
      </c>
      <c r="AF574" s="80">
        <f>N574</f>
        <v/>
      </c>
      <c r="AG574" s="80">
        <f>V574*G574</f>
        <v/>
      </c>
      <c r="AH574" s="80">
        <f>W574*H574</f>
        <v/>
      </c>
      <c r="AI574" s="80">
        <f>X574*I574</f>
        <v/>
      </c>
      <c r="AJ574" s="80">
        <f>O574</f>
        <v/>
      </c>
      <c r="AK574" s="81" t="n">
        <v>1</v>
      </c>
      <c r="AL574" s="81" t="n">
        <v>0</v>
      </c>
      <c r="AM574" s="81" t="n">
        <v>0</v>
      </c>
      <c r="AN574" s="81" t="n">
        <v>2.95000005</v>
      </c>
      <c r="AO574" s="81" t="n">
        <v>0</v>
      </c>
      <c r="AP574" s="81" t="n">
        <v>1</v>
      </c>
      <c r="AQ574" s="81" t="n">
        <v>0</v>
      </c>
      <c r="AR574" s="81" t="n">
        <v>0</v>
      </c>
      <c r="AS574" s="81" t="n">
        <v>0</v>
      </c>
      <c r="AT574" s="81" t="n">
        <v>0</v>
      </c>
      <c r="AU574" s="81" t="n">
        <v>1</v>
      </c>
      <c r="AV574" s="81" t="n">
        <v>-8.5</v>
      </c>
      <c r="AW574" s="82">
        <f>MAX(ABS(Y574-AK574),ABS(Z574-AL574),ABS(AA574-AM574),ABS(AB574-AN574),ABS(AC574-AO574),ABS(AD574-AP574),ABS(AE574-AQ574),ABS(AF574-AR574),ABS(AG574-AS574),ABS(AH574-AT574),ABS(AI574-AU574),ABS(AJ574-AV574))</f>
        <v/>
      </c>
    </row>
    <row r="575">
      <c r="A575" s="78" t="inlineStr">
        <is>
          <t>M570</t>
        </is>
      </c>
      <c r="B575" s="52" t="inlineStr">
        <is>
          <t>BASE-794</t>
        </is>
      </c>
      <c r="C575" s="52" t="inlineStr">
        <is>
          <t>Base</t>
        </is>
      </c>
      <c r="D575" s="52" t="inlineStr">
        <is>
          <t>Jersey barrier</t>
        </is>
      </c>
      <c r="E575" s="53" t="inlineStr">
        <is>
          <t>Group</t>
        </is>
      </c>
      <c r="F575" s="52" t="inlineStr">
        <is>
          <t>BASE-741</t>
        </is>
      </c>
      <c r="G575" s="79" t="n">
        <v>1</v>
      </c>
      <c r="H575" s="79" t="n">
        <v>1</v>
      </c>
      <c r="I575" s="79" t="n">
        <v>1</v>
      </c>
      <c r="J575" s="79" t="n">
        <v>0</v>
      </c>
      <c r="K575" s="79" t="n">
        <v>0</v>
      </c>
      <c r="L575" s="79" t="n">
        <v>0</v>
      </c>
      <c r="M575" s="79" t="n">
        <v>-2.95000005</v>
      </c>
      <c r="N575" s="79" t="n">
        <v>0</v>
      </c>
      <c r="O575" s="79" t="n">
        <v>-11.5</v>
      </c>
      <c r="P575" s="80">
        <f>COS(RADIANS(K575))*COS(RADIANS(L575))+SIN(RADIANS(K575))*SIN(RADIANS(J575))*SIN(RADIANS(L575))</f>
        <v/>
      </c>
      <c r="Q575" s="80">
        <f>-COS(RADIANS(K575))*SIN(RADIANS(L575))+SIN(RADIANS(K575))*SIN(RADIANS(J575))*COS(RADIANS(L575))</f>
        <v/>
      </c>
      <c r="R575" s="80">
        <f>SIN(RADIANS(K575))*COS(RADIANS(J575))</f>
        <v/>
      </c>
      <c r="S575" s="80">
        <f>COS(RADIANS(J575))*SIN(RADIANS(L575))</f>
        <v/>
      </c>
      <c r="T575" s="80">
        <f>COS(RADIANS(J575))*COS(RADIANS(L575))</f>
        <v/>
      </c>
      <c r="U575" s="80">
        <f>-SIN(RADIANS(J575))</f>
        <v/>
      </c>
      <c r="V575" s="80">
        <f>-SIN(RADIANS(K575))*COS(RADIANS(L575))+COS(RADIANS(K575))*SIN(RADIANS(J575))*SIN(RADIANS(L575))</f>
        <v/>
      </c>
      <c r="W575" s="80">
        <f>SIN(RADIANS(K575))*SIN(RADIANS(L575))+COS(RADIANS(K575))*SIN(RADIANS(J575))*COS(RADIANS(L575))</f>
        <v/>
      </c>
      <c r="X575" s="80">
        <f>COS(RADIANS(K575))*COS(RADIANS(J575))</f>
        <v/>
      </c>
      <c r="Y575" s="80">
        <f>P575*G575</f>
        <v/>
      </c>
      <c r="Z575" s="80">
        <f>Q575*H575</f>
        <v/>
      </c>
      <c r="AA575" s="80">
        <f>R575*I575</f>
        <v/>
      </c>
      <c r="AB575" s="80">
        <f>M575</f>
        <v/>
      </c>
      <c r="AC575" s="80">
        <f>S575*G575</f>
        <v/>
      </c>
      <c r="AD575" s="80">
        <f>T575*H575</f>
        <v/>
      </c>
      <c r="AE575" s="80">
        <f>U575*I575</f>
        <v/>
      </c>
      <c r="AF575" s="80">
        <f>N575</f>
        <v/>
      </c>
      <c r="AG575" s="80">
        <f>V575*G575</f>
        <v/>
      </c>
      <c r="AH575" s="80">
        <f>W575*H575</f>
        <v/>
      </c>
      <c r="AI575" s="80">
        <f>X575*I575</f>
        <v/>
      </c>
      <c r="AJ575" s="80">
        <f>O575</f>
        <v/>
      </c>
      <c r="AK575" s="81" t="n">
        <v>1</v>
      </c>
      <c r="AL575" s="81" t="n">
        <v>0</v>
      </c>
      <c r="AM575" s="81" t="n">
        <v>0</v>
      </c>
      <c r="AN575" s="81" t="n">
        <v>-2.95000005</v>
      </c>
      <c r="AO575" s="81" t="n">
        <v>0</v>
      </c>
      <c r="AP575" s="81" t="n">
        <v>1</v>
      </c>
      <c r="AQ575" s="81" t="n">
        <v>0</v>
      </c>
      <c r="AR575" s="81" t="n">
        <v>0</v>
      </c>
      <c r="AS575" s="81" t="n">
        <v>0</v>
      </c>
      <c r="AT575" s="81" t="n">
        <v>0</v>
      </c>
      <c r="AU575" s="81" t="n">
        <v>1</v>
      </c>
      <c r="AV575" s="81" t="n">
        <v>-11.5</v>
      </c>
      <c r="AW575" s="82">
        <f>MAX(ABS(Y575-AK575),ABS(Z575-AL575),ABS(AA575-AM575),ABS(AB575-AN575),ABS(AC575-AO575),ABS(AD575-AP575),ABS(AE575-AQ575),ABS(AF575-AR575),ABS(AG575-AS575),ABS(AH575-AT575),ABS(AI575-AU575),ABS(AJ575-AV575))</f>
        <v/>
      </c>
    </row>
    <row r="576">
      <c r="A576" s="78" t="inlineStr">
        <is>
          <t>M571</t>
        </is>
      </c>
      <c r="B576" s="52" t="inlineStr">
        <is>
          <t>BASE-797</t>
        </is>
      </c>
      <c r="C576" s="52" t="inlineStr">
        <is>
          <t>Base</t>
        </is>
      </c>
      <c r="D576" s="52" t="inlineStr">
        <is>
          <t>Jersey barrier</t>
        </is>
      </c>
      <c r="E576" s="53" t="inlineStr">
        <is>
          <t>Group</t>
        </is>
      </c>
      <c r="F576" s="52" t="inlineStr">
        <is>
          <t>BASE-741</t>
        </is>
      </c>
      <c r="G576" s="79" t="n">
        <v>1</v>
      </c>
      <c r="H576" s="79" t="n">
        <v>1</v>
      </c>
      <c r="I576" s="79" t="n">
        <v>1</v>
      </c>
      <c r="J576" s="79" t="n">
        <v>0</v>
      </c>
      <c r="K576" s="79" t="n">
        <v>0</v>
      </c>
      <c r="L576" s="79" t="n">
        <v>0</v>
      </c>
      <c r="M576" s="79" t="n">
        <v>2.95000005</v>
      </c>
      <c r="N576" s="79" t="n">
        <v>0</v>
      </c>
      <c r="O576" s="79" t="n">
        <v>-13</v>
      </c>
      <c r="P576" s="80">
        <f>COS(RADIANS(K576))*COS(RADIANS(L576))+SIN(RADIANS(K576))*SIN(RADIANS(J576))*SIN(RADIANS(L576))</f>
        <v/>
      </c>
      <c r="Q576" s="80">
        <f>-COS(RADIANS(K576))*SIN(RADIANS(L576))+SIN(RADIANS(K576))*SIN(RADIANS(J576))*COS(RADIANS(L576))</f>
        <v/>
      </c>
      <c r="R576" s="80">
        <f>SIN(RADIANS(K576))*COS(RADIANS(J576))</f>
        <v/>
      </c>
      <c r="S576" s="80">
        <f>COS(RADIANS(J576))*SIN(RADIANS(L576))</f>
        <v/>
      </c>
      <c r="T576" s="80">
        <f>COS(RADIANS(J576))*COS(RADIANS(L576))</f>
        <v/>
      </c>
      <c r="U576" s="80">
        <f>-SIN(RADIANS(J576))</f>
        <v/>
      </c>
      <c r="V576" s="80">
        <f>-SIN(RADIANS(K576))*COS(RADIANS(L576))+COS(RADIANS(K576))*SIN(RADIANS(J576))*SIN(RADIANS(L576))</f>
        <v/>
      </c>
      <c r="W576" s="80">
        <f>SIN(RADIANS(K576))*SIN(RADIANS(L576))+COS(RADIANS(K576))*SIN(RADIANS(J576))*COS(RADIANS(L576))</f>
        <v/>
      </c>
      <c r="X576" s="80">
        <f>COS(RADIANS(K576))*COS(RADIANS(J576))</f>
        <v/>
      </c>
      <c r="Y576" s="80">
        <f>P576*G576</f>
        <v/>
      </c>
      <c r="Z576" s="80">
        <f>Q576*H576</f>
        <v/>
      </c>
      <c r="AA576" s="80">
        <f>R576*I576</f>
        <v/>
      </c>
      <c r="AB576" s="80">
        <f>M576</f>
        <v/>
      </c>
      <c r="AC576" s="80">
        <f>S576*G576</f>
        <v/>
      </c>
      <c r="AD576" s="80">
        <f>T576*H576</f>
        <v/>
      </c>
      <c r="AE576" s="80">
        <f>U576*I576</f>
        <v/>
      </c>
      <c r="AF576" s="80">
        <f>N576</f>
        <v/>
      </c>
      <c r="AG576" s="80">
        <f>V576*G576</f>
        <v/>
      </c>
      <c r="AH576" s="80">
        <f>W576*H576</f>
        <v/>
      </c>
      <c r="AI576" s="80">
        <f>X576*I576</f>
        <v/>
      </c>
      <c r="AJ576" s="80">
        <f>O576</f>
        <v/>
      </c>
      <c r="AK576" s="81" t="n">
        <v>1</v>
      </c>
      <c r="AL576" s="81" t="n">
        <v>0</v>
      </c>
      <c r="AM576" s="81" t="n">
        <v>0</v>
      </c>
      <c r="AN576" s="81" t="n">
        <v>2.95000005</v>
      </c>
      <c r="AO576" s="81" t="n">
        <v>0</v>
      </c>
      <c r="AP576" s="81" t="n">
        <v>1</v>
      </c>
      <c r="AQ576" s="81" t="n">
        <v>0</v>
      </c>
      <c r="AR576" s="81" t="n">
        <v>0</v>
      </c>
      <c r="AS576" s="81" t="n">
        <v>0</v>
      </c>
      <c r="AT576" s="81" t="n">
        <v>0</v>
      </c>
      <c r="AU576" s="81" t="n">
        <v>1</v>
      </c>
      <c r="AV576" s="81" t="n">
        <v>-13</v>
      </c>
      <c r="AW576" s="82">
        <f>MAX(ABS(Y576-AK576),ABS(Z576-AL576),ABS(AA576-AM576),ABS(AB576-AN576),ABS(AC576-AO576),ABS(AD576-AP576),ABS(AE576-AQ576),ABS(AF576-AR576),ABS(AG576-AS576),ABS(AH576-AT576),ABS(AI576-AU576),ABS(AJ576-AV576))</f>
        <v/>
      </c>
    </row>
    <row r="577">
      <c r="A577" s="78" t="inlineStr">
        <is>
          <t>M572</t>
        </is>
      </c>
      <c r="B577" s="52" t="inlineStr">
        <is>
          <t>BASE-809</t>
        </is>
      </c>
      <c r="C577" s="52" t="inlineStr">
        <is>
          <t>Base</t>
        </is>
      </c>
      <c r="D577" s="52" t="inlineStr">
        <is>
          <t>Tank trap</t>
        </is>
      </c>
      <c r="E577" s="53" t="inlineStr">
        <is>
          <t>Group</t>
        </is>
      </c>
      <c r="F577" s="52" t="inlineStr">
        <is>
          <t>BASE-741</t>
        </is>
      </c>
      <c r="G577" s="79" t="n">
        <v>1</v>
      </c>
      <c r="H577" s="79" t="n">
        <v>1</v>
      </c>
      <c r="I577" s="79" t="n">
        <v>1</v>
      </c>
      <c r="J577" s="79" t="n">
        <v>0</v>
      </c>
      <c r="K577" s="79" t="n">
        <v>-71.5</v>
      </c>
      <c r="L577" s="79" t="n">
        <v>0</v>
      </c>
      <c r="M577" s="79" t="n">
        <v>-6.5</v>
      </c>
      <c r="N577" s="79" t="n">
        <v>0</v>
      </c>
      <c r="O577" s="79" t="n">
        <v>0.899999976</v>
      </c>
      <c r="P577" s="80">
        <f>COS(RADIANS(K577))*COS(RADIANS(L577))+SIN(RADIANS(K577))*SIN(RADIANS(J577))*SIN(RADIANS(L577))</f>
        <v/>
      </c>
      <c r="Q577" s="80">
        <f>-COS(RADIANS(K577))*SIN(RADIANS(L577))+SIN(RADIANS(K577))*SIN(RADIANS(J577))*COS(RADIANS(L577))</f>
        <v/>
      </c>
      <c r="R577" s="80">
        <f>SIN(RADIANS(K577))*COS(RADIANS(J577))</f>
        <v/>
      </c>
      <c r="S577" s="80">
        <f>COS(RADIANS(J577))*SIN(RADIANS(L577))</f>
        <v/>
      </c>
      <c r="T577" s="80">
        <f>COS(RADIANS(J577))*COS(RADIANS(L577))</f>
        <v/>
      </c>
      <c r="U577" s="80">
        <f>-SIN(RADIANS(J577))</f>
        <v/>
      </c>
      <c r="V577" s="80">
        <f>-SIN(RADIANS(K577))*COS(RADIANS(L577))+COS(RADIANS(K577))*SIN(RADIANS(J577))*SIN(RADIANS(L577))</f>
        <v/>
      </c>
      <c r="W577" s="80">
        <f>SIN(RADIANS(K577))*SIN(RADIANS(L577))+COS(RADIANS(K577))*SIN(RADIANS(J577))*COS(RADIANS(L577))</f>
        <v/>
      </c>
      <c r="X577" s="80">
        <f>COS(RADIANS(K577))*COS(RADIANS(J577))</f>
        <v/>
      </c>
      <c r="Y577" s="80">
        <f>P577*G577</f>
        <v/>
      </c>
      <c r="Z577" s="80">
        <f>Q577*H577</f>
        <v/>
      </c>
      <c r="AA577" s="80">
        <f>R577*I577</f>
        <v/>
      </c>
      <c r="AB577" s="80">
        <f>M577</f>
        <v/>
      </c>
      <c r="AC577" s="80">
        <f>S577*G577</f>
        <v/>
      </c>
      <c r="AD577" s="80">
        <f>T577*H577</f>
        <v/>
      </c>
      <c r="AE577" s="80">
        <f>U577*I577</f>
        <v/>
      </c>
      <c r="AF577" s="80">
        <f>N577</f>
        <v/>
      </c>
      <c r="AG577" s="80">
        <f>V577*G577</f>
        <v/>
      </c>
      <c r="AH577" s="80">
        <f>W577*H577</f>
        <v/>
      </c>
      <c r="AI577" s="80">
        <f>X577*I577</f>
        <v/>
      </c>
      <c r="AJ577" s="80">
        <f>O577</f>
        <v/>
      </c>
      <c r="AK577" s="81" t="n">
        <v>0.317304581</v>
      </c>
      <c r="AL577" s="81" t="n">
        <v>0</v>
      </c>
      <c r="AM577" s="81" t="n">
        <v>-0.948323667</v>
      </c>
      <c r="AN577" s="81" t="n">
        <v>-6.5</v>
      </c>
      <c r="AO577" s="81" t="n">
        <v>0</v>
      </c>
      <c r="AP577" s="81" t="n">
        <v>1</v>
      </c>
      <c r="AQ577" s="81" t="n">
        <v>0</v>
      </c>
      <c r="AR577" s="81" t="n">
        <v>0</v>
      </c>
      <c r="AS577" s="81" t="n">
        <v>0.948323667</v>
      </c>
      <c r="AT577" s="81" t="n">
        <v>0</v>
      </c>
      <c r="AU577" s="81" t="n">
        <v>0.317304581</v>
      </c>
      <c r="AV577" s="81" t="n">
        <v>0.899999976</v>
      </c>
      <c r="AW577" s="82">
        <f>MAX(ABS(Y577-AK577),ABS(Z577-AL577),ABS(AA577-AM577),ABS(AB577-AN577),ABS(AC577-AO577),ABS(AD577-AP577),ABS(AE577-AQ577),ABS(AF577-AR577),ABS(AG577-AS577),ABS(AH577-AT577),ABS(AI577-AU577),ABS(AJ577-AV577))</f>
        <v/>
      </c>
    </row>
    <row r="578">
      <c r="A578" s="78" t="inlineStr">
        <is>
          <t>M573</t>
        </is>
      </c>
      <c r="B578" s="52" t="inlineStr">
        <is>
          <t>BASE-813</t>
        </is>
      </c>
      <c r="C578" s="52" t="inlineStr">
        <is>
          <t>Base</t>
        </is>
      </c>
      <c r="D578" s="52" t="inlineStr">
        <is>
          <t>Tank trap</t>
        </is>
      </c>
      <c r="E578" s="53" t="inlineStr">
        <is>
          <t>Group</t>
        </is>
      </c>
      <c r="F578" s="52" t="inlineStr">
        <is>
          <t>BASE-741</t>
        </is>
      </c>
      <c r="G578" s="79" t="n">
        <v>1</v>
      </c>
      <c r="H578" s="79" t="n">
        <v>1</v>
      </c>
      <c r="I578" s="79" t="n">
        <v>1</v>
      </c>
      <c r="J578" s="79" t="n">
        <v>0</v>
      </c>
      <c r="K578" s="79" t="n">
        <v>71.5</v>
      </c>
      <c r="L578" s="79" t="n">
        <v>0</v>
      </c>
      <c r="M578" s="79" t="n">
        <v>6.5</v>
      </c>
      <c r="N578" s="79" t="n">
        <v>0</v>
      </c>
      <c r="O578" s="79" t="n">
        <v>0.899999976</v>
      </c>
      <c r="P578" s="80">
        <f>COS(RADIANS(K578))*COS(RADIANS(L578))+SIN(RADIANS(K578))*SIN(RADIANS(J578))*SIN(RADIANS(L578))</f>
        <v/>
      </c>
      <c r="Q578" s="80">
        <f>-COS(RADIANS(K578))*SIN(RADIANS(L578))+SIN(RADIANS(K578))*SIN(RADIANS(J578))*COS(RADIANS(L578))</f>
        <v/>
      </c>
      <c r="R578" s="80">
        <f>SIN(RADIANS(K578))*COS(RADIANS(J578))</f>
        <v/>
      </c>
      <c r="S578" s="80">
        <f>COS(RADIANS(J578))*SIN(RADIANS(L578))</f>
        <v/>
      </c>
      <c r="T578" s="80">
        <f>COS(RADIANS(J578))*COS(RADIANS(L578))</f>
        <v/>
      </c>
      <c r="U578" s="80">
        <f>-SIN(RADIANS(J578))</f>
        <v/>
      </c>
      <c r="V578" s="80">
        <f>-SIN(RADIANS(K578))*COS(RADIANS(L578))+COS(RADIANS(K578))*SIN(RADIANS(J578))*SIN(RADIANS(L578))</f>
        <v/>
      </c>
      <c r="W578" s="80">
        <f>SIN(RADIANS(K578))*SIN(RADIANS(L578))+COS(RADIANS(K578))*SIN(RADIANS(J578))*COS(RADIANS(L578))</f>
        <v/>
      </c>
      <c r="X578" s="80">
        <f>COS(RADIANS(K578))*COS(RADIANS(J578))</f>
        <v/>
      </c>
      <c r="Y578" s="80">
        <f>P578*G578</f>
        <v/>
      </c>
      <c r="Z578" s="80">
        <f>Q578*H578</f>
        <v/>
      </c>
      <c r="AA578" s="80">
        <f>R578*I578</f>
        <v/>
      </c>
      <c r="AB578" s="80">
        <f>M578</f>
        <v/>
      </c>
      <c r="AC578" s="80">
        <f>S578*G578</f>
        <v/>
      </c>
      <c r="AD578" s="80">
        <f>T578*H578</f>
        <v/>
      </c>
      <c r="AE578" s="80">
        <f>U578*I578</f>
        <v/>
      </c>
      <c r="AF578" s="80">
        <f>N578</f>
        <v/>
      </c>
      <c r="AG578" s="80">
        <f>V578*G578</f>
        <v/>
      </c>
      <c r="AH578" s="80">
        <f>W578*H578</f>
        <v/>
      </c>
      <c r="AI578" s="80">
        <f>X578*I578</f>
        <v/>
      </c>
      <c r="AJ578" s="80">
        <f>O578</f>
        <v/>
      </c>
      <c r="AK578" s="81" t="n">
        <v>0.317304581</v>
      </c>
      <c r="AL578" s="81" t="n">
        <v>0</v>
      </c>
      <c r="AM578" s="81" t="n">
        <v>0.948323667</v>
      </c>
      <c r="AN578" s="81" t="n">
        <v>6.5</v>
      </c>
      <c r="AO578" s="81" t="n">
        <v>0</v>
      </c>
      <c r="AP578" s="81" t="n">
        <v>1</v>
      </c>
      <c r="AQ578" s="81" t="n">
        <v>0</v>
      </c>
      <c r="AR578" s="81" t="n">
        <v>0</v>
      </c>
      <c r="AS578" s="81" t="n">
        <v>-0.948323667</v>
      </c>
      <c r="AT578" s="81" t="n">
        <v>0</v>
      </c>
      <c r="AU578" s="81" t="n">
        <v>0.317304581</v>
      </c>
      <c r="AV578" s="81" t="n">
        <v>0.899999976</v>
      </c>
      <c r="AW578" s="82">
        <f>MAX(ABS(Y578-AK578),ABS(Z578-AL578),ABS(AA578-AM578),ABS(AB578-AN578),ABS(AC578-AO578),ABS(AD578-AP578),ABS(AE578-AQ578),ABS(AF578-AR578),ABS(AG578-AS578),ABS(AH578-AT578),ABS(AI578-AU578),ABS(AJ578-AV578))</f>
        <v/>
      </c>
    </row>
    <row r="579">
      <c r="A579" s="78" t="inlineStr">
        <is>
          <t>M574</t>
        </is>
      </c>
      <c r="B579" s="52" t="inlineStr">
        <is>
          <t>BASE-817</t>
        </is>
      </c>
      <c r="C579" s="52" t="inlineStr">
        <is>
          <t>Base</t>
        </is>
      </c>
      <c r="D579" s="52" t="inlineStr">
        <is>
          <t>Road</t>
        </is>
      </c>
      <c r="E579" s="53" t="inlineStr">
        <is>
          <t>Group</t>
        </is>
      </c>
      <c r="F579" s="52" t="inlineStr">
        <is>
          <t>BASE-00</t>
        </is>
      </c>
      <c r="G579" s="79" t="n">
        <v>1</v>
      </c>
      <c r="H579" s="79" t="n">
        <v>1</v>
      </c>
      <c r="I579" s="79" t="n">
        <v>1</v>
      </c>
      <c r="J579" s="79" t="n">
        <v>0</v>
      </c>
      <c r="K579" s="79" t="n">
        <v>0</v>
      </c>
      <c r="L579" s="79" t="n">
        <v>0</v>
      </c>
      <c r="M579" s="79" t="n">
        <v>0</v>
      </c>
      <c r="N579" s="79" t="n">
        <v>-0.300000012</v>
      </c>
      <c r="O579" s="79" t="n">
        <v>0</v>
      </c>
      <c r="P579" s="80">
        <f>COS(RADIANS(K579))*COS(RADIANS(L579))+SIN(RADIANS(K579))*SIN(RADIANS(J579))*SIN(RADIANS(L579))</f>
        <v/>
      </c>
      <c r="Q579" s="80">
        <f>-COS(RADIANS(K579))*SIN(RADIANS(L579))+SIN(RADIANS(K579))*SIN(RADIANS(J579))*COS(RADIANS(L579))</f>
        <v/>
      </c>
      <c r="R579" s="80">
        <f>SIN(RADIANS(K579))*COS(RADIANS(J579))</f>
        <v/>
      </c>
      <c r="S579" s="80">
        <f>COS(RADIANS(J579))*SIN(RADIANS(L579))</f>
        <v/>
      </c>
      <c r="T579" s="80">
        <f>COS(RADIANS(J579))*COS(RADIANS(L579))</f>
        <v/>
      </c>
      <c r="U579" s="80">
        <f>-SIN(RADIANS(J579))</f>
        <v/>
      </c>
      <c r="V579" s="80">
        <f>-SIN(RADIANS(K579))*COS(RADIANS(L579))+COS(RADIANS(K579))*SIN(RADIANS(J579))*SIN(RADIANS(L579))</f>
        <v/>
      </c>
      <c r="W579" s="80">
        <f>SIN(RADIANS(K579))*SIN(RADIANS(L579))+COS(RADIANS(K579))*SIN(RADIANS(J579))*COS(RADIANS(L579))</f>
        <v/>
      </c>
      <c r="X579" s="80">
        <f>COS(RADIANS(K579))*COS(RADIANS(J579))</f>
        <v/>
      </c>
      <c r="Y579" s="80">
        <f>P579*G579</f>
        <v/>
      </c>
      <c r="Z579" s="80">
        <f>Q579*H579</f>
        <v/>
      </c>
      <c r="AA579" s="80">
        <f>R579*I579</f>
        <v/>
      </c>
      <c r="AB579" s="80">
        <f>M579</f>
        <v/>
      </c>
      <c r="AC579" s="80">
        <f>S579*G579</f>
        <v/>
      </c>
      <c r="AD579" s="80">
        <f>T579*H579</f>
        <v/>
      </c>
      <c r="AE579" s="80">
        <f>U579*I579</f>
        <v/>
      </c>
      <c r="AF579" s="80">
        <f>N579</f>
        <v/>
      </c>
      <c r="AG579" s="80">
        <f>V579*G579</f>
        <v/>
      </c>
      <c r="AH579" s="80">
        <f>W579*H579</f>
        <v/>
      </c>
      <c r="AI579" s="80">
        <f>X579*I579</f>
        <v/>
      </c>
      <c r="AJ579" s="80">
        <f>O579</f>
        <v/>
      </c>
      <c r="AK579" s="81" t="n">
        <v>1</v>
      </c>
      <c r="AL579" s="81" t="n">
        <v>0</v>
      </c>
      <c r="AM579" s="81" t="n">
        <v>0</v>
      </c>
      <c r="AN579" s="81" t="n">
        <v>0</v>
      </c>
      <c r="AO579" s="81" t="n">
        <v>0</v>
      </c>
      <c r="AP579" s="81" t="n">
        <v>1</v>
      </c>
      <c r="AQ579" s="81" t="n">
        <v>0</v>
      </c>
      <c r="AR579" s="81" t="n">
        <v>-0.300000012</v>
      </c>
      <c r="AS579" s="81" t="n">
        <v>0</v>
      </c>
      <c r="AT579" s="81" t="n">
        <v>0</v>
      </c>
      <c r="AU579" s="81" t="n">
        <v>1</v>
      </c>
      <c r="AV579" s="81" t="n">
        <v>0</v>
      </c>
      <c r="AW579" s="82">
        <f>MAX(ABS(Y579-AK579),ABS(Z579-AL579),ABS(AA579-AM579),ABS(AB579-AN579),ABS(AC579-AO579),ABS(AD579-AP579),ABS(AE579-AQ579),ABS(AF579-AR579),ABS(AG579-AS579),ABS(AH579-AT579),ABS(AI579-AU579),ABS(AJ579-AV579))</f>
        <v/>
      </c>
    </row>
    <row r="580">
      <c r="A580" s="78" t="inlineStr">
        <is>
          <t>M575</t>
        </is>
      </c>
      <c r="B580" s="52" t="inlineStr">
        <is>
          <t>BASE-825</t>
        </is>
      </c>
      <c r="C580" s="52" t="inlineStr">
        <is>
          <t>Base</t>
        </is>
      </c>
      <c r="D580" s="52" t="inlineStr">
        <is>
          <t>Helipad</t>
        </is>
      </c>
      <c r="E580" s="53" t="inlineStr">
        <is>
          <t>Group</t>
        </is>
      </c>
      <c r="F580" s="52" t="inlineStr">
        <is>
          <t>BASE-00</t>
        </is>
      </c>
      <c r="G580" s="79" t="n">
        <v>1</v>
      </c>
      <c r="H580" s="79" t="n">
        <v>1</v>
      </c>
      <c r="I580" s="79" t="n">
        <v>1</v>
      </c>
      <c r="J580" s="79" t="n">
        <v>0</v>
      </c>
      <c r="K580" s="79" t="n">
        <v>0</v>
      </c>
      <c r="L580" s="79" t="n">
        <v>0</v>
      </c>
      <c r="M580" s="79" t="n">
        <v>20.2999992</v>
      </c>
      <c r="N580" s="79" t="n">
        <v>-0.300000012</v>
      </c>
      <c r="O580" s="79" t="n">
        <v>17</v>
      </c>
      <c r="P580" s="80">
        <f>COS(RADIANS(K580))*COS(RADIANS(L580))+SIN(RADIANS(K580))*SIN(RADIANS(J580))*SIN(RADIANS(L580))</f>
        <v/>
      </c>
      <c r="Q580" s="80">
        <f>-COS(RADIANS(K580))*SIN(RADIANS(L580))+SIN(RADIANS(K580))*SIN(RADIANS(J580))*COS(RADIANS(L580))</f>
        <v/>
      </c>
      <c r="R580" s="80">
        <f>SIN(RADIANS(K580))*COS(RADIANS(J580))</f>
        <v/>
      </c>
      <c r="S580" s="80">
        <f>COS(RADIANS(J580))*SIN(RADIANS(L580))</f>
        <v/>
      </c>
      <c r="T580" s="80">
        <f>COS(RADIANS(J580))*COS(RADIANS(L580))</f>
        <v/>
      </c>
      <c r="U580" s="80">
        <f>-SIN(RADIANS(J580))</f>
        <v/>
      </c>
      <c r="V580" s="80">
        <f>-SIN(RADIANS(K580))*COS(RADIANS(L580))+COS(RADIANS(K580))*SIN(RADIANS(J580))*SIN(RADIANS(L580))</f>
        <v/>
      </c>
      <c r="W580" s="80">
        <f>SIN(RADIANS(K580))*SIN(RADIANS(L580))+COS(RADIANS(K580))*SIN(RADIANS(J580))*COS(RADIANS(L580))</f>
        <v/>
      </c>
      <c r="X580" s="80">
        <f>COS(RADIANS(K580))*COS(RADIANS(J580))</f>
        <v/>
      </c>
      <c r="Y580" s="80">
        <f>P580*G580</f>
        <v/>
      </c>
      <c r="Z580" s="80">
        <f>Q580*H580</f>
        <v/>
      </c>
      <c r="AA580" s="80">
        <f>R580*I580</f>
        <v/>
      </c>
      <c r="AB580" s="80">
        <f>M580</f>
        <v/>
      </c>
      <c r="AC580" s="80">
        <f>S580*G580</f>
        <v/>
      </c>
      <c r="AD580" s="80">
        <f>T580*H580</f>
        <v/>
      </c>
      <c r="AE580" s="80">
        <f>U580*I580</f>
        <v/>
      </c>
      <c r="AF580" s="80">
        <f>N580</f>
        <v/>
      </c>
      <c r="AG580" s="80">
        <f>V580*G580</f>
        <v/>
      </c>
      <c r="AH580" s="80">
        <f>W580*H580</f>
        <v/>
      </c>
      <c r="AI580" s="80">
        <f>X580*I580</f>
        <v/>
      </c>
      <c r="AJ580" s="80">
        <f>O580</f>
        <v/>
      </c>
      <c r="AK580" s="81" t="n">
        <v>1</v>
      </c>
      <c r="AL580" s="81" t="n">
        <v>0</v>
      </c>
      <c r="AM580" s="81" t="n">
        <v>0</v>
      </c>
      <c r="AN580" s="81" t="n">
        <v>20.2999992</v>
      </c>
      <c r="AO580" s="81" t="n">
        <v>0</v>
      </c>
      <c r="AP580" s="81" t="n">
        <v>1</v>
      </c>
      <c r="AQ580" s="81" t="n">
        <v>0</v>
      </c>
      <c r="AR580" s="81" t="n">
        <v>-0.300000012</v>
      </c>
      <c r="AS580" s="81" t="n">
        <v>0</v>
      </c>
      <c r="AT580" s="81" t="n">
        <v>0</v>
      </c>
      <c r="AU580" s="81" t="n">
        <v>1</v>
      </c>
      <c r="AV580" s="81" t="n">
        <v>17</v>
      </c>
      <c r="AW580" s="82">
        <f>MAX(ABS(Y580-AK580),ABS(Z580-AL580),ABS(AA580-AM580),ABS(AB580-AN580),ABS(AC580-AO580),ABS(AD580-AP580),ABS(AE580-AQ580),ABS(AF580-AR580),ABS(AG580-AS580),ABS(AH580-AT580),ABS(AI580-AU580),ABS(AJ580-AV580))</f>
        <v/>
      </c>
    </row>
    <row r="581">
      <c r="A581" s="78" t="inlineStr">
        <is>
          <t>M576</t>
        </is>
      </c>
      <c r="B581" s="52" t="inlineStr">
        <is>
          <t>BASE-874</t>
        </is>
      </c>
      <c r="C581" s="52" t="inlineStr">
        <is>
          <t>Base</t>
        </is>
      </c>
      <c r="D581" s="52" t="inlineStr">
        <is>
          <t>Motor pool</t>
        </is>
      </c>
      <c r="E581" s="53" t="inlineStr">
        <is>
          <t>Group</t>
        </is>
      </c>
      <c r="F581" s="52" t="inlineStr">
        <is>
          <t>BASE-00</t>
        </is>
      </c>
      <c r="G581" s="79" t="n">
        <v>1</v>
      </c>
      <c r="H581" s="79" t="n">
        <v>1</v>
      </c>
      <c r="I581" s="79" t="n">
        <v>1</v>
      </c>
      <c r="J581" s="79" t="n">
        <v>0</v>
      </c>
      <c r="K581" s="79" t="n">
        <v>0</v>
      </c>
      <c r="L581" s="79" t="n">
        <v>0</v>
      </c>
      <c r="M581" s="79" t="n">
        <v>-22</v>
      </c>
      <c r="N581" s="79" t="n">
        <v>-0.300000012</v>
      </c>
      <c r="O581" s="79" t="n">
        <v>-16</v>
      </c>
      <c r="P581" s="80">
        <f>COS(RADIANS(K581))*COS(RADIANS(L581))+SIN(RADIANS(K581))*SIN(RADIANS(J581))*SIN(RADIANS(L581))</f>
        <v/>
      </c>
      <c r="Q581" s="80">
        <f>-COS(RADIANS(K581))*SIN(RADIANS(L581))+SIN(RADIANS(K581))*SIN(RADIANS(J581))*COS(RADIANS(L581))</f>
        <v/>
      </c>
      <c r="R581" s="80">
        <f>SIN(RADIANS(K581))*COS(RADIANS(J581))</f>
        <v/>
      </c>
      <c r="S581" s="80">
        <f>COS(RADIANS(J581))*SIN(RADIANS(L581))</f>
        <v/>
      </c>
      <c r="T581" s="80">
        <f>COS(RADIANS(J581))*COS(RADIANS(L581))</f>
        <v/>
      </c>
      <c r="U581" s="80">
        <f>-SIN(RADIANS(J581))</f>
        <v/>
      </c>
      <c r="V581" s="80">
        <f>-SIN(RADIANS(K581))*COS(RADIANS(L581))+COS(RADIANS(K581))*SIN(RADIANS(J581))*SIN(RADIANS(L581))</f>
        <v/>
      </c>
      <c r="W581" s="80">
        <f>SIN(RADIANS(K581))*SIN(RADIANS(L581))+COS(RADIANS(K581))*SIN(RADIANS(J581))*COS(RADIANS(L581))</f>
        <v/>
      </c>
      <c r="X581" s="80">
        <f>COS(RADIANS(K581))*COS(RADIANS(J581))</f>
        <v/>
      </c>
      <c r="Y581" s="80">
        <f>P581*G581</f>
        <v/>
      </c>
      <c r="Z581" s="80">
        <f>Q581*H581</f>
        <v/>
      </c>
      <c r="AA581" s="80">
        <f>R581*I581</f>
        <v/>
      </c>
      <c r="AB581" s="80">
        <f>M581</f>
        <v/>
      </c>
      <c r="AC581" s="80">
        <f>S581*G581</f>
        <v/>
      </c>
      <c r="AD581" s="80">
        <f>T581*H581</f>
        <v/>
      </c>
      <c r="AE581" s="80">
        <f>U581*I581</f>
        <v/>
      </c>
      <c r="AF581" s="80">
        <f>N581</f>
        <v/>
      </c>
      <c r="AG581" s="80">
        <f>V581*G581</f>
        <v/>
      </c>
      <c r="AH581" s="80">
        <f>W581*H581</f>
        <v/>
      </c>
      <c r="AI581" s="80">
        <f>X581*I581</f>
        <v/>
      </c>
      <c r="AJ581" s="80">
        <f>O581</f>
        <v/>
      </c>
      <c r="AK581" s="81" t="n">
        <v>1</v>
      </c>
      <c r="AL581" s="81" t="n">
        <v>0</v>
      </c>
      <c r="AM581" s="81" t="n">
        <v>0</v>
      </c>
      <c r="AN581" s="81" t="n">
        <v>-22</v>
      </c>
      <c r="AO581" s="81" t="n">
        <v>0</v>
      </c>
      <c r="AP581" s="81" t="n">
        <v>1</v>
      </c>
      <c r="AQ581" s="81" t="n">
        <v>0</v>
      </c>
      <c r="AR581" s="81" t="n">
        <v>-0.300000012</v>
      </c>
      <c r="AS581" s="81" t="n">
        <v>0</v>
      </c>
      <c r="AT581" s="81" t="n">
        <v>0</v>
      </c>
      <c r="AU581" s="81" t="n">
        <v>1</v>
      </c>
      <c r="AV581" s="81" t="n">
        <v>-16</v>
      </c>
      <c r="AW581" s="82">
        <f>MAX(ABS(Y581-AK581),ABS(Z581-AL581),ABS(AA581-AM581),ABS(AB581-AN581),ABS(AC581-AO581),ABS(AD581-AP581),ABS(AE581-AQ581),ABS(AF581-AR581),ABS(AG581-AS581),ABS(AH581-AT581),ABS(AI581-AU581),ABS(AJ581-AV581))</f>
        <v/>
      </c>
    </row>
    <row r="582">
      <c r="A582" s="78" t="inlineStr">
        <is>
          <t>M577</t>
        </is>
      </c>
      <c r="B582" s="52" t="inlineStr">
        <is>
          <t>BASE-875</t>
        </is>
      </c>
      <c r="C582" s="52" t="inlineStr">
        <is>
          <t>Base</t>
        </is>
      </c>
      <c r="D582" s="52" t="inlineStr">
        <is>
          <t>Container A</t>
        </is>
      </c>
      <c r="E582" s="53" t="inlineStr">
        <is>
          <t>Group</t>
        </is>
      </c>
      <c r="F582" s="52" t="inlineStr">
        <is>
          <t>BASE-874</t>
        </is>
      </c>
      <c r="G582" s="79" t="n">
        <v>1</v>
      </c>
      <c r="H582" s="79" t="n">
        <v>1</v>
      </c>
      <c r="I582" s="79" t="n">
        <v>1</v>
      </c>
      <c r="J582" s="79" t="n">
        <v>0</v>
      </c>
      <c r="K582" s="79" t="n">
        <v>45</v>
      </c>
      <c r="L582" s="79" t="n">
        <v>0</v>
      </c>
      <c r="M582" s="79" t="n">
        <v>-4.80832577</v>
      </c>
      <c r="N582" s="79" t="n">
        <v>0</v>
      </c>
      <c r="O582" s="79" t="n">
        <v>3.39411235</v>
      </c>
      <c r="P582" s="80">
        <f>COS(RADIANS(K582))*COS(RADIANS(L582))+SIN(RADIANS(K582))*SIN(RADIANS(J582))*SIN(RADIANS(L582))</f>
        <v/>
      </c>
      <c r="Q582" s="80">
        <f>-COS(RADIANS(K582))*SIN(RADIANS(L582))+SIN(RADIANS(K582))*SIN(RADIANS(J582))*COS(RADIANS(L582))</f>
        <v/>
      </c>
      <c r="R582" s="80">
        <f>SIN(RADIANS(K582))*COS(RADIANS(J582))</f>
        <v/>
      </c>
      <c r="S582" s="80">
        <f>COS(RADIANS(J582))*SIN(RADIANS(L582))</f>
        <v/>
      </c>
      <c r="T582" s="80">
        <f>COS(RADIANS(J582))*COS(RADIANS(L582))</f>
        <v/>
      </c>
      <c r="U582" s="80">
        <f>-SIN(RADIANS(J582))</f>
        <v/>
      </c>
      <c r="V582" s="80">
        <f>-SIN(RADIANS(K582))*COS(RADIANS(L582))+COS(RADIANS(K582))*SIN(RADIANS(J582))*SIN(RADIANS(L582))</f>
        <v/>
      </c>
      <c r="W582" s="80">
        <f>SIN(RADIANS(K582))*SIN(RADIANS(L582))+COS(RADIANS(K582))*SIN(RADIANS(J582))*COS(RADIANS(L582))</f>
        <v/>
      </c>
      <c r="X582" s="80">
        <f>COS(RADIANS(K582))*COS(RADIANS(J582))</f>
        <v/>
      </c>
      <c r="Y582" s="80">
        <f>P582*G582</f>
        <v/>
      </c>
      <c r="Z582" s="80">
        <f>Q582*H582</f>
        <v/>
      </c>
      <c r="AA582" s="80">
        <f>R582*I582</f>
        <v/>
      </c>
      <c r="AB582" s="80">
        <f>M582</f>
        <v/>
      </c>
      <c r="AC582" s="80">
        <f>S582*G582</f>
        <v/>
      </c>
      <c r="AD582" s="80">
        <f>T582*H582</f>
        <v/>
      </c>
      <c r="AE582" s="80">
        <f>U582*I582</f>
        <v/>
      </c>
      <c r="AF582" s="80">
        <f>N582</f>
        <v/>
      </c>
      <c r="AG582" s="80">
        <f>V582*G582</f>
        <v/>
      </c>
      <c r="AH582" s="80">
        <f>W582*H582</f>
        <v/>
      </c>
      <c r="AI582" s="80">
        <f>X582*I582</f>
        <v/>
      </c>
      <c r="AJ582" s="80">
        <f>O582</f>
        <v/>
      </c>
      <c r="AK582" s="81" t="n">
        <v>0.707106769</v>
      </c>
      <c r="AL582" s="81" t="n">
        <v>0</v>
      </c>
      <c r="AM582" s="81" t="n">
        <v>0.707106769</v>
      </c>
      <c r="AN582" s="81" t="n">
        <v>-4.80832577</v>
      </c>
      <c r="AO582" s="81" t="n">
        <v>0</v>
      </c>
      <c r="AP582" s="81" t="n">
        <v>1</v>
      </c>
      <c r="AQ582" s="81" t="n">
        <v>0</v>
      </c>
      <c r="AR582" s="81" t="n">
        <v>0</v>
      </c>
      <c r="AS582" s="81" t="n">
        <v>-0.707106769</v>
      </c>
      <c r="AT582" s="81" t="n">
        <v>0</v>
      </c>
      <c r="AU582" s="81" t="n">
        <v>0.707106769</v>
      </c>
      <c r="AV582" s="81" t="n">
        <v>3.39411235</v>
      </c>
      <c r="AW582" s="82">
        <f>MAX(ABS(Y582-AK582),ABS(Z582-AL582),ABS(AA582-AM582),ABS(AB582-AN582),ABS(AC582-AO582),ABS(AD582-AP582),ABS(AE582-AQ582),ABS(AF582-AR582),ABS(AG582-AS582),ABS(AH582-AT582),ABS(AI582-AU582),ABS(AJ582-AV582))</f>
        <v/>
      </c>
    </row>
    <row r="583">
      <c r="A583" s="78" t="inlineStr">
        <is>
          <t>M578</t>
        </is>
      </c>
      <c r="B583" s="52" t="inlineStr">
        <is>
          <t>BASE-881</t>
        </is>
      </c>
      <c r="C583" s="52" t="inlineStr">
        <is>
          <t>Base</t>
        </is>
      </c>
      <c r="D583" s="52" t="inlineStr">
        <is>
          <t>Container B</t>
        </is>
      </c>
      <c r="E583" s="53" t="inlineStr">
        <is>
          <t>Group</t>
        </is>
      </c>
      <c r="F583" s="52" t="inlineStr">
        <is>
          <t>BASE-874</t>
        </is>
      </c>
      <c r="G583" s="79" t="n">
        <v>1</v>
      </c>
      <c r="H583" s="79" t="n">
        <v>1</v>
      </c>
      <c r="I583" s="79" t="n">
        <v>1</v>
      </c>
      <c r="J583" s="79" t="n">
        <v>0</v>
      </c>
      <c r="K583" s="79" t="n">
        <v>45</v>
      </c>
      <c r="L583" s="79" t="n">
        <v>0</v>
      </c>
      <c r="M583" s="79" t="n">
        <v>-0.141421318</v>
      </c>
      <c r="N583" s="79" t="n">
        <v>0</v>
      </c>
      <c r="O583" s="79" t="n">
        <v>8.061017039999999</v>
      </c>
      <c r="P583" s="80">
        <f>COS(RADIANS(K583))*COS(RADIANS(L583))+SIN(RADIANS(K583))*SIN(RADIANS(J583))*SIN(RADIANS(L583))</f>
        <v/>
      </c>
      <c r="Q583" s="80">
        <f>-COS(RADIANS(K583))*SIN(RADIANS(L583))+SIN(RADIANS(K583))*SIN(RADIANS(J583))*COS(RADIANS(L583))</f>
        <v/>
      </c>
      <c r="R583" s="80">
        <f>SIN(RADIANS(K583))*COS(RADIANS(J583))</f>
        <v/>
      </c>
      <c r="S583" s="80">
        <f>COS(RADIANS(J583))*SIN(RADIANS(L583))</f>
        <v/>
      </c>
      <c r="T583" s="80">
        <f>COS(RADIANS(J583))*COS(RADIANS(L583))</f>
        <v/>
      </c>
      <c r="U583" s="80">
        <f>-SIN(RADIANS(J583))</f>
        <v/>
      </c>
      <c r="V583" s="80">
        <f>-SIN(RADIANS(K583))*COS(RADIANS(L583))+COS(RADIANS(K583))*SIN(RADIANS(J583))*SIN(RADIANS(L583))</f>
        <v/>
      </c>
      <c r="W583" s="80">
        <f>SIN(RADIANS(K583))*SIN(RADIANS(L583))+COS(RADIANS(K583))*SIN(RADIANS(J583))*COS(RADIANS(L583))</f>
        <v/>
      </c>
      <c r="X583" s="80">
        <f>COS(RADIANS(K583))*COS(RADIANS(J583))</f>
        <v/>
      </c>
      <c r="Y583" s="80">
        <f>P583*G583</f>
        <v/>
      </c>
      <c r="Z583" s="80">
        <f>Q583*H583</f>
        <v/>
      </c>
      <c r="AA583" s="80">
        <f>R583*I583</f>
        <v/>
      </c>
      <c r="AB583" s="80">
        <f>M583</f>
        <v/>
      </c>
      <c r="AC583" s="80">
        <f>S583*G583</f>
        <v/>
      </c>
      <c r="AD583" s="80">
        <f>T583*H583</f>
        <v/>
      </c>
      <c r="AE583" s="80">
        <f>U583*I583</f>
        <v/>
      </c>
      <c r="AF583" s="80">
        <f>N583</f>
        <v/>
      </c>
      <c r="AG583" s="80">
        <f>V583*G583</f>
        <v/>
      </c>
      <c r="AH583" s="80">
        <f>W583*H583</f>
        <v/>
      </c>
      <c r="AI583" s="80">
        <f>X583*I583</f>
        <v/>
      </c>
      <c r="AJ583" s="80">
        <f>O583</f>
        <v/>
      </c>
      <c r="AK583" s="81" t="n">
        <v>0.707106769</v>
      </c>
      <c r="AL583" s="81" t="n">
        <v>0</v>
      </c>
      <c r="AM583" s="81" t="n">
        <v>0.707106769</v>
      </c>
      <c r="AN583" s="81" t="n">
        <v>-0.141421318</v>
      </c>
      <c r="AO583" s="81" t="n">
        <v>0</v>
      </c>
      <c r="AP583" s="81" t="n">
        <v>1</v>
      </c>
      <c r="AQ583" s="81" t="n">
        <v>0</v>
      </c>
      <c r="AR583" s="81" t="n">
        <v>0</v>
      </c>
      <c r="AS583" s="81" t="n">
        <v>-0.707106769</v>
      </c>
      <c r="AT583" s="81" t="n">
        <v>0</v>
      </c>
      <c r="AU583" s="81" t="n">
        <v>0.707106769</v>
      </c>
      <c r="AV583" s="81" t="n">
        <v>8.061017039999999</v>
      </c>
      <c r="AW583" s="82">
        <f>MAX(ABS(Y583-AK583),ABS(Z583-AL583),ABS(AA583-AM583),ABS(AB583-AN583),ABS(AC583-AO583),ABS(AD583-AP583),ABS(AE583-AQ583),ABS(AF583-AR583),ABS(AG583-AS583),ABS(AH583-AT583),ABS(AI583-AU583),ABS(AJ583-AV583))</f>
        <v/>
      </c>
    </row>
    <row r="584">
      <c r="A584" s="78" t="inlineStr">
        <is>
          <t>M579</t>
        </is>
      </c>
      <c r="B584" s="52" t="inlineStr">
        <is>
          <t>BASE-887</t>
        </is>
      </c>
      <c r="C584" s="52" t="inlineStr">
        <is>
          <t>Base</t>
        </is>
      </c>
      <c r="D584" s="52" t="inlineStr">
        <is>
          <t>Container C (stacked)</t>
        </is>
      </c>
      <c r="E584" s="53" t="inlineStr">
        <is>
          <t>Group</t>
        </is>
      </c>
      <c r="F584" s="52" t="inlineStr">
        <is>
          <t>BASE-874</t>
        </is>
      </c>
      <c r="G584" s="79" t="n">
        <v>1</v>
      </c>
      <c r="H584" s="79" t="n">
        <v>1</v>
      </c>
      <c r="I584" s="79" t="n">
        <v>1</v>
      </c>
      <c r="J584" s="79" t="n">
        <v>0</v>
      </c>
      <c r="K584" s="79" t="n">
        <v>45</v>
      </c>
      <c r="L584" s="79" t="n">
        <v>0</v>
      </c>
      <c r="M584" s="79" t="n">
        <v>-4.80832577</v>
      </c>
      <c r="N584" s="79" t="n">
        <v>2.58999991</v>
      </c>
      <c r="O584" s="79" t="n">
        <v>3.39411235</v>
      </c>
      <c r="P584" s="80">
        <f>COS(RADIANS(K584))*COS(RADIANS(L584))+SIN(RADIANS(K584))*SIN(RADIANS(J584))*SIN(RADIANS(L584))</f>
        <v/>
      </c>
      <c r="Q584" s="80">
        <f>-COS(RADIANS(K584))*SIN(RADIANS(L584))+SIN(RADIANS(K584))*SIN(RADIANS(J584))*COS(RADIANS(L584))</f>
        <v/>
      </c>
      <c r="R584" s="80">
        <f>SIN(RADIANS(K584))*COS(RADIANS(J584))</f>
        <v/>
      </c>
      <c r="S584" s="80">
        <f>COS(RADIANS(J584))*SIN(RADIANS(L584))</f>
        <v/>
      </c>
      <c r="T584" s="80">
        <f>COS(RADIANS(J584))*COS(RADIANS(L584))</f>
        <v/>
      </c>
      <c r="U584" s="80">
        <f>-SIN(RADIANS(J584))</f>
        <v/>
      </c>
      <c r="V584" s="80">
        <f>-SIN(RADIANS(K584))*COS(RADIANS(L584))+COS(RADIANS(K584))*SIN(RADIANS(J584))*SIN(RADIANS(L584))</f>
        <v/>
      </c>
      <c r="W584" s="80">
        <f>SIN(RADIANS(K584))*SIN(RADIANS(L584))+COS(RADIANS(K584))*SIN(RADIANS(J584))*COS(RADIANS(L584))</f>
        <v/>
      </c>
      <c r="X584" s="80">
        <f>COS(RADIANS(K584))*COS(RADIANS(J584))</f>
        <v/>
      </c>
      <c r="Y584" s="80">
        <f>P584*G584</f>
        <v/>
      </c>
      <c r="Z584" s="80">
        <f>Q584*H584</f>
        <v/>
      </c>
      <c r="AA584" s="80">
        <f>R584*I584</f>
        <v/>
      </c>
      <c r="AB584" s="80">
        <f>M584</f>
        <v/>
      </c>
      <c r="AC584" s="80">
        <f>S584*G584</f>
        <v/>
      </c>
      <c r="AD584" s="80">
        <f>T584*H584</f>
        <v/>
      </c>
      <c r="AE584" s="80">
        <f>U584*I584</f>
        <v/>
      </c>
      <c r="AF584" s="80">
        <f>N584</f>
        <v/>
      </c>
      <c r="AG584" s="80">
        <f>V584*G584</f>
        <v/>
      </c>
      <c r="AH584" s="80">
        <f>W584*H584</f>
        <v/>
      </c>
      <c r="AI584" s="80">
        <f>X584*I584</f>
        <v/>
      </c>
      <c r="AJ584" s="80">
        <f>O584</f>
        <v/>
      </c>
      <c r="AK584" s="81" t="n">
        <v>0.707106769</v>
      </c>
      <c r="AL584" s="81" t="n">
        <v>0</v>
      </c>
      <c r="AM584" s="81" t="n">
        <v>0.707106769</v>
      </c>
      <c r="AN584" s="81" t="n">
        <v>-4.80832577</v>
      </c>
      <c r="AO584" s="81" t="n">
        <v>0</v>
      </c>
      <c r="AP584" s="81" t="n">
        <v>1</v>
      </c>
      <c r="AQ584" s="81" t="n">
        <v>0</v>
      </c>
      <c r="AR584" s="81" t="n">
        <v>2.58999991</v>
      </c>
      <c r="AS584" s="81" t="n">
        <v>-0.707106769</v>
      </c>
      <c r="AT584" s="81" t="n">
        <v>0</v>
      </c>
      <c r="AU584" s="81" t="n">
        <v>0.707106769</v>
      </c>
      <c r="AV584" s="81" t="n">
        <v>3.39411235</v>
      </c>
      <c r="AW584" s="82">
        <f>MAX(ABS(Y584-AK584),ABS(Z584-AL584),ABS(AA584-AM584),ABS(AB584-AN584),ABS(AC584-AO584),ABS(AD584-AP584),ABS(AE584-AQ584),ABS(AF584-AR584),ABS(AG584-AS584),ABS(AH584-AT584),ABS(AI584-AU584),ABS(AJ584-AV584))</f>
        <v/>
      </c>
    </row>
    <row r="585">
      <c r="A585" s="78" t="inlineStr">
        <is>
          <t>M580</t>
        </is>
      </c>
      <c r="B585" s="52" t="inlineStr">
        <is>
          <t>BASE-893</t>
        </is>
      </c>
      <c r="C585" s="52" t="inlineStr">
        <is>
          <t>Base</t>
        </is>
      </c>
      <c r="D585" s="52" t="inlineStr">
        <is>
          <t>Container D</t>
        </is>
      </c>
      <c r="E585" s="53" t="inlineStr">
        <is>
          <t>Group</t>
        </is>
      </c>
      <c r="F585" s="52" t="inlineStr">
        <is>
          <t>BASE-874</t>
        </is>
      </c>
      <c r="G585" s="79" t="n">
        <v>1</v>
      </c>
      <c r="H585" s="79" t="n">
        <v>1</v>
      </c>
      <c r="I585" s="79" t="n">
        <v>1</v>
      </c>
      <c r="J585" s="79" t="n">
        <v>0</v>
      </c>
      <c r="K585" s="79" t="n">
        <v>45</v>
      </c>
      <c r="L585" s="79" t="n">
        <v>0</v>
      </c>
      <c r="M585" s="79" t="n">
        <v>-5.58614349</v>
      </c>
      <c r="N585" s="79" t="n">
        <v>0</v>
      </c>
      <c r="O585" s="79" t="n">
        <v>6.4346714</v>
      </c>
      <c r="P585" s="80">
        <f>COS(RADIANS(K585))*COS(RADIANS(L585))+SIN(RADIANS(K585))*SIN(RADIANS(J585))*SIN(RADIANS(L585))</f>
        <v/>
      </c>
      <c r="Q585" s="80">
        <f>-COS(RADIANS(K585))*SIN(RADIANS(L585))+SIN(RADIANS(K585))*SIN(RADIANS(J585))*COS(RADIANS(L585))</f>
        <v/>
      </c>
      <c r="R585" s="80">
        <f>SIN(RADIANS(K585))*COS(RADIANS(J585))</f>
        <v/>
      </c>
      <c r="S585" s="80">
        <f>COS(RADIANS(J585))*SIN(RADIANS(L585))</f>
        <v/>
      </c>
      <c r="T585" s="80">
        <f>COS(RADIANS(J585))*COS(RADIANS(L585))</f>
        <v/>
      </c>
      <c r="U585" s="80">
        <f>-SIN(RADIANS(J585))</f>
        <v/>
      </c>
      <c r="V585" s="80">
        <f>-SIN(RADIANS(K585))*COS(RADIANS(L585))+COS(RADIANS(K585))*SIN(RADIANS(J585))*SIN(RADIANS(L585))</f>
        <v/>
      </c>
      <c r="W585" s="80">
        <f>SIN(RADIANS(K585))*SIN(RADIANS(L585))+COS(RADIANS(K585))*SIN(RADIANS(J585))*COS(RADIANS(L585))</f>
        <v/>
      </c>
      <c r="X585" s="80">
        <f>COS(RADIANS(K585))*COS(RADIANS(J585))</f>
        <v/>
      </c>
      <c r="Y585" s="80">
        <f>P585*G585</f>
        <v/>
      </c>
      <c r="Z585" s="80">
        <f>Q585*H585</f>
        <v/>
      </c>
      <c r="AA585" s="80">
        <f>R585*I585</f>
        <v/>
      </c>
      <c r="AB585" s="80">
        <f>M585</f>
        <v/>
      </c>
      <c r="AC585" s="80">
        <f>S585*G585</f>
        <v/>
      </c>
      <c r="AD585" s="80">
        <f>T585*H585</f>
        <v/>
      </c>
      <c r="AE585" s="80">
        <f>U585*I585</f>
        <v/>
      </c>
      <c r="AF585" s="80">
        <f>N585</f>
        <v/>
      </c>
      <c r="AG585" s="80">
        <f>V585*G585</f>
        <v/>
      </c>
      <c r="AH585" s="80">
        <f>W585*H585</f>
        <v/>
      </c>
      <c r="AI585" s="80">
        <f>X585*I585</f>
        <v/>
      </c>
      <c r="AJ585" s="80">
        <f>O585</f>
        <v/>
      </c>
      <c r="AK585" s="81" t="n">
        <v>0.707106769</v>
      </c>
      <c r="AL585" s="81" t="n">
        <v>0</v>
      </c>
      <c r="AM585" s="81" t="n">
        <v>0.707106769</v>
      </c>
      <c r="AN585" s="81" t="n">
        <v>-5.58614349</v>
      </c>
      <c r="AO585" s="81" t="n">
        <v>0</v>
      </c>
      <c r="AP585" s="81" t="n">
        <v>1</v>
      </c>
      <c r="AQ585" s="81" t="n">
        <v>0</v>
      </c>
      <c r="AR585" s="81" t="n">
        <v>0</v>
      </c>
      <c r="AS585" s="81" t="n">
        <v>-0.707106769</v>
      </c>
      <c r="AT585" s="81" t="n">
        <v>0</v>
      </c>
      <c r="AU585" s="81" t="n">
        <v>0.707106769</v>
      </c>
      <c r="AV585" s="81" t="n">
        <v>6.4346714</v>
      </c>
      <c r="AW585" s="82">
        <f>MAX(ABS(Y585-AK585),ABS(Z585-AL585),ABS(AA585-AM585),ABS(AB585-AN585),ABS(AC585-AO585),ABS(AD585-AP585),ABS(AE585-AQ585),ABS(AF585-AR585),ABS(AG585-AS585),ABS(AH585-AT585),ABS(AI585-AU585),ABS(AJ585-AV585))</f>
        <v/>
      </c>
    </row>
    <row r="586">
      <c r="A586" s="78" t="inlineStr">
        <is>
          <t>M581</t>
        </is>
      </c>
      <c r="B586" s="52" t="inlineStr">
        <is>
          <t>BASE-899</t>
        </is>
      </c>
      <c r="C586" s="52" t="inlineStr">
        <is>
          <t>Base</t>
        </is>
      </c>
      <c r="D586" s="52" t="inlineStr">
        <is>
          <t>Cargo truck</t>
        </is>
      </c>
      <c r="E586" s="53" t="inlineStr">
        <is>
          <t>Group</t>
        </is>
      </c>
      <c r="F586" s="52" t="inlineStr">
        <is>
          <t>BASE-874</t>
        </is>
      </c>
      <c r="G586" s="79" t="n">
        <v>1</v>
      </c>
      <c r="H586" s="79" t="n">
        <v>1</v>
      </c>
      <c r="I586" s="79" t="n">
        <v>1</v>
      </c>
      <c r="J586" s="79" t="n">
        <v>0</v>
      </c>
      <c r="K586" s="79" t="n">
        <v>45</v>
      </c>
      <c r="L586" s="79" t="n">
        <v>0</v>
      </c>
      <c r="M586" s="79" t="n">
        <v>5.16187954</v>
      </c>
      <c r="N586" s="79" t="n">
        <v>0</v>
      </c>
      <c r="O586" s="79" t="n">
        <v>-3.18198037</v>
      </c>
      <c r="P586" s="80">
        <f>COS(RADIANS(K586))*COS(RADIANS(L586))+SIN(RADIANS(K586))*SIN(RADIANS(J586))*SIN(RADIANS(L586))</f>
        <v/>
      </c>
      <c r="Q586" s="80">
        <f>-COS(RADIANS(K586))*SIN(RADIANS(L586))+SIN(RADIANS(K586))*SIN(RADIANS(J586))*COS(RADIANS(L586))</f>
        <v/>
      </c>
      <c r="R586" s="80">
        <f>SIN(RADIANS(K586))*COS(RADIANS(J586))</f>
        <v/>
      </c>
      <c r="S586" s="80">
        <f>COS(RADIANS(J586))*SIN(RADIANS(L586))</f>
        <v/>
      </c>
      <c r="T586" s="80">
        <f>COS(RADIANS(J586))*COS(RADIANS(L586))</f>
        <v/>
      </c>
      <c r="U586" s="80">
        <f>-SIN(RADIANS(J586))</f>
        <v/>
      </c>
      <c r="V586" s="80">
        <f>-SIN(RADIANS(K586))*COS(RADIANS(L586))+COS(RADIANS(K586))*SIN(RADIANS(J586))*SIN(RADIANS(L586))</f>
        <v/>
      </c>
      <c r="W586" s="80">
        <f>SIN(RADIANS(K586))*SIN(RADIANS(L586))+COS(RADIANS(K586))*SIN(RADIANS(J586))*COS(RADIANS(L586))</f>
        <v/>
      </c>
      <c r="X586" s="80">
        <f>COS(RADIANS(K586))*COS(RADIANS(J586))</f>
        <v/>
      </c>
      <c r="Y586" s="80">
        <f>P586*G586</f>
        <v/>
      </c>
      <c r="Z586" s="80">
        <f>Q586*H586</f>
        <v/>
      </c>
      <c r="AA586" s="80">
        <f>R586*I586</f>
        <v/>
      </c>
      <c r="AB586" s="80">
        <f>M586</f>
        <v/>
      </c>
      <c r="AC586" s="80">
        <f>S586*G586</f>
        <v/>
      </c>
      <c r="AD586" s="80">
        <f>T586*H586</f>
        <v/>
      </c>
      <c r="AE586" s="80">
        <f>U586*I586</f>
        <v/>
      </c>
      <c r="AF586" s="80">
        <f>N586</f>
        <v/>
      </c>
      <c r="AG586" s="80">
        <f>V586*G586</f>
        <v/>
      </c>
      <c r="AH586" s="80">
        <f>W586*H586</f>
        <v/>
      </c>
      <c r="AI586" s="80">
        <f>X586*I586</f>
        <v/>
      </c>
      <c r="AJ586" s="80">
        <f>O586</f>
        <v/>
      </c>
      <c r="AK586" s="81" t="n">
        <v>0.707106769</v>
      </c>
      <c r="AL586" s="81" t="n">
        <v>0</v>
      </c>
      <c r="AM586" s="81" t="n">
        <v>0.707106769</v>
      </c>
      <c r="AN586" s="81" t="n">
        <v>5.16187954</v>
      </c>
      <c r="AO586" s="81" t="n">
        <v>0</v>
      </c>
      <c r="AP586" s="81" t="n">
        <v>1</v>
      </c>
      <c r="AQ586" s="81" t="n">
        <v>0</v>
      </c>
      <c r="AR586" s="81" t="n">
        <v>0</v>
      </c>
      <c r="AS586" s="81" t="n">
        <v>-0.707106769</v>
      </c>
      <c r="AT586" s="81" t="n">
        <v>0</v>
      </c>
      <c r="AU586" s="81" t="n">
        <v>0.707106769</v>
      </c>
      <c r="AV586" s="81" t="n">
        <v>-3.18198037</v>
      </c>
      <c r="AW586" s="82">
        <f>MAX(ABS(Y586-AK586),ABS(Z586-AL586),ABS(AA586-AM586),ABS(AB586-AN586),ABS(AC586-AO586),ABS(AD586-AP586),ABS(AE586-AQ586),ABS(AF586-AR586),ABS(AG586-AS586),ABS(AH586-AT586),ABS(AI586-AU586),ABS(AJ586-AV586))</f>
        <v/>
      </c>
    </row>
    <row r="587">
      <c r="A587" s="78" t="inlineStr">
        <is>
          <t>M582</t>
        </is>
      </c>
      <c r="B587" s="52" t="inlineStr">
        <is>
          <t>BASE-919</t>
        </is>
      </c>
      <c r="C587" s="52" t="inlineStr">
        <is>
          <t>Base</t>
        </is>
      </c>
      <c r="D587" s="52" t="inlineStr">
        <is>
          <t>Cargo truck</t>
        </is>
      </c>
      <c r="E587" s="53" t="inlineStr">
        <is>
          <t>Group</t>
        </is>
      </c>
      <c r="F587" s="52" t="inlineStr">
        <is>
          <t>BASE-874</t>
        </is>
      </c>
      <c r="G587" s="79" t="n">
        <v>1</v>
      </c>
      <c r="H587" s="79" t="n">
        <v>1</v>
      </c>
      <c r="I587" s="79" t="n">
        <v>1</v>
      </c>
      <c r="J587" s="79" t="n">
        <v>0</v>
      </c>
      <c r="K587" s="79" t="n">
        <v>225</v>
      </c>
      <c r="L587" s="79" t="n">
        <v>0</v>
      </c>
      <c r="M587" s="79" t="n">
        <v>7.28319931</v>
      </c>
      <c r="N587" s="79" t="n">
        <v>0</v>
      </c>
      <c r="O587" s="79" t="n">
        <v>-5.30330086</v>
      </c>
      <c r="P587" s="80">
        <f>COS(RADIANS(K587))*COS(RADIANS(L587))+SIN(RADIANS(K587))*SIN(RADIANS(J587))*SIN(RADIANS(L587))</f>
        <v/>
      </c>
      <c r="Q587" s="80">
        <f>-COS(RADIANS(K587))*SIN(RADIANS(L587))+SIN(RADIANS(K587))*SIN(RADIANS(J587))*COS(RADIANS(L587))</f>
        <v/>
      </c>
      <c r="R587" s="80">
        <f>SIN(RADIANS(K587))*COS(RADIANS(J587))</f>
        <v/>
      </c>
      <c r="S587" s="80">
        <f>COS(RADIANS(J587))*SIN(RADIANS(L587))</f>
        <v/>
      </c>
      <c r="T587" s="80">
        <f>COS(RADIANS(J587))*COS(RADIANS(L587))</f>
        <v/>
      </c>
      <c r="U587" s="80">
        <f>-SIN(RADIANS(J587))</f>
        <v/>
      </c>
      <c r="V587" s="80">
        <f>-SIN(RADIANS(K587))*COS(RADIANS(L587))+COS(RADIANS(K587))*SIN(RADIANS(J587))*SIN(RADIANS(L587))</f>
        <v/>
      </c>
      <c r="W587" s="80">
        <f>SIN(RADIANS(K587))*SIN(RADIANS(L587))+COS(RADIANS(K587))*SIN(RADIANS(J587))*COS(RADIANS(L587))</f>
        <v/>
      </c>
      <c r="X587" s="80">
        <f>COS(RADIANS(K587))*COS(RADIANS(J587))</f>
        <v/>
      </c>
      <c r="Y587" s="80">
        <f>P587*G587</f>
        <v/>
      </c>
      <c r="Z587" s="80">
        <f>Q587*H587</f>
        <v/>
      </c>
      <c r="AA587" s="80">
        <f>R587*I587</f>
        <v/>
      </c>
      <c r="AB587" s="80">
        <f>M587</f>
        <v/>
      </c>
      <c r="AC587" s="80">
        <f>S587*G587</f>
        <v/>
      </c>
      <c r="AD587" s="80">
        <f>T587*H587</f>
        <v/>
      </c>
      <c r="AE587" s="80">
        <f>U587*I587</f>
        <v/>
      </c>
      <c r="AF587" s="80">
        <f>N587</f>
        <v/>
      </c>
      <c r="AG587" s="80">
        <f>V587*G587</f>
        <v/>
      </c>
      <c r="AH587" s="80">
        <f>W587*H587</f>
        <v/>
      </c>
      <c r="AI587" s="80">
        <f>X587*I587</f>
        <v/>
      </c>
      <c r="AJ587" s="80">
        <f>O587</f>
        <v/>
      </c>
      <c r="AK587" s="81" t="n">
        <v>-0.707106829</v>
      </c>
      <c r="AL587" s="81" t="n">
        <v>0</v>
      </c>
      <c r="AM587" s="81" t="n">
        <v>-0.7071067090000001</v>
      </c>
      <c r="AN587" s="81" t="n">
        <v>7.28319931</v>
      </c>
      <c r="AO587" s="81" t="n">
        <v>0</v>
      </c>
      <c r="AP587" s="81" t="n">
        <v>1</v>
      </c>
      <c r="AQ587" s="81" t="n">
        <v>0</v>
      </c>
      <c r="AR587" s="81" t="n">
        <v>0</v>
      </c>
      <c r="AS587" s="81" t="n">
        <v>0.7071067090000001</v>
      </c>
      <c r="AT587" s="81" t="n">
        <v>0</v>
      </c>
      <c r="AU587" s="81" t="n">
        <v>-0.707106829</v>
      </c>
      <c r="AV587" s="81" t="n">
        <v>-5.30330086</v>
      </c>
      <c r="AW587" s="82">
        <f>MAX(ABS(Y587-AK587),ABS(Z587-AL587),ABS(AA587-AM587),ABS(AB587-AN587),ABS(AC587-AO587),ABS(AD587-AP587),ABS(AE587-AQ587),ABS(AF587-AR587),ABS(AG587-AS587),ABS(AH587-AT587),ABS(AI587-AU587),ABS(AJ587-AV587))</f>
        <v/>
      </c>
    </row>
    <row r="588">
      <c r="A588" s="78" t="inlineStr">
        <is>
          <t>M583</t>
        </is>
      </c>
      <c r="B588" s="52" t="inlineStr">
        <is>
          <t>BASE-939</t>
        </is>
      </c>
      <c r="C588" s="52" t="inlineStr">
        <is>
          <t>Base</t>
        </is>
      </c>
      <c r="D588" s="52" t="inlineStr">
        <is>
          <t>Camouflage net bay</t>
        </is>
      </c>
      <c r="E588" s="53" t="inlineStr">
        <is>
          <t>Group</t>
        </is>
      </c>
      <c r="F588" s="52" t="inlineStr">
        <is>
          <t>BASE-874</t>
        </is>
      </c>
      <c r="G588" s="79" t="n">
        <v>1</v>
      </c>
      <c r="H588" s="79" t="n">
        <v>1</v>
      </c>
      <c r="I588" s="79" t="n">
        <v>1</v>
      </c>
      <c r="J588" s="79" t="n">
        <v>0</v>
      </c>
      <c r="K588" s="79" t="n">
        <v>0</v>
      </c>
      <c r="L588" s="79" t="n">
        <v>0</v>
      </c>
      <c r="M588" s="79" t="n">
        <v>0</v>
      </c>
      <c r="N588" s="79" t="n">
        <v>0</v>
      </c>
      <c r="O588" s="79" t="n">
        <v>0</v>
      </c>
      <c r="P588" s="80">
        <f>COS(RADIANS(K588))*COS(RADIANS(L588))+SIN(RADIANS(K588))*SIN(RADIANS(J588))*SIN(RADIANS(L588))</f>
        <v/>
      </c>
      <c r="Q588" s="80">
        <f>-COS(RADIANS(K588))*SIN(RADIANS(L588))+SIN(RADIANS(K588))*SIN(RADIANS(J588))*COS(RADIANS(L588))</f>
        <v/>
      </c>
      <c r="R588" s="80">
        <f>SIN(RADIANS(K588))*COS(RADIANS(J588))</f>
        <v/>
      </c>
      <c r="S588" s="80">
        <f>COS(RADIANS(J588))*SIN(RADIANS(L588))</f>
        <v/>
      </c>
      <c r="T588" s="80">
        <f>COS(RADIANS(J588))*COS(RADIANS(L588))</f>
        <v/>
      </c>
      <c r="U588" s="80">
        <f>-SIN(RADIANS(J588))</f>
        <v/>
      </c>
      <c r="V588" s="80">
        <f>-SIN(RADIANS(K588))*COS(RADIANS(L588))+COS(RADIANS(K588))*SIN(RADIANS(J588))*SIN(RADIANS(L588))</f>
        <v/>
      </c>
      <c r="W588" s="80">
        <f>SIN(RADIANS(K588))*SIN(RADIANS(L588))+COS(RADIANS(K588))*SIN(RADIANS(J588))*COS(RADIANS(L588))</f>
        <v/>
      </c>
      <c r="X588" s="80">
        <f>COS(RADIANS(K588))*COS(RADIANS(J588))</f>
        <v/>
      </c>
      <c r="Y588" s="80">
        <f>P588*G588</f>
        <v/>
      </c>
      <c r="Z588" s="80">
        <f>Q588*H588</f>
        <v/>
      </c>
      <c r="AA588" s="80">
        <f>R588*I588</f>
        <v/>
      </c>
      <c r="AB588" s="80">
        <f>M588</f>
        <v/>
      </c>
      <c r="AC588" s="80">
        <f>S588*G588</f>
        <v/>
      </c>
      <c r="AD588" s="80">
        <f>T588*H588</f>
        <v/>
      </c>
      <c r="AE588" s="80">
        <f>U588*I588</f>
        <v/>
      </c>
      <c r="AF588" s="80">
        <f>N588</f>
        <v/>
      </c>
      <c r="AG588" s="80">
        <f>V588*G588</f>
        <v/>
      </c>
      <c r="AH588" s="80">
        <f>W588*H588</f>
        <v/>
      </c>
      <c r="AI588" s="80">
        <f>X588*I588</f>
        <v/>
      </c>
      <c r="AJ588" s="80">
        <f>O588</f>
        <v/>
      </c>
      <c r="AK588" s="81" t="n">
        <v>1</v>
      </c>
      <c r="AL588" s="81" t="n">
        <v>0</v>
      </c>
      <c r="AM588" s="81" t="n">
        <v>0</v>
      </c>
      <c r="AN588" s="81" t="n">
        <v>0</v>
      </c>
      <c r="AO588" s="81" t="n">
        <v>0</v>
      </c>
      <c r="AP588" s="81" t="n">
        <v>1</v>
      </c>
      <c r="AQ588" s="81" t="n">
        <v>0</v>
      </c>
      <c r="AR588" s="81" t="n">
        <v>0</v>
      </c>
      <c r="AS588" s="81" t="n">
        <v>0</v>
      </c>
      <c r="AT588" s="81" t="n">
        <v>0</v>
      </c>
      <c r="AU588" s="81" t="n">
        <v>1</v>
      </c>
      <c r="AV588" s="81" t="n">
        <v>0</v>
      </c>
      <c r="AW588" s="82">
        <f>MAX(ABS(Y588-AK588),ABS(Z588-AL588),ABS(AA588-AM588),ABS(AB588-AN588),ABS(AC588-AO588),ABS(AD588-AP588),ABS(AE588-AQ588),ABS(AF588-AR588),ABS(AG588-AS588),ABS(AH588-AT588),ABS(AI588-AU588),ABS(AJ588-AV588))</f>
        <v/>
      </c>
    </row>
    <row r="589">
      <c r="A589" s="78" t="inlineStr">
        <is>
          <t>M584</t>
        </is>
      </c>
      <c r="B589" s="52" t="inlineStr">
        <is>
          <t>BASE-959</t>
        </is>
      </c>
      <c r="C589" s="52" t="inlineStr">
        <is>
          <t>Base</t>
        </is>
      </c>
      <c r="D589" s="52" t="inlineStr">
        <is>
          <t>Tank spot marking</t>
        </is>
      </c>
      <c r="E589" s="53" t="inlineStr">
        <is>
          <t>Group</t>
        </is>
      </c>
      <c r="F589" s="52" t="inlineStr">
        <is>
          <t>BASE-00</t>
        </is>
      </c>
      <c r="G589" s="79" t="n">
        <v>1</v>
      </c>
      <c r="H589" s="79" t="n">
        <v>1</v>
      </c>
      <c r="I589" s="79" t="n">
        <v>1</v>
      </c>
      <c r="J589" s="79" t="n">
        <v>0</v>
      </c>
      <c r="K589" s="79" t="n">
        <v>45</v>
      </c>
      <c r="L589" s="79" t="n">
        <v>0</v>
      </c>
      <c r="M589" s="79" t="n">
        <v>-22</v>
      </c>
      <c r="N589" s="79" t="n">
        <v>-0.300000012</v>
      </c>
      <c r="O589" s="79" t="n">
        <v>-16</v>
      </c>
      <c r="P589" s="80">
        <f>COS(RADIANS(K589))*COS(RADIANS(L589))+SIN(RADIANS(K589))*SIN(RADIANS(J589))*SIN(RADIANS(L589))</f>
        <v/>
      </c>
      <c r="Q589" s="80">
        <f>-COS(RADIANS(K589))*SIN(RADIANS(L589))+SIN(RADIANS(K589))*SIN(RADIANS(J589))*COS(RADIANS(L589))</f>
        <v/>
      </c>
      <c r="R589" s="80">
        <f>SIN(RADIANS(K589))*COS(RADIANS(J589))</f>
        <v/>
      </c>
      <c r="S589" s="80">
        <f>COS(RADIANS(J589))*SIN(RADIANS(L589))</f>
        <v/>
      </c>
      <c r="T589" s="80">
        <f>COS(RADIANS(J589))*COS(RADIANS(L589))</f>
        <v/>
      </c>
      <c r="U589" s="80">
        <f>-SIN(RADIANS(J589))</f>
        <v/>
      </c>
      <c r="V589" s="80">
        <f>-SIN(RADIANS(K589))*COS(RADIANS(L589))+COS(RADIANS(K589))*SIN(RADIANS(J589))*SIN(RADIANS(L589))</f>
        <v/>
      </c>
      <c r="W589" s="80">
        <f>SIN(RADIANS(K589))*SIN(RADIANS(L589))+COS(RADIANS(K589))*SIN(RADIANS(J589))*COS(RADIANS(L589))</f>
        <v/>
      </c>
      <c r="X589" s="80">
        <f>COS(RADIANS(K589))*COS(RADIANS(J589))</f>
        <v/>
      </c>
      <c r="Y589" s="80">
        <f>P589*G589</f>
        <v/>
      </c>
      <c r="Z589" s="80">
        <f>Q589*H589</f>
        <v/>
      </c>
      <c r="AA589" s="80">
        <f>R589*I589</f>
        <v/>
      </c>
      <c r="AB589" s="80">
        <f>M589</f>
        <v/>
      </c>
      <c r="AC589" s="80">
        <f>S589*G589</f>
        <v/>
      </c>
      <c r="AD589" s="80">
        <f>T589*H589</f>
        <v/>
      </c>
      <c r="AE589" s="80">
        <f>U589*I589</f>
        <v/>
      </c>
      <c r="AF589" s="80">
        <f>N589</f>
        <v/>
      </c>
      <c r="AG589" s="80">
        <f>V589*G589</f>
        <v/>
      </c>
      <c r="AH589" s="80">
        <f>W589*H589</f>
        <v/>
      </c>
      <c r="AI589" s="80">
        <f>X589*I589</f>
        <v/>
      </c>
      <c r="AJ589" s="80">
        <f>O589</f>
        <v/>
      </c>
      <c r="AK589" s="81" t="n">
        <v>0.707106769</v>
      </c>
      <c r="AL589" s="81" t="n">
        <v>0</v>
      </c>
      <c r="AM589" s="81" t="n">
        <v>0.707106769</v>
      </c>
      <c r="AN589" s="81" t="n">
        <v>-22</v>
      </c>
      <c r="AO589" s="81" t="n">
        <v>0</v>
      </c>
      <c r="AP589" s="81" t="n">
        <v>1</v>
      </c>
      <c r="AQ589" s="81" t="n">
        <v>0</v>
      </c>
      <c r="AR589" s="81" t="n">
        <v>-0.300000012</v>
      </c>
      <c r="AS589" s="81" t="n">
        <v>-0.707106769</v>
      </c>
      <c r="AT589" s="81" t="n">
        <v>0</v>
      </c>
      <c r="AU589" s="81" t="n">
        <v>0.707106769</v>
      </c>
      <c r="AV589" s="81" t="n">
        <v>-16</v>
      </c>
      <c r="AW589" s="82">
        <f>MAX(ABS(Y589-AK589),ABS(Z589-AL589),ABS(AA589-AM589),ABS(AB589-AN589),ABS(AC589-AO589),ABS(AD589-AP589),ABS(AE589-AQ589),ABS(AF589-AR589),ABS(AG589-AS589),ABS(AH589-AT589),ABS(AI589-AU589),ABS(AJ589-AV589))</f>
        <v/>
      </c>
    </row>
    <row r="590">
      <c r="A590" s="78" t="inlineStr">
        <is>
          <t>M585</t>
        </is>
      </c>
      <c r="B590" s="52" t="inlineStr">
        <is>
          <t>BASE-964</t>
        </is>
      </c>
      <c r="C590" s="52" t="inlineStr">
        <is>
          <t>Base</t>
        </is>
      </c>
      <c r="D590" s="52" t="inlineStr">
        <is>
          <t>Fuel depot</t>
        </is>
      </c>
      <c r="E590" s="53" t="inlineStr">
        <is>
          <t>Group</t>
        </is>
      </c>
      <c r="F590" s="52" t="inlineStr">
        <is>
          <t>BASE-00</t>
        </is>
      </c>
      <c r="G590" s="79" t="n">
        <v>1</v>
      </c>
      <c r="H590" s="79" t="n">
        <v>1</v>
      </c>
      <c r="I590" s="79" t="n">
        <v>1</v>
      </c>
      <c r="J590" s="79" t="n">
        <v>0</v>
      </c>
      <c r="K590" s="79" t="n">
        <v>0</v>
      </c>
      <c r="L590" s="79" t="n">
        <v>0</v>
      </c>
      <c r="M590" s="79" t="n">
        <v>-6</v>
      </c>
      <c r="N590" s="79" t="n">
        <v>-0.300000012</v>
      </c>
      <c r="O590" s="79" t="n">
        <v>-28.5</v>
      </c>
      <c r="P590" s="80">
        <f>COS(RADIANS(K590))*COS(RADIANS(L590))+SIN(RADIANS(K590))*SIN(RADIANS(J590))*SIN(RADIANS(L590))</f>
        <v/>
      </c>
      <c r="Q590" s="80">
        <f>-COS(RADIANS(K590))*SIN(RADIANS(L590))+SIN(RADIANS(K590))*SIN(RADIANS(J590))*COS(RADIANS(L590))</f>
        <v/>
      </c>
      <c r="R590" s="80">
        <f>SIN(RADIANS(K590))*COS(RADIANS(J590))</f>
        <v/>
      </c>
      <c r="S590" s="80">
        <f>COS(RADIANS(J590))*SIN(RADIANS(L590))</f>
        <v/>
      </c>
      <c r="T590" s="80">
        <f>COS(RADIANS(J590))*COS(RADIANS(L590))</f>
        <v/>
      </c>
      <c r="U590" s="80">
        <f>-SIN(RADIANS(J590))</f>
        <v/>
      </c>
      <c r="V590" s="80">
        <f>-SIN(RADIANS(K590))*COS(RADIANS(L590))+COS(RADIANS(K590))*SIN(RADIANS(J590))*SIN(RADIANS(L590))</f>
        <v/>
      </c>
      <c r="W590" s="80">
        <f>SIN(RADIANS(K590))*SIN(RADIANS(L590))+COS(RADIANS(K590))*SIN(RADIANS(J590))*COS(RADIANS(L590))</f>
        <v/>
      </c>
      <c r="X590" s="80">
        <f>COS(RADIANS(K590))*COS(RADIANS(J590))</f>
        <v/>
      </c>
      <c r="Y590" s="80">
        <f>P590*G590</f>
        <v/>
      </c>
      <c r="Z590" s="80">
        <f>Q590*H590</f>
        <v/>
      </c>
      <c r="AA590" s="80">
        <f>R590*I590</f>
        <v/>
      </c>
      <c r="AB590" s="80">
        <f>M590</f>
        <v/>
      </c>
      <c r="AC590" s="80">
        <f>S590*G590</f>
        <v/>
      </c>
      <c r="AD590" s="80">
        <f>T590*H590</f>
        <v/>
      </c>
      <c r="AE590" s="80">
        <f>U590*I590</f>
        <v/>
      </c>
      <c r="AF590" s="80">
        <f>N590</f>
        <v/>
      </c>
      <c r="AG590" s="80">
        <f>V590*G590</f>
        <v/>
      </c>
      <c r="AH590" s="80">
        <f>W590*H590</f>
        <v/>
      </c>
      <c r="AI590" s="80">
        <f>X590*I590</f>
        <v/>
      </c>
      <c r="AJ590" s="80">
        <f>O590</f>
        <v/>
      </c>
      <c r="AK590" s="81" t="n">
        <v>1</v>
      </c>
      <c r="AL590" s="81" t="n">
        <v>0</v>
      </c>
      <c r="AM590" s="81" t="n">
        <v>0</v>
      </c>
      <c r="AN590" s="81" t="n">
        <v>-6</v>
      </c>
      <c r="AO590" s="81" t="n">
        <v>0</v>
      </c>
      <c r="AP590" s="81" t="n">
        <v>1</v>
      </c>
      <c r="AQ590" s="81" t="n">
        <v>0</v>
      </c>
      <c r="AR590" s="81" t="n">
        <v>-0.300000012</v>
      </c>
      <c r="AS590" s="81" t="n">
        <v>0</v>
      </c>
      <c r="AT590" s="81" t="n">
        <v>0</v>
      </c>
      <c r="AU590" s="81" t="n">
        <v>1</v>
      </c>
      <c r="AV590" s="81" t="n">
        <v>-28.5</v>
      </c>
      <c r="AW590" s="82">
        <f>MAX(ABS(Y590-AK590),ABS(Z590-AL590),ABS(AA590-AM590),ABS(AB590-AN590),ABS(AC590-AO590),ABS(AD590-AP590),ABS(AE590-AQ590),ABS(AF590-AR590),ABS(AG590-AS590),ABS(AH590-AT590),ABS(AI590-AU590),ABS(AJ590-AV590))</f>
        <v/>
      </c>
    </row>
    <row r="591">
      <c r="A591" s="78" t="inlineStr">
        <is>
          <t>M586</t>
        </is>
      </c>
      <c r="B591" s="52" t="inlineStr">
        <is>
          <t>BASE-980</t>
        </is>
      </c>
      <c r="C591" s="52" t="inlineStr">
        <is>
          <t>Base</t>
        </is>
      </c>
      <c r="D591" s="52" t="inlineStr">
        <is>
          <t>Generator</t>
        </is>
      </c>
      <c r="E591" s="53" t="inlineStr">
        <is>
          <t>Group</t>
        </is>
      </c>
      <c r="F591" s="52" t="inlineStr">
        <is>
          <t>BASE-964</t>
        </is>
      </c>
      <c r="G591" s="79" t="n">
        <v>1</v>
      </c>
      <c r="H591" s="79" t="n">
        <v>1</v>
      </c>
      <c r="I591" s="79" t="n">
        <v>1</v>
      </c>
      <c r="J591" s="79" t="n">
        <v>0</v>
      </c>
      <c r="K591" s="79" t="n">
        <v>90</v>
      </c>
      <c r="L591" s="79" t="n">
        <v>0</v>
      </c>
      <c r="M591" s="79" t="n">
        <v>7.19999981</v>
      </c>
      <c r="N591" s="79" t="n">
        <v>0</v>
      </c>
      <c r="O591" s="79" t="n">
        <v>-0.600000024</v>
      </c>
      <c r="P591" s="80">
        <f>COS(RADIANS(K591))*COS(RADIANS(L591))+SIN(RADIANS(K591))*SIN(RADIANS(J591))*SIN(RADIANS(L591))</f>
        <v/>
      </c>
      <c r="Q591" s="80">
        <f>-COS(RADIANS(K591))*SIN(RADIANS(L591))+SIN(RADIANS(K591))*SIN(RADIANS(J591))*COS(RADIANS(L591))</f>
        <v/>
      </c>
      <c r="R591" s="80">
        <f>SIN(RADIANS(K591))*COS(RADIANS(J591))</f>
        <v/>
      </c>
      <c r="S591" s="80">
        <f>COS(RADIANS(J591))*SIN(RADIANS(L591))</f>
        <v/>
      </c>
      <c r="T591" s="80">
        <f>COS(RADIANS(J591))*COS(RADIANS(L591))</f>
        <v/>
      </c>
      <c r="U591" s="80">
        <f>-SIN(RADIANS(J591))</f>
        <v/>
      </c>
      <c r="V591" s="80">
        <f>-SIN(RADIANS(K591))*COS(RADIANS(L591))+COS(RADIANS(K591))*SIN(RADIANS(J591))*SIN(RADIANS(L591))</f>
        <v/>
      </c>
      <c r="W591" s="80">
        <f>SIN(RADIANS(K591))*SIN(RADIANS(L591))+COS(RADIANS(K591))*SIN(RADIANS(J591))*COS(RADIANS(L591))</f>
        <v/>
      </c>
      <c r="X591" s="80">
        <f>COS(RADIANS(K591))*COS(RADIANS(J591))</f>
        <v/>
      </c>
      <c r="Y591" s="80">
        <f>P591*G591</f>
        <v/>
      </c>
      <c r="Z591" s="80">
        <f>Q591*H591</f>
        <v/>
      </c>
      <c r="AA591" s="80">
        <f>R591*I591</f>
        <v/>
      </c>
      <c r="AB591" s="80">
        <f>M591</f>
        <v/>
      </c>
      <c r="AC591" s="80">
        <f>S591*G591</f>
        <v/>
      </c>
      <c r="AD591" s="80">
        <f>T591*H591</f>
        <v/>
      </c>
      <c r="AE591" s="80">
        <f>U591*I591</f>
        <v/>
      </c>
      <c r="AF591" s="80">
        <f>N591</f>
        <v/>
      </c>
      <c r="AG591" s="80">
        <f>V591*G591</f>
        <v/>
      </c>
      <c r="AH591" s="80">
        <f>W591*H591</f>
        <v/>
      </c>
      <c r="AI591" s="80">
        <f>X591*I591</f>
        <v/>
      </c>
      <c r="AJ591" s="80">
        <f>O591</f>
        <v/>
      </c>
      <c r="AK591" s="81" t="n">
        <v>-4.37113883e-08</v>
      </c>
      <c r="AL591" s="81" t="n">
        <v>0</v>
      </c>
      <c r="AM591" s="81" t="n">
        <v>1</v>
      </c>
      <c r="AN591" s="81" t="n">
        <v>7.19999981</v>
      </c>
      <c r="AO591" s="81" t="n">
        <v>0</v>
      </c>
      <c r="AP591" s="81" t="n">
        <v>1</v>
      </c>
      <c r="AQ591" s="81" t="n">
        <v>0</v>
      </c>
      <c r="AR591" s="81" t="n">
        <v>0</v>
      </c>
      <c r="AS591" s="81" t="n">
        <v>-1</v>
      </c>
      <c r="AT591" s="81" t="n">
        <v>0</v>
      </c>
      <c r="AU591" s="81" t="n">
        <v>-4.37113883e-08</v>
      </c>
      <c r="AV591" s="81" t="n">
        <v>-0.600000024</v>
      </c>
      <c r="AW591" s="82">
        <f>MAX(ABS(Y591-AK591),ABS(Z591-AL591),ABS(AA591-AM591),ABS(AB591-AN591),ABS(AC591-AO591),ABS(AD591-AP591),ABS(AE591-AQ591),ABS(AF591-AR591),ABS(AG591-AS591),ABS(AH591-AT591),ABS(AI591-AU591),ABS(AJ591-AV591))</f>
        <v/>
      </c>
    </row>
    <row r="592">
      <c r="A592" s="78" t="inlineStr">
        <is>
          <t>M587</t>
        </is>
      </c>
      <c r="B592" s="52" t="inlineStr">
        <is>
          <t>BASE-986</t>
        </is>
      </c>
      <c r="C592" s="52" t="inlineStr">
        <is>
          <t>Base</t>
        </is>
      </c>
      <c r="D592" s="52" t="inlineStr">
        <is>
          <t>Light tower</t>
        </is>
      </c>
      <c r="E592" s="53" t="inlineStr">
        <is>
          <t>Group</t>
        </is>
      </c>
      <c r="F592" s="52" t="inlineStr">
        <is>
          <t>BASE-964</t>
        </is>
      </c>
      <c r="G592" s="79" t="n">
        <v>1</v>
      </c>
      <c r="H592" s="79" t="n">
        <v>1</v>
      </c>
      <c r="I592" s="79" t="n">
        <v>1</v>
      </c>
      <c r="J592" s="79" t="n">
        <v>0</v>
      </c>
      <c r="K592" s="79" t="n">
        <v>90</v>
      </c>
      <c r="L592" s="79" t="n">
        <v>0</v>
      </c>
      <c r="M592" s="79" t="n">
        <v>7.19999981</v>
      </c>
      <c r="N592" s="79" t="n">
        <v>0</v>
      </c>
      <c r="O592" s="79" t="n">
        <v>4</v>
      </c>
      <c r="P592" s="80">
        <f>COS(RADIANS(K592))*COS(RADIANS(L592))+SIN(RADIANS(K592))*SIN(RADIANS(J592))*SIN(RADIANS(L592))</f>
        <v/>
      </c>
      <c r="Q592" s="80">
        <f>-COS(RADIANS(K592))*SIN(RADIANS(L592))+SIN(RADIANS(K592))*SIN(RADIANS(J592))*COS(RADIANS(L592))</f>
        <v/>
      </c>
      <c r="R592" s="80">
        <f>SIN(RADIANS(K592))*COS(RADIANS(J592))</f>
        <v/>
      </c>
      <c r="S592" s="80">
        <f>COS(RADIANS(J592))*SIN(RADIANS(L592))</f>
        <v/>
      </c>
      <c r="T592" s="80">
        <f>COS(RADIANS(J592))*COS(RADIANS(L592))</f>
        <v/>
      </c>
      <c r="U592" s="80">
        <f>-SIN(RADIANS(J592))</f>
        <v/>
      </c>
      <c r="V592" s="80">
        <f>-SIN(RADIANS(K592))*COS(RADIANS(L592))+COS(RADIANS(K592))*SIN(RADIANS(J592))*SIN(RADIANS(L592))</f>
        <v/>
      </c>
      <c r="W592" s="80">
        <f>SIN(RADIANS(K592))*SIN(RADIANS(L592))+COS(RADIANS(K592))*SIN(RADIANS(J592))*COS(RADIANS(L592))</f>
        <v/>
      </c>
      <c r="X592" s="80">
        <f>COS(RADIANS(K592))*COS(RADIANS(J592))</f>
        <v/>
      </c>
      <c r="Y592" s="80">
        <f>P592*G592</f>
        <v/>
      </c>
      <c r="Z592" s="80">
        <f>Q592*H592</f>
        <v/>
      </c>
      <c r="AA592" s="80">
        <f>R592*I592</f>
        <v/>
      </c>
      <c r="AB592" s="80">
        <f>M592</f>
        <v/>
      </c>
      <c r="AC592" s="80">
        <f>S592*G592</f>
        <v/>
      </c>
      <c r="AD592" s="80">
        <f>T592*H592</f>
        <v/>
      </c>
      <c r="AE592" s="80">
        <f>U592*I592</f>
        <v/>
      </c>
      <c r="AF592" s="80">
        <f>N592</f>
        <v/>
      </c>
      <c r="AG592" s="80">
        <f>V592*G592</f>
        <v/>
      </c>
      <c r="AH592" s="80">
        <f>W592*H592</f>
        <v/>
      </c>
      <c r="AI592" s="80">
        <f>X592*I592</f>
        <v/>
      </c>
      <c r="AJ592" s="80">
        <f>O592</f>
        <v/>
      </c>
      <c r="AK592" s="81" t="n">
        <v>-4.37113883e-08</v>
      </c>
      <c r="AL592" s="81" t="n">
        <v>0</v>
      </c>
      <c r="AM592" s="81" t="n">
        <v>1</v>
      </c>
      <c r="AN592" s="81" t="n">
        <v>7.19999981</v>
      </c>
      <c r="AO592" s="81" t="n">
        <v>0</v>
      </c>
      <c r="AP592" s="81" t="n">
        <v>1</v>
      </c>
      <c r="AQ592" s="81" t="n">
        <v>0</v>
      </c>
      <c r="AR592" s="81" t="n">
        <v>0</v>
      </c>
      <c r="AS592" s="81" t="n">
        <v>-1</v>
      </c>
      <c r="AT592" s="81" t="n">
        <v>0</v>
      </c>
      <c r="AU592" s="81" t="n">
        <v>-4.37113883e-08</v>
      </c>
      <c r="AV592" s="81" t="n">
        <v>4</v>
      </c>
      <c r="AW592" s="82">
        <f>MAX(ABS(Y592-AK592),ABS(Z592-AL592),ABS(AA592-AM592),ABS(AB592-AN592),ABS(AC592-AO592),ABS(AD592-AP592),ABS(AE592-AQ592),ABS(AF592-AR592),ABS(AG592-AS592),ABS(AH592-AT592),ABS(AI592-AU592),ABS(AJ592-AV592))</f>
        <v/>
      </c>
    </row>
    <row r="593">
      <c r="A593" s="78" t="inlineStr">
        <is>
          <t>M588</t>
        </is>
      </c>
      <c r="B593" s="52" t="inlineStr">
        <is>
          <t>BASE-1004</t>
        </is>
      </c>
      <c r="C593" s="52" t="inlineStr">
        <is>
          <t>Base</t>
        </is>
      </c>
      <c r="D593" s="52" t="inlineStr">
        <is>
          <t>Barracks</t>
        </is>
      </c>
      <c r="E593" s="53" t="inlineStr">
        <is>
          <t>Group</t>
        </is>
      </c>
      <c r="F593" s="52" t="inlineStr">
        <is>
          <t>BASE-00</t>
        </is>
      </c>
      <c r="G593" s="79" t="n">
        <v>1</v>
      </c>
      <c r="H593" s="79" t="n">
        <v>1</v>
      </c>
      <c r="I593" s="79" t="n">
        <v>1</v>
      </c>
      <c r="J593" s="79" t="n">
        <v>0</v>
      </c>
      <c r="K593" s="79" t="n">
        <v>0</v>
      </c>
      <c r="L593" s="79" t="n">
        <v>0</v>
      </c>
      <c r="M593" s="79" t="n">
        <v>0</v>
      </c>
      <c r="N593" s="79" t="n">
        <v>-0.300000012</v>
      </c>
      <c r="O593" s="79" t="n">
        <v>0</v>
      </c>
      <c r="P593" s="80">
        <f>COS(RADIANS(K593))*COS(RADIANS(L593))+SIN(RADIANS(K593))*SIN(RADIANS(J593))*SIN(RADIANS(L593))</f>
        <v/>
      </c>
      <c r="Q593" s="80">
        <f>-COS(RADIANS(K593))*SIN(RADIANS(L593))+SIN(RADIANS(K593))*SIN(RADIANS(J593))*COS(RADIANS(L593))</f>
        <v/>
      </c>
      <c r="R593" s="80">
        <f>SIN(RADIANS(K593))*COS(RADIANS(J593))</f>
        <v/>
      </c>
      <c r="S593" s="80">
        <f>COS(RADIANS(J593))*SIN(RADIANS(L593))</f>
        <v/>
      </c>
      <c r="T593" s="80">
        <f>COS(RADIANS(J593))*COS(RADIANS(L593))</f>
        <v/>
      </c>
      <c r="U593" s="80">
        <f>-SIN(RADIANS(J593))</f>
        <v/>
      </c>
      <c r="V593" s="80">
        <f>-SIN(RADIANS(K593))*COS(RADIANS(L593))+COS(RADIANS(K593))*SIN(RADIANS(J593))*SIN(RADIANS(L593))</f>
        <v/>
      </c>
      <c r="W593" s="80">
        <f>SIN(RADIANS(K593))*SIN(RADIANS(L593))+COS(RADIANS(K593))*SIN(RADIANS(J593))*COS(RADIANS(L593))</f>
        <v/>
      </c>
      <c r="X593" s="80">
        <f>COS(RADIANS(K593))*COS(RADIANS(J593))</f>
        <v/>
      </c>
      <c r="Y593" s="80">
        <f>P593*G593</f>
        <v/>
      </c>
      <c r="Z593" s="80">
        <f>Q593*H593</f>
        <v/>
      </c>
      <c r="AA593" s="80">
        <f>R593*I593</f>
        <v/>
      </c>
      <c r="AB593" s="80">
        <f>M593</f>
        <v/>
      </c>
      <c r="AC593" s="80">
        <f>S593*G593</f>
        <v/>
      </c>
      <c r="AD593" s="80">
        <f>T593*H593</f>
        <v/>
      </c>
      <c r="AE593" s="80">
        <f>U593*I593</f>
        <v/>
      </c>
      <c r="AF593" s="80">
        <f>N593</f>
        <v/>
      </c>
      <c r="AG593" s="80">
        <f>V593*G593</f>
        <v/>
      </c>
      <c r="AH593" s="80">
        <f>W593*H593</f>
        <v/>
      </c>
      <c r="AI593" s="80">
        <f>X593*I593</f>
        <v/>
      </c>
      <c r="AJ593" s="80">
        <f>O593</f>
        <v/>
      </c>
      <c r="AK593" s="81" t="n">
        <v>1</v>
      </c>
      <c r="AL593" s="81" t="n">
        <v>0</v>
      </c>
      <c r="AM593" s="81" t="n">
        <v>0</v>
      </c>
      <c r="AN593" s="81" t="n">
        <v>0</v>
      </c>
      <c r="AO593" s="81" t="n">
        <v>0</v>
      </c>
      <c r="AP593" s="81" t="n">
        <v>1</v>
      </c>
      <c r="AQ593" s="81" t="n">
        <v>0</v>
      </c>
      <c r="AR593" s="81" t="n">
        <v>-0.300000012</v>
      </c>
      <c r="AS593" s="81" t="n">
        <v>0</v>
      </c>
      <c r="AT593" s="81" t="n">
        <v>0</v>
      </c>
      <c r="AU593" s="81" t="n">
        <v>1</v>
      </c>
      <c r="AV593" s="81" t="n">
        <v>0</v>
      </c>
      <c r="AW593" s="82">
        <f>MAX(ABS(Y593-AK593),ABS(Z593-AL593),ABS(AA593-AM593),ABS(AB593-AN593),ABS(AC593-AO593),ABS(AD593-AP593),ABS(AE593-AQ593),ABS(AF593-AR593),ABS(AG593-AS593),ABS(AH593-AT593),ABS(AI593-AU593),ABS(AJ593-AV593))</f>
        <v/>
      </c>
    </row>
    <row r="594">
      <c r="A594" s="78" t="inlineStr">
        <is>
          <t>M589</t>
        </is>
      </c>
      <c r="B594" s="52" t="inlineStr">
        <is>
          <t>BASE-1005</t>
        </is>
      </c>
      <c r="C594" s="52" t="inlineStr">
        <is>
          <t>Base</t>
        </is>
      </c>
      <c r="D594" s="52" t="inlineStr">
        <is>
          <t>Quonset hut 1</t>
        </is>
      </c>
      <c r="E594" s="53" t="inlineStr">
        <is>
          <t>Group</t>
        </is>
      </c>
      <c r="F594" s="52" t="inlineStr">
        <is>
          <t>BASE-1004</t>
        </is>
      </c>
      <c r="G594" s="79" t="n">
        <v>1</v>
      </c>
      <c r="H594" s="79" t="n">
        <v>1</v>
      </c>
      <c r="I594" s="79" t="n">
        <v>1</v>
      </c>
      <c r="J594" s="79" t="n">
        <v>0</v>
      </c>
      <c r="K594" s="79" t="n">
        <v>125.323151</v>
      </c>
      <c r="L594" s="79" t="n">
        <v>0</v>
      </c>
      <c r="M594" s="79" t="n">
        <v>-22.0294094</v>
      </c>
      <c r="N594" s="79" t="n">
        <v>0</v>
      </c>
      <c r="O594" s="79" t="n">
        <v>15.6110582</v>
      </c>
      <c r="P594" s="80">
        <f>COS(RADIANS(K594))*COS(RADIANS(L594))+SIN(RADIANS(K594))*SIN(RADIANS(J594))*SIN(RADIANS(L594))</f>
        <v/>
      </c>
      <c r="Q594" s="80">
        <f>-COS(RADIANS(K594))*SIN(RADIANS(L594))+SIN(RADIANS(K594))*SIN(RADIANS(J594))*COS(RADIANS(L594))</f>
        <v/>
      </c>
      <c r="R594" s="80">
        <f>SIN(RADIANS(K594))*COS(RADIANS(J594))</f>
        <v/>
      </c>
      <c r="S594" s="80">
        <f>COS(RADIANS(J594))*SIN(RADIANS(L594))</f>
        <v/>
      </c>
      <c r="T594" s="80">
        <f>COS(RADIANS(J594))*COS(RADIANS(L594))</f>
        <v/>
      </c>
      <c r="U594" s="80">
        <f>-SIN(RADIANS(J594))</f>
        <v/>
      </c>
      <c r="V594" s="80">
        <f>-SIN(RADIANS(K594))*COS(RADIANS(L594))+COS(RADIANS(K594))*SIN(RADIANS(J594))*SIN(RADIANS(L594))</f>
        <v/>
      </c>
      <c r="W594" s="80">
        <f>SIN(RADIANS(K594))*SIN(RADIANS(L594))+COS(RADIANS(K594))*SIN(RADIANS(J594))*COS(RADIANS(L594))</f>
        <v/>
      </c>
      <c r="X594" s="80">
        <f>COS(RADIANS(K594))*COS(RADIANS(J594))</f>
        <v/>
      </c>
      <c r="Y594" s="80">
        <f>P594*G594</f>
        <v/>
      </c>
      <c r="Z594" s="80">
        <f>Q594*H594</f>
        <v/>
      </c>
      <c r="AA594" s="80">
        <f>R594*I594</f>
        <v/>
      </c>
      <c r="AB594" s="80">
        <f>M594</f>
        <v/>
      </c>
      <c r="AC594" s="80">
        <f>S594*G594</f>
        <v/>
      </c>
      <c r="AD594" s="80">
        <f>T594*H594</f>
        <v/>
      </c>
      <c r="AE594" s="80">
        <f>U594*I594</f>
        <v/>
      </c>
      <c r="AF594" s="80">
        <f>N594</f>
        <v/>
      </c>
      <c r="AG594" s="80">
        <f>V594*G594</f>
        <v/>
      </c>
      <c r="AH594" s="80">
        <f>W594*H594</f>
        <v/>
      </c>
      <c r="AI594" s="80">
        <f>X594*I594</f>
        <v/>
      </c>
      <c r="AJ594" s="80">
        <f>O594</f>
        <v/>
      </c>
      <c r="AK594" s="81" t="n">
        <v>-0.578187346</v>
      </c>
      <c r="AL594" s="81" t="n">
        <v>0</v>
      </c>
      <c r="AM594" s="81" t="n">
        <v>0.815904021</v>
      </c>
      <c r="AN594" s="81" t="n">
        <v>-22.0294094</v>
      </c>
      <c r="AO594" s="81" t="n">
        <v>0</v>
      </c>
      <c r="AP594" s="81" t="n">
        <v>1</v>
      </c>
      <c r="AQ594" s="81" t="n">
        <v>0</v>
      </c>
      <c r="AR594" s="81" t="n">
        <v>0</v>
      </c>
      <c r="AS594" s="81" t="n">
        <v>-0.815904021</v>
      </c>
      <c r="AT594" s="81" t="n">
        <v>0</v>
      </c>
      <c r="AU594" s="81" t="n">
        <v>-0.578187346</v>
      </c>
      <c r="AV594" s="81" t="n">
        <v>15.6110582</v>
      </c>
      <c r="AW594" s="82">
        <f>MAX(ABS(Y594-AK594),ABS(Z594-AL594),ABS(AA594-AM594),ABS(AB594-AN594),ABS(AC594-AO594),ABS(AD594-AP594),ABS(AE594-AQ594),ABS(AF594-AR594),ABS(AG594-AS594),ABS(AH594-AT594),ABS(AI594-AU594),ABS(AJ594-AV594))</f>
        <v/>
      </c>
    </row>
    <row r="595">
      <c r="A595" s="78" t="inlineStr">
        <is>
          <t>M590</t>
        </is>
      </c>
      <c r="B595" s="52" t="inlineStr">
        <is>
          <t>BASE-1023</t>
        </is>
      </c>
      <c r="C595" s="52" t="inlineStr">
        <is>
          <t>Base</t>
        </is>
      </c>
      <c r="D595" s="52" t="inlineStr">
        <is>
          <t>Quonset hut 2</t>
        </is>
      </c>
      <c r="E595" s="53" t="inlineStr">
        <is>
          <t>Group</t>
        </is>
      </c>
      <c r="F595" s="52" t="inlineStr">
        <is>
          <t>BASE-1004</t>
        </is>
      </c>
      <c r="G595" s="79" t="n">
        <v>1</v>
      </c>
      <c r="H595" s="79" t="n">
        <v>1</v>
      </c>
      <c r="I595" s="79" t="n">
        <v>1</v>
      </c>
      <c r="J595" s="79" t="n">
        <v>0</v>
      </c>
      <c r="K595" s="79" t="n">
        <v>112.166344</v>
      </c>
      <c r="L595" s="79" t="n">
        <v>0</v>
      </c>
      <c r="M595" s="79" t="n">
        <v>-25.0044937</v>
      </c>
      <c r="N595" s="79" t="n">
        <v>0</v>
      </c>
      <c r="O595" s="79" t="n">
        <v>10.1870174</v>
      </c>
      <c r="P595" s="80">
        <f>COS(RADIANS(K595))*COS(RADIANS(L595))+SIN(RADIANS(K595))*SIN(RADIANS(J595))*SIN(RADIANS(L595))</f>
        <v/>
      </c>
      <c r="Q595" s="80">
        <f>-COS(RADIANS(K595))*SIN(RADIANS(L595))+SIN(RADIANS(K595))*SIN(RADIANS(J595))*COS(RADIANS(L595))</f>
        <v/>
      </c>
      <c r="R595" s="80">
        <f>SIN(RADIANS(K595))*COS(RADIANS(J595))</f>
        <v/>
      </c>
      <c r="S595" s="80">
        <f>COS(RADIANS(J595))*SIN(RADIANS(L595))</f>
        <v/>
      </c>
      <c r="T595" s="80">
        <f>COS(RADIANS(J595))*COS(RADIANS(L595))</f>
        <v/>
      </c>
      <c r="U595" s="80">
        <f>-SIN(RADIANS(J595))</f>
        <v/>
      </c>
      <c r="V595" s="80">
        <f>-SIN(RADIANS(K595))*COS(RADIANS(L595))+COS(RADIANS(K595))*SIN(RADIANS(J595))*SIN(RADIANS(L595))</f>
        <v/>
      </c>
      <c r="W595" s="80">
        <f>SIN(RADIANS(K595))*SIN(RADIANS(L595))+COS(RADIANS(K595))*SIN(RADIANS(J595))*COS(RADIANS(L595))</f>
        <v/>
      </c>
      <c r="X595" s="80">
        <f>COS(RADIANS(K595))*COS(RADIANS(J595))</f>
        <v/>
      </c>
      <c r="Y595" s="80">
        <f>P595*G595</f>
        <v/>
      </c>
      <c r="Z595" s="80">
        <f>Q595*H595</f>
        <v/>
      </c>
      <c r="AA595" s="80">
        <f>R595*I595</f>
        <v/>
      </c>
      <c r="AB595" s="80">
        <f>M595</f>
        <v/>
      </c>
      <c r="AC595" s="80">
        <f>S595*G595</f>
        <v/>
      </c>
      <c r="AD595" s="80">
        <f>T595*H595</f>
        <v/>
      </c>
      <c r="AE595" s="80">
        <f>U595*I595</f>
        <v/>
      </c>
      <c r="AF595" s="80">
        <f>N595</f>
        <v/>
      </c>
      <c r="AG595" s="80">
        <f>V595*G595</f>
        <v/>
      </c>
      <c r="AH595" s="80">
        <f>W595*H595</f>
        <v/>
      </c>
      <c r="AI595" s="80">
        <f>X595*I595</f>
        <v/>
      </c>
      <c r="AJ595" s="80">
        <f>O595</f>
        <v/>
      </c>
      <c r="AK595" s="81" t="n">
        <v>-0.377296954</v>
      </c>
      <c r="AL595" s="81" t="n">
        <v>0</v>
      </c>
      <c r="AM595" s="81" t="n">
        <v>0.926092327</v>
      </c>
      <c r="AN595" s="81" t="n">
        <v>-25.0044937</v>
      </c>
      <c r="AO595" s="81" t="n">
        <v>0</v>
      </c>
      <c r="AP595" s="81" t="n">
        <v>1</v>
      </c>
      <c r="AQ595" s="81" t="n">
        <v>0</v>
      </c>
      <c r="AR595" s="81" t="n">
        <v>0</v>
      </c>
      <c r="AS595" s="81" t="n">
        <v>-0.926092327</v>
      </c>
      <c r="AT595" s="81" t="n">
        <v>0</v>
      </c>
      <c r="AU595" s="81" t="n">
        <v>-0.377296954</v>
      </c>
      <c r="AV595" s="81" t="n">
        <v>10.1870174</v>
      </c>
      <c r="AW595" s="82">
        <f>MAX(ABS(Y595-AK595),ABS(Z595-AL595),ABS(AA595-AM595),ABS(AB595-AN595),ABS(AC595-AO595),ABS(AD595-AP595),ABS(AE595-AQ595),ABS(AF595-AR595),ABS(AG595-AS595),ABS(AH595-AT595),ABS(AI595-AU595),ABS(AJ595-AV595))</f>
        <v/>
      </c>
    </row>
    <row r="596">
      <c r="A596" s="78" t="inlineStr">
        <is>
          <t>M591</t>
        </is>
      </c>
      <c r="B596" s="52" t="inlineStr">
        <is>
          <t>BASE-1041</t>
        </is>
      </c>
      <c r="C596" s="52" t="inlineStr">
        <is>
          <t>Base</t>
        </is>
      </c>
      <c r="D596" s="52" t="inlineStr">
        <is>
          <t>Quonset hut 3</t>
        </is>
      </c>
      <c r="E596" s="53" t="inlineStr">
        <is>
          <t>Group</t>
        </is>
      </c>
      <c r="F596" s="52" t="inlineStr">
        <is>
          <t>BASE-1004</t>
        </is>
      </c>
      <c r="G596" s="79" t="n">
        <v>1</v>
      </c>
      <c r="H596" s="79" t="n">
        <v>1</v>
      </c>
      <c r="I596" s="79" t="n">
        <v>1</v>
      </c>
      <c r="J596" s="79" t="n">
        <v>0</v>
      </c>
      <c r="K596" s="79" t="n">
        <v>99.0095444</v>
      </c>
      <c r="L596" s="79" t="n">
        <v>0</v>
      </c>
      <c r="M596" s="79" t="n">
        <v>-26.6668816</v>
      </c>
      <c r="N596" s="79" t="n">
        <v>0</v>
      </c>
      <c r="O596" s="79" t="n">
        <v>4.22817421</v>
      </c>
      <c r="P596" s="80">
        <f>COS(RADIANS(K596))*COS(RADIANS(L596))+SIN(RADIANS(K596))*SIN(RADIANS(J596))*SIN(RADIANS(L596))</f>
        <v/>
      </c>
      <c r="Q596" s="80">
        <f>-COS(RADIANS(K596))*SIN(RADIANS(L596))+SIN(RADIANS(K596))*SIN(RADIANS(J596))*COS(RADIANS(L596))</f>
        <v/>
      </c>
      <c r="R596" s="80">
        <f>SIN(RADIANS(K596))*COS(RADIANS(J596))</f>
        <v/>
      </c>
      <c r="S596" s="80">
        <f>COS(RADIANS(J596))*SIN(RADIANS(L596))</f>
        <v/>
      </c>
      <c r="T596" s="80">
        <f>COS(RADIANS(J596))*COS(RADIANS(L596))</f>
        <v/>
      </c>
      <c r="U596" s="80">
        <f>-SIN(RADIANS(J596))</f>
        <v/>
      </c>
      <c r="V596" s="80">
        <f>-SIN(RADIANS(K596))*COS(RADIANS(L596))+COS(RADIANS(K596))*SIN(RADIANS(J596))*SIN(RADIANS(L596))</f>
        <v/>
      </c>
      <c r="W596" s="80">
        <f>SIN(RADIANS(K596))*SIN(RADIANS(L596))+COS(RADIANS(K596))*SIN(RADIANS(J596))*COS(RADIANS(L596))</f>
        <v/>
      </c>
      <c r="X596" s="80">
        <f>COS(RADIANS(K596))*COS(RADIANS(J596))</f>
        <v/>
      </c>
      <c r="Y596" s="80">
        <f>P596*G596</f>
        <v/>
      </c>
      <c r="Z596" s="80">
        <f>Q596*H596</f>
        <v/>
      </c>
      <c r="AA596" s="80">
        <f>R596*I596</f>
        <v/>
      </c>
      <c r="AB596" s="80">
        <f>M596</f>
        <v/>
      </c>
      <c r="AC596" s="80">
        <f>S596*G596</f>
        <v/>
      </c>
      <c r="AD596" s="80">
        <f>T596*H596</f>
        <v/>
      </c>
      <c r="AE596" s="80">
        <f>U596*I596</f>
        <v/>
      </c>
      <c r="AF596" s="80">
        <f>N596</f>
        <v/>
      </c>
      <c r="AG596" s="80">
        <f>V596*G596</f>
        <v/>
      </c>
      <c r="AH596" s="80">
        <f>W596*H596</f>
        <v/>
      </c>
      <c r="AI596" s="80">
        <f>X596*I596</f>
        <v/>
      </c>
      <c r="AJ596" s="80">
        <f>O596</f>
        <v/>
      </c>
      <c r="AK596" s="81" t="n">
        <v>-0.15659906</v>
      </c>
      <c r="AL596" s="81" t="n">
        <v>0</v>
      </c>
      <c r="AM596" s="81" t="n">
        <v>0.987662256</v>
      </c>
      <c r="AN596" s="81" t="n">
        <v>-26.6668816</v>
      </c>
      <c r="AO596" s="81" t="n">
        <v>0</v>
      </c>
      <c r="AP596" s="81" t="n">
        <v>1</v>
      </c>
      <c r="AQ596" s="81" t="n">
        <v>0</v>
      </c>
      <c r="AR596" s="81" t="n">
        <v>0</v>
      </c>
      <c r="AS596" s="81" t="n">
        <v>-0.987662256</v>
      </c>
      <c r="AT596" s="81" t="n">
        <v>0</v>
      </c>
      <c r="AU596" s="81" t="n">
        <v>-0.15659906</v>
      </c>
      <c r="AV596" s="81" t="n">
        <v>4.22817421</v>
      </c>
      <c r="AW596" s="82">
        <f>MAX(ABS(Y596-AK596),ABS(Z596-AL596),ABS(AA596-AM596),ABS(AB596-AN596),ABS(AC596-AO596),ABS(AD596-AP596),ABS(AE596-AQ596),ABS(AF596-AR596),ABS(AG596-AS596),ABS(AH596-AT596),ABS(AI596-AU596),ABS(AJ596-AV596))</f>
        <v/>
      </c>
    </row>
    <row r="597">
      <c r="A597" s="78" t="inlineStr">
        <is>
          <t>M592</t>
        </is>
      </c>
      <c r="B597" s="52" t="inlineStr">
        <is>
          <t>BASE-1059</t>
        </is>
      </c>
      <c r="C597" s="52" t="inlineStr">
        <is>
          <t>Base</t>
        </is>
      </c>
      <c r="D597" s="52" t="inlineStr">
        <is>
          <t>Tyre tracks</t>
        </is>
      </c>
      <c r="E597" s="53" t="inlineStr">
        <is>
          <t>Group</t>
        </is>
      </c>
      <c r="F597" s="52" t="inlineStr">
        <is>
          <t>BASE-00</t>
        </is>
      </c>
      <c r="G597" s="79" t="n">
        <v>1</v>
      </c>
      <c r="H597" s="79" t="n">
        <v>1</v>
      </c>
      <c r="I597" s="79" t="n">
        <v>1</v>
      </c>
      <c r="J597" s="79" t="n">
        <v>0</v>
      </c>
      <c r="K597" s="79" t="n">
        <v>0</v>
      </c>
      <c r="L597" s="79" t="n">
        <v>0</v>
      </c>
      <c r="M597" s="79" t="n">
        <v>0</v>
      </c>
      <c r="N597" s="79" t="n">
        <v>-0.300000012</v>
      </c>
      <c r="O597" s="79" t="n">
        <v>0</v>
      </c>
      <c r="P597" s="80">
        <f>COS(RADIANS(K597))*COS(RADIANS(L597))+SIN(RADIANS(K597))*SIN(RADIANS(J597))*SIN(RADIANS(L597))</f>
        <v/>
      </c>
      <c r="Q597" s="80">
        <f>-COS(RADIANS(K597))*SIN(RADIANS(L597))+SIN(RADIANS(K597))*SIN(RADIANS(J597))*COS(RADIANS(L597))</f>
        <v/>
      </c>
      <c r="R597" s="80">
        <f>SIN(RADIANS(K597))*COS(RADIANS(J597))</f>
        <v/>
      </c>
      <c r="S597" s="80">
        <f>COS(RADIANS(J597))*SIN(RADIANS(L597))</f>
        <v/>
      </c>
      <c r="T597" s="80">
        <f>COS(RADIANS(J597))*COS(RADIANS(L597))</f>
        <v/>
      </c>
      <c r="U597" s="80">
        <f>-SIN(RADIANS(J597))</f>
        <v/>
      </c>
      <c r="V597" s="80">
        <f>-SIN(RADIANS(K597))*COS(RADIANS(L597))+COS(RADIANS(K597))*SIN(RADIANS(J597))*SIN(RADIANS(L597))</f>
        <v/>
      </c>
      <c r="W597" s="80">
        <f>SIN(RADIANS(K597))*SIN(RADIANS(L597))+COS(RADIANS(K597))*SIN(RADIANS(J597))*COS(RADIANS(L597))</f>
        <v/>
      </c>
      <c r="X597" s="80">
        <f>COS(RADIANS(K597))*COS(RADIANS(J597))</f>
        <v/>
      </c>
      <c r="Y597" s="80">
        <f>P597*G597</f>
        <v/>
      </c>
      <c r="Z597" s="80">
        <f>Q597*H597</f>
        <v/>
      </c>
      <c r="AA597" s="80">
        <f>R597*I597</f>
        <v/>
      </c>
      <c r="AB597" s="80">
        <f>M597</f>
        <v/>
      </c>
      <c r="AC597" s="80">
        <f>S597*G597</f>
        <v/>
      </c>
      <c r="AD597" s="80">
        <f>T597*H597</f>
        <v/>
      </c>
      <c r="AE597" s="80">
        <f>U597*I597</f>
        <v/>
      </c>
      <c r="AF597" s="80">
        <f>N597</f>
        <v/>
      </c>
      <c r="AG597" s="80">
        <f>V597*G597</f>
        <v/>
      </c>
      <c r="AH597" s="80">
        <f>W597*H597</f>
        <v/>
      </c>
      <c r="AI597" s="80">
        <f>X597*I597</f>
        <v/>
      </c>
      <c r="AJ597" s="80">
        <f>O597</f>
        <v/>
      </c>
      <c r="AK597" s="81" t="n">
        <v>1</v>
      </c>
      <c r="AL597" s="81" t="n">
        <v>0</v>
      </c>
      <c r="AM597" s="81" t="n">
        <v>0</v>
      </c>
      <c r="AN597" s="81" t="n">
        <v>0</v>
      </c>
      <c r="AO597" s="81" t="n">
        <v>0</v>
      </c>
      <c r="AP597" s="81" t="n">
        <v>1</v>
      </c>
      <c r="AQ597" s="81" t="n">
        <v>0</v>
      </c>
      <c r="AR597" s="81" t="n">
        <v>-0.300000012</v>
      </c>
      <c r="AS597" s="81" t="n">
        <v>0</v>
      </c>
      <c r="AT597" s="81" t="n">
        <v>0</v>
      </c>
      <c r="AU597" s="81" t="n">
        <v>1</v>
      </c>
      <c r="AV597" s="81" t="n">
        <v>0</v>
      </c>
      <c r="AW597" s="82">
        <f>MAX(ABS(Y597-AK597),ABS(Z597-AL597),ABS(AA597-AM597),ABS(AB597-AN597),ABS(AC597-AO597),ABS(AD597-AP597),ABS(AE597-AQ597),ABS(AF597-AR597),ABS(AG597-AS597),ABS(AH597-AT597),ABS(AI597-AU597),ABS(AJ597-AV597))</f>
        <v/>
      </c>
    </row>
    <row r="598">
      <c r="A598" s="78" t="inlineStr">
        <is>
          <t>M593</t>
        </is>
      </c>
      <c r="B598" s="52" t="inlineStr">
        <is>
          <t>BASE-1110</t>
        </is>
      </c>
      <c r="C598" s="52" t="inlineStr">
        <is>
          <t>Base</t>
        </is>
      </c>
      <c r="D598" s="52" t="inlineStr">
        <is>
          <t>AA gun surround</t>
        </is>
      </c>
      <c r="E598" s="53" t="inlineStr">
        <is>
          <t>Group</t>
        </is>
      </c>
      <c r="F598" s="52" t="inlineStr">
        <is>
          <t>BASE-00</t>
        </is>
      </c>
      <c r="G598" s="79" t="n">
        <v>1</v>
      </c>
      <c r="H598" s="79" t="n">
        <v>1</v>
      </c>
      <c r="I598" s="79" t="n">
        <v>1</v>
      </c>
      <c r="J598" s="79" t="n">
        <v>0</v>
      </c>
      <c r="K598" s="79" t="n">
        <v>0</v>
      </c>
      <c r="L598" s="79" t="n">
        <v>0</v>
      </c>
      <c r="M598" s="79" t="n">
        <v>21</v>
      </c>
      <c r="N598" s="79" t="n">
        <v>-0.300000012</v>
      </c>
      <c r="O598" s="79" t="n">
        <v>-19</v>
      </c>
      <c r="P598" s="80">
        <f>COS(RADIANS(K598))*COS(RADIANS(L598))+SIN(RADIANS(K598))*SIN(RADIANS(J598))*SIN(RADIANS(L598))</f>
        <v/>
      </c>
      <c r="Q598" s="80">
        <f>-COS(RADIANS(K598))*SIN(RADIANS(L598))+SIN(RADIANS(K598))*SIN(RADIANS(J598))*COS(RADIANS(L598))</f>
        <v/>
      </c>
      <c r="R598" s="80">
        <f>SIN(RADIANS(K598))*COS(RADIANS(J598))</f>
        <v/>
      </c>
      <c r="S598" s="80">
        <f>COS(RADIANS(J598))*SIN(RADIANS(L598))</f>
        <v/>
      </c>
      <c r="T598" s="80">
        <f>COS(RADIANS(J598))*COS(RADIANS(L598))</f>
        <v/>
      </c>
      <c r="U598" s="80">
        <f>-SIN(RADIANS(J598))</f>
        <v/>
      </c>
      <c r="V598" s="80">
        <f>-SIN(RADIANS(K598))*COS(RADIANS(L598))+COS(RADIANS(K598))*SIN(RADIANS(J598))*SIN(RADIANS(L598))</f>
        <v/>
      </c>
      <c r="W598" s="80">
        <f>SIN(RADIANS(K598))*SIN(RADIANS(L598))+COS(RADIANS(K598))*SIN(RADIANS(J598))*COS(RADIANS(L598))</f>
        <v/>
      </c>
      <c r="X598" s="80">
        <f>COS(RADIANS(K598))*COS(RADIANS(J598))</f>
        <v/>
      </c>
      <c r="Y598" s="80">
        <f>P598*G598</f>
        <v/>
      </c>
      <c r="Z598" s="80">
        <f>Q598*H598</f>
        <v/>
      </c>
      <c r="AA598" s="80">
        <f>R598*I598</f>
        <v/>
      </c>
      <c r="AB598" s="80">
        <f>M598</f>
        <v/>
      </c>
      <c r="AC598" s="80">
        <f>S598*G598</f>
        <v/>
      </c>
      <c r="AD598" s="80">
        <f>T598*H598</f>
        <v/>
      </c>
      <c r="AE598" s="80">
        <f>U598*I598</f>
        <v/>
      </c>
      <c r="AF598" s="80">
        <f>N598</f>
        <v/>
      </c>
      <c r="AG598" s="80">
        <f>V598*G598</f>
        <v/>
      </c>
      <c r="AH598" s="80">
        <f>W598*H598</f>
        <v/>
      </c>
      <c r="AI598" s="80">
        <f>X598*I598</f>
        <v/>
      </c>
      <c r="AJ598" s="80">
        <f>O598</f>
        <v/>
      </c>
      <c r="AK598" s="81" t="n">
        <v>1</v>
      </c>
      <c r="AL598" s="81" t="n">
        <v>0</v>
      </c>
      <c r="AM598" s="81" t="n">
        <v>0</v>
      </c>
      <c r="AN598" s="81" t="n">
        <v>21</v>
      </c>
      <c r="AO598" s="81" t="n">
        <v>0</v>
      </c>
      <c r="AP598" s="81" t="n">
        <v>1</v>
      </c>
      <c r="AQ598" s="81" t="n">
        <v>0</v>
      </c>
      <c r="AR598" s="81" t="n">
        <v>-0.300000012</v>
      </c>
      <c r="AS598" s="81" t="n">
        <v>0</v>
      </c>
      <c r="AT598" s="81" t="n">
        <v>0</v>
      </c>
      <c r="AU598" s="81" t="n">
        <v>1</v>
      </c>
      <c r="AV598" s="81" t="n">
        <v>-19</v>
      </c>
      <c r="AW598" s="82">
        <f>MAX(ABS(Y598-AK598),ABS(Z598-AL598),ABS(AA598-AM598),ABS(AB598-AN598),ABS(AC598-AO598),ABS(AD598-AP598),ABS(AE598-AQ598),ABS(AF598-AR598),ABS(AG598-AS598),ABS(AH598-AT598),ABS(AI598-AU598),ABS(AJ598-AV598))</f>
        <v/>
      </c>
    </row>
    <row r="599">
      <c r="A599" s="78" t="inlineStr">
        <is>
          <t>M594</t>
        </is>
      </c>
      <c r="B599" s="52" t="inlineStr">
        <is>
          <t>BASE-1152</t>
        </is>
      </c>
      <c r="C599" s="52" t="inlineStr">
        <is>
          <t>Base</t>
        </is>
      </c>
      <c r="D599" s="52" t="inlineStr">
        <is>
          <t>Radar surround</t>
        </is>
      </c>
      <c r="E599" s="53" t="inlineStr">
        <is>
          <t>Group</t>
        </is>
      </c>
      <c r="F599" s="52" t="inlineStr">
        <is>
          <t>BASE-00</t>
        </is>
      </c>
      <c r="G599" s="79" t="n">
        <v>1</v>
      </c>
      <c r="H599" s="79" t="n">
        <v>1</v>
      </c>
      <c r="I599" s="79" t="n">
        <v>1</v>
      </c>
      <c r="J599" s="79" t="n">
        <v>0</v>
      </c>
      <c r="K599" s="79" t="n">
        <v>0</v>
      </c>
      <c r="L599" s="79" t="n">
        <v>0</v>
      </c>
      <c r="M599" s="79" t="n">
        <v>29</v>
      </c>
      <c r="N599" s="79" t="n">
        <v>-0.300000012</v>
      </c>
      <c r="O599" s="79" t="n">
        <v>-3</v>
      </c>
      <c r="P599" s="80">
        <f>COS(RADIANS(K599))*COS(RADIANS(L599))+SIN(RADIANS(K599))*SIN(RADIANS(J599))*SIN(RADIANS(L599))</f>
        <v/>
      </c>
      <c r="Q599" s="80">
        <f>-COS(RADIANS(K599))*SIN(RADIANS(L599))+SIN(RADIANS(K599))*SIN(RADIANS(J599))*COS(RADIANS(L599))</f>
        <v/>
      </c>
      <c r="R599" s="80">
        <f>SIN(RADIANS(K599))*COS(RADIANS(J599))</f>
        <v/>
      </c>
      <c r="S599" s="80">
        <f>COS(RADIANS(J599))*SIN(RADIANS(L599))</f>
        <v/>
      </c>
      <c r="T599" s="80">
        <f>COS(RADIANS(J599))*COS(RADIANS(L599))</f>
        <v/>
      </c>
      <c r="U599" s="80">
        <f>-SIN(RADIANS(J599))</f>
        <v/>
      </c>
      <c r="V599" s="80">
        <f>-SIN(RADIANS(K599))*COS(RADIANS(L599))+COS(RADIANS(K599))*SIN(RADIANS(J599))*SIN(RADIANS(L599))</f>
        <v/>
      </c>
      <c r="W599" s="80">
        <f>SIN(RADIANS(K599))*SIN(RADIANS(L599))+COS(RADIANS(K599))*SIN(RADIANS(J599))*COS(RADIANS(L599))</f>
        <v/>
      </c>
      <c r="X599" s="80">
        <f>COS(RADIANS(K599))*COS(RADIANS(J599))</f>
        <v/>
      </c>
      <c r="Y599" s="80">
        <f>P599*G599</f>
        <v/>
      </c>
      <c r="Z599" s="80">
        <f>Q599*H599</f>
        <v/>
      </c>
      <c r="AA599" s="80">
        <f>R599*I599</f>
        <v/>
      </c>
      <c r="AB599" s="80">
        <f>M599</f>
        <v/>
      </c>
      <c r="AC599" s="80">
        <f>S599*G599</f>
        <v/>
      </c>
      <c r="AD599" s="80">
        <f>T599*H599</f>
        <v/>
      </c>
      <c r="AE599" s="80">
        <f>U599*I599</f>
        <v/>
      </c>
      <c r="AF599" s="80">
        <f>N599</f>
        <v/>
      </c>
      <c r="AG599" s="80">
        <f>V599*G599</f>
        <v/>
      </c>
      <c r="AH599" s="80">
        <f>W599*H599</f>
        <v/>
      </c>
      <c r="AI599" s="80">
        <f>X599*I599</f>
        <v/>
      </c>
      <c r="AJ599" s="80">
        <f>O599</f>
        <v/>
      </c>
      <c r="AK599" s="81" t="n">
        <v>1</v>
      </c>
      <c r="AL599" s="81" t="n">
        <v>0</v>
      </c>
      <c r="AM599" s="81" t="n">
        <v>0</v>
      </c>
      <c r="AN599" s="81" t="n">
        <v>29</v>
      </c>
      <c r="AO599" s="81" t="n">
        <v>0</v>
      </c>
      <c r="AP599" s="81" t="n">
        <v>1</v>
      </c>
      <c r="AQ599" s="81" t="n">
        <v>0</v>
      </c>
      <c r="AR599" s="81" t="n">
        <v>-0.300000012</v>
      </c>
      <c r="AS599" s="81" t="n">
        <v>0</v>
      </c>
      <c r="AT599" s="81" t="n">
        <v>0</v>
      </c>
      <c r="AU599" s="81" t="n">
        <v>1</v>
      </c>
      <c r="AV599" s="81" t="n">
        <v>-3</v>
      </c>
      <c r="AW599" s="82">
        <f>MAX(ABS(Y599-AK599),ABS(Z599-AL599),ABS(AA599-AM599),ABS(AB599-AN599),ABS(AC599-AO599),ABS(AD599-AP599),ABS(AE599-AQ599),ABS(AF599-AR599),ABS(AG599-AS599),ABS(AH599-AT599),ABS(AI599-AU599),ABS(AJ599-AV599))</f>
        <v/>
      </c>
    </row>
    <row r="600">
      <c r="A600" s="78" t="inlineStr">
        <is>
          <t>M595</t>
        </is>
      </c>
      <c r="B600" s="52" t="inlineStr">
        <is>
          <t>ROV-00</t>
        </is>
      </c>
      <c r="C600" s="52" t="inlineStr">
        <is>
          <t>Target Rover</t>
        </is>
      </c>
      <c r="D600" s="52" t="inlineStr">
        <is>
          <t>Target Rover</t>
        </is>
      </c>
      <c r="E600" s="53" t="inlineStr">
        <is>
          <t>Group</t>
        </is>
      </c>
      <c r="F600" s="52" t="inlineStr">
        <is>
          <t>World</t>
        </is>
      </c>
      <c r="G600" s="79" t="n">
        <v>1</v>
      </c>
      <c r="H600" s="79" t="n">
        <v>1</v>
      </c>
      <c r="I600" s="79" t="n">
        <v>1</v>
      </c>
      <c r="J600" s="79" t="n">
        <v>6.42610359</v>
      </c>
      <c r="K600" s="79" t="n">
        <v>0</v>
      </c>
      <c r="L600" s="79" t="n">
        <v>2.9080677</v>
      </c>
      <c r="M600" s="79" t="n">
        <v>6</v>
      </c>
      <c r="N600" s="79" t="n">
        <v>0.13719964</v>
      </c>
      <c r="O600" s="79" t="n">
        <v>7.5</v>
      </c>
      <c r="P600" s="80">
        <f>COS(RADIANS(K600))*COS(RADIANS(L600))+SIN(RADIANS(K600))*SIN(RADIANS(J600))*SIN(RADIANS(L600))</f>
        <v/>
      </c>
      <c r="Q600" s="80">
        <f>-COS(RADIANS(K600))*SIN(RADIANS(L600))+SIN(RADIANS(K600))*SIN(RADIANS(J600))*COS(RADIANS(L600))</f>
        <v/>
      </c>
      <c r="R600" s="80">
        <f>SIN(RADIANS(K600))*COS(RADIANS(J600))</f>
        <v/>
      </c>
      <c r="S600" s="80">
        <f>COS(RADIANS(J600))*SIN(RADIANS(L600))</f>
        <v/>
      </c>
      <c r="T600" s="80">
        <f>COS(RADIANS(J600))*COS(RADIANS(L600))</f>
        <v/>
      </c>
      <c r="U600" s="80">
        <f>-SIN(RADIANS(J600))</f>
        <v/>
      </c>
      <c r="V600" s="80">
        <f>-SIN(RADIANS(K600))*COS(RADIANS(L600))+COS(RADIANS(K600))*SIN(RADIANS(J600))*SIN(RADIANS(L600))</f>
        <v/>
      </c>
      <c r="W600" s="80">
        <f>SIN(RADIANS(K600))*SIN(RADIANS(L600))+COS(RADIANS(K600))*SIN(RADIANS(J600))*COS(RADIANS(L600))</f>
        <v/>
      </c>
      <c r="X600" s="80">
        <f>COS(RADIANS(K600))*COS(RADIANS(J600))</f>
        <v/>
      </c>
      <c r="Y600" s="80">
        <f>P600*G600</f>
        <v/>
      </c>
      <c r="Z600" s="80">
        <f>Q600*H600</f>
        <v/>
      </c>
      <c r="AA600" s="80">
        <f>R600*I600</f>
        <v/>
      </c>
      <c r="AB600" s="80">
        <f>M600</f>
        <v/>
      </c>
      <c r="AC600" s="80">
        <f>S600*G600</f>
        <v/>
      </c>
      <c r="AD600" s="80">
        <f>T600*H600</f>
        <v/>
      </c>
      <c r="AE600" s="80">
        <f>U600*I600</f>
        <v/>
      </c>
      <c r="AF600" s="80">
        <f>N600</f>
        <v/>
      </c>
      <c r="AG600" s="80">
        <f>V600*G600</f>
        <v/>
      </c>
      <c r="AH600" s="80">
        <f>W600*H600</f>
        <v/>
      </c>
      <c r="AI600" s="80">
        <f>X600*I600</f>
        <v/>
      </c>
      <c r="AJ600" s="80">
        <f>O600</f>
        <v/>
      </c>
      <c r="AK600" s="81" t="n">
        <v>0.998712242</v>
      </c>
      <c r="AL600" s="81" t="n">
        <v>-0.05073357</v>
      </c>
      <c r="AM600" s="81" t="n">
        <v>0</v>
      </c>
      <c r="AN600" s="81" t="n">
        <v>6</v>
      </c>
      <c r="AO600" s="81" t="n">
        <v>0.0504148118</v>
      </c>
      <c r="AP600" s="81" t="n">
        <v>0.992437363</v>
      </c>
      <c r="AQ600" s="81" t="n">
        <v>-0.111921676</v>
      </c>
      <c r="AR600" s="81" t="n">
        <v>0.13719964</v>
      </c>
      <c r="AS600" s="81" t="n">
        <v>0.00567818619</v>
      </c>
      <c r="AT600" s="81" t="n">
        <v>0.111777544</v>
      </c>
      <c r="AU600" s="81" t="n">
        <v>0.993717015</v>
      </c>
      <c r="AV600" s="81" t="n">
        <v>7.5</v>
      </c>
      <c r="AW600" s="82">
        <f>MAX(ABS(Y600-AK600),ABS(Z600-AL600),ABS(AA600-AM600),ABS(AB600-AN600),ABS(AC600-AO600),ABS(AD600-AP600),ABS(AE600-AQ600),ABS(AF600-AR600),ABS(AG600-AS600),ABS(AH600-AT600),ABS(AI600-AU600),ABS(AJ600-AV600))</f>
        <v/>
      </c>
    </row>
    <row r="601">
      <c r="A601" s="78" t="inlineStr">
        <is>
          <t>M596</t>
        </is>
      </c>
      <c r="B601" s="52" t="inlineStr">
        <is>
          <t>ROV-01</t>
        </is>
      </c>
      <c r="C601" s="52" t="inlineStr">
        <is>
          <t>Target Rover</t>
        </is>
      </c>
      <c r="D601" s="52" t="inlineStr">
        <is>
          <t>Chassis</t>
        </is>
      </c>
      <c r="E601" s="63" t="inlineStr">
        <is>
          <t>Cube</t>
        </is>
      </c>
      <c r="F601" s="52" t="inlineStr">
        <is>
          <t>ROV-00</t>
        </is>
      </c>
      <c r="G601" s="79" t="n">
        <v>0.419999987</v>
      </c>
      <c r="H601" s="79" t="n">
        <v>0.100000001</v>
      </c>
      <c r="I601" s="79" t="n">
        <v>0.620000005</v>
      </c>
      <c r="J601" s="79" t="n">
        <v>0</v>
      </c>
      <c r="K601" s="79" t="n">
        <v>0</v>
      </c>
      <c r="L601" s="79" t="n">
        <v>0</v>
      </c>
      <c r="M601" s="79" t="n">
        <v>0</v>
      </c>
      <c r="N601" s="79" t="n">
        <v>0.140000001</v>
      </c>
      <c r="O601" s="79" t="n">
        <v>0</v>
      </c>
      <c r="P601" s="80">
        <f>COS(RADIANS(K601))*COS(RADIANS(L601))+SIN(RADIANS(K601))*SIN(RADIANS(J601))*SIN(RADIANS(L601))</f>
        <v/>
      </c>
      <c r="Q601" s="80">
        <f>-COS(RADIANS(K601))*SIN(RADIANS(L601))+SIN(RADIANS(K601))*SIN(RADIANS(J601))*COS(RADIANS(L601))</f>
        <v/>
      </c>
      <c r="R601" s="80">
        <f>SIN(RADIANS(K601))*COS(RADIANS(J601))</f>
        <v/>
      </c>
      <c r="S601" s="80">
        <f>COS(RADIANS(J601))*SIN(RADIANS(L601))</f>
        <v/>
      </c>
      <c r="T601" s="80">
        <f>COS(RADIANS(J601))*COS(RADIANS(L601))</f>
        <v/>
      </c>
      <c r="U601" s="80">
        <f>-SIN(RADIANS(J601))</f>
        <v/>
      </c>
      <c r="V601" s="80">
        <f>-SIN(RADIANS(K601))*COS(RADIANS(L601))+COS(RADIANS(K601))*SIN(RADIANS(J601))*SIN(RADIANS(L601))</f>
        <v/>
      </c>
      <c r="W601" s="80">
        <f>SIN(RADIANS(K601))*SIN(RADIANS(L601))+COS(RADIANS(K601))*SIN(RADIANS(J601))*COS(RADIANS(L601))</f>
        <v/>
      </c>
      <c r="X601" s="80">
        <f>COS(RADIANS(K601))*COS(RADIANS(J601))</f>
        <v/>
      </c>
      <c r="Y601" s="80">
        <f>P601*G601</f>
        <v/>
      </c>
      <c r="Z601" s="80">
        <f>Q601*H601</f>
        <v/>
      </c>
      <c r="AA601" s="80">
        <f>R601*I601</f>
        <v/>
      </c>
      <c r="AB601" s="80">
        <f>M601</f>
        <v/>
      </c>
      <c r="AC601" s="80">
        <f>S601*G601</f>
        <v/>
      </c>
      <c r="AD601" s="80">
        <f>T601*H601</f>
        <v/>
      </c>
      <c r="AE601" s="80">
        <f>U601*I601</f>
        <v/>
      </c>
      <c r="AF601" s="80">
        <f>N601</f>
        <v/>
      </c>
      <c r="AG601" s="80">
        <f>V601*G601</f>
        <v/>
      </c>
      <c r="AH601" s="80">
        <f>W601*H601</f>
        <v/>
      </c>
      <c r="AI601" s="80">
        <f>X601*I601</f>
        <v/>
      </c>
      <c r="AJ601" s="80">
        <f>O601</f>
        <v/>
      </c>
      <c r="AK601" s="81" t="n">
        <v>0.419999987</v>
      </c>
      <c r="AL601" s="81" t="n">
        <v>0</v>
      </c>
      <c r="AM601" s="81" t="n">
        <v>0</v>
      </c>
      <c r="AN601" s="81" t="n">
        <v>0</v>
      </c>
      <c r="AO601" s="81" t="n">
        <v>0</v>
      </c>
      <c r="AP601" s="81" t="n">
        <v>0.100000001</v>
      </c>
      <c r="AQ601" s="81" t="n">
        <v>0</v>
      </c>
      <c r="AR601" s="81" t="n">
        <v>0.140000001</v>
      </c>
      <c r="AS601" s="81" t="n">
        <v>0</v>
      </c>
      <c r="AT601" s="81" t="n">
        <v>0</v>
      </c>
      <c r="AU601" s="81" t="n">
        <v>0.620000005</v>
      </c>
      <c r="AV601" s="81" t="n">
        <v>0</v>
      </c>
      <c r="AW601" s="82">
        <f>MAX(ABS(Y601-AK601),ABS(Z601-AL601),ABS(AA601-AM601),ABS(AB601-AN601),ABS(AC601-AO601),ABS(AD601-AP601),ABS(AE601-AQ601),ABS(AF601-AR601),ABS(AG601-AS601),ABS(AH601-AT601),ABS(AI601-AU601),ABS(AJ601-AV601))</f>
        <v/>
      </c>
    </row>
    <row r="602">
      <c r="A602" s="78" t="inlineStr">
        <is>
          <t>M597</t>
        </is>
      </c>
      <c r="B602" s="52" t="inlineStr">
        <is>
          <t>ROV-02</t>
        </is>
      </c>
      <c r="C602" s="52" t="inlineStr">
        <is>
          <t>Target Rover</t>
        </is>
      </c>
      <c r="D602" s="52" t="inlineStr">
        <is>
          <t>Upper hull</t>
        </is>
      </c>
      <c r="E602" s="63" t="inlineStr">
        <is>
          <t>Cube</t>
        </is>
      </c>
      <c r="F602" s="52" t="inlineStr">
        <is>
          <t>ROV-00</t>
        </is>
      </c>
      <c r="G602" s="79" t="n">
        <v>0.340000004</v>
      </c>
      <c r="H602" s="79" t="n">
        <v>0.100000001</v>
      </c>
      <c r="I602" s="79" t="n">
        <v>0.400000006</v>
      </c>
      <c r="J602" s="79" t="n">
        <v>0</v>
      </c>
      <c r="K602" s="79" t="n">
        <v>0</v>
      </c>
      <c r="L602" s="79" t="n">
        <v>0</v>
      </c>
      <c r="M602" s="79" t="n">
        <v>0</v>
      </c>
      <c r="N602" s="79" t="n">
        <v>0.239999995</v>
      </c>
      <c r="O602" s="79" t="n">
        <v>-0.0399999991</v>
      </c>
      <c r="P602" s="80">
        <f>COS(RADIANS(K602))*COS(RADIANS(L602))+SIN(RADIANS(K602))*SIN(RADIANS(J602))*SIN(RADIANS(L602))</f>
        <v/>
      </c>
      <c r="Q602" s="80">
        <f>-COS(RADIANS(K602))*SIN(RADIANS(L602))+SIN(RADIANS(K602))*SIN(RADIANS(J602))*COS(RADIANS(L602))</f>
        <v/>
      </c>
      <c r="R602" s="80">
        <f>SIN(RADIANS(K602))*COS(RADIANS(J602))</f>
        <v/>
      </c>
      <c r="S602" s="80">
        <f>COS(RADIANS(J602))*SIN(RADIANS(L602))</f>
        <v/>
      </c>
      <c r="T602" s="80">
        <f>COS(RADIANS(J602))*COS(RADIANS(L602))</f>
        <v/>
      </c>
      <c r="U602" s="80">
        <f>-SIN(RADIANS(J602))</f>
        <v/>
      </c>
      <c r="V602" s="80">
        <f>-SIN(RADIANS(K602))*COS(RADIANS(L602))+COS(RADIANS(K602))*SIN(RADIANS(J602))*SIN(RADIANS(L602))</f>
        <v/>
      </c>
      <c r="W602" s="80">
        <f>SIN(RADIANS(K602))*SIN(RADIANS(L602))+COS(RADIANS(K602))*SIN(RADIANS(J602))*COS(RADIANS(L602))</f>
        <v/>
      </c>
      <c r="X602" s="80">
        <f>COS(RADIANS(K602))*COS(RADIANS(J602))</f>
        <v/>
      </c>
      <c r="Y602" s="80">
        <f>P602*G602</f>
        <v/>
      </c>
      <c r="Z602" s="80">
        <f>Q602*H602</f>
        <v/>
      </c>
      <c r="AA602" s="80">
        <f>R602*I602</f>
        <v/>
      </c>
      <c r="AB602" s="80">
        <f>M602</f>
        <v/>
      </c>
      <c r="AC602" s="80">
        <f>S602*G602</f>
        <v/>
      </c>
      <c r="AD602" s="80">
        <f>T602*H602</f>
        <v/>
      </c>
      <c r="AE602" s="80">
        <f>U602*I602</f>
        <v/>
      </c>
      <c r="AF602" s="80">
        <f>N602</f>
        <v/>
      </c>
      <c r="AG602" s="80">
        <f>V602*G602</f>
        <v/>
      </c>
      <c r="AH602" s="80">
        <f>W602*H602</f>
        <v/>
      </c>
      <c r="AI602" s="80">
        <f>X602*I602</f>
        <v/>
      </c>
      <c r="AJ602" s="80">
        <f>O602</f>
        <v/>
      </c>
      <c r="AK602" s="81" t="n">
        <v>0.340000004</v>
      </c>
      <c r="AL602" s="81" t="n">
        <v>0</v>
      </c>
      <c r="AM602" s="81" t="n">
        <v>0</v>
      </c>
      <c r="AN602" s="81" t="n">
        <v>0</v>
      </c>
      <c r="AO602" s="81" t="n">
        <v>0</v>
      </c>
      <c r="AP602" s="81" t="n">
        <v>0.100000001</v>
      </c>
      <c r="AQ602" s="81" t="n">
        <v>0</v>
      </c>
      <c r="AR602" s="81" t="n">
        <v>0.239999995</v>
      </c>
      <c r="AS602" s="81" t="n">
        <v>0</v>
      </c>
      <c r="AT602" s="81" t="n">
        <v>0</v>
      </c>
      <c r="AU602" s="81" t="n">
        <v>0.400000006</v>
      </c>
      <c r="AV602" s="81" t="n">
        <v>-0.0399999991</v>
      </c>
      <c r="AW602" s="82">
        <f>MAX(ABS(Y602-AK602),ABS(Z602-AL602),ABS(AA602-AM602),ABS(AB602-AN602),ABS(AC602-AO602),ABS(AD602-AP602),ABS(AE602-AQ602),ABS(AF602-AR602),ABS(AG602-AS602),ABS(AH602-AT602),ABS(AI602-AU602),ABS(AJ602-AV602))</f>
        <v/>
      </c>
    </row>
    <row r="603">
      <c r="A603" s="78" t="inlineStr">
        <is>
          <t>M598</t>
        </is>
      </c>
      <c r="B603" s="52" t="inlineStr">
        <is>
          <t>ROV-03</t>
        </is>
      </c>
      <c r="C603" s="52" t="inlineStr">
        <is>
          <t>Target Rover</t>
        </is>
      </c>
      <c r="D603" s="52" t="inlineStr">
        <is>
          <t>Motor + battery box</t>
        </is>
      </c>
      <c r="E603" s="63" t="inlineStr">
        <is>
          <t>Cube</t>
        </is>
      </c>
      <c r="F603" s="52" t="inlineStr">
        <is>
          <t>ROV-00</t>
        </is>
      </c>
      <c r="G603" s="79" t="n">
        <v>0.219999999</v>
      </c>
      <c r="H603" s="79" t="n">
        <v>0.0700000003</v>
      </c>
      <c r="I603" s="79" t="n">
        <v>0.159999996</v>
      </c>
      <c r="J603" s="79" t="n">
        <v>0</v>
      </c>
      <c r="K603" s="79" t="n">
        <v>0</v>
      </c>
      <c r="L603" s="79" t="n">
        <v>0</v>
      </c>
      <c r="M603" s="79" t="n">
        <v>0</v>
      </c>
      <c r="N603" s="79" t="n">
        <v>0.324999988</v>
      </c>
      <c r="O603" s="79" t="n">
        <v>-0.140000001</v>
      </c>
      <c r="P603" s="80">
        <f>COS(RADIANS(K603))*COS(RADIANS(L603))+SIN(RADIANS(K603))*SIN(RADIANS(J603))*SIN(RADIANS(L603))</f>
        <v/>
      </c>
      <c r="Q603" s="80">
        <f>-COS(RADIANS(K603))*SIN(RADIANS(L603))+SIN(RADIANS(K603))*SIN(RADIANS(J603))*COS(RADIANS(L603))</f>
        <v/>
      </c>
      <c r="R603" s="80">
        <f>SIN(RADIANS(K603))*COS(RADIANS(J603))</f>
        <v/>
      </c>
      <c r="S603" s="80">
        <f>COS(RADIANS(J603))*SIN(RADIANS(L603))</f>
        <v/>
      </c>
      <c r="T603" s="80">
        <f>COS(RADIANS(J603))*COS(RADIANS(L603))</f>
        <v/>
      </c>
      <c r="U603" s="80">
        <f>-SIN(RADIANS(J603))</f>
        <v/>
      </c>
      <c r="V603" s="80">
        <f>-SIN(RADIANS(K603))*COS(RADIANS(L603))+COS(RADIANS(K603))*SIN(RADIANS(J603))*SIN(RADIANS(L603))</f>
        <v/>
      </c>
      <c r="W603" s="80">
        <f>SIN(RADIANS(K603))*SIN(RADIANS(L603))+COS(RADIANS(K603))*SIN(RADIANS(J603))*COS(RADIANS(L603))</f>
        <v/>
      </c>
      <c r="X603" s="80">
        <f>COS(RADIANS(K603))*COS(RADIANS(J603))</f>
        <v/>
      </c>
      <c r="Y603" s="80">
        <f>P603*G603</f>
        <v/>
      </c>
      <c r="Z603" s="80">
        <f>Q603*H603</f>
        <v/>
      </c>
      <c r="AA603" s="80">
        <f>R603*I603</f>
        <v/>
      </c>
      <c r="AB603" s="80">
        <f>M603</f>
        <v/>
      </c>
      <c r="AC603" s="80">
        <f>S603*G603</f>
        <v/>
      </c>
      <c r="AD603" s="80">
        <f>T603*H603</f>
        <v/>
      </c>
      <c r="AE603" s="80">
        <f>U603*I603</f>
        <v/>
      </c>
      <c r="AF603" s="80">
        <f>N603</f>
        <v/>
      </c>
      <c r="AG603" s="80">
        <f>V603*G603</f>
        <v/>
      </c>
      <c r="AH603" s="80">
        <f>W603*H603</f>
        <v/>
      </c>
      <c r="AI603" s="80">
        <f>X603*I603</f>
        <v/>
      </c>
      <c r="AJ603" s="80">
        <f>O603</f>
        <v/>
      </c>
      <c r="AK603" s="81" t="n">
        <v>0.219999999</v>
      </c>
      <c r="AL603" s="81" t="n">
        <v>0</v>
      </c>
      <c r="AM603" s="81" t="n">
        <v>0</v>
      </c>
      <c r="AN603" s="81" t="n">
        <v>0</v>
      </c>
      <c r="AO603" s="81" t="n">
        <v>0</v>
      </c>
      <c r="AP603" s="81" t="n">
        <v>0.0700000003</v>
      </c>
      <c r="AQ603" s="81" t="n">
        <v>0</v>
      </c>
      <c r="AR603" s="81" t="n">
        <v>0.324999988</v>
      </c>
      <c r="AS603" s="81" t="n">
        <v>0</v>
      </c>
      <c r="AT603" s="81" t="n">
        <v>0</v>
      </c>
      <c r="AU603" s="81" t="n">
        <v>0.159999996</v>
      </c>
      <c r="AV603" s="81" t="n">
        <v>-0.140000001</v>
      </c>
      <c r="AW603" s="82">
        <f>MAX(ABS(Y603-AK603),ABS(Z603-AL603),ABS(AA603-AM603),ABS(AB603-AN603),ABS(AC603-AO603),ABS(AD603-AP603),ABS(AE603-AQ603),ABS(AF603-AR603),ABS(AG603-AS603),ABS(AH603-AT603),ABS(AI603-AU603),ABS(AJ603-AV603))</f>
        <v/>
      </c>
    </row>
    <row r="604">
      <c r="A604" s="78" t="inlineStr">
        <is>
          <t>M599</t>
        </is>
      </c>
      <c r="B604" s="52" t="inlineStr">
        <is>
          <t>ROV-04</t>
        </is>
      </c>
      <c r="C604" s="52" t="inlineStr">
        <is>
          <t>Target Rover</t>
        </is>
      </c>
      <c r="D604" s="52" t="inlineStr">
        <is>
          <t>Front bumper</t>
        </is>
      </c>
      <c r="E604" s="63" t="inlineStr">
        <is>
          <t>Cube</t>
        </is>
      </c>
      <c r="F604" s="52" t="inlineStr">
        <is>
          <t>ROV-00</t>
        </is>
      </c>
      <c r="G604" s="79" t="n">
        <v>0.439999998</v>
      </c>
      <c r="H604" s="79" t="n">
        <v>0.0500000007</v>
      </c>
      <c r="I604" s="79" t="n">
        <v>0.0399999991</v>
      </c>
      <c r="J604" s="79" t="n">
        <v>0</v>
      </c>
      <c r="K604" s="79" t="n">
        <v>0</v>
      </c>
      <c r="L604" s="79" t="n">
        <v>0</v>
      </c>
      <c r="M604" s="79" t="n">
        <v>0</v>
      </c>
      <c r="N604" s="79" t="n">
        <v>0.119999997</v>
      </c>
      <c r="O604" s="79" t="n">
        <v>0.330000013</v>
      </c>
      <c r="P604" s="80">
        <f>COS(RADIANS(K604))*COS(RADIANS(L604))+SIN(RADIANS(K604))*SIN(RADIANS(J604))*SIN(RADIANS(L604))</f>
        <v/>
      </c>
      <c r="Q604" s="80">
        <f>-COS(RADIANS(K604))*SIN(RADIANS(L604))+SIN(RADIANS(K604))*SIN(RADIANS(J604))*COS(RADIANS(L604))</f>
        <v/>
      </c>
      <c r="R604" s="80">
        <f>SIN(RADIANS(K604))*COS(RADIANS(J604))</f>
        <v/>
      </c>
      <c r="S604" s="80">
        <f>COS(RADIANS(J604))*SIN(RADIANS(L604))</f>
        <v/>
      </c>
      <c r="T604" s="80">
        <f>COS(RADIANS(J604))*COS(RADIANS(L604))</f>
        <v/>
      </c>
      <c r="U604" s="80">
        <f>-SIN(RADIANS(J604))</f>
        <v/>
      </c>
      <c r="V604" s="80">
        <f>-SIN(RADIANS(K604))*COS(RADIANS(L604))+COS(RADIANS(K604))*SIN(RADIANS(J604))*SIN(RADIANS(L604))</f>
        <v/>
      </c>
      <c r="W604" s="80">
        <f>SIN(RADIANS(K604))*SIN(RADIANS(L604))+COS(RADIANS(K604))*SIN(RADIANS(J604))*COS(RADIANS(L604))</f>
        <v/>
      </c>
      <c r="X604" s="80">
        <f>COS(RADIANS(K604))*COS(RADIANS(J604))</f>
        <v/>
      </c>
      <c r="Y604" s="80">
        <f>P604*G604</f>
        <v/>
      </c>
      <c r="Z604" s="80">
        <f>Q604*H604</f>
        <v/>
      </c>
      <c r="AA604" s="80">
        <f>R604*I604</f>
        <v/>
      </c>
      <c r="AB604" s="80">
        <f>M604</f>
        <v/>
      </c>
      <c r="AC604" s="80">
        <f>S604*G604</f>
        <v/>
      </c>
      <c r="AD604" s="80">
        <f>T604*H604</f>
        <v/>
      </c>
      <c r="AE604" s="80">
        <f>U604*I604</f>
        <v/>
      </c>
      <c r="AF604" s="80">
        <f>N604</f>
        <v/>
      </c>
      <c r="AG604" s="80">
        <f>V604*G604</f>
        <v/>
      </c>
      <c r="AH604" s="80">
        <f>W604*H604</f>
        <v/>
      </c>
      <c r="AI604" s="80">
        <f>X604*I604</f>
        <v/>
      </c>
      <c r="AJ604" s="80">
        <f>O604</f>
        <v/>
      </c>
      <c r="AK604" s="81" t="n">
        <v>0.439999998</v>
      </c>
      <c r="AL604" s="81" t="n">
        <v>0</v>
      </c>
      <c r="AM604" s="81" t="n">
        <v>0</v>
      </c>
      <c r="AN604" s="81" t="n">
        <v>0</v>
      </c>
      <c r="AO604" s="81" t="n">
        <v>0</v>
      </c>
      <c r="AP604" s="81" t="n">
        <v>0.0500000007</v>
      </c>
      <c r="AQ604" s="81" t="n">
        <v>0</v>
      </c>
      <c r="AR604" s="81" t="n">
        <v>0.119999997</v>
      </c>
      <c r="AS604" s="81" t="n">
        <v>0</v>
      </c>
      <c r="AT604" s="81" t="n">
        <v>0</v>
      </c>
      <c r="AU604" s="81" t="n">
        <v>0.0399999991</v>
      </c>
      <c r="AV604" s="81" t="n">
        <v>0.330000013</v>
      </c>
      <c r="AW604" s="82">
        <f>MAX(ABS(Y604-AK604),ABS(Z604-AL604),ABS(AA604-AM604),ABS(AB604-AN604),ABS(AC604-AO604),ABS(AD604-AP604),ABS(AE604-AQ604),ABS(AF604-AR604),ABS(AG604-AS604),ABS(AH604-AT604),ABS(AI604-AU604),ABS(AJ604-AV604))</f>
        <v/>
      </c>
    </row>
    <row r="605">
      <c r="A605" s="78" t="inlineStr">
        <is>
          <t>M600</t>
        </is>
      </c>
      <c r="B605" s="52" t="inlineStr">
        <is>
          <t>ROV-05</t>
        </is>
      </c>
      <c r="C605" s="52" t="inlineStr">
        <is>
          <t>Target Rover</t>
        </is>
      </c>
      <c r="D605" s="52" t="inlineStr">
        <is>
          <t>Wheel L</t>
        </is>
      </c>
      <c r="E605" s="58" t="inlineStr">
        <is>
          <t>Cylinder</t>
        </is>
      </c>
      <c r="F605" s="52" t="inlineStr">
        <is>
          <t>ROV-00</t>
        </is>
      </c>
      <c r="G605" s="79" t="n">
        <v>0.159999996</v>
      </c>
      <c r="H605" s="79" t="n">
        <v>0.159999996</v>
      </c>
      <c r="I605" s="79" t="n">
        <v>0.0700000003</v>
      </c>
      <c r="J605" s="79" t="n">
        <v>0</v>
      </c>
      <c r="K605" s="79" t="n">
        <v>90</v>
      </c>
      <c r="L605" s="79" t="n">
        <v>0</v>
      </c>
      <c r="M605" s="79" t="n">
        <v>0.25</v>
      </c>
      <c r="N605" s="79" t="n">
        <v>0.07999999820000001</v>
      </c>
      <c r="O605" s="79" t="n">
        <v>-0.219999999</v>
      </c>
      <c r="P605" s="80">
        <f>COS(RADIANS(K605))*COS(RADIANS(L605))+SIN(RADIANS(K605))*SIN(RADIANS(J605))*SIN(RADIANS(L605))</f>
        <v/>
      </c>
      <c r="Q605" s="80">
        <f>-COS(RADIANS(K605))*SIN(RADIANS(L605))+SIN(RADIANS(K605))*SIN(RADIANS(J605))*COS(RADIANS(L605))</f>
        <v/>
      </c>
      <c r="R605" s="80">
        <f>SIN(RADIANS(K605))*COS(RADIANS(J605))</f>
        <v/>
      </c>
      <c r="S605" s="80">
        <f>COS(RADIANS(J605))*SIN(RADIANS(L605))</f>
        <v/>
      </c>
      <c r="T605" s="80">
        <f>COS(RADIANS(J605))*COS(RADIANS(L605))</f>
        <v/>
      </c>
      <c r="U605" s="80">
        <f>-SIN(RADIANS(J605))</f>
        <v/>
      </c>
      <c r="V605" s="80">
        <f>-SIN(RADIANS(K605))*COS(RADIANS(L605))+COS(RADIANS(K605))*SIN(RADIANS(J605))*SIN(RADIANS(L605))</f>
        <v/>
      </c>
      <c r="W605" s="80">
        <f>SIN(RADIANS(K605))*SIN(RADIANS(L605))+COS(RADIANS(K605))*SIN(RADIANS(J605))*COS(RADIANS(L605))</f>
        <v/>
      </c>
      <c r="X605" s="80">
        <f>COS(RADIANS(K605))*COS(RADIANS(J605))</f>
        <v/>
      </c>
      <c r="Y605" s="80">
        <f>P605*G605</f>
        <v/>
      </c>
      <c r="Z605" s="80">
        <f>Q605*H605</f>
        <v/>
      </c>
      <c r="AA605" s="80">
        <f>R605*I605</f>
        <v/>
      </c>
      <c r="AB605" s="80">
        <f>M605</f>
        <v/>
      </c>
      <c r="AC605" s="80">
        <f>S605*G605</f>
        <v/>
      </c>
      <c r="AD605" s="80">
        <f>T605*H605</f>
        <v/>
      </c>
      <c r="AE605" s="80">
        <f>U605*I605</f>
        <v/>
      </c>
      <c r="AF605" s="80">
        <f>N605</f>
        <v/>
      </c>
      <c r="AG605" s="80">
        <f>V605*G605</f>
        <v/>
      </c>
      <c r="AH605" s="80">
        <f>W605*H605</f>
        <v/>
      </c>
      <c r="AI605" s="80">
        <f>X605*I605</f>
        <v/>
      </c>
      <c r="AJ605" s="80">
        <f>O605</f>
        <v/>
      </c>
      <c r="AK605" s="81" t="n">
        <v>-6.99382197e-09</v>
      </c>
      <c r="AL605" s="81" t="n">
        <v>0</v>
      </c>
      <c r="AM605" s="81" t="n">
        <v>0.0700000003</v>
      </c>
      <c r="AN605" s="81" t="n">
        <v>0.25</v>
      </c>
      <c r="AO605" s="81" t="n">
        <v>0</v>
      </c>
      <c r="AP605" s="81" t="n">
        <v>0.159999996</v>
      </c>
      <c r="AQ605" s="81" t="n">
        <v>0</v>
      </c>
      <c r="AR605" s="81" t="n">
        <v>0.07999999820000001</v>
      </c>
      <c r="AS605" s="81" t="n">
        <v>-0.159999996</v>
      </c>
      <c r="AT605" s="81" t="n">
        <v>0</v>
      </c>
      <c r="AU605" s="81" t="n">
        <v>-3.05979708e-09</v>
      </c>
      <c r="AV605" s="81" t="n">
        <v>-0.219999999</v>
      </c>
      <c r="AW605" s="82">
        <f>MAX(ABS(Y605-AK605),ABS(Z605-AL605),ABS(AA605-AM605),ABS(AB605-AN605),ABS(AC605-AO605),ABS(AD605-AP605),ABS(AE605-AQ605),ABS(AF605-AR605),ABS(AG605-AS605),ABS(AH605-AT605),ABS(AI605-AU605),ABS(AJ605-AV605))</f>
        <v/>
      </c>
    </row>
    <row r="606">
      <c r="A606" s="78" t="inlineStr">
        <is>
          <t>M601</t>
        </is>
      </c>
      <c r="B606" s="52" t="inlineStr">
        <is>
          <t>ROV-06</t>
        </is>
      </c>
      <c r="C606" s="52" t="inlineStr">
        <is>
          <t>Target Rover</t>
        </is>
      </c>
      <c r="D606" s="52" t="inlineStr">
        <is>
          <t>Wheel R</t>
        </is>
      </c>
      <c r="E606" s="58" t="inlineStr">
        <is>
          <t>Cylinder</t>
        </is>
      </c>
      <c r="F606" s="52" t="inlineStr">
        <is>
          <t>ROV-00</t>
        </is>
      </c>
      <c r="G606" s="79" t="n">
        <v>0.159999996</v>
      </c>
      <c r="H606" s="79" t="n">
        <v>0.159999996</v>
      </c>
      <c r="I606" s="79" t="n">
        <v>0.0700000003</v>
      </c>
      <c r="J606" s="79" t="n">
        <v>0</v>
      </c>
      <c r="K606" s="79" t="n">
        <v>90</v>
      </c>
      <c r="L606" s="79" t="n">
        <v>0</v>
      </c>
      <c r="M606" s="79" t="n">
        <v>-0.25</v>
      </c>
      <c r="N606" s="79" t="n">
        <v>0.07999999820000001</v>
      </c>
      <c r="O606" s="79" t="n">
        <v>-0.219999999</v>
      </c>
      <c r="P606" s="80">
        <f>COS(RADIANS(K606))*COS(RADIANS(L606))+SIN(RADIANS(K606))*SIN(RADIANS(J606))*SIN(RADIANS(L606))</f>
        <v/>
      </c>
      <c r="Q606" s="80">
        <f>-COS(RADIANS(K606))*SIN(RADIANS(L606))+SIN(RADIANS(K606))*SIN(RADIANS(J606))*COS(RADIANS(L606))</f>
        <v/>
      </c>
      <c r="R606" s="80">
        <f>SIN(RADIANS(K606))*COS(RADIANS(J606))</f>
        <v/>
      </c>
      <c r="S606" s="80">
        <f>COS(RADIANS(J606))*SIN(RADIANS(L606))</f>
        <v/>
      </c>
      <c r="T606" s="80">
        <f>COS(RADIANS(J606))*COS(RADIANS(L606))</f>
        <v/>
      </c>
      <c r="U606" s="80">
        <f>-SIN(RADIANS(J606))</f>
        <v/>
      </c>
      <c r="V606" s="80">
        <f>-SIN(RADIANS(K606))*COS(RADIANS(L606))+COS(RADIANS(K606))*SIN(RADIANS(J606))*SIN(RADIANS(L606))</f>
        <v/>
      </c>
      <c r="W606" s="80">
        <f>SIN(RADIANS(K606))*SIN(RADIANS(L606))+COS(RADIANS(K606))*SIN(RADIANS(J606))*COS(RADIANS(L606))</f>
        <v/>
      </c>
      <c r="X606" s="80">
        <f>COS(RADIANS(K606))*COS(RADIANS(J606))</f>
        <v/>
      </c>
      <c r="Y606" s="80">
        <f>P606*G606</f>
        <v/>
      </c>
      <c r="Z606" s="80">
        <f>Q606*H606</f>
        <v/>
      </c>
      <c r="AA606" s="80">
        <f>R606*I606</f>
        <v/>
      </c>
      <c r="AB606" s="80">
        <f>M606</f>
        <v/>
      </c>
      <c r="AC606" s="80">
        <f>S606*G606</f>
        <v/>
      </c>
      <c r="AD606" s="80">
        <f>T606*H606</f>
        <v/>
      </c>
      <c r="AE606" s="80">
        <f>U606*I606</f>
        <v/>
      </c>
      <c r="AF606" s="80">
        <f>N606</f>
        <v/>
      </c>
      <c r="AG606" s="80">
        <f>V606*G606</f>
        <v/>
      </c>
      <c r="AH606" s="80">
        <f>W606*H606</f>
        <v/>
      </c>
      <c r="AI606" s="80">
        <f>X606*I606</f>
        <v/>
      </c>
      <c r="AJ606" s="80">
        <f>O606</f>
        <v/>
      </c>
      <c r="AK606" s="81" t="n">
        <v>-6.99382197e-09</v>
      </c>
      <c r="AL606" s="81" t="n">
        <v>0</v>
      </c>
      <c r="AM606" s="81" t="n">
        <v>0.0700000003</v>
      </c>
      <c r="AN606" s="81" t="n">
        <v>-0.25</v>
      </c>
      <c r="AO606" s="81" t="n">
        <v>0</v>
      </c>
      <c r="AP606" s="81" t="n">
        <v>0.159999996</v>
      </c>
      <c r="AQ606" s="81" t="n">
        <v>0</v>
      </c>
      <c r="AR606" s="81" t="n">
        <v>0.07999999820000001</v>
      </c>
      <c r="AS606" s="81" t="n">
        <v>-0.159999996</v>
      </c>
      <c r="AT606" s="81" t="n">
        <v>0</v>
      </c>
      <c r="AU606" s="81" t="n">
        <v>-3.05979708e-09</v>
      </c>
      <c r="AV606" s="81" t="n">
        <v>-0.219999999</v>
      </c>
      <c r="AW606" s="82">
        <f>MAX(ABS(Y606-AK606),ABS(Z606-AL606),ABS(AA606-AM606),ABS(AB606-AN606),ABS(AC606-AO606),ABS(AD606-AP606),ABS(AE606-AQ606),ABS(AF606-AR606),ABS(AG606-AS606),ABS(AH606-AT606),ABS(AI606-AU606),ABS(AJ606-AV606))</f>
        <v/>
      </c>
    </row>
    <row r="607">
      <c r="A607" s="78" t="inlineStr">
        <is>
          <t>M602</t>
        </is>
      </c>
      <c r="B607" s="52" t="inlineStr">
        <is>
          <t>ROV-07</t>
        </is>
      </c>
      <c r="C607" s="52" t="inlineStr">
        <is>
          <t>Target Rover</t>
        </is>
      </c>
      <c r="D607" s="52" t="inlineStr">
        <is>
          <t>Hub L</t>
        </is>
      </c>
      <c r="E607" s="59" t="inlineStr">
        <is>
          <t>Sphere</t>
        </is>
      </c>
      <c r="F607" s="52" t="inlineStr">
        <is>
          <t>ROV-00</t>
        </is>
      </c>
      <c r="G607" s="79" t="n">
        <v>0.0700000003</v>
      </c>
      <c r="H607" s="79" t="n">
        <v>0.0700000003</v>
      </c>
      <c r="I607" s="79" t="n">
        <v>0.0299999993</v>
      </c>
      <c r="J607" s="79" t="n">
        <v>0</v>
      </c>
      <c r="K607" s="79" t="n">
        <v>90</v>
      </c>
      <c r="L607" s="79" t="n">
        <v>0</v>
      </c>
      <c r="M607" s="79" t="n">
        <v>0.289999992</v>
      </c>
      <c r="N607" s="79" t="n">
        <v>0.07999999820000001</v>
      </c>
      <c r="O607" s="79" t="n">
        <v>-0.219999999</v>
      </c>
      <c r="P607" s="80">
        <f>COS(RADIANS(K607))*COS(RADIANS(L607))+SIN(RADIANS(K607))*SIN(RADIANS(J607))*SIN(RADIANS(L607))</f>
        <v/>
      </c>
      <c r="Q607" s="80">
        <f>-COS(RADIANS(K607))*SIN(RADIANS(L607))+SIN(RADIANS(K607))*SIN(RADIANS(J607))*COS(RADIANS(L607))</f>
        <v/>
      </c>
      <c r="R607" s="80">
        <f>SIN(RADIANS(K607))*COS(RADIANS(J607))</f>
        <v/>
      </c>
      <c r="S607" s="80">
        <f>COS(RADIANS(J607))*SIN(RADIANS(L607))</f>
        <v/>
      </c>
      <c r="T607" s="80">
        <f>COS(RADIANS(J607))*COS(RADIANS(L607))</f>
        <v/>
      </c>
      <c r="U607" s="80">
        <f>-SIN(RADIANS(J607))</f>
        <v/>
      </c>
      <c r="V607" s="80">
        <f>-SIN(RADIANS(K607))*COS(RADIANS(L607))+COS(RADIANS(K607))*SIN(RADIANS(J607))*SIN(RADIANS(L607))</f>
        <v/>
      </c>
      <c r="W607" s="80">
        <f>SIN(RADIANS(K607))*SIN(RADIANS(L607))+COS(RADIANS(K607))*SIN(RADIANS(J607))*COS(RADIANS(L607))</f>
        <v/>
      </c>
      <c r="X607" s="80">
        <f>COS(RADIANS(K607))*COS(RADIANS(J607))</f>
        <v/>
      </c>
      <c r="Y607" s="80">
        <f>P607*G607</f>
        <v/>
      </c>
      <c r="Z607" s="80">
        <f>Q607*H607</f>
        <v/>
      </c>
      <c r="AA607" s="80">
        <f>R607*I607</f>
        <v/>
      </c>
      <c r="AB607" s="80">
        <f>M607</f>
        <v/>
      </c>
      <c r="AC607" s="80">
        <f>S607*G607</f>
        <v/>
      </c>
      <c r="AD607" s="80">
        <f>T607*H607</f>
        <v/>
      </c>
      <c r="AE607" s="80">
        <f>U607*I607</f>
        <v/>
      </c>
      <c r="AF607" s="80">
        <f>N607</f>
        <v/>
      </c>
      <c r="AG607" s="80">
        <f>V607*G607</f>
        <v/>
      </c>
      <c r="AH607" s="80">
        <f>W607*H607</f>
        <v/>
      </c>
      <c r="AI607" s="80">
        <f>X607*I607</f>
        <v/>
      </c>
      <c r="AJ607" s="80">
        <f>O607</f>
        <v/>
      </c>
      <c r="AK607" s="81" t="n">
        <v>-3.05979708e-09</v>
      </c>
      <c r="AL607" s="81" t="n">
        <v>0</v>
      </c>
      <c r="AM607" s="81" t="n">
        <v>0.0299999993</v>
      </c>
      <c r="AN607" s="81" t="n">
        <v>0.289999992</v>
      </c>
      <c r="AO607" s="81" t="n">
        <v>0</v>
      </c>
      <c r="AP607" s="81" t="n">
        <v>0.0700000003</v>
      </c>
      <c r="AQ607" s="81" t="n">
        <v>0</v>
      </c>
      <c r="AR607" s="81" t="n">
        <v>0.07999999820000001</v>
      </c>
      <c r="AS607" s="81" t="n">
        <v>-0.0700000003</v>
      </c>
      <c r="AT607" s="81" t="n">
        <v>0</v>
      </c>
      <c r="AU607" s="81" t="n">
        <v>-1.31134159e-09</v>
      </c>
      <c r="AV607" s="81" t="n">
        <v>-0.219999999</v>
      </c>
      <c r="AW607" s="82">
        <f>MAX(ABS(Y607-AK607),ABS(Z607-AL607),ABS(AA607-AM607),ABS(AB607-AN607),ABS(AC607-AO607),ABS(AD607-AP607),ABS(AE607-AQ607),ABS(AF607-AR607),ABS(AG607-AS607),ABS(AH607-AT607),ABS(AI607-AU607),ABS(AJ607-AV607))</f>
        <v/>
      </c>
    </row>
    <row r="608">
      <c r="A608" s="78" t="inlineStr">
        <is>
          <t>M603</t>
        </is>
      </c>
      <c r="B608" s="52" t="inlineStr">
        <is>
          <t>ROV-08</t>
        </is>
      </c>
      <c r="C608" s="52" t="inlineStr">
        <is>
          <t>Target Rover</t>
        </is>
      </c>
      <c r="D608" s="52" t="inlineStr">
        <is>
          <t>Hub R</t>
        </is>
      </c>
      <c r="E608" s="59" t="inlineStr">
        <is>
          <t>Sphere</t>
        </is>
      </c>
      <c r="F608" s="52" t="inlineStr">
        <is>
          <t>ROV-00</t>
        </is>
      </c>
      <c r="G608" s="79" t="n">
        <v>0.0700000003</v>
      </c>
      <c r="H608" s="79" t="n">
        <v>0.0700000003</v>
      </c>
      <c r="I608" s="79" t="n">
        <v>0.0299999993</v>
      </c>
      <c r="J608" s="79" t="n">
        <v>0</v>
      </c>
      <c r="K608" s="79" t="n">
        <v>90</v>
      </c>
      <c r="L608" s="79" t="n">
        <v>0</v>
      </c>
      <c r="M608" s="79" t="n">
        <v>-0.289999992</v>
      </c>
      <c r="N608" s="79" t="n">
        <v>0.07999999820000001</v>
      </c>
      <c r="O608" s="79" t="n">
        <v>-0.219999999</v>
      </c>
      <c r="P608" s="80">
        <f>COS(RADIANS(K608))*COS(RADIANS(L608))+SIN(RADIANS(K608))*SIN(RADIANS(J608))*SIN(RADIANS(L608))</f>
        <v/>
      </c>
      <c r="Q608" s="80">
        <f>-COS(RADIANS(K608))*SIN(RADIANS(L608))+SIN(RADIANS(K608))*SIN(RADIANS(J608))*COS(RADIANS(L608))</f>
        <v/>
      </c>
      <c r="R608" s="80">
        <f>SIN(RADIANS(K608))*COS(RADIANS(J608))</f>
        <v/>
      </c>
      <c r="S608" s="80">
        <f>COS(RADIANS(J608))*SIN(RADIANS(L608))</f>
        <v/>
      </c>
      <c r="T608" s="80">
        <f>COS(RADIANS(J608))*COS(RADIANS(L608))</f>
        <v/>
      </c>
      <c r="U608" s="80">
        <f>-SIN(RADIANS(J608))</f>
        <v/>
      </c>
      <c r="V608" s="80">
        <f>-SIN(RADIANS(K608))*COS(RADIANS(L608))+COS(RADIANS(K608))*SIN(RADIANS(J608))*SIN(RADIANS(L608))</f>
        <v/>
      </c>
      <c r="W608" s="80">
        <f>SIN(RADIANS(K608))*SIN(RADIANS(L608))+COS(RADIANS(K608))*SIN(RADIANS(J608))*COS(RADIANS(L608))</f>
        <v/>
      </c>
      <c r="X608" s="80">
        <f>COS(RADIANS(K608))*COS(RADIANS(J608))</f>
        <v/>
      </c>
      <c r="Y608" s="80">
        <f>P608*G608</f>
        <v/>
      </c>
      <c r="Z608" s="80">
        <f>Q608*H608</f>
        <v/>
      </c>
      <c r="AA608" s="80">
        <f>R608*I608</f>
        <v/>
      </c>
      <c r="AB608" s="80">
        <f>M608</f>
        <v/>
      </c>
      <c r="AC608" s="80">
        <f>S608*G608</f>
        <v/>
      </c>
      <c r="AD608" s="80">
        <f>T608*H608</f>
        <v/>
      </c>
      <c r="AE608" s="80">
        <f>U608*I608</f>
        <v/>
      </c>
      <c r="AF608" s="80">
        <f>N608</f>
        <v/>
      </c>
      <c r="AG608" s="80">
        <f>V608*G608</f>
        <v/>
      </c>
      <c r="AH608" s="80">
        <f>W608*H608</f>
        <v/>
      </c>
      <c r="AI608" s="80">
        <f>X608*I608</f>
        <v/>
      </c>
      <c r="AJ608" s="80">
        <f>O608</f>
        <v/>
      </c>
      <c r="AK608" s="81" t="n">
        <v>-3.05979708e-09</v>
      </c>
      <c r="AL608" s="81" t="n">
        <v>0</v>
      </c>
      <c r="AM608" s="81" t="n">
        <v>0.0299999993</v>
      </c>
      <c r="AN608" s="81" t="n">
        <v>-0.289999992</v>
      </c>
      <c r="AO608" s="81" t="n">
        <v>0</v>
      </c>
      <c r="AP608" s="81" t="n">
        <v>0.0700000003</v>
      </c>
      <c r="AQ608" s="81" t="n">
        <v>0</v>
      </c>
      <c r="AR608" s="81" t="n">
        <v>0.07999999820000001</v>
      </c>
      <c r="AS608" s="81" t="n">
        <v>-0.0700000003</v>
      </c>
      <c r="AT608" s="81" t="n">
        <v>0</v>
      </c>
      <c r="AU608" s="81" t="n">
        <v>-1.31134159e-09</v>
      </c>
      <c r="AV608" s="81" t="n">
        <v>-0.219999999</v>
      </c>
      <c r="AW608" s="82">
        <f>MAX(ABS(Y608-AK608),ABS(Z608-AL608),ABS(AA608-AM608),ABS(AB608-AN608),ABS(AC608-AO608),ABS(AD608-AP608),ABS(AE608-AQ608),ABS(AF608-AR608),ABS(AG608-AS608),ABS(AH608-AT608),ABS(AI608-AU608),ABS(AJ608-AV608))</f>
        <v/>
      </c>
    </row>
    <row r="609">
      <c r="A609" s="78" t="inlineStr">
        <is>
          <t>M604</t>
        </is>
      </c>
      <c r="B609" s="52" t="inlineStr">
        <is>
          <t>ROV-09</t>
        </is>
      </c>
      <c r="C609" s="52" t="inlineStr">
        <is>
          <t>Target Rover</t>
        </is>
      </c>
      <c r="D609" s="52" t="inlineStr">
        <is>
          <t>Wheel L</t>
        </is>
      </c>
      <c r="E609" s="58" t="inlineStr">
        <is>
          <t>Cylinder</t>
        </is>
      </c>
      <c r="F609" s="52" t="inlineStr">
        <is>
          <t>ROV-00</t>
        </is>
      </c>
      <c r="G609" s="79" t="n">
        <v>0.159999996</v>
      </c>
      <c r="H609" s="79" t="n">
        <v>0.159999996</v>
      </c>
      <c r="I609" s="79" t="n">
        <v>0.0700000003</v>
      </c>
      <c r="J609" s="79" t="n">
        <v>0</v>
      </c>
      <c r="K609" s="79" t="n">
        <v>90</v>
      </c>
      <c r="L609" s="79" t="n">
        <v>0</v>
      </c>
      <c r="M609" s="79" t="n">
        <v>0.25</v>
      </c>
      <c r="N609" s="79" t="n">
        <v>0.07999999820000001</v>
      </c>
      <c r="O609" s="79" t="n">
        <v>0</v>
      </c>
      <c r="P609" s="80">
        <f>COS(RADIANS(K609))*COS(RADIANS(L609))+SIN(RADIANS(K609))*SIN(RADIANS(J609))*SIN(RADIANS(L609))</f>
        <v/>
      </c>
      <c r="Q609" s="80">
        <f>-COS(RADIANS(K609))*SIN(RADIANS(L609))+SIN(RADIANS(K609))*SIN(RADIANS(J609))*COS(RADIANS(L609))</f>
        <v/>
      </c>
      <c r="R609" s="80">
        <f>SIN(RADIANS(K609))*COS(RADIANS(J609))</f>
        <v/>
      </c>
      <c r="S609" s="80">
        <f>COS(RADIANS(J609))*SIN(RADIANS(L609))</f>
        <v/>
      </c>
      <c r="T609" s="80">
        <f>COS(RADIANS(J609))*COS(RADIANS(L609))</f>
        <v/>
      </c>
      <c r="U609" s="80">
        <f>-SIN(RADIANS(J609))</f>
        <v/>
      </c>
      <c r="V609" s="80">
        <f>-SIN(RADIANS(K609))*COS(RADIANS(L609))+COS(RADIANS(K609))*SIN(RADIANS(J609))*SIN(RADIANS(L609))</f>
        <v/>
      </c>
      <c r="W609" s="80">
        <f>SIN(RADIANS(K609))*SIN(RADIANS(L609))+COS(RADIANS(K609))*SIN(RADIANS(J609))*COS(RADIANS(L609))</f>
        <v/>
      </c>
      <c r="X609" s="80">
        <f>COS(RADIANS(K609))*COS(RADIANS(J609))</f>
        <v/>
      </c>
      <c r="Y609" s="80">
        <f>P609*G609</f>
        <v/>
      </c>
      <c r="Z609" s="80">
        <f>Q609*H609</f>
        <v/>
      </c>
      <c r="AA609" s="80">
        <f>R609*I609</f>
        <v/>
      </c>
      <c r="AB609" s="80">
        <f>M609</f>
        <v/>
      </c>
      <c r="AC609" s="80">
        <f>S609*G609</f>
        <v/>
      </c>
      <c r="AD609" s="80">
        <f>T609*H609</f>
        <v/>
      </c>
      <c r="AE609" s="80">
        <f>U609*I609</f>
        <v/>
      </c>
      <c r="AF609" s="80">
        <f>N609</f>
        <v/>
      </c>
      <c r="AG609" s="80">
        <f>V609*G609</f>
        <v/>
      </c>
      <c r="AH609" s="80">
        <f>W609*H609</f>
        <v/>
      </c>
      <c r="AI609" s="80">
        <f>X609*I609</f>
        <v/>
      </c>
      <c r="AJ609" s="80">
        <f>O609</f>
        <v/>
      </c>
      <c r="AK609" s="81" t="n">
        <v>-6.99382197e-09</v>
      </c>
      <c r="AL609" s="81" t="n">
        <v>0</v>
      </c>
      <c r="AM609" s="81" t="n">
        <v>0.0700000003</v>
      </c>
      <c r="AN609" s="81" t="n">
        <v>0.25</v>
      </c>
      <c r="AO609" s="81" t="n">
        <v>0</v>
      </c>
      <c r="AP609" s="81" t="n">
        <v>0.159999996</v>
      </c>
      <c r="AQ609" s="81" t="n">
        <v>0</v>
      </c>
      <c r="AR609" s="81" t="n">
        <v>0.07999999820000001</v>
      </c>
      <c r="AS609" s="81" t="n">
        <v>-0.159999996</v>
      </c>
      <c r="AT609" s="81" t="n">
        <v>0</v>
      </c>
      <c r="AU609" s="81" t="n">
        <v>-3.05979708e-09</v>
      </c>
      <c r="AV609" s="81" t="n">
        <v>0</v>
      </c>
      <c r="AW609" s="82">
        <f>MAX(ABS(Y609-AK609),ABS(Z609-AL609),ABS(AA609-AM609),ABS(AB609-AN609),ABS(AC609-AO609),ABS(AD609-AP609),ABS(AE609-AQ609),ABS(AF609-AR609),ABS(AG609-AS609),ABS(AH609-AT609),ABS(AI609-AU609),ABS(AJ609-AV609))</f>
        <v/>
      </c>
    </row>
    <row r="610">
      <c r="A610" s="78" t="inlineStr">
        <is>
          <t>M605</t>
        </is>
      </c>
      <c r="B610" s="52" t="inlineStr">
        <is>
          <t>ROV-10</t>
        </is>
      </c>
      <c r="C610" s="52" t="inlineStr">
        <is>
          <t>Target Rover</t>
        </is>
      </c>
      <c r="D610" s="52" t="inlineStr">
        <is>
          <t>Wheel R</t>
        </is>
      </c>
      <c r="E610" s="58" t="inlineStr">
        <is>
          <t>Cylinder</t>
        </is>
      </c>
      <c r="F610" s="52" t="inlineStr">
        <is>
          <t>ROV-00</t>
        </is>
      </c>
      <c r="G610" s="79" t="n">
        <v>0.159999996</v>
      </c>
      <c r="H610" s="79" t="n">
        <v>0.159999996</v>
      </c>
      <c r="I610" s="79" t="n">
        <v>0.0700000003</v>
      </c>
      <c r="J610" s="79" t="n">
        <v>0</v>
      </c>
      <c r="K610" s="79" t="n">
        <v>90</v>
      </c>
      <c r="L610" s="79" t="n">
        <v>0</v>
      </c>
      <c r="M610" s="79" t="n">
        <v>-0.25</v>
      </c>
      <c r="N610" s="79" t="n">
        <v>0.07999999820000001</v>
      </c>
      <c r="O610" s="79" t="n">
        <v>0</v>
      </c>
      <c r="P610" s="80">
        <f>COS(RADIANS(K610))*COS(RADIANS(L610))+SIN(RADIANS(K610))*SIN(RADIANS(J610))*SIN(RADIANS(L610))</f>
        <v/>
      </c>
      <c r="Q610" s="80">
        <f>-COS(RADIANS(K610))*SIN(RADIANS(L610))+SIN(RADIANS(K610))*SIN(RADIANS(J610))*COS(RADIANS(L610))</f>
        <v/>
      </c>
      <c r="R610" s="80">
        <f>SIN(RADIANS(K610))*COS(RADIANS(J610))</f>
        <v/>
      </c>
      <c r="S610" s="80">
        <f>COS(RADIANS(J610))*SIN(RADIANS(L610))</f>
        <v/>
      </c>
      <c r="T610" s="80">
        <f>COS(RADIANS(J610))*COS(RADIANS(L610))</f>
        <v/>
      </c>
      <c r="U610" s="80">
        <f>-SIN(RADIANS(J610))</f>
        <v/>
      </c>
      <c r="V610" s="80">
        <f>-SIN(RADIANS(K610))*COS(RADIANS(L610))+COS(RADIANS(K610))*SIN(RADIANS(J610))*SIN(RADIANS(L610))</f>
        <v/>
      </c>
      <c r="W610" s="80">
        <f>SIN(RADIANS(K610))*SIN(RADIANS(L610))+COS(RADIANS(K610))*SIN(RADIANS(J610))*COS(RADIANS(L610))</f>
        <v/>
      </c>
      <c r="X610" s="80">
        <f>COS(RADIANS(K610))*COS(RADIANS(J610))</f>
        <v/>
      </c>
      <c r="Y610" s="80">
        <f>P610*G610</f>
        <v/>
      </c>
      <c r="Z610" s="80">
        <f>Q610*H610</f>
        <v/>
      </c>
      <c r="AA610" s="80">
        <f>R610*I610</f>
        <v/>
      </c>
      <c r="AB610" s="80">
        <f>M610</f>
        <v/>
      </c>
      <c r="AC610" s="80">
        <f>S610*G610</f>
        <v/>
      </c>
      <c r="AD610" s="80">
        <f>T610*H610</f>
        <v/>
      </c>
      <c r="AE610" s="80">
        <f>U610*I610</f>
        <v/>
      </c>
      <c r="AF610" s="80">
        <f>N610</f>
        <v/>
      </c>
      <c r="AG610" s="80">
        <f>V610*G610</f>
        <v/>
      </c>
      <c r="AH610" s="80">
        <f>W610*H610</f>
        <v/>
      </c>
      <c r="AI610" s="80">
        <f>X610*I610</f>
        <v/>
      </c>
      <c r="AJ610" s="80">
        <f>O610</f>
        <v/>
      </c>
      <c r="AK610" s="81" t="n">
        <v>-6.99382197e-09</v>
      </c>
      <c r="AL610" s="81" t="n">
        <v>0</v>
      </c>
      <c r="AM610" s="81" t="n">
        <v>0.0700000003</v>
      </c>
      <c r="AN610" s="81" t="n">
        <v>-0.25</v>
      </c>
      <c r="AO610" s="81" t="n">
        <v>0</v>
      </c>
      <c r="AP610" s="81" t="n">
        <v>0.159999996</v>
      </c>
      <c r="AQ610" s="81" t="n">
        <v>0</v>
      </c>
      <c r="AR610" s="81" t="n">
        <v>0.07999999820000001</v>
      </c>
      <c r="AS610" s="81" t="n">
        <v>-0.159999996</v>
      </c>
      <c r="AT610" s="81" t="n">
        <v>0</v>
      </c>
      <c r="AU610" s="81" t="n">
        <v>-3.05979708e-09</v>
      </c>
      <c r="AV610" s="81" t="n">
        <v>0</v>
      </c>
      <c r="AW610" s="82">
        <f>MAX(ABS(Y610-AK610),ABS(Z610-AL610),ABS(AA610-AM610),ABS(AB610-AN610),ABS(AC610-AO610),ABS(AD610-AP610),ABS(AE610-AQ610),ABS(AF610-AR610),ABS(AG610-AS610),ABS(AH610-AT610),ABS(AI610-AU610),ABS(AJ610-AV610))</f>
        <v/>
      </c>
    </row>
    <row r="611">
      <c r="A611" s="78" t="inlineStr">
        <is>
          <t>M606</t>
        </is>
      </c>
      <c r="B611" s="52" t="inlineStr">
        <is>
          <t>ROV-11</t>
        </is>
      </c>
      <c r="C611" s="52" t="inlineStr">
        <is>
          <t>Target Rover</t>
        </is>
      </c>
      <c r="D611" s="52" t="inlineStr">
        <is>
          <t>Hub L</t>
        </is>
      </c>
      <c r="E611" s="59" t="inlineStr">
        <is>
          <t>Sphere</t>
        </is>
      </c>
      <c r="F611" s="52" t="inlineStr">
        <is>
          <t>ROV-00</t>
        </is>
      </c>
      <c r="G611" s="79" t="n">
        <v>0.0700000003</v>
      </c>
      <c r="H611" s="79" t="n">
        <v>0.0700000003</v>
      </c>
      <c r="I611" s="79" t="n">
        <v>0.0299999993</v>
      </c>
      <c r="J611" s="79" t="n">
        <v>0</v>
      </c>
      <c r="K611" s="79" t="n">
        <v>90</v>
      </c>
      <c r="L611" s="79" t="n">
        <v>0</v>
      </c>
      <c r="M611" s="79" t="n">
        <v>0.289999992</v>
      </c>
      <c r="N611" s="79" t="n">
        <v>0.07999999820000001</v>
      </c>
      <c r="O611" s="79" t="n">
        <v>0</v>
      </c>
      <c r="P611" s="80">
        <f>COS(RADIANS(K611))*COS(RADIANS(L611))+SIN(RADIANS(K611))*SIN(RADIANS(J611))*SIN(RADIANS(L611))</f>
        <v/>
      </c>
      <c r="Q611" s="80">
        <f>-COS(RADIANS(K611))*SIN(RADIANS(L611))+SIN(RADIANS(K611))*SIN(RADIANS(J611))*COS(RADIANS(L611))</f>
        <v/>
      </c>
      <c r="R611" s="80">
        <f>SIN(RADIANS(K611))*COS(RADIANS(J611))</f>
        <v/>
      </c>
      <c r="S611" s="80">
        <f>COS(RADIANS(J611))*SIN(RADIANS(L611))</f>
        <v/>
      </c>
      <c r="T611" s="80">
        <f>COS(RADIANS(J611))*COS(RADIANS(L611))</f>
        <v/>
      </c>
      <c r="U611" s="80">
        <f>-SIN(RADIANS(J611))</f>
        <v/>
      </c>
      <c r="V611" s="80">
        <f>-SIN(RADIANS(K611))*COS(RADIANS(L611))+COS(RADIANS(K611))*SIN(RADIANS(J611))*SIN(RADIANS(L611))</f>
        <v/>
      </c>
      <c r="W611" s="80">
        <f>SIN(RADIANS(K611))*SIN(RADIANS(L611))+COS(RADIANS(K611))*SIN(RADIANS(J611))*COS(RADIANS(L611))</f>
        <v/>
      </c>
      <c r="X611" s="80">
        <f>COS(RADIANS(K611))*COS(RADIANS(J611))</f>
        <v/>
      </c>
      <c r="Y611" s="80">
        <f>P611*G611</f>
        <v/>
      </c>
      <c r="Z611" s="80">
        <f>Q611*H611</f>
        <v/>
      </c>
      <c r="AA611" s="80">
        <f>R611*I611</f>
        <v/>
      </c>
      <c r="AB611" s="80">
        <f>M611</f>
        <v/>
      </c>
      <c r="AC611" s="80">
        <f>S611*G611</f>
        <v/>
      </c>
      <c r="AD611" s="80">
        <f>T611*H611</f>
        <v/>
      </c>
      <c r="AE611" s="80">
        <f>U611*I611</f>
        <v/>
      </c>
      <c r="AF611" s="80">
        <f>N611</f>
        <v/>
      </c>
      <c r="AG611" s="80">
        <f>V611*G611</f>
        <v/>
      </c>
      <c r="AH611" s="80">
        <f>W611*H611</f>
        <v/>
      </c>
      <c r="AI611" s="80">
        <f>X611*I611</f>
        <v/>
      </c>
      <c r="AJ611" s="80">
        <f>O611</f>
        <v/>
      </c>
      <c r="AK611" s="81" t="n">
        <v>-3.05979708e-09</v>
      </c>
      <c r="AL611" s="81" t="n">
        <v>0</v>
      </c>
      <c r="AM611" s="81" t="n">
        <v>0.0299999993</v>
      </c>
      <c r="AN611" s="81" t="n">
        <v>0.289999992</v>
      </c>
      <c r="AO611" s="81" t="n">
        <v>0</v>
      </c>
      <c r="AP611" s="81" t="n">
        <v>0.0700000003</v>
      </c>
      <c r="AQ611" s="81" t="n">
        <v>0</v>
      </c>
      <c r="AR611" s="81" t="n">
        <v>0.07999999820000001</v>
      </c>
      <c r="AS611" s="81" t="n">
        <v>-0.0700000003</v>
      </c>
      <c r="AT611" s="81" t="n">
        <v>0</v>
      </c>
      <c r="AU611" s="81" t="n">
        <v>-1.31134159e-09</v>
      </c>
      <c r="AV611" s="81" t="n">
        <v>0</v>
      </c>
      <c r="AW611" s="82">
        <f>MAX(ABS(Y611-AK611),ABS(Z611-AL611),ABS(AA611-AM611),ABS(AB611-AN611),ABS(AC611-AO611),ABS(AD611-AP611),ABS(AE611-AQ611),ABS(AF611-AR611),ABS(AG611-AS611),ABS(AH611-AT611),ABS(AI611-AU611),ABS(AJ611-AV611))</f>
        <v/>
      </c>
    </row>
    <row r="612">
      <c r="A612" s="78" t="inlineStr">
        <is>
          <t>M607</t>
        </is>
      </c>
      <c r="B612" s="52" t="inlineStr">
        <is>
          <t>ROV-12</t>
        </is>
      </c>
      <c r="C612" s="52" t="inlineStr">
        <is>
          <t>Target Rover</t>
        </is>
      </c>
      <c r="D612" s="52" t="inlineStr">
        <is>
          <t>Hub R</t>
        </is>
      </c>
      <c r="E612" s="59" t="inlineStr">
        <is>
          <t>Sphere</t>
        </is>
      </c>
      <c r="F612" s="52" t="inlineStr">
        <is>
          <t>ROV-00</t>
        </is>
      </c>
      <c r="G612" s="79" t="n">
        <v>0.0700000003</v>
      </c>
      <c r="H612" s="79" t="n">
        <v>0.0700000003</v>
      </c>
      <c r="I612" s="79" t="n">
        <v>0.0299999993</v>
      </c>
      <c r="J612" s="79" t="n">
        <v>0</v>
      </c>
      <c r="K612" s="79" t="n">
        <v>90</v>
      </c>
      <c r="L612" s="79" t="n">
        <v>0</v>
      </c>
      <c r="M612" s="79" t="n">
        <v>-0.289999992</v>
      </c>
      <c r="N612" s="79" t="n">
        <v>0.07999999820000001</v>
      </c>
      <c r="O612" s="79" t="n">
        <v>0</v>
      </c>
      <c r="P612" s="80">
        <f>COS(RADIANS(K612))*COS(RADIANS(L612))+SIN(RADIANS(K612))*SIN(RADIANS(J612))*SIN(RADIANS(L612))</f>
        <v/>
      </c>
      <c r="Q612" s="80">
        <f>-COS(RADIANS(K612))*SIN(RADIANS(L612))+SIN(RADIANS(K612))*SIN(RADIANS(J612))*COS(RADIANS(L612))</f>
        <v/>
      </c>
      <c r="R612" s="80">
        <f>SIN(RADIANS(K612))*COS(RADIANS(J612))</f>
        <v/>
      </c>
      <c r="S612" s="80">
        <f>COS(RADIANS(J612))*SIN(RADIANS(L612))</f>
        <v/>
      </c>
      <c r="T612" s="80">
        <f>COS(RADIANS(J612))*COS(RADIANS(L612))</f>
        <v/>
      </c>
      <c r="U612" s="80">
        <f>-SIN(RADIANS(J612))</f>
        <v/>
      </c>
      <c r="V612" s="80">
        <f>-SIN(RADIANS(K612))*COS(RADIANS(L612))+COS(RADIANS(K612))*SIN(RADIANS(J612))*SIN(RADIANS(L612))</f>
        <v/>
      </c>
      <c r="W612" s="80">
        <f>SIN(RADIANS(K612))*SIN(RADIANS(L612))+COS(RADIANS(K612))*SIN(RADIANS(J612))*COS(RADIANS(L612))</f>
        <v/>
      </c>
      <c r="X612" s="80">
        <f>COS(RADIANS(K612))*COS(RADIANS(J612))</f>
        <v/>
      </c>
      <c r="Y612" s="80">
        <f>P612*G612</f>
        <v/>
      </c>
      <c r="Z612" s="80">
        <f>Q612*H612</f>
        <v/>
      </c>
      <c r="AA612" s="80">
        <f>R612*I612</f>
        <v/>
      </c>
      <c r="AB612" s="80">
        <f>M612</f>
        <v/>
      </c>
      <c r="AC612" s="80">
        <f>S612*G612</f>
        <v/>
      </c>
      <c r="AD612" s="80">
        <f>T612*H612</f>
        <v/>
      </c>
      <c r="AE612" s="80">
        <f>U612*I612</f>
        <v/>
      </c>
      <c r="AF612" s="80">
        <f>N612</f>
        <v/>
      </c>
      <c r="AG612" s="80">
        <f>V612*G612</f>
        <v/>
      </c>
      <c r="AH612" s="80">
        <f>W612*H612</f>
        <v/>
      </c>
      <c r="AI612" s="80">
        <f>X612*I612</f>
        <v/>
      </c>
      <c r="AJ612" s="80">
        <f>O612</f>
        <v/>
      </c>
      <c r="AK612" s="81" t="n">
        <v>-3.05979708e-09</v>
      </c>
      <c r="AL612" s="81" t="n">
        <v>0</v>
      </c>
      <c r="AM612" s="81" t="n">
        <v>0.0299999993</v>
      </c>
      <c r="AN612" s="81" t="n">
        <v>-0.289999992</v>
      </c>
      <c r="AO612" s="81" t="n">
        <v>0</v>
      </c>
      <c r="AP612" s="81" t="n">
        <v>0.0700000003</v>
      </c>
      <c r="AQ612" s="81" t="n">
        <v>0</v>
      </c>
      <c r="AR612" s="81" t="n">
        <v>0.07999999820000001</v>
      </c>
      <c r="AS612" s="81" t="n">
        <v>-0.0700000003</v>
      </c>
      <c r="AT612" s="81" t="n">
        <v>0</v>
      </c>
      <c r="AU612" s="81" t="n">
        <v>-1.31134159e-09</v>
      </c>
      <c r="AV612" s="81" t="n">
        <v>0</v>
      </c>
      <c r="AW612" s="82">
        <f>MAX(ABS(Y612-AK612),ABS(Z612-AL612),ABS(AA612-AM612),ABS(AB612-AN612),ABS(AC612-AO612),ABS(AD612-AP612),ABS(AE612-AQ612),ABS(AF612-AR612),ABS(AG612-AS612),ABS(AH612-AT612),ABS(AI612-AU612),ABS(AJ612-AV612))</f>
        <v/>
      </c>
    </row>
    <row r="613">
      <c r="A613" s="78" t="inlineStr">
        <is>
          <t>M608</t>
        </is>
      </c>
      <c r="B613" s="52" t="inlineStr">
        <is>
          <t>ROV-13</t>
        </is>
      </c>
      <c r="C613" s="52" t="inlineStr">
        <is>
          <t>Target Rover</t>
        </is>
      </c>
      <c r="D613" s="52" t="inlineStr">
        <is>
          <t>Wheel L</t>
        </is>
      </c>
      <c r="E613" s="58" t="inlineStr">
        <is>
          <t>Cylinder</t>
        </is>
      </c>
      <c r="F613" s="52" t="inlineStr">
        <is>
          <t>ROV-00</t>
        </is>
      </c>
      <c r="G613" s="79" t="n">
        <v>0.159999996</v>
      </c>
      <c r="H613" s="79" t="n">
        <v>0.159999996</v>
      </c>
      <c r="I613" s="79" t="n">
        <v>0.0700000003</v>
      </c>
      <c r="J613" s="79" t="n">
        <v>0</v>
      </c>
      <c r="K613" s="79" t="n">
        <v>90</v>
      </c>
      <c r="L613" s="79" t="n">
        <v>0</v>
      </c>
      <c r="M613" s="79" t="n">
        <v>0.25</v>
      </c>
      <c r="N613" s="79" t="n">
        <v>0.07999999820000001</v>
      </c>
      <c r="O613" s="79" t="n">
        <v>0.219999999</v>
      </c>
      <c r="P613" s="80">
        <f>COS(RADIANS(K613))*COS(RADIANS(L613))+SIN(RADIANS(K613))*SIN(RADIANS(J613))*SIN(RADIANS(L613))</f>
        <v/>
      </c>
      <c r="Q613" s="80">
        <f>-COS(RADIANS(K613))*SIN(RADIANS(L613))+SIN(RADIANS(K613))*SIN(RADIANS(J613))*COS(RADIANS(L613))</f>
        <v/>
      </c>
      <c r="R613" s="80">
        <f>SIN(RADIANS(K613))*COS(RADIANS(J613))</f>
        <v/>
      </c>
      <c r="S613" s="80">
        <f>COS(RADIANS(J613))*SIN(RADIANS(L613))</f>
        <v/>
      </c>
      <c r="T613" s="80">
        <f>COS(RADIANS(J613))*COS(RADIANS(L613))</f>
        <v/>
      </c>
      <c r="U613" s="80">
        <f>-SIN(RADIANS(J613))</f>
        <v/>
      </c>
      <c r="V613" s="80">
        <f>-SIN(RADIANS(K613))*COS(RADIANS(L613))+COS(RADIANS(K613))*SIN(RADIANS(J613))*SIN(RADIANS(L613))</f>
        <v/>
      </c>
      <c r="W613" s="80">
        <f>SIN(RADIANS(K613))*SIN(RADIANS(L613))+COS(RADIANS(K613))*SIN(RADIANS(J613))*COS(RADIANS(L613))</f>
        <v/>
      </c>
      <c r="X613" s="80">
        <f>COS(RADIANS(K613))*COS(RADIANS(J613))</f>
        <v/>
      </c>
      <c r="Y613" s="80">
        <f>P613*G613</f>
        <v/>
      </c>
      <c r="Z613" s="80">
        <f>Q613*H613</f>
        <v/>
      </c>
      <c r="AA613" s="80">
        <f>R613*I613</f>
        <v/>
      </c>
      <c r="AB613" s="80">
        <f>M613</f>
        <v/>
      </c>
      <c r="AC613" s="80">
        <f>S613*G613</f>
        <v/>
      </c>
      <c r="AD613" s="80">
        <f>T613*H613</f>
        <v/>
      </c>
      <c r="AE613" s="80">
        <f>U613*I613</f>
        <v/>
      </c>
      <c r="AF613" s="80">
        <f>N613</f>
        <v/>
      </c>
      <c r="AG613" s="80">
        <f>V613*G613</f>
        <v/>
      </c>
      <c r="AH613" s="80">
        <f>W613*H613</f>
        <v/>
      </c>
      <c r="AI613" s="80">
        <f>X613*I613</f>
        <v/>
      </c>
      <c r="AJ613" s="80">
        <f>O613</f>
        <v/>
      </c>
      <c r="AK613" s="81" t="n">
        <v>-6.99382197e-09</v>
      </c>
      <c r="AL613" s="81" t="n">
        <v>0</v>
      </c>
      <c r="AM613" s="81" t="n">
        <v>0.0700000003</v>
      </c>
      <c r="AN613" s="81" t="n">
        <v>0.25</v>
      </c>
      <c r="AO613" s="81" t="n">
        <v>0</v>
      </c>
      <c r="AP613" s="81" t="n">
        <v>0.159999996</v>
      </c>
      <c r="AQ613" s="81" t="n">
        <v>0</v>
      </c>
      <c r="AR613" s="81" t="n">
        <v>0.07999999820000001</v>
      </c>
      <c r="AS613" s="81" t="n">
        <v>-0.159999996</v>
      </c>
      <c r="AT613" s="81" t="n">
        <v>0</v>
      </c>
      <c r="AU613" s="81" t="n">
        <v>-3.05979708e-09</v>
      </c>
      <c r="AV613" s="81" t="n">
        <v>0.219999999</v>
      </c>
      <c r="AW613" s="82">
        <f>MAX(ABS(Y613-AK613),ABS(Z613-AL613),ABS(AA613-AM613),ABS(AB613-AN613),ABS(AC613-AO613),ABS(AD613-AP613),ABS(AE613-AQ613),ABS(AF613-AR613),ABS(AG613-AS613),ABS(AH613-AT613),ABS(AI613-AU613),ABS(AJ613-AV613))</f>
        <v/>
      </c>
    </row>
    <row r="614">
      <c r="A614" s="78" t="inlineStr">
        <is>
          <t>M609</t>
        </is>
      </c>
      <c r="B614" s="52" t="inlineStr">
        <is>
          <t>ROV-14</t>
        </is>
      </c>
      <c r="C614" s="52" t="inlineStr">
        <is>
          <t>Target Rover</t>
        </is>
      </c>
      <c r="D614" s="52" t="inlineStr">
        <is>
          <t>Wheel R</t>
        </is>
      </c>
      <c r="E614" s="58" t="inlineStr">
        <is>
          <t>Cylinder</t>
        </is>
      </c>
      <c r="F614" s="52" t="inlineStr">
        <is>
          <t>ROV-00</t>
        </is>
      </c>
      <c r="G614" s="79" t="n">
        <v>0.159999996</v>
      </c>
      <c r="H614" s="79" t="n">
        <v>0.159999996</v>
      </c>
      <c r="I614" s="79" t="n">
        <v>0.0700000003</v>
      </c>
      <c r="J614" s="79" t="n">
        <v>0</v>
      </c>
      <c r="K614" s="79" t="n">
        <v>90</v>
      </c>
      <c r="L614" s="79" t="n">
        <v>0</v>
      </c>
      <c r="M614" s="79" t="n">
        <v>-0.25</v>
      </c>
      <c r="N614" s="79" t="n">
        <v>0.07999999820000001</v>
      </c>
      <c r="O614" s="79" t="n">
        <v>0.219999999</v>
      </c>
      <c r="P614" s="80">
        <f>COS(RADIANS(K614))*COS(RADIANS(L614))+SIN(RADIANS(K614))*SIN(RADIANS(J614))*SIN(RADIANS(L614))</f>
        <v/>
      </c>
      <c r="Q614" s="80">
        <f>-COS(RADIANS(K614))*SIN(RADIANS(L614))+SIN(RADIANS(K614))*SIN(RADIANS(J614))*COS(RADIANS(L614))</f>
        <v/>
      </c>
      <c r="R614" s="80">
        <f>SIN(RADIANS(K614))*COS(RADIANS(J614))</f>
        <v/>
      </c>
      <c r="S614" s="80">
        <f>COS(RADIANS(J614))*SIN(RADIANS(L614))</f>
        <v/>
      </c>
      <c r="T614" s="80">
        <f>COS(RADIANS(J614))*COS(RADIANS(L614))</f>
        <v/>
      </c>
      <c r="U614" s="80">
        <f>-SIN(RADIANS(J614))</f>
        <v/>
      </c>
      <c r="V614" s="80">
        <f>-SIN(RADIANS(K614))*COS(RADIANS(L614))+COS(RADIANS(K614))*SIN(RADIANS(J614))*SIN(RADIANS(L614))</f>
        <v/>
      </c>
      <c r="W614" s="80">
        <f>SIN(RADIANS(K614))*SIN(RADIANS(L614))+COS(RADIANS(K614))*SIN(RADIANS(J614))*COS(RADIANS(L614))</f>
        <v/>
      </c>
      <c r="X614" s="80">
        <f>COS(RADIANS(K614))*COS(RADIANS(J614))</f>
        <v/>
      </c>
      <c r="Y614" s="80">
        <f>P614*G614</f>
        <v/>
      </c>
      <c r="Z614" s="80">
        <f>Q614*H614</f>
        <v/>
      </c>
      <c r="AA614" s="80">
        <f>R614*I614</f>
        <v/>
      </c>
      <c r="AB614" s="80">
        <f>M614</f>
        <v/>
      </c>
      <c r="AC614" s="80">
        <f>S614*G614</f>
        <v/>
      </c>
      <c r="AD614" s="80">
        <f>T614*H614</f>
        <v/>
      </c>
      <c r="AE614" s="80">
        <f>U614*I614</f>
        <v/>
      </c>
      <c r="AF614" s="80">
        <f>N614</f>
        <v/>
      </c>
      <c r="AG614" s="80">
        <f>V614*G614</f>
        <v/>
      </c>
      <c r="AH614" s="80">
        <f>W614*H614</f>
        <v/>
      </c>
      <c r="AI614" s="80">
        <f>X614*I614</f>
        <v/>
      </c>
      <c r="AJ614" s="80">
        <f>O614</f>
        <v/>
      </c>
      <c r="AK614" s="81" t="n">
        <v>-6.99382197e-09</v>
      </c>
      <c r="AL614" s="81" t="n">
        <v>0</v>
      </c>
      <c r="AM614" s="81" t="n">
        <v>0.0700000003</v>
      </c>
      <c r="AN614" s="81" t="n">
        <v>-0.25</v>
      </c>
      <c r="AO614" s="81" t="n">
        <v>0</v>
      </c>
      <c r="AP614" s="81" t="n">
        <v>0.159999996</v>
      </c>
      <c r="AQ614" s="81" t="n">
        <v>0</v>
      </c>
      <c r="AR614" s="81" t="n">
        <v>0.07999999820000001</v>
      </c>
      <c r="AS614" s="81" t="n">
        <v>-0.159999996</v>
      </c>
      <c r="AT614" s="81" t="n">
        <v>0</v>
      </c>
      <c r="AU614" s="81" t="n">
        <v>-3.05979708e-09</v>
      </c>
      <c r="AV614" s="81" t="n">
        <v>0.219999999</v>
      </c>
      <c r="AW614" s="82">
        <f>MAX(ABS(Y614-AK614),ABS(Z614-AL614),ABS(AA614-AM614),ABS(AB614-AN614),ABS(AC614-AO614),ABS(AD614-AP614),ABS(AE614-AQ614),ABS(AF614-AR614),ABS(AG614-AS614),ABS(AH614-AT614),ABS(AI614-AU614),ABS(AJ614-AV614))</f>
        <v/>
      </c>
    </row>
    <row r="615">
      <c r="A615" s="78" t="inlineStr">
        <is>
          <t>M610</t>
        </is>
      </c>
      <c r="B615" s="52" t="inlineStr">
        <is>
          <t>ROV-15</t>
        </is>
      </c>
      <c r="C615" s="52" t="inlineStr">
        <is>
          <t>Target Rover</t>
        </is>
      </c>
      <c r="D615" s="52" t="inlineStr">
        <is>
          <t>Hub L</t>
        </is>
      </c>
      <c r="E615" s="59" t="inlineStr">
        <is>
          <t>Sphere</t>
        </is>
      </c>
      <c r="F615" s="52" t="inlineStr">
        <is>
          <t>ROV-00</t>
        </is>
      </c>
      <c r="G615" s="79" t="n">
        <v>0.0700000003</v>
      </c>
      <c r="H615" s="79" t="n">
        <v>0.0700000003</v>
      </c>
      <c r="I615" s="79" t="n">
        <v>0.0299999993</v>
      </c>
      <c r="J615" s="79" t="n">
        <v>0</v>
      </c>
      <c r="K615" s="79" t="n">
        <v>90</v>
      </c>
      <c r="L615" s="79" t="n">
        <v>0</v>
      </c>
      <c r="M615" s="79" t="n">
        <v>0.289999992</v>
      </c>
      <c r="N615" s="79" t="n">
        <v>0.07999999820000001</v>
      </c>
      <c r="O615" s="79" t="n">
        <v>0.219999999</v>
      </c>
      <c r="P615" s="80">
        <f>COS(RADIANS(K615))*COS(RADIANS(L615))+SIN(RADIANS(K615))*SIN(RADIANS(J615))*SIN(RADIANS(L615))</f>
        <v/>
      </c>
      <c r="Q615" s="80">
        <f>-COS(RADIANS(K615))*SIN(RADIANS(L615))+SIN(RADIANS(K615))*SIN(RADIANS(J615))*COS(RADIANS(L615))</f>
        <v/>
      </c>
      <c r="R615" s="80">
        <f>SIN(RADIANS(K615))*COS(RADIANS(J615))</f>
        <v/>
      </c>
      <c r="S615" s="80">
        <f>COS(RADIANS(J615))*SIN(RADIANS(L615))</f>
        <v/>
      </c>
      <c r="T615" s="80">
        <f>COS(RADIANS(J615))*COS(RADIANS(L615))</f>
        <v/>
      </c>
      <c r="U615" s="80">
        <f>-SIN(RADIANS(J615))</f>
        <v/>
      </c>
      <c r="V615" s="80">
        <f>-SIN(RADIANS(K615))*COS(RADIANS(L615))+COS(RADIANS(K615))*SIN(RADIANS(J615))*SIN(RADIANS(L615))</f>
        <v/>
      </c>
      <c r="W615" s="80">
        <f>SIN(RADIANS(K615))*SIN(RADIANS(L615))+COS(RADIANS(K615))*SIN(RADIANS(J615))*COS(RADIANS(L615))</f>
        <v/>
      </c>
      <c r="X615" s="80">
        <f>COS(RADIANS(K615))*COS(RADIANS(J615))</f>
        <v/>
      </c>
      <c r="Y615" s="80">
        <f>P615*G615</f>
        <v/>
      </c>
      <c r="Z615" s="80">
        <f>Q615*H615</f>
        <v/>
      </c>
      <c r="AA615" s="80">
        <f>R615*I615</f>
        <v/>
      </c>
      <c r="AB615" s="80">
        <f>M615</f>
        <v/>
      </c>
      <c r="AC615" s="80">
        <f>S615*G615</f>
        <v/>
      </c>
      <c r="AD615" s="80">
        <f>T615*H615</f>
        <v/>
      </c>
      <c r="AE615" s="80">
        <f>U615*I615</f>
        <v/>
      </c>
      <c r="AF615" s="80">
        <f>N615</f>
        <v/>
      </c>
      <c r="AG615" s="80">
        <f>V615*G615</f>
        <v/>
      </c>
      <c r="AH615" s="80">
        <f>W615*H615</f>
        <v/>
      </c>
      <c r="AI615" s="80">
        <f>X615*I615</f>
        <v/>
      </c>
      <c r="AJ615" s="80">
        <f>O615</f>
        <v/>
      </c>
      <c r="AK615" s="81" t="n">
        <v>-3.05979708e-09</v>
      </c>
      <c r="AL615" s="81" t="n">
        <v>0</v>
      </c>
      <c r="AM615" s="81" t="n">
        <v>0.0299999993</v>
      </c>
      <c r="AN615" s="81" t="n">
        <v>0.289999992</v>
      </c>
      <c r="AO615" s="81" t="n">
        <v>0</v>
      </c>
      <c r="AP615" s="81" t="n">
        <v>0.0700000003</v>
      </c>
      <c r="AQ615" s="81" t="n">
        <v>0</v>
      </c>
      <c r="AR615" s="81" t="n">
        <v>0.07999999820000001</v>
      </c>
      <c r="AS615" s="81" t="n">
        <v>-0.0700000003</v>
      </c>
      <c r="AT615" s="81" t="n">
        <v>0</v>
      </c>
      <c r="AU615" s="81" t="n">
        <v>-1.31134159e-09</v>
      </c>
      <c r="AV615" s="81" t="n">
        <v>0.219999999</v>
      </c>
      <c r="AW615" s="82">
        <f>MAX(ABS(Y615-AK615),ABS(Z615-AL615),ABS(AA615-AM615),ABS(AB615-AN615),ABS(AC615-AO615),ABS(AD615-AP615),ABS(AE615-AQ615),ABS(AF615-AR615),ABS(AG615-AS615),ABS(AH615-AT615),ABS(AI615-AU615),ABS(AJ615-AV615))</f>
        <v/>
      </c>
    </row>
    <row r="616">
      <c r="A616" s="78" t="inlineStr">
        <is>
          <t>M611</t>
        </is>
      </c>
      <c r="B616" s="52" t="inlineStr">
        <is>
          <t>ROV-16</t>
        </is>
      </c>
      <c r="C616" s="52" t="inlineStr">
        <is>
          <t>Target Rover</t>
        </is>
      </c>
      <c r="D616" s="52" t="inlineStr">
        <is>
          <t>Hub R</t>
        </is>
      </c>
      <c r="E616" s="59" t="inlineStr">
        <is>
          <t>Sphere</t>
        </is>
      </c>
      <c r="F616" s="52" t="inlineStr">
        <is>
          <t>ROV-00</t>
        </is>
      </c>
      <c r="G616" s="79" t="n">
        <v>0.0700000003</v>
      </c>
      <c r="H616" s="79" t="n">
        <v>0.0700000003</v>
      </c>
      <c r="I616" s="79" t="n">
        <v>0.0299999993</v>
      </c>
      <c r="J616" s="79" t="n">
        <v>0</v>
      </c>
      <c r="K616" s="79" t="n">
        <v>90</v>
      </c>
      <c r="L616" s="79" t="n">
        <v>0</v>
      </c>
      <c r="M616" s="79" t="n">
        <v>-0.289999992</v>
      </c>
      <c r="N616" s="79" t="n">
        <v>0.07999999820000001</v>
      </c>
      <c r="O616" s="79" t="n">
        <v>0.219999999</v>
      </c>
      <c r="P616" s="80">
        <f>COS(RADIANS(K616))*COS(RADIANS(L616))+SIN(RADIANS(K616))*SIN(RADIANS(J616))*SIN(RADIANS(L616))</f>
        <v/>
      </c>
      <c r="Q616" s="80">
        <f>-COS(RADIANS(K616))*SIN(RADIANS(L616))+SIN(RADIANS(K616))*SIN(RADIANS(J616))*COS(RADIANS(L616))</f>
        <v/>
      </c>
      <c r="R616" s="80">
        <f>SIN(RADIANS(K616))*COS(RADIANS(J616))</f>
        <v/>
      </c>
      <c r="S616" s="80">
        <f>COS(RADIANS(J616))*SIN(RADIANS(L616))</f>
        <v/>
      </c>
      <c r="T616" s="80">
        <f>COS(RADIANS(J616))*COS(RADIANS(L616))</f>
        <v/>
      </c>
      <c r="U616" s="80">
        <f>-SIN(RADIANS(J616))</f>
        <v/>
      </c>
      <c r="V616" s="80">
        <f>-SIN(RADIANS(K616))*COS(RADIANS(L616))+COS(RADIANS(K616))*SIN(RADIANS(J616))*SIN(RADIANS(L616))</f>
        <v/>
      </c>
      <c r="W616" s="80">
        <f>SIN(RADIANS(K616))*SIN(RADIANS(L616))+COS(RADIANS(K616))*SIN(RADIANS(J616))*COS(RADIANS(L616))</f>
        <v/>
      </c>
      <c r="X616" s="80">
        <f>COS(RADIANS(K616))*COS(RADIANS(J616))</f>
        <v/>
      </c>
      <c r="Y616" s="80">
        <f>P616*G616</f>
        <v/>
      </c>
      <c r="Z616" s="80">
        <f>Q616*H616</f>
        <v/>
      </c>
      <c r="AA616" s="80">
        <f>R616*I616</f>
        <v/>
      </c>
      <c r="AB616" s="80">
        <f>M616</f>
        <v/>
      </c>
      <c r="AC616" s="80">
        <f>S616*G616</f>
        <v/>
      </c>
      <c r="AD616" s="80">
        <f>T616*H616</f>
        <v/>
      </c>
      <c r="AE616" s="80">
        <f>U616*I616</f>
        <v/>
      </c>
      <c r="AF616" s="80">
        <f>N616</f>
        <v/>
      </c>
      <c r="AG616" s="80">
        <f>V616*G616</f>
        <v/>
      </c>
      <c r="AH616" s="80">
        <f>W616*H616</f>
        <v/>
      </c>
      <c r="AI616" s="80">
        <f>X616*I616</f>
        <v/>
      </c>
      <c r="AJ616" s="80">
        <f>O616</f>
        <v/>
      </c>
      <c r="AK616" s="81" t="n">
        <v>-3.05979708e-09</v>
      </c>
      <c r="AL616" s="81" t="n">
        <v>0</v>
      </c>
      <c r="AM616" s="81" t="n">
        <v>0.0299999993</v>
      </c>
      <c r="AN616" s="81" t="n">
        <v>-0.289999992</v>
      </c>
      <c r="AO616" s="81" t="n">
        <v>0</v>
      </c>
      <c r="AP616" s="81" t="n">
        <v>0.0700000003</v>
      </c>
      <c r="AQ616" s="81" t="n">
        <v>0</v>
      </c>
      <c r="AR616" s="81" t="n">
        <v>0.07999999820000001</v>
      </c>
      <c r="AS616" s="81" t="n">
        <v>-0.0700000003</v>
      </c>
      <c r="AT616" s="81" t="n">
        <v>0</v>
      </c>
      <c r="AU616" s="81" t="n">
        <v>-1.31134159e-09</v>
      </c>
      <c r="AV616" s="81" t="n">
        <v>0.219999999</v>
      </c>
      <c r="AW616" s="82">
        <f>MAX(ABS(Y616-AK616),ABS(Z616-AL616),ABS(AA616-AM616),ABS(AB616-AN616),ABS(AC616-AO616),ABS(AD616-AP616),ABS(AE616-AQ616),ABS(AF616-AR616),ABS(AG616-AS616),ABS(AH616-AT616),ABS(AI616-AU616),ABS(AJ616-AV616))</f>
        <v/>
      </c>
    </row>
    <row r="617">
      <c r="A617" s="78" t="inlineStr">
        <is>
          <t>M612</t>
        </is>
      </c>
      <c r="B617" s="52" t="inlineStr">
        <is>
          <t>ROV-17</t>
        </is>
      </c>
      <c r="C617" s="52" t="inlineStr">
        <is>
          <t>Target Rover</t>
        </is>
      </c>
      <c r="D617" s="52" t="inlineStr">
        <is>
          <t>IR sensor bar</t>
        </is>
      </c>
      <c r="E617" s="63" t="inlineStr">
        <is>
          <t>Cube</t>
        </is>
      </c>
      <c r="F617" s="52" t="inlineStr">
        <is>
          <t>ROV-00</t>
        </is>
      </c>
      <c r="G617" s="79" t="n">
        <v>0.300000012</v>
      </c>
      <c r="H617" s="79" t="n">
        <v>0.0199999996</v>
      </c>
      <c r="I617" s="79" t="n">
        <v>0.0399999991</v>
      </c>
      <c r="J617" s="79" t="n">
        <v>0</v>
      </c>
      <c r="K617" s="79" t="n">
        <v>0</v>
      </c>
      <c r="L617" s="79" t="n">
        <v>0</v>
      </c>
      <c r="M617" s="79" t="n">
        <v>0</v>
      </c>
      <c r="N617" s="79" t="n">
        <v>0.0700000003</v>
      </c>
      <c r="O617" s="79" t="n">
        <v>0.300000012</v>
      </c>
      <c r="P617" s="80">
        <f>COS(RADIANS(K617))*COS(RADIANS(L617))+SIN(RADIANS(K617))*SIN(RADIANS(J617))*SIN(RADIANS(L617))</f>
        <v/>
      </c>
      <c r="Q617" s="80">
        <f>-COS(RADIANS(K617))*SIN(RADIANS(L617))+SIN(RADIANS(K617))*SIN(RADIANS(J617))*COS(RADIANS(L617))</f>
        <v/>
      </c>
      <c r="R617" s="80">
        <f>SIN(RADIANS(K617))*COS(RADIANS(J617))</f>
        <v/>
      </c>
      <c r="S617" s="80">
        <f>COS(RADIANS(J617))*SIN(RADIANS(L617))</f>
        <v/>
      </c>
      <c r="T617" s="80">
        <f>COS(RADIANS(J617))*COS(RADIANS(L617))</f>
        <v/>
      </c>
      <c r="U617" s="80">
        <f>-SIN(RADIANS(J617))</f>
        <v/>
      </c>
      <c r="V617" s="80">
        <f>-SIN(RADIANS(K617))*COS(RADIANS(L617))+COS(RADIANS(K617))*SIN(RADIANS(J617))*SIN(RADIANS(L617))</f>
        <v/>
      </c>
      <c r="W617" s="80">
        <f>SIN(RADIANS(K617))*SIN(RADIANS(L617))+COS(RADIANS(K617))*SIN(RADIANS(J617))*COS(RADIANS(L617))</f>
        <v/>
      </c>
      <c r="X617" s="80">
        <f>COS(RADIANS(K617))*COS(RADIANS(J617))</f>
        <v/>
      </c>
      <c r="Y617" s="80">
        <f>P617*G617</f>
        <v/>
      </c>
      <c r="Z617" s="80">
        <f>Q617*H617</f>
        <v/>
      </c>
      <c r="AA617" s="80">
        <f>R617*I617</f>
        <v/>
      </c>
      <c r="AB617" s="80">
        <f>M617</f>
        <v/>
      </c>
      <c r="AC617" s="80">
        <f>S617*G617</f>
        <v/>
      </c>
      <c r="AD617" s="80">
        <f>T617*H617</f>
        <v/>
      </c>
      <c r="AE617" s="80">
        <f>U617*I617</f>
        <v/>
      </c>
      <c r="AF617" s="80">
        <f>N617</f>
        <v/>
      </c>
      <c r="AG617" s="80">
        <f>V617*G617</f>
        <v/>
      </c>
      <c r="AH617" s="80">
        <f>W617*H617</f>
        <v/>
      </c>
      <c r="AI617" s="80">
        <f>X617*I617</f>
        <v/>
      </c>
      <c r="AJ617" s="80">
        <f>O617</f>
        <v/>
      </c>
      <c r="AK617" s="81" t="n">
        <v>0.300000012</v>
      </c>
      <c r="AL617" s="81" t="n">
        <v>0</v>
      </c>
      <c r="AM617" s="81" t="n">
        <v>0</v>
      </c>
      <c r="AN617" s="81" t="n">
        <v>0</v>
      </c>
      <c r="AO617" s="81" t="n">
        <v>0</v>
      </c>
      <c r="AP617" s="81" t="n">
        <v>0.0199999996</v>
      </c>
      <c r="AQ617" s="81" t="n">
        <v>0</v>
      </c>
      <c r="AR617" s="81" t="n">
        <v>0.0700000003</v>
      </c>
      <c r="AS617" s="81" t="n">
        <v>0</v>
      </c>
      <c r="AT617" s="81" t="n">
        <v>0</v>
      </c>
      <c r="AU617" s="81" t="n">
        <v>0.0399999991</v>
      </c>
      <c r="AV617" s="81" t="n">
        <v>0.300000012</v>
      </c>
      <c r="AW617" s="82">
        <f>MAX(ABS(Y617-AK617),ABS(Z617-AL617),ABS(AA617-AM617),ABS(AB617-AN617),ABS(AC617-AO617),ABS(AD617-AP617),ABS(AE617-AQ617),ABS(AF617-AR617),ABS(AG617-AS617),ABS(AH617-AT617),ABS(AI617-AU617),ABS(AJ617-AV617))</f>
        <v/>
      </c>
    </row>
    <row r="618">
      <c r="A618" s="78" t="inlineStr">
        <is>
          <t>M613</t>
        </is>
      </c>
      <c r="B618" s="52" t="inlineStr">
        <is>
          <t>ROV-18</t>
        </is>
      </c>
      <c r="C618" s="52" t="inlineStr">
        <is>
          <t>Target Rover</t>
        </is>
      </c>
      <c r="D618" s="52" t="inlineStr">
        <is>
          <t>IR sensor</t>
        </is>
      </c>
      <c r="E618" s="59" t="inlineStr">
        <is>
          <t>Sphere</t>
        </is>
      </c>
      <c r="F618" s="52" t="inlineStr">
        <is>
          <t>ROV-00</t>
        </is>
      </c>
      <c r="G618" s="79" t="n">
        <v>0.0250000004</v>
      </c>
      <c r="H618" s="79" t="n">
        <v>0.0250000004</v>
      </c>
      <c r="I618" s="79" t="n">
        <v>0.0250000004</v>
      </c>
      <c r="J618" s="79" t="n">
        <v>0</v>
      </c>
      <c r="K618" s="79" t="n">
        <v>0</v>
      </c>
      <c r="L618" s="79" t="n">
        <v>0</v>
      </c>
      <c r="M618" s="79" t="n">
        <v>-0.119999997</v>
      </c>
      <c r="N618" s="79" t="n">
        <v>0.0549999997</v>
      </c>
      <c r="O618" s="79" t="n">
        <v>0.310000002</v>
      </c>
      <c r="P618" s="80">
        <f>COS(RADIANS(K618))*COS(RADIANS(L618))+SIN(RADIANS(K618))*SIN(RADIANS(J618))*SIN(RADIANS(L618))</f>
        <v/>
      </c>
      <c r="Q618" s="80">
        <f>-COS(RADIANS(K618))*SIN(RADIANS(L618))+SIN(RADIANS(K618))*SIN(RADIANS(J618))*COS(RADIANS(L618))</f>
        <v/>
      </c>
      <c r="R618" s="80">
        <f>SIN(RADIANS(K618))*COS(RADIANS(J618))</f>
        <v/>
      </c>
      <c r="S618" s="80">
        <f>COS(RADIANS(J618))*SIN(RADIANS(L618))</f>
        <v/>
      </c>
      <c r="T618" s="80">
        <f>COS(RADIANS(J618))*COS(RADIANS(L618))</f>
        <v/>
      </c>
      <c r="U618" s="80">
        <f>-SIN(RADIANS(J618))</f>
        <v/>
      </c>
      <c r="V618" s="80">
        <f>-SIN(RADIANS(K618))*COS(RADIANS(L618))+COS(RADIANS(K618))*SIN(RADIANS(J618))*SIN(RADIANS(L618))</f>
        <v/>
      </c>
      <c r="W618" s="80">
        <f>SIN(RADIANS(K618))*SIN(RADIANS(L618))+COS(RADIANS(K618))*SIN(RADIANS(J618))*COS(RADIANS(L618))</f>
        <v/>
      </c>
      <c r="X618" s="80">
        <f>COS(RADIANS(K618))*COS(RADIANS(J618))</f>
        <v/>
      </c>
      <c r="Y618" s="80">
        <f>P618*G618</f>
        <v/>
      </c>
      <c r="Z618" s="80">
        <f>Q618*H618</f>
        <v/>
      </c>
      <c r="AA618" s="80">
        <f>R618*I618</f>
        <v/>
      </c>
      <c r="AB618" s="80">
        <f>M618</f>
        <v/>
      </c>
      <c r="AC618" s="80">
        <f>S618*G618</f>
        <v/>
      </c>
      <c r="AD618" s="80">
        <f>T618*H618</f>
        <v/>
      </c>
      <c r="AE618" s="80">
        <f>U618*I618</f>
        <v/>
      </c>
      <c r="AF618" s="80">
        <f>N618</f>
        <v/>
      </c>
      <c r="AG618" s="80">
        <f>V618*G618</f>
        <v/>
      </c>
      <c r="AH618" s="80">
        <f>W618*H618</f>
        <v/>
      </c>
      <c r="AI618" s="80">
        <f>X618*I618</f>
        <v/>
      </c>
      <c r="AJ618" s="80">
        <f>O618</f>
        <v/>
      </c>
      <c r="AK618" s="81" t="n">
        <v>0.0250000004</v>
      </c>
      <c r="AL618" s="81" t="n">
        <v>0</v>
      </c>
      <c r="AM618" s="81" t="n">
        <v>0</v>
      </c>
      <c r="AN618" s="81" t="n">
        <v>-0.119999997</v>
      </c>
      <c r="AO618" s="81" t="n">
        <v>0</v>
      </c>
      <c r="AP618" s="81" t="n">
        <v>0.0250000004</v>
      </c>
      <c r="AQ618" s="81" t="n">
        <v>0</v>
      </c>
      <c r="AR618" s="81" t="n">
        <v>0.0549999997</v>
      </c>
      <c r="AS618" s="81" t="n">
        <v>0</v>
      </c>
      <c r="AT618" s="81" t="n">
        <v>0</v>
      </c>
      <c r="AU618" s="81" t="n">
        <v>0.0250000004</v>
      </c>
      <c r="AV618" s="81" t="n">
        <v>0.310000002</v>
      </c>
      <c r="AW618" s="82">
        <f>MAX(ABS(Y618-AK618),ABS(Z618-AL618),ABS(AA618-AM618),ABS(AB618-AN618),ABS(AC618-AO618),ABS(AD618-AP618),ABS(AE618-AQ618),ABS(AF618-AR618),ABS(AG618-AS618),ABS(AH618-AT618),ABS(AI618-AU618),ABS(AJ618-AV618))</f>
        <v/>
      </c>
    </row>
    <row r="619">
      <c r="A619" s="78" t="inlineStr">
        <is>
          <t>M614</t>
        </is>
      </c>
      <c r="B619" s="52" t="inlineStr">
        <is>
          <t>ROV-19</t>
        </is>
      </c>
      <c r="C619" s="52" t="inlineStr">
        <is>
          <t>Target Rover</t>
        </is>
      </c>
      <c r="D619" s="52" t="inlineStr">
        <is>
          <t>IR sensor</t>
        </is>
      </c>
      <c r="E619" s="59" t="inlineStr">
        <is>
          <t>Sphere</t>
        </is>
      </c>
      <c r="F619" s="52" t="inlineStr">
        <is>
          <t>ROV-00</t>
        </is>
      </c>
      <c r="G619" s="79" t="n">
        <v>0.0250000004</v>
      </c>
      <c r="H619" s="79" t="n">
        <v>0.0250000004</v>
      </c>
      <c r="I619" s="79" t="n">
        <v>0.0250000004</v>
      </c>
      <c r="J619" s="79" t="n">
        <v>0</v>
      </c>
      <c r="K619" s="79" t="n">
        <v>0</v>
      </c>
      <c r="L619" s="79" t="n">
        <v>0</v>
      </c>
      <c r="M619" s="79" t="n">
        <v>-0.0599999987</v>
      </c>
      <c r="N619" s="79" t="n">
        <v>0.0549999997</v>
      </c>
      <c r="O619" s="79" t="n">
        <v>0.310000002</v>
      </c>
      <c r="P619" s="80">
        <f>COS(RADIANS(K619))*COS(RADIANS(L619))+SIN(RADIANS(K619))*SIN(RADIANS(J619))*SIN(RADIANS(L619))</f>
        <v/>
      </c>
      <c r="Q619" s="80">
        <f>-COS(RADIANS(K619))*SIN(RADIANS(L619))+SIN(RADIANS(K619))*SIN(RADIANS(J619))*COS(RADIANS(L619))</f>
        <v/>
      </c>
      <c r="R619" s="80">
        <f>SIN(RADIANS(K619))*COS(RADIANS(J619))</f>
        <v/>
      </c>
      <c r="S619" s="80">
        <f>COS(RADIANS(J619))*SIN(RADIANS(L619))</f>
        <v/>
      </c>
      <c r="T619" s="80">
        <f>COS(RADIANS(J619))*COS(RADIANS(L619))</f>
        <v/>
      </c>
      <c r="U619" s="80">
        <f>-SIN(RADIANS(J619))</f>
        <v/>
      </c>
      <c r="V619" s="80">
        <f>-SIN(RADIANS(K619))*COS(RADIANS(L619))+COS(RADIANS(K619))*SIN(RADIANS(J619))*SIN(RADIANS(L619))</f>
        <v/>
      </c>
      <c r="W619" s="80">
        <f>SIN(RADIANS(K619))*SIN(RADIANS(L619))+COS(RADIANS(K619))*SIN(RADIANS(J619))*COS(RADIANS(L619))</f>
        <v/>
      </c>
      <c r="X619" s="80">
        <f>COS(RADIANS(K619))*COS(RADIANS(J619))</f>
        <v/>
      </c>
      <c r="Y619" s="80">
        <f>P619*G619</f>
        <v/>
      </c>
      <c r="Z619" s="80">
        <f>Q619*H619</f>
        <v/>
      </c>
      <c r="AA619" s="80">
        <f>R619*I619</f>
        <v/>
      </c>
      <c r="AB619" s="80">
        <f>M619</f>
        <v/>
      </c>
      <c r="AC619" s="80">
        <f>S619*G619</f>
        <v/>
      </c>
      <c r="AD619" s="80">
        <f>T619*H619</f>
        <v/>
      </c>
      <c r="AE619" s="80">
        <f>U619*I619</f>
        <v/>
      </c>
      <c r="AF619" s="80">
        <f>N619</f>
        <v/>
      </c>
      <c r="AG619" s="80">
        <f>V619*G619</f>
        <v/>
      </c>
      <c r="AH619" s="80">
        <f>W619*H619</f>
        <v/>
      </c>
      <c r="AI619" s="80">
        <f>X619*I619</f>
        <v/>
      </c>
      <c r="AJ619" s="80">
        <f>O619</f>
        <v/>
      </c>
      <c r="AK619" s="81" t="n">
        <v>0.0250000004</v>
      </c>
      <c r="AL619" s="81" t="n">
        <v>0</v>
      </c>
      <c r="AM619" s="81" t="n">
        <v>0</v>
      </c>
      <c r="AN619" s="81" t="n">
        <v>-0.0599999987</v>
      </c>
      <c r="AO619" s="81" t="n">
        <v>0</v>
      </c>
      <c r="AP619" s="81" t="n">
        <v>0.0250000004</v>
      </c>
      <c r="AQ619" s="81" t="n">
        <v>0</v>
      </c>
      <c r="AR619" s="81" t="n">
        <v>0.0549999997</v>
      </c>
      <c r="AS619" s="81" t="n">
        <v>0</v>
      </c>
      <c r="AT619" s="81" t="n">
        <v>0</v>
      </c>
      <c r="AU619" s="81" t="n">
        <v>0.0250000004</v>
      </c>
      <c r="AV619" s="81" t="n">
        <v>0.310000002</v>
      </c>
      <c r="AW619" s="82">
        <f>MAX(ABS(Y619-AK619),ABS(Z619-AL619),ABS(AA619-AM619),ABS(AB619-AN619),ABS(AC619-AO619),ABS(AD619-AP619),ABS(AE619-AQ619),ABS(AF619-AR619),ABS(AG619-AS619),ABS(AH619-AT619),ABS(AI619-AU619),ABS(AJ619-AV619))</f>
        <v/>
      </c>
    </row>
    <row r="620">
      <c r="A620" s="78" t="inlineStr">
        <is>
          <t>M615</t>
        </is>
      </c>
      <c r="B620" s="52" t="inlineStr">
        <is>
          <t>ROV-20</t>
        </is>
      </c>
      <c r="C620" s="52" t="inlineStr">
        <is>
          <t>Target Rover</t>
        </is>
      </c>
      <c r="D620" s="52" t="inlineStr">
        <is>
          <t>IR sensor</t>
        </is>
      </c>
      <c r="E620" s="59" t="inlineStr">
        <is>
          <t>Sphere</t>
        </is>
      </c>
      <c r="F620" s="52" t="inlineStr">
        <is>
          <t>ROV-00</t>
        </is>
      </c>
      <c r="G620" s="79" t="n">
        <v>0.0250000004</v>
      </c>
      <c r="H620" s="79" t="n">
        <v>0.0250000004</v>
      </c>
      <c r="I620" s="79" t="n">
        <v>0.0250000004</v>
      </c>
      <c r="J620" s="79" t="n">
        <v>0</v>
      </c>
      <c r="K620" s="79" t="n">
        <v>0</v>
      </c>
      <c r="L620" s="79" t="n">
        <v>0</v>
      </c>
      <c r="M620" s="79" t="n">
        <v>0</v>
      </c>
      <c r="N620" s="79" t="n">
        <v>0.0549999997</v>
      </c>
      <c r="O620" s="79" t="n">
        <v>0.310000002</v>
      </c>
      <c r="P620" s="80">
        <f>COS(RADIANS(K620))*COS(RADIANS(L620))+SIN(RADIANS(K620))*SIN(RADIANS(J620))*SIN(RADIANS(L620))</f>
        <v/>
      </c>
      <c r="Q620" s="80">
        <f>-COS(RADIANS(K620))*SIN(RADIANS(L620))+SIN(RADIANS(K620))*SIN(RADIANS(J620))*COS(RADIANS(L620))</f>
        <v/>
      </c>
      <c r="R620" s="80">
        <f>SIN(RADIANS(K620))*COS(RADIANS(J620))</f>
        <v/>
      </c>
      <c r="S620" s="80">
        <f>COS(RADIANS(J620))*SIN(RADIANS(L620))</f>
        <v/>
      </c>
      <c r="T620" s="80">
        <f>COS(RADIANS(J620))*COS(RADIANS(L620))</f>
        <v/>
      </c>
      <c r="U620" s="80">
        <f>-SIN(RADIANS(J620))</f>
        <v/>
      </c>
      <c r="V620" s="80">
        <f>-SIN(RADIANS(K620))*COS(RADIANS(L620))+COS(RADIANS(K620))*SIN(RADIANS(J620))*SIN(RADIANS(L620))</f>
        <v/>
      </c>
      <c r="W620" s="80">
        <f>SIN(RADIANS(K620))*SIN(RADIANS(L620))+COS(RADIANS(K620))*SIN(RADIANS(J620))*COS(RADIANS(L620))</f>
        <v/>
      </c>
      <c r="X620" s="80">
        <f>COS(RADIANS(K620))*COS(RADIANS(J620))</f>
        <v/>
      </c>
      <c r="Y620" s="80">
        <f>P620*G620</f>
        <v/>
      </c>
      <c r="Z620" s="80">
        <f>Q620*H620</f>
        <v/>
      </c>
      <c r="AA620" s="80">
        <f>R620*I620</f>
        <v/>
      </c>
      <c r="AB620" s="80">
        <f>M620</f>
        <v/>
      </c>
      <c r="AC620" s="80">
        <f>S620*G620</f>
        <v/>
      </c>
      <c r="AD620" s="80">
        <f>T620*H620</f>
        <v/>
      </c>
      <c r="AE620" s="80">
        <f>U620*I620</f>
        <v/>
      </c>
      <c r="AF620" s="80">
        <f>N620</f>
        <v/>
      </c>
      <c r="AG620" s="80">
        <f>V620*G620</f>
        <v/>
      </c>
      <c r="AH620" s="80">
        <f>W620*H620</f>
        <v/>
      </c>
      <c r="AI620" s="80">
        <f>X620*I620</f>
        <v/>
      </c>
      <c r="AJ620" s="80">
        <f>O620</f>
        <v/>
      </c>
      <c r="AK620" s="81" t="n">
        <v>0.0250000004</v>
      </c>
      <c r="AL620" s="81" t="n">
        <v>0</v>
      </c>
      <c r="AM620" s="81" t="n">
        <v>0</v>
      </c>
      <c r="AN620" s="81" t="n">
        <v>0</v>
      </c>
      <c r="AO620" s="81" t="n">
        <v>0</v>
      </c>
      <c r="AP620" s="81" t="n">
        <v>0.0250000004</v>
      </c>
      <c r="AQ620" s="81" t="n">
        <v>0</v>
      </c>
      <c r="AR620" s="81" t="n">
        <v>0.0549999997</v>
      </c>
      <c r="AS620" s="81" t="n">
        <v>0</v>
      </c>
      <c r="AT620" s="81" t="n">
        <v>0</v>
      </c>
      <c r="AU620" s="81" t="n">
        <v>0.0250000004</v>
      </c>
      <c r="AV620" s="81" t="n">
        <v>0.310000002</v>
      </c>
      <c r="AW620" s="82">
        <f>MAX(ABS(Y620-AK620),ABS(Z620-AL620),ABS(AA620-AM620),ABS(AB620-AN620),ABS(AC620-AO620),ABS(AD620-AP620),ABS(AE620-AQ620),ABS(AF620-AR620),ABS(AG620-AS620),ABS(AH620-AT620),ABS(AI620-AU620),ABS(AJ620-AV620))</f>
        <v/>
      </c>
    </row>
    <row r="621">
      <c r="A621" s="78" t="inlineStr">
        <is>
          <t>M616</t>
        </is>
      </c>
      <c r="B621" s="52" t="inlineStr">
        <is>
          <t>ROV-21</t>
        </is>
      </c>
      <c r="C621" s="52" t="inlineStr">
        <is>
          <t>Target Rover</t>
        </is>
      </c>
      <c r="D621" s="52" t="inlineStr">
        <is>
          <t>IR sensor</t>
        </is>
      </c>
      <c r="E621" s="59" t="inlineStr">
        <is>
          <t>Sphere</t>
        </is>
      </c>
      <c r="F621" s="52" t="inlineStr">
        <is>
          <t>ROV-00</t>
        </is>
      </c>
      <c r="G621" s="79" t="n">
        <v>0.0250000004</v>
      </c>
      <c r="H621" s="79" t="n">
        <v>0.0250000004</v>
      </c>
      <c r="I621" s="79" t="n">
        <v>0.0250000004</v>
      </c>
      <c r="J621" s="79" t="n">
        <v>0</v>
      </c>
      <c r="K621" s="79" t="n">
        <v>0</v>
      </c>
      <c r="L621" s="79" t="n">
        <v>0</v>
      </c>
      <c r="M621" s="79" t="n">
        <v>0.0599999987</v>
      </c>
      <c r="N621" s="79" t="n">
        <v>0.0549999997</v>
      </c>
      <c r="O621" s="79" t="n">
        <v>0.310000002</v>
      </c>
      <c r="P621" s="80">
        <f>COS(RADIANS(K621))*COS(RADIANS(L621))+SIN(RADIANS(K621))*SIN(RADIANS(J621))*SIN(RADIANS(L621))</f>
        <v/>
      </c>
      <c r="Q621" s="80">
        <f>-COS(RADIANS(K621))*SIN(RADIANS(L621))+SIN(RADIANS(K621))*SIN(RADIANS(J621))*COS(RADIANS(L621))</f>
        <v/>
      </c>
      <c r="R621" s="80">
        <f>SIN(RADIANS(K621))*COS(RADIANS(J621))</f>
        <v/>
      </c>
      <c r="S621" s="80">
        <f>COS(RADIANS(J621))*SIN(RADIANS(L621))</f>
        <v/>
      </c>
      <c r="T621" s="80">
        <f>COS(RADIANS(J621))*COS(RADIANS(L621))</f>
        <v/>
      </c>
      <c r="U621" s="80">
        <f>-SIN(RADIANS(J621))</f>
        <v/>
      </c>
      <c r="V621" s="80">
        <f>-SIN(RADIANS(K621))*COS(RADIANS(L621))+COS(RADIANS(K621))*SIN(RADIANS(J621))*SIN(RADIANS(L621))</f>
        <v/>
      </c>
      <c r="W621" s="80">
        <f>SIN(RADIANS(K621))*SIN(RADIANS(L621))+COS(RADIANS(K621))*SIN(RADIANS(J621))*COS(RADIANS(L621))</f>
        <v/>
      </c>
      <c r="X621" s="80">
        <f>COS(RADIANS(K621))*COS(RADIANS(J621))</f>
        <v/>
      </c>
      <c r="Y621" s="80">
        <f>P621*G621</f>
        <v/>
      </c>
      <c r="Z621" s="80">
        <f>Q621*H621</f>
        <v/>
      </c>
      <c r="AA621" s="80">
        <f>R621*I621</f>
        <v/>
      </c>
      <c r="AB621" s="80">
        <f>M621</f>
        <v/>
      </c>
      <c r="AC621" s="80">
        <f>S621*G621</f>
        <v/>
      </c>
      <c r="AD621" s="80">
        <f>T621*H621</f>
        <v/>
      </c>
      <c r="AE621" s="80">
        <f>U621*I621</f>
        <v/>
      </c>
      <c r="AF621" s="80">
        <f>N621</f>
        <v/>
      </c>
      <c r="AG621" s="80">
        <f>V621*G621</f>
        <v/>
      </c>
      <c r="AH621" s="80">
        <f>W621*H621</f>
        <v/>
      </c>
      <c r="AI621" s="80">
        <f>X621*I621</f>
        <v/>
      </c>
      <c r="AJ621" s="80">
        <f>O621</f>
        <v/>
      </c>
      <c r="AK621" s="81" t="n">
        <v>0.0250000004</v>
      </c>
      <c r="AL621" s="81" t="n">
        <v>0</v>
      </c>
      <c r="AM621" s="81" t="n">
        <v>0</v>
      </c>
      <c r="AN621" s="81" t="n">
        <v>0.0599999987</v>
      </c>
      <c r="AO621" s="81" t="n">
        <v>0</v>
      </c>
      <c r="AP621" s="81" t="n">
        <v>0.0250000004</v>
      </c>
      <c r="AQ621" s="81" t="n">
        <v>0</v>
      </c>
      <c r="AR621" s="81" t="n">
        <v>0.0549999997</v>
      </c>
      <c r="AS621" s="81" t="n">
        <v>0</v>
      </c>
      <c r="AT621" s="81" t="n">
        <v>0</v>
      </c>
      <c r="AU621" s="81" t="n">
        <v>0.0250000004</v>
      </c>
      <c r="AV621" s="81" t="n">
        <v>0.310000002</v>
      </c>
      <c r="AW621" s="82">
        <f>MAX(ABS(Y621-AK621),ABS(Z621-AL621),ABS(AA621-AM621),ABS(AB621-AN621),ABS(AC621-AO621),ABS(AD621-AP621),ABS(AE621-AQ621),ABS(AF621-AR621),ABS(AG621-AS621),ABS(AH621-AT621),ABS(AI621-AU621),ABS(AJ621-AV621))</f>
        <v/>
      </c>
    </row>
    <row r="622">
      <c r="A622" s="78" t="inlineStr">
        <is>
          <t>M617</t>
        </is>
      </c>
      <c r="B622" s="52" t="inlineStr">
        <is>
          <t>ROV-22</t>
        </is>
      </c>
      <c r="C622" s="52" t="inlineStr">
        <is>
          <t>Target Rover</t>
        </is>
      </c>
      <c r="D622" s="52" t="inlineStr">
        <is>
          <t>IR sensor</t>
        </is>
      </c>
      <c r="E622" s="59" t="inlineStr">
        <is>
          <t>Sphere</t>
        </is>
      </c>
      <c r="F622" s="52" t="inlineStr">
        <is>
          <t>ROV-00</t>
        </is>
      </c>
      <c r="G622" s="79" t="n">
        <v>0.0250000004</v>
      </c>
      <c r="H622" s="79" t="n">
        <v>0.0250000004</v>
      </c>
      <c r="I622" s="79" t="n">
        <v>0.0250000004</v>
      </c>
      <c r="J622" s="79" t="n">
        <v>0</v>
      </c>
      <c r="K622" s="79" t="n">
        <v>0</v>
      </c>
      <c r="L622" s="79" t="n">
        <v>0</v>
      </c>
      <c r="M622" s="79" t="n">
        <v>0.119999997</v>
      </c>
      <c r="N622" s="79" t="n">
        <v>0.0549999997</v>
      </c>
      <c r="O622" s="79" t="n">
        <v>0.310000002</v>
      </c>
      <c r="P622" s="80">
        <f>COS(RADIANS(K622))*COS(RADIANS(L622))+SIN(RADIANS(K622))*SIN(RADIANS(J622))*SIN(RADIANS(L622))</f>
        <v/>
      </c>
      <c r="Q622" s="80">
        <f>-COS(RADIANS(K622))*SIN(RADIANS(L622))+SIN(RADIANS(K622))*SIN(RADIANS(J622))*COS(RADIANS(L622))</f>
        <v/>
      </c>
      <c r="R622" s="80">
        <f>SIN(RADIANS(K622))*COS(RADIANS(J622))</f>
        <v/>
      </c>
      <c r="S622" s="80">
        <f>COS(RADIANS(J622))*SIN(RADIANS(L622))</f>
        <v/>
      </c>
      <c r="T622" s="80">
        <f>COS(RADIANS(J622))*COS(RADIANS(L622))</f>
        <v/>
      </c>
      <c r="U622" s="80">
        <f>-SIN(RADIANS(J622))</f>
        <v/>
      </c>
      <c r="V622" s="80">
        <f>-SIN(RADIANS(K622))*COS(RADIANS(L622))+COS(RADIANS(K622))*SIN(RADIANS(J622))*SIN(RADIANS(L622))</f>
        <v/>
      </c>
      <c r="W622" s="80">
        <f>SIN(RADIANS(K622))*SIN(RADIANS(L622))+COS(RADIANS(K622))*SIN(RADIANS(J622))*COS(RADIANS(L622))</f>
        <v/>
      </c>
      <c r="X622" s="80">
        <f>COS(RADIANS(K622))*COS(RADIANS(J622))</f>
        <v/>
      </c>
      <c r="Y622" s="80">
        <f>P622*G622</f>
        <v/>
      </c>
      <c r="Z622" s="80">
        <f>Q622*H622</f>
        <v/>
      </c>
      <c r="AA622" s="80">
        <f>R622*I622</f>
        <v/>
      </c>
      <c r="AB622" s="80">
        <f>M622</f>
        <v/>
      </c>
      <c r="AC622" s="80">
        <f>S622*G622</f>
        <v/>
      </c>
      <c r="AD622" s="80">
        <f>T622*H622</f>
        <v/>
      </c>
      <c r="AE622" s="80">
        <f>U622*I622</f>
        <v/>
      </c>
      <c r="AF622" s="80">
        <f>N622</f>
        <v/>
      </c>
      <c r="AG622" s="80">
        <f>V622*G622</f>
        <v/>
      </c>
      <c r="AH622" s="80">
        <f>W622*H622</f>
        <v/>
      </c>
      <c r="AI622" s="80">
        <f>X622*I622</f>
        <v/>
      </c>
      <c r="AJ622" s="80">
        <f>O622</f>
        <v/>
      </c>
      <c r="AK622" s="81" t="n">
        <v>0.0250000004</v>
      </c>
      <c r="AL622" s="81" t="n">
        <v>0</v>
      </c>
      <c r="AM622" s="81" t="n">
        <v>0</v>
      </c>
      <c r="AN622" s="81" t="n">
        <v>0.119999997</v>
      </c>
      <c r="AO622" s="81" t="n">
        <v>0</v>
      </c>
      <c r="AP622" s="81" t="n">
        <v>0.0250000004</v>
      </c>
      <c r="AQ622" s="81" t="n">
        <v>0</v>
      </c>
      <c r="AR622" s="81" t="n">
        <v>0.0549999997</v>
      </c>
      <c r="AS622" s="81" t="n">
        <v>0</v>
      </c>
      <c r="AT622" s="81" t="n">
        <v>0</v>
      </c>
      <c r="AU622" s="81" t="n">
        <v>0.0250000004</v>
      </c>
      <c r="AV622" s="81" t="n">
        <v>0.310000002</v>
      </c>
      <c r="AW622" s="82">
        <f>MAX(ABS(Y622-AK622),ABS(Z622-AL622),ABS(AA622-AM622),ABS(AB622-AN622),ABS(AC622-AO622),ABS(AD622-AP622),ABS(AE622-AQ622),ABS(AF622-AR622),ABS(AG622-AS622),ABS(AH622-AT622),ABS(AI622-AU622),ABS(AJ622-AV622))</f>
        <v/>
      </c>
    </row>
    <row r="623">
      <c r="A623" s="78" t="inlineStr">
        <is>
          <t>M618</t>
        </is>
      </c>
      <c r="B623" s="52" t="inlineStr">
        <is>
          <t>ROV-23</t>
        </is>
      </c>
      <c r="C623" s="52" t="inlineStr">
        <is>
          <t>Target Rover</t>
        </is>
      </c>
      <c r="D623" s="52" t="inlineStr">
        <is>
          <t>Sensor mast</t>
        </is>
      </c>
      <c r="E623" s="58" t="inlineStr">
        <is>
          <t>Cylinder</t>
        </is>
      </c>
      <c r="F623" s="52" t="inlineStr">
        <is>
          <t>ROV-00</t>
        </is>
      </c>
      <c r="G623" s="79" t="n">
        <v>0.0250000004</v>
      </c>
      <c r="H623" s="79" t="n">
        <v>0.0250000004</v>
      </c>
      <c r="I623" s="79" t="n">
        <v>0.159999996</v>
      </c>
      <c r="J623" s="79" t="n">
        <v>90</v>
      </c>
      <c r="K623" s="79" t="n">
        <v>0</v>
      </c>
      <c r="L623" s="79" t="n">
        <v>0</v>
      </c>
      <c r="M623" s="79" t="n">
        <v>0.07999999820000001</v>
      </c>
      <c r="N623" s="79" t="n">
        <v>0.370000005</v>
      </c>
      <c r="O623" s="79" t="n">
        <v>0.100000001</v>
      </c>
      <c r="P623" s="80">
        <f>COS(RADIANS(K623))*COS(RADIANS(L623))+SIN(RADIANS(K623))*SIN(RADIANS(J623))*SIN(RADIANS(L623))</f>
        <v/>
      </c>
      <c r="Q623" s="80">
        <f>-COS(RADIANS(K623))*SIN(RADIANS(L623))+SIN(RADIANS(K623))*SIN(RADIANS(J623))*COS(RADIANS(L623))</f>
        <v/>
      </c>
      <c r="R623" s="80">
        <f>SIN(RADIANS(K623))*COS(RADIANS(J623))</f>
        <v/>
      </c>
      <c r="S623" s="80">
        <f>COS(RADIANS(J623))*SIN(RADIANS(L623))</f>
        <v/>
      </c>
      <c r="T623" s="80">
        <f>COS(RADIANS(J623))*COS(RADIANS(L623))</f>
        <v/>
      </c>
      <c r="U623" s="80">
        <f>-SIN(RADIANS(J623))</f>
        <v/>
      </c>
      <c r="V623" s="80">
        <f>-SIN(RADIANS(K623))*COS(RADIANS(L623))+COS(RADIANS(K623))*SIN(RADIANS(J623))*SIN(RADIANS(L623))</f>
        <v/>
      </c>
      <c r="W623" s="80">
        <f>SIN(RADIANS(K623))*SIN(RADIANS(L623))+COS(RADIANS(K623))*SIN(RADIANS(J623))*COS(RADIANS(L623))</f>
        <v/>
      </c>
      <c r="X623" s="80">
        <f>COS(RADIANS(K623))*COS(RADIANS(J623))</f>
        <v/>
      </c>
      <c r="Y623" s="80">
        <f>P623*G623</f>
        <v/>
      </c>
      <c r="Z623" s="80">
        <f>Q623*H623</f>
        <v/>
      </c>
      <c r="AA623" s="80">
        <f>R623*I623</f>
        <v/>
      </c>
      <c r="AB623" s="80">
        <f>M623</f>
        <v/>
      </c>
      <c r="AC623" s="80">
        <f>S623*G623</f>
        <v/>
      </c>
      <c r="AD623" s="80">
        <f>T623*H623</f>
        <v/>
      </c>
      <c r="AE623" s="80">
        <f>U623*I623</f>
        <v/>
      </c>
      <c r="AF623" s="80">
        <f>N623</f>
        <v/>
      </c>
      <c r="AG623" s="80">
        <f>V623*G623</f>
        <v/>
      </c>
      <c r="AH623" s="80">
        <f>W623*H623</f>
        <v/>
      </c>
      <c r="AI623" s="80">
        <f>X623*I623</f>
        <v/>
      </c>
      <c r="AJ623" s="80">
        <f>O623</f>
        <v/>
      </c>
      <c r="AK623" s="81" t="n">
        <v>0.0250000004</v>
      </c>
      <c r="AL623" s="81" t="n">
        <v>0</v>
      </c>
      <c r="AM623" s="81" t="n">
        <v>0</v>
      </c>
      <c r="AN623" s="81" t="n">
        <v>0.07999999820000001</v>
      </c>
      <c r="AO623" s="81" t="n">
        <v>0</v>
      </c>
      <c r="AP623" s="81" t="n">
        <v>-1.09278475e-09</v>
      </c>
      <c r="AQ623" s="81" t="n">
        <v>-0.159999996</v>
      </c>
      <c r="AR623" s="81" t="n">
        <v>0.370000005</v>
      </c>
      <c r="AS623" s="81" t="n">
        <v>0</v>
      </c>
      <c r="AT623" s="81" t="n">
        <v>0.0250000004</v>
      </c>
      <c r="AU623" s="81" t="n">
        <v>-6.99382197e-09</v>
      </c>
      <c r="AV623" s="81" t="n">
        <v>0.100000001</v>
      </c>
      <c r="AW623" s="82">
        <f>MAX(ABS(Y623-AK623),ABS(Z623-AL623),ABS(AA623-AM623),ABS(AB623-AN623),ABS(AC623-AO623),ABS(AD623-AP623),ABS(AE623-AQ623),ABS(AF623-AR623),ABS(AG623-AS623),ABS(AH623-AT623),ABS(AI623-AU623),ABS(AJ623-AV623))</f>
        <v/>
      </c>
    </row>
    <row r="624">
      <c r="A624" s="78" t="inlineStr">
        <is>
          <t>M619</t>
        </is>
      </c>
      <c r="B624" s="52" t="inlineStr">
        <is>
          <t>ROV-24</t>
        </is>
      </c>
      <c r="C624" s="52" t="inlineStr">
        <is>
          <t>Target Rover</t>
        </is>
      </c>
      <c r="D624" s="52" t="inlineStr">
        <is>
          <t>Scanner pivot</t>
        </is>
      </c>
      <c r="E624" s="53" t="inlineStr">
        <is>
          <t>Group</t>
        </is>
      </c>
      <c r="F624" s="52" t="inlineStr">
        <is>
          <t>ROV-00</t>
        </is>
      </c>
      <c r="G624" s="79" t="n">
        <v>1</v>
      </c>
      <c r="H624" s="79" t="n">
        <v>1</v>
      </c>
      <c r="I624" s="79" t="n">
        <v>1</v>
      </c>
      <c r="J624" s="79" t="n">
        <v>0</v>
      </c>
      <c r="K624" s="79" t="n">
        <v>0</v>
      </c>
      <c r="L624" s="79" t="n">
        <v>0</v>
      </c>
      <c r="M624" s="79" t="n">
        <v>0.07999999820000001</v>
      </c>
      <c r="N624" s="79" t="n">
        <v>0.460000008</v>
      </c>
      <c r="O624" s="79" t="n">
        <v>0.100000001</v>
      </c>
      <c r="P624" s="80">
        <f>COS(RADIANS(K624))*COS(RADIANS(L624))+SIN(RADIANS(K624))*SIN(RADIANS(J624))*SIN(RADIANS(L624))</f>
        <v/>
      </c>
      <c r="Q624" s="80">
        <f>-COS(RADIANS(K624))*SIN(RADIANS(L624))+SIN(RADIANS(K624))*SIN(RADIANS(J624))*COS(RADIANS(L624))</f>
        <v/>
      </c>
      <c r="R624" s="80">
        <f>SIN(RADIANS(K624))*COS(RADIANS(J624))</f>
        <v/>
      </c>
      <c r="S624" s="80">
        <f>COS(RADIANS(J624))*SIN(RADIANS(L624))</f>
        <v/>
      </c>
      <c r="T624" s="80">
        <f>COS(RADIANS(J624))*COS(RADIANS(L624))</f>
        <v/>
      </c>
      <c r="U624" s="80">
        <f>-SIN(RADIANS(J624))</f>
        <v/>
      </c>
      <c r="V624" s="80">
        <f>-SIN(RADIANS(K624))*COS(RADIANS(L624))+COS(RADIANS(K624))*SIN(RADIANS(J624))*SIN(RADIANS(L624))</f>
        <v/>
      </c>
      <c r="W624" s="80">
        <f>SIN(RADIANS(K624))*SIN(RADIANS(L624))+COS(RADIANS(K624))*SIN(RADIANS(J624))*COS(RADIANS(L624))</f>
        <v/>
      </c>
      <c r="X624" s="80">
        <f>COS(RADIANS(K624))*COS(RADIANS(J624))</f>
        <v/>
      </c>
      <c r="Y624" s="80">
        <f>P624*G624</f>
        <v/>
      </c>
      <c r="Z624" s="80">
        <f>Q624*H624</f>
        <v/>
      </c>
      <c r="AA624" s="80">
        <f>R624*I624</f>
        <v/>
      </c>
      <c r="AB624" s="80">
        <f>M624</f>
        <v/>
      </c>
      <c r="AC624" s="80">
        <f>S624*G624</f>
        <v/>
      </c>
      <c r="AD624" s="80">
        <f>T624*H624</f>
        <v/>
      </c>
      <c r="AE624" s="80">
        <f>U624*I624</f>
        <v/>
      </c>
      <c r="AF624" s="80">
        <f>N624</f>
        <v/>
      </c>
      <c r="AG624" s="80">
        <f>V624*G624</f>
        <v/>
      </c>
      <c r="AH624" s="80">
        <f>W624*H624</f>
        <v/>
      </c>
      <c r="AI624" s="80">
        <f>X624*I624</f>
        <v/>
      </c>
      <c r="AJ624" s="80">
        <f>O624</f>
        <v/>
      </c>
      <c r="AK624" s="81" t="n">
        <v>1</v>
      </c>
      <c r="AL624" s="81" t="n">
        <v>0</v>
      </c>
      <c r="AM624" s="81" t="n">
        <v>0</v>
      </c>
      <c r="AN624" s="81" t="n">
        <v>0.07999999820000001</v>
      </c>
      <c r="AO624" s="81" t="n">
        <v>0</v>
      </c>
      <c r="AP624" s="81" t="n">
        <v>1</v>
      </c>
      <c r="AQ624" s="81" t="n">
        <v>0</v>
      </c>
      <c r="AR624" s="81" t="n">
        <v>0.460000008</v>
      </c>
      <c r="AS624" s="81" t="n">
        <v>0</v>
      </c>
      <c r="AT624" s="81" t="n">
        <v>0</v>
      </c>
      <c r="AU624" s="81" t="n">
        <v>1</v>
      </c>
      <c r="AV624" s="81" t="n">
        <v>0.100000001</v>
      </c>
      <c r="AW624" s="82">
        <f>MAX(ABS(Y624-AK624),ABS(Z624-AL624),ABS(AA624-AM624),ABS(AB624-AN624),ABS(AC624-AO624),ABS(AD624-AP624),ABS(AE624-AQ624),ABS(AF624-AR624),ABS(AG624-AS624),ABS(AH624-AT624),ABS(AI624-AU624),ABS(AJ624-AV624))</f>
        <v/>
      </c>
    </row>
    <row r="625">
      <c r="A625" s="78" t="inlineStr">
        <is>
          <t>M620</t>
        </is>
      </c>
      <c r="B625" s="52" t="inlineStr">
        <is>
          <t>ROV-25</t>
        </is>
      </c>
      <c r="C625" s="52" t="inlineStr">
        <is>
          <t>Target Rover</t>
        </is>
      </c>
      <c r="D625" s="52" t="inlineStr">
        <is>
          <t>Scanner head</t>
        </is>
      </c>
      <c r="E625" s="59" t="inlineStr">
        <is>
          <t>Sphere</t>
        </is>
      </c>
      <c r="F625" s="52" t="inlineStr">
        <is>
          <t>ROV-24</t>
        </is>
      </c>
      <c r="G625" s="79" t="n">
        <v>0.0700000003</v>
      </c>
      <c r="H625" s="79" t="n">
        <v>0.0700000003</v>
      </c>
      <c r="I625" s="79" t="n">
        <v>0.0700000003</v>
      </c>
      <c r="J625" s="79" t="n">
        <v>0</v>
      </c>
      <c r="K625" s="79" t="n">
        <v>0</v>
      </c>
      <c r="L625" s="79" t="n">
        <v>0</v>
      </c>
      <c r="M625" s="79" t="n">
        <v>0</v>
      </c>
      <c r="N625" s="79" t="n">
        <v>0</v>
      </c>
      <c r="O625" s="79" t="n">
        <v>0</v>
      </c>
      <c r="P625" s="80">
        <f>COS(RADIANS(K625))*COS(RADIANS(L625))+SIN(RADIANS(K625))*SIN(RADIANS(J625))*SIN(RADIANS(L625))</f>
        <v/>
      </c>
      <c r="Q625" s="80">
        <f>-COS(RADIANS(K625))*SIN(RADIANS(L625))+SIN(RADIANS(K625))*SIN(RADIANS(J625))*COS(RADIANS(L625))</f>
        <v/>
      </c>
      <c r="R625" s="80">
        <f>SIN(RADIANS(K625))*COS(RADIANS(J625))</f>
        <v/>
      </c>
      <c r="S625" s="80">
        <f>COS(RADIANS(J625))*SIN(RADIANS(L625))</f>
        <v/>
      </c>
      <c r="T625" s="80">
        <f>COS(RADIANS(J625))*COS(RADIANS(L625))</f>
        <v/>
      </c>
      <c r="U625" s="80">
        <f>-SIN(RADIANS(J625))</f>
        <v/>
      </c>
      <c r="V625" s="80">
        <f>-SIN(RADIANS(K625))*COS(RADIANS(L625))+COS(RADIANS(K625))*SIN(RADIANS(J625))*SIN(RADIANS(L625))</f>
        <v/>
      </c>
      <c r="W625" s="80">
        <f>SIN(RADIANS(K625))*SIN(RADIANS(L625))+COS(RADIANS(K625))*SIN(RADIANS(J625))*COS(RADIANS(L625))</f>
        <v/>
      </c>
      <c r="X625" s="80">
        <f>COS(RADIANS(K625))*COS(RADIANS(J625))</f>
        <v/>
      </c>
      <c r="Y625" s="80">
        <f>P625*G625</f>
        <v/>
      </c>
      <c r="Z625" s="80">
        <f>Q625*H625</f>
        <v/>
      </c>
      <c r="AA625" s="80">
        <f>R625*I625</f>
        <v/>
      </c>
      <c r="AB625" s="80">
        <f>M625</f>
        <v/>
      </c>
      <c r="AC625" s="80">
        <f>S625*G625</f>
        <v/>
      </c>
      <c r="AD625" s="80">
        <f>T625*H625</f>
        <v/>
      </c>
      <c r="AE625" s="80">
        <f>U625*I625</f>
        <v/>
      </c>
      <c r="AF625" s="80">
        <f>N625</f>
        <v/>
      </c>
      <c r="AG625" s="80">
        <f>V625*G625</f>
        <v/>
      </c>
      <c r="AH625" s="80">
        <f>W625*H625</f>
        <v/>
      </c>
      <c r="AI625" s="80">
        <f>X625*I625</f>
        <v/>
      </c>
      <c r="AJ625" s="80">
        <f>O625</f>
        <v/>
      </c>
      <c r="AK625" s="81" t="n">
        <v>0.0700000003</v>
      </c>
      <c r="AL625" s="81" t="n">
        <v>0</v>
      </c>
      <c r="AM625" s="81" t="n">
        <v>0</v>
      </c>
      <c r="AN625" s="81" t="n">
        <v>0</v>
      </c>
      <c r="AO625" s="81" t="n">
        <v>0</v>
      </c>
      <c r="AP625" s="81" t="n">
        <v>0.0700000003</v>
      </c>
      <c r="AQ625" s="81" t="n">
        <v>0</v>
      </c>
      <c r="AR625" s="81" t="n">
        <v>0</v>
      </c>
      <c r="AS625" s="81" t="n">
        <v>0</v>
      </c>
      <c r="AT625" s="81" t="n">
        <v>0</v>
      </c>
      <c r="AU625" s="81" t="n">
        <v>0.0700000003</v>
      </c>
      <c r="AV625" s="81" t="n">
        <v>0</v>
      </c>
      <c r="AW625" s="82">
        <f>MAX(ABS(Y625-AK625),ABS(Z625-AL625),ABS(AA625-AM625),ABS(AB625-AN625),ABS(AC625-AO625),ABS(AD625-AP625),ABS(AE625-AQ625),ABS(AF625-AR625),ABS(AG625-AS625),ABS(AH625-AT625),ABS(AI625-AU625),ABS(AJ625-AV625))</f>
        <v/>
      </c>
    </row>
    <row r="626">
      <c r="A626" s="78" t="inlineStr">
        <is>
          <t>M621</t>
        </is>
      </c>
      <c r="B626" s="52" t="inlineStr">
        <is>
          <t>ROV-26</t>
        </is>
      </c>
      <c r="C626" s="52" t="inlineStr">
        <is>
          <t>Target Rover</t>
        </is>
      </c>
      <c r="D626" s="52" t="inlineStr">
        <is>
          <t>Scanner window</t>
        </is>
      </c>
      <c r="E626" s="63" t="inlineStr">
        <is>
          <t>Cube</t>
        </is>
      </c>
      <c r="F626" s="52" t="inlineStr">
        <is>
          <t>ROV-24</t>
        </is>
      </c>
      <c r="G626" s="79" t="n">
        <v>0.0500000007</v>
      </c>
      <c r="H626" s="79" t="n">
        <v>0.0299999993</v>
      </c>
      <c r="I626" s="79" t="n">
        <v>0.0199999996</v>
      </c>
      <c r="J626" s="79" t="n">
        <v>0</v>
      </c>
      <c r="K626" s="79" t="n">
        <v>0</v>
      </c>
      <c r="L626" s="79" t="n">
        <v>0</v>
      </c>
      <c r="M626" s="79" t="n">
        <v>0</v>
      </c>
      <c r="N626" s="79" t="n">
        <v>0</v>
      </c>
      <c r="O626" s="79" t="n">
        <v>0.0350000001</v>
      </c>
      <c r="P626" s="80">
        <f>COS(RADIANS(K626))*COS(RADIANS(L626))+SIN(RADIANS(K626))*SIN(RADIANS(J626))*SIN(RADIANS(L626))</f>
        <v/>
      </c>
      <c r="Q626" s="80">
        <f>-COS(RADIANS(K626))*SIN(RADIANS(L626))+SIN(RADIANS(K626))*SIN(RADIANS(J626))*COS(RADIANS(L626))</f>
        <v/>
      </c>
      <c r="R626" s="80">
        <f>SIN(RADIANS(K626))*COS(RADIANS(J626))</f>
        <v/>
      </c>
      <c r="S626" s="80">
        <f>COS(RADIANS(J626))*SIN(RADIANS(L626))</f>
        <v/>
      </c>
      <c r="T626" s="80">
        <f>COS(RADIANS(J626))*COS(RADIANS(L626))</f>
        <v/>
      </c>
      <c r="U626" s="80">
        <f>-SIN(RADIANS(J626))</f>
        <v/>
      </c>
      <c r="V626" s="80">
        <f>-SIN(RADIANS(K626))*COS(RADIANS(L626))+COS(RADIANS(K626))*SIN(RADIANS(J626))*SIN(RADIANS(L626))</f>
        <v/>
      </c>
      <c r="W626" s="80">
        <f>SIN(RADIANS(K626))*SIN(RADIANS(L626))+COS(RADIANS(K626))*SIN(RADIANS(J626))*COS(RADIANS(L626))</f>
        <v/>
      </c>
      <c r="X626" s="80">
        <f>COS(RADIANS(K626))*COS(RADIANS(J626))</f>
        <v/>
      </c>
      <c r="Y626" s="80">
        <f>P626*G626</f>
        <v/>
      </c>
      <c r="Z626" s="80">
        <f>Q626*H626</f>
        <v/>
      </c>
      <c r="AA626" s="80">
        <f>R626*I626</f>
        <v/>
      </c>
      <c r="AB626" s="80">
        <f>M626</f>
        <v/>
      </c>
      <c r="AC626" s="80">
        <f>S626*G626</f>
        <v/>
      </c>
      <c r="AD626" s="80">
        <f>T626*H626</f>
        <v/>
      </c>
      <c r="AE626" s="80">
        <f>U626*I626</f>
        <v/>
      </c>
      <c r="AF626" s="80">
        <f>N626</f>
        <v/>
      </c>
      <c r="AG626" s="80">
        <f>V626*G626</f>
        <v/>
      </c>
      <c r="AH626" s="80">
        <f>W626*H626</f>
        <v/>
      </c>
      <c r="AI626" s="80">
        <f>X626*I626</f>
        <v/>
      </c>
      <c r="AJ626" s="80">
        <f>O626</f>
        <v/>
      </c>
      <c r="AK626" s="81" t="n">
        <v>0.0500000007</v>
      </c>
      <c r="AL626" s="81" t="n">
        <v>0</v>
      </c>
      <c r="AM626" s="81" t="n">
        <v>0</v>
      </c>
      <c r="AN626" s="81" t="n">
        <v>0</v>
      </c>
      <c r="AO626" s="81" t="n">
        <v>0</v>
      </c>
      <c r="AP626" s="81" t="n">
        <v>0.0299999993</v>
      </c>
      <c r="AQ626" s="81" t="n">
        <v>0</v>
      </c>
      <c r="AR626" s="81" t="n">
        <v>0</v>
      </c>
      <c r="AS626" s="81" t="n">
        <v>0</v>
      </c>
      <c r="AT626" s="81" t="n">
        <v>0</v>
      </c>
      <c r="AU626" s="81" t="n">
        <v>0.0199999996</v>
      </c>
      <c r="AV626" s="81" t="n">
        <v>0.0350000001</v>
      </c>
      <c r="AW626" s="82">
        <f>MAX(ABS(Y626-AK626),ABS(Z626-AL626),ABS(AA626-AM626),ABS(AB626-AN626),ABS(AC626-AO626),ABS(AD626-AP626),ABS(AE626-AQ626),ABS(AF626-AR626),ABS(AG626-AS626),ABS(AH626-AT626),ABS(AI626-AU626),ABS(AJ626-AV626))</f>
        <v/>
      </c>
    </row>
    <row r="627">
      <c r="A627" s="78" t="inlineStr">
        <is>
          <t>M622</t>
        </is>
      </c>
      <c r="B627" s="52" t="inlineStr">
        <is>
          <t>ROV-27</t>
        </is>
      </c>
      <c r="C627" s="52" t="inlineStr">
        <is>
          <t>Target Rover</t>
        </is>
      </c>
      <c r="D627" s="52" t="inlineStr">
        <is>
          <t>Whip antenna</t>
        </is>
      </c>
      <c r="E627" s="58" t="inlineStr">
        <is>
          <t>Cylinder</t>
        </is>
      </c>
      <c r="F627" s="52" t="inlineStr">
        <is>
          <t>ROV-00</t>
        </is>
      </c>
      <c r="G627" s="79" t="n">
        <v>0.0120000001</v>
      </c>
      <c r="H627" s="79" t="n">
        <v>0.0120000001</v>
      </c>
      <c r="I627" s="79" t="n">
        <v>0.300000012</v>
      </c>
      <c r="J627" s="79" t="n">
        <v>90</v>
      </c>
      <c r="K627" s="79" t="n">
        <v>0</v>
      </c>
      <c r="L627" s="79" t="n">
        <v>0</v>
      </c>
      <c r="M627" s="79" t="n">
        <v>-0.129999995</v>
      </c>
      <c r="N627" s="79" t="n">
        <v>0.439999998</v>
      </c>
      <c r="O627" s="79" t="n">
        <v>-0.200000003</v>
      </c>
      <c r="P627" s="80">
        <f>COS(RADIANS(K627))*COS(RADIANS(L627))+SIN(RADIANS(K627))*SIN(RADIANS(J627))*SIN(RADIANS(L627))</f>
        <v/>
      </c>
      <c r="Q627" s="80">
        <f>-COS(RADIANS(K627))*SIN(RADIANS(L627))+SIN(RADIANS(K627))*SIN(RADIANS(J627))*COS(RADIANS(L627))</f>
        <v/>
      </c>
      <c r="R627" s="80">
        <f>SIN(RADIANS(K627))*COS(RADIANS(J627))</f>
        <v/>
      </c>
      <c r="S627" s="80">
        <f>COS(RADIANS(J627))*SIN(RADIANS(L627))</f>
        <v/>
      </c>
      <c r="T627" s="80">
        <f>COS(RADIANS(J627))*COS(RADIANS(L627))</f>
        <v/>
      </c>
      <c r="U627" s="80">
        <f>-SIN(RADIANS(J627))</f>
        <v/>
      </c>
      <c r="V627" s="80">
        <f>-SIN(RADIANS(K627))*COS(RADIANS(L627))+COS(RADIANS(K627))*SIN(RADIANS(J627))*SIN(RADIANS(L627))</f>
        <v/>
      </c>
      <c r="W627" s="80">
        <f>SIN(RADIANS(K627))*SIN(RADIANS(L627))+COS(RADIANS(K627))*SIN(RADIANS(J627))*COS(RADIANS(L627))</f>
        <v/>
      </c>
      <c r="X627" s="80">
        <f>COS(RADIANS(K627))*COS(RADIANS(J627))</f>
        <v/>
      </c>
      <c r="Y627" s="80">
        <f>P627*G627</f>
        <v/>
      </c>
      <c r="Z627" s="80">
        <f>Q627*H627</f>
        <v/>
      </c>
      <c r="AA627" s="80">
        <f>R627*I627</f>
        <v/>
      </c>
      <c r="AB627" s="80">
        <f>M627</f>
        <v/>
      </c>
      <c r="AC627" s="80">
        <f>S627*G627</f>
        <v/>
      </c>
      <c r="AD627" s="80">
        <f>T627*H627</f>
        <v/>
      </c>
      <c r="AE627" s="80">
        <f>U627*I627</f>
        <v/>
      </c>
      <c r="AF627" s="80">
        <f>N627</f>
        <v/>
      </c>
      <c r="AG627" s="80">
        <f>V627*G627</f>
        <v/>
      </c>
      <c r="AH627" s="80">
        <f>W627*H627</f>
        <v/>
      </c>
      <c r="AI627" s="80">
        <f>X627*I627</f>
        <v/>
      </c>
      <c r="AJ627" s="80">
        <f>O627</f>
        <v/>
      </c>
      <c r="AK627" s="81" t="n">
        <v>0.0120000001</v>
      </c>
      <c r="AL627" s="81" t="n">
        <v>0</v>
      </c>
      <c r="AM627" s="81" t="n">
        <v>0</v>
      </c>
      <c r="AN627" s="81" t="n">
        <v>-0.129999995</v>
      </c>
      <c r="AO627" s="81" t="n">
        <v>0</v>
      </c>
      <c r="AP627" s="81" t="n">
        <v>-5.24536636e-10</v>
      </c>
      <c r="AQ627" s="81" t="n">
        <v>-0.300000012</v>
      </c>
      <c r="AR627" s="81" t="n">
        <v>0.439999998</v>
      </c>
      <c r="AS627" s="81" t="n">
        <v>0</v>
      </c>
      <c r="AT627" s="81" t="n">
        <v>0.0120000001</v>
      </c>
      <c r="AU627" s="81" t="n">
        <v>-1.3113417e-08</v>
      </c>
      <c r="AV627" s="81" t="n">
        <v>-0.200000003</v>
      </c>
      <c r="AW627" s="82">
        <f>MAX(ABS(Y627-AK627),ABS(Z627-AL627),ABS(AA627-AM627),ABS(AB627-AN627),ABS(AC627-AO627),ABS(AD627-AP627),ABS(AE627-AQ627),ABS(AF627-AR627),ABS(AG627-AS627),ABS(AH627-AT627),ABS(AI627-AU627),ABS(AJ627-AV627))</f>
        <v/>
      </c>
    </row>
    <row r="628">
      <c r="A628" s="78" t="inlineStr">
        <is>
          <t>M623</t>
        </is>
      </c>
      <c r="B628" s="52" t="inlineStr">
        <is>
          <t>ROV-00#2</t>
        </is>
      </c>
      <c r="C628" s="52" t="inlineStr">
        <is>
          <t>Target Rover</t>
        </is>
      </c>
      <c r="D628" s="52" t="inlineStr">
        <is>
          <t>Target Rover</t>
        </is>
      </c>
      <c r="E628" s="53" t="inlineStr">
        <is>
          <t>Group</t>
        </is>
      </c>
      <c r="F628" s="52" t="inlineStr">
        <is>
          <t>World</t>
        </is>
      </c>
      <c r="G628" s="79" t="n">
        <v>1</v>
      </c>
      <c r="H628" s="79" t="n">
        <v>1</v>
      </c>
      <c r="I628" s="79" t="n">
        <v>1</v>
      </c>
      <c r="J628" s="79" t="n">
        <v>0</v>
      </c>
      <c r="K628" s="79" t="n">
        <v>0</v>
      </c>
      <c r="L628" s="79" t="n">
        <v>0</v>
      </c>
      <c r="M628" s="79" t="n">
        <v>0</v>
      </c>
      <c r="N628" s="79" t="n">
        <v>0</v>
      </c>
      <c r="O628" s="79" t="n">
        <v>0</v>
      </c>
      <c r="P628" s="80">
        <f>COS(RADIANS(K628))*COS(RADIANS(L628))+SIN(RADIANS(K628))*SIN(RADIANS(J628))*SIN(RADIANS(L628))</f>
        <v/>
      </c>
      <c r="Q628" s="80">
        <f>-COS(RADIANS(K628))*SIN(RADIANS(L628))+SIN(RADIANS(K628))*SIN(RADIANS(J628))*COS(RADIANS(L628))</f>
        <v/>
      </c>
      <c r="R628" s="80">
        <f>SIN(RADIANS(K628))*COS(RADIANS(J628))</f>
        <v/>
      </c>
      <c r="S628" s="80">
        <f>COS(RADIANS(J628))*SIN(RADIANS(L628))</f>
        <v/>
      </c>
      <c r="T628" s="80">
        <f>COS(RADIANS(J628))*COS(RADIANS(L628))</f>
        <v/>
      </c>
      <c r="U628" s="80">
        <f>-SIN(RADIANS(J628))</f>
        <v/>
      </c>
      <c r="V628" s="80">
        <f>-SIN(RADIANS(K628))*COS(RADIANS(L628))+COS(RADIANS(K628))*SIN(RADIANS(J628))*SIN(RADIANS(L628))</f>
        <v/>
      </c>
      <c r="W628" s="80">
        <f>SIN(RADIANS(K628))*SIN(RADIANS(L628))+COS(RADIANS(K628))*SIN(RADIANS(J628))*COS(RADIANS(L628))</f>
        <v/>
      </c>
      <c r="X628" s="80">
        <f>COS(RADIANS(K628))*COS(RADIANS(J628))</f>
        <v/>
      </c>
      <c r="Y628" s="80">
        <f>P628*G628</f>
        <v/>
      </c>
      <c r="Z628" s="80">
        <f>Q628*H628</f>
        <v/>
      </c>
      <c r="AA628" s="80">
        <f>R628*I628</f>
        <v/>
      </c>
      <c r="AB628" s="80">
        <f>M628</f>
        <v/>
      </c>
      <c r="AC628" s="80">
        <f>S628*G628</f>
        <v/>
      </c>
      <c r="AD628" s="80">
        <f>T628*H628</f>
        <v/>
      </c>
      <c r="AE628" s="80">
        <f>U628*I628</f>
        <v/>
      </c>
      <c r="AF628" s="80">
        <f>N628</f>
        <v/>
      </c>
      <c r="AG628" s="80">
        <f>V628*G628</f>
        <v/>
      </c>
      <c r="AH628" s="80">
        <f>W628*H628</f>
        <v/>
      </c>
      <c r="AI628" s="80">
        <f>X628*I628</f>
        <v/>
      </c>
      <c r="AJ628" s="80">
        <f>O628</f>
        <v/>
      </c>
      <c r="AK628" s="81" t="n">
        <v>1</v>
      </c>
      <c r="AL628" s="81" t="n">
        <v>0</v>
      </c>
      <c r="AM628" s="81" t="n">
        <v>0</v>
      </c>
      <c r="AN628" s="81" t="n">
        <v>0</v>
      </c>
      <c r="AO628" s="81" t="n">
        <v>0</v>
      </c>
      <c r="AP628" s="81" t="n">
        <v>1</v>
      </c>
      <c r="AQ628" s="81" t="n">
        <v>0</v>
      </c>
      <c r="AR628" s="81" t="n">
        <v>0</v>
      </c>
      <c r="AS628" s="81" t="n">
        <v>0</v>
      </c>
      <c r="AT628" s="81" t="n">
        <v>0</v>
      </c>
      <c r="AU628" s="81" t="n">
        <v>1</v>
      </c>
      <c r="AV628" s="81" t="n">
        <v>0</v>
      </c>
      <c r="AW628" s="82">
        <f>MAX(ABS(Y628-AK628),ABS(Z628-AL628),ABS(AA628-AM628),ABS(AB628-AN628),ABS(AC628-AO628),ABS(AD628-AP628),ABS(AE628-AQ628),ABS(AF628-AR628),ABS(AG628-AS628),ABS(AH628-AT628),ABS(AI628-AU628),ABS(AJ628-AV628))</f>
        <v/>
      </c>
    </row>
    <row r="629">
      <c r="A629" s="78" t="inlineStr">
        <is>
          <t>M624</t>
        </is>
      </c>
      <c r="B629" s="52" t="inlineStr">
        <is>
          <t>ROV2-01</t>
        </is>
      </c>
      <c r="C629" s="52" t="inlineStr">
        <is>
          <t>Target Rover</t>
        </is>
      </c>
      <c r="D629" s="52" t="inlineStr">
        <is>
          <t>Chassis</t>
        </is>
      </c>
      <c r="E629" s="63" t="inlineStr">
        <is>
          <t>Cube</t>
        </is>
      </c>
      <c r="F629" s="52" t="inlineStr">
        <is>
          <t>ROV-00#2</t>
        </is>
      </c>
      <c r="G629" s="79" t="n">
        <v>0.419999987</v>
      </c>
      <c r="H629" s="79" t="n">
        <v>0.100000001</v>
      </c>
      <c r="I629" s="79" t="n">
        <v>0.620000005</v>
      </c>
      <c r="J629" s="79" t="n">
        <v>0</v>
      </c>
      <c r="K629" s="79" t="n">
        <v>0</v>
      </c>
      <c r="L629" s="79" t="n">
        <v>0</v>
      </c>
      <c r="M629" s="79" t="n">
        <v>0</v>
      </c>
      <c r="N629" s="79" t="n">
        <v>0.140000001</v>
      </c>
      <c r="O629" s="79" t="n">
        <v>0</v>
      </c>
      <c r="P629" s="80">
        <f>COS(RADIANS(K629))*COS(RADIANS(L629))+SIN(RADIANS(K629))*SIN(RADIANS(J629))*SIN(RADIANS(L629))</f>
        <v/>
      </c>
      <c r="Q629" s="80">
        <f>-COS(RADIANS(K629))*SIN(RADIANS(L629))+SIN(RADIANS(K629))*SIN(RADIANS(J629))*COS(RADIANS(L629))</f>
        <v/>
      </c>
      <c r="R629" s="80">
        <f>SIN(RADIANS(K629))*COS(RADIANS(J629))</f>
        <v/>
      </c>
      <c r="S629" s="80">
        <f>COS(RADIANS(J629))*SIN(RADIANS(L629))</f>
        <v/>
      </c>
      <c r="T629" s="80">
        <f>COS(RADIANS(J629))*COS(RADIANS(L629))</f>
        <v/>
      </c>
      <c r="U629" s="80">
        <f>-SIN(RADIANS(J629))</f>
        <v/>
      </c>
      <c r="V629" s="80">
        <f>-SIN(RADIANS(K629))*COS(RADIANS(L629))+COS(RADIANS(K629))*SIN(RADIANS(J629))*SIN(RADIANS(L629))</f>
        <v/>
      </c>
      <c r="W629" s="80">
        <f>SIN(RADIANS(K629))*SIN(RADIANS(L629))+COS(RADIANS(K629))*SIN(RADIANS(J629))*COS(RADIANS(L629))</f>
        <v/>
      </c>
      <c r="X629" s="80">
        <f>COS(RADIANS(K629))*COS(RADIANS(J629))</f>
        <v/>
      </c>
      <c r="Y629" s="80">
        <f>P629*G629</f>
        <v/>
      </c>
      <c r="Z629" s="80">
        <f>Q629*H629</f>
        <v/>
      </c>
      <c r="AA629" s="80">
        <f>R629*I629</f>
        <v/>
      </c>
      <c r="AB629" s="80">
        <f>M629</f>
        <v/>
      </c>
      <c r="AC629" s="80">
        <f>S629*G629</f>
        <v/>
      </c>
      <c r="AD629" s="80">
        <f>T629*H629</f>
        <v/>
      </c>
      <c r="AE629" s="80">
        <f>U629*I629</f>
        <v/>
      </c>
      <c r="AF629" s="80">
        <f>N629</f>
        <v/>
      </c>
      <c r="AG629" s="80">
        <f>V629*G629</f>
        <v/>
      </c>
      <c r="AH629" s="80">
        <f>W629*H629</f>
        <v/>
      </c>
      <c r="AI629" s="80">
        <f>X629*I629</f>
        <v/>
      </c>
      <c r="AJ629" s="80">
        <f>O629</f>
        <v/>
      </c>
      <c r="AK629" s="81" t="n">
        <v>0.419999987</v>
      </c>
      <c r="AL629" s="81" t="n">
        <v>0</v>
      </c>
      <c r="AM629" s="81" t="n">
        <v>0</v>
      </c>
      <c r="AN629" s="81" t="n">
        <v>0</v>
      </c>
      <c r="AO629" s="81" t="n">
        <v>0</v>
      </c>
      <c r="AP629" s="81" t="n">
        <v>0.100000001</v>
      </c>
      <c r="AQ629" s="81" t="n">
        <v>0</v>
      </c>
      <c r="AR629" s="81" t="n">
        <v>0.140000001</v>
      </c>
      <c r="AS629" s="81" t="n">
        <v>0</v>
      </c>
      <c r="AT629" s="81" t="n">
        <v>0</v>
      </c>
      <c r="AU629" s="81" t="n">
        <v>0.620000005</v>
      </c>
      <c r="AV629" s="81" t="n">
        <v>0</v>
      </c>
      <c r="AW629" s="82">
        <f>MAX(ABS(Y629-AK629),ABS(Z629-AL629),ABS(AA629-AM629),ABS(AB629-AN629),ABS(AC629-AO629),ABS(AD629-AP629),ABS(AE629-AQ629),ABS(AF629-AR629),ABS(AG629-AS629),ABS(AH629-AT629),ABS(AI629-AU629),ABS(AJ629-AV629))</f>
        <v/>
      </c>
    </row>
    <row r="630">
      <c r="A630" s="78" t="inlineStr">
        <is>
          <t>M625</t>
        </is>
      </c>
      <c r="B630" s="52" t="inlineStr">
        <is>
          <t>ROV2-02</t>
        </is>
      </c>
      <c r="C630" s="52" t="inlineStr">
        <is>
          <t>Target Rover</t>
        </is>
      </c>
      <c r="D630" s="52" t="inlineStr">
        <is>
          <t>Upper hull</t>
        </is>
      </c>
      <c r="E630" s="63" t="inlineStr">
        <is>
          <t>Cube</t>
        </is>
      </c>
      <c r="F630" s="52" t="inlineStr">
        <is>
          <t>ROV-00#2</t>
        </is>
      </c>
      <c r="G630" s="79" t="n">
        <v>0.340000004</v>
      </c>
      <c r="H630" s="79" t="n">
        <v>0.100000001</v>
      </c>
      <c r="I630" s="79" t="n">
        <v>0.400000006</v>
      </c>
      <c r="J630" s="79" t="n">
        <v>0</v>
      </c>
      <c r="K630" s="79" t="n">
        <v>0</v>
      </c>
      <c r="L630" s="79" t="n">
        <v>0</v>
      </c>
      <c r="M630" s="79" t="n">
        <v>0</v>
      </c>
      <c r="N630" s="79" t="n">
        <v>0.239999995</v>
      </c>
      <c r="O630" s="79" t="n">
        <v>-0.0399999991</v>
      </c>
      <c r="P630" s="80">
        <f>COS(RADIANS(K630))*COS(RADIANS(L630))+SIN(RADIANS(K630))*SIN(RADIANS(J630))*SIN(RADIANS(L630))</f>
        <v/>
      </c>
      <c r="Q630" s="80">
        <f>-COS(RADIANS(K630))*SIN(RADIANS(L630))+SIN(RADIANS(K630))*SIN(RADIANS(J630))*COS(RADIANS(L630))</f>
        <v/>
      </c>
      <c r="R630" s="80">
        <f>SIN(RADIANS(K630))*COS(RADIANS(J630))</f>
        <v/>
      </c>
      <c r="S630" s="80">
        <f>COS(RADIANS(J630))*SIN(RADIANS(L630))</f>
        <v/>
      </c>
      <c r="T630" s="80">
        <f>COS(RADIANS(J630))*COS(RADIANS(L630))</f>
        <v/>
      </c>
      <c r="U630" s="80">
        <f>-SIN(RADIANS(J630))</f>
        <v/>
      </c>
      <c r="V630" s="80">
        <f>-SIN(RADIANS(K630))*COS(RADIANS(L630))+COS(RADIANS(K630))*SIN(RADIANS(J630))*SIN(RADIANS(L630))</f>
        <v/>
      </c>
      <c r="W630" s="80">
        <f>SIN(RADIANS(K630))*SIN(RADIANS(L630))+COS(RADIANS(K630))*SIN(RADIANS(J630))*COS(RADIANS(L630))</f>
        <v/>
      </c>
      <c r="X630" s="80">
        <f>COS(RADIANS(K630))*COS(RADIANS(J630))</f>
        <v/>
      </c>
      <c r="Y630" s="80">
        <f>P630*G630</f>
        <v/>
      </c>
      <c r="Z630" s="80">
        <f>Q630*H630</f>
        <v/>
      </c>
      <c r="AA630" s="80">
        <f>R630*I630</f>
        <v/>
      </c>
      <c r="AB630" s="80">
        <f>M630</f>
        <v/>
      </c>
      <c r="AC630" s="80">
        <f>S630*G630</f>
        <v/>
      </c>
      <c r="AD630" s="80">
        <f>T630*H630</f>
        <v/>
      </c>
      <c r="AE630" s="80">
        <f>U630*I630</f>
        <v/>
      </c>
      <c r="AF630" s="80">
        <f>N630</f>
        <v/>
      </c>
      <c r="AG630" s="80">
        <f>V630*G630</f>
        <v/>
      </c>
      <c r="AH630" s="80">
        <f>W630*H630</f>
        <v/>
      </c>
      <c r="AI630" s="80">
        <f>X630*I630</f>
        <v/>
      </c>
      <c r="AJ630" s="80">
        <f>O630</f>
        <v/>
      </c>
      <c r="AK630" s="81" t="n">
        <v>0.340000004</v>
      </c>
      <c r="AL630" s="81" t="n">
        <v>0</v>
      </c>
      <c r="AM630" s="81" t="n">
        <v>0</v>
      </c>
      <c r="AN630" s="81" t="n">
        <v>0</v>
      </c>
      <c r="AO630" s="81" t="n">
        <v>0</v>
      </c>
      <c r="AP630" s="81" t="n">
        <v>0.100000001</v>
      </c>
      <c r="AQ630" s="81" t="n">
        <v>0</v>
      </c>
      <c r="AR630" s="81" t="n">
        <v>0.239999995</v>
      </c>
      <c r="AS630" s="81" t="n">
        <v>0</v>
      </c>
      <c r="AT630" s="81" t="n">
        <v>0</v>
      </c>
      <c r="AU630" s="81" t="n">
        <v>0.400000006</v>
      </c>
      <c r="AV630" s="81" t="n">
        <v>-0.0399999991</v>
      </c>
      <c r="AW630" s="82">
        <f>MAX(ABS(Y630-AK630),ABS(Z630-AL630),ABS(AA630-AM630),ABS(AB630-AN630),ABS(AC630-AO630),ABS(AD630-AP630),ABS(AE630-AQ630),ABS(AF630-AR630),ABS(AG630-AS630),ABS(AH630-AT630),ABS(AI630-AU630),ABS(AJ630-AV630))</f>
        <v/>
      </c>
    </row>
    <row r="631">
      <c r="A631" s="78" t="inlineStr">
        <is>
          <t>M626</t>
        </is>
      </c>
      <c r="B631" s="52" t="inlineStr">
        <is>
          <t>ROV2-03</t>
        </is>
      </c>
      <c r="C631" s="52" t="inlineStr">
        <is>
          <t>Target Rover</t>
        </is>
      </c>
      <c r="D631" s="52" t="inlineStr">
        <is>
          <t>Motor + battery box</t>
        </is>
      </c>
      <c r="E631" s="63" t="inlineStr">
        <is>
          <t>Cube</t>
        </is>
      </c>
      <c r="F631" s="52" t="inlineStr">
        <is>
          <t>ROV-00#2</t>
        </is>
      </c>
      <c r="G631" s="79" t="n">
        <v>0.219999999</v>
      </c>
      <c r="H631" s="79" t="n">
        <v>0.0700000003</v>
      </c>
      <c r="I631" s="79" t="n">
        <v>0.159999996</v>
      </c>
      <c r="J631" s="79" t="n">
        <v>0</v>
      </c>
      <c r="K631" s="79" t="n">
        <v>0</v>
      </c>
      <c r="L631" s="79" t="n">
        <v>0</v>
      </c>
      <c r="M631" s="79" t="n">
        <v>0</v>
      </c>
      <c r="N631" s="79" t="n">
        <v>0.324999988</v>
      </c>
      <c r="O631" s="79" t="n">
        <v>-0.140000001</v>
      </c>
      <c r="P631" s="80">
        <f>COS(RADIANS(K631))*COS(RADIANS(L631))+SIN(RADIANS(K631))*SIN(RADIANS(J631))*SIN(RADIANS(L631))</f>
        <v/>
      </c>
      <c r="Q631" s="80">
        <f>-COS(RADIANS(K631))*SIN(RADIANS(L631))+SIN(RADIANS(K631))*SIN(RADIANS(J631))*COS(RADIANS(L631))</f>
        <v/>
      </c>
      <c r="R631" s="80">
        <f>SIN(RADIANS(K631))*COS(RADIANS(J631))</f>
        <v/>
      </c>
      <c r="S631" s="80">
        <f>COS(RADIANS(J631))*SIN(RADIANS(L631))</f>
        <v/>
      </c>
      <c r="T631" s="80">
        <f>COS(RADIANS(J631))*COS(RADIANS(L631))</f>
        <v/>
      </c>
      <c r="U631" s="80">
        <f>-SIN(RADIANS(J631))</f>
        <v/>
      </c>
      <c r="V631" s="80">
        <f>-SIN(RADIANS(K631))*COS(RADIANS(L631))+COS(RADIANS(K631))*SIN(RADIANS(J631))*SIN(RADIANS(L631))</f>
        <v/>
      </c>
      <c r="W631" s="80">
        <f>SIN(RADIANS(K631))*SIN(RADIANS(L631))+COS(RADIANS(K631))*SIN(RADIANS(J631))*COS(RADIANS(L631))</f>
        <v/>
      </c>
      <c r="X631" s="80">
        <f>COS(RADIANS(K631))*COS(RADIANS(J631))</f>
        <v/>
      </c>
      <c r="Y631" s="80">
        <f>P631*G631</f>
        <v/>
      </c>
      <c r="Z631" s="80">
        <f>Q631*H631</f>
        <v/>
      </c>
      <c r="AA631" s="80">
        <f>R631*I631</f>
        <v/>
      </c>
      <c r="AB631" s="80">
        <f>M631</f>
        <v/>
      </c>
      <c r="AC631" s="80">
        <f>S631*G631</f>
        <v/>
      </c>
      <c r="AD631" s="80">
        <f>T631*H631</f>
        <v/>
      </c>
      <c r="AE631" s="80">
        <f>U631*I631</f>
        <v/>
      </c>
      <c r="AF631" s="80">
        <f>N631</f>
        <v/>
      </c>
      <c r="AG631" s="80">
        <f>V631*G631</f>
        <v/>
      </c>
      <c r="AH631" s="80">
        <f>W631*H631</f>
        <v/>
      </c>
      <c r="AI631" s="80">
        <f>X631*I631</f>
        <v/>
      </c>
      <c r="AJ631" s="80">
        <f>O631</f>
        <v/>
      </c>
      <c r="AK631" s="81" t="n">
        <v>0.219999999</v>
      </c>
      <c r="AL631" s="81" t="n">
        <v>0</v>
      </c>
      <c r="AM631" s="81" t="n">
        <v>0</v>
      </c>
      <c r="AN631" s="81" t="n">
        <v>0</v>
      </c>
      <c r="AO631" s="81" t="n">
        <v>0</v>
      </c>
      <c r="AP631" s="81" t="n">
        <v>0.0700000003</v>
      </c>
      <c r="AQ631" s="81" t="n">
        <v>0</v>
      </c>
      <c r="AR631" s="81" t="n">
        <v>0.324999988</v>
      </c>
      <c r="AS631" s="81" t="n">
        <v>0</v>
      </c>
      <c r="AT631" s="81" t="n">
        <v>0</v>
      </c>
      <c r="AU631" s="81" t="n">
        <v>0.159999996</v>
      </c>
      <c r="AV631" s="81" t="n">
        <v>-0.140000001</v>
      </c>
      <c r="AW631" s="82">
        <f>MAX(ABS(Y631-AK631),ABS(Z631-AL631),ABS(AA631-AM631),ABS(AB631-AN631),ABS(AC631-AO631),ABS(AD631-AP631),ABS(AE631-AQ631),ABS(AF631-AR631),ABS(AG631-AS631),ABS(AH631-AT631),ABS(AI631-AU631),ABS(AJ631-AV631))</f>
        <v/>
      </c>
    </row>
    <row r="632">
      <c r="A632" s="78" t="inlineStr">
        <is>
          <t>M627</t>
        </is>
      </c>
      <c r="B632" s="52" t="inlineStr">
        <is>
          <t>ROV2-04</t>
        </is>
      </c>
      <c r="C632" s="52" t="inlineStr">
        <is>
          <t>Target Rover</t>
        </is>
      </c>
      <c r="D632" s="52" t="inlineStr">
        <is>
          <t>Front bumper</t>
        </is>
      </c>
      <c r="E632" s="63" t="inlineStr">
        <is>
          <t>Cube</t>
        </is>
      </c>
      <c r="F632" s="52" t="inlineStr">
        <is>
          <t>ROV-00#2</t>
        </is>
      </c>
      <c r="G632" s="79" t="n">
        <v>0.439999998</v>
      </c>
      <c r="H632" s="79" t="n">
        <v>0.0500000007</v>
      </c>
      <c r="I632" s="79" t="n">
        <v>0.0399999991</v>
      </c>
      <c r="J632" s="79" t="n">
        <v>0</v>
      </c>
      <c r="K632" s="79" t="n">
        <v>0</v>
      </c>
      <c r="L632" s="79" t="n">
        <v>0</v>
      </c>
      <c r="M632" s="79" t="n">
        <v>0</v>
      </c>
      <c r="N632" s="79" t="n">
        <v>0.119999997</v>
      </c>
      <c r="O632" s="79" t="n">
        <v>0.330000013</v>
      </c>
      <c r="P632" s="80">
        <f>COS(RADIANS(K632))*COS(RADIANS(L632))+SIN(RADIANS(K632))*SIN(RADIANS(J632))*SIN(RADIANS(L632))</f>
        <v/>
      </c>
      <c r="Q632" s="80">
        <f>-COS(RADIANS(K632))*SIN(RADIANS(L632))+SIN(RADIANS(K632))*SIN(RADIANS(J632))*COS(RADIANS(L632))</f>
        <v/>
      </c>
      <c r="R632" s="80">
        <f>SIN(RADIANS(K632))*COS(RADIANS(J632))</f>
        <v/>
      </c>
      <c r="S632" s="80">
        <f>COS(RADIANS(J632))*SIN(RADIANS(L632))</f>
        <v/>
      </c>
      <c r="T632" s="80">
        <f>COS(RADIANS(J632))*COS(RADIANS(L632))</f>
        <v/>
      </c>
      <c r="U632" s="80">
        <f>-SIN(RADIANS(J632))</f>
        <v/>
      </c>
      <c r="V632" s="80">
        <f>-SIN(RADIANS(K632))*COS(RADIANS(L632))+COS(RADIANS(K632))*SIN(RADIANS(J632))*SIN(RADIANS(L632))</f>
        <v/>
      </c>
      <c r="W632" s="80">
        <f>SIN(RADIANS(K632))*SIN(RADIANS(L632))+COS(RADIANS(K632))*SIN(RADIANS(J632))*COS(RADIANS(L632))</f>
        <v/>
      </c>
      <c r="X632" s="80">
        <f>COS(RADIANS(K632))*COS(RADIANS(J632))</f>
        <v/>
      </c>
      <c r="Y632" s="80">
        <f>P632*G632</f>
        <v/>
      </c>
      <c r="Z632" s="80">
        <f>Q632*H632</f>
        <v/>
      </c>
      <c r="AA632" s="80">
        <f>R632*I632</f>
        <v/>
      </c>
      <c r="AB632" s="80">
        <f>M632</f>
        <v/>
      </c>
      <c r="AC632" s="80">
        <f>S632*G632</f>
        <v/>
      </c>
      <c r="AD632" s="80">
        <f>T632*H632</f>
        <v/>
      </c>
      <c r="AE632" s="80">
        <f>U632*I632</f>
        <v/>
      </c>
      <c r="AF632" s="80">
        <f>N632</f>
        <v/>
      </c>
      <c r="AG632" s="80">
        <f>V632*G632</f>
        <v/>
      </c>
      <c r="AH632" s="80">
        <f>W632*H632</f>
        <v/>
      </c>
      <c r="AI632" s="80">
        <f>X632*I632</f>
        <v/>
      </c>
      <c r="AJ632" s="80">
        <f>O632</f>
        <v/>
      </c>
      <c r="AK632" s="81" t="n">
        <v>0.439999998</v>
      </c>
      <c r="AL632" s="81" t="n">
        <v>0</v>
      </c>
      <c r="AM632" s="81" t="n">
        <v>0</v>
      </c>
      <c r="AN632" s="81" t="n">
        <v>0</v>
      </c>
      <c r="AO632" s="81" t="n">
        <v>0</v>
      </c>
      <c r="AP632" s="81" t="n">
        <v>0.0500000007</v>
      </c>
      <c r="AQ632" s="81" t="n">
        <v>0</v>
      </c>
      <c r="AR632" s="81" t="n">
        <v>0.119999997</v>
      </c>
      <c r="AS632" s="81" t="n">
        <v>0</v>
      </c>
      <c r="AT632" s="81" t="n">
        <v>0</v>
      </c>
      <c r="AU632" s="81" t="n">
        <v>0.0399999991</v>
      </c>
      <c r="AV632" s="81" t="n">
        <v>0.330000013</v>
      </c>
      <c r="AW632" s="82">
        <f>MAX(ABS(Y632-AK632),ABS(Z632-AL632),ABS(AA632-AM632),ABS(AB632-AN632),ABS(AC632-AO632),ABS(AD632-AP632),ABS(AE632-AQ632),ABS(AF632-AR632),ABS(AG632-AS632),ABS(AH632-AT632),ABS(AI632-AU632),ABS(AJ632-AV632))</f>
        <v/>
      </c>
    </row>
    <row r="633">
      <c r="A633" s="78" t="inlineStr">
        <is>
          <t>M628</t>
        </is>
      </c>
      <c r="B633" s="52" t="inlineStr">
        <is>
          <t>ROV2-05</t>
        </is>
      </c>
      <c r="C633" s="52" t="inlineStr">
        <is>
          <t>Target Rover</t>
        </is>
      </c>
      <c r="D633" s="52" t="inlineStr">
        <is>
          <t>Wheel L</t>
        </is>
      </c>
      <c r="E633" s="58" t="inlineStr">
        <is>
          <t>Cylinder</t>
        </is>
      </c>
      <c r="F633" s="52" t="inlineStr">
        <is>
          <t>ROV-00#2</t>
        </is>
      </c>
      <c r="G633" s="79" t="n">
        <v>0.159999996</v>
      </c>
      <c r="H633" s="79" t="n">
        <v>0.159999996</v>
      </c>
      <c r="I633" s="79" t="n">
        <v>0.0700000003</v>
      </c>
      <c r="J633" s="79" t="n">
        <v>0</v>
      </c>
      <c r="K633" s="79" t="n">
        <v>90</v>
      </c>
      <c r="L633" s="79" t="n">
        <v>0</v>
      </c>
      <c r="M633" s="79" t="n">
        <v>0.25</v>
      </c>
      <c r="N633" s="79" t="n">
        <v>0.07999999820000001</v>
      </c>
      <c r="O633" s="79" t="n">
        <v>-0.219999999</v>
      </c>
      <c r="P633" s="80">
        <f>COS(RADIANS(K633))*COS(RADIANS(L633))+SIN(RADIANS(K633))*SIN(RADIANS(J633))*SIN(RADIANS(L633))</f>
        <v/>
      </c>
      <c r="Q633" s="80">
        <f>-COS(RADIANS(K633))*SIN(RADIANS(L633))+SIN(RADIANS(K633))*SIN(RADIANS(J633))*COS(RADIANS(L633))</f>
        <v/>
      </c>
      <c r="R633" s="80">
        <f>SIN(RADIANS(K633))*COS(RADIANS(J633))</f>
        <v/>
      </c>
      <c r="S633" s="80">
        <f>COS(RADIANS(J633))*SIN(RADIANS(L633))</f>
        <v/>
      </c>
      <c r="T633" s="80">
        <f>COS(RADIANS(J633))*COS(RADIANS(L633))</f>
        <v/>
      </c>
      <c r="U633" s="80">
        <f>-SIN(RADIANS(J633))</f>
        <v/>
      </c>
      <c r="V633" s="80">
        <f>-SIN(RADIANS(K633))*COS(RADIANS(L633))+COS(RADIANS(K633))*SIN(RADIANS(J633))*SIN(RADIANS(L633))</f>
        <v/>
      </c>
      <c r="W633" s="80">
        <f>SIN(RADIANS(K633))*SIN(RADIANS(L633))+COS(RADIANS(K633))*SIN(RADIANS(J633))*COS(RADIANS(L633))</f>
        <v/>
      </c>
      <c r="X633" s="80">
        <f>COS(RADIANS(K633))*COS(RADIANS(J633))</f>
        <v/>
      </c>
      <c r="Y633" s="80">
        <f>P633*G633</f>
        <v/>
      </c>
      <c r="Z633" s="80">
        <f>Q633*H633</f>
        <v/>
      </c>
      <c r="AA633" s="80">
        <f>R633*I633</f>
        <v/>
      </c>
      <c r="AB633" s="80">
        <f>M633</f>
        <v/>
      </c>
      <c r="AC633" s="80">
        <f>S633*G633</f>
        <v/>
      </c>
      <c r="AD633" s="80">
        <f>T633*H633</f>
        <v/>
      </c>
      <c r="AE633" s="80">
        <f>U633*I633</f>
        <v/>
      </c>
      <c r="AF633" s="80">
        <f>N633</f>
        <v/>
      </c>
      <c r="AG633" s="80">
        <f>V633*G633</f>
        <v/>
      </c>
      <c r="AH633" s="80">
        <f>W633*H633</f>
        <v/>
      </c>
      <c r="AI633" s="80">
        <f>X633*I633</f>
        <v/>
      </c>
      <c r="AJ633" s="80">
        <f>O633</f>
        <v/>
      </c>
      <c r="AK633" s="81" t="n">
        <v>-6.99382197e-09</v>
      </c>
      <c r="AL633" s="81" t="n">
        <v>0</v>
      </c>
      <c r="AM633" s="81" t="n">
        <v>0.0700000003</v>
      </c>
      <c r="AN633" s="81" t="n">
        <v>0.25</v>
      </c>
      <c r="AO633" s="81" t="n">
        <v>0</v>
      </c>
      <c r="AP633" s="81" t="n">
        <v>0.159999996</v>
      </c>
      <c r="AQ633" s="81" t="n">
        <v>0</v>
      </c>
      <c r="AR633" s="81" t="n">
        <v>0.07999999820000001</v>
      </c>
      <c r="AS633" s="81" t="n">
        <v>-0.159999996</v>
      </c>
      <c r="AT633" s="81" t="n">
        <v>0</v>
      </c>
      <c r="AU633" s="81" t="n">
        <v>-3.05979708e-09</v>
      </c>
      <c r="AV633" s="81" t="n">
        <v>-0.219999999</v>
      </c>
      <c r="AW633" s="82">
        <f>MAX(ABS(Y633-AK633),ABS(Z633-AL633),ABS(AA633-AM633),ABS(AB633-AN633),ABS(AC633-AO633),ABS(AD633-AP633),ABS(AE633-AQ633),ABS(AF633-AR633),ABS(AG633-AS633),ABS(AH633-AT633),ABS(AI633-AU633),ABS(AJ633-AV633))</f>
        <v/>
      </c>
    </row>
    <row r="634">
      <c r="A634" s="78" t="inlineStr">
        <is>
          <t>M629</t>
        </is>
      </c>
      <c r="B634" s="52" t="inlineStr">
        <is>
          <t>ROV2-06</t>
        </is>
      </c>
      <c r="C634" s="52" t="inlineStr">
        <is>
          <t>Target Rover</t>
        </is>
      </c>
      <c r="D634" s="52" t="inlineStr">
        <is>
          <t>Wheel R</t>
        </is>
      </c>
      <c r="E634" s="58" t="inlineStr">
        <is>
          <t>Cylinder</t>
        </is>
      </c>
      <c r="F634" s="52" t="inlineStr">
        <is>
          <t>ROV-00#2</t>
        </is>
      </c>
      <c r="G634" s="79" t="n">
        <v>0.159999996</v>
      </c>
      <c r="H634" s="79" t="n">
        <v>0.159999996</v>
      </c>
      <c r="I634" s="79" t="n">
        <v>0.0700000003</v>
      </c>
      <c r="J634" s="79" t="n">
        <v>0</v>
      </c>
      <c r="K634" s="79" t="n">
        <v>90</v>
      </c>
      <c r="L634" s="79" t="n">
        <v>0</v>
      </c>
      <c r="M634" s="79" t="n">
        <v>-0.25</v>
      </c>
      <c r="N634" s="79" t="n">
        <v>0.07999999820000001</v>
      </c>
      <c r="O634" s="79" t="n">
        <v>-0.219999999</v>
      </c>
      <c r="P634" s="80">
        <f>COS(RADIANS(K634))*COS(RADIANS(L634))+SIN(RADIANS(K634))*SIN(RADIANS(J634))*SIN(RADIANS(L634))</f>
        <v/>
      </c>
      <c r="Q634" s="80">
        <f>-COS(RADIANS(K634))*SIN(RADIANS(L634))+SIN(RADIANS(K634))*SIN(RADIANS(J634))*COS(RADIANS(L634))</f>
        <v/>
      </c>
      <c r="R634" s="80">
        <f>SIN(RADIANS(K634))*COS(RADIANS(J634))</f>
        <v/>
      </c>
      <c r="S634" s="80">
        <f>COS(RADIANS(J634))*SIN(RADIANS(L634))</f>
        <v/>
      </c>
      <c r="T634" s="80">
        <f>COS(RADIANS(J634))*COS(RADIANS(L634))</f>
        <v/>
      </c>
      <c r="U634" s="80">
        <f>-SIN(RADIANS(J634))</f>
        <v/>
      </c>
      <c r="V634" s="80">
        <f>-SIN(RADIANS(K634))*COS(RADIANS(L634))+COS(RADIANS(K634))*SIN(RADIANS(J634))*SIN(RADIANS(L634))</f>
        <v/>
      </c>
      <c r="W634" s="80">
        <f>SIN(RADIANS(K634))*SIN(RADIANS(L634))+COS(RADIANS(K634))*SIN(RADIANS(J634))*COS(RADIANS(L634))</f>
        <v/>
      </c>
      <c r="X634" s="80">
        <f>COS(RADIANS(K634))*COS(RADIANS(J634))</f>
        <v/>
      </c>
      <c r="Y634" s="80">
        <f>P634*G634</f>
        <v/>
      </c>
      <c r="Z634" s="80">
        <f>Q634*H634</f>
        <v/>
      </c>
      <c r="AA634" s="80">
        <f>R634*I634</f>
        <v/>
      </c>
      <c r="AB634" s="80">
        <f>M634</f>
        <v/>
      </c>
      <c r="AC634" s="80">
        <f>S634*G634</f>
        <v/>
      </c>
      <c r="AD634" s="80">
        <f>T634*H634</f>
        <v/>
      </c>
      <c r="AE634" s="80">
        <f>U634*I634</f>
        <v/>
      </c>
      <c r="AF634" s="80">
        <f>N634</f>
        <v/>
      </c>
      <c r="AG634" s="80">
        <f>V634*G634</f>
        <v/>
      </c>
      <c r="AH634" s="80">
        <f>W634*H634</f>
        <v/>
      </c>
      <c r="AI634" s="80">
        <f>X634*I634</f>
        <v/>
      </c>
      <c r="AJ634" s="80">
        <f>O634</f>
        <v/>
      </c>
      <c r="AK634" s="81" t="n">
        <v>-6.99382197e-09</v>
      </c>
      <c r="AL634" s="81" t="n">
        <v>0</v>
      </c>
      <c r="AM634" s="81" t="n">
        <v>0.0700000003</v>
      </c>
      <c r="AN634" s="81" t="n">
        <v>-0.25</v>
      </c>
      <c r="AO634" s="81" t="n">
        <v>0</v>
      </c>
      <c r="AP634" s="81" t="n">
        <v>0.159999996</v>
      </c>
      <c r="AQ634" s="81" t="n">
        <v>0</v>
      </c>
      <c r="AR634" s="81" t="n">
        <v>0.07999999820000001</v>
      </c>
      <c r="AS634" s="81" t="n">
        <v>-0.159999996</v>
      </c>
      <c r="AT634" s="81" t="n">
        <v>0</v>
      </c>
      <c r="AU634" s="81" t="n">
        <v>-3.05979708e-09</v>
      </c>
      <c r="AV634" s="81" t="n">
        <v>-0.219999999</v>
      </c>
      <c r="AW634" s="82">
        <f>MAX(ABS(Y634-AK634),ABS(Z634-AL634),ABS(AA634-AM634),ABS(AB634-AN634),ABS(AC634-AO634),ABS(AD634-AP634),ABS(AE634-AQ634),ABS(AF634-AR634),ABS(AG634-AS634),ABS(AH634-AT634),ABS(AI634-AU634),ABS(AJ634-AV634))</f>
        <v/>
      </c>
    </row>
    <row r="635">
      <c r="A635" s="78" t="inlineStr">
        <is>
          <t>M630</t>
        </is>
      </c>
      <c r="B635" s="52" t="inlineStr">
        <is>
          <t>ROV2-07</t>
        </is>
      </c>
      <c r="C635" s="52" t="inlineStr">
        <is>
          <t>Target Rover</t>
        </is>
      </c>
      <c r="D635" s="52" t="inlineStr">
        <is>
          <t>Hub L</t>
        </is>
      </c>
      <c r="E635" s="59" t="inlineStr">
        <is>
          <t>Sphere</t>
        </is>
      </c>
      <c r="F635" s="52" t="inlineStr">
        <is>
          <t>ROV-00#2</t>
        </is>
      </c>
      <c r="G635" s="79" t="n">
        <v>0.0700000003</v>
      </c>
      <c r="H635" s="79" t="n">
        <v>0.0700000003</v>
      </c>
      <c r="I635" s="79" t="n">
        <v>0.0299999993</v>
      </c>
      <c r="J635" s="79" t="n">
        <v>0</v>
      </c>
      <c r="K635" s="79" t="n">
        <v>90</v>
      </c>
      <c r="L635" s="79" t="n">
        <v>0</v>
      </c>
      <c r="M635" s="79" t="n">
        <v>0.289999992</v>
      </c>
      <c r="N635" s="79" t="n">
        <v>0.07999999820000001</v>
      </c>
      <c r="O635" s="79" t="n">
        <v>-0.219999999</v>
      </c>
      <c r="P635" s="80">
        <f>COS(RADIANS(K635))*COS(RADIANS(L635))+SIN(RADIANS(K635))*SIN(RADIANS(J635))*SIN(RADIANS(L635))</f>
        <v/>
      </c>
      <c r="Q635" s="80">
        <f>-COS(RADIANS(K635))*SIN(RADIANS(L635))+SIN(RADIANS(K635))*SIN(RADIANS(J635))*COS(RADIANS(L635))</f>
        <v/>
      </c>
      <c r="R635" s="80">
        <f>SIN(RADIANS(K635))*COS(RADIANS(J635))</f>
        <v/>
      </c>
      <c r="S635" s="80">
        <f>COS(RADIANS(J635))*SIN(RADIANS(L635))</f>
        <v/>
      </c>
      <c r="T635" s="80">
        <f>COS(RADIANS(J635))*COS(RADIANS(L635))</f>
        <v/>
      </c>
      <c r="U635" s="80">
        <f>-SIN(RADIANS(J635))</f>
        <v/>
      </c>
      <c r="V635" s="80">
        <f>-SIN(RADIANS(K635))*COS(RADIANS(L635))+COS(RADIANS(K635))*SIN(RADIANS(J635))*SIN(RADIANS(L635))</f>
        <v/>
      </c>
      <c r="W635" s="80">
        <f>SIN(RADIANS(K635))*SIN(RADIANS(L635))+COS(RADIANS(K635))*SIN(RADIANS(J635))*COS(RADIANS(L635))</f>
        <v/>
      </c>
      <c r="X635" s="80">
        <f>COS(RADIANS(K635))*COS(RADIANS(J635))</f>
        <v/>
      </c>
      <c r="Y635" s="80">
        <f>P635*G635</f>
        <v/>
      </c>
      <c r="Z635" s="80">
        <f>Q635*H635</f>
        <v/>
      </c>
      <c r="AA635" s="80">
        <f>R635*I635</f>
        <v/>
      </c>
      <c r="AB635" s="80">
        <f>M635</f>
        <v/>
      </c>
      <c r="AC635" s="80">
        <f>S635*G635</f>
        <v/>
      </c>
      <c r="AD635" s="80">
        <f>T635*H635</f>
        <v/>
      </c>
      <c r="AE635" s="80">
        <f>U635*I635</f>
        <v/>
      </c>
      <c r="AF635" s="80">
        <f>N635</f>
        <v/>
      </c>
      <c r="AG635" s="80">
        <f>V635*G635</f>
        <v/>
      </c>
      <c r="AH635" s="80">
        <f>W635*H635</f>
        <v/>
      </c>
      <c r="AI635" s="80">
        <f>X635*I635</f>
        <v/>
      </c>
      <c r="AJ635" s="80">
        <f>O635</f>
        <v/>
      </c>
      <c r="AK635" s="81" t="n">
        <v>-3.05979708e-09</v>
      </c>
      <c r="AL635" s="81" t="n">
        <v>0</v>
      </c>
      <c r="AM635" s="81" t="n">
        <v>0.0299999993</v>
      </c>
      <c r="AN635" s="81" t="n">
        <v>0.289999992</v>
      </c>
      <c r="AO635" s="81" t="n">
        <v>0</v>
      </c>
      <c r="AP635" s="81" t="n">
        <v>0.0700000003</v>
      </c>
      <c r="AQ635" s="81" t="n">
        <v>0</v>
      </c>
      <c r="AR635" s="81" t="n">
        <v>0.07999999820000001</v>
      </c>
      <c r="AS635" s="81" t="n">
        <v>-0.0700000003</v>
      </c>
      <c r="AT635" s="81" t="n">
        <v>0</v>
      </c>
      <c r="AU635" s="81" t="n">
        <v>-1.31134159e-09</v>
      </c>
      <c r="AV635" s="81" t="n">
        <v>-0.219999999</v>
      </c>
      <c r="AW635" s="82">
        <f>MAX(ABS(Y635-AK635),ABS(Z635-AL635),ABS(AA635-AM635),ABS(AB635-AN635),ABS(AC635-AO635),ABS(AD635-AP635),ABS(AE635-AQ635),ABS(AF635-AR635),ABS(AG635-AS635),ABS(AH635-AT635),ABS(AI635-AU635),ABS(AJ635-AV635))</f>
        <v/>
      </c>
    </row>
    <row r="636">
      <c r="A636" s="78" t="inlineStr">
        <is>
          <t>M631</t>
        </is>
      </c>
      <c r="B636" s="52" t="inlineStr">
        <is>
          <t>ROV2-08</t>
        </is>
      </c>
      <c r="C636" s="52" t="inlineStr">
        <is>
          <t>Target Rover</t>
        </is>
      </c>
      <c r="D636" s="52" t="inlineStr">
        <is>
          <t>Hub R</t>
        </is>
      </c>
      <c r="E636" s="59" t="inlineStr">
        <is>
          <t>Sphere</t>
        </is>
      </c>
      <c r="F636" s="52" t="inlineStr">
        <is>
          <t>ROV-00#2</t>
        </is>
      </c>
      <c r="G636" s="79" t="n">
        <v>0.0700000003</v>
      </c>
      <c r="H636" s="79" t="n">
        <v>0.0700000003</v>
      </c>
      <c r="I636" s="79" t="n">
        <v>0.0299999993</v>
      </c>
      <c r="J636" s="79" t="n">
        <v>0</v>
      </c>
      <c r="K636" s="79" t="n">
        <v>90</v>
      </c>
      <c r="L636" s="79" t="n">
        <v>0</v>
      </c>
      <c r="M636" s="79" t="n">
        <v>-0.289999992</v>
      </c>
      <c r="N636" s="79" t="n">
        <v>0.07999999820000001</v>
      </c>
      <c r="O636" s="79" t="n">
        <v>-0.219999999</v>
      </c>
      <c r="P636" s="80">
        <f>COS(RADIANS(K636))*COS(RADIANS(L636))+SIN(RADIANS(K636))*SIN(RADIANS(J636))*SIN(RADIANS(L636))</f>
        <v/>
      </c>
      <c r="Q636" s="80">
        <f>-COS(RADIANS(K636))*SIN(RADIANS(L636))+SIN(RADIANS(K636))*SIN(RADIANS(J636))*COS(RADIANS(L636))</f>
        <v/>
      </c>
      <c r="R636" s="80">
        <f>SIN(RADIANS(K636))*COS(RADIANS(J636))</f>
        <v/>
      </c>
      <c r="S636" s="80">
        <f>COS(RADIANS(J636))*SIN(RADIANS(L636))</f>
        <v/>
      </c>
      <c r="T636" s="80">
        <f>COS(RADIANS(J636))*COS(RADIANS(L636))</f>
        <v/>
      </c>
      <c r="U636" s="80">
        <f>-SIN(RADIANS(J636))</f>
        <v/>
      </c>
      <c r="V636" s="80">
        <f>-SIN(RADIANS(K636))*COS(RADIANS(L636))+COS(RADIANS(K636))*SIN(RADIANS(J636))*SIN(RADIANS(L636))</f>
        <v/>
      </c>
      <c r="W636" s="80">
        <f>SIN(RADIANS(K636))*SIN(RADIANS(L636))+COS(RADIANS(K636))*SIN(RADIANS(J636))*COS(RADIANS(L636))</f>
        <v/>
      </c>
      <c r="X636" s="80">
        <f>COS(RADIANS(K636))*COS(RADIANS(J636))</f>
        <v/>
      </c>
      <c r="Y636" s="80">
        <f>P636*G636</f>
        <v/>
      </c>
      <c r="Z636" s="80">
        <f>Q636*H636</f>
        <v/>
      </c>
      <c r="AA636" s="80">
        <f>R636*I636</f>
        <v/>
      </c>
      <c r="AB636" s="80">
        <f>M636</f>
        <v/>
      </c>
      <c r="AC636" s="80">
        <f>S636*G636</f>
        <v/>
      </c>
      <c r="AD636" s="80">
        <f>T636*H636</f>
        <v/>
      </c>
      <c r="AE636" s="80">
        <f>U636*I636</f>
        <v/>
      </c>
      <c r="AF636" s="80">
        <f>N636</f>
        <v/>
      </c>
      <c r="AG636" s="80">
        <f>V636*G636</f>
        <v/>
      </c>
      <c r="AH636" s="80">
        <f>W636*H636</f>
        <v/>
      </c>
      <c r="AI636" s="80">
        <f>X636*I636</f>
        <v/>
      </c>
      <c r="AJ636" s="80">
        <f>O636</f>
        <v/>
      </c>
      <c r="AK636" s="81" t="n">
        <v>-3.05979708e-09</v>
      </c>
      <c r="AL636" s="81" t="n">
        <v>0</v>
      </c>
      <c r="AM636" s="81" t="n">
        <v>0.0299999993</v>
      </c>
      <c r="AN636" s="81" t="n">
        <v>-0.289999992</v>
      </c>
      <c r="AO636" s="81" t="n">
        <v>0</v>
      </c>
      <c r="AP636" s="81" t="n">
        <v>0.0700000003</v>
      </c>
      <c r="AQ636" s="81" t="n">
        <v>0</v>
      </c>
      <c r="AR636" s="81" t="n">
        <v>0.07999999820000001</v>
      </c>
      <c r="AS636" s="81" t="n">
        <v>-0.0700000003</v>
      </c>
      <c r="AT636" s="81" t="n">
        <v>0</v>
      </c>
      <c r="AU636" s="81" t="n">
        <v>-1.31134159e-09</v>
      </c>
      <c r="AV636" s="81" t="n">
        <v>-0.219999999</v>
      </c>
      <c r="AW636" s="82">
        <f>MAX(ABS(Y636-AK636),ABS(Z636-AL636),ABS(AA636-AM636),ABS(AB636-AN636),ABS(AC636-AO636),ABS(AD636-AP636),ABS(AE636-AQ636),ABS(AF636-AR636),ABS(AG636-AS636),ABS(AH636-AT636),ABS(AI636-AU636),ABS(AJ636-AV636))</f>
        <v/>
      </c>
    </row>
    <row r="637">
      <c r="A637" s="78" t="inlineStr">
        <is>
          <t>M632</t>
        </is>
      </c>
      <c r="B637" s="52" t="inlineStr">
        <is>
          <t>ROV2-09</t>
        </is>
      </c>
      <c r="C637" s="52" t="inlineStr">
        <is>
          <t>Target Rover</t>
        </is>
      </c>
      <c r="D637" s="52" t="inlineStr">
        <is>
          <t>Wheel L</t>
        </is>
      </c>
      <c r="E637" s="58" t="inlineStr">
        <is>
          <t>Cylinder</t>
        </is>
      </c>
      <c r="F637" s="52" t="inlineStr">
        <is>
          <t>ROV-00#2</t>
        </is>
      </c>
      <c r="G637" s="79" t="n">
        <v>0.159999996</v>
      </c>
      <c r="H637" s="79" t="n">
        <v>0.159999996</v>
      </c>
      <c r="I637" s="79" t="n">
        <v>0.0700000003</v>
      </c>
      <c r="J637" s="79" t="n">
        <v>0</v>
      </c>
      <c r="K637" s="79" t="n">
        <v>90</v>
      </c>
      <c r="L637" s="79" t="n">
        <v>0</v>
      </c>
      <c r="M637" s="79" t="n">
        <v>0.25</v>
      </c>
      <c r="N637" s="79" t="n">
        <v>0.07999999820000001</v>
      </c>
      <c r="O637" s="79" t="n">
        <v>0</v>
      </c>
      <c r="P637" s="80">
        <f>COS(RADIANS(K637))*COS(RADIANS(L637))+SIN(RADIANS(K637))*SIN(RADIANS(J637))*SIN(RADIANS(L637))</f>
        <v/>
      </c>
      <c r="Q637" s="80">
        <f>-COS(RADIANS(K637))*SIN(RADIANS(L637))+SIN(RADIANS(K637))*SIN(RADIANS(J637))*COS(RADIANS(L637))</f>
        <v/>
      </c>
      <c r="R637" s="80">
        <f>SIN(RADIANS(K637))*COS(RADIANS(J637))</f>
        <v/>
      </c>
      <c r="S637" s="80">
        <f>COS(RADIANS(J637))*SIN(RADIANS(L637))</f>
        <v/>
      </c>
      <c r="T637" s="80">
        <f>COS(RADIANS(J637))*COS(RADIANS(L637))</f>
        <v/>
      </c>
      <c r="U637" s="80">
        <f>-SIN(RADIANS(J637))</f>
        <v/>
      </c>
      <c r="V637" s="80">
        <f>-SIN(RADIANS(K637))*COS(RADIANS(L637))+COS(RADIANS(K637))*SIN(RADIANS(J637))*SIN(RADIANS(L637))</f>
        <v/>
      </c>
      <c r="W637" s="80">
        <f>SIN(RADIANS(K637))*SIN(RADIANS(L637))+COS(RADIANS(K637))*SIN(RADIANS(J637))*COS(RADIANS(L637))</f>
        <v/>
      </c>
      <c r="X637" s="80">
        <f>COS(RADIANS(K637))*COS(RADIANS(J637))</f>
        <v/>
      </c>
      <c r="Y637" s="80">
        <f>P637*G637</f>
        <v/>
      </c>
      <c r="Z637" s="80">
        <f>Q637*H637</f>
        <v/>
      </c>
      <c r="AA637" s="80">
        <f>R637*I637</f>
        <v/>
      </c>
      <c r="AB637" s="80">
        <f>M637</f>
        <v/>
      </c>
      <c r="AC637" s="80">
        <f>S637*G637</f>
        <v/>
      </c>
      <c r="AD637" s="80">
        <f>T637*H637</f>
        <v/>
      </c>
      <c r="AE637" s="80">
        <f>U637*I637</f>
        <v/>
      </c>
      <c r="AF637" s="80">
        <f>N637</f>
        <v/>
      </c>
      <c r="AG637" s="80">
        <f>V637*G637</f>
        <v/>
      </c>
      <c r="AH637" s="80">
        <f>W637*H637</f>
        <v/>
      </c>
      <c r="AI637" s="80">
        <f>X637*I637</f>
        <v/>
      </c>
      <c r="AJ637" s="80">
        <f>O637</f>
        <v/>
      </c>
      <c r="AK637" s="81" t="n">
        <v>-6.99382197e-09</v>
      </c>
      <c r="AL637" s="81" t="n">
        <v>0</v>
      </c>
      <c r="AM637" s="81" t="n">
        <v>0.0700000003</v>
      </c>
      <c r="AN637" s="81" t="n">
        <v>0.25</v>
      </c>
      <c r="AO637" s="81" t="n">
        <v>0</v>
      </c>
      <c r="AP637" s="81" t="n">
        <v>0.159999996</v>
      </c>
      <c r="AQ637" s="81" t="n">
        <v>0</v>
      </c>
      <c r="AR637" s="81" t="n">
        <v>0.07999999820000001</v>
      </c>
      <c r="AS637" s="81" t="n">
        <v>-0.159999996</v>
      </c>
      <c r="AT637" s="81" t="n">
        <v>0</v>
      </c>
      <c r="AU637" s="81" t="n">
        <v>-3.05979708e-09</v>
      </c>
      <c r="AV637" s="81" t="n">
        <v>0</v>
      </c>
      <c r="AW637" s="82">
        <f>MAX(ABS(Y637-AK637),ABS(Z637-AL637),ABS(AA637-AM637),ABS(AB637-AN637),ABS(AC637-AO637),ABS(AD637-AP637),ABS(AE637-AQ637),ABS(AF637-AR637),ABS(AG637-AS637),ABS(AH637-AT637),ABS(AI637-AU637),ABS(AJ637-AV637))</f>
        <v/>
      </c>
    </row>
    <row r="638">
      <c r="A638" s="78" t="inlineStr">
        <is>
          <t>M633</t>
        </is>
      </c>
      <c r="B638" s="52" t="inlineStr">
        <is>
          <t>ROV2-10</t>
        </is>
      </c>
      <c r="C638" s="52" t="inlineStr">
        <is>
          <t>Target Rover</t>
        </is>
      </c>
      <c r="D638" s="52" t="inlineStr">
        <is>
          <t>Wheel R</t>
        </is>
      </c>
      <c r="E638" s="58" t="inlineStr">
        <is>
          <t>Cylinder</t>
        </is>
      </c>
      <c r="F638" s="52" t="inlineStr">
        <is>
          <t>ROV-00#2</t>
        </is>
      </c>
      <c r="G638" s="79" t="n">
        <v>0.159999996</v>
      </c>
      <c r="H638" s="79" t="n">
        <v>0.159999996</v>
      </c>
      <c r="I638" s="79" t="n">
        <v>0.0700000003</v>
      </c>
      <c r="J638" s="79" t="n">
        <v>0</v>
      </c>
      <c r="K638" s="79" t="n">
        <v>90</v>
      </c>
      <c r="L638" s="79" t="n">
        <v>0</v>
      </c>
      <c r="M638" s="79" t="n">
        <v>-0.25</v>
      </c>
      <c r="N638" s="79" t="n">
        <v>0.07999999820000001</v>
      </c>
      <c r="O638" s="79" t="n">
        <v>0</v>
      </c>
      <c r="P638" s="80">
        <f>COS(RADIANS(K638))*COS(RADIANS(L638))+SIN(RADIANS(K638))*SIN(RADIANS(J638))*SIN(RADIANS(L638))</f>
        <v/>
      </c>
      <c r="Q638" s="80">
        <f>-COS(RADIANS(K638))*SIN(RADIANS(L638))+SIN(RADIANS(K638))*SIN(RADIANS(J638))*COS(RADIANS(L638))</f>
        <v/>
      </c>
      <c r="R638" s="80">
        <f>SIN(RADIANS(K638))*COS(RADIANS(J638))</f>
        <v/>
      </c>
      <c r="S638" s="80">
        <f>COS(RADIANS(J638))*SIN(RADIANS(L638))</f>
        <v/>
      </c>
      <c r="T638" s="80">
        <f>COS(RADIANS(J638))*COS(RADIANS(L638))</f>
        <v/>
      </c>
      <c r="U638" s="80">
        <f>-SIN(RADIANS(J638))</f>
        <v/>
      </c>
      <c r="V638" s="80">
        <f>-SIN(RADIANS(K638))*COS(RADIANS(L638))+COS(RADIANS(K638))*SIN(RADIANS(J638))*SIN(RADIANS(L638))</f>
        <v/>
      </c>
      <c r="W638" s="80">
        <f>SIN(RADIANS(K638))*SIN(RADIANS(L638))+COS(RADIANS(K638))*SIN(RADIANS(J638))*COS(RADIANS(L638))</f>
        <v/>
      </c>
      <c r="X638" s="80">
        <f>COS(RADIANS(K638))*COS(RADIANS(J638))</f>
        <v/>
      </c>
      <c r="Y638" s="80">
        <f>P638*G638</f>
        <v/>
      </c>
      <c r="Z638" s="80">
        <f>Q638*H638</f>
        <v/>
      </c>
      <c r="AA638" s="80">
        <f>R638*I638</f>
        <v/>
      </c>
      <c r="AB638" s="80">
        <f>M638</f>
        <v/>
      </c>
      <c r="AC638" s="80">
        <f>S638*G638</f>
        <v/>
      </c>
      <c r="AD638" s="80">
        <f>T638*H638</f>
        <v/>
      </c>
      <c r="AE638" s="80">
        <f>U638*I638</f>
        <v/>
      </c>
      <c r="AF638" s="80">
        <f>N638</f>
        <v/>
      </c>
      <c r="AG638" s="80">
        <f>V638*G638</f>
        <v/>
      </c>
      <c r="AH638" s="80">
        <f>W638*H638</f>
        <v/>
      </c>
      <c r="AI638" s="80">
        <f>X638*I638</f>
        <v/>
      </c>
      <c r="AJ638" s="80">
        <f>O638</f>
        <v/>
      </c>
      <c r="AK638" s="81" t="n">
        <v>-6.99382197e-09</v>
      </c>
      <c r="AL638" s="81" t="n">
        <v>0</v>
      </c>
      <c r="AM638" s="81" t="n">
        <v>0.0700000003</v>
      </c>
      <c r="AN638" s="81" t="n">
        <v>-0.25</v>
      </c>
      <c r="AO638" s="81" t="n">
        <v>0</v>
      </c>
      <c r="AP638" s="81" t="n">
        <v>0.159999996</v>
      </c>
      <c r="AQ638" s="81" t="n">
        <v>0</v>
      </c>
      <c r="AR638" s="81" t="n">
        <v>0.07999999820000001</v>
      </c>
      <c r="AS638" s="81" t="n">
        <v>-0.159999996</v>
      </c>
      <c r="AT638" s="81" t="n">
        <v>0</v>
      </c>
      <c r="AU638" s="81" t="n">
        <v>-3.05979708e-09</v>
      </c>
      <c r="AV638" s="81" t="n">
        <v>0</v>
      </c>
      <c r="AW638" s="82">
        <f>MAX(ABS(Y638-AK638),ABS(Z638-AL638),ABS(AA638-AM638),ABS(AB638-AN638),ABS(AC638-AO638),ABS(AD638-AP638),ABS(AE638-AQ638),ABS(AF638-AR638),ABS(AG638-AS638),ABS(AH638-AT638),ABS(AI638-AU638),ABS(AJ638-AV638))</f>
        <v/>
      </c>
    </row>
    <row r="639">
      <c r="A639" s="78" t="inlineStr">
        <is>
          <t>M634</t>
        </is>
      </c>
      <c r="B639" s="52" t="inlineStr">
        <is>
          <t>ROV2-11</t>
        </is>
      </c>
      <c r="C639" s="52" t="inlineStr">
        <is>
          <t>Target Rover</t>
        </is>
      </c>
      <c r="D639" s="52" t="inlineStr">
        <is>
          <t>Hub L</t>
        </is>
      </c>
      <c r="E639" s="59" t="inlineStr">
        <is>
          <t>Sphere</t>
        </is>
      </c>
      <c r="F639" s="52" t="inlineStr">
        <is>
          <t>ROV-00#2</t>
        </is>
      </c>
      <c r="G639" s="79" t="n">
        <v>0.0700000003</v>
      </c>
      <c r="H639" s="79" t="n">
        <v>0.0700000003</v>
      </c>
      <c r="I639" s="79" t="n">
        <v>0.0299999993</v>
      </c>
      <c r="J639" s="79" t="n">
        <v>0</v>
      </c>
      <c r="K639" s="79" t="n">
        <v>90</v>
      </c>
      <c r="L639" s="79" t="n">
        <v>0</v>
      </c>
      <c r="M639" s="79" t="n">
        <v>0.289999992</v>
      </c>
      <c r="N639" s="79" t="n">
        <v>0.07999999820000001</v>
      </c>
      <c r="O639" s="79" t="n">
        <v>0</v>
      </c>
      <c r="P639" s="80">
        <f>COS(RADIANS(K639))*COS(RADIANS(L639))+SIN(RADIANS(K639))*SIN(RADIANS(J639))*SIN(RADIANS(L639))</f>
        <v/>
      </c>
      <c r="Q639" s="80">
        <f>-COS(RADIANS(K639))*SIN(RADIANS(L639))+SIN(RADIANS(K639))*SIN(RADIANS(J639))*COS(RADIANS(L639))</f>
        <v/>
      </c>
      <c r="R639" s="80">
        <f>SIN(RADIANS(K639))*COS(RADIANS(J639))</f>
        <v/>
      </c>
      <c r="S639" s="80">
        <f>COS(RADIANS(J639))*SIN(RADIANS(L639))</f>
        <v/>
      </c>
      <c r="T639" s="80">
        <f>COS(RADIANS(J639))*COS(RADIANS(L639))</f>
        <v/>
      </c>
      <c r="U639" s="80">
        <f>-SIN(RADIANS(J639))</f>
        <v/>
      </c>
      <c r="V639" s="80">
        <f>-SIN(RADIANS(K639))*COS(RADIANS(L639))+COS(RADIANS(K639))*SIN(RADIANS(J639))*SIN(RADIANS(L639))</f>
        <v/>
      </c>
      <c r="W639" s="80">
        <f>SIN(RADIANS(K639))*SIN(RADIANS(L639))+COS(RADIANS(K639))*SIN(RADIANS(J639))*COS(RADIANS(L639))</f>
        <v/>
      </c>
      <c r="X639" s="80">
        <f>COS(RADIANS(K639))*COS(RADIANS(J639))</f>
        <v/>
      </c>
      <c r="Y639" s="80">
        <f>P639*G639</f>
        <v/>
      </c>
      <c r="Z639" s="80">
        <f>Q639*H639</f>
        <v/>
      </c>
      <c r="AA639" s="80">
        <f>R639*I639</f>
        <v/>
      </c>
      <c r="AB639" s="80">
        <f>M639</f>
        <v/>
      </c>
      <c r="AC639" s="80">
        <f>S639*G639</f>
        <v/>
      </c>
      <c r="AD639" s="80">
        <f>T639*H639</f>
        <v/>
      </c>
      <c r="AE639" s="80">
        <f>U639*I639</f>
        <v/>
      </c>
      <c r="AF639" s="80">
        <f>N639</f>
        <v/>
      </c>
      <c r="AG639" s="80">
        <f>V639*G639</f>
        <v/>
      </c>
      <c r="AH639" s="80">
        <f>W639*H639</f>
        <v/>
      </c>
      <c r="AI639" s="80">
        <f>X639*I639</f>
        <v/>
      </c>
      <c r="AJ639" s="80">
        <f>O639</f>
        <v/>
      </c>
      <c r="AK639" s="81" t="n">
        <v>-3.05979708e-09</v>
      </c>
      <c r="AL639" s="81" t="n">
        <v>0</v>
      </c>
      <c r="AM639" s="81" t="n">
        <v>0.0299999993</v>
      </c>
      <c r="AN639" s="81" t="n">
        <v>0.289999992</v>
      </c>
      <c r="AO639" s="81" t="n">
        <v>0</v>
      </c>
      <c r="AP639" s="81" t="n">
        <v>0.0700000003</v>
      </c>
      <c r="AQ639" s="81" t="n">
        <v>0</v>
      </c>
      <c r="AR639" s="81" t="n">
        <v>0.07999999820000001</v>
      </c>
      <c r="AS639" s="81" t="n">
        <v>-0.0700000003</v>
      </c>
      <c r="AT639" s="81" t="n">
        <v>0</v>
      </c>
      <c r="AU639" s="81" t="n">
        <v>-1.31134159e-09</v>
      </c>
      <c r="AV639" s="81" t="n">
        <v>0</v>
      </c>
      <c r="AW639" s="82">
        <f>MAX(ABS(Y639-AK639),ABS(Z639-AL639),ABS(AA639-AM639),ABS(AB639-AN639),ABS(AC639-AO639),ABS(AD639-AP639),ABS(AE639-AQ639),ABS(AF639-AR639),ABS(AG639-AS639),ABS(AH639-AT639),ABS(AI639-AU639),ABS(AJ639-AV639))</f>
        <v/>
      </c>
    </row>
    <row r="640">
      <c r="A640" s="78" t="inlineStr">
        <is>
          <t>M635</t>
        </is>
      </c>
      <c r="B640" s="52" t="inlineStr">
        <is>
          <t>ROV2-12</t>
        </is>
      </c>
      <c r="C640" s="52" t="inlineStr">
        <is>
          <t>Target Rover</t>
        </is>
      </c>
      <c r="D640" s="52" t="inlineStr">
        <is>
          <t>Hub R</t>
        </is>
      </c>
      <c r="E640" s="59" t="inlineStr">
        <is>
          <t>Sphere</t>
        </is>
      </c>
      <c r="F640" s="52" t="inlineStr">
        <is>
          <t>ROV-00#2</t>
        </is>
      </c>
      <c r="G640" s="79" t="n">
        <v>0.0700000003</v>
      </c>
      <c r="H640" s="79" t="n">
        <v>0.0700000003</v>
      </c>
      <c r="I640" s="79" t="n">
        <v>0.0299999993</v>
      </c>
      <c r="J640" s="79" t="n">
        <v>0</v>
      </c>
      <c r="K640" s="79" t="n">
        <v>90</v>
      </c>
      <c r="L640" s="79" t="n">
        <v>0</v>
      </c>
      <c r="M640" s="79" t="n">
        <v>-0.289999992</v>
      </c>
      <c r="N640" s="79" t="n">
        <v>0.07999999820000001</v>
      </c>
      <c r="O640" s="79" t="n">
        <v>0</v>
      </c>
      <c r="P640" s="80">
        <f>COS(RADIANS(K640))*COS(RADIANS(L640))+SIN(RADIANS(K640))*SIN(RADIANS(J640))*SIN(RADIANS(L640))</f>
        <v/>
      </c>
      <c r="Q640" s="80">
        <f>-COS(RADIANS(K640))*SIN(RADIANS(L640))+SIN(RADIANS(K640))*SIN(RADIANS(J640))*COS(RADIANS(L640))</f>
        <v/>
      </c>
      <c r="R640" s="80">
        <f>SIN(RADIANS(K640))*COS(RADIANS(J640))</f>
        <v/>
      </c>
      <c r="S640" s="80">
        <f>COS(RADIANS(J640))*SIN(RADIANS(L640))</f>
        <v/>
      </c>
      <c r="T640" s="80">
        <f>COS(RADIANS(J640))*COS(RADIANS(L640))</f>
        <v/>
      </c>
      <c r="U640" s="80">
        <f>-SIN(RADIANS(J640))</f>
        <v/>
      </c>
      <c r="V640" s="80">
        <f>-SIN(RADIANS(K640))*COS(RADIANS(L640))+COS(RADIANS(K640))*SIN(RADIANS(J640))*SIN(RADIANS(L640))</f>
        <v/>
      </c>
      <c r="W640" s="80">
        <f>SIN(RADIANS(K640))*SIN(RADIANS(L640))+COS(RADIANS(K640))*SIN(RADIANS(J640))*COS(RADIANS(L640))</f>
        <v/>
      </c>
      <c r="X640" s="80">
        <f>COS(RADIANS(K640))*COS(RADIANS(J640))</f>
        <v/>
      </c>
      <c r="Y640" s="80">
        <f>P640*G640</f>
        <v/>
      </c>
      <c r="Z640" s="80">
        <f>Q640*H640</f>
        <v/>
      </c>
      <c r="AA640" s="80">
        <f>R640*I640</f>
        <v/>
      </c>
      <c r="AB640" s="80">
        <f>M640</f>
        <v/>
      </c>
      <c r="AC640" s="80">
        <f>S640*G640</f>
        <v/>
      </c>
      <c r="AD640" s="80">
        <f>T640*H640</f>
        <v/>
      </c>
      <c r="AE640" s="80">
        <f>U640*I640</f>
        <v/>
      </c>
      <c r="AF640" s="80">
        <f>N640</f>
        <v/>
      </c>
      <c r="AG640" s="80">
        <f>V640*G640</f>
        <v/>
      </c>
      <c r="AH640" s="80">
        <f>W640*H640</f>
        <v/>
      </c>
      <c r="AI640" s="80">
        <f>X640*I640</f>
        <v/>
      </c>
      <c r="AJ640" s="80">
        <f>O640</f>
        <v/>
      </c>
      <c r="AK640" s="81" t="n">
        <v>-3.05979708e-09</v>
      </c>
      <c r="AL640" s="81" t="n">
        <v>0</v>
      </c>
      <c r="AM640" s="81" t="n">
        <v>0.0299999993</v>
      </c>
      <c r="AN640" s="81" t="n">
        <v>-0.289999992</v>
      </c>
      <c r="AO640" s="81" t="n">
        <v>0</v>
      </c>
      <c r="AP640" s="81" t="n">
        <v>0.0700000003</v>
      </c>
      <c r="AQ640" s="81" t="n">
        <v>0</v>
      </c>
      <c r="AR640" s="81" t="n">
        <v>0.07999999820000001</v>
      </c>
      <c r="AS640" s="81" t="n">
        <v>-0.0700000003</v>
      </c>
      <c r="AT640" s="81" t="n">
        <v>0</v>
      </c>
      <c r="AU640" s="81" t="n">
        <v>-1.31134159e-09</v>
      </c>
      <c r="AV640" s="81" t="n">
        <v>0</v>
      </c>
      <c r="AW640" s="82">
        <f>MAX(ABS(Y640-AK640),ABS(Z640-AL640),ABS(AA640-AM640),ABS(AB640-AN640),ABS(AC640-AO640),ABS(AD640-AP640),ABS(AE640-AQ640),ABS(AF640-AR640),ABS(AG640-AS640),ABS(AH640-AT640),ABS(AI640-AU640),ABS(AJ640-AV640))</f>
        <v/>
      </c>
    </row>
    <row r="641">
      <c r="A641" s="78" t="inlineStr">
        <is>
          <t>M636</t>
        </is>
      </c>
      <c r="B641" s="52" t="inlineStr">
        <is>
          <t>ROV2-13</t>
        </is>
      </c>
      <c r="C641" s="52" t="inlineStr">
        <is>
          <t>Target Rover</t>
        </is>
      </c>
      <c r="D641" s="52" t="inlineStr">
        <is>
          <t>Wheel L</t>
        </is>
      </c>
      <c r="E641" s="58" t="inlineStr">
        <is>
          <t>Cylinder</t>
        </is>
      </c>
      <c r="F641" s="52" t="inlineStr">
        <is>
          <t>ROV-00#2</t>
        </is>
      </c>
      <c r="G641" s="79" t="n">
        <v>0.159999996</v>
      </c>
      <c r="H641" s="79" t="n">
        <v>0.159999996</v>
      </c>
      <c r="I641" s="79" t="n">
        <v>0.0700000003</v>
      </c>
      <c r="J641" s="79" t="n">
        <v>0</v>
      </c>
      <c r="K641" s="79" t="n">
        <v>90</v>
      </c>
      <c r="L641" s="79" t="n">
        <v>0</v>
      </c>
      <c r="M641" s="79" t="n">
        <v>0.25</v>
      </c>
      <c r="N641" s="79" t="n">
        <v>0.07999999820000001</v>
      </c>
      <c r="O641" s="79" t="n">
        <v>0.219999999</v>
      </c>
      <c r="P641" s="80">
        <f>COS(RADIANS(K641))*COS(RADIANS(L641))+SIN(RADIANS(K641))*SIN(RADIANS(J641))*SIN(RADIANS(L641))</f>
        <v/>
      </c>
      <c r="Q641" s="80">
        <f>-COS(RADIANS(K641))*SIN(RADIANS(L641))+SIN(RADIANS(K641))*SIN(RADIANS(J641))*COS(RADIANS(L641))</f>
        <v/>
      </c>
      <c r="R641" s="80">
        <f>SIN(RADIANS(K641))*COS(RADIANS(J641))</f>
        <v/>
      </c>
      <c r="S641" s="80">
        <f>COS(RADIANS(J641))*SIN(RADIANS(L641))</f>
        <v/>
      </c>
      <c r="T641" s="80">
        <f>COS(RADIANS(J641))*COS(RADIANS(L641))</f>
        <v/>
      </c>
      <c r="U641" s="80">
        <f>-SIN(RADIANS(J641))</f>
        <v/>
      </c>
      <c r="V641" s="80">
        <f>-SIN(RADIANS(K641))*COS(RADIANS(L641))+COS(RADIANS(K641))*SIN(RADIANS(J641))*SIN(RADIANS(L641))</f>
        <v/>
      </c>
      <c r="W641" s="80">
        <f>SIN(RADIANS(K641))*SIN(RADIANS(L641))+COS(RADIANS(K641))*SIN(RADIANS(J641))*COS(RADIANS(L641))</f>
        <v/>
      </c>
      <c r="X641" s="80">
        <f>COS(RADIANS(K641))*COS(RADIANS(J641))</f>
        <v/>
      </c>
      <c r="Y641" s="80">
        <f>P641*G641</f>
        <v/>
      </c>
      <c r="Z641" s="80">
        <f>Q641*H641</f>
        <v/>
      </c>
      <c r="AA641" s="80">
        <f>R641*I641</f>
        <v/>
      </c>
      <c r="AB641" s="80">
        <f>M641</f>
        <v/>
      </c>
      <c r="AC641" s="80">
        <f>S641*G641</f>
        <v/>
      </c>
      <c r="AD641" s="80">
        <f>T641*H641</f>
        <v/>
      </c>
      <c r="AE641" s="80">
        <f>U641*I641</f>
        <v/>
      </c>
      <c r="AF641" s="80">
        <f>N641</f>
        <v/>
      </c>
      <c r="AG641" s="80">
        <f>V641*G641</f>
        <v/>
      </c>
      <c r="AH641" s="80">
        <f>W641*H641</f>
        <v/>
      </c>
      <c r="AI641" s="80">
        <f>X641*I641</f>
        <v/>
      </c>
      <c r="AJ641" s="80">
        <f>O641</f>
        <v/>
      </c>
      <c r="AK641" s="81" t="n">
        <v>-6.99382197e-09</v>
      </c>
      <c r="AL641" s="81" t="n">
        <v>0</v>
      </c>
      <c r="AM641" s="81" t="n">
        <v>0.0700000003</v>
      </c>
      <c r="AN641" s="81" t="n">
        <v>0.25</v>
      </c>
      <c r="AO641" s="81" t="n">
        <v>0</v>
      </c>
      <c r="AP641" s="81" t="n">
        <v>0.159999996</v>
      </c>
      <c r="AQ641" s="81" t="n">
        <v>0</v>
      </c>
      <c r="AR641" s="81" t="n">
        <v>0.07999999820000001</v>
      </c>
      <c r="AS641" s="81" t="n">
        <v>-0.159999996</v>
      </c>
      <c r="AT641" s="81" t="n">
        <v>0</v>
      </c>
      <c r="AU641" s="81" t="n">
        <v>-3.05979708e-09</v>
      </c>
      <c r="AV641" s="81" t="n">
        <v>0.219999999</v>
      </c>
      <c r="AW641" s="82">
        <f>MAX(ABS(Y641-AK641),ABS(Z641-AL641),ABS(AA641-AM641),ABS(AB641-AN641),ABS(AC641-AO641),ABS(AD641-AP641),ABS(AE641-AQ641),ABS(AF641-AR641),ABS(AG641-AS641),ABS(AH641-AT641),ABS(AI641-AU641),ABS(AJ641-AV641))</f>
        <v/>
      </c>
    </row>
    <row r="642">
      <c r="A642" s="78" t="inlineStr">
        <is>
          <t>M637</t>
        </is>
      </c>
      <c r="B642" s="52" t="inlineStr">
        <is>
          <t>ROV2-14</t>
        </is>
      </c>
      <c r="C642" s="52" t="inlineStr">
        <is>
          <t>Target Rover</t>
        </is>
      </c>
      <c r="D642" s="52" t="inlineStr">
        <is>
          <t>Wheel R</t>
        </is>
      </c>
      <c r="E642" s="58" t="inlineStr">
        <is>
          <t>Cylinder</t>
        </is>
      </c>
      <c r="F642" s="52" t="inlineStr">
        <is>
          <t>ROV-00#2</t>
        </is>
      </c>
      <c r="G642" s="79" t="n">
        <v>0.159999996</v>
      </c>
      <c r="H642" s="79" t="n">
        <v>0.159999996</v>
      </c>
      <c r="I642" s="79" t="n">
        <v>0.0700000003</v>
      </c>
      <c r="J642" s="79" t="n">
        <v>0</v>
      </c>
      <c r="K642" s="79" t="n">
        <v>90</v>
      </c>
      <c r="L642" s="79" t="n">
        <v>0</v>
      </c>
      <c r="M642" s="79" t="n">
        <v>-0.25</v>
      </c>
      <c r="N642" s="79" t="n">
        <v>0.07999999820000001</v>
      </c>
      <c r="O642" s="79" t="n">
        <v>0.219999999</v>
      </c>
      <c r="P642" s="80">
        <f>COS(RADIANS(K642))*COS(RADIANS(L642))+SIN(RADIANS(K642))*SIN(RADIANS(J642))*SIN(RADIANS(L642))</f>
        <v/>
      </c>
      <c r="Q642" s="80">
        <f>-COS(RADIANS(K642))*SIN(RADIANS(L642))+SIN(RADIANS(K642))*SIN(RADIANS(J642))*COS(RADIANS(L642))</f>
        <v/>
      </c>
      <c r="R642" s="80">
        <f>SIN(RADIANS(K642))*COS(RADIANS(J642))</f>
        <v/>
      </c>
      <c r="S642" s="80">
        <f>COS(RADIANS(J642))*SIN(RADIANS(L642))</f>
        <v/>
      </c>
      <c r="T642" s="80">
        <f>COS(RADIANS(J642))*COS(RADIANS(L642))</f>
        <v/>
      </c>
      <c r="U642" s="80">
        <f>-SIN(RADIANS(J642))</f>
        <v/>
      </c>
      <c r="V642" s="80">
        <f>-SIN(RADIANS(K642))*COS(RADIANS(L642))+COS(RADIANS(K642))*SIN(RADIANS(J642))*SIN(RADIANS(L642))</f>
        <v/>
      </c>
      <c r="W642" s="80">
        <f>SIN(RADIANS(K642))*SIN(RADIANS(L642))+COS(RADIANS(K642))*SIN(RADIANS(J642))*COS(RADIANS(L642))</f>
        <v/>
      </c>
      <c r="X642" s="80">
        <f>COS(RADIANS(K642))*COS(RADIANS(J642))</f>
        <v/>
      </c>
      <c r="Y642" s="80">
        <f>P642*G642</f>
        <v/>
      </c>
      <c r="Z642" s="80">
        <f>Q642*H642</f>
        <v/>
      </c>
      <c r="AA642" s="80">
        <f>R642*I642</f>
        <v/>
      </c>
      <c r="AB642" s="80">
        <f>M642</f>
        <v/>
      </c>
      <c r="AC642" s="80">
        <f>S642*G642</f>
        <v/>
      </c>
      <c r="AD642" s="80">
        <f>T642*H642</f>
        <v/>
      </c>
      <c r="AE642" s="80">
        <f>U642*I642</f>
        <v/>
      </c>
      <c r="AF642" s="80">
        <f>N642</f>
        <v/>
      </c>
      <c r="AG642" s="80">
        <f>V642*G642</f>
        <v/>
      </c>
      <c r="AH642" s="80">
        <f>W642*H642</f>
        <v/>
      </c>
      <c r="AI642" s="80">
        <f>X642*I642</f>
        <v/>
      </c>
      <c r="AJ642" s="80">
        <f>O642</f>
        <v/>
      </c>
      <c r="AK642" s="81" t="n">
        <v>-6.99382197e-09</v>
      </c>
      <c r="AL642" s="81" t="n">
        <v>0</v>
      </c>
      <c r="AM642" s="81" t="n">
        <v>0.0700000003</v>
      </c>
      <c r="AN642" s="81" t="n">
        <v>-0.25</v>
      </c>
      <c r="AO642" s="81" t="n">
        <v>0</v>
      </c>
      <c r="AP642" s="81" t="n">
        <v>0.159999996</v>
      </c>
      <c r="AQ642" s="81" t="n">
        <v>0</v>
      </c>
      <c r="AR642" s="81" t="n">
        <v>0.07999999820000001</v>
      </c>
      <c r="AS642" s="81" t="n">
        <v>-0.159999996</v>
      </c>
      <c r="AT642" s="81" t="n">
        <v>0</v>
      </c>
      <c r="AU642" s="81" t="n">
        <v>-3.05979708e-09</v>
      </c>
      <c r="AV642" s="81" t="n">
        <v>0.219999999</v>
      </c>
      <c r="AW642" s="82">
        <f>MAX(ABS(Y642-AK642),ABS(Z642-AL642),ABS(AA642-AM642),ABS(AB642-AN642),ABS(AC642-AO642),ABS(AD642-AP642),ABS(AE642-AQ642),ABS(AF642-AR642),ABS(AG642-AS642),ABS(AH642-AT642),ABS(AI642-AU642),ABS(AJ642-AV642))</f>
        <v/>
      </c>
    </row>
    <row r="643">
      <c r="A643" s="78" t="inlineStr">
        <is>
          <t>M638</t>
        </is>
      </c>
      <c r="B643" s="52" t="inlineStr">
        <is>
          <t>ROV2-15</t>
        </is>
      </c>
      <c r="C643" s="52" t="inlineStr">
        <is>
          <t>Target Rover</t>
        </is>
      </c>
      <c r="D643" s="52" t="inlineStr">
        <is>
          <t>Hub L</t>
        </is>
      </c>
      <c r="E643" s="59" t="inlineStr">
        <is>
          <t>Sphere</t>
        </is>
      </c>
      <c r="F643" s="52" t="inlineStr">
        <is>
          <t>ROV-00#2</t>
        </is>
      </c>
      <c r="G643" s="79" t="n">
        <v>0.0700000003</v>
      </c>
      <c r="H643" s="79" t="n">
        <v>0.0700000003</v>
      </c>
      <c r="I643" s="79" t="n">
        <v>0.0299999993</v>
      </c>
      <c r="J643" s="79" t="n">
        <v>0</v>
      </c>
      <c r="K643" s="79" t="n">
        <v>90</v>
      </c>
      <c r="L643" s="79" t="n">
        <v>0</v>
      </c>
      <c r="M643" s="79" t="n">
        <v>0.289999992</v>
      </c>
      <c r="N643" s="79" t="n">
        <v>0.07999999820000001</v>
      </c>
      <c r="O643" s="79" t="n">
        <v>0.219999999</v>
      </c>
      <c r="P643" s="80">
        <f>COS(RADIANS(K643))*COS(RADIANS(L643))+SIN(RADIANS(K643))*SIN(RADIANS(J643))*SIN(RADIANS(L643))</f>
        <v/>
      </c>
      <c r="Q643" s="80">
        <f>-COS(RADIANS(K643))*SIN(RADIANS(L643))+SIN(RADIANS(K643))*SIN(RADIANS(J643))*COS(RADIANS(L643))</f>
        <v/>
      </c>
      <c r="R643" s="80">
        <f>SIN(RADIANS(K643))*COS(RADIANS(J643))</f>
        <v/>
      </c>
      <c r="S643" s="80">
        <f>COS(RADIANS(J643))*SIN(RADIANS(L643))</f>
        <v/>
      </c>
      <c r="T643" s="80">
        <f>COS(RADIANS(J643))*COS(RADIANS(L643))</f>
        <v/>
      </c>
      <c r="U643" s="80">
        <f>-SIN(RADIANS(J643))</f>
        <v/>
      </c>
      <c r="V643" s="80">
        <f>-SIN(RADIANS(K643))*COS(RADIANS(L643))+COS(RADIANS(K643))*SIN(RADIANS(J643))*SIN(RADIANS(L643))</f>
        <v/>
      </c>
      <c r="W643" s="80">
        <f>SIN(RADIANS(K643))*SIN(RADIANS(L643))+COS(RADIANS(K643))*SIN(RADIANS(J643))*COS(RADIANS(L643))</f>
        <v/>
      </c>
      <c r="X643" s="80">
        <f>COS(RADIANS(K643))*COS(RADIANS(J643))</f>
        <v/>
      </c>
      <c r="Y643" s="80">
        <f>P643*G643</f>
        <v/>
      </c>
      <c r="Z643" s="80">
        <f>Q643*H643</f>
        <v/>
      </c>
      <c r="AA643" s="80">
        <f>R643*I643</f>
        <v/>
      </c>
      <c r="AB643" s="80">
        <f>M643</f>
        <v/>
      </c>
      <c r="AC643" s="80">
        <f>S643*G643</f>
        <v/>
      </c>
      <c r="AD643" s="80">
        <f>T643*H643</f>
        <v/>
      </c>
      <c r="AE643" s="80">
        <f>U643*I643</f>
        <v/>
      </c>
      <c r="AF643" s="80">
        <f>N643</f>
        <v/>
      </c>
      <c r="AG643" s="80">
        <f>V643*G643</f>
        <v/>
      </c>
      <c r="AH643" s="80">
        <f>W643*H643</f>
        <v/>
      </c>
      <c r="AI643" s="80">
        <f>X643*I643</f>
        <v/>
      </c>
      <c r="AJ643" s="80">
        <f>O643</f>
        <v/>
      </c>
      <c r="AK643" s="81" t="n">
        <v>-3.05979708e-09</v>
      </c>
      <c r="AL643" s="81" t="n">
        <v>0</v>
      </c>
      <c r="AM643" s="81" t="n">
        <v>0.0299999993</v>
      </c>
      <c r="AN643" s="81" t="n">
        <v>0.289999992</v>
      </c>
      <c r="AO643" s="81" t="n">
        <v>0</v>
      </c>
      <c r="AP643" s="81" t="n">
        <v>0.0700000003</v>
      </c>
      <c r="AQ643" s="81" t="n">
        <v>0</v>
      </c>
      <c r="AR643" s="81" t="n">
        <v>0.07999999820000001</v>
      </c>
      <c r="AS643" s="81" t="n">
        <v>-0.0700000003</v>
      </c>
      <c r="AT643" s="81" t="n">
        <v>0</v>
      </c>
      <c r="AU643" s="81" t="n">
        <v>-1.31134159e-09</v>
      </c>
      <c r="AV643" s="81" t="n">
        <v>0.219999999</v>
      </c>
      <c r="AW643" s="82">
        <f>MAX(ABS(Y643-AK643),ABS(Z643-AL643),ABS(AA643-AM643),ABS(AB643-AN643),ABS(AC643-AO643),ABS(AD643-AP643),ABS(AE643-AQ643),ABS(AF643-AR643),ABS(AG643-AS643),ABS(AH643-AT643),ABS(AI643-AU643),ABS(AJ643-AV643))</f>
        <v/>
      </c>
    </row>
    <row r="644">
      <c r="A644" s="78" t="inlineStr">
        <is>
          <t>M639</t>
        </is>
      </c>
      <c r="B644" s="52" t="inlineStr">
        <is>
          <t>ROV2-16</t>
        </is>
      </c>
      <c r="C644" s="52" t="inlineStr">
        <is>
          <t>Target Rover</t>
        </is>
      </c>
      <c r="D644" s="52" t="inlineStr">
        <is>
          <t>Hub R</t>
        </is>
      </c>
      <c r="E644" s="59" t="inlineStr">
        <is>
          <t>Sphere</t>
        </is>
      </c>
      <c r="F644" s="52" t="inlineStr">
        <is>
          <t>ROV-00#2</t>
        </is>
      </c>
      <c r="G644" s="79" t="n">
        <v>0.0700000003</v>
      </c>
      <c r="H644" s="79" t="n">
        <v>0.0700000003</v>
      </c>
      <c r="I644" s="79" t="n">
        <v>0.0299999993</v>
      </c>
      <c r="J644" s="79" t="n">
        <v>0</v>
      </c>
      <c r="K644" s="79" t="n">
        <v>90</v>
      </c>
      <c r="L644" s="79" t="n">
        <v>0</v>
      </c>
      <c r="M644" s="79" t="n">
        <v>-0.289999992</v>
      </c>
      <c r="N644" s="79" t="n">
        <v>0.07999999820000001</v>
      </c>
      <c r="O644" s="79" t="n">
        <v>0.219999999</v>
      </c>
      <c r="P644" s="80">
        <f>COS(RADIANS(K644))*COS(RADIANS(L644))+SIN(RADIANS(K644))*SIN(RADIANS(J644))*SIN(RADIANS(L644))</f>
        <v/>
      </c>
      <c r="Q644" s="80">
        <f>-COS(RADIANS(K644))*SIN(RADIANS(L644))+SIN(RADIANS(K644))*SIN(RADIANS(J644))*COS(RADIANS(L644))</f>
        <v/>
      </c>
      <c r="R644" s="80">
        <f>SIN(RADIANS(K644))*COS(RADIANS(J644))</f>
        <v/>
      </c>
      <c r="S644" s="80">
        <f>COS(RADIANS(J644))*SIN(RADIANS(L644))</f>
        <v/>
      </c>
      <c r="T644" s="80">
        <f>COS(RADIANS(J644))*COS(RADIANS(L644))</f>
        <v/>
      </c>
      <c r="U644" s="80">
        <f>-SIN(RADIANS(J644))</f>
        <v/>
      </c>
      <c r="V644" s="80">
        <f>-SIN(RADIANS(K644))*COS(RADIANS(L644))+COS(RADIANS(K644))*SIN(RADIANS(J644))*SIN(RADIANS(L644))</f>
        <v/>
      </c>
      <c r="W644" s="80">
        <f>SIN(RADIANS(K644))*SIN(RADIANS(L644))+COS(RADIANS(K644))*SIN(RADIANS(J644))*COS(RADIANS(L644))</f>
        <v/>
      </c>
      <c r="X644" s="80">
        <f>COS(RADIANS(K644))*COS(RADIANS(J644))</f>
        <v/>
      </c>
      <c r="Y644" s="80">
        <f>P644*G644</f>
        <v/>
      </c>
      <c r="Z644" s="80">
        <f>Q644*H644</f>
        <v/>
      </c>
      <c r="AA644" s="80">
        <f>R644*I644</f>
        <v/>
      </c>
      <c r="AB644" s="80">
        <f>M644</f>
        <v/>
      </c>
      <c r="AC644" s="80">
        <f>S644*G644</f>
        <v/>
      </c>
      <c r="AD644" s="80">
        <f>T644*H644</f>
        <v/>
      </c>
      <c r="AE644" s="80">
        <f>U644*I644</f>
        <v/>
      </c>
      <c r="AF644" s="80">
        <f>N644</f>
        <v/>
      </c>
      <c r="AG644" s="80">
        <f>V644*G644</f>
        <v/>
      </c>
      <c r="AH644" s="80">
        <f>W644*H644</f>
        <v/>
      </c>
      <c r="AI644" s="80">
        <f>X644*I644</f>
        <v/>
      </c>
      <c r="AJ644" s="80">
        <f>O644</f>
        <v/>
      </c>
      <c r="AK644" s="81" t="n">
        <v>-3.05979708e-09</v>
      </c>
      <c r="AL644" s="81" t="n">
        <v>0</v>
      </c>
      <c r="AM644" s="81" t="n">
        <v>0.0299999993</v>
      </c>
      <c r="AN644" s="81" t="n">
        <v>-0.289999992</v>
      </c>
      <c r="AO644" s="81" t="n">
        <v>0</v>
      </c>
      <c r="AP644" s="81" t="n">
        <v>0.0700000003</v>
      </c>
      <c r="AQ644" s="81" t="n">
        <v>0</v>
      </c>
      <c r="AR644" s="81" t="n">
        <v>0.07999999820000001</v>
      </c>
      <c r="AS644" s="81" t="n">
        <v>-0.0700000003</v>
      </c>
      <c r="AT644" s="81" t="n">
        <v>0</v>
      </c>
      <c r="AU644" s="81" t="n">
        <v>-1.31134159e-09</v>
      </c>
      <c r="AV644" s="81" t="n">
        <v>0.219999999</v>
      </c>
      <c r="AW644" s="82">
        <f>MAX(ABS(Y644-AK644),ABS(Z644-AL644),ABS(AA644-AM644),ABS(AB644-AN644),ABS(AC644-AO644),ABS(AD644-AP644),ABS(AE644-AQ644),ABS(AF644-AR644),ABS(AG644-AS644),ABS(AH644-AT644),ABS(AI644-AU644),ABS(AJ644-AV644))</f>
        <v/>
      </c>
    </row>
    <row r="645">
      <c r="A645" s="78" t="inlineStr">
        <is>
          <t>M640</t>
        </is>
      </c>
      <c r="B645" s="52" t="inlineStr">
        <is>
          <t>ROV2-17</t>
        </is>
      </c>
      <c r="C645" s="52" t="inlineStr">
        <is>
          <t>Target Rover</t>
        </is>
      </c>
      <c r="D645" s="52" t="inlineStr">
        <is>
          <t>IR sensor bar</t>
        </is>
      </c>
      <c r="E645" s="63" t="inlineStr">
        <is>
          <t>Cube</t>
        </is>
      </c>
      <c r="F645" s="52" t="inlineStr">
        <is>
          <t>ROV-00#2</t>
        </is>
      </c>
      <c r="G645" s="79" t="n">
        <v>0.300000012</v>
      </c>
      <c r="H645" s="79" t="n">
        <v>0.0199999996</v>
      </c>
      <c r="I645" s="79" t="n">
        <v>0.0399999991</v>
      </c>
      <c r="J645" s="79" t="n">
        <v>0</v>
      </c>
      <c r="K645" s="79" t="n">
        <v>0</v>
      </c>
      <c r="L645" s="79" t="n">
        <v>0</v>
      </c>
      <c r="M645" s="79" t="n">
        <v>0</v>
      </c>
      <c r="N645" s="79" t="n">
        <v>0.0700000003</v>
      </c>
      <c r="O645" s="79" t="n">
        <v>0.300000012</v>
      </c>
      <c r="P645" s="80">
        <f>COS(RADIANS(K645))*COS(RADIANS(L645))+SIN(RADIANS(K645))*SIN(RADIANS(J645))*SIN(RADIANS(L645))</f>
        <v/>
      </c>
      <c r="Q645" s="80">
        <f>-COS(RADIANS(K645))*SIN(RADIANS(L645))+SIN(RADIANS(K645))*SIN(RADIANS(J645))*COS(RADIANS(L645))</f>
        <v/>
      </c>
      <c r="R645" s="80">
        <f>SIN(RADIANS(K645))*COS(RADIANS(J645))</f>
        <v/>
      </c>
      <c r="S645" s="80">
        <f>COS(RADIANS(J645))*SIN(RADIANS(L645))</f>
        <v/>
      </c>
      <c r="T645" s="80">
        <f>COS(RADIANS(J645))*COS(RADIANS(L645))</f>
        <v/>
      </c>
      <c r="U645" s="80">
        <f>-SIN(RADIANS(J645))</f>
        <v/>
      </c>
      <c r="V645" s="80">
        <f>-SIN(RADIANS(K645))*COS(RADIANS(L645))+COS(RADIANS(K645))*SIN(RADIANS(J645))*SIN(RADIANS(L645))</f>
        <v/>
      </c>
      <c r="W645" s="80">
        <f>SIN(RADIANS(K645))*SIN(RADIANS(L645))+COS(RADIANS(K645))*SIN(RADIANS(J645))*COS(RADIANS(L645))</f>
        <v/>
      </c>
      <c r="X645" s="80">
        <f>COS(RADIANS(K645))*COS(RADIANS(J645))</f>
        <v/>
      </c>
      <c r="Y645" s="80">
        <f>P645*G645</f>
        <v/>
      </c>
      <c r="Z645" s="80">
        <f>Q645*H645</f>
        <v/>
      </c>
      <c r="AA645" s="80">
        <f>R645*I645</f>
        <v/>
      </c>
      <c r="AB645" s="80">
        <f>M645</f>
        <v/>
      </c>
      <c r="AC645" s="80">
        <f>S645*G645</f>
        <v/>
      </c>
      <c r="AD645" s="80">
        <f>T645*H645</f>
        <v/>
      </c>
      <c r="AE645" s="80">
        <f>U645*I645</f>
        <v/>
      </c>
      <c r="AF645" s="80">
        <f>N645</f>
        <v/>
      </c>
      <c r="AG645" s="80">
        <f>V645*G645</f>
        <v/>
      </c>
      <c r="AH645" s="80">
        <f>W645*H645</f>
        <v/>
      </c>
      <c r="AI645" s="80">
        <f>X645*I645</f>
        <v/>
      </c>
      <c r="AJ645" s="80">
        <f>O645</f>
        <v/>
      </c>
      <c r="AK645" s="81" t="n">
        <v>0.300000012</v>
      </c>
      <c r="AL645" s="81" t="n">
        <v>0</v>
      </c>
      <c r="AM645" s="81" t="n">
        <v>0</v>
      </c>
      <c r="AN645" s="81" t="n">
        <v>0</v>
      </c>
      <c r="AO645" s="81" t="n">
        <v>0</v>
      </c>
      <c r="AP645" s="81" t="n">
        <v>0.0199999996</v>
      </c>
      <c r="AQ645" s="81" t="n">
        <v>0</v>
      </c>
      <c r="AR645" s="81" t="n">
        <v>0.0700000003</v>
      </c>
      <c r="AS645" s="81" t="n">
        <v>0</v>
      </c>
      <c r="AT645" s="81" t="n">
        <v>0</v>
      </c>
      <c r="AU645" s="81" t="n">
        <v>0.0399999991</v>
      </c>
      <c r="AV645" s="81" t="n">
        <v>0.300000012</v>
      </c>
      <c r="AW645" s="82">
        <f>MAX(ABS(Y645-AK645),ABS(Z645-AL645),ABS(AA645-AM645),ABS(AB645-AN645),ABS(AC645-AO645),ABS(AD645-AP645),ABS(AE645-AQ645),ABS(AF645-AR645),ABS(AG645-AS645),ABS(AH645-AT645),ABS(AI645-AU645),ABS(AJ645-AV645))</f>
        <v/>
      </c>
    </row>
    <row r="646">
      <c r="A646" s="78" t="inlineStr">
        <is>
          <t>M641</t>
        </is>
      </c>
      <c r="B646" s="52" t="inlineStr">
        <is>
          <t>ROV2-18</t>
        </is>
      </c>
      <c r="C646" s="52" t="inlineStr">
        <is>
          <t>Target Rover</t>
        </is>
      </c>
      <c r="D646" s="52" t="inlineStr">
        <is>
          <t>IR sensor</t>
        </is>
      </c>
      <c r="E646" s="59" t="inlineStr">
        <is>
          <t>Sphere</t>
        </is>
      </c>
      <c r="F646" s="52" t="inlineStr">
        <is>
          <t>ROV-00#2</t>
        </is>
      </c>
      <c r="G646" s="79" t="n">
        <v>0.0250000004</v>
      </c>
      <c r="H646" s="79" t="n">
        <v>0.0250000004</v>
      </c>
      <c r="I646" s="79" t="n">
        <v>0.0250000004</v>
      </c>
      <c r="J646" s="79" t="n">
        <v>0</v>
      </c>
      <c r="K646" s="79" t="n">
        <v>0</v>
      </c>
      <c r="L646" s="79" t="n">
        <v>0</v>
      </c>
      <c r="M646" s="79" t="n">
        <v>-0.119999997</v>
      </c>
      <c r="N646" s="79" t="n">
        <v>0.0549999997</v>
      </c>
      <c r="O646" s="79" t="n">
        <v>0.310000002</v>
      </c>
      <c r="P646" s="80">
        <f>COS(RADIANS(K646))*COS(RADIANS(L646))+SIN(RADIANS(K646))*SIN(RADIANS(J646))*SIN(RADIANS(L646))</f>
        <v/>
      </c>
      <c r="Q646" s="80">
        <f>-COS(RADIANS(K646))*SIN(RADIANS(L646))+SIN(RADIANS(K646))*SIN(RADIANS(J646))*COS(RADIANS(L646))</f>
        <v/>
      </c>
      <c r="R646" s="80">
        <f>SIN(RADIANS(K646))*COS(RADIANS(J646))</f>
        <v/>
      </c>
      <c r="S646" s="80">
        <f>COS(RADIANS(J646))*SIN(RADIANS(L646))</f>
        <v/>
      </c>
      <c r="T646" s="80">
        <f>COS(RADIANS(J646))*COS(RADIANS(L646))</f>
        <v/>
      </c>
      <c r="U646" s="80">
        <f>-SIN(RADIANS(J646))</f>
        <v/>
      </c>
      <c r="V646" s="80">
        <f>-SIN(RADIANS(K646))*COS(RADIANS(L646))+COS(RADIANS(K646))*SIN(RADIANS(J646))*SIN(RADIANS(L646))</f>
        <v/>
      </c>
      <c r="W646" s="80">
        <f>SIN(RADIANS(K646))*SIN(RADIANS(L646))+COS(RADIANS(K646))*SIN(RADIANS(J646))*COS(RADIANS(L646))</f>
        <v/>
      </c>
      <c r="X646" s="80">
        <f>COS(RADIANS(K646))*COS(RADIANS(J646))</f>
        <v/>
      </c>
      <c r="Y646" s="80">
        <f>P646*G646</f>
        <v/>
      </c>
      <c r="Z646" s="80">
        <f>Q646*H646</f>
        <v/>
      </c>
      <c r="AA646" s="80">
        <f>R646*I646</f>
        <v/>
      </c>
      <c r="AB646" s="80">
        <f>M646</f>
        <v/>
      </c>
      <c r="AC646" s="80">
        <f>S646*G646</f>
        <v/>
      </c>
      <c r="AD646" s="80">
        <f>T646*H646</f>
        <v/>
      </c>
      <c r="AE646" s="80">
        <f>U646*I646</f>
        <v/>
      </c>
      <c r="AF646" s="80">
        <f>N646</f>
        <v/>
      </c>
      <c r="AG646" s="80">
        <f>V646*G646</f>
        <v/>
      </c>
      <c r="AH646" s="80">
        <f>W646*H646</f>
        <v/>
      </c>
      <c r="AI646" s="80">
        <f>X646*I646</f>
        <v/>
      </c>
      <c r="AJ646" s="80">
        <f>O646</f>
        <v/>
      </c>
      <c r="AK646" s="81" t="n">
        <v>0.0250000004</v>
      </c>
      <c r="AL646" s="81" t="n">
        <v>0</v>
      </c>
      <c r="AM646" s="81" t="n">
        <v>0</v>
      </c>
      <c r="AN646" s="81" t="n">
        <v>-0.119999997</v>
      </c>
      <c r="AO646" s="81" t="n">
        <v>0</v>
      </c>
      <c r="AP646" s="81" t="n">
        <v>0.0250000004</v>
      </c>
      <c r="AQ646" s="81" t="n">
        <v>0</v>
      </c>
      <c r="AR646" s="81" t="n">
        <v>0.0549999997</v>
      </c>
      <c r="AS646" s="81" t="n">
        <v>0</v>
      </c>
      <c r="AT646" s="81" t="n">
        <v>0</v>
      </c>
      <c r="AU646" s="81" t="n">
        <v>0.0250000004</v>
      </c>
      <c r="AV646" s="81" t="n">
        <v>0.310000002</v>
      </c>
      <c r="AW646" s="82">
        <f>MAX(ABS(Y646-AK646),ABS(Z646-AL646),ABS(AA646-AM646),ABS(AB646-AN646),ABS(AC646-AO646),ABS(AD646-AP646),ABS(AE646-AQ646),ABS(AF646-AR646),ABS(AG646-AS646),ABS(AH646-AT646),ABS(AI646-AU646),ABS(AJ646-AV646))</f>
        <v/>
      </c>
    </row>
    <row r="647">
      <c r="A647" s="78" t="inlineStr">
        <is>
          <t>M642</t>
        </is>
      </c>
      <c r="B647" s="52" t="inlineStr">
        <is>
          <t>ROV2-19</t>
        </is>
      </c>
      <c r="C647" s="52" t="inlineStr">
        <is>
          <t>Target Rover</t>
        </is>
      </c>
      <c r="D647" s="52" t="inlineStr">
        <is>
          <t>IR sensor</t>
        </is>
      </c>
      <c r="E647" s="59" t="inlineStr">
        <is>
          <t>Sphere</t>
        </is>
      </c>
      <c r="F647" s="52" t="inlineStr">
        <is>
          <t>ROV-00#2</t>
        </is>
      </c>
      <c r="G647" s="79" t="n">
        <v>0.0250000004</v>
      </c>
      <c r="H647" s="79" t="n">
        <v>0.0250000004</v>
      </c>
      <c r="I647" s="79" t="n">
        <v>0.0250000004</v>
      </c>
      <c r="J647" s="79" t="n">
        <v>0</v>
      </c>
      <c r="K647" s="79" t="n">
        <v>0</v>
      </c>
      <c r="L647" s="79" t="n">
        <v>0</v>
      </c>
      <c r="M647" s="79" t="n">
        <v>-0.0599999987</v>
      </c>
      <c r="N647" s="79" t="n">
        <v>0.0549999997</v>
      </c>
      <c r="O647" s="79" t="n">
        <v>0.310000002</v>
      </c>
      <c r="P647" s="80">
        <f>COS(RADIANS(K647))*COS(RADIANS(L647))+SIN(RADIANS(K647))*SIN(RADIANS(J647))*SIN(RADIANS(L647))</f>
        <v/>
      </c>
      <c r="Q647" s="80">
        <f>-COS(RADIANS(K647))*SIN(RADIANS(L647))+SIN(RADIANS(K647))*SIN(RADIANS(J647))*COS(RADIANS(L647))</f>
        <v/>
      </c>
      <c r="R647" s="80">
        <f>SIN(RADIANS(K647))*COS(RADIANS(J647))</f>
        <v/>
      </c>
      <c r="S647" s="80">
        <f>COS(RADIANS(J647))*SIN(RADIANS(L647))</f>
        <v/>
      </c>
      <c r="T647" s="80">
        <f>COS(RADIANS(J647))*COS(RADIANS(L647))</f>
        <v/>
      </c>
      <c r="U647" s="80">
        <f>-SIN(RADIANS(J647))</f>
        <v/>
      </c>
      <c r="V647" s="80">
        <f>-SIN(RADIANS(K647))*COS(RADIANS(L647))+COS(RADIANS(K647))*SIN(RADIANS(J647))*SIN(RADIANS(L647))</f>
        <v/>
      </c>
      <c r="W647" s="80">
        <f>SIN(RADIANS(K647))*SIN(RADIANS(L647))+COS(RADIANS(K647))*SIN(RADIANS(J647))*COS(RADIANS(L647))</f>
        <v/>
      </c>
      <c r="X647" s="80">
        <f>COS(RADIANS(K647))*COS(RADIANS(J647))</f>
        <v/>
      </c>
      <c r="Y647" s="80">
        <f>P647*G647</f>
        <v/>
      </c>
      <c r="Z647" s="80">
        <f>Q647*H647</f>
        <v/>
      </c>
      <c r="AA647" s="80">
        <f>R647*I647</f>
        <v/>
      </c>
      <c r="AB647" s="80">
        <f>M647</f>
        <v/>
      </c>
      <c r="AC647" s="80">
        <f>S647*G647</f>
        <v/>
      </c>
      <c r="AD647" s="80">
        <f>T647*H647</f>
        <v/>
      </c>
      <c r="AE647" s="80">
        <f>U647*I647</f>
        <v/>
      </c>
      <c r="AF647" s="80">
        <f>N647</f>
        <v/>
      </c>
      <c r="AG647" s="80">
        <f>V647*G647</f>
        <v/>
      </c>
      <c r="AH647" s="80">
        <f>W647*H647</f>
        <v/>
      </c>
      <c r="AI647" s="80">
        <f>X647*I647</f>
        <v/>
      </c>
      <c r="AJ647" s="80">
        <f>O647</f>
        <v/>
      </c>
      <c r="AK647" s="81" t="n">
        <v>0.0250000004</v>
      </c>
      <c r="AL647" s="81" t="n">
        <v>0</v>
      </c>
      <c r="AM647" s="81" t="n">
        <v>0</v>
      </c>
      <c r="AN647" s="81" t="n">
        <v>-0.0599999987</v>
      </c>
      <c r="AO647" s="81" t="n">
        <v>0</v>
      </c>
      <c r="AP647" s="81" t="n">
        <v>0.0250000004</v>
      </c>
      <c r="AQ647" s="81" t="n">
        <v>0</v>
      </c>
      <c r="AR647" s="81" t="n">
        <v>0.0549999997</v>
      </c>
      <c r="AS647" s="81" t="n">
        <v>0</v>
      </c>
      <c r="AT647" s="81" t="n">
        <v>0</v>
      </c>
      <c r="AU647" s="81" t="n">
        <v>0.0250000004</v>
      </c>
      <c r="AV647" s="81" t="n">
        <v>0.310000002</v>
      </c>
      <c r="AW647" s="82">
        <f>MAX(ABS(Y647-AK647),ABS(Z647-AL647),ABS(AA647-AM647),ABS(AB647-AN647),ABS(AC647-AO647),ABS(AD647-AP647),ABS(AE647-AQ647),ABS(AF647-AR647),ABS(AG647-AS647),ABS(AH647-AT647),ABS(AI647-AU647),ABS(AJ647-AV647))</f>
        <v/>
      </c>
    </row>
    <row r="648">
      <c r="A648" s="78" t="inlineStr">
        <is>
          <t>M643</t>
        </is>
      </c>
      <c r="B648" s="52" t="inlineStr">
        <is>
          <t>ROV2-20</t>
        </is>
      </c>
      <c r="C648" s="52" t="inlineStr">
        <is>
          <t>Target Rover</t>
        </is>
      </c>
      <c r="D648" s="52" t="inlineStr">
        <is>
          <t>IR sensor</t>
        </is>
      </c>
      <c r="E648" s="59" t="inlineStr">
        <is>
          <t>Sphere</t>
        </is>
      </c>
      <c r="F648" s="52" t="inlineStr">
        <is>
          <t>ROV-00#2</t>
        </is>
      </c>
      <c r="G648" s="79" t="n">
        <v>0.0250000004</v>
      </c>
      <c r="H648" s="79" t="n">
        <v>0.0250000004</v>
      </c>
      <c r="I648" s="79" t="n">
        <v>0.0250000004</v>
      </c>
      <c r="J648" s="79" t="n">
        <v>0</v>
      </c>
      <c r="K648" s="79" t="n">
        <v>0</v>
      </c>
      <c r="L648" s="79" t="n">
        <v>0</v>
      </c>
      <c r="M648" s="79" t="n">
        <v>0</v>
      </c>
      <c r="N648" s="79" t="n">
        <v>0.0549999997</v>
      </c>
      <c r="O648" s="79" t="n">
        <v>0.310000002</v>
      </c>
      <c r="P648" s="80">
        <f>COS(RADIANS(K648))*COS(RADIANS(L648))+SIN(RADIANS(K648))*SIN(RADIANS(J648))*SIN(RADIANS(L648))</f>
        <v/>
      </c>
      <c r="Q648" s="80">
        <f>-COS(RADIANS(K648))*SIN(RADIANS(L648))+SIN(RADIANS(K648))*SIN(RADIANS(J648))*COS(RADIANS(L648))</f>
        <v/>
      </c>
      <c r="R648" s="80">
        <f>SIN(RADIANS(K648))*COS(RADIANS(J648))</f>
        <v/>
      </c>
      <c r="S648" s="80">
        <f>COS(RADIANS(J648))*SIN(RADIANS(L648))</f>
        <v/>
      </c>
      <c r="T648" s="80">
        <f>COS(RADIANS(J648))*COS(RADIANS(L648))</f>
        <v/>
      </c>
      <c r="U648" s="80">
        <f>-SIN(RADIANS(J648))</f>
        <v/>
      </c>
      <c r="V648" s="80">
        <f>-SIN(RADIANS(K648))*COS(RADIANS(L648))+COS(RADIANS(K648))*SIN(RADIANS(J648))*SIN(RADIANS(L648))</f>
        <v/>
      </c>
      <c r="W648" s="80">
        <f>SIN(RADIANS(K648))*SIN(RADIANS(L648))+COS(RADIANS(K648))*SIN(RADIANS(J648))*COS(RADIANS(L648))</f>
        <v/>
      </c>
      <c r="X648" s="80">
        <f>COS(RADIANS(K648))*COS(RADIANS(J648))</f>
        <v/>
      </c>
      <c r="Y648" s="80">
        <f>P648*G648</f>
        <v/>
      </c>
      <c r="Z648" s="80">
        <f>Q648*H648</f>
        <v/>
      </c>
      <c r="AA648" s="80">
        <f>R648*I648</f>
        <v/>
      </c>
      <c r="AB648" s="80">
        <f>M648</f>
        <v/>
      </c>
      <c r="AC648" s="80">
        <f>S648*G648</f>
        <v/>
      </c>
      <c r="AD648" s="80">
        <f>T648*H648</f>
        <v/>
      </c>
      <c r="AE648" s="80">
        <f>U648*I648</f>
        <v/>
      </c>
      <c r="AF648" s="80">
        <f>N648</f>
        <v/>
      </c>
      <c r="AG648" s="80">
        <f>V648*G648</f>
        <v/>
      </c>
      <c r="AH648" s="80">
        <f>W648*H648</f>
        <v/>
      </c>
      <c r="AI648" s="80">
        <f>X648*I648</f>
        <v/>
      </c>
      <c r="AJ648" s="80">
        <f>O648</f>
        <v/>
      </c>
      <c r="AK648" s="81" t="n">
        <v>0.0250000004</v>
      </c>
      <c r="AL648" s="81" t="n">
        <v>0</v>
      </c>
      <c r="AM648" s="81" t="n">
        <v>0</v>
      </c>
      <c r="AN648" s="81" t="n">
        <v>0</v>
      </c>
      <c r="AO648" s="81" t="n">
        <v>0</v>
      </c>
      <c r="AP648" s="81" t="n">
        <v>0.0250000004</v>
      </c>
      <c r="AQ648" s="81" t="n">
        <v>0</v>
      </c>
      <c r="AR648" s="81" t="n">
        <v>0.0549999997</v>
      </c>
      <c r="AS648" s="81" t="n">
        <v>0</v>
      </c>
      <c r="AT648" s="81" t="n">
        <v>0</v>
      </c>
      <c r="AU648" s="81" t="n">
        <v>0.0250000004</v>
      </c>
      <c r="AV648" s="81" t="n">
        <v>0.310000002</v>
      </c>
      <c r="AW648" s="82">
        <f>MAX(ABS(Y648-AK648),ABS(Z648-AL648),ABS(AA648-AM648),ABS(AB648-AN648),ABS(AC648-AO648),ABS(AD648-AP648),ABS(AE648-AQ648),ABS(AF648-AR648),ABS(AG648-AS648),ABS(AH648-AT648),ABS(AI648-AU648),ABS(AJ648-AV648))</f>
        <v/>
      </c>
    </row>
    <row r="649">
      <c r="A649" s="78" t="inlineStr">
        <is>
          <t>M644</t>
        </is>
      </c>
      <c r="B649" s="52" t="inlineStr">
        <is>
          <t>ROV2-21</t>
        </is>
      </c>
      <c r="C649" s="52" t="inlineStr">
        <is>
          <t>Target Rover</t>
        </is>
      </c>
      <c r="D649" s="52" t="inlineStr">
        <is>
          <t>IR sensor</t>
        </is>
      </c>
      <c r="E649" s="59" t="inlineStr">
        <is>
          <t>Sphere</t>
        </is>
      </c>
      <c r="F649" s="52" t="inlineStr">
        <is>
          <t>ROV-00#2</t>
        </is>
      </c>
      <c r="G649" s="79" t="n">
        <v>0.0250000004</v>
      </c>
      <c r="H649" s="79" t="n">
        <v>0.0250000004</v>
      </c>
      <c r="I649" s="79" t="n">
        <v>0.0250000004</v>
      </c>
      <c r="J649" s="79" t="n">
        <v>0</v>
      </c>
      <c r="K649" s="79" t="n">
        <v>0</v>
      </c>
      <c r="L649" s="79" t="n">
        <v>0</v>
      </c>
      <c r="M649" s="79" t="n">
        <v>0.0599999987</v>
      </c>
      <c r="N649" s="79" t="n">
        <v>0.0549999997</v>
      </c>
      <c r="O649" s="79" t="n">
        <v>0.310000002</v>
      </c>
      <c r="P649" s="80">
        <f>COS(RADIANS(K649))*COS(RADIANS(L649))+SIN(RADIANS(K649))*SIN(RADIANS(J649))*SIN(RADIANS(L649))</f>
        <v/>
      </c>
      <c r="Q649" s="80">
        <f>-COS(RADIANS(K649))*SIN(RADIANS(L649))+SIN(RADIANS(K649))*SIN(RADIANS(J649))*COS(RADIANS(L649))</f>
        <v/>
      </c>
      <c r="R649" s="80">
        <f>SIN(RADIANS(K649))*COS(RADIANS(J649))</f>
        <v/>
      </c>
      <c r="S649" s="80">
        <f>COS(RADIANS(J649))*SIN(RADIANS(L649))</f>
        <v/>
      </c>
      <c r="T649" s="80">
        <f>COS(RADIANS(J649))*COS(RADIANS(L649))</f>
        <v/>
      </c>
      <c r="U649" s="80">
        <f>-SIN(RADIANS(J649))</f>
        <v/>
      </c>
      <c r="V649" s="80">
        <f>-SIN(RADIANS(K649))*COS(RADIANS(L649))+COS(RADIANS(K649))*SIN(RADIANS(J649))*SIN(RADIANS(L649))</f>
        <v/>
      </c>
      <c r="W649" s="80">
        <f>SIN(RADIANS(K649))*SIN(RADIANS(L649))+COS(RADIANS(K649))*SIN(RADIANS(J649))*COS(RADIANS(L649))</f>
        <v/>
      </c>
      <c r="X649" s="80">
        <f>COS(RADIANS(K649))*COS(RADIANS(J649))</f>
        <v/>
      </c>
      <c r="Y649" s="80">
        <f>P649*G649</f>
        <v/>
      </c>
      <c r="Z649" s="80">
        <f>Q649*H649</f>
        <v/>
      </c>
      <c r="AA649" s="80">
        <f>R649*I649</f>
        <v/>
      </c>
      <c r="AB649" s="80">
        <f>M649</f>
        <v/>
      </c>
      <c r="AC649" s="80">
        <f>S649*G649</f>
        <v/>
      </c>
      <c r="AD649" s="80">
        <f>T649*H649</f>
        <v/>
      </c>
      <c r="AE649" s="80">
        <f>U649*I649</f>
        <v/>
      </c>
      <c r="AF649" s="80">
        <f>N649</f>
        <v/>
      </c>
      <c r="AG649" s="80">
        <f>V649*G649</f>
        <v/>
      </c>
      <c r="AH649" s="80">
        <f>W649*H649</f>
        <v/>
      </c>
      <c r="AI649" s="80">
        <f>X649*I649</f>
        <v/>
      </c>
      <c r="AJ649" s="80">
        <f>O649</f>
        <v/>
      </c>
      <c r="AK649" s="81" t="n">
        <v>0.0250000004</v>
      </c>
      <c r="AL649" s="81" t="n">
        <v>0</v>
      </c>
      <c r="AM649" s="81" t="n">
        <v>0</v>
      </c>
      <c r="AN649" s="81" t="n">
        <v>0.0599999987</v>
      </c>
      <c r="AO649" s="81" t="n">
        <v>0</v>
      </c>
      <c r="AP649" s="81" t="n">
        <v>0.0250000004</v>
      </c>
      <c r="AQ649" s="81" t="n">
        <v>0</v>
      </c>
      <c r="AR649" s="81" t="n">
        <v>0.0549999997</v>
      </c>
      <c r="AS649" s="81" t="n">
        <v>0</v>
      </c>
      <c r="AT649" s="81" t="n">
        <v>0</v>
      </c>
      <c r="AU649" s="81" t="n">
        <v>0.0250000004</v>
      </c>
      <c r="AV649" s="81" t="n">
        <v>0.310000002</v>
      </c>
      <c r="AW649" s="82">
        <f>MAX(ABS(Y649-AK649),ABS(Z649-AL649),ABS(AA649-AM649),ABS(AB649-AN649),ABS(AC649-AO649),ABS(AD649-AP649),ABS(AE649-AQ649),ABS(AF649-AR649),ABS(AG649-AS649),ABS(AH649-AT649),ABS(AI649-AU649),ABS(AJ649-AV649))</f>
        <v/>
      </c>
    </row>
    <row r="650">
      <c r="A650" s="78" t="inlineStr">
        <is>
          <t>M645</t>
        </is>
      </c>
      <c r="B650" s="52" t="inlineStr">
        <is>
          <t>ROV2-22</t>
        </is>
      </c>
      <c r="C650" s="52" t="inlineStr">
        <is>
          <t>Target Rover</t>
        </is>
      </c>
      <c r="D650" s="52" t="inlineStr">
        <is>
          <t>IR sensor</t>
        </is>
      </c>
      <c r="E650" s="59" t="inlineStr">
        <is>
          <t>Sphere</t>
        </is>
      </c>
      <c r="F650" s="52" t="inlineStr">
        <is>
          <t>ROV-00#2</t>
        </is>
      </c>
      <c r="G650" s="79" t="n">
        <v>0.0250000004</v>
      </c>
      <c r="H650" s="79" t="n">
        <v>0.0250000004</v>
      </c>
      <c r="I650" s="79" t="n">
        <v>0.0250000004</v>
      </c>
      <c r="J650" s="79" t="n">
        <v>0</v>
      </c>
      <c r="K650" s="79" t="n">
        <v>0</v>
      </c>
      <c r="L650" s="79" t="n">
        <v>0</v>
      </c>
      <c r="M650" s="79" t="n">
        <v>0.119999997</v>
      </c>
      <c r="N650" s="79" t="n">
        <v>0.0549999997</v>
      </c>
      <c r="O650" s="79" t="n">
        <v>0.310000002</v>
      </c>
      <c r="P650" s="80">
        <f>COS(RADIANS(K650))*COS(RADIANS(L650))+SIN(RADIANS(K650))*SIN(RADIANS(J650))*SIN(RADIANS(L650))</f>
        <v/>
      </c>
      <c r="Q650" s="80">
        <f>-COS(RADIANS(K650))*SIN(RADIANS(L650))+SIN(RADIANS(K650))*SIN(RADIANS(J650))*COS(RADIANS(L650))</f>
        <v/>
      </c>
      <c r="R650" s="80">
        <f>SIN(RADIANS(K650))*COS(RADIANS(J650))</f>
        <v/>
      </c>
      <c r="S650" s="80">
        <f>COS(RADIANS(J650))*SIN(RADIANS(L650))</f>
        <v/>
      </c>
      <c r="T650" s="80">
        <f>COS(RADIANS(J650))*COS(RADIANS(L650))</f>
        <v/>
      </c>
      <c r="U650" s="80">
        <f>-SIN(RADIANS(J650))</f>
        <v/>
      </c>
      <c r="V650" s="80">
        <f>-SIN(RADIANS(K650))*COS(RADIANS(L650))+COS(RADIANS(K650))*SIN(RADIANS(J650))*SIN(RADIANS(L650))</f>
        <v/>
      </c>
      <c r="W650" s="80">
        <f>SIN(RADIANS(K650))*SIN(RADIANS(L650))+COS(RADIANS(K650))*SIN(RADIANS(J650))*COS(RADIANS(L650))</f>
        <v/>
      </c>
      <c r="X650" s="80">
        <f>COS(RADIANS(K650))*COS(RADIANS(J650))</f>
        <v/>
      </c>
      <c r="Y650" s="80">
        <f>P650*G650</f>
        <v/>
      </c>
      <c r="Z650" s="80">
        <f>Q650*H650</f>
        <v/>
      </c>
      <c r="AA650" s="80">
        <f>R650*I650</f>
        <v/>
      </c>
      <c r="AB650" s="80">
        <f>M650</f>
        <v/>
      </c>
      <c r="AC650" s="80">
        <f>S650*G650</f>
        <v/>
      </c>
      <c r="AD650" s="80">
        <f>T650*H650</f>
        <v/>
      </c>
      <c r="AE650" s="80">
        <f>U650*I650</f>
        <v/>
      </c>
      <c r="AF650" s="80">
        <f>N650</f>
        <v/>
      </c>
      <c r="AG650" s="80">
        <f>V650*G650</f>
        <v/>
      </c>
      <c r="AH650" s="80">
        <f>W650*H650</f>
        <v/>
      </c>
      <c r="AI650" s="80">
        <f>X650*I650</f>
        <v/>
      </c>
      <c r="AJ650" s="80">
        <f>O650</f>
        <v/>
      </c>
      <c r="AK650" s="81" t="n">
        <v>0.0250000004</v>
      </c>
      <c r="AL650" s="81" t="n">
        <v>0</v>
      </c>
      <c r="AM650" s="81" t="n">
        <v>0</v>
      </c>
      <c r="AN650" s="81" t="n">
        <v>0.119999997</v>
      </c>
      <c r="AO650" s="81" t="n">
        <v>0</v>
      </c>
      <c r="AP650" s="81" t="n">
        <v>0.0250000004</v>
      </c>
      <c r="AQ650" s="81" t="n">
        <v>0</v>
      </c>
      <c r="AR650" s="81" t="n">
        <v>0.0549999997</v>
      </c>
      <c r="AS650" s="81" t="n">
        <v>0</v>
      </c>
      <c r="AT650" s="81" t="n">
        <v>0</v>
      </c>
      <c r="AU650" s="81" t="n">
        <v>0.0250000004</v>
      </c>
      <c r="AV650" s="81" t="n">
        <v>0.310000002</v>
      </c>
      <c r="AW650" s="82">
        <f>MAX(ABS(Y650-AK650),ABS(Z650-AL650),ABS(AA650-AM650),ABS(AB650-AN650),ABS(AC650-AO650),ABS(AD650-AP650),ABS(AE650-AQ650),ABS(AF650-AR650),ABS(AG650-AS650),ABS(AH650-AT650),ABS(AI650-AU650),ABS(AJ650-AV650))</f>
        <v/>
      </c>
    </row>
    <row r="651">
      <c r="A651" s="78" t="inlineStr">
        <is>
          <t>M646</t>
        </is>
      </c>
      <c r="B651" s="52" t="inlineStr">
        <is>
          <t>ROV2-23</t>
        </is>
      </c>
      <c r="C651" s="52" t="inlineStr">
        <is>
          <t>Target Rover</t>
        </is>
      </c>
      <c r="D651" s="52" t="inlineStr">
        <is>
          <t>Sensor mast</t>
        </is>
      </c>
      <c r="E651" s="58" t="inlineStr">
        <is>
          <t>Cylinder</t>
        </is>
      </c>
      <c r="F651" s="52" t="inlineStr">
        <is>
          <t>ROV-00#2</t>
        </is>
      </c>
      <c r="G651" s="79" t="n">
        <v>0.0250000004</v>
      </c>
      <c r="H651" s="79" t="n">
        <v>0.0250000004</v>
      </c>
      <c r="I651" s="79" t="n">
        <v>0.159999996</v>
      </c>
      <c r="J651" s="79" t="n">
        <v>90</v>
      </c>
      <c r="K651" s="79" t="n">
        <v>0</v>
      </c>
      <c r="L651" s="79" t="n">
        <v>0</v>
      </c>
      <c r="M651" s="79" t="n">
        <v>0.07999999820000001</v>
      </c>
      <c r="N651" s="79" t="n">
        <v>0.370000005</v>
      </c>
      <c r="O651" s="79" t="n">
        <v>0.100000001</v>
      </c>
      <c r="P651" s="80">
        <f>COS(RADIANS(K651))*COS(RADIANS(L651))+SIN(RADIANS(K651))*SIN(RADIANS(J651))*SIN(RADIANS(L651))</f>
        <v/>
      </c>
      <c r="Q651" s="80">
        <f>-COS(RADIANS(K651))*SIN(RADIANS(L651))+SIN(RADIANS(K651))*SIN(RADIANS(J651))*COS(RADIANS(L651))</f>
        <v/>
      </c>
      <c r="R651" s="80">
        <f>SIN(RADIANS(K651))*COS(RADIANS(J651))</f>
        <v/>
      </c>
      <c r="S651" s="80">
        <f>COS(RADIANS(J651))*SIN(RADIANS(L651))</f>
        <v/>
      </c>
      <c r="T651" s="80">
        <f>COS(RADIANS(J651))*COS(RADIANS(L651))</f>
        <v/>
      </c>
      <c r="U651" s="80">
        <f>-SIN(RADIANS(J651))</f>
        <v/>
      </c>
      <c r="V651" s="80">
        <f>-SIN(RADIANS(K651))*COS(RADIANS(L651))+COS(RADIANS(K651))*SIN(RADIANS(J651))*SIN(RADIANS(L651))</f>
        <v/>
      </c>
      <c r="W651" s="80">
        <f>SIN(RADIANS(K651))*SIN(RADIANS(L651))+COS(RADIANS(K651))*SIN(RADIANS(J651))*COS(RADIANS(L651))</f>
        <v/>
      </c>
      <c r="X651" s="80">
        <f>COS(RADIANS(K651))*COS(RADIANS(J651))</f>
        <v/>
      </c>
      <c r="Y651" s="80">
        <f>P651*G651</f>
        <v/>
      </c>
      <c r="Z651" s="80">
        <f>Q651*H651</f>
        <v/>
      </c>
      <c r="AA651" s="80">
        <f>R651*I651</f>
        <v/>
      </c>
      <c r="AB651" s="80">
        <f>M651</f>
        <v/>
      </c>
      <c r="AC651" s="80">
        <f>S651*G651</f>
        <v/>
      </c>
      <c r="AD651" s="80">
        <f>T651*H651</f>
        <v/>
      </c>
      <c r="AE651" s="80">
        <f>U651*I651</f>
        <v/>
      </c>
      <c r="AF651" s="80">
        <f>N651</f>
        <v/>
      </c>
      <c r="AG651" s="80">
        <f>V651*G651</f>
        <v/>
      </c>
      <c r="AH651" s="80">
        <f>W651*H651</f>
        <v/>
      </c>
      <c r="AI651" s="80">
        <f>X651*I651</f>
        <v/>
      </c>
      <c r="AJ651" s="80">
        <f>O651</f>
        <v/>
      </c>
      <c r="AK651" s="81" t="n">
        <v>0.0250000004</v>
      </c>
      <c r="AL651" s="81" t="n">
        <v>0</v>
      </c>
      <c r="AM651" s="81" t="n">
        <v>0</v>
      </c>
      <c r="AN651" s="81" t="n">
        <v>0.07999999820000001</v>
      </c>
      <c r="AO651" s="81" t="n">
        <v>0</v>
      </c>
      <c r="AP651" s="81" t="n">
        <v>-1.09278475e-09</v>
      </c>
      <c r="AQ651" s="81" t="n">
        <v>-0.159999996</v>
      </c>
      <c r="AR651" s="81" t="n">
        <v>0.370000005</v>
      </c>
      <c r="AS651" s="81" t="n">
        <v>0</v>
      </c>
      <c r="AT651" s="81" t="n">
        <v>0.0250000004</v>
      </c>
      <c r="AU651" s="81" t="n">
        <v>-6.99382197e-09</v>
      </c>
      <c r="AV651" s="81" t="n">
        <v>0.100000001</v>
      </c>
      <c r="AW651" s="82">
        <f>MAX(ABS(Y651-AK651),ABS(Z651-AL651),ABS(AA651-AM651),ABS(AB651-AN651),ABS(AC651-AO651),ABS(AD651-AP651),ABS(AE651-AQ651),ABS(AF651-AR651),ABS(AG651-AS651),ABS(AH651-AT651),ABS(AI651-AU651),ABS(AJ651-AV651))</f>
        <v/>
      </c>
    </row>
    <row r="652">
      <c r="A652" s="78" t="inlineStr">
        <is>
          <t>M647</t>
        </is>
      </c>
      <c r="B652" s="52" t="inlineStr">
        <is>
          <t>ROV-24#2</t>
        </is>
      </c>
      <c r="C652" s="52" t="inlineStr">
        <is>
          <t>Target Rover</t>
        </is>
      </c>
      <c r="D652" s="52" t="inlineStr">
        <is>
          <t>Scanner pivot</t>
        </is>
      </c>
      <c r="E652" s="53" t="inlineStr">
        <is>
          <t>Group</t>
        </is>
      </c>
      <c r="F652" s="52" t="inlineStr">
        <is>
          <t>ROV-00#2</t>
        </is>
      </c>
      <c r="G652" s="79" t="n">
        <v>1</v>
      </c>
      <c r="H652" s="79" t="n">
        <v>1</v>
      </c>
      <c r="I652" s="79" t="n">
        <v>1</v>
      </c>
      <c r="J652" s="79" t="n">
        <v>0</v>
      </c>
      <c r="K652" s="79" t="n">
        <v>0</v>
      </c>
      <c r="L652" s="79" t="n">
        <v>0</v>
      </c>
      <c r="M652" s="79" t="n">
        <v>0.07999999820000001</v>
      </c>
      <c r="N652" s="79" t="n">
        <v>0.460000008</v>
      </c>
      <c r="O652" s="79" t="n">
        <v>0.100000001</v>
      </c>
      <c r="P652" s="80">
        <f>COS(RADIANS(K652))*COS(RADIANS(L652))+SIN(RADIANS(K652))*SIN(RADIANS(J652))*SIN(RADIANS(L652))</f>
        <v/>
      </c>
      <c r="Q652" s="80">
        <f>-COS(RADIANS(K652))*SIN(RADIANS(L652))+SIN(RADIANS(K652))*SIN(RADIANS(J652))*COS(RADIANS(L652))</f>
        <v/>
      </c>
      <c r="R652" s="80">
        <f>SIN(RADIANS(K652))*COS(RADIANS(J652))</f>
        <v/>
      </c>
      <c r="S652" s="80">
        <f>COS(RADIANS(J652))*SIN(RADIANS(L652))</f>
        <v/>
      </c>
      <c r="T652" s="80">
        <f>COS(RADIANS(J652))*COS(RADIANS(L652))</f>
        <v/>
      </c>
      <c r="U652" s="80">
        <f>-SIN(RADIANS(J652))</f>
        <v/>
      </c>
      <c r="V652" s="80">
        <f>-SIN(RADIANS(K652))*COS(RADIANS(L652))+COS(RADIANS(K652))*SIN(RADIANS(J652))*SIN(RADIANS(L652))</f>
        <v/>
      </c>
      <c r="W652" s="80">
        <f>SIN(RADIANS(K652))*SIN(RADIANS(L652))+COS(RADIANS(K652))*SIN(RADIANS(J652))*COS(RADIANS(L652))</f>
        <v/>
      </c>
      <c r="X652" s="80">
        <f>COS(RADIANS(K652))*COS(RADIANS(J652))</f>
        <v/>
      </c>
      <c r="Y652" s="80">
        <f>P652*G652</f>
        <v/>
      </c>
      <c r="Z652" s="80">
        <f>Q652*H652</f>
        <v/>
      </c>
      <c r="AA652" s="80">
        <f>R652*I652</f>
        <v/>
      </c>
      <c r="AB652" s="80">
        <f>M652</f>
        <v/>
      </c>
      <c r="AC652" s="80">
        <f>S652*G652</f>
        <v/>
      </c>
      <c r="AD652" s="80">
        <f>T652*H652</f>
        <v/>
      </c>
      <c r="AE652" s="80">
        <f>U652*I652</f>
        <v/>
      </c>
      <c r="AF652" s="80">
        <f>N652</f>
        <v/>
      </c>
      <c r="AG652" s="80">
        <f>V652*G652</f>
        <v/>
      </c>
      <c r="AH652" s="80">
        <f>W652*H652</f>
        <v/>
      </c>
      <c r="AI652" s="80">
        <f>X652*I652</f>
        <v/>
      </c>
      <c r="AJ652" s="80">
        <f>O652</f>
        <v/>
      </c>
      <c r="AK652" s="81" t="n">
        <v>1</v>
      </c>
      <c r="AL652" s="81" t="n">
        <v>0</v>
      </c>
      <c r="AM652" s="81" t="n">
        <v>0</v>
      </c>
      <c r="AN652" s="81" t="n">
        <v>0.07999999820000001</v>
      </c>
      <c r="AO652" s="81" t="n">
        <v>0</v>
      </c>
      <c r="AP652" s="81" t="n">
        <v>1</v>
      </c>
      <c r="AQ652" s="81" t="n">
        <v>0</v>
      </c>
      <c r="AR652" s="81" t="n">
        <v>0.460000008</v>
      </c>
      <c r="AS652" s="81" t="n">
        <v>0</v>
      </c>
      <c r="AT652" s="81" t="n">
        <v>0</v>
      </c>
      <c r="AU652" s="81" t="n">
        <v>1</v>
      </c>
      <c r="AV652" s="81" t="n">
        <v>0.100000001</v>
      </c>
      <c r="AW652" s="82">
        <f>MAX(ABS(Y652-AK652),ABS(Z652-AL652),ABS(AA652-AM652),ABS(AB652-AN652),ABS(AC652-AO652),ABS(AD652-AP652),ABS(AE652-AQ652),ABS(AF652-AR652),ABS(AG652-AS652),ABS(AH652-AT652),ABS(AI652-AU652),ABS(AJ652-AV652))</f>
        <v/>
      </c>
    </row>
    <row r="653">
      <c r="A653" s="78" t="inlineStr">
        <is>
          <t>M648</t>
        </is>
      </c>
      <c r="B653" s="52" t="inlineStr">
        <is>
          <t>ROV2-25</t>
        </is>
      </c>
      <c r="C653" s="52" t="inlineStr">
        <is>
          <t>Target Rover</t>
        </is>
      </c>
      <c r="D653" s="52" t="inlineStr">
        <is>
          <t>Scanner head</t>
        </is>
      </c>
      <c r="E653" s="59" t="inlineStr">
        <is>
          <t>Sphere</t>
        </is>
      </c>
      <c r="F653" s="52" t="inlineStr">
        <is>
          <t>ROV-24#2</t>
        </is>
      </c>
      <c r="G653" s="79" t="n">
        <v>0.0700000003</v>
      </c>
      <c r="H653" s="79" t="n">
        <v>0.0700000003</v>
      </c>
      <c r="I653" s="79" t="n">
        <v>0.0700000003</v>
      </c>
      <c r="J653" s="79" t="n">
        <v>0</v>
      </c>
      <c r="K653" s="79" t="n">
        <v>0</v>
      </c>
      <c r="L653" s="79" t="n">
        <v>0</v>
      </c>
      <c r="M653" s="79" t="n">
        <v>0</v>
      </c>
      <c r="N653" s="79" t="n">
        <v>0</v>
      </c>
      <c r="O653" s="79" t="n">
        <v>0</v>
      </c>
      <c r="P653" s="80">
        <f>COS(RADIANS(K653))*COS(RADIANS(L653))+SIN(RADIANS(K653))*SIN(RADIANS(J653))*SIN(RADIANS(L653))</f>
        <v/>
      </c>
      <c r="Q653" s="80">
        <f>-COS(RADIANS(K653))*SIN(RADIANS(L653))+SIN(RADIANS(K653))*SIN(RADIANS(J653))*COS(RADIANS(L653))</f>
        <v/>
      </c>
      <c r="R653" s="80">
        <f>SIN(RADIANS(K653))*COS(RADIANS(J653))</f>
        <v/>
      </c>
      <c r="S653" s="80">
        <f>COS(RADIANS(J653))*SIN(RADIANS(L653))</f>
        <v/>
      </c>
      <c r="T653" s="80">
        <f>COS(RADIANS(J653))*COS(RADIANS(L653))</f>
        <v/>
      </c>
      <c r="U653" s="80">
        <f>-SIN(RADIANS(J653))</f>
        <v/>
      </c>
      <c r="V653" s="80">
        <f>-SIN(RADIANS(K653))*COS(RADIANS(L653))+COS(RADIANS(K653))*SIN(RADIANS(J653))*SIN(RADIANS(L653))</f>
        <v/>
      </c>
      <c r="W653" s="80">
        <f>SIN(RADIANS(K653))*SIN(RADIANS(L653))+COS(RADIANS(K653))*SIN(RADIANS(J653))*COS(RADIANS(L653))</f>
        <v/>
      </c>
      <c r="X653" s="80">
        <f>COS(RADIANS(K653))*COS(RADIANS(J653))</f>
        <v/>
      </c>
      <c r="Y653" s="80">
        <f>P653*G653</f>
        <v/>
      </c>
      <c r="Z653" s="80">
        <f>Q653*H653</f>
        <v/>
      </c>
      <c r="AA653" s="80">
        <f>R653*I653</f>
        <v/>
      </c>
      <c r="AB653" s="80">
        <f>M653</f>
        <v/>
      </c>
      <c r="AC653" s="80">
        <f>S653*G653</f>
        <v/>
      </c>
      <c r="AD653" s="80">
        <f>T653*H653</f>
        <v/>
      </c>
      <c r="AE653" s="80">
        <f>U653*I653</f>
        <v/>
      </c>
      <c r="AF653" s="80">
        <f>N653</f>
        <v/>
      </c>
      <c r="AG653" s="80">
        <f>V653*G653</f>
        <v/>
      </c>
      <c r="AH653" s="80">
        <f>W653*H653</f>
        <v/>
      </c>
      <c r="AI653" s="80">
        <f>X653*I653</f>
        <v/>
      </c>
      <c r="AJ653" s="80">
        <f>O653</f>
        <v/>
      </c>
      <c r="AK653" s="81" t="n">
        <v>0.0700000003</v>
      </c>
      <c r="AL653" s="81" t="n">
        <v>0</v>
      </c>
      <c r="AM653" s="81" t="n">
        <v>0</v>
      </c>
      <c r="AN653" s="81" t="n">
        <v>0</v>
      </c>
      <c r="AO653" s="81" t="n">
        <v>0</v>
      </c>
      <c r="AP653" s="81" t="n">
        <v>0.0700000003</v>
      </c>
      <c r="AQ653" s="81" t="n">
        <v>0</v>
      </c>
      <c r="AR653" s="81" t="n">
        <v>0</v>
      </c>
      <c r="AS653" s="81" t="n">
        <v>0</v>
      </c>
      <c r="AT653" s="81" t="n">
        <v>0</v>
      </c>
      <c r="AU653" s="81" t="n">
        <v>0.0700000003</v>
      </c>
      <c r="AV653" s="81" t="n">
        <v>0</v>
      </c>
      <c r="AW653" s="82">
        <f>MAX(ABS(Y653-AK653),ABS(Z653-AL653),ABS(AA653-AM653),ABS(AB653-AN653),ABS(AC653-AO653),ABS(AD653-AP653),ABS(AE653-AQ653),ABS(AF653-AR653),ABS(AG653-AS653),ABS(AH653-AT653),ABS(AI653-AU653),ABS(AJ653-AV653))</f>
        <v/>
      </c>
    </row>
    <row r="654">
      <c r="A654" s="78" t="inlineStr">
        <is>
          <t>M649</t>
        </is>
      </c>
      <c r="B654" s="52" t="inlineStr">
        <is>
          <t>ROV2-26</t>
        </is>
      </c>
      <c r="C654" s="52" t="inlineStr">
        <is>
          <t>Target Rover</t>
        </is>
      </c>
      <c r="D654" s="52" t="inlineStr">
        <is>
          <t>Scanner window</t>
        </is>
      </c>
      <c r="E654" s="63" t="inlineStr">
        <is>
          <t>Cube</t>
        </is>
      </c>
      <c r="F654" s="52" t="inlineStr">
        <is>
          <t>ROV-24#2</t>
        </is>
      </c>
      <c r="G654" s="79" t="n">
        <v>0.0500000007</v>
      </c>
      <c r="H654" s="79" t="n">
        <v>0.0299999993</v>
      </c>
      <c r="I654" s="79" t="n">
        <v>0.0199999996</v>
      </c>
      <c r="J654" s="79" t="n">
        <v>0</v>
      </c>
      <c r="K654" s="79" t="n">
        <v>0</v>
      </c>
      <c r="L654" s="79" t="n">
        <v>0</v>
      </c>
      <c r="M654" s="79" t="n">
        <v>0</v>
      </c>
      <c r="N654" s="79" t="n">
        <v>0</v>
      </c>
      <c r="O654" s="79" t="n">
        <v>0.0350000001</v>
      </c>
      <c r="P654" s="80">
        <f>COS(RADIANS(K654))*COS(RADIANS(L654))+SIN(RADIANS(K654))*SIN(RADIANS(J654))*SIN(RADIANS(L654))</f>
        <v/>
      </c>
      <c r="Q654" s="80">
        <f>-COS(RADIANS(K654))*SIN(RADIANS(L654))+SIN(RADIANS(K654))*SIN(RADIANS(J654))*COS(RADIANS(L654))</f>
        <v/>
      </c>
      <c r="R654" s="80">
        <f>SIN(RADIANS(K654))*COS(RADIANS(J654))</f>
        <v/>
      </c>
      <c r="S654" s="80">
        <f>COS(RADIANS(J654))*SIN(RADIANS(L654))</f>
        <v/>
      </c>
      <c r="T654" s="80">
        <f>COS(RADIANS(J654))*COS(RADIANS(L654))</f>
        <v/>
      </c>
      <c r="U654" s="80">
        <f>-SIN(RADIANS(J654))</f>
        <v/>
      </c>
      <c r="V654" s="80">
        <f>-SIN(RADIANS(K654))*COS(RADIANS(L654))+COS(RADIANS(K654))*SIN(RADIANS(J654))*SIN(RADIANS(L654))</f>
        <v/>
      </c>
      <c r="W654" s="80">
        <f>SIN(RADIANS(K654))*SIN(RADIANS(L654))+COS(RADIANS(K654))*SIN(RADIANS(J654))*COS(RADIANS(L654))</f>
        <v/>
      </c>
      <c r="X654" s="80">
        <f>COS(RADIANS(K654))*COS(RADIANS(J654))</f>
        <v/>
      </c>
      <c r="Y654" s="80">
        <f>P654*G654</f>
        <v/>
      </c>
      <c r="Z654" s="80">
        <f>Q654*H654</f>
        <v/>
      </c>
      <c r="AA654" s="80">
        <f>R654*I654</f>
        <v/>
      </c>
      <c r="AB654" s="80">
        <f>M654</f>
        <v/>
      </c>
      <c r="AC654" s="80">
        <f>S654*G654</f>
        <v/>
      </c>
      <c r="AD654" s="80">
        <f>T654*H654</f>
        <v/>
      </c>
      <c r="AE654" s="80">
        <f>U654*I654</f>
        <v/>
      </c>
      <c r="AF654" s="80">
        <f>N654</f>
        <v/>
      </c>
      <c r="AG654" s="80">
        <f>V654*G654</f>
        <v/>
      </c>
      <c r="AH654" s="80">
        <f>W654*H654</f>
        <v/>
      </c>
      <c r="AI654" s="80">
        <f>X654*I654</f>
        <v/>
      </c>
      <c r="AJ654" s="80">
        <f>O654</f>
        <v/>
      </c>
      <c r="AK654" s="81" t="n">
        <v>0.0500000007</v>
      </c>
      <c r="AL654" s="81" t="n">
        <v>0</v>
      </c>
      <c r="AM654" s="81" t="n">
        <v>0</v>
      </c>
      <c r="AN654" s="81" t="n">
        <v>0</v>
      </c>
      <c r="AO654" s="81" t="n">
        <v>0</v>
      </c>
      <c r="AP654" s="81" t="n">
        <v>0.0299999993</v>
      </c>
      <c r="AQ654" s="81" t="n">
        <v>0</v>
      </c>
      <c r="AR654" s="81" t="n">
        <v>0</v>
      </c>
      <c r="AS654" s="81" t="n">
        <v>0</v>
      </c>
      <c r="AT654" s="81" t="n">
        <v>0</v>
      </c>
      <c r="AU654" s="81" t="n">
        <v>0.0199999996</v>
      </c>
      <c r="AV654" s="81" t="n">
        <v>0.0350000001</v>
      </c>
      <c r="AW654" s="82">
        <f>MAX(ABS(Y654-AK654),ABS(Z654-AL654),ABS(AA654-AM654),ABS(AB654-AN654),ABS(AC654-AO654),ABS(AD654-AP654),ABS(AE654-AQ654),ABS(AF654-AR654),ABS(AG654-AS654),ABS(AH654-AT654),ABS(AI654-AU654),ABS(AJ654-AV654))</f>
        <v/>
      </c>
    </row>
    <row r="655">
      <c r="A655" s="78" t="inlineStr">
        <is>
          <t>M650</t>
        </is>
      </c>
      <c r="B655" s="52" t="inlineStr">
        <is>
          <t>ROV2-27</t>
        </is>
      </c>
      <c r="C655" s="52" t="inlineStr">
        <is>
          <t>Target Rover</t>
        </is>
      </c>
      <c r="D655" s="52" t="inlineStr">
        <is>
          <t>Whip antenna</t>
        </is>
      </c>
      <c r="E655" s="58" t="inlineStr">
        <is>
          <t>Cylinder</t>
        </is>
      </c>
      <c r="F655" s="52" t="inlineStr">
        <is>
          <t>ROV-00#2</t>
        </is>
      </c>
      <c r="G655" s="79" t="n">
        <v>0.0120000001</v>
      </c>
      <c r="H655" s="79" t="n">
        <v>0.0120000001</v>
      </c>
      <c r="I655" s="79" t="n">
        <v>0.300000012</v>
      </c>
      <c r="J655" s="79" t="n">
        <v>90</v>
      </c>
      <c r="K655" s="79" t="n">
        <v>0</v>
      </c>
      <c r="L655" s="79" t="n">
        <v>0</v>
      </c>
      <c r="M655" s="79" t="n">
        <v>-0.129999995</v>
      </c>
      <c r="N655" s="79" t="n">
        <v>0.439999998</v>
      </c>
      <c r="O655" s="79" t="n">
        <v>-0.200000003</v>
      </c>
      <c r="P655" s="80">
        <f>COS(RADIANS(K655))*COS(RADIANS(L655))+SIN(RADIANS(K655))*SIN(RADIANS(J655))*SIN(RADIANS(L655))</f>
        <v/>
      </c>
      <c r="Q655" s="80">
        <f>-COS(RADIANS(K655))*SIN(RADIANS(L655))+SIN(RADIANS(K655))*SIN(RADIANS(J655))*COS(RADIANS(L655))</f>
        <v/>
      </c>
      <c r="R655" s="80">
        <f>SIN(RADIANS(K655))*COS(RADIANS(J655))</f>
        <v/>
      </c>
      <c r="S655" s="80">
        <f>COS(RADIANS(J655))*SIN(RADIANS(L655))</f>
        <v/>
      </c>
      <c r="T655" s="80">
        <f>COS(RADIANS(J655))*COS(RADIANS(L655))</f>
        <v/>
      </c>
      <c r="U655" s="80">
        <f>-SIN(RADIANS(J655))</f>
        <v/>
      </c>
      <c r="V655" s="80">
        <f>-SIN(RADIANS(K655))*COS(RADIANS(L655))+COS(RADIANS(K655))*SIN(RADIANS(J655))*SIN(RADIANS(L655))</f>
        <v/>
      </c>
      <c r="W655" s="80">
        <f>SIN(RADIANS(K655))*SIN(RADIANS(L655))+COS(RADIANS(K655))*SIN(RADIANS(J655))*COS(RADIANS(L655))</f>
        <v/>
      </c>
      <c r="X655" s="80">
        <f>COS(RADIANS(K655))*COS(RADIANS(J655))</f>
        <v/>
      </c>
      <c r="Y655" s="80">
        <f>P655*G655</f>
        <v/>
      </c>
      <c r="Z655" s="80">
        <f>Q655*H655</f>
        <v/>
      </c>
      <c r="AA655" s="80">
        <f>R655*I655</f>
        <v/>
      </c>
      <c r="AB655" s="80">
        <f>M655</f>
        <v/>
      </c>
      <c r="AC655" s="80">
        <f>S655*G655</f>
        <v/>
      </c>
      <c r="AD655" s="80">
        <f>T655*H655</f>
        <v/>
      </c>
      <c r="AE655" s="80">
        <f>U655*I655</f>
        <v/>
      </c>
      <c r="AF655" s="80">
        <f>N655</f>
        <v/>
      </c>
      <c r="AG655" s="80">
        <f>V655*G655</f>
        <v/>
      </c>
      <c r="AH655" s="80">
        <f>W655*H655</f>
        <v/>
      </c>
      <c r="AI655" s="80">
        <f>X655*I655</f>
        <v/>
      </c>
      <c r="AJ655" s="80">
        <f>O655</f>
        <v/>
      </c>
      <c r="AK655" s="81" t="n">
        <v>0.0120000001</v>
      </c>
      <c r="AL655" s="81" t="n">
        <v>0</v>
      </c>
      <c r="AM655" s="81" t="n">
        <v>0</v>
      </c>
      <c r="AN655" s="81" t="n">
        <v>-0.129999995</v>
      </c>
      <c r="AO655" s="81" t="n">
        <v>0</v>
      </c>
      <c r="AP655" s="81" t="n">
        <v>-5.24536636e-10</v>
      </c>
      <c r="AQ655" s="81" t="n">
        <v>-0.300000012</v>
      </c>
      <c r="AR655" s="81" t="n">
        <v>0.439999998</v>
      </c>
      <c r="AS655" s="81" t="n">
        <v>0</v>
      </c>
      <c r="AT655" s="81" t="n">
        <v>0.0120000001</v>
      </c>
      <c r="AU655" s="81" t="n">
        <v>-1.3113417e-08</v>
      </c>
      <c r="AV655" s="81" t="n">
        <v>-0.200000003</v>
      </c>
      <c r="AW655" s="82">
        <f>MAX(ABS(Y655-AK655),ABS(Z655-AL655),ABS(AA655-AM655),ABS(AB655-AN655),ABS(AC655-AO655),ABS(AD655-AP655),ABS(AE655-AQ655),ABS(AF655-AR655),ABS(AG655-AS655),ABS(AH655-AT655),ABS(AI655-AU655),ABS(AJ655-AV655))</f>
        <v/>
      </c>
    </row>
    <row r="656">
      <c r="A656" s="78" t="inlineStr">
        <is>
          <t>M651</t>
        </is>
      </c>
      <c r="B656" s="52" t="inlineStr">
        <is>
          <t>ROV-00#3</t>
        </is>
      </c>
      <c r="C656" s="52" t="inlineStr">
        <is>
          <t>Target Rover</t>
        </is>
      </c>
      <c r="D656" s="52" t="inlineStr">
        <is>
          <t>Target Rover</t>
        </is>
      </c>
      <c r="E656" s="53" t="inlineStr">
        <is>
          <t>Group</t>
        </is>
      </c>
      <c r="F656" s="52" t="inlineStr">
        <is>
          <t>World</t>
        </is>
      </c>
      <c r="G656" s="79" t="n">
        <v>1</v>
      </c>
      <c r="H656" s="79" t="n">
        <v>1</v>
      </c>
      <c r="I656" s="79" t="n">
        <v>1</v>
      </c>
      <c r="J656" s="79" t="n">
        <v>0</v>
      </c>
      <c r="K656" s="79" t="n">
        <v>0</v>
      </c>
      <c r="L656" s="79" t="n">
        <v>0</v>
      </c>
      <c r="M656" s="79" t="n">
        <v>0</v>
      </c>
      <c r="N656" s="79" t="n">
        <v>0</v>
      </c>
      <c r="O656" s="79" t="n">
        <v>0</v>
      </c>
      <c r="P656" s="80">
        <f>COS(RADIANS(K656))*COS(RADIANS(L656))+SIN(RADIANS(K656))*SIN(RADIANS(J656))*SIN(RADIANS(L656))</f>
        <v/>
      </c>
      <c r="Q656" s="80">
        <f>-COS(RADIANS(K656))*SIN(RADIANS(L656))+SIN(RADIANS(K656))*SIN(RADIANS(J656))*COS(RADIANS(L656))</f>
        <v/>
      </c>
      <c r="R656" s="80">
        <f>SIN(RADIANS(K656))*COS(RADIANS(J656))</f>
        <v/>
      </c>
      <c r="S656" s="80">
        <f>COS(RADIANS(J656))*SIN(RADIANS(L656))</f>
        <v/>
      </c>
      <c r="T656" s="80">
        <f>COS(RADIANS(J656))*COS(RADIANS(L656))</f>
        <v/>
      </c>
      <c r="U656" s="80">
        <f>-SIN(RADIANS(J656))</f>
        <v/>
      </c>
      <c r="V656" s="80">
        <f>-SIN(RADIANS(K656))*COS(RADIANS(L656))+COS(RADIANS(K656))*SIN(RADIANS(J656))*SIN(RADIANS(L656))</f>
        <v/>
      </c>
      <c r="W656" s="80">
        <f>SIN(RADIANS(K656))*SIN(RADIANS(L656))+COS(RADIANS(K656))*SIN(RADIANS(J656))*COS(RADIANS(L656))</f>
        <v/>
      </c>
      <c r="X656" s="80">
        <f>COS(RADIANS(K656))*COS(RADIANS(J656))</f>
        <v/>
      </c>
      <c r="Y656" s="80">
        <f>P656*G656</f>
        <v/>
      </c>
      <c r="Z656" s="80">
        <f>Q656*H656</f>
        <v/>
      </c>
      <c r="AA656" s="80">
        <f>R656*I656</f>
        <v/>
      </c>
      <c r="AB656" s="80">
        <f>M656</f>
        <v/>
      </c>
      <c r="AC656" s="80">
        <f>S656*G656</f>
        <v/>
      </c>
      <c r="AD656" s="80">
        <f>T656*H656</f>
        <v/>
      </c>
      <c r="AE656" s="80">
        <f>U656*I656</f>
        <v/>
      </c>
      <c r="AF656" s="80">
        <f>N656</f>
        <v/>
      </c>
      <c r="AG656" s="80">
        <f>V656*G656</f>
        <v/>
      </c>
      <c r="AH656" s="80">
        <f>W656*H656</f>
        <v/>
      </c>
      <c r="AI656" s="80">
        <f>X656*I656</f>
        <v/>
      </c>
      <c r="AJ656" s="80">
        <f>O656</f>
        <v/>
      </c>
      <c r="AK656" s="81" t="n">
        <v>1</v>
      </c>
      <c r="AL656" s="81" t="n">
        <v>0</v>
      </c>
      <c r="AM656" s="81" t="n">
        <v>0</v>
      </c>
      <c r="AN656" s="81" t="n">
        <v>0</v>
      </c>
      <c r="AO656" s="81" t="n">
        <v>0</v>
      </c>
      <c r="AP656" s="81" t="n">
        <v>1</v>
      </c>
      <c r="AQ656" s="81" t="n">
        <v>0</v>
      </c>
      <c r="AR656" s="81" t="n">
        <v>0</v>
      </c>
      <c r="AS656" s="81" t="n">
        <v>0</v>
      </c>
      <c r="AT656" s="81" t="n">
        <v>0</v>
      </c>
      <c r="AU656" s="81" t="n">
        <v>1</v>
      </c>
      <c r="AV656" s="81" t="n">
        <v>0</v>
      </c>
      <c r="AW656" s="82">
        <f>MAX(ABS(Y656-AK656),ABS(Z656-AL656),ABS(AA656-AM656),ABS(AB656-AN656),ABS(AC656-AO656),ABS(AD656-AP656),ABS(AE656-AQ656),ABS(AF656-AR656),ABS(AG656-AS656),ABS(AH656-AT656),ABS(AI656-AU656),ABS(AJ656-AV656))</f>
        <v/>
      </c>
    </row>
    <row r="657">
      <c r="A657" s="78" t="inlineStr">
        <is>
          <t>M652</t>
        </is>
      </c>
      <c r="B657" s="52" t="inlineStr">
        <is>
          <t>ROV3-01</t>
        </is>
      </c>
      <c r="C657" s="52" t="inlineStr">
        <is>
          <t>Target Rover</t>
        </is>
      </c>
      <c r="D657" s="52" t="inlineStr">
        <is>
          <t>Chassis</t>
        </is>
      </c>
      <c r="E657" s="63" t="inlineStr">
        <is>
          <t>Cube</t>
        </is>
      </c>
      <c r="F657" s="52" t="inlineStr">
        <is>
          <t>ROV-00#3</t>
        </is>
      </c>
      <c r="G657" s="79" t="n">
        <v>0.419999987</v>
      </c>
      <c r="H657" s="79" t="n">
        <v>0.100000001</v>
      </c>
      <c r="I657" s="79" t="n">
        <v>0.620000005</v>
      </c>
      <c r="J657" s="79" t="n">
        <v>0</v>
      </c>
      <c r="K657" s="79" t="n">
        <v>0</v>
      </c>
      <c r="L657" s="79" t="n">
        <v>0</v>
      </c>
      <c r="M657" s="79" t="n">
        <v>0</v>
      </c>
      <c r="N657" s="79" t="n">
        <v>0.140000001</v>
      </c>
      <c r="O657" s="79" t="n">
        <v>0</v>
      </c>
      <c r="P657" s="80">
        <f>COS(RADIANS(K657))*COS(RADIANS(L657))+SIN(RADIANS(K657))*SIN(RADIANS(J657))*SIN(RADIANS(L657))</f>
        <v/>
      </c>
      <c r="Q657" s="80">
        <f>-COS(RADIANS(K657))*SIN(RADIANS(L657))+SIN(RADIANS(K657))*SIN(RADIANS(J657))*COS(RADIANS(L657))</f>
        <v/>
      </c>
      <c r="R657" s="80">
        <f>SIN(RADIANS(K657))*COS(RADIANS(J657))</f>
        <v/>
      </c>
      <c r="S657" s="80">
        <f>COS(RADIANS(J657))*SIN(RADIANS(L657))</f>
        <v/>
      </c>
      <c r="T657" s="80">
        <f>COS(RADIANS(J657))*COS(RADIANS(L657))</f>
        <v/>
      </c>
      <c r="U657" s="80">
        <f>-SIN(RADIANS(J657))</f>
        <v/>
      </c>
      <c r="V657" s="80">
        <f>-SIN(RADIANS(K657))*COS(RADIANS(L657))+COS(RADIANS(K657))*SIN(RADIANS(J657))*SIN(RADIANS(L657))</f>
        <v/>
      </c>
      <c r="W657" s="80">
        <f>SIN(RADIANS(K657))*SIN(RADIANS(L657))+COS(RADIANS(K657))*SIN(RADIANS(J657))*COS(RADIANS(L657))</f>
        <v/>
      </c>
      <c r="X657" s="80">
        <f>COS(RADIANS(K657))*COS(RADIANS(J657))</f>
        <v/>
      </c>
      <c r="Y657" s="80">
        <f>P657*G657</f>
        <v/>
      </c>
      <c r="Z657" s="80">
        <f>Q657*H657</f>
        <v/>
      </c>
      <c r="AA657" s="80">
        <f>R657*I657</f>
        <v/>
      </c>
      <c r="AB657" s="80">
        <f>M657</f>
        <v/>
      </c>
      <c r="AC657" s="80">
        <f>S657*G657</f>
        <v/>
      </c>
      <c r="AD657" s="80">
        <f>T657*H657</f>
        <v/>
      </c>
      <c r="AE657" s="80">
        <f>U657*I657</f>
        <v/>
      </c>
      <c r="AF657" s="80">
        <f>N657</f>
        <v/>
      </c>
      <c r="AG657" s="80">
        <f>V657*G657</f>
        <v/>
      </c>
      <c r="AH657" s="80">
        <f>W657*H657</f>
        <v/>
      </c>
      <c r="AI657" s="80">
        <f>X657*I657</f>
        <v/>
      </c>
      <c r="AJ657" s="80">
        <f>O657</f>
        <v/>
      </c>
      <c r="AK657" s="81" t="n">
        <v>0.419999987</v>
      </c>
      <c r="AL657" s="81" t="n">
        <v>0</v>
      </c>
      <c r="AM657" s="81" t="n">
        <v>0</v>
      </c>
      <c r="AN657" s="81" t="n">
        <v>0</v>
      </c>
      <c r="AO657" s="81" t="n">
        <v>0</v>
      </c>
      <c r="AP657" s="81" t="n">
        <v>0.100000001</v>
      </c>
      <c r="AQ657" s="81" t="n">
        <v>0</v>
      </c>
      <c r="AR657" s="81" t="n">
        <v>0.140000001</v>
      </c>
      <c r="AS657" s="81" t="n">
        <v>0</v>
      </c>
      <c r="AT657" s="81" t="n">
        <v>0</v>
      </c>
      <c r="AU657" s="81" t="n">
        <v>0.620000005</v>
      </c>
      <c r="AV657" s="81" t="n">
        <v>0</v>
      </c>
      <c r="AW657" s="82">
        <f>MAX(ABS(Y657-AK657),ABS(Z657-AL657),ABS(AA657-AM657),ABS(AB657-AN657),ABS(AC657-AO657),ABS(AD657-AP657),ABS(AE657-AQ657),ABS(AF657-AR657),ABS(AG657-AS657),ABS(AH657-AT657),ABS(AI657-AU657),ABS(AJ657-AV657))</f>
        <v/>
      </c>
    </row>
    <row r="658">
      <c r="A658" s="78" t="inlineStr">
        <is>
          <t>M653</t>
        </is>
      </c>
      <c r="B658" s="52" t="inlineStr">
        <is>
          <t>ROV3-02</t>
        </is>
      </c>
      <c r="C658" s="52" t="inlineStr">
        <is>
          <t>Target Rover</t>
        </is>
      </c>
      <c r="D658" s="52" t="inlineStr">
        <is>
          <t>Upper hull</t>
        </is>
      </c>
      <c r="E658" s="63" t="inlineStr">
        <is>
          <t>Cube</t>
        </is>
      </c>
      <c r="F658" s="52" t="inlineStr">
        <is>
          <t>ROV-00#3</t>
        </is>
      </c>
      <c r="G658" s="79" t="n">
        <v>0.340000004</v>
      </c>
      <c r="H658" s="79" t="n">
        <v>0.100000001</v>
      </c>
      <c r="I658" s="79" t="n">
        <v>0.400000006</v>
      </c>
      <c r="J658" s="79" t="n">
        <v>0</v>
      </c>
      <c r="K658" s="79" t="n">
        <v>0</v>
      </c>
      <c r="L658" s="79" t="n">
        <v>0</v>
      </c>
      <c r="M658" s="79" t="n">
        <v>0</v>
      </c>
      <c r="N658" s="79" t="n">
        <v>0.239999995</v>
      </c>
      <c r="O658" s="79" t="n">
        <v>-0.0399999991</v>
      </c>
      <c r="P658" s="80">
        <f>COS(RADIANS(K658))*COS(RADIANS(L658))+SIN(RADIANS(K658))*SIN(RADIANS(J658))*SIN(RADIANS(L658))</f>
        <v/>
      </c>
      <c r="Q658" s="80">
        <f>-COS(RADIANS(K658))*SIN(RADIANS(L658))+SIN(RADIANS(K658))*SIN(RADIANS(J658))*COS(RADIANS(L658))</f>
        <v/>
      </c>
      <c r="R658" s="80">
        <f>SIN(RADIANS(K658))*COS(RADIANS(J658))</f>
        <v/>
      </c>
      <c r="S658" s="80">
        <f>COS(RADIANS(J658))*SIN(RADIANS(L658))</f>
        <v/>
      </c>
      <c r="T658" s="80">
        <f>COS(RADIANS(J658))*COS(RADIANS(L658))</f>
        <v/>
      </c>
      <c r="U658" s="80">
        <f>-SIN(RADIANS(J658))</f>
        <v/>
      </c>
      <c r="V658" s="80">
        <f>-SIN(RADIANS(K658))*COS(RADIANS(L658))+COS(RADIANS(K658))*SIN(RADIANS(J658))*SIN(RADIANS(L658))</f>
        <v/>
      </c>
      <c r="W658" s="80">
        <f>SIN(RADIANS(K658))*SIN(RADIANS(L658))+COS(RADIANS(K658))*SIN(RADIANS(J658))*COS(RADIANS(L658))</f>
        <v/>
      </c>
      <c r="X658" s="80">
        <f>COS(RADIANS(K658))*COS(RADIANS(J658))</f>
        <v/>
      </c>
      <c r="Y658" s="80">
        <f>P658*G658</f>
        <v/>
      </c>
      <c r="Z658" s="80">
        <f>Q658*H658</f>
        <v/>
      </c>
      <c r="AA658" s="80">
        <f>R658*I658</f>
        <v/>
      </c>
      <c r="AB658" s="80">
        <f>M658</f>
        <v/>
      </c>
      <c r="AC658" s="80">
        <f>S658*G658</f>
        <v/>
      </c>
      <c r="AD658" s="80">
        <f>T658*H658</f>
        <v/>
      </c>
      <c r="AE658" s="80">
        <f>U658*I658</f>
        <v/>
      </c>
      <c r="AF658" s="80">
        <f>N658</f>
        <v/>
      </c>
      <c r="AG658" s="80">
        <f>V658*G658</f>
        <v/>
      </c>
      <c r="AH658" s="80">
        <f>W658*H658</f>
        <v/>
      </c>
      <c r="AI658" s="80">
        <f>X658*I658</f>
        <v/>
      </c>
      <c r="AJ658" s="80">
        <f>O658</f>
        <v/>
      </c>
      <c r="AK658" s="81" t="n">
        <v>0.340000004</v>
      </c>
      <c r="AL658" s="81" t="n">
        <v>0</v>
      </c>
      <c r="AM658" s="81" t="n">
        <v>0</v>
      </c>
      <c r="AN658" s="81" t="n">
        <v>0</v>
      </c>
      <c r="AO658" s="81" t="n">
        <v>0</v>
      </c>
      <c r="AP658" s="81" t="n">
        <v>0.100000001</v>
      </c>
      <c r="AQ658" s="81" t="n">
        <v>0</v>
      </c>
      <c r="AR658" s="81" t="n">
        <v>0.239999995</v>
      </c>
      <c r="AS658" s="81" t="n">
        <v>0</v>
      </c>
      <c r="AT658" s="81" t="n">
        <v>0</v>
      </c>
      <c r="AU658" s="81" t="n">
        <v>0.400000006</v>
      </c>
      <c r="AV658" s="81" t="n">
        <v>-0.0399999991</v>
      </c>
      <c r="AW658" s="82">
        <f>MAX(ABS(Y658-AK658),ABS(Z658-AL658),ABS(AA658-AM658),ABS(AB658-AN658),ABS(AC658-AO658),ABS(AD658-AP658),ABS(AE658-AQ658),ABS(AF658-AR658),ABS(AG658-AS658),ABS(AH658-AT658),ABS(AI658-AU658),ABS(AJ658-AV658))</f>
        <v/>
      </c>
    </row>
    <row r="659">
      <c r="A659" s="78" t="inlineStr">
        <is>
          <t>M654</t>
        </is>
      </c>
      <c r="B659" s="52" t="inlineStr">
        <is>
          <t>ROV3-03</t>
        </is>
      </c>
      <c r="C659" s="52" t="inlineStr">
        <is>
          <t>Target Rover</t>
        </is>
      </c>
      <c r="D659" s="52" t="inlineStr">
        <is>
          <t>Motor + battery box</t>
        </is>
      </c>
      <c r="E659" s="63" t="inlineStr">
        <is>
          <t>Cube</t>
        </is>
      </c>
      <c r="F659" s="52" t="inlineStr">
        <is>
          <t>ROV-00#3</t>
        </is>
      </c>
      <c r="G659" s="79" t="n">
        <v>0.219999999</v>
      </c>
      <c r="H659" s="79" t="n">
        <v>0.0700000003</v>
      </c>
      <c r="I659" s="79" t="n">
        <v>0.159999996</v>
      </c>
      <c r="J659" s="79" t="n">
        <v>0</v>
      </c>
      <c r="K659" s="79" t="n">
        <v>0</v>
      </c>
      <c r="L659" s="79" t="n">
        <v>0</v>
      </c>
      <c r="M659" s="79" t="n">
        <v>0</v>
      </c>
      <c r="N659" s="79" t="n">
        <v>0.324999988</v>
      </c>
      <c r="O659" s="79" t="n">
        <v>-0.140000001</v>
      </c>
      <c r="P659" s="80">
        <f>COS(RADIANS(K659))*COS(RADIANS(L659))+SIN(RADIANS(K659))*SIN(RADIANS(J659))*SIN(RADIANS(L659))</f>
        <v/>
      </c>
      <c r="Q659" s="80">
        <f>-COS(RADIANS(K659))*SIN(RADIANS(L659))+SIN(RADIANS(K659))*SIN(RADIANS(J659))*COS(RADIANS(L659))</f>
        <v/>
      </c>
      <c r="R659" s="80">
        <f>SIN(RADIANS(K659))*COS(RADIANS(J659))</f>
        <v/>
      </c>
      <c r="S659" s="80">
        <f>COS(RADIANS(J659))*SIN(RADIANS(L659))</f>
        <v/>
      </c>
      <c r="T659" s="80">
        <f>COS(RADIANS(J659))*COS(RADIANS(L659))</f>
        <v/>
      </c>
      <c r="U659" s="80">
        <f>-SIN(RADIANS(J659))</f>
        <v/>
      </c>
      <c r="V659" s="80">
        <f>-SIN(RADIANS(K659))*COS(RADIANS(L659))+COS(RADIANS(K659))*SIN(RADIANS(J659))*SIN(RADIANS(L659))</f>
        <v/>
      </c>
      <c r="W659" s="80">
        <f>SIN(RADIANS(K659))*SIN(RADIANS(L659))+COS(RADIANS(K659))*SIN(RADIANS(J659))*COS(RADIANS(L659))</f>
        <v/>
      </c>
      <c r="X659" s="80">
        <f>COS(RADIANS(K659))*COS(RADIANS(J659))</f>
        <v/>
      </c>
      <c r="Y659" s="80">
        <f>P659*G659</f>
        <v/>
      </c>
      <c r="Z659" s="80">
        <f>Q659*H659</f>
        <v/>
      </c>
      <c r="AA659" s="80">
        <f>R659*I659</f>
        <v/>
      </c>
      <c r="AB659" s="80">
        <f>M659</f>
        <v/>
      </c>
      <c r="AC659" s="80">
        <f>S659*G659</f>
        <v/>
      </c>
      <c r="AD659" s="80">
        <f>T659*H659</f>
        <v/>
      </c>
      <c r="AE659" s="80">
        <f>U659*I659</f>
        <v/>
      </c>
      <c r="AF659" s="80">
        <f>N659</f>
        <v/>
      </c>
      <c r="AG659" s="80">
        <f>V659*G659</f>
        <v/>
      </c>
      <c r="AH659" s="80">
        <f>W659*H659</f>
        <v/>
      </c>
      <c r="AI659" s="80">
        <f>X659*I659</f>
        <v/>
      </c>
      <c r="AJ659" s="80">
        <f>O659</f>
        <v/>
      </c>
      <c r="AK659" s="81" t="n">
        <v>0.219999999</v>
      </c>
      <c r="AL659" s="81" t="n">
        <v>0</v>
      </c>
      <c r="AM659" s="81" t="n">
        <v>0</v>
      </c>
      <c r="AN659" s="81" t="n">
        <v>0</v>
      </c>
      <c r="AO659" s="81" t="n">
        <v>0</v>
      </c>
      <c r="AP659" s="81" t="n">
        <v>0.0700000003</v>
      </c>
      <c r="AQ659" s="81" t="n">
        <v>0</v>
      </c>
      <c r="AR659" s="81" t="n">
        <v>0.324999988</v>
      </c>
      <c r="AS659" s="81" t="n">
        <v>0</v>
      </c>
      <c r="AT659" s="81" t="n">
        <v>0</v>
      </c>
      <c r="AU659" s="81" t="n">
        <v>0.159999996</v>
      </c>
      <c r="AV659" s="81" t="n">
        <v>-0.140000001</v>
      </c>
      <c r="AW659" s="82">
        <f>MAX(ABS(Y659-AK659),ABS(Z659-AL659),ABS(AA659-AM659),ABS(AB659-AN659),ABS(AC659-AO659),ABS(AD659-AP659),ABS(AE659-AQ659),ABS(AF659-AR659),ABS(AG659-AS659),ABS(AH659-AT659),ABS(AI659-AU659),ABS(AJ659-AV659))</f>
        <v/>
      </c>
    </row>
    <row r="660">
      <c r="A660" s="78" t="inlineStr">
        <is>
          <t>M655</t>
        </is>
      </c>
      <c r="B660" s="52" t="inlineStr">
        <is>
          <t>ROV3-04</t>
        </is>
      </c>
      <c r="C660" s="52" t="inlineStr">
        <is>
          <t>Target Rover</t>
        </is>
      </c>
      <c r="D660" s="52" t="inlineStr">
        <is>
          <t>Front bumper</t>
        </is>
      </c>
      <c r="E660" s="63" t="inlineStr">
        <is>
          <t>Cube</t>
        </is>
      </c>
      <c r="F660" s="52" t="inlineStr">
        <is>
          <t>ROV-00#3</t>
        </is>
      </c>
      <c r="G660" s="79" t="n">
        <v>0.439999998</v>
      </c>
      <c r="H660" s="79" t="n">
        <v>0.0500000007</v>
      </c>
      <c r="I660" s="79" t="n">
        <v>0.0399999991</v>
      </c>
      <c r="J660" s="79" t="n">
        <v>0</v>
      </c>
      <c r="K660" s="79" t="n">
        <v>0</v>
      </c>
      <c r="L660" s="79" t="n">
        <v>0</v>
      </c>
      <c r="M660" s="79" t="n">
        <v>0</v>
      </c>
      <c r="N660" s="79" t="n">
        <v>0.119999997</v>
      </c>
      <c r="O660" s="79" t="n">
        <v>0.330000013</v>
      </c>
      <c r="P660" s="80">
        <f>COS(RADIANS(K660))*COS(RADIANS(L660))+SIN(RADIANS(K660))*SIN(RADIANS(J660))*SIN(RADIANS(L660))</f>
        <v/>
      </c>
      <c r="Q660" s="80">
        <f>-COS(RADIANS(K660))*SIN(RADIANS(L660))+SIN(RADIANS(K660))*SIN(RADIANS(J660))*COS(RADIANS(L660))</f>
        <v/>
      </c>
      <c r="R660" s="80">
        <f>SIN(RADIANS(K660))*COS(RADIANS(J660))</f>
        <v/>
      </c>
      <c r="S660" s="80">
        <f>COS(RADIANS(J660))*SIN(RADIANS(L660))</f>
        <v/>
      </c>
      <c r="T660" s="80">
        <f>COS(RADIANS(J660))*COS(RADIANS(L660))</f>
        <v/>
      </c>
      <c r="U660" s="80">
        <f>-SIN(RADIANS(J660))</f>
        <v/>
      </c>
      <c r="V660" s="80">
        <f>-SIN(RADIANS(K660))*COS(RADIANS(L660))+COS(RADIANS(K660))*SIN(RADIANS(J660))*SIN(RADIANS(L660))</f>
        <v/>
      </c>
      <c r="W660" s="80">
        <f>SIN(RADIANS(K660))*SIN(RADIANS(L660))+COS(RADIANS(K660))*SIN(RADIANS(J660))*COS(RADIANS(L660))</f>
        <v/>
      </c>
      <c r="X660" s="80">
        <f>COS(RADIANS(K660))*COS(RADIANS(J660))</f>
        <v/>
      </c>
      <c r="Y660" s="80">
        <f>P660*G660</f>
        <v/>
      </c>
      <c r="Z660" s="80">
        <f>Q660*H660</f>
        <v/>
      </c>
      <c r="AA660" s="80">
        <f>R660*I660</f>
        <v/>
      </c>
      <c r="AB660" s="80">
        <f>M660</f>
        <v/>
      </c>
      <c r="AC660" s="80">
        <f>S660*G660</f>
        <v/>
      </c>
      <c r="AD660" s="80">
        <f>T660*H660</f>
        <v/>
      </c>
      <c r="AE660" s="80">
        <f>U660*I660</f>
        <v/>
      </c>
      <c r="AF660" s="80">
        <f>N660</f>
        <v/>
      </c>
      <c r="AG660" s="80">
        <f>V660*G660</f>
        <v/>
      </c>
      <c r="AH660" s="80">
        <f>W660*H660</f>
        <v/>
      </c>
      <c r="AI660" s="80">
        <f>X660*I660</f>
        <v/>
      </c>
      <c r="AJ660" s="80">
        <f>O660</f>
        <v/>
      </c>
      <c r="AK660" s="81" t="n">
        <v>0.439999998</v>
      </c>
      <c r="AL660" s="81" t="n">
        <v>0</v>
      </c>
      <c r="AM660" s="81" t="n">
        <v>0</v>
      </c>
      <c r="AN660" s="81" t="n">
        <v>0</v>
      </c>
      <c r="AO660" s="81" t="n">
        <v>0</v>
      </c>
      <c r="AP660" s="81" t="n">
        <v>0.0500000007</v>
      </c>
      <c r="AQ660" s="81" t="n">
        <v>0</v>
      </c>
      <c r="AR660" s="81" t="n">
        <v>0.119999997</v>
      </c>
      <c r="AS660" s="81" t="n">
        <v>0</v>
      </c>
      <c r="AT660" s="81" t="n">
        <v>0</v>
      </c>
      <c r="AU660" s="81" t="n">
        <v>0.0399999991</v>
      </c>
      <c r="AV660" s="81" t="n">
        <v>0.330000013</v>
      </c>
      <c r="AW660" s="82">
        <f>MAX(ABS(Y660-AK660),ABS(Z660-AL660),ABS(AA660-AM660),ABS(AB660-AN660),ABS(AC660-AO660),ABS(AD660-AP660),ABS(AE660-AQ660),ABS(AF660-AR660),ABS(AG660-AS660),ABS(AH660-AT660),ABS(AI660-AU660),ABS(AJ660-AV660))</f>
        <v/>
      </c>
    </row>
    <row r="661">
      <c r="A661" s="78" t="inlineStr">
        <is>
          <t>M656</t>
        </is>
      </c>
      <c r="B661" s="52" t="inlineStr">
        <is>
          <t>ROV3-05</t>
        </is>
      </c>
      <c r="C661" s="52" t="inlineStr">
        <is>
          <t>Target Rover</t>
        </is>
      </c>
      <c r="D661" s="52" t="inlineStr">
        <is>
          <t>Wheel L</t>
        </is>
      </c>
      <c r="E661" s="58" t="inlineStr">
        <is>
          <t>Cylinder</t>
        </is>
      </c>
      <c r="F661" s="52" t="inlineStr">
        <is>
          <t>ROV-00#3</t>
        </is>
      </c>
      <c r="G661" s="79" t="n">
        <v>0.159999996</v>
      </c>
      <c r="H661" s="79" t="n">
        <v>0.159999996</v>
      </c>
      <c r="I661" s="79" t="n">
        <v>0.0700000003</v>
      </c>
      <c r="J661" s="79" t="n">
        <v>0</v>
      </c>
      <c r="K661" s="79" t="n">
        <v>90</v>
      </c>
      <c r="L661" s="79" t="n">
        <v>0</v>
      </c>
      <c r="M661" s="79" t="n">
        <v>0.25</v>
      </c>
      <c r="N661" s="79" t="n">
        <v>0.07999999820000001</v>
      </c>
      <c r="O661" s="79" t="n">
        <v>-0.219999999</v>
      </c>
      <c r="P661" s="80">
        <f>COS(RADIANS(K661))*COS(RADIANS(L661))+SIN(RADIANS(K661))*SIN(RADIANS(J661))*SIN(RADIANS(L661))</f>
        <v/>
      </c>
      <c r="Q661" s="80">
        <f>-COS(RADIANS(K661))*SIN(RADIANS(L661))+SIN(RADIANS(K661))*SIN(RADIANS(J661))*COS(RADIANS(L661))</f>
        <v/>
      </c>
      <c r="R661" s="80">
        <f>SIN(RADIANS(K661))*COS(RADIANS(J661))</f>
        <v/>
      </c>
      <c r="S661" s="80">
        <f>COS(RADIANS(J661))*SIN(RADIANS(L661))</f>
        <v/>
      </c>
      <c r="T661" s="80">
        <f>COS(RADIANS(J661))*COS(RADIANS(L661))</f>
        <v/>
      </c>
      <c r="U661" s="80">
        <f>-SIN(RADIANS(J661))</f>
        <v/>
      </c>
      <c r="V661" s="80">
        <f>-SIN(RADIANS(K661))*COS(RADIANS(L661))+COS(RADIANS(K661))*SIN(RADIANS(J661))*SIN(RADIANS(L661))</f>
        <v/>
      </c>
      <c r="W661" s="80">
        <f>SIN(RADIANS(K661))*SIN(RADIANS(L661))+COS(RADIANS(K661))*SIN(RADIANS(J661))*COS(RADIANS(L661))</f>
        <v/>
      </c>
      <c r="X661" s="80">
        <f>COS(RADIANS(K661))*COS(RADIANS(J661))</f>
        <v/>
      </c>
      <c r="Y661" s="80">
        <f>P661*G661</f>
        <v/>
      </c>
      <c r="Z661" s="80">
        <f>Q661*H661</f>
        <v/>
      </c>
      <c r="AA661" s="80">
        <f>R661*I661</f>
        <v/>
      </c>
      <c r="AB661" s="80">
        <f>M661</f>
        <v/>
      </c>
      <c r="AC661" s="80">
        <f>S661*G661</f>
        <v/>
      </c>
      <c r="AD661" s="80">
        <f>T661*H661</f>
        <v/>
      </c>
      <c r="AE661" s="80">
        <f>U661*I661</f>
        <v/>
      </c>
      <c r="AF661" s="80">
        <f>N661</f>
        <v/>
      </c>
      <c r="AG661" s="80">
        <f>V661*G661</f>
        <v/>
      </c>
      <c r="AH661" s="80">
        <f>W661*H661</f>
        <v/>
      </c>
      <c r="AI661" s="80">
        <f>X661*I661</f>
        <v/>
      </c>
      <c r="AJ661" s="80">
        <f>O661</f>
        <v/>
      </c>
      <c r="AK661" s="81" t="n">
        <v>-6.99382197e-09</v>
      </c>
      <c r="AL661" s="81" t="n">
        <v>0</v>
      </c>
      <c r="AM661" s="81" t="n">
        <v>0.0700000003</v>
      </c>
      <c r="AN661" s="81" t="n">
        <v>0.25</v>
      </c>
      <c r="AO661" s="81" t="n">
        <v>0</v>
      </c>
      <c r="AP661" s="81" t="n">
        <v>0.159999996</v>
      </c>
      <c r="AQ661" s="81" t="n">
        <v>0</v>
      </c>
      <c r="AR661" s="81" t="n">
        <v>0.07999999820000001</v>
      </c>
      <c r="AS661" s="81" t="n">
        <v>-0.159999996</v>
      </c>
      <c r="AT661" s="81" t="n">
        <v>0</v>
      </c>
      <c r="AU661" s="81" t="n">
        <v>-3.05979708e-09</v>
      </c>
      <c r="AV661" s="81" t="n">
        <v>-0.219999999</v>
      </c>
      <c r="AW661" s="82">
        <f>MAX(ABS(Y661-AK661),ABS(Z661-AL661),ABS(AA661-AM661),ABS(AB661-AN661),ABS(AC661-AO661),ABS(AD661-AP661),ABS(AE661-AQ661),ABS(AF661-AR661),ABS(AG661-AS661),ABS(AH661-AT661),ABS(AI661-AU661),ABS(AJ661-AV661))</f>
        <v/>
      </c>
    </row>
    <row r="662">
      <c r="A662" s="78" t="inlineStr">
        <is>
          <t>M657</t>
        </is>
      </c>
      <c r="B662" s="52" t="inlineStr">
        <is>
          <t>ROV3-06</t>
        </is>
      </c>
      <c r="C662" s="52" t="inlineStr">
        <is>
          <t>Target Rover</t>
        </is>
      </c>
      <c r="D662" s="52" t="inlineStr">
        <is>
          <t>Wheel R</t>
        </is>
      </c>
      <c r="E662" s="58" t="inlineStr">
        <is>
          <t>Cylinder</t>
        </is>
      </c>
      <c r="F662" s="52" t="inlineStr">
        <is>
          <t>ROV-00#3</t>
        </is>
      </c>
      <c r="G662" s="79" t="n">
        <v>0.159999996</v>
      </c>
      <c r="H662" s="79" t="n">
        <v>0.159999996</v>
      </c>
      <c r="I662" s="79" t="n">
        <v>0.0700000003</v>
      </c>
      <c r="J662" s="79" t="n">
        <v>0</v>
      </c>
      <c r="K662" s="79" t="n">
        <v>90</v>
      </c>
      <c r="L662" s="79" t="n">
        <v>0</v>
      </c>
      <c r="M662" s="79" t="n">
        <v>-0.25</v>
      </c>
      <c r="N662" s="79" t="n">
        <v>0.07999999820000001</v>
      </c>
      <c r="O662" s="79" t="n">
        <v>-0.219999999</v>
      </c>
      <c r="P662" s="80">
        <f>COS(RADIANS(K662))*COS(RADIANS(L662))+SIN(RADIANS(K662))*SIN(RADIANS(J662))*SIN(RADIANS(L662))</f>
        <v/>
      </c>
      <c r="Q662" s="80">
        <f>-COS(RADIANS(K662))*SIN(RADIANS(L662))+SIN(RADIANS(K662))*SIN(RADIANS(J662))*COS(RADIANS(L662))</f>
        <v/>
      </c>
      <c r="R662" s="80">
        <f>SIN(RADIANS(K662))*COS(RADIANS(J662))</f>
        <v/>
      </c>
      <c r="S662" s="80">
        <f>COS(RADIANS(J662))*SIN(RADIANS(L662))</f>
        <v/>
      </c>
      <c r="T662" s="80">
        <f>COS(RADIANS(J662))*COS(RADIANS(L662))</f>
        <v/>
      </c>
      <c r="U662" s="80">
        <f>-SIN(RADIANS(J662))</f>
        <v/>
      </c>
      <c r="V662" s="80">
        <f>-SIN(RADIANS(K662))*COS(RADIANS(L662))+COS(RADIANS(K662))*SIN(RADIANS(J662))*SIN(RADIANS(L662))</f>
        <v/>
      </c>
      <c r="W662" s="80">
        <f>SIN(RADIANS(K662))*SIN(RADIANS(L662))+COS(RADIANS(K662))*SIN(RADIANS(J662))*COS(RADIANS(L662))</f>
        <v/>
      </c>
      <c r="X662" s="80">
        <f>COS(RADIANS(K662))*COS(RADIANS(J662))</f>
        <v/>
      </c>
      <c r="Y662" s="80">
        <f>P662*G662</f>
        <v/>
      </c>
      <c r="Z662" s="80">
        <f>Q662*H662</f>
        <v/>
      </c>
      <c r="AA662" s="80">
        <f>R662*I662</f>
        <v/>
      </c>
      <c r="AB662" s="80">
        <f>M662</f>
        <v/>
      </c>
      <c r="AC662" s="80">
        <f>S662*G662</f>
        <v/>
      </c>
      <c r="AD662" s="80">
        <f>T662*H662</f>
        <v/>
      </c>
      <c r="AE662" s="80">
        <f>U662*I662</f>
        <v/>
      </c>
      <c r="AF662" s="80">
        <f>N662</f>
        <v/>
      </c>
      <c r="AG662" s="80">
        <f>V662*G662</f>
        <v/>
      </c>
      <c r="AH662" s="80">
        <f>W662*H662</f>
        <v/>
      </c>
      <c r="AI662" s="80">
        <f>X662*I662</f>
        <v/>
      </c>
      <c r="AJ662" s="80">
        <f>O662</f>
        <v/>
      </c>
      <c r="AK662" s="81" t="n">
        <v>-6.99382197e-09</v>
      </c>
      <c r="AL662" s="81" t="n">
        <v>0</v>
      </c>
      <c r="AM662" s="81" t="n">
        <v>0.0700000003</v>
      </c>
      <c r="AN662" s="81" t="n">
        <v>-0.25</v>
      </c>
      <c r="AO662" s="81" t="n">
        <v>0</v>
      </c>
      <c r="AP662" s="81" t="n">
        <v>0.159999996</v>
      </c>
      <c r="AQ662" s="81" t="n">
        <v>0</v>
      </c>
      <c r="AR662" s="81" t="n">
        <v>0.07999999820000001</v>
      </c>
      <c r="AS662" s="81" t="n">
        <v>-0.159999996</v>
      </c>
      <c r="AT662" s="81" t="n">
        <v>0</v>
      </c>
      <c r="AU662" s="81" t="n">
        <v>-3.05979708e-09</v>
      </c>
      <c r="AV662" s="81" t="n">
        <v>-0.219999999</v>
      </c>
      <c r="AW662" s="82">
        <f>MAX(ABS(Y662-AK662),ABS(Z662-AL662),ABS(AA662-AM662),ABS(AB662-AN662),ABS(AC662-AO662),ABS(AD662-AP662),ABS(AE662-AQ662),ABS(AF662-AR662),ABS(AG662-AS662),ABS(AH662-AT662),ABS(AI662-AU662),ABS(AJ662-AV662))</f>
        <v/>
      </c>
    </row>
    <row r="663">
      <c r="A663" s="78" t="inlineStr">
        <is>
          <t>M658</t>
        </is>
      </c>
      <c r="B663" s="52" t="inlineStr">
        <is>
          <t>ROV3-07</t>
        </is>
      </c>
      <c r="C663" s="52" t="inlineStr">
        <is>
          <t>Target Rover</t>
        </is>
      </c>
      <c r="D663" s="52" t="inlineStr">
        <is>
          <t>Hub L</t>
        </is>
      </c>
      <c r="E663" s="59" t="inlineStr">
        <is>
          <t>Sphere</t>
        </is>
      </c>
      <c r="F663" s="52" t="inlineStr">
        <is>
          <t>ROV-00#3</t>
        </is>
      </c>
      <c r="G663" s="79" t="n">
        <v>0.0700000003</v>
      </c>
      <c r="H663" s="79" t="n">
        <v>0.0700000003</v>
      </c>
      <c r="I663" s="79" t="n">
        <v>0.0299999993</v>
      </c>
      <c r="J663" s="79" t="n">
        <v>0</v>
      </c>
      <c r="K663" s="79" t="n">
        <v>90</v>
      </c>
      <c r="L663" s="79" t="n">
        <v>0</v>
      </c>
      <c r="M663" s="79" t="n">
        <v>0.289999992</v>
      </c>
      <c r="N663" s="79" t="n">
        <v>0.07999999820000001</v>
      </c>
      <c r="O663" s="79" t="n">
        <v>-0.219999999</v>
      </c>
      <c r="P663" s="80">
        <f>COS(RADIANS(K663))*COS(RADIANS(L663))+SIN(RADIANS(K663))*SIN(RADIANS(J663))*SIN(RADIANS(L663))</f>
        <v/>
      </c>
      <c r="Q663" s="80">
        <f>-COS(RADIANS(K663))*SIN(RADIANS(L663))+SIN(RADIANS(K663))*SIN(RADIANS(J663))*COS(RADIANS(L663))</f>
        <v/>
      </c>
      <c r="R663" s="80">
        <f>SIN(RADIANS(K663))*COS(RADIANS(J663))</f>
        <v/>
      </c>
      <c r="S663" s="80">
        <f>COS(RADIANS(J663))*SIN(RADIANS(L663))</f>
        <v/>
      </c>
      <c r="T663" s="80">
        <f>COS(RADIANS(J663))*COS(RADIANS(L663))</f>
        <v/>
      </c>
      <c r="U663" s="80">
        <f>-SIN(RADIANS(J663))</f>
        <v/>
      </c>
      <c r="V663" s="80">
        <f>-SIN(RADIANS(K663))*COS(RADIANS(L663))+COS(RADIANS(K663))*SIN(RADIANS(J663))*SIN(RADIANS(L663))</f>
        <v/>
      </c>
      <c r="W663" s="80">
        <f>SIN(RADIANS(K663))*SIN(RADIANS(L663))+COS(RADIANS(K663))*SIN(RADIANS(J663))*COS(RADIANS(L663))</f>
        <v/>
      </c>
      <c r="X663" s="80">
        <f>COS(RADIANS(K663))*COS(RADIANS(J663))</f>
        <v/>
      </c>
      <c r="Y663" s="80">
        <f>P663*G663</f>
        <v/>
      </c>
      <c r="Z663" s="80">
        <f>Q663*H663</f>
        <v/>
      </c>
      <c r="AA663" s="80">
        <f>R663*I663</f>
        <v/>
      </c>
      <c r="AB663" s="80">
        <f>M663</f>
        <v/>
      </c>
      <c r="AC663" s="80">
        <f>S663*G663</f>
        <v/>
      </c>
      <c r="AD663" s="80">
        <f>T663*H663</f>
        <v/>
      </c>
      <c r="AE663" s="80">
        <f>U663*I663</f>
        <v/>
      </c>
      <c r="AF663" s="80">
        <f>N663</f>
        <v/>
      </c>
      <c r="AG663" s="80">
        <f>V663*G663</f>
        <v/>
      </c>
      <c r="AH663" s="80">
        <f>W663*H663</f>
        <v/>
      </c>
      <c r="AI663" s="80">
        <f>X663*I663</f>
        <v/>
      </c>
      <c r="AJ663" s="80">
        <f>O663</f>
        <v/>
      </c>
      <c r="AK663" s="81" t="n">
        <v>-3.05979708e-09</v>
      </c>
      <c r="AL663" s="81" t="n">
        <v>0</v>
      </c>
      <c r="AM663" s="81" t="n">
        <v>0.0299999993</v>
      </c>
      <c r="AN663" s="81" t="n">
        <v>0.289999992</v>
      </c>
      <c r="AO663" s="81" t="n">
        <v>0</v>
      </c>
      <c r="AP663" s="81" t="n">
        <v>0.0700000003</v>
      </c>
      <c r="AQ663" s="81" t="n">
        <v>0</v>
      </c>
      <c r="AR663" s="81" t="n">
        <v>0.07999999820000001</v>
      </c>
      <c r="AS663" s="81" t="n">
        <v>-0.0700000003</v>
      </c>
      <c r="AT663" s="81" t="n">
        <v>0</v>
      </c>
      <c r="AU663" s="81" t="n">
        <v>-1.31134159e-09</v>
      </c>
      <c r="AV663" s="81" t="n">
        <v>-0.219999999</v>
      </c>
      <c r="AW663" s="82">
        <f>MAX(ABS(Y663-AK663),ABS(Z663-AL663),ABS(AA663-AM663),ABS(AB663-AN663),ABS(AC663-AO663),ABS(AD663-AP663),ABS(AE663-AQ663),ABS(AF663-AR663),ABS(AG663-AS663),ABS(AH663-AT663),ABS(AI663-AU663),ABS(AJ663-AV663))</f>
        <v/>
      </c>
    </row>
    <row r="664">
      <c r="A664" s="78" t="inlineStr">
        <is>
          <t>M659</t>
        </is>
      </c>
      <c r="B664" s="52" t="inlineStr">
        <is>
          <t>ROV3-08</t>
        </is>
      </c>
      <c r="C664" s="52" t="inlineStr">
        <is>
          <t>Target Rover</t>
        </is>
      </c>
      <c r="D664" s="52" t="inlineStr">
        <is>
          <t>Hub R</t>
        </is>
      </c>
      <c r="E664" s="59" t="inlineStr">
        <is>
          <t>Sphere</t>
        </is>
      </c>
      <c r="F664" s="52" t="inlineStr">
        <is>
          <t>ROV-00#3</t>
        </is>
      </c>
      <c r="G664" s="79" t="n">
        <v>0.0700000003</v>
      </c>
      <c r="H664" s="79" t="n">
        <v>0.0700000003</v>
      </c>
      <c r="I664" s="79" t="n">
        <v>0.0299999993</v>
      </c>
      <c r="J664" s="79" t="n">
        <v>0</v>
      </c>
      <c r="K664" s="79" t="n">
        <v>90</v>
      </c>
      <c r="L664" s="79" t="n">
        <v>0</v>
      </c>
      <c r="M664" s="79" t="n">
        <v>-0.289999992</v>
      </c>
      <c r="N664" s="79" t="n">
        <v>0.07999999820000001</v>
      </c>
      <c r="O664" s="79" t="n">
        <v>-0.219999999</v>
      </c>
      <c r="P664" s="80">
        <f>COS(RADIANS(K664))*COS(RADIANS(L664))+SIN(RADIANS(K664))*SIN(RADIANS(J664))*SIN(RADIANS(L664))</f>
        <v/>
      </c>
      <c r="Q664" s="80">
        <f>-COS(RADIANS(K664))*SIN(RADIANS(L664))+SIN(RADIANS(K664))*SIN(RADIANS(J664))*COS(RADIANS(L664))</f>
        <v/>
      </c>
      <c r="R664" s="80">
        <f>SIN(RADIANS(K664))*COS(RADIANS(J664))</f>
        <v/>
      </c>
      <c r="S664" s="80">
        <f>COS(RADIANS(J664))*SIN(RADIANS(L664))</f>
        <v/>
      </c>
      <c r="T664" s="80">
        <f>COS(RADIANS(J664))*COS(RADIANS(L664))</f>
        <v/>
      </c>
      <c r="U664" s="80">
        <f>-SIN(RADIANS(J664))</f>
        <v/>
      </c>
      <c r="V664" s="80">
        <f>-SIN(RADIANS(K664))*COS(RADIANS(L664))+COS(RADIANS(K664))*SIN(RADIANS(J664))*SIN(RADIANS(L664))</f>
        <v/>
      </c>
      <c r="W664" s="80">
        <f>SIN(RADIANS(K664))*SIN(RADIANS(L664))+COS(RADIANS(K664))*SIN(RADIANS(J664))*COS(RADIANS(L664))</f>
        <v/>
      </c>
      <c r="X664" s="80">
        <f>COS(RADIANS(K664))*COS(RADIANS(J664))</f>
        <v/>
      </c>
      <c r="Y664" s="80">
        <f>P664*G664</f>
        <v/>
      </c>
      <c r="Z664" s="80">
        <f>Q664*H664</f>
        <v/>
      </c>
      <c r="AA664" s="80">
        <f>R664*I664</f>
        <v/>
      </c>
      <c r="AB664" s="80">
        <f>M664</f>
        <v/>
      </c>
      <c r="AC664" s="80">
        <f>S664*G664</f>
        <v/>
      </c>
      <c r="AD664" s="80">
        <f>T664*H664</f>
        <v/>
      </c>
      <c r="AE664" s="80">
        <f>U664*I664</f>
        <v/>
      </c>
      <c r="AF664" s="80">
        <f>N664</f>
        <v/>
      </c>
      <c r="AG664" s="80">
        <f>V664*G664</f>
        <v/>
      </c>
      <c r="AH664" s="80">
        <f>W664*H664</f>
        <v/>
      </c>
      <c r="AI664" s="80">
        <f>X664*I664</f>
        <v/>
      </c>
      <c r="AJ664" s="80">
        <f>O664</f>
        <v/>
      </c>
      <c r="AK664" s="81" t="n">
        <v>-3.05979708e-09</v>
      </c>
      <c r="AL664" s="81" t="n">
        <v>0</v>
      </c>
      <c r="AM664" s="81" t="n">
        <v>0.0299999993</v>
      </c>
      <c r="AN664" s="81" t="n">
        <v>-0.289999992</v>
      </c>
      <c r="AO664" s="81" t="n">
        <v>0</v>
      </c>
      <c r="AP664" s="81" t="n">
        <v>0.0700000003</v>
      </c>
      <c r="AQ664" s="81" t="n">
        <v>0</v>
      </c>
      <c r="AR664" s="81" t="n">
        <v>0.07999999820000001</v>
      </c>
      <c r="AS664" s="81" t="n">
        <v>-0.0700000003</v>
      </c>
      <c r="AT664" s="81" t="n">
        <v>0</v>
      </c>
      <c r="AU664" s="81" t="n">
        <v>-1.31134159e-09</v>
      </c>
      <c r="AV664" s="81" t="n">
        <v>-0.219999999</v>
      </c>
      <c r="AW664" s="82">
        <f>MAX(ABS(Y664-AK664),ABS(Z664-AL664),ABS(AA664-AM664),ABS(AB664-AN664),ABS(AC664-AO664),ABS(AD664-AP664),ABS(AE664-AQ664),ABS(AF664-AR664),ABS(AG664-AS664),ABS(AH664-AT664),ABS(AI664-AU664),ABS(AJ664-AV664))</f>
        <v/>
      </c>
    </row>
    <row r="665">
      <c r="A665" s="78" t="inlineStr">
        <is>
          <t>M660</t>
        </is>
      </c>
      <c r="B665" s="52" t="inlineStr">
        <is>
          <t>ROV3-09</t>
        </is>
      </c>
      <c r="C665" s="52" t="inlineStr">
        <is>
          <t>Target Rover</t>
        </is>
      </c>
      <c r="D665" s="52" t="inlineStr">
        <is>
          <t>Wheel L</t>
        </is>
      </c>
      <c r="E665" s="58" t="inlineStr">
        <is>
          <t>Cylinder</t>
        </is>
      </c>
      <c r="F665" s="52" t="inlineStr">
        <is>
          <t>ROV-00#3</t>
        </is>
      </c>
      <c r="G665" s="79" t="n">
        <v>0.159999996</v>
      </c>
      <c r="H665" s="79" t="n">
        <v>0.159999996</v>
      </c>
      <c r="I665" s="79" t="n">
        <v>0.0700000003</v>
      </c>
      <c r="J665" s="79" t="n">
        <v>0</v>
      </c>
      <c r="K665" s="79" t="n">
        <v>90</v>
      </c>
      <c r="L665" s="79" t="n">
        <v>0</v>
      </c>
      <c r="M665" s="79" t="n">
        <v>0.25</v>
      </c>
      <c r="N665" s="79" t="n">
        <v>0.07999999820000001</v>
      </c>
      <c r="O665" s="79" t="n">
        <v>0</v>
      </c>
      <c r="P665" s="80">
        <f>COS(RADIANS(K665))*COS(RADIANS(L665))+SIN(RADIANS(K665))*SIN(RADIANS(J665))*SIN(RADIANS(L665))</f>
        <v/>
      </c>
      <c r="Q665" s="80">
        <f>-COS(RADIANS(K665))*SIN(RADIANS(L665))+SIN(RADIANS(K665))*SIN(RADIANS(J665))*COS(RADIANS(L665))</f>
        <v/>
      </c>
      <c r="R665" s="80">
        <f>SIN(RADIANS(K665))*COS(RADIANS(J665))</f>
        <v/>
      </c>
      <c r="S665" s="80">
        <f>COS(RADIANS(J665))*SIN(RADIANS(L665))</f>
        <v/>
      </c>
      <c r="T665" s="80">
        <f>COS(RADIANS(J665))*COS(RADIANS(L665))</f>
        <v/>
      </c>
      <c r="U665" s="80">
        <f>-SIN(RADIANS(J665))</f>
        <v/>
      </c>
      <c r="V665" s="80">
        <f>-SIN(RADIANS(K665))*COS(RADIANS(L665))+COS(RADIANS(K665))*SIN(RADIANS(J665))*SIN(RADIANS(L665))</f>
        <v/>
      </c>
      <c r="W665" s="80">
        <f>SIN(RADIANS(K665))*SIN(RADIANS(L665))+COS(RADIANS(K665))*SIN(RADIANS(J665))*COS(RADIANS(L665))</f>
        <v/>
      </c>
      <c r="X665" s="80">
        <f>COS(RADIANS(K665))*COS(RADIANS(J665))</f>
        <v/>
      </c>
      <c r="Y665" s="80">
        <f>P665*G665</f>
        <v/>
      </c>
      <c r="Z665" s="80">
        <f>Q665*H665</f>
        <v/>
      </c>
      <c r="AA665" s="80">
        <f>R665*I665</f>
        <v/>
      </c>
      <c r="AB665" s="80">
        <f>M665</f>
        <v/>
      </c>
      <c r="AC665" s="80">
        <f>S665*G665</f>
        <v/>
      </c>
      <c r="AD665" s="80">
        <f>T665*H665</f>
        <v/>
      </c>
      <c r="AE665" s="80">
        <f>U665*I665</f>
        <v/>
      </c>
      <c r="AF665" s="80">
        <f>N665</f>
        <v/>
      </c>
      <c r="AG665" s="80">
        <f>V665*G665</f>
        <v/>
      </c>
      <c r="AH665" s="80">
        <f>W665*H665</f>
        <v/>
      </c>
      <c r="AI665" s="80">
        <f>X665*I665</f>
        <v/>
      </c>
      <c r="AJ665" s="80">
        <f>O665</f>
        <v/>
      </c>
      <c r="AK665" s="81" t="n">
        <v>-6.99382197e-09</v>
      </c>
      <c r="AL665" s="81" t="n">
        <v>0</v>
      </c>
      <c r="AM665" s="81" t="n">
        <v>0.0700000003</v>
      </c>
      <c r="AN665" s="81" t="n">
        <v>0.25</v>
      </c>
      <c r="AO665" s="81" t="n">
        <v>0</v>
      </c>
      <c r="AP665" s="81" t="n">
        <v>0.159999996</v>
      </c>
      <c r="AQ665" s="81" t="n">
        <v>0</v>
      </c>
      <c r="AR665" s="81" t="n">
        <v>0.07999999820000001</v>
      </c>
      <c r="AS665" s="81" t="n">
        <v>-0.159999996</v>
      </c>
      <c r="AT665" s="81" t="n">
        <v>0</v>
      </c>
      <c r="AU665" s="81" t="n">
        <v>-3.05979708e-09</v>
      </c>
      <c r="AV665" s="81" t="n">
        <v>0</v>
      </c>
      <c r="AW665" s="82">
        <f>MAX(ABS(Y665-AK665),ABS(Z665-AL665),ABS(AA665-AM665),ABS(AB665-AN665),ABS(AC665-AO665),ABS(AD665-AP665),ABS(AE665-AQ665),ABS(AF665-AR665),ABS(AG665-AS665),ABS(AH665-AT665),ABS(AI665-AU665),ABS(AJ665-AV665))</f>
        <v/>
      </c>
    </row>
    <row r="666">
      <c r="A666" s="78" t="inlineStr">
        <is>
          <t>M661</t>
        </is>
      </c>
      <c r="B666" s="52" t="inlineStr">
        <is>
          <t>ROV3-10</t>
        </is>
      </c>
      <c r="C666" s="52" t="inlineStr">
        <is>
          <t>Target Rover</t>
        </is>
      </c>
      <c r="D666" s="52" t="inlineStr">
        <is>
          <t>Wheel R</t>
        </is>
      </c>
      <c r="E666" s="58" t="inlineStr">
        <is>
          <t>Cylinder</t>
        </is>
      </c>
      <c r="F666" s="52" t="inlineStr">
        <is>
          <t>ROV-00#3</t>
        </is>
      </c>
      <c r="G666" s="79" t="n">
        <v>0.159999996</v>
      </c>
      <c r="H666" s="79" t="n">
        <v>0.159999996</v>
      </c>
      <c r="I666" s="79" t="n">
        <v>0.0700000003</v>
      </c>
      <c r="J666" s="79" t="n">
        <v>0</v>
      </c>
      <c r="K666" s="79" t="n">
        <v>90</v>
      </c>
      <c r="L666" s="79" t="n">
        <v>0</v>
      </c>
      <c r="M666" s="79" t="n">
        <v>-0.25</v>
      </c>
      <c r="N666" s="79" t="n">
        <v>0.07999999820000001</v>
      </c>
      <c r="O666" s="79" t="n">
        <v>0</v>
      </c>
      <c r="P666" s="80">
        <f>COS(RADIANS(K666))*COS(RADIANS(L666))+SIN(RADIANS(K666))*SIN(RADIANS(J666))*SIN(RADIANS(L666))</f>
        <v/>
      </c>
      <c r="Q666" s="80">
        <f>-COS(RADIANS(K666))*SIN(RADIANS(L666))+SIN(RADIANS(K666))*SIN(RADIANS(J666))*COS(RADIANS(L666))</f>
        <v/>
      </c>
      <c r="R666" s="80">
        <f>SIN(RADIANS(K666))*COS(RADIANS(J666))</f>
        <v/>
      </c>
      <c r="S666" s="80">
        <f>COS(RADIANS(J666))*SIN(RADIANS(L666))</f>
        <v/>
      </c>
      <c r="T666" s="80">
        <f>COS(RADIANS(J666))*COS(RADIANS(L666))</f>
        <v/>
      </c>
      <c r="U666" s="80">
        <f>-SIN(RADIANS(J666))</f>
        <v/>
      </c>
      <c r="V666" s="80">
        <f>-SIN(RADIANS(K666))*COS(RADIANS(L666))+COS(RADIANS(K666))*SIN(RADIANS(J666))*SIN(RADIANS(L666))</f>
        <v/>
      </c>
      <c r="W666" s="80">
        <f>SIN(RADIANS(K666))*SIN(RADIANS(L666))+COS(RADIANS(K666))*SIN(RADIANS(J666))*COS(RADIANS(L666))</f>
        <v/>
      </c>
      <c r="X666" s="80">
        <f>COS(RADIANS(K666))*COS(RADIANS(J666))</f>
        <v/>
      </c>
      <c r="Y666" s="80">
        <f>P666*G666</f>
        <v/>
      </c>
      <c r="Z666" s="80">
        <f>Q666*H666</f>
        <v/>
      </c>
      <c r="AA666" s="80">
        <f>R666*I666</f>
        <v/>
      </c>
      <c r="AB666" s="80">
        <f>M666</f>
        <v/>
      </c>
      <c r="AC666" s="80">
        <f>S666*G666</f>
        <v/>
      </c>
      <c r="AD666" s="80">
        <f>T666*H666</f>
        <v/>
      </c>
      <c r="AE666" s="80">
        <f>U666*I666</f>
        <v/>
      </c>
      <c r="AF666" s="80">
        <f>N666</f>
        <v/>
      </c>
      <c r="AG666" s="80">
        <f>V666*G666</f>
        <v/>
      </c>
      <c r="AH666" s="80">
        <f>W666*H666</f>
        <v/>
      </c>
      <c r="AI666" s="80">
        <f>X666*I666</f>
        <v/>
      </c>
      <c r="AJ666" s="80">
        <f>O666</f>
        <v/>
      </c>
      <c r="AK666" s="81" t="n">
        <v>-6.99382197e-09</v>
      </c>
      <c r="AL666" s="81" t="n">
        <v>0</v>
      </c>
      <c r="AM666" s="81" t="n">
        <v>0.0700000003</v>
      </c>
      <c r="AN666" s="81" t="n">
        <v>-0.25</v>
      </c>
      <c r="AO666" s="81" t="n">
        <v>0</v>
      </c>
      <c r="AP666" s="81" t="n">
        <v>0.159999996</v>
      </c>
      <c r="AQ666" s="81" t="n">
        <v>0</v>
      </c>
      <c r="AR666" s="81" t="n">
        <v>0.07999999820000001</v>
      </c>
      <c r="AS666" s="81" t="n">
        <v>-0.159999996</v>
      </c>
      <c r="AT666" s="81" t="n">
        <v>0</v>
      </c>
      <c r="AU666" s="81" t="n">
        <v>-3.05979708e-09</v>
      </c>
      <c r="AV666" s="81" t="n">
        <v>0</v>
      </c>
      <c r="AW666" s="82">
        <f>MAX(ABS(Y666-AK666),ABS(Z666-AL666),ABS(AA666-AM666),ABS(AB666-AN666),ABS(AC666-AO666),ABS(AD666-AP666),ABS(AE666-AQ666),ABS(AF666-AR666),ABS(AG666-AS666),ABS(AH666-AT666),ABS(AI666-AU666),ABS(AJ666-AV666))</f>
        <v/>
      </c>
    </row>
    <row r="667">
      <c r="A667" s="78" t="inlineStr">
        <is>
          <t>M662</t>
        </is>
      </c>
      <c r="B667" s="52" t="inlineStr">
        <is>
          <t>ROV3-11</t>
        </is>
      </c>
      <c r="C667" s="52" t="inlineStr">
        <is>
          <t>Target Rover</t>
        </is>
      </c>
      <c r="D667" s="52" t="inlineStr">
        <is>
          <t>Hub L</t>
        </is>
      </c>
      <c r="E667" s="59" t="inlineStr">
        <is>
          <t>Sphere</t>
        </is>
      </c>
      <c r="F667" s="52" t="inlineStr">
        <is>
          <t>ROV-00#3</t>
        </is>
      </c>
      <c r="G667" s="79" t="n">
        <v>0.0700000003</v>
      </c>
      <c r="H667" s="79" t="n">
        <v>0.0700000003</v>
      </c>
      <c r="I667" s="79" t="n">
        <v>0.0299999993</v>
      </c>
      <c r="J667" s="79" t="n">
        <v>0</v>
      </c>
      <c r="K667" s="79" t="n">
        <v>90</v>
      </c>
      <c r="L667" s="79" t="n">
        <v>0</v>
      </c>
      <c r="M667" s="79" t="n">
        <v>0.289999992</v>
      </c>
      <c r="N667" s="79" t="n">
        <v>0.07999999820000001</v>
      </c>
      <c r="O667" s="79" t="n">
        <v>0</v>
      </c>
      <c r="P667" s="80">
        <f>COS(RADIANS(K667))*COS(RADIANS(L667))+SIN(RADIANS(K667))*SIN(RADIANS(J667))*SIN(RADIANS(L667))</f>
        <v/>
      </c>
      <c r="Q667" s="80">
        <f>-COS(RADIANS(K667))*SIN(RADIANS(L667))+SIN(RADIANS(K667))*SIN(RADIANS(J667))*COS(RADIANS(L667))</f>
        <v/>
      </c>
      <c r="R667" s="80">
        <f>SIN(RADIANS(K667))*COS(RADIANS(J667))</f>
        <v/>
      </c>
      <c r="S667" s="80">
        <f>COS(RADIANS(J667))*SIN(RADIANS(L667))</f>
        <v/>
      </c>
      <c r="T667" s="80">
        <f>COS(RADIANS(J667))*COS(RADIANS(L667))</f>
        <v/>
      </c>
      <c r="U667" s="80">
        <f>-SIN(RADIANS(J667))</f>
        <v/>
      </c>
      <c r="V667" s="80">
        <f>-SIN(RADIANS(K667))*COS(RADIANS(L667))+COS(RADIANS(K667))*SIN(RADIANS(J667))*SIN(RADIANS(L667))</f>
        <v/>
      </c>
      <c r="W667" s="80">
        <f>SIN(RADIANS(K667))*SIN(RADIANS(L667))+COS(RADIANS(K667))*SIN(RADIANS(J667))*COS(RADIANS(L667))</f>
        <v/>
      </c>
      <c r="X667" s="80">
        <f>COS(RADIANS(K667))*COS(RADIANS(J667))</f>
        <v/>
      </c>
      <c r="Y667" s="80">
        <f>P667*G667</f>
        <v/>
      </c>
      <c r="Z667" s="80">
        <f>Q667*H667</f>
        <v/>
      </c>
      <c r="AA667" s="80">
        <f>R667*I667</f>
        <v/>
      </c>
      <c r="AB667" s="80">
        <f>M667</f>
        <v/>
      </c>
      <c r="AC667" s="80">
        <f>S667*G667</f>
        <v/>
      </c>
      <c r="AD667" s="80">
        <f>T667*H667</f>
        <v/>
      </c>
      <c r="AE667" s="80">
        <f>U667*I667</f>
        <v/>
      </c>
      <c r="AF667" s="80">
        <f>N667</f>
        <v/>
      </c>
      <c r="AG667" s="80">
        <f>V667*G667</f>
        <v/>
      </c>
      <c r="AH667" s="80">
        <f>W667*H667</f>
        <v/>
      </c>
      <c r="AI667" s="80">
        <f>X667*I667</f>
        <v/>
      </c>
      <c r="AJ667" s="80">
        <f>O667</f>
        <v/>
      </c>
      <c r="AK667" s="81" t="n">
        <v>-3.05979708e-09</v>
      </c>
      <c r="AL667" s="81" t="n">
        <v>0</v>
      </c>
      <c r="AM667" s="81" t="n">
        <v>0.0299999993</v>
      </c>
      <c r="AN667" s="81" t="n">
        <v>0.289999992</v>
      </c>
      <c r="AO667" s="81" t="n">
        <v>0</v>
      </c>
      <c r="AP667" s="81" t="n">
        <v>0.0700000003</v>
      </c>
      <c r="AQ667" s="81" t="n">
        <v>0</v>
      </c>
      <c r="AR667" s="81" t="n">
        <v>0.07999999820000001</v>
      </c>
      <c r="AS667" s="81" t="n">
        <v>-0.0700000003</v>
      </c>
      <c r="AT667" s="81" t="n">
        <v>0</v>
      </c>
      <c r="AU667" s="81" t="n">
        <v>-1.31134159e-09</v>
      </c>
      <c r="AV667" s="81" t="n">
        <v>0</v>
      </c>
      <c r="AW667" s="82">
        <f>MAX(ABS(Y667-AK667),ABS(Z667-AL667),ABS(AA667-AM667),ABS(AB667-AN667),ABS(AC667-AO667),ABS(AD667-AP667),ABS(AE667-AQ667),ABS(AF667-AR667),ABS(AG667-AS667),ABS(AH667-AT667),ABS(AI667-AU667),ABS(AJ667-AV667))</f>
        <v/>
      </c>
    </row>
    <row r="668">
      <c r="A668" s="78" t="inlineStr">
        <is>
          <t>M663</t>
        </is>
      </c>
      <c r="B668" s="52" t="inlineStr">
        <is>
          <t>ROV3-12</t>
        </is>
      </c>
      <c r="C668" s="52" t="inlineStr">
        <is>
          <t>Target Rover</t>
        </is>
      </c>
      <c r="D668" s="52" t="inlineStr">
        <is>
          <t>Hub R</t>
        </is>
      </c>
      <c r="E668" s="59" t="inlineStr">
        <is>
          <t>Sphere</t>
        </is>
      </c>
      <c r="F668" s="52" t="inlineStr">
        <is>
          <t>ROV-00#3</t>
        </is>
      </c>
      <c r="G668" s="79" t="n">
        <v>0.0700000003</v>
      </c>
      <c r="H668" s="79" t="n">
        <v>0.0700000003</v>
      </c>
      <c r="I668" s="79" t="n">
        <v>0.0299999993</v>
      </c>
      <c r="J668" s="79" t="n">
        <v>0</v>
      </c>
      <c r="K668" s="79" t="n">
        <v>90</v>
      </c>
      <c r="L668" s="79" t="n">
        <v>0</v>
      </c>
      <c r="M668" s="79" t="n">
        <v>-0.289999992</v>
      </c>
      <c r="N668" s="79" t="n">
        <v>0.07999999820000001</v>
      </c>
      <c r="O668" s="79" t="n">
        <v>0</v>
      </c>
      <c r="P668" s="80">
        <f>COS(RADIANS(K668))*COS(RADIANS(L668))+SIN(RADIANS(K668))*SIN(RADIANS(J668))*SIN(RADIANS(L668))</f>
        <v/>
      </c>
      <c r="Q668" s="80">
        <f>-COS(RADIANS(K668))*SIN(RADIANS(L668))+SIN(RADIANS(K668))*SIN(RADIANS(J668))*COS(RADIANS(L668))</f>
        <v/>
      </c>
      <c r="R668" s="80">
        <f>SIN(RADIANS(K668))*COS(RADIANS(J668))</f>
        <v/>
      </c>
      <c r="S668" s="80">
        <f>COS(RADIANS(J668))*SIN(RADIANS(L668))</f>
        <v/>
      </c>
      <c r="T668" s="80">
        <f>COS(RADIANS(J668))*COS(RADIANS(L668))</f>
        <v/>
      </c>
      <c r="U668" s="80">
        <f>-SIN(RADIANS(J668))</f>
        <v/>
      </c>
      <c r="V668" s="80">
        <f>-SIN(RADIANS(K668))*COS(RADIANS(L668))+COS(RADIANS(K668))*SIN(RADIANS(J668))*SIN(RADIANS(L668))</f>
        <v/>
      </c>
      <c r="W668" s="80">
        <f>SIN(RADIANS(K668))*SIN(RADIANS(L668))+COS(RADIANS(K668))*SIN(RADIANS(J668))*COS(RADIANS(L668))</f>
        <v/>
      </c>
      <c r="X668" s="80">
        <f>COS(RADIANS(K668))*COS(RADIANS(J668))</f>
        <v/>
      </c>
      <c r="Y668" s="80">
        <f>P668*G668</f>
        <v/>
      </c>
      <c r="Z668" s="80">
        <f>Q668*H668</f>
        <v/>
      </c>
      <c r="AA668" s="80">
        <f>R668*I668</f>
        <v/>
      </c>
      <c r="AB668" s="80">
        <f>M668</f>
        <v/>
      </c>
      <c r="AC668" s="80">
        <f>S668*G668</f>
        <v/>
      </c>
      <c r="AD668" s="80">
        <f>T668*H668</f>
        <v/>
      </c>
      <c r="AE668" s="80">
        <f>U668*I668</f>
        <v/>
      </c>
      <c r="AF668" s="80">
        <f>N668</f>
        <v/>
      </c>
      <c r="AG668" s="80">
        <f>V668*G668</f>
        <v/>
      </c>
      <c r="AH668" s="80">
        <f>W668*H668</f>
        <v/>
      </c>
      <c r="AI668" s="80">
        <f>X668*I668</f>
        <v/>
      </c>
      <c r="AJ668" s="80">
        <f>O668</f>
        <v/>
      </c>
      <c r="AK668" s="81" t="n">
        <v>-3.05979708e-09</v>
      </c>
      <c r="AL668" s="81" t="n">
        <v>0</v>
      </c>
      <c r="AM668" s="81" t="n">
        <v>0.0299999993</v>
      </c>
      <c r="AN668" s="81" t="n">
        <v>-0.289999992</v>
      </c>
      <c r="AO668" s="81" t="n">
        <v>0</v>
      </c>
      <c r="AP668" s="81" t="n">
        <v>0.0700000003</v>
      </c>
      <c r="AQ668" s="81" t="n">
        <v>0</v>
      </c>
      <c r="AR668" s="81" t="n">
        <v>0.07999999820000001</v>
      </c>
      <c r="AS668" s="81" t="n">
        <v>-0.0700000003</v>
      </c>
      <c r="AT668" s="81" t="n">
        <v>0</v>
      </c>
      <c r="AU668" s="81" t="n">
        <v>-1.31134159e-09</v>
      </c>
      <c r="AV668" s="81" t="n">
        <v>0</v>
      </c>
      <c r="AW668" s="82">
        <f>MAX(ABS(Y668-AK668),ABS(Z668-AL668),ABS(AA668-AM668),ABS(AB668-AN668),ABS(AC668-AO668),ABS(AD668-AP668),ABS(AE668-AQ668),ABS(AF668-AR668),ABS(AG668-AS668),ABS(AH668-AT668),ABS(AI668-AU668),ABS(AJ668-AV668))</f>
        <v/>
      </c>
    </row>
    <row r="669">
      <c r="A669" s="78" t="inlineStr">
        <is>
          <t>M664</t>
        </is>
      </c>
      <c r="B669" s="52" t="inlineStr">
        <is>
          <t>ROV3-13</t>
        </is>
      </c>
      <c r="C669" s="52" t="inlineStr">
        <is>
          <t>Target Rover</t>
        </is>
      </c>
      <c r="D669" s="52" t="inlineStr">
        <is>
          <t>Wheel L</t>
        </is>
      </c>
      <c r="E669" s="58" t="inlineStr">
        <is>
          <t>Cylinder</t>
        </is>
      </c>
      <c r="F669" s="52" t="inlineStr">
        <is>
          <t>ROV-00#3</t>
        </is>
      </c>
      <c r="G669" s="79" t="n">
        <v>0.159999996</v>
      </c>
      <c r="H669" s="79" t="n">
        <v>0.159999996</v>
      </c>
      <c r="I669" s="79" t="n">
        <v>0.0700000003</v>
      </c>
      <c r="J669" s="79" t="n">
        <v>0</v>
      </c>
      <c r="K669" s="79" t="n">
        <v>90</v>
      </c>
      <c r="L669" s="79" t="n">
        <v>0</v>
      </c>
      <c r="M669" s="79" t="n">
        <v>0.25</v>
      </c>
      <c r="N669" s="79" t="n">
        <v>0.07999999820000001</v>
      </c>
      <c r="O669" s="79" t="n">
        <v>0.219999999</v>
      </c>
      <c r="P669" s="80">
        <f>COS(RADIANS(K669))*COS(RADIANS(L669))+SIN(RADIANS(K669))*SIN(RADIANS(J669))*SIN(RADIANS(L669))</f>
        <v/>
      </c>
      <c r="Q669" s="80">
        <f>-COS(RADIANS(K669))*SIN(RADIANS(L669))+SIN(RADIANS(K669))*SIN(RADIANS(J669))*COS(RADIANS(L669))</f>
        <v/>
      </c>
      <c r="R669" s="80">
        <f>SIN(RADIANS(K669))*COS(RADIANS(J669))</f>
        <v/>
      </c>
      <c r="S669" s="80">
        <f>COS(RADIANS(J669))*SIN(RADIANS(L669))</f>
        <v/>
      </c>
      <c r="T669" s="80">
        <f>COS(RADIANS(J669))*COS(RADIANS(L669))</f>
        <v/>
      </c>
      <c r="U669" s="80">
        <f>-SIN(RADIANS(J669))</f>
        <v/>
      </c>
      <c r="V669" s="80">
        <f>-SIN(RADIANS(K669))*COS(RADIANS(L669))+COS(RADIANS(K669))*SIN(RADIANS(J669))*SIN(RADIANS(L669))</f>
        <v/>
      </c>
      <c r="W669" s="80">
        <f>SIN(RADIANS(K669))*SIN(RADIANS(L669))+COS(RADIANS(K669))*SIN(RADIANS(J669))*COS(RADIANS(L669))</f>
        <v/>
      </c>
      <c r="X669" s="80">
        <f>COS(RADIANS(K669))*COS(RADIANS(J669))</f>
        <v/>
      </c>
      <c r="Y669" s="80">
        <f>P669*G669</f>
        <v/>
      </c>
      <c r="Z669" s="80">
        <f>Q669*H669</f>
        <v/>
      </c>
      <c r="AA669" s="80">
        <f>R669*I669</f>
        <v/>
      </c>
      <c r="AB669" s="80">
        <f>M669</f>
        <v/>
      </c>
      <c r="AC669" s="80">
        <f>S669*G669</f>
        <v/>
      </c>
      <c r="AD669" s="80">
        <f>T669*H669</f>
        <v/>
      </c>
      <c r="AE669" s="80">
        <f>U669*I669</f>
        <v/>
      </c>
      <c r="AF669" s="80">
        <f>N669</f>
        <v/>
      </c>
      <c r="AG669" s="80">
        <f>V669*G669</f>
        <v/>
      </c>
      <c r="AH669" s="80">
        <f>W669*H669</f>
        <v/>
      </c>
      <c r="AI669" s="80">
        <f>X669*I669</f>
        <v/>
      </c>
      <c r="AJ669" s="80">
        <f>O669</f>
        <v/>
      </c>
      <c r="AK669" s="81" t="n">
        <v>-6.99382197e-09</v>
      </c>
      <c r="AL669" s="81" t="n">
        <v>0</v>
      </c>
      <c r="AM669" s="81" t="n">
        <v>0.0700000003</v>
      </c>
      <c r="AN669" s="81" t="n">
        <v>0.25</v>
      </c>
      <c r="AO669" s="81" t="n">
        <v>0</v>
      </c>
      <c r="AP669" s="81" t="n">
        <v>0.159999996</v>
      </c>
      <c r="AQ669" s="81" t="n">
        <v>0</v>
      </c>
      <c r="AR669" s="81" t="n">
        <v>0.07999999820000001</v>
      </c>
      <c r="AS669" s="81" t="n">
        <v>-0.159999996</v>
      </c>
      <c r="AT669" s="81" t="n">
        <v>0</v>
      </c>
      <c r="AU669" s="81" t="n">
        <v>-3.05979708e-09</v>
      </c>
      <c r="AV669" s="81" t="n">
        <v>0.219999999</v>
      </c>
      <c r="AW669" s="82">
        <f>MAX(ABS(Y669-AK669),ABS(Z669-AL669),ABS(AA669-AM669),ABS(AB669-AN669),ABS(AC669-AO669),ABS(AD669-AP669),ABS(AE669-AQ669),ABS(AF669-AR669),ABS(AG669-AS669),ABS(AH669-AT669),ABS(AI669-AU669),ABS(AJ669-AV669))</f>
        <v/>
      </c>
    </row>
    <row r="670">
      <c r="A670" s="78" t="inlineStr">
        <is>
          <t>M665</t>
        </is>
      </c>
      <c r="B670" s="52" t="inlineStr">
        <is>
          <t>ROV3-14</t>
        </is>
      </c>
      <c r="C670" s="52" t="inlineStr">
        <is>
          <t>Target Rover</t>
        </is>
      </c>
      <c r="D670" s="52" t="inlineStr">
        <is>
          <t>Wheel R</t>
        </is>
      </c>
      <c r="E670" s="58" t="inlineStr">
        <is>
          <t>Cylinder</t>
        </is>
      </c>
      <c r="F670" s="52" t="inlineStr">
        <is>
          <t>ROV-00#3</t>
        </is>
      </c>
      <c r="G670" s="79" t="n">
        <v>0.159999996</v>
      </c>
      <c r="H670" s="79" t="n">
        <v>0.159999996</v>
      </c>
      <c r="I670" s="79" t="n">
        <v>0.0700000003</v>
      </c>
      <c r="J670" s="79" t="n">
        <v>0</v>
      </c>
      <c r="K670" s="79" t="n">
        <v>90</v>
      </c>
      <c r="L670" s="79" t="n">
        <v>0</v>
      </c>
      <c r="M670" s="79" t="n">
        <v>-0.25</v>
      </c>
      <c r="N670" s="79" t="n">
        <v>0.07999999820000001</v>
      </c>
      <c r="O670" s="79" t="n">
        <v>0.219999999</v>
      </c>
      <c r="P670" s="80">
        <f>COS(RADIANS(K670))*COS(RADIANS(L670))+SIN(RADIANS(K670))*SIN(RADIANS(J670))*SIN(RADIANS(L670))</f>
        <v/>
      </c>
      <c r="Q670" s="80">
        <f>-COS(RADIANS(K670))*SIN(RADIANS(L670))+SIN(RADIANS(K670))*SIN(RADIANS(J670))*COS(RADIANS(L670))</f>
        <v/>
      </c>
      <c r="R670" s="80">
        <f>SIN(RADIANS(K670))*COS(RADIANS(J670))</f>
        <v/>
      </c>
      <c r="S670" s="80">
        <f>COS(RADIANS(J670))*SIN(RADIANS(L670))</f>
        <v/>
      </c>
      <c r="T670" s="80">
        <f>COS(RADIANS(J670))*COS(RADIANS(L670))</f>
        <v/>
      </c>
      <c r="U670" s="80">
        <f>-SIN(RADIANS(J670))</f>
        <v/>
      </c>
      <c r="V670" s="80">
        <f>-SIN(RADIANS(K670))*COS(RADIANS(L670))+COS(RADIANS(K670))*SIN(RADIANS(J670))*SIN(RADIANS(L670))</f>
        <v/>
      </c>
      <c r="W670" s="80">
        <f>SIN(RADIANS(K670))*SIN(RADIANS(L670))+COS(RADIANS(K670))*SIN(RADIANS(J670))*COS(RADIANS(L670))</f>
        <v/>
      </c>
      <c r="X670" s="80">
        <f>COS(RADIANS(K670))*COS(RADIANS(J670))</f>
        <v/>
      </c>
      <c r="Y670" s="80">
        <f>P670*G670</f>
        <v/>
      </c>
      <c r="Z670" s="80">
        <f>Q670*H670</f>
        <v/>
      </c>
      <c r="AA670" s="80">
        <f>R670*I670</f>
        <v/>
      </c>
      <c r="AB670" s="80">
        <f>M670</f>
        <v/>
      </c>
      <c r="AC670" s="80">
        <f>S670*G670</f>
        <v/>
      </c>
      <c r="AD670" s="80">
        <f>T670*H670</f>
        <v/>
      </c>
      <c r="AE670" s="80">
        <f>U670*I670</f>
        <v/>
      </c>
      <c r="AF670" s="80">
        <f>N670</f>
        <v/>
      </c>
      <c r="AG670" s="80">
        <f>V670*G670</f>
        <v/>
      </c>
      <c r="AH670" s="80">
        <f>W670*H670</f>
        <v/>
      </c>
      <c r="AI670" s="80">
        <f>X670*I670</f>
        <v/>
      </c>
      <c r="AJ670" s="80">
        <f>O670</f>
        <v/>
      </c>
      <c r="AK670" s="81" t="n">
        <v>-6.99382197e-09</v>
      </c>
      <c r="AL670" s="81" t="n">
        <v>0</v>
      </c>
      <c r="AM670" s="81" t="n">
        <v>0.0700000003</v>
      </c>
      <c r="AN670" s="81" t="n">
        <v>-0.25</v>
      </c>
      <c r="AO670" s="81" t="n">
        <v>0</v>
      </c>
      <c r="AP670" s="81" t="n">
        <v>0.159999996</v>
      </c>
      <c r="AQ670" s="81" t="n">
        <v>0</v>
      </c>
      <c r="AR670" s="81" t="n">
        <v>0.07999999820000001</v>
      </c>
      <c r="AS670" s="81" t="n">
        <v>-0.159999996</v>
      </c>
      <c r="AT670" s="81" t="n">
        <v>0</v>
      </c>
      <c r="AU670" s="81" t="n">
        <v>-3.05979708e-09</v>
      </c>
      <c r="AV670" s="81" t="n">
        <v>0.219999999</v>
      </c>
      <c r="AW670" s="82">
        <f>MAX(ABS(Y670-AK670),ABS(Z670-AL670),ABS(AA670-AM670),ABS(AB670-AN670),ABS(AC670-AO670),ABS(AD670-AP670),ABS(AE670-AQ670),ABS(AF670-AR670),ABS(AG670-AS670),ABS(AH670-AT670),ABS(AI670-AU670),ABS(AJ670-AV670))</f>
        <v/>
      </c>
    </row>
    <row r="671">
      <c r="A671" s="78" t="inlineStr">
        <is>
          <t>M666</t>
        </is>
      </c>
      <c r="B671" s="52" t="inlineStr">
        <is>
          <t>ROV3-15</t>
        </is>
      </c>
      <c r="C671" s="52" t="inlineStr">
        <is>
          <t>Target Rover</t>
        </is>
      </c>
      <c r="D671" s="52" t="inlineStr">
        <is>
          <t>Hub L</t>
        </is>
      </c>
      <c r="E671" s="59" t="inlineStr">
        <is>
          <t>Sphere</t>
        </is>
      </c>
      <c r="F671" s="52" t="inlineStr">
        <is>
          <t>ROV-00#3</t>
        </is>
      </c>
      <c r="G671" s="79" t="n">
        <v>0.0700000003</v>
      </c>
      <c r="H671" s="79" t="n">
        <v>0.0700000003</v>
      </c>
      <c r="I671" s="79" t="n">
        <v>0.0299999993</v>
      </c>
      <c r="J671" s="79" t="n">
        <v>0</v>
      </c>
      <c r="K671" s="79" t="n">
        <v>90</v>
      </c>
      <c r="L671" s="79" t="n">
        <v>0</v>
      </c>
      <c r="M671" s="79" t="n">
        <v>0.289999992</v>
      </c>
      <c r="N671" s="79" t="n">
        <v>0.07999999820000001</v>
      </c>
      <c r="O671" s="79" t="n">
        <v>0.219999999</v>
      </c>
      <c r="P671" s="80">
        <f>COS(RADIANS(K671))*COS(RADIANS(L671))+SIN(RADIANS(K671))*SIN(RADIANS(J671))*SIN(RADIANS(L671))</f>
        <v/>
      </c>
      <c r="Q671" s="80">
        <f>-COS(RADIANS(K671))*SIN(RADIANS(L671))+SIN(RADIANS(K671))*SIN(RADIANS(J671))*COS(RADIANS(L671))</f>
        <v/>
      </c>
      <c r="R671" s="80">
        <f>SIN(RADIANS(K671))*COS(RADIANS(J671))</f>
        <v/>
      </c>
      <c r="S671" s="80">
        <f>COS(RADIANS(J671))*SIN(RADIANS(L671))</f>
        <v/>
      </c>
      <c r="T671" s="80">
        <f>COS(RADIANS(J671))*COS(RADIANS(L671))</f>
        <v/>
      </c>
      <c r="U671" s="80">
        <f>-SIN(RADIANS(J671))</f>
        <v/>
      </c>
      <c r="V671" s="80">
        <f>-SIN(RADIANS(K671))*COS(RADIANS(L671))+COS(RADIANS(K671))*SIN(RADIANS(J671))*SIN(RADIANS(L671))</f>
        <v/>
      </c>
      <c r="W671" s="80">
        <f>SIN(RADIANS(K671))*SIN(RADIANS(L671))+COS(RADIANS(K671))*SIN(RADIANS(J671))*COS(RADIANS(L671))</f>
        <v/>
      </c>
      <c r="X671" s="80">
        <f>COS(RADIANS(K671))*COS(RADIANS(J671))</f>
        <v/>
      </c>
      <c r="Y671" s="80">
        <f>P671*G671</f>
        <v/>
      </c>
      <c r="Z671" s="80">
        <f>Q671*H671</f>
        <v/>
      </c>
      <c r="AA671" s="80">
        <f>R671*I671</f>
        <v/>
      </c>
      <c r="AB671" s="80">
        <f>M671</f>
        <v/>
      </c>
      <c r="AC671" s="80">
        <f>S671*G671</f>
        <v/>
      </c>
      <c r="AD671" s="80">
        <f>T671*H671</f>
        <v/>
      </c>
      <c r="AE671" s="80">
        <f>U671*I671</f>
        <v/>
      </c>
      <c r="AF671" s="80">
        <f>N671</f>
        <v/>
      </c>
      <c r="AG671" s="80">
        <f>V671*G671</f>
        <v/>
      </c>
      <c r="AH671" s="80">
        <f>W671*H671</f>
        <v/>
      </c>
      <c r="AI671" s="80">
        <f>X671*I671</f>
        <v/>
      </c>
      <c r="AJ671" s="80">
        <f>O671</f>
        <v/>
      </c>
      <c r="AK671" s="81" t="n">
        <v>-3.05979708e-09</v>
      </c>
      <c r="AL671" s="81" t="n">
        <v>0</v>
      </c>
      <c r="AM671" s="81" t="n">
        <v>0.0299999993</v>
      </c>
      <c r="AN671" s="81" t="n">
        <v>0.289999992</v>
      </c>
      <c r="AO671" s="81" t="n">
        <v>0</v>
      </c>
      <c r="AP671" s="81" t="n">
        <v>0.0700000003</v>
      </c>
      <c r="AQ671" s="81" t="n">
        <v>0</v>
      </c>
      <c r="AR671" s="81" t="n">
        <v>0.07999999820000001</v>
      </c>
      <c r="AS671" s="81" t="n">
        <v>-0.0700000003</v>
      </c>
      <c r="AT671" s="81" t="n">
        <v>0</v>
      </c>
      <c r="AU671" s="81" t="n">
        <v>-1.31134159e-09</v>
      </c>
      <c r="AV671" s="81" t="n">
        <v>0.219999999</v>
      </c>
      <c r="AW671" s="82">
        <f>MAX(ABS(Y671-AK671),ABS(Z671-AL671),ABS(AA671-AM671),ABS(AB671-AN671),ABS(AC671-AO671),ABS(AD671-AP671),ABS(AE671-AQ671),ABS(AF671-AR671),ABS(AG671-AS671),ABS(AH671-AT671),ABS(AI671-AU671),ABS(AJ671-AV671))</f>
        <v/>
      </c>
    </row>
    <row r="672">
      <c r="A672" s="78" t="inlineStr">
        <is>
          <t>M667</t>
        </is>
      </c>
      <c r="B672" s="52" t="inlineStr">
        <is>
          <t>ROV3-16</t>
        </is>
      </c>
      <c r="C672" s="52" t="inlineStr">
        <is>
          <t>Target Rover</t>
        </is>
      </c>
      <c r="D672" s="52" t="inlineStr">
        <is>
          <t>Hub R</t>
        </is>
      </c>
      <c r="E672" s="59" t="inlineStr">
        <is>
          <t>Sphere</t>
        </is>
      </c>
      <c r="F672" s="52" t="inlineStr">
        <is>
          <t>ROV-00#3</t>
        </is>
      </c>
      <c r="G672" s="79" t="n">
        <v>0.0700000003</v>
      </c>
      <c r="H672" s="79" t="n">
        <v>0.0700000003</v>
      </c>
      <c r="I672" s="79" t="n">
        <v>0.0299999993</v>
      </c>
      <c r="J672" s="79" t="n">
        <v>0</v>
      </c>
      <c r="K672" s="79" t="n">
        <v>90</v>
      </c>
      <c r="L672" s="79" t="n">
        <v>0</v>
      </c>
      <c r="M672" s="79" t="n">
        <v>-0.289999992</v>
      </c>
      <c r="N672" s="79" t="n">
        <v>0.07999999820000001</v>
      </c>
      <c r="O672" s="79" t="n">
        <v>0.219999999</v>
      </c>
      <c r="P672" s="80">
        <f>COS(RADIANS(K672))*COS(RADIANS(L672))+SIN(RADIANS(K672))*SIN(RADIANS(J672))*SIN(RADIANS(L672))</f>
        <v/>
      </c>
      <c r="Q672" s="80">
        <f>-COS(RADIANS(K672))*SIN(RADIANS(L672))+SIN(RADIANS(K672))*SIN(RADIANS(J672))*COS(RADIANS(L672))</f>
        <v/>
      </c>
      <c r="R672" s="80">
        <f>SIN(RADIANS(K672))*COS(RADIANS(J672))</f>
        <v/>
      </c>
      <c r="S672" s="80">
        <f>COS(RADIANS(J672))*SIN(RADIANS(L672))</f>
        <v/>
      </c>
      <c r="T672" s="80">
        <f>COS(RADIANS(J672))*COS(RADIANS(L672))</f>
        <v/>
      </c>
      <c r="U672" s="80">
        <f>-SIN(RADIANS(J672))</f>
        <v/>
      </c>
      <c r="V672" s="80">
        <f>-SIN(RADIANS(K672))*COS(RADIANS(L672))+COS(RADIANS(K672))*SIN(RADIANS(J672))*SIN(RADIANS(L672))</f>
        <v/>
      </c>
      <c r="W672" s="80">
        <f>SIN(RADIANS(K672))*SIN(RADIANS(L672))+COS(RADIANS(K672))*SIN(RADIANS(J672))*COS(RADIANS(L672))</f>
        <v/>
      </c>
      <c r="X672" s="80">
        <f>COS(RADIANS(K672))*COS(RADIANS(J672))</f>
        <v/>
      </c>
      <c r="Y672" s="80">
        <f>P672*G672</f>
        <v/>
      </c>
      <c r="Z672" s="80">
        <f>Q672*H672</f>
        <v/>
      </c>
      <c r="AA672" s="80">
        <f>R672*I672</f>
        <v/>
      </c>
      <c r="AB672" s="80">
        <f>M672</f>
        <v/>
      </c>
      <c r="AC672" s="80">
        <f>S672*G672</f>
        <v/>
      </c>
      <c r="AD672" s="80">
        <f>T672*H672</f>
        <v/>
      </c>
      <c r="AE672" s="80">
        <f>U672*I672</f>
        <v/>
      </c>
      <c r="AF672" s="80">
        <f>N672</f>
        <v/>
      </c>
      <c r="AG672" s="80">
        <f>V672*G672</f>
        <v/>
      </c>
      <c r="AH672" s="80">
        <f>W672*H672</f>
        <v/>
      </c>
      <c r="AI672" s="80">
        <f>X672*I672</f>
        <v/>
      </c>
      <c r="AJ672" s="80">
        <f>O672</f>
        <v/>
      </c>
      <c r="AK672" s="81" t="n">
        <v>-3.05979708e-09</v>
      </c>
      <c r="AL672" s="81" t="n">
        <v>0</v>
      </c>
      <c r="AM672" s="81" t="n">
        <v>0.0299999993</v>
      </c>
      <c r="AN672" s="81" t="n">
        <v>-0.289999992</v>
      </c>
      <c r="AO672" s="81" t="n">
        <v>0</v>
      </c>
      <c r="AP672" s="81" t="n">
        <v>0.0700000003</v>
      </c>
      <c r="AQ672" s="81" t="n">
        <v>0</v>
      </c>
      <c r="AR672" s="81" t="n">
        <v>0.07999999820000001</v>
      </c>
      <c r="AS672" s="81" t="n">
        <v>-0.0700000003</v>
      </c>
      <c r="AT672" s="81" t="n">
        <v>0</v>
      </c>
      <c r="AU672" s="81" t="n">
        <v>-1.31134159e-09</v>
      </c>
      <c r="AV672" s="81" t="n">
        <v>0.219999999</v>
      </c>
      <c r="AW672" s="82">
        <f>MAX(ABS(Y672-AK672),ABS(Z672-AL672),ABS(AA672-AM672),ABS(AB672-AN672),ABS(AC672-AO672),ABS(AD672-AP672),ABS(AE672-AQ672),ABS(AF672-AR672),ABS(AG672-AS672),ABS(AH672-AT672),ABS(AI672-AU672),ABS(AJ672-AV672))</f>
        <v/>
      </c>
    </row>
    <row r="673">
      <c r="A673" s="78" t="inlineStr">
        <is>
          <t>M668</t>
        </is>
      </c>
      <c r="B673" s="52" t="inlineStr">
        <is>
          <t>ROV3-17</t>
        </is>
      </c>
      <c r="C673" s="52" t="inlineStr">
        <is>
          <t>Target Rover</t>
        </is>
      </c>
      <c r="D673" s="52" t="inlineStr">
        <is>
          <t>IR sensor bar</t>
        </is>
      </c>
      <c r="E673" s="63" t="inlineStr">
        <is>
          <t>Cube</t>
        </is>
      </c>
      <c r="F673" s="52" t="inlineStr">
        <is>
          <t>ROV-00#3</t>
        </is>
      </c>
      <c r="G673" s="79" t="n">
        <v>0.300000012</v>
      </c>
      <c r="H673" s="79" t="n">
        <v>0.0199999996</v>
      </c>
      <c r="I673" s="79" t="n">
        <v>0.0399999991</v>
      </c>
      <c r="J673" s="79" t="n">
        <v>0</v>
      </c>
      <c r="K673" s="79" t="n">
        <v>0</v>
      </c>
      <c r="L673" s="79" t="n">
        <v>0</v>
      </c>
      <c r="M673" s="79" t="n">
        <v>0</v>
      </c>
      <c r="N673" s="79" t="n">
        <v>0.0700000003</v>
      </c>
      <c r="O673" s="79" t="n">
        <v>0.300000012</v>
      </c>
      <c r="P673" s="80">
        <f>COS(RADIANS(K673))*COS(RADIANS(L673))+SIN(RADIANS(K673))*SIN(RADIANS(J673))*SIN(RADIANS(L673))</f>
        <v/>
      </c>
      <c r="Q673" s="80">
        <f>-COS(RADIANS(K673))*SIN(RADIANS(L673))+SIN(RADIANS(K673))*SIN(RADIANS(J673))*COS(RADIANS(L673))</f>
        <v/>
      </c>
      <c r="R673" s="80">
        <f>SIN(RADIANS(K673))*COS(RADIANS(J673))</f>
        <v/>
      </c>
      <c r="S673" s="80">
        <f>COS(RADIANS(J673))*SIN(RADIANS(L673))</f>
        <v/>
      </c>
      <c r="T673" s="80">
        <f>COS(RADIANS(J673))*COS(RADIANS(L673))</f>
        <v/>
      </c>
      <c r="U673" s="80">
        <f>-SIN(RADIANS(J673))</f>
        <v/>
      </c>
      <c r="V673" s="80">
        <f>-SIN(RADIANS(K673))*COS(RADIANS(L673))+COS(RADIANS(K673))*SIN(RADIANS(J673))*SIN(RADIANS(L673))</f>
        <v/>
      </c>
      <c r="W673" s="80">
        <f>SIN(RADIANS(K673))*SIN(RADIANS(L673))+COS(RADIANS(K673))*SIN(RADIANS(J673))*COS(RADIANS(L673))</f>
        <v/>
      </c>
      <c r="X673" s="80">
        <f>COS(RADIANS(K673))*COS(RADIANS(J673))</f>
        <v/>
      </c>
      <c r="Y673" s="80">
        <f>P673*G673</f>
        <v/>
      </c>
      <c r="Z673" s="80">
        <f>Q673*H673</f>
        <v/>
      </c>
      <c r="AA673" s="80">
        <f>R673*I673</f>
        <v/>
      </c>
      <c r="AB673" s="80">
        <f>M673</f>
        <v/>
      </c>
      <c r="AC673" s="80">
        <f>S673*G673</f>
        <v/>
      </c>
      <c r="AD673" s="80">
        <f>T673*H673</f>
        <v/>
      </c>
      <c r="AE673" s="80">
        <f>U673*I673</f>
        <v/>
      </c>
      <c r="AF673" s="80">
        <f>N673</f>
        <v/>
      </c>
      <c r="AG673" s="80">
        <f>V673*G673</f>
        <v/>
      </c>
      <c r="AH673" s="80">
        <f>W673*H673</f>
        <v/>
      </c>
      <c r="AI673" s="80">
        <f>X673*I673</f>
        <v/>
      </c>
      <c r="AJ673" s="80">
        <f>O673</f>
        <v/>
      </c>
      <c r="AK673" s="81" t="n">
        <v>0.300000012</v>
      </c>
      <c r="AL673" s="81" t="n">
        <v>0</v>
      </c>
      <c r="AM673" s="81" t="n">
        <v>0</v>
      </c>
      <c r="AN673" s="81" t="n">
        <v>0</v>
      </c>
      <c r="AO673" s="81" t="n">
        <v>0</v>
      </c>
      <c r="AP673" s="81" t="n">
        <v>0.0199999996</v>
      </c>
      <c r="AQ673" s="81" t="n">
        <v>0</v>
      </c>
      <c r="AR673" s="81" t="n">
        <v>0.0700000003</v>
      </c>
      <c r="AS673" s="81" t="n">
        <v>0</v>
      </c>
      <c r="AT673" s="81" t="n">
        <v>0</v>
      </c>
      <c r="AU673" s="81" t="n">
        <v>0.0399999991</v>
      </c>
      <c r="AV673" s="81" t="n">
        <v>0.300000012</v>
      </c>
      <c r="AW673" s="82">
        <f>MAX(ABS(Y673-AK673),ABS(Z673-AL673),ABS(AA673-AM673),ABS(AB673-AN673),ABS(AC673-AO673),ABS(AD673-AP673),ABS(AE673-AQ673),ABS(AF673-AR673),ABS(AG673-AS673),ABS(AH673-AT673),ABS(AI673-AU673),ABS(AJ673-AV673))</f>
        <v/>
      </c>
    </row>
    <row r="674">
      <c r="A674" s="78" t="inlineStr">
        <is>
          <t>M669</t>
        </is>
      </c>
      <c r="B674" s="52" t="inlineStr">
        <is>
          <t>ROV3-18</t>
        </is>
      </c>
      <c r="C674" s="52" t="inlineStr">
        <is>
          <t>Target Rover</t>
        </is>
      </c>
      <c r="D674" s="52" t="inlineStr">
        <is>
          <t>IR sensor</t>
        </is>
      </c>
      <c r="E674" s="59" t="inlineStr">
        <is>
          <t>Sphere</t>
        </is>
      </c>
      <c r="F674" s="52" t="inlineStr">
        <is>
          <t>ROV-00#3</t>
        </is>
      </c>
      <c r="G674" s="79" t="n">
        <v>0.0250000004</v>
      </c>
      <c r="H674" s="79" t="n">
        <v>0.0250000004</v>
      </c>
      <c r="I674" s="79" t="n">
        <v>0.0250000004</v>
      </c>
      <c r="J674" s="79" t="n">
        <v>0</v>
      </c>
      <c r="K674" s="79" t="n">
        <v>0</v>
      </c>
      <c r="L674" s="79" t="n">
        <v>0</v>
      </c>
      <c r="M674" s="79" t="n">
        <v>-0.119999997</v>
      </c>
      <c r="N674" s="79" t="n">
        <v>0.0549999997</v>
      </c>
      <c r="O674" s="79" t="n">
        <v>0.310000002</v>
      </c>
      <c r="P674" s="80">
        <f>COS(RADIANS(K674))*COS(RADIANS(L674))+SIN(RADIANS(K674))*SIN(RADIANS(J674))*SIN(RADIANS(L674))</f>
        <v/>
      </c>
      <c r="Q674" s="80">
        <f>-COS(RADIANS(K674))*SIN(RADIANS(L674))+SIN(RADIANS(K674))*SIN(RADIANS(J674))*COS(RADIANS(L674))</f>
        <v/>
      </c>
      <c r="R674" s="80">
        <f>SIN(RADIANS(K674))*COS(RADIANS(J674))</f>
        <v/>
      </c>
      <c r="S674" s="80">
        <f>COS(RADIANS(J674))*SIN(RADIANS(L674))</f>
        <v/>
      </c>
      <c r="T674" s="80">
        <f>COS(RADIANS(J674))*COS(RADIANS(L674))</f>
        <v/>
      </c>
      <c r="U674" s="80">
        <f>-SIN(RADIANS(J674))</f>
        <v/>
      </c>
      <c r="V674" s="80">
        <f>-SIN(RADIANS(K674))*COS(RADIANS(L674))+COS(RADIANS(K674))*SIN(RADIANS(J674))*SIN(RADIANS(L674))</f>
        <v/>
      </c>
      <c r="W674" s="80">
        <f>SIN(RADIANS(K674))*SIN(RADIANS(L674))+COS(RADIANS(K674))*SIN(RADIANS(J674))*COS(RADIANS(L674))</f>
        <v/>
      </c>
      <c r="X674" s="80">
        <f>COS(RADIANS(K674))*COS(RADIANS(J674))</f>
        <v/>
      </c>
      <c r="Y674" s="80">
        <f>P674*G674</f>
        <v/>
      </c>
      <c r="Z674" s="80">
        <f>Q674*H674</f>
        <v/>
      </c>
      <c r="AA674" s="80">
        <f>R674*I674</f>
        <v/>
      </c>
      <c r="AB674" s="80">
        <f>M674</f>
        <v/>
      </c>
      <c r="AC674" s="80">
        <f>S674*G674</f>
        <v/>
      </c>
      <c r="AD674" s="80">
        <f>T674*H674</f>
        <v/>
      </c>
      <c r="AE674" s="80">
        <f>U674*I674</f>
        <v/>
      </c>
      <c r="AF674" s="80">
        <f>N674</f>
        <v/>
      </c>
      <c r="AG674" s="80">
        <f>V674*G674</f>
        <v/>
      </c>
      <c r="AH674" s="80">
        <f>W674*H674</f>
        <v/>
      </c>
      <c r="AI674" s="80">
        <f>X674*I674</f>
        <v/>
      </c>
      <c r="AJ674" s="80">
        <f>O674</f>
        <v/>
      </c>
      <c r="AK674" s="81" t="n">
        <v>0.0250000004</v>
      </c>
      <c r="AL674" s="81" t="n">
        <v>0</v>
      </c>
      <c r="AM674" s="81" t="n">
        <v>0</v>
      </c>
      <c r="AN674" s="81" t="n">
        <v>-0.119999997</v>
      </c>
      <c r="AO674" s="81" t="n">
        <v>0</v>
      </c>
      <c r="AP674" s="81" t="n">
        <v>0.0250000004</v>
      </c>
      <c r="AQ674" s="81" t="n">
        <v>0</v>
      </c>
      <c r="AR674" s="81" t="n">
        <v>0.0549999997</v>
      </c>
      <c r="AS674" s="81" t="n">
        <v>0</v>
      </c>
      <c r="AT674" s="81" t="n">
        <v>0</v>
      </c>
      <c r="AU674" s="81" t="n">
        <v>0.0250000004</v>
      </c>
      <c r="AV674" s="81" t="n">
        <v>0.310000002</v>
      </c>
      <c r="AW674" s="82">
        <f>MAX(ABS(Y674-AK674),ABS(Z674-AL674),ABS(AA674-AM674),ABS(AB674-AN674),ABS(AC674-AO674),ABS(AD674-AP674),ABS(AE674-AQ674),ABS(AF674-AR674),ABS(AG674-AS674),ABS(AH674-AT674),ABS(AI674-AU674),ABS(AJ674-AV674))</f>
        <v/>
      </c>
    </row>
    <row r="675">
      <c r="A675" s="78" t="inlineStr">
        <is>
          <t>M670</t>
        </is>
      </c>
      <c r="B675" s="52" t="inlineStr">
        <is>
          <t>ROV3-19</t>
        </is>
      </c>
      <c r="C675" s="52" t="inlineStr">
        <is>
          <t>Target Rover</t>
        </is>
      </c>
      <c r="D675" s="52" t="inlineStr">
        <is>
          <t>IR sensor</t>
        </is>
      </c>
      <c r="E675" s="59" t="inlineStr">
        <is>
          <t>Sphere</t>
        </is>
      </c>
      <c r="F675" s="52" t="inlineStr">
        <is>
          <t>ROV-00#3</t>
        </is>
      </c>
      <c r="G675" s="79" t="n">
        <v>0.0250000004</v>
      </c>
      <c r="H675" s="79" t="n">
        <v>0.0250000004</v>
      </c>
      <c r="I675" s="79" t="n">
        <v>0.0250000004</v>
      </c>
      <c r="J675" s="79" t="n">
        <v>0</v>
      </c>
      <c r="K675" s="79" t="n">
        <v>0</v>
      </c>
      <c r="L675" s="79" t="n">
        <v>0</v>
      </c>
      <c r="M675" s="79" t="n">
        <v>-0.0599999987</v>
      </c>
      <c r="N675" s="79" t="n">
        <v>0.0549999997</v>
      </c>
      <c r="O675" s="79" t="n">
        <v>0.310000002</v>
      </c>
      <c r="P675" s="80">
        <f>COS(RADIANS(K675))*COS(RADIANS(L675))+SIN(RADIANS(K675))*SIN(RADIANS(J675))*SIN(RADIANS(L675))</f>
        <v/>
      </c>
      <c r="Q675" s="80">
        <f>-COS(RADIANS(K675))*SIN(RADIANS(L675))+SIN(RADIANS(K675))*SIN(RADIANS(J675))*COS(RADIANS(L675))</f>
        <v/>
      </c>
      <c r="R675" s="80">
        <f>SIN(RADIANS(K675))*COS(RADIANS(J675))</f>
        <v/>
      </c>
      <c r="S675" s="80">
        <f>COS(RADIANS(J675))*SIN(RADIANS(L675))</f>
        <v/>
      </c>
      <c r="T675" s="80">
        <f>COS(RADIANS(J675))*COS(RADIANS(L675))</f>
        <v/>
      </c>
      <c r="U675" s="80">
        <f>-SIN(RADIANS(J675))</f>
        <v/>
      </c>
      <c r="V675" s="80">
        <f>-SIN(RADIANS(K675))*COS(RADIANS(L675))+COS(RADIANS(K675))*SIN(RADIANS(J675))*SIN(RADIANS(L675))</f>
        <v/>
      </c>
      <c r="W675" s="80">
        <f>SIN(RADIANS(K675))*SIN(RADIANS(L675))+COS(RADIANS(K675))*SIN(RADIANS(J675))*COS(RADIANS(L675))</f>
        <v/>
      </c>
      <c r="X675" s="80">
        <f>COS(RADIANS(K675))*COS(RADIANS(J675))</f>
        <v/>
      </c>
      <c r="Y675" s="80">
        <f>P675*G675</f>
        <v/>
      </c>
      <c r="Z675" s="80">
        <f>Q675*H675</f>
        <v/>
      </c>
      <c r="AA675" s="80">
        <f>R675*I675</f>
        <v/>
      </c>
      <c r="AB675" s="80">
        <f>M675</f>
        <v/>
      </c>
      <c r="AC675" s="80">
        <f>S675*G675</f>
        <v/>
      </c>
      <c r="AD675" s="80">
        <f>T675*H675</f>
        <v/>
      </c>
      <c r="AE675" s="80">
        <f>U675*I675</f>
        <v/>
      </c>
      <c r="AF675" s="80">
        <f>N675</f>
        <v/>
      </c>
      <c r="AG675" s="80">
        <f>V675*G675</f>
        <v/>
      </c>
      <c r="AH675" s="80">
        <f>W675*H675</f>
        <v/>
      </c>
      <c r="AI675" s="80">
        <f>X675*I675</f>
        <v/>
      </c>
      <c r="AJ675" s="80">
        <f>O675</f>
        <v/>
      </c>
      <c r="AK675" s="81" t="n">
        <v>0.0250000004</v>
      </c>
      <c r="AL675" s="81" t="n">
        <v>0</v>
      </c>
      <c r="AM675" s="81" t="n">
        <v>0</v>
      </c>
      <c r="AN675" s="81" t="n">
        <v>-0.0599999987</v>
      </c>
      <c r="AO675" s="81" t="n">
        <v>0</v>
      </c>
      <c r="AP675" s="81" t="n">
        <v>0.0250000004</v>
      </c>
      <c r="AQ675" s="81" t="n">
        <v>0</v>
      </c>
      <c r="AR675" s="81" t="n">
        <v>0.0549999997</v>
      </c>
      <c r="AS675" s="81" t="n">
        <v>0</v>
      </c>
      <c r="AT675" s="81" t="n">
        <v>0</v>
      </c>
      <c r="AU675" s="81" t="n">
        <v>0.0250000004</v>
      </c>
      <c r="AV675" s="81" t="n">
        <v>0.310000002</v>
      </c>
      <c r="AW675" s="82">
        <f>MAX(ABS(Y675-AK675),ABS(Z675-AL675),ABS(AA675-AM675),ABS(AB675-AN675),ABS(AC675-AO675),ABS(AD675-AP675),ABS(AE675-AQ675),ABS(AF675-AR675),ABS(AG675-AS675),ABS(AH675-AT675),ABS(AI675-AU675),ABS(AJ675-AV675))</f>
        <v/>
      </c>
    </row>
    <row r="676">
      <c r="A676" s="78" t="inlineStr">
        <is>
          <t>M671</t>
        </is>
      </c>
      <c r="B676" s="52" t="inlineStr">
        <is>
          <t>ROV3-20</t>
        </is>
      </c>
      <c r="C676" s="52" t="inlineStr">
        <is>
          <t>Target Rover</t>
        </is>
      </c>
      <c r="D676" s="52" t="inlineStr">
        <is>
          <t>IR sensor</t>
        </is>
      </c>
      <c r="E676" s="59" t="inlineStr">
        <is>
          <t>Sphere</t>
        </is>
      </c>
      <c r="F676" s="52" t="inlineStr">
        <is>
          <t>ROV-00#3</t>
        </is>
      </c>
      <c r="G676" s="79" t="n">
        <v>0.0250000004</v>
      </c>
      <c r="H676" s="79" t="n">
        <v>0.0250000004</v>
      </c>
      <c r="I676" s="79" t="n">
        <v>0.0250000004</v>
      </c>
      <c r="J676" s="79" t="n">
        <v>0</v>
      </c>
      <c r="K676" s="79" t="n">
        <v>0</v>
      </c>
      <c r="L676" s="79" t="n">
        <v>0</v>
      </c>
      <c r="M676" s="79" t="n">
        <v>0</v>
      </c>
      <c r="N676" s="79" t="n">
        <v>0.0549999997</v>
      </c>
      <c r="O676" s="79" t="n">
        <v>0.310000002</v>
      </c>
      <c r="P676" s="80">
        <f>COS(RADIANS(K676))*COS(RADIANS(L676))+SIN(RADIANS(K676))*SIN(RADIANS(J676))*SIN(RADIANS(L676))</f>
        <v/>
      </c>
      <c r="Q676" s="80">
        <f>-COS(RADIANS(K676))*SIN(RADIANS(L676))+SIN(RADIANS(K676))*SIN(RADIANS(J676))*COS(RADIANS(L676))</f>
        <v/>
      </c>
      <c r="R676" s="80">
        <f>SIN(RADIANS(K676))*COS(RADIANS(J676))</f>
        <v/>
      </c>
      <c r="S676" s="80">
        <f>COS(RADIANS(J676))*SIN(RADIANS(L676))</f>
        <v/>
      </c>
      <c r="T676" s="80">
        <f>COS(RADIANS(J676))*COS(RADIANS(L676))</f>
        <v/>
      </c>
      <c r="U676" s="80">
        <f>-SIN(RADIANS(J676))</f>
        <v/>
      </c>
      <c r="V676" s="80">
        <f>-SIN(RADIANS(K676))*COS(RADIANS(L676))+COS(RADIANS(K676))*SIN(RADIANS(J676))*SIN(RADIANS(L676))</f>
        <v/>
      </c>
      <c r="W676" s="80">
        <f>SIN(RADIANS(K676))*SIN(RADIANS(L676))+COS(RADIANS(K676))*SIN(RADIANS(J676))*COS(RADIANS(L676))</f>
        <v/>
      </c>
      <c r="X676" s="80">
        <f>COS(RADIANS(K676))*COS(RADIANS(J676))</f>
        <v/>
      </c>
      <c r="Y676" s="80">
        <f>P676*G676</f>
        <v/>
      </c>
      <c r="Z676" s="80">
        <f>Q676*H676</f>
        <v/>
      </c>
      <c r="AA676" s="80">
        <f>R676*I676</f>
        <v/>
      </c>
      <c r="AB676" s="80">
        <f>M676</f>
        <v/>
      </c>
      <c r="AC676" s="80">
        <f>S676*G676</f>
        <v/>
      </c>
      <c r="AD676" s="80">
        <f>T676*H676</f>
        <v/>
      </c>
      <c r="AE676" s="80">
        <f>U676*I676</f>
        <v/>
      </c>
      <c r="AF676" s="80">
        <f>N676</f>
        <v/>
      </c>
      <c r="AG676" s="80">
        <f>V676*G676</f>
        <v/>
      </c>
      <c r="AH676" s="80">
        <f>W676*H676</f>
        <v/>
      </c>
      <c r="AI676" s="80">
        <f>X676*I676</f>
        <v/>
      </c>
      <c r="AJ676" s="80">
        <f>O676</f>
        <v/>
      </c>
      <c r="AK676" s="81" t="n">
        <v>0.0250000004</v>
      </c>
      <c r="AL676" s="81" t="n">
        <v>0</v>
      </c>
      <c r="AM676" s="81" t="n">
        <v>0</v>
      </c>
      <c r="AN676" s="81" t="n">
        <v>0</v>
      </c>
      <c r="AO676" s="81" t="n">
        <v>0</v>
      </c>
      <c r="AP676" s="81" t="n">
        <v>0.0250000004</v>
      </c>
      <c r="AQ676" s="81" t="n">
        <v>0</v>
      </c>
      <c r="AR676" s="81" t="n">
        <v>0.0549999997</v>
      </c>
      <c r="AS676" s="81" t="n">
        <v>0</v>
      </c>
      <c r="AT676" s="81" t="n">
        <v>0</v>
      </c>
      <c r="AU676" s="81" t="n">
        <v>0.0250000004</v>
      </c>
      <c r="AV676" s="81" t="n">
        <v>0.310000002</v>
      </c>
      <c r="AW676" s="82">
        <f>MAX(ABS(Y676-AK676),ABS(Z676-AL676),ABS(AA676-AM676),ABS(AB676-AN676),ABS(AC676-AO676),ABS(AD676-AP676),ABS(AE676-AQ676),ABS(AF676-AR676),ABS(AG676-AS676),ABS(AH676-AT676),ABS(AI676-AU676),ABS(AJ676-AV676))</f>
        <v/>
      </c>
    </row>
    <row r="677">
      <c r="A677" s="78" t="inlineStr">
        <is>
          <t>M672</t>
        </is>
      </c>
      <c r="B677" s="52" t="inlineStr">
        <is>
          <t>ROV3-21</t>
        </is>
      </c>
      <c r="C677" s="52" t="inlineStr">
        <is>
          <t>Target Rover</t>
        </is>
      </c>
      <c r="D677" s="52" t="inlineStr">
        <is>
          <t>IR sensor</t>
        </is>
      </c>
      <c r="E677" s="59" t="inlineStr">
        <is>
          <t>Sphere</t>
        </is>
      </c>
      <c r="F677" s="52" t="inlineStr">
        <is>
          <t>ROV-00#3</t>
        </is>
      </c>
      <c r="G677" s="79" t="n">
        <v>0.0250000004</v>
      </c>
      <c r="H677" s="79" t="n">
        <v>0.0250000004</v>
      </c>
      <c r="I677" s="79" t="n">
        <v>0.0250000004</v>
      </c>
      <c r="J677" s="79" t="n">
        <v>0</v>
      </c>
      <c r="K677" s="79" t="n">
        <v>0</v>
      </c>
      <c r="L677" s="79" t="n">
        <v>0</v>
      </c>
      <c r="M677" s="79" t="n">
        <v>0.0599999987</v>
      </c>
      <c r="N677" s="79" t="n">
        <v>0.0549999997</v>
      </c>
      <c r="O677" s="79" t="n">
        <v>0.310000002</v>
      </c>
      <c r="P677" s="80">
        <f>COS(RADIANS(K677))*COS(RADIANS(L677))+SIN(RADIANS(K677))*SIN(RADIANS(J677))*SIN(RADIANS(L677))</f>
        <v/>
      </c>
      <c r="Q677" s="80">
        <f>-COS(RADIANS(K677))*SIN(RADIANS(L677))+SIN(RADIANS(K677))*SIN(RADIANS(J677))*COS(RADIANS(L677))</f>
        <v/>
      </c>
      <c r="R677" s="80">
        <f>SIN(RADIANS(K677))*COS(RADIANS(J677))</f>
        <v/>
      </c>
      <c r="S677" s="80">
        <f>COS(RADIANS(J677))*SIN(RADIANS(L677))</f>
        <v/>
      </c>
      <c r="T677" s="80">
        <f>COS(RADIANS(J677))*COS(RADIANS(L677))</f>
        <v/>
      </c>
      <c r="U677" s="80">
        <f>-SIN(RADIANS(J677))</f>
        <v/>
      </c>
      <c r="V677" s="80">
        <f>-SIN(RADIANS(K677))*COS(RADIANS(L677))+COS(RADIANS(K677))*SIN(RADIANS(J677))*SIN(RADIANS(L677))</f>
        <v/>
      </c>
      <c r="W677" s="80">
        <f>SIN(RADIANS(K677))*SIN(RADIANS(L677))+COS(RADIANS(K677))*SIN(RADIANS(J677))*COS(RADIANS(L677))</f>
        <v/>
      </c>
      <c r="X677" s="80">
        <f>COS(RADIANS(K677))*COS(RADIANS(J677))</f>
        <v/>
      </c>
      <c r="Y677" s="80">
        <f>P677*G677</f>
        <v/>
      </c>
      <c r="Z677" s="80">
        <f>Q677*H677</f>
        <v/>
      </c>
      <c r="AA677" s="80">
        <f>R677*I677</f>
        <v/>
      </c>
      <c r="AB677" s="80">
        <f>M677</f>
        <v/>
      </c>
      <c r="AC677" s="80">
        <f>S677*G677</f>
        <v/>
      </c>
      <c r="AD677" s="80">
        <f>T677*H677</f>
        <v/>
      </c>
      <c r="AE677" s="80">
        <f>U677*I677</f>
        <v/>
      </c>
      <c r="AF677" s="80">
        <f>N677</f>
        <v/>
      </c>
      <c r="AG677" s="80">
        <f>V677*G677</f>
        <v/>
      </c>
      <c r="AH677" s="80">
        <f>W677*H677</f>
        <v/>
      </c>
      <c r="AI677" s="80">
        <f>X677*I677</f>
        <v/>
      </c>
      <c r="AJ677" s="80">
        <f>O677</f>
        <v/>
      </c>
      <c r="AK677" s="81" t="n">
        <v>0.0250000004</v>
      </c>
      <c r="AL677" s="81" t="n">
        <v>0</v>
      </c>
      <c r="AM677" s="81" t="n">
        <v>0</v>
      </c>
      <c r="AN677" s="81" t="n">
        <v>0.0599999987</v>
      </c>
      <c r="AO677" s="81" t="n">
        <v>0</v>
      </c>
      <c r="AP677" s="81" t="n">
        <v>0.0250000004</v>
      </c>
      <c r="AQ677" s="81" t="n">
        <v>0</v>
      </c>
      <c r="AR677" s="81" t="n">
        <v>0.0549999997</v>
      </c>
      <c r="AS677" s="81" t="n">
        <v>0</v>
      </c>
      <c r="AT677" s="81" t="n">
        <v>0</v>
      </c>
      <c r="AU677" s="81" t="n">
        <v>0.0250000004</v>
      </c>
      <c r="AV677" s="81" t="n">
        <v>0.310000002</v>
      </c>
      <c r="AW677" s="82">
        <f>MAX(ABS(Y677-AK677),ABS(Z677-AL677),ABS(AA677-AM677),ABS(AB677-AN677),ABS(AC677-AO677),ABS(AD677-AP677),ABS(AE677-AQ677),ABS(AF677-AR677),ABS(AG677-AS677),ABS(AH677-AT677),ABS(AI677-AU677),ABS(AJ677-AV677))</f>
        <v/>
      </c>
    </row>
    <row r="678">
      <c r="A678" s="78" t="inlineStr">
        <is>
          <t>M673</t>
        </is>
      </c>
      <c r="B678" s="52" t="inlineStr">
        <is>
          <t>ROV3-22</t>
        </is>
      </c>
      <c r="C678" s="52" t="inlineStr">
        <is>
          <t>Target Rover</t>
        </is>
      </c>
      <c r="D678" s="52" t="inlineStr">
        <is>
          <t>IR sensor</t>
        </is>
      </c>
      <c r="E678" s="59" t="inlineStr">
        <is>
          <t>Sphere</t>
        </is>
      </c>
      <c r="F678" s="52" t="inlineStr">
        <is>
          <t>ROV-00#3</t>
        </is>
      </c>
      <c r="G678" s="79" t="n">
        <v>0.0250000004</v>
      </c>
      <c r="H678" s="79" t="n">
        <v>0.0250000004</v>
      </c>
      <c r="I678" s="79" t="n">
        <v>0.0250000004</v>
      </c>
      <c r="J678" s="79" t="n">
        <v>0</v>
      </c>
      <c r="K678" s="79" t="n">
        <v>0</v>
      </c>
      <c r="L678" s="79" t="n">
        <v>0</v>
      </c>
      <c r="M678" s="79" t="n">
        <v>0.119999997</v>
      </c>
      <c r="N678" s="79" t="n">
        <v>0.0549999997</v>
      </c>
      <c r="O678" s="79" t="n">
        <v>0.310000002</v>
      </c>
      <c r="P678" s="80">
        <f>COS(RADIANS(K678))*COS(RADIANS(L678))+SIN(RADIANS(K678))*SIN(RADIANS(J678))*SIN(RADIANS(L678))</f>
        <v/>
      </c>
      <c r="Q678" s="80">
        <f>-COS(RADIANS(K678))*SIN(RADIANS(L678))+SIN(RADIANS(K678))*SIN(RADIANS(J678))*COS(RADIANS(L678))</f>
        <v/>
      </c>
      <c r="R678" s="80">
        <f>SIN(RADIANS(K678))*COS(RADIANS(J678))</f>
        <v/>
      </c>
      <c r="S678" s="80">
        <f>COS(RADIANS(J678))*SIN(RADIANS(L678))</f>
        <v/>
      </c>
      <c r="T678" s="80">
        <f>COS(RADIANS(J678))*COS(RADIANS(L678))</f>
        <v/>
      </c>
      <c r="U678" s="80">
        <f>-SIN(RADIANS(J678))</f>
        <v/>
      </c>
      <c r="V678" s="80">
        <f>-SIN(RADIANS(K678))*COS(RADIANS(L678))+COS(RADIANS(K678))*SIN(RADIANS(J678))*SIN(RADIANS(L678))</f>
        <v/>
      </c>
      <c r="W678" s="80">
        <f>SIN(RADIANS(K678))*SIN(RADIANS(L678))+COS(RADIANS(K678))*SIN(RADIANS(J678))*COS(RADIANS(L678))</f>
        <v/>
      </c>
      <c r="X678" s="80">
        <f>COS(RADIANS(K678))*COS(RADIANS(J678))</f>
        <v/>
      </c>
      <c r="Y678" s="80">
        <f>P678*G678</f>
        <v/>
      </c>
      <c r="Z678" s="80">
        <f>Q678*H678</f>
        <v/>
      </c>
      <c r="AA678" s="80">
        <f>R678*I678</f>
        <v/>
      </c>
      <c r="AB678" s="80">
        <f>M678</f>
        <v/>
      </c>
      <c r="AC678" s="80">
        <f>S678*G678</f>
        <v/>
      </c>
      <c r="AD678" s="80">
        <f>T678*H678</f>
        <v/>
      </c>
      <c r="AE678" s="80">
        <f>U678*I678</f>
        <v/>
      </c>
      <c r="AF678" s="80">
        <f>N678</f>
        <v/>
      </c>
      <c r="AG678" s="80">
        <f>V678*G678</f>
        <v/>
      </c>
      <c r="AH678" s="80">
        <f>W678*H678</f>
        <v/>
      </c>
      <c r="AI678" s="80">
        <f>X678*I678</f>
        <v/>
      </c>
      <c r="AJ678" s="80">
        <f>O678</f>
        <v/>
      </c>
      <c r="AK678" s="81" t="n">
        <v>0.0250000004</v>
      </c>
      <c r="AL678" s="81" t="n">
        <v>0</v>
      </c>
      <c r="AM678" s="81" t="n">
        <v>0</v>
      </c>
      <c r="AN678" s="81" t="n">
        <v>0.119999997</v>
      </c>
      <c r="AO678" s="81" t="n">
        <v>0</v>
      </c>
      <c r="AP678" s="81" t="n">
        <v>0.0250000004</v>
      </c>
      <c r="AQ678" s="81" t="n">
        <v>0</v>
      </c>
      <c r="AR678" s="81" t="n">
        <v>0.0549999997</v>
      </c>
      <c r="AS678" s="81" t="n">
        <v>0</v>
      </c>
      <c r="AT678" s="81" t="n">
        <v>0</v>
      </c>
      <c r="AU678" s="81" t="n">
        <v>0.0250000004</v>
      </c>
      <c r="AV678" s="81" t="n">
        <v>0.310000002</v>
      </c>
      <c r="AW678" s="82">
        <f>MAX(ABS(Y678-AK678),ABS(Z678-AL678),ABS(AA678-AM678),ABS(AB678-AN678),ABS(AC678-AO678),ABS(AD678-AP678),ABS(AE678-AQ678),ABS(AF678-AR678),ABS(AG678-AS678),ABS(AH678-AT678),ABS(AI678-AU678),ABS(AJ678-AV678))</f>
        <v/>
      </c>
    </row>
    <row r="679">
      <c r="A679" s="78" t="inlineStr">
        <is>
          <t>M674</t>
        </is>
      </c>
      <c r="B679" s="52" t="inlineStr">
        <is>
          <t>ROV3-23</t>
        </is>
      </c>
      <c r="C679" s="52" t="inlineStr">
        <is>
          <t>Target Rover</t>
        </is>
      </c>
      <c r="D679" s="52" t="inlineStr">
        <is>
          <t>Sensor mast</t>
        </is>
      </c>
      <c r="E679" s="58" t="inlineStr">
        <is>
          <t>Cylinder</t>
        </is>
      </c>
      <c r="F679" s="52" t="inlineStr">
        <is>
          <t>ROV-00#3</t>
        </is>
      </c>
      <c r="G679" s="79" t="n">
        <v>0.0250000004</v>
      </c>
      <c r="H679" s="79" t="n">
        <v>0.0250000004</v>
      </c>
      <c r="I679" s="79" t="n">
        <v>0.159999996</v>
      </c>
      <c r="J679" s="79" t="n">
        <v>90</v>
      </c>
      <c r="K679" s="79" t="n">
        <v>0</v>
      </c>
      <c r="L679" s="79" t="n">
        <v>0</v>
      </c>
      <c r="M679" s="79" t="n">
        <v>0.07999999820000001</v>
      </c>
      <c r="N679" s="79" t="n">
        <v>0.370000005</v>
      </c>
      <c r="O679" s="79" t="n">
        <v>0.100000001</v>
      </c>
      <c r="P679" s="80">
        <f>COS(RADIANS(K679))*COS(RADIANS(L679))+SIN(RADIANS(K679))*SIN(RADIANS(J679))*SIN(RADIANS(L679))</f>
        <v/>
      </c>
      <c r="Q679" s="80">
        <f>-COS(RADIANS(K679))*SIN(RADIANS(L679))+SIN(RADIANS(K679))*SIN(RADIANS(J679))*COS(RADIANS(L679))</f>
        <v/>
      </c>
      <c r="R679" s="80">
        <f>SIN(RADIANS(K679))*COS(RADIANS(J679))</f>
        <v/>
      </c>
      <c r="S679" s="80">
        <f>COS(RADIANS(J679))*SIN(RADIANS(L679))</f>
        <v/>
      </c>
      <c r="T679" s="80">
        <f>COS(RADIANS(J679))*COS(RADIANS(L679))</f>
        <v/>
      </c>
      <c r="U679" s="80">
        <f>-SIN(RADIANS(J679))</f>
        <v/>
      </c>
      <c r="V679" s="80">
        <f>-SIN(RADIANS(K679))*COS(RADIANS(L679))+COS(RADIANS(K679))*SIN(RADIANS(J679))*SIN(RADIANS(L679))</f>
        <v/>
      </c>
      <c r="W679" s="80">
        <f>SIN(RADIANS(K679))*SIN(RADIANS(L679))+COS(RADIANS(K679))*SIN(RADIANS(J679))*COS(RADIANS(L679))</f>
        <v/>
      </c>
      <c r="X679" s="80">
        <f>COS(RADIANS(K679))*COS(RADIANS(J679))</f>
        <v/>
      </c>
      <c r="Y679" s="80">
        <f>P679*G679</f>
        <v/>
      </c>
      <c r="Z679" s="80">
        <f>Q679*H679</f>
        <v/>
      </c>
      <c r="AA679" s="80">
        <f>R679*I679</f>
        <v/>
      </c>
      <c r="AB679" s="80">
        <f>M679</f>
        <v/>
      </c>
      <c r="AC679" s="80">
        <f>S679*G679</f>
        <v/>
      </c>
      <c r="AD679" s="80">
        <f>T679*H679</f>
        <v/>
      </c>
      <c r="AE679" s="80">
        <f>U679*I679</f>
        <v/>
      </c>
      <c r="AF679" s="80">
        <f>N679</f>
        <v/>
      </c>
      <c r="AG679" s="80">
        <f>V679*G679</f>
        <v/>
      </c>
      <c r="AH679" s="80">
        <f>W679*H679</f>
        <v/>
      </c>
      <c r="AI679" s="80">
        <f>X679*I679</f>
        <v/>
      </c>
      <c r="AJ679" s="80">
        <f>O679</f>
        <v/>
      </c>
      <c r="AK679" s="81" t="n">
        <v>0.0250000004</v>
      </c>
      <c r="AL679" s="81" t="n">
        <v>0</v>
      </c>
      <c r="AM679" s="81" t="n">
        <v>0</v>
      </c>
      <c r="AN679" s="81" t="n">
        <v>0.07999999820000001</v>
      </c>
      <c r="AO679" s="81" t="n">
        <v>0</v>
      </c>
      <c r="AP679" s="81" t="n">
        <v>-1.09278475e-09</v>
      </c>
      <c r="AQ679" s="81" t="n">
        <v>-0.159999996</v>
      </c>
      <c r="AR679" s="81" t="n">
        <v>0.370000005</v>
      </c>
      <c r="AS679" s="81" t="n">
        <v>0</v>
      </c>
      <c r="AT679" s="81" t="n">
        <v>0.0250000004</v>
      </c>
      <c r="AU679" s="81" t="n">
        <v>-6.99382197e-09</v>
      </c>
      <c r="AV679" s="81" t="n">
        <v>0.100000001</v>
      </c>
      <c r="AW679" s="82">
        <f>MAX(ABS(Y679-AK679),ABS(Z679-AL679),ABS(AA679-AM679),ABS(AB679-AN679),ABS(AC679-AO679),ABS(AD679-AP679),ABS(AE679-AQ679),ABS(AF679-AR679),ABS(AG679-AS679),ABS(AH679-AT679),ABS(AI679-AU679),ABS(AJ679-AV679))</f>
        <v/>
      </c>
    </row>
    <row r="680">
      <c r="A680" s="78" t="inlineStr">
        <is>
          <t>M675</t>
        </is>
      </c>
      <c r="B680" s="52" t="inlineStr">
        <is>
          <t>ROV-24#3</t>
        </is>
      </c>
      <c r="C680" s="52" t="inlineStr">
        <is>
          <t>Target Rover</t>
        </is>
      </c>
      <c r="D680" s="52" t="inlineStr">
        <is>
          <t>Scanner pivot</t>
        </is>
      </c>
      <c r="E680" s="53" t="inlineStr">
        <is>
          <t>Group</t>
        </is>
      </c>
      <c r="F680" s="52" t="inlineStr">
        <is>
          <t>ROV-00#3</t>
        </is>
      </c>
      <c r="G680" s="79" t="n">
        <v>1</v>
      </c>
      <c r="H680" s="79" t="n">
        <v>1</v>
      </c>
      <c r="I680" s="79" t="n">
        <v>1</v>
      </c>
      <c r="J680" s="79" t="n">
        <v>0</v>
      </c>
      <c r="K680" s="79" t="n">
        <v>0</v>
      </c>
      <c r="L680" s="79" t="n">
        <v>0</v>
      </c>
      <c r="M680" s="79" t="n">
        <v>0.07999999820000001</v>
      </c>
      <c r="N680" s="79" t="n">
        <v>0.460000008</v>
      </c>
      <c r="O680" s="79" t="n">
        <v>0.100000001</v>
      </c>
      <c r="P680" s="80">
        <f>COS(RADIANS(K680))*COS(RADIANS(L680))+SIN(RADIANS(K680))*SIN(RADIANS(J680))*SIN(RADIANS(L680))</f>
        <v/>
      </c>
      <c r="Q680" s="80">
        <f>-COS(RADIANS(K680))*SIN(RADIANS(L680))+SIN(RADIANS(K680))*SIN(RADIANS(J680))*COS(RADIANS(L680))</f>
        <v/>
      </c>
      <c r="R680" s="80">
        <f>SIN(RADIANS(K680))*COS(RADIANS(J680))</f>
        <v/>
      </c>
      <c r="S680" s="80">
        <f>COS(RADIANS(J680))*SIN(RADIANS(L680))</f>
        <v/>
      </c>
      <c r="T680" s="80">
        <f>COS(RADIANS(J680))*COS(RADIANS(L680))</f>
        <v/>
      </c>
      <c r="U680" s="80">
        <f>-SIN(RADIANS(J680))</f>
        <v/>
      </c>
      <c r="V680" s="80">
        <f>-SIN(RADIANS(K680))*COS(RADIANS(L680))+COS(RADIANS(K680))*SIN(RADIANS(J680))*SIN(RADIANS(L680))</f>
        <v/>
      </c>
      <c r="W680" s="80">
        <f>SIN(RADIANS(K680))*SIN(RADIANS(L680))+COS(RADIANS(K680))*SIN(RADIANS(J680))*COS(RADIANS(L680))</f>
        <v/>
      </c>
      <c r="X680" s="80">
        <f>COS(RADIANS(K680))*COS(RADIANS(J680))</f>
        <v/>
      </c>
      <c r="Y680" s="80">
        <f>P680*G680</f>
        <v/>
      </c>
      <c r="Z680" s="80">
        <f>Q680*H680</f>
        <v/>
      </c>
      <c r="AA680" s="80">
        <f>R680*I680</f>
        <v/>
      </c>
      <c r="AB680" s="80">
        <f>M680</f>
        <v/>
      </c>
      <c r="AC680" s="80">
        <f>S680*G680</f>
        <v/>
      </c>
      <c r="AD680" s="80">
        <f>T680*H680</f>
        <v/>
      </c>
      <c r="AE680" s="80">
        <f>U680*I680</f>
        <v/>
      </c>
      <c r="AF680" s="80">
        <f>N680</f>
        <v/>
      </c>
      <c r="AG680" s="80">
        <f>V680*G680</f>
        <v/>
      </c>
      <c r="AH680" s="80">
        <f>W680*H680</f>
        <v/>
      </c>
      <c r="AI680" s="80">
        <f>X680*I680</f>
        <v/>
      </c>
      <c r="AJ680" s="80">
        <f>O680</f>
        <v/>
      </c>
      <c r="AK680" s="81" t="n">
        <v>1</v>
      </c>
      <c r="AL680" s="81" t="n">
        <v>0</v>
      </c>
      <c r="AM680" s="81" t="n">
        <v>0</v>
      </c>
      <c r="AN680" s="81" t="n">
        <v>0.07999999820000001</v>
      </c>
      <c r="AO680" s="81" t="n">
        <v>0</v>
      </c>
      <c r="AP680" s="81" t="n">
        <v>1</v>
      </c>
      <c r="AQ680" s="81" t="n">
        <v>0</v>
      </c>
      <c r="AR680" s="81" t="n">
        <v>0.460000008</v>
      </c>
      <c r="AS680" s="81" t="n">
        <v>0</v>
      </c>
      <c r="AT680" s="81" t="n">
        <v>0</v>
      </c>
      <c r="AU680" s="81" t="n">
        <v>1</v>
      </c>
      <c r="AV680" s="81" t="n">
        <v>0.100000001</v>
      </c>
      <c r="AW680" s="82">
        <f>MAX(ABS(Y680-AK680),ABS(Z680-AL680),ABS(AA680-AM680),ABS(AB680-AN680),ABS(AC680-AO680),ABS(AD680-AP680),ABS(AE680-AQ680),ABS(AF680-AR680),ABS(AG680-AS680),ABS(AH680-AT680),ABS(AI680-AU680),ABS(AJ680-AV680))</f>
        <v/>
      </c>
    </row>
    <row r="681">
      <c r="A681" s="78" t="inlineStr">
        <is>
          <t>M676</t>
        </is>
      </c>
      <c r="B681" s="52" t="inlineStr">
        <is>
          <t>ROV3-25</t>
        </is>
      </c>
      <c r="C681" s="52" t="inlineStr">
        <is>
          <t>Target Rover</t>
        </is>
      </c>
      <c r="D681" s="52" t="inlineStr">
        <is>
          <t>Scanner head</t>
        </is>
      </c>
      <c r="E681" s="59" t="inlineStr">
        <is>
          <t>Sphere</t>
        </is>
      </c>
      <c r="F681" s="52" t="inlineStr">
        <is>
          <t>ROV-24#3</t>
        </is>
      </c>
      <c r="G681" s="79" t="n">
        <v>0.0700000003</v>
      </c>
      <c r="H681" s="79" t="n">
        <v>0.0700000003</v>
      </c>
      <c r="I681" s="79" t="n">
        <v>0.0700000003</v>
      </c>
      <c r="J681" s="79" t="n">
        <v>0</v>
      </c>
      <c r="K681" s="79" t="n">
        <v>0</v>
      </c>
      <c r="L681" s="79" t="n">
        <v>0</v>
      </c>
      <c r="M681" s="79" t="n">
        <v>0</v>
      </c>
      <c r="N681" s="79" t="n">
        <v>0</v>
      </c>
      <c r="O681" s="79" t="n">
        <v>0</v>
      </c>
      <c r="P681" s="80">
        <f>COS(RADIANS(K681))*COS(RADIANS(L681))+SIN(RADIANS(K681))*SIN(RADIANS(J681))*SIN(RADIANS(L681))</f>
        <v/>
      </c>
      <c r="Q681" s="80">
        <f>-COS(RADIANS(K681))*SIN(RADIANS(L681))+SIN(RADIANS(K681))*SIN(RADIANS(J681))*COS(RADIANS(L681))</f>
        <v/>
      </c>
      <c r="R681" s="80">
        <f>SIN(RADIANS(K681))*COS(RADIANS(J681))</f>
        <v/>
      </c>
      <c r="S681" s="80">
        <f>COS(RADIANS(J681))*SIN(RADIANS(L681))</f>
        <v/>
      </c>
      <c r="T681" s="80">
        <f>COS(RADIANS(J681))*COS(RADIANS(L681))</f>
        <v/>
      </c>
      <c r="U681" s="80">
        <f>-SIN(RADIANS(J681))</f>
        <v/>
      </c>
      <c r="V681" s="80">
        <f>-SIN(RADIANS(K681))*COS(RADIANS(L681))+COS(RADIANS(K681))*SIN(RADIANS(J681))*SIN(RADIANS(L681))</f>
        <v/>
      </c>
      <c r="W681" s="80">
        <f>SIN(RADIANS(K681))*SIN(RADIANS(L681))+COS(RADIANS(K681))*SIN(RADIANS(J681))*COS(RADIANS(L681))</f>
        <v/>
      </c>
      <c r="X681" s="80">
        <f>COS(RADIANS(K681))*COS(RADIANS(J681))</f>
        <v/>
      </c>
      <c r="Y681" s="80">
        <f>P681*G681</f>
        <v/>
      </c>
      <c r="Z681" s="80">
        <f>Q681*H681</f>
        <v/>
      </c>
      <c r="AA681" s="80">
        <f>R681*I681</f>
        <v/>
      </c>
      <c r="AB681" s="80">
        <f>M681</f>
        <v/>
      </c>
      <c r="AC681" s="80">
        <f>S681*G681</f>
        <v/>
      </c>
      <c r="AD681" s="80">
        <f>T681*H681</f>
        <v/>
      </c>
      <c r="AE681" s="80">
        <f>U681*I681</f>
        <v/>
      </c>
      <c r="AF681" s="80">
        <f>N681</f>
        <v/>
      </c>
      <c r="AG681" s="80">
        <f>V681*G681</f>
        <v/>
      </c>
      <c r="AH681" s="80">
        <f>W681*H681</f>
        <v/>
      </c>
      <c r="AI681" s="80">
        <f>X681*I681</f>
        <v/>
      </c>
      <c r="AJ681" s="80">
        <f>O681</f>
        <v/>
      </c>
      <c r="AK681" s="81" t="n">
        <v>0.0700000003</v>
      </c>
      <c r="AL681" s="81" t="n">
        <v>0</v>
      </c>
      <c r="AM681" s="81" t="n">
        <v>0</v>
      </c>
      <c r="AN681" s="81" t="n">
        <v>0</v>
      </c>
      <c r="AO681" s="81" t="n">
        <v>0</v>
      </c>
      <c r="AP681" s="81" t="n">
        <v>0.0700000003</v>
      </c>
      <c r="AQ681" s="81" t="n">
        <v>0</v>
      </c>
      <c r="AR681" s="81" t="n">
        <v>0</v>
      </c>
      <c r="AS681" s="81" t="n">
        <v>0</v>
      </c>
      <c r="AT681" s="81" t="n">
        <v>0</v>
      </c>
      <c r="AU681" s="81" t="n">
        <v>0.0700000003</v>
      </c>
      <c r="AV681" s="81" t="n">
        <v>0</v>
      </c>
      <c r="AW681" s="82">
        <f>MAX(ABS(Y681-AK681),ABS(Z681-AL681),ABS(AA681-AM681),ABS(AB681-AN681),ABS(AC681-AO681),ABS(AD681-AP681),ABS(AE681-AQ681),ABS(AF681-AR681),ABS(AG681-AS681),ABS(AH681-AT681),ABS(AI681-AU681),ABS(AJ681-AV681))</f>
        <v/>
      </c>
    </row>
    <row r="682">
      <c r="A682" s="78" t="inlineStr">
        <is>
          <t>M677</t>
        </is>
      </c>
      <c r="B682" s="52" t="inlineStr">
        <is>
          <t>ROV3-26</t>
        </is>
      </c>
      <c r="C682" s="52" t="inlineStr">
        <is>
          <t>Target Rover</t>
        </is>
      </c>
      <c r="D682" s="52" t="inlineStr">
        <is>
          <t>Scanner window</t>
        </is>
      </c>
      <c r="E682" s="63" t="inlineStr">
        <is>
          <t>Cube</t>
        </is>
      </c>
      <c r="F682" s="52" t="inlineStr">
        <is>
          <t>ROV-24#3</t>
        </is>
      </c>
      <c r="G682" s="79" t="n">
        <v>0.0500000007</v>
      </c>
      <c r="H682" s="79" t="n">
        <v>0.0299999993</v>
      </c>
      <c r="I682" s="79" t="n">
        <v>0.0199999996</v>
      </c>
      <c r="J682" s="79" t="n">
        <v>0</v>
      </c>
      <c r="K682" s="79" t="n">
        <v>0</v>
      </c>
      <c r="L682" s="79" t="n">
        <v>0</v>
      </c>
      <c r="M682" s="79" t="n">
        <v>0</v>
      </c>
      <c r="N682" s="79" t="n">
        <v>0</v>
      </c>
      <c r="O682" s="79" t="n">
        <v>0.0350000001</v>
      </c>
      <c r="P682" s="80">
        <f>COS(RADIANS(K682))*COS(RADIANS(L682))+SIN(RADIANS(K682))*SIN(RADIANS(J682))*SIN(RADIANS(L682))</f>
        <v/>
      </c>
      <c r="Q682" s="80">
        <f>-COS(RADIANS(K682))*SIN(RADIANS(L682))+SIN(RADIANS(K682))*SIN(RADIANS(J682))*COS(RADIANS(L682))</f>
        <v/>
      </c>
      <c r="R682" s="80">
        <f>SIN(RADIANS(K682))*COS(RADIANS(J682))</f>
        <v/>
      </c>
      <c r="S682" s="80">
        <f>COS(RADIANS(J682))*SIN(RADIANS(L682))</f>
        <v/>
      </c>
      <c r="T682" s="80">
        <f>COS(RADIANS(J682))*COS(RADIANS(L682))</f>
        <v/>
      </c>
      <c r="U682" s="80">
        <f>-SIN(RADIANS(J682))</f>
        <v/>
      </c>
      <c r="V682" s="80">
        <f>-SIN(RADIANS(K682))*COS(RADIANS(L682))+COS(RADIANS(K682))*SIN(RADIANS(J682))*SIN(RADIANS(L682))</f>
        <v/>
      </c>
      <c r="W682" s="80">
        <f>SIN(RADIANS(K682))*SIN(RADIANS(L682))+COS(RADIANS(K682))*SIN(RADIANS(J682))*COS(RADIANS(L682))</f>
        <v/>
      </c>
      <c r="X682" s="80">
        <f>COS(RADIANS(K682))*COS(RADIANS(J682))</f>
        <v/>
      </c>
      <c r="Y682" s="80">
        <f>P682*G682</f>
        <v/>
      </c>
      <c r="Z682" s="80">
        <f>Q682*H682</f>
        <v/>
      </c>
      <c r="AA682" s="80">
        <f>R682*I682</f>
        <v/>
      </c>
      <c r="AB682" s="80">
        <f>M682</f>
        <v/>
      </c>
      <c r="AC682" s="80">
        <f>S682*G682</f>
        <v/>
      </c>
      <c r="AD682" s="80">
        <f>T682*H682</f>
        <v/>
      </c>
      <c r="AE682" s="80">
        <f>U682*I682</f>
        <v/>
      </c>
      <c r="AF682" s="80">
        <f>N682</f>
        <v/>
      </c>
      <c r="AG682" s="80">
        <f>V682*G682</f>
        <v/>
      </c>
      <c r="AH682" s="80">
        <f>W682*H682</f>
        <v/>
      </c>
      <c r="AI682" s="80">
        <f>X682*I682</f>
        <v/>
      </c>
      <c r="AJ682" s="80">
        <f>O682</f>
        <v/>
      </c>
      <c r="AK682" s="81" t="n">
        <v>0.0500000007</v>
      </c>
      <c r="AL682" s="81" t="n">
        <v>0</v>
      </c>
      <c r="AM682" s="81" t="n">
        <v>0</v>
      </c>
      <c r="AN682" s="81" t="n">
        <v>0</v>
      </c>
      <c r="AO682" s="81" t="n">
        <v>0</v>
      </c>
      <c r="AP682" s="81" t="n">
        <v>0.0299999993</v>
      </c>
      <c r="AQ682" s="81" t="n">
        <v>0</v>
      </c>
      <c r="AR682" s="81" t="n">
        <v>0</v>
      </c>
      <c r="AS682" s="81" t="n">
        <v>0</v>
      </c>
      <c r="AT682" s="81" t="n">
        <v>0</v>
      </c>
      <c r="AU682" s="81" t="n">
        <v>0.0199999996</v>
      </c>
      <c r="AV682" s="81" t="n">
        <v>0.0350000001</v>
      </c>
      <c r="AW682" s="82">
        <f>MAX(ABS(Y682-AK682),ABS(Z682-AL682),ABS(AA682-AM682),ABS(AB682-AN682),ABS(AC682-AO682),ABS(AD682-AP682),ABS(AE682-AQ682),ABS(AF682-AR682),ABS(AG682-AS682),ABS(AH682-AT682),ABS(AI682-AU682),ABS(AJ682-AV682))</f>
        <v/>
      </c>
    </row>
    <row r="683">
      <c r="A683" s="78" t="inlineStr">
        <is>
          <t>M678</t>
        </is>
      </c>
      <c r="B683" s="52" t="inlineStr">
        <is>
          <t>ROV3-27</t>
        </is>
      </c>
      <c r="C683" s="52" t="inlineStr">
        <is>
          <t>Target Rover</t>
        </is>
      </c>
      <c r="D683" s="52" t="inlineStr">
        <is>
          <t>Whip antenna</t>
        </is>
      </c>
      <c r="E683" s="58" t="inlineStr">
        <is>
          <t>Cylinder</t>
        </is>
      </c>
      <c r="F683" s="52" t="inlineStr">
        <is>
          <t>ROV-00#3</t>
        </is>
      </c>
      <c r="G683" s="79" t="n">
        <v>0.0120000001</v>
      </c>
      <c r="H683" s="79" t="n">
        <v>0.0120000001</v>
      </c>
      <c r="I683" s="79" t="n">
        <v>0.300000012</v>
      </c>
      <c r="J683" s="79" t="n">
        <v>90</v>
      </c>
      <c r="K683" s="79" t="n">
        <v>0</v>
      </c>
      <c r="L683" s="79" t="n">
        <v>0</v>
      </c>
      <c r="M683" s="79" t="n">
        <v>-0.129999995</v>
      </c>
      <c r="N683" s="79" t="n">
        <v>0.439999998</v>
      </c>
      <c r="O683" s="79" t="n">
        <v>-0.200000003</v>
      </c>
      <c r="P683" s="80">
        <f>COS(RADIANS(K683))*COS(RADIANS(L683))+SIN(RADIANS(K683))*SIN(RADIANS(J683))*SIN(RADIANS(L683))</f>
        <v/>
      </c>
      <c r="Q683" s="80">
        <f>-COS(RADIANS(K683))*SIN(RADIANS(L683))+SIN(RADIANS(K683))*SIN(RADIANS(J683))*COS(RADIANS(L683))</f>
        <v/>
      </c>
      <c r="R683" s="80">
        <f>SIN(RADIANS(K683))*COS(RADIANS(J683))</f>
        <v/>
      </c>
      <c r="S683" s="80">
        <f>COS(RADIANS(J683))*SIN(RADIANS(L683))</f>
        <v/>
      </c>
      <c r="T683" s="80">
        <f>COS(RADIANS(J683))*COS(RADIANS(L683))</f>
        <v/>
      </c>
      <c r="U683" s="80">
        <f>-SIN(RADIANS(J683))</f>
        <v/>
      </c>
      <c r="V683" s="80">
        <f>-SIN(RADIANS(K683))*COS(RADIANS(L683))+COS(RADIANS(K683))*SIN(RADIANS(J683))*SIN(RADIANS(L683))</f>
        <v/>
      </c>
      <c r="W683" s="80">
        <f>SIN(RADIANS(K683))*SIN(RADIANS(L683))+COS(RADIANS(K683))*SIN(RADIANS(J683))*COS(RADIANS(L683))</f>
        <v/>
      </c>
      <c r="X683" s="80">
        <f>COS(RADIANS(K683))*COS(RADIANS(J683))</f>
        <v/>
      </c>
      <c r="Y683" s="80">
        <f>P683*G683</f>
        <v/>
      </c>
      <c r="Z683" s="80">
        <f>Q683*H683</f>
        <v/>
      </c>
      <c r="AA683" s="80">
        <f>R683*I683</f>
        <v/>
      </c>
      <c r="AB683" s="80">
        <f>M683</f>
        <v/>
      </c>
      <c r="AC683" s="80">
        <f>S683*G683</f>
        <v/>
      </c>
      <c r="AD683" s="80">
        <f>T683*H683</f>
        <v/>
      </c>
      <c r="AE683" s="80">
        <f>U683*I683</f>
        <v/>
      </c>
      <c r="AF683" s="80">
        <f>N683</f>
        <v/>
      </c>
      <c r="AG683" s="80">
        <f>V683*G683</f>
        <v/>
      </c>
      <c r="AH683" s="80">
        <f>W683*H683</f>
        <v/>
      </c>
      <c r="AI683" s="80">
        <f>X683*I683</f>
        <v/>
      </c>
      <c r="AJ683" s="80">
        <f>O683</f>
        <v/>
      </c>
      <c r="AK683" s="81" t="n">
        <v>0.0120000001</v>
      </c>
      <c r="AL683" s="81" t="n">
        <v>0</v>
      </c>
      <c r="AM683" s="81" t="n">
        <v>0</v>
      </c>
      <c r="AN683" s="81" t="n">
        <v>-0.129999995</v>
      </c>
      <c r="AO683" s="81" t="n">
        <v>0</v>
      </c>
      <c r="AP683" s="81" t="n">
        <v>-5.24536636e-10</v>
      </c>
      <c r="AQ683" s="81" t="n">
        <v>-0.300000012</v>
      </c>
      <c r="AR683" s="81" t="n">
        <v>0.439999998</v>
      </c>
      <c r="AS683" s="81" t="n">
        <v>0</v>
      </c>
      <c r="AT683" s="81" t="n">
        <v>0.0120000001</v>
      </c>
      <c r="AU683" s="81" t="n">
        <v>-1.3113417e-08</v>
      </c>
      <c r="AV683" s="81" t="n">
        <v>-0.200000003</v>
      </c>
      <c r="AW683" s="82">
        <f>MAX(ABS(Y683-AK683),ABS(Z683-AL683),ABS(AA683-AM683),ABS(AB683-AN683),ABS(AC683-AO683),ABS(AD683-AP683),ABS(AE683-AQ683),ABS(AF683-AR683),ABS(AG683-AS683),ABS(AH683-AT683),ABS(AI683-AU683),ABS(AJ683-AV683))</f>
        <v/>
      </c>
    </row>
    <row r="684">
      <c r="A684" s="78" t="inlineStr">
        <is>
          <t>M679</t>
        </is>
      </c>
      <c r="B684" s="52" t="inlineStr">
        <is>
          <t>TNK-00</t>
        </is>
      </c>
      <c r="C684" s="52" t="inlineStr">
        <is>
          <t>Main Battle Tank</t>
        </is>
      </c>
      <c r="D684" s="52" t="inlineStr">
        <is>
          <t>Main Battle Tank</t>
        </is>
      </c>
      <c r="E684" s="53" t="inlineStr">
        <is>
          <t>Group</t>
        </is>
      </c>
      <c r="F684" s="52" t="inlineStr">
        <is>
          <t>World</t>
        </is>
      </c>
      <c r="G684" s="79" t="n">
        <v>1</v>
      </c>
      <c r="H684" s="79" t="n">
        <v>1</v>
      </c>
      <c r="I684" s="79" t="n">
        <v>1</v>
      </c>
      <c r="J684" s="79" t="n">
        <v>0</v>
      </c>
      <c r="K684" s="79" t="n">
        <v>45</v>
      </c>
      <c r="L684" s="79" t="n">
        <v>0</v>
      </c>
      <c r="M684" s="79" t="n">
        <v>-22</v>
      </c>
      <c r="N684" s="79" t="n">
        <v>-0.300000012</v>
      </c>
      <c r="O684" s="79" t="n">
        <v>-16</v>
      </c>
      <c r="P684" s="80">
        <f>COS(RADIANS(K684))*COS(RADIANS(L684))+SIN(RADIANS(K684))*SIN(RADIANS(J684))*SIN(RADIANS(L684))</f>
        <v/>
      </c>
      <c r="Q684" s="80">
        <f>-COS(RADIANS(K684))*SIN(RADIANS(L684))+SIN(RADIANS(K684))*SIN(RADIANS(J684))*COS(RADIANS(L684))</f>
        <v/>
      </c>
      <c r="R684" s="80">
        <f>SIN(RADIANS(K684))*COS(RADIANS(J684))</f>
        <v/>
      </c>
      <c r="S684" s="80">
        <f>COS(RADIANS(J684))*SIN(RADIANS(L684))</f>
        <v/>
      </c>
      <c r="T684" s="80">
        <f>COS(RADIANS(J684))*COS(RADIANS(L684))</f>
        <v/>
      </c>
      <c r="U684" s="80">
        <f>-SIN(RADIANS(J684))</f>
        <v/>
      </c>
      <c r="V684" s="80">
        <f>-SIN(RADIANS(K684))*COS(RADIANS(L684))+COS(RADIANS(K684))*SIN(RADIANS(J684))*SIN(RADIANS(L684))</f>
        <v/>
      </c>
      <c r="W684" s="80">
        <f>SIN(RADIANS(K684))*SIN(RADIANS(L684))+COS(RADIANS(K684))*SIN(RADIANS(J684))*COS(RADIANS(L684))</f>
        <v/>
      </c>
      <c r="X684" s="80">
        <f>COS(RADIANS(K684))*COS(RADIANS(J684))</f>
        <v/>
      </c>
      <c r="Y684" s="80">
        <f>P684*G684</f>
        <v/>
      </c>
      <c r="Z684" s="80">
        <f>Q684*H684</f>
        <v/>
      </c>
      <c r="AA684" s="80">
        <f>R684*I684</f>
        <v/>
      </c>
      <c r="AB684" s="80">
        <f>M684</f>
        <v/>
      </c>
      <c r="AC684" s="80">
        <f>S684*G684</f>
        <v/>
      </c>
      <c r="AD684" s="80">
        <f>T684*H684</f>
        <v/>
      </c>
      <c r="AE684" s="80">
        <f>U684*I684</f>
        <v/>
      </c>
      <c r="AF684" s="80">
        <f>N684</f>
        <v/>
      </c>
      <c r="AG684" s="80">
        <f>V684*G684</f>
        <v/>
      </c>
      <c r="AH684" s="80">
        <f>W684*H684</f>
        <v/>
      </c>
      <c r="AI684" s="80">
        <f>X684*I684</f>
        <v/>
      </c>
      <c r="AJ684" s="80">
        <f>O684</f>
        <v/>
      </c>
      <c r="AK684" s="81" t="n">
        <v>0.707106769</v>
      </c>
      <c r="AL684" s="81" t="n">
        <v>0</v>
      </c>
      <c r="AM684" s="81" t="n">
        <v>0.707106769</v>
      </c>
      <c r="AN684" s="81" t="n">
        <v>-22</v>
      </c>
      <c r="AO684" s="81" t="n">
        <v>0</v>
      </c>
      <c r="AP684" s="81" t="n">
        <v>1</v>
      </c>
      <c r="AQ684" s="81" t="n">
        <v>0</v>
      </c>
      <c r="AR684" s="81" t="n">
        <v>-0.300000012</v>
      </c>
      <c r="AS684" s="81" t="n">
        <v>-0.707106769</v>
      </c>
      <c r="AT684" s="81" t="n">
        <v>0</v>
      </c>
      <c r="AU684" s="81" t="n">
        <v>0.707106769</v>
      </c>
      <c r="AV684" s="81" t="n">
        <v>-16</v>
      </c>
      <c r="AW684" s="82">
        <f>MAX(ABS(Y684-AK684),ABS(Z684-AL684),ABS(AA684-AM684),ABS(AB684-AN684),ABS(AC684-AO684),ABS(AD684-AP684),ABS(AE684-AQ684),ABS(AF684-AR684),ABS(AG684-AS684),ABS(AH684-AT684),ABS(AI684-AU684),ABS(AJ684-AV684))</f>
        <v/>
      </c>
    </row>
    <row r="685">
      <c r="A685" s="78" t="inlineStr">
        <is>
          <t>M680</t>
        </is>
      </c>
      <c r="B685" s="52" t="inlineStr">
        <is>
          <t>TNK-01</t>
        </is>
      </c>
      <c r="C685" s="52" t="inlineStr">
        <is>
          <t>Main Battle Tank</t>
        </is>
      </c>
      <c r="D685" s="52" t="inlineStr">
        <is>
          <t>Hull</t>
        </is>
      </c>
      <c r="E685" s="53" t="inlineStr">
        <is>
          <t>Group</t>
        </is>
      </c>
      <c r="F685" s="52" t="inlineStr">
        <is>
          <t>TNK-00</t>
        </is>
      </c>
      <c r="G685" s="79" t="n">
        <v>1</v>
      </c>
      <c r="H685" s="79" t="n">
        <v>1</v>
      </c>
      <c r="I685" s="79" t="n">
        <v>1</v>
      </c>
      <c r="J685" s="79" t="n">
        <v>0</v>
      </c>
      <c r="K685" s="79" t="n">
        <v>0</v>
      </c>
      <c r="L685" s="79" t="n">
        <v>0</v>
      </c>
      <c r="M685" s="79" t="n">
        <v>0</v>
      </c>
      <c r="N685" s="79" t="n">
        <v>0</v>
      </c>
      <c r="O685" s="79" t="n">
        <v>0</v>
      </c>
      <c r="P685" s="80">
        <f>COS(RADIANS(K685))*COS(RADIANS(L685))+SIN(RADIANS(K685))*SIN(RADIANS(J685))*SIN(RADIANS(L685))</f>
        <v/>
      </c>
      <c r="Q685" s="80">
        <f>-COS(RADIANS(K685))*SIN(RADIANS(L685))+SIN(RADIANS(K685))*SIN(RADIANS(J685))*COS(RADIANS(L685))</f>
        <v/>
      </c>
      <c r="R685" s="80">
        <f>SIN(RADIANS(K685))*COS(RADIANS(J685))</f>
        <v/>
      </c>
      <c r="S685" s="80">
        <f>COS(RADIANS(J685))*SIN(RADIANS(L685))</f>
        <v/>
      </c>
      <c r="T685" s="80">
        <f>COS(RADIANS(J685))*COS(RADIANS(L685))</f>
        <v/>
      </c>
      <c r="U685" s="80">
        <f>-SIN(RADIANS(J685))</f>
        <v/>
      </c>
      <c r="V685" s="80">
        <f>-SIN(RADIANS(K685))*COS(RADIANS(L685))+COS(RADIANS(K685))*SIN(RADIANS(J685))*SIN(RADIANS(L685))</f>
        <v/>
      </c>
      <c r="W685" s="80">
        <f>SIN(RADIANS(K685))*SIN(RADIANS(L685))+COS(RADIANS(K685))*SIN(RADIANS(J685))*COS(RADIANS(L685))</f>
        <v/>
      </c>
      <c r="X685" s="80">
        <f>COS(RADIANS(K685))*COS(RADIANS(J685))</f>
        <v/>
      </c>
      <c r="Y685" s="80">
        <f>P685*G685</f>
        <v/>
      </c>
      <c r="Z685" s="80">
        <f>Q685*H685</f>
        <v/>
      </c>
      <c r="AA685" s="80">
        <f>R685*I685</f>
        <v/>
      </c>
      <c r="AB685" s="80">
        <f>M685</f>
        <v/>
      </c>
      <c r="AC685" s="80">
        <f>S685*G685</f>
        <v/>
      </c>
      <c r="AD685" s="80">
        <f>T685*H685</f>
        <v/>
      </c>
      <c r="AE685" s="80">
        <f>U685*I685</f>
        <v/>
      </c>
      <c r="AF685" s="80">
        <f>N685</f>
        <v/>
      </c>
      <c r="AG685" s="80">
        <f>V685*G685</f>
        <v/>
      </c>
      <c r="AH685" s="80">
        <f>W685*H685</f>
        <v/>
      </c>
      <c r="AI685" s="80">
        <f>X685*I685</f>
        <v/>
      </c>
      <c r="AJ685" s="80">
        <f>O685</f>
        <v/>
      </c>
      <c r="AK685" s="81" t="n">
        <v>1</v>
      </c>
      <c r="AL685" s="81" t="n">
        <v>0</v>
      </c>
      <c r="AM685" s="81" t="n">
        <v>0</v>
      </c>
      <c r="AN685" s="81" t="n">
        <v>0</v>
      </c>
      <c r="AO685" s="81" t="n">
        <v>0</v>
      </c>
      <c r="AP685" s="81" t="n">
        <v>1</v>
      </c>
      <c r="AQ685" s="81" t="n">
        <v>0</v>
      </c>
      <c r="AR685" s="81" t="n">
        <v>0</v>
      </c>
      <c r="AS685" s="81" t="n">
        <v>0</v>
      </c>
      <c r="AT685" s="81" t="n">
        <v>0</v>
      </c>
      <c r="AU685" s="81" t="n">
        <v>1</v>
      </c>
      <c r="AV685" s="81" t="n">
        <v>0</v>
      </c>
      <c r="AW685" s="82">
        <f>MAX(ABS(Y685-AK685),ABS(Z685-AL685),ABS(AA685-AM685),ABS(AB685-AN685),ABS(AC685-AO685),ABS(AD685-AP685),ABS(AE685-AQ685),ABS(AF685-AR685),ABS(AG685-AS685),ABS(AH685-AT685),ABS(AI685-AU685),ABS(AJ685-AV685))</f>
        <v/>
      </c>
    </row>
    <row r="686">
      <c r="A686" s="78" t="inlineStr">
        <is>
          <t>M681</t>
        </is>
      </c>
      <c r="B686" s="52" t="inlineStr">
        <is>
          <t>TNK-02</t>
        </is>
      </c>
      <c r="C686" s="52" t="inlineStr">
        <is>
          <t>Main Battle Tank</t>
        </is>
      </c>
      <c r="D686" s="52" t="inlineStr">
        <is>
          <t>Hull core</t>
        </is>
      </c>
      <c r="E686" s="63" t="inlineStr">
        <is>
          <t>Cube</t>
        </is>
      </c>
      <c r="F686" s="52" t="inlineStr">
        <is>
          <t>TNK-01</t>
        </is>
      </c>
      <c r="G686" s="79" t="n">
        <v>1.70000005</v>
      </c>
      <c r="H686" s="79" t="n">
        <v>0.899999976</v>
      </c>
      <c r="I686" s="79" t="n">
        <v>5.5999999</v>
      </c>
      <c r="J686" s="79" t="n">
        <v>0</v>
      </c>
      <c r="K686" s="79" t="n">
        <v>0</v>
      </c>
      <c r="L686" s="79" t="n">
        <v>0</v>
      </c>
      <c r="M686" s="79" t="n">
        <v>0</v>
      </c>
      <c r="N686" s="79" t="n">
        <v>0.800000012</v>
      </c>
      <c r="O686" s="79" t="n">
        <v>0</v>
      </c>
      <c r="P686" s="80">
        <f>COS(RADIANS(K686))*COS(RADIANS(L686))+SIN(RADIANS(K686))*SIN(RADIANS(J686))*SIN(RADIANS(L686))</f>
        <v/>
      </c>
      <c r="Q686" s="80">
        <f>-COS(RADIANS(K686))*SIN(RADIANS(L686))+SIN(RADIANS(K686))*SIN(RADIANS(J686))*COS(RADIANS(L686))</f>
        <v/>
      </c>
      <c r="R686" s="80">
        <f>SIN(RADIANS(K686))*COS(RADIANS(J686))</f>
        <v/>
      </c>
      <c r="S686" s="80">
        <f>COS(RADIANS(J686))*SIN(RADIANS(L686))</f>
        <v/>
      </c>
      <c r="T686" s="80">
        <f>COS(RADIANS(J686))*COS(RADIANS(L686))</f>
        <v/>
      </c>
      <c r="U686" s="80">
        <f>-SIN(RADIANS(J686))</f>
        <v/>
      </c>
      <c r="V686" s="80">
        <f>-SIN(RADIANS(K686))*COS(RADIANS(L686))+COS(RADIANS(K686))*SIN(RADIANS(J686))*SIN(RADIANS(L686))</f>
        <v/>
      </c>
      <c r="W686" s="80">
        <f>SIN(RADIANS(K686))*SIN(RADIANS(L686))+COS(RADIANS(K686))*SIN(RADIANS(J686))*COS(RADIANS(L686))</f>
        <v/>
      </c>
      <c r="X686" s="80">
        <f>COS(RADIANS(K686))*COS(RADIANS(J686))</f>
        <v/>
      </c>
      <c r="Y686" s="80">
        <f>P686*G686</f>
        <v/>
      </c>
      <c r="Z686" s="80">
        <f>Q686*H686</f>
        <v/>
      </c>
      <c r="AA686" s="80">
        <f>R686*I686</f>
        <v/>
      </c>
      <c r="AB686" s="80">
        <f>M686</f>
        <v/>
      </c>
      <c r="AC686" s="80">
        <f>S686*G686</f>
        <v/>
      </c>
      <c r="AD686" s="80">
        <f>T686*H686</f>
        <v/>
      </c>
      <c r="AE686" s="80">
        <f>U686*I686</f>
        <v/>
      </c>
      <c r="AF686" s="80">
        <f>N686</f>
        <v/>
      </c>
      <c r="AG686" s="80">
        <f>V686*G686</f>
        <v/>
      </c>
      <c r="AH686" s="80">
        <f>W686*H686</f>
        <v/>
      </c>
      <c r="AI686" s="80">
        <f>X686*I686</f>
        <v/>
      </c>
      <c r="AJ686" s="80">
        <f>O686</f>
        <v/>
      </c>
      <c r="AK686" s="81" t="n">
        <v>1.70000005</v>
      </c>
      <c r="AL686" s="81" t="n">
        <v>0</v>
      </c>
      <c r="AM686" s="81" t="n">
        <v>0</v>
      </c>
      <c r="AN686" s="81" t="n">
        <v>0</v>
      </c>
      <c r="AO686" s="81" t="n">
        <v>0</v>
      </c>
      <c r="AP686" s="81" t="n">
        <v>0.899999976</v>
      </c>
      <c r="AQ686" s="81" t="n">
        <v>0</v>
      </c>
      <c r="AR686" s="81" t="n">
        <v>0.800000012</v>
      </c>
      <c r="AS686" s="81" t="n">
        <v>0</v>
      </c>
      <c r="AT686" s="81" t="n">
        <v>0</v>
      </c>
      <c r="AU686" s="81" t="n">
        <v>5.5999999</v>
      </c>
      <c r="AV686" s="81" t="n">
        <v>0</v>
      </c>
      <c r="AW686" s="82">
        <f>MAX(ABS(Y686-AK686),ABS(Z686-AL686),ABS(AA686-AM686),ABS(AB686-AN686),ABS(AC686-AO686),ABS(AD686-AP686),ABS(AE686-AQ686),ABS(AF686-AR686),ABS(AG686-AS686),ABS(AH686-AT686),ABS(AI686-AU686),ABS(AJ686-AV686))</f>
        <v/>
      </c>
    </row>
    <row r="687">
      <c r="A687" s="78" t="inlineStr">
        <is>
          <t>M682</t>
        </is>
      </c>
      <c r="B687" s="52" t="inlineStr">
        <is>
          <t>TNK-03</t>
        </is>
      </c>
      <c r="C687" s="52" t="inlineStr">
        <is>
          <t>Main Battle Tank</t>
        </is>
      </c>
      <c r="D687" s="52" t="inlineStr">
        <is>
          <t>Hull deck</t>
        </is>
      </c>
      <c r="E687" s="63" t="inlineStr">
        <is>
          <t>Cube</t>
        </is>
      </c>
      <c r="F687" s="52" t="inlineStr">
        <is>
          <t>TNK-01</t>
        </is>
      </c>
      <c r="G687" s="79" t="n">
        <v>2.9000001</v>
      </c>
      <c r="H687" s="79" t="n">
        <v>0.25999999</v>
      </c>
      <c r="I687" s="79" t="n">
        <v>4.5999999</v>
      </c>
      <c r="J687" s="79" t="n">
        <v>0</v>
      </c>
      <c r="K687" s="79" t="n">
        <v>0</v>
      </c>
      <c r="L687" s="79" t="n">
        <v>0</v>
      </c>
      <c r="M687" s="79" t="n">
        <v>0</v>
      </c>
      <c r="N687" s="79" t="n">
        <v>1.28999996</v>
      </c>
      <c r="O687" s="79" t="n">
        <v>-0.5</v>
      </c>
      <c r="P687" s="80">
        <f>COS(RADIANS(K687))*COS(RADIANS(L687))+SIN(RADIANS(K687))*SIN(RADIANS(J687))*SIN(RADIANS(L687))</f>
        <v/>
      </c>
      <c r="Q687" s="80">
        <f>-COS(RADIANS(K687))*SIN(RADIANS(L687))+SIN(RADIANS(K687))*SIN(RADIANS(J687))*COS(RADIANS(L687))</f>
        <v/>
      </c>
      <c r="R687" s="80">
        <f>SIN(RADIANS(K687))*COS(RADIANS(J687))</f>
        <v/>
      </c>
      <c r="S687" s="80">
        <f>COS(RADIANS(J687))*SIN(RADIANS(L687))</f>
        <v/>
      </c>
      <c r="T687" s="80">
        <f>COS(RADIANS(J687))*COS(RADIANS(L687))</f>
        <v/>
      </c>
      <c r="U687" s="80">
        <f>-SIN(RADIANS(J687))</f>
        <v/>
      </c>
      <c r="V687" s="80">
        <f>-SIN(RADIANS(K687))*COS(RADIANS(L687))+COS(RADIANS(K687))*SIN(RADIANS(J687))*SIN(RADIANS(L687))</f>
        <v/>
      </c>
      <c r="W687" s="80">
        <f>SIN(RADIANS(K687))*SIN(RADIANS(L687))+COS(RADIANS(K687))*SIN(RADIANS(J687))*COS(RADIANS(L687))</f>
        <v/>
      </c>
      <c r="X687" s="80">
        <f>COS(RADIANS(K687))*COS(RADIANS(J687))</f>
        <v/>
      </c>
      <c r="Y687" s="80">
        <f>P687*G687</f>
        <v/>
      </c>
      <c r="Z687" s="80">
        <f>Q687*H687</f>
        <v/>
      </c>
      <c r="AA687" s="80">
        <f>R687*I687</f>
        <v/>
      </c>
      <c r="AB687" s="80">
        <f>M687</f>
        <v/>
      </c>
      <c r="AC687" s="80">
        <f>S687*G687</f>
        <v/>
      </c>
      <c r="AD687" s="80">
        <f>T687*H687</f>
        <v/>
      </c>
      <c r="AE687" s="80">
        <f>U687*I687</f>
        <v/>
      </c>
      <c r="AF687" s="80">
        <f>N687</f>
        <v/>
      </c>
      <c r="AG687" s="80">
        <f>V687*G687</f>
        <v/>
      </c>
      <c r="AH687" s="80">
        <f>W687*H687</f>
        <v/>
      </c>
      <c r="AI687" s="80">
        <f>X687*I687</f>
        <v/>
      </c>
      <c r="AJ687" s="80">
        <f>O687</f>
        <v/>
      </c>
      <c r="AK687" s="81" t="n">
        <v>2.9000001</v>
      </c>
      <c r="AL687" s="81" t="n">
        <v>0</v>
      </c>
      <c r="AM687" s="81" t="n">
        <v>0</v>
      </c>
      <c r="AN687" s="81" t="n">
        <v>0</v>
      </c>
      <c r="AO687" s="81" t="n">
        <v>0</v>
      </c>
      <c r="AP687" s="81" t="n">
        <v>0.25999999</v>
      </c>
      <c r="AQ687" s="81" t="n">
        <v>0</v>
      </c>
      <c r="AR687" s="81" t="n">
        <v>1.28999996</v>
      </c>
      <c r="AS687" s="81" t="n">
        <v>0</v>
      </c>
      <c r="AT687" s="81" t="n">
        <v>0</v>
      </c>
      <c r="AU687" s="81" t="n">
        <v>4.5999999</v>
      </c>
      <c r="AV687" s="81" t="n">
        <v>-0.5</v>
      </c>
      <c r="AW687" s="82">
        <f>MAX(ABS(Y687-AK687),ABS(Z687-AL687),ABS(AA687-AM687),ABS(AB687-AN687),ABS(AC687-AO687),ABS(AD687-AP687),ABS(AE687-AQ687),ABS(AF687-AR687),ABS(AG687-AS687),ABS(AH687-AT687),ABS(AI687-AU687),ABS(AJ687-AV687))</f>
        <v/>
      </c>
    </row>
    <row r="688">
      <c r="A688" s="78" t="inlineStr">
        <is>
          <t>M683</t>
        </is>
      </c>
      <c r="B688" s="52" t="inlineStr">
        <is>
          <t>TNK-04</t>
        </is>
      </c>
      <c r="C688" s="52" t="inlineStr">
        <is>
          <t>Main Battle Tank</t>
        </is>
      </c>
      <c r="D688" s="52" t="inlineStr">
        <is>
          <t>Glacis plate</t>
        </is>
      </c>
      <c r="E688" s="63" t="inlineStr">
        <is>
          <t>Cube</t>
        </is>
      </c>
      <c r="F688" s="52" t="inlineStr">
        <is>
          <t>TNK-01</t>
        </is>
      </c>
      <c r="G688" s="79" t="n">
        <v>2.5</v>
      </c>
      <c r="H688" s="79" t="n">
        <v>0.119999997</v>
      </c>
      <c r="I688" s="79" t="n">
        <v>1.44899964</v>
      </c>
      <c r="J688" s="79" t="n">
        <v>26.2113781</v>
      </c>
      <c r="K688" s="79" t="n">
        <v>0</v>
      </c>
      <c r="L688" s="79" t="n">
        <v>0</v>
      </c>
      <c r="M688" s="79" t="n">
        <v>0</v>
      </c>
      <c r="N688" s="79" t="n">
        <v>1.0999999</v>
      </c>
      <c r="O688" s="79" t="n">
        <v>2.44999981</v>
      </c>
      <c r="P688" s="80">
        <f>COS(RADIANS(K688))*COS(RADIANS(L688))+SIN(RADIANS(K688))*SIN(RADIANS(J688))*SIN(RADIANS(L688))</f>
        <v/>
      </c>
      <c r="Q688" s="80">
        <f>-COS(RADIANS(K688))*SIN(RADIANS(L688))+SIN(RADIANS(K688))*SIN(RADIANS(J688))*COS(RADIANS(L688))</f>
        <v/>
      </c>
      <c r="R688" s="80">
        <f>SIN(RADIANS(K688))*COS(RADIANS(J688))</f>
        <v/>
      </c>
      <c r="S688" s="80">
        <f>COS(RADIANS(J688))*SIN(RADIANS(L688))</f>
        <v/>
      </c>
      <c r="T688" s="80">
        <f>COS(RADIANS(J688))*COS(RADIANS(L688))</f>
        <v/>
      </c>
      <c r="U688" s="80">
        <f>-SIN(RADIANS(J688))</f>
        <v/>
      </c>
      <c r="V688" s="80">
        <f>-SIN(RADIANS(K688))*COS(RADIANS(L688))+COS(RADIANS(K688))*SIN(RADIANS(J688))*SIN(RADIANS(L688))</f>
        <v/>
      </c>
      <c r="W688" s="80">
        <f>SIN(RADIANS(K688))*SIN(RADIANS(L688))+COS(RADIANS(K688))*SIN(RADIANS(J688))*COS(RADIANS(L688))</f>
        <v/>
      </c>
      <c r="X688" s="80">
        <f>COS(RADIANS(K688))*COS(RADIANS(J688))</f>
        <v/>
      </c>
      <c r="Y688" s="80">
        <f>P688*G688</f>
        <v/>
      </c>
      <c r="Z688" s="80">
        <f>Q688*H688</f>
        <v/>
      </c>
      <c r="AA688" s="80">
        <f>R688*I688</f>
        <v/>
      </c>
      <c r="AB688" s="80">
        <f>M688</f>
        <v/>
      </c>
      <c r="AC688" s="80">
        <f>S688*G688</f>
        <v/>
      </c>
      <c r="AD688" s="80">
        <f>T688*H688</f>
        <v/>
      </c>
      <c r="AE688" s="80">
        <f>U688*I688</f>
        <v/>
      </c>
      <c r="AF688" s="80">
        <f>N688</f>
        <v/>
      </c>
      <c r="AG688" s="80">
        <f>V688*G688</f>
        <v/>
      </c>
      <c r="AH688" s="80">
        <f>W688*H688</f>
        <v/>
      </c>
      <c r="AI688" s="80">
        <f>X688*I688</f>
        <v/>
      </c>
      <c r="AJ688" s="80">
        <f>O688</f>
        <v/>
      </c>
      <c r="AK688" s="81" t="n">
        <v>2.5</v>
      </c>
      <c r="AL688" s="81" t="n">
        <v>0</v>
      </c>
      <c r="AM688" s="81" t="n">
        <v>0</v>
      </c>
      <c r="AN688" s="81" t="n">
        <v>0</v>
      </c>
      <c r="AO688" s="81" t="n">
        <v>0</v>
      </c>
      <c r="AP688" s="81" t="n">
        <v>0.10766048</v>
      </c>
      <c r="AQ688" s="81" t="n">
        <v>-0.639999986</v>
      </c>
      <c r="AR688" s="81" t="n">
        <v>1.0999999</v>
      </c>
      <c r="AS688" s="81" t="n">
        <v>0</v>
      </c>
      <c r="AT688" s="81" t="n">
        <v>0.0530020818</v>
      </c>
      <c r="AU688" s="81" t="n">
        <v>1.29999995</v>
      </c>
      <c r="AV688" s="81" t="n">
        <v>2.44999981</v>
      </c>
      <c r="AW688" s="82">
        <f>MAX(ABS(Y688-AK688),ABS(Z688-AL688),ABS(AA688-AM688),ABS(AB688-AN688),ABS(AC688-AO688),ABS(AD688-AP688),ABS(AE688-AQ688),ABS(AF688-AR688),ABS(AG688-AS688),ABS(AH688-AT688),ABS(AI688-AU688),ABS(AJ688-AV688))</f>
        <v/>
      </c>
    </row>
    <row r="689">
      <c r="A689" s="78" t="inlineStr">
        <is>
          <t>M684</t>
        </is>
      </c>
      <c r="B689" s="52" t="inlineStr">
        <is>
          <t>TNK-05</t>
        </is>
      </c>
      <c r="C689" s="52" t="inlineStr">
        <is>
          <t>Main Battle Tank</t>
        </is>
      </c>
      <c r="D689" s="52" t="inlineStr">
        <is>
          <t>Lower nose plate</t>
        </is>
      </c>
      <c r="E689" s="63" t="inlineStr">
        <is>
          <t>Cube</t>
        </is>
      </c>
      <c r="F689" s="52" t="inlineStr">
        <is>
          <t>TNK-01</t>
        </is>
      </c>
      <c r="G689" s="79" t="n">
        <v>2.20000005</v>
      </c>
      <c r="H689" s="79" t="n">
        <v>0.100000001</v>
      </c>
      <c r="I689" s="79" t="n">
        <v>0.519999921</v>
      </c>
      <c r="J689" s="79" t="n">
        <v>67.3801498</v>
      </c>
      <c r="K689" s="79" t="n">
        <v>180</v>
      </c>
      <c r="L689" s="79" t="n">
        <v>0</v>
      </c>
      <c r="M689" s="79" t="n">
        <v>0</v>
      </c>
      <c r="N689" s="79" t="n">
        <v>0.539999962</v>
      </c>
      <c r="O689" s="79" t="n">
        <v>3</v>
      </c>
      <c r="P689" s="80">
        <f>COS(RADIANS(K689))*COS(RADIANS(L689))+SIN(RADIANS(K689))*SIN(RADIANS(J689))*SIN(RADIANS(L689))</f>
        <v/>
      </c>
      <c r="Q689" s="80">
        <f>-COS(RADIANS(K689))*SIN(RADIANS(L689))+SIN(RADIANS(K689))*SIN(RADIANS(J689))*COS(RADIANS(L689))</f>
        <v/>
      </c>
      <c r="R689" s="80">
        <f>SIN(RADIANS(K689))*COS(RADIANS(J689))</f>
        <v/>
      </c>
      <c r="S689" s="80">
        <f>COS(RADIANS(J689))*SIN(RADIANS(L689))</f>
        <v/>
      </c>
      <c r="T689" s="80">
        <f>COS(RADIANS(J689))*COS(RADIANS(L689))</f>
        <v/>
      </c>
      <c r="U689" s="80">
        <f>-SIN(RADIANS(J689))</f>
        <v/>
      </c>
      <c r="V689" s="80">
        <f>-SIN(RADIANS(K689))*COS(RADIANS(L689))+COS(RADIANS(K689))*SIN(RADIANS(J689))*SIN(RADIANS(L689))</f>
        <v/>
      </c>
      <c r="W689" s="80">
        <f>SIN(RADIANS(K689))*SIN(RADIANS(L689))+COS(RADIANS(K689))*SIN(RADIANS(J689))*COS(RADIANS(L689))</f>
        <v/>
      </c>
      <c r="X689" s="80">
        <f>COS(RADIANS(K689))*COS(RADIANS(J689))</f>
        <v/>
      </c>
      <c r="Y689" s="80">
        <f>P689*G689</f>
        <v/>
      </c>
      <c r="Z689" s="80">
        <f>Q689*H689</f>
        <v/>
      </c>
      <c r="AA689" s="80">
        <f>R689*I689</f>
        <v/>
      </c>
      <c r="AB689" s="80">
        <f>M689</f>
        <v/>
      </c>
      <c r="AC689" s="80">
        <f>S689*G689</f>
        <v/>
      </c>
      <c r="AD689" s="80">
        <f>T689*H689</f>
        <v/>
      </c>
      <c r="AE689" s="80">
        <f>U689*I689</f>
        <v/>
      </c>
      <c r="AF689" s="80">
        <f>N689</f>
        <v/>
      </c>
      <c r="AG689" s="80">
        <f>V689*G689</f>
        <v/>
      </c>
      <c r="AH689" s="80">
        <f>W689*H689</f>
        <v/>
      </c>
      <c r="AI689" s="80">
        <f>X689*I689</f>
        <v/>
      </c>
      <c r="AJ689" s="80">
        <f>O689</f>
        <v/>
      </c>
      <c r="AK689" s="81" t="n">
        <v>-2.20000005</v>
      </c>
      <c r="AL689" s="81" t="n">
        <v>-8.06979639e-09</v>
      </c>
      <c r="AM689" s="81" t="n">
        <v>-1.748454e-08</v>
      </c>
      <c r="AN689" s="81" t="n">
        <v>0</v>
      </c>
      <c r="AO689" s="81" t="n">
        <v>0</v>
      </c>
      <c r="AP689" s="81" t="n">
        <v>0.0384615138</v>
      </c>
      <c r="AQ689" s="81" t="n">
        <v>-0.479999989</v>
      </c>
      <c r="AR689" s="81" t="n">
        <v>0.539999962</v>
      </c>
      <c r="AS689" s="81" t="n">
        <v>1.92330106e-07</v>
      </c>
      <c r="AT689" s="81" t="n">
        <v>-0.0923077092</v>
      </c>
      <c r="AU689" s="81" t="n">
        <v>-0.199999839</v>
      </c>
      <c r="AV689" s="81" t="n">
        <v>3</v>
      </c>
      <c r="AW689" s="82">
        <f>MAX(ABS(Y689-AK689),ABS(Z689-AL689),ABS(AA689-AM689),ABS(AB689-AN689),ABS(AC689-AO689),ABS(AD689-AP689),ABS(AE689-AQ689),ABS(AF689-AR689),ABS(AG689-AS689),ABS(AH689-AT689),ABS(AI689-AU689),ABS(AJ689-AV689))</f>
        <v/>
      </c>
    </row>
    <row r="690">
      <c r="A690" s="78" t="inlineStr">
        <is>
          <t>M685</t>
        </is>
      </c>
      <c r="B690" s="52" t="inlineStr">
        <is>
          <t>TNK-06</t>
        </is>
      </c>
      <c r="C690" s="52" t="inlineStr">
        <is>
          <t>Main Battle Tank</t>
        </is>
      </c>
      <c r="D690" s="52" t="inlineStr">
        <is>
          <t>Rear plate</t>
        </is>
      </c>
      <c r="E690" s="63" t="inlineStr">
        <is>
          <t>Cube</t>
        </is>
      </c>
      <c r="F690" s="52" t="inlineStr">
        <is>
          <t>TNK-01</t>
        </is>
      </c>
      <c r="G690" s="79" t="n">
        <v>2.5999999</v>
      </c>
      <c r="H690" s="79" t="n">
        <v>0.899999976</v>
      </c>
      <c r="I690" s="79" t="n">
        <v>0.119999997</v>
      </c>
      <c r="J690" s="79" t="n">
        <v>0</v>
      </c>
      <c r="K690" s="79" t="n">
        <v>0</v>
      </c>
      <c r="L690" s="79" t="n">
        <v>0</v>
      </c>
      <c r="M690" s="79" t="n">
        <v>0</v>
      </c>
      <c r="N690" s="79" t="n">
        <v>0.850000024</v>
      </c>
      <c r="O690" s="79" t="n">
        <v>-2.9000001</v>
      </c>
      <c r="P690" s="80">
        <f>COS(RADIANS(K690))*COS(RADIANS(L690))+SIN(RADIANS(K690))*SIN(RADIANS(J690))*SIN(RADIANS(L690))</f>
        <v/>
      </c>
      <c r="Q690" s="80">
        <f>-COS(RADIANS(K690))*SIN(RADIANS(L690))+SIN(RADIANS(K690))*SIN(RADIANS(J690))*COS(RADIANS(L690))</f>
        <v/>
      </c>
      <c r="R690" s="80">
        <f>SIN(RADIANS(K690))*COS(RADIANS(J690))</f>
        <v/>
      </c>
      <c r="S690" s="80">
        <f>COS(RADIANS(J690))*SIN(RADIANS(L690))</f>
        <v/>
      </c>
      <c r="T690" s="80">
        <f>COS(RADIANS(J690))*COS(RADIANS(L690))</f>
        <v/>
      </c>
      <c r="U690" s="80">
        <f>-SIN(RADIANS(J690))</f>
        <v/>
      </c>
      <c r="V690" s="80">
        <f>-SIN(RADIANS(K690))*COS(RADIANS(L690))+COS(RADIANS(K690))*SIN(RADIANS(J690))*SIN(RADIANS(L690))</f>
        <v/>
      </c>
      <c r="W690" s="80">
        <f>SIN(RADIANS(K690))*SIN(RADIANS(L690))+COS(RADIANS(K690))*SIN(RADIANS(J690))*COS(RADIANS(L690))</f>
        <v/>
      </c>
      <c r="X690" s="80">
        <f>COS(RADIANS(K690))*COS(RADIANS(J690))</f>
        <v/>
      </c>
      <c r="Y690" s="80">
        <f>P690*G690</f>
        <v/>
      </c>
      <c r="Z690" s="80">
        <f>Q690*H690</f>
        <v/>
      </c>
      <c r="AA690" s="80">
        <f>R690*I690</f>
        <v/>
      </c>
      <c r="AB690" s="80">
        <f>M690</f>
        <v/>
      </c>
      <c r="AC690" s="80">
        <f>S690*G690</f>
        <v/>
      </c>
      <c r="AD690" s="80">
        <f>T690*H690</f>
        <v/>
      </c>
      <c r="AE690" s="80">
        <f>U690*I690</f>
        <v/>
      </c>
      <c r="AF690" s="80">
        <f>N690</f>
        <v/>
      </c>
      <c r="AG690" s="80">
        <f>V690*G690</f>
        <v/>
      </c>
      <c r="AH690" s="80">
        <f>W690*H690</f>
        <v/>
      </c>
      <c r="AI690" s="80">
        <f>X690*I690</f>
        <v/>
      </c>
      <c r="AJ690" s="80">
        <f>O690</f>
        <v/>
      </c>
      <c r="AK690" s="81" t="n">
        <v>2.5999999</v>
      </c>
      <c r="AL690" s="81" t="n">
        <v>0</v>
      </c>
      <c r="AM690" s="81" t="n">
        <v>0</v>
      </c>
      <c r="AN690" s="81" t="n">
        <v>0</v>
      </c>
      <c r="AO690" s="81" t="n">
        <v>0</v>
      </c>
      <c r="AP690" s="81" t="n">
        <v>0.899999976</v>
      </c>
      <c r="AQ690" s="81" t="n">
        <v>0</v>
      </c>
      <c r="AR690" s="81" t="n">
        <v>0.850000024</v>
      </c>
      <c r="AS690" s="81" t="n">
        <v>0</v>
      </c>
      <c r="AT690" s="81" t="n">
        <v>0</v>
      </c>
      <c r="AU690" s="81" t="n">
        <v>0.119999997</v>
      </c>
      <c r="AV690" s="81" t="n">
        <v>-2.9000001</v>
      </c>
      <c r="AW690" s="82">
        <f>MAX(ABS(Y690-AK690),ABS(Z690-AL690),ABS(AA690-AM690),ABS(AB690-AN690),ABS(AC690-AO690),ABS(AD690-AP690),ABS(AE690-AQ690),ABS(AF690-AR690),ABS(AG690-AS690),ABS(AH690-AT690),ABS(AI690-AU690),ABS(AJ690-AV690))</f>
        <v/>
      </c>
    </row>
    <row r="691">
      <c r="A691" s="78" t="inlineStr">
        <is>
          <t>M686</t>
        </is>
      </c>
      <c r="B691" s="52" t="inlineStr">
        <is>
          <t>TNK-07</t>
        </is>
      </c>
      <c r="C691" s="52" t="inlineStr">
        <is>
          <t>Main Battle Tank</t>
        </is>
      </c>
      <c r="D691" s="52" t="inlineStr">
        <is>
          <t>Engine deck</t>
        </is>
      </c>
      <c r="E691" s="63" t="inlineStr">
        <is>
          <t>Cube</t>
        </is>
      </c>
      <c r="F691" s="52" t="inlineStr">
        <is>
          <t>TNK-01</t>
        </is>
      </c>
      <c r="G691" s="79" t="n">
        <v>2.4000001</v>
      </c>
      <c r="H691" s="79" t="n">
        <v>0.140000001</v>
      </c>
      <c r="I691" s="79" t="n">
        <v>1.70000005</v>
      </c>
      <c r="J691" s="79" t="n">
        <v>0</v>
      </c>
      <c r="K691" s="79" t="n">
        <v>0</v>
      </c>
      <c r="L691" s="79" t="n">
        <v>0</v>
      </c>
      <c r="M691" s="79" t="n">
        <v>0</v>
      </c>
      <c r="N691" s="79" t="n">
        <v>1.47000003</v>
      </c>
      <c r="O691" s="79" t="n">
        <v>-1.95000005</v>
      </c>
      <c r="P691" s="80">
        <f>COS(RADIANS(K691))*COS(RADIANS(L691))+SIN(RADIANS(K691))*SIN(RADIANS(J691))*SIN(RADIANS(L691))</f>
        <v/>
      </c>
      <c r="Q691" s="80">
        <f>-COS(RADIANS(K691))*SIN(RADIANS(L691))+SIN(RADIANS(K691))*SIN(RADIANS(J691))*COS(RADIANS(L691))</f>
        <v/>
      </c>
      <c r="R691" s="80">
        <f>SIN(RADIANS(K691))*COS(RADIANS(J691))</f>
        <v/>
      </c>
      <c r="S691" s="80">
        <f>COS(RADIANS(J691))*SIN(RADIANS(L691))</f>
        <v/>
      </c>
      <c r="T691" s="80">
        <f>COS(RADIANS(J691))*COS(RADIANS(L691))</f>
        <v/>
      </c>
      <c r="U691" s="80">
        <f>-SIN(RADIANS(J691))</f>
        <v/>
      </c>
      <c r="V691" s="80">
        <f>-SIN(RADIANS(K691))*COS(RADIANS(L691))+COS(RADIANS(K691))*SIN(RADIANS(J691))*SIN(RADIANS(L691))</f>
        <v/>
      </c>
      <c r="W691" s="80">
        <f>SIN(RADIANS(K691))*SIN(RADIANS(L691))+COS(RADIANS(K691))*SIN(RADIANS(J691))*COS(RADIANS(L691))</f>
        <v/>
      </c>
      <c r="X691" s="80">
        <f>COS(RADIANS(K691))*COS(RADIANS(J691))</f>
        <v/>
      </c>
      <c r="Y691" s="80">
        <f>P691*G691</f>
        <v/>
      </c>
      <c r="Z691" s="80">
        <f>Q691*H691</f>
        <v/>
      </c>
      <c r="AA691" s="80">
        <f>R691*I691</f>
        <v/>
      </c>
      <c r="AB691" s="80">
        <f>M691</f>
        <v/>
      </c>
      <c r="AC691" s="80">
        <f>S691*G691</f>
        <v/>
      </c>
      <c r="AD691" s="80">
        <f>T691*H691</f>
        <v/>
      </c>
      <c r="AE691" s="80">
        <f>U691*I691</f>
        <v/>
      </c>
      <c r="AF691" s="80">
        <f>N691</f>
        <v/>
      </c>
      <c r="AG691" s="80">
        <f>V691*G691</f>
        <v/>
      </c>
      <c r="AH691" s="80">
        <f>W691*H691</f>
        <v/>
      </c>
      <c r="AI691" s="80">
        <f>X691*I691</f>
        <v/>
      </c>
      <c r="AJ691" s="80">
        <f>O691</f>
        <v/>
      </c>
      <c r="AK691" s="81" t="n">
        <v>2.4000001</v>
      </c>
      <c r="AL691" s="81" t="n">
        <v>0</v>
      </c>
      <c r="AM691" s="81" t="n">
        <v>0</v>
      </c>
      <c r="AN691" s="81" t="n">
        <v>0</v>
      </c>
      <c r="AO691" s="81" t="n">
        <v>0</v>
      </c>
      <c r="AP691" s="81" t="n">
        <v>0.140000001</v>
      </c>
      <c r="AQ691" s="81" t="n">
        <v>0</v>
      </c>
      <c r="AR691" s="81" t="n">
        <v>1.47000003</v>
      </c>
      <c r="AS691" s="81" t="n">
        <v>0</v>
      </c>
      <c r="AT691" s="81" t="n">
        <v>0</v>
      </c>
      <c r="AU691" s="81" t="n">
        <v>1.70000005</v>
      </c>
      <c r="AV691" s="81" t="n">
        <v>-1.95000005</v>
      </c>
      <c r="AW691" s="82">
        <f>MAX(ABS(Y691-AK691),ABS(Z691-AL691),ABS(AA691-AM691),ABS(AB691-AN691),ABS(AC691-AO691),ABS(AD691-AP691),ABS(AE691-AQ691),ABS(AF691-AR691),ABS(AG691-AS691),ABS(AH691-AT691),ABS(AI691-AU691),ABS(AJ691-AV691))</f>
        <v/>
      </c>
    </row>
    <row r="692">
      <c r="A692" s="78" t="inlineStr">
        <is>
          <t>M687</t>
        </is>
      </c>
      <c r="B692" s="52" t="inlineStr">
        <is>
          <t>TNK-08</t>
        </is>
      </c>
      <c r="C692" s="52" t="inlineStr">
        <is>
          <t>Main Battle Tank</t>
        </is>
      </c>
      <c r="D692" s="52" t="inlineStr">
        <is>
          <t>Exhaust grille</t>
        </is>
      </c>
      <c r="E692" s="63" t="inlineStr">
        <is>
          <t>Cube</t>
        </is>
      </c>
      <c r="F692" s="52" t="inlineStr">
        <is>
          <t>TNK-01</t>
        </is>
      </c>
      <c r="G692" s="79" t="n">
        <v>1.5</v>
      </c>
      <c r="H692" s="79" t="n">
        <v>0.0500000007</v>
      </c>
      <c r="I692" s="79" t="n">
        <v>0.899999976</v>
      </c>
      <c r="J692" s="79" t="n">
        <v>0</v>
      </c>
      <c r="K692" s="79" t="n">
        <v>0</v>
      </c>
      <c r="L692" s="79" t="n">
        <v>0</v>
      </c>
      <c r="M692" s="79" t="n">
        <v>0</v>
      </c>
      <c r="N692" s="79" t="n">
        <v>1.55999994</v>
      </c>
      <c r="O692" s="79" t="n">
        <v>-2</v>
      </c>
      <c r="P692" s="80">
        <f>COS(RADIANS(K692))*COS(RADIANS(L692))+SIN(RADIANS(K692))*SIN(RADIANS(J692))*SIN(RADIANS(L692))</f>
        <v/>
      </c>
      <c r="Q692" s="80">
        <f>-COS(RADIANS(K692))*SIN(RADIANS(L692))+SIN(RADIANS(K692))*SIN(RADIANS(J692))*COS(RADIANS(L692))</f>
        <v/>
      </c>
      <c r="R692" s="80">
        <f>SIN(RADIANS(K692))*COS(RADIANS(J692))</f>
        <v/>
      </c>
      <c r="S692" s="80">
        <f>COS(RADIANS(J692))*SIN(RADIANS(L692))</f>
        <v/>
      </c>
      <c r="T692" s="80">
        <f>COS(RADIANS(J692))*COS(RADIANS(L692))</f>
        <v/>
      </c>
      <c r="U692" s="80">
        <f>-SIN(RADIANS(J692))</f>
        <v/>
      </c>
      <c r="V692" s="80">
        <f>-SIN(RADIANS(K692))*COS(RADIANS(L692))+COS(RADIANS(K692))*SIN(RADIANS(J692))*SIN(RADIANS(L692))</f>
        <v/>
      </c>
      <c r="W692" s="80">
        <f>SIN(RADIANS(K692))*SIN(RADIANS(L692))+COS(RADIANS(K692))*SIN(RADIANS(J692))*COS(RADIANS(L692))</f>
        <v/>
      </c>
      <c r="X692" s="80">
        <f>COS(RADIANS(K692))*COS(RADIANS(J692))</f>
        <v/>
      </c>
      <c r="Y692" s="80">
        <f>P692*G692</f>
        <v/>
      </c>
      <c r="Z692" s="80">
        <f>Q692*H692</f>
        <v/>
      </c>
      <c r="AA692" s="80">
        <f>R692*I692</f>
        <v/>
      </c>
      <c r="AB692" s="80">
        <f>M692</f>
        <v/>
      </c>
      <c r="AC692" s="80">
        <f>S692*G692</f>
        <v/>
      </c>
      <c r="AD692" s="80">
        <f>T692*H692</f>
        <v/>
      </c>
      <c r="AE692" s="80">
        <f>U692*I692</f>
        <v/>
      </c>
      <c r="AF692" s="80">
        <f>N692</f>
        <v/>
      </c>
      <c r="AG692" s="80">
        <f>V692*G692</f>
        <v/>
      </c>
      <c r="AH692" s="80">
        <f>W692*H692</f>
        <v/>
      </c>
      <c r="AI692" s="80">
        <f>X692*I692</f>
        <v/>
      </c>
      <c r="AJ692" s="80">
        <f>O692</f>
        <v/>
      </c>
      <c r="AK692" s="81" t="n">
        <v>1.5</v>
      </c>
      <c r="AL692" s="81" t="n">
        <v>0</v>
      </c>
      <c r="AM692" s="81" t="n">
        <v>0</v>
      </c>
      <c r="AN692" s="81" t="n">
        <v>0</v>
      </c>
      <c r="AO692" s="81" t="n">
        <v>0</v>
      </c>
      <c r="AP692" s="81" t="n">
        <v>0.0500000007</v>
      </c>
      <c r="AQ692" s="81" t="n">
        <v>0</v>
      </c>
      <c r="AR692" s="81" t="n">
        <v>1.55999994</v>
      </c>
      <c r="AS692" s="81" t="n">
        <v>0</v>
      </c>
      <c r="AT692" s="81" t="n">
        <v>0</v>
      </c>
      <c r="AU692" s="81" t="n">
        <v>0.899999976</v>
      </c>
      <c r="AV692" s="81" t="n">
        <v>-2</v>
      </c>
      <c r="AW692" s="82">
        <f>MAX(ABS(Y692-AK692),ABS(Z692-AL692),ABS(AA692-AM692),ABS(AB692-AN692),ABS(AC692-AO692),ABS(AD692-AP692),ABS(AE692-AQ692),ABS(AF692-AR692),ABS(AG692-AS692),ABS(AH692-AT692),ABS(AI692-AU692),ABS(AJ692-AV692))</f>
        <v/>
      </c>
    </row>
    <row r="693">
      <c r="A693" s="78" t="inlineStr">
        <is>
          <t>M688</t>
        </is>
      </c>
      <c r="B693" s="52" t="inlineStr">
        <is>
          <t>TNK-09</t>
        </is>
      </c>
      <c r="C693" s="52" t="inlineStr">
        <is>
          <t>Main Battle Tank</t>
        </is>
      </c>
      <c r="D693" s="52" t="inlineStr">
        <is>
          <t>Louvre front</t>
        </is>
      </c>
      <c r="E693" s="63" t="inlineStr">
        <is>
          <t>Cube</t>
        </is>
      </c>
      <c r="F693" s="52" t="inlineStr">
        <is>
          <t>TNK-01</t>
        </is>
      </c>
      <c r="G693" s="79" t="n">
        <v>1.5</v>
      </c>
      <c r="H693" s="79" t="n">
        <v>0.0299999993</v>
      </c>
      <c r="I693" s="79" t="n">
        <v>0.07999999820000001</v>
      </c>
      <c r="J693" s="79" t="n">
        <v>0</v>
      </c>
      <c r="K693" s="79" t="n">
        <v>0</v>
      </c>
      <c r="L693" s="79" t="n">
        <v>0</v>
      </c>
      <c r="M693" s="79" t="n">
        <v>0</v>
      </c>
      <c r="N693" s="79" t="n">
        <v>1.58000004</v>
      </c>
      <c r="O693" s="79" t="n">
        <v>-1.54999995</v>
      </c>
      <c r="P693" s="80">
        <f>COS(RADIANS(K693))*COS(RADIANS(L693))+SIN(RADIANS(K693))*SIN(RADIANS(J693))*SIN(RADIANS(L693))</f>
        <v/>
      </c>
      <c r="Q693" s="80">
        <f>-COS(RADIANS(K693))*SIN(RADIANS(L693))+SIN(RADIANS(K693))*SIN(RADIANS(J693))*COS(RADIANS(L693))</f>
        <v/>
      </c>
      <c r="R693" s="80">
        <f>SIN(RADIANS(K693))*COS(RADIANS(J693))</f>
        <v/>
      </c>
      <c r="S693" s="80">
        <f>COS(RADIANS(J693))*SIN(RADIANS(L693))</f>
        <v/>
      </c>
      <c r="T693" s="80">
        <f>COS(RADIANS(J693))*COS(RADIANS(L693))</f>
        <v/>
      </c>
      <c r="U693" s="80">
        <f>-SIN(RADIANS(J693))</f>
        <v/>
      </c>
      <c r="V693" s="80">
        <f>-SIN(RADIANS(K693))*COS(RADIANS(L693))+COS(RADIANS(K693))*SIN(RADIANS(J693))*SIN(RADIANS(L693))</f>
        <v/>
      </c>
      <c r="W693" s="80">
        <f>SIN(RADIANS(K693))*SIN(RADIANS(L693))+COS(RADIANS(K693))*SIN(RADIANS(J693))*COS(RADIANS(L693))</f>
        <v/>
      </c>
      <c r="X693" s="80">
        <f>COS(RADIANS(K693))*COS(RADIANS(J693))</f>
        <v/>
      </c>
      <c r="Y693" s="80">
        <f>P693*G693</f>
        <v/>
      </c>
      <c r="Z693" s="80">
        <f>Q693*H693</f>
        <v/>
      </c>
      <c r="AA693" s="80">
        <f>R693*I693</f>
        <v/>
      </c>
      <c r="AB693" s="80">
        <f>M693</f>
        <v/>
      </c>
      <c r="AC693" s="80">
        <f>S693*G693</f>
        <v/>
      </c>
      <c r="AD693" s="80">
        <f>T693*H693</f>
        <v/>
      </c>
      <c r="AE693" s="80">
        <f>U693*I693</f>
        <v/>
      </c>
      <c r="AF693" s="80">
        <f>N693</f>
        <v/>
      </c>
      <c r="AG693" s="80">
        <f>V693*G693</f>
        <v/>
      </c>
      <c r="AH693" s="80">
        <f>W693*H693</f>
        <v/>
      </c>
      <c r="AI693" s="80">
        <f>X693*I693</f>
        <v/>
      </c>
      <c r="AJ693" s="80">
        <f>O693</f>
        <v/>
      </c>
      <c r="AK693" s="81" t="n">
        <v>1.5</v>
      </c>
      <c r="AL693" s="81" t="n">
        <v>0</v>
      </c>
      <c r="AM693" s="81" t="n">
        <v>0</v>
      </c>
      <c r="AN693" s="81" t="n">
        <v>0</v>
      </c>
      <c r="AO693" s="81" t="n">
        <v>0</v>
      </c>
      <c r="AP693" s="81" t="n">
        <v>0.0299999993</v>
      </c>
      <c r="AQ693" s="81" t="n">
        <v>0</v>
      </c>
      <c r="AR693" s="81" t="n">
        <v>1.58000004</v>
      </c>
      <c r="AS693" s="81" t="n">
        <v>0</v>
      </c>
      <c r="AT693" s="81" t="n">
        <v>0</v>
      </c>
      <c r="AU693" s="81" t="n">
        <v>0.07999999820000001</v>
      </c>
      <c r="AV693" s="81" t="n">
        <v>-1.54999995</v>
      </c>
      <c r="AW693" s="82">
        <f>MAX(ABS(Y693-AK693),ABS(Z693-AL693),ABS(AA693-AM693),ABS(AB693-AN693),ABS(AC693-AO693),ABS(AD693-AP693),ABS(AE693-AQ693),ABS(AF693-AR693),ABS(AG693-AS693),ABS(AH693-AT693),ABS(AI693-AU693),ABS(AJ693-AV693))</f>
        <v/>
      </c>
    </row>
    <row r="694">
      <c r="A694" s="78" t="inlineStr">
        <is>
          <t>M689</t>
        </is>
      </c>
      <c r="B694" s="52" t="inlineStr">
        <is>
          <t>TNK-10</t>
        </is>
      </c>
      <c r="C694" s="52" t="inlineStr">
        <is>
          <t>Main Battle Tank</t>
        </is>
      </c>
      <c r="D694" s="52" t="inlineStr">
        <is>
          <t>Louvre rear</t>
        </is>
      </c>
      <c r="E694" s="63" t="inlineStr">
        <is>
          <t>Cube</t>
        </is>
      </c>
      <c r="F694" s="52" t="inlineStr">
        <is>
          <t>TNK-01</t>
        </is>
      </c>
      <c r="G694" s="79" t="n">
        <v>1.5</v>
      </c>
      <c r="H694" s="79" t="n">
        <v>0.0299999993</v>
      </c>
      <c r="I694" s="79" t="n">
        <v>0.07999999820000001</v>
      </c>
      <c r="J694" s="79" t="n">
        <v>0</v>
      </c>
      <c r="K694" s="79" t="n">
        <v>0</v>
      </c>
      <c r="L694" s="79" t="n">
        <v>0</v>
      </c>
      <c r="M694" s="79" t="n">
        <v>0</v>
      </c>
      <c r="N694" s="79" t="n">
        <v>1.58000004</v>
      </c>
      <c r="O694" s="79" t="n">
        <v>-2.45000005</v>
      </c>
      <c r="P694" s="80">
        <f>COS(RADIANS(K694))*COS(RADIANS(L694))+SIN(RADIANS(K694))*SIN(RADIANS(J694))*SIN(RADIANS(L694))</f>
        <v/>
      </c>
      <c r="Q694" s="80">
        <f>-COS(RADIANS(K694))*SIN(RADIANS(L694))+SIN(RADIANS(K694))*SIN(RADIANS(J694))*COS(RADIANS(L694))</f>
        <v/>
      </c>
      <c r="R694" s="80">
        <f>SIN(RADIANS(K694))*COS(RADIANS(J694))</f>
        <v/>
      </c>
      <c r="S694" s="80">
        <f>COS(RADIANS(J694))*SIN(RADIANS(L694))</f>
        <v/>
      </c>
      <c r="T694" s="80">
        <f>COS(RADIANS(J694))*COS(RADIANS(L694))</f>
        <v/>
      </c>
      <c r="U694" s="80">
        <f>-SIN(RADIANS(J694))</f>
        <v/>
      </c>
      <c r="V694" s="80">
        <f>-SIN(RADIANS(K694))*COS(RADIANS(L694))+COS(RADIANS(K694))*SIN(RADIANS(J694))*SIN(RADIANS(L694))</f>
        <v/>
      </c>
      <c r="W694" s="80">
        <f>SIN(RADIANS(K694))*SIN(RADIANS(L694))+COS(RADIANS(K694))*SIN(RADIANS(J694))*COS(RADIANS(L694))</f>
        <v/>
      </c>
      <c r="X694" s="80">
        <f>COS(RADIANS(K694))*COS(RADIANS(J694))</f>
        <v/>
      </c>
      <c r="Y694" s="80">
        <f>P694*G694</f>
        <v/>
      </c>
      <c r="Z694" s="80">
        <f>Q694*H694</f>
        <v/>
      </c>
      <c r="AA694" s="80">
        <f>R694*I694</f>
        <v/>
      </c>
      <c r="AB694" s="80">
        <f>M694</f>
        <v/>
      </c>
      <c r="AC694" s="80">
        <f>S694*G694</f>
        <v/>
      </c>
      <c r="AD694" s="80">
        <f>T694*H694</f>
        <v/>
      </c>
      <c r="AE694" s="80">
        <f>U694*I694</f>
        <v/>
      </c>
      <c r="AF694" s="80">
        <f>N694</f>
        <v/>
      </c>
      <c r="AG694" s="80">
        <f>V694*G694</f>
        <v/>
      </c>
      <c r="AH694" s="80">
        <f>W694*H694</f>
        <v/>
      </c>
      <c r="AI694" s="80">
        <f>X694*I694</f>
        <v/>
      </c>
      <c r="AJ694" s="80">
        <f>O694</f>
        <v/>
      </c>
      <c r="AK694" s="81" t="n">
        <v>1.5</v>
      </c>
      <c r="AL694" s="81" t="n">
        <v>0</v>
      </c>
      <c r="AM694" s="81" t="n">
        <v>0</v>
      </c>
      <c r="AN694" s="81" t="n">
        <v>0</v>
      </c>
      <c r="AO694" s="81" t="n">
        <v>0</v>
      </c>
      <c r="AP694" s="81" t="n">
        <v>0.0299999993</v>
      </c>
      <c r="AQ694" s="81" t="n">
        <v>0</v>
      </c>
      <c r="AR694" s="81" t="n">
        <v>1.58000004</v>
      </c>
      <c r="AS694" s="81" t="n">
        <v>0</v>
      </c>
      <c r="AT694" s="81" t="n">
        <v>0</v>
      </c>
      <c r="AU694" s="81" t="n">
        <v>0.07999999820000001</v>
      </c>
      <c r="AV694" s="81" t="n">
        <v>-2.45000005</v>
      </c>
      <c r="AW694" s="82">
        <f>MAX(ABS(Y694-AK694),ABS(Z694-AL694),ABS(AA694-AM694),ABS(AB694-AN694),ABS(AC694-AO694),ABS(AD694-AP694),ABS(AE694-AQ694),ABS(AF694-AR694),ABS(AG694-AS694),ABS(AH694-AT694),ABS(AI694-AU694),ABS(AJ694-AV694))</f>
        <v/>
      </c>
    </row>
    <row r="695">
      <c r="A695" s="78" t="inlineStr">
        <is>
          <t>M690</t>
        </is>
      </c>
      <c r="B695" s="52" t="inlineStr">
        <is>
          <t>TNK-11</t>
        </is>
      </c>
      <c r="C695" s="52" t="inlineStr">
        <is>
          <t>Main Battle Tank</t>
        </is>
      </c>
      <c r="D695" s="52" t="inlineStr">
        <is>
          <t>Exhaust pipe R</t>
        </is>
      </c>
      <c r="E695" s="58" t="inlineStr">
        <is>
          <t>Cylinder</t>
        </is>
      </c>
      <c r="F695" s="52" t="inlineStr">
        <is>
          <t>TNK-01</t>
        </is>
      </c>
      <c r="G695" s="79" t="n">
        <v>0.129999995</v>
      </c>
      <c r="H695" s="79" t="n">
        <v>0.129999995</v>
      </c>
      <c r="I695" s="79" t="n">
        <v>0.5</v>
      </c>
      <c r="J695" s="79" t="n">
        <v>0</v>
      </c>
      <c r="K695" s="79" t="n">
        <v>0</v>
      </c>
      <c r="L695" s="79" t="n">
        <v>0</v>
      </c>
      <c r="M695" s="79" t="n">
        <v>-0.899999976</v>
      </c>
      <c r="N695" s="79" t="n">
        <v>1</v>
      </c>
      <c r="O695" s="79" t="n">
        <v>-3.0999999</v>
      </c>
      <c r="P695" s="80">
        <f>COS(RADIANS(K695))*COS(RADIANS(L695))+SIN(RADIANS(K695))*SIN(RADIANS(J695))*SIN(RADIANS(L695))</f>
        <v/>
      </c>
      <c r="Q695" s="80">
        <f>-COS(RADIANS(K695))*SIN(RADIANS(L695))+SIN(RADIANS(K695))*SIN(RADIANS(J695))*COS(RADIANS(L695))</f>
        <v/>
      </c>
      <c r="R695" s="80">
        <f>SIN(RADIANS(K695))*COS(RADIANS(J695))</f>
        <v/>
      </c>
      <c r="S695" s="80">
        <f>COS(RADIANS(J695))*SIN(RADIANS(L695))</f>
        <v/>
      </c>
      <c r="T695" s="80">
        <f>COS(RADIANS(J695))*COS(RADIANS(L695))</f>
        <v/>
      </c>
      <c r="U695" s="80">
        <f>-SIN(RADIANS(J695))</f>
        <v/>
      </c>
      <c r="V695" s="80">
        <f>-SIN(RADIANS(K695))*COS(RADIANS(L695))+COS(RADIANS(K695))*SIN(RADIANS(J695))*SIN(RADIANS(L695))</f>
        <v/>
      </c>
      <c r="W695" s="80">
        <f>SIN(RADIANS(K695))*SIN(RADIANS(L695))+COS(RADIANS(K695))*SIN(RADIANS(J695))*COS(RADIANS(L695))</f>
        <v/>
      </c>
      <c r="X695" s="80">
        <f>COS(RADIANS(K695))*COS(RADIANS(J695))</f>
        <v/>
      </c>
      <c r="Y695" s="80">
        <f>P695*G695</f>
        <v/>
      </c>
      <c r="Z695" s="80">
        <f>Q695*H695</f>
        <v/>
      </c>
      <c r="AA695" s="80">
        <f>R695*I695</f>
        <v/>
      </c>
      <c r="AB695" s="80">
        <f>M695</f>
        <v/>
      </c>
      <c r="AC695" s="80">
        <f>S695*G695</f>
        <v/>
      </c>
      <c r="AD695" s="80">
        <f>T695*H695</f>
        <v/>
      </c>
      <c r="AE695" s="80">
        <f>U695*I695</f>
        <v/>
      </c>
      <c r="AF695" s="80">
        <f>N695</f>
        <v/>
      </c>
      <c r="AG695" s="80">
        <f>V695*G695</f>
        <v/>
      </c>
      <c r="AH695" s="80">
        <f>W695*H695</f>
        <v/>
      </c>
      <c r="AI695" s="80">
        <f>X695*I695</f>
        <v/>
      </c>
      <c r="AJ695" s="80">
        <f>O695</f>
        <v/>
      </c>
      <c r="AK695" s="81" t="n">
        <v>0.129999995</v>
      </c>
      <c r="AL695" s="81" t="n">
        <v>0</v>
      </c>
      <c r="AM695" s="81" t="n">
        <v>0</v>
      </c>
      <c r="AN695" s="81" t="n">
        <v>-0.899999976</v>
      </c>
      <c r="AO695" s="81" t="n">
        <v>0</v>
      </c>
      <c r="AP695" s="81" t="n">
        <v>0.129999995</v>
      </c>
      <c r="AQ695" s="81" t="n">
        <v>0</v>
      </c>
      <c r="AR695" s="81" t="n">
        <v>1</v>
      </c>
      <c r="AS695" s="81" t="n">
        <v>0</v>
      </c>
      <c r="AT695" s="81" t="n">
        <v>0</v>
      </c>
      <c r="AU695" s="81" t="n">
        <v>0.5</v>
      </c>
      <c r="AV695" s="81" t="n">
        <v>-3.0999999</v>
      </c>
      <c r="AW695" s="82">
        <f>MAX(ABS(Y695-AK695),ABS(Z695-AL695),ABS(AA695-AM695),ABS(AB695-AN695),ABS(AC695-AO695),ABS(AD695-AP695),ABS(AE695-AQ695),ABS(AF695-AR695),ABS(AG695-AS695),ABS(AH695-AT695),ABS(AI695-AU695),ABS(AJ695-AV695))</f>
        <v/>
      </c>
    </row>
    <row r="696">
      <c r="A696" s="78" t="inlineStr">
        <is>
          <t>M691</t>
        </is>
      </c>
      <c r="B696" s="52" t="inlineStr">
        <is>
          <t>TNK-12</t>
        </is>
      </c>
      <c r="C696" s="52" t="inlineStr">
        <is>
          <t>Main Battle Tank</t>
        </is>
      </c>
      <c r="D696" s="52" t="inlineStr">
        <is>
          <t>Front fender R</t>
        </is>
      </c>
      <c r="E696" s="63" t="inlineStr">
        <is>
          <t>Cube</t>
        </is>
      </c>
      <c r="F696" s="52" t="inlineStr">
        <is>
          <t>TNK-01</t>
        </is>
      </c>
      <c r="G696" s="79" t="n">
        <v>0.699999988</v>
      </c>
      <c r="H696" s="79" t="n">
        <v>0.0500000007</v>
      </c>
      <c r="I696" s="79" t="n">
        <v>1.29999995</v>
      </c>
      <c r="J696" s="79" t="n">
        <v>8</v>
      </c>
      <c r="K696" s="79" t="n">
        <v>0</v>
      </c>
      <c r="L696" s="79" t="n">
        <v>0</v>
      </c>
      <c r="M696" s="79" t="n">
        <v>-1.10000002</v>
      </c>
      <c r="N696" s="79" t="n">
        <v>1.17999995</v>
      </c>
      <c r="O696" s="79" t="n">
        <v>2.54999995</v>
      </c>
      <c r="P696" s="80">
        <f>COS(RADIANS(K696))*COS(RADIANS(L696))+SIN(RADIANS(K696))*SIN(RADIANS(J696))*SIN(RADIANS(L696))</f>
        <v/>
      </c>
      <c r="Q696" s="80">
        <f>-COS(RADIANS(K696))*SIN(RADIANS(L696))+SIN(RADIANS(K696))*SIN(RADIANS(J696))*COS(RADIANS(L696))</f>
        <v/>
      </c>
      <c r="R696" s="80">
        <f>SIN(RADIANS(K696))*COS(RADIANS(J696))</f>
        <v/>
      </c>
      <c r="S696" s="80">
        <f>COS(RADIANS(J696))*SIN(RADIANS(L696))</f>
        <v/>
      </c>
      <c r="T696" s="80">
        <f>COS(RADIANS(J696))*COS(RADIANS(L696))</f>
        <v/>
      </c>
      <c r="U696" s="80">
        <f>-SIN(RADIANS(J696))</f>
        <v/>
      </c>
      <c r="V696" s="80">
        <f>-SIN(RADIANS(K696))*COS(RADIANS(L696))+COS(RADIANS(K696))*SIN(RADIANS(J696))*SIN(RADIANS(L696))</f>
        <v/>
      </c>
      <c r="W696" s="80">
        <f>SIN(RADIANS(K696))*SIN(RADIANS(L696))+COS(RADIANS(K696))*SIN(RADIANS(J696))*COS(RADIANS(L696))</f>
        <v/>
      </c>
      <c r="X696" s="80">
        <f>COS(RADIANS(K696))*COS(RADIANS(J696))</f>
        <v/>
      </c>
      <c r="Y696" s="80">
        <f>P696*G696</f>
        <v/>
      </c>
      <c r="Z696" s="80">
        <f>Q696*H696</f>
        <v/>
      </c>
      <c r="AA696" s="80">
        <f>R696*I696</f>
        <v/>
      </c>
      <c r="AB696" s="80">
        <f>M696</f>
        <v/>
      </c>
      <c r="AC696" s="80">
        <f>S696*G696</f>
        <v/>
      </c>
      <c r="AD696" s="80">
        <f>T696*H696</f>
        <v/>
      </c>
      <c r="AE696" s="80">
        <f>U696*I696</f>
        <v/>
      </c>
      <c r="AF696" s="80">
        <f>N696</f>
        <v/>
      </c>
      <c r="AG696" s="80">
        <f>V696*G696</f>
        <v/>
      </c>
      <c r="AH696" s="80">
        <f>W696*H696</f>
        <v/>
      </c>
      <c r="AI696" s="80">
        <f>X696*I696</f>
        <v/>
      </c>
      <c r="AJ696" s="80">
        <f>O696</f>
        <v/>
      </c>
      <c r="AK696" s="81" t="n">
        <v>0.699999988</v>
      </c>
      <c r="AL696" s="81" t="n">
        <v>0</v>
      </c>
      <c r="AM696" s="81" t="n">
        <v>0</v>
      </c>
      <c r="AN696" s="81" t="n">
        <v>-1.10000002</v>
      </c>
      <c r="AO696" s="81" t="n">
        <v>0</v>
      </c>
      <c r="AP696" s="81" t="n">
        <v>0.0495134033</v>
      </c>
      <c r="AQ696" s="81" t="n">
        <v>-0.180925027</v>
      </c>
      <c r="AR696" s="81" t="n">
        <v>1.17999995</v>
      </c>
      <c r="AS696" s="81" t="n">
        <v>0</v>
      </c>
      <c r="AT696" s="81" t="n">
        <v>0.00695865555</v>
      </c>
      <c r="AU696" s="81" t="n">
        <v>1.28734839</v>
      </c>
      <c r="AV696" s="81" t="n">
        <v>2.54999995</v>
      </c>
      <c r="AW696" s="82">
        <f>MAX(ABS(Y696-AK696),ABS(Z696-AL696),ABS(AA696-AM696),ABS(AB696-AN696),ABS(AC696-AO696),ABS(AD696-AP696),ABS(AE696-AQ696),ABS(AF696-AR696),ABS(AG696-AS696),ABS(AH696-AT696),ABS(AI696-AU696),ABS(AJ696-AV696))</f>
        <v/>
      </c>
    </row>
    <row r="697">
      <c r="A697" s="78" t="inlineStr">
        <is>
          <t>M692</t>
        </is>
      </c>
      <c r="B697" s="52" t="inlineStr">
        <is>
          <t>TNK-13</t>
        </is>
      </c>
      <c r="C697" s="52" t="inlineStr">
        <is>
          <t>Main Battle Tank</t>
        </is>
      </c>
      <c r="D697" s="52" t="inlineStr">
        <is>
          <t>Headlight housing R</t>
        </is>
      </c>
      <c r="E697" s="63" t="inlineStr">
        <is>
          <t>Cube</t>
        </is>
      </c>
      <c r="F697" s="52" t="inlineStr">
        <is>
          <t>TNK-01</t>
        </is>
      </c>
      <c r="G697" s="79" t="n">
        <v>0.300000012</v>
      </c>
      <c r="H697" s="79" t="n">
        <v>0.219999999</v>
      </c>
      <c r="I697" s="79" t="n">
        <v>0.200000003</v>
      </c>
      <c r="J697" s="79" t="n">
        <v>4</v>
      </c>
      <c r="K697" s="79" t="n">
        <v>0</v>
      </c>
      <c r="L697" s="79" t="n">
        <v>0</v>
      </c>
      <c r="M697" s="79" t="n">
        <v>-1.14999998</v>
      </c>
      <c r="N697" s="79" t="n">
        <v>1.29999995</v>
      </c>
      <c r="O697" s="79" t="n">
        <v>3</v>
      </c>
      <c r="P697" s="80">
        <f>COS(RADIANS(K697))*COS(RADIANS(L697))+SIN(RADIANS(K697))*SIN(RADIANS(J697))*SIN(RADIANS(L697))</f>
        <v/>
      </c>
      <c r="Q697" s="80">
        <f>-COS(RADIANS(K697))*SIN(RADIANS(L697))+SIN(RADIANS(K697))*SIN(RADIANS(J697))*COS(RADIANS(L697))</f>
        <v/>
      </c>
      <c r="R697" s="80">
        <f>SIN(RADIANS(K697))*COS(RADIANS(J697))</f>
        <v/>
      </c>
      <c r="S697" s="80">
        <f>COS(RADIANS(J697))*SIN(RADIANS(L697))</f>
        <v/>
      </c>
      <c r="T697" s="80">
        <f>COS(RADIANS(J697))*COS(RADIANS(L697))</f>
        <v/>
      </c>
      <c r="U697" s="80">
        <f>-SIN(RADIANS(J697))</f>
        <v/>
      </c>
      <c r="V697" s="80">
        <f>-SIN(RADIANS(K697))*COS(RADIANS(L697))+COS(RADIANS(K697))*SIN(RADIANS(J697))*SIN(RADIANS(L697))</f>
        <v/>
      </c>
      <c r="W697" s="80">
        <f>SIN(RADIANS(K697))*SIN(RADIANS(L697))+COS(RADIANS(K697))*SIN(RADIANS(J697))*COS(RADIANS(L697))</f>
        <v/>
      </c>
      <c r="X697" s="80">
        <f>COS(RADIANS(K697))*COS(RADIANS(J697))</f>
        <v/>
      </c>
      <c r="Y697" s="80">
        <f>P697*G697</f>
        <v/>
      </c>
      <c r="Z697" s="80">
        <f>Q697*H697</f>
        <v/>
      </c>
      <c r="AA697" s="80">
        <f>R697*I697</f>
        <v/>
      </c>
      <c r="AB697" s="80">
        <f>M697</f>
        <v/>
      </c>
      <c r="AC697" s="80">
        <f>S697*G697</f>
        <v/>
      </c>
      <c r="AD697" s="80">
        <f>T697*H697</f>
        <v/>
      </c>
      <c r="AE697" s="80">
        <f>U697*I697</f>
        <v/>
      </c>
      <c r="AF697" s="80">
        <f>N697</f>
        <v/>
      </c>
      <c r="AG697" s="80">
        <f>V697*G697</f>
        <v/>
      </c>
      <c r="AH697" s="80">
        <f>W697*H697</f>
        <v/>
      </c>
      <c r="AI697" s="80">
        <f>X697*I697</f>
        <v/>
      </c>
      <c r="AJ697" s="80">
        <f>O697</f>
        <v/>
      </c>
      <c r="AK697" s="81" t="n">
        <v>0.300000012</v>
      </c>
      <c r="AL697" s="81" t="n">
        <v>0</v>
      </c>
      <c r="AM697" s="81" t="n">
        <v>0</v>
      </c>
      <c r="AN697" s="81" t="n">
        <v>-1.14999998</v>
      </c>
      <c r="AO697" s="81" t="n">
        <v>0</v>
      </c>
      <c r="AP697" s="81" t="n">
        <v>0.219464093</v>
      </c>
      <c r="AQ697" s="81" t="n">
        <v>-0.0139512941</v>
      </c>
      <c r="AR697" s="81" t="n">
        <v>1.29999995</v>
      </c>
      <c r="AS697" s="81" t="n">
        <v>0</v>
      </c>
      <c r="AT697" s="81" t="n">
        <v>0.0153464237</v>
      </c>
      <c r="AU697" s="81" t="n">
        <v>0.199512824</v>
      </c>
      <c r="AV697" s="81" t="n">
        <v>3</v>
      </c>
      <c r="AW697" s="82">
        <f>MAX(ABS(Y697-AK697),ABS(Z697-AL697),ABS(AA697-AM697),ABS(AB697-AN697),ABS(AC697-AO697),ABS(AD697-AP697),ABS(AE697-AQ697),ABS(AF697-AR697),ABS(AG697-AS697),ABS(AH697-AT697),ABS(AI697-AU697),ABS(AJ697-AV697))</f>
        <v/>
      </c>
    </row>
    <row r="698">
      <c r="A698" s="78" t="inlineStr">
        <is>
          <t>M693</t>
        </is>
      </c>
      <c r="B698" s="52" t="inlineStr">
        <is>
          <t>TNK-14</t>
        </is>
      </c>
      <c r="C698" s="52" t="inlineStr">
        <is>
          <t>Main Battle Tank</t>
        </is>
      </c>
      <c r="D698" s="52" t="inlineStr">
        <is>
          <t>Headlight lens R</t>
        </is>
      </c>
      <c r="E698" s="59" t="inlineStr">
        <is>
          <t>Sphere</t>
        </is>
      </c>
      <c r="F698" s="52" t="inlineStr">
        <is>
          <t>TNK-01</t>
        </is>
      </c>
      <c r="G698" s="79" t="n">
        <v>0.200000003</v>
      </c>
      <c r="H698" s="79" t="n">
        <v>0.200000003</v>
      </c>
      <c r="I698" s="79" t="n">
        <v>0.100000001</v>
      </c>
      <c r="J698" s="79" t="n">
        <v>4</v>
      </c>
      <c r="K698" s="79" t="n">
        <v>0</v>
      </c>
      <c r="L698" s="79" t="n">
        <v>0</v>
      </c>
      <c r="M698" s="79" t="n">
        <v>-1.14999998</v>
      </c>
      <c r="N698" s="79" t="n">
        <v>1.29999995</v>
      </c>
      <c r="O698" s="79" t="n">
        <v>3.0999999</v>
      </c>
      <c r="P698" s="80">
        <f>COS(RADIANS(K698))*COS(RADIANS(L698))+SIN(RADIANS(K698))*SIN(RADIANS(J698))*SIN(RADIANS(L698))</f>
        <v/>
      </c>
      <c r="Q698" s="80">
        <f>-COS(RADIANS(K698))*SIN(RADIANS(L698))+SIN(RADIANS(K698))*SIN(RADIANS(J698))*COS(RADIANS(L698))</f>
        <v/>
      </c>
      <c r="R698" s="80">
        <f>SIN(RADIANS(K698))*COS(RADIANS(J698))</f>
        <v/>
      </c>
      <c r="S698" s="80">
        <f>COS(RADIANS(J698))*SIN(RADIANS(L698))</f>
        <v/>
      </c>
      <c r="T698" s="80">
        <f>COS(RADIANS(J698))*COS(RADIANS(L698))</f>
        <v/>
      </c>
      <c r="U698" s="80">
        <f>-SIN(RADIANS(J698))</f>
        <v/>
      </c>
      <c r="V698" s="80">
        <f>-SIN(RADIANS(K698))*COS(RADIANS(L698))+COS(RADIANS(K698))*SIN(RADIANS(J698))*SIN(RADIANS(L698))</f>
        <v/>
      </c>
      <c r="W698" s="80">
        <f>SIN(RADIANS(K698))*SIN(RADIANS(L698))+COS(RADIANS(K698))*SIN(RADIANS(J698))*COS(RADIANS(L698))</f>
        <v/>
      </c>
      <c r="X698" s="80">
        <f>COS(RADIANS(K698))*COS(RADIANS(J698))</f>
        <v/>
      </c>
      <c r="Y698" s="80">
        <f>P698*G698</f>
        <v/>
      </c>
      <c r="Z698" s="80">
        <f>Q698*H698</f>
        <v/>
      </c>
      <c r="AA698" s="80">
        <f>R698*I698</f>
        <v/>
      </c>
      <c r="AB698" s="80">
        <f>M698</f>
        <v/>
      </c>
      <c r="AC698" s="80">
        <f>S698*G698</f>
        <v/>
      </c>
      <c r="AD698" s="80">
        <f>T698*H698</f>
        <v/>
      </c>
      <c r="AE698" s="80">
        <f>U698*I698</f>
        <v/>
      </c>
      <c r="AF698" s="80">
        <f>N698</f>
        <v/>
      </c>
      <c r="AG698" s="80">
        <f>V698*G698</f>
        <v/>
      </c>
      <c r="AH698" s="80">
        <f>W698*H698</f>
        <v/>
      </c>
      <c r="AI698" s="80">
        <f>X698*I698</f>
        <v/>
      </c>
      <c r="AJ698" s="80">
        <f>O698</f>
        <v/>
      </c>
      <c r="AK698" s="81" t="n">
        <v>0.200000003</v>
      </c>
      <c r="AL698" s="81" t="n">
        <v>0</v>
      </c>
      <c r="AM698" s="81" t="n">
        <v>0</v>
      </c>
      <c r="AN698" s="81" t="n">
        <v>-1.14999998</v>
      </c>
      <c r="AO698" s="81" t="n">
        <v>0</v>
      </c>
      <c r="AP698" s="81" t="n">
        <v>0.199512824</v>
      </c>
      <c r="AQ698" s="81" t="n">
        <v>-0.00697564706</v>
      </c>
      <c r="AR698" s="81" t="n">
        <v>1.29999995</v>
      </c>
      <c r="AS698" s="81" t="n">
        <v>0</v>
      </c>
      <c r="AT698" s="81" t="n">
        <v>0.0139512941</v>
      </c>
      <c r="AU698" s="81" t="n">
        <v>0.09975641220000001</v>
      </c>
      <c r="AV698" s="81" t="n">
        <v>3.0999999</v>
      </c>
      <c r="AW698" s="82">
        <f>MAX(ABS(Y698-AK698),ABS(Z698-AL698),ABS(AA698-AM698),ABS(AB698-AN698),ABS(AC698-AO698),ABS(AD698-AP698),ABS(AE698-AQ698),ABS(AF698-AR698),ABS(AG698-AS698),ABS(AH698-AT698),ABS(AI698-AU698),ABS(AJ698-AV698))</f>
        <v/>
      </c>
    </row>
    <row r="699">
      <c r="A699" s="78" t="inlineStr">
        <is>
          <t>M694</t>
        </is>
      </c>
      <c r="B699" s="52" t="inlineStr">
        <is>
          <t>TNK-15</t>
        </is>
      </c>
      <c r="C699" s="52" t="inlineStr">
        <is>
          <t>Main Battle Tank</t>
        </is>
      </c>
      <c r="D699" s="52" t="inlineStr">
        <is>
          <t>Tow hook R</t>
        </is>
      </c>
      <c r="E699" s="63" t="inlineStr">
        <is>
          <t>Cube</t>
        </is>
      </c>
      <c r="F699" s="52" t="inlineStr">
        <is>
          <t>TNK-01</t>
        </is>
      </c>
      <c r="G699" s="79" t="n">
        <v>0.119999997</v>
      </c>
      <c r="H699" s="79" t="n">
        <v>0.119999997</v>
      </c>
      <c r="I699" s="79" t="n">
        <v>0.200000003</v>
      </c>
      <c r="J699" s="79" t="n">
        <v>0</v>
      </c>
      <c r="K699" s="79" t="n">
        <v>0</v>
      </c>
      <c r="L699" s="79" t="n">
        <v>0</v>
      </c>
      <c r="M699" s="79" t="n">
        <v>-0.800000012</v>
      </c>
      <c r="N699" s="79" t="n">
        <v>0.5</v>
      </c>
      <c r="O699" s="79" t="n">
        <v>3.11999989</v>
      </c>
      <c r="P699" s="80">
        <f>COS(RADIANS(K699))*COS(RADIANS(L699))+SIN(RADIANS(K699))*SIN(RADIANS(J699))*SIN(RADIANS(L699))</f>
        <v/>
      </c>
      <c r="Q699" s="80">
        <f>-COS(RADIANS(K699))*SIN(RADIANS(L699))+SIN(RADIANS(K699))*SIN(RADIANS(J699))*COS(RADIANS(L699))</f>
        <v/>
      </c>
      <c r="R699" s="80">
        <f>SIN(RADIANS(K699))*COS(RADIANS(J699))</f>
        <v/>
      </c>
      <c r="S699" s="80">
        <f>COS(RADIANS(J699))*SIN(RADIANS(L699))</f>
        <v/>
      </c>
      <c r="T699" s="80">
        <f>COS(RADIANS(J699))*COS(RADIANS(L699))</f>
        <v/>
      </c>
      <c r="U699" s="80">
        <f>-SIN(RADIANS(J699))</f>
        <v/>
      </c>
      <c r="V699" s="80">
        <f>-SIN(RADIANS(K699))*COS(RADIANS(L699))+COS(RADIANS(K699))*SIN(RADIANS(J699))*SIN(RADIANS(L699))</f>
        <v/>
      </c>
      <c r="W699" s="80">
        <f>SIN(RADIANS(K699))*SIN(RADIANS(L699))+COS(RADIANS(K699))*SIN(RADIANS(J699))*COS(RADIANS(L699))</f>
        <v/>
      </c>
      <c r="X699" s="80">
        <f>COS(RADIANS(K699))*COS(RADIANS(J699))</f>
        <v/>
      </c>
      <c r="Y699" s="80">
        <f>P699*G699</f>
        <v/>
      </c>
      <c r="Z699" s="80">
        <f>Q699*H699</f>
        <v/>
      </c>
      <c r="AA699" s="80">
        <f>R699*I699</f>
        <v/>
      </c>
      <c r="AB699" s="80">
        <f>M699</f>
        <v/>
      </c>
      <c r="AC699" s="80">
        <f>S699*G699</f>
        <v/>
      </c>
      <c r="AD699" s="80">
        <f>T699*H699</f>
        <v/>
      </c>
      <c r="AE699" s="80">
        <f>U699*I699</f>
        <v/>
      </c>
      <c r="AF699" s="80">
        <f>N699</f>
        <v/>
      </c>
      <c r="AG699" s="80">
        <f>V699*G699</f>
        <v/>
      </c>
      <c r="AH699" s="80">
        <f>W699*H699</f>
        <v/>
      </c>
      <c r="AI699" s="80">
        <f>X699*I699</f>
        <v/>
      </c>
      <c r="AJ699" s="80">
        <f>O699</f>
        <v/>
      </c>
      <c r="AK699" s="81" t="n">
        <v>0.119999997</v>
      </c>
      <c r="AL699" s="81" t="n">
        <v>0</v>
      </c>
      <c r="AM699" s="81" t="n">
        <v>0</v>
      </c>
      <c r="AN699" s="81" t="n">
        <v>-0.800000012</v>
      </c>
      <c r="AO699" s="81" t="n">
        <v>0</v>
      </c>
      <c r="AP699" s="81" t="n">
        <v>0.119999997</v>
      </c>
      <c r="AQ699" s="81" t="n">
        <v>0</v>
      </c>
      <c r="AR699" s="81" t="n">
        <v>0.5</v>
      </c>
      <c r="AS699" s="81" t="n">
        <v>0</v>
      </c>
      <c r="AT699" s="81" t="n">
        <v>0</v>
      </c>
      <c r="AU699" s="81" t="n">
        <v>0.200000003</v>
      </c>
      <c r="AV699" s="81" t="n">
        <v>3.11999989</v>
      </c>
      <c r="AW699" s="82">
        <f>MAX(ABS(Y699-AK699),ABS(Z699-AL699),ABS(AA699-AM699),ABS(AB699-AN699),ABS(AC699-AO699),ABS(AD699-AP699),ABS(AE699-AQ699),ABS(AF699-AR699),ABS(AG699-AS699),ABS(AH699-AT699),ABS(AI699-AU699),ABS(AJ699-AV699))</f>
        <v/>
      </c>
    </row>
    <row r="700">
      <c r="A700" s="78" t="inlineStr">
        <is>
          <t>M695</t>
        </is>
      </c>
      <c r="B700" s="52" t="inlineStr">
        <is>
          <t>TNK-16</t>
        </is>
      </c>
      <c r="C700" s="52" t="inlineStr">
        <is>
          <t>Main Battle Tank</t>
        </is>
      </c>
      <c r="D700" s="52" t="inlineStr">
        <is>
          <t>Spare links R</t>
        </is>
      </c>
      <c r="E700" s="63" t="inlineStr">
        <is>
          <t>Cube</t>
        </is>
      </c>
      <c r="F700" s="52" t="inlineStr">
        <is>
          <t>TNK-01</t>
        </is>
      </c>
      <c r="G700" s="79" t="n">
        <v>0.5</v>
      </c>
      <c r="H700" s="79" t="n">
        <v>0.300000012</v>
      </c>
      <c r="I700" s="79" t="n">
        <v>0.0599999987</v>
      </c>
      <c r="J700" s="79" t="n">
        <v>-25</v>
      </c>
      <c r="K700" s="79" t="n">
        <v>0</v>
      </c>
      <c r="L700" s="79" t="n">
        <v>0</v>
      </c>
      <c r="M700" s="79" t="n">
        <v>-0.550000012</v>
      </c>
      <c r="N700" s="79" t="n">
        <v>1</v>
      </c>
      <c r="O700" s="79" t="n">
        <v>3</v>
      </c>
      <c r="P700" s="80">
        <f>COS(RADIANS(K700))*COS(RADIANS(L700))+SIN(RADIANS(K700))*SIN(RADIANS(J700))*SIN(RADIANS(L700))</f>
        <v/>
      </c>
      <c r="Q700" s="80">
        <f>-COS(RADIANS(K700))*SIN(RADIANS(L700))+SIN(RADIANS(K700))*SIN(RADIANS(J700))*COS(RADIANS(L700))</f>
        <v/>
      </c>
      <c r="R700" s="80">
        <f>SIN(RADIANS(K700))*COS(RADIANS(J700))</f>
        <v/>
      </c>
      <c r="S700" s="80">
        <f>COS(RADIANS(J700))*SIN(RADIANS(L700))</f>
        <v/>
      </c>
      <c r="T700" s="80">
        <f>COS(RADIANS(J700))*COS(RADIANS(L700))</f>
        <v/>
      </c>
      <c r="U700" s="80">
        <f>-SIN(RADIANS(J700))</f>
        <v/>
      </c>
      <c r="V700" s="80">
        <f>-SIN(RADIANS(K700))*COS(RADIANS(L700))+COS(RADIANS(K700))*SIN(RADIANS(J700))*SIN(RADIANS(L700))</f>
        <v/>
      </c>
      <c r="W700" s="80">
        <f>SIN(RADIANS(K700))*SIN(RADIANS(L700))+COS(RADIANS(K700))*SIN(RADIANS(J700))*COS(RADIANS(L700))</f>
        <v/>
      </c>
      <c r="X700" s="80">
        <f>COS(RADIANS(K700))*COS(RADIANS(J700))</f>
        <v/>
      </c>
      <c r="Y700" s="80">
        <f>P700*G700</f>
        <v/>
      </c>
      <c r="Z700" s="80">
        <f>Q700*H700</f>
        <v/>
      </c>
      <c r="AA700" s="80">
        <f>R700*I700</f>
        <v/>
      </c>
      <c r="AB700" s="80">
        <f>M700</f>
        <v/>
      </c>
      <c r="AC700" s="80">
        <f>S700*G700</f>
        <v/>
      </c>
      <c r="AD700" s="80">
        <f>T700*H700</f>
        <v/>
      </c>
      <c r="AE700" s="80">
        <f>U700*I700</f>
        <v/>
      </c>
      <c r="AF700" s="80">
        <f>N700</f>
        <v/>
      </c>
      <c r="AG700" s="80">
        <f>V700*G700</f>
        <v/>
      </c>
      <c r="AH700" s="80">
        <f>W700*H700</f>
        <v/>
      </c>
      <c r="AI700" s="80">
        <f>X700*I700</f>
        <v/>
      </c>
      <c r="AJ700" s="80">
        <f>O700</f>
        <v/>
      </c>
      <c r="AK700" s="81" t="n">
        <v>0.5</v>
      </c>
      <c r="AL700" s="81" t="n">
        <v>0</v>
      </c>
      <c r="AM700" s="81" t="n">
        <v>0</v>
      </c>
      <c r="AN700" s="81" t="n">
        <v>-0.550000012</v>
      </c>
      <c r="AO700" s="81" t="n">
        <v>0</v>
      </c>
      <c r="AP700" s="81" t="n">
        <v>0.271892339</v>
      </c>
      <c r="AQ700" s="81" t="n">
        <v>0.0253570955</v>
      </c>
      <c r="AR700" s="81" t="n">
        <v>1</v>
      </c>
      <c r="AS700" s="81" t="n">
        <v>0</v>
      </c>
      <c r="AT700" s="81" t="n">
        <v>-0.126785487</v>
      </c>
      <c r="AU700" s="81" t="n">
        <v>0.0543784648</v>
      </c>
      <c r="AV700" s="81" t="n">
        <v>3</v>
      </c>
      <c r="AW700" s="82">
        <f>MAX(ABS(Y700-AK700),ABS(Z700-AL700),ABS(AA700-AM700),ABS(AB700-AN700),ABS(AC700-AO700),ABS(AD700-AP700),ABS(AE700-AQ700),ABS(AF700-AR700),ABS(AG700-AS700),ABS(AH700-AT700),ABS(AI700-AU700),ABS(AJ700-AV700))</f>
        <v/>
      </c>
    </row>
    <row r="701">
      <c r="A701" s="78" t="inlineStr">
        <is>
          <t>M696</t>
        </is>
      </c>
      <c r="B701" s="52" t="inlineStr">
        <is>
          <t>TNK-17</t>
        </is>
      </c>
      <c r="C701" s="52" t="inlineStr">
        <is>
          <t>Main Battle Tank</t>
        </is>
      </c>
      <c r="D701" s="52" t="inlineStr">
        <is>
          <t>Stowage box R</t>
        </is>
      </c>
      <c r="E701" s="63" t="inlineStr">
        <is>
          <t>Cube</t>
        </is>
      </c>
      <c r="F701" s="52" t="inlineStr">
        <is>
          <t>TNK-01</t>
        </is>
      </c>
      <c r="G701" s="79" t="n">
        <v>0.5</v>
      </c>
      <c r="H701" s="79" t="n">
        <v>0.300000012</v>
      </c>
      <c r="I701" s="79" t="n">
        <v>0.899999976</v>
      </c>
      <c r="J701" s="79" t="n">
        <v>0</v>
      </c>
      <c r="K701" s="79" t="n">
        <v>0</v>
      </c>
      <c r="L701" s="79" t="n">
        <v>0</v>
      </c>
      <c r="M701" s="79" t="n">
        <v>-1.20000005</v>
      </c>
      <c r="N701" s="79" t="n">
        <v>1.41999996</v>
      </c>
      <c r="O701" s="79" t="n">
        <v>0.600000024</v>
      </c>
      <c r="P701" s="80">
        <f>COS(RADIANS(K701))*COS(RADIANS(L701))+SIN(RADIANS(K701))*SIN(RADIANS(J701))*SIN(RADIANS(L701))</f>
        <v/>
      </c>
      <c r="Q701" s="80">
        <f>-COS(RADIANS(K701))*SIN(RADIANS(L701))+SIN(RADIANS(K701))*SIN(RADIANS(J701))*COS(RADIANS(L701))</f>
        <v/>
      </c>
      <c r="R701" s="80">
        <f>SIN(RADIANS(K701))*COS(RADIANS(J701))</f>
        <v/>
      </c>
      <c r="S701" s="80">
        <f>COS(RADIANS(J701))*SIN(RADIANS(L701))</f>
        <v/>
      </c>
      <c r="T701" s="80">
        <f>COS(RADIANS(J701))*COS(RADIANS(L701))</f>
        <v/>
      </c>
      <c r="U701" s="80">
        <f>-SIN(RADIANS(J701))</f>
        <v/>
      </c>
      <c r="V701" s="80">
        <f>-SIN(RADIANS(K701))*COS(RADIANS(L701))+COS(RADIANS(K701))*SIN(RADIANS(J701))*SIN(RADIANS(L701))</f>
        <v/>
      </c>
      <c r="W701" s="80">
        <f>SIN(RADIANS(K701))*SIN(RADIANS(L701))+COS(RADIANS(K701))*SIN(RADIANS(J701))*COS(RADIANS(L701))</f>
        <v/>
      </c>
      <c r="X701" s="80">
        <f>COS(RADIANS(K701))*COS(RADIANS(J701))</f>
        <v/>
      </c>
      <c r="Y701" s="80">
        <f>P701*G701</f>
        <v/>
      </c>
      <c r="Z701" s="80">
        <f>Q701*H701</f>
        <v/>
      </c>
      <c r="AA701" s="80">
        <f>R701*I701</f>
        <v/>
      </c>
      <c r="AB701" s="80">
        <f>M701</f>
        <v/>
      </c>
      <c r="AC701" s="80">
        <f>S701*G701</f>
        <v/>
      </c>
      <c r="AD701" s="80">
        <f>T701*H701</f>
        <v/>
      </c>
      <c r="AE701" s="80">
        <f>U701*I701</f>
        <v/>
      </c>
      <c r="AF701" s="80">
        <f>N701</f>
        <v/>
      </c>
      <c r="AG701" s="80">
        <f>V701*G701</f>
        <v/>
      </c>
      <c r="AH701" s="80">
        <f>W701*H701</f>
        <v/>
      </c>
      <c r="AI701" s="80">
        <f>X701*I701</f>
        <v/>
      </c>
      <c r="AJ701" s="80">
        <f>O701</f>
        <v/>
      </c>
      <c r="AK701" s="81" t="n">
        <v>0.5</v>
      </c>
      <c r="AL701" s="81" t="n">
        <v>0</v>
      </c>
      <c r="AM701" s="81" t="n">
        <v>0</v>
      </c>
      <c r="AN701" s="81" t="n">
        <v>-1.20000005</v>
      </c>
      <c r="AO701" s="81" t="n">
        <v>0</v>
      </c>
      <c r="AP701" s="81" t="n">
        <v>0.300000012</v>
      </c>
      <c r="AQ701" s="81" t="n">
        <v>0</v>
      </c>
      <c r="AR701" s="81" t="n">
        <v>1.41999996</v>
      </c>
      <c r="AS701" s="81" t="n">
        <v>0</v>
      </c>
      <c r="AT701" s="81" t="n">
        <v>0</v>
      </c>
      <c r="AU701" s="81" t="n">
        <v>0.899999976</v>
      </c>
      <c r="AV701" s="81" t="n">
        <v>0.600000024</v>
      </c>
      <c r="AW701" s="82">
        <f>MAX(ABS(Y701-AK701),ABS(Z701-AL701),ABS(AA701-AM701),ABS(AB701-AN701),ABS(AC701-AO701),ABS(AD701-AP701),ABS(AE701-AQ701),ABS(AF701-AR701),ABS(AG701-AS701),ABS(AH701-AT701),ABS(AI701-AU701),ABS(AJ701-AV701))</f>
        <v/>
      </c>
    </row>
    <row r="702">
      <c r="A702" s="78" t="inlineStr">
        <is>
          <t>M697</t>
        </is>
      </c>
      <c r="B702" s="52" t="inlineStr">
        <is>
          <t>TNK-18</t>
        </is>
      </c>
      <c r="C702" s="52" t="inlineStr">
        <is>
          <t>Main Battle Tank</t>
        </is>
      </c>
      <c r="D702" s="52" t="inlineStr">
        <is>
          <t>Fender lamp R</t>
        </is>
      </c>
      <c r="E702" s="63" t="inlineStr">
        <is>
          <t>Cube</t>
        </is>
      </c>
      <c r="F702" s="52" t="inlineStr">
        <is>
          <t>TNK-01</t>
        </is>
      </c>
      <c r="G702" s="79" t="n">
        <v>0.100000001</v>
      </c>
      <c r="H702" s="79" t="n">
        <v>0.07999999820000001</v>
      </c>
      <c r="I702" s="79" t="n">
        <v>0.100000001</v>
      </c>
      <c r="J702" s="79" t="n">
        <v>0</v>
      </c>
      <c r="K702" s="79" t="n">
        <v>0</v>
      </c>
      <c r="L702" s="79" t="n">
        <v>0</v>
      </c>
      <c r="M702" s="79" t="n">
        <v>-1.35000002</v>
      </c>
      <c r="N702" s="79" t="n">
        <v>1.25</v>
      </c>
      <c r="O702" s="79" t="n">
        <v>3</v>
      </c>
      <c r="P702" s="80">
        <f>COS(RADIANS(K702))*COS(RADIANS(L702))+SIN(RADIANS(K702))*SIN(RADIANS(J702))*SIN(RADIANS(L702))</f>
        <v/>
      </c>
      <c r="Q702" s="80">
        <f>-COS(RADIANS(K702))*SIN(RADIANS(L702))+SIN(RADIANS(K702))*SIN(RADIANS(J702))*COS(RADIANS(L702))</f>
        <v/>
      </c>
      <c r="R702" s="80">
        <f>SIN(RADIANS(K702))*COS(RADIANS(J702))</f>
        <v/>
      </c>
      <c r="S702" s="80">
        <f>COS(RADIANS(J702))*SIN(RADIANS(L702))</f>
        <v/>
      </c>
      <c r="T702" s="80">
        <f>COS(RADIANS(J702))*COS(RADIANS(L702))</f>
        <v/>
      </c>
      <c r="U702" s="80">
        <f>-SIN(RADIANS(J702))</f>
        <v/>
      </c>
      <c r="V702" s="80">
        <f>-SIN(RADIANS(K702))*COS(RADIANS(L702))+COS(RADIANS(K702))*SIN(RADIANS(J702))*SIN(RADIANS(L702))</f>
        <v/>
      </c>
      <c r="W702" s="80">
        <f>SIN(RADIANS(K702))*SIN(RADIANS(L702))+COS(RADIANS(K702))*SIN(RADIANS(J702))*COS(RADIANS(L702))</f>
        <v/>
      </c>
      <c r="X702" s="80">
        <f>COS(RADIANS(K702))*COS(RADIANS(J702))</f>
        <v/>
      </c>
      <c r="Y702" s="80">
        <f>P702*G702</f>
        <v/>
      </c>
      <c r="Z702" s="80">
        <f>Q702*H702</f>
        <v/>
      </c>
      <c r="AA702" s="80">
        <f>R702*I702</f>
        <v/>
      </c>
      <c r="AB702" s="80">
        <f>M702</f>
        <v/>
      </c>
      <c r="AC702" s="80">
        <f>S702*G702</f>
        <v/>
      </c>
      <c r="AD702" s="80">
        <f>T702*H702</f>
        <v/>
      </c>
      <c r="AE702" s="80">
        <f>U702*I702</f>
        <v/>
      </c>
      <c r="AF702" s="80">
        <f>N702</f>
        <v/>
      </c>
      <c r="AG702" s="80">
        <f>V702*G702</f>
        <v/>
      </c>
      <c r="AH702" s="80">
        <f>W702*H702</f>
        <v/>
      </c>
      <c r="AI702" s="80">
        <f>X702*I702</f>
        <v/>
      </c>
      <c r="AJ702" s="80">
        <f>O702</f>
        <v/>
      </c>
      <c r="AK702" s="81" t="n">
        <v>0.100000001</v>
      </c>
      <c r="AL702" s="81" t="n">
        <v>0</v>
      </c>
      <c r="AM702" s="81" t="n">
        <v>0</v>
      </c>
      <c r="AN702" s="81" t="n">
        <v>-1.35000002</v>
      </c>
      <c r="AO702" s="81" t="n">
        <v>0</v>
      </c>
      <c r="AP702" s="81" t="n">
        <v>0.07999999820000001</v>
      </c>
      <c r="AQ702" s="81" t="n">
        <v>0</v>
      </c>
      <c r="AR702" s="81" t="n">
        <v>1.25</v>
      </c>
      <c r="AS702" s="81" t="n">
        <v>0</v>
      </c>
      <c r="AT702" s="81" t="n">
        <v>0</v>
      </c>
      <c r="AU702" s="81" t="n">
        <v>0.100000001</v>
      </c>
      <c r="AV702" s="81" t="n">
        <v>3</v>
      </c>
      <c r="AW702" s="82">
        <f>MAX(ABS(Y702-AK702),ABS(Z702-AL702),ABS(AA702-AM702),ABS(AB702-AN702),ABS(AC702-AO702),ABS(AD702-AP702),ABS(AE702-AQ702),ABS(AF702-AR702),ABS(AG702-AS702),ABS(AH702-AT702),ABS(AI702-AU702),ABS(AJ702-AV702))</f>
        <v/>
      </c>
    </row>
    <row r="703">
      <c r="A703" s="78" t="inlineStr">
        <is>
          <t>M698</t>
        </is>
      </c>
      <c r="B703" s="52" t="inlineStr">
        <is>
          <t>TNK-19</t>
        </is>
      </c>
      <c r="C703" s="52" t="inlineStr">
        <is>
          <t>Main Battle Tank</t>
        </is>
      </c>
      <c r="D703" s="52" t="inlineStr">
        <is>
          <t>Tail light R</t>
        </is>
      </c>
      <c r="E703" s="63" t="inlineStr">
        <is>
          <t>Cube</t>
        </is>
      </c>
      <c r="F703" s="52" t="inlineStr">
        <is>
          <t>TNK-01</t>
        </is>
      </c>
      <c r="G703" s="79" t="n">
        <v>0.140000001</v>
      </c>
      <c r="H703" s="79" t="n">
        <v>0.100000001</v>
      </c>
      <c r="I703" s="79" t="n">
        <v>0.0599999987</v>
      </c>
      <c r="J703" s="79" t="n">
        <v>0</v>
      </c>
      <c r="K703" s="79" t="n">
        <v>0</v>
      </c>
      <c r="L703" s="79" t="n">
        <v>0</v>
      </c>
      <c r="M703" s="79" t="n">
        <v>-1.10000002</v>
      </c>
      <c r="N703" s="79" t="n">
        <v>1.14999998</v>
      </c>
      <c r="O703" s="79" t="n">
        <v>-2.98000002</v>
      </c>
      <c r="P703" s="80">
        <f>COS(RADIANS(K703))*COS(RADIANS(L703))+SIN(RADIANS(K703))*SIN(RADIANS(J703))*SIN(RADIANS(L703))</f>
        <v/>
      </c>
      <c r="Q703" s="80">
        <f>-COS(RADIANS(K703))*SIN(RADIANS(L703))+SIN(RADIANS(K703))*SIN(RADIANS(J703))*COS(RADIANS(L703))</f>
        <v/>
      </c>
      <c r="R703" s="80">
        <f>SIN(RADIANS(K703))*COS(RADIANS(J703))</f>
        <v/>
      </c>
      <c r="S703" s="80">
        <f>COS(RADIANS(J703))*SIN(RADIANS(L703))</f>
        <v/>
      </c>
      <c r="T703" s="80">
        <f>COS(RADIANS(J703))*COS(RADIANS(L703))</f>
        <v/>
      </c>
      <c r="U703" s="80">
        <f>-SIN(RADIANS(J703))</f>
        <v/>
      </c>
      <c r="V703" s="80">
        <f>-SIN(RADIANS(K703))*COS(RADIANS(L703))+COS(RADIANS(K703))*SIN(RADIANS(J703))*SIN(RADIANS(L703))</f>
        <v/>
      </c>
      <c r="W703" s="80">
        <f>SIN(RADIANS(K703))*SIN(RADIANS(L703))+COS(RADIANS(K703))*SIN(RADIANS(J703))*COS(RADIANS(L703))</f>
        <v/>
      </c>
      <c r="X703" s="80">
        <f>COS(RADIANS(K703))*COS(RADIANS(J703))</f>
        <v/>
      </c>
      <c r="Y703" s="80">
        <f>P703*G703</f>
        <v/>
      </c>
      <c r="Z703" s="80">
        <f>Q703*H703</f>
        <v/>
      </c>
      <c r="AA703" s="80">
        <f>R703*I703</f>
        <v/>
      </c>
      <c r="AB703" s="80">
        <f>M703</f>
        <v/>
      </c>
      <c r="AC703" s="80">
        <f>S703*G703</f>
        <v/>
      </c>
      <c r="AD703" s="80">
        <f>T703*H703</f>
        <v/>
      </c>
      <c r="AE703" s="80">
        <f>U703*I703</f>
        <v/>
      </c>
      <c r="AF703" s="80">
        <f>N703</f>
        <v/>
      </c>
      <c r="AG703" s="80">
        <f>V703*G703</f>
        <v/>
      </c>
      <c r="AH703" s="80">
        <f>W703*H703</f>
        <v/>
      </c>
      <c r="AI703" s="80">
        <f>X703*I703</f>
        <v/>
      </c>
      <c r="AJ703" s="80">
        <f>O703</f>
        <v/>
      </c>
      <c r="AK703" s="81" t="n">
        <v>0.140000001</v>
      </c>
      <c r="AL703" s="81" t="n">
        <v>0</v>
      </c>
      <c r="AM703" s="81" t="n">
        <v>0</v>
      </c>
      <c r="AN703" s="81" t="n">
        <v>-1.10000002</v>
      </c>
      <c r="AO703" s="81" t="n">
        <v>0</v>
      </c>
      <c r="AP703" s="81" t="n">
        <v>0.100000001</v>
      </c>
      <c r="AQ703" s="81" t="n">
        <v>0</v>
      </c>
      <c r="AR703" s="81" t="n">
        <v>1.14999998</v>
      </c>
      <c r="AS703" s="81" t="n">
        <v>0</v>
      </c>
      <c r="AT703" s="81" t="n">
        <v>0</v>
      </c>
      <c r="AU703" s="81" t="n">
        <v>0.0599999987</v>
      </c>
      <c r="AV703" s="81" t="n">
        <v>-2.98000002</v>
      </c>
      <c r="AW703" s="82">
        <f>MAX(ABS(Y703-AK703),ABS(Z703-AL703),ABS(AA703-AM703),ABS(AB703-AN703),ABS(AC703-AO703),ABS(AD703-AP703),ABS(AE703-AQ703),ABS(AF703-AR703),ABS(AG703-AS703),ABS(AH703-AT703),ABS(AI703-AU703),ABS(AJ703-AV703))</f>
        <v/>
      </c>
    </row>
    <row r="704">
      <c r="A704" s="78" t="inlineStr">
        <is>
          <t>M699</t>
        </is>
      </c>
      <c r="B704" s="52" t="inlineStr">
        <is>
          <t>TNK-20</t>
        </is>
      </c>
      <c r="C704" s="52" t="inlineStr">
        <is>
          <t>Main Battle Tank</t>
        </is>
      </c>
      <c r="D704" s="52" t="inlineStr">
        <is>
          <t>Exhaust pipe L</t>
        </is>
      </c>
      <c r="E704" s="58" t="inlineStr">
        <is>
          <t>Cylinder</t>
        </is>
      </c>
      <c r="F704" s="52" t="inlineStr">
        <is>
          <t>TNK-01</t>
        </is>
      </c>
      <c r="G704" s="79" t="n">
        <v>0.129999995</v>
      </c>
      <c r="H704" s="79" t="n">
        <v>0.129999995</v>
      </c>
      <c r="I704" s="79" t="n">
        <v>0.5</v>
      </c>
      <c r="J704" s="79" t="n">
        <v>0</v>
      </c>
      <c r="K704" s="79" t="n">
        <v>0</v>
      </c>
      <c r="L704" s="79" t="n">
        <v>0</v>
      </c>
      <c r="M704" s="79" t="n">
        <v>0.899999976</v>
      </c>
      <c r="N704" s="79" t="n">
        <v>1</v>
      </c>
      <c r="O704" s="79" t="n">
        <v>-3.0999999</v>
      </c>
      <c r="P704" s="80">
        <f>COS(RADIANS(K704))*COS(RADIANS(L704))+SIN(RADIANS(K704))*SIN(RADIANS(J704))*SIN(RADIANS(L704))</f>
        <v/>
      </c>
      <c r="Q704" s="80">
        <f>-COS(RADIANS(K704))*SIN(RADIANS(L704))+SIN(RADIANS(K704))*SIN(RADIANS(J704))*COS(RADIANS(L704))</f>
        <v/>
      </c>
      <c r="R704" s="80">
        <f>SIN(RADIANS(K704))*COS(RADIANS(J704))</f>
        <v/>
      </c>
      <c r="S704" s="80">
        <f>COS(RADIANS(J704))*SIN(RADIANS(L704))</f>
        <v/>
      </c>
      <c r="T704" s="80">
        <f>COS(RADIANS(J704))*COS(RADIANS(L704))</f>
        <v/>
      </c>
      <c r="U704" s="80">
        <f>-SIN(RADIANS(J704))</f>
        <v/>
      </c>
      <c r="V704" s="80">
        <f>-SIN(RADIANS(K704))*COS(RADIANS(L704))+COS(RADIANS(K704))*SIN(RADIANS(J704))*SIN(RADIANS(L704))</f>
        <v/>
      </c>
      <c r="W704" s="80">
        <f>SIN(RADIANS(K704))*SIN(RADIANS(L704))+COS(RADIANS(K704))*SIN(RADIANS(J704))*COS(RADIANS(L704))</f>
        <v/>
      </c>
      <c r="X704" s="80">
        <f>COS(RADIANS(K704))*COS(RADIANS(J704))</f>
        <v/>
      </c>
      <c r="Y704" s="80">
        <f>P704*G704</f>
        <v/>
      </c>
      <c r="Z704" s="80">
        <f>Q704*H704</f>
        <v/>
      </c>
      <c r="AA704" s="80">
        <f>R704*I704</f>
        <v/>
      </c>
      <c r="AB704" s="80">
        <f>M704</f>
        <v/>
      </c>
      <c r="AC704" s="80">
        <f>S704*G704</f>
        <v/>
      </c>
      <c r="AD704" s="80">
        <f>T704*H704</f>
        <v/>
      </c>
      <c r="AE704" s="80">
        <f>U704*I704</f>
        <v/>
      </c>
      <c r="AF704" s="80">
        <f>N704</f>
        <v/>
      </c>
      <c r="AG704" s="80">
        <f>V704*G704</f>
        <v/>
      </c>
      <c r="AH704" s="80">
        <f>W704*H704</f>
        <v/>
      </c>
      <c r="AI704" s="80">
        <f>X704*I704</f>
        <v/>
      </c>
      <c r="AJ704" s="80">
        <f>O704</f>
        <v/>
      </c>
      <c r="AK704" s="81" t="n">
        <v>0.129999995</v>
      </c>
      <c r="AL704" s="81" t="n">
        <v>0</v>
      </c>
      <c r="AM704" s="81" t="n">
        <v>0</v>
      </c>
      <c r="AN704" s="81" t="n">
        <v>0.899999976</v>
      </c>
      <c r="AO704" s="81" t="n">
        <v>0</v>
      </c>
      <c r="AP704" s="81" t="n">
        <v>0.129999995</v>
      </c>
      <c r="AQ704" s="81" t="n">
        <v>0</v>
      </c>
      <c r="AR704" s="81" t="n">
        <v>1</v>
      </c>
      <c r="AS704" s="81" t="n">
        <v>0</v>
      </c>
      <c r="AT704" s="81" t="n">
        <v>0</v>
      </c>
      <c r="AU704" s="81" t="n">
        <v>0.5</v>
      </c>
      <c r="AV704" s="81" t="n">
        <v>-3.0999999</v>
      </c>
      <c r="AW704" s="82">
        <f>MAX(ABS(Y704-AK704),ABS(Z704-AL704),ABS(AA704-AM704),ABS(AB704-AN704),ABS(AC704-AO704),ABS(AD704-AP704),ABS(AE704-AQ704),ABS(AF704-AR704),ABS(AG704-AS704),ABS(AH704-AT704),ABS(AI704-AU704),ABS(AJ704-AV704))</f>
        <v/>
      </c>
    </row>
    <row r="705">
      <c r="A705" s="78" t="inlineStr">
        <is>
          <t>M700</t>
        </is>
      </c>
      <c r="B705" s="52" t="inlineStr">
        <is>
          <t>TNK-21</t>
        </is>
      </c>
      <c r="C705" s="52" t="inlineStr">
        <is>
          <t>Main Battle Tank</t>
        </is>
      </c>
      <c r="D705" s="52" t="inlineStr">
        <is>
          <t>Front fender L</t>
        </is>
      </c>
      <c r="E705" s="63" t="inlineStr">
        <is>
          <t>Cube</t>
        </is>
      </c>
      <c r="F705" s="52" t="inlineStr">
        <is>
          <t>TNK-01</t>
        </is>
      </c>
      <c r="G705" s="79" t="n">
        <v>0.699999988</v>
      </c>
      <c r="H705" s="79" t="n">
        <v>0.0500000007</v>
      </c>
      <c r="I705" s="79" t="n">
        <v>1.29999995</v>
      </c>
      <c r="J705" s="79" t="n">
        <v>8</v>
      </c>
      <c r="K705" s="79" t="n">
        <v>0</v>
      </c>
      <c r="L705" s="79" t="n">
        <v>0</v>
      </c>
      <c r="M705" s="79" t="n">
        <v>1.10000002</v>
      </c>
      <c r="N705" s="79" t="n">
        <v>1.17999995</v>
      </c>
      <c r="O705" s="79" t="n">
        <v>2.54999995</v>
      </c>
      <c r="P705" s="80">
        <f>COS(RADIANS(K705))*COS(RADIANS(L705))+SIN(RADIANS(K705))*SIN(RADIANS(J705))*SIN(RADIANS(L705))</f>
        <v/>
      </c>
      <c r="Q705" s="80">
        <f>-COS(RADIANS(K705))*SIN(RADIANS(L705))+SIN(RADIANS(K705))*SIN(RADIANS(J705))*COS(RADIANS(L705))</f>
        <v/>
      </c>
      <c r="R705" s="80">
        <f>SIN(RADIANS(K705))*COS(RADIANS(J705))</f>
        <v/>
      </c>
      <c r="S705" s="80">
        <f>COS(RADIANS(J705))*SIN(RADIANS(L705))</f>
        <v/>
      </c>
      <c r="T705" s="80">
        <f>COS(RADIANS(J705))*COS(RADIANS(L705))</f>
        <v/>
      </c>
      <c r="U705" s="80">
        <f>-SIN(RADIANS(J705))</f>
        <v/>
      </c>
      <c r="V705" s="80">
        <f>-SIN(RADIANS(K705))*COS(RADIANS(L705))+COS(RADIANS(K705))*SIN(RADIANS(J705))*SIN(RADIANS(L705))</f>
        <v/>
      </c>
      <c r="W705" s="80">
        <f>SIN(RADIANS(K705))*SIN(RADIANS(L705))+COS(RADIANS(K705))*SIN(RADIANS(J705))*COS(RADIANS(L705))</f>
        <v/>
      </c>
      <c r="X705" s="80">
        <f>COS(RADIANS(K705))*COS(RADIANS(J705))</f>
        <v/>
      </c>
      <c r="Y705" s="80">
        <f>P705*G705</f>
        <v/>
      </c>
      <c r="Z705" s="80">
        <f>Q705*H705</f>
        <v/>
      </c>
      <c r="AA705" s="80">
        <f>R705*I705</f>
        <v/>
      </c>
      <c r="AB705" s="80">
        <f>M705</f>
        <v/>
      </c>
      <c r="AC705" s="80">
        <f>S705*G705</f>
        <v/>
      </c>
      <c r="AD705" s="80">
        <f>T705*H705</f>
        <v/>
      </c>
      <c r="AE705" s="80">
        <f>U705*I705</f>
        <v/>
      </c>
      <c r="AF705" s="80">
        <f>N705</f>
        <v/>
      </c>
      <c r="AG705" s="80">
        <f>V705*G705</f>
        <v/>
      </c>
      <c r="AH705" s="80">
        <f>W705*H705</f>
        <v/>
      </c>
      <c r="AI705" s="80">
        <f>X705*I705</f>
        <v/>
      </c>
      <c r="AJ705" s="80">
        <f>O705</f>
        <v/>
      </c>
      <c r="AK705" s="81" t="n">
        <v>0.699999988</v>
      </c>
      <c r="AL705" s="81" t="n">
        <v>0</v>
      </c>
      <c r="AM705" s="81" t="n">
        <v>0</v>
      </c>
      <c r="AN705" s="81" t="n">
        <v>1.10000002</v>
      </c>
      <c r="AO705" s="81" t="n">
        <v>0</v>
      </c>
      <c r="AP705" s="81" t="n">
        <v>0.0495134033</v>
      </c>
      <c r="AQ705" s="81" t="n">
        <v>-0.180925027</v>
      </c>
      <c r="AR705" s="81" t="n">
        <v>1.17999995</v>
      </c>
      <c r="AS705" s="81" t="n">
        <v>0</v>
      </c>
      <c r="AT705" s="81" t="n">
        <v>0.00695865555</v>
      </c>
      <c r="AU705" s="81" t="n">
        <v>1.28734839</v>
      </c>
      <c r="AV705" s="81" t="n">
        <v>2.54999995</v>
      </c>
      <c r="AW705" s="82">
        <f>MAX(ABS(Y705-AK705),ABS(Z705-AL705),ABS(AA705-AM705),ABS(AB705-AN705),ABS(AC705-AO705),ABS(AD705-AP705),ABS(AE705-AQ705),ABS(AF705-AR705),ABS(AG705-AS705),ABS(AH705-AT705),ABS(AI705-AU705),ABS(AJ705-AV705))</f>
        <v/>
      </c>
    </row>
    <row r="706">
      <c r="A706" s="78" t="inlineStr">
        <is>
          <t>M701</t>
        </is>
      </c>
      <c r="B706" s="52" t="inlineStr">
        <is>
          <t>TNK-22</t>
        </is>
      </c>
      <c r="C706" s="52" t="inlineStr">
        <is>
          <t>Main Battle Tank</t>
        </is>
      </c>
      <c r="D706" s="52" t="inlineStr">
        <is>
          <t>Headlight housing L</t>
        </is>
      </c>
      <c r="E706" s="63" t="inlineStr">
        <is>
          <t>Cube</t>
        </is>
      </c>
      <c r="F706" s="52" t="inlineStr">
        <is>
          <t>TNK-01</t>
        </is>
      </c>
      <c r="G706" s="79" t="n">
        <v>0.300000012</v>
      </c>
      <c r="H706" s="79" t="n">
        <v>0.219999999</v>
      </c>
      <c r="I706" s="79" t="n">
        <v>0.200000003</v>
      </c>
      <c r="J706" s="79" t="n">
        <v>4</v>
      </c>
      <c r="K706" s="79" t="n">
        <v>0</v>
      </c>
      <c r="L706" s="79" t="n">
        <v>0</v>
      </c>
      <c r="M706" s="79" t="n">
        <v>1.14999998</v>
      </c>
      <c r="N706" s="79" t="n">
        <v>1.29999995</v>
      </c>
      <c r="O706" s="79" t="n">
        <v>3</v>
      </c>
      <c r="P706" s="80">
        <f>COS(RADIANS(K706))*COS(RADIANS(L706))+SIN(RADIANS(K706))*SIN(RADIANS(J706))*SIN(RADIANS(L706))</f>
        <v/>
      </c>
      <c r="Q706" s="80">
        <f>-COS(RADIANS(K706))*SIN(RADIANS(L706))+SIN(RADIANS(K706))*SIN(RADIANS(J706))*COS(RADIANS(L706))</f>
        <v/>
      </c>
      <c r="R706" s="80">
        <f>SIN(RADIANS(K706))*COS(RADIANS(J706))</f>
        <v/>
      </c>
      <c r="S706" s="80">
        <f>COS(RADIANS(J706))*SIN(RADIANS(L706))</f>
        <v/>
      </c>
      <c r="T706" s="80">
        <f>COS(RADIANS(J706))*COS(RADIANS(L706))</f>
        <v/>
      </c>
      <c r="U706" s="80">
        <f>-SIN(RADIANS(J706))</f>
        <v/>
      </c>
      <c r="V706" s="80">
        <f>-SIN(RADIANS(K706))*COS(RADIANS(L706))+COS(RADIANS(K706))*SIN(RADIANS(J706))*SIN(RADIANS(L706))</f>
        <v/>
      </c>
      <c r="W706" s="80">
        <f>SIN(RADIANS(K706))*SIN(RADIANS(L706))+COS(RADIANS(K706))*SIN(RADIANS(J706))*COS(RADIANS(L706))</f>
        <v/>
      </c>
      <c r="X706" s="80">
        <f>COS(RADIANS(K706))*COS(RADIANS(J706))</f>
        <v/>
      </c>
      <c r="Y706" s="80">
        <f>P706*G706</f>
        <v/>
      </c>
      <c r="Z706" s="80">
        <f>Q706*H706</f>
        <v/>
      </c>
      <c r="AA706" s="80">
        <f>R706*I706</f>
        <v/>
      </c>
      <c r="AB706" s="80">
        <f>M706</f>
        <v/>
      </c>
      <c r="AC706" s="80">
        <f>S706*G706</f>
        <v/>
      </c>
      <c r="AD706" s="80">
        <f>T706*H706</f>
        <v/>
      </c>
      <c r="AE706" s="80">
        <f>U706*I706</f>
        <v/>
      </c>
      <c r="AF706" s="80">
        <f>N706</f>
        <v/>
      </c>
      <c r="AG706" s="80">
        <f>V706*G706</f>
        <v/>
      </c>
      <c r="AH706" s="80">
        <f>W706*H706</f>
        <v/>
      </c>
      <c r="AI706" s="80">
        <f>X706*I706</f>
        <v/>
      </c>
      <c r="AJ706" s="80">
        <f>O706</f>
        <v/>
      </c>
      <c r="AK706" s="81" t="n">
        <v>0.300000012</v>
      </c>
      <c r="AL706" s="81" t="n">
        <v>0</v>
      </c>
      <c r="AM706" s="81" t="n">
        <v>0</v>
      </c>
      <c r="AN706" s="81" t="n">
        <v>1.14999998</v>
      </c>
      <c r="AO706" s="81" t="n">
        <v>0</v>
      </c>
      <c r="AP706" s="81" t="n">
        <v>0.219464093</v>
      </c>
      <c r="AQ706" s="81" t="n">
        <v>-0.0139512941</v>
      </c>
      <c r="AR706" s="81" t="n">
        <v>1.29999995</v>
      </c>
      <c r="AS706" s="81" t="n">
        <v>0</v>
      </c>
      <c r="AT706" s="81" t="n">
        <v>0.0153464237</v>
      </c>
      <c r="AU706" s="81" t="n">
        <v>0.199512824</v>
      </c>
      <c r="AV706" s="81" t="n">
        <v>3</v>
      </c>
      <c r="AW706" s="82">
        <f>MAX(ABS(Y706-AK706),ABS(Z706-AL706),ABS(AA706-AM706),ABS(AB706-AN706),ABS(AC706-AO706),ABS(AD706-AP706),ABS(AE706-AQ706),ABS(AF706-AR706),ABS(AG706-AS706),ABS(AH706-AT706),ABS(AI706-AU706),ABS(AJ706-AV706))</f>
        <v/>
      </c>
    </row>
    <row r="707">
      <c r="A707" s="78" t="inlineStr">
        <is>
          <t>M702</t>
        </is>
      </c>
      <c r="B707" s="52" t="inlineStr">
        <is>
          <t>TNK-23</t>
        </is>
      </c>
      <c r="C707" s="52" t="inlineStr">
        <is>
          <t>Main Battle Tank</t>
        </is>
      </c>
      <c r="D707" s="52" t="inlineStr">
        <is>
          <t>Headlight lens L</t>
        </is>
      </c>
      <c r="E707" s="59" t="inlineStr">
        <is>
          <t>Sphere</t>
        </is>
      </c>
      <c r="F707" s="52" t="inlineStr">
        <is>
          <t>TNK-01</t>
        </is>
      </c>
      <c r="G707" s="79" t="n">
        <v>0.200000003</v>
      </c>
      <c r="H707" s="79" t="n">
        <v>0.200000003</v>
      </c>
      <c r="I707" s="79" t="n">
        <v>0.100000001</v>
      </c>
      <c r="J707" s="79" t="n">
        <v>4</v>
      </c>
      <c r="K707" s="79" t="n">
        <v>0</v>
      </c>
      <c r="L707" s="79" t="n">
        <v>0</v>
      </c>
      <c r="M707" s="79" t="n">
        <v>1.14999998</v>
      </c>
      <c r="N707" s="79" t="n">
        <v>1.29999995</v>
      </c>
      <c r="O707" s="79" t="n">
        <v>3.0999999</v>
      </c>
      <c r="P707" s="80">
        <f>COS(RADIANS(K707))*COS(RADIANS(L707))+SIN(RADIANS(K707))*SIN(RADIANS(J707))*SIN(RADIANS(L707))</f>
        <v/>
      </c>
      <c r="Q707" s="80">
        <f>-COS(RADIANS(K707))*SIN(RADIANS(L707))+SIN(RADIANS(K707))*SIN(RADIANS(J707))*COS(RADIANS(L707))</f>
        <v/>
      </c>
      <c r="R707" s="80">
        <f>SIN(RADIANS(K707))*COS(RADIANS(J707))</f>
        <v/>
      </c>
      <c r="S707" s="80">
        <f>COS(RADIANS(J707))*SIN(RADIANS(L707))</f>
        <v/>
      </c>
      <c r="T707" s="80">
        <f>COS(RADIANS(J707))*COS(RADIANS(L707))</f>
        <v/>
      </c>
      <c r="U707" s="80">
        <f>-SIN(RADIANS(J707))</f>
        <v/>
      </c>
      <c r="V707" s="80">
        <f>-SIN(RADIANS(K707))*COS(RADIANS(L707))+COS(RADIANS(K707))*SIN(RADIANS(J707))*SIN(RADIANS(L707))</f>
        <v/>
      </c>
      <c r="W707" s="80">
        <f>SIN(RADIANS(K707))*SIN(RADIANS(L707))+COS(RADIANS(K707))*SIN(RADIANS(J707))*COS(RADIANS(L707))</f>
        <v/>
      </c>
      <c r="X707" s="80">
        <f>COS(RADIANS(K707))*COS(RADIANS(J707))</f>
        <v/>
      </c>
      <c r="Y707" s="80">
        <f>P707*G707</f>
        <v/>
      </c>
      <c r="Z707" s="80">
        <f>Q707*H707</f>
        <v/>
      </c>
      <c r="AA707" s="80">
        <f>R707*I707</f>
        <v/>
      </c>
      <c r="AB707" s="80">
        <f>M707</f>
        <v/>
      </c>
      <c r="AC707" s="80">
        <f>S707*G707</f>
        <v/>
      </c>
      <c r="AD707" s="80">
        <f>T707*H707</f>
        <v/>
      </c>
      <c r="AE707" s="80">
        <f>U707*I707</f>
        <v/>
      </c>
      <c r="AF707" s="80">
        <f>N707</f>
        <v/>
      </c>
      <c r="AG707" s="80">
        <f>V707*G707</f>
        <v/>
      </c>
      <c r="AH707" s="80">
        <f>W707*H707</f>
        <v/>
      </c>
      <c r="AI707" s="80">
        <f>X707*I707</f>
        <v/>
      </c>
      <c r="AJ707" s="80">
        <f>O707</f>
        <v/>
      </c>
      <c r="AK707" s="81" t="n">
        <v>0.200000003</v>
      </c>
      <c r="AL707" s="81" t="n">
        <v>0</v>
      </c>
      <c r="AM707" s="81" t="n">
        <v>0</v>
      </c>
      <c r="AN707" s="81" t="n">
        <v>1.14999998</v>
      </c>
      <c r="AO707" s="81" t="n">
        <v>0</v>
      </c>
      <c r="AP707" s="81" t="n">
        <v>0.199512824</v>
      </c>
      <c r="AQ707" s="81" t="n">
        <v>-0.00697564706</v>
      </c>
      <c r="AR707" s="81" t="n">
        <v>1.29999995</v>
      </c>
      <c r="AS707" s="81" t="n">
        <v>0</v>
      </c>
      <c r="AT707" s="81" t="n">
        <v>0.0139512941</v>
      </c>
      <c r="AU707" s="81" t="n">
        <v>0.09975641220000001</v>
      </c>
      <c r="AV707" s="81" t="n">
        <v>3.0999999</v>
      </c>
      <c r="AW707" s="82">
        <f>MAX(ABS(Y707-AK707),ABS(Z707-AL707),ABS(AA707-AM707),ABS(AB707-AN707),ABS(AC707-AO707),ABS(AD707-AP707),ABS(AE707-AQ707),ABS(AF707-AR707),ABS(AG707-AS707),ABS(AH707-AT707),ABS(AI707-AU707),ABS(AJ707-AV707))</f>
        <v/>
      </c>
    </row>
    <row r="708">
      <c r="A708" s="78" t="inlineStr">
        <is>
          <t>M703</t>
        </is>
      </c>
      <c r="B708" s="52" t="inlineStr">
        <is>
          <t>TNK-24</t>
        </is>
      </c>
      <c r="C708" s="52" t="inlineStr">
        <is>
          <t>Main Battle Tank</t>
        </is>
      </c>
      <c r="D708" s="52" t="inlineStr">
        <is>
          <t>Tow hook L</t>
        </is>
      </c>
      <c r="E708" s="63" t="inlineStr">
        <is>
          <t>Cube</t>
        </is>
      </c>
      <c r="F708" s="52" t="inlineStr">
        <is>
          <t>TNK-01</t>
        </is>
      </c>
      <c r="G708" s="79" t="n">
        <v>0.119999997</v>
      </c>
      <c r="H708" s="79" t="n">
        <v>0.119999997</v>
      </c>
      <c r="I708" s="79" t="n">
        <v>0.200000003</v>
      </c>
      <c r="J708" s="79" t="n">
        <v>0</v>
      </c>
      <c r="K708" s="79" t="n">
        <v>0</v>
      </c>
      <c r="L708" s="79" t="n">
        <v>0</v>
      </c>
      <c r="M708" s="79" t="n">
        <v>0.800000012</v>
      </c>
      <c r="N708" s="79" t="n">
        <v>0.5</v>
      </c>
      <c r="O708" s="79" t="n">
        <v>3.11999989</v>
      </c>
      <c r="P708" s="80">
        <f>COS(RADIANS(K708))*COS(RADIANS(L708))+SIN(RADIANS(K708))*SIN(RADIANS(J708))*SIN(RADIANS(L708))</f>
        <v/>
      </c>
      <c r="Q708" s="80">
        <f>-COS(RADIANS(K708))*SIN(RADIANS(L708))+SIN(RADIANS(K708))*SIN(RADIANS(J708))*COS(RADIANS(L708))</f>
        <v/>
      </c>
      <c r="R708" s="80">
        <f>SIN(RADIANS(K708))*COS(RADIANS(J708))</f>
        <v/>
      </c>
      <c r="S708" s="80">
        <f>COS(RADIANS(J708))*SIN(RADIANS(L708))</f>
        <v/>
      </c>
      <c r="T708" s="80">
        <f>COS(RADIANS(J708))*COS(RADIANS(L708))</f>
        <v/>
      </c>
      <c r="U708" s="80">
        <f>-SIN(RADIANS(J708))</f>
        <v/>
      </c>
      <c r="V708" s="80">
        <f>-SIN(RADIANS(K708))*COS(RADIANS(L708))+COS(RADIANS(K708))*SIN(RADIANS(J708))*SIN(RADIANS(L708))</f>
        <v/>
      </c>
      <c r="W708" s="80">
        <f>SIN(RADIANS(K708))*SIN(RADIANS(L708))+COS(RADIANS(K708))*SIN(RADIANS(J708))*COS(RADIANS(L708))</f>
        <v/>
      </c>
      <c r="X708" s="80">
        <f>COS(RADIANS(K708))*COS(RADIANS(J708))</f>
        <v/>
      </c>
      <c r="Y708" s="80">
        <f>P708*G708</f>
        <v/>
      </c>
      <c r="Z708" s="80">
        <f>Q708*H708</f>
        <v/>
      </c>
      <c r="AA708" s="80">
        <f>R708*I708</f>
        <v/>
      </c>
      <c r="AB708" s="80">
        <f>M708</f>
        <v/>
      </c>
      <c r="AC708" s="80">
        <f>S708*G708</f>
        <v/>
      </c>
      <c r="AD708" s="80">
        <f>T708*H708</f>
        <v/>
      </c>
      <c r="AE708" s="80">
        <f>U708*I708</f>
        <v/>
      </c>
      <c r="AF708" s="80">
        <f>N708</f>
        <v/>
      </c>
      <c r="AG708" s="80">
        <f>V708*G708</f>
        <v/>
      </c>
      <c r="AH708" s="80">
        <f>W708*H708</f>
        <v/>
      </c>
      <c r="AI708" s="80">
        <f>X708*I708</f>
        <v/>
      </c>
      <c r="AJ708" s="80">
        <f>O708</f>
        <v/>
      </c>
      <c r="AK708" s="81" t="n">
        <v>0.119999997</v>
      </c>
      <c r="AL708" s="81" t="n">
        <v>0</v>
      </c>
      <c r="AM708" s="81" t="n">
        <v>0</v>
      </c>
      <c r="AN708" s="81" t="n">
        <v>0.800000012</v>
      </c>
      <c r="AO708" s="81" t="n">
        <v>0</v>
      </c>
      <c r="AP708" s="81" t="n">
        <v>0.119999997</v>
      </c>
      <c r="AQ708" s="81" t="n">
        <v>0</v>
      </c>
      <c r="AR708" s="81" t="n">
        <v>0.5</v>
      </c>
      <c r="AS708" s="81" t="n">
        <v>0</v>
      </c>
      <c r="AT708" s="81" t="n">
        <v>0</v>
      </c>
      <c r="AU708" s="81" t="n">
        <v>0.200000003</v>
      </c>
      <c r="AV708" s="81" t="n">
        <v>3.11999989</v>
      </c>
      <c r="AW708" s="82">
        <f>MAX(ABS(Y708-AK708),ABS(Z708-AL708),ABS(AA708-AM708),ABS(AB708-AN708),ABS(AC708-AO708),ABS(AD708-AP708),ABS(AE708-AQ708),ABS(AF708-AR708),ABS(AG708-AS708),ABS(AH708-AT708),ABS(AI708-AU708),ABS(AJ708-AV708))</f>
        <v/>
      </c>
    </row>
    <row r="709">
      <c r="A709" s="78" t="inlineStr">
        <is>
          <t>M704</t>
        </is>
      </c>
      <c r="B709" s="52" t="inlineStr">
        <is>
          <t>TNK-25</t>
        </is>
      </c>
      <c r="C709" s="52" t="inlineStr">
        <is>
          <t>Main Battle Tank</t>
        </is>
      </c>
      <c r="D709" s="52" t="inlineStr">
        <is>
          <t>Spare links L</t>
        </is>
      </c>
      <c r="E709" s="63" t="inlineStr">
        <is>
          <t>Cube</t>
        </is>
      </c>
      <c r="F709" s="52" t="inlineStr">
        <is>
          <t>TNK-01</t>
        </is>
      </c>
      <c r="G709" s="79" t="n">
        <v>0.5</v>
      </c>
      <c r="H709" s="79" t="n">
        <v>0.300000012</v>
      </c>
      <c r="I709" s="79" t="n">
        <v>0.0599999987</v>
      </c>
      <c r="J709" s="79" t="n">
        <v>-25</v>
      </c>
      <c r="K709" s="79" t="n">
        <v>0</v>
      </c>
      <c r="L709" s="79" t="n">
        <v>0</v>
      </c>
      <c r="M709" s="79" t="n">
        <v>0.550000012</v>
      </c>
      <c r="N709" s="79" t="n">
        <v>1</v>
      </c>
      <c r="O709" s="79" t="n">
        <v>3</v>
      </c>
      <c r="P709" s="80">
        <f>COS(RADIANS(K709))*COS(RADIANS(L709))+SIN(RADIANS(K709))*SIN(RADIANS(J709))*SIN(RADIANS(L709))</f>
        <v/>
      </c>
      <c r="Q709" s="80">
        <f>-COS(RADIANS(K709))*SIN(RADIANS(L709))+SIN(RADIANS(K709))*SIN(RADIANS(J709))*COS(RADIANS(L709))</f>
        <v/>
      </c>
      <c r="R709" s="80">
        <f>SIN(RADIANS(K709))*COS(RADIANS(J709))</f>
        <v/>
      </c>
      <c r="S709" s="80">
        <f>COS(RADIANS(J709))*SIN(RADIANS(L709))</f>
        <v/>
      </c>
      <c r="T709" s="80">
        <f>COS(RADIANS(J709))*COS(RADIANS(L709))</f>
        <v/>
      </c>
      <c r="U709" s="80">
        <f>-SIN(RADIANS(J709))</f>
        <v/>
      </c>
      <c r="V709" s="80">
        <f>-SIN(RADIANS(K709))*COS(RADIANS(L709))+COS(RADIANS(K709))*SIN(RADIANS(J709))*SIN(RADIANS(L709))</f>
        <v/>
      </c>
      <c r="W709" s="80">
        <f>SIN(RADIANS(K709))*SIN(RADIANS(L709))+COS(RADIANS(K709))*SIN(RADIANS(J709))*COS(RADIANS(L709))</f>
        <v/>
      </c>
      <c r="X709" s="80">
        <f>COS(RADIANS(K709))*COS(RADIANS(J709))</f>
        <v/>
      </c>
      <c r="Y709" s="80">
        <f>P709*G709</f>
        <v/>
      </c>
      <c r="Z709" s="80">
        <f>Q709*H709</f>
        <v/>
      </c>
      <c r="AA709" s="80">
        <f>R709*I709</f>
        <v/>
      </c>
      <c r="AB709" s="80">
        <f>M709</f>
        <v/>
      </c>
      <c r="AC709" s="80">
        <f>S709*G709</f>
        <v/>
      </c>
      <c r="AD709" s="80">
        <f>T709*H709</f>
        <v/>
      </c>
      <c r="AE709" s="80">
        <f>U709*I709</f>
        <v/>
      </c>
      <c r="AF709" s="80">
        <f>N709</f>
        <v/>
      </c>
      <c r="AG709" s="80">
        <f>V709*G709</f>
        <v/>
      </c>
      <c r="AH709" s="80">
        <f>W709*H709</f>
        <v/>
      </c>
      <c r="AI709" s="80">
        <f>X709*I709</f>
        <v/>
      </c>
      <c r="AJ709" s="80">
        <f>O709</f>
        <v/>
      </c>
      <c r="AK709" s="81" t="n">
        <v>0.5</v>
      </c>
      <c r="AL709" s="81" t="n">
        <v>0</v>
      </c>
      <c r="AM709" s="81" t="n">
        <v>0</v>
      </c>
      <c r="AN709" s="81" t="n">
        <v>0.550000012</v>
      </c>
      <c r="AO709" s="81" t="n">
        <v>0</v>
      </c>
      <c r="AP709" s="81" t="n">
        <v>0.271892339</v>
      </c>
      <c r="AQ709" s="81" t="n">
        <v>0.0253570955</v>
      </c>
      <c r="AR709" s="81" t="n">
        <v>1</v>
      </c>
      <c r="AS709" s="81" t="n">
        <v>0</v>
      </c>
      <c r="AT709" s="81" t="n">
        <v>-0.126785487</v>
      </c>
      <c r="AU709" s="81" t="n">
        <v>0.0543784648</v>
      </c>
      <c r="AV709" s="81" t="n">
        <v>3</v>
      </c>
      <c r="AW709" s="82">
        <f>MAX(ABS(Y709-AK709),ABS(Z709-AL709),ABS(AA709-AM709),ABS(AB709-AN709),ABS(AC709-AO709),ABS(AD709-AP709),ABS(AE709-AQ709),ABS(AF709-AR709),ABS(AG709-AS709),ABS(AH709-AT709),ABS(AI709-AU709),ABS(AJ709-AV709))</f>
        <v/>
      </c>
    </row>
    <row r="710">
      <c r="A710" s="78" t="inlineStr">
        <is>
          <t>M705</t>
        </is>
      </c>
      <c r="B710" s="52" t="inlineStr">
        <is>
          <t>TNK-26</t>
        </is>
      </c>
      <c r="C710" s="52" t="inlineStr">
        <is>
          <t>Main Battle Tank</t>
        </is>
      </c>
      <c r="D710" s="52" t="inlineStr">
        <is>
          <t>Stowage box L</t>
        </is>
      </c>
      <c r="E710" s="63" t="inlineStr">
        <is>
          <t>Cube</t>
        </is>
      </c>
      <c r="F710" s="52" t="inlineStr">
        <is>
          <t>TNK-01</t>
        </is>
      </c>
      <c r="G710" s="79" t="n">
        <v>0.5</v>
      </c>
      <c r="H710" s="79" t="n">
        <v>0.300000012</v>
      </c>
      <c r="I710" s="79" t="n">
        <v>0.899999976</v>
      </c>
      <c r="J710" s="79" t="n">
        <v>0</v>
      </c>
      <c r="K710" s="79" t="n">
        <v>0</v>
      </c>
      <c r="L710" s="79" t="n">
        <v>0</v>
      </c>
      <c r="M710" s="79" t="n">
        <v>1.20000005</v>
      </c>
      <c r="N710" s="79" t="n">
        <v>1.41999996</v>
      </c>
      <c r="O710" s="79" t="n">
        <v>0.600000024</v>
      </c>
      <c r="P710" s="80">
        <f>COS(RADIANS(K710))*COS(RADIANS(L710))+SIN(RADIANS(K710))*SIN(RADIANS(J710))*SIN(RADIANS(L710))</f>
        <v/>
      </c>
      <c r="Q710" s="80">
        <f>-COS(RADIANS(K710))*SIN(RADIANS(L710))+SIN(RADIANS(K710))*SIN(RADIANS(J710))*COS(RADIANS(L710))</f>
        <v/>
      </c>
      <c r="R710" s="80">
        <f>SIN(RADIANS(K710))*COS(RADIANS(J710))</f>
        <v/>
      </c>
      <c r="S710" s="80">
        <f>COS(RADIANS(J710))*SIN(RADIANS(L710))</f>
        <v/>
      </c>
      <c r="T710" s="80">
        <f>COS(RADIANS(J710))*COS(RADIANS(L710))</f>
        <v/>
      </c>
      <c r="U710" s="80">
        <f>-SIN(RADIANS(J710))</f>
        <v/>
      </c>
      <c r="V710" s="80">
        <f>-SIN(RADIANS(K710))*COS(RADIANS(L710))+COS(RADIANS(K710))*SIN(RADIANS(J710))*SIN(RADIANS(L710))</f>
        <v/>
      </c>
      <c r="W710" s="80">
        <f>SIN(RADIANS(K710))*SIN(RADIANS(L710))+COS(RADIANS(K710))*SIN(RADIANS(J710))*COS(RADIANS(L710))</f>
        <v/>
      </c>
      <c r="X710" s="80">
        <f>COS(RADIANS(K710))*COS(RADIANS(J710))</f>
        <v/>
      </c>
      <c r="Y710" s="80">
        <f>P710*G710</f>
        <v/>
      </c>
      <c r="Z710" s="80">
        <f>Q710*H710</f>
        <v/>
      </c>
      <c r="AA710" s="80">
        <f>R710*I710</f>
        <v/>
      </c>
      <c r="AB710" s="80">
        <f>M710</f>
        <v/>
      </c>
      <c r="AC710" s="80">
        <f>S710*G710</f>
        <v/>
      </c>
      <c r="AD710" s="80">
        <f>T710*H710</f>
        <v/>
      </c>
      <c r="AE710" s="80">
        <f>U710*I710</f>
        <v/>
      </c>
      <c r="AF710" s="80">
        <f>N710</f>
        <v/>
      </c>
      <c r="AG710" s="80">
        <f>V710*G710</f>
        <v/>
      </c>
      <c r="AH710" s="80">
        <f>W710*H710</f>
        <v/>
      </c>
      <c r="AI710" s="80">
        <f>X710*I710</f>
        <v/>
      </c>
      <c r="AJ710" s="80">
        <f>O710</f>
        <v/>
      </c>
      <c r="AK710" s="81" t="n">
        <v>0.5</v>
      </c>
      <c r="AL710" s="81" t="n">
        <v>0</v>
      </c>
      <c r="AM710" s="81" t="n">
        <v>0</v>
      </c>
      <c r="AN710" s="81" t="n">
        <v>1.20000005</v>
      </c>
      <c r="AO710" s="81" t="n">
        <v>0</v>
      </c>
      <c r="AP710" s="81" t="n">
        <v>0.300000012</v>
      </c>
      <c r="AQ710" s="81" t="n">
        <v>0</v>
      </c>
      <c r="AR710" s="81" t="n">
        <v>1.41999996</v>
      </c>
      <c r="AS710" s="81" t="n">
        <v>0</v>
      </c>
      <c r="AT710" s="81" t="n">
        <v>0</v>
      </c>
      <c r="AU710" s="81" t="n">
        <v>0.899999976</v>
      </c>
      <c r="AV710" s="81" t="n">
        <v>0.600000024</v>
      </c>
      <c r="AW710" s="82">
        <f>MAX(ABS(Y710-AK710),ABS(Z710-AL710),ABS(AA710-AM710),ABS(AB710-AN710),ABS(AC710-AO710),ABS(AD710-AP710),ABS(AE710-AQ710),ABS(AF710-AR710),ABS(AG710-AS710),ABS(AH710-AT710),ABS(AI710-AU710),ABS(AJ710-AV710))</f>
        <v/>
      </c>
    </row>
    <row r="711">
      <c r="A711" s="78" t="inlineStr">
        <is>
          <t>M706</t>
        </is>
      </c>
      <c r="B711" s="52" t="inlineStr">
        <is>
          <t>TNK-27</t>
        </is>
      </c>
      <c r="C711" s="52" t="inlineStr">
        <is>
          <t>Main Battle Tank</t>
        </is>
      </c>
      <c r="D711" s="52" t="inlineStr">
        <is>
          <t>Fender lamp L</t>
        </is>
      </c>
      <c r="E711" s="63" t="inlineStr">
        <is>
          <t>Cube</t>
        </is>
      </c>
      <c r="F711" s="52" t="inlineStr">
        <is>
          <t>TNK-01</t>
        </is>
      </c>
      <c r="G711" s="79" t="n">
        <v>0.100000001</v>
      </c>
      <c r="H711" s="79" t="n">
        <v>0.07999999820000001</v>
      </c>
      <c r="I711" s="79" t="n">
        <v>0.100000001</v>
      </c>
      <c r="J711" s="79" t="n">
        <v>0</v>
      </c>
      <c r="K711" s="79" t="n">
        <v>0</v>
      </c>
      <c r="L711" s="79" t="n">
        <v>0</v>
      </c>
      <c r="M711" s="79" t="n">
        <v>1.35000002</v>
      </c>
      <c r="N711" s="79" t="n">
        <v>1.25</v>
      </c>
      <c r="O711" s="79" t="n">
        <v>3</v>
      </c>
      <c r="P711" s="80">
        <f>COS(RADIANS(K711))*COS(RADIANS(L711))+SIN(RADIANS(K711))*SIN(RADIANS(J711))*SIN(RADIANS(L711))</f>
        <v/>
      </c>
      <c r="Q711" s="80">
        <f>-COS(RADIANS(K711))*SIN(RADIANS(L711))+SIN(RADIANS(K711))*SIN(RADIANS(J711))*COS(RADIANS(L711))</f>
        <v/>
      </c>
      <c r="R711" s="80">
        <f>SIN(RADIANS(K711))*COS(RADIANS(J711))</f>
        <v/>
      </c>
      <c r="S711" s="80">
        <f>COS(RADIANS(J711))*SIN(RADIANS(L711))</f>
        <v/>
      </c>
      <c r="T711" s="80">
        <f>COS(RADIANS(J711))*COS(RADIANS(L711))</f>
        <v/>
      </c>
      <c r="U711" s="80">
        <f>-SIN(RADIANS(J711))</f>
        <v/>
      </c>
      <c r="V711" s="80">
        <f>-SIN(RADIANS(K711))*COS(RADIANS(L711))+COS(RADIANS(K711))*SIN(RADIANS(J711))*SIN(RADIANS(L711))</f>
        <v/>
      </c>
      <c r="W711" s="80">
        <f>SIN(RADIANS(K711))*SIN(RADIANS(L711))+COS(RADIANS(K711))*SIN(RADIANS(J711))*COS(RADIANS(L711))</f>
        <v/>
      </c>
      <c r="X711" s="80">
        <f>COS(RADIANS(K711))*COS(RADIANS(J711))</f>
        <v/>
      </c>
      <c r="Y711" s="80">
        <f>P711*G711</f>
        <v/>
      </c>
      <c r="Z711" s="80">
        <f>Q711*H711</f>
        <v/>
      </c>
      <c r="AA711" s="80">
        <f>R711*I711</f>
        <v/>
      </c>
      <c r="AB711" s="80">
        <f>M711</f>
        <v/>
      </c>
      <c r="AC711" s="80">
        <f>S711*G711</f>
        <v/>
      </c>
      <c r="AD711" s="80">
        <f>T711*H711</f>
        <v/>
      </c>
      <c r="AE711" s="80">
        <f>U711*I711</f>
        <v/>
      </c>
      <c r="AF711" s="80">
        <f>N711</f>
        <v/>
      </c>
      <c r="AG711" s="80">
        <f>V711*G711</f>
        <v/>
      </c>
      <c r="AH711" s="80">
        <f>W711*H711</f>
        <v/>
      </c>
      <c r="AI711" s="80">
        <f>X711*I711</f>
        <v/>
      </c>
      <c r="AJ711" s="80">
        <f>O711</f>
        <v/>
      </c>
      <c r="AK711" s="81" t="n">
        <v>0.100000001</v>
      </c>
      <c r="AL711" s="81" t="n">
        <v>0</v>
      </c>
      <c r="AM711" s="81" t="n">
        <v>0</v>
      </c>
      <c r="AN711" s="81" t="n">
        <v>1.35000002</v>
      </c>
      <c r="AO711" s="81" t="n">
        <v>0</v>
      </c>
      <c r="AP711" s="81" t="n">
        <v>0.07999999820000001</v>
      </c>
      <c r="AQ711" s="81" t="n">
        <v>0</v>
      </c>
      <c r="AR711" s="81" t="n">
        <v>1.25</v>
      </c>
      <c r="AS711" s="81" t="n">
        <v>0</v>
      </c>
      <c r="AT711" s="81" t="n">
        <v>0</v>
      </c>
      <c r="AU711" s="81" t="n">
        <v>0.100000001</v>
      </c>
      <c r="AV711" s="81" t="n">
        <v>3</v>
      </c>
      <c r="AW711" s="82">
        <f>MAX(ABS(Y711-AK711),ABS(Z711-AL711),ABS(AA711-AM711),ABS(AB711-AN711),ABS(AC711-AO711),ABS(AD711-AP711),ABS(AE711-AQ711),ABS(AF711-AR711),ABS(AG711-AS711),ABS(AH711-AT711),ABS(AI711-AU711),ABS(AJ711-AV711))</f>
        <v/>
      </c>
    </row>
    <row r="712">
      <c r="A712" s="78" t="inlineStr">
        <is>
          <t>M707</t>
        </is>
      </c>
      <c r="B712" s="52" t="inlineStr">
        <is>
          <t>TNK-28</t>
        </is>
      </c>
      <c r="C712" s="52" t="inlineStr">
        <is>
          <t>Main Battle Tank</t>
        </is>
      </c>
      <c r="D712" s="52" t="inlineStr">
        <is>
          <t>Tail light L</t>
        </is>
      </c>
      <c r="E712" s="63" t="inlineStr">
        <is>
          <t>Cube</t>
        </is>
      </c>
      <c r="F712" s="52" t="inlineStr">
        <is>
          <t>TNK-01</t>
        </is>
      </c>
      <c r="G712" s="79" t="n">
        <v>0.140000001</v>
      </c>
      <c r="H712" s="79" t="n">
        <v>0.100000001</v>
      </c>
      <c r="I712" s="79" t="n">
        <v>0.0599999987</v>
      </c>
      <c r="J712" s="79" t="n">
        <v>0</v>
      </c>
      <c r="K712" s="79" t="n">
        <v>0</v>
      </c>
      <c r="L712" s="79" t="n">
        <v>0</v>
      </c>
      <c r="M712" s="79" t="n">
        <v>1.10000002</v>
      </c>
      <c r="N712" s="79" t="n">
        <v>1.14999998</v>
      </c>
      <c r="O712" s="79" t="n">
        <v>-2.98000002</v>
      </c>
      <c r="P712" s="80">
        <f>COS(RADIANS(K712))*COS(RADIANS(L712))+SIN(RADIANS(K712))*SIN(RADIANS(J712))*SIN(RADIANS(L712))</f>
        <v/>
      </c>
      <c r="Q712" s="80">
        <f>-COS(RADIANS(K712))*SIN(RADIANS(L712))+SIN(RADIANS(K712))*SIN(RADIANS(J712))*COS(RADIANS(L712))</f>
        <v/>
      </c>
      <c r="R712" s="80">
        <f>SIN(RADIANS(K712))*COS(RADIANS(J712))</f>
        <v/>
      </c>
      <c r="S712" s="80">
        <f>COS(RADIANS(J712))*SIN(RADIANS(L712))</f>
        <v/>
      </c>
      <c r="T712" s="80">
        <f>COS(RADIANS(J712))*COS(RADIANS(L712))</f>
        <v/>
      </c>
      <c r="U712" s="80">
        <f>-SIN(RADIANS(J712))</f>
        <v/>
      </c>
      <c r="V712" s="80">
        <f>-SIN(RADIANS(K712))*COS(RADIANS(L712))+COS(RADIANS(K712))*SIN(RADIANS(J712))*SIN(RADIANS(L712))</f>
        <v/>
      </c>
      <c r="W712" s="80">
        <f>SIN(RADIANS(K712))*SIN(RADIANS(L712))+COS(RADIANS(K712))*SIN(RADIANS(J712))*COS(RADIANS(L712))</f>
        <v/>
      </c>
      <c r="X712" s="80">
        <f>COS(RADIANS(K712))*COS(RADIANS(J712))</f>
        <v/>
      </c>
      <c r="Y712" s="80">
        <f>P712*G712</f>
        <v/>
      </c>
      <c r="Z712" s="80">
        <f>Q712*H712</f>
        <v/>
      </c>
      <c r="AA712" s="80">
        <f>R712*I712</f>
        <v/>
      </c>
      <c r="AB712" s="80">
        <f>M712</f>
        <v/>
      </c>
      <c r="AC712" s="80">
        <f>S712*G712</f>
        <v/>
      </c>
      <c r="AD712" s="80">
        <f>T712*H712</f>
        <v/>
      </c>
      <c r="AE712" s="80">
        <f>U712*I712</f>
        <v/>
      </c>
      <c r="AF712" s="80">
        <f>N712</f>
        <v/>
      </c>
      <c r="AG712" s="80">
        <f>V712*G712</f>
        <v/>
      </c>
      <c r="AH712" s="80">
        <f>W712*H712</f>
        <v/>
      </c>
      <c r="AI712" s="80">
        <f>X712*I712</f>
        <v/>
      </c>
      <c r="AJ712" s="80">
        <f>O712</f>
        <v/>
      </c>
      <c r="AK712" s="81" t="n">
        <v>0.140000001</v>
      </c>
      <c r="AL712" s="81" t="n">
        <v>0</v>
      </c>
      <c r="AM712" s="81" t="n">
        <v>0</v>
      </c>
      <c r="AN712" s="81" t="n">
        <v>1.10000002</v>
      </c>
      <c r="AO712" s="81" t="n">
        <v>0</v>
      </c>
      <c r="AP712" s="81" t="n">
        <v>0.100000001</v>
      </c>
      <c r="AQ712" s="81" t="n">
        <v>0</v>
      </c>
      <c r="AR712" s="81" t="n">
        <v>1.14999998</v>
      </c>
      <c r="AS712" s="81" t="n">
        <v>0</v>
      </c>
      <c r="AT712" s="81" t="n">
        <v>0</v>
      </c>
      <c r="AU712" s="81" t="n">
        <v>0.0599999987</v>
      </c>
      <c r="AV712" s="81" t="n">
        <v>-2.98000002</v>
      </c>
      <c r="AW712" s="82">
        <f>MAX(ABS(Y712-AK712),ABS(Z712-AL712),ABS(AA712-AM712),ABS(AB712-AN712),ABS(AC712-AO712),ABS(AD712-AP712),ABS(AE712-AQ712),ABS(AF712-AR712),ABS(AG712-AS712),ABS(AH712-AT712),ABS(AI712-AU712),ABS(AJ712-AV712))</f>
        <v/>
      </c>
    </row>
    <row r="713">
      <c r="A713" s="78" t="inlineStr">
        <is>
          <t>M708</t>
        </is>
      </c>
      <c r="B713" s="52" t="inlineStr">
        <is>
          <t>TNK-29</t>
        </is>
      </c>
      <c r="C713" s="52" t="inlineStr">
        <is>
          <t>Main Battle Tank</t>
        </is>
      </c>
      <c r="D713" s="52" t="inlineStr">
        <is>
          <t>Side skirt</t>
        </is>
      </c>
      <c r="E713" s="63" t="inlineStr">
        <is>
          <t>Cube</t>
        </is>
      </c>
      <c r="F713" s="52" t="inlineStr">
        <is>
          <t>TNK-01</t>
        </is>
      </c>
      <c r="G713" s="79" t="n">
        <v>0.0700000003</v>
      </c>
      <c r="H713" s="79" t="n">
        <v>0.5</v>
      </c>
      <c r="I713" s="79" t="n">
        <v>1.20000005</v>
      </c>
      <c r="J713" s="79" t="n">
        <v>0</v>
      </c>
      <c r="K713" s="79" t="n">
        <v>0</v>
      </c>
      <c r="L713" s="79" t="n">
        <v>0</v>
      </c>
      <c r="M713" s="79" t="n">
        <v>-1.47000003</v>
      </c>
      <c r="N713" s="79" t="n">
        <v>0.949999988</v>
      </c>
      <c r="O713" s="79" t="n">
        <v>-2</v>
      </c>
      <c r="P713" s="80">
        <f>COS(RADIANS(K713))*COS(RADIANS(L713))+SIN(RADIANS(K713))*SIN(RADIANS(J713))*SIN(RADIANS(L713))</f>
        <v/>
      </c>
      <c r="Q713" s="80">
        <f>-COS(RADIANS(K713))*SIN(RADIANS(L713))+SIN(RADIANS(K713))*SIN(RADIANS(J713))*COS(RADIANS(L713))</f>
        <v/>
      </c>
      <c r="R713" s="80">
        <f>SIN(RADIANS(K713))*COS(RADIANS(J713))</f>
        <v/>
      </c>
      <c r="S713" s="80">
        <f>COS(RADIANS(J713))*SIN(RADIANS(L713))</f>
        <v/>
      </c>
      <c r="T713" s="80">
        <f>COS(RADIANS(J713))*COS(RADIANS(L713))</f>
        <v/>
      </c>
      <c r="U713" s="80">
        <f>-SIN(RADIANS(J713))</f>
        <v/>
      </c>
      <c r="V713" s="80">
        <f>-SIN(RADIANS(K713))*COS(RADIANS(L713))+COS(RADIANS(K713))*SIN(RADIANS(J713))*SIN(RADIANS(L713))</f>
        <v/>
      </c>
      <c r="W713" s="80">
        <f>SIN(RADIANS(K713))*SIN(RADIANS(L713))+COS(RADIANS(K713))*SIN(RADIANS(J713))*COS(RADIANS(L713))</f>
        <v/>
      </c>
      <c r="X713" s="80">
        <f>COS(RADIANS(K713))*COS(RADIANS(J713))</f>
        <v/>
      </c>
      <c r="Y713" s="80">
        <f>P713*G713</f>
        <v/>
      </c>
      <c r="Z713" s="80">
        <f>Q713*H713</f>
        <v/>
      </c>
      <c r="AA713" s="80">
        <f>R713*I713</f>
        <v/>
      </c>
      <c r="AB713" s="80">
        <f>M713</f>
        <v/>
      </c>
      <c r="AC713" s="80">
        <f>S713*G713</f>
        <v/>
      </c>
      <c r="AD713" s="80">
        <f>T713*H713</f>
        <v/>
      </c>
      <c r="AE713" s="80">
        <f>U713*I713</f>
        <v/>
      </c>
      <c r="AF713" s="80">
        <f>N713</f>
        <v/>
      </c>
      <c r="AG713" s="80">
        <f>V713*G713</f>
        <v/>
      </c>
      <c r="AH713" s="80">
        <f>W713*H713</f>
        <v/>
      </c>
      <c r="AI713" s="80">
        <f>X713*I713</f>
        <v/>
      </c>
      <c r="AJ713" s="80">
        <f>O713</f>
        <v/>
      </c>
      <c r="AK713" s="81" t="n">
        <v>0.0700000003</v>
      </c>
      <c r="AL713" s="81" t="n">
        <v>0</v>
      </c>
      <c r="AM713" s="81" t="n">
        <v>0</v>
      </c>
      <c r="AN713" s="81" t="n">
        <v>-1.47000003</v>
      </c>
      <c r="AO713" s="81" t="n">
        <v>0</v>
      </c>
      <c r="AP713" s="81" t="n">
        <v>0.5</v>
      </c>
      <c r="AQ713" s="81" t="n">
        <v>0</v>
      </c>
      <c r="AR713" s="81" t="n">
        <v>0.949999988</v>
      </c>
      <c r="AS713" s="81" t="n">
        <v>0</v>
      </c>
      <c r="AT713" s="81" t="n">
        <v>0</v>
      </c>
      <c r="AU713" s="81" t="n">
        <v>1.20000005</v>
      </c>
      <c r="AV713" s="81" t="n">
        <v>-2</v>
      </c>
      <c r="AW713" s="82">
        <f>MAX(ABS(Y713-AK713),ABS(Z713-AL713),ABS(AA713-AM713),ABS(AB713-AN713),ABS(AC713-AO713),ABS(AD713-AP713),ABS(AE713-AQ713),ABS(AF713-AR713),ABS(AG713-AS713),ABS(AH713-AT713),ABS(AI713-AU713),ABS(AJ713-AV713))</f>
        <v/>
      </c>
    </row>
    <row r="714">
      <c r="A714" s="78" t="inlineStr">
        <is>
          <t>M709</t>
        </is>
      </c>
      <c r="B714" s="52" t="inlineStr">
        <is>
          <t>TNK-30</t>
        </is>
      </c>
      <c r="C714" s="52" t="inlineStr">
        <is>
          <t>Main Battle Tank</t>
        </is>
      </c>
      <c r="D714" s="52" t="inlineStr">
        <is>
          <t>Side skirt</t>
        </is>
      </c>
      <c r="E714" s="63" t="inlineStr">
        <is>
          <t>Cube</t>
        </is>
      </c>
      <c r="F714" s="52" t="inlineStr">
        <is>
          <t>TNK-01</t>
        </is>
      </c>
      <c r="G714" s="79" t="n">
        <v>0.0700000003</v>
      </c>
      <c r="H714" s="79" t="n">
        <v>0.5</v>
      </c>
      <c r="I714" s="79" t="n">
        <v>1.20000005</v>
      </c>
      <c r="J714" s="79" t="n">
        <v>0</v>
      </c>
      <c r="K714" s="79" t="n">
        <v>0</v>
      </c>
      <c r="L714" s="79" t="n">
        <v>0</v>
      </c>
      <c r="M714" s="79" t="n">
        <v>-1.47000003</v>
      </c>
      <c r="N714" s="79" t="n">
        <v>0.949999988</v>
      </c>
      <c r="O714" s="79" t="n">
        <v>-0.75</v>
      </c>
      <c r="P714" s="80">
        <f>COS(RADIANS(K714))*COS(RADIANS(L714))+SIN(RADIANS(K714))*SIN(RADIANS(J714))*SIN(RADIANS(L714))</f>
        <v/>
      </c>
      <c r="Q714" s="80">
        <f>-COS(RADIANS(K714))*SIN(RADIANS(L714))+SIN(RADIANS(K714))*SIN(RADIANS(J714))*COS(RADIANS(L714))</f>
        <v/>
      </c>
      <c r="R714" s="80">
        <f>SIN(RADIANS(K714))*COS(RADIANS(J714))</f>
        <v/>
      </c>
      <c r="S714" s="80">
        <f>COS(RADIANS(J714))*SIN(RADIANS(L714))</f>
        <v/>
      </c>
      <c r="T714" s="80">
        <f>COS(RADIANS(J714))*COS(RADIANS(L714))</f>
        <v/>
      </c>
      <c r="U714" s="80">
        <f>-SIN(RADIANS(J714))</f>
        <v/>
      </c>
      <c r="V714" s="80">
        <f>-SIN(RADIANS(K714))*COS(RADIANS(L714))+COS(RADIANS(K714))*SIN(RADIANS(J714))*SIN(RADIANS(L714))</f>
        <v/>
      </c>
      <c r="W714" s="80">
        <f>SIN(RADIANS(K714))*SIN(RADIANS(L714))+COS(RADIANS(K714))*SIN(RADIANS(J714))*COS(RADIANS(L714))</f>
        <v/>
      </c>
      <c r="X714" s="80">
        <f>COS(RADIANS(K714))*COS(RADIANS(J714))</f>
        <v/>
      </c>
      <c r="Y714" s="80">
        <f>P714*G714</f>
        <v/>
      </c>
      <c r="Z714" s="80">
        <f>Q714*H714</f>
        <v/>
      </c>
      <c r="AA714" s="80">
        <f>R714*I714</f>
        <v/>
      </c>
      <c r="AB714" s="80">
        <f>M714</f>
        <v/>
      </c>
      <c r="AC714" s="80">
        <f>S714*G714</f>
        <v/>
      </c>
      <c r="AD714" s="80">
        <f>T714*H714</f>
        <v/>
      </c>
      <c r="AE714" s="80">
        <f>U714*I714</f>
        <v/>
      </c>
      <c r="AF714" s="80">
        <f>N714</f>
        <v/>
      </c>
      <c r="AG714" s="80">
        <f>V714*G714</f>
        <v/>
      </c>
      <c r="AH714" s="80">
        <f>W714*H714</f>
        <v/>
      </c>
      <c r="AI714" s="80">
        <f>X714*I714</f>
        <v/>
      </c>
      <c r="AJ714" s="80">
        <f>O714</f>
        <v/>
      </c>
      <c r="AK714" s="81" t="n">
        <v>0.0700000003</v>
      </c>
      <c r="AL714" s="81" t="n">
        <v>0</v>
      </c>
      <c r="AM714" s="81" t="n">
        <v>0</v>
      </c>
      <c r="AN714" s="81" t="n">
        <v>-1.47000003</v>
      </c>
      <c r="AO714" s="81" t="n">
        <v>0</v>
      </c>
      <c r="AP714" s="81" t="n">
        <v>0.5</v>
      </c>
      <c r="AQ714" s="81" t="n">
        <v>0</v>
      </c>
      <c r="AR714" s="81" t="n">
        <v>0.949999988</v>
      </c>
      <c r="AS714" s="81" t="n">
        <v>0</v>
      </c>
      <c r="AT714" s="81" t="n">
        <v>0</v>
      </c>
      <c r="AU714" s="81" t="n">
        <v>1.20000005</v>
      </c>
      <c r="AV714" s="81" t="n">
        <v>-0.75</v>
      </c>
      <c r="AW714" s="82">
        <f>MAX(ABS(Y714-AK714),ABS(Z714-AL714),ABS(AA714-AM714),ABS(AB714-AN714),ABS(AC714-AO714),ABS(AD714-AP714),ABS(AE714-AQ714),ABS(AF714-AR714),ABS(AG714-AS714),ABS(AH714-AT714),ABS(AI714-AU714),ABS(AJ714-AV714))</f>
        <v/>
      </c>
    </row>
    <row r="715">
      <c r="A715" s="78" t="inlineStr">
        <is>
          <t>M710</t>
        </is>
      </c>
      <c r="B715" s="52" t="inlineStr">
        <is>
          <t>TNK-31</t>
        </is>
      </c>
      <c r="C715" s="52" t="inlineStr">
        <is>
          <t>Main Battle Tank</t>
        </is>
      </c>
      <c r="D715" s="52" t="inlineStr">
        <is>
          <t>Side skirt</t>
        </is>
      </c>
      <c r="E715" s="63" t="inlineStr">
        <is>
          <t>Cube</t>
        </is>
      </c>
      <c r="F715" s="52" t="inlineStr">
        <is>
          <t>TNK-01</t>
        </is>
      </c>
      <c r="G715" s="79" t="n">
        <v>0.0700000003</v>
      </c>
      <c r="H715" s="79" t="n">
        <v>0.5</v>
      </c>
      <c r="I715" s="79" t="n">
        <v>1.20000005</v>
      </c>
      <c r="J715" s="79" t="n">
        <v>0</v>
      </c>
      <c r="K715" s="79" t="n">
        <v>0</v>
      </c>
      <c r="L715" s="79" t="n">
        <v>0</v>
      </c>
      <c r="M715" s="79" t="n">
        <v>-1.47000003</v>
      </c>
      <c r="N715" s="79" t="n">
        <v>0.949999988</v>
      </c>
      <c r="O715" s="79" t="n">
        <v>0.5</v>
      </c>
      <c r="P715" s="80">
        <f>COS(RADIANS(K715))*COS(RADIANS(L715))+SIN(RADIANS(K715))*SIN(RADIANS(J715))*SIN(RADIANS(L715))</f>
        <v/>
      </c>
      <c r="Q715" s="80">
        <f>-COS(RADIANS(K715))*SIN(RADIANS(L715))+SIN(RADIANS(K715))*SIN(RADIANS(J715))*COS(RADIANS(L715))</f>
        <v/>
      </c>
      <c r="R715" s="80">
        <f>SIN(RADIANS(K715))*COS(RADIANS(J715))</f>
        <v/>
      </c>
      <c r="S715" s="80">
        <f>COS(RADIANS(J715))*SIN(RADIANS(L715))</f>
        <v/>
      </c>
      <c r="T715" s="80">
        <f>COS(RADIANS(J715))*COS(RADIANS(L715))</f>
        <v/>
      </c>
      <c r="U715" s="80">
        <f>-SIN(RADIANS(J715))</f>
        <v/>
      </c>
      <c r="V715" s="80">
        <f>-SIN(RADIANS(K715))*COS(RADIANS(L715))+COS(RADIANS(K715))*SIN(RADIANS(J715))*SIN(RADIANS(L715))</f>
        <v/>
      </c>
      <c r="W715" s="80">
        <f>SIN(RADIANS(K715))*SIN(RADIANS(L715))+COS(RADIANS(K715))*SIN(RADIANS(J715))*COS(RADIANS(L715))</f>
        <v/>
      </c>
      <c r="X715" s="80">
        <f>COS(RADIANS(K715))*COS(RADIANS(J715))</f>
        <v/>
      </c>
      <c r="Y715" s="80">
        <f>P715*G715</f>
        <v/>
      </c>
      <c r="Z715" s="80">
        <f>Q715*H715</f>
        <v/>
      </c>
      <c r="AA715" s="80">
        <f>R715*I715</f>
        <v/>
      </c>
      <c r="AB715" s="80">
        <f>M715</f>
        <v/>
      </c>
      <c r="AC715" s="80">
        <f>S715*G715</f>
        <v/>
      </c>
      <c r="AD715" s="80">
        <f>T715*H715</f>
        <v/>
      </c>
      <c r="AE715" s="80">
        <f>U715*I715</f>
        <v/>
      </c>
      <c r="AF715" s="80">
        <f>N715</f>
        <v/>
      </c>
      <c r="AG715" s="80">
        <f>V715*G715</f>
        <v/>
      </c>
      <c r="AH715" s="80">
        <f>W715*H715</f>
        <v/>
      </c>
      <c r="AI715" s="80">
        <f>X715*I715</f>
        <v/>
      </c>
      <c r="AJ715" s="80">
        <f>O715</f>
        <v/>
      </c>
      <c r="AK715" s="81" t="n">
        <v>0.0700000003</v>
      </c>
      <c r="AL715" s="81" t="n">
        <v>0</v>
      </c>
      <c r="AM715" s="81" t="n">
        <v>0</v>
      </c>
      <c r="AN715" s="81" t="n">
        <v>-1.47000003</v>
      </c>
      <c r="AO715" s="81" t="n">
        <v>0</v>
      </c>
      <c r="AP715" s="81" t="n">
        <v>0.5</v>
      </c>
      <c r="AQ715" s="81" t="n">
        <v>0</v>
      </c>
      <c r="AR715" s="81" t="n">
        <v>0.949999988</v>
      </c>
      <c r="AS715" s="81" t="n">
        <v>0</v>
      </c>
      <c r="AT715" s="81" t="n">
        <v>0</v>
      </c>
      <c r="AU715" s="81" t="n">
        <v>1.20000005</v>
      </c>
      <c r="AV715" s="81" t="n">
        <v>0.5</v>
      </c>
      <c r="AW715" s="82">
        <f>MAX(ABS(Y715-AK715),ABS(Z715-AL715),ABS(AA715-AM715),ABS(AB715-AN715),ABS(AC715-AO715),ABS(AD715-AP715),ABS(AE715-AQ715),ABS(AF715-AR715),ABS(AG715-AS715),ABS(AH715-AT715),ABS(AI715-AU715),ABS(AJ715-AV715))</f>
        <v/>
      </c>
    </row>
    <row r="716">
      <c r="A716" s="78" t="inlineStr">
        <is>
          <t>M711</t>
        </is>
      </c>
      <c r="B716" s="52" t="inlineStr">
        <is>
          <t>TNK-32</t>
        </is>
      </c>
      <c r="C716" s="52" t="inlineStr">
        <is>
          <t>Main Battle Tank</t>
        </is>
      </c>
      <c r="D716" s="52" t="inlineStr">
        <is>
          <t>Side skirt</t>
        </is>
      </c>
      <c r="E716" s="63" t="inlineStr">
        <is>
          <t>Cube</t>
        </is>
      </c>
      <c r="F716" s="52" t="inlineStr">
        <is>
          <t>TNK-01</t>
        </is>
      </c>
      <c r="G716" s="79" t="n">
        <v>0.0700000003</v>
      </c>
      <c r="H716" s="79" t="n">
        <v>0.5</v>
      </c>
      <c r="I716" s="79" t="n">
        <v>1.20000005</v>
      </c>
      <c r="J716" s="79" t="n">
        <v>0</v>
      </c>
      <c r="K716" s="79" t="n">
        <v>0</v>
      </c>
      <c r="L716" s="79" t="n">
        <v>0</v>
      </c>
      <c r="M716" s="79" t="n">
        <v>-1.47000003</v>
      </c>
      <c r="N716" s="79" t="n">
        <v>0.949999988</v>
      </c>
      <c r="O716" s="79" t="n">
        <v>1.75</v>
      </c>
      <c r="P716" s="80">
        <f>COS(RADIANS(K716))*COS(RADIANS(L716))+SIN(RADIANS(K716))*SIN(RADIANS(J716))*SIN(RADIANS(L716))</f>
        <v/>
      </c>
      <c r="Q716" s="80">
        <f>-COS(RADIANS(K716))*SIN(RADIANS(L716))+SIN(RADIANS(K716))*SIN(RADIANS(J716))*COS(RADIANS(L716))</f>
        <v/>
      </c>
      <c r="R716" s="80">
        <f>SIN(RADIANS(K716))*COS(RADIANS(J716))</f>
        <v/>
      </c>
      <c r="S716" s="80">
        <f>COS(RADIANS(J716))*SIN(RADIANS(L716))</f>
        <v/>
      </c>
      <c r="T716" s="80">
        <f>COS(RADIANS(J716))*COS(RADIANS(L716))</f>
        <v/>
      </c>
      <c r="U716" s="80">
        <f>-SIN(RADIANS(J716))</f>
        <v/>
      </c>
      <c r="V716" s="80">
        <f>-SIN(RADIANS(K716))*COS(RADIANS(L716))+COS(RADIANS(K716))*SIN(RADIANS(J716))*SIN(RADIANS(L716))</f>
        <v/>
      </c>
      <c r="W716" s="80">
        <f>SIN(RADIANS(K716))*SIN(RADIANS(L716))+COS(RADIANS(K716))*SIN(RADIANS(J716))*COS(RADIANS(L716))</f>
        <v/>
      </c>
      <c r="X716" s="80">
        <f>COS(RADIANS(K716))*COS(RADIANS(J716))</f>
        <v/>
      </c>
      <c r="Y716" s="80">
        <f>P716*G716</f>
        <v/>
      </c>
      <c r="Z716" s="80">
        <f>Q716*H716</f>
        <v/>
      </c>
      <c r="AA716" s="80">
        <f>R716*I716</f>
        <v/>
      </c>
      <c r="AB716" s="80">
        <f>M716</f>
        <v/>
      </c>
      <c r="AC716" s="80">
        <f>S716*G716</f>
        <v/>
      </c>
      <c r="AD716" s="80">
        <f>T716*H716</f>
        <v/>
      </c>
      <c r="AE716" s="80">
        <f>U716*I716</f>
        <v/>
      </c>
      <c r="AF716" s="80">
        <f>N716</f>
        <v/>
      </c>
      <c r="AG716" s="80">
        <f>V716*G716</f>
        <v/>
      </c>
      <c r="AH716" s="80">
        <f>W716*H716</f>
        <v/>
      </c>
      <c r="AI716" s="80">
        <f>X716*I716</f>
        <v/>
      </c>
      <c r="AJ716" s="80">
        <f>O716</f>
        <v/>
      </c>
      <c r="AK716" s="81" t="n">
        <v>0.0700000003</v>
      </c>
      <c r="AL716" s="81" t="n">
        <v>0</v>
      </c>
      <c r="AM716" s="81" t="n">
        <v>0</v>
      </c>
      <c r="AN716" s="81" t="n">
        <v>-1.47000003</v>
      </c>
      <c r="AO716" s="81" t="n">
        <v>0</v>
      </c>
      <c r="AP716" s="81" t="n">
        <v>0.5</v>
      </c>
      <c r="AQ716" s="81" t="n">
        <v>0</v>
      </c>
      <c r="AR716" s="81" t="n">
        <v>0.949999988</v>
      </c>
      <c r="AS716" s="81" t="n">
        <v>0</v>
      </c>
      <c r="AT716" s="81" t="n">
        <v>0</v>
      </c>
      <c r="AU716" s="81" t="n">
        <v>1.20000005</v>
      </c>
      <c r="AV716" s="81" t="n">
        <v>1.75</v>
      </c>
      <c r="AW716" s="82">
        <f>MAX(ABS(Y716-AK716),ABS(Z716-AL716),ABS(AA716-AM716),ABS(AB716-AN716),ABS(AC716-AO716),ABS(AD716-AP716),ABS(AE716-AQ716),ABS(AF716-AR716),ABS(AG716-AS716),ABS(AH716-AT716),ABS(AI716-AU716),ABS(AJ716-AV716))</f>
        <v/>
      </c>
    </row>
    <row r="717">
      <c r="A717" s="78" t="inlineStr">
        <is>
          <t>M712</t>
        </is>
      </c>
      <c r="B717" s="52" t="inlineStr">
        <is>
          <t>TNK-33</t>
        </is>
      </c>
      <c r="C717" s="52" t="inlineStr">
        <is>
          <t>Main Battle Tank</t>
        </is>
      </c>
      <c r="D717" s="52" t="inlineStr">
        <is>
          <t>Side skirt</t>
        </is>
      </c>
      <c r="E717" s="63" t="inlineStr">
        <is>
          <t>Cube</t>
        </is>
      </c>
      <c r="F717" s="52" t="inlineStr">
        <is>
          <t>TNK-01</t>
        </is>
      </c>
      <c r="G717" s="79" t="n">
        <v>0.0700000003</v>
      </c>
      <c r="H717" s="79" t="n">
        <v>0.5</v>
      </c>
      <c r="I717" s="79" t="n">
        <v>1.20000005</v>
      </c>
      <c r="J717" s="79" t="n">
        <v>0</v>
      </c>
      <c r="K717" s="79" t="n">
        <v>0</v>
      </c>
      <c r="L717" s="79" t="n">
        <v>0</v>
      </c>
      <c r="M717" s="79" t="n">
        <v>1.47000003</v>
      </c>
      <c r="N717" s="79" t="n">
        <v>0.949999988</v>
      </c>
      <c r="O717" s="79" t="n">
        <v>-2</v>
      </c>
      <c r="P717" s="80">
        <f>COS(RADIANS(K717))*COS(RADIANS(L717))+SIN(RADIANS(K717))*SIN(RADIANS(J717))*SIN(RADIANS(L717))</f>
        <v/>
      </c>
      <c r="Q717" s="80">
        <f>-COS(RADIANS(K717))*SIN(RADIANS(L717))+SIN(RADIANS(K717))*SIN(RADIANS(J717))*COS(RADIANS(L717))</f>
        <v/>
      </c>
      <c r="R717" s="80">
        <f>SIN(RADIANS(K717))*COS(RADIANS(J717))</f>
        <v/>
      </c>
      <c r="S717" s="80">
        <f>COS(RADIANS(J717))*SIN(RADIANS(L717))</f>
        <v/>
      </c>
      <c r="T717" s="80">
        <f>COS(RADIANS(J717))*COS(RADIANS(L717))</f>
        <v/>
      </c>
      <c r="U717" s="80">
        <f>-SIN(RADIANS(J717))</f>
        <v/>
      </c>
      <c r="V717" s="80">
        <f>-SIN(RADIANS(K717))*COS(RADIANS(L717))+COS(RADIANS(K717))*SIN(RADIANS(J717))*SIN(RADIANS(L717))</f>
        <v/>
      </c>
      <c r="W717" s="80">
        <f>SIN(RADIANS(K717))*SIN(RADIANS(L717))+COS(RADIANS(K717))*SIN(RADIANS(J717))*COS(RADIANS(L717))</f>
        <v/>
      </c>
      <c r="X717" s="80">
        <f>COS(RADIANS(K717))*COS(RADIANS(J717))</f>
        <v/>
      </c>
      <c r="Y717" s="80">
        <f>P717*G717</f>
        <v/>
      </c>
      <c r="Z717" s="80">
        <f>Q717*H717</f>
        <v/>
      </c>
      <c r="AA717" s="80">
        <f>R717*I717</f>
        <v/>
      </c>
      <c r="AB717" s="80">
        <f>M717</f>
        <v/>
      </c>
      <c r="AC717" s="80">
        <f>S717*G717</f>
        <v/>
      </c>
      <c r="AD717" s="80">
        <f>T717*H717</f>
        <v/>
      </c>
      <c r="AE717" s="80">
        <f>U717*I717</f>
        <v/>
      </c>
      <c r="AF717" s="80">
        <f>N717</f>
        <v/>
      </c>
      <c r="AG717" s="80">
        <f>V717*G717</f>
        <v/>
      </c>
      <c r="AH717" s="80">
        <f>W717*H717</f>
        <v/>
      </c>
      <c r="AI717" s="80">
        <f>X717*I717</f>
        <v/>
      </c>
      <c r="AJ717" s="80">
        <f>O717</f>
        <v/>
      </c>
      <c r="AK717" s="81" t="n">
        <v>0.0700000003</v>
      </c>
      <c r="AL717" s="81" t="n">
        <v>0</v>
      </c>
      <c r="AM717" s="81" t="n">
        <v>0</v>
      </c>
      <c r="AN717" s="81" t="n">
        <v>1.47000003</v>
      </c>
      <c r="AO717" s="81" t="n">
        <v>0</v>
      </c>
      <c r="AP717" s="81" t="n">
        <v>0.5</v>
      </c>
      <c r="AQ717" s="81" t="n">
        <v>0</v>
      </c>
      <c r="AR717" s="81" t="n">
        <v>0.949999988</v>
      </c>
      <c r="AS717" s="81" t="n">
        <v>0</v>
      </c>
      <c r="AT717" s="81" t="n">
        <v>0</v>
      </c>
      <c r="AU717" s="81" t="n">
        <v>1.20000005</v>
      </c>
      <c r="AV717" s="81" t="n">
        <v>-2</v>
      </c>
      <c r="AW717" s="82">
        <f>MAX(ABS(Y717-AK717),ABS(Z717-AL717),ABS(AA717-AM717),ABS(AB717-AN717),ABS(AC717-AO717),ABS(AD717-AP717),ABS(AE717-AQ717),ABS(AF717-AR717),ABS(AG717-AS717),ABS(AH717-AT717),ABS(AI717-AU717),ABS(AJ717-AV717))</f>
        <v/>
      </c>
    </row>
    <row r="718">
      <c r="A718" s="78" t="inlineStr">
        <is>
          <t>M713</t>
        </is>
      </c>
      <c r="B718" s="52" t="inlineStr">
        <is>
          <t>TNK-34</t>
        </is>
      </c>
      <c r="C718" s="52" t="inlineStr">
        <is>
          <t>Main Battle Tank</t>
        </is>
      </c>
      <c r="D718" s="52" t="inlineStr">
        <is>
          <t>Side skirt</t>
        </is>
      </c>
      <c r="E718" s="63" t="inlineStr">
        <is>
          <t>Cube</t>
        </is>
      </c>
      <c r="F718" s="52" t="inlineStr">
        <is>
          <t>TNK-01</t>
        </is>
      </c>
      <c r="G718" s="79" t="n">
        <v>0.0700000003</v>
      </c>
      <c r="H718" s="79" t="n">
        <v>0.5</v>
      </c>
      <c r="I718" s="79" t="n">
        <v>1.20000005</v>
      </c>
      <c r="J718" s="79" t="n">
        <v>0</v>
      </c>
      <c r="K718" s="79" t="n">
        <v>0</v>
      </c>
      <c r="L718" s="79" t="n">
        <v>0</v>
      </c>
      <c r="M718" s="79" t="n">
        <v>1.47000003</v>
      </c>
      <c r="N718" s="79" t="n">
        <v>0.949999988</v>
      </c>
      <c r="O718" s="79" t="n">
        <v>-0.75</v>
      </c>
      <c r="P718" s="80">
        <f>COS(RADIANS(K718))*COS(RADIANS(L718))+SIN(RADIANS(K718))*SIN(RADIANS(J718))*SIN(RADIANS(L718))</f>
        <v/>
      </c>
      <c r="Q718" s="80">
        <f>-COS(RADIANS(K718))*SIN(RADIANS(L718))+SIN(RADIANS(K718))*SIN(RADIANS(J718))*COS(RADIANS(L718))</f>
        <v/>
      </c>
      <c r="R718" s="80">
        <f>SIN(RADIANS(K718))*COS(RADIANS(J718))</f>
        <v/>
      </c>
      <c r="S718" s="80">
        <f>COS(RADIANS(J718))*SIN(RADIANS(L718))</f>
        <v/>
      </c>
      <c r="T718" s="80">
        <f>COS(RADIANS(J718))*COS(RADIANS(L718))</f>
        <v/>
      </c>
      <c r="U718" s="80">
        <f>-SIN(RADIANS(J718))</f>
        <v/>
      </c>
      <c r="V718" s="80">
        <f>-SIN(RADIANS(K718))*COS(RADIANS(L718))+COS(RADIANS(K718))*SIN(RADIANS(J718))*SIN(RADIANS(L718))</f>
        <v/>
      </c>
      <c r="W718" s="80">
        <f>SIN(RADIANS(K718))*SIN(RADIANS(L718))+COS(RADIANS(K718))*SIN(RADIANS(J718))*COS(RADIANS(L718))</f>
        <v/>
      </c>
      <c r="X718" s="80">
        <f>COS(RADIANS(K718))*COS(RADIANS(J718))</f>
        <v/>
      </c>
      <c r="Y718" s="80">
        <f>P718*G718</f>
        <v/>
      </c>
      <c r="Z718" s="80">
        <f>Q718*H718</f>
        <v/>
      </c>
      <c r="AA718" s="80">
        <f>R718*I718</f>
        <v/>
      </c>
      <c r="AB718" s="80">
        <f>M718</f>
        <v/>
      </c>
      <c r="AC718" s="80">
        <f>S718*G718</f>
        <v/>
      </c>
      <c r="AD718" s="80">
        <f>T718*H718</f>
        <v/>
      </c>
      <c r="AE718" s="80">
        <f>U718*I718</f>
        <v/>
      </c>
      <c r="AF718" s="80">
        <f>N718</f>
        <v/>
      </c>
      <c r="AG718" s="80">
        <f>V718*G718</f>
        <v/>
      </c>
      <c r="AH718" s="80">
        <f>W718*H718</f>
        <v/>
      </c>
      <c r="AI718" s="80">
        <f>X718*I718</f>
        <v/>
      </c>
      <c r="AJ718" s="80">
        <f>O718</f>
        <v/>
      </c>
      <c r="AK718" s="81" t="n">
        <v>0.0700000003</v>
      </c>
      <c r="AL718" s="81" t="n">
        <v>0</v>
      </c>
      <c r="AM718" s="81" t="n">
        <v>0</v>
      </c>
      <c r="AN718" s="81" t="n">
        <v>1.47000003</v>
      </c>
      <c r="AO718" s="81" t="n">
        <v>0</v>
      </c>
      <c r="AP718" s="81" t="n">
        <v>0.5</v>
      </c>
      <c r="AQ718" s="81" t="n">
        <v>0</v>
      </c>
      <c r="AR718" s="81" t="n">
        <v>0.949999988</v>
      </c>
      <c r="AS718" s="81" t="n">
        <v>0</v>
      </c>
      <c r="AT718" s="81" t="n">
        <v>0</v>
      </c>
      <c r="AU718" s="81" t="n">
        <v>1.20000005</v>
      </c>
      <c r="AV718" s="81" t="n">
        <v>-0.75</v>
      </c>
      <c r="AW718" s="82">
        <f>MAX(ABS(Y718-AK718),ABS(Z718-AL718),ABS(AA718-AM718),ABS(AB718-AN718),ABS(AC718-AO718),ABS(AD718-AP718),ABS(AE718-AQ718),ABS(AF718-AR718),ABS(AG718-AS718),ABS(AH718-AT718),ABS(AI718-AU718),ABS(AJ718-AV718))</f>
        <v/>
      </c>
    </row>
    <row r="719">
      <c r="A719" s="78" t="inlineStr">
        <is>
          <t>M714</t>
        </is>
      </c>
      <c r="B719" s="52" t="inlineStr">
        <is>
          <t>TNK-35</t>
        </is>
      </c>
      <c r="C719" s="52" t="inlineStr">
        <is>
          <t>Main Battle Tank</t>
        </is>
      </c>
      <c r="D719" s="52" t="inlineStr">
        <is>
          <t>Side skirt</t>
        </is>
      </c>
      <c r="E719" s="63" t="inlineStr">
        <is>
          <t>Cube</t>
        </is>
      </c>
      <c r="F719" s="52" t="inlineStr">
        <is>
          <t>TNK-01</t>
        </is>
      </c>
      <c r="G719" s="79" t="n">
        <v>0.0700000003</v>
      </c>
      <c r="H719" s="79" t="n">
        <v>0.5</v>
      </c>
      <c r="I719" s="79" t="n">
        <v>1.20000005</v>
      </c>
      <c r="J719" s="79" t="n">
        <v>0</v>
      </c>
      <c r="K719" s="79" t="n">
        <v>0</v>
      </c>
      <c r="L719" s="79" t="n">
        <v>0</v>
      </c>
      <c r="M719" s="79" t="n">
        <v>1.47000003</v>
      </c>
      <c r="N719" s="79" t="n">
        <v>0.949999988</v>
      </c>
      <c r="O719" s="79" t="n">
        <v>0.5</v>
      </c>
      <c r="P719" s="80">
        <f>COS(RADIANS(K719))*COS(RADIANS(L719))+SIN(RADIANS(K719))*SIN(RADIANS(J719))*SIN(RADIANS(L719))</f>
        <v/>
      </c>
      <c r="Q719" s="80">
        <f>-COS(RADIANS(K719))*SIN(RADIANS(L719))+SIN(RADIANS(K719))*SIN(RADIANS(J719))*COS(RADIANS(L719))</f>
        <v/>
      </c>
      <c r="R719" s="80">
        <f>SIN(RADIANS(K719))*COS(RADIANS(J719))</f>
        <v/>
      </c>
      <c r="S719" s="80">
        <f>COS(RADIANS(J719))*SIN(RADIANS(L719))</f>
        <v/>
      </c>
      <c r="T719" s="80">
        <f>COS(RADIANS(J719))*COS(RADIANS(L719))</f>
        <v/>
      </c>
      <c r="U719" s="80">
        <f>-SIN(RADIANS(J719))</f>
        <v/>
      </c>
      <c r="V719" s="80">
        <f>-SIN(RADIANS(K719))*COS(RADIANS(L719))+COS(RADIANS(K719))*SIN(RADIANS(J719))*SIN(RADIANS(L719))</f>
        <v/>
      </c>
      <c r="W719" s="80">
        <f>SIN(RADIANS(K719))*SIN(RADIANS(L719))+COS(RADIANS(K719))*SIN(RADIANS(J719))*COS(RADIANS(L719))</f>
        <v/>
      </c>
      <c r="X719" s="80">
        <f>COS(RADIANS(K719))*COS(RADIANS(J719))</f>
        <v/>
      </c>
      <c r="Y719" s="80">
        <f>P719*G719</f>
        <v/>
      </c>
      <c r="Z719" s="80">
        <f>Q719*H719</f>
        <v/>
      </c>
      <c r="AA719" s="80">
        <f>R719*I719</f>
        <v/>
      </c>
      <c r="AB719" s="80">
        <f>M719</f>
        <v/>
      </c>
      <c r="AC719" s="80">
        <f>S719*G719</f>
        <v/>
      </c>
      <c r="AD719" s="80">
        <f>T719*H719</f>
        <v/>
      </c>
      <c r="AE719" s="80">
        <f>U719*I719</f>
        <v/>
      </c>
      <c r="AF719" s="80">
        <f>N719</f>
        <v/>
      </c>
      <c r="AG719" s="80">
        <f>V719*G719</f>
        <v/>
      </c>
      <c r="AH719" s="80">
        <f>W719*H719</f>
        <v/>
      </c>
      <c r="AI719" s="80">
        <f>X719*I719</f>
        <v/>
      </c>
      <c r="AJ719" s="80">
        <f>O719</f>
        <v/>
      </c>
      <c r="AK719" s="81" t="n">
        <v>0.0700000003</v>
      </c>
      <c r="AL719" s="81" t="n">
        <v>0</v>
      </c>
      <c r="AM719" s="81" t="n">
        <v>0</v>
      </c>
      <c r="AN719" s="81" t="n">
        <v>1.47000003</v>
      </c>
      <c r="AO719" s="81" t="n">
        <v>0</v>
      </c>
      <c r="AP719" s="81" t="n">
        <v>0.5</v>
      </c>
      <c r="AQ719" s="81" t="n">
        <v>0</v>
      </c>
      <c r="AR719" s="81" t="n">
        <v>0.949999988</v>
      </c>
      <c r="AS719" s="81" t="n">
        <v>0</v>
      </c>
      <c r="AT719" s="81" t="n">
        <v>0</v>
      </c>
      <c r="AU719" s="81" t="n">
        <v>1.20000005</v>
      </c>
      <c r="AV719" s="81" t="n">
        <v>0.5</v>
      </c>
      <c r="AW719" s="82">
        <f>MAX(ABS(Y719-AK719),ABS(Z719-AL719),ABS(AA719-AM719),ABS(AB719-AN719),ABS(AC719-AO719),ABS(AD719-AP719),ABS(AE719-AQ719),ABS(AF719-AR719),ABS(AG719-AS719),ABS(AH719-AT719),ABS(AI719-AU719),ABS(AJ719-AV719))</f>
        <v/>
      </c>
    </row>
    <row r="720">
      <c r="A720" s="78" t="inlineStr">
        <is>
          <t>M715</t>
        </is>
      </c>
      <c r="B720" s="52" t="inlineStr">
        <is>
          <t>TNK-36</t>
        </is>
      </c>
      <c r="C720" s="52" t="inlineStr">
        <is>
          <t>Main Battle Tank</t>
        </is>
      </c>
      <c r="D720" s="52" t="inlineStr">
        <is>
          <t>Side skirt</t>
        </is>
      </c>
      <c r="E720" s="63" t="inlineStr">
        <is>
          <t>Cube</t>
        </is>
      </c>
      <c r="F720" s="52" t="inlineStr">
        <is>
          <t>TNK-01</t>
        </is>
      </c>
      <c r="G720" s="79" t="n">
        <v>0.0700000003</v>
      </c>
      <c r="H720" s="79" t="n">
        <v>0.5</v>
      </c>
      <c r="I720" s="79" t="n">
        <v>1.20000005</v>
      </c>
      <c r="J720" s="79" t="n">
        <v>0</v>
      </c>
      <c r="K720" s="79" t="n">
        <v>0</v>
      </c>
      <c r="L720" s="79" t="n">
        <v>0</v>
      </c>
      <c r="M720" s="79" t="n">
        <v>1.47000003</v>
      </c>
      <c r="N720" s="79" t="n">
        <v>0.949999988</v>
      </c>
      <c r="O720" s="79" t="n">
        <v>1.75</v>
      </c>
      <c r="P720" s="80">
        <f>COS(RADIANS(K720))*COS(RADIANS(L720))+SIN(RADIANS(K720))*SIN(RADIANS(J720))*SIN(RADIANS(L720))</f>
        <v/>
      </c>
      <c r="Q720" s="80">
        <f>-COS(RADIANS(K720))*SIN(RADIANS(L720))+SIN(RADIANS(K720))*SIN(RADIANS(J720))*COS(RADIANS(L720))</f>
        <v/>
      </c>
      <c r="R720" s="80">
        <f>SIN(RADIANS(K720))*COS(RADIANS(J720))</f>
        <v/>
      </c>
      <c r="S720" s="80">
        <f>COS(RADIANS(J720))*SIN(RADIANS(L720))</f>
        <v/>
      </c>
      <c r="T720" s="80">
        <f>COS(RADIANS(J720))*COS(RADIANS(L720))</f>
        <v/>
      </c>
      <c r="U720" s="80">
        <f>-SIN(RADIANS(J720))</f>
        <v/>
      </c>
      <c r="V720" s="80">
        <f>-SIN(RADIANS(K720))*COS(RADIANS(L720))+COS(RADIANS(K720))*SIN(RADIANS(J720))*SIN(RADIANS(L720))</f>
        <v/>
      </c>
      <c r="W720" s="80">
        <f>SIN(RADIANS(K720))*SIN(RADIANS(L720))+COS(RADIANS(K720))*SIN(RADIANS(J720))*COS(RADIANS(L720))</f>
        <v/>
      </c>
      <c r="X720" s="80">
        <f>COS(RADIANS(K720))*COS(RADIANS(J720))</f>
        <v/>
      </c>
      <c r="Y720" s="80">
        <f>P720*G720</f>
        <v/>
      </c>
      <c r="Z720" s="80">
        <f>Q720*H720</f>
        <v/>
      </c>
      <c r="AA720" s="80">
        <f>R720*I720</f>
        <v/>
      </c>
      <c r="AB720" s="80">
        <f>M720</f>
        <v/>
      </c>
      <c r="AC720" s="80">
        <f>S720*G720</f>
        <v/>
      </c>
      <c r="AD720" s="80">
        <f>T720*H720</f>
        <v/>
      </c>
      <c r="AE720" s="80">
        <f>U720*I720</f>
        <v/>
      </c>
      <c r="AF720" s="80">
        <f>N720</f>
        <v/>
      </c>
      <c r="AG720" s="80">
        <f>V720*G720</f>
        <v/>
      </c>
      <c r="AH720" s="80">
        <f>W720*H720</f>
        <v/>
      </c>
      <c r="AI720" s="80">
        <f>X720*I720</f>
        <v/>
      </c>
      <c r="AJ720" s="80">
        <f>O720</f>
        <v/>
      </c>
      <c r="AK720" s="81" t="n">
        <v>0.0700000003</v>
      </c>
      <c r="AL720" s="81" t="n">
        <v>0</v>
      </c>
      <c r="AM720" s="81" t="n">
        <v>0</v>
      </c>
      <c r="AN720" s="81" t="n">
        <v>1.47000003</v>
      </c>
      <c r="AO720" s="81" t="n">
        <v>0</v>
      </c>
      <c r="AP720" s="81" t="n">
        <v>0.5</v>
      </c>
      <c r="AQ720" s="81" t="n">
        <v>0</v>
      </c>
      <c r="AR720" s="81" t="n">
        <v>0.949999988</v>
      </c>
      <c r="AS720" s="81" t="n">
        <v>0</v>
      </c>
      <c r="AT720" s="81" t="n">
        <v>0</v>
      </c>
      <c r="AU720" s="81" t="n">
        <v>1.20000005</v>
      </c>
      <c r="AV720" s="81" t="n">
        <v>1.75</v>
      </c>
      <c r="AW720" s="82">
        <f>MAX(ABS(Y720-AK720),ABS(Z720-AL720),ABS(AA720-AM720),ABS(AB720-AN720),ABS(AC720-AO720),ABS(AD720-AP720),ABS(AE720-AQ720),ABS(AF720-AR720),ABS(AG720-AS720),ABS(AH720-AT720),ABS(AI720-AU720),ABS(AJ720-AV720))</f>
        <v/>
      </c>
    </row>
    <row r="721">
      <c r="A721" s="78" t="inlineStr">
        <is>
          <t>M716</t>
        </is>
      </c>
      <c r="B721" s="52" t="inlineStr">
        <is>
          <t>TNK-37</t>
        </is>
      </c>
      <c r="C721" s="52" t="inlineStr">
        <is>
          <t>Main Battle Tank</t>
        </is>
      </c>
      <c r="D721" s="52" t="inlineStr">
        <is>
          <t>Driver hatch</t>
        </is>
      </c>
      <c r="E721" s="58" t="inlineStr">
        <is>
          <t>Cylinder</t>
        </is>
      </c>
      <c r="F721" s="52" t="inlineStr">
        <is>
          <t>TNK-01</t>
        </is>
      </c>
      <c r="G721" s="79" t="n">
        <v>0.620000005</v>
      </c>
      <c r="H721" s="79" t="n">
        <v>0.620000005</v>
      </c>
      <c r="I721" s="79" t="n">
        <v>0.100000001</v>
      </c>
      <c r="J721" s="79" t="n">
        <v>90</v>
      </c>
      <c r="K721" s="79" t="n">
        <v>0</v>
      </c>
      <c r="L721" s="79" t="n">
        <v>0</v>
      </c>
      <c r="M721" s="79" t="n">
        <v>0</v>
      </c>
      <c r="N721" s="79" t="n">
        <v>1.5</v>
      </c>
      <c r="O721" s="79" t="n">
        <v>1.35000002</v>
      </c>
      <c r="P721" s="80">
        <f>COS(RADIANS(K721))*COS(RADIANS(L721))+SIN(RADIANS(K721))*SIN(RADIANS(J721))*SIN(RADIANS(L721))</f>
        <v/>
      </c>
      <c r="Q721" s="80">
        <f>-COS(RADIANS(K721))*SIN(RADIANS(L721))+SIN(RADIANS(K721))*SIN(RADIANS(J721))*COS(RADIANS(L721))</f>
        <v/>
      </c>
      <c r="R721" s="80">
        <f>SIN(RADIANS(K721))*COS(RADIANS(J721))</f>
        <v/>
      </c>
      <c r="S721" s="80">
        <f>COS(RADIANS(J721))*SIN(RADIANS(L721))</f>
        <v/>
      </c>
      <c r="T721" s="80">
        <f>COS(RADIANS(J721))*COS(RADIANS(L721))</f>
        <v/>
      </c>
      <c r="U721" s="80">
        <f>-SIN(RADIANS(J721))</f>
        <v/>
      </c>
      <c r="V721" s="80">
        <f>-SIN(RADIANS(K721))*COS(RADIANS(L721))+COS(RADIANS(K721))*SIN(RADIANS(J721))*SIN(RADIANS(L721))</f>
        <v/>
      </c>
      <c r="W721" s="80">
        <f>SIN(RADIANS(K721))*SIN(RADIANS(L721))+COS(RADIANS(K721))*SIN(RADIANS(J721))*COS(RADIANS(L721))</f>
        <v/>
      </c>
      <c r="X721" s="80">
        <f>COS(RADIANS(K721))*COS(RADIANS(J721))</f>
        <v/>
      </c>
      <c r="Y721" s="80">
        <f>P721*G721</f>
        <v/>
      </c>
      <c r="Z721" s="80">
        <f>Q721*H721</f>
        <v/>
      </c>
      <c r="AA721" s="80">
        <f>R721*I721</f>
        <v/>
      </c>
      <c r="AB721" s="80">
        <f>M721</f>
        <v/>
      </c>
      <c r="AC721" s="80">
        <f>S721*G721</f>
        <v/>
      </c>
      <c r="AD721" s="80">
        <f>T721*H721</f>
        <v/>
      </c>
      <c r="AE721" s="80">
        <f>U721*I721</f>
        <v/>
      </c>
      <c r="AF721" s="80">
        <f>N721</f>
        <v/>
      </c>
      <c r="AG721" s="80">
        <f>V721*G721</f>
        <v/>
      </c>
      <c r="AH721" s="80">
        <f>W721*H721</f>
        <v/>
      </c>
      <c r="AI721" s="80">
        <f>X721*I721</f>
        <v/>
      </c>
      <c r="AJ721" s="80">
        <f>O721</f>
        <v/>
      </c>
      <c r="AK721" s="81" t="n">
        <v>0.620000005</v>
      </c>
      <c r="AL721" s="81" t="n">
        <v>0</v>
      </c>
      <c r="AM721" s="81" t="n">
        <v>0</v>
      </c>
      <c r="AN721" s="81" t="n">
        <v>0</v>
      </c>
      <c r="AO721" s="81" t="n">
        <v>0</v>
      </c>
      <c r="AP721" s="81" t="n">
        <v>-2.7101061e-08</v>
      </c>
      <c r="AQ721" s="81" t="n">
        <v>-0.100000001</v>
      </c>
      <c r="AR721" s="81" t="n">
        <v>1.5</v>
      </c>
      <c r="AS721" s="81" t="n">
        <v>0</v>
      </c>
      <c r="AT721" s="81" t="n">
        <v>0.620000005</v>
      </c>
      <c r="AU721" s="81" t="n">
        <v>-4.37113901e-09</v>
      </c>
      <c r="AV721" s="81" t="n">
        <v>1.35000002</v>
      </c>
      <c r="AW721" s="82">
        <f>MAX(ABS(Y721-AK721),ABS(Z721-AL721),ABS(AA721-AM721),ABS(AB721-AN721),ABS(AC721-AO721),ABS(AD721-AP721),ABS(AE721-AQ721),ABS(AF721-AR721),ABS(AG721-AS721),ABS(AH721-AT721),ABS(AI721-AU721),ABS(AJ721-AV721))</f>
        <v/>
      </c>
    </row>
    <row r="722">
      <c r="A722" s="78" t="inlineStr">
        <is>
          <t>M717</t>
        </is>
      </c>
      <c r="B722" s="52" t="inlineStr">
        <is>
          <t>TNK-38</t>
        </is>
      </c>
      <c r="C722" s="52" t="inlineStr">
        <is>
          <t>Main Battle Tank</t>
        </is>
      </c>
      <c r="D722" s="52" t="inlineStr">
        <is>
          <t>Driver periscope</t>
        </is>
      </c>
      <c r="E722" s="63" t="inlineStr">
        <is>
          <t>Cube</t>
        </is>
      </c>
      <c r="F722" s="52" t="inlineStr">
        <is>
          <t>TNK-01</t>
        </is>
      </c>
      <c r="G722" s="79" t="n">
        <v>0.180000007</v>
      </c>
      <c r="H722" s="79" t="n">
        <v>0.07999999820000001</v>
      </c>
      <c r="I722" s="79" t="n">
        <v>0.0599999987</v>
      </c>
      <c r="J722" s="79" t="n">
        <v>0</v>
      </c>
      <c r="K722" s="79" t="n">
        <v>0</v>
      </c>
      <c r="L722" s="79" t="n">
        <v>0</v>
      </c>
      <c r="M722" s="79" t="n">
        <v>-0.300000012</v>
      </c>
      <c r="N722" s="79" t="n">
        <v>1.5</v>
      </c>
      <c r="O722" s="79" t="n">
        <v>1.72000003</v>
      </c>
      <c r="P722" s="80">
        <f>COS(RADIANS(K722))*COS(RADIANS(L722))+SIN(RADIANS(K722))*SIN(RADIANS(J722))*SIN(RADIANS(L722))</f>
        <v/>
      </c>
      <c r="Q722" s="80">
        <f>-COS(RADIANS(K722))*SIN(RADIANS(L722))+SIN(RADIANS(K722))*SIN(RADIANS(J722))*COS(RADIANS(L722))</f>
        <v/>
      </c>
      <c r="R722" s="80">
        <f>SIN(RADIANS(K722))*COS(RADIANS(J722))</f>
        <v/>
      </c>
      <c r="S722" s="80">
        <f>COS(RADIANS(J722))*SIN(RADIANS(L722))</f>
        <v/>
      </c>
      <c r="T722" s="80">
        <f>COS(RADIANS(J722))*COS(RADIANS(L722))</f>
        <v/>
      </c>
      <c r="U722" s="80">
        <f>-SIN(RADIANS(J722))</f>
        <v/>
      </c>
      <c r="V722" s="80">
        <f>-SIN(RADIANS(K722))*COS(RADIANS(L722))+COS(RADIANS(K722))*SIN(RADIANS(J722))*SIN(RADIANS(L722))</f>
        <v/>
      </c>
      <c r="W722" s="80">
        <f>SIN(RADIANS(K722))*SIN(RADIANS(L722))+COS(RADIANS(K722))*SIN(RADIANS(J722))*COS(RADIANS(L722))</f>
        <v/>
      </c>
      <c r="X722" s="80">
        <f>COS(RADIANS(K722))*COS(RADIANS(J722))</f>
        <v/>
      </c>
      <c r="Y722" s="80">
        <f>P722*G722</f>
        <v/>
      </c>
      <c r="Z722" s="80">
        <f>Q722*H722</f>
        <v/>
      </c>
      <c r="AA722" s="80">
        <f>R722*I722</f>
        <v/>
      </c>
      <c r="AB722" s="80">
        <f>M722</f>
        <v/>
      </c>
      <c r="AC722" s="80">
        <f>S722*G722</f>
        <v/>
      </c>
      <c r="AD722" s="80">
        <f>T722*H722</f>
        <v/>
      </c>
      <c r="AE722" s="80">
        <f>U722*I722</f>
        <v/>
      </c>
      <c r="AF722" s="80">
        <f>N722</f>
        <v/>
      </c>
      <c r="AG722" s="80">
        <f>V722*G722</f>
        <v/>
      </c>
      <c r="AH722" s="80">
        <f>W722*H722</f>
        <v/>
      </c>
      <c r="AI722" s="80">
        <f>X722*I722</f>
        <v/>
      </c>
      <c r="AJ722" s="80">
        <f>O722</f>
        <v/>
      </c>
      <c r="AK722" s="81" t="n">
        <v>0.180000007</v>
      </c>
      <c r="AL722" s="81" t="n">
        <v>0</v>
      </c>
      <c r="AM722" s="81" t="n">
        <v>0</v>
      </c>
      <c r="AN722" s="81" t="n">
        <v>-0.300000012</v>
      </c>
      <c r="AO722" s="81" t="n">
        <v>0</v>
      </c>
      <c r="AP722" s="81" t="n">
        <v>0.07999999820000001</v>
      </c>
      <c r="AQ722" s="81" t="n">
        <v>0</v>
      </c>
      <c r="AR722" s="81" t="n">
        <v>1.5</v>
      </c>
      <c r="AS722" s="81" t="n">
        <v>0</v>
      </c>
      <c r="AT722" s="81" t="n">
        <v>0</v>
      </c>
      <c r="AU722" s="81" t="n">
        <v>0.0599999987</v>
      </c>
      <c r="AV722" s="81" t="n">
        <v>1.72000003</v>
      </c>
      <c r="AW722" s="82">
        <f>MAX(ABS(Y722-AK722),ABS(Z722-AL722),ABS(AA722-AM722),ABS(AB722-AN722),ABS(AC722-AO722),ABS(AD722-AP722),ABS(AE722-AQ722),ABS(AF722-AR722),ABS(AG722-AS722),ABS(AH722-AT722),ABS(AI722-AU722),ABS(AJ722-AV722))</f>
        <v/>
      </c>
    </row>
    <row r="723">
      <c r="A723" s="78" t="inlineStr">
        <is>
          <t>M718</t>
        </is>
      </c>
      <c r="B723" s="52" t="inlineStr">
        <is>
          <t>TNK-39</t>
        </is>
      </c>
      <c r="C723" s="52" t="inlineStr">
        <is>
          <t>Main Battle Tank</t>
        </is>
      </c>
      <c r="D723" s="52" t="inlineStr">
        <is>
          <t>Driver periscope</t>
        </is>
      </c>
      <c r="E723" s="63" t="inlineStr">
        <is>
          <t>Cube</t>
        </is>
      </c>
      <c r="F723" s="52" t="inlineStr">
        <is>
          <t>TNK-01</t>
        </is>
      </c>
      <c r="G723" s="79" t="n">
        <v>0.180000007</v>
      </c>
      <c r="H723" s="79" t="n">
        <v>0.07999999820000001</v>
      </c>
      <c r="I723" s="79" t="n">
        <v>0.0599999987</v>
      </c>
      <c r="J723" s="79" t="n">
        <v>0</v>
      </c>
      <c r="K723" s="79" t="n">
        <v>0</v>
      </c>
      <c r="L723" s="79" t="n">
        <v>0</v>
      </c>
      <c r="M723" s="79" t="n">
        <v>0</v>
      </c>
      <c r="N723" s="79" t="n">
        <v>1.5</v>
      </c>
      <c r="O723" s="79" t="n">
        <v>1.72000003</v>
      </c>
      <c r="P723" s="80">
        <f>COS(RADIANS(K723))*COS(RADIANS(L723))+SIN(RADIANS(K723))*SIN(RADIANS(J723))*SIN(RADIANS(L723))</f>
        <v/>
      </c>
      <c r="Q723" s="80">
        <f>-COS(RADIANS(K723))*SIN(RADIANS(L723))+SIN(RADIANS(K723))*SIN(RADIANS(J723))*COS(RADIANS(L723))</f>
        <v/>
      </c>
      <c r="R723" s="80">
        <f>SIN(RADIANS(K723))*COS(RADIANS(J723))</f>
        <v/>
      </c>
      <c r="S723" s="80">
        <f>COS(RADIANS(J723))*SIN(RADIANS(L723))</f>
        <v/>
      </c>
      <c r="T723" s="80">
        <f>COS(RADIANS(J723))*COS(RADIANS(L723))</f>
        <v/>
      </c>
      <c r="U723" s="80">
        <f>-SIN(RADIANS(J723))</f>
        <v/>
      </c>
      <c r="V723" s="80">
        <f>-SIN(RADIANS(K723))*COS(RADIANS(L723))+COS(RADIANS(K723))*SIN(RADIANS(J723))*SIN(RADIANS(L723))</f>
        <v/>
      </c>
      <c r="W723" s="80">
        <f>SIN(RADIANS(K723))*SIN(RADIANS(L723))+COS(RADIANS(K723))*SIN(RADIANS(J723))*COS(RADIANS(L723))</f>
        <v/>
      </c>
      <c r="X723" s="80">
        <f>COS(RADIANS(K723))*COS(RADIANS(J723))</f>
        <v/>
      </c>
      <c r="Y723" s="80">
        <f>P723*G723</f>
        <v/>
      </c>
      <c r="Z723" s="80">
        <f>Q723*H723</f>
        <v/>
      </c>
      <c r="AA723" s="80">
        <f>R723*I723</f>
        <v/>
      </c>
      <c r="AB723" s="80">
        <f>M723</f>
        <v/>
      </c>
      <c r="AC723" s="80">
        <f>S723*G723</f>
        <v/>
      </c>
      <c r="AD723" s="80">
        <f>T723*H723</f>
        <v/>
      </c>
      <c r="AE723" s="80">
        <f>U723*I723</f>
        <v/>
      </c>
      <c r="AF723" s="80">
        <f>N723</f>
        <v/>
      </c>
      <c r="AG723" s="80">
        <f>V723*G723</f>
        <v/>
      </c>
      <c r="AH723" s="80">
        <f>W723*H723</f>
        <v/>
      </c>
      <c r="AI723" s="80">
        <f>X723*I723</f>
        <v/>
      </c>
      <c r="AJ723" s="80">
        <f>O723</f>
        <v/>
      </c>
      <c r="AK723" s="81" t="n">
        <v>0.180000007</v>
      </c>
      <c r="AL723" s="81" t="n">
        <v>0</v>
      </c>
      <c r="AM723" s="81" t="n">
        <v>0</v>
      </c>
      <c r="AN723" s="81" t="n">
        <v>0</v>
      </c>
      <c r="AO723" s="81" t="n">
        <v>0</v>
      </c>
      <c r="AP723" s="81" t="n">
        <v>0.07999999820000001</v>
      </c>
      <c r="AQ723" s="81" t="n">
        <v>0</v>
      </c>
      <c r="AR723" s="81" t="n">
        <v>1.5</v>
      </c>
      <c r="AS723" s="81" t="n">
        <v>0</v>
      </c>
      <c r="AT723" s="81" t="n">
        <v>0</v>
      </c>
      <c r="AU723" s="81" t="n">
        <v>0.0599999987</v>
      </c>
      <c r="AV723" s="81" t="n">
        <v>1.72000003</v>
      </c>
      <c r="AW723" s="82">
        <f>MAX(ABS(Y723-AK723),ABS(Z723-AL723),ABS(AA723-AM723),ABS(AB723-AN723),ABS(AC723-AO723),ABS(AD723-AP723),ABS(AE723-AQ723),ABS(AF723-AR723),ABS(AG723-AS723),ABS(AH723-AT723),ABS(AI723-AU723),ABS(AJ723-AV723))</f>
        <v/>
      </c>
    </row>
    <row r="724">
      <c r="A724" s="78" t="inlineStr">
        <is>
          <t>M719</t>
        </is>
      </c>
      <c r="B724" s="52" t="inlineStr">
        <is>
          <t>TNK-40</t>
        </is>
      </c>
      <c r="C724" s="52" t="inlineStr">
        <is>
          <t>Main Battle Tank</t>
        </is>
      </c>
      <c r="D724" s="52" t="inlineStr">
        <is>
          <t>Driver periscope</t>
        </is>
      </c>
      <c r="E724" s="63" t="inlineStr">
        <is>
          <t>Cube</t>
        </is>
      </c>
      <c r="F724" s="52" t="inlineStr">
        <is>
          <t>TNK-01</t>
        </is>
      </c>
      <c r="G724" s="79" t="n">
        <v>0.180000007</v>
      </c>
      <c r="H724" s="79" t="n">
        <v>0.07999999820000001</v>
      </c>
      <c r="I724" s="79" t="n">
        <v>0.0599999987</v>
      </c>
      <c r="J724" s="79" t="n">
        <v>0</v>
      </c>
      <c r="K724" s="79" t="n">
        <v>0</v>
      </c>
      <c r="L724" s="79" t="n">
        <v>0</v>
      </c>
      <c r="M724" s="79" t="n">
        <v>0.300000012</v>
      </c>
      <c r="N724" s="79" t="n">
        <v>1.5</v>
      </c>
      <c r="O724" s="79" t="n">
        <v>1.72000003</v>
      </c>
      <c r="P724" s="80">
        <f>COS(RADIANS(K724))*COS(RADIANS(L724))+SIN(RADIANS(K724))*SIN(RADIANS(J724))*SIN(RADIANS(L724))</f>
        <v/>
      </c>
      <c r="Q724" s="80">
        <f>-COS(RADIANS(K724))*SIN(RADIANS(L724))+SIN(RADIANS(K724))*SIN(RADIANS(J724))*COS(RADIANS(L724))</f>
        <v/>
      </c>
      <c r="R724" s="80">
        <f>SIN(RADIANS(K724))*COS(RADIANS(J724))</f>
        <v/>
      </c>
      <c r="S724" s="80">
        <f>COS(RADIANS(J724))*SIN(RADIANS(L724))</f>
        <v/>
      </c>
      <c r="T724" s="80">
        <f>COS(RADIANS(J724))*COS(RADIANS(L724))</f>
        <v/>
      </c>
      <c r="U724" s="80">
        <f>-SIN(RADIANS(J724))</f>
        <v/>
      </c>
      <c r="V724" s="80">
        <f>-SIN(RADIANS(K724))*COS(RADIANS(L724))+COS(RADIANS(K724))*SIN(RADIANS(J724))*SIN(RADIANS(L724))</f>
        <v/>
      </c>
      <c r="W724" s="80">
        <f>SIN(RADIANS(K724))*SIN(RADIANS(L724))+COS(RADIANS(K724))*SIN(RADIANS(J724))*COS(RADIANS(L724))</f>
        <v/>
      </c>
      <c r="X724" s="80">
        <f>COS(RADIANS(K724))*COS(RADIANS(J724))</f>
        <v/>
      </c>
      <c r="Y724" s="80">
        <f>P724*G724</f>
        <v/>
      </c>
      <c r="Z724" s="80">
        <f>Q724*H724</f>
        <v/>
      </c>
      <c r="AA724" s="80">
        <f>R724*I724</f>
        <v/>
      </c>
      <c r="AB724" s="80">
        <f>M724</f>
        <v/>
      </c>
      <c r="AC724" s="80">
        <f>S724*G724</f>
        <v/>
      </c>
      <c r="AD724" s="80">
        <f>T724*H724</f>
        <v/>
      </c>
      <c r="AE724" s="80">
        <f>U724*I724</f>
        <v/>
      </c>
      <c r="AF724" s="80">
        <f>N724</f>
        <v/>
      </c>
      <c r="AG724" s="80">
        <f>V724*G724</f>
        <v/>
      </c>
      <c r="AH724" s="80">
        <f>W724*H724</f>
        <v/>
      </c>
      <c r="AI724" s="80">
        <f>X724*I724</f>
        <v/>
      </c>
      <c r="AJ724" s="80">
        <f>O724</f>
        <v/>
      </c>
      <c r="AK724" s="81" t="n">
        <v>0.180000007</v>
      </c>
      <c r="AL724" s="81" t="n">
        <v>0</v>
      </c>
      <c r="AM724" s="81" t="n">
        <v>0</v>
      </c>
      <c r="AN724" s="81" t="n">
        <v>0.300000012</v>
      </c>
      <c r="AO724" s="81" t="n">
        <v>0</v>
      </c>
      <c r="AP724" s="81" t="n">
        <v>0.07999999820000001</v>
      </c>
      <c r="AQ724" s="81" t="n">
        <v>0</v>
      </c>
      <c r="AR724" s="81" t="n">
        <v>1.5</v>
      </c>
      <c r="AS724" s="81" t="n">
        <v>0</v>
      </c>
      <c r="AT724" s="81" t="n">
        <v>0</v>
      </c>
      <c r="AU724" s="81" t="n">
        <v>0.0599999987</v>
      </c>
      <c r="AV724" s="81" t="n">
        <v>1.72000003</v>
      </c>
      <c r="AW724" s="82">
        <f>MAX(ABS(Y724-AK724),ABS(Z724-AL724),ABS(AA724-AM724),ABS(AB724-AN724),ABS(AC724-AO724),ABS(AD724-AP724),ABS(AE724-AQ724),ABS(AF724-AR724),ABS(AG724-AS724),ABS(AH724-AT724),ABS(AI724-AU724),ABS(AJ724-AV724))</f>
        <v/>
      </c>
    </row>
    <row r="725">
      <c r="A725" s="78" t="inlineStr">
        <is>
          <t>M720</t>
        </is>
      </c>
      <c r="B725" s="52" t="inlineStr">
        <is>
          <t>TNK-41</t>
        </is>
      </c>
      <c r="C725" s="52" t="inlineStr">
        <is>
          <t>Main Battle Tank</t>
        </is>
      </c>
      <c r="D725" s="52" t="inlineStr">
        <is>
          <t>Track L</t>
        </is>
      </c>
      <c r="E725" s="53" t="inlineStr">
        <is>
          <t>Group</t>
        </is>
      </c>
      <c r="F725" s="52" t="inlineStr">
        <is>
          <t>TNK-01</t>
        </is>
      </c>
      <c r="G725" s="79" t="n">
        <v>1</v>
      </c>
      <c r="H725" s="79" t="n">
        <v>1</v>
      </c>
      <c r="I725" s="79" t="n">
        <v>1</v>
      </c>
      <c r="J725" s="79" t="n">
        <v>0</v>
      </c>
      <c r="K725" s="79" t="n">
        <v>0</v>
      </c>
      <c r="L725" s="79" t="n">
        <v>0</v>
      </c>
      <c r="M725" s="79" t="n">
        <v>1.10000002</v>
      </c>
      <c r="N725" s="79" t="n">
        <v>0</v>
      </c>
      <c r="O725" s="79" t="n">
        <v>0</v>
      </c>
      <c r="P725" s="80">
        <f>COS(RADIANS(K725))*COS(RADIANS(L725))+SIN(RADIANS(K725))*SIN(RADIANS(J725))*SIN(RADIANS(L725))</f>
        <v/>
      </c>
      <c r="Q725" s="80">
        <f>-COS(RADIANS(K725))*SIN(RADIANS(L725))+SIN(RADIANS(K725))*SIN(RADIANS(J725))*COS(RADIANS(L725))</f>
        <v/>
      </c>
      <c r="R725" s="80">
        <f>SIN(RADIANS(K725))*COS(RADIANS(J725))</f>
        <v/>
      </c>
      <c r="S725" s="80">
        <f>COS(RADIANS(J725))*SIN(RADIANS(L725))</f>
        <v/>
      </c>
      <c r="T725" s="80">
        <f>COS(RADIANS(J725))*COS(RADIANS(L725))</f>
        <v/>
      </c>
      <c r="U725" s="80">
        <f>-SIN(RADIANS(J725))</f>
        <v/>
      </c>
      <c r="V725" s="80">
        <f>-SIN(RADIANS(K725))*COS(RADIANS(L725))+COS(RADIANS(K725))*SIN(RADIANS(J725))*SIN(RADIANS(L725))</f>
        <v/>
      </c>
      <c r="W725" s="80">
        <f>SIN(RADIANS(K725))*SIN(RADIANS(L725))+COS(RADIANS(K725))*SIN(RADIANS(J725))*COS(RADIANS(L725))</f>
        <v/>
      </c>
      <c r="X725" s="80">
        <f>COS(RADIANS(K725))*COS(RADIANS(J725))</f>
        <v/>
      </c>
      <c r="Y725" s="80">
        <f>P725*G725</f>
        <v/>
      </c>
      <c r="Z725" s="80">
        <f>Q725*H725</f>
        <v/>
      </c>
      <c r="AA725" s="80">
        <f>R725*I725</f>
        <v/>
      </c>
      <c r="AB725" s="80">
        <f>M725</f>
        <v/>
      </c>
      <c r="AC725" s="80">
        <f>S725*G725</f>
        <v/>
      </c>
      <c r="AD725" s="80">
        <f>T725*H725</f>
        <v/>
      </c>
      <c r="AE725" s="80">
        <f>U725*I725</f>
        <v/>
      </c>
      <c r="AF725" s="80">
        <f>N725</f>
        <v/>
      </c>
      <c r="AG725" s="80">
        <f>V725*G725</f>
        <v/>
      </c>
      <c r="AH725" s="80">
        <f>W725*H725</f>
        <v/>
      </c>
      <c r="AI725" s="80">
        <f>X725*I725</f>
        <v/>
      </c>
      <c r="AJ725" s="80">
        <f>O725</f>
        <v/>
      </c>
      <c r="AK725" s="81" t="n">
        <v>1</v>
      </c>
      <c r="AL725" s="81" t="n">
        <v>0</v>
      </c>
      <c r="AM725" s="81" t="n">
        <v>0</v>
      </c>
      <c r="AN725" s="81" t="n">
        <v>1.10000002</v>
      </c>
      <c r="AO725" s="81" t="n">
        <v>0</v>
      </c>
      <c r="AP725" s="81" t="n">
        <v>1</v>
      </c>
      <c r="AQ725" s="81" t="n">
        <v>0</v>
      </c>
      <c r="AR725" s="81" t="n">
        <v>0</v>
      </c>
      <c r="AS725" s="81" t="n">
        <v>0</v>
      </c>
      <c r="AT725" s="81" t="n">
        <v>0</v>
      </c>
      <c r="AU725" s="81" t="n">
        <v>1</v>
      </c>
      <c r="AV725" s="81" t="n">
        <v>0</v>
      </c>
      <c r="AW725" s="82">
        <f>MAX(ABS(Y725-AK725),ABS(Z725-AL725),ABS(AA725-AM725),ABS(AB725-AN725),ABS(AC725-AO725),ABS(AD725-AP725),ABS(AE725-AQ725),ABS(AF725-AR725),ABS(AG725-AS725),ABS(AH725-AT725),ABS(AI725-AU725),ABS(AJ725-AV725))</f>
        <v/>
      </c>
    </row>
    <row r="726">
      <c r="A726" s="78" t="inlineStr">
        <is>
          <t>M721</t>
        </is>
      </c>
      <c r="B726" s="52" t="inlineStr">
        <is>
          <t>TNK-42</t>
        </is>
      </c>
      <c r="C726" s="52" t="inlineStr">
        <is>
          <t>Main Battle Tank</t>
        </is>
      </c>
      <c r="D726" s="52" t="inlineStr">
        <is>
          <t>Track link L00</t>
        </is>
      </c>
      <c r="E726" s="63" t="inlineStr">
        <is>
          <t>Cube</t>
        </is>
      </c>
      <c r="F726" s="52" t="inlineStr">
        <is>
          <t>TNK-41</t>
        </is>
      </c>
      <c r="G726" s="79" t="n">
        <v>0.550000012</v>
      </c>
      <c r="H726" s="79" t="n">
        <v>0.07999999820000001</v>
      </c>
      <c r="I726" s="79" t="n">
        <v>0.330000013</v>
      </c>
      <c r="J726" s="79" t="n">
        <v>0</v>
      </c>
      <c r="K726" s="79" t="n">
        <v>0</v>
      </c>
      <c r="L726" s="79" t="n">
        <v>0</v>
      </c>
      <c r="M726" s="79" t="n">
        <v>0</v>
      </c>
      <c r="N726" s="79" t="n">
        <v>1.04999995</v>
      </c>
      <c r="O726" s="79" t="n">
        <v>-2.79999995</v>
      </c>
      <c r="P726" s="80">
        <f>COS(RADIANS(K726))*COS(RADIANS(L726))+SIN(RADIANS(K726))*SIN(RADIANS(J726))*SIN(RADIANS(L726))</f>
        <v/>
      </c>
      <c r="Q726" s="80">
        <f>-COS(RADIANS(K726))*SIN(RADIANS(L726))+SIN(RADIANS(K726))*SIN(RADIANS(J726))*COS(RADIANS(L726))</f>
        <v/>
      </c>
      <c r="R726" s="80">
        <f>SIN(RADIANS(K726))*COS(RADIANS(J726))</f>
        <v/>
      </c>
      <c r="S726" s="80">
        <f>COS(RADIANS(J726))*SIN(RADIANS(L726))</f>
        <v/>
      </c>
      <c r="T726" s="80">
        <f>COS(RADIANS(J726))*COS(RADIANS(L726))</f>
        <v/>
      </c>
      <c r="U726" s="80">
        <f>-SIN(RADIANS(J726))</f>
        <v/>
      </c>
      <c r="V726" s="80">
        <f>-SIN(RADIANS(K726))*COS(RADIANS(L726))+COS(RADIANS(K726))*SIN(RADIANS(J726))*SIN(RADIANS(L726))</f>
        <v/>
      </c>
      <c r="W726" s="80">
        <f>SIN(RADIANS(K726))*SIN(RADIANS(L726))+COS(RADIANS(K726))*SIN(RADIANS(J726))*COS(RADIANS(L726))</f>
        <v/>
      </c>
      <c r="X726" s="80">
        <f>COS(RADIANS(K726))*COS(RADIANS(J726))</f>
        <v/>
      </c>
      <c r="Y726" s="80">
        <f>P726*G726</f>
        <v/>
      </c>
      <c r="Z726" s="80">
        <f>Q726*H726</f>
        <v/>
      </c>
      <c r="AA726" s="80">
        <f>R726*I726</f>
        <v/>
      </c>
      <c r="AB726" s="80">
        <f>M726</f>
        <v/>
      </c>
      <c r="AC726" s="80">
        <f>S726*G726</f>
        <v/>
      </c>
      <c r="AD726" s="80">
        <f>T726*H726</f>
        <v/>
      </c>
      <c r="AE726" s="80">
        <f>U726*I726</f>
        <v/>
      </c>
      <c r="AF726" s="80">
        <f>N726</f>
        <v/>
      </c>
      <c r="AG726" s="80">
        <f>V726*G726</f>
        <v/>
      </c>
      <c r="AH726" s="80">
        <f>W726*H726</f>
        <v/>
      </c>
      <c r="AI726" s="80">
        <f>X726*I726</f>
        <v/>
      </c>
      <c r="AJ726" s="80">
        <f>O726</f>
        <v/>
      </c>
      <c r="AK726" s="81" t="n">
        <v>0.550000012</v>
      </c>
      <c r="AL726" s="81" t="n">
        <v>0</v>
      </c>
      <c r="AM726" s="81" t="n">
        <v>0</v>
      </c>
      <c r="AN726" s="81" t="n">
        <v>0</v>
      </c>
      <c r="AO726" s="81" t="n">
        <v>0</v>
      </c>
      <c r="AP726" s="81" t="n">
        <v>0.07999999820000001</v>
      </c>
      <c r="AQ726" s="81" t="n">
        <v>0</v>
      </c>
      <c r="AR726" s="81" t="n">
        <v>1.04999995</v>
      </c>
      <c r="AS726" s="81" t="n">
        <v>0</v>
      </c>
      <c r="AT726" s="81" t="n">
        <v>0</v>
      </c>
      <c r="AU726" s="81" t="n">
        <v>0.330000013</v>
      </c>
      <c r="AV726" s="81" t="n">
        <v>-2.79999995</v>
      </c>
      <c r="AW726" s="82">
        <f>MAX(ABS(Y726-AK726),ABS(Z726-AL726),ABS(AA726-AM726),ABS(AB726-AN726),ABS(AC726-AO726),ABS(AD726-AP726),ABS(AE726-AQ726),ABS(AF726-AR726),ABS(AG726-AS726),ABS(AH726-AT726),ABS(AI726-AU726),ABS(AJ726-AV726))</f>
        <v/>
      </c>
    </row>
    <row r="727">
      <c r="A727" s="78" t="inlineStr">
        <is>
          <t>M722</t>
        </is>
      </c>
      <c r="B727" s="52" t="inlineStr">
        <is>
          <t>TNK-43</t>
        </is>
      </c>
      <c r="C727" s="52" t="inlineStr">
        <is>
          <t>Main Battle Tank</t>
        </is>
      </c>
      <c r="D727" s="52" t="inlineStr">
        <is>
          <t>Track link L01</t>
        </is>
      </c>
      <c r="E727" s="63" t="inlineStr">
        <is>
          <t>Cube</t>
        </is>
      </c>
      <c r="F727" s="52" t="inlineStr">
        <is>
          <t>TNK-41</t>
        </is>
      </c>
      <c r="G727" s="79" t="n">
        <v>0.550000012</v>
      </c>
      <c r="H727" s="79" t="n">
        <v>0.07999999820000001</v>
      </c>
      <c r="I727" s="79" t="n">
        <v>0.330000013</v>
      </c>
      <c r="J727" s="79" t="n">
        <v>0</v>
      </c>
      <c r="K727" s="79" t="n">
        <v>0</v>
      </c>
      <c r="L727" s="79" t="n">
        <v>0</v>
      </c>
      <c r="M727" s="79" t="n">
        <v>0</v>
      </c>
      <c r="N727" s="79" t="n">
        <v>1.04999995</v>
      </c>
      <c r="O727" s="79" t="n">
        <v>-2.44146013</v>
      </c>
      <c r="P727" s="80">
        <f>COS(RADIANS(K727))*COS(RADIANS(L727))+SIN(RADIANS(K727))*SIN(RADIANS(J727))*SIN(RADIANS(L727))</f>
        <v/>
      </c>
      <c r="Q727" s="80">
        <f>-COS(RADIANS(K727))*SIN(RADIANS(L727))+SIN(RADIANS(K727))*SIN(RADIANS(J727))*COS(RADIANS(L727))</f>
        <v/>
      </c>
      <c r="R727" s="80">
        <f>SIN(RADIANS(K727))*COS(RADIANS(J727))</f>
        <v/>
      </c>
      <c r="S727" s="80">
        <f>COS(RADIANS(J727))*SIN(RADIANS(L727))</f>
        <v/>
      </c>
      <c r="T727" s="80">
        <f>COS(RADIANS(J727))*COS(RADIANS(L727))</f>
        <v/>
      </c>
      <c r="U727" s="80">
        <f>-SIN(RADIANS(J727))</f>
        <v/>
      </c>
      <c r="V727" s="80">
        <f>-SIN(RADIANS(K727))*COS(RADIANS(L727))+COS(RADIANS(K727))*SIN(RADIANS(J727))*SIN(RADIANS(L727))</f>
        <v/>
      </c>
      <c r="W727" s="80">
        <f>SIN(RADIANS(K727))*SIN(RADIANS(L727))+COS(RADIANS(K727))*SIN(RADIANS(J727))*COS(RADIANS(L727))</f>
        <v/>
      </c>
      <c r="X727" s="80">
        <f>COS(RADIANS(K727))*COS(RADIANS(J727))</f>
        <v/>
      </c>
      <c r="Y727" s="80">
        <f>P727*G727</f>
        <v/>
      </c>
      <c r="Z727" s="80">
        <f>Q727*H727</f>
        <v/>
      </c>
      <c r="AA727" s="80">
        <f>R727*I727</f>
        <v/>
      </c>
      <c r="AB727" s="80">
        <f>M727</f>
        <v/>
      </c>
      <c r="AC727" s="80">
        <f>S727*G727</f>
        <v/>
      </c>
      <c r="AD727" s="80">
        <f>T727*H727</f>
        <v/>
      </c>
      <c r="AE727" s="80">
        <f>U727*I727</f>
        <v/>
      </c>
      <c r="AF727" s="80">
        <f>N727</f>
        <v/>
      </c>
      <c r="AG727" s="80">
        <f>V727*G727</f>
        <v/>
      </c>
      <c r="AH727" s="80">
        <f>W727*H727</f>
        <v/>
      </c>
      <c r="AI727" s="80">
        <f>X727*I727</f>
        <v/>
      </c>
      <c r="AJ727" s="80">
        <f>O727</f>
        <v/>
      </c>
      <c r="AK727" s="81" t="n">
        <v>0.550000012</v>
      </c>
      <c r="AL727" s="81" t="n">
        <v>0</v>
      </c>
      <c r="AM727" s="81" t="n">
        <v>0</v>
      </c>
      <c r="AN727" s="81" t="n">
        <v>0</v>
      </c>
      <c r="AO727" s="81" t="n">
        <v>0</v>
      </c>
      <c r="AP727" s="81" t="n">
        <v>0.07999999820000001</v>
      </c>
      <c r="AQ727" s="81" t="n">
        <v>0</v>
      </c>
      <c r="AR727" s="81" t="n">
        <v>1.04999995</v>
      </c>
      <c r="AS727" s="81" t="n">
        <v>0</v>
      </c>
      <c r="AT727" s="81" t="n">
        <v>0</v>
      </c>
      <c r="AU727" s="81" t="n">
        <v>0.330000013</v>
      </c>
      <c r="AV727" s="81" t="n">
        <v>-2.44146013</v>
      </c>
      <c r="AW727" s="82">
        <f>MAX(ABS(Y727-AK727),ABS(Z727-AL727),ABS(AA727-AM727),ABS(AB727-AN727),ABS(AC727-AO727),ABS(AD727-AP727),ABS(AE727-AQ727),ABS(AF727-AR727),ABS(AG727-AS727),ABS(AH727-AT727),ABS(AI727-AU727),ABS(AJ727-AV727))</f>
        <v/>
      </c>
    </row>
    <row r="728">
      <c r="A728" s="78" t="inlineStr">
        <is>
          <t>M723</t>
        </is>
      </c>
      <c r="B728" s="52" t="inlineStr">
        <is>
          <t>TNK-44</t>
        </is>
      </c>
      <c r="C728" s="52" t="inlineStr">
        <is>
          <t>Main Battle Tank</t>
        </is>
      </c>
      <c r="D728" s="52" t="inlineStr">
        <is>
          <t>Track link L02</t>
        </is>
      </c>
      <c r="E728" s="63" t="inlineStr">
        <is>
          <t>Cube</t>
        </is>
      </c>
      <c r="F728" s="52" t="inlineStr">
        <is>
          <t>TNK-41</t>
        </is>
      </c>
      <c r="G728" s="79" t="n">
        <v>0.550000012</v>
      </c>
      <c r="H728" s="79" t="n">
        <v>0.07999999820000001</v>
      </c>
      <c r="I728" s="79" t="n">
        <v>0.330000013</v>
      </c>
      <c r="J728" s="79" t="n">
        <v>0</v>
      </c>
      <c r="K728" s="79" t="n">
        <v>0</v>
      </c>
      <c r="L728" s="79" t="n">
        <v>0</v>
      </c>
      <c r="M728" s="79" t="n">
        <v>0</v>
      </c>
      <c r="N728" s="79" t="n">
        <v>1.04999995</v>
      </c>
      <c r="O728" s="79" t="n">
        <v>-2.08292031</v>
      </c>
      <c r="P728" s="80">
        <f>COS(RADIANS(K728))*COS(RADIANS(L728))+SIN(RADIANS(K728))*SIN(RADIANS(J728))*SIN(RADIANS(L728))</f>
        <v/>
      </c>
      <c r="Q728" s="80">
        <f>-COS(RADIANS(K728))*SIN(RADIANS(L728))+SIN(RADIANS(K728))*SIN(RADIANS(J728))*COS(RADIANS(L728))</f>
        <v/>
      </c>
      <c r="R728" s="80">
        <f>SIN(RADIANS(K728))*COS(RADIANS(J728))</f>
        <v/>
      </c>
      <c r="S728" s="80">
        <f>COS(RADIANS(J728))*SIN(RADIANS(L728))</f>
        <v/>
      </c>
      <c r="T728" s="80">
        <f>COS(RADIANS(J728))*COS(RADIANS(L728))</f>
        <v/>
      </c>
      <c r="U728" s="80">
        <f>-SIN(RADIANS(J728))</f>
        <v/>
      </c>
      <c r="V728" s="80">
        <f>-SIN(RADIANS(K728))*COS(RADIANS(L728))+COS(RADIANS(K728))*SIN(RADIANS(J728))*SIN(RADIANS(L728))</f>
        <v/>
      </c>
      <c r="W728" s="80">
        <f>SIN(RADIANS(K728))*SIN(RADIANS(L728))+COS(RADIANS(K728))*SIN(RADIANS(J728))*COS(RADIANS(L728))</f>
        <v/>
      </c>
      <c r="X728" s="80">
        <f>COS(RADIANS(K728))*COS(RADIANS(J728))</f>
        <v/>
      </c>
      <c r="Y728" s="80">
        <f>P728*G728</f>
        <v/>
      </c>
      <c r="Z728" s="80">
        <f>Q728*H728</f>
        <v/>
      </c>
      <c r="AA728" s="80">
        <f>R728*I728</f>
        <v/>
      </c>
      <c r="AB728" s="80">
        <f>M728</f>
        <v/>
      </c>
      <c r="AC728" s="80">
        <f>S728*G728</f>
        <v/>
      </c>
      <c r="AD728" s="80">
        <f>T728*H728</f>
        <v/>
      </c>
      <c r="AE728" s="80">
        <f>U728*I728</f>
        <v/>
      </c>
      <c r="AF728" s="80">
        <f>N728</f>
        <v/>
      </c>
      <c r="AG728" s="80">
        <f>V728*G728</f>
        <v/>
      </c>
      <c r="AH728" s="80">
        <f>W728*H728</f>
        <v/>
      </c>
      <c r="AI728" s="80">
        <f>X728*I728</f>
        <v/>
      </c>
      <c r="AJ728" s="80">
        <f>O728</f>
        <v/>
      </c>
      <c r="AK728" s="81" t="n">
        <v>0.550000012</v>
      </c>
      <c r="AL728" s="81" t="n">
        <v>0</v>
      </c>
      <c r="AM728" s="81" t="n">
        <v>0</v>
      </c>
      <c r="AN728" s="81" t="n">
        <v>0</v>
      </c>
      <c r="AO728" s="81" t="n">
        <v>0</v>
      </c>
      <c r="AP728" s="81" t="n">
        <v>0.07999999820000001</v>
      </c>
      <c r="AQ728" s="81" t="n">
        <v>0</v>
      </c>
      <c r="AR728" s="81" t="n">
        <v>1.04999995</v>
      </c>
      <c r="AS728" s="81" t="n">
        <v>0</v>
      </c>
      <c r="AT728" s="81" t="n">
        <v>0</v>
      </c>
      <c r="AU728" s="81" t="n">
        <v>0.330000013</v>
      </c>
      <c r="AV728" s="81" t="n">
        <v>-2.08292031</v>
      </c>
      <c r="AW728" s="82">
        <f>MAX(ABS(Y728-AK728),ABS(Z728-AL728),ABS(AA728-AM728),ABS(AB728-AN728),ABS(AC728-AO728),ABS(AD728-AP728),ABS(AE728-AQ728),ABS(AF728-AR728),ABS(AG728-AS728),ABS(AH728-AT728),ABS(AI728-AU728),ABS(AJ728-AV728))</f>
        <v/>
      </c>
    </row>
    <row r="729">
      <c r="A729" s="78" t="inlineStr">
        <is>
          <t>M724</t>
        </is>
      </c>
      <c r="B729" s="52" t="inlineStr">
        <is>
          <t>TNK-45</t>
        </is>
      </c>
      <c r="C729" s="52" t="inlineStr">
        <is>
          <t>Main Battle Tank</t>
        </is>
      </c>
      <c r="D729" s="52" t="inlineStr">
        <is>
          <t>Track link L03</t>
        </is>
      </c>
      <c r="E729" s="63" t="inlineStr">
        <is>
          <t>Cube</t>
        </is>
      </c>
      <c r="F729" s="52" t="inlineStr">
        <is>
          <t>TNK-41</t>
        </is>
      </c>
      <c r="G729" s="79" t="n">
        <v>0.550000012</v>
      </c>
      <c r="H729" s="79" t="n">
        <v>0.07999999820000001</v>
      </c>
      <c r="I729" s="79" t="n">
        <v>0.330000013</v>
      </c>
      <c r="J729" s="79" t="n">
        <v>0</v>
      </c>
      <c r="K729" s="79" t="n">
        <v>0</v>
      </c>
      <c r="L729" s="79" t="n">
        <v>0</v>
      </c>
      <c r="M729" s="79" t="n">
        <v>0</v>
      </c>
      <c r="N729" s="79" t="n">
        <v>1.04999995</v>
      </c>
      <c r="O729" s="79" t="n">
        <v>-1.72438049</v>
      </c>
      <c r="P729" s="80">
        <f>COS(RADIANS(K729))*COS(RADIANS(L729))+SIN(RADIANS(K729))*SIN(RADIANS(J729))*SIN(RADIANS(L729))</f>
        <v/>
      </c>
      <c r="Q729" s="80">
        <f>-COS(RADIANS(K729))*SIN(RADIANS(L729))+SIN(RADIANS(K729))*SIN(RADIANS(J729))*COS(RADIANS(L729))</f>
        <v/>
      </c>
      <c r="R729" s="80">
        <f>SIN(RADIANS(K729))*COS(RADIANS(J729))</f>
        <v/>
      </c>
      <c r="S729" s="80">
        <f>COS(RADIANS(J729))*SIN(RADIANS(L729))</f>
        <v/>
      </c>
      <c r="T729" s="80">
        <f>COS(RADIANS(J729))*COS(RADIANS(L729))</f>
        <v/>
      </c>
      <c r="U729" s="80">
        <f>-SIN(RADIANS(J729))</f>
        <v/>
      </c>
      <c r="V729" s="80">
        <f>-SIN(RADIANS(K729))*COS(RADIANS(L729))+COS(RADIANS(K729))*SIN(RADIANS(J729))*SIN(RADIANS(L729))</f>
        <v/>
      </c>
      <c r="W729" s="80">
        <f>SIN(RADIANS(K729))*SIN(RADIANS(L729))+COS(RADIANS(K729))*SIN(RADIANS(J729))*COS(RADIANS(L729))</f>
        <v/>
      </c>
      <c r="X729" s="80">
        <f>COS(RADIANS(K729))*COS(RADIANS(J729))</f>
        <v/>
      </c>
      <c r="Y729" s="80">
        <f>P729*G729</f>
        <v/>
      </c>
      <c r="Z729" s="80">
        <f>Q729*H729</f>
        <v/>
      </c>
      <c r="AA729" s="80">
        <f>R729*I729</f>
        <v/>
      </c>
      <c r="AB729" s="80">
        <f>M729</f>
        <v/>
      </c>
      <c r="AC729" s="80">
        <f>S729*G729</f>
        <v/>
      </c>
      <c r="AD729" s="80">
        <f>T729*H729</f>
        <v/>
      </c>
      <c r="AE729" s="80">
        <f>U729*I729</f>
        <v/>
      </c>
      <c r="AF729" s="80">
        <f>N729</f>
        <v/>
      </c>
      <c r="AG729" s="80">
        <f>V729*G729</f>
        <v/>
      </c>
      <c r="AH729" s="80">
        <f>W729*H729</f>
        <v/>
      </c>
      <c r="AI729" s="80">
        <f>X729*I729</f>
        <v/>
      </c>
      <c r="AJ729" s="80">
        <f>O729</f>
        <v/>
      </c>
      <c r="AK729" s="81" t="n">
        <v>0.550000012</v>
      </c>
      <c r="AL729" s="81" t="n">
        <v>0</v>
      </c>
      <c r="AM729" s="81" t="n">
        <v>0</v>
      </c>
      <c r="AN729" s="81" t="n">
        <v>0</v>
      </c>
      <c r="AO729" s="81" t="n">
        <v>0</v>
      </c>
      <c r="AP729" s="81" t="n">
        <v>0.07999999820000001</v>
      </c>
      <c r="AQ729" s="81" t="n">
        <v>0</v>
      </c>
      <c r="AR729" s="81" t="n">
        <v>1.04999995</v>
      </c>
      <c r="AS729" s="81" t="n">
        <v>0</v>
      </c>
      <c r="AT729" s="81" t="n">
        <v>0</v>
      </c>
      <c r="AU729" s="81" t="n">
        <v>0.330000013</v>
      </c>
      <c r="AV729" s="81" t="n">
        <v>-1.72438049</v>
      </c>
      <c r="AW729" s="82">
        <f>MAX(ABS(Y729-AK729),ABS(Z729-AL729),ABS(AA729-AM729),ABS(AB729-AN729),ABS(AC729-AO729),ABS(AD729-AP729),ABS(AE729-AQ729),ABS(AF729-AR729),ABS(AG729-AS729),ABS(AH729-AT729),ABS(AI729-AU729),ABS(AJ729-AV729))</f>
        <v/>
      </c>
    </row>
    <row r="730">
      <c r="A730" s="78" t="inlineStr">
        <is>
          <t>M725</t>
        </is>
      </c>
      <c r="B730" s="52" t="inlineStr">
        <is>
          <t>TNK-46</t>
        </is>
      </c>
      <c r="C730" s="52" t="inlineStr">
        <is>
          <t>Main Battle Tank</t>
        </is>
      </c>
      <c r="D730" s="52" t="inlineStr">
        <is>
          <t>Track link L04</t>
        </is>
      </c>
      <c r="E730" s="63" t="inlineStr">
        <is>
          <t>Cube</t>
        </is>
      </c>
      <c r="F730" s="52" t="inlineStr">
        <is>
          <t>TNK-41</t>
        </is>
      </c>
      <c r="G730" s="79" t="n">
        <v>0.550000012</v>
      </c>
      <c r="H730" s="79" t="n">
        <v>0.07999999820000001</v>
      </c>
      <c r="I730" s="79" t="n">
        <v>0.330000013</v>
      </c>
      <c r="J730" s="79" t="n">
        <v>0</v>
      </c>
      <c r="K730" s="79" t="n">
        <v>0</v>
      </c>
      <c r="L730" s="79" t="n">
        <v>0</v>
      </c>
      <c r="M730" s="79" t="n">
        <v>0</v>
      </c>
      <c r="N730" s="79" t="n">
        <v>1.04999995</v>
      </c>
      <c r="O730" s="79" t="n">
        <v>-1.36584067</v>
      </c>
      <c r="P730" s="80">
        <f>COS(RADIANS(K730))*COS(RADIANS(L730))+SIN(RADIANS(K730))*SIN(RADIANS(J730))*SIN(RADIANS(L730))</f>
        <v/>
      </c>
      <c r="Q730" s="80">
        <f>-COS(RADIANS(K730))*SIN(RADIANS(L730))+SIN(RADIANS(K730))*SIN(RADIANS(J730))*COS(RADIANS(L730))</f>
        <v/>
      </c>
      <c r="R730" s="80">
        <f>SIN(RADIANS(K730))*COS(RADIANS(J730))</f>
        <v/>
      </c>
      <c r="S730" s="80">
        <f>COS(RADIANS(J730))*SIN(RADIANS(L730))</f>
        <v/>
      </c>
      <c r="T730" s="80">
        <f>COS(RADIANS(J730))*COS(RADIANS(L730))</f>
        <v/>
      </c>
      <c r="U730" s="80">
        <f>-SIN(RADIANS(J730))</f>
        <v/>
      </c>
      <c r="V730" s="80">
        <f>-SIN(RADIANS(K730))*COS(RADIANS(L730))+COS(RADIANS(K730))*SIN(RADIANS(J730))*SIN(RADIANS(L730))</f>
        <v/>
      </c>
      <c r="W730" s="80">
        <f>SIN(RADIANS(K730))*SIN(RADIANS(L730))+COS(RADIANS(K730))*SIN(RADIANS(J730))*COS(RADIANS(L730))</f>
        <v/>
      </c>
      <c r="X730" s="80">
        <f>COS(RADIANS(K730))*COS(RADIANS(J730))</f>
        <v/>
      </c>
      <c r="Y730" s="80">
        <f>P730*G730</f>
        <v/>
      </c>
      <c r="Z730" s="80">
        <f>Q730*H730</f>
        <v/>
      </c>
      <c r="AA730" s="80">
        <f>R730*I730</f>
        <v/>
      </c>
      <c r="AB730" s="80">
        <f>M730</f>
        <v/>
      </c>
      <c r="AC730" s="80">
        <f>S730*G730</f>
        <v/>
      </c>
      <c r="AD730" s="80">
        <f>T730*H730</f>
        <v/>
      </c>
      <c r="AE730" s="80">
        <f>U730*I730</f>
        <v/>
      </c>
      <c r="AF730" s="80">
        <f>N730</f>
        <v/>
      </c>
      <c r="AG730" s="80">
        <f>V730*G730</f>
        <v/>
      </c>
      <c r="AH730" s="80">
        <f>W730*H730</f>
        <v/>
      </c>
      <c r="AI730" s="80">
        <f>X730*I730</f>
        <v/>
      </c>
      <c r="AJ730" s="80">
        <f>O730</f>
        <v/>
      </c>
      <c r="AK730" s="81" t="n">
        <v>0.550000012</v>
      </c>
      <c r="AL730" s="81" t="n">
        <v>0</v>
      </c>
      <c r="AM730" s="81" t="n">
        <v>0</v>
      </c>
      <c r="AN730" s="81" t="n">
        <v>0</v>
      </c>
      <c r="AO730" s="81" t="n">
        <v>0</v>
      </c>
      <c r="AP730" s="81" t="n">
        <v>0.07999999820000001</v>
      </c>
      <c r="AQ730" s="81" t="n">
        <v>0</v>
      </c>
      <c r="AR730" s="81" t="n">
        <v>1.04999995</v>
      </c>
      <c r="AS730" s="81" t="n">
        <v>0</v>
      </c>
      <c r="AT730" s="81" t="n">
        <v>0</v>
      </c>
      <c r="AU730" s="81" t="n">
        <v>0.330000013</v>
      </c>
      <c r="AV730" s="81" t="n">
        <v>-1.36584067</v>
      </c>
      <c r="AW730" s="82">
        <f>MAX(ABS(Y730-AK730),ABS(Z730-AL730),ABS(AA730-AM730),ABS(AB730-AN730),ABS(AC730-AO730),ABS(AD730-AP730),ABS(AE730-AQ730),ABS(AF730-AR730),ABS(AG730-AS730),ABS(AH730-AT730),ABS(AI730-AU730),ABS(AJ730-AV730))</f>
        <v/>
      </c>
    </row>
    <row r="731">
      <c r="A731" s="78" t="inlineStr">
        <is>
          <t>M726</t>
        </is>
      </c>
      <c r="B731" s="52" t="inlineStr">
        <is>
          <t>TNK-47</t>
        </is>
      </c>
      <c r="C731" s="52" t="inlineStr">
        <is>
          <t>Main Battle Tank</t>
        </is>
      </c>
      <c r="D731" s="52" t="inlineStr">
        <is>
          <t>Track link L05</t>
        </is>
      </c>
      <c r="E731" s="63" t="inlineStr">
        <is>
          <t>Cube</t>
        </is>
      </c>
      <c r="F731" s="52" t="inlineStr">
        <is>
          <t>TNK-41</t>
        </is>
      </c>
      <c r="G731" s="79" t="n">
        <v>0.550000012</v>
      </c>
      <c r="H731" s="79" t="n">
        <v>0.07999999820000001</v>
      </c>
      <c r="I731" s="79" t="n">
        <v>0.330000013</v>
      </c>
      <c r="J731" s="79" t="n">
        <v>0</v>
      </c>
      <c r="K731" s="79" t="n">
        <v>0</v>
      </c>
      <c r="L731" s="79" t="n">
        <v>0</v>
      </c>
      <c r="M731" s="79" t="n">
        <v>0</v>
      </c>
      <c r="N731" s="79" t="n">
        <v>1.04999995</v>
      </c>
      <c r="O731" s="79" t="n">
        <v>-1.00730085</v>
      </c>
      <c r="P731" s="80">
        <f>COS(RADIANS(K731))*COS(RADIANS(L731))+SIN(RADIANS(K731))*SIN(RADIANS(J731))*SIN(RADIANS(L731))</f>
        <v/>
      </c>
      <c r="Q731" s="80">
        <f>-COS(RADIANS(K731))*SIN(RADIANS(L731))+SIN(RADIANS(K731))*SIN(RADIANS(J731))*COS(RADIANS(L731))</f>
        <v/>
      </c>
      <c r="R731" s="80">
        <f>SIN(RADIANS(K731))*COS(RADIANS(J731))</f>
        <v/>
      </c>
      <c r="S731" s="80">
        <f>COS(RADIANS(J731))*SIN(RADIANS(L731))</f>
        <v/>
      </c>
      <c r="T731" s="80">
        <f>COS(RADIANS(J731))*COS(RADIANS(L731))</f>
        <v/>
      </c>
      <c r="U731" s="80">
        <f>-SIN(RADIANS(J731))</f>
        <v/>
      </c>
      <c r="V731" s="80">
        <f>-SIN(RADIANS(K731))*COS(RADIANS(L731))+COS(RADIANS(K731))*SIN(RADIANS(J731))*SIN(RADIANS(L731))</f>
        <v/>
      </c>
      <c r="W731" s="80">
        <f>SIN(RADIANS(K731))*SIN(RADIANS(L731))+COS(RADIANS(K731))*SIN(RADIANS(J731))*COS(RADIANS(L731))</f>
        <v/>
      </c>
      <c r="X731" s="80">
        <f>COS(RADIANS(K731))*COS(RADIANS(J731))</f>
        <v/>
      </c>
      <c r="Y731" s="80">
        <f>P731*G731</f>
        <v/>
      </c>
      <c r="Z731" s="80">
        <f>Q731*H731</f>
        <v/>
      </c>
      <c r="AA731" s="80">
        <f>R731*I731</f>
        <v/>
      </c>
      <c r="AB731" s="80">
        <f>M731</f>
        <v/>
      </c>
      <c r="AC731" s="80">
        <f>S731*G731</f>
        <v/>
      </c>
      <c r="AD731" s="80">
        <f>T731*H731</f>
        <v/>
      </c>
      <c r="AE731" s="80">
        <f>U731*I731</f>
        <v/>
      </c>
      <c r="AF731" s="80">
        <f>N731</f>
        <v/>
      </c>
      <c r="AG731" s="80">
        <f>V731*G731</f>
        <v/>
      </c>
      <c r="AH731" s="80">
        <f>W731*H731</f>
        <v/>
      </c>
      <c r="AI731" s="80">
        <f>X731*I731</f>
        <v/>
      </c>
      <c r="AJ731" s="80">
        <f>O731</f>
        <v/>
      </c>
      <c r="AK731" s="81" t="n">
        <v>0.550000012</v>
      </c>
      <c r="AL731" s="81" t="n">
        <v>0</v>
      </c>
      <c r="AM731" s="81" t="n">
        <v>0</v>
      </c>
      <c r="AN731" s="81" t="n">
        <v>0</v>
      </c>
      <c r="AO731" s="81" t="n">
        <v>0</v>
      </c>
      <c r="AP731" s="81" t="n">
        <v>0.07999999820000001</v>
      </c>
      <c r="AQ731" s="81" t="n">
        <v>0</v>
      </c>
      <c r="AR731" s="81" t="n">
        <v>1.04999995</v>
      </c>
      <c r="AS731" s="81" t="n">
        <v>0</v>
      </c>
      <c r="AT731" s="81" t="n">
        <v>0</v>
      </c>
      <c r="AU731" s="81" t="n">
        <v>0.330000013</v>
      </c>
      <c r="AV731" s="81" t="n">
        <v>-1.00730085</v>
      </c>
      <c r="AW731" s="82">
        <f>MAX(ABS(Y731-AK731),ABS(Z731-AL731),ABS(AA731-AM731),ABS(AB731-AN731),ABS(AC731-AO731),ABS(AD731-AP731),ABS(AE731-AQ731),ABS(AF731-AR731),ABS(AG731-AS731),ABS(AH731-AT731),ABS(AI731-AU731),ABS(AJ731-AV731))</f>
        <v/>
      </c>
    </row>
    <row r="732">
      <c r="A732" s="78" t="inlineStr">
        <is>
          <t>M727</t>
        </is>
      </c>
      <c r="B732" s="52" t="inlineStr">
        <is>
          <t>TNK-48</t>
        </is>
      </c>
      <c r="C732" s="52" t="inlineStr">
        <is>
          <t>Main Battle Tank</t>
        </is>
      </c>
      <c r="D732" s="52" t="inlineStr">
        <is>
          <t>Track link L06</t>
        </is>
      </c>
      <c r="E732" s="63" t="inlineStr">
        <is>
          <t>Cube</t>
        </is>
      </c>
      <c r="F732" s="52" t="inlineStr">
        <is>
          <t>TNK-41</t>
        </is>
      </c>
      <c r="G732" s="79" t="n">
        <v>0.550000012</v>
      </c>
      <c r="H732" s="79" t="n">
        <v>0.07999999820000001</v>
      </c>
      <c r="I732" s="79" t="n">
        <v>0.330000013</v>
      </c>
      <c r="J732" s="79" t="n">
        <v>0</v>
      </c>
      <c r="K732" s="79" t="n">
        <v>0</v>
      </c>
      <c r="L732" s="79" t="n">
        <v>0</v>
      </c>
      <c r="M732" s="79" t="n">
        <v>0</v>
      </c>
      <c r="N732" s="79" t="n">
        <v>1.04999995</v>
      </c>
      <c r="O732" s="79" t="n">
        <v>-0.648761034</v>
      </c>
      <c r="P732" s="80">
        <f>COS(RADIANS(K732))*COS(RADIANS(L732))+SIN(RADIANS(K732))*SIN(RADIANS(J732))*SIN(RADIANS(L732))</f>
        <v/>
      </c>
      <c r="Q732" s="80">
        <f>-COS(RADIANS(K732))*SIN(RADIANS(L732))+SIN(RADIANS(K732))*SIN(RADIANS(J732))*COS(RADIANS(L732))</f>
        <v/>
      </c>
      <c r="R732" s="80">
        <f>SIN(RADIANS(K732))*COS(RADIANS(J732))</f>
        <v/>
      </c>
      <c r="S732" s="80">
        <f>COS(RADIANS(J732))*SIN(RADIANS(L732))</f>
        <v/>
      </c>
      <c r="T732" s="80">
        <f>COS(RADIANS(J732))*COS(RADIANS(L732))</f>
        <v/>
      </c>
      <c r="U732" s="80">
        <f>-SIN(RADIANS(J732))</f>
        <v/>
      </c>
      <c r="V732" s="80">
        <f>-SIN(RADIANS(K732))*COS(RADIANS(L732))+COS(RADIANS(K732))*SIN(RADIANS(J732))*SIN(RADIANS(L732))</f>
        <v/>
      </c>
      <c r="W732" s="80">
        <f>SIN(RADIANS(K732))*SIN(RADIANS(L732))+COS(RADIANS(K732))*SIN(RADIANS(J732))*COS(RADIANS(L732))</f>
        <v/>
      </c>
      <c r="X732" s="80">
        <f>COS(RADIANS(K732))*COS(RADIANS(J732))</f>
        <v/>
      </c>
      <c r="Y732" s="80">
        <f>P732*G732</f>
        <v/>
      </c>
      <c r="Z732" s="80">
        <f>Q732*H732</f>
        <v/>
      </c>
      <c r="AA732" s="80">
        <f>R732*I732</f>
        <v/>
      </c>
      <c r="AB732" s="80">
        <f>M732</f>
        <v/>
      </c>
      <c r="AC732" s="80">
        <f>S732*G732</f>
        <v/>
      </c>
      <c r="AD732" s="80">
        <f>T732*H732</f>
        <v/>
      </c>
      <c r="AE732" s="80">
        <f>U732*I732</f>
        <v/>
      </c>
      <c r="AF732" s="80">
        <f>N732</f>
        <v/>
      </c>
      <c r="AG732" s="80">
        <f>V732*G732</f>
        <v/>
      </c>
      <c r="AH732" s="80">
        <f>W732*H732</f>
        <v/>
      </c>
      <c r="AI732" s="80">
        <f>X732*I732</f>
        <v/>
      </c>
      <c r="AJ732" s="80">
        <f>O732</f>
        <v/>
      </c>
      <c r="AK732" s="81" t="n">
        <v>0.550000012</v>
      </c>
      <c r="AL732" s="81" t="n">
        <v>0</v>
      </c>
      <c r="AM732" s="81" t="n">
        <v>0</v>
      </c>
      <c r="AN732" s="81" t="n">
        <v>0</v>
      </c>
      <c r="AO732" s="81" t="n">
        <v>0</v>
      </c>
      <c r="AP732" s="81" t="n">
        <v>0.07999999820000001</v>
      </c>
      <c r="AQ732" s="81" t="n">
        <v>0</v>
      </c>
      <c r="AR732" s="81" t="n">
        <v>1.04999995</v>
      </c>
      <c r="AS732" s="81" t="n">
        <v>0</v>
      </c>
      <c r="AT732" s="81" t="n">
        <v>0</v>
      </c>
      <c r="AU732" s="81" t="n">
        <v>0.330000013</v>
      </c>
      <c r="AV732" s="81" t="n">
        <v>-0.648761034</v>
      </c>
      <c r="AW732" s="82">
        <f>MAX(ABS(Y732-AK732),ABS(Z732-AL732),ABS(AA732-AM732),ABS(AB732-AN732),ABS(AC732-AO732),ABS(AD732-AP732),ABS(AE732-AQ732),ABS(AF732-AR732),ABS(AG732-AS732),ABS(AH732-AT732),ABS(AI732-AU732),ABS(AJ732-AV732))</f>
        <v/>
      </c>
    </row>
    <row r="733">
      <c r="A733" s="78" t="inlineStr">
        <is>
          <t>M728</t>
        </is>
      </c>
      <c r="B733" s="52" t="inlineStr">
        <is>
          <t>TNK-49</t>
        </is>
      </c>
      <c r="C733" s="52" t="inlineStr">
        <is>
          <t>Main Battle Tank</t>
        </is>
      </c>
      <c r="D733" s="52" t="inlineStr">
        <is>
          <t>Track link L07</t>
        </is>
      </c>
      <c r="E733" s="63" t="inlineStr">
        <is>
          <t>Cube</t>
        </is>
      </c>
      <c r="F733" s="52" t="inlineStr">
        <is>
          <t>TNK-41</t>
        </is>
      </c>
      <c r="G733" s="79" t="n">
        <v>0.550000012</v>
      </c>
      <c r="H733" s="79" t="n">
        <v>0.07999999820000001</v>
      </c>
      <c r="I733" s="79" t="n">
        <v>0.330000013</v>
      </c>
      <c r="J733" s="79" t="n">
        <v>0</v>
      </c>
      <c r="K733" s="79" t="n">
        <v>0</v>
      </c>
      <c r="L733" s="79" t="n">
        <v>0</v>
      </c>
      <c r="M733" s="79" t="n">
        <v>0</v>
      </c>
      <c r="N733" s="79" t="n">
        <v>1.04999995</v>
      </c>
      <c r="O733" s="79" t="n">
        <v>-0.290221214</v>
      </c>
      <c r="P733" s="80">
        <f>COS(RADIANS(K733))*COS(RADIANS(L733))+SIN(RADIANS(K733))*SIN(RADIANS(J733))*SIN(RADIANS(L733))</f>
        <v/>
      </c>
      <c r="Q733" s="80">
        <f>-COS(RADIANS(K733))*SIN(RADIANS(L733))+SIN(RADIANS(K733))*SIN(RADIANS(J733))*COS(RADIANS(L733))</f>
        <v/>
      </c>
      <c r="R733" s="80">
        <f>SIN(RADIANS(K733))*COS(RADIANS(J733))</f>
        <v/>
      </c>
      <c r="S733" s="80">
        <f>COS(RADIANS(J733))*SIN(RADIANS(L733))</f>
        <v/>
      </c>
      <c r="T733" s="80">
        <f>COS(RADIANS(J733))*COS(RADIANS(L733))</f>
        <v/>
      </c>
      <c r="U733" s="80">
        <f>-SIN(RADIANS(J733))</f>
        <v/>
      </c>
      <c r="V733" s="80">
        <f>-SIN(RADIANS(K733))*COS(RADIANS(L733))+COS(RADIANS(K733))*SIN(RADIANS(J733))*SIN(RADIANS(L733))</f>
        <v/>
      </c>
      <c r="W733" s="80">
        <f>SIN(RADIANS(K733))*SIN(RADIANS(L733))+COS(RADIANS(K733))*SIN(RADIANS(J733))*COS(RADIANS(L733))</f>
        <v/>
      </c>
      <c r="X733" s="80">
        <f>COS(RADIANS(K733))*COS(RADIANS(J733))</f>
        <v/>
      </c>
      <c r="Y733" s="80">
        <f>P733*G733</f>
        <v/>
      </c>
      <c r="Z733" s="80">
        <f>Q733*H733</f>
        <v/>
      </c>
      <c r="AA733" s="80">
        <f>R733*I733</f>
        <v/>
      </c>
      <c r="AB733" s="80">
        <f>M733</f>
        <v/>
      </c>
      <c r="AC733" s="80">
        <f>S733*G733</f>
        <v/>
      </c>
      <c r="AD733" s="80">
        <f>T733*H733</f>
        <v/>
      </c>
      <c r="AE733" s="80">
        <f>U733*I733</f>
        <v/>
      </c>
      <c r="AF733" s="80">
        <f>N733</f>
        <v/>
      </c>
      <c r="AG733" s="80">
        <f>V733*G733</f>
        <v/>
      </c>
      <c r="AH733" s="80">
        <f>W733*H733</f>
        <v/>
      </c>
      <c r="AI733" s="80">
        <f>X733*I733</f>
        <v/>
      </c>
      <c r="AJ733" s="80">
        <f>O733</f>
        <v/>
      </c>
      <c r="AK733" s="81" t="n">
        <v>0.550000012</v>
      </c>
      <c r="AL733" s="81" t="n">
        <v>0</v>
      </c>
      <c r="AM733" s="81" t="n">
        <v>0</v>
      </c>
      <c r="AN733" s="81" t="n">
        <v>0</v>
      </c>
      <c r="AO733" s="81" t="n">
        <v>0</v>
      </c>
      <c r="AP733" s="81" t="n">
        <v>0.07999999820000001</v>
      </c>
      <c r="AQ733" s="81" t="n">
        <v>0</v>
      </c>
      <c r="AR733" s="81" t="n">
        <v>1.04999995</v>
      </c>
      <c r="AS733" s="81" t="n">
        <v>0</v>
      </c>
      <c r="AT733" s="81" t="n">
        <v>0</v>
      </c>
      <c r="AU733" s="81" t="n">
        <v>0.330000013</v>
      </c>
      <c r="AV733" s="81" t="n">
        <v>-0.290221214</v>
      </c>
      <c r="AW733" s="82">
        <f>MAX(ABS(Y733-AK733),ABS(Z733-AL733),ABS(AA733-AM733),ABS(AB733-AN733),ABS(AC733-AO733),ABS(AD733-AP733),ABS(AE733-AQ733),ABS(AF733-AR733),ABS(AG733-AS733),ABS(AH733-AT733),ABS(AI733-AU733),ABS(AJ733-AV733))</f>
        <v/>
      </c>
    </row>
    <row r="734">
      <c r="A734" s="78" t="inlineStr">
        <is>
          <t>M729</t>
        </is>
      </c>
      <c r="B734" s="52" t="inlineStr">
        <is>
          <t>TNK-50</t>
        </is>
      </c>
      <c r="C734" s="52" t="inlineStr">
        <is>
          <t>Main Battle Tank</t>
        </is>
      </c>
      <c r="D734" s="52" t="inlineStr">
        <is>
          <t>Track link L08</t>
        </is>
      </c>
      <c r="E734" s="63" t="inlineStr">
        <is>
          <t>Cube</t>
        </is>
      </c>
      <c r="F734" s="52" t="inlineStr">
        <is>
          <t>TNK-41</t>
        </is>
      </c>
      <c r="G734" s="79" t="n">
        <v>0.550000012</v>
      </c>
      <c r="H734" s="79" t="n">
        <v>0.07999999820000001</v>
      </c>
      <c r="I734" s="79" t="n">
        <v>0.330000013</v>
      </c>
      <c r="J734" s="79" t="n">
        <v>0</v>
      </c>
      <c r="K734" s="79" t="n">
        <v>0</v>
      </c>
      <c r="L734" s="79" t="n">
        <v>0</v>
      </c>
      <c r="M734" s="79" t="n">
        <v>0</v>
      </c>
      <c r="N734" s="79" t="n">
        <v>1.04999995</v>
      </c>
      <c r="O734" s="79" t="n">
        <v>0.0683186054</v>
      </c>
      <c r="P734" s="80">
        <f>COS(RADIANS(K734))*COS(RADIANS(L734))+SIN(RADIANS(K734))*SIN(RADIANS(J734))*SIN(RADIANS(L734))</f>
        <v/>
      </c>
      <c r="Q734" s="80">
        <f>-COS(RADIANS(K734))*SIN(RADIANS(L734))+SIN(RADIANS(K734))*SIN(RADIANS(J734))*COS(RADIANS(L734))</f>
        <v/>
      </c>
      <c r="R734" s="80">
        <f>SIN(RADIANS(K734))*COS(RADIANS(J734))</f>
        <v/>
      </c>
      <c r="S734" s="80">
        <f>COS(RADIANS(J734))*SIN(RADIANS(L734))</f>
        <v/>
      </c>
      <c r="T734" s="80">
        <f>COS(RADIANS(J734))*COS(RADIANS(L734))</f>
        <v/>
      </c>
      <c r="U734" s="80">
        <f>-SIN(RADIANS(J734))</f>
        <v/>
      </c>
      <c r="V734" s="80">
        <f>-SIN(RADIANS(K734))*COS(RADIANS(L734))+COS(RADIANS(K734))*SIN(RADIANS(J734))*SIN(RADIANS(L734))</f>
        <v/>
      </c>
      <c r="W734" s="80">
        <f>SIN(RADIANS(K734))*SIN(RADIANS(L734))+COS(RADIANS(K734))*SIN(RADIANS(J734))*COS(RADIANS(L734))</f>
        <v/>
      </c>
      <c r="X734" s="80">
        <f>COS(RADIANS(K734))*COS(RADIANS(J734))</f>
        <v/>
      </c>
      <c r="Y734" s="80">
        <f>P734*G734</f>
        <v/>
      </c>
      <c r="Z734" s="80">
        <f>Q734*H734</f>
        <v/>
      </c>
      <c r="AA734" s="80">
        <f>R734*I734</f>
        <v/>
      </c>
      <c r="AB734" s="80">
        <f>M734</f>
        <v/>
      </c>
      <c r="AC734" s="80">
        <f>S734*G734</f>
        <v/>
      </c>
      <c r="AD734" s="80">
        <f>T734*H734</f>
        <v/>
      </c>
      <c r="AE734" s="80">
        <f>U734*I734</f>
        <v/>
      </c>
      <c r="AF734" s="80">
        <f>N734</f>
        <v/>
      </c>
      <c r="AG734" s="80">
        <f>V734*G734</f>
        <v/>
      </c>
      <c r="AH734" s="80">
        <f>W734*H734</f>
        <v/>
      </c>
      <c r="AI734" s="80">
        <f>X734*I734</f>
        <v/>
      </c>
      <c r="AJ734" s="80">
        <f>O734</f>
        <v/>
      </c>
      <c r="AK734" s="81" t="n">
        <v>0.550000012</v>
      </c>
      <c r="AL734" s="81" t="n">
        <v>0</v>
      </c>
      <c r="AM734" s="81" t="n">
        <v>0</v>
      </c>
      <c r="AN734" s="81" t="n">
        <v>0</v>
      </c>
      <c r="AO734" s="81" t="n">
        <v>0</v>
      </c>
      <c r="AP734" s="81" t="n">
        <v>0.07999999820000001</v>
      </c>
      <c r="AQ734" s="81" t="n">
        <v>0</v>
      </c>
      <c r="AR734" s="81" t="n">
        <v>1.04999995</v>
      </c>
      <c r="AS734" s="81" t="n">
        <v>0</v>
      </c>
      <c r="AT734" s="81" t="n">
        <v>0</v>
      </c>
      <c r="AU734" s="81" t="n">
        <v>0.330000013</v>
      </c>
      <c r="AV734" s="81" t="n">
        <v>0.0683186054</v>
      </c>
      <c r="AW734" s="82">
        <f>MAX(ABS(Y734-AK734),ABS(Z734-AL734),ABS(AA734-AM734),ABS(AB734-AN734),ABS(AC734-AO734),ABS(AD734-AP734),ABS(AE734-AQ734),ABS(AF734-AR734),ABS(AG734-AS734),ABS(AH734-AT734),ABS(AI734-AU734),ABS(AJ734-AV734))</f>
        <v/>
      </c>
    </row>
    <row r="735">
      <c r="A735" s="78" t="inlineStr">
        <is>
          <t>M730</t>
        </is>
      </c>
      <c r="B735" s="52" t="inlineStr">
        <is>
          <t>TNK-51</t>
        </is>
      </c>
      <c r="C735" s="52" t="inlineStr">
        <is>
          <t>Main Battle Tank</t>
        </is>
      </c>
      <c r="D735" s="52" t="inlineStr">
        <is>
          <t>Track link L09</t>
        </is>
      </c>
      <c r="E735" s="63" t="inlineStr">
        <is>
          <t>Cube</t>
        </is>
      </c>
      <c r="F735" s="52" t="inlineStr">
        <is>
          <t>TNK-41</t>
        </is>
      </c>
      <c r="G735" s="79" t="n">
        <v>0.550000012</v>
      </c>
      <c r="H735" s="79" t="n">
        <v>0.07999999820000001</v>
      </c>
      <c r="I735" s="79" t="n">
        <v>0.330000013</v>
      </c>
      <c r="J735" s="79" t="n">
        <v>0</v>
      </c>
      <c r="K735" s="79" t="n">
        <v>0</v>
      </c>
      <c r="L735" s="79" t="n">
        <v>0</v>
      </c>
      <c r="M735" s="79" t="n">
        <v>0</v>
      </c>
      <c r="N735" s="79" t="n">
        <v>1.04999995</v>
      </c>
      <c r="O735" s="79" t="n">
        <v>0.426858664</v>
      </c>
      <c r="P735" s="80">
        <f>COS(RADIANS(K735))*COS(RADIANS(L735))+SIN(RADIANS(K735))*SIN(RADIANS(J735))*SIN(RADIANS(L735))</f>
        <v/>
      </c>
      <c r="Q735" s="80">
        <f>-COS(RADIANS(K735))*SIN(RADIANS(L735))+SIN(RADIANS(K735))*SIN(RADIANS(J735))*COS(RADIANS(L735))</f>
        <v/>
      </c>
      <c r="R735" s="80">
        <f>SIN(RADIANS(K735))*COS(RADIANS(J735))</f>
        <v/>
      </c>
      <c r="S735" s="80">
        <f>COS(RADIANS(J735))*SIN(RADIANS(L735))</f>
        <v/>
      </c>
      <c r="T735" s="80">
        <f>COS(RADIANS(J735))*COS(RADIANS(L735))</f>
        <v/>
      </c>
      <c r="U735" s="80">
        <f>-SIN(RADIANS(J735))</f>
        <v/>
      </c>
      <c r="V735" s="80">
        <f>-SIN(RADIANS(K735))*COS(RADIANS(L735))+COS(RADIANS(K735))*SIN(RADIANS(J735))*SIN(RADIANS(L735))</f>
        <v/>
      </c>
      <c r="W735" s="80">
        <f>SIN(RADIANS(K735))*SIN(RADIANS(L735))+COS(RADIANS(K735))*SIN(RADIANS(J735))*COS(RADIANS(L735))</f>
        <v/>
      </c>
      <c r="X735" s="80">
        <f>COS(RADIANS(K735))*COS(RADIANS(J735))</f>
        <v/>
      </c>
      <c r="Y735" s="80">
        <f>P735*G735</f>
        <v/>
      </c>
      <c r="Z735" s="80">
        <f>Q735*H735</f>
        <v/>
      </c>
      <c r="AA735" s="80">
        <f>R735*I735</f>
        <v/>
      </c>
      <c r="AB735" s="80">
        <f>M735</f>
        <v/>
      </c>
      <c r="AC735" s="80">
        <f>S735*G735</f>
        <v/>
      </c>
      <c r="AD735" s="80">
        <f>T735*H735</f>
        <v/>
      </c>
      <c r="AE735" s="80">
        <f>U735*I735</f>
        <v/>
      </c>
      <c r="AF735" s="80">
        <f>N735</f>
        <v/>
      </c>
      <c r="AG735" s="80">
        <f>V735*G735</f>
        <v/>
      </c>
      <c r="AH735" s="80">
        <f>W735*H735</f>
        <v/>
      </c>
      <c r="AI735" s="80">
        <f>X735*I735</f>
        <v/>
      </c>
      <c r="AJ735" s="80">
        <f>O735</f>
        <v/>
      </c>
      <c r="AK735" s="81" t="n">
        <v>0.550000012</v>
      </c>
      <c r="AL735" s="81" t="n">
        <v>0</v>
      </c>
      <c r="AM735" s="81" t="n">
        <v>0</v>
      </c>
      <c r="AN735" s="81" t="n">
        <v>0</v>
      </c>
      <c r="AO735" s="81" t="n">
        <v>0</v>
      </c>
      <c r="AP735" s="81" t="n">
        <v>0.07999999820000001</v>
      </c>
      <c r="AQ735" s="81" t="n">
        <v>0</v>
      </c>
      <c r="AR735" s="81" t="n">
        <v>1.04999995</v>
      </c>
      <c r="AS735" s="81" t="n">
        <v>0</v>
      </c>
      <c r="AT735" s="81" t="n">
        <v>0</v>
      </c>
      <c r="AU735" s="81" t="n">
        <v>0.330000013</v>
      </c>
      <c r="AV735" s="81" t="n">
        <v>0.426858664</v>
      </c>
      <c r="AW735" s="82">
        <f>MAX(ABS(Y735-AK735),ABS(Z735-AL735),ABS(AA735-AM735),ABS(AB735-AN735),ABS(AC735-AO735),ABS(AD735-AP735),ABS(AE735-AQ735),ABS(AF735-AR735),ABS(AG735-AS735),ABS(AH735-AT735),ABS(AI735-AU735),ABS(AJ735-AV735))</f>
        <v/>
      </c>
    </row>
    <row r="736">
      <c r="A736" s="78" t="inlineStr">
        <is>
          <t>M731</t>
        </is>
      </c>
      <c r="B736" s="52" t="inlineStr">
        <is>
          <t>TNK-52</t>
        </is>
      </c>
      <c r="C736" s="52" t="inlineStr">
        <is>
          <t>Main Battle Tank</t>
        </is>
      </c>
      <c r="D736" s="52" t="inlineStr">
        <is>
          <t>Track link L10</t>
        </is>
      </c>
      <c r="E736" s="63" t="inlineStr">
        <is>
          <t>Cube</t>
        </is>
      </c>
      <c r="F736" s="52" t="inlineStr">
        <is>
          <t>TNK-41</t>
        </is>
      </c>
      <c r="G736" s="79" t="n">
        <v>0.550000012</v>
      </c>
      <c r="H736" s="79" t="n">
        <v>0.07999999820000001</v>
      </c>
      <c r="I736" s="79" t="n">
        <v>0.330000013</v>
      </c>
      <c r="J736" s="79" t="n">
        <v>0</v>
      </c>
      <c r="K736" s="79" t="n">
        <v>0</v>
      </c>
      <c r="L736" s="79" t="n">
        <v>0</v>
      </c>
      <c r="M736" s="79" t="n">
        <v>0</v>
      </c>
      <c r="N736" s="79" t="n">
        <v>1.04999995</v>
      </c>
      <c r="O736" s="79" t="n">
        <v>0.785398245</v>
      </c>
      <c r="P736" s="80">
        <f>COS(RADIANS(K736))*COS(RADIANS(L736))+SIN(RADIANS(K736))*SIN(RADIANS(J736))*SIN(RADIANS(L736))</f>
        <v/>
      </c>
      <c r="Q736" s="80">
        <f>-COS(RADIANS(K736))*SIN(RADIANS(L736))+SIN(RADIANS(K736))*SIN(RADIANS(J736))*COS(RADIANS(L736))</f>
        <v/>
      </c>
      <c r="R736" s="80">
        <f>SIN(RADIANS(K736))*COS(RADIANS(J736))</f>
        <v/>
      </c>
      <c r="S736" s="80">
        <f>COS(RADIANS(J736))*SIN(RADIANS(L736))</f>
        <v/>
      </c>
      <c r="T736" s="80">
        <f>COS(RADIANS(J736))*COS(RADIANS(L736))</f>
        <v/>
      </c>
      <c r="U736" s="80">
        <f>-SIN(RADIANS(J736))</f>
        <v/>
      </c>
      <c r="V736" s="80">
        <f>-SIN(RADIANS(K736))*COS(RADIANS(L736))+COS(RADIANS(K736))*SIN(RADIANS(J736))*SIN(RADIANS(L736))</f>
        <v/>
      </c>
      <c r="W736" s="80">
        <f>SIN(RADIANS(K736))*SIN(RADIANS(L736))+COS(RADIANS(K736))*SIN(RADIANS(J736))*COS(RADIANS(L736))</f>
        <v/>
      </c>
      <c r="X736" s="80">
        <f>COS(RADIANS(K736))*COS(RADIANS(J736))</f>
        <v/>
      </c>
      <c r="Y736" s="80">
        <f>P736*G736</f>
        <v/>
      </c>
      <c r="Z736" s="80">
        <f>Q736*H736</f>
        <v/>
      </c>
      <c r="AA736" s="80">
        <f>R736*I736</f>
        <v/>
      </c>
      <c r="AB736" s="80">
        <f>M736</f>
        <v/>
      </c>
      <c r="AC736" s="80">
        <f>S736*G736</f>
        <v/>
      </c>
      <c r="AD736" s="80">
        <f>T736*H736</f>
        <v/>
      </c>
      <c r="AE736" s="80">
        <f>U736*I736</f>
        <v/>
      </c>
      <c r="AF736" s="80">
        <f>N736</f>
        <v/>
      </c>
      <c r="AG736" s="80">
        <f>V736*G736</f>
        <v/>
      </c>
      <c r="AH736" s="80">
        <f>W736*H736</f>
        <v/>
      </c>
      <c r="AI736" s="80">
        <f>X736*I736</f>
        <v/>
      </c>
      <c r="AJ736" s="80">
        <f>O736</f>
        <v/>
      </c>
      <c r="AK736" s="81" t="n">
        <v>0.550000012</v>
      </c>
      <c r="AL736" s="81" t="n">
        <v>0</v>
      </c>
      <c r="AM736" s="81" t="n">
        <v>0</v>
      </c>
      <c r="AN736" s="81" t="n">
        <v>0</v>
      </c>
      <c r="AO736" s="81" t="n">
        <v>0</v>
      </c>
      <c r="AP736" s="81" t="n">
        <v>0.07999999820000001</v>
      </c>
      <c r="AQ736" s="81" t="n">
        <v>0</v>
      </c>
      <c r="AR736" s="81" t="n">
        <v>1.04999995</v>
      </c>
      <c r="AS736" s="81" t="n">
        <v>0</v>
      </c>
      <c r="AT736" s="81" t="n">
        <v>0</v>
      </c>
      <c r="AU736" s="81" t="n">
        <v>0.330000013</v>
      </c>
      <c r="AV736" s="81" t="n">
        <v>0.785398245</v>
      </c>
      <c r="AW736" s="82">
        <f>MAX(ABS(Y736-AK736),ABS(Z736-AL736),ABS(AA736-AM736),ABS(AB736-AN736),ABS(AC736-AO736),ABS(AD736-AP736),ABS(AE736-AQ736),ABS(AF736-AR736),ABS(AG736-AS736),ABS(AH736-AT736),ABS(AI736-AU736),ABS(AJ736-AV736))</f>
        <v/>
      </c>
    </row>
    <row r="737">
      <c r="A737" s="78" t="inlineStr">
        <is>
          <t>M732</t>
        </is>
      </c>
      <c r="B737" s="52" t="inlineStr">
        <is>
          <t>TNK-53</t>
        </is>
      </c>
      <c r="C737" s="52" t="inlineStr">
        <is>
          <t>Main Battle Tank</t>
        </is>
      </c>
      <c r="D737" s="52" t="inlineStr">
        <is>
          <t>Track link L11</t>
        </is>
      </c>
      <c r="E737" s="63" t="inlineStr">
        <is>
          <t>Cube</t>
        </is>
      </c>
      <c r="F737" s="52" t="inlineStr">
        <is>
          <t>TNK-41</t>
        </is>
      </c>
      <c r="G737" s="79" t="n">
        <v>0.550000012</v>
      </c>
      <c r="H737" s="79" t="n">
        <v>0.07999999820000001</v>
      </c>
      <c r="I737" s="79" t="n">
        <v>0.330000013</v>
      </c>
      <c r="J737" s="79" t="n">
        <v>0</v>
      </c>
      <c r="K737" s="79" t="n">
        <v>0</v>
      </c>
      <c r="L737" s="79" t="n">
        <v>0</v>
      </c>
      <c r="M737" s="79" t="n">
        <v>0</v>
      </c>
      <c r="N737" s="79" t="n">
        <v>1.04999995</v>
      </c>
      <c r="O737" s="79" t="n">
        <v>1.14393806</v>
      </c>
      <c r="P737" s="80">
        <f>COS(RADIANS(K737))*COS(RADIANS(L737))+SIN(RADIANS(K737))*SIN(RADIANS(J737))*SIN(RADIANS(L737))</f>
        <v/>
      </c>
      <c r="Q737" s="80">
        <f>-COS(RADIANS(K737))*SIN(RADIANS(L737))+SIN(RADIANS(K737))*SIN(RADIANS(J737))*COS(RADIANS(L737))</f>
        <v/>
      </c>
      <c r="R737" s="80">
        <f>SIN(RADIANS(K737))*COS(RADIANS(J737))</f>
        <v/>
      </c>
      <c r="S737" s="80">
        <f>COS(RADIANS(J737))*SIN(RADIANS(L737))</f>
        <v/>
      </c>
      <c r="T737" s="80">
        <f>COS(RADIANS(J737))*COS(RADIANS(L737))</f>
        <v/>
      </c>
      <c r="U737" s="80">
        <f>-SIN(RADIANS(J737))</f>
        <v/>
      </c>
      <c r="V737" s="80">
        <f>-SIN(RADIANS(K737))*COS(RADIANS(L737))+COS(RADIANS(K737))*SIN(RADIANS(J737))*SIN(RADIANS(L737))</f>
        <v/>
      </c>
      <c r="W737" s="80">
        <f>SIN(RADIANS(K737))*SIN(RADIANS(L737))+COS(RADIANS(K737))*SIN(RADIANS(J737))*COS(RADIANS(L737))</f>
        <v/>
      </c>
      <c r="X737" s="80">
        <f>COS(RADIANS(K737))*COS(RADIANS(J737))</f>
        <v/>
      </c>
      <c r="Y737" s="80">
        <f>P737*G737</f>
        <v/>
      </c>
      <c r="Z737" s="80">
        <f>Q737*H737</f>
        <v/>
      </c>
      <c r="AA737" s="80">
        <f>R737*I737</f>
        <v/>
      </c>
      <c r="AB737" s="80">
        <f>M737</f>
        <v/>
      </c>
      <c r="AC737" s="80">
        <f>S737*G737</f>
        <v/>
      </c>
      <c r="AD737" s="80">
        <f>T737*H737</f>
        <v/>
      </c>
      <c r="AE737" s="80">
        <f>U737*I737</f>
        <v/>
      </c>
      <c r="AF737" s="80">
        <f>N737</f>
        <v/>
      </c>
      <c r="AG737" s="80">
        <f>V737*G737</f>
        <v/>
      </c>
      <c r="AH737" s="80">
        <f>W737*H737</f>
        <v/>
      </c>
      <c r="AI737" s="80">
        <f>X737*I737</f>
        <v/>
      </c>
      <c r="AJ737" s="80">
        <f>O737</f>
        <v/>
      </c>
      <c r="AK737" s="81" t="n">
        <v>0.550000012</v>
      </c>
      <c r="AL737" s="81" t="n">
        <v>0</v>
      </c>
      <c r="AM737" s="81" t="n">
        <v>0</v>
      </c>
      <c r="AN737" s="81" t="n">
        <v>0</v>
      </c>
      <c r="AO737" s="81" t="n">
        <v>0</v>
      </c>
      <c r="AP737" s="81" t="n">
        <v>0.07999999820000001</v>
      </c>
      <c r="AQ737" s="81" t="n">
        <v>0</v>
      </c>
      <c r="AR737" s="81" t="n">
        <v>1.04999995</v>
      </c>
      <c r="AS737" s="81" t="n">
        <v>0</v>
      </c>
      <c r="AT737" s="81" t="n">
        <v>0</v>
      </c>
      <c r="AU737" s="81" t="n">
        <v>0.330000013</v>
      </c>
      <c r="AV737" s="81" t="n">
        <v>1.14393806</v>
      </c>
      <c r="AW737" s="82">
        <f>MAX(ABS(Y737-AK737),ABS(Z737-AL737),ABS(AA737-AM737),ABS(AB737-AN737),ABS(AC737-AO737),ABS(AD737-AP737),ABS(AE737-AQ737),ABS(AF737-AR737),ABS(AG737-AS737),ABS(AH737-AT737),ABS(AI737-AU737),ABS(AJ737-AV737))</f>
        <v/>
      </c>
    </row>
    <row r="738">
      <c r="A738" s="78" t="inlineStr">
        <is>
          <t>M733</t>
        </is>
      </c>
      <c r="B738" s="52" t="inlineStr">
        <is>
          <t>TNK-54</t>
        </is>
      </c>
      <c r="C738" s="52" t="inlineStr">
        <is>
          <t>Main Battle Tank</t>
        </is>
      </c>
      <c r="D738" s="52" t="inlineStr">
        <is>
          <t>Track link L12</t>
        </is>
      </c>
      <c r="E738" s="63" t="inlineStr">
        <is>
          <t>Cube</t>
        </is>
      </c>
      <c r="F738" s="52" t="inlineStr">
        <is>
          <t>TNK-41</t>
        </is>
      </c>
      <c r="G738" s="79" t="n">
        <v>0.550000012</v>
      </c>
      <c r="H738" s="79" t="n">
        <v>0.07999999820000001</v>
      </c>
      <c r="I738" s="79" t="n">
        <v>0.330000013</v>
      </c>
      <c r="J738" s="79" t="n">
        <v>0</v>
      </c>
      <c r="K738" s="79" t="n">
        <v>0</v>
      </c>
      <c r="L738" s="79" t="n">
        <v>0</v>
      </c>
      <c r="M738" s="79" t="n">
        <v>0</v>
      </c>
      <c r="N738" s="79" t="n">
        <v>1.04999995</v>
      </c>
      <c r="O738" s="79" t="n">
        <v>1.50247788</v>
      </c>
      <c r="P738" s="80">
        <f>COS(RADIANS(K738))*COS(RADIANS(L738))+SIN(RADIANS(K738))*SIN(RADIANS(J738))*SIN(RADIANS(L738))</f>
        <v/>
      </c>
      <c r="Q738" s="80">
        <f>-COS(RADIANS(K738))*SIN(RADIANS(L738))+SIN(RADIANS(K738))*SIN(RADIANS(J738))*COS(RADIANS(L738))</f>
        <v/>
      </c>
      <c r="R738" s="80">
        <f>SIN(RADIANS(K738))*COS(RADIANS(J738))</f>
        <v/>
      </c>
      <c r="S738" s="80">
        <f>COS(RADIANS(J738))*SIN(RADIANS(L738))</f>
        <v/>
      </c>
      <c r="T738" s="80">
        <f>COS(RADIANS(J738))*COS(RADIANS(L738))</f>
        <v/>
      </c>
      <c r="U738" s="80">
        <f>-SIN(RADIANS(J738))</f>
        <v/>
      </c>
      <c r="V738" s="80">
        <f>-SIN(RADIANS(K738))*COS(RADIANS(L738))+COS(RADIANS(K738))*SIN(RADIANS(J738))*SIN(RADIANS(L738))</f>
        <v/>
      </c>
      <c r="W738" s="80">
        <f>SIN(RADIANS(K738))*SIN(RADIANS(L738))+COS(RADIANS(K738))*SIN(RADIANS(J738))*COS(RADIANS(L738))</f>
        <v/>
      </c>
      <c r="X738" s="80">
        <f>COS(RADIANS(K738))*COS(RADIANS(J738))</f>
        <v/>
      </c>
      <c r="Y738" s="80">
        <f>P738*G738</f>
        <v/>
      </c>
      <c r="Z738" s="80">
        <f>Q738*H738</f>
        <v/>
      </c>
      <c r="AA738" s="80">
        <f>R738*I738</f>
        <v/>
      </c>
      <c r="AB738" s="80">
        <f>M738</f>
        <v/>
      </c>
      <c r="AC738" s="80">
        <f>S738*G738</f>
        <v/>
      </c>
      <c r="AD738" s="80">
        <f>T738*H738</f>
        <v/>
      </c>
      <c r="AE738" s="80">
        <f>U738*I738</f>
        <v/>
      </c>
      <c r="AF738" s="80">
        <f>N738</f>
        <v/>
      </c>
      <c r="AG738" s="80">
        <f>V738*G738</f>
        <v/>
      </c>
      <c r="AH738" s="80">
        <f>W738*H738</f>
        <v/>
      </c>
      <c r="AI738" s="80">
        <f>X738*I738</f>
        <v/>
      </c>
      <c r="AJ738" s="80">
        <f>O738</f>
        <v/>
      </c>
      <c r="AK738" s="81" t="n">
        <v>0.550000012</v>
      </c>
      <c r="AL738" s="81" t="n">
        <v>0</v>
      </c>
      <c r="AM738" s="81" t="n">
        <v>0</v>
      </c>
      <c r="AN738" s="81" t="n">
        <v>0</v>
      </c>
      <c r="AO738" s="81" t="n">
        <v>0</v>
      </c>
      <c r="AP738" s="81" t="n">
        <v>0.07999999820000001</v>
      </c>
      <c r="AQ738" s="81" t="n">
        <v>0</v>
      </c>
      <c r="AR738" s="81" t="n">
        <v>1.04999995</v>
      </c>
      <c r="AS738" s="81" t="n">
        <v>0</v>
      </c>
      <c r="AT738" s="81" t="n">
        <v>0</v>
      </c>
      <c r="AU738" s="81" t="n">
        <v>0.330000013</v>
      </c>
      <c r="AV738" s="81" t="n">
        <v>1.50247788</v>
      </c>
      <c r="AW738" s="82">
        <f>MAX(ABS(Y738-AK738),ABS(Z738-AL738),ABS(AA738-AM738),ABS(AB738-AN738),ABS(AC738-AO738),ABS(AD738-AP738),ABS(AE738-AQ738),ABS(AF738-AR738),ABS(AG738-AS738),ABS(AH738-AT738),ABS(AI738-AU738),ABS(AJ738-AV738))</f>
        <v/>
      </c>
    </row>
    <row r="739">
      <c r="A739" s="78" t="inlineStr">
        <is>
          <t>M734</t>
        </is>
      </c>
      <c r="B739" s="52" t="inlineStr">
        <is>
          <t>TNK-55</t>
        </is>
      </c>
      <c r="C739" s="52" t="inlineStr">
        <is>
          <t>Main Battle Tank</t>
        </is>
      </c>
      <c r="D739" s="52" t="inlineStr">
        <is>
          <t>Track link L13</t>
        </is>
      </c>
      <c r="E739" s="63" t="inlineStr">
        <is>
          <t>Cube</t>
        </is>
      </c>
      <c r="F739" s="52" t="inlineStr">
        <is>
          <t>TNK-41</t>
        </is>
      </c>
      <c r="G739" s="79" t="n">
        <v>0.550000012</v>
      </c>
      <c r="H739" s="79" t="n">
        <v>0.07999999820000001</v>
      </c>
      <c r="I739" s="79" t="n">
        <v>0.330000013</v>
      </c>
      <c r="J739" s="79" t="n">
        <v>0</v>
      </c>
      <c r="K739" s="79" t="n">
        <v>0</v>
      </c>
      <c r="L739" s="79" t="n">
        <v>0</v>
      </c>
      <c r="M739" s="79" t="n">
        <v>0</v>
      </c>
      <c r="N739" s="79" t="n">
        <v>1.04999995</v>
      </c>
      <c r="O739" s="79" t="n">
        <v>1.86101747</v>
      </c>
      <c r="P739" s="80">
        <f>COS(RADIANS(K739))*COS(RADIANS(L739))+SIN(RADIANS(K739))*SIN(RADIANS(J739))*SIN(RADIANS(L739))</f>
        <v/>
      </c>
      <c r="Q739" s="80">
        <f>-COS(RADIANS(K739))*SIN(RADIANS(L739))+SIN(RADIANS(K739))*SIN(RADIANS(J739))*COS(RADIANS(L739))</f>
        <v/>
      </c>
      <c r="R739" s="80">
        <f>SIN(RADIANS(K739))*COS(RADIANS(J739))</f>
        <v/>
      </c>
      <c r="S739" s="80">
        <f>COS(RADIANS(J739))*SIN(RADIANS(L739))</f>
        <v/>
      </c>
      <c r="T739" s="80">
        <f>COS(RADIANS(J739))*COS(RADIANS(L739))</f>
        <v/>
      </c>
      <c r="U739" s="80">
        <f>-SIN(RADIANS(J739))</f>
        <v/>
      </c>
      <c r="V739" s="80">
        <f>-SIN(RADIANS(K739))*COS(RADIANS(L739))+COS(RADIANS(K739))*SIN(RADIANS(J739))*SIN(RADIANS(L739))</f>
        <v/>
      </c>
      <c r="W739" s="80">
        <f>SIN(RADIANS(K739))*SIN(RADIANS(L739))+COS(RADIANS(K739))*SIN(RADIANS(J739))*COS(RADIANS(L739))</f>
        <v/>
      </c>
      <c r="X739" s="80">
        <f>COS(RADIANS(K739))*COS(RADIANS(J739))</f>
        <v/>
      </c>
      <c r="Y739" s="80">
        <f>P739*G739</f>
        <v/>
      </c>
      <c r="Z739" s="80">
        <f>Q739*H739</f>
        <v/>
      </c>
      <c r="AA739" s="80">
        <f>R739*I739</f>
        <v/>
      </c>
      <c r="AB739" s="80">
        <f>M739</f>
        <v/>
      </c>
      <c r="AC739" s="80">
        <f>S739*G739</f>
        <v/>
      </c>
      <c r="AD739" s="80">
        <f>T739*H739</f>
        <v/>
      </c>
      <c r="AE739" s="80">
        <f>U739*I739</f>
        <v/>
      </c>
      <c r="AF739" s="80">
        <f>N739</f>
        <v/>
      </c>
      <c r="AG739" s="80">
        <f>V739*G739</f>
        <v/>
      </c>
      <c r="AH739" s="80">
        <f>W739*H739</f>
        <v/>
      </c>
      <c r="AI739" s="80">
        <f>X739*I739</f>
        <v/>
      </c>
      <c r="AJ739" s="80">
        <f>O739</f>
        <v/>
      </c>
      <c r="AK739" s="81" t="n">
        <v>0.550000012</v>
      </c>
      <c r="AL739" s="81" t="n">
        <v>0</v>
      </c>
      <c r="AM739" s="81" t="n">
        <v>0</v>
      </c>
      <c r="AN739" s="81" t="n">
        <v>0</v>
      </c>
      <c r="AO739" s="81" t="n">
        <v>0</v>
      </c>
      <c r="AP739" s="81" t="n">
        <v>0.07999999820000001</v>
      </c>
      <c r="AQ739" s="81" t="n">
        <v>0</v>
      </c>
      <c r="AR739" s="81" t="n">
        <v>1.04999995</v>
      </c>
      <c r="AS739" s="81" t="n">
        <v>0</v>
      </c>
      <c r="AT739" s="81" t="n">
        <v>0</v>
      </c>
      <c r="AU739" s="81" t="n">
        <v>0.330000013</v>
      </c>
      <c r="AV739" s="81" t="n">
        <v>1.86101747</v>
      </c>
      <c r="AW739" s="82">
        <f>MAX(ABS(Y739-AK739),ABS(Z739-AL739),ABS(AA739-AM739),ABS(AB739-AN739),ABS(AC739-AO739),ABS(AD739-AP739),ABS(AE739-AQ739),ABS(AF739-AR739),ABS(AG739-AS739),ABS(AH739-AT739),ABS(AI739-AU739),ABS(AJ739-AV739))</f>
        <v/>
      </c>
    </row>
    <row r="740">
      <c r="A740" s="78" t="inlineStr">
        <is>
          <t>M735</t>
        </is>
      </c>
      <c r="B740" s="52" t="inlineStr">
        <is>
          <t>TNK-56</t>
        </is>
      </c>
      <c r="C740" s="52" t="inlineStr">
        <is>
          <t>Main Battle Tank</t>
        </is>
      </c>
      <c r="D740" s="52" t="inlineStr">
        <is>
          <t>Track link L14</t>
        </is>
      </c>
      <c r="E740" s="63" t="inlineStr">
        <is>
          <t>Cube</t>
        </is>
      </c>
      <c r="F740" s="52" t="inlineStr">
        <is>
          <t>TNK-41</t>
        </is>
      </c>
      <c r="G740" s="79" t="n">
        <v>0.550000012</v>
      </c>
      <c r="H740" s="79" t="n">
        <v>0.07999999820000001</v>
      </c>
      <c r="I740" s="79" t="n">
        <v>0.330000013</v>
      </c>
      <c r="J740" s="79" t="n">
        <v>0</v>
      </c>
      <c r="K740" s="79" t="n">
        <v>0</v>
      </c>
      <c r="L740" s="79" t="n">
        <v>0</v>
      </c>
      <c r="M740" s="79" t="n">
        <v>0</v>
      </c>
      <c r="N740" s="79" t="n">
        <v>1.04999995</v>
      </c>
      <c r="O740" s="79" t="n">
        <v>2.21955752</v>
      </c>
      <c r="P740" s="80">
        <f>COS(RADIANS(K740))*COS(RADIANS(L740))+SIN(RADIANS(K740))*SIN(RADIANS(J740))*SIN(RADIANS(L740))</f>
        <v/>
      </c>
      <c r="Q740" s="80">
        <f>-COS(RADIANS(K740))*SIN(RADIANS(L740))+SIN(RADIANS(K740))*SIN(RADIANS(J740))*COS(RADIANS(L740))</f>
        <v/>
      </c>
      <c r="R740" s="80">
        <f>SIN(RADIANS(K740))*COS(RADIANS(J740))</f>
        <v/>
      </c>
      <c r="S740" s="80">
        <f>COS(RADIANS(J740))*SIN(RADIANS(L740))</f>
        <v/>
      </c>
      <c r="T740" s="80">
        <f>COS(RADIANS(J740))*COS(RADIANS(L740))</f>
        <v/>
      </c>
      <c r="U740" s="80">
        <f>-SIN(RADIANS(J740))</f>
        <v/>
      </c>
      <c r="V740" s="80">
        <f>-SIN(RADIANS(K740))*COS(RADIANS(L740))+COS(RADIANS(K740))*SIN(RADIANS(J740))*SIN(RADIANS(L740))</f>
        <v/>
      </c>
      <c r="W740" s="80">
        <f>SIN(RADIANS(K740))*SIN(RADIANS(L740))+COS(RADIANS(K740))*SIN(RADIANS(J740))*COS(RADIANS(L740))</f>
        <v/>
      </c>
      <c r="X740" s="80">
        <f>COS(RADIANS(K740))*COS(RADIANS(J740))</f>
        <v/>
      </c>
      <c r="Y740" s="80">
        <f>P740*G740</f>
        <v/>
      </c>
      <c r="Z740" s="80">
        <f>Q740*H740</f>
        <v/>
      </c>
      <c r="AA740" s="80">
        <f>R740*I740</f>
        <v/>
      </c>
      <c r="AB740" s="80">
        <f>M740</f>
        <v/>
      </c>
      <c r="AC740" s="80">
        <f>S740*G740</f>
        <v/>
      </c>
      <c r="AD740" s="80">
        <f>T740*H740</f>
        <v/>
      </c>
      <c r="AE740" s="80">
        <f>U740*I740</f>
        <v/>
      </c>
      <c r="AF740" s="80">
        <f>N740</f>
        <v/>
      </c>
      <c r="AG740" s="80">
        <f>V740*G740</f>
        <v/>
      </c>
      <c r="AH740" s="80">
        <f>W740*H740</f>
        <v/>
      </c>
      <c r="AI740" s="80">
        <f>X740*I740</f>
        <v/>
      </c>
      <c r="AJ740" s="80">
        <f>O740</f>
        <v/>
      </c>
      <c r="AK740" s="81" t="n">
        <v>0.550000012</v>
      </c>
      <c r="AL740" s="81" t="n">
        <v>0</v>
      </c>
      <c r="AM740" s="81" t="n">
        <v>0</v>
      </c>
      <c r="AN740" s="81" t="n">
        <v>0</v>
      </c>
      <c r="AO740" s="81" t="n">
        <v>0</v>
      </c>
      <c r="AP740" s="81" t="n">
        <v>0.07999999820000001</v>
      </c>
      <c r="AQ740" s="81" t="n">
        <v>0</v>
      </c>
      <c r="AR740" s="81" t="n">
        <v>1.04999995</v>
      </c>
      <c r="AS740" s="81" t="n">
        <v>0</v>
      </c>
      <c r="AT740" s="81" t="n">
        <v>0</v>
      </c>
      <c r="AU740" s="81" t="n">
        <v>0.330000013</v>
      </c>
      <c r="AV740" s="81" t="n">
        <v>2.21955752</v>
      </c>
      <c r="AW740" s="82">
        <f>MAX(ABS(Y740-AK740),ABS(Z740-AL740),ABS(AA740-AM740),ABS(AB740-AN740),ABS(AC740-AO740),ABS(AD740-AP740),ABS(AE740-AQ740),ABS(AF740-AR740),ABS(AG740-AS740),ABS(AH740-AT740),ABS(AI740-AU740),ABS(AJ740-AV740))</f>
        <v/>
      </c>
    </row>
    <row r="741">
      <c r="A741" s="78" t="inlineStr">
        <is>
          <t>M736</t>
        </is>
      </c>
      <c r="B741" s="52" t="inlineStr">
        <is>
          <t>TNK-57</t>
        </is>
      </c>
      <c r="C741" s="52" t="inlineStr">
        <is>
          <t>Main Battle Tank</t>
        </is>
      </c>
      <c r="D741" s="52" t="inlineStr">
        <is>
          <t>Track link L15</t>
        </is>
      </c>
      <c r="E741" s="63" t="inlineStr">
        <is>
          <t>Cube</t>
        </is>
      </c>
      <c r="F741" s="52" t="inlineStr">
        <is>
          <t>TNK-41</t>
        </is>
      </c>
      <c r="G741" s="79" t="n">
        <v>0.550000012</v>
      </c>
      <c r="H741" s="79" t="n">
        <v>0.07999999820000001</v>
      </c>
      <c r="I741" s="79" t="n">
        <v>0.330000013</v>
      </c>
      <c r="J741" s="79" t="n">
        <v>0</v>
      </c>
      <c r="K741" s="79" t="n">
        <v>0</v>
      </c>
      <c r="L741" s="79" t="n">
        <v>0</v>
      </c>
      <c r="M741" s="79" t="n">
        <v>0</v>
      </c>
      <c r="N741" s="79" t="n">
        <v>1.04999995</v>
      </c>
      <c r="O741" s="79" t="n">
        <v>2.57809711</v>
      </c>
      <c r="P741" s="80">
        <f>COS(RADIANS(K741))*COS(RADIANS(L741))+SIN(RADIANS(K741))*SIN(RADIANS(J741))*SIN(RADIANS(L741))</f>
        <v/>
      </c>
      <c r="Q741" s="80">
        <f>-COS(RADIANS(K741))*SIN(RADIANS(L741))+SIN(RADIANS(K741))*SIN(RADIANS(J741))*COS(RADIANS(L741))</f>
        <v/>
      </c>
      <c r="R741" s="80">
        <f>SIN(RADIANS(K741))*COS(RADIANS(J741))</f>
        <v/>
      </c>
      <c r="S741" s="80">
        <f>COS(RADIANS(J741))*SIN(RADIANS(L741))</f>
        <v/>
      </c>
      <c r="T741" s="80">
        <f>COS(RADIANS(J741))*COS(RADIANS(L741))</f>
        <v/>
      </c>
      <c r="U741" s="80">
        <f>-SIN(RADIANS(J741))</f>
        <v/>
      </c>
      <c r="V741" s="80">
        <f>-SIN(RADIANS(K741))*COS(RADIANS(L741))+COS(RADIANS(K741))*SIN(RADIANS(J741))*SIN(RADIANS(L741))</f>
        <v/>
      </c>
      <c r="W741" s="80">
        <f>SIN(RADIANS(K741))*SIN(RADIANS(L741))+COS(RADIANS(K741))*SIN(RADIANS(J741))*COS(RADIANS(L741))</f>
        <v/>
      </c>
      <c r="X741" s="80">
        <f>COS(RADIANS(K741))*COS(RADIANS(J741))</f>
        <v/>
      </c>
      <c r="Y741" s="80">
        <f>P741*G741</f>
        <v/>
      </c>
      <c r="Z741" s="80">
        <f>Q741*H741</f>
        <v/>
      </c>
      <c r="AA741" s="80">
        <f>R741*I741</f>
        <v/>
      </c>
      <c r="AB741" s="80">
        <f>M741</f>
        <v/>
      </c>
      <c r="AC741" s="80">
        <f>S741*G741</f>
        <v/>
      </c>
      <c r="AD741" s="80">
        <f>T741*H741</f>
        <v/>
      </c>
      <c r="AE741" s="80">
        <f>U741*I741</f>
        <v/>
      </c>
      <c r="AF741" s="80">
        <f>N741</f>
        <v/>
      </c>
      <c r="AG741" s="80">
        <f>V741*G741</f>
        <v/>
      </c>
      <c r="AH741" s="80">
        <f>W741*H741</f>
        <v/>
      </c>
      <c r="AI741" s="80">
        <f>X741*I741</f>
        <v/>
      </c>
      <c r="AJ741" s="80">
        <f>O741</f>
        <v/>
      </c>
      <c r="AK741" s="81" t="n">
        <v>0.550000012</v>
      </c>
      <c r="AL741" s="81" t="n">
        <v>0</v>
      </c>
      <c r="AM741" s="81" t="n">
        <v>0</v>
      </c>
      <c r="AN741" s="81" t="n">
        <v>0</v>
      </c>
      <c r="AO741" s="81" t="n">
        <v>0</v>
      </c>
      <c r="AP741" s="81" t="n">
        <v>0.07999999820000001</v>
      </c>
      <c r="AQ741" s="81" t="n">
        <v>0</v>
      </c>
      <c r="AR741" s="81" t="n">
        <v>1.04999995</v>
      </c>
      <c r="AS741" s="81" t="n">
        <v>0</v>
      </c>
      <c r="AT741" s="81" t="n">
        <v>0</v>
      </c>
      <c r="AU741" s="81" t="n">
        <v>0.330000013</v>
      </c>
      <c r="AV741" s="81" t="n">
        <v>2.57809711</v>
      </c>
      <c r="AW741" s="82">
        <f>MAX(ABS(Y741-AK741),ABS(Z741-AL741),ABS(AA741-AM741),ABS(AB741-AN741),ABS(AC741-AO741),ABS(AD741-AP741),ABS(AE741-AQ741),ABS(AF741-AR741),ABS(AG741-AS741),ABS(AH741-AT741),ABS(AI741-AU741),ABS(AJ741-AV741))</f>
        <v/>
      </c>
    </row>
    <row r="742">
      <c r="A742" s="78" t="inlineStr">
        <is>
          <t>M737</t>
        </is>
      </c>
      <c r="B742" s="52" t="inlineStr">
        <is>
          <t>TNK-58</t>
        </is>
      </c>
      <c r="C742" s="52" t="inlineStr">
        <is>
          <t>Main Battle Tank</t>
        </is>
      </c>
      <c r="D742" s="52" t="inlineStr">
        <is>
          <t>Track link L16</t>
        </is>
      </c>
      <c r="E742" s="63" t="inlineStr">
        <is>
          <t>Cube</t>
        </is>
      </c>
      <c r="F742" s="52" t="inlineStr">
        <is>
          <t>TNK-41</t>
        </is>
      </c>
      <c r="G742" s="79" t="n">
        <v>0.550000012</v>
      </c>
      <c r="H742" s="79" t="n">
        <v>0.07999999820000001</v>
      </c>
      <c r="I742" s="79" t="n">
        <v>0.330000013</v>
      </c>
      <c r="J742" s="79" t="n">
        <v>15.6574707</v>
      </c>
      <c r="K742" s="79" t="n">
        <v>0</v>
      </c>
      <c r="L742" s="79" t="n">
        <v>0</v>
      </c>
      <c r="M742" s="79" t="n">
        <v>0</v>
      </c>
      <c r="N742" s="79" t="n">
        <v>1.03144622</v>
      </c>
      <c r="O742" s="79" t="n">
        <v>2.93494296</v>
      </c>
      <c r="P742" s="80">
        <f>COS(RADIANS(K742))*COS(RADIANS(L742))+SIN(RADIANS(K742))*SIN(RADIANS(J742))*SIN(RADIANS(L742))</f>
        <v/>
      </c>
      <c r="Q742" s="80">
        <f>-COS(RADIANS(K742))*SIN(RADIANS(L742))+SIN(RADIANS(K742))*SIN(RADIANS(J742))*COS(RADIANS(L742))</f>
        <v/>
      </c>
      <c r="R742" s="80">
        <f>SIN(RADIANS(K742))*COS(RADIANS(J742))</f>
        <v/>
      </c>
      <c r="S742" s="80">
        <f>COS(RADIANS(J742))*SIN(RADIANS(L742))</f>
        <v/>
      </c>
      <c r="T742" s="80">
        <f>COS(RADIANS(J742))*COS(RADIANS(L742))</f>
        <v/>
      </c>
      <c r="U742" s="80">
        <f>-SIN(RADIANS(J742))</f>
        <v/>
      </c>
      <c r="V742" s="80">
        <f>-SIN(RADIANS(K742))*COS(RADIANS(L742))+COS(RADIANS(K742))*SIN(RADIANS(J742))*SIN(RADIANS(L742))</f>
        <v/>
      </c>
      <c r="W742" s="80">
        <f>SIN(RADIANS(K742))*SIN(RADIANS(L742))+COS(RADIANS(K742))*SIN(RADIANS(J742))*COS(RADIANS(L742))</f>
        <v/>
      </c>
      <c r="X742" s="80">
        <f>COS(RADIANS(K742))*COS(RADIANS(J742))</f>
        <v/>
      </c>
      <c r="Y742" s="80">
        <f>P742*G742</f>
        <v/>
      </c>
      <c r="Z742" s="80">
        <f>Q742*H742</f>
        <v/>
      </c>
      <c r="AA742" s="80">
        <f>R742*I742</f>
        <v/>
      </c>
      <c r="AB742" s="80">
        <f>M742</f>
        <v/>
      </c>
      <c r="AC742" s="80">
        <f>S742*G742</f>
        <v/>
      </c>
      <c r="AD742" s="80">
        <f>T742*H742</f>
        <v/>
      </c>
      <c r="AE742" s="80">
        <f>U742*I742</f>
        <v/>
      </c>
      <c r="AF742" s="80">
        <f>N742</f>
        <v/>
      </c>
      <c r="AG742" s="80">
        <f>V742*G742</f>
        <v/>
      </c>
      <c r="AH742" s="80">
        <f>W742*H742</f>
        <v/>
      </c>
      <c r="AI742" s="80">
        <f>X742*I742</f>
        <v/>
      </c>
      <c r="AJ742" s="80">
        <f>O742</f>
        <v/>
      </c>
      <c r="AK742" s="81" t="n">
        <v>0.550000012</v>
      </c>
      <c r="AL742" s="81" t="n">
        <v>0</v>
      </c>
      <c r="AM742" s="81" t="n">
        <v>0</v>
      </c>
      <c r="AN742" s="81" t="n">
        <v>0</v>
      </c>
      <c r="AO742" s="81" t="n">
        <v>0</v>
      </c>
      <c r="AP742" s="81" t="n">
        <v>0.0770313889</v>
      </c>
      <c r="AQ742" s="81" t="n">
        <v>-0.0890623182</v>
      </c>
      <c r="AR742" s="81" t="n">
        <v>1.03144622</v>
      </c>
      <c r="AS742" s="81" t="n">
        <v>0</v>
      </c>
      <c r="AT742" s="81" t="n">
        <v>0.0215908643</v>
      </c>
      <c r="AU742" s="81" t="n">
        <v>0.317754477</v>
      </c>
      <c r="AV742" s="81" t="n">
        <v>2.93494296</v>
      </c>
      <c r="AW742" s="82">
        <f>MAX(ABS(Y742-AK742),ABS(Z742-AL742),ABS(AA742-AM742),ABS(AB742-AN742),ABS(AC742-AO742),ABS(AD742-AP742),ABS(AE742-AQ742),ABS(AF742-AR742),ABS(AG742-AS742),ABS(AH742-AT742),ABS(AI742-AU742),ABS(AJ742-AV742))</f>
        <v/>
      </c>
    </row>
    <row r="743">
      <c r="A743" s="78" t="inlineStr">
        <is>
          <t>M738</t>
        </is>
      </c>
      <c r="B743" s="52" t="inlineStr">
        <is>
          <t>TNK-59</t>
        </is>
      </c>
      <c r="C743" s="52" t="inlineStr">
        <is>
          <t>Main Battle Tank</t>
        </is>
      </c>
      <c r="D743" s="52" t="inlineStr">
        <is>
          <t>Track link L17</t>
        </is>
      </c>
      <c r="E743" s="63" t="inlineStr">
        <is>
          <t>Cube</t>
        </is>
      </c>
      <c r="F743" s="52" t="inlineStr">
        <is>
          <t>TNK-41</t>
        </is>
      </c>
      <c r="G743" s="79" t="n">
        <v>0.550000012</v>
      </c>
      <c r="H743" s="79" t="n">
        <v>0.07999999820000001</v>
      </c>
      <c r="I743" s="79" t="n">
        <v>0.330000013</v>
      </c>
      <c r="J743" s="79" t="n">
        <v>56.7431374</v>
      </c>
      <c r="K743" s="79" t="n">
        <v>0</v>
      </c>
      <c r="L743" s="79" t="n">
        <v>0</v>
      </c>
      <c r="M743" s="79" t="n">
        <v>0</v>
      </c>
      <c r="N743" s="79" t="n">
        <v>0.824196696</v>
      </c>
      <c r="O743" s="79" t="n">
        <v>3.21811008</v>
      </c>
      <c r="P743" s="80">
        <f>COS(RADIANS(K743))*COS(RADIANS(L743))+SIN(RADIANS(K743))*SIN(RADIANS(J743))*SIN(RADIANS(L743))</f>
        <v/>
      </c>
      <c r="Q743" s="80">
        <f>-COS(RADIANS(K743))*SIN(RADIANS(L743))+SIN(RADIANS(K743))*SIN(RADIANS(J743))*COS(RADIANS(L743))</f>
        <v/>
      </c>
      <c r="R743" s="80">
        <f>SIN(RADIANS(K743))*COS(RADIANS(J743))</f>
        <v/>
      </c>
      <c r="S743" s="80">
        <f>COS(RADIANS(J743))*SIN(RADIANS(L743))</f>
        <v/>
      </c>
      <c r="T743" s="80">
        <f>COS(RADIANS(J743))*COS(RADIANS(L743))</f>
        <v/>
      </c>
      <c r="U743" s="80">
        <f>-SIN(RADIANS(J743))</f>
        <v/>
      </c>
      <c r="V743" s="80">
        <f>-SIN(RADIANS(K743))*COS(RADIANS(L743))+COS(RADIANS(K743))*SIN(RADIANS(J743))*SIN(RADIANS(L743))</f>
        <v/>
      </c>
      <c r="W743" s="80">
        <f>SIN(RADIANS(K743))*SIN(RADIANS(L743))+COS(RADIANS(K743))*SIN(RADIANS(J743))*COS(RADIANS(L743))</f>
        <v/>
      </c>
      <c r="X743" s="80">
        <f>COS(RADIANS(K743))*COS(RADIANS(J743))</f>
        <v/>
      </c>
      <c r="Y743" s="80">
        <f>P743*G743</f>
        <v/>
      </c>
      <c r="Z743" s="80">
        <f>Q743*H743</f>
        <v/>
      </c>
      <c r="AA743" s="80">
        <f>R743*I743</f>
        <v/>
      </c>
      <c r="AB743" s="80">
        <f>M743</f>
        <v/>
      </c>
      <c r="AC743" s="80">
        <f>S743*G743</f>
        <v/>
      </c>
      <c r="AD743" s="80">
        <f>T743*H743</f>
        <v/>
      </c>
      <c r="AE743" s="80">
        <f>U743*I743</f>
        <v/>
      </c>
      <c r="AF743" s="80">
        <f>N743</f>
        <v/>
      </c>
      <c r="AG743" s="80">
        <f>V743*G743</f>
        <v/>
      </c>
      <c r="AH743" s="80">
        <f>W743*H743</f>
        <v/>
      </c>
      <c r="AI743" s="80">
        <f>X743*I743</f>
        <v/>
      </c>
      <c r="AJ743" s="80">
        <f>O743</f>
        <v/>
      </c>
      <c r="AK743" s="81" t="n">
        <v>0.550000012</v>
      </c>
      <c r="AL743" s="81" t="n">
        <v>0</v>
      </c>
      <c r="AM743" s="81" t="n">
        <v>0</v>
      </c>
      <c r="AN743" s="81" t="n">
        <v>0</v>
      </c>
      <c r="AO743" s="81" t="n">
        <v>0</v>
      </c>
      <c r="AP743" s="81" t="n">
        <v>0.0438714698</v>
      </c>
      <c r="AQ743" s="81" t="n">
        <v>-0.275952786</v>
      </c>
      <c r="AR743" s="81" t="n">
        <v>0.824196696</v>
      </c>
      <c r="AS743" s="81" t="n">
        <v>0</v>
      </c>
      <c r="AT743" s="81" t="n">
        <v>0.0668976381</v>
      </c>
      <c r="AU743" s="81" t="n">
        <v>0.180969819</v>
      </c>
      <c r="AV743" s="81" t="n">
        <v>3.21811008</v>
      </c>
      <c r="AW743" s="82">
        <f>MAX(ABS(Y743-AK743),ABS(Z743-AL743),ABS(AA743-AM743),ABS(AB743-AN743),ABS(AC743-AO743),ABS(AD743-AP743),ABS(AE743-AQ743),ABS(AF743-AR743),ABS(AG743-AS743),ABS(AH743-AT743),ABS(AI743-AU743),ABS(AJ743-AV743))</f>
        <v/>
      </c>
    </row>
    <row r="744">
      <c r="A744" s="78" t="inlineStr">
        <is>
          <t>M739</t>
        </is>
      </c>
      <c r="B744" s="52" t="inlineStr">
        <is>
          <t>TNK-60</t>
        </is>
      </c>
      <c r="C744" s="52" t="inlineStr">
        <is>
          <t>Main Battle Tank</t>
        </is>
      </c>
      <c r="D744" s="52" t="inlineStr">
        <is>
          <t>Track link L18</t>
        </is>
      </c>
      <c r="E744" s="63" t="inlineStr">
        <is>
          <t>Cube</t>
        </is>
      </c>
      <c r="F744" s="52" t="inlineStr">
        <is>
          <t>TNK-41</t>
        </is>
      </c>
      <c r="G744" s="79" t="n">
        <v>0.550000012</v>
      </c>
      <c r="H744" s="79" t="n">
        <v>0.07999999820000001</v>
      </c>
      <c r="I744" s="79" t="n">
        <v>0.330000013</v>
      </c>
      <c r="J744" s="79" t="n">
        <v>97.8287964</v>
      </c>
      <c r="K744" s="79" t="n">
        <v>0</v>
      </c>
      <c r="L744" s="79" t="n">
        <v>0</v>
      </c>
      <c r="M744" s="79" t="n">
        <v>0</v>
      </c>
      <c r="N744" s="79" t="n">
        <v>0.481893241</v>
      </c>
      <c r="O744" s="79" t="n">
        <v>3.29533958</v>
      </c>
      <c r="P744" s="80">
        <f>COS(RADIANS(K744))*COS(RADIANS(L744))+SIN(RADIANS(K744))*SIN(RADIANS(J744))*SIN(RADIANS(L744))</f>
        <v/>
      </c>
      <c r="Q744" s="80">
        <f>-COS(RADIANS(K744))*SIN(RADIANS(L744))+SIN(RADIANS(K744))*SIN(RADIANS(J744))*COS(RADIANS(L744))</f>
        <v/>
      </c>
      <c r="R744" s="80">
        <f>SIN(RADIANS(K744))*COS(RADIANS(J744))</f>
        <v/>
      </c>
      <c r="S744" s="80">
        <f>COS(RADIANS(J744))*SIN(RADIANS(L744))</f>
        <v/>
      </c>
      <c r="T744" s="80">
        <f>COS(RADIANS(J744))*COS(RADIANS(L744))</f>
        <v/>
      </c>
      <c r="U744" s="80">
        <f>-SIN(RADIANS(J744))</f>
        <v/>
      </c>
      <c r="V744" s="80">
        <f>-SIN(RADIANS(K744))*COS(RADIANS(L744))+COS(RADIANS(K744))*SIN(RADIANS(J744))*SIN(RADIANS(L744))</f>
        <v/>
      </c>
      <c r="W744" s="80">
        <f>SIN(RADIANS(K744))*SIN(RADIANS(L744))+COS(RADIANS(K744))*SIN(RADIANS(J744))*COS(RADIANS(L744))</f>
        <v/>
      </c>
      <c r="X744" s="80">
        <f>COS(RADIANS(K744))*COS(RADIANS(J744))</f>
        <v/>
      </c>
      <c r="Y744" s="80">
        <f>P744*G744</f>
        <v/>
      </c>
      <c r="Z744" s="80">
        <f>Q744*H744</f>
        <v/>
      </c>
      <c r="AA744" s="80">
        <f>R744*I744</f>
        <v/>
      </c>
      <c r="AB744" s="80">
        <f>M744</f>
        <v/>
      </c>
      <c r="AC744" s="80">
        <f>S744*G744</f>
        <v/>
      </c>
      <c r="AD744" s="80">
        <f>T744*H744</f>
        <v/>
      </c>
      <c r="AE744" s="80">
        <f>U744*I744</f>
        <v/>
      </c>
      <c r="AF744" s="80">
        <f>N744</f>
        <v/>
      </c>
      <c r="AG744" s="80">
        <f>V744*G744</f>
        <v/>
      </c>
      <c r="AH744" s="80">
        <f>W744*H744</f>
        <v/>
      </c>
      <c r="AI744" s="80">
        <f>X744*I744</f>
        <v/>
      </c>
      <c r="AJ744" s="80">
        <f>O744</f>
        <v/>
      </c>
      <c r="AK744" s="81" t="n">
        <v>0.550000012</v>
      </c>
      <c r="AL744" s="81" t="n">
        <v>0</v>
      </c>
      <c r="AM744" s="81" t="n">
        <v>0</v>
      </c>
      <c r="AN744" s="81" t="n">
        <v>0</v>
      </c>
      <c r="AO744" s="81" t="n">
        <v>0</v>
      </c>
      <c r="AP744" s="81" t="n">
        <v>-0.0108970748</v>
      </c>
      <c r="AQ744" s="81" t="n">
        <v>-0.326924235</v>
      </c>
      <c r="AR744" s="81" t="n">
        <v>0.481893241</v>
      </c>
      <c r="AS744" s="81" t="n">
        <v>0</v>
      </c>
      <c r="AT744" s="81" t="n">
        <v>0.079254359</v>
      </c>
      <c r="AU744" s="81" t="n">
        <v>-0.0449504368</v>
      </c>
      <c r="AV744" s="81" t="n">
        <v>3.29533958</v>
      </c>
      <c r="AW744" s="82">
        <f>MAX(ABS(Y744-AK744),ABS(Z744-AL744),ABS(AA744-AM744),ABS(AB744-AN744),ABS(AC744-AO744),ABS(AD744-AP744),ABS(AE744-AQ744),ABS(AF744-AR744),ABS(AG744-AS744),ABS(AH744-AT744),ABS(AI744-AU744),ABS(AJ744-AV744))</f>
        <v/>
      </c>
    </row>
    <row r="745">
      <c r="A745" s="78" t="inlineStr">
        <is>
          <t>M740</t>
        </is>
      </c>
      <c r="B745" s="52" t="inlineStr">
        <is>
          <t>TNK-61</t>
        </is>
      </c>
      <c r="C745" s="52" t="inlineStr">
        <is>
          <t>Main Battle Tank</t>
        </is>
      </c>
      <c r="D745" s="52" t="inlineStr">
        <is>
          <t>Track link L19</t>
        </is>
      </c>
      <c r="E745" s="63" t="inlineStr">
        <is>
          <t>Cube</t>
        </is>
      </c>
      <c r="F745" s="52" t="inlineStr">
        <is>
          <t>TNK-41</t>
        </is>
      </c>
      <c r="G745" s="79" t="n">
        <v>0.550000012</v>
      </c>
      <c r="H745" s="79" t="n">
        <v>0.07999999820000001</v>
      </c>
      <c r="I745" s="79" t="n">
        <v>0.330000013</v>
      </c>
      <c r="J745" s="79" t="n">
        <v>138.914398</v>
      </c>
      <c r="K745" s="79" t="n">
        <v>0</v>
      </c>
      <c r="L745" s="79" t="n">
        <v>0</v>
      </c>
      <c r="M745" s="79" t="n">
        <v>0</v>
      </c>
      <c r="N745" s="79" t="n">
        <v>0.173135668</v>
      </c>
      <c r="O745" s="79" t="n">
        <v>3.12859273</v>
      </c>
      <c r="P745" s="80">
        <f>COS(RADIANS(K745))*COS(RADIANS(L745))+SIN(RADIANS(K745))*SIN(RADIANS(J745))*SIN(RADIANS(L745))</f>
        <v/>
      </c>
      <c r="Q745" s="80">
        <f>-COS(RADIANS(K745))*SIN(RADIANS(L745))+SIN(RADIANS(K745))*SIN(RADIANS(J745))*COS(RADIANS(L745))</f>
        <v/>
      </c>
      <c r="R745" s="80">
        <f>SIN(RADIANS(K745))*COS(RADIANS(J745))</f>
        <v/>
      </c>
      <c r="S745" s="80">
        <f>COS(RADIANS(J745))*SIN(RADIANS(L745))</f>
        <v/>
      </c>
      <c r="T745" s="80">
        <f>COS(RADIANS(J745))*COS(RADIANS(L745))</f>
        <v/>
      </c>
      <c r="U745" s="80">
        <f>-SIN(RADIANS(J745))</f>
        <v/>
      </c>
      <c r="V745" s="80">
        <f>-SIN(RADIANS(K745))*COS(RADIANS(L745))+COS(RADIANS(K745))*SIN(RADIANS(J745))*SIN(RADIANS(L745))</f>
        <v/>
      </c>
      <c r="W745" s="80">
        <f>SIN(RADIANS(K745))*SIN(RADIANS(L745))+COS(RADIANS(K745))*SIN(RADIANS(J745))*COS(RADIANS(L745))</f>
        <v/>
      </c>
      <c r="X745" s="80">
        <f>COS(RADIANS(K745))*COS(RADIANS(J745))</f>
        <v/>
      </c>
      <c r="Y745" s="80">
        <f>P745*G745</f>
        <v/>
      </c>
      <c r="Z745" s="80">
        <f>Q745*H745</f>
        <v/>
      </c>
      <c r="AA745" s="80">
        <f>R745*I745</f>
        <v/>
      </c>
      <c r="AB745" s="80">
        <f>M745</f>
        <v/>
      </c>
      <c r="AC745" s="80">
        <f>S745*G745</f>
        <v/>
      </c>
      <c r="AD745" s="80">
        <f>T745*H745</f>
        <v/>
      </c>
      <c r="AE745" s="80">
        <f>U745*I745</f>
        <v/>
      </c>
      <c r="AF745" s="80">
        <f>N745</f>
        <v/>
      </c>
      <c r="AG745" s="80">
        <f>V745*G745</f>
        <v/>
      </c>
      <c r="AH745" s="80">
        <f>W745*H745</f>
        <v/>
      </c>
      <c r="AI745" s="80">
        <f>X745*I745</f>
        <v/>
      </c>
      <c r="AJ745" s="80">
        <f>O745</f>
        <v/>
      </c>
      <c r="AK745" s="81" t="n">
        <v>0.550000012</v>
      </c>
      <c r="AL745" s="81" t="n">
        <v>0</v>
      </c>
      <c r="AM745" s="81" t="n">
        <v>0</v>
      </c>
      <c r="AN745" s="81" t="n">
        <v>0</v>
      </c>
      <c r="AO745" s="81" t="n">
        <v>0</v>
      </c>
      <c r="AP745" s="81" t="n">
        <v>-0.0602982938</v>
      </c>
      <c r="AQ745" s="81" t="n">
        <v>-0.216871306</v>
      </c>
      <c r="AR745" s="81" t="n">
        <v>0.173135668</v>
      </c>
      <c r="AS745" s="81" t="n">
        <v>0</v>
      </c>
      <c r="AT745" s="81" t="n">
        <v>0.0525748581</v>
      </c>
      <c r="AU745" s="81" t="n">
        <v>-0.248730481</v>
      </c>
      <c r="AV745" s="81" t="n">
        <v>3.12859273</v>
      </c>
      <c r="AW745" s="82">
        <f>MAX(ABS(Y745-AK745),ABS(Z745-AL745),ABS(AA745-AM745),ABS(AB745-AN745),ABS(AC745-AO745),ABS(AD745-AP745),ABS(AE745-AQ745),ABS(AF745-AR745),ABS(AG745-AS745),ABS(AH745-AT745),ABS(AI745-AU745),ABS(AJ745-AV745))</f>
        <v/>
      </c>
    </row>
    <row r="746">
      <c r="A746" s="78" t="inlineStr">
        <is>
          <t>M741</t>
        </is>
      </c>
      <c r="B746" s="52" t="inlineStr">
        <is>
          <t>TNK-62</t>
        </is>
      </c>
      <c r="C746" s="52" t="inlineStr">
        <is>
          <t>Main Battle Tank</t>
        </is>
      </c>
      <c r="D746" s="52" t="inlineStr">
        <is>
          <t>Track link L20</t>
        </is>
      </c>
      <c r="E746" s="63" t="inlineStr">
        <is>
          <t>Cube</t>
        </is>
      </c>
      <c r="F746" s="52" t="inlineStr">
        <is>
          <t>TNK-41</t>
        </is>
      </c>
      <c r="G746" s="79" t="n">
        <v>0.550000012</v>
      </c>
      <c r="H746" s="79" t="n">
        <v>0.07999999820000001</v>
      </c>
      <c r="I746" s="79" t="n">
        <v>0.330000013</v>
      </c>
      <c r="J746" s="79" t="n">
        <v>180</v>
      </c>
      <c r="K746" s="79" t="n">
        <v>0</v>
      </c>
      <c r="L746" s="79" t="n">
        <v>0</v>
      </c>
      <c r="M746" s="79" t="n">
        <v>0</v>
      </c>
      <c r="N746" s="79" t="n">
        <v>0.0500000119</v>
      </c>
      <c r="O746" s="79" t="n">
        <v>2.79999971</v>
      </c>
      <c r="P746" s="80">
        <f>COS(RADIANS(K746))*COS(RADIANS(L746))+SIN(RADIANS(K746))*SIN(RADIANS(J746))*SIN(RADIANS(L746))</f>
        <v/>
      </c>
      <c r="Q746" s="80">
        <f>-COS(RADIANS(K746))*SIN(RADIANS(L746))+SIN(RADIANS(K746))*SIN(RADIANS(J746))*COS(RADIANS(L746))</f>
        <v/>
      </c>
      <c r="R746" s="80">
        <f>SIN(RADIANS(K746))*COS(RADIANS(J746))</f>
        <v/>
      </c>
      <c r="S746" s="80">
        <f>COS(RADIANS(J746))*SIN(RADIANS(L746))</f>
        <v/>
      </c>
      <c r="T746" s="80">
        <f>COS(RADIANS(J746))*COS(RADIANS(L746))</f>
        <v/>
      </c>
      <c r="U746" s="80">
        <f>-SIN(RADIANS(J746))</f>
        <v/>
      </c>
      <c r="V746" s="80">
        <f>-SIN(RADIANS(K746))*COS(RADIANS(L746))+COS(RADIANS(K746))*SIN(RADIANS(J746))*SIN(RADIANS(L746))</f>
        <v/>
      </c>
      <c r="W746" s="80">
        <f>SIN(RADIANS(K746))*SIN(RADIANS(L746))+COS(RADIANS(K746))*SIN(RADIANS(J746))*COS(RADIANS(L746))</f>
        <v/>
      </c>
      <c r="X746" s="80">
        <f>COS(RADIANS(K746))*COS(RADIANS(J746))</f>
        <v/>
      </c>
      <c r="Y746" s="80">
        <f>P746*G746</f>
        <v/>
      </c>
      <c r="Z746" s="80">
        <f>Q746*H746</f>
        <v/>
      </c>
      <c r="AA746" s="80">
        <f>R746*I746</f>
        <v/>
      </c>
      <c r="AB746" s="80">
        <f>M746</f>
        <v/>
      </c>
      <c r="AC746" s="80">
        <f>S746*G746</f>
        <v/>
      </c>
      <c r="AD746" s="80">
        <f>T746*H746</f>
        <v/>
      </c>
      <c r="AE746" s="80">
        <f>U746*I746</f>
        <v/>
      </c>
      <c r="AF746" s="80">
        <f>N746</f>
        <v/>
      </c>
      <c r="AG746" s="80">
        <f>V746*G746</f>
        <v/>
      </c>
      <c r="AH746" s="80">
        <f>W746*H746</f>
        <v/>
      </c>
      <c r="AI746" s="80">
        <f>X746*I746</f>
        <v/>
      </c>
      <c r="AJ746" s="80">
        <f>O746</f>
        <v/>
      </c>
      <c r="AK746" s="81" t="n">
        <v>0.550000012</v>
      </c>
      <c r="AL746" s="81" t="n">
        <v>0</v>
      </c>
      <c r="AM746" s="81" t="n">
        <v>0</v>
      </c>
      <c r="AN746" s="81" t="n">
        <v>0</v>
      </c>
      <c r="AO746" s="81" t="n">
        <v>0</v>
      </c>
      <c r="AP746" s="81" t="n">
        <v>-0.07999999820000001</v>
      </c>
      <c r="AQ746" s="81" t="n">
        <v>2.88495166e-08</v>
      </c>
      <c r="AR746" s="81" t="n">
        <v>0.0500000119</v>
      </c>
      <c r="AS746" s="81" t="n">
        <v>0</v>
      </c>
      <c r="AT746" s="81" t="n">
        <v>-6.99382197e-09</v>
      </c>
      <c r="AU746" s="81" t="n">
        <v>-0.330000013</v>
      </c>
      <c r="AV746" s="81" t="n">
        <v>2.79999971</v>
      </c>
      <c r="AW746" s="82">
        <f>MAX(ABS(Y746-AK746),ABS(Z746-AL746),ABS(AA746-AM746),ABS(AB746-AN746),ABS(AC746-AO746),ABS(AD746-AP746),ABS(AE746-AQ746),ABS(AF746-AR746),ABS(AG746-AS746),ABS(AH746-AT746),ABS(AI746-AU746),ABS(AJ746-AV746))</f>
        <v/>
      </c>
    </row>
    <row r="747">
      <c r="A747" s="78" t="inlineStr">
        <is>
          <t>M742</t>
        </is>
      </c>
      <c r="B747" s="52" t="inlineStr">
        <is>
          <t>TNK-63</t>
        </is>
      </c>
      <c r="C747" s="52" t="inlineStr">
        <is>
          <t>Main Battle Tank</t>
        </is>
      </c>
      <c r="D747" s="52" t="inlineStr">
        <is>
          <t>Track link L21</t>
        </is>
      </c>
      <c r="E747" s="63" t="inlineStr">
        <is>
          <t>Cube</t>
        </is>
      </c>
      <c r="F747" s="52" t="inlineStr">
        <is>
          <t>TNK-41</t>
        </is>
      </c>
      <c r="G747" s="79" t="n">
        <v>0.550000012</v>
      </c>
      <c r="H747" s="79" t="n">
        <v>0.07999999820000001</v>
      </c>
      <c r="I747" s="79" t="n">
        <v>0.330000013</v>
      </c>
      <c r="J747" s="79" t="n">
        <v>180</v>
      </c>
      <c r="K747" s="79" t="n">
        <v>0</v>
      </c>
      <c r="L747" s="79" t="n">
        <v>0</v>
      </c>
      <c r="M747" s="79" t="n">
        <v>0</v>
      </c>
      <c r="N747" s="79" t="n">
        <v>0.0500000119</v>
      </c>
      <c r="O747" s="79" t="n">
        <v>2.44145966</v>
      </c>
      <c r="P747" s="80">
        <f>COS(RADIANS(K747))*COS(RADIANS(L747))+SIN(RADIANS(K747))*SIN(RADIANS(J747))*SIN(RADIANS(L747))</f>
        <v/>
      </c>
      <c r="Q747" s="80">
        <f>-COS(RADIANS(K747))*SIN(RADIANS(L747))+SIN(RADIANS(K747))*SIN(RADIANS(J747))*COS(RADIANS(L747))</f>
        <v/>
      </c>
      <c r="R747" s="80">
        <f>SIN(RADIANS(K747))*COS(RADIANS(J747))</f>
        <v/>
      </c>
      <c r="S747" s="80">
        <f>COS(RADIANS(J747))*SIN(RADIANS(L747))</f>
        <v/>
      </c>
      <c r="T747" s="80">
        <f>COS(RADIANS(J747))*COS(RADIANS(L747))</f>
        <v/>
      </c>
      <c r="U747" s="80">
        <f>-SIN(RADIANS(J747))</f>
        <v/>
      </c>
      <c r="V747" s="80">
        <f>-SIN(RADIANS(K747))*COS(RADIANS(L747))+COS(RADIANS(K747))*SIN(RADIANS(J747))*SIN(RADIANS(L747))</f>
        <v/>
      </c>
      <c r="W747" s="80">
        <f>SIN(RADIANS(K747))*SIN(RADIANS(L747))+COS(RADIANS(K747))*SIN(RADIANS(J747))*COS(RADIANS(L747))</f>
        <v/>
      </c>
      <c r="X747" s="80">
        <f>COS(RADIANS(K747))*COS(RADIANS(J747))</f>
        <v/>
      </c>
      <c r="Y747" s="80">
        <f>P747*G747</f>
        <v/>
      </c>
      <c r="Z747" s="80">
        <f>Q747*H747</f>
        <v/>
      </c>
      <c r="AA747" s="80">
        <f>R747*I747</f>
        <v/>
      </c>
      <c r="AB747" s="80">
        <f>M747</f>
        <v/>
      </c>
      <c r="AC747" s="80">
        <f>S747*G747</f>
        <v/>
      </c>
      <c r="AD747" s="80">
        <f>T747*H747</f>
        <v/>
      </c>
      <c r="AE747" s="80">
        <f>U747*I747</f>
        <v/>
      </c>
      <c r="AF747" s="80">
        <f>N747</f>
        <v/>
      </c>
      <c r="AG747" s="80">
        <f>V747*G747</f>
        <v/>
      </c>
      <c r="AH747" s="80">
        <f>W747*H747</f>
        <v/>
      </c>
      <c r="AI747" s="80">
        <f>X747*I747</f>
        <v/>
      </c>
      <c r="AJ747" s="80">
        <f>O747</f>
        <v/>
      </c>
      <c r="AK747" s="81" t="n">
        <v>0.550000012</v>
      </c>
      <c r="AL747" s="81" t="n">
        <v>0</v>
      </c>
      <c r="AM747" s="81" t="n">
        <v>0</v>
      </c>
      <c r="AN747" s="81" t="n">
        <v>0</v>
      </c>
      <c r="AO747" s="81" t="n">
        <v>0</v>
      </c>
      <c r="AP747" s="81" t="n">
        <v>-0.07999999820000001</v>
      </c>
      <c r="AQ747" s="81" t="n">
        <v>2.88495166e-08</v>
      </c>
      <c r="AR747" s="81" t="n">
        <v>0.0500000119</v>
      </c>
      <c r="AS747" s="81" t="n">
        <v>0</v>
      </c>
      <c r="AT747" s="81" t="n">
        <v>-6.99382197e-09</v>
      </c>
      <c r="AU747" s="81" t="n">
        <v>-0.330000013</v>
      </c>
      <c r="AV747" s="81" t="n">
        <v>2.44145966</v>
      </c>
      <c r="AW747" s="82">
        <f>MAX(ABS(Y747-AK747),ABS(Z747-AL747),ABS(AA747-AM747),ABS(AB747-AN747),ABS(AC747-AO747),ABS(AD747-AP747),ABS(AE747-AQ747),ABS(AF747-AR747),ABS(AG747-AS747),ABS(AH747-AT747),ABS(AI747-AU747),ABS(AJ747-AV747))</f>
        <v/>
      </c>
    </row>
    <row r="748">
      <c r="A748" s="78" t="inlineStr">
        <is>
          <t>M743</t>
        </is>
      </c>
      <c r="B748" s="52" t="inlineStr">
        <is>
          <t>TNK-64</t>
        </is>
      </c>
      <c r="C748" s="52" t="inlineStr">
        <is>
          <t>Main Battle Tank</t>
        </is>
      </c>
      <c r="D748" s="52" t="inlineStr">
        <is>
          <t>Track link L22</t>
        </is>
      </c>
      <c r="E748" s="63" t="inlineStr">
        <is>
          <t>Cube</t>
        </is>
      </c>
      <c r="F748" s="52" t="inlineStr">
        <is>
          <t>TNK-41</t>
        </is>
      </c>
      <c r="G748" s="79" t="n">
        <v>0.550000012</v>
      </c>
      <c r="H748" s="79" t="n">
        <v>0.07999999820000001</v>
      </c>
      <c r="I748" s="79" t="n">
        <v>0.330000013</v>
      </c>
      <c r="J748" s="79" t="n">
        <v>180</v>
      </c>
      <c r="K748" s="79" t="n">
        <v>0</v>
      </c>
      <c r="L748" s="79" t="n">
        <v>0</v>
      </c>
      <c r="M748" s="79" t="n">
        <v>0</v>
      </c>
      <c r="N748" s="79" t="n">
        <v>0.0500000119</v>
      </c>
      <c r="O748" s="79" t="n">
        <v>2.08292007</v>
      </c>
      <c r="P748" s="80">
        <f>COS(RADIANS(K748))*COS(RADIANS(L748))+SIN(RADIANS(K748))*SIN(RADIANS(J748))*SIN(RADIANS(L748))</f>
        <v/>
      </c>
      <c r="Q748" s="80">
        <f>-COS(RADIANS(K748))*SIN(RADIANS(L748))+SIN(RADIANS(K748))*SIN(RADIANS(J748))*COS(RADIANS(L748))</f>
        <v/>
      </c>
      <c r="R748" s="80">
        <f>SIN(RADIANS(K748))*COS(RADIANS(J748))</f>
        <v/>
      </c>
      <c r="S748" s="80">
        <f>COS(RADIANS(J748))*SIN(RADIANS(L748))</f>
        <v/>
      </c>
      <c r="T748" s="80">
        <f>COS(RADIANS(J748))*COS(RADIANS(L748))</f>
        <v/>
      </c>
      <c r="U748" s="80">
        <f>-SIN(RADIANS(J748))</f>
        <v/>
      </c>
      <c r="V748" s="80">
        <f>-SIN(RADIANS(K748))*COS(RADIANS(L748))+COS(RADIANS(K748))*SIN(RADIANS(J748))*SIN(RADIANS(L748))</f>
        <v/>
      </c>
      <c r="W748" s="80">
        <f>SIN(RADIANS(K748))*SIN(RADIANS(L748))+COS(RADIANS(K748))*SIN(RADIANS(J748))*COS(RADIANS(L748))</f>
        <v/>
      </c>
      <c r="X748" s="80">
        <f>COS(RADIANS(K748))*COS(RADIANS(J748))</f>
        <v/>
      </c>
      <c r="Y748" s="80">
        <f>P748*G748</f>
        <v/>
      </c>
      <c r="Z748" s="80">
        <f>Q748*H748</f>
        <v/>
      </c>
      <c r="AA748" s="80">
        <f>R748*I748</f>
        <v/>
      </c>
      <c r="AB748" s="80">
        <f>M748</f>
        <v/>
      </c>
      <c r="AC748" s="80">
        <f>S748*G748</f>
        <v/>
      </c>
      <c r="AD748" s="80">
        <f>T748*H748</f>
        <v/>
      </c>
      <c r="AE748" s="80">
        <f>U748*I748</f>
        <v/>
      </c>
      <c r="AF748" s="80">
        <f>N748</f>
        <v/>
      </c>
      <c r="AG748" s="80">
        <f>V748*G748</f>
        <v/>
      </c>
      <c r="AH748" s="80">
        <f>W748*H748</f>
        <v/>
      </c>
      <c r="AI748" s="80">
        <f>X748*I748</f>
        <v/>
      </c>
      <c r="AJ748" s="80">
        <f>O748</f>
        <v/>
      </c>
      <c r="AK748" s="81" t="n">
        <v>0.550000012</v>
      </c>
      <c r="AL748" s="81" t="n">
        <v>0</v>
      </c>
      <c r="AM748" s="81" t="n">
        <v>0</v>
      </c>
      <c r="AN748" s="81" t="n">
        <v>0</v>
      </c>
      <c r="AO748" s="81" t="n">
        <v>0</v>
      </c>
      <c r="AP748" s="81" t="n">
        <v>-0.07999999820000001</v>
      </c>
      <c r="AQ748" s="81" t="n">
        <v>2.88495166e-08</v>
      </c>
      <c r="AR748" s="81" t="n">
        <v>0.0500000119</v>
      </c>
      <c r="AS748" s="81" t="n">
        <v>0</v>
      </c>
      <c r="AT748" s="81" t="n">
        <v>-6.99382197e-09</v>
      </c>
      <c r="AU748" s="81" t="n">
        <v>-0.330000013</v>
      </c>
      <c r="AV748" s="81" t="n">
        <v>2.08292007</v>
      </c>
      <c r="AW748" s="82">
        <f>MAX(ABS(Y748-AK748),ABS(Z748-AL748),ABS(AA748-AM748),ABS(AB748-AN748),ABS(AC748-AO748),ABS(AD748-AP748),ABS(AE748-AQ748),ABS(AF748-AR748),ABS(AG748-AS748),ABS(AH748-AT748),ABS(AI748-AU748),ABS(AJ748-AV748))</f>
        <v/>
      </c>
    </row>
    <row r="749">
      <c r="A749" s="78" t="inlineStr">
        <is>
          <t>M744</t>
        </is>
      </c>
      <c r="B749" s="52" t="inlineStr">
        <is>
          <t>TNK-65</t>
        </is>
      </c>
      <c r="C749" s="52" t="inlineStr">
        <is>
          <t>Main Battle Tank</t>
        </is>
      </c>
      <c r="D749" s="52" t="inlineStr">
        <is>
          <t>Track link L23</t>
        </is>
      </c>
      <c r="E749" s="63" t="inlineStr">
        <is>
          <t>Cube</t>
        </is>
      </c>
      <c r="F749" s="52" t="inlineStr">
        <is>
          <t>TNK-41</t>
        </is>
      </c>
      <c r="G749" s="79" t="n">
        <v>0.550000012</v>
      </c>
      <c r="H749" s="79" t="n">
        <v>0.07999999820000001</v>
      </c>
      <c r="I749" s="79" t="n">
        <v>0.330000013</v>
      </c>
      <c r="J749" s="79" t="n">
        <v>180</v>
      </c>
      <c r="K749" s="79" t="n">
        <v>0</v>
      </c>
      <c r="L749" s="79" t="n">
        <v>0</v>
      </c>
      <c r="M749" s="79" t="n">
        <v>0</v>
      </c>
      <c r="N749" s="79" t="n">
        <v>0.0500000119</v>
      </c>
      <c r="O749" s="79" t="n">
        <v>1.72438014</v>
      </c>
      <c r="P749" s="80">
        <f>COS(RADIANS(K749))*COS(RADIANS(L749))+SIN(RADIANS(K749))*SIN(RADIANS(J749))*SIN(RADIANS(L749))</f>
        <v/>
      </c>
      <c r="Q749" s="80">
        <f>-COS(RADIANS(K749))*SIN(RADIANS(L749))+SIN(RADIANS(K749))*SIN(RADIANS(J749))*COS(RADIANS(L749))</f>
        <v/>
      </c>
      <c r="R749" s="80">
        <f>SIN(RADIANS(K749))*COS(RADIANS(J749))</f>
        <v/>
      </c>
      <c r="S749" s="80">
        <f>COS(RADIANS(J749))*SIN(RADIANS(L749))</f>
        <v/>
      </c>
      <c r="T749" s="80">
        <f>COS(RADIANS(J749))*COS(RADIANS(L749))</f>
        <v/>
      </c>
      <c r="U749" s="80">
        <f>-SIN(RADIANS(J749))</f>
        <v/>
      </c>
      <c r="V749" s="80">
        <f>-SIN(RADIANS(K749))*COS(RADIANS(L749))+COS(RADIANS(K749))*SIN(RADIANS(J749))*SIN(RADIANS(L749))</f>
        <v/>
      </c>
      <c r="W749" s="80">
        <f>SIN(RADIANS(K749))*SIN(RADIANS(L749))+COS(RADIANS(K749))*SIN(RADIANS(J749))*COS(RADIANS(L749))</f>
        <v/>
      </c>
      <c r="X749" s="80">
        <f>COS(RADIANS(K749))*COS(RADIANS(J749))</f>
        <v/>
      </c>
      <c r="Y749" s="80">
        <f>P749*G749</f>
        <v/>
      </c>
      <c r="Z749" s="80">
        <f>Q749*H749</f>
        <v/>
      </c>
      <c r="AA749" s="80">
        <f>R749*I749</f>
        <v/>
      </c>
      <c r="AB749" s="80">
        <f>M749</f>
        <v/>
      </c>
      <c r="AC749" s="80">
        <f>S749*G749</f>
        <v/>
      </c>
      <c r="AD749" s="80">
        <f>T749*H749</f>
        <v/>
      </c>
      <c r="AE749" s="80">
        <f>U749*I749</f>
        <v/>
      </c>
      <c r="AF749" s="80">
        <f>N749</f>
        <v/>
      </c>
      <c r="AG749" s="80">
        <f>V749*G749</f>
        <v/>
      </c>
      <c r="AH749" s="80">
        <f>W749*H749</f>
        <v/>
      </c>
      <c r="AI749" s="80">
        <f>X749*I749</f>
        <v/>
      </c>
      <c r="AJ749" s="80">
        <f>O749</f>
        <v/>
      </c>
      <c r="AK749" s="81" t="n">
        <v>0.550000012</v>
      </c>
      <c r="AL749" s="81" t="n">
        <v>0</v>
      </c>
      <c r="AM749" s="81" t="n">
        <v>0</v>
      </c>
      <c r="AN749" s="81" t="n">
        <v>0</v>
      </c>
      <c r="AO749" s="81" t="n">
        <v>0</v>
      </c>
      <c r="AP749" s="81" t="n">
        <v>-0.07999999820000001</v>
      </c>
      <c r="AQ749" s="81" t="n">
        <v>2.88495166e-08</v>
      </c>
      <c r="AR749" s="81" t="n">
        <v>0.0500000119</v>
      </c>
      <c r="AS749" s="81" t="n">
        <v>0</v>
      </c>
      <c r="AT749" s="81" t="n">
        <v>-6.99382197e-09</v>
      </c>
      <c r="AU749" s="81" t="n">
        <v>-0.330000013</v>
      </c>
      <c r="AV749" s="81" t="n">
        <v>1.72438014</v>
      </c>
      <c r="AW749" s="82">
        <f>MAX(ABS(Y749-AK749),ABS(Z749-AL749),ABS(AA749-AM749),ABS(AB749-AN749),ABS(AC749-AO749),ABS(AD749-AP749),ABS(AE749-AQ749),ABS(AF749-AR749),ABS(AG749-AS749),ABS(AH749-AT749),ABS(AI749-AU749),ABS(AJ749-AV749))</f>
        <v/>
      </c>
    </row>
    <row r="750">
      <c r="A750" s="78" t="inlineStr">
        <is>
          <t>M745</t>
        </is>
      </c>
      <c r="B750" s="52" t="inlineStr">
        <is>
          <t>TNK-66</t>
        </is>
      </c>
      <c r="C750" s="52" t="inlineStr">
        <is>
          <t>Main Battle Tank</t>
        </is>
      </c>
      <c r="D750" s="52" t="inlineStr">
        <is>
          <t>Track link L24</t>
        </is>
      </c>
      <c r="E750" s="63" t="inlineStr">
        <is>
          <t>Cube</t>
        </is>
      </c>
      <c r="F750" s="52" t="inlineStr">
        <is>
          <t>TNK-41</t>
        </is>
      </c>
      <c r="G750" s="79" t="n">
        <v>0.550000012</v>
      </c>
      <c r="H750" s="79" t="n">
        <v>0.07999999820000001</v>
      </c>
      <c r="I750" s="79" t="n">
        <v>0.330000013</v>
      </c>
      <c r="J750" s="79" t="n">
        <v>180</v>
      </c>
      <c r="K750" s="79" t="n">
        <v>0</v>
      </c>
      <c r="L750" s="79" t="n">
        <v>0</v>
      </c>
      <c r="M750" s="79" t="n">
        <v>0</v>
      </c>
      <c r="N750" s="79" t="n">
        <v>0.0500000119</v>
      </c>
      <c r="O750" s="79" t="n">
        <v>1.36584055</v>
      </c>
      <c r="P750" s="80">
        <f>COS(RADIANS(K750))*COS(RADIANS(L750))+SIN(RADIANS(K750))*SIN(RADIANS(J750))*SIN(RADIANS(L750))</f>
        <v/>
      </c>
      <c r="Q750" s="80">
        <f>-COS(RADIANS(K750))*SIN(RADIANS(L750))+SIN(RADIANS(K750))*SIN(RADIANS(J750))*COS(RADIANS(L750))</f>
        <v/>
      </c>
      <c r="R750" s="80">
        <f>SIN(RADIANS(K750))*COS(RADIANS(J750))</f>
        <v/>
      </c>
      <c r="S750" s="80">
        <f>COS(RADIANS(J750))*SIN(RADIANS(L750))</f>
        <v/>
      </c>
      <c r="T750" s="80">
        <f>COS(RADIANS(J750))*COS(RADIANS(L750))</f>
        <v/>
      </c>
      <c r="U750" s="80">
        <f>-SIN(RADIANS(J750))</f>
        <v/>
      </c>
      <c r="V750" s="80">
        <f>-SIN(RADIANS(K750))*COS(RADIANS(L750))+COS(RADIANS(K750))*SIN(RADIANS(J750))*SIN(RADIANS(L750))</f>
        <v/>
      </c>
      <c r="W750" s="80">
        <f>SIN(RADIANS(K750))*SIN(RADIANS(L750))+COS(RADIANS(K750))*SIN(RADIANS(J750))*COS(RADIANS(L750))</f>
        <v/>
      </c>
      <c r="X750" s="80">
        <f>COS(RADIANS(K750))*COS(RADIANS(J750))</f>
        <v/>
      </c>
      <c r="Y750" s="80">
        <f>P750*G750</f>
        <v/>
      </c>
      <c r="Z750" s="80">
        <f>Q750*H750</f>
        <v/>
      </c>
      <c r="AA750" s="80">
        <f>R750*I750</f>
        <v/>
      </c>
      <c r="AB750" s="80">
        <f>M750</f>
        <v/>
      </c>
      <c r="AC750" s="80">
        <f>S750*G750</f>
        <v/>
      </c>
      <c r="AD750" s="80">
        <f>T750*H750</f>
        <v/>
      </c>
      <c r="AE750" s="80">
        <f>U750*I750</f>
        <v/>
      </c>
      <c r="AF750" s="80">
        <f>N750</f>
        <v/>
      </c>
      <c r="AG750" s="80">
        <f>V750*G750</f>
        <v/>
      </c>
      <c r="AH750" s="80">
        <f>W750*H750</f>
        <v/>
      </c>
      <c r="AI750" s="80">
        <f>X750*I750</f>
        <v/>
      </c>
      <c r="AJ750" s="80">
        <f>O750</f>
        <v/>
      </c>
      <c r="AK750" s="81" t="n">
        <v>0.550000012</v>
      </c>
      <c r="AL750" s="81" t="n">
        <v>0</v>
      </c>
      <c r="AM750" s="81" t="n">
        <v>0</v>
      </c>
      <c r="AN750" s="81" t="n">
        <v>0</v>
      </c>
      <c r="AO750" s="81" t="n">
        <v>0</v>
      </c>
      <c r="AP750" s="81" t="n">
        <v>-0.07999999820000001</v>
      </c>
      <c r="AQ750" s="81" t="n">
        <v>2.88495166e-08</v>
      </c>
      <c r="AR750" s="81" t="n">
        <v>0.0500000119</v>
      </c>
      <c r="AS750" s="81" t="n">
        <v>0</v>
      </c>
      <c r="AT750" s="81" t="n">
        <v>-6.99382197e-09</v>
      </c>
      <c r="AU750" s="81" t="n">
        <v>-0.330000013</v>
      </c>
      <c r="AV750" s="81" t="n">
        <v>1.36584055</v>
      </c>
      <c r="AW750" s="82">
        <f>MAX(ABS(Y750-AK750),ABS(Z750-AL750),ABS(AA750-AM750),ABS(AB750-AN750),ABS(AC750-AO750),ABS(AD750-AP750),ABS(AE750-AQ750),ABS(AF750-AR750),ABS(AG750-AS750),ABS(AH750-AT750),ABS(AI750-AU750),ABS(AJ750-AV750))</f>
        <v/>
      </c>
    </row>
    <row r="751">
      <c r="A751" s="78" t="inlineStr">
        <is>
          <t>M746</t>
        </is>
      </c>
      <c r="B751" s="52" t="inlineStr">
        <is>
          <t>TNK-67</t>
        </is>
      </c>
      <c r="C751" s="52" t="inlineStr">
        <is>
          <t>Main Battle Tank</t>
        </is>
      </c>
      <c r="D751" s="52" t="inlineStr">
        <is>
          <t>Track link L25</t>
        </is>
      </c>
      <c r="E751" s="63" t="inlineStr">
        <is>
          <t>Cube</t>
        </is>
      </c>
      <c r="F751" s="52" t="inlineStr">
        <is>
          <t>TNK-41</t>
        </is>
      </c>
      <c r="G751" s="79" t="n">
        <v>0.550000012</v>
      </c>
      <c r="H751" s="79" t="n">
        <v>0.07999999820000001</v>
      </c>
      <c r="I751" s="79" t="n">
        <v>0.330000013</v>
      </c>
      <c r="J751" s="79" t="n">
        <v>180</v>
      </c>
      <c r="K751" s="79" t="n">
        <v>0</v>
      </c>
      <c r="L751" s="79" t="n">
        <v>0</v>
      </c>
      <c r="M751" s="79" t="n">
        <v>0</v>
      </c>
      <c r="N751" s="79" t="n">
        <v>0.0500000119</v>
      </c>
      <c r="O751" s="79" t="n">
        <v>1.00730097</v>
      </c>
      <c r="P751" s="80">
        <f>COS(RADIANS(K751))*COS(RADIANS(L751))+SIN(RADIANS(K751))*SIN(RADIANS(J751))*SIN(RADIANS(L751))</f>
        <v/>
      </c>
      <c r="Q751" s="80">
        <f>-COS(RADIANS(K751))*SIN(RADIANS(L751))+SIN(RADIANS(K751))*SIN(RADIANS(J751))*COS(RADIANS(L751))</f>
        <v/>
      </c>
      <c r="R751" s="80">
        <f>SIN(RADIANS(K751))*COS(RADIANS(J751))</f>
        <v/>
      </c>
      <c r="S751" s="80">
        <f>COS(RADIANS(J751))*SIN(RADIANS(L751))</f>
        <v/>
      </c>
      <c r="T751" s="80">
        <f>COS(RADIANS(J751))*COS(RADIANS(L751))</f>
        <v/>
      </c>
      <c r="U751" s="80">
        <f>-SIN(RADIANS(J751))</f>
        <v/>
      </c>
      <c r="V751" s="80">
        <f>-SIN(RADIANS(K751))*COS(RADIANS(L751))+COS(RADIANS(K751))*SIN(RADIANS(J751))*SIN(RADIANS(L751))</f>
        <v/>
      </c>
      <c r="W751" s="80">
        <f>SIN(RADIANS(K751))*SIN(RADIANS(L751))+COS(RADIANS(K751))*SIN(RADIANS(J751))*COS(RADIANS(L751))</f>
        <v/>
      </c>
      <c r="X751" s="80">
        <f>COS(RADIANS(K751))*COS(RADIANS(J751))</f>
        <v/>
      </c>
      <c r="Y751" s="80">
        <f>P751*G751</f>
        <v/>
      </c>
      <c r="Z751" s="80">
        <f>Q751*H751</f>
        <v/>
      </c>
      <c r="AA751" s="80">
        <f>R751*I751</f>
        <v/>
      </c>
      <c r="AB751" s="80">
        <f>M751</f>
        <v/>
      </c>
      <c r="AC751" s="80">
        <f>S751*G751</f>
        <v/>
      </c>
      <c r="AD751" s="80">
        <f>T751*H751</f>
        <v/>
      </c>
      <c r="AE751" s="80">
        <f>U751*I751</f>
        <v/>
      </c>
      <c r="AF751" s="80">
        <f>N751</f>
        <v/>
      </c>
      <c r="AG751" s="80">
        <f>V751*G751</f>
        <v/>
      </c>
      <c r="AH751" s="80">
        <f>W751*H751</f>
        <v/>
      </c>
      <c r="AI751" s="80">
        <f>X751*I751</f>
        <v/>
      </c>
      <c r="AJ751" s="80">
        <f>O751</f>
        <v/>
      </c>
      <c r="AK751" s="81" t="n">
        <v>0.550000012</v>
      </c>
      <c r="AL751" s="81" t="n">
        <v>0</v>
      </c>
      <c r="AM751" s="81" t="n">
        <v>0</v>
      </c>
      <c r="AN751" s="81" t="n">
        <v>0</v>
      </c>
      <c r="AO751" s="81" t="n">
        <v>0</v>
      </c>
      <c r="AP751" s="81" t="n">
        <v>-0.07999999820000001</v>
      </c>
      <c r="AQ751" s="81" t="n">
        <v>2.88495166e-08</v>
      </c>
      <c r="AR751" s="81" t="n">
        <v>0.0500000119</v>
      </c>
      <c r="AS751" s="81" t="n">
        <v>0</v>
      </c>
      <c r="AT751" s="81" t="n">
        <v>-6.99382197e-09</v>
      </c>
      <c r="AU751" s="81" t="n">
        <v>-0.330000013</v>
      </c>
      <c r="AV751" s="81" t="n">
        <v>1.00730097</v>
      </c>
      <c r="AW751" s="82">
        <f>MAX(ABS(Y751-AK751),ABS(Z751-AL751),ABS(AA751-AM751),ABS(AB751-AN751),ABS(AC751-AO751),ABS(AD751-AP751),ABS(AE751-AQ751),ABS(AF751-AR751),ABS(AG751-AS751),ABS(AH751-AT751),ABS(AI751-AU751),ABS(AJ751-AV751))</f>
        <v/>
      </c>
    </row>
    <row r="752">
      <c r="A752" s="78" t="inlineStr">
        <is>
          <t>M747</t>
        </is>
      </c>
      <c r="B752" s="52" t="inlineStr">
        <is>
          <t>TNK-68</t>
        </is>
      </c>
      <c r="C752" s="52" t="inlineStr">
        <is>
          <t>Main Battle Tank</t>
        </is>
      </c>
      <c r="D752" s="52" t="inlineStr">
        <is>
          <t>Track link L26</t>
        </is>
      </c>
      <c r="E752" s="63" t="inlineStr">
        <is>
          <t>Cube</t>
        </is>
      </c>
      <c r="F752" s="52" t="inlineStr">
        <is>
          <t>TNK-41</t>
        </is>
      </c>
      <c r="G752" s="79" t="n">
        <v>0.550000012</v>
      </c>
      <c r="H752" s="79" t="n">
        <v>0.07999999820000001</v>
      </c>
      <c r="I752" s="79" t="n">
        <v>0.330000013</v>
      </c>
      <c r="J752" s="79" t="n">
        <v>180</v>
      </c>
      <c r="K752" s="79" t="n">
        <v>0</v>
      </c>
      <c r="L752" s="79" t="n">
        <v>0</v>
      </c>
      <c r="M752" s="79" t="n">
        <v>0</v>
      </c>
      <c r="N752" s="79" t="n">
        <v>0.0500000119</v>
      </c>
      <c r="O752" s="79" t="n">
        <v>0.648761511</v>
      </c>
      <c r="P752" s="80">
        <f>COS(RADIANS(K752))*COS(RADIANS(L752))+SIN(RADIANS(K752))*SIN(RADIANS(J752))*SIN(RADIANS(L752))</f>
        <v/>
      </c>
      <c r="Q752" s="80">
        <f>-COS(RADIANS(K752))*SIN(RADIANS(L752))+SIN(RADIANS(K752))*SIN(RADIANS(J752))*COS(RADIANS(L752))</f>
        <v/>
      </c>
      <c r="R752" s="80">
        <f>SIN(RADIANS(K752))*COS(RADIANS(J752))</f>
        <v/>
      </c>
      <c r="S752" s="80">
        <f>COS(RADIANS(J752))*SIN(RADIANS(L752))</f>
        <v/>
      </c>
      <c r="T752" s="80">
        <f>COS(RADIANS(J752))*COS(RADIANS(L752))</f>
        <v/>
      </c>
      <c r="U752" s="80">
        <f>-SIN(RADIANS(J752))</f>
        <v/>
      </c>
      <c r="V752" s="80">
        <f>-SIN(RADIANS(K752))*COS(RADIANS(L752))+COS(RADIANS(K752))*SIN(RADIANS(J752))*SIN(RADIANS(L752))</f>
        <v/>
      </c>
      <c r="W752" s="80">
        <f>SIN(RADIANS(K752))*SIN(RADIANS(L752))+COS(RADIANS(K752))*SIN(RADIANS(J752))*COS(RADIANS(L752))</f>
        <v/>
      </c>
      <c r="X752" s="80">
        <f>COS(RADIANS(K752))*COS(RADIANS(J752))</f>
        <v/>
      </c>
      <c r="Y752" s="80">
        <f>P752*G752</f>
        <v/>
      </c>
      <c r="Z752" s="80">
        <f>Q752*H752</f>
        <v/>
      </c>
      <c r="AA752" s="80">
        <f>R752*I752</f>
        <v/>
      </c>
      <c r="AB752" s="80">
        <f>M752</f>
        <v/>
      </c>
      <c r="AC752" s="80">
        <f>S752*G752</f>
        <v/>
      </c>
      <c r="AD752" s="80">
        <f>T752*H752</f>
        <v/>
      </c>
      <c r="AE752" s="80">
        <f>U752*I752</f>
        <v/>
      </c>
      <c r="AF752" s="80">
        <f>N752</f>
        <v/>
      </c>
      <c r="AG752" s="80">
        <f>V752*G752</f>
        <v/>
      </c>
      <c r="AH752" s="80">
        <f>W752*H752</f>
        <v/>
      </c>
      <c r="AI752" s="80">
        <f>X752*I752</f>
        <v/>
      </c>
      <c r="AJ752" s="80">
        <f>O752</f>
        <v/>
      </c>
      <c r="AK752" s="81" t="n">
        <v>0.550000012</v>
      </c>
      <c r="AL752" s="81" t="n">
        <v>0</v>
      </c>
      <c r="AM752" s="81" t="n">
        <v>0</v>
      </c>
      <c r="AN752" s="81" t="n">
        <v>0</v>
      </c>
      <c r="AO752" s="81" t="n">
        <v>0</v>
      </c>
      <c r="AP752" s="81" t="n">
        <v>-0.07999999820000001</v>
      </c>
      <c r="AQ752" s="81" t="n">
        <v>2.88495166e-08</v>
      </c>
      <c r="AR752" s="81" t="n">
        <v>0.0500000119</v>
      </c>
      <c r="AS752" s="81" t="n">
        <v>0</v>
      </c>
      <c r="AT752" s="81" t="n">
        <v>-6.99382197e-09</v>
      </c>
      <c r="AU752" s="81" t="n">
        <v>-0.330000013</v>
      </c>
      <c r="AV752" s="81" t="n">
        <v>0.648761511</v>
      </c>
      <c r="AW752" s="82">
        <f>MAX(ABS(Y752-AK752),ABS(Z752-AL752),ABS(AA752-AM752),ABS(AB752-AN752),ABS(AC752-AO752),ABS(AD752-AP752),ABS(AE752-AQ752),ABS(AF752-AR752),ABS(AG752-AS752),ABS(AH752-AT752),ABS(AI752-AU752),ABS(AJ752-AV752))</f>
        <v/>
      </c>
    </row>
    <row r="753">
      <c r="A753" s="78" t="inlineStr">
        <is>
          <t>M748</t>
        </is>
      </c>
      <c r="B753" s="52" t="inlineStr">
        <is>
          <t>TNK-69</t>
        </is>
      </c>
      <c r="C753" s="52" t="inlineStr">
        <is>
          <t>Main Battle Tank</t>
        </is>
      </c>
      <c r="D753" s="52" t="inlineStr">
        <is>
          <t>Track link L27</t>
        </is>
      </c>
      <c r="E753" s="63" t="inlineStr">
        <is>
          <t>Cube</t>
        </is>
      </c>
      <c r="F753" s="52" t="inlineStr">
        <is>
          <t>TNK-41</t>
        </is>
      </c>
      <c r="G753" s="79" t="n">
        <v>0.550000012</v>
      </c>
      <c r="H753" s="79" t="n">
        <v>0.07999999820000001</v>
      </c>
      <c r="I753" s="79" t="n">
        <v>0.330000013</v>
      </c>
      <c r="J753" s="79" t="n">
        <v>180</v>
      </c>
      <c r="K753" s="79" t="n">
        <v>0</v>
      </c>
      <c r="L753" s="79" t="n">
        <v>0</v>
      </c>
      <c r="M753" s="79" t="n">
        <v>0</v>
      </c>
      <c r="N753" s="79" t="n">
        <v>0.0500000119</v>
      </c>
      <c r="O753" s="79" t="n">
        <v>0.29022193</v>
      </c>
      <c r="P753" s="80">
        <f>COS(RADIANS(K753))*COS(RADIANS(L753))+SIN(RADIANS(K753))*SIN(RADIANS(J753))*SIN(RADIANS(L753))</f>
        <v/>
      </c>
      <c r="Q753" s="80">
        <f>-COS(RADIANS(K753))*SIN(RADIANS(L753))+SIN(RADIANS(K753))*SIN(RADIANS(J753))*COS(RADIANS(L753))</f>
        <v/>
      </c>
      <c r="R753" s="80">
        <f>SIN(RADIANS(K753))*COS(RADIANS(J753))</f>
        <v/>
      </c>
      <c r="S753" s="80">
        <f>COS(RADIANS(J753))*SIN(RADIANS(L753))</f>
        <v/>
      </c>
      <c r="T753" s="80">
        <f>COS(RADIANS(J753))*COS(RADIANS(L753))</f>
        <v/>
      </c>
      <c r="U753" s="80">
        <f>-SIN(RADIANS(J753))</f>
        <v/>
      </c>
      <c r="V753" s="80">
        <f>-SIN(RADIANS(K753))*COS(RADIANS(L753))+COS(RADIANS(K753))*SIN(RADIANS(J753))*SIN(RADIANS(L753))</f>
        <v/>
      </c>
      <c r="W753" s="80">
        <f>SIN(RADIANS(K753))*SIN(RADIANS(L753))+COS(RADIANS(K753))*SIN(RADIANS(J753))*COS(RADIANS(L753))</f>
        <v/>
      </c>
      <c r="X753" s="80">
        <f>COS(RADIANS(K753))*COS(RADIANS(J753))</f>
        <v/>
      </c>
      <c r="Y753" s="80">
        <f>P753*G753</f>
        <v/>
      </c>
      <c r="Z753" s="80">
        <f>Q753*H753</f>
        <v/>
      </c>
      <c r="AA753" s="80">
        <f>R753*I753</f>
        <v/>
      </c>
      <c r="AB753" s="80">
        <f>M753</f>
        <v/>
      </c>
      <c r="AC753" s="80">
        <f>S753*G753</f>
        <v/>
      </c>
      <c r="AD753" s="80">
        <f>T753*H753</f>
        <v/>
      </c>
      <c r="AE753" s="80">
        <f>U753*I753</f>
        <v/>
      </c>
      <c r="AF753" s="80">
        <f>N753</f>
        <v/>
      </c>
      <c r="AG753" s="80">
        <f>V753*G753</f>
        <v/>
      </c>
      <c r="AH753" s="80">
        <f>W753*H753</f>
        <v/>
      </c>
      <c r="AI753" s="80">
        <f>X753*I753</f>
        <v/>
      </c>
      <c r="AJ753" s="80">
        <f>O753</f>
        <v/>
      </c>
      <c r="AK753" s="81" t="n">
        <v>0.550000012</v>
      </c>
      <c r="AL753" s="81" t="n">
        <v>0</v>
      </c>
      <c r="AM753" s="81" t="n">
        <v>0</v>
      </c>
      <c r="AN753" s="81" t="n">
        <v>0</v>
      </c>
      <c r="AO753" s="81" t="n">
        <v>0</v>
      </c>
      <c r="AP753" s="81" t="n">
        <v>-0.07999999820000001</v>
      </c>
      <c r="AQ753" s="81" t="n">
        <v>2.88495166e-08</v>
      </c>
      <c r="AR753" s="81" t="n">
        <v>0.0500000119</v>
      </c>
      <c r="AS753" s="81" t="n">
        <v>0</v>
      </c>
      <c r="AT753" s="81" t="n">
        <v>-6.99382197e-09</v>
      </c>
      <c r="AU753" s="81" t="n">
        <v>-0.330000013</v>
      </c>
      <c r="AV753" s="81" t="n">
        <v>0.29022193</v>
      </c>
      <c r="AW753" s="82">
        <f>MAX(ABS(Y753-AK753),ABS(Z753-AL753),ABS(AA753-AM753),ABS(AB753-AN753),ABS(AC753-AO753),ABS(AD753-AP753),ABS(AE753-AQ753),ABS(AF753-AR753),ABS(AG753-AS753),ABS(AH753-AT753),ABS(AI753-AU753),ABS(AJ753-AV753))</f>
        <v/>
      </c>
    </row>
    <row r="754">
      <c r="A754" s="78" t="inlineStr">
        <is>
          <t>M749</t>
        </is>
      </c>
      <c r="B754" s="52" t="inlineStr">
        <is>
          <t>TNK-70</t>
        </is>
      </c>
      <c r="C754" s="52" t="inlineStr">
        <is>
          <t>Main Battle Tank</t>
        </is>
      </c>
      <c r="D754" s="52" t="inlineStr">
        <is>
          <t>Track link L28</t>
        </is>
      </c>
      <c r="E754" s="63" t="inlineStr">
        <is>
          <t>Cube</t>
        </is>
      </c>
      <c r="F754" s="52" t="inlineStr">
        <is>
          <t>TNK-41</t>
        </is>
      </c>
      <c r="G754" s="79" t="n">
        <v>0.550000012</v>
      </c>
      <c r="H754" s="79" t="n">
        <v>0.07999999820000001</v>
      </c>
      <c r="I754" s="79" t="n">
        <v>0.330000013</v>
      </c>
      <c r="J754" s="79" t="n">
        <v>180</v>
      </c>
      <c r="K754" s="79" t="n">
        <v>0</v>
      </c>
      <c r="L754" s="79" t="n">
        <v>0</v>
      </c>
      <c r="M754" s="79" t="n">
        <v>0</v>
      </c>
      <c r="N754" s="79" t="n">
        <v>0.0500000119</v>
      </c>
      <c r="O754" s="79" t="n">
        <v>-0.0683186054</v>
      </c>
      <c r="P754" s="80">
        <f>COS(RADIANS(K754))*COS(RADIANS(L754))+SIN(RADIANS(K754))*SIN(RADIANS(J754))*SIN(RADIANS(L754))</f>
        <v/>
      </c>
      <c r="Q754" s="80">
        <f>-COS(RADIANS(K754))*SIN(RADIANS(L754))+SIN(RADIANS(K754))*SIN(RADIANS(J754))*COS(RADIANS(L754))</f>
        <v/>
      </c>
      <c r="R754" s="80">
        <f>SIN(RADIANS(K754))*COS(RADIANS(J754))</f>
        <v/>
      </c>
      <c r="S754" s="80">
        <f>COS(RADIANS(J754))*SIN(RADIANS(L754))</f>
        <v/>
      </c>
      <c r="T754" s="80">
        <f>COS(RADIANS(J754))*COS(RADIANS(L754))</f>
        <v/>
      </c>
      <c r="U754" s="80">
        <f>-SIN(RADIANS(J754))</f>
        <v/>
      </c>
      <c r="V754" s="80">
        <f>-SIN(RADIANS(K754))*COS(RADIANS(L754))+COS(RADIANS(K754))*SIN(RADIANS(J754))*SIN(RADIANS(L754))</f>
        <v/>
      </c>
      <c r="W754" s="80">
        <f>SIN(RADIANS(K754))*SIN(RADIANS(L754))+COS(RADIANS(K754))*SIN(RADIANS(J754))*COS(RADIANS(L754))</f>
        <v/>
      </c>
      <c r="X754" s="80">
        <f>COS(RADIANS(K754))*COS(RADIANS(J754))</f>
        <v/>
      </c>
      <c r="Y754" s="80">
        <f>P754*G754</f>
        <v/>
      </c>
      <c r="Z754" s="80">
        <f>Q754*H754</f>
        <v/>
      </c>
      <c r="AA754" s="80">
        <f>R754*I754</f>
        <v/>
      </c>
      <c r="AB754" s="80">
        <f>M754</f>
        <v/>
      </c>
      <c r="AC754" s="80">
        <f>S754*G754</f>
        <v/>
      </c>
      <c r="AD754" s="80">
        <f>T754*H754</f>
        <v/>
      </c>
      <c r="AE754" s="80">
        <f>U754*I754</f>
        <v/>
      </c>
      <c r="AF754" s="80">
        <f>N754</f>
        <v/>
      </c>
      <c r="AG754" s="80">
        <f>V754*G754</f>
        <v/>
      </c>
      <c r="AH754" s="80">
        <f>W754*H754</f>
        <v/>
      </c>
      <c r="AI754" s="80">
        <f>X754*I754</f>
        <v/>
      </c>
      <c r="AJ754" s="80">
        <f>O754</f>
        <v/>
      </c>
      <c r="AK754" s="81" t="n">
        <v>0.550000012</v>
      </c>
      <c r="AL754" s="81" t="n">
        <v>0</v>
      </c>
      <c r="AM754" s="81" t="n">
        <v>0</v>
      </c>
      <c r="AN754" s="81" t="n">
        <v>0</v>
      </c>
      <c r="AO754" s="81" t="n">
        <v>0</v>
      </c>
      <c r="AP754" s="81" t="n">
        <v>-0.07999999820000001</v>
      </c>
      <c r="AQ754" s="81" t="n">
        <v>2.88495166e-08</v>
      </c>
      <c r="AR754" s="81" t="n">
        <v>0.0500000119</v>
      </c>
      <c r="AS754" s="81" t="n">
        <v>0</v>
      </c>
      <c r="AT754" s="81" t="n">
        <v>-6.99382197e-09</v>
      </c>
      <c r="AU754" s="81" t="n">
        <v>-0.330000013</v>
      </c>
      <c r="AV754" s="81" t="n">
        <v>-0.0683186054</v>
      </c>
      <c r="AW754" s="82">
        <f>MAX(ABS(Y754-AK754),ABS(Z754-AL754),ABS(AA754-AM754),ABS(AB754-AN754),ABS(AC754-AO754),ABS(AD754-AP754),ABS(AE754-AQ754),ABS(AF754-AR754),ABS(AG754-AS754),ABS(AH754-AT754),ABS(AI754-AU754),ABS(AJ754-AV754))</f>
        <v/>
      </c>
    </row>
    <row r="755">
      <c r="A755" s="78" t="inlineStr">
        <is>
          <t>M750</t>
        </is>
      </c>
      <c r="B755" s="52" t="inlineStr">
        <is>
          <t>TNK-71</t>
        </is>
      </c>
      <c r="C755" s="52" t="inlineStr">
        <is>
          <t>Main Battle Tank</t>
        </is>
      </c>
      <c r="D755" s="52" t="inlineStr">
        <is>
          <t>Track link L29</t>
        </is>
      </c>
      <c r="E755" s="63" t="inlineStr">
        <is>
          <t>Cube</t>
        </is>
      </c>
      <c r="F755" s="52" t="inlineStr">
        <is>
          <t>TNK-41</t>
        </is>
      </c>
      <c r="G755" s="79" t="n">
        <v>0.550000012</v>
      </c>
      <c r="H755" s="79" t="n">
        <v>0.07999999820000001</v>
      </c>
      <c r="I755" s="79" t="n">
        <v>0.330000013</v>
      </c>
      <c r="J755" s="79" t="n">
        <v>180</v>
      </c>
      <c r="K755" s="79" t="n">
        <v>0</v>
      </c>
      <c r="L755" s="79" t="n">
        <v>0</v>
      </c>
      <c r="M755" s="79" t="n">
        <v>0</v>
      </c>
      <c r="N755" s="79" t="n">
        <v>0.0500000119</v>
      </c>
      <c r="O755" s="79" t="n">
        <v>-0.426858187</v>
      </c>
      <c r="P755" s="80">
        <f>COS(RADIANS(K755))*COS(RADIANS(L755))+SIN(RADIANS(K755))*SIN(RADIANS(J755))*SIN(RADIANS(L755))</f>
        <v/>
      </c>
      <c r="Q755" s="80">
        <f>-COS(RADIANS(K755))*SIN(RADIANS(L755))+SIN(RADIANS(K755))*SIN(RADIANS(J755))*COS(RADIANS(L755))</f>
        <v/>
      </c>
      <c r="R755" s="80">
        <f>SIN(RADIANS(K755))*COS(RADIANS(J755))</f>
        <v/>
      </c>
      <c r="S755" s="80">
        <f>COS(RADIANS(J755))*SIN(RADIANS(L755))</f>
        <v/>
      </c>
      <c r="T755" s="80">
        <f>COS(RADIANS(J755))*COS(RADIANS(L755))</f>
        <v/>
      </c>
      <c r="U755" s="80">
        <f>-SIN(RADIANS(J755))</f>
        <v/>
      </c>
      <c r="V755" s="80">
        <f>-SIN(RADIANS(K755))*COS(RADIANS(L755))+COS(RADIANS(K755))*SIN(RADIANS(J755))*SIN(RADIANS(L755))</f>
        <v/>
      </c>
      <c r="W755" s="80">
        <f>SIN(RADIANS(K755))*SIN(RADIANS(L755))+COS(RADIANS(K755))*SIN(RADIANS(J755))*COS(RADIANS(L755))</f>
        <v/>
      </c>
      <c r="X755" s="80">
        <f>COS(RADIANS(K755))*COS(RADIANS(J755))</f>
        <v/>
      </c>
      <c r="Y755" s="80">
        <f>P755*G755</f>
        <v/>
      </c>
      <c r="Z755" s="80">
        <f>Q755*H755</f>
        <v/>
      </c>
      <c r="AA755" s="80">
        <f>R755*I755</f>
        <v/>
      </c>
      <c r="AB755" s="80">
        <f>M755</f>
        <v/>
      </c>
      <c r="AC755" s="80">
        <f>S755*G755</f>
        <v/>
      </c>
      <c r="AD755" s="80">
        <f>T755*H755</f>
        <v/>
      </c>
      <c r="AE755" s="80">
        <f>U755*I755</f>
        <v/>
      </c>
      <c r="AF755" s="80">
        <f>N755</f>
        <v/>
      </c>
      <c r="AG755" s="80">
        <f>V755*G755</f>
        <v/>
      </c>
      <c r="AH755" s="80">
        <f>W755*H755</f>
        <v/>
      </c>
      <c r="AI755" s="80">
        <f>X755*I755</f>
        <v/>
      </c>
      <c r="AJ755" s="80">
        <f>O755</f>
        <v/>
      </c>
      <c r="AK755" s="81" t="n">
        <v>0.550000012</v>
      </c>
      <c r="AL755" s="81" t="n">
        <v>0</v>
      </c>
      <c r="AM755" s="81" t="n">
        <v>0</v>
      </c>
      <c r="AN755" s="81" t="n">
        <v>0</v>
      </c>
      <c r="AO755" s="81" t="n">
        <v>0</v>
      </c>
      <c r="AP755" s="81" t="n">
        <v>-0.07999999820000001</v>
      </c>
      <c r="AQ755" s="81" t="n">
        <v>2.88495166e-08</v>
      </c>
      <c r="AR755" s="81" t="n">
        <v>0.0500000119</v>
      </c>
      <c r="AS755" s="81" t="n">
        <v>0</v>
      </c>
      <c r="AT755" s="81" t="n">
        <v>-6.99382197e-09</v>
      </c>
      <c r="AU755" s="81" t="n">
        <v>-0.330000013</v>
      </c>
      <c r="AV755" s="81" t="n">
        <v>-0.426858187</v>
      </c>
      <c r="AW755" s="82">
        <f>MAX(ABS(Y755-AK755),ABS(Z755-AL755),ABS(AA755-AM755),ABS(AB755-AN755),ABS(AC755-AO755),ABS(AD755-AP755),ABS(AE755-AQ755),ABS(AF755-AR755),ABS(AG755-AS755),ABS(AH755-AT755),ABS(AI755-AU755),ABS(AJ755-AV755))</f>
        <v/>
      </c>
    </row>
    <row r="756">
      <c r="A756" s="78" t="inlineStr">
        <is>
          <t>M751</t>
        </is>
      </c>
      <c r="B756" s="52" t="inlineStr">
        <is>
          <t>TNK-72</t>
        </is>
      </c>
      <c r="C756" s="52" t="inlineStr">
        <is>
          <t>Main Battle Tank</t>
        </is>
      </c>
      <c r="D756" s="52" t="inlineStr">
        <is>
          <t>Track link L30</t>
        </is>
      </c>
      <c r="E756" s="63" t="inlineStr">
        <is>
          <t>Cube</t>
        </is>
      </c>
      <c r="F756" s="52" t="inlineStr">
        <is>
          <t>TNK-41</t>
        </is>
      </c>
      <c r="G756" s="79" t="n">
        <v>0.550000012</v>
      </c>
      <c r="H756" s="79" t="n">
        <v>0.07999999820000001</v>
      </c>
      <c r="I756" s="79" t="n">
        <v>0.330000013</v>
      </c>
      <c r="J756" s="79" t="n">
        <v>180</v>
      </c>
      <c r="K756" s="79" t="n">
        <v>0</v>
      </c>
      <c r="L756" s="79" t="n">
        <v>0</v>
      </c>
      <c r="M756" s="79" t="n">
        <v>0</v>
      </c>
      <c r="N756" s="79" t="n">
        <v>0.0500000119</v>
      </c>
      <c r="O756" s="79" t="n">
        <v>-0.7853977680000001</v>
      </c>
      <c r="P756" s="80">
        <f>COS(RADIANS(K756))*COS(RADIANS(L756))+SIN(RADIANS(K756))*SIN(RADIANS(J756))*SIN(RADIANS(L756))</f>
        <v/>
      </c>
      <c r="Q756" s="80">
        <f>-COS(RADIANS(K756))*SIN(RADIANS(L756))+SIN(RADIANS(K756))*SIN(RADIANS(J756))*COS(RADIANS(L756))</f>
        <v/>
      </c>
      <c r="R756" s="80">
        <f>SIN(RADIANS(K756))*COS(RADIANS(J756))</f>
        <v/>
      </c>
      <c r="S756" s="80">
        <f>COS(RADIANS(J756))*SIN(RADIANS(L756))</f>
        <v/>
      </c>
      <c r="T756" s="80">
        <f>COS(RADIANS(J756))*COS(RADIANS(L756))</f>
        <v/>
      </c>
      <c r="U756" s="80">
        <f>-SIN(RADIANS(J756))</f>
        <v/>
      </c>
      <c r="V756" s="80">
        <f>-SIN(RADIANS(K756))*COS(RADIANS(L756))+COS(RADIANS(K756))*SIN(RADIANS(J756))*SIN(RADIANS(L756))</f>
        <v/>
      </c>
      <c r="W756" s="80">
        <f>SIN(RADIANS(K756))*SIN(RADIANS(L756))+COS(RADIANS(K756))*SIN(RADIANS(J756))*COS(RADIANS(L756))</f>
        <v/>
      </c>
      <c r="X756" s="80">
        <f>COS(RADIANS(K756))*COS(RADIANS(J756))</f>
        <v/>
      </c>
      <c r="Y756" s="80">
        <f>P756*G756</f>
        <v/>
      </c>
      <c r="Z756" s="80">
        <f>Q756*H756</f>
        <v/>
      </c>
      <c r="AA756" s="80">
        <f>R756*I756</f>
        <v/>
      </c>
      <c r="AB756" s="80">
        <f>M756</f>
        <v/>
      </c>
      <c r="AC756" s="80">
        <f>S756*G756</f>
        <v/>
      </c>
      <c r="AD756" s="80">
        <f>T756*H756</f>
        <v/>
      </c>
      <c r="AE756" s="80">
        <f>U756*I756</f>
        <v/>
      </c>
      <c r="AF756" s="80">
        <f>N756</f>
        <v/>
      </c>
      <c r="AG756" s="80">
        <f>V756*G756</f>
        <v/>
      </c>
      <c r="AH756" s="80">
        <f>W756*H756</f>
        <v/>
      </c>
      <c r="AI756" s="80">
        <f>X756*I756</f>
        <v/>
      </c>
      <c r="AJ756" s="80">
        <f>O756</f>
        <v/>
      </c>
      <c r="AK756" s="81" t="n">
        <v>0.550000012</v>
      </c>
      <c r="AL756" s="81" t="n">
        <v>0</v>
      </c>
      <c r="AM756" s="81" t="n">
        <v>0</v>
      </c>
      <c r="AN756" s="81" t="n">
        <v>0</v>
      </c>
      <c r="AO756" s="81" t="n">
        <v>0</v>
      </c>
      <c r="AP756" s="81" t="n">
        <v>-0.07999999820000001</v>
      </c>
      <c r="AQ756" s="81" t="n">
        <v>2.88495166e-08</v>
      </c>
      <c r="AR756" s="81" t="n">
        <v>0.0500000119</v>
      </c>
      <c r="AS756" s="81" t="n">
        <v>0</v>
      </c>
      <c r="AT756" s="81" t="n">
        <v>-6.99382197e-09</v>
      </c>
      <c r="AU756" s="81" t="n">
        <v>-0.330000013</v>
      </c>
      <c r="AV756" s="81" t="n">
        <v>-0.7853977680000001</v>
      </c>
      <c r="AW756" s="82">
        <f>MAX(ABS(Y756-AK756),ABS(Z756-AL756),ABS(AA756-AM756),ABS(AB756-AN756),ABS(AC756-AO756),ABS(AD756-AP756),ABS(AE756-AQ756),ABS(AF756-AR756),ABS(AG756-AS756),ABS(AH756-AT756),ABS(AI756-AU756),ABS(AJ756-AV756))</f>
        <v/>
      </c>
    </row>
    <row r="757">
      <c r="A757" s="78" t="inlineStr">
        <is>
          <t>M752</t>
        </is>
      </c>
      <c r="B757" s="52" t="inlineStr">
        <is>
          <t>TNK-73</t>
        </is>
      </c>
      <c r="C757" s="52" t="inlineStr">
        <is>
          <t>Main Battle Tank</t>
        </is>
      </c>
      <c r="D757" s="52" t="inlineStr">
        <is>
          <t>Track link L31</t>
        </is>
      </c>
      <c r="E757" s="63" t="inlineStr">
        <is>
          <t>Cube</t>
        </is>
      </c>
      <c r="F757" s="52" t="inlineStr">
        <is>
          <t>TNK-41</t>
        </is>
      </c>
      <c r="G757" s="79" t="n">
        <v>0.550000012</v>
      </c>
      <c r="H757" s="79" t="n">
        <v>0.07999999820000001</v>
      </c>
      <c r="I757" s="79" t="n">
        <v>0.330000013</v>
      </c>
      <c r="J757" s="79" t="n">
        <v>180</v>
      </c>
      <c r="K757" s="79" t="n">
        <v>0</v>
      </c>
      <c r="L757" s="79" t="n">
        <v>0</v>
      </c>
      <c r="M757" s="79" t="n">
        <v>0</v>
      </c>
      <c r="N757" s="79" t="n">
        <v>0.0500000119</v>
      </c>
      <c r="O757" s="79" t="n">
        <v>-1.1439383</v>
      </c>
      <c r="P757" s="80">
        <f>COS(RADIANS(K757))*COS(RADIANS(L757))+SIN(RADIANS(K757))*SIN(RADIANS(J757))*SIN(RADIANS(L757))</f>
        <v/>
      </c>
      <c r="Q757" s="80">
        <f>-COS(RADIANS(K757))*SIN(RADIANS(L757))+SIN(RADIANS(K757))*SIN(RADIANS(J757))*COS(RADIANS(L757))</f>
        <v/>
      </c>
      <c r="R757" s="80">
        <f>SIN(RADIANS(K757))*COS(RADIANS(J757))</f>
        <v/>
      </c>
      <c r="S757" s="80">
        <f>COS(RADIANS(J757))*SIN(RADIANS(L757))</f>
        <v/>
      </c>
      <c r="T757" s="80">
        <f>COS(RADIANS(J757))*COS(RADIANS(L757))</f>
        <v/>
      </c>
      <c r="U757" s="80">
        <f>-SIN(RADIANS(J757))</f>
        <v/>
      </c>
      <c r="V757" s="80">
        <f>-SIN(RADIANS(K757))*COS(RADIANS(L757))+COS(RADIANS(K757))*SIN(RADIANS(J757))*SIN(RADIANS(L757))</f>
        <v/>
      </c>
      <c r="W757" s="80">
        <f>SIN(RADIANS(K757))*SIN(RADIANS(L757))+COS(RADIANS(K757))*SIN(RADIANS(J757))*COS(RADIANS(L757))</f>
        <v/>
      </c>
      <c r="X757" s="80">
        <f>COS(RADIANS(K757))*COS(RADIANS(J757))</f>
        <v/>
      </c>
      <c r="Y757" s="80">
        <f>P757*G757</f>
        <v/>
      </c>
      <c r="Z757" s="80">
        <f>Q757*H757</f>
        <v/>
      </c>
      <c r="AA757" s="80">
        <f>R757*I757</f>
        <v/>
      </c>
      <c r="AB757" s="80">
        <f>M757</f>
        <v/>
      </c>
      <c r="AC757" s="80">
        <f>S757*G757</f>
        <v/>
      </c>
      <c r="AD757" s="80">
        <f>T757*H757</f>
        <v/>
      </c>
      <c r="AE757" s="80">
        <f>U757*I757</f>
        <v/>
      </c>
      <c r="AF757" s="80">
        <f>N757</f>
        <v/>
      </c>
      <c r="AG757" s="80">
        <f>V757*G757</f>
        <v/>
      </c>
      <c r="AH757" s="80">
        <f>W757*H757</f>
        <v/>
      </c>
      <c r="AI757" s="80">
        <f>X757*I757</f>
        <v/>
      </c>
      <c r="AJ757" s="80">
        <f>O757</f>
        <v/>
      </c>
      <c r="AK757" s="81" t="n">
        <v>0.550000012</v>
      </c>
      <c r="AL757" s="81" t="n">
        <v>0</v>
      </c>
      <c r="AM757" s="81" t="n">
        <v>0</v>
      </c>
      <c r="AN757" s="81" t="n">
        <v>0</v>
      </c>
      <c r="AO757" s="81" t="n">
        <v>0</v>
      </c>
      <c r="AP757" s="81" t="n">
        <v>-0.07999999820000001</v>
      </c>
      <c r="AQ757" s="81" t="n">
        <v>2.88495166e-08</v>
      </c>
      <c r="AR757" s="81" t="n">
        <v>0.0500000119</v>
      </c>
      <c r="AS757" s="81" t="n">
        <v>0</v>
      </c>
      <c r="AT757" s="81" t="n">
        <v>-6.99382197e-09</v>
      </c>
      <c r="AU757" s="81" t="n">
        <v>-0.330000013</v>
      </c>
      <c r="AV757" s="81" t="n">
        <v>-1.1439383</v>
      </c>
      <c r="AW757" s="82">
        <f>MAX(ABS(Y757-AK757),ABS(Z757-AL757),ABS(AA757-AM757),ABS(AB757-AN757),ABS(AC757-AO757),ABS(AD757-AP757),ABS(AE757-AQ757),ABS(AF757-AR757),ABS(AG757-AS757),ABS(AH757-AT757),ABS(AI757-AU757),ABS(AJ757-AV757))</f>
        <v/>
      </c>
    </row>
    <row r="758">
      <c r="A758" s="78" t="inlineStr">
        <is>
          <t>M753</t>
        </is>
      </c>
      <c r="B758" s="52" t="inlineStr">
        <is>
          <t>TNK-74</t>
        </is>
      </c>
      <c r="C758" s="52" t="inlineStr">
        <is>
          <t>Main Battle Tank</t>
        </is>
      </c>
      <c r="D758" s="52" t="inlineStr">
        <is>
          <t>Track link L32</t>
        </is>
      </c>
      <c r="E758" s="63" t="inlineStr">
        <is>
          <t>Cube</t>
        </is>
      </c>
      <c r="F758" s="52" t="inlineStr">
        <is>
          <t>TNK-41</t>
        </is>
      </c>
      <c r="G758" s="79" t="n">
        <v>0.550000012</v>
      </c>
      <c r="H758" s="79" t="n">
        <v>0.07999999820000001</v>
      </c>
      <c r="I758" s="79" t="n">
        <v>0.330000013</v>
      </c>
      <c r="J758" s="79" t="n">
        <v>180</v>
      </c>
      <c r="K758" s="79" t="n">
        <v>0</v>
      </c>
      <c r="L758" s="79" t="n">
        <v>0</v>
      </c>
      <c r="M758" s="79" t="n">
        <v>0</v>
      </c>
      <c r="N758" s="79" t="n">
        <v>0.0500000119</v>
      </c>
      <c r="O758" s="79" t="n">
        <v>-1.50247788</v>
      </c>
      <c r="P758" s="80">
        <f>COS(RADIANS(K758))*COS(RADIANS(L758))+SIN(RADIANS(K758))*SIN(RADIANS(J758))*SIN(RADIANS(L758))</f>
        <v/>
      </c>
      <c r="Q758" s="80">
        <f>-COS(RADIANS(K758))*SIN(RADIANS(L758))+SIN(RADIANS(K758))*SIN(RADIANS(J758))*COS(RADIANS(L758))</f>
        <v/>
      </c>
      <c r="R758" s="80">
        <f>SIN(RADIANS(K758))*COS(RADIANS(J758))</f>
        <v/>
      </c>
      <c r="S758" s="80">
        <f>COS(RADIANS(J758))*SIN(RADIANS(L758))</f>
        <v/>
      </c>
      <c r="T758" s="80">
        <f>COS(RADIANS(J758))*COS(RADIANS(L758))</f>
        <v/>
      </c>
      <c r="U758" s="80">
        <f>-SIN(RADIANS(J758))</f>
        <v/>
      </c>
      <c r="V758" s="80">
        <f>-SIN(RADIANS(K758))*COS(RADIANS(L758))+COS(RADIANS(K758))*SIN(RADIANS(J758))*SIN(RADIANS(L758))</f>
        <v/>
      </c>
      <c r="W758" s="80">
        <f>SIN(RADIANS(K758))*SIN(RADIANS(L758))+COS(RADIANS(K758))*SIN(RADIANS(J758))*COS(RADIANS(L758))</f>
        <v/>
      </c>
      <c r="X758" s="80">
        <f>COS(RADIANS(K758))*COS(RADIANS(J758))</f>
        <v/>
      </c>
      <c r="Y758" s="80">
        <f>P758*G758</f>
        <v/>
      </c>
      <c r="Z758" s="80">
        <f>Q758*H758</f>
        <v/>
      </c>
      <c r="AA758" s="80">
        <f>R758*I758</f>
        <v/>
      </c>
      <c r="AB758" s="80">
        <f>M758</f>
        <v/>
      </c>
      <c r="AC758" s="80">
        <f>S758*G758</f>
        <v/>
      </c>
      <c r="AD758" s="80">
        <f>T758*H758</f>
        <v/>
      </c>
      <c r="AE758" s="80">
        <f>U758*I758</f>
        <v/>
      </c>
      <c r="AF758" s="80">
        <f>N758</f>
        <v/>
      </c>
      <c r="AG758" s="80">
        <f>V758*G758</f>
        <v/>
      </c>
      <c r="AH758" s="80">
        <f>W758*H758</f>
        <v/>
      </c>
      <c r="AI758" s="80">
        <f>X758*I758</f>
        <v/>
      </c>
      <c r="AJ758" s="80">
        <f>O758</f>
        <v/>
      </c>
      <c r="AK758" s="81" t="n">
        <v>0.550000012</v>
      </c>
      <c r="AL758" s="81" t="n">
        <v>0</v>
      </c>
      <c r="AM758" s="81" t="n">
        <v>0</v>
      </c>
      <c r="AN758" s="81" t="n">
        <v>0</v>
      </c>
      <c r="AO758" s="81" t="n">
        <v>0</v>
      </c>
      <c r="AP758" s="81" t="n">
        <v>-0.07999999820000001</v>
      </c>
      <c r="AQ758" s="81" t="n">
        <v>2.88495166e-08</v>
      </c>
      <c r="AR758" s="81" t="n">
        <v>0.0500000119</v>
      </c>
      <c r="AS758" s="81" t="n">
        <v>0</v>
      </c>
      <c r="AT758" s="81" t="n">
        <v>-6.99382197e-09</v>
      </c>
      <c r="AU758" s="81" t="n">
        <v>-0.330000013</v>
      </c>
      <c r="AV758" s="81" t="n">
        <v>-1.50247788</v>
      </c>
      <c r="AW758" s="82">
        <f>MAX(ABS(Y758-AK758),ABS(Z758-AL758),ABS(AA758-AM758),ABS(AB758-AN758),ABS(AC758-AO758),ABS(AD758-AP758),ABS(AE758-AQ758),ABS(AF758-AR758),ABS(AG758-AS758),ABS(AH758-AT758),ABS(AI758-AU758),ABS(AJ758-AV758))</f>
        <v/>
      </c>
    </row>
    <row r="759">
      <c r="A759" s="78" t="inlineStr">
        <is>
          <t>M754</t>
        </is>
      </c>
      <c r="B759" s="52" t="inlineStr">
        <is>
          <t>TNK-75</t>
        </is>
      </c>
      <c r="C759" s="52" t="inlineStr">
        <is>
          <t>Main Battle Tank</t>
        </is>
      </c>
      <c r="D759" s="52" t="inlineStr">
        <is>
          <t>Track link L33</t>
        </is>
      </c>
      <c r="E759" s="63" t="inlineStr">
        <is>
          <t>Cube</t>
        </is>
      </c>
      <c r="F759" s="52" t="inlineStr">
        <is>
          <t>TNK-41</t>
        </is>
      </c>
      <c r="G759" s="79" t="n">
        <v>0.550000012</v>
      </c>
      <c r="H759" s="79" t="n">
        <v>0.07999999820000001</v>
      </c>
      <c r="I759" s="79" t="n">
        <v>0.330000013</v>
      </c>
      <c r="J759" s="79" t="n">
        <v>180</v>
      </c>
      <c r="K759" s="79" t="n">
        <v>0</v>
      </c>
      <c r="L759" s="79" t="n">
        <v>0</v>
      </c>
      <c r="M759" s="79" t="n">
        <v>0</v>
      </c>
      <c r="N759" s="79" t="n">
        <v>0.0500000119</v>
      </c>
      <c r="O759" s="79" t="n">
        <v>-1.86101747</v>
      </c>
      <c r="P759" s="80">
        <f>COS(RADIANS(K759))*COS(RADIANS(L759))+SIN(RADIANS(K759))*SIN(RADIANS(J759))*SIN(RADIANS(L759))</f>
        <v/>
      </c>
      <c r="Q759" s="80">
        <f>-COS(RADIANS(K759))*SIN(RADIANS(L759))+SIN(RADIANS(K759))*SIN(RADIANS(J759))*COS(RADIANS(L759))</f>
        <v/>
      </c>
      <c r="R759" s="80">
        <f>SIN(RADIANS(K759))*COS(RADIANS(J759))</f>
        <v/>
      </c>
      <c r="S759" s="80">
        <f>COS(RADIANS(J759))*SIN(RADIANS(L759))</f>
        <v/>
      </c>
      <c r="T759" s="80">
        <f>COS(RADIANS(J759))*COS(RADIANS(L759))</f>
        <v/>
      </c>
      <c r="U759" s="80">
        <f>-SIN(RADIANS(J759))</f>
        <v/>
      </c>
      <c r="V759" s="80">
        <f>-SIN(RADIANS(K759))*COS(RADIANS(L759))+COS(RADIANS(K759))*SIN(RADIANS(J759))*SIN(RADIANS(L759))</f>
        <v/>
      </c>
      <c r="W759" s="80">
        <f>SIN(RADIANS(K759))*SIN(RADIANS(L759))+COS(RADIANS(K759))*SIN(RADIANS(J759))*COS(RADIANS(L759))</f>
        <v/>
      </c>
      <c r="X759" s="80">
        <f>COS(RADIANS(K759))*COS(RADIANS(J759))</f>
        <v/>
      </c>
      <c r="Y759" s="80">
        <f>P759*G759</f>
        <v/>
      </c>
      <c r="Z759" s="80">
        <f>Q759*H759</f>
        <v/>
      </c>
      <c r="AA759" s="80">
        <f>R759*I759</f>
        <v/>
      </c>
      <c r="AB759" s="80">
        <f>M759</f>
        <v/>
      </c>
      <c r="AC759" s="80">
        <f>S759*G759</f>
        <v/>
      </c>
      <c r="AD759" s="80">
        <f>T759*H759</f>
        <v/>
      </c>
      <c r="AE759" s="80">
        <f>U759*I759</f>
        <v/>
      </c>
      <c r="AF759" s="80">
        <f>N759</f>
        <v/>
      </c>
      <c r="AG759" s="80">
        <f>V759*G759</f>
        <v/>
      </c>
      <c r="AH759" s="80">
        <f>W759*H759</f>
        <v/>
      </c>
      <c r="AI759" s="80">
        <f>X759*I759</f>
        <v/>
      </c>
      <c r="AJ759" s="80">
        <f>O759</f>
        <v/>
      </c>
      <c r="AK759" s="81" t="n">
        <v>0.550000012</v>
      </c>
      <c r="AL759" s="81" t="n">
        <v>0</v>
      </c>
      <c r="AM759" s="81" t="n">
        <v>0</v>
      </c>
      <c r="AN759" s="81" t="n">
        <v>0</v>
      </c>
      <c r="AO759" s="81" t="n">
        <v>0</v>
      </c>
      <c r="AP759" s="81" t="n">
        <v>-0.07999999820000001</v>
      </c>
      <c r="AQ759" s="81" t="n">
        <v>2.88495166e-08</v>
      </c>
      <c r="AR759" s="81" t="n">
        <v>0.0500000119</v>
      </c>
      <c r="AS759" s="81" t="n">
        <v>0</v>
      </c>
      <c r="AT759" s="81" t="n">
        <v>-6.99382197e-09</v>
      </c>
      <c r="AU759" s="81" t="n">
        <v>-0.330000013</v>
      </c>
      <c r="AV759" s="81" t="n">
        <v>-1.86101747</v>
      </c>
      <c r="AW759" s="82">
        <f>MAX(ABS(Y759-AK759),ABS(Z759-AL759),ABS(AA759-AM759),ABS(AB759-AN759),ABS(AC759-AO759),ABS(AD759-AP759),ABS(AE759-AQ759),ABS(AF759-AR759),ABS(AG759-AS759),ABS(AH759-AT759),ABS(AI759-AU759),ABS(AJ759-AV759))</f>
        <v/>
      </c>
    </row>
    <row r="760">
      <c r="A760" s="78" t="inlineStr">
        <is>
          <t>M755</t>
        </is>
      </c>
      <c r="B760" s="52" t="inlineStr">
        <is>
          <t>TNK-76</t>
        </is>
      </c>
      <c r="C760" s="52" t="inlineStr">
        <is>
          <t>Main Battle Tank</t>
        </is>
      </c>
      <c r="D760" s="52" t="inlineStr">
        <is>
          <t>Track link L34</t>
        </is>
      </c>
      <c r="E760" s="63" t="inlineStr">
        <is>
          <t>Cube</t>
        </is>
      </c>
      <c r="F760" s="52" t="inlineStr">
        <is>
          <t>TNK-41</t>
        </is>
      </c>
      <c r="G760" s="79" t="n">
        <v>0.550000012</v>
      </c>
      <c r="H760" s="79" t="n">
        <v>0.07999999820000001</v>
      </c>
      <c r="I760" s="79" t="n">
        <v>0.330000013</v>
      </c>
      <c r="J760" s="79" t="n">
        <v>180</v>
      </c>
      <c r="K760" s="79" t="n">
        <v>0</v>
      </c>
      <c r="L760" s="79" t="n">
        <v>0</v>
      </c>
      <c r="M760" s="79" t="n">
        <v>0</v>
      </c>
      <c r="N760" s="79" t="n">
        <v>0.0500000119</v>
      </c>
      <c r="O760" s="79" t="n">
        <v>-2.219558</v>
      </c>
      <c r="P760" s="80">
        <f>COS(RADIANS(K760))*COS(RADIANS(L760))+SIN(RADIANS(K760))*SIN(RADIANS(J760))*SIN(RADIANS(L760))</f>
        <v/>
      </c>
      <c r="Q760" s="80">
        <f>-COS(RADIANS(K760))*SIN(RADIANS(L760))+SIN(RADIANS(K760))*SIN(RADIANS(J760))*COS(RADIANS(L760))</f>
        <v/>
      </c>
      <c r="R760" s="80">
        <f>SIN(RADIANS(K760))*COS(RADIANS(J760))</f>
        <v/>
      </c>
      <c r="S760" s="80">
        <f>COS(RADIANS(J760))*SIN(RADIANS(L760))</f>
        <v/>
      </c>
      <c r="T760" s="80">
        <f>COS(RADIANS(J760))*COS(RADIANS(L760))</f>
        <v/>
      </c>
      <c r="U760" s="80">
        <f>-SIN(RADIANS(J760))</f>
        <v/>
      </c>
      <c r="V760" s="80">
        <f>-SIN(RADIANS(K760))*COS(RADIANS(L760))+COS(RADIANS(K760))*SIN(RADIANS(J760))*SIN(RADIANS(L760))</f>
        <v/>
      </c>
      <c r="W760" s="80">
        <f>SIN(RADIANS(K760))*SIN(RADIANS(L760))+COS(RADIANS(K760))*SIN(RADIANS(J760))*COS(RADIANS(L760))</f>
        <v/>
      </c>
      <c r="X760" s="80">
        <f>COS(RADIANS(K760))*COS(RADIANS(J760))</f>
        <v/>
      </c>
      <c r="Y760" s="80">
        <f>P760*G760</f>
        <v/>
      </c>
      <c r="Z760" s="80">
        <f>Q760*H760</f>
        <v/>
      </c>
      <c r="AA760" s="80">
        <f>R760*I760</f>
        <v/>
      </c>
      <c r="AB760" s="80">
        <f>M760</f>
        <v/>
      </c>
      <c r="AC760" s="80">
        <f>S760*G760</f>
        <v/>
      </c>
      <c r="AD760" s="80">
        <f>T760*H760</f>
        <v/>
      </c>
      <c r="AE760" s="80">
        <f>U760*I760</f>
        <v/>
      </c>
      <c r="AF760" s="80">
        <f>N760</f>
        <v/>
      </c>
      <c r="AG760" s="80">
        <f>V760*G760</f>
        <v/>
      </c>
      <c r="AH760" s="80">
        <f>W760*H760</f>
        <v/>
      </c>
      <c r="AI760" s="80">
        <f>X760*I760</f>
        <v/>
      </c>
      <c r="AJ760" s="80">
        <f>O760</f>
        <v/>
      </c>
      <c r="AK760" s="81" t="n">
        <v>0.550000012</v>
      </c>
      <c r="AL760" s="81" t="n">
        <v>0</v>
      </c>
      <c r="AM760" s="81" t="n">
        <v>0</v>
      </c>
      <c r="AN760" s="81" t="n">
        <v>0</v>
      </c>
      <c r="AO760" s="81" t="n">
        <v>0</v>
      </c>
      <c r="AP760" s="81" t="n">
        <v>-0.07999999820000001</v>
      </c>
      <c r="AQ760" s="81" t="n">
        <v>2.88495166e-08</v>
      </c>
      <c r="AR760" s="81" t="n">
        <v>0.0500000119</v>
      </c>
      <c r="AS760" s="81" t="n">
        <v>0</v>
      </c>
      <c r="AT760" s="81" t="n">
        <v>-6.99382197e-09</v>
      </c>
      <c r="AU760" s="81" t="n">
        <v>-0.330000013</v>
      </c>
      <c r="AV760" s="81" t="n">
        <v>-2.219558</v>
      </c>
      <c r="AW760" s="82">
        <f>MAX(ABS(Y760-AK760),ABS(Z760-AL760),ABS(AA760-AM760),ABS(AB760-AN760),ABS(AC760-AO760),ABS(AD760-AP760),ABS(AE760-AQ760),ABS(AF760-AR760),ABS(AG760-AS760),ABS(AH760-AT760),ABS(AI760-AU760),ABS(AJ760-AV760))</f>
        <v/>
      </c>
    </row>
    <row r="761">
      <c r="A761" s="78" t="inlineStr">
        <is>
          <t>M756</t>
        </is>
      </c>
      <c r="B761" s="52" t="inlineStr">
        <is>
          <t>TNK-77</t>
        </is>
      </c>
      <c r="C761" s="52" t="inlineStr">
        <is>
          <t>Main Battle Tank</t>
        </is>
      </c>
      <c r="D761" s="52" t="inlineStr">
        <is>
          <t>Track link L35</t>
        </is>
      </c>
      <c r="E761" s="63" t="inlineStr">
        <is>
          <t>Cube</t>
        </is>
      </c>
      <c r="F761" s="52" t="inlineStr">
        <is>
          <t>TNK-41</t>
        </is>
      </c>
      <c r="G761" s="79" t="n">
        <v>0.550000012</v>
      </c>
      <c r="H761" s="79" t="n">
        <v>0.07999999820000001</v>
      </c>
      <c r="I761" s="79" t="n">
        <v>0.330000013</v>
      </c>
      <c r="J761" s="79" t="n">
        <v>180</v>
      </c>
      <c r="K761" s="79" t="n">
        <v>0</v>
      </c>
      <c r="L761" s="79" t="n">
        <v>0</v>
      </c>
      <c r="M761" s="79" t="n">
        <v>0</v>
      </c>
      <c r="N761" s="79" t="n">
        <v>0.0500000119</v>
      </c>
      <c r="O761" s="79" t="n">
        <v>-2.57809758</v>
      </c>
      <c r="P761" s="80">
        <f>COS(RADIANS(K761))*COS(RADIANS(L761))+SIN(RADIANS(K761))*SIN(RADIANS(J761))*SIN(RADIANS(L761))</f>
        <v/>
      </c>
      <c r="Q761" s="80">
        <f>-COS(RADIANS(K761))*SIN(RADIANS(L761))+SIN(RADIANS(K761))*SIN(RADIANS(J761))*COS(RADIANS(L761))</f>
        <v/>
      </c>
      <c r="R761" s="80">
        <f>SIN(RADIANS(K761))*COS(RADIANS(J761))</f>
        <v/>
      </c>
      <c r="S761" s="80">
        <f>COS(RADIANS(J761))*SIN(RADIANS(L761))</f>
        <v/>
      </c>
      <c r="T761" s="80">
        <f>COS(RADIANS(J761))*COS(RADIANS(L761))</f>
        <v/>
      </c>
      <c r="U761" s="80">
        <f>-SIN(RADIANS(J761))</f>
        <v/>
      </c>
      <c r="V761" s="80">
        <f>-SIN(RADIANS(K761))*COS(RADIANS(L761))+COS(RADIANS(K761))*SIN(RADIANS(J761))*SIN(RADIANS(L761))</f>
        <v/>
      </c>
      <c r="W761" s="80">
        <f>SIN(RADIANS(K761))*SIN(RADIANS(L761))+COS(RADIANS(K761))*SIN(RADIANS(J761))*COS(RADIANS(L761))</f>
        <v/>
      </c>
      <c r="X761" s="80">
        <f>COS(RADIANS(K761))*COS(RADIANS(J761))</f>
        <v/>
      </c>
      <c r="Y761" s="80">
        <f>P761*G761</f>
        <v/>
      </c>
      <c r="Z761" s="80">
        <f>Q761*H761</f>
        <v/>
      </c>
      <c r="AA761" s="80">
        <f>R761*I761</f>
        <v/>
      </c>
      <c r="AB761" s="80">
        <f>M761</f>
        <v/>
      </c>
      <c r="AC761" s="80">
        <f>S761*G761</f>
        <v/>
      </c>
      <c r="AD761" s="80">
        <f>T761*H761</f>
        <v/>
      </c>
      <c r="AE761" s="80">
        <f>U761*I761</f>
        <v/>
      </c>
      <c r="AF761" s="80">
        <f>N761</f>
        <v/>
      </c>
      <c r="AG761" s="80">
        <f>V761*G761</f>
        <v/>
      </c>
      <c r="AH761" s="80">
        <f>W761*H761</f>
        <v/>
      </c>
      <c r="AI761" s="80">
        <f>X761*I761</f>
        <v/>
      </c>
      <c r="AJ761" s="80">
        <f>O761</f>
        <v/>
      </c>
      <c r="AK761" s="81" t="n">
        <v>0.550000012</v>
      </c>
      <c r="AL761" s="81" t="n">
        <v>0</v>
      </c>
      <c r="AM761" s="81" t="n">
        <v>0</v>
      </c>
      <c r="AN761" s="81" t="n">
        <v>0</v>
      </c>
      <c r="AO761" s="81" t="n">
        <v>0</v>
      </c>
      <c r="AP761" s="81" t="n">
        <v>-0.07999999820000001</v>
      </c>
      <c r="AQ761" s="81" t="n">
        <v>2.88495166e-08</v>
      </c>
      <c r="AR761" s="81" t="n">
        <v>0.0500000119</v>
      </c>
      <c r="AS761" s="81" t="n">
        <v>0</v>
      </c>
      <c r="AT761" s="81" t="n">
        <v>-6.99382197e-09</v>
      </c>
      <c r="AU761" s="81" t="n">
        <v>-0.330000013</v>
      </c>
      <c r="AV761" s="81" t="n">
        <v>-2.57809758</v>
      </c>
      <c r="AW761" s="82">
        <f>MAX(ABS(Y761-AK761),ABS(Z761-AL761),ABS(AA761-AM761),ABS(AB761-AN761),ABS(AC761-AO761),ABS(AD761-AP761),ABS(AE761-AQ761),ABS(AF761-AR761),ABS(AG761-AS761),ABS(AH761-AT761),ABS(AI761-AU761),ABS(AJ761-AV761))</f>
        <v/>
      </c>
    </row>
    <row r="762">
      <c r="A762" s="78" t="inlineStr">
        <is>
          <t>M757</t>
        </is>
      </c>
      <c r="B762" s="52" t="inlineStr">
        <is>
          <t>TNK-78</t>
        </is>
      </c>
      <c r="C762" s="52" t="inlineStr">
        <is>
          <t>Main Battle Tank</t>
        </is>
      </c>
      <c r="D762" s="52" t="inlineStr">
        <is>
          <t>Track link L36</t>
        </is>
      </c>
      <c r="E762" s="63" t="inlineStr">
        <is>
          <t>Cube</t>
        </is>
      </c>
      <c r="F762" s="52" t="inlineStr">
        <is>
          <t>TNK-41</t>
        </is>
      </c>
      <c r="G762" s="79" t="n">
        <v>0.550000012</v>
      </c>
      <c r="H762" s="79" t="n">
        <v>0.07999999820000001</v>
      </c>
      <c r="I762" s="79" t="n">
        <v>0.330000013</v>
      </c>
      <c r="J762" s="79" t="n">
        <v>195.657593</v>
      </c>
      <c r="K762" s="79" t="n">
        <v>0</v>
      </c>
      <c r="L762" s="79" t="n">
        <v>0</v>
      </c>
      <c r="M762" s="79" t="n">
        <v>0</v>
      </c>
      <c r="N762" s="79" t="n">
        <v>0.06855413320000001</v>
      </c>
      <c r="O762" s="79" t="n">
        <v>-2.93494391</v>
      </c>
      <c r="P762" s="80">
        <f>COS(RADIANS(K762))*COS(RADIANS(L762))+SIN(RADIANS(K762))*SIN(RADIANS(J762))*SIN(RADIANS(L762))</f>
        <v/>
      </c>
      <c r="Q762" s="80">
        <f>-COS(RADIANS(K762))*SIN(RADIANS(L762))+SIN(RADIANS(K762))*SIN(RADIANS(J762))*COS(RADIANS(L762))</f>
        <v/>
      </c>
      <c r="R762" s="80">
        <f>SIN(RADIANS(K762))*COS(RADIANS(J762))</f>
        <v/>
      </c>
      <c r="S762" s="80">
        <f>COS(RADIANS(J762))*SIN(RADIANS(L762))</f>
        <v/>
      </c>
      <c r="T762" s="80">
        <f>COS(RADIANS(J762))*COS(RADIANS(L762))</f>
        <v/>
      </c>
      <c r="U762" s="80">
        <f>-SIN(RADIANS(J762))</f>
        <v/>
      </c>
      <c r="V762" s="80">
        <f>-SIN(RADIANS(K762))*COS(RADIANS(L762))+COS(RADIANS(K762))*SIN(RADIANS(J762))*SIN(RADIANS(L762))</f>
        <v/>
      </c>
      <c r="W762" s="80">
        <f>SIN(RADIANS(K762))*SIN(RADIANS(L762))+COS(RADIANS(K762))*SIN(RADIANS(J762))*COS(RADIANS(L762))</f>
        <v/>
      </c>
      <c r="X762" s="80">
        <f>COS(RADIANS(K762))*COS(RADIANS(J762))</f>
        <v/>
      </c>
      <c r="Y762" s="80">
        <f>P762*G762</f>
        <v/>
      </c>
      <c r="Z762" s="80">
        <f>Q762*H762</f>
        <v/>
      </c>
      <c r="AA762" s="80">
        <f>R762*I762</f>
        <v/>
      </c>
      <c r="AB762" s="80">
        <f>M762</f>
        <v/>
      </c>
      <c r="AC762" s="80">
        <f>S762*G762</f>
        <v/>
      </c>
      <c r="AD762" s="80">
        <f>T762*H762</f>
        <v/>
      </c>
      <c r="AE762" s="80">
        <f>U762*I762</f>
        <v/>
      </c>
      <c r="AF762" s="80">
        <f>N762</f>
        <v/>
      </c>
      <c r="AG762" s="80">
        <f>V762*G762</f>
        <v/>
      </c>
      <c r="AH762" s="80">
        <f>W762*H762</f>
        <v/>
      </c>
      <c r="AI762" s="80">
        <f>X762*I762</f>
        <v/>
      </c>
      <c r="AJ762" s="80">
        <f>O762</f>
        <v/>
      </c>
      <c r="AK762" s="81" t="n">
        <v>0.550000012</v>
      </c>
      <c r="AL762" s="81" t="n">
        <v>0</v>
      </c>
      <c r="AM762" s="81" t="n">
        <v>0</v>
      </c>
      <c r="AN762" s="81" t="n">
        <v>0</v>
      </c>
      <c r="AO762" s="81" t="n">
        <v>0</v>
      </c>
      <c r="AP762" s="81" t="n">
        <v>-0.0770313442</v>
      </c>
      <c r="AQ762" s="81" t="n">
        <v>0.0890629515</v>
      </c>
      <c r="AR762" s="81" t="n">
        <v>0.06855413320000001</v>
      </c>
      <c r="AS762" s="81" t="n">
        <v>0</v>
      </c>
      <c r="AT762" s="81" t="n">
        <v>-0.021591017</v>
      </c>
      <c r="AU762" s="81" t="n">
        <v>-0.317754298</v>
      </c>
      <c r="AV762" s="81" t="n">
        <v>-2.93494391</v>
      </c>
      <c r="AW762" s="82">
        <f>MAX(ABS(Y762-AK762),ABS(Z762-AL762),ABS(AA762-AM762),ABS(AB762-AN762),ABS(AC762-AO762),ABS(AD762-AP762),ABS(AE762-AQ762),ABS(AF762-AR762),ABS(AG762-AS762),ABS(AH762-AT762),ABS(AI762-AU762),ABS(AJ762-AV762))</f>
        <v/>
      </c>
    </row>
    <row r="763">
      <c r="A763" s="78" t="inlineStr">
        <is>
          <t>M758</t>
        </is>
      </c>
      <c r="B763" s="52" t="inlineStr">
        <is>
          <t>TNK-79</t>
        </is>
      </c>
      <c r="C763" s="52" t="inlineStr">
        <is>
          <t>Main Battle Tank</t>
        </is>
      </c>
      <c r="D763" s="52" t="inlineStr">
        <is>
          <t>Track link L37</t>
        </is>
      </c>
      <c r="E763" s="63" t="inlineStr">
        <is>
          <t>Cube</t>
        </is>
      </c>
      <c r="F763" s="52" t="inlineStr">
        <is>
          <t>TNK-41</t>
        </is>
      </c>
      <c r="G763" s="79" t="n">
        <v>0.550000012</v>
      </c>
      <c r="H763" s="79" t="n">
        <v>0.07999999820000001</v>
      </c>
      <c r="I763" s="79" t="n">
        <v>0.330000013</v>
      </c>
      <c r="J763" s="79" t="n">
        <v>236.743088</v>
      </c>
      <c r="K763" s="79" t="n">
        <v>0</v>
      </c>
      <c r="L763" s="79" t="n">
        <v>0</v>
      </c>
      <c r="M763" s="79" t="n">
        <v>0</v>
      </c>
      <c r="N763" s="79" t="n">
        <v>0.275803</v>
      </c>
      <c r="O763" s="79" t="n">
        <v>-3.21811008</v>
      </c>
      <c r="P763" s="80">
        <f>COS(RADIANS(K763))*COS(RADIANS(L763))+SIN(RADIANS(K763))*SIN(RADIANS(J763))*SIN(RADIANS(L763))</f>
        <v/>
      </c>
      <c r="Q763" s="80">
        <f>-COS(RADIANS(K763))*SIN(RADIANS(L763))+SIN(RADIANS(K763))*SIN(RADIANS(J763))*COS(RADIANS(L763))</f>
        <v/>
      </c>
      <c r="R763" s="80">
        <f>SIN(RADIANS(K763))*COS(RADIANS(J763))</f>
        <v/>
      </c>
      <c r="S763" s="80">
        <f>COS(RADIANS(J763))*SIN(RADIANS(L763))</f>
        <v/>
      </c>
      <c r="T763" s="80">
        <f>COS(RADIANS(J763))*COS(RADIANS(L763))</f>
        <v/>
      </c>
      <c r="U763" s="80">
        <f>-SIN(RADIANS(J763))</f>
        <v/>
      </c>
      <c r="V763" s="80">
        <f>-SIN(RADIANS(K763))*COS(RADIANS(L763))+COS(RADIANS(K763))*SIN(RADIANS(J763))*SIN(RADIANS(L763))</f>
        <v/>
      </c>
      <c r="W763" s="80">
        <f>SIN(RADIANS(K763))*SIN(RADIANS(L763))+COS(RADIANS(K763))*SIN(RADIANS(J763))*COS(RADIANS(L763))</f>
        <v/>
      </c>
      <c r="X763" s="80">
        <f>COS(RADIANS(K763))*COS(RADIANS(J763))</f>
        <v/>
      </c>
      <c r="Y763" s="80">
        <f>P763*G763</f>
        <v/>
      </c>
      <c r="Z763" s="80">
        <f>Q763*H763</f>
        <v/>
      </c>
      <c r="AA763" s="80">
        <f>R763*I763</f>
        <v/>
      </c>
      <c r="AB763" s="80">
        <f>M763</f>
        <v/>
      </c>
      <c r="AC763" s="80">
        <f>S763*G763</f>
        <v/>
      </c>
      <c r="AD763" s="80">
        <f>T763*H763</f>
        <v/>
      </c>
      <c r="AE763" s="80">
        <f>U763*I763</f>
        <v/>
      </c>
      <c r="AF763" s="80">
        <f>N763</f>
        <v/>
      </c>
      <c r="AG763" s="80">
        <f>V763*G763</f>
        <v/>
      </c>
      <c r="AH763" s="80">
        <f>W763*H763</f>
        <v/>
      </c>
      <c r="AI763" s="80">
        <f>X763*I763</f>
        <v/>
      </c>
      <c r="AJ763" s="80">
        <f>O763</f>
        <v/>
      </c>
      <c r="AK763" s="81" t="n">
        <v>0.550000012</v>
      </c>
      <c r="AL763" s="81" t="n">
        <v>0</v>
      </c>
      <c r="AM763" s="81" t="n">
        <v>0</v>
      </c>
      <c r="AN763" s="81" t="n">
        <v>0</v>
      </c>
      <c r="AO763" s="81" t="n">
        <v>0</v>
      </c>
      <c r="AP763" s="81" t="n">
        <v>-0.0438715145</v>
      </c>
      <c r="AQ763" s="81" t="n">
        <v>0.275952637</v>
      </c>
      <c r="AR763" s="81" t="n">
        <v>0.275803</v>
      </c>
      <c r="AS763" s="81" t="n">
        <v>0</v>
      </c>
      <c r="AT763" s="81" t="n">
        <v>-0.06689760829999999</v>
      </c>
      <c r="AU763" s="81" t="n">
        <v>-0.180970013</v>
      </c>
      <c r="AV763" s="81" t="n">
        <v>-3.21811008</v>
      </c>
      <c r="AW763" s="82">
        <f>MAX(ABS(Y763-AK763),ABS(Z763-AL763),ABS(AA763-AM763),ABS(AB763-AN763),ABS(AC763-AO763),ABS(AD763-AP763),ABS(AE763-AQ763),ABS(AF763-AR763),ABS(AG763-AS763),ABS(AH763-AT763),ABS(AI763-AU763),ABS(AJ763-AV763))</f>
        <v/>
      </c>
    </row>
    <row r="764">
      <c r="A764" s="78" t="inlineStr">
        <is>
          <t>M759</t>
        </is>
      </c>
      <c r="B764" s="52" t="inlineStr">
        <is>
          <t>TNK-80</t>
        </is>
      </c>
      <c r="C764" s="52" t="inlineStr">
        <is>
          <t>Main Battle Tank</t>
        </is>
      </c>
      <c r="D764" s="52" t="inlineStr">
        <is>
          <t>Track link L38</t>
        </is>
      </c>
      <c r="E764" s="63" t="inlineStr">
        <is>
          <t>Cube</t>
        </is>
      </c>
      <c r="F764" s="52" t="inlineStr">
        <is>
          <t>TNK-41</t>
        </is>
      </c>
      <c r="G764" s="79" t="n">
        <v>0.550000012</v>
      </c>
      <c r="H764" s="79" t="n">
        <v>0.07999999820000001</v>
      </c>
      <c r="I764" s="79" t="n">
        <v>0.330000013</v>
      </c>
      <c r="J764" s="79" t="n">
        <v>277.828796</v>
      </c>
      <c r="K764" s="79" t="n">
        <v>0</v>
      </c>
      <c r="L764" s="79" t="n">
        <v>0</v>
      </c>
      <c r="M764" s="79" t="n">
        <v>0</v>
      </c>
      <c r="N764" s="79" t="n">
        <v>0.618106902</v>
      </c>
      <c r="O764" s="79" t="n">
        <v>-3.29533958</v>
      </c>
      <c r="P764" s="80">
        <f>COS(RADIANS(K764))*COS(RADIANS(L764))+SIN(RADIANS(K764))*SIN(RADIANS(J764))*SIN(RADIANS(L764))</f>
        <v/>
      </c>
      <c r="Q764" s="80">
        <f>-COS(RADIANS(K764))*SIN(RADIANS(L764))+SIN(RADIANS(K764))*SIN(RADIANS(J764))*COS(RADIANS(L764))</f>
        <v/>
      </c>
      <c r="R764" s="80">
        <f>SIN(RADIANS(K764))*COS(RADIANS(J764))</f>
        <v/>
      </c>
      <c r="S764" s="80">
        <f>COS(RADIANS(J764))*SIN(RADIANS(L764))</f>
        <v/>
      </c>
      <c r="T764" s="80">
        <f>COS(RADIANS(J764))*COS(RADIANS(L764))</f>
        <v/>
      </c>
      <c r="U764" s="80">
        <f>-SIN(RADIANS(J764))</f>
        <v/>
      </c>
      <c r="V764" s="80">
        <f>-SIN(RADIANS(K764))*COS(RADIANS(L764))+COS(RADIANS(K764))*SIN(RADIANS(J764))*SIN(RADIANS(L764))</f>
        <v/>
      </c>
      <c r="W764" s="80">
        <f>SIN(RADIANS(K764))*SIN(RADIANS(L764))+COS(RADIANS(K764))*SIN(RADIANS(J764))*COS(RADIANS(L764))</f>
        <v/>
      </c>
      <c r="X764" s="80">
        <f>COS(RADIANS(K764))*COS(RADIANS(J764))</f>
        <v/>
      </c>
      <c r="Y764" s="80">
        <f>P764*G764</f>
        <v/>
      </c>
      <c r="Z764" s="80">
        <f>Q764*H764</f>
        <v/>
      </c>
      <c r="AA764" s="80">
        <f>R764*I764</f>
        <v/>
      </c>
      <c r="AB764" s="80">
        <f>M764</f>
        <v/>
      </c>
      <c r="AC764" s="80">
        <f>S764*G764</f>
        <v/>
      </c>
      <c r="AD764" s="80">
        <f>T764*H764</f>
        <v/>
      </c>
      <c r="AE764" s="80">
        <f>U764*I764</f>
        <v/>
      </c>
      <c r="AF764" s="80">
        <f>N764</f>
        <v/>
      </c>
      <c r="AG764" s="80">
        <f>V764*G764</f>
        <v/>
      </c>
      <c r="AH764" s="80">
        <f>W764*H764</f>
        <v/>
      </c>
      <c r="AI764" s="80">
        <f>X764*I764</f>
        <v/>
      </c>
      <c r="AJ764" s="80">
        <f>O764</f>
        <v/>
      </c>
      <c r="AK764" s="81" t="n">
        <v>0.550000012</v>
      </c>
      <c r="AL764" s="81" t="n">
        <v>0</v>
      </c>
      <c r="AM764" s="81" t="n">
        <v>0</v>
      </c>
      <c r="AN764" s="81" t="n">
        <v>0</v>
      </c>
      <c r="AO764" s="81" t="n">
        <v>0</v>
      </c>
      <c r="AP764" s="81" t="n">
        <v>0.0108971093</v>
      </c>
      <c r="AQ764" s="81" t="n">
        <v>0.326924235</v>
      </c>
      <c r="AR764" s="81" t="n">
        <v>0.618106902</v>
      </c>
      <c r="AS764" s="81" t="n">
        <v>0</v>
      </c>
      <c r="AT764" s="81" t="n">
        <v>-0.07925435159999999</v>
      </c>
      <c r="AU764" s="81" t="n">
        <v>0.0449505784</v>
      </c>
      <c r="AV764" s="81" t="n">
        <v>-3.29533958</v>
      </c>
      <c r="AW764" s="82">
        <f>MAX(ABS(Y764-AK764),ABS(Z764-AL764),ABS(AA764-AM764),ABS(AB764-AN764),ABS(AC764-AO764),ABS(AD764-AP764),ABS(AE764-AQ764),ABS(AF764-AR764),ABS(AG764-AS764),ABS(AH764-AT764),ABS(AI764-AU764),ABS(AJ764-AV764))</f>
        <v/>
      </c>
    </row>
    <row r="765">
      <c r="A765" s="78" t="inlineStr">
        <is>
          <t>M760</t>
        </is>
      </c>
      <c r="B765" s="52" t="inlineStr">
        <is>
          <t>TNK-81</t>
        </is>
      </c>
      <c r="C765" s="52" t="inlineStr">
        <is>
          <t>Main Battle Tank</t>
        </is>
      </c>
      <c r="D765" s="52" t="inlineStr">
        <is>
          <t>Track link L39</t>
        </is>
      </c>
      <c r="E765" s="63" t="inlineStr">
        <is>
          <t>Cube</t>
        </is>
      </c>
      <c r="F765" s="52" t="inlineStr">
        <is>
          <t>TNK-41</t>
        </is>
      </c>
      <c r="G765" s="79" t="n">
        <v>0.550000012</v>
      </c>
      <c r="H765" s="79" t="n">
        <v>0.07999999820000001</v>
      </c>
      <c r="I765" s="79" t="n">
        <v>0.330000013</v>
      </c>
      <c r="J765" s="79" t="n">
        <v>318.914429</v>
      </c>
      <c r="K765" s="79" t="n">
        <v>0</v>
      </c>
      <c r="L765" s="79" t="n">
        <v>0</v>
      </c>
      <c r="M765" s="79" t="n">
        <v>0</v>
      </c>
      <c r="N765" s="79" t="n">
        <v>0.926864445</v>
      </c>
      <c r="O765" s="79" t="n">
        <v>-3.12859273</v>
      </c>
      <c r="P765" s="80">
        <f>COS(RADIANS(K765))*COS(RADIANS(L765))+SIN(RADIANS(K765))*SIN(RADIANS(J765))*SIN(RADIANS(L765))</f>
        <v/>
      </c>
      <c r="Q765" s="80">
        <f>-COS(RADIANS(K765))*SIN(RADIANS(L765))+SIN(RADIANS(K765))*SIN(RADIANS(J765))*COS(RADIANS(L765))</f>
        <v/>
      </c>
      <c r="R765" s="80">
        <f>SIN(RADIANS(K765))*COS(RADIANS(J765))</f>
        <v/>
      </c>
      <c r="S765" s="80">
        <f>COS(RADIANS(J765))*SIN(RADIANS(L765))</f>
        <v/>
      </c>
      <c r="T765" s="80">
        <f>COS(RADIANS(J765))*COS(RADIANS(L765))</f>
        <v/>
      </c>
      <c r="U765" s="80">
        <f>-SIN(RADIANS(J765))</f>
        <v/>
      </c>
      <c r="V765" s="80">
        <f>-SIN(RADIANS(K765))*COS(RADIANS(L765))+COS(RADIANS(K765))*SIN(RADIANS(J765))*SIN(RADIANS(L765))</f>
        <v/>
      </c>
      <c r="W765" s="80">
        <f>SIN(RADIANS(K765))*SIN(RADIANS(L765))+COS(RADIANS(K765))*SIN(RADIANS(J765))*COS(RADIANS(L765))</f>
        <v/>
      </c>
      <c r="X765" s="80">
        <f>COS(RADIANS(K765))*COS(RADIANS(J765))</f>
        <v/>
      </c>
      <c r="Y765" s="80">
        <f>P765*G765</f>
        <v/>
      </c>
      <c r="Z765" s="80">
        <f>Q765*H765</f>
        <v/>
      </c>
      <c r="AA765" s="80">
        <f>R765*I765</f>
        <v/>
      </c>
      <c r="AB765" s="80">
        <f>M765</f>
        <v/>
      </c>
      <c r="AC765" s="80">
        <f>S765*G765</f>
        <v/>
      </c>
      <c r="AD765" s="80">
        <f>T765*H765</f>
        <v/>
      </c>
      <c r="AE765" s="80">
        <f>U765*I765</f>
        <v/>
      </c>
      <c r="AF765" s="80">
        <f>N765</f>
        <v/>
      </c>
      <c r="AG765" s="80">
        <f>V765*G765</f>
        <v/>
      </c>
      <c r="AH765" s="80">
        <f>W765*H765</f>
        <v/>
      </c>
      <c r="AI765" s="80">
        <f>X765*I765</f>
        <v/>
      </c>
      <c r="AJ765" s="80">
        <f>O765</f>
        <v/>
      </c>
      <c r="AK765" s="81" t="n">
        <v>0.550000012</v>
      </c>
      <c r="AL765" s="81" t="n">
        <v>0</v>
      </c>
      <c r="AM765" s="81" t="n">
        <v>0</v>
      </c>
      <c r="AN765" s="81" t="n">
        <v>0</v>
      </c>
      <c r="AO765" s="81" t="n">
        <v>0</v>
      </c>
      <c r="AP765" s="81" t="n">
        <v>0.0602983125</v>
      </c>
      <c r="AQ765" s="81" t="n">
        <v>0.216871217</v>
      </c>
      <c r="AR765" s="81" t="n">
        <v>0.926864445</v>
      </c>
      <c r="AS765" s="81" t="n">
        <v>0</v>
      </c>
      <c r="AT765" s="81" t="n">
        <v>-0.0525748394</v>
      </c>
      <c r="AU765" s="81" t="n">
        <v>0.248730555</v>
      </c>
      <c r="AV765" s="81" t="n">
        <v>-3.12859273</v>
      </c>
      <c r="AW765" s="82">
        <f>MAX(ABS(Y765-AK765),ABS(Z765-AL765),ABS(AA765-AM765),ABS(AB765-AN765),ABS(AC765-AO765),ABS(AD765-AP765),ABS(AE765-AQ765),ABS(AF765-AR765),ABS(AG765-AS765),ABS(AH765-AT765),ABS(AI765-AU765),ABS(AJ765-AV765))</f>
        <v/>
      </c>
    </row>
    <row r="766">
      <c r="A766" s="78" t="inlineStr">
        <is>
          <t>M761</t>
        </is>
      </c>
      <c r="B766" s="52" t="inlineStr">
        <is>
          <t>TNK-82</t>
        </is>
      </c>
      <c r="C766" s="52" t="inlineStr">
        <is>
          <t>Main Battle Tank</t>
        </is>
      </c>
      <c r="D766" s="52" t="inlineStr">
        <is>
          <t>Road wheel L</t>
        </is>
      </c>
      <c r="E766" s="53" t="inlineStr">
        <is>
          <t>Group</t>
        </is>
      </c>
      <c r="F766" s="52" t="inlineStr">
        <is>
          <t>TNK-41</t>
        </is>
      </c>
      <c r="G766" s="79" t="n">
        <v>1</v>
      </c>
      <c r="H766" s="79" t="n">
        <v>1</v>
      </c>
      <c r="I766" s="79" t="n">
        <v>1</v>
      </c>
      <c r="J766" s="79" t="n">
        <v>0</v>
      </c>
      <c r="K766" s="79" t="n">
        <v>90</v>
      </c>
      <c r="L766" s="79" t="n">
        <v>0</v>
      </c>
      <c r="M766" s="79" t="n">
        <v>0</v>
      </c>
      <c r="N766" s="79" t="n">
        <v>0.439999998</v>
      </c>
      <c r="O766" s="79" t="n">
        <v>-1.89999998</v>
      </c>
      <c r="P766" s="80">
        <f>COS(RADIANS(K766))*COS(RADIANS(L766))+SIN(RADIANS(K766))*SIN(RADIANS(J766))*SIN(RADIANS(L766))</f>
        <v/>
      </c>
      <c r="Q766" s="80">
        <f>-COS(RADIANS(K766))*SIN(RADIANS(L766))+SIN(RADIANS(K766))*SIN(RADIANS(J766))*COS(RADIANS(L766))</f>
        <v/>
      </c>
      <c r="R766" s="80">
        <f>SIN(RADIANS(K766))*COS(RADIANS(J766))</f>
        <v/>
      </c>
      <c r="S766" s="80">
        <f>COS(RADIANS(J766))*SIN(RADIANS(L766))</f>
        <v/>
      </c>
      <c r="T766" s="80">
        <f>COS(RADIANS(J766))*COS(RADIANS(L766))</f>
        <v/>
      </c>
      <c r="U766" s="80">
        <f>-SIN(RADIANS(J766))</f>
        <v/>
      </c>
      <c r="V766" s="80">
        <f>-SIN(RADIANS(K766))*COS(RADIANS(L766))+COS(RADIANS(K766))*SIN(RADIANS(J766))*SIN(RADIANS(L766))</f>
        <v/>
      </c>
      <c r="W766" s="80">
        <f>SIN(RADIANS(K766))*SIN(RADIANS(L766))+COS(RADIANS(K766))*SIN(RADIANS(J766))*COS(RADIANS(L766))</f>
        <v/>
      </c>
      <c r="X766" s="80">
        <f>COS(RADIANS(K766))*COS(RADIANS(J766))</f>
        <v/>
      </c>
      <c r="Y766" s="80">
        <f>P766*G766</f>
        <v/>
      </c>
      <c r="Z766" s="80">
        <f>Q766*H766</f>
        <v/>
      </c>
      <c r="AA766" s="80">
        <f>R766*I766</f>
        <v/>
      </c>
      <c r="AB766" s="80">
        <f>M766</f>
        <v/>
      </c>
      <c r="AC766" s="80">
        <f>S766*G766</f>
        <v/>
      </c>
      <c r="AD766" s="80">
        <f>T766*H766</f>
        <v/>
      </c>
      <c r="AE766" s="80">
        <f>U766*I766</f>
        <v/>
      </c>
      <c r="AF766" s="80">
        <f>N766</f>
        <v/>
      </c>
      <c r="AG766" s="80">
        <f>V766*G766</f>
        <v/>
      </c>
      <c r="AH766" s="80">
        <f>W766*H766</f>
        <v/>
      </c>
      <c r="AI766" s="80">
        <f>X766*I766</f>
        <v/>
      </c>
      <c r="AJ766" s="80">
        <f>O766</f>
        <v/>
      </c>
      <c r="AK766" s="81" t="n">
        <v>-4.37113883e-08</v>
      </c>
      <c r="AL766" s="81" t="n">
        <v>0</v>
      </c>
      <c r="AM766" s="81" t="n">
        <v>1</v>
      </c>
      <c r="AN766" s="81" t="n">
        <v>0</v>
      </c>
      <c r="AO766" s="81" t="n">
        <v>0</v>
      </c>
      <c r="AP766" s="81" t="n">
        <v>1</v>
      </c>
      <c r="AQ766" s="81" t="n">
        <v>0</v>
      </c>
      <c r="AR766" s="81" t="n">
        <v>0.439999998</v>
      </c>
      <c r="AS766" s="81" t="n">
        <v>-1</v>
      </c>
      <c r="AT766" s="81" t="n">
        <v>0</v>
      </c>
      <c r="AU766" s="81" t="n">
        <v>-4.37113883e-08</v>
      </c>
      <c r="AV766" s="81" t="n">
        <v>-1.89999998</v>
      </c>
      <c r="AW766" s="82">
        <f>MAX(ABS(Y766-AK766),ABS(Z766-AL766),ABS(AA766-AM766),ABS(AB766-AN766),ABS(AC766-AO766),ABS(AD766-AP766),ABS(AE766-AQ766),ABS(AF766-AR766),ABS(AG766-AS766),ABS(AH766-AT766),ABS(AI766-AU766),ABS(AJ766-AV766))</f>
        <v/>
      </c>
    </row>
    <row r="767">
      <c r="A767" s="78" t="inlineStr">
        <is>
          <t>M762</t>
        </is>
      </c>
      <c r="B767" s="52" t="inlineStr">
        <is>
          <t>TNK-83</t>
        </is>
      </c>
      <c r="C767" s="52" t="inlineStr">
        <is>
          <t>Main Battle Tank</t>
        </is>
      </c>
      <c r="D767" s="52" t="inlineStr">
        <is>
          <t>Tyre</t>
        </is>
      </c>
      <c r="E767" s="58" t="inlineStr">
        <is>
          <t>Cylinder</t>
        </is>
      </c>
      <c r="F767" s="52" t="inlineStr">
        <is>
          <t>TNK-82</t>
        </is>
      </c>
      <c r="G767" s="79" t="n">
        <v>0.639999986</v>
      </c>
      <c r="H767" s="79" t="n">
        <v>0.639999986</v>
      </c>
      <c r="I767" s="79" t="n">
        <v>0.400000006</v>
      </c>
      <c r="J767" s="79" t="n">
        <v>0</v>
      </c>
      <c r="K767" s="79" t="n">
        <v>0</v>
      </c>
      <c r="L767" s="79" t="n">
        <v>0</v>
      </c>
      <c r="M767" s="79" t="n">
        <v>0</v>
      </c>
      <c r="N767" s="79" t="n">
        <v>0</v>
      </c>
      <c r="O767" s="79" t="n">
        <v>0</v>
      </c>
      <c r="P767" s="80">
        <f>COS(RADIANS(K767))*COS(RADIANS(L767))+SIN(RADIANS(K767))*SIN(RADIANS(J767))*SIN(RADIANS(L767))</f>
        <v/>
      </c>
      <c r="Q767" s="80">
        <f>-COS(RADIANS(K767))*SIN(RADIANS(L767))+SIN(RADIANS(K767))*SIN(RADIANS(J767))*COS(RADIANS(L767))</f>
        <v/>
      </c>
      <c r="R767" s="80">
        <f>SIN(RADIANS(K767))*COS(RADIANS(J767))</f>
        <v/>
      </c>
      <c r="S767" s="80">
        <f>COS(RADIANS(J767))*SIN(RADIANS(L767))</f>
        <v/>
      </c>
      <c r="T767" s="80">
        <f>COS(RADIANS(J767))*COS(RADIANS(L767))</f>
        <v/>
      </c>
      <c r="U767" s="80">
        <f>-SIN(RADIANS(J767))</f>
        <v/>
      </c>
      <c r="V767" s="80">
        <f>-SIN(RADIANS(K767))*COS(RADIANS(L767))+COS(RADIANS(K767))*SIN(RADIANS(J767))*SIN(RADIANS(L767))</f>
        <v/>
      </c>
      <c r="W767" s="80">
        <f>SIN(RADIANS(K767))*SIN(RADIANS(L767))+COS(RADIANS(K767))*SIN(RADIANS(J767))*COS(RADIANS(L767))</f>
        <v/>
      </c>
      <c r="X767" s="80">
        <f>COS(RADIANS(K767))*COS(RADIANS(J767))</f>
        <v/>
      </c>
      <c r="Y767" s="80">
        <f>P767*G767</f>
        <v/>
      </c>
      <c r="Z767" s="80">
        <f>Q767*H767</f>
        <v/>
      </c>
      <c r="AA767" s="80">
        <f>R767*I767</f>
        <v/>
      </c>
      <c r="AB767" s="80">
        <f>M767</f>
        <v/>
      </c>
      <c r="AC767" s="80">
        <f>S767*G767</f>
        <v/>
      </c>
      <c r="AD767" s="80">
        <f>T767*H767</f>
        <v/>
      </c>
      <c r="AE767" s="80">
        <f>U767*I767</f>
        <v/>
      </c>
      <c r="AF767" s="80">
        <f>N767</f>
        <v/>
      </c>
      <c r="AG767" s="80">
        <f>V767*G767</f>
        <v/>
      </c>
      <c r="AH767" s="80">
        <f>W767*H767</f>
        <v/>
      </c>
      <c r="AI767" s="80">
        <f>X767*I767</f>
        <v/>
      </c>
      <c r="AJ767" s="80">
        <f>O767</f>
        <v/>
      </c>
      <c r="AK767" s="81" t="n">
        <v>0.639999986</v>
      </c>
      <c r="AL767" s="81" t="n">
        <v>0</v>
      </c>
      <c r="AM767" s="81" t="n">
        <v>0</v>
      </c>
      <c r="AN767" s="81" t="n">
        <v>0</v>
      </c>
      <c r="AO767" s="81" t="n">
        <v>0</v>
      </c>
      <c r="AP767" s="81" t="n">
        <v>0.639999986</v>
      </c>
      <c r="AQ767" s="81" t="n">
        <v>0</v>
      </c>
      <c r="AR767" s="81" t="n">
        <v>0</v>
      </c>
      <c r="AS767" s="81" t="n">
        <v>0</v>
      </c>
      <c r="AT767" s="81" t="n">
        <v>0</v>
      </c>
      <c r="AU767" s="81" t="n">
        <v>0.400000006</v>
      </c>
      <c r="AV767" s="81" t="n">
        <v>0</v>
      </c>
      <c r="AW767" s="82">
        <f>MAX(ABS(Y767-AK767),ABS(Z767-AL767),ABS(AA767-AM767),ABS(AB767-AN767),ABS(AC767-AO767),ABS(AD767-AP767),ABS(AE767-AQ767),ABS(AF767-AR767),ABS(AG767-AS767),ABS(AH767-AT767),ABS(AI767-AU767),ABS(AJ767-AV767))</f>
        <v/>
      </c>
    </row>
    <row r="768">
      <c r="A768" s="78" t="inlineStr">
        <is>
          <t>M763</t>
        </is>
      </c>
      <c r="B768" s="52" t="inlineStr">
        <is>
          <t>TNK-86</t>
        </is>
      </c>
      <c r="C768" s="52" t="inlineStr">
        <is>
          <t>Main Battle Tank</t>
        </is>
      </c>
      <c r="D768" s="52" t="inlineStr">
        <is>
          <t>Road wheel L</t>
        </is>
      </c>
      <c r="E768" s="53" t="inlineStr">
        <is>
          <t>Group</t>
        </is>
      </c>
      <c r="F768" s="52" t="inlineStr">
        <is>
          <t>TNK-41</t>
        </is>
      </c>
      <c r="G768" s="79" t="n">
        <v>1</v>
      </c>
      <c r="H768" s="79" t="n">
        <v>1</v>
      </c>
      <c r="I768" s="79" t="n">
        <v>1</v>
      </c>
      <c r="J768" s="79" t="n">
        <v>0</v>
      </c>
      <c r="K768" s="79" t="n">
        <v>90</v>
      </c>
      <c r="L768" s="79" t="n">
        <v>0</v>
      </c>
      <c r="M768" s="79" t="n">
        <v>0</v>
      </c>
      <c r="N768" s="79" t="n">
        <v>0.439999998</v>
      </c>
      <c r="O768" s="79" t="n">
        <v>-1.25</v>
      </c>
      <c r="P768" s="80">
        <f>COS(RADIANS(K768))*COS(RADIANS(L768))+SIN(RADIANS(K768))*SIN(RADIANS(J768))*SIN(RADIANS(L768))</f>
        <v/>
      </c>
      <c r="Q768" s="80">
        <f>-COS(RADIANS(K768))*SIN(RADIANS(L768))+SIN(RADIANS(K768))*SIN(RADIANS(J768))*COS(RADIANS(L768))</f>
        <v/>
      </c>
      <c r="R768" s="80">
        <f>SIN(RADIANS(K768))*COS(RADIANS(J768))</f>
        <v/>
      </c>
      <c r="S768" s="80">
        <f>COS(RADIANS(J768))*SIN(RADIANS(L768))</f>
        <v/>
      </c>
      <c r="T768" s="80">
        <f>COS(RADIANS(J768))*COS(RADIANS(L768))</f>
        <v/>
      </c>
      <c r="U768" s="80">
        <f>-SIN(RADIANS(J768))</f>
        <v/>
      </c>
      <c r="V768" s="80">
        <f>-SIN(RADIANS(K768))*COS(RADIANS(L768))+COS(RADIANS(K768))*SIN(RADIANS(J768))*SIN(RADIANS(L768))</f>
        <v/>
      </c>
      <c r="W768" s="80">
        <f>SIN(RADIANS(K768))*SIN(RADIANS(L768))+COS(RADIANS(K768))*SIN(RADIANS(J768))*COS(RADIANS(L768))</f>
        <v/>
      </c>
      <c r="X768" s="80">
        <f>COS(RADIANS(K768))*COS(RADIANS(J768))</f>
        <v/>
      </c>
      <c r="Y768" s="80">
        <f>P768*G768</f>
        <v/>
      </c>
      <c r="Z768" s="80">
        <f>Q768*H768</f>
        <v/>
      </c>
      <c r="AA768" s="80">
        <f>R768*I768</f>
        <v/>
      </c>
      <c r="AB768" s="80">
        <f>M768</f>
        <v/>
      </c>
      <c r="AC768" s="80">
        <f>S768*G768</f>
        <v/>
      </c>
      <c r="AD768" s="80">
        <f>T768*H768</f>
        <v/>
      </c>
      <c r="AE768" s="80">
        <f>U768*I768</f>
        <v/>
      </c>
      <c r="AF768" s="80">
        <f>N768</f>
        <v/>
      </c>
      <c r="AG768" s="80">
        <f>V768*G768</f>
        <v/>
      </c>
      <c r="AH768" s="80">
        <f>W768*H768</f>
        <v/>
      </c>
      <c r="AI768" s="80">
        <f>X768*I768</f>
        <v/>
      </c>
      <c r="AJ768" s="80">
        <f>O768</f>
        <v/>
      </c>
      <c r="AK768" s="81" t="n">
        <v>-4.37113883e-08</v>
      </c>
      <c r="AL768" s="81" t="n">
        <v>0</v>
      </c>
      <c r="AM768" s="81" t="n">
        <v>1</v>
      </c>
      <c r="AN768" s="81" t="n">
        <v>0</v>
      </c>
      <c r="AO768" s="81" t="n">
        <v>0</v>
      </c>
      <c r="AP768" s="81" t="n">
        <v>1</v>
      </c>
      <c r="AQ768" s="81" t="n">
        <v>0</v>
      </c>
      <c r="AR768" s="81" t="n">
        <v>0.439999998</v>
      </c>
      <c r="AS768" s="81" t="n">
        <v>-1</v>
      </c>
      <c r="AT768" s="81" t="n">
        <v>0</v>
      </c>
      <c r="AU768" s="81" t="n">
        <v>-4.37113883e-08</v>
      </c>
      <c r="AV768" s="81" t="n">
        <v>-1.25</v>
      </c>
      <c r="AW768" s="82">
        <f>MAX(ABS(Y768-AK768),ABS(Z768-AL768),ABS(AA768-AM768),ABS(AB768-AN768),ABS(AC768-AO768),ABS(AD768-AP768),ABS(AE768-AQ768),ABS(AF768-AR768),ABS(AG768-AS768),ABS(AH768-AT768),ABS(AI768-AU768),ABS(AJ768-AV768))</f>
        <v/>
      </c>
    </row>
    <row r="769">
      <c r="A769" s="78" t="inlineStr">
        <is>
          <t>M764</t>
        </is>
      </c>
      <c r="B769" s="52" t="inlineStr">
        <is>
          <t>TNK-90</t>
        </is>
      </c>
      <c r="C769" s="52" t="inlineStr">
        <is>
          <t>Main Battle Tank</t>
        </is>
      </c>
      <c r="D769" s="52" t="inlineStr">
        <is>
          <t>Road wheel L</t>
        </is>
      </c>
      <c r="E769" s="53" t="inlineStr">
        <is>
          <t>Group</t>
        </is>
      </c>
      <c r="F769" s="52" t="inlineStr">
        <is>
          <t>TNK-41</t>
        </is>
      </c>
      <c r="G769" s="79" t="n">
        <v>1</v>
      </c>
      <c r="H769" s="79" t="n">
        <v>1</v>
      </c>
      <c r="I769" s="79" t="n">
        <v>1</v>
      </c>
      <c r="J769" s="79" t="n">
        <v>0</v>
      </c>
      <c r="K769" s="79" t="n">
        <v>90</v>
      </c>
      <c r="L769" s="79" t="n">
        <v>0</v>
      </c>
      <c r="M769" s="79" t="n">
        <v>0</v>
      </c>
      <c r="N769" s="79" t="n">
        <v>0.439999998</v>
      </c>
      <c r="O769" s="79" t="n">
        <v>-0.600000024</v>
      </c>
      <c r="P769" s="80">
        <f>COS(RADIANS(K769))*COS(RADIANS(L769))+SIN(RADIANS(K769))*SIN(RADIANS(J769))*SIN(RADIANS(L769))</f>
        <v/>
      </c>
      <c r="Q769" s="80">
        <f>-COS(RADIANS(K769))*SIN(RADIANS(L769))+SIN(RADIANS(K769))*SIN(RADIANS(J769))*COS(RADIANS(L769))</f>
        <v/>
      </c>
      <c r="R769" s="80">
        <f>SIN(RADIANS(K769))*COS(RADIANS(J769))</f>
        <v/>
      </c>
      <c r="S769" s="80">
        <f>COS(RADIANS(J769))*SIN(RADIANS(L769))</f>
        <v/>
      </c>
      <c r="T769" s="80">
        <f>COS(RADIANS(J769))*COS(RADIANS(L769))</f>
        <v/>
      </c>
      <c r="U769" s="80">
        <f>-SIN(RADIANS(J769))</f>
        <v/>
      </c>
      <c r="V769" s="80">
        <f>-SIN(RADIANS(K769))*COS(RADIANS(L769))+COS(RADIANS(K769))*SIN(RADIANS(J769))*SIN(RADIANS(L769))</f>
        <v/>
      </c>
      <c r="W769" s="80">
        <f>SIN(RADIANS(K769))*SIN(RADIANS(L769))+COS(RADIANS(K769))*SIN(RADIANS(J769))*COS(RADIANS(L769))</f>
        <v/>
      </c>
      <c r="X769" s="80">
        <f>COS(RADIANS(K769))*COS(RADIANS(J769))</f>
        <v/>
      </c>
      <c r="Y769" s="80">
        <f>P769*G769</f>
        <v/>
      </c>
      <c r="Z769" s="80">
        <f>Q769*H769</f>
        <v/>
      </c>
      <c r="AA769" s="80">
        <f>R769*I769</f>
        <v/>
      </c>
      <c r="AB769" s="80">
        <f>M769</f>
        <v/>
      </c>
      <c r="AC769" s="80">
        <f>S769*G769</f>
        <v/>
      </c>
      <c r="AD769" s="80">
        <f>T769*H769</f>
        <v/>
      </c>
      <c r="AE769" s="80">
        <f>U769*I769</f>
        <v/>
      </c>
      <c r="AF769" s="80">
        <f>N769</f>
        <v/>
      </c>
      <c r="AG769" s="80">
        <f>V769*G769</f>
        <v/>
      </c>
      <c r="AH769" s="80">
        <f>W769*H769</f>
        <v/>
      </c>
      <c r="AI769" s="80">
        <f>X769*I769</f>
        <v/>
      </c>
      <c r="AJ769" s="80">
        <f>O769</f>
        <v/>
      </c>
      <c r="AK769" s="81" t="n">
        <v>-4.37113883e-08</v>
      </c>
      <c r="AL769" s="81" t="n">
        <v>0</v>
      </c>
      <c r="AM769" s="81" t="n">
        <v>1</v>
      </c>
      <c r="AN769" s="81" t="n">
        <v>0</v>
      </c>
      <c r="AO769" s="81" t="n">
        <v>0</v>
      </c>
      <c r="AP769" s="81" t="n">
        <v>1</v>
      </c>
      <c r="AQ769" s="81" t="n">
        <v>0</v>
      </c>
      <c r="AR769" s="81" t="n">
        <v>0.439999998</v>
      </c>
      <c r="AS769" s="81" t="n">
        <v>-1</v>
      </c>
      <c r="AT769" s="81" t="n">
        <v>0</v>
      </c>
      <c r="AU769" s="81" t="n">
        <v>-4.37113883e-08</v>
      </c>
      <c r="AV769" s="81" t="n">
        <v>-0.600000024</v>
      </c>
      <c r="AW769" s="82">
        <f>MAX(ABS(Y769-AK769),ABS(Z769-AL769),ABS(AA769-AM769),ABS(AB769-AN769),ABS(AC769-AO769),ABS(AD769-AP769),ABS(AE769-AQ769),ABS(AF769-AR769),ABS(AG769-AS769),ABS(AH769-AT769),ABS(AI769-AU769),ABS(AJ769-AV769))</f>
        <v/>
      </c>
    </row>
    <row r="770">
      <c r="A770" s="78" t="inlineStr">
        <is>
          <t>M765</t>
        </is>
      </c>
      <c r="B770" s="52" t="inlineStr">
        <is>
          <t>TNK-94</t>
        </is>
      </c>
      <c r="C770" s="52" t="inlineStr">
        <is>
          <t>Main Battle Tank</t>
        </is>
      </c>
      <c r="D770" s="52" t="inlineStr">
        <is>
          <t>Road wheel L</t>
        </is>
      </c>
      <c r="E770" s="53" t="inlineStr">
        <is>
          <t>Group</t>
        </is>
      </c>
      <c r="F770" s="52" t="inlineStr">
        <is>
          <t>TNK-41</t>
        </is>
      </c>
      <c r="G770" s="79" t="n">
        <v>1</v>
      </c>
      <c r="H770" s="79" t="n">
        <v>1</v>
      </c>
      <c r="I770" s="79" t="n">
        <v>1</v>
      </c>
      <c r="J770" s="79" t="n">
        <v>0</v>
      </c>
      <c r="K770" s="79" t="n">
        <v>90</v>
      </c>
      <c r="L770" s="79" t="n">
        <v>0</v>
      </c>
      <c r="M770" s="79" t="n">
        <v>0</v>
      </c>
      <c r="N770" s="79" t="n">
        <v>0.439999998</v>
      </c>
      <c r="O770" s="79" t="n">
        <v>0.0499999523</v>
      </c>
      <c r="P770" s="80">
        <f>COS(RADIANS(K770))*COS(RADIANS(L770))+SIN(RADIANS(K770))*SIN(RADIANS(J770))*SIN(RADIANS(L770))</f>
        <v/>
      </c>
      <c r="Q770" s="80">
        <f>-COS(RADIANS(K770))*SIN(RADIANS(L770))+SIN(RADIANS(K770))*SIN(RADIANS(J770))*COS(RADIANS(L770))</f>
        <v/>
      </c>
      <c r="R770" s="80">
        <f>SIN(RADIANS(K770))*COS(RADIANS(J770))</f>
        <v/>
      </c>
      <c r="S770" s="80">
        <f>COS(RADIANS(J770))*SIN(RADIANS(L770))</f>
        <v/>
      </c>
      <c r="T770" s="80">
        <f>COS(RADIANS(J770))*COS(RADIANS(L770))</f>
        <v/>
      </c>
      <c r="U770" s="80">
        <f>-SIN(RADIANS(J770))</f>
        <v/>
      </c>
      <c r="V770" s="80">
        <f>-SIN(RADIANS(K770))*COS(RADIANS(L770))+COS(RADIANS(K770))*SIN(RADIANS(J770))*SIN(RADIANS(L770))</f>
        <v/>
      </c>
      <c r="W770" s="80">
        <f>SIN(RADIANS(K770))*SIN(RADIANS(L770))+COS(RADIANS(K770))*SIN(RADIANS(J770))*COS(RADIANS(L770))</f>
        <v/>
      </c>
      <c r="X770" s="80">
        <f>COS(RADIANS(K770))*COS(RADIANS(J770))</f>
        <v/>
      </c>
      <c r="Y770" s="80">
        <f>P770*G770</f>
        <v/>
      </c>
      <c r="Z770" s="80">
        <f>Q770*H770</f>
        <v/>
      </c>
      <c r="AA770" s="80">
        <f>R770*I770</f>
        <v/>
      </c>
      <c r="AB770" s="80">
        <f>M770</f>
        <v/>
      </c>
      <c r="AC770" s="80">
        <f>S770*G770</f>
        <v/>
      </c>
      <c r="AD770" s="80">
        <f>T770*H770</f>
        <v/>
      </c>
      <c r="AE770" s="80">
        <f>U770*I770</f>
        <v/>
      </c>
      <c r="AF770" s="80">
        <f>N770</f>
        <v/>
      </c>
      <c r="AG770" s="80">
        <f>V770*G770</f>
        <v/>
      </c>
      <c r="AH770" s="80">
        <f>W770*H770</f>
        <v/>
      </c>
      <c r="AI770" s="80">
        <f>X770*I770</f>
        <v/>
      </c>
      <c r="AJ770" s="80">
        <f>O770</f>
        <v/>
      </c>
      <c r="AK770" s="81" t="n">
        <v>-4.37113883e-08</v>
      </c>
      <c r="AL770" s="81" t="n">
        <v>0</v>
      </c>
      <c r="AM770" s="81" t="n">
        <v>1</v>
      </c>
      <c r="AN770" s="81" t="n">
        <v>0</v>
      </c>
      <c r="AO770" s="81" t="n">
        <v>0</v>
      </c>
      <c r="AP770" s="81" t="n">
        <v>1</v>
      </c>
      <c r="AQ770" s="81" t="n">
        <v>0</v>
      </c>
      <c r="AR770" s="81" t="n">
        <v>0.439999998</v>
      </c>
      <c r="AS770" s="81" t="n">
        <v>-1</v>
      </c>
      <c r="AT770" s="81" t="n">
        <v>0</v>
      </c>
      <c r="AU770" s="81" t="n">
        <v>-4.37113883e-08</v>
      </c>
      <c r="AV770" s="81" t="n">
        <v>0.0499999523</v>
      </c>
      <c r="AW770" s="82">
        <f>MAX(ABS(Y770-AK770),ABS(Z770-AL770),ABS(AA770-AM770),ABS(AB770-AN770),ABS(AC770-AO770),ABS(AD770-AP770),ABS(AE770-AQ770),ABS(AF770-AR770),ABS(AG770-AS770),ABS(AH770-AT770),ABS(AI770-AU770),ABS(AJ770-AV770))</f>
        <v/>
      </c>
    </row>
    <row r="771">
      <c r="A771" s="78" t="inlineStr">
        <is>
          <t>M766</t>
        </is>
      </c>
      <c r="B771" s="52" t="inlineStr">
        <is>
          <t>TNK-98</t>
        </is>
      </c>
      <c r="C771" s="52" t="inlineStr">
        <is>
          <t>Main Battle Tank</t>
        </is>
      </c>
      <c r="D771" s="52" t="inlineStr">
        <is>
          <t>Road wheel L</t>
        </is>
      </c>
      <c r="E771" s="53" t="inlineStr">
        <is>
          <t>Group</t>
        </is>
      </c>
      <c r="F771" s="52" t="inlineStr">
        <is>
          <t>TNK-41</t>
        </is>
      </c>
      <c r="G771" s="79" t="n">
        <v>1</v>
      </c>
      <c r="H771" s="79" t="n">
        <v>1</v>
      </c>
      <c r="I771" s="79" t="n">
        <v>1</v>
      </c>
      <c r="J771" s="79" t="n">
        <v>0</v>
      </c>
      <c r="K771" s="79" t="n">
        <v>90</v>
      </c>
      <c r="L771" s="79" t="n">
        <v>0</v>
      </c>
      <c r="M771" s="79" t="n">
        <v>0</v>
      </c>
      <c r="N771" s="79" t="n">
        <v>0.439999998</v>
      </c>
      <c r="O771" s="79" t="n">
        <v>0.699999928</v>
      </c>
      <c r="P771" s="80">
        <f>COS(RADIANS(K771))*COS(RADIANS(L771))+SIN(RADIANS(K771))*SIN(RADIANS(J771))*SIN(RADIANS(L771))</f>
        <v/>
      </c>
      <c r="Q771" s="80">
        <f>-COS(RADIANS(K771))*SIN(RADIANS(L771))+SIN(RADIANS(K771))*SIN(RADIANS(J771))*COS(RADIANS(L771))</f>
        <v/>
      </c>
      <c r="R771" s="80">
        <f>SIN(RADIANS(K771))*COS(RADIANS(J771))</f>
        <v/>
      </c>
      <c r="S771" s="80">
        <f>COS(RADIANS(J771))*SIN(RADIANS(L771))</f>
        <v/>
      </c>
      <c r="T771" s="80">
        <f>COS(RADIANS(J771))*COS(RADIANS(L771))</f>
        <v/>
      </c>
      <c r="U771" s="80">
        <f>-SIN(RADIANS(J771))</f>
        <v/>
      </c>
      <c r="V771" s="80">
        <f>-SIN(RADIANS(K771))*COS(RADIANS(L771))+COS(RADIANS(K771))*SIN(RADIANS(J771))*SIN(RADIANS(L771))</f>
        <v/>
      </c>
      <c r="W771" s="80">
        <f>SIN(RADIANS(K771))*SIN(RADIANS(L771))+COS(RADIANS(K771))*SIN(RADIANS(J771))*COS(RADIANS(L771))</f>
        <v/>
      </c>
      <c r="X771" s="80">
        <f>COS(RADIANS(K771))*COS(RADIANS(J771))</f>
        <v/>
      </c>
      <c r="Y771" s="80">
        <f>P771*G771</f>
        <v/>
      </c>
      <c r="Z771" s="80">
        <f>Q771*H771</f>
        <v/>
      </c>
      <c r="AA771" s="80">
        <f>R771*I771</f>
        <v/>
      </c>
      <c r="AB771" s="80">
        <f>M771</f>
        <v/>
      </c>
      <c r="AC771" s="80">
        <f>S771*G771</f>
        <v/>
      </c>
      <c r="AD771" s="80">
        <f>T771*H771</f>
        <v/>
      </c>
      <c r="AE771" s="80">
        <f>U771*I771</f>
        <v/>
      </c>
      <c r="AF771" s="80">
        <f>N771</f>
        <v/>
      </c>
      <c r="AG771" s="80">
        <f>V771*G771</f>
        <v/>
      </c>
      <c r="AH771" s="80">
        <f>W771*H771</f>
        <v/>
      </c>
      <c r="AI771" s="80">
        <f>X771*I771</f>
        <v/>
      </c>
      <c r="AJ771" s="80">
        <f>O771</f>
        <v/>
      </c>
      <c r="AK771" s="81" t="n">
        <v>-4.37113883e-08</v>
      </c>
      <c r="AL771" s="81" t="n">
        <v>0</v>
      </c>
      <c r="AM771" s="81" t="n">
        <v>1</v>
      </c>
      <c r="AN771" s="81" t="n">
        <v>0</v>
      </c>
      <c r="AO771" s="81" t="n">
        <v>0</v>
      </c>
      <c r="AP771" s="81" t="n">
        <v>1</v>
      </c>
      <c r="AQ771" s="81" t="n">
        <v>0</v>
      </c>
      <c r="AR771" s="81" t="n">
        <v>0.439999998</v>
      </c>
      <c r="AS771" s="81" t="n">
        <v>-1</v>
      </c>
      <c r="AT771" s="81" t="n">
        <v>0</v>
      </c>
      <c r="AU771" s="81" t="n">
        <v>-4.37113883e-08</v>
      </c>
      <c r="AV771" s="81" t="n">
        <v>0.699999928</v>
      </c>
      <c r="AW771" s="82">
        <f>MAX(ABS(Y771-AK771),ABS(Z771-AL771),ABS(AA771-AM771),ABS(AB771-AN771),ABS(AC771-AO771),ABS(AD771-AP771),ABS(AE771-AQ771),ABS(AF771-AR771),ABS(AG771-AS771),ABS(AH771-AT771),ABS(AI771-AU771),ABS(AJ771-AV771))</f>
        <v/>
      </c>
    </row>
    <row r="772">
      <c r="A772" s="78" t="inlineStr">
        <is>
          <t>M767</t>
        </is>
      </c>
      <c r="B772" s="52" t="inlineStr">
        <is>
          <t>TNK-102</t>
        </is>
      </c>
      <c r="C772" s="52" t="inlineStr">
        <is>
          <t>Main Battle Tank</t>
        </is>
      </c>
      <c r="D772" s="52" t="inlineStr">
        <is>
          <t>Road wheel L</t>
        </is>
      </c>
      <c r="E772" s="53" t="inlineStr">
        <is>
          <t>Group</t>
        </is>
      </c>
      <c r="F772" s="52" t="inlineStr">
        <is>
          <t>TNK-41</t>
        </is>
      </c>
      <c r="G772" s="79" t="n">
        <v>1</v>
      </c>
      <c r="H772" s="79" t="n">
        <v>1</v>
      </c>
      <c r="I772" s="79" t="n">
        <v>1</v>
      </c>
      <c r="J772" s="79" t="n">
        <v>0</v>
      </c>
      <c r="K772" s="79" t="n">
        <v>90</v>
      </c>
      <c r="L772" s="79" t="n">
        <v>0</v>
      </c>
      <c r="M772" s="79" t="n">
        <v>0</v>
      </c>
      <c r="N772" s="79" t="n">
        <v>0.439999998</v>
      </c>
      <c r="O772" s="79" t="n">
        <v>1.3499999</v>
      </c>
      <c r="P772" s="80">
        <f>COS(RADIANS(K772))*COS(RADIANS(L772))+SIN(RADIANS(K772))*SIN(RADIANS(J772))*SIN(RADIANS(L772))</f>
        <v/>
      </c>
      <c r="Q772" s="80">
        <f>-COS(RADIANS(K772))*SIN(RADIANS(L772))+SIN(RADIANS(K772))*SIN(RADIANS(J772))*COS(RADIANS(L772))</f>
        <v/>
      </c>
      <c r="R772" s="80">
        <f>SIN(RADIANS(K772))*COS(RADIANS(J772))</f>
        <v/>
      </c>
      <c r="S772" s="80">
        <f>COS(RADIANS(J772))*SIN(RADIANS(L772))</f>
        <v/>
      </c>
      <c r="T772" s="80">
        <f>COS(RADIANS(J772))*COS(RADIANS(L772))</f>
        <v/>
      </c>
      <c r="U772" s="80">
        <f>-SIN(RADIANS(J772))</f>
        <v/>
      </c>
      <c r="V772" s="80">
        <f>-SIN(RADIANS(K772))*COS(RADIANS(L772))+COS(RADIANS(K772))*SIN(RADIANS(J772))*SIN(RADIANS(L772))</f>
        <v/>
      </c>
      <c r="W772" s="80">
        <f>SIN(RADIANS(K772))*SIN(RADIANS(L772))+COS(RADIANS(K772))*SIN(RADIANS(J772))*COS(RADIANS(L772))</f>
        <v/>
      </c>
      <c r="X772" s="80">
        <f>COS(RADIANS(K772))*COS(RADIANS(J772))</f>
        <v/>
      </c>
      <c r="Y772" s="80">
        <f>P772*G772</f>
        <v/>
      </c>
      <c r="Z772" s="80">
        <f>Q772*H772</f>
        <v/>
      </c>
      <c r="AA772" s="80">
        <f>R772*I772</f>
        <v/>
      </c>
      <c r="AB772" s="80">
        <f>M772</f>
        <v/>
      </c>
      <c r="AC772" s="80">
        <f>S772*G772</f>
        <v/>
      </c>
      <c r="AD772" s="80">
        <f>T772*H772</f>
        <v/>
      </c>
      <c r="AE772" s="80">
        <f>U772*I772</f>
        <v/>
      </c>
      <c r="AF772" s="80">
        <f>N772</f>
        <v/>
      </c>
      <c r="AG772" s="80">
        <f>V772*G772</f>
        <v/>
      </c>
      <c r="AH772" s="80">
        <f>W772*H772</f>
        <v/>
      </c>
      <c r="AI772" s="80">
        <f>X772*I772</f>
        <v/>
      </c>
      <c r="AJ772" s="80">
        <f>O772</f>
        <v/>
      </c>
      <c r="AK772" s="81" t="n">
        <v>-4.37113883e-08</v>
      </c>
      <c r="AL772" s="81" t="n">
        <v>0</v>
      </c>
      <c r="AM772" s="81" t="n">
        <v>1</v>
      </c>
      <c r="AN772" s="81" t="n">
        <v>0</v>
      </c>
      <c r="AO772" s="81" t="n">
        <v>0</v>
      </c>
      <c r="AP772" s="81" t="n">
        <v>1</v>
      </c>
      <c r="AQ772" s="81" t="n">
        <v>0</v>
      </c>
      <c r="AR772" s="81" t="n">
        <v>0.439999998</v>
      </c>
      <c r="AS772" s="81" t="n">
        <v>-1</v>
      </c>
      <c r="AT772" s="81" t="n">
        <v>0</v>
      </c>
      <c r="AU772" s="81" t="n">
        <v>-4.37113883e-08</v>
      </c>
      <c r="AV772" s="81" t="n">
        <v>1.3499999</v>
      </c>
      <c r="AW772" s="82">
        <f>MAX(ABS(Y772-AK772),ABS(Z772-AL772),ABS(AA772-AM772),ABS(AB772-AN772),ABS(AC772-AO772),ABS(AD772-AP772),ABS(AE772-AQ772),ABS(AF772-AR772),ABS(AG772-AS772),ABS(AH772-AT772),ABS(AI772-AU772),ABS(AJ772-AV772))</f>
        <v/>
      </c>
    </row>
    <row r="773">
      <c r="A773" s="78" t="inlineStr">
        <is>
          <t>M768</t>
        </is>
      </c>
      <c r="B773" s="52" t="inlineStr">
        <is>
          <t>TNK-106</t>
        </is>
      </c>
      <c r="C773" s="52" t="inlineStr">
        <is>
          <t>Main Battle Tank</t>
        </is>
      </c>
      <c r="D773" s="52" t="inlineStr">
        <is>
          <t>Road wheel L</t>
        </is>
      </c>
      <c r="E773" s="53" t="inlineStr">
        <is>
          <t>Group</t>
        </is>
      </c>
      <c r="F773" s="52" t="inlineStr">
        <is>
          <t>TNK-41</t>
        </is>
      </c>
      <c r="G773" s="79" t="n">
        <v>1</v>
      </c>
      <c r="H773" s="79" t="n">
        <v>1</v>
      </c>
      <c r="I773" s="79" t="n">
        <v>1</v>
      </c>
      <c r="J773" s="79" t="n">
        <v>0</v>
      </c>
      <c r="K773" s="79" t="n">
        <v>90</v>
      </c>
      <c r="L773" s="79" t="n">
        <v>0</v>
      </c>
      <c r="M773" s="79" t="n">
        <v>0</v>
      </c>
      <c r="N773" s="79" t="n">
        <v>0.439999998</v>
      </c>
      <c r="O773" s="79" t="n">
        <v>1.99999988</v>
      </c>
      <c r="P773" s="80">
        <f>COS(RADIANS(K773))*COS(RADIANS(L773))+SIN(RADIANS(K773))*SIN(RADIANS(J773))*SIN(RADIANS(L773))</f>
        <v/>
      </c>
      <c r="Q773" s="80">
        <f>-COS(RADIANS(K773))*SIN(RADIANS(L773))+SIN(RADIANS(K773))*SIN(RADIANS(J773))*COS(RADIANS(L773))</f>
        <v/>
      </c>
      <c r="R773" s="80">
        <f>SIN(RADIANS(K773))*COS(RADIANS(J773))</f>
        <v/>
      </c>
      <c r="S773" s="80">
        <f>COS(RADIANS(J773))*SIN(RADIANS(L773))</f>
        <v/>
      </c>
      <c r="T773" s="80">
        <f>COS(RADIANS(J773))*COS(RADIANS(L773))</f>
        <v/>
      </c>
      <c r="U773" s="80">
        <f>-SIN(RADIANS(J773))</f>
        <v/>
      </c>
      <c r="V773" s="80">
        <f>-SIN(RADIANS(K773))*COS(RADIANS(L773))+COS(RADIANS(K773))*SIN(RADIANS(J773))*SIN(RADIANS(L773))</f>
        <v/>
      </c>
      <c r="W773" s="80">
        <f>SIN(RADIANS(K773))*SIN(RADIANS(L773))+COS(RADIANS(K773))*SIN(RADIANS(J773))*COS(RADIANS(L773))</f>
        <v/>
      </c>
      <c r="X773" s="80">
        <f>COS(RADIANS(K773))*COS(RADIANS(J773))</f>
        <v/>
      </c>
      <c r="Y773" s="80">
        <f>P773*G773</f>
        <v/>
      </c>
      <c r="Z773" s="80">
        <f>Q773*H773</f>
        <v/>
      </c>
      <c r="AA773" s="80">
        <f>R773*I773</f>
        <v/>
      </c>
      <c r="AB773" s="80">
        <f>M773</f>
        <v/>
      </c>
      <c r="AC773" s="80">
        <f>S773*G773</f>
        <v/>
      </c>
      <c r="AD773" s="80">
        <f>T773*H773</f>
        <v/>
      </c>
      <c r="AE773" s="80">
        <f>U773*I773</f>
        <v/>
      </c>
      <c r="AF773" s="80">
        <f>N773</f>
        <v/>
      </c>
      <c r="AG773" s="80">
        <f>V773*G773</f>
        <v/>
      </c>
      <c r="AH773" s="80">
        <f>W773*H773</f>
        <v/>
      </c>
      <c r="AI773" s="80">
        <f>X773*I773</f>
        <v/>
      </c>
      <c r="AJ773" s="80">
        <f>O773</f>
        <v/>
      </c>
      <c r="AK773" s="81" t="n">
        <v>-4.37113883e-08</v>
      </c>
      <c r="AL773" s="81" t="n">
        <v>0</v>
      </c>
      <c r="AM773" s="81" t="n">
        <v>1</v>
      </c>
      <c r="AN773" s="81" t="n">
        <v>0</v>
      </c>
      <c r="AO773" s="81" t="n">
        <v>0</v>
      </c>
      <c r="AP773" s="81" t="n">
        <v>1</v>
      </c>
      <c r="AQ773" s="81" t="n">
        <v>0</v>
      </c>
      <c r="AR773" s="81" t="n">
        <v>0.439999998</v>
      </c>
      <c r="AS773" s="81" t="n">
        <v>-1</v>
      </c>
      <c r="AT773" s="81" t="n">
        <v>0</v>
      </c>
      <c r="AU773" s="81" t="n">
        <v>-4.37113883e-08</v>
      </c>
      <c r="AV773" s="81" t="n">
        <v>1.99999988</v>
      </c>
      <c r="AW773" s="82">
        <f>MAX(ABS(Y773-AK773),ABS(Z773-AL773),ABS(AA773-AM773),ABS(AB773-AN773),ABS(AC773-AO773),ABS(AD773-AP773),ABS(AE773-AQ773),ABS(AF773-AR773),ABS(AG773-AS773),ABS(AH773-AT773),ABS(AI773-AU773),ABS(AJ773-AV773))</f>
        <v/>
      </c>
    </row>
    <row r="774">
      <c r="A774" s="78" t="inlineStr">
        <is>
          <t>M769</t>
        </is>
      </c>
      <c r="B774" s="52" t="inlineStr">
        <is>
          <t>TNK-110</t>
        </is>
      </c>
      <c r="C774" s="52" t="inlineStr">
        <is>
          <t>Main Battle Tank</t>
        </is>
      </c>
      <c r="D774" s="52" t="inlineStr">
        <is>
          <t>Drive sprocket L</t>
        </is>
      </c>
      <c r="E774" s="53" t="inlineStr">
        <is>
          <t>Group</t>
        </is>
      </c>
      <c r="F774" s="52" t="inlineStr">
        <is>
          <t>TNK-41</t>
        </is>
      </c>
      <c r="G774" s="79" t="n">
        <v>1</v>
      </c>
      <c r="H774" s="79" t="n">
        <v>1</v>
      </c>
      <c r="I774" s="79" t="n">
        <v>1</v>
      </c>
      <c r="J774" s="79" t="n">
        <v>0</v>
      </c>
      <c r="K774" s="79" t="n">
        <v>90</v>
      </c>
      <c r="L774" s="79" t="n">
        <v>0</v>
      </c>
      <c r="M774" s="79" t="n">
        <v>0</v>
      </c>
      <c r="N774" s="79" t="n">
        <v>0.550000012</v>
      </c>
      <c r="O774" s="79" t="n">
        <v>-2.79999995</v>
      </c>
      <c r="P774" s="80">
        <f>COS(RADIANS(K774))*COS(RADIANS(L774))+SIN(RADIANS(K774))*SIN(RADIANS(J774))*SIN(RADIANS(L774))</f>
        <v/>
      </c>
      <c r="Q774" s="80">
        <f>-COS(RADIANS(K774))*SIN(RADIANS(L774))+SIN(RADIANS(K774))*SIN(RADIANS(J774))*COS(RADIANS(L774))</f>
        <v/>
      </c>
      <c r="R774" s="80">
        <f>SIN(RADIANS(K774))*COS(RADIANS(J774))</f>
        <v/>
      </c>
      <c r="S774" s="80">
        <f>COS(RADIANS(J774))*SIN(RADIANS(L774))</f>
        <v/>
      </c>
      <c r="T774" s="80">
        <f>COS(RADIANS(J774))*COS(RADIANS(L774))</f>
        <v/>
      </c>
      <c r="U774" s="80">
        <f>-SIN(RADIANS(J774))</f>
        <v/>
      </c>
      <c r="V774" s="80">
        <f>-SIN(RADIANS(K774))*COS(RADIANS(L774))+COS(RADIANS(K774))*SIN(RADIANS(J774))*SIN(RADIANS(L774))</f>
        <v/>
      </c>
      <c r="W774" s="80">
        <f>SIN(RADIANS(K774))*SIN(RADIANS(L774))+COS(RADIANS(K774))*SIN(RADIANS(J774))*COS(RADIANS(L774))</f>
        <v/>
      </c>
      <c r="X774" s="80">
        <f>COS(RADIANS(K774))*COS(RADIANS(J774))</f>
        <v/>
      </c>
      <c r="Y774" s="80">
        <f>P774*G774</f>
        <v/>
      </c>
      <c r="Z774" s="80">
        <f>Q774*H774</f>
        <v/>
      </c>
      <c r="AA774" s="80">
        <f>R774*I774</f>
        <v/>
      </c>
      <c r="AB774" s="80">
        <f>M774</f>
        <v/>
      </c>
      <c r="AC774" s="80">
        <f>S774*G774</f>
        <v/>
      </c>
      <c r="AD774" s="80">
        <f>T774*H774</f>
        <v/>
      </c>
      <c r="AE774" s="80">
        <f>U774*I774</f>
        <v/>
      </c>
      <c r="AF774" s="80">
        <f>N774</f>
        <v/>
      </c>
      <c r="AG774" s="80">
        <f>V774*G774</f>
        <v/>
      </c>
      <c r="AH774" s="80">
        <f>W774*H774</f>
        <v/>
      </c>
      <c r="AI774" s="80">
        <f>X774*I774</f>
        <v/>
      </c>
      <c r="AJ774" s="80">
        <f>O774</f>
        <v/>
      </c>
      <c r="AK774" s="81" t="n">
        <v>-4.37113883e-08</v>
      </c>
      <c r="AL774" s="81" t="n">
        <v>0</v>
      </c>
      <c r="AM774" s="81" t="n">
        <v>1</v>
      </c>
      <c r="AN774" s="81" t="n">
        <v>0</v>
      </c>
      <c r="AO774" s="81" t="n">
        <v>0</v>
      </c>
      <c r="AP774" s="81" t="n">
        <v>1</v>
      </c>
      <c r="AQ774" s="81" t="n">
        <v>0</v>
      </c>
      <c r="AR774" s="81" t="n">
        <v>0.550000012</v>
      </c>
      <c r="AS774" s="81" t="n">
        <v>-1</v>
      </c>
      <c r="AT774" s="81" t="n">
        <v>0</v>
      </c>
      <c r="AU774" s="81" t="n">
        <v>-4.37113883e-08</v>
      </c>
      <c r="AV774" s="81" t="n">
        <v>-2.79999995</v>
      </c>
      <c r="AW774" s="82">
        <f>MAX(ABS(Y774-AK774),ABS(Z774-AL774),ABS(AA774-AM774),ABS(AB774-AN774),ABS(AC774-AO774),ABS(AD774-AP774),ABS(AE774-AQ774),ABS(AF774-AR774),ABS(AG774-AS774),ABS(AH774-AT774),ABS(AI774-AU774),ABS(AJ774-AV774))</f>
        <v/>
      </c>
    </row>
    <row r="775">
      <c r="A775" s="78" t="inlineStr">
        <is>
          <t>M770</t>
        </is>
      </c>
      <c r="B775" s="52" t="inlineStr">
        <is>
          <t>TNK-114</t>
        </is>
      </c>
      <c r="C775" s="52" t="inlineStr">
        <is>
          <t>Main Battle Tank</t>
        </is>
      </c>
      <c r="D775" s="52" t="inlineStr">
        <is>
          <t>Idler L</t>
        </is>
      </c>
      <c r="E775" s="53" t="inlineStr">
        <is>
          <t>Group</t>
        </is>
      </c>
      <c r="F775" s="52" t="inlineStr">
        <is>
          <t>TNK-41</t>
        </is>
      </c>
      <c r="G775" s="79" t="n">
        <v>1</v>
      </c>
      <c r="H775" s="79" t="n">
        <v>1</v>
      </c>
      <c r="I775" s="79" t="n">
        <v>1</v>
      </c>
      <c r="J775" s="79" t="n">
        <v>0</v>
      </c>
      <c r="K775" s="79" t="n">
        <v>90</v>
      </c>
      <c r="L775" s="79" t="n">
        <v>0</v>
      </c>
      <c r="M775" s="79" t="n">
        <v>0</v>
      </c>
      <c r="N775" s="79" t="n">
        <v>0.550000012</v>
      </c>
      <c r="O775" s="79" t="n">
        <v>2.79999995</v>
      </c>
      <c r="P775" s="80">
        <f>COS(RADIANS(K775))*COS(RADIANS(L775))+SIN(RADIANS(K775))*SIN(RADIANS(J775))*SIN(RADIANS(L775))</f>
        <v/>
      </c>
      <c r="Q775" s="80">
        <f>-COS(RADIANS(K775))*SIN(RADIANS(L775))+SIN(RADIANS(K775))*SIN(RADIANS(J775))*COS(RADIANS(L775))</f>
        <v/>
      </c>
      <c r="R775" s="80">
        <f>SIN(RADIANS(K775))*COS(RADIANS(J775))</f>
        <v/>
      </c>
      <c r="S775" s="80">
        <f>COS(RADIANS(J775))*SIN(RADIANS(L775))</f>
        <v/>
      </c>
      <c r="T775" s="80">
        <f>COS(RADIANS(J775))*COS(RADIANS(L775))</f>
        <v/>
      </c>
      <c r="U775" s="80">
        <f>-SIN(RADIANS(J775))</f>
        <v/>
      </c>
      <c r="V775" s="80">
        <f>-SIN(RADIANS(K775))*COS(RADIANS(L775))+COS(RADIANS(K775))*SIN(RADIANS(J775))*SIN(RADIANS(L775))</f>
        <v/>
      </c>
      <c r="W775" s="80">
        <f>SIN(RADIANS(K775))*SIN(RADIANS(L775))+COS(RADIANS(K775))*SIN(RADIANS(J775))*COS(RADIANS(L775))</f>
        <v/>
      </c>
      <c r="X775" s="80">
        <f>COS(RADIANS(K775))*COS(RADIANS(J775))</f>
        <v/>
      </c>
      <c r="Y775" s="80">
        <f>P775*G775</f>
        <v/>
      </c>
      <c r="Z775" s="80">
        <f>Q775*H775</f>
        <v/>
      </c>
      <c r="AA775" s="80">
        <f>R775*I775</f>
        <v/>
      </c>
      <c r="AB775" s="80">
        <f>M775</f>
        <v/>
      </c>
      <c r="AC775" s="80">
        <f>S775*G775</f>
        <v/>
      </c>
      <c r="AD775" s="80">
        <f>T775*H775</f>
        <v/>
      </c>
      <c r="AE775" s="80">
        <f>U775*I775</f>
        <v/>
      </c>
      <c r="AF775" s="80">
        <f>N775</f>
        <v/>
      </c>
      <c r="AG775" s="80">
        <f>V775*G775</f>
        <v/>
      </c>
      <c r="AH775" s="80">
        <f>W775*H775</f>
        <v/>
      </c>
      <c r="AI775" s="80">
        <f>X775*I775</f>
        <v/>
      </c>
      <c r="AJ775" s="80">
        <f>O775</f>
        <v/>
      </c>
      <c r="AK775" s="81" t="n">
        <v>-4.37113883e-08</v>
      </c>
      <c r="AL775" s="81" t="n">
        <v>0</v>
      </c>
      <c r="AM775" s="81" t="n">
        <v>1</v>
      </c>
      <c r="AN775" s="81" t="n">
        <v>0</v>
      </c>
      <c r="AO775" s="81" t="n">
        <v>0</v>
      </c>
      <c r="AP775" s="81" t="n">
        <v>1</v>
      </c>
      <c r="AQ775" s="81" t="n">
        <v>0</v>
      </c>
      <c r="AR775" s="81" t="n">
        <v>0.550000012</v>
      </c>
      <c r="AS775" s="81" t="n">
        <v>-1</v>
      </c>
      <c r="AT775" s="81" t="n">
        <v>0</v>
      </c>
      <c r="AU775" s="81" t="n">
        <v>-4.37113883e-08</v>
      </c>
      <c r="AV775" s="81" t="n">
        <v>2.79999995</v>
      </c>
      <c r="AW775" s="82">
        <f>MAX(ABS(Y775-AK775),ABS(Z775-AL775),ABS(AA775-AM775),ABS(AB775-AN775),ABS(AC775-AO775),ABS(AD775-AP775),ABS(AE775-AQ775),ABS(AF775-AR775),ABS(AG775-AS775),ABS(AH775-AT775),ABS(AI775-AU775),ABS(AJ775-AV775))</f>
        <v/>
      </c>
    </row>
    <row r="776">
      <c r="A776" s="78" t="inlineStr">
        <is>
          <t>M771</t>
        </is>
      </c>
      <c r="B776" s="52" t="inlineStr">
        <is>
          <t>TNK-121</t>
        </is>
      </c>
      <c r="C776" s="52" t="inlineStr">
        <is>
          <t>Main Battle Tank</t>
        </is>
      </c>
      <c r="D776" s="52" t="inlineStr">
        <is>
          <t>Track R</t>
        </is>
      </c>
      <c r="E776" s="53" t="inlineStr">
        <is>
          <t>Group</t>
        </is>
      </c>
      <c r="F776" s="52" t="inlineStr">
        <is>
          <t>TNK-01</t>
        </is>
      </c>
      <c r="G776" s="79" t="n">
        <v>1</v>
      </c>
      <c r="H776" s="79" t="n">
        <v>1</v>
      </c>
      <c r="I776" s="79" t="n">
        <v>1</v>
      </c>
      <c r="J776" s="79" t="n">
        <v>0</v>
      </c>
      <c r="K776" s="79" t="n">
        <v>0</v>
      </c>
      <c r="L776" s="79" t="n">
        <v>0</v>
      </c>
      <c r="M776" s="79" t="n">
        <v>-1.10000002</v>
      </c>
      <c r="N776" s="79" t="n">
        <v>0</v>
      </c>
      <c r="O776" s="79" t="n">
        <v>0</v>
      </c>
      <c r="P776" s="80">
        <f>COS(RADIANS(K776))*COS(RADIANS(L776))+SIN(RADIANS(K776))*SIN(RADIANS(J776))*SIN(RADIANS(L776))</f>
        <v/>
      </c>
      <c r="Q776" s="80">
        <f>-COS(RADIANS(K776))*SIN(RADIANS(L776))+SIN(RADIANS(K776))*SIN(RADIANS(J776))*COS(RADIANS(L776))</f>
        <v/>
      </c>
      <c r="R776" s="80">
        <f>SIN(RADIANS(K776))*COS(RADIANS(J776))</f>
        <v/>
      </c>
      <c r="S776" s="80">
        <f>COS(RADIANS(J776))*SIN(RADIANS(L776))</f>
        <v/>
      </c>
      <c r="T776" s="80">
        <f>COS(RADIANS(J776))*COS(RADIANS(L776))</f>
        <v/>
      </c>
      <c r="U776" s="80">
        <f>-SIN(RADIANS(J776))</f>
        <v/>
      </c>
      <c r="V776" s="80">
        <f>-SIN(RADIANS(K776))*COS(RADIANS(L776))+COS(RADIANS(K776))*SIN(RADIANS(J776))*SIN(RADIANS(L776))</f>
        <v/>
      </c>
      <c r="W776" s="80">
        <f>SIN(RADIANS(K776))*SIN(RADIANS(L776))+COS(RADIANS(K776))*SIN(RADIANS(J776))*COS(RADIANS(L776))</f>
        <v/>
      </c>
      <c r="X776" s="80">
        <f>COS(RADIANS(K776))*COS(RADIANS(J776))</f>
        <v/>
      </c>
      <c r="Y776" s="80">
        <f>P776*G776</f>
        <v/>
      </c>
      <c r="Z776" s="80">
        <f>Q776*H776</f>
        <v/>
      </c>
      <c r="AA776" s="80">
        <f>R776*I776</f>
        <v/>
      </c>
      <c r="AB776" s="80">
        <f>M776</f>
        <v/>
      </c>
      <c r="AC776" s="80">
        <f>S776*G776</f>
        <v/>
      </c>
      <c r="AD776" s="80">
        <f>T776*H776</f>
        <v/>
      </c>
      <c r="AE776" s="80">
        <f>U776*I776</f>
        <v/>
      </c>
      <c r="AF776" s="80">
        <f>N776</f>
        <v/>
      </c>
      <c r="AG776" s="80">
        <f>V776*G776</f>
        <v/>
      </c>
      <c r="AH776" s="80">
        <f>W776*H776</f>
        <v/>
      </c>
      <c r="AI776" s="80">
        <f>X776*I776</f>
        <v/>
      </c>
      <c r="AJ776" s="80">
        <f>O776</f>
        <v/>
      </c>
      <c r="AK776" s="81" t="n">
        <v>1</v>
      </c>
      <c r="AL776" s="81" t="n">
        <v>0</v>
      </c>
      <c r="AM776" s="81" t="n">
        <v>0</v>
      </c>
      <c r="AN776" s="81" t="n">
        <v>-1.10000002</v>
      </c>
      <c r="AO776" s="81" t="n">
        <v>0</v>
      </c>
      <c r="AP776" s="81" t="n">
        <v>1</v>
      </c>
      <c r="AQ776" s="81" t="n">
        <v>0</v>
      </c>
      <c r="AR776" s="81" t="n">
        <v>0</v>
      </c>
      <c r="AS776" s="81" t="n">
        <v>0</v>
      </c>
      <c r="AT776" s="81" t="n">
        <v>0</v>
      </c>
      <c r="AU776" s="81" t="n">
        <v>1</v>
      </c>
      <c r="AV776" s="81" t="n">
        <v>0</v>
      </c>
      <c r="AW776" s="82">
        <f>MAX(ABS(Y776-AK776),ABS(Z776-AL776),ABS(AA776-AM776),ABS(AB776-AN776),ABS(AC776-AO776),ABS(AD776-AP776),ABS(AE776-AQ776),ABS(AF776-AR776),ABS(AG776-AS776),ABS(AH776-AT776),ABS(AI776-AU776),ABS(AJ776-AV776))</f>
        <v/>
      </c>
    </row>
    <row r="777">
      <c r="A777" s="78" t="inlineStr">
        <is>
          <t>M772</t>
        </is>
      </c>
      <c r="B777" s="52" t="inlineStr">
        <is>
          <t>TNK-162</t>
        </is>
      </c>
      <c r="C777" s="52" t="inlineStr">
        <is>
          <t>Main Battle Tank</t>
        </is>
      </c>
      <c r="D777" s="52" t="inlineStr">
        <is>
          <t>Road wheel R</t>
        </is>
      </c>
      <c r="E777" s="53" t="inlineStr">
        <is>
          <t>Group</t>
        </is>
      </c>
      <c r="F777" s="52" t="inlineStr">
        <is>
          <t>TNK-121</t>
        </is>
      </c>
      <c r="G777" s="79" t="n">
        <v>1</v>
      </c>
      <c r="H777" s="79" t="n">
        <v>1</v>
      </c>
      <c r="I777" s="79" t="n">
        <v>1</v>
      </c>
      <c r="J777" s="79" t="n">
        <v>0</v>
      </c>
      <c r="K777" s="79" t="n">
        <v>90</v>
      </c>
      <c r="L777" s="79" t="n">
        <v>0</v>
      </c>
      <c r="M777" s="79" t="n">
        <v>0</v>
      </c>
      <c r="N777" s="79" t="n">
        <v>0.439999998</v>
      </c>
      <c r="O777" s="79" t="n">
        <v>-1.89999998</v>
      </c>
      <c r="P777" s="80">
        <f>COS(RADIANS(K777))*COS(RADIANS(L777))+SIN(RADIANS(K777))*SIN(RADIANS(J777))*SIN(RADIANS(L777))</f>
        <v/>
      </c>
      <c r="Q777" s="80">
        <f>-COS(RADIANS(K777))*SIN(RADIANS(L777))+SIN(RADIANS(K777))*SIN(RADIANS(J777))*COS(RADIANS(L777))</f>
        <v/>
      </c>
      <c r="R777" s="80">
        <f>SIN(RADIANS(K777))*COS(RADIANS(J777))</f>
        <v/>
      </c>
      <c r="S777" s="80">
        <f>COS(RADIANS(J777))*SIN(RADIANS(L777))</f>
        <v/>
      </c>
      <c r="T777" s="80">
        <f>COS(RADIANS(J777))*COS(RADIANS(L777))</f>
        <v/>
      </c>
      <c r="U777" s="80">
        <f>-SIN(RADIANS(J777))</f>
        <v/>
      </c>
      <c r="V777" s="80">
        <f>-SIN(RADIANS(K777))*COS(RADIANS(L777))+COS(RADIANS(K777))*SIN(RADIANS(J777))*SIN(RADIANS(L777))</f>
        <v/>
      </c>
      <c r="W777" s="80">
        <f>SIN(RADIANS(K777))*SIN(RADIANS(L777))+COS(RADIANS(K777))*SIN(RADIANS(J777))*COS(RADIANS(L777))</f>
        <v/>
      </c>
      <c r="X777" s="80">
        <f>COS(RADIANS(K777))*COS(RADIANS(J777))</f>
        <v/>
      </c>
      <c r="Y777" s="80">
        <f>P777*G777</f>
        <v/>
      </c>
      <c r="Z777" s="80">
        <f>Q777*H777</f>
        <v/>
      </c>
      <c r="AA777" s="80">
        <f>R777*I777</f>
        <v/>
      </c>
      <c r="AB777" s="80">
        <f>M777</f>
        <v/>
      </c>
      <c r="AC777" s="80">
        <f>S777*G777</f>
        <v/>
      </c>
      <c r="AD777" s="80">
        <f>T777*H777</f>
        <v/>
      </c>
      <c r="AE777" s="80">
        <f>U777*I777</f>
        <v/>
      </c>
      <c r="AF777" s="80">
        <f>N777</f>
        <v/>
      </c>
      <c r="AG777" s="80">
        <f>V777*G777</f>
        <v/>
      </c>
      <c r="AH777" s="80">
        <f>W777*H777</f>
        <v/>
      </c>
      <c r="AI777" s="80">
        <f>X777*I777</f>
        <v/>
      </c>
      <c r="AJ777" s="80">
        <f>O777</f>
        <v/>
      </c>
      <c r="AK777" s="81" t="n">
        <v>-4.37113883e-08</v>
      </c>
      <c r="AL777" s="81" t="n">
        <v>0</v>
      </c>
      <c r="AM777" s="81" t="n">
        <v>1</v>
      </c>
      <c r="AN777" s="81" t="n">
        <v>0</v>
      </c>
      <c r="AO777" s="81" t="n">
        <v>0</v>
      </c>
      <c r="AP777" s="81" t="n">
        <v>1</v>
      </c>
      <c r="AQ777" s="81" t="n">
        <v>0</v>
      </c>
      <c r="AR777" s="81" t="n">
        <v>0.439999998</v>
      </c>
      <c r="AS777" s="81" t="n">
        <v>-1</v>
      </c>
      <c r="AT777" s="81" t="n">
        <v>0</v>
      </c>
      <c r="AU777" s="81" t="n">
        <v>-4.37113883e-08</v>
      </c>
      <c r="AV777" s="81" t="n">
        <v>-1.89999998</v>
      </c>
      <c r="AW777" s="82">
        <f>MAX(ABS(Y777-AK777),ABS(Z777-AL777),ABS(AA777-AM777),ABS(AB777-AN777),ABS(AC777-AO777),ABS(AD777-AP777),ABS(AE777-AQ777),ABS(AF777-AR777),ABS(AG777-AS777),ABS(AH777-AT777),ABS(AI777-AU777),ABS(AJ777-AV777))</f>
        <v/>
      </c>
    </row>
    <row r="778">
      <c r="A778" s="78" t="inlineStr">
        <is>
          <t>M773</t>
        </is>
      </c>
      <c r="B778" s="52" t="inlineStr">
        <is>
          <t>TNK-166</t>
        </is>
      </c>
      <c r="C778" s="52" t="inlineStr">
        <is>
          <t>Main Battle Tank</t>
        </is>
      </c>
      <c r="D778" s="52" t="inlineStr">
        <is>
          <t>Road wheel R</t>
        </is>
      </c>
      <c r="E778" s="53" t="inlineStr">
        <is>
          <t>Group</t>
        </is>
      </c>
      <c r="F778" s="52" t="inlineStr">
        <is>
          <t>TNK-121</t>
        </is>
      </c>
      <c r="G778" s="79" t="n">
        <v>1</v>
      </c>
      <c r="H778" s="79" t="n">
        <v>1</v>
      </c>
      <c r="I778" s="79" t="n">
        <v>1</v>
      </c>
      <c r="J778" s="79" t="n">
        <v>0</v>
      </c>
      <c r="K778" s="79" t="n">
        <v>90</v>
      </c>
      <c r="L778" s="79" t="n">
        <v>0</v>
      </c>
      <c r="M778" s="79" t="n">
        <v>0</v>
      </c>
      <c r="N778" s="79" t="n">
        <v>0.439999998</v>
      </c>
      <c r="O778" s="79" t="n">
        <v>-1.25</v>
      </c>
      <c r="P778" s="80">
        <f>COS(RADIANS(K778))*COS(RADIANS(L778))+SIN(RADIANS(K778))*SIN(RADIANS(J778))*SIN(RADIANS(L778))</f>
        <v/>
      </c>
      <c r="Q778" s="80">
        <f>-COS(RADIANS(K778))*SIN(RADIANS(L778))+SIN(RADIANS(K778))*SIN(RADIANS(J778))*COS(RADIANS(L778))</f>
        <v/>
      </c>
      <c r="R778" s="80">
        <f>SIN(RADIANS(K778))*COS(RADIANS(J778))</f>
        <v/>
      </c>
      <c r="S778" s="80">
        <f>COS(RADIANS(J778))*SIN(RADIANS(L778))</f>
        <v/>
      </c>
      <c r="T778" s="80">
        <f>COS(RADIANS(J778))*COS(RADIANS(L778))</f>
        <v/>
      </c>
      <c r="U778" s="80">
        <f>-SIN(RADIANS(J778))</f>
        <v/>
      </c>
      <c r="V778" s="80">
        <f>-SIN(RADIANS(K778))*COS(RADIANS(L778))+COS(RADIANS(K778))*SIN(RADIANS(J778))*SIN(RADIANS(L778))</f>
        <v/>
      </c>
      <c r="W778" s="80">
        <f>SIN(RADIANS(K778))*SIN(RADIANS(L778))+COS(RADIANS(K778))*SIN(RADIANS(J778))*COS(RADIANS(L778))</f>
        <v/>
      </c>
      <c r="X778" s="80">
        <f>COS(RADIANS(K778))*COS(RADIANS(J778))</f>
        <v/>
      </c>
      <c r="Y778" s="80">
        <f>P778*G778</f>
        <v/>
      </c>
      <c r="Z778" s="80">
        <f>Q778*H778</f>
        <v/>
      </c>
      <c r="AA778" s="80">
        <f>R778*I778</f>
        <v/>
      </c>
      <c r="AB778" s="80">
        <f>M778</f>
        <v/>
      </c>
      <c r="AC778" s="80">
        <f>S778*G778</f>
        <v/>
      </c>
      <c r="AD778" s="80">
        <f>T778*H778</f>
        <v/>
      </c>
      <c r="AE778" s="80">
        <f>U778*I778</f>
        <v/>
      </c>
      <c r="AF778" s="80">
        <f>N778</f>
        <v/>
      </c>
      <c r="AG778" s="80">
        <f>V778*G778</f>
        <v/>
      </c>
      <c r="AH778" s="80">
        <f>W778*H778</f>
        <v/>
      </c>
      <c r="AI778" s="80">
        <f>X778*I778</f>
        <v/>
      </c>
      <c r="AJ778" s="80">
        <f>O778</f>
        <v/>
      </c>
      <c r="AK778" s="81" t="n">
        <v>-4.37113883e-08</v>
      </c>
      <c r="AL778" s="81" t="n">
        <v>0</v>
      </c>
      <c r="AM778" s="81" t="n">
        <v>1</v>
      </c>
      <c r="AN778" s="81" t="n">
        <v>0</v>
      </c>
      <c r="AO778" s="81" t="n">
        <v>0</v>
      </c>
      <c r="AP778" s="81" t="n">
        <v>1</v>
      </c>
      <c r="AQ778" s="81" t="n">
        <v>0</v>
      </c>
      <c r="AR778" s="81" t="n">
        <v>0.439999998</v>
      </c>
      <c r="AS778" s="81" t="n">
        <v>-1</v>
      </c>
      <c r="AT778" s="81" t="n">
        <v>0</v>
      </c>
      <c r="AU778" s="81" t="n">
        <v>-4.37113883e-08</v>
      </c>
      <c r="AV778" s="81" t="n">
        <v>-1.25</v>
      </c>
      <c r="AW778" s="82">
        <f>MAX(ABS(Y778-AK778),ABS(Z778-AL778),ABS(AA778-AM778),ABS(AB778-AN778),ABS(AC778-AO778),ABS(AD778-AP778),ABS(AE778-AQ778),ABS(AF778-AR778),ABS(AG778-AS778),ABS(AH778-AT778),ABS(AI778-AU778),ABS(AJ778-AV778))</f>
        <v/>
      </c>
    </row>
    <row r="779">
      <c r="A779" s="78" t="inlineStr">
        <is>
          <t>M774</t>
        </is>
      </c>
      <c r="B779" s="52" t="inlineStr">
        <is>
          <t>TNK-170</t>
        </is>
      </c>
      <c r="C779" s="52" t="inlineStr">
        <is>
          <t>Main Battle Tank</t>
        </is>
      </c>
      <c r="D779" s="52" t="inlineStr">
        <is>
          <t>Road wheel R</t>
        </is>
      </c>
      <c r="E779" s="53" t="inlineStr">
        <is>
          <t>Group</t>
        </is>
      </c>
      <c r="F779" s="52" t="inlineStr">
        <is>
          <t>TNK-121</t>
        </is>
      </c>
      <c r="G779" s="79" t="n">
        <v>1</v>
      </c>
      <c r="H779" s="79" t="n">
        <v>1</v>
      </c>
      <c r="I779" s="79" t="n">
        <v>1</v>
      </c>
      <c r="J779" s="79" t="n">
        <v>0</v>
      </c>
      <c r="K779" s="79" t="n">
        <v>90</v>
      </c>
      <c r="L779" s="79" t="n">
        <v>0</v>
      </c>
      <c r="M779" s="79" t="n">
        <v>0</v>
      </c>
      <c r="N779" s="79" t="n">
        <v>0.439999998</v>
      </c>
      <c r="O779" s="79" t="n">
        <v>-0.600000024</v>
      </c>
      <c r="P779" s="80">
        <f>COS(RADIANS(K779))*COS(RADIANS(L779))+SIN(RADIANS(K779))*SIN(RADIANS(J779))*SIN(RADIANS(L779))</f>
        <v/>
      </c>
      <c r="Q779" s="80">
        <f>-COS(RADIANS(K779))*SIN(RADIANS(L779))+SIN(RADIANS(K779))*SIN(RADIANS(J779))*COS(RADIANS(L779))</f>
        <v/>
      </c>
      <c r="R779" s="80">
        <f>SIN(RADIANS(K779))*COS(RADIANS(J779))</f>
        <v/>
      </c>
      <c r="S779" s="80">
        <f>COS(RADIANS(J779))*SIN(RADIANS(L779))</f>
        <v/>
      </c>
      <c r="T779" s="80">
        <f>COS(RADIANS(J779))*COS(RADIANS(L779))</f>
        <v/>
      </c>
      <c r="U779" s="80">
        <f>-SIN(RADIANS(J779))</f>
        <v/>
      </c>
      <c r="V779" s="80">
        <f>-SIN(RADIANS(K779))*COS(RADIANS(L779))+COS(RADIANS(K779))*SIN(RADIANS(J779))*SIN(RADIANS(L779))</f>
        <v/>
      </c>
      <c r="W779" s="80">
        <f>SIN(RADIANS(K779))*SIN(RADIANS(L779))+COS(RADIANS(K779))*SIN(RADIANS(J779))*COS(RADIANS(L779))</f>
        <v/>
      </c>
      <c r="X779" s="80">
        <f>COS(RADIANS(K779))*COS(RADIANS(J779))</f>
        <v/>
      </c>
      <c r="Y779" s="80">
        <f>P779*G779</f>
        <v/>
      </c>
      <c r="Z779" s="80">
        <f>Q779*H779</f>
        <v/>
      </c>
      <c r="AA779" s="80">
        <f>R779*I779</f>
        <v/>
      </c>
      <c r="AB779" s="80">
        <f>M779</f>
        <v/>
      </c>
      <c r="AC779" s="80">
        <f>S779*G779</f>
        <v/>
      </c>
      <c r="AD779" s="80">
        <f>T779*H779</f>
        <v/>
      </c>
      <c r="AE779" s="80">
        <f>U779*I779</f>
        <v/>
      </c>
      <c r="AF779" s="80">
        <f>N779</f>
        <v/>
      </c>
      <c r="AG779" s="80">
        <f>V779*G779</f>
        <v/>
      </c>
      <c r="AH779" s="80">
        <f>W779*H779</f>
        <v/>
      </c>
      <c r="AI779" s="80">
        <f>X779*I779</f>
        <v/>
      </c>
      <c r="AJ779" s="80">
        <f>O779</f>
        <v/>
      </c>
      <c r="AK779" s="81" t="n">
        <v>-4.37113883e-08</v>
      </c>
      <c r="AL779" s="81" t="n">
        <v>0</v>
      </c>
      <c r="AM779" s="81" t="n">
        <v>1</v>
      </c>
      <c r="AN779" s="81" t="n">
        <v>0</v>
      </c>
      <c r="AO779" s="81" t="n">
        <v>0</v>
      </c>
      <c r="AP779" s="81" t="n">
        <v>1</v>
      </c>
      <c r="AQ779" s="81" t="n">
        <v>0</v>
      </c>
      <c r="AR779" s="81" t="n">
        <v>0.439999998</v>
      </c>
      <c r="AS779" s="81" t="n">
        <v>-1</v>
      </c>
      <c r="AT779" s="81" t="n">
        <v>0</v>
      </c>
      <c r="AU779" s="81" t="n">
        <v>-4.37113883e-08</v>
      </c>
      <c r="AV779" s="81" t="n">
        <v>-0.600000024</v>
      </c>
      <c r="AW779" s="82">
        <f>MAX(ABS(Y779-AK779),ABS(Z779-AL779),ABS(AA779-AM779),ABS(AB779-AN779),ABS(AC779-AO779),ABS(AD779-AP779),ABS(AE779-AQ779),ABS(AF779-AR779),ABS(AG779-AS779),ABS(AH779-AT779),ABS(AI779-AU779),ABS(AJ779-AV779))</f>
        <v/>
      </c>
    </row>
    <row r="780">
      <c r="A780" s="78" t="inlineStr">
        <is>
          <t>M775</t>
        </is>
      </c>
      <c r="B780" s="52" t="inlineStr">
        <is>
          <t>TNK-174</t>
        </is>
      </c>
      <c r="C780" s="52" t="inlineStr">
        <is>
          <t>Main Battle Tank</t>
        </is>
      </c>
      <c r="D780" s="52" t="inlineStr">
        <is>
          <t>Road wheel R</t>
        </is>
      </c>
      <c r="E780" s="53" t="inlineStr">
        <is>
          <t>Group</t>
        </is>
      </c>
      <c r="F780" s="52" t="inlineStr">
        <is>
          <t>TNK-121</t>
        </is>
      </c>
      <c r="G780" s="79" t="n">
        <v>1</v>
      </c>
      <c r="H780" s="79" t="n">
        <v>1</v>
      </c>
      <c r="I780" s="79" t="n">
        <v>1</v>
      </c>
      <c r="J780" s="79" t="n">
        <v>0</v>
      </c>
      <c r="K780" s="79" t="n">
        <v>90</v>
      </c>
      <c r="L780" s="79" t="n">
        <v>0</v>
      </c>
      <c r="M780" s="79" t="n">
        <v>0</v>
      </c>
      <c r="N780" s="79" t="n">
        <v>0.439999998</v>
      </c>
      <c r="O780" s="79" t="n">
        <v>0.0499999523</v>
      </c>
      <c r="P780" s="80">
        <f>COS(RADIANS(K780))*COS(RADIANS(L780))+SIN(RADIANS(K780))*SIN(RADIANS(J780))*SIN(RADIANS(L780))</f>
        <v/>
      </c>
      <c r="Q780" s="80">
        <f>-COS(RADIANS(K780))*SIN(RADIANS(L780))+SIN(RADIANS(K780))*SIN(RADIANS(J780))*COS(RADIANS(L780))</f>
        <v/>
      </c>
      <c r="R780" s="80">
        <f>SIN(RADIANS(K780))*COS(RADIANS(J780))</f>
        <v/>
      </c>
      <c r="S780" s="80">
        <f>COS(RADIANS(J780))*SIN(RADIANS(L780))</f>
        <v/>
      </c>
      <c r="T780" s="80">
        <f>COS(RADIANS(J780))*COS(RADIANS(L780))</f>
        <v/>
      </c>
      <c r="U780" s="80">
        <f>-SIN(RADIANS(J780))</f>
        <v/>
      </c>
      <c r="V780" s="80">
        <f>-SIN(RADIANS(K780))*COS(RADIANS(L780))+COS(RADIANS(K780))*SIN(RADIANS(J780))*SIN(RADIANS(L780))</f>
        <v/>
      </c>
      <c r="W780" s="80">
        <f>SIN(RADIANS(K780))*SIN(RADIANS(L780))+COS(RADIANS(K780))*SIN(RADIANS(J780))*COS(RADIANS(L780))</f>
        <v/>
      </c>
      <c r="X780" s="80">
        <f>COS(RADIANS(K780))*COS(RADIANS(J780))</f>
        <v/>
      </c>
      <c r="Y780" s="80">
        <f>P780*G780</f>
        <v/>
      </c>
      <c r="Z780" s="80">
        <f>Q780*H780</f>
        <v/>
      </c>
      <c r="AA780" s="80">
        <f>R780*I780</f>
        <v/>
      </c>
      <c r="AB780" s="80">
        <f>M780</f>
        <v/>
      </c>
      <c r="AC780" s="80">
        <f>S780*G780</f>
        <v/>
      </c>
      <c r="AD780" s="80">
        <f>T780*H780</f>
        <v/>
      </c>
      <c r="AE780" s="80">
        <f>U780*I780</f>
        <v/>
      </c>
      <c r="AF780" s="80">
        <f>N780</f>
        <v/>
      </c>
      <c r="AG780" s="80">
        <f>V780*G780</f>
        <v/>
      </c>
      <c r="AH780" s="80">
        <f>W780*H780</f>
        <v/>
      </c>
      <c r="AI780" s="80">
        <f>X780*I780</f>
        <v/>
      </c>
      <c r="AJ780" s="80">
        <f>O780</f>
        <v/>
      </c>
      <c r="AK780" s="81" t="n">
        <v>-4.37113883e-08</v>
      </c>
      <c r="AL780" s="81" t="n">
        <v>0</v>
      </c>
      <c r="AM780" s="81" t="n">
        <v>1</v>
      </c>
      <c r="AN780" s="81" t="n">
        <v>0</v>
      </c>
      <c r="AO780" s="81" t="n">
        <v>0</v>
      </c>
      <c r="AP780" s="81" t="n">
        <v>1</v>
      </c>
      <c r="AQ780" s="81" t="n">
        <v>0</v>
      </c>
      <c r="AR780" s="81" t="n">
        <v>0.439999998</v>
      </c>
      <c r="AS780" s="81" t="n">
        <v>-1</v>
      </c>
      <c r="AT780" s="81" t="n">
        <v>0</v>
      </c>
      <c r="AU780" s="81" t="n">
        <v>-4.37113883e-08</v>
      </c>
      <c r="AV780" s="81" t="n">
        <v>0.0499999523</v>
      </c>
      <c r="AW780" s="82">
        <f>MAX(ABS(Y780-AK780),ABS(Z780-AL780),ABS(AA780-AM780),ABS(AB780-AN780),ABS(AC780-AO780),ABS(AD780-AP780),ABS(AE780-AQ780),ABS(AF780-AR780),ABS(AG780-AS780),ABS(AH780-AT780),ABS(AI780-AU780),ABS(AJ780-AV780))</f>
        <v/>
      </c>
    </row>
    <row r="781">
      <c r="A781" s="78" t="inlineStr">
        <is>
          <t>M776</t>
        </is>
      </c>
      <c r="B781" s="52" t="inlineStr">
        <is>
          <t>TNK-178</t>
        </is>
      </c>
      <c r="C781" s="52" t="inlineStr">
        <is>
          <t>Main Battle Tank</t>
        </is>
      </c>
      <c r="D781" s="52" t="inlineStr">
        <is>
          <t>Road wheel R</t>
        </is>
      </c>
      <c r="E781" s="53" t="inlineStr">
        <is>
          <t>Group</t>
        </is>
      </c>
      <c r="F781" s="52" t="inlineStr">
        <is>
          <t>TNK-121</t>
        </is>
      </c>
      <c r="G781" s="79" t="n">
        <v>1</v>
      </c>
      <c r="H781" s="79" t="n">
        <v>1</v>
      </c>
      <c r="I781" s="79" t="n">
        <v>1</v>
      </c>
      <c r="J781" s="79" t="n">
        <v>0</v>
      </c>
      <c r="K781" s="79" t="n">
        <v>90</v>
      </c>
      <c r="L781" s="79" t="n">
        <v>0</v>
      </c>
      <c r="M781" s="79" t="n">
        <v>0</v>
      </c>
      <c r="N781" s="79" t="n">
        <v>0.439999998</v>
      </c>
      <c r="O781" s="79" t="n">
        <v>0.699999928</v>
      </c>
      <c r="P781" s="80">
        <f>COS(RADIANS(K781))*COS(RADIANS(L781))+SIN(RADIANS(K781))*SIN(RADIANS(J781))*SIN(RADIANS(L781))</f>
        <v/>
      </c>
      <c r="Q781" s="80">
        <f>-COS(RADIANS(K781))*SIN(RADIANS(L781))+SIN(RADIANS(K781))*SIN(RADIANS(J781))*COS(RADIANS(L781))</f>
        <v/>
      </c>
      <c r="R781" s="80">
        <f>SIN(RADIANS(K781))*COS(RADIANS(J781))</f>
        <v/>
      </c>
      <c r="S781" s="80">
        <f>COS(RADIANS(J781))*SIN(RADIANS(L781))</f>
        <v/>
      </c>
      <c r="T781" s="80">
        <f>COS(RADIANS(J781))*COS(RADIANS(L781))</f>
        <v/>
      </c>
      <c r="U781" s="80">
        <f>-SIN(RADIANS(J781))</f>
        <v/>
      </c>
      <c r="V781" s="80">
        <f>-SIN(RADIANS(K781))*COS(RADIANS(L781))+COS(RADIANS(K781))*SIN(RADIANS(J781))*SIN(RADIANS(L781))</f>
        <v/>
      </c>
      <c r="W781" s="80">
        <f>SIN(RADIANS(K781))*SIN(RADIANS(L781))+COS(RADIANS(K781))*SIN(RADIANS(J781))*COS(RADIANS(L781))</f>
        <v/>
      </c>
      <c r="X781" s="80">
        <f>COS(RADIANS(K781))*COS(RADIANS(J781))</f>
        <v/>
      </c>
      <c r="Y781" s="80">
        <f>P781*G781</f>
        <v/>
      </c>
      <c r="Z781" s="80">
        <f>Q781*H781</f>
        <v/>
      </c>
      <c r="AA781" s="80">
        <f>R781*I781</f>
        <v/>
      </c>
      <c r="AB781" s="80">
        <f>M781</f>
        <v/>
      </c>
      <c r="AC781" s="80">
        <f>S781*G781</f>
        <v/>
      </c>
      <c r="AD781" s="80">
        <f>T781*H781</f>
        <v/>
      </c>
      <c r="AE781" s="80">
        <f>U781*I781</f>
        <v/>
      </c>
      <c r="AF781" s="80">
        <f>N781</f>
        <v/>
      </c>
      <c r="AG781" s="80">
        <f>V781*G781</f>
        <v/>
      </c>
      <c r="AH781" s="80">
        <f>W781*H781</f>
        <v/>
      </c>
      <c r="AI781" s="80">
        <f>X781*I781</f>
        <v/>
      </c>
      <c r="AJ781" s="80">
        <f>O781</f>
        <v/>
      </c>
      <c r="AK781" s="81" t="n">
        <v>-4.37113883e-08</v>
      </c>
      <c r="AL781" s="81" t="n">
        <v>0</v>
      </c>
      <c r="AM781" s="81" t="n">
        <v>1</v>
      </c>
      <c r="AN781" s="81" t="n">
        <v>0</v>
      </c>
      <c r="AO781" s="81" t="n">
        <v>0</v>
      </c>
      <c r="AP781" s="81" t="n">
        <v>1</v>
      </c>
      <c r="AQ781" s="81" t="n">
        <v>0</v>
      </c>
      <c r="AR781" s="81" t="n">
        <v>0.439999998</v>
      </c>
      <c r="AS781" s="81" t="n">
        <v>-1</v>
      </c>
      <c r="AT781" s="81" t="n">
        <v>0</v>
      </c>
      <c r="AU781" s="81" t="n">
        <v>-4.37113883e-08</v>
      </c>
      <c r="AV781" s="81" t="n">
        <v>0.699999928</v>
      </c>
      <c r="AW781" s="82">
        <f>MAX(ABS(Y781-AK781),ABS(Z781-AL781),ABS(AA781-AM781),ABS(AB781-AN781),ABS(AC781-AO781),ABS(AD781-AP781),ABS(AE781-AQ781),ABS(AF781-AR781),ABS(AG781-AS781),ABS(AH781-AT781),ABS(AI781-AU781),ABS(AJ781-AV781))</f>
        <v/>
      </c>
    </row>
    <row r="782">
      <c r="A782" s="78" t="inlineStr">
        <is>
          <t>M777</t>
        </is>
      </c>
      <c r="B782" s="52" t="inlineStr">
        <is>
          <t>TNK-182</t>
        </is>
      </c>
      <c r="C782" s="52" t="inlineStr">
        <is>
          <t>Main Battle Tank</t>
        </is>
      </c>
      <c r="D782" s="52" t="inlineStr">
        <is>
          <t>Road wheel R</t>
        </is>
      </c>
      <c r="E782" s="53" t="inlineStr">
        <is>
          <t>Group</t>
        </is>
      </c>
      <c r="F782" s="52" t="inlineStr">
        <is>
          <t>TNK-121</t>
        </is>
      </c>
      <c r="G782" s="79" t="n">
        <v>1</v>
      </c>
      <c r="H782" s="79" t="n">
        <v>1</v>
      </c>
      <c r="I782" s="79" t="n">
        <v>1</v>
      </c>
      <c r="J782" s="79" t="n">
        <v>0</v>
      </c>
      <c r="K782" s="79" t="n">
        <v>90</v>
      </c>
      <c r="L782" s="79" t="n">
        <v>0</v>
      </c>
      <c r="M782" s="79" t="n">
        <v>0</v>
      </c>
      <c r="N782" s="79" t="n">
        <v>0.439999998</v>
      </c>
      <c r="O782" s="79" t="n">
        <v>1.3499999</v>
      </c>
      <c r="P782" s="80">
        <f>COS(RADIANS(K782))*COS(RADIANS(L782))+SIN(RADIANS(K782))*SIN(RADIANS(J782))*SIN(RADIANS(L782))</f>
        <v/>
      </c>
      <c r="Q782" s="80">
        <f>-COS(RADIANS(K782))*SIN(RADIANS(L782))+SIN(RADIANS(K782))*SIN(RADIANS(J782))*COS(RADIANS(L782))</f>
        <v/>
      </c>
      <c r="R782" s="80">
        <f>SIN(RADIANS(K782))*COS(RADIANS(J782))</f>
        <v/>
      </c>
      <c r="S782" s="80">
        <f>COS(RADIANS(J782))*SIN(RADIANS(L782))</f>
        <v/>
      </c>
      <c r="T782" s="80">
        <f>COS(RADIANS(J782))*COS(RADIANS(L782))</f>
        <v/>
      </c>
      <c r="U782" s="80">
        <f>-SIN(RADIANS(J782))</f>
        <v/>
      </c>
      <c r="V782" s="80">
        <f>-SIN(RADIANS(K782))*COS(RADIANS(L782))+COS(RADIANS(K782))*SIN(RADIANS(J782))*SIN(RADIANS(L782))</f>
        <v/>
      </c>
      <c r="W782" s="80">
        <f>SIN(RADIANS(K782))*SIN(RADIANS(L782))+COS(RADIANS(K782))*SIN(RADIANS(J782))*COS(RADIANS(L782))</f>
        <v/>
      </c>
      <c r="X782" s="80">
        <f>COS(RADIANS(K782))*COS(RADIANS(J782))</f>
        <v/>
      </c>
      <c r="Y782" s="80">
        <f>P782*G782</f>
        <v/>
      </c>
      <c r="Z782" s="80">
        <f>Q782*H782</f>
        <v/>
      </c>
      <c r="AA782" s="80">
        <f>R782*I782</f>
        <v/>
      </c>
      <c r="AB782" s="80">
        <f>M782</f>
        <v/>
      </c>
      <c r="AC782" s="80">
        <f>S782*G782</f>
        <v/>
      </c>
      <c r="AD782" s="80">
        <f>T782*H782</f>
        <v/>
      </c>
      <c r="AE782" s="80">
        <f>U782*I782</f>
        <v/>
      </c>
      <c r="AF782" s="80">
        <f>N782</f>
        <v/>
      </c>
      <c r="AG782" s="80">
        <f>V782*G782</f>
        <v/>
      </c>
      <c r="AH782" s="80">
        <f>W782*H782</f>
        <v/>
      </c>
      <c r="AI782" s="80">
        <f>X782*I782</f>
        <v/>
      </c>
      <c r="AJ782" s="80">
        <f>O782</f>
        <v/>
      </c>
      <c r="AK782" s="81" t="n">
        <v>-4.37113883e-08</v>
      </c>
      <c r="AL782" s="81" t="n">
        <v>0</v>
      </c>
      <c r="AM782" s="81" t="n">
        <v>1</v>
      </c>
      <c r="AN782" s="81" t="n">
        <v>0</v>
      </c>
      <c r="AO782" s="81" t="n">
        <v>0</v>
      </c>
      <c r="AP782" s="81" t="n">
        <v>1</v>
      </c>
      <c r="AQ782" s="81" t="n">
        <v>0</v>
      </c>
      <c r="AR782" s="81" t="n">
        <v>0.439999998</v>
      </c>
      <c r="AS782" s="81" t="n">
        <v>-1</v>
      </c>
      <c r="AT782" s="81" t="n">
        <v>0</v>
      </c>
      <c r="AU782" s="81" t="n">
        <v>-4.37113883e-08</v>
      </c>
      <c r="AV782" s="81" t="n">
        <v>1.3499999</v>
      </c>
      <c r="AW782" s="82">
        <f>MAX(ABS(Y782-AK782),ABS(Z782-AL782),ABS(AA782-AM782),ABS(AB782-AN782),ABS(AC782-AO782),ABS(AD782-AP782),ABS(AE782-AQ782),ABS(AF782-AR782),ABS(AG782-AS782),ABS(AH782-AT782),ABS(AI782-AU782),ABS(AJ782-AV782))</f>
        <v/>
      </c>
    </row>
    <row r="783">
      <c r="A783" s="78" t="inlineStr">
        <is>
          <t>M778</t>
        </is>
      </c>
      <c r="B783" s="52" t="inlineStr">
        <is>
          <t>TNK-186</t>
        </is>
      </c>
      <c r="C783" s="52" t="inlineStr">
        <is>
          <t>Main Battle Tank</t>
        </is>
      </c>
      <c r="D783" s="52" t="inlineStr">
        <is>
          <t>Road wheel R</t>
        </is>
      </c>
      <c r="E783" s="53" t="inlineStr">
        <is>
          <t>Group</t>
        </is>
      </c>
      <c r="F783" s="52" t="inlineStr">
        <is>
          <t>TNK-121</t>
        </is>
      </c>
      <c r="G783" s="79" t="n">
        <v>1</v>
      </c>
      <c r="H783" s="79" t="n">
        <v>1</v>
      </c>
      <c r="I783" s="79" t="n">
        <v>1</v>
      </c>
      <c r="J783" s="79" t="n">
        <v>0</v>
      </c>
      <c r="K783" s="79" t="n">
        <v>90</v>
      </c>
      <c r="L783" s="79" t="n">
        <v>0</v>
      </c>
      <c r="M783" s="79" t="n">
        <v>0</v>
      </c>
      <c r="N783" s="79" t="n">
        <v>0.439999998</v>
      </c>
      <c r="O783" s="79" t="n">
        <v>1.99999988</v>
      </c>
      <c r="P783" s="80">
        <f>COS(RADIANS(K783))*COS(RADIANS(L783))+SIN(RADIANS(K783))*SIN(RADIANS(J783))*SIN(RADIANS(L783))</f>
        <v/>
      </c>
      <c r="Q783" s="80">
        <f>-COS(RADIANS(K783))*SIN(RADIANS(L783))+SIN(RADIANS(K783))*SIN(RADIANS(J783))*COS(RADIANS(L783))</f>
        <v/>
      </c>
      <c r="R783" s="80">
        <f>SIN(RADIANS(K783))*COS(RADIANS(J783))</f>
        <v/>
      </c>
      <c r="S783" s="80">
        <f>COS(RADIANS(J783))*SIN(RADIANS(L783))</f>
        <v/>
      </c>
      <c r="T783" s="80">
        <f>COS(RADIANS(J783))*COS(RADIANS(L783))</f>
        <v/>
      </c>
      <c r="U783" s="80">
        <f>-SIN(RADIANS(J783))</f>
        <v/>
      </c>
      <c r="V783" s="80">
        <f>-SIN(RADIANS(K783))*COS(RADIANS(L783))+COS(RADIANS(K783))*SIN(RADIANS(J783))*SIN(RADIANS(L783))</f>
        <v/>
      </c>
      <c r="W783" s="80">
        <f>SIN(RADIANS(K783))*SIN(RADIANS(L783))+COS(RADIANS(K783))*SIN(RADIANS(J783))*COS(RADIANS(L783))</f>
        <v/>
      </c>
      <c r="X783" s="80">
        <f>COS(RADIANS(K783))*COS(RADIANS(J783))</f>
        <v/>
      </c>
      <c r="Y783" s="80">
        <f>P783*G783</f>
        <v/>
      </c>
      <c r="Z783" s="80">
        <f>Q783*H783</f>
        <v/>
      </c>
      <c r="AA783" s="80">
        <f>R783*I783</f>
        <v/>
      </c>
      <c r="AB783" s="80">
        <f>M783</f>
        <v/>
      </c>
      <c r="AC783" s="80">
        <f>S783*G783</f>
        <v/>
      </c>
      <c r="AD783" s="80">
        <f>T783*H783</f>
        <v/>
      </c>
      <c r="AE783" s="80">
        <f>U783*I783</f>
        <v/>
      </c>
      <c r="AF783" s="80">
        <f>N783</f>
        <v/>
      </c>
      <c r="AG783" s="80">
        <f>V783*G783</f>
        <v/>
      </c>
      <c r="AH783" s="80">
        <f>W783*H783</f>
        <v/>
      </c>
      <c r="AI783" s="80">
        <f>X783*I783</f>
        <v/>
      </c>
      <c r="AJ783" s="80">
        <f>O783</f>
        <v/>
      </c>
      <c r="AK783" s="81" t="n">
        <v>-4.37113883e-08</v>
      </c>
      <c r="AL783" s="81" t="n">
        <v>0</v>
      </c>
      <c r="AM783" s="81" t="n">
        <v>1</v>
      </c>
      <c r="AN783" s="81" t="n">
        <v>0</v>
      </c>
      <c r="AO783" s="81" t="n">
        <v>0</v>
      </c>
      <c r="AP783" s="81" t="n">
        <v>1</v>
      </c>
      <c r="AQ783" s="81" t="n">
        <v>0</v>
      </c>
      <c r="AR783" s="81" t="n">
        <v>0.439999998</v>
      </c>
      <c r="AS783" s="81" t="n">
        <v>-1</v>
      </c>
      <c r="AT783" s="81" t="n">
        <v>0</v>
      </c>
      <c r="AU783" s="81" t="n">
        <v>-4.37113883e-08</v>
      </c>
      <c r="AV783" s="81" t="n">
        <v>1.99999988</v>
      </c>
      <c r="AW783" s="82">
        <f>MAX(ABS(Y783-AK783),ABS(Z783-AL783),ABS(AA783-AM783),ABS(AB783-AN783),ABS(AC783-AO783),ABS(AD783-AP783),ABS(AE783-AQ783),ABS(AF783-AR783),ABS(AG783-AS783),ABS(AH783-AT783),ABS(AI783-AU783),ABS(AJ783-AV783))</f>
        <v/>
      </c>
    </row>
    <row r="784">
      <c r="A784" s="78" t="inlineStr">
        <is>
          <t>M779</t>
        </is>
      </c>
      <c r="B784" s="52" t="inlineStr">
        <is>
          <t>TNK-190</t>
        </is>
      </c>
      <c r="C784" s="52" t="inlineStr">
        <is>
          <t>Main Battle Tank</t>
        </is>
      </c>
      <c r="D784" s="52" t="inlineStr">
        <is>
          <t>Drive sprocket R</t>
        </is>
      </c>
      <c r="E784" s="53" t="inlineStr">
        <is>
          <t>Group</t>
        </is>
      </c>
      <c r="F784" s="52" t="inlineStr">
        <is>
          <t>TNK-121</t>
        </is>
      </c>
      <c r="G784" s="79" t="n">
        <v>1</v>
      </c>
      <c r="H784" s="79" t="n">
        <v>1</v>
      </c>
      <c r="I784" s="79" t="n">
        <v>1</v>
      </c>
      <c r="J784" s="79" t="n">
        <v>0</v>
      </c>
      <c r="K784" s="79" t="n">
        <v>90</v>
      </c>
      <c r="L784" s="79" t="n">
        <v>0</v>
      </c>
      <c r="M784" s="79" t="n">
        <v>0</v>
      </c>
      <c r="N784" s="79" t="n">
        <v>0.550000012</v>
      </c>
      <c r="O784" s="79" t="n">
        <v>-2.79999995</v>
      </c>
      <c r="P784" s="80">
        <f>COS(RADIANS(K784))*COS(RADIANS(L784))+SIN(RADIANS(K784))*SIN(RADIANS(J784))*SIN(RADIANS(L784))</f>
        <v/>
      </c>
      <c r="Q784" s="80">
        <f>-COS(RADIANS(K784))*SIN(RADIANS(L784))+SIN(RADIANS(K784))*SIN(RADIANS(J784))*COS(RADIANS(L784))</f>
        <v/>
      </c>
      <c r="R784" s="80">
        <f>SIN(RADIANS(K784))*COS(RADIANS(J784))</f>
        <v/>
      </c>
      <c r="S784" s="80">
        <f>COS(RADIANS(J784))*SIN(RADIANS(L784))</f>
        <v/>
      </c>
      <c r="T784" s="80">
        <f>COS(RADIANS(J784))*COS(RADIANS(L784))</f>
        <v/>
      </c>
      <c r="U784" s="80">
        <f>-SIN(RADIANS(J784))</f>
        <v/>
      </c>
      <c r="V784" s="80">
        <f>-SIN(RADIANS(K784))*COS(RADIANS(L784))+COS(RADIANS(K784))*SIN(RADIANS(J784))*SIN(RADIANS(L784))</f>
        <v/>
      </c>
      <c r="W784" s="80">
        <f>SIN(RADIANS(K784))*SIN(RADIANS(L784))+COS(RADIANS(K784))*SIN(RADIANS(J784))*COS(RADIANS(L784))</f>
        <v/>
      </c>
      <c r="X784" s="80">
        <f>COS(RADIANS(K784))*COS(RADIANS(J784))</f>
        <v/>
      </c>
      <c r="Y784" s="80">
        <f>P784*G784</f>
        <v/>
      </c>
      <c r="Z784" s="80">
        <f>Q784*H784</f>
        <v/>
      </c>
      <c r="AA784" s="80">
        <f>R784*I784</f>
        <v/>
      </c>
      <c r="AB784" s="80">
        <f>M784</f>
        <v/>
      </c>
      <c r="AC784" s="80">
        <f>S784*G784</f>
        <v/>
      </c>
      <c r="AD784" s="80">
        <f>T784*H784</f>
        <v/>
      </c>
      <c r="AE784" s="80">
        <f>U784*I784</f>
        <v/>
      </c>
      <c r="AF784" s="80">
        <f>N784</f>
        <v/>
      </c>
      <c r="AG784" s="80">
        <f>V784*G784</f>
        <v/>
      </c>
      <c r="AH784" s="80">
        <f>W784*H784</f>
        <v/>
      </c>
      <c r="AI784" s="80">
        <f>X784*I784</f>
        <v/>
      </c>
      <c r="AJ784" s="80">
        <f>O784</f>
        <v/>
      </c>
      <c r="AK784" s="81" t="n">
        <v>-4.37113883e-08</v>
      </c>
      <c r="AL784" s="81" t="n">
        <v>0</v>
      </c>
      <c r="AM784" s="81" t="n">
        <v>1</v>
      </c>
      <c r="AN784" s="81" t="n">
        <v>0</v>
      </c>
      <c r="AO784" s="81" t="n">
        <v>0</v>
      </c>
      <c r="AP784" s="81" t="n">
        <v>1</v>
      </c>
      <c r="AQ784" s="81" t="n">
        <v>0</v>
      </c>
      <c r="AR784" s="81" t="n">
        <v>0.550000012</v>
      </c>
      <c r="AS784" s="81" t="n">
        <v>-1</v>
      </c>
      <c r="AT784" s="81" t="n">
        <v>0</v>
      </c>
      <c r="AU784" s="81" t="n">
        <v>-4.37113883e-08</v>
      </c>
      <c r="AV784" s="81" t="n">
        <v>-2.79999995</v>
      </c>
      <c r="AW784" s="82">
        <f>MAX(ABS(Y784-AK784),ABS(Z784-AL784),ABS(AA784-AM784),ABS(AB784-AN784),ABS(AC784-AO784),ABS(AD784-AP784),ABS(AE784-AQ784),ABS(AF784-AR784),ABS(AG784-AS784),ABS(AH784-AT784),ABS(AI784-AU784),ABS(AJ784-AV784))</f>
        <v/>
      </c>
    </row>
    <row r="785">
      <c r="A785" s="78" t="inlineStr">
        <is>
          <t>M780</t>
        </is>
      </c>
      <c r="B785" s="52" t="inlineStr">
        <is>
          <t>TNK-194</t>
        </is>
      </c>
      <c r="C785" s="52" t="inlineStr">
        <is>
          <t>Main Battle Tank</t>
        </is>
      </c>
      <c r="D785" s="52" t="inlineStr">
        <is>
          <t>Idler R</t>
        </is>
      </c>
      <c r="E785" s="53" t="inlineStr">
        <is>
          <t>Group</t>
        </is>
      </c>
      <c r="F785" s="52" t="inlineStr">
        <is>
          <t>TNK-121</t>
        </is>
      </c>
      <c r="G785" s="79" t="n">
        <v>1</v>
      </c>
      <c r="H785" s="79" t="n">
        <v>1</v>
      </c>
      <c r="I785" s="79" t="n">
        <v>1</v>
      </c>
      <c r="J785" s="79" t="n">
        <v>0</v>
      </c>
      <c r="K785" s="79" t="n">
        <v>90</v>
      </c>
      <c r="L785" s="79" t="n">
        <v>0</v>
      </c>
      <c r="M785" s="79" t="n">
        <v>0</v>
      </c>
      <c r="N785" s="79" t="n">
        <v>0.550000012</v>
      </c>
      <c r="O785" s="79" t="n">
        <v>2.79999995</v>
      </c>
      <c r="P785" s="80">
        <f>COS(RADIANS(K785))*COS(RADIANS(L785))+SIN(RADIANS(K785))*SIN(RADIANS(J785))*SIN(RADIANS(L785))</f>
        <v/>
      </c>
      <c r="Q785" s="80">
        <f>-COS(RADIANS(K785))*SIN(RADIANS(L785))+SIN(RADIANS(K785))*SIN(RADIANS(J785))*COS(RADIANS(L785))</f>
        <v/>
      </c>
      <c r="R785" s="80">
        <f>SIN(RADIANS(K785))*COS(RADIANS(J785))</f>
        <v/>
      </c>
      <c r="S785" s="80">
        <f>COS(RADIANS(J785))*SIN(RADIANS(L785))</f>
        <v/>
      </c>
      <c r="T785" s="80">
        <f>COS(RADIANS(J785))*COS(RADIANS(L785))</f>
        <v/>
      </c>
      <c r="U785" s="80">
        <f>-SIN(RADIANS(J785))</f>
        <v/>
      </c>
      <c r="V785" s="80">
        <f>-SIN(RADIANS(K785))*COS(RADIANS(L785))+COS(RADIANS(K785))*SIN(RADIANS(J785))*SIN(RADIANS(L785))</f>
        <v/>
      </c>
      <c r="W785" s="80">
        <f>SIN(RADIANS(K785))*SIN(RADIANS(L785))+COS(RADIANS(K785))*SIN(RADIANS(J785))*COS(RADIANS(L785))</f>
        <v/>
      </c>
      <c r="X785" s="80">
        <f>COS(RADIANS(K785))*COS(RADIANS(J785))</f>
        <v/>
      </c>
      <c r="Y785" s="80">
        <f>P785*G785</f>
        <v/>
      </c>
      <c r="Z785" s="80">
        <f>Q785*H785</f>
        <v/>
      </c>
      <c r="AA785" s="80">
        <f>R785*I785</f>
        <v/>
      </c>
      <c r="AB785" s="80">
        <f>M785</f>
        <v/>
      </c>
      <c r="AC785" s="80">
        <f>S785*G785</f>
        <v/>
      </c>
      <c r="AD785" s="80">
        <f>T785*H785</f>
        <v/>
      </c>
      <c r="AE785" s="80">
        <f>U785*I785</f>
        <v/>
      </c>
      <c r="AF785" s="80">
        <f>N785</f>
        <v/>
      </c>
      <c r="AG785" s="80">
        <f>V785*G785</f>
        <v/>
      </c>
      <c r="AH785" s="80">
        <f>W785*H785</f>
        <v/>
      </c>
      <c r="AI785" s="80">
        <f>X785*I785</f>
        <v/>
      </c>
      <c r="AJ785" s="80">
        <f>O785</f>
        <v/>
      </c>
      <c r="AK785" s="81" t="n">
        <v>-4.37113883e-08</v>
      </c>
      <c r="AL785" s="81" t="n">
        <v>0</v>
      </c>
      <c r="AM785" s="81" t="n">
        <v>1</v>
      </c>
      <c r="AN785" s="81" t="n">
        <v>0</v>
      </c>
      <c r="AO785" s="81" t="n">
        <v>0</v>
      </c>
      <c r="AP785" s="81" t="n">
        <v>1</v>
      </c>
      <c r="AQ785" s="81" t="n">
        <v>0</v>
      </c>
      <c r="AR785" s="81" t="n">
        <v>0.550000012</v>
      </c>
      <c r="AS785" s="81" t="n">
        <v>-1</v>
      </c>
      <c r="AT785" s="81" t="n">
        <v>0</v>
      </c>
      <c r="AU785" s="81" t="n">
        <v>-4.37113883e-08</v>
      </c>
      <c r="AV785" s="81" t="n">
        <v>2.79999995</v>
      </c>
      <c r="AW785" s="82">
        <f>MAX(ABS(Y785-AK785),ABS(Z785-AL785),ABS(AA785-AM785),ABS(AB785-AN785),ABS(AC785-AO785),ABS(AD785-AP785),ABS(AE785-AQ785),ABS(AF785-AR785),ABS(AG785-AS785),ABS(AH785-AT785),ABS(AI785-AU785),ABS(AJ785-AV785))</f>
        <v/>
      </c>
    </row>
    <row r="786">
      <c r="A786" s="78" t="inlineStr">
        <is>
          <t>M781</t>
        </is>
      </c>
      <c r="B786" s="52" t="inlineStr">
        <is>
          <t>TNK-201</t>
        </is>
      </c>
      <c r="C786" s="52" t="inlineStr">
        <is>
          <t>Main Battle Tank</t>
        </is>
      </c>
      <c r="D786" s="52" t="inlineStr">
        <is>
          <t>Turret yaw</t>
        </is>
      </c>
      <c r="E786" s="53" t="inlineStr">
        <is>
          <t>Group</t>
        </is>
      </c>
      <c r="F786" s="52" t="inlineStr">
        <is>
          <t>TNK-01</t>
        </is>
      </c>
      <c r="G786" s="79" t="n">
        <v>1</v>
      </c>
      <c r="H786" s="79" t="n">
        <v>1</v>
      </c>
      <c r="I786" s="79" t="n">
        <v>1</v>
      </c>
      <c r="J786" s="79" t="n">
        <v>0</v>
      </c>
      <c r="K786" s="79" t="n">
        <v>0</v>
      </c>
      <c r="L786" s="79" t="n">
        <v>0</v>
      </c>
      <c r="M786" s="79" t="n">
        <v>0</v>
      </c>
      <c r="N786" s="79" t="n">
        <v>1.41999996</v>
      </c>
      <c r="O786" s="79" t="n">
        <v>-0.150000006</v>
      </c>
      <c r="P786" s="80">
        <f>COS(RADIANS(K786))*COS(RADIANS(L786))+SIN(RADIANS(K786))*SIN(RADIANS(J786))*SIN(RADIANS(L786))</f>
        <v/>
      </c>
      <c r="Q786" s="80">
        <f>-COS(RADIANS(K786))*SIN(RADIANS(L786))+SIN(RADIANS(K786))*SIN(RADIANS(J786))*COS(RADIANS(L786))</f>
        <v/>
      </c>
      <c r="R786" s="80">
        <f>SIN(RADIANS(K786))*COS(RADIANS(J786))</f>
        <v/>
      </c>
      <c r="S786" s="80">
        <f>COS(RADIANS(J786))*SIN(RADIANS(L786))</f>
        <v/>
      </c>
      <c r="T786" s="80">
        <f>COS(RADIANS(J786))*COS(RADIANS(L786))</f>
        <v/>
      </c>
      <c r="U786" s="80">
        <f>-SIN(RADIANS(J786))</f>
        <v/>
      </c>
      <c r="V786" s="80">
        <f>-SIN(RADIANS(K786))*COS(RADIANS(L786))+COS(RADIANS(K786))*SIN(RADIANS(J786))*SIN(RADIANS(L786))</f>
        <v/>
      </c>
      <c r="W786" s="80">
        <f>SIN(RADIANS(K786))*SIN(RADIANS(L786))+COS(RADIANS(K786))*SIN(RADIANS(J786))*COS(RADIANS(L786))</f>
        <v/>
      </c>
      <c r="X786" s="80">
        <f>COS(RADIANS(K786))*COS(RADIANS(J786))</f>
        <v/>
      </c>
      <c r="Y786" s="80">
        <f>P786*G786</f>
        <v/>
      </c>
      <c r="Z786" s="80">
        <f>Q786*H786</f>
        <v/>
      </c>
      <c r="AA786" s="80">
        <f>R786*I786</f>
        <v/>
      </c>
      <c r="AB786" s="80">
        <f>M786</f>
        <v/>
      </c>
      <c r="AC786" s="80">
        <f>S786*G786</f>
        <v/>
      </c>
      <c r="AD786" s="80">
        <f>T786*H786</f>
        <v/>
      </c>
      <c r="AE786" s="80">
        <f>U786*I786</f>
        <v/>
      </c>
      <c r="AF786" s="80">
        <f>N786</f>
        <v/>
      </c>
      <c r="AG786" s="80">
        <f>V786*G786</f>
        <v/>
      </c>
      <c r="AH786" s="80">
        <f>W786*H786</f>
        <v/>
      </c>
      <c r="AI786" s="80">
        <f>X786*I786</f>
        <v/>
      </c>
      <c r="AJ786" s="80">
        <f>O786</f>
        <v/>
      </c>
      <c r="AK786" s="81" t="n">
        <v>1</v>
      </c>
      <c r="AL786" s="81" t="n">
        <v>0</v>
      </c>
      <c r="AM786" s="81" t="n">
        <v>0</v>
      </c>
      <c r="AN786" s="81" t="n">
        <v>0</v>
      </c>
      <c r="AO786" s="81" t="n">
        <v>0</v>
      </c>
      <c r="AP786" s="81" t="n">
        <v>1</v>
      </c>
      <c r="AQ786" s="81" t="n">
        <v>0</v>
      </c>
      <c r="AR786" s="81" t="n">
        <v>1.41999996</v>
      </c>
      <c r="AS786" s="81" t="n">
        <v>0</v>
      </c>
      <c r="AT786" s="81" t="n">
        <v>0</v>
      </c>
      <c r="AU786" s="81" t="n">
        <v>1</v>
      </c>
      <c r="AV786" s="81" t="n">
        <v>-0.150000006</v>
      </c>
      <c r="AW786" s="82">
        <f>MAX(ABS(Y786-AK786),ABS(Z786-AL786),ABS(AA786-AM786),ABS(AB786-AN786),ABS(AC786-AO786),ABS(AD786-AP786),ABS(AE786-AQ786),ABS(AF786-AR786),ABS(AG786-AS786),ABS(AH786-AT786),ABS(AI786-AU786),ABS(AJ786-AV786))</f>
        <v/>
      </c>
    </row>
    <row r="787">
      <c r="A787" s="78" t="inlineStr">
        <is>
          <t>M782</t>
        </is>
      </c>
      <c r="B787" s="52" t="inlineStr">
        <is>
          <t>TNK-223</t>
        </is>
      </c>
      <c r="C787" s="52" t="inlineStr">
        <is>
          <t>Main Battle Tank</t>
        </is>
      </c>
      <c r="D787" s="52" t="inlineStr">
        <is>
          <t>MG ring</t>
        </is>
      </c>
      <c r="E787" s="53" t="inlineStr">
        <is>
          <t>Group</t>
        </is>
      </c>
      <c r="F787" s="52" t="inlineStr">
        <is>
          <t>TNK-201</t>
        </is>
      </c>
      <c r="G787" s="79" t="n">
        <v>1</v>
      </c>
      <c r="H787" s="79" t="n">
        <v>1</v>
      </c>
      <c r="I787" s="79" t="n">
        <v>1</v>
      </c>
      <c r="J787" s="79" t="n">
        <v>0</v>
      </c>
      <c r="K787" s="79" t="n">
        <v>0</v>
      </c>
      <c r="L787" s="79" t="n">
        <v>0</v>
      </c>
      <c r="M787" s="79" t="n">
        <v>0.649999976</v>
      </c>
      <c r="N787" s="79" t="n">
        <v>0.980000019</v>
      </c>
      <c r="O787" s="79" t="n">
        <v>-0.550000012</v>
      </c>
      <c r="P787" s="80">
        <f>COS(RADIANS(K787))*COS(RADIANS(L787))+SIN(RADIANS(K787))*SIN(RADIANS(J787))*SIN(RADIANS(L787))</f>
        <v/>
      </c>
      <c r="Q787" s="80">
        <f>-COS(RADIANS(K787))*SIN(RADIANS(L787))+SIN(RADIANS(K787))*SIN(RADIANS(J787))*COS(RADIANS(L787))</f>
        <v/>
      </c>
      <c r="R787" s="80">
        <f>SIN(RADIANS(K787))*COS(RADIANS(J787))</f>
        <v/>
      </c>
      <c r="S787" s="80">
        <f>COS(RADIANS(J787))*SIN(RADIANS(L787))</f>
        <v/>
      </c>
      <c r="T787" s="80">
        <f>COS(RADIANS(J787))*COS(RADIANS(L787))</f>
        <v/>
      </c>
      <c r="U787" s="80">
        <f>-SIN(RADIANS(J787))</f>
        <v/>
      </c>
      <c r="V787" s="80">
        <f>-SIN(RADIANS(K787))*COS(RADIANS(L787))+COS(RADIANS(K787))*SIN(RADIANS(J787))*SIN(RADIANS(L787))</f>
        <v/>
      </c>
      <c r="W787" s="80">
        <f>SIN(RADIANS(K787))*SIN(RADIANS(L787))+COS(RADIANS(K787))*SIN(RADIANS(J787))*COS(RADIANS(L787))</f>
        <v/>
      </c>
      <c r="X787" s="80">
        <f>COS(RADIANS(K787))*COS(RADIANS(J787))</f>
        <v/>
      </c>
      <c r="Y787" s="80">
        <f>P787*G787</f>
        <v/>
      </c>
      <c r="Z787" s="80">
        <f>Q787*H787</f>
        <v/>
      </c>
      <c r="AA787" s="80">
        <f>R787*I787</f>
        <v/>
      </c>
      <c r="AB787" s="80">
        <f>M787</f>
        <v/>
      </c>
      <c r="AC787" s="80">
        <f>S787*G787</f>
        <v/>
      </c>
      <c r="AD787" s="80">
        <f>T787*H787</f>
        <v/>
      </c>
      <c r="AE787" s="80">
        <f>U787*I787</f>
        <v/>
      </c>
      <c r="AF787" s="80">
        <f>N787</f>
        <v/>
      </c>
      <c r="AG787" s="80">
        <f>V787*G787</f>
        <v/>
      </c>
      <c r="AH787" s="80">
        <f>W787*H787</f>
        <v/>
      </c>
      <c r="AI787" s="80">
        <f>X787*I787</f>
        <v/>
      </c>
      <c r="AJ787" s="80">
        <f>O787</f>
        <v/>
      </c>
      <c r="AK787" s="81" t="n">
        <v>1</v>
      </c>
      <c r="AL787" s="81" t="n">
        <v>0</v>
      </c>
      <c r="AM787" s="81" t="n">
        <v>0</v>
      </c>
      <c r="AN787" s="81" t="n">
        <v>0.649999976</v>
      </c>
      <c r="AO787" s="81" t="n">
        <v>0</v>
      </c>
      <c r="AP787" s="81" t="n">
        <v>1</v>
      </c>
      <c r="AQ787" s="81" t="n">
        <v>0</v>
      </c>
      <c r="AR787" s="81" t="n">
        <v>0.980000019</v>
      </c>
      <c r="AS787" s="81" t="n">
        <v>0</v>
      </c>
      <c r="AT787" s="81" t="n">
        <v>0</v>
      </c>
      <c r="AU787" s="81" t="n">
        <v>1</v>
      </c>
      <c r="AV787" s="81" t="n">
        <v>-0.550000012</v>
      </c>
      <c r="AW787" s="82">
        <f>MAX(ABS(Y787-AK787),ABS(Z787-AL787),ABS(AA787-AM787),ABS(AB787-AN787),ABS(AC787-AO787),ABS(AD787-AP787),ABS(AE787-AQ787),ABS(AF787-AR787),ABS(AG787-AS787),ABS(AH787-AT787),ABS(AI787-AU787),ABS(AJ787-AV787))</f>
        <v/>
      </c>
    </row>
    <row r="788">
      <c r="A788" s="78" t="inlineStr">
        <is>
          <t>M783</t>
        </is>
      </c>
      <c r="B788" s="52" t="inlineStr">
        <is>
          <t>TNK-225</t>
        </is>
      </c>
      <c r="C788" s="52" t="inlineStr">
        <is>
          <t>Main Battle Tank</t>
        </is>
      </c>
      <c r="D788" s="52" t="inlineStr">
        <is>
          <t>MG elevation</t>
        </is>
      </c>
      <c r="E788" s="53" t="inlineStr">
        <is>
          <t>Group</t>
        </is>
      </c>
      <c r="F788" s="52" t="inlineStr">
        <is>
          <t>TNK-223</t>
        </is>
      </c>
      <c r="G788" s="79" t="n">
        <v>1</v>
      </c>
      <c r="H788" s="79" t="n">
        <v>1</v>
      </c>
      <c r="I788" s="79" t="n">
        <v>1</v>
      </c>
      <c r="J788" s="79" t="n">
        <v>0</v>
      </c>
      <c r="K788" s="79" t="n">
        <v>0</v>
      </c>
      <c r="L788" s="79" t="n">
        <v>0</v>
      </c>
      <c r="M788" s="79" t="n">
        <v>0</v>
      </c>
      <c r="N788" s="79" t="n">
        <v>0.100000001</v>
      </c>
      <c r="O788" s="79" t="n">
        <v>0</v>
      </c>
      <c r="P788" s="80">
        <f>COS(RADIANS(K788))*COS(RADIANS(L788))+SIN(RADIANS(K788))*SIN(RADIANS(J788))*SIN(RADIANS(L788))</f>
        <v/>
      </c>
      <c r="Q788" s="80">
        <f>-COS(RADIANS(K788))*SIN(RADIANS(L788))+SIN(RADIANS(K788))*SIN(RADIANS(J788))*COS(RADIANS(L788))</f>
        <v/>
      </c>
      <c r="R788" s="80">
        <f>SIN(RADIANS(K788))*COS(RADIANS(J788))</f>
        <v/>
      </c>
      <c r="S788" s="80">
        <f>COS(RADIANS(J788))*SIN(RADIANS(L788))</f>
        <v/>
      </c>
      <c r="T788" s="80">
        <f>COS(RADIANS(J788))*COS(RADIANS(L788))</f>
        <v/>
      </c>
      <c r="U788" s="80">
        <f>-SIN(RADIANS(J788))</f>
        <v/>
      </c>
      <c r="V788" s="80">
        <f>-SIN(RADIANS(K788))*COS(RADIANS(L788))+COS(RADIANS(K788))*SIN(RADIANS(J788))*SIN(RADIANS(L788))</f>
        <v/>
      </c>
      <c r="W788" s="80">
        <f>SIN(RADIANS(K788))*SIN(RADIANS(L788))+COS(RADIANS(K788))*SIN(RADIANS(J788))*COS(RADIANS(L788))</f>
        <v/>
      </c>
      <c r="X788" s="80">
        <f>COS(RADIANS(K788))*COS(RADIANS(J788))</f>
        <v/>
      </c>
      <c r="Y788" s="80">
        <f>P788*G788</f>
        <v/>
      </c>
      <c r="Z788" s="80">
        <f>Q788*H788</f>
        <v/>
      </c>
      <c r="AA788" s="80">
        <f>R788*I788</f>
        <v/>
      </c>
      <c r="AB788" s="80">
        <f>M788</f>
        <v/>
      </c>
      <c r="AC788" s="80">
        <f>S788*G788</f>
        <v/>
      </c>
      <c r="AD788" s="80">
        <f>T788*H788</f>
        <v/>
      </c>
      <c r="AE788" s="80">
        <f>U788*I788</f>
        <v/>
      </c>
      <c r="AF788" s="80">
        <f>N788</f>
        <v/>
      </c>
      <c r="AG788" s="80">
        <f>V788*G788</f>
        <v/>
      </c>
      <c r="AH788" s="80">
        <f>W788*H788</f>
        <v/>
      </c>
      <c r="AI788" s="80">
        <f>X788*I788</f>
        <v/>
      </c>
      <c r="AJ788" s="80">
        <f>O788</f>
        <v/>
      </c>
      <c r="AK788" s="81" t="n">
        <v>1</v>
      </c>
      <c r="AL788" s="81" t="n">
        <v>0</v>
      </c>
      <c r="AM788" s="81" t="n">
        <v>0</v>
      </c>
      <c r="AN788" s="81" t="n">
        <v>0</v>
      </c>
      <c r="AO788" s="81" t="n">
        <v>0</v>
      </c>
      <c r="AP788" s="81" t="n">
        <v>1</v>
      </c>
      <c r="AQ788" s="81" t="n">
        <v>0</v>
      </c>
      <c r="AR788" s="81" t="n">
        <v>0.100000001</v>
      </c>
      <c r="AS788" s="81" t="n">
        <v>0</v>
      </c>
      <c r="AT788" s="81" t="n">
        <v>0</v>
      </c>
      <c r="AU788" s="81" t="n">
        <v>1</v>
      </c>
      <c r="AV788" s="81" t="n">
        <v>0</v>
      </c>
      <c r="AW788" s="82">
        <f>MAX(ABS(Y788-AK788),ABS(Z788-AL788),ABS(AA788-AM788),ABS(AB788-AN788),ABS(AC788-AO788),ABS(AD788-AP788),ABS(AE788-AQ788),ABS(AF788-AR788),ABS(AG788-AS788),ABS(AH788-AT788),ABS(AI788-AU788),ABS(AJ788-AV788))</f>
        <v/>
      </c>
    </row>
    <row r="789">
      <c r="A789" s="78" t="inlineStr">
        <is>
          <t>M784</t>
        </is>
      </c>
      <c r="B789" s="52" t="inlineStr">
        <is>
          <t>TNK-241</t>
        </is>
      </c>
      <c r="C789" s="52" t="inlineStr">
        <is>
          <t>Main Battle Tank</t>
        </is>
      </c>
      <c r="D789" s="52" t="inlineStr">
        <is>
          <t>Antenna A pivot</t>
        </is>
      </c>
      <c r="E789" s="53" t="inlineStr">
        <is>
          <t>Group</t>
        </is>
      </c>
      <c r="F789" s="52" t="inlineStr">
        <is>
          <t>TNK-201</t>
        </is>
      </c>
      <c r="G789" s="79" t="n">
        <v>1</v>
      </c>
      <c r="H789" s="79" t="n">
        <v>1</v>
      </c>
      <c r="I789" s="79" t="n">
        <v>1</v>
      </c>
      <c r="J789" s="79" t="n">
        <v>0</v>
      </c>
      <c r="K789" s="79" t="n">
        <v>0</v>
      </c>
      <c r="L789" s="79" t="n">
        <v>0</v>
      </c>
      <c r="M789" s="79" t="n">
        <v>-0.899999976</v>
      </c>
      <c r="N789" s="79" t="n">
        <v>0.779999971</v>
      </c>
      <c r="O789" s="79" t="n">
        <v>-2</v>
      </c>
      <c r="P789" s="80">
        <f>COS(RADIANS(K789))*COS(RADIANS(L789))+SIN(RADIANS(K789))*SIN(RADIANS(J789))*SIN(RADIANS(L789))</f>
        <v/>
      </c>
      <c r="Q789" s="80">
        <f>-COS(RADIANS(K789))*SIN(RADIANS(L789))+SIN(RADIANS(K789))*SIN(RADIANS(J789))*COS(RADIANS(L789))</f>
        <v/>
      </c>
      <c r="R789" s="80">
        <f>SIN(RADIANS(K789))*COS(RADIANS(J789))</f>
        <v/>
      </c>
      <c r="S789" s="80">
        <f>COS(RADIANS(J789))*SIN(RADIANS(L789))</f>
        <v/>
      </c>
      <c r="T789" s="80">
        <f>COS(RADIANS(J789))*COS(RADIANS(L789))</f>
        <v/>
      </c>
      <c r="U789" s="80">
        <f>-SIN(RADIANS(J789))</f>
        <v/>
      </c>
      <c r="V789" s="80">
        <f>-SIN(RADIANS(K789))*COS(RADIANS(L789))+COS(RADIANS(K789))*SIN(RADIANS(J789))*SIN(RADIANS(L789))</f>
        <v/>
      </c>
      <c r="W789" s="80">
        <f>SIN(RADIANS(K789))*SIN(RADIANS(L789))+COS(RADIANS(K789))*SIN(RADIANS(J789))*COS(RADIANS(L789))</f>
        <v/>
      </c>
      <c r="X789" s="80">
        <f>COS(RADIANS(K789))*COS(RADIANS(J789))</f>
        <v/>
      </c>
      <c r="Y789" s="80">
        <f>P789*G789</f>
        <v/>
      </c>
      <c r="Z789" s="80">
        <f>Q789*H789</f>
        <v/>
      </c>
      <c r="AA789" s="80">
        <f>R789*I789</f>
        <v/>
      </c>
      <c r="AB789" s="80">
        <f>M789</f>
        <v/>
      </c>
      <c r="AC789" s="80">
        <f>S789*G789</f>
        <v/>
      </c>
      <c r="AD789" s="80">
        <f>T789*H789</f>
        <v/>
      </c>
      <c r="AE789" s="80">
        <f>U789*I789</f>
        <v/>
      </c>
      <c r="AF789" s="80">
        <f>N789</f>
        <v/>
      </c>
      <c r="AG789" s="80">
        <f>V789*G789</f>
        <v/>
      </c>
      <c r="AH789" s="80">
        <f>W789*H789</f>
        <v/>
      </c>
      <c r="AI789" s="80">
        <f>X789*I789</f>
        <v/>
      </c>
      <c r="AJ789" s="80">
        <f>O789</f>
        <v/>
      </c>
      <c r="AK789" s="81" t="n">
        <v>1</v>
      </c>
      <c r="AL789" s="81" t="n">
        <v>0</v>
      </c>
      <c r="AM789" s="81" t="n">
        <v>0</v>
      </c>
      <c r="AN789" s="81" t="n">
        <v>-0.899999976</v>
      </c>
      <c r="AO789" s="81" t="n">
        <v>0</v>
      </c>
      <c r="AP789" s="81" t="n">
        <v>1</v>
      </c>
      <c r="AQ789" s="81" t="n">
        <v>0</v>
      </c>
      <c r="AR789" s="81" t="n">
        <v>0.779999971</v>
      </c>
      <c r="AS789" s="81" t="n">
        <v>0</v>
      </c>
      <c r="AT789" s="81" t="n">
        <v>0</v>
      </c>
      <c r="AU789" s="81" t="n">
        <v>1</v>
      </c>
      <c r="AV789" s="81" t="n">
        <v>-2</v>
      </c>
      <c r="AW789" s="82">
        <f>MAX(ABS(Y789-AK789),ABS(Z789-AL789),ABS(AA789-AM789),ABS(AB789-AN789),ABS(AC789-AO789),ABS(AD789-AP789),ABS(AE789-AQ789),ABS(AF789-AR789),ABS(AG789-AS789),ABS(AH789-AT789),ABS(AI789-AU789),ABS(AJ789-AV789))</f>
        <v/>
      </c>
    </row>
    <row r="790">
      <c r="A790" s="78" t="inlineStr">
        <is>
          <t>M785</t>
        </is>
      </c>
      <c r="B790" s="52" t="inlineStr">
        <is>
          <t>TNK-244</t>
        </is>
      </c>
      <c r="C790" s="52" t="inlineStr">
        <is>
          <t>Main Battle Tank</t>
        </is>
      </c>
      <c r="D790" s="52" t="inlineStr">
        <is>
          <t>Antenna B pivot</t>
        </is>
      </c>
      <c r="E790" s="53" t="inlineStr">
        <is>
          <t>Group</t>
        </is>
      </c>
      <c r="F790" s="52" t="inlineStr">
        <is>
          <t>TNK-201</t>
        </is>
      </c>
      <c r="G790" s="79" t="n">
        <v>1</v>
      </c>
      <c r="H790" s="79" t="n">
        <v>1</v>
      </c>
      <c r="I790" s="79" t="n">
        <v>1</v>
      </c>
      <c r="J790" s="79" t="n">
        <v>0</v>
      </c>
      <c r="K790" s="79" t="n">
        <v>0</v>
      </c>
      <c r="L790" s="79" t="n">
        <v>0</v>
      </c>
      <c r="M790" s="79" t="n">
        <v>0.899999976</v>
      </c>
      <c r="N790" s="79" t="n">
        <v>0.779999971</v>
      </c>
      <c r="O790" s="79" t="n">
        <v>-2.20000005</v>
      </c>
      <c r="P790" s="80">
        <f>COS(RADIANS(K790))*COS(RADIANS(L790))+SIN(RADIANS(K790))*SIN(RADIANS(J790))*SIN(RADIANS(L790))</f>
        <v/>
      </c>
      <c r="Q790" s="80">
        <f>-COS(RADIANS(K790))*SIN(RADIANS(L790))+SIN(RADIANS(K790))*SIN(RADIANS(J790))*COS(RADIANS(L790))</f>
        <v/>
      </c>
      <c r="R790" s="80">
        <f>SIN(RADIANS(K790))*COS(RADIANS(J790))</f>
        <v/>
      </c>
      <c r="S790" s="80">
        <f>COS(RADIANS(J790))*SIN(RADIANS(L790))</f>
        <v/>
      </c>
      <c r="T790" s="80">
        <f>COS(RADIANS(J790))*COS(RADIANS(L790))</f>
        <v/>
      </c>
      <c r="U790" s="80">
        <f>-SIN(RADIANS(J790))</f>
        <v/>
      </c>
      <c r="V790" s="80">
        <f>-SIN(RADIANS(K790))*COS(RADIANS(L790))+COS(RADIANS(K790))*SIN(RADIANS(J790))*SIN(RADIANS(L790))</f>
        <v/>
      </c>
      <c r="W790" s="80">
        <f>SIN(RADIANS(K790))*SIN(RADIANS(L790))+COS(RADIANS(K790))*SIN(RADIANS(J790))*COS(RADIANS(L790))</f>
        <v/>
      </c>
      <c r="X790" s="80">
        <f>COS(RADIANS(K790))*COS(RADIANS(J790))</f>
        <v/>
      </c>
      <c r="Y790" s="80">
        <f>P790*G790</f>
        <v/>
      </c>
      <c r="Z790" s="80">
        <f>Q790*H790</f>
        <v/>
      </c>
      <c r="AA790" s="80">
        <f>R790*I790</f>
        <v/>
      </c>
      <c r="AB790" s="80">
        <f>M790</f>
        <v/>
      </c>
      <c r="AC790" s="80">
        <f>S790*G790</f>
        <v/>
      </c>
      <c r="AD790" s="80">
        <f>T790*H790</f>
        <v/>
      </c>
      <c r="AE790" s="80">
        <f>U790*I790</f>
        <v/>
      </c>
      <c r="AF790" s="80">
        <f>N790</f>
        <v/>
      </c>
      <c r="AG790" s="80">
        <f>V790*G790</f>
        <v/>
      </c>
      <c r="AH790" s="80">
        <f>W790*H790</f>
        <v/>
      </c>
      <c r="AI790" s="80">
        <f>X790*I790</f>
        <v/>
      </c>
      <c r="AJ790" s="80">
        <f>O790</f>
        <v/>
      </c>
      <c r="AK790" s="81" t="n">
        <v>1</v>
      </c>
      <c r="AL790" s="81" t="n">
        <v>0</v>
      </c>
      <c r="AM790" s="81" t="n">
        <v>0</v>
      </c>
      <c r="AN790" s="81" t="n">
        <v>0.899999976</v>
      </c>
      <c r="AO790" s="81" t="n">
        <v>0</v>
      </c>
      <c r="AP790" s="81" t="n">
        <v>1</v>
      </c>
      <c r="AQ790" s="81" t="n">
        <v>0</v>
      </c>
      <c r="AR790" s="81" t="n">
        <v>0.779999971</v>
      </c>
      <c r="AS790" s="81" t="n">
        <v>0</v>
      </c>
      <c r="AT790" s="81" t="n">
        <v>0</v>
      </c>
      <c r="AU790" s="81" t="n">
        <v>1</v>
      </c>
      <c r="AV790" s="81" t="n">
        <v>-2.20000005</v>
      </c>
      <c r="AW790" s="82">
        <f>MAX(ABS(Y790-AK790),ABS(Z790-AL790),ABS(AA790-AM790),ABS(AB790-AN790),ABS(AC790-AO790),ABS(AD790-AP790),ABS(AE790-AQ790),ABS(AF790-AR790),ABS(AG790-AS790),ABS(AH790-AT790),ABS(AI790-AU790),ABS(AJ790-AV790))</f>
        <v/>
      </c>
    </row>
    <row r="791">
      <c r="A791" s="78" t="inlineStr">
        <is>
          <t>M786</t>
        </is>
      </c>
      <c r="B791" s="52" t="inlineStr">
        <is>
          <t>TNK-246</t>
        </is>
      </c>
      <c r="C791" s="52" t="inlineStr">
        <is>
          <t>Main Battle Tank</t>
        </is>
      </c>
      <c r="D791" s="52" t="inlineStr">
        <is>
          <t>Gun pitch</t>
        </is>
      </c>
      <c r="E791" s="53" t="inlineStr">
        <is>
          <t>Group</t>
        </is>
      </c>
      <c r="F791" s="52" t="inlineStr">
        <is>
          <t>TNK-201</t>
        </is>
      </c>
      <c r="G791" s="79" t="n">
        <v>1</v>
      </c>
      <c r="H791" s="79" t="n">
        <v>1</v>
      </c>
      <c r="I791" s="79" t="n">
        <v>1</v>
      </c>
      <c r="J791" s="79" t="n">
        <v>0</v>
      </c>
      <c r="K791" s="79" t="n">
        <v>0</v>
      </c>
      <c r="L791" s="79" t="n">
        <v>0</v>
      </c>
      <c r="M791" s="79" t="n">
        <v>0</v>
      </c>
      <c r="N791" s="79" t="n">
        <v>0.419999987</v>
      </c>
      <c r="O791" s="79" t="n">
        <v>1.5</v>
      </c>
      <c r="P791" s="80">
        <f>COS(RADIANS(K791))*COS(RADIANS(L791))+SIN(RADIANS(K791))*SIN(RADIANS(J791))*SIN(RADIANS(L791))</f>
        <v/>
      </c>
      <c r="Q791" s="80">
        <f>-COS(RADIANS(K791))*SIN(RADIANS(L791))+SIN(RADIANS(K791))*SIN(RADIANS(J791))*COS(RADIANS(L791))</f>
        <v/>
      </c>
      <c r="R791" s="80">
        <f>SIN(RADIANS(K791))*COS(RADIANS(J791))</f>
        <v/>
      </c>
      <c r="S791" s="80">
        <f>COS(RADIANS(J791))*SIN(RADIANS(L791))</f>
        <v/>
      </c>
      <c r="T791" s="80">
        <f>COS(RADIANS(J791))*COS(RADIANS(L791))</f>
        <v/>
      </c>
      <c r="U791" s="80">
        <f>-SIN(RADIANS(J791))</f>
        <v/>
      </c>
      <c r="V791" s="80">
        <f>-SIN(RADIANS(K791))*COS(RADIANS(L791))+COS(RADIANS(K791))*SIN(RADIANS(J791))*SIN(RADIANS(L791))</f>
        <v/>
      </c>
      <c r="W791" s="80">
        <f>SIN(RADIANS(K791))*SIN(RADIANS(L791))+COS(RADIANS(K791))*SIN(RADIANS(J791))*COS(RADIANS(L791))</f>
        <v/>
      </c>
      <c r="X791" s="80">
        <f>COS(RADIANS(K791))*COS(RADIANS(J791))</f>
        <v/>
      </c>
      <c r="Y791" s="80">
        <f>P791*G791</f>
        <v/>
      </c>
      <c r="Z791" s="80">
        <f>Q791*H791</f>
        <v/>
      </c>
      <c r="AA791" s="80">
        <f>R791*I791</f>
        <v/>
      </c>
      <c r="AB791" s="80">
        <f>M791</f>
        <v/>
      </c>
      <c r="AC791" s="80">
        <f>S791*G791</f>
        <v/>
      </c>
      <c r="AD791" s="80">
        <f>T791*H791</f>
        <v/>
      </c>
      <c r="AE791" s="80">
        <f>U791*I791</f>
        <v/>
      </c>
      <c r="AF791" s="80">
        <f>N791</f>
        <v/>
      </c>
      <c r="AG791" s="80">
        <f>V791*G791</f>
        <v/>
      </c>
      <c r="AH791" s="80">
        <f>W791*H791</f>
        <v/>
      </c>
      <c r="AI791" s="80">
        <f>X791*I791</f>
        <v/>
      </c>
      <c r="AJ791" s="80">
        <f>O791</f>
        <v/>
      </c>
      <c r="AK791" s="81" t="n">
        <v>1</v>
      </c>
      <c r="AL791" s="81" t="n">
        <v>0</v>
      </c>
      <c r="AM791" s="81" t="n">
        <v>0</v>
      </c>
      <c r="AN791" s="81" t="n">
        <v>0</v>
      </c>
      <c r="AO791" s="81" t="n">
        <v>0</v>
      </c>
      <c r="AP791" s="81" t="n">
        <v>1</v>
      </c>
      <c r="AQ791" s="81" t="n">
        <v>0</v>
      </c>
      <c r="AR791" s="81" t="n">
        <v>0.419999987</v>
      </c>
      <c r="AS791" s="81" t="n">
        <v>0</v>
      </c>
      <c r="AT791" s="81" t="n">
        <v>0</v>
      </c>
      <c r="AU791" s="81" t="n">
        <v>1</v>
      </c>
      <c r="AV791" s="81" t="n">
        <v>1.5</v>
      </c>
      <c r="AW791" s="82">
        <f>MAX(ABS(Y791-AK791),ABS(Z791-AL791),ABS(AA791-AM791),ABS(AB791-AN791),ABS(AC791-AO791),ABS(AD791-AP791),ABS(AE791-AQ791),ABS(AF791-AR791),ABS(AG791-AS791),ABS(AH791-AT791),ABS(AI791-AU791),ABS(AJ791-AV791))</f>
        <v/>
      </c>
    </row>
    <row r="792">
      <c r="A792" s="78" t="inlineStr">
        <is>
          <t>M787</t>
        </is>
      </c>
      <c r="B792" s="52" t="inlineStr">
        <is>
          <t>TNK-249</t>
        </is>
      </c>
      <c r="C792" s="52" t="inlineStr">
        <is>
          <t>Main Battle Tank</t>
        </is>
      </c>
      <c r="D792" s="52" t="inlineStr">
        <is>
          <t>Barrel recoil</t>
        </is>
      </c>
      <c r="E792" s="53" t="inlineStr">
        <is>
          <t>Group</t>
        </is>
      </c>
      <c r="F792" s="52" t="inlineStr">
        <is>
          <t>TNK-246</t>
        </is>
      </c>
      <c r="G792" s="79" t="n">
        <v>1</v>
      </c>
      <c r="H792" s="79" t="n">
        <v>1</v>
      </c>
      <c r="I792" s="79" t="n">
        <v>1</v>
      </c>
      <c r="J792" s="79" t="n">
        <v>0</v>
      </c>
      <c r="K792" s="79" t="n">
        <v>0</v>
      </c>
      <c r="L792" s="79" t="n">
        <v>0</v>
      </c>
      <c r="M792" s="79" t="n">
        <v>0</v>
      </c>
      <c r="N792" s="79" t="n">
        <v>0</v>
      </c>
      <c r="O792" s="79" t="n">
        <v>0.300000012</v>
      </c>
      <c r="P792" s="80">
        <f>COS(RADIANS(K792))*COS(RADIANS(L792))+SIN(RADIANS(K792))*SIN(RADIANS(J792))*SIN(RADIANS(L792))</f>
        <v/>
      </c>
      <c r="Q792" s="80">
        <f>-COS(RADIANS(K792))*SIN(RADIANS(L792))+SIN(RADIANS(K792))*SIN(RADIANS(J792))*COS(RADIANS(L792))</f>
        <v/>
      </c>
      <c r="R792" s="80">
        <f>SIN(RADIANS(K792))*COS(RADIANS(J792))</f>
        <v/>
      </c>
      <c r="S792" s="80">
        <f>COS(RADIANS(J792))*SIN(RADIANS(L792))</f>
        <v/>
      </c>
      <c r="T792" s="80">
        <f>COS(RADIANS(J792))*COS(RADIANS(L792))</f>
        <v/>
      </c>
      <c r="U792" s="80">
        <f>-SIN(RADIANS(J792))</f>
        <v/>
      </c>
      <c r="V792" s="80">
        <f>-SIN(RADIANS(K792))*COS(RADIANS(L792))+COS(RADIANS(K792))*SIN(RADIANS(J792))*SIN(RADIANS(L792))</f>
        <v/>
      </c>
      <c r="W792" s="80">
        <f>SIN(RADIANS(K792))*SIN(RADIANS(L792))+COS(RADIANS(K792))*SIN(RADIANS(J792))*COS(RADIANS(L792))</f>
        <v/>
      </c>
      <c r="X792" s="80">
        <f>COS(RADIANS(K792))*COS(RADIANS(J792))</f>
        <v/>
      </c>
      <c r="Y792" s="80">
        <f>P792*G792</f>
        <v/>
      </c>
      <c r="Z792" s="80">
        <f>Q792*H792</f>
        <v/>
      </c>
      <c r="AA792" s="80">
        <f>R792*I792</f>
        <v/>
      </c>
      <c r="AB792" s="80">
        <f>M792</f>
        <v/>
      </c>
      <c r="AC792" s="80">
        <f>S792*G792</f>
        <v/>
      </c>
      <c r="AD792" s="80">
        <f>T792*H792</f>
        <v/>
      </c>
      <c r="AE792" s="80">
        <f>U792*I792</f>
        <v/>
      </c>
      <c r="AF792" s="80">
        <f>N792</f>
        <v/>
      </c>
      <c r="AG792" s="80">
        <f>V792*G792</f>
        <v/>
      </c>
      <c r="AH792" s="80">
        <f>W792*H792</f>
        <v/>
      </c>
      <c r="AI792" s="80">
        <f>X792*I792</f>
        <v/>
      </c>
      <c r="AJ792" s="80">
        <f>O792</f>
        <v/>
      </c>
      <c r="AK792" s="81" t="n">
        <v>1</v>
      </c>
      <c r="AL792" s="81" t="n">
        <v>0</v>
      </c>
      <c r="AM792" s="81" t="n">
        <v>0</v>
      </c>
      <c r="AN792" s="81" t="n">
        <v>0</v>
      </c>
      <c r="AO792" s="81" t="n">
        <v>0</v>
      </c>
      <c r="AP792" s="81" t="n">
        <v>1</v>
      </c>
      <c r="AQ792" s="81" t="n">
        <v>0</v>
      </c>
      <c r="AR792" s="81" t="n">
        <v>0</v>
      </c>
      <c r="AS792" s="81" t="n">
        <v>0</v>
      </c>
      <c r="AT792" s="81" t="n">
        <v>0</v>
      </c>
      <c r="AU792" s="81" t="n">
        <v>1</v>
      </c>
      <c r="AV792" s="81" t="n">
        <v>0.300000012</v>
      </c>
      <c r="AW792" s="82">
        <f>MAX(ABS(Y792-AK792),ABS(Z792-AL792),ABS(AA792-AM792),ABS(AB792-AN792),ABS(AC792-AO792),ABS(AD792-AP792),ABS(AE792-AQ792),ABS(AF792-AR792),ABS(AG792-AS792),ABS(AH792-AT792),ABS(AI792-AU792),ABS(AJ792-AV792))</f>
        <v/>
      </c>
    </row>
    <row r="793">
      <c r="A793" s="78" t="inlineStr">
        <is>
          <t>M788</t>
        </is>
      </c>
      <c r="B793" s="52" t="inlineStr">
        <is>
          <t>HEL-00</t>
        </is>
      </c>
      <c r="C793" s="52" t="inlineStr">
        <is>
          <t>Scout Helicopter</t>
        </is>
      </c>
      <c r="D793" s="52" t="inlineStr">
        <is>
          <t>Scout helicopter</t>
        </is>
      </c>
      <c r="E793" s="53" t="inlineStr">
        <is>
          <t>Group</t>
        </is>
      </c>
      <c r="F793" s="52" t="inlineStr">
        <is>
          <t>World</t>
        </is>
      </c>
      <c r="G793" s="79" t="n">
        <v>1</v>
      </c>
      <c r="H793" s="79" t="n">
        <v>1</v>
      </c>
      <c r="I793" s="79" t="n">
        <v>1</v>
      </c>
      <c r="J793" s="79" t="n">
        <v>0</v>
      </c>
      <c r="K793" s="79" t="n">
        <v>-129.944107</v>
      </c>
      <c r="L793" s="79" t="n">
        <v>0</v>
      </c>
      <c r="M793" s="79" t="n">
        <v>20.2999992</v>
      </c>
      <c r="N793" s="79" t="n">
        <v>-0.180000007</v>
      </c>
      <c r="O793" s="79" t="n">
        <v>17</v>
      </c>
      <c r="P793" s="80">
        <f>COS(RADIANS(K793))*COS(RADIANS(L793))+SIN(RADIANS(K793))*SIN(RADIANS(J793))*SIN(RADIANS(L793))</f>
        <v/>
      </c>
      <c r="Q793" s="80">
        <f>-COS(RADIANS(K793))*SIN(RADIANS(L793))+SIN(RADIANS(K793))*SIN(RADIANS(J793))*COS(RADIANS(L793))</f>
        <v/>
      </c>
      <c r="R793" s="80">
        <f>SIN(RADIANS(K793))*COS(RADIANS(J793))</f>
        <v/>
      </c>
      <c r="S793" s="80">
        <f>COS(RADIANS(J793))*SIN(RADIANS(L793))</f>
        <v/>
      </c>
      <c r="T793" s="80">
        <f>COS(RADIANS(J793))*COS(RADIANS(L793))</f>
        <v/>
      </c>
      <c r="U793" s="80">
        <f>-SIN(RADIANS(J793))</f>
        <v/>
      </c>
      <c r="V793" s="80">
        <f>-SIN(RADIANS(K793))*COS(RADIANS(L793))+COS(RADIANS(K793))*SIN(RADIANS(J793))*SIN(RADIANS(L793))</f>
        <v/>
      </c>
      <c r="W793" s="80">
        <f>SIN(RADIANS(K793))*SIN(RADIANS(L793))+COS(RADIANS(K793))*SIN(RADIANS(J793))*COS(RADIANS(L793))</f>
        <v/>
      </c>
      <c r="X793" s="80">
        <f>COS(RADIANS(K793))*COS(RADIANS(J793))</f>
        <v/>
      </c>
      <c r="Y793" s="80">
        <f>P793*G793</f>
        <v/>
      </c>
      <c r="Z793" s="80">
        <f>Q793*H793</f>
        <v/>
      </c>
      <c r="AA793" s="80">
        <f>R793*I793</f>
        <v/>
      </c>
      <c r="AB793" s="80">
        <f>M793</f>
        <v/>
      </c>
      <c r="AC793" s="80">
        <f>S793*G793</f>
        <v/>
      </c>
      <c r="AD793" s="80">
        <f>T793*H793</f>
        <v/>
      </c>
      <c r="AE793" s="80">
        <f>U793*I793</f>
        <v/>
      </c>
      <c r="AF793" s="80">
        <f>N793</f>
        <v/>
      </c>
      <c r="AG793" s="80">
        <f>V793*G793</f>
        <v/>
      </c>
      <c r="AH793" s="80">
        <f>W793*H793</f>
        <v/>
      </c>
      <c r="AI793" s="80">
        <f>X793*I793</f>
        <v/>
      </c>
      <c r="AJ793" s="80">
        <f>O793</f>
        <v/>
      </c>
      <c r="AK793" s="81" t="n">
        <v>-0.642040133</v>
      </c>
      <c r="AL793" s="81" t="n">
        <v>0</v>
      </c>
      <c r="AM793" s="81" t="n">
        <v>-0.766671002</v>
      </c>
      <c r="AN793" s="81" t="n">
        <v>20.2999992</v>
      </c>
      <c r="AO793" s="81" t="n">
        <v>0</v>
      </c>
      <c r="AP793" s="81" t="n">
        <v>1</v>
      </c>
      <c r="AQ793" s="81" t="n">
        <v>0</v>
      </c>
      <c r="AR793" s="81" t="n">
        <v>-0.180000007</v>
      </c>
      <c r="AS793" s="81" t="n">
        <v>0.766671002</v>
      </c>
      <c r="AT793" s="81" t="n">
        <v>0</v>
      </c>
      <c r="AU793" s="81" t="n">
        <v>-0.642040133</v>
      </c>
      <c r="AV793" s="81" t="n">
        <v>17</v>
      </c>
      <c r="AW793" s="82">
        <f>MAX(ABS(Y793-AK793),ABS(Z793-AL793),ABS(AA793-AM793),ABS(AB793-AN793),ABS(AC793-AO793),ABS(AD793-AP793),ABS(AE793-AQ793),ABS(AF793-AR793),ABS(AG793-AS793),ABS(AH793-AT793),ABS(AI793-AU793),ABS(AJ793-AV793))</f>
        <v/>
      </c>
    </row>
    <row r="794">
      <c r="A794" s="78" t="inlineStr">
        <is>
          <t>M789</t>
        </is>
      </c>
      <c r="B794" s="52" t="inlineStr">
        <is>
          <t>HEL-01</t>
        </is>
      </c>
      <c r="C794" s="52" t="inlineStr">
        <is>
          <t>Scout Helicopter</t>
        </is>
      </c>
      <c r="D794" s="52" t="inlineStr">
        <is>
          <t>Body</t>
        </is>
      </c>
      <c r="E794" s="53" t="inlineStr">
        <is>
          <t>Group</t>
        </is>
      </c>
      <c r="F794" s="52" t="inlineStr">
        <is>
          <t>HEL-00</t>
        </is>
      </c>
      <c r="G794" s="79" t="n">
        <v>1</v>
      </c>
      <c r="H794" s="79" t="n">
        <v>1</v>
      </c>
      <c r="I794" s="79" t="n">
        <v>1</v>
      </c>
      <c r="J794" s="79" t="n">
        <v>0</v>
      </c>
      <c r="K794" s="79" t="n">
        <v>0</v>
      </c>
      <c r="L794" s="79" t="n">
        <v>0</v>
      </c>
      <c r="M794" s="79" t="n">
        <v>0</v>
      </c>
      <c r="N794" s="79" t="n">
        <v>1</v>
      </c>
      <c r="O794" s="79" t="n">
        <v>0</v>
      </c>
      <c r="P794" s="80">
        <f>COS(RADIANS(K794))*COS(RADIANS(L794))+SIN(RADIANS(K794))*SIN(RADIANS(J794))*SIN(RADIANS(L794))</f>
        <v/>
      </c>
      <c r="Q794" s="80">
        <f>-COS(RADIANS(K794))*SIN(RADIANS(L794))+SIN(RADIANS(K794))*SIN(RADIANS(J794))*COS(RADIANS(L794))</f>
        <v/>
      </c>
      <c r="R794" s="80">
        <f>SIN(RADIANS(K794))*COS(RADIANS(J794))</f>
        <v/>
      </c>
      <c r="S794" s="80">
        <f>COS(RADIANS(J794))*SIN(RADIANS(L794))</f>
        <v/>
      </c>
      <c r="T794" s="80">
        <f>COS(RADIANS(J794))*COS(RADIANS(L794))</f>
        <v/>
      </c>
      <c r="U794" s="80">
        <f>-SIN(RADIANS(J794))</f>
        <v/>
      </c>
      <c r="V794" s="80">
        <f>-SIN(RADIANS(K794))*COS(RADIANS(L794))+COS(RADIANS(K794))*SIN(RADIANS(J794))*SIN(RADIANS(L794))</f>
        <v/>
      </c>
      <c r="W794" s="80">
        <f>SIN(RADIANS(K794))*SIN(RADIANS(L794))+COS(RADIANS(K794))*SIN(RADIANS(J794))*COS(RADIANS(L794))</f>
        <v/>
      </c>
      <c r="X794" s="80">
        <f>COS(RADIANS(K794))*COS(RADIANS(J794))</f>
        <v/>
      </c>
      <c r="Y794" s="80">
        <f>P794*G794</f>
        <v/>
      </c>
      <c r="Z794" s="80">
        <f>Q794*H794</f>
        <v/>
      </c>
      <c r="AA794" s="80">
        <f>R794*I794</f>
        <v/>
      </c>
      <c r="AB794" s="80">
        <f>M794</f>
        <v/>
      </c>
      <c r="AC794" s="80">
        <f>S794*G794</f>
        <v/>
      </c>
      <c r="AD794" s="80">
        <f>T794*H794</f>
        <v/>
      </c>
      <c r="AE794" s="80">
        <f>U794*I794</f>
        <v/>
      </c>
      <c r="AF794" s="80">
        <f>N794</f>
        <v/>
      </c>
      <c r="AG794" s="80">
        <f>V794*G794</f>
        <v/>
      </c>
      <c r="AH794" s="80">
        <f>W794*H794</f>
        <v/>
      </c>
      <c r="AI794" s="80">
        <f>X794*I794</f>
        <v/>
      </c>
      <c r="AJ794" s="80">
        <f>O794</f>
        <v/>
      </c>
      <c r="AK794" s="81" t="n">
        <v>1</v>
      </c>
      <c r="AL794" s="81" t="n">
        <v>0</v>
      </c>
      <c r="AM794" s="81" t="n">
        <v>0</v>
      </c>
      <c r="AN794" s="81" t="n">
        <v>0</v>
      </c>
      <c r="AO794" s="81" t="n">
        <v>0</v>
      </c>
      <c r="AP794" s="81" t="n">
        <v>1</v>
      </c>
      <c r="AQ794" s="81" t="n">
        <v>0</v>
      </c>
      <c r="AR794" s="81" t="n">
        <v>1</v>
      </c>
      <c r="AS794" s="81" t="n">
        <v>0</v>
      </c>
      <c r="AT794" s="81" t="n">
        <v>0</v>
      </c>
      <c r="AU794" s="81" t="n">
        <v>1</v>
      </c>
      <c r="AV794" s="81" t="n">
        <v>0</v>
      </c>
      <c r="AW794" s="82">
        <f>MAX(ABS(Y794-AK794),ABS(Z794-AL794),ABS(AA794-AM794),ABS(AB794-AN794),ABS(AC794-AO794),ABS(AD794-AP794),ABS(AE794-AQ794),ABS(AF794-AR794),ABS(AG794-AS794),ABS(AH794-AT794),ABS(AI794-AU794),ABS(AJ794-AV794))</f>
        <v/>
      </c>
    </row>
    <row r="795">
      <c r="A795" s="78" t="inlineStr">
        <is>
          <t>M790</t>
        </is>
      </c>
      <c r="B795" s="52" t="inlineStr">
        <is>
          <t>HEL-02</t>
        </is>
      </c>
      <c r="C795" s="52" t="inlineStr">
        <is>
          <t>Scout Helicopter</t>
        </is>
      </c>
      <c r="D795" s="52" t="inlineStr">
        <is>
          <t>Cabin</t>
        </is>
      </c>
      <c r="E795" s="59" t="inlineStr">
        <is>
          <t>Sphere</t>
        </is>
      </c>
      <c r="F795" s="52" t="inlineStr">
        <is>
          <t>HEL-01</t>
        </is>
      </c>
      <c r="G795" s="79" t="n">
        <v>1.35000002</v>
      </c>
      <c r="H795" s="79" t="n">
        <v>1.45000005</v>
      </c>
      <c r="I795" s="79" t="n">
        <v>2.5</v>
      </c>
      <c r="J795" s="79" t="n">
        <v>0</v>
      </c>
      <c r="K795" s="79" t="n">
        <v>0</v>
      </c>
      <c r="L795" s="79" t="n">
        <v>0</v>
      </c>
      <c r="M795" s="79" t="n">
        <v>0</v>
      </c>
      <c r="N795" s="79" t="n">
        <v>0.180000007</v>
      </c>
      <c r="O795" s="79" t="n">
        <v>0</v>
      </c>
      <c r="P795" s="80">
        <f>COS(RADIANS(K795))*COS(RADIANS(L795))+SIN(RADIANS(K795))*SIN(RADIANS(J795))*SIN(RADIANS(L795))</f>
        <v/>
      </c>
      <c r="Q795" s="80">
        <f>-COS(RADIANS(K795))*SIN(RADIANS(L795))+SIN(RADIANS(K795))*SIN(RADIANS(J795))*COS(RADIANS(L795))</f>
        <v/>
      </c>
      <c r="R795" s="80">
        <f>SIN(RADIANS(K795))*COS(RADIANS(J795))</f>
        <v/>
      </c>
      <c r="S795" s="80">
        <f>COS(RADIANS(J795))*SIN(RADIANS(L795))</f>
        <v/>
      </c>
      <c r="T795" s="80">
        <f>COS(RADIANS(J795))*COS(RADIANS(L795))</f>
        <v/>
      </c>
      <c r="U795" s="80">
        <f>-SIN(RADIANS(J795))</f>
        <v/>
      </c>
      <c r="V795" s="80">
        <f>-SIN(RADIANS(K795))*COS(RADIANS(L795))+COS(RADIANS(K795))*SIN(RADIANS(J795))*SIN(RADIANS(L795))</f>
        <v/>
      </c>
      <c r="W795" s="80">
        <f>SIN(RADIANS(K795))*SIN(RADIANS(L795))+COS(RADIANS(K795))*SIN(RADIANS(J795))*COS(RADIANS(L795))</f>
        <v/>
      </c>
      <c r="X795" s="80">
        <f>COS(RADIANS(K795))*COS(RADIANS(J795))</f>
        <v/>
      </c>
      <c r="Y795" s="80">
        <f>P795*G795</f>
        <v/>
      </c>
      <c r="Z795" s="80">
        <f>Q795*H795</f>
        <v/>
      </c>
      <c r="AA795" s="80">
        <f>R795*I795</f>
        <v/>
      </c>
      <c r="AB795" s="80">
        <f>M795</f>
        <v/>
      </c>
      <c r="AC795" s="80">
        <f>S795*G795</f>
        <v/>
      </c>
      <c r="AD795" s="80">
        <f>T795*H795</f>
        <v/>
      </c>
      <c r="AE795" s="80">
        <f>U795*I795</f>
        <v/>
      </c>
      <c r="AF795" s="80">
        <f>N795</f>
        <v/>
      </c>
      <c r="AG795" s="80">
        <f>V795*G795</f>
        <v/>
      </c>
      <c r="AH795" s="80">
        <f>W795*H795</f>
        <v/>
      </c>
      <c r="AI795" s="80">
        <f>X795*I795</f>
        <v/>
      </c>
      <c r="AJ795" s="80">
        <f>O795</f>
        <v/>
      </c>
      <c r="AK795" s="81" t="n">
        <v>1.35000002</v>
      </c>
      <c r="AL795" s="81" t="n">
        <v>0</v>
      </c>
      <c r="AM795" s="81" t="n">
        <v>0</v>
      </c>
      <c r="AN795" s="81" t="n">
        <v>0</v>
      </c>
      <c r="AO795" s="81" t="n">
        <v>0</v>
      </c>
      <c r="AP795" s="81" t="n">
        <v>1.45000005</v>
      </c>
      <c r="AQ795" s="81" t="n">
        <v>0</v>
      </c>
      <c r="AR795" s="81" t="n">
        <v>0.180000007</v>
      </c>
      <c r="AS795" s="81" t="n">
        <v>0</v>
      </c>
      <c r="AT795" s="81" t="n">
        <v>0</v>
      </c>
      <c r="AU795" s="81" t="n">
        <v>2.5</v>
      </c>
      <c r="AV795" s="81" t="n">
        <v>0</v>
      </c>
      <c r="AW795" s="82">
        <f>MAX(ABS(Y795-AK795),ABS(Z795-AL795),ABS(AA795-AM795),ABS(AB795-AN795),ABS(AC795-AO795),ABS(AD795-AP795),ABS(AE795-AQ795),ABS(AF795-AR795),ABS(AG795-AS795),ABS(AH795-AT795),ABS(AI795-AU795),ABS(AJ795-AV795))</f>
        <v/>
      </c>
    </row>
    <row r="796">
      <c r="A796" s="78" t="inlineStr">
        <is>
          <t>M791</t>
        </is>
      </c>
      <c r="B796" s="52" t="inlineStr">
        <is>
          <t>HEL-03</t>
        </is>
      </c>
      <c r="C796" s="52" t="inlineStr">
        <is>
          <t>Scout Helicopter</t>
        </is>
      </c>
      <c r="D796" s="52" t="inlineStr">
        <is>
          <t>Canopy glass</t>
        </is>
      </c>
      <c r="E796" s="59" t="inlineStr">
        <is>
          <t>Sphere</t>
        </is>
      </c>
      <c r="F796" s="52" t="inlineStr">
        <is>
          <t>HEL-01</t>
        </is>
      </c>
      <c r="G796" s="79" t="n">
        <v>1.22000003</v>
      </c>
      <c r="H796" s="79" t="n">
        <v>1.04999995</v>
      </c>
      <c r="I796" s="79" t="n">
        <v>1.5</v>
      </c>
      <c r="J796" s="79" t="n">
        <v>0</v>
      </c>
      <c r="K796" s="79" t="n">
        <v>0</v>
      </c>
      <c r="L796" s="79" t="n">
        <v>0</v>
      </c>
      <c r="M796" s="79" t="n">
        <v>0</v>
      </c>
      <c r="N796" s="79" t="n">
        <v>0.360000014</v>
      </c>
      <c r="O796" s="79" t="n">
        <v>0.620000005</v>
      </c>
      <c r="P796" s="80">
        <f>COS(RADIANS(K796))*COS(RADIANS(L796))+SIN(RADIANS(K796))*SIN(RADIANS(J796))*SIN(RADIANS(L796))</f>
        <v/>
      </c>
      <c r="Q796" s="80">
        <f>-COS(RADIANS(K796))*SIN(RADIANS(L796))+SIN(RADIANS(K796))*SIN(RADIANS(J796))*COS(RADIANS(L796))</f>
        <v/>
      </c>
      <c r="R796" s="80">
        <f>SIN(RADIANS(K796))*COS(RADIANS(J796))</f>
        <v/>
      </c>
      <c r="S796" s="80">
        <f>COS(RADIANS(J796))*SIN(RADIANS(L796))</f>
        <v/>
      </c>
      <c r="T796" s="80">
        <f>COS(RADIANS(J796))*COS(RADIANS(L796))</f>
        <v/>
      </c>
      <c r="U796" s="80">
        <f>-SIN(RADIANS(J796))</f>
        <v/>
      </c>
      <c r="V796" s="80">
        <f>-SIN(RADIANS(K796))*COS(RADIANS(L796))+COS(RADIANS(K796))*SIN(RADIANS(J796))*SIN(RADIANS(L796))</f>
        <v/>
      </c>
      <c r="W796" s="80">
        <f>SIN(RADIANS(K796))*SIN(RADIANS(L796))+COS(RADIANS(K796))*SIN(RADIANS(J796))*COS(RADIANS(L796))</f>
        <v/>
      </c>
      <c r="X796" s="80">
        <f>COS(RADIANS(K796))*COS(RADIANS(J796))</f>
        <v/>
      </c>
      <c r="Y796" s="80">
        <f>P796*G796</f>
        <v/>
      </c>
      <c r="Z796" s="80">
        <f>Q796*H796</f>
        <v/>
      </c>
      <c r="AA796" s="80">
        <f>R796*I796</f>
        <v/>
      </c>
      <c r="AB796" s="80">
        <f>M796</f>
        <v/>
      </c>
      <c r="AC796" s="80">
        <f>S796*G796</f>
        <v/>
      </c>
      <c r="AD796" s="80">
        <f>T796*H796</f>
        <v/>
      </c>
      <c r="AE796" s="80">
        <f>U796*I796</f>
        <v/>
      </c>
      <c r="AF796" s="80">
        <f>N796</f>
        <v/>
      </c>
      <c r="AG796" s="80">
        <f>V796*G796</f>
        <v/>
      </c>
      <c r="AH796" s="80">
        <f>W796*H796</f>
        <v/>
      </c>
      <c r="AI796" s="80">
        <f>X796*I796</f>
        <v/>
      </c>
      <c r="AJ796" s="80">
        <f>O796</f>
        <v/>
      </c>
      <c r="AK796" s="81" t="n">
        <v>1.22000003</v>
      </c>
      <c r="AL796" s="81" t="n">
        <v>0</v>
      </c>
      <c r="AM796" s="81" t="n">
        <v>0</v>
      </c>
      <c r="AN796" s="81" t="n">
        <v>0</v>
      </c>
      <c r="AO796" s="81" t="n">
        <v>0</v>
      </c>
      <c r="AP796" s="81" t="n">
        <v>1.04999995</v>
      </c>
      <c r="AQ796" s="81" t="n">
        <v>0</v>
      </c>
      <c r="AR796" s="81" t="n">
        <v>0.360000014</v>
      </c>
      <c r="AS796" s="81" t="n">
        <v>0</v>
      </c>
      <c r="AT796" s="81" t="n">
        <v>0</v>
      </c>
      <c r="AU796" s="81" t="n">
        <v>1.5</v>
      </c>
      <c r="AV796" s="81" t="n">
        <v>0.620000005</v>
      </c>
      <c r="AW796" s="82">
        <f>MAX(ABS(Y796-AK796),ABS(Z796-AL796),ABS(AA796-AM796),ABS(AB796-AN796),ABS(AC796-AO796),ABS(AD796-AP796),ABS(AE796-AQ796),ABS(AF796-AR796),ABS(AG796-AS796),ABS(AH796-AT796),ABS(AI796-AU796),ABS(AJ796-AV796))</f>
        <v/>
      </c>
    </row>
    <row r="797">
      <c r="A797" s="78" t="inlineStr">
        <is>
          <t>M792</t>
        </is>
      </c>
      <c r="B797" s="52" t="inlineStr">
        <is>
          <t>HEL-04</t>
        </is>
      </c>
      <c r="C797" s="52" t="inlineStr">
        <is>
          <t>Scout Helicopter</t>
        </is>
      </c>
      <c r="D797" s="52" t="inlineStr">
        <is>
          <t>Chin nose</t>
        </is>
      </c>
      <c r="E797" s="59" t="inlineStr">
        <is>
          <t>Sphere</t>
        </is>
      </c>
      <c r="F797" s="52" t="inlineStr">
        <is>
          <t>HEL-01</t>
        </is>
      </c>
      <c r="G797" s="79" t="n">
        <v>0.899999976</v>
      </c>
      <c r="H797" s="79" t="n">
        <v>0.5</v>
      </c>
      <c r="I797" s="79" t="n">
        <v>0.899999976</v>
      </c>
      <c r="J797" s="79" t="n">
        <v>0</v>
      </c>
      <c r="K797" s="79" t="n">
        <v>0</v>
      </c>
      <c r="L797" s="79" t="n">
        <v>0</v>
      </c>
      <c r="M797" s="79" t="n">
        <v>0</v>
      </c>
      <c r="N797" s="79" t="n">
        <v>-0.219999999</v>
      </c>
      <c r="O797" s="79" t="n">
        <v>0.800000012</v>
      </c>
      <c r="P797" s="80">
        <f>COS(RADIANS(K797))*COS(RADIANS(L797))+SIN(RADIANS(K797))*SIN(RADIANS(J797))*SIN(RADIANS(L797))</f>
        <v/>
      </c>
      <c r="Q797" s="80">
        <f>-COS(RADIANS(K797))*SIN(RADIANS(L797))+SIN(RADIANS(K797))*SIN(RADIANS(J797))*COS(RADIANS(L797))</f>
        <v/>
      </c>
      <c r="R797" s="80">
        <f>SIN(RADIANS(K797))*COS(RADIANS(J797))</f>
        <v/>
      </c>
      <c r="S797" s="80">
        <f>COS(RADIANS(J797))*SIN(RADIANS(L797))</f>
        <v/>
      </c>
      <c r="T797" s="80">
        <f>COS(RADIANS(J797))*COS(RADIANS(L797))</f>
        <v/>
      </c>
      <c r="U797" s="80">
        <f>-SIN(RADIANS(J797))</f>
        <v/>
      </c>
      <c r="V797" s="80">
        <f>-SIN(RADIANS(K797))*COS(RADIANS(L797))+COS(RADIANS(K797))*SIN(RADIANS(J797))*SIN(RADIANS(L797))</f>
        <v/>
      </c>
      <c r="W797" s="80">
        <f>SIN(RADIANS(K797))*SIN(RADIANS(L797))+COS(RADIANS(K797))*SIN(RADIANS(J797))*COS(RADIANS(L797))</f>
        <v/>
      </c>
      <c r="X797" s="80">
        <f>COS(RADIANS(K797))*COS(RADIANS(J797))</f>
        <v/>
      </c>
      <c r="Y797" s="80">
        <f>P797*G797</f>
        <v/>
      </c>
      <c r="Z797" s="80">
        <f>Q797*H797</f>
        <v/>
      </c>
      <c r="AA797" s="80">
        <f>R797*I797</f>
        <v/>
      </c>
      <c r="AB797" s="80">
        <f>M797</f>
        <v/>
      </c>
      <c r="AC797" s="80">
        <f>S797*G797</f>
        <v/>
      </c>
      <c r="AD797" s="80">
        <f>T797*H797</f>
        <v/>
      </c>
      <c r="AE797" s="80">
        <f>U797*I797</f>
        <v/>
      </c>
      <c r="AF797" s="80">
        <f>N797</f>
        <v/>
      </c>
      <c r="AG797" s="80">
        <f>V797*G797</f>
        <v/>
      </c>
      <c r="AH797" s="80">
        <f>W797*H797</f>
        <v/>
      </c>
      <c r="AI797" s="80">
        <f>X797*I797</f>
        <v/>
      </c>
      <c r="AJ797" s="80">
        <f>O797</f>
        <v/>
      </c>
      <c r="AK797" s="81" t="n">
        <v>0.899999976</v>
      </c>
      <c r="AL797" s="81" t="n">
        <v>0</v>
      </c>
      <c r="AM797" s="81" t="n">
        <v>0</v>
      </c>
      <c r="AN797" s="81" t="n">
        <v>0</v>
      </c>
      <c r="AO797" s="81" t="n">
        <v>0</v>
      </c>
      <c r="AP797" s="81" t="n">
        <v>0.5</v>
      </c>
      <c r="AQ797" s="81" t="n">
        <v>0</v>
      </c>
      <c r="AR797" s="81" t="n">
        <v>-0.219999999</v>
      </c>
      <c r="AS797" s="81" t="n">
        <v>0</v>
      </c>
      <c r="AT797" s="81" t="n">
        <v>0</v>
      </c>
      <c r="AU797" s="81" t="n">
        <v>0.899999976</v>
      </c>
      <c r="AV797" s="81" t="n">
        <v>0.800000012</v>
      </c>
      <c r="AW797" s="82">
        <f>MAX(ABS(Y797-AK797),ABS(Z797-AL797),ABS(AA797-AM797),ABS(AB797-AN797),ABS(AC797-AO797),ABS(AD797-AP797),ABS(AE797-AQ797),ABS(AF797-AR797),ABS(AG797-AS797),ABS(AH797-AT797),ABS(AI797-AU797),ABS(AJ797-AV797))</f>
        <v/>
      </c>
    </row>
    <row r="798">
      <c r="A798" s="78" t="inlineStr">
        <is>
          <t>M793</t>
        </is>
      </c>
      <c r="B798" s="52" t="inlineStr">
        <is>
          <t>HEL-05</t>
        </is>
      </c>
      <c r="C798" s="52" t="inlineStr">
        <is>
          <t>Scout Helicopter</t>
        </is>
      </c>
      <c r="D798" s="52" t="inlineStr">
        <is>
          <t>Door seam left</t>
        </is>
      </c>
      <c r="E798" s="63" t="inlineStr">
        <is>
          <t>Cube</t>
        </is>
      </c>
      <c r="F798" s="52" t="inlineStr">
        <is>
          <t>HEL-01</t>
        </is>
      </c>
      <c r="G798" s="79" t="n">
        <v>0.0299999993</v>
      </c>
      <c r="H798" s="79" t="n">
        <v>0.75</v>
      </c>
      <c r="I798" s="79" t="n">
        <v>0.0199999996</v>
      </c>
      <c r="J798" s="79" t="n">
        <v>0</v>
      </c>
      <c r="K798" s="79" t="n">
        <v>0</v>
      </c>
      <c r="L798" s="79" t="n">
        <v>0</v>
      </c>
      <c r="M798" s="79" t="n">
        <v>0.654999971</v>
      </c>
      <c r="N798" s="79" t="n">
        <v>0.140000001</v>
      </c>
      <c r="O798" s="79" t="n">
        <v>0.379999995</v>
      </c>
      <c r="P798" s="80">
        <f>COS(RADIANS(K798))*COS(RADIANS(L798))+SIN(RADIANS(K798))*SIN(RADIANS(J798))*SIN(RADIANS(L798))</f>
        <v/>
      </c>
      <c r="Q798" s="80">
        <f>-COS(RADIANS(K798))*SIN(RADIANS(L798))+SIN(RADIANS(K798))*SIN(RADIANS(J798))*COS(RADIANS(L798))</f>
        <v/>
      </c>
      <c r="R798" s="80">
        <f>SIN(RADIANS(K798))*COS(RADIANS(J798))</f>
        <v/>
      </c>
      <c r="S798" s="80">
        <f>COS(RADIANS(J798))*SIN(RADIANS(L798))</f>
        <v/>
      </c>
      <c r="T798" s="80">
        <f>COS(RADIANS(J798))*COS(RADIANS(L798))</f>
        <v/>
      </c>
      <c r="U798" s="80">
        <f>-SIN(RADIANS(J798))</f>
        <v/>
      </c>
      <c r="V798" s="80">
        <f>-SIN(RADIANS(K798))*COS(RADIANS(L798))+COS(RADIANS(K798))*SIN(RADIANS(J798))*SIN(RADIANS(L798))</f>
        <v/>
      </c>
      <c r="W798" s="80">
        <f>SIN(RADIANS(K798))*SIN(RADIANS(L798))+COS(RADIANS(K798))*SIN(RADIANS(J798))*COS(RADIANS(L798))</f>
        <v/>
      </c>
      <c r="X798" s="80">
        <f>COS(RADIANS(K798))*COS(RADIANS(J798))</f>
        <v/>
      </c>
      <c r="Y798" s="80">
        <f>P798*G798</f>
        <v/>
      </c>
      <c r="Z798" s="80">
        <f>Q798*H798</f>
        <v/>
      </c>
      <c r="AA798" s="80">
        <f>R798*I798</f>
        <v/>
      </c>
      <c r="AB798" s="80">
        <f>M798</f>
        <v/>
      </c>
      <c r="AC798" s="80">
        <f>S798*G798</f>
        <v/>
      </c>
      <c r="AD798" s="80">
        <f>T798*H798</f>
        <v/>
      </c>
      <c r="AE798" s="80">
        <f>U798*I798</f>
        <v/>
      </c>
      <c r="AF798" s="80">
        <f>N798</f>
        <v/>
      </c>
      <c r="AG798" s="80">
        <f>V798*G798</f>
        <v/>
      </c>
      <c r="AH798" s="80">
        <f>W798*H798</f>
        <v/>
      </c>
      <c r="AI798" s="80">
        <f>X798*I798</f>
        <v/>
      </c>
      <c r="AJ798" s="80">
        <f>O798</f>
        <v/>
      </c>
      <c r="AK798" s="81" t="n">
        <v>0.0299999993</v>
      </c>
      <c r="AL798" s="81" t="n">
        <v>0</v>
      </c>
      <c r="AM798" s="81" t="n">
        <v>0</v>
      </c>
      <c r="AN798" s="81" t="n">
        <v>0.654999971</v>
      </c>
      <c r="AO798" s="81" t="n">
        <v>0</v>
      </c>
      <c r="AP798" s="81" t="n">
        <v>0.75</v>
      </c>
      <c r="AQ798" s="81" t="n">
        <v>0</v>
      </c>
      <c r="AR798" s="81" t="n">
        <v>0.140000001</v>
      </c>
      <c r="AS798" s="81" t="n">
        <v>0</v>
      </c>
      <c r="AT798" s="81" t="n">
        <v>0</v>
      </c>
      <c r="AU798" s="81" t="n">
        <v>0.0199999996</v>
      </c>
      <c r="AV798" s="81" t="n">
        <v>0.379999995</v>
      </c>
      <c r="AW798" s="82">
        <f>MAX(ABS(Y798-AK798),ABS(Z798-AL798),ABS(AA798-AM798),ABS(AB798-AN798),ABS(AC798-AO798),ABS(AD798-AP798),ABS(AE798-AQ798),ABS(AF798-AR798),ABS(AG798-AS798),ABS(AH798-AT798),ABS(AI798-AU798),ABS(AJ798-AV798))</f>
        <v/>
      </c>
    </row>
    <row r="799">
      <c r="A799" s="78" t="inlineStr">
        <is>
          <t>M794</t>
        </is>
      </c>
      <c r="B799" s="52" t="inlineStr">
        <is>
          <t>HEL-06</t>
        </is>
      </c>
      <c r="C799" s="52" t="inlineStr">
        <is>
          <t>Scout Helicopter</t>
        </is>
      </c>
      <c r="D799" s="52" t="inlineStr">
        <is>
          <t>Door seam right</t>
        </is>
      </c>
      <c r="E799" s="63" t="inlineStr">
        <is>
          <t>Cube</t>
        </is>
      </c>
      <c r="F799" s="52" t="inlineStr">
        <is>
          <t>HEL-01</t>
        </is>
      </c>
      <c r="G799" s="79" t="n">
        <v>0.0299999993</v>
      </c>
      <c r="H799" s="79" t="n">
        <v>0.75</v>
      </c>
      <c r="I799" s="79" t="n">
        <v>0.0199999996</v>
      </c>
      <c r="J799" s="79" t="n">
        <v>0</v>
      </c>
      <c r="K799" s="79" t="n">
        <v>0</v>
      </c>
      <c r="L799" s="79" t="n">
        <v>0</v>
      </c>
      <c r="M799" s="79" t="n">
        <v>-0.654999971</v>
      </c>
      <c r="N799" s="79" t="n">
        <v>0.140000001</v>
      </c>
      <c r="O799" s="79" t="n">
        <v>0.379999995</v>
      </c>
      <c r="P799" s="80">
        <f>COS(RADIANS(K799))*COS(RADIANS(L799))+SIN(RADIANS(K799))*SIN(RADIANS(J799))*SIN(RADIANS(L799))</f>
        <v/>
      </c>
      <c r="Q799" s="80">
        <f>-COS(RADIANS(K799))*SIN(RADIANS(L799))+SIN(RADIANS(K799))*SIN(RADIANS(J799))*COS(RADIANS(L799))</f>
        <v/>
      </c>
      <c r="R799" s="80">
        <f>SIN(RADIANS(K799))*COS(RADIANS(J799))</f>
        <v/>
      </c>
      <c r="S799" s="80">
        <f>COS(RADIANS(J799))*SIN(RADIANS(L799))</f>
        <v/>
      </c>
      <c r="T799" s="80">
        <f>COS(RADIANS(J799))*COS(RADIANS(L799))</f>
        <v/>
      </c>
      <c r="U799" s="80">
        <f>-SIN(RADIANS(J799))</f>
        <v/>
      </c>
      <c r="V799" s="80">
        <f>-SIN(RADIANS(K799))*COS(RADIANS(L799))+COS(RADIANS(K799))*SIN(RADIANS(J799))*SIN(RADIANS(L799))</f>
        <v/>
      </c>
      <c r="W799" s="80">
        <f>SIN(RADIANS(K799))*SIN(RADIANS(L799))+COS(RADIANS(K799))*SIN(RADIANS(J799))*COS(RADIANS(L799))</f>
        <v/>
      </c>
      <c r="X799" s="80">
        <f>COS(RADIANS(K799))*COS(RADIANS(J799))</f>
        <v/>
      </c>
      <c r="Y799" s="80">
        <f>P799*G799</f>
        <v/>
      </c>
      <c r="Z799" s="80">
        <f>Q799*H799</f>
        <v/>
      </c>
      <c r="AA799" s="80">
        <f>R799*I799</f>
        <v/>
      </c>
      <c r="AB799" s="80">
        <f>M799</f>
        <v/>
      </c>
      <c r="AC799" s="80">
        <f>S799*G799</f>
        <v/>
      </c>
      <c r="AD799" s="80">
        <f>T799*H799</f>
        <v/>
      </c>
      <c r="AE799" s="80">
        <f>U799*I799</f>
        <v/>
      </c>
      <c r="AF799" s="80">
        <f>N799</f>
        <v/>
      </c>
      <c r="AG799" s="80">
        <f>V799*G799</f>
        <v/>
      </c>
      <c r="AH799" s="80">
        <f>W799*H799</f>
        <v/>
      </c>
      <c r="AI799" s="80">
        <f>X799*I799</f>
        <v/>
      </c>
      <c r="AJ799" s="80">
        <f>O799</f>
        <v/>
      </c>
      <c r="AK799" s="81" t="n">
        <v>0.0299999993</v>
      </c>
      <c r="AL799" s="81" t="n">
        <v>0</v>
      </c>
      <c r="AM799" s="81" t="n">
        <v>0</v>
      </c>
      <c r="AN799" s="81" t="n">
        <v>-0.654999971</v>
      </c>
      <c r="AO799" s="81" t="n">
        <v>0</v>
      </c>
      <c r="AP799" s="81" t="n">
        <v>0.75</v>
      </c>
      <c r="AQ799" s="81" t="n">
        <v>0</v>
      </c>
      <c r="AR799" s="81" t="n">
        <v>0.140000001</v>
      </c>
      <c r="AS799" s="81" t="n">
        <v>0</v>
      </c>
      <c r="AT799" s="81" t="n">
        <v>0</v>
      </c>
      <c r="AU799" s="81" t="n">
        <v>0.0199999996</v>
      </c>
      <c r="AV799" s="81" t="n">
        <v>0.379999995</v>
      </c>
      <c r="AW799" s="82">
        <f>MAX(ABS(Y799-AK799),ABS(Z799-AL799),ABS(AA799-AM799),ABS(AB799-AN799),ABS(AC799-AO799),ABS(AD799-AP799),ABS(AE799-AQ799),ABS(AF799-AR799),ABS(AG799-AS799),ABS(AH799-AT799),ABS(AI799-AU799),ABS(AJ799-AV799))</f>
        <v/>
      </c>
    </row>
    <row r="800">
      <c r="A800" s="78" t="inlineStr">
        <is>
          <t>M795</t>
        </is>
      </c>
      <c r="B800" s="52" t="inlineStr">
        <is>
          <t>HEL-07</t>
        </is>
      </c>
      <c r="C800" s="52" t="inlineStr">
        <is>
          <t>Scout Helicopter</t>
        </is>
      </c>
      <c r="D800" s="52" t="inlineStr">
        <is>
          <t>Engine cowling</t>
        </is>
      </c>
      <c r="E800" s="59" t="inlineStr">
        <is>
          <t>Sphere</t>
        </is>
      </c>
      <c r="F800" s="52" t="inlineStr">
        <is>
          <t>HEL-01</t>
        </is>
      </c>
      <c r="G800" s="79" t="n">
        <v>0.949999988</v>
      </c>
      <c r="H800" s="79" t="n">
        <v>0.75</v>
      </c>
      <c r="I800" s="79" t="n">
        <v>1.89999998</v>
      </c>
      <c r="J800" s="79" t="n">
        <v>0</v>
      </c>
      <c r="K800" s="79" t="n">
        <v>0</v>
      </c>
      <c r="L800" s="79" t="n">
        <v>0</v>
      </c>
      <c r="M800" s="79" t="n">
        <v>0</v>
      </c>
      <c r="N800" s="79" t="n">
        <v>0.949999988</v>
      </c>
      <c r="O800" s="79" t="n">
        <v>-1.14999998</v>
      </c>
      <c r="P800" s="80">
        <f>COS(RADIANS(K800))*COS(RADIANS(L800))+SIN(RADIANS(K800))*SIN(RADIANS(J800))*SIN(RADIANS(L800))</f>
        <v/>
      </c>
      <c r="Q800" s="80">
        <f>-COS(RADIANS(K800))*SIN(RADIANS(L800))+SIN(RADIANS(K800))*SIN(RADIANS(J800))*COS(RADIANS(L800))</f>
        <v/>
      </c>
      <c r="R800" s="80">
        <f>SIN(RADIANS(K800))*COS(RADIANS(J800))</f>
        <v/>
      </c>
      <c r="S800" s="80">
        <f>COS(RADIANS(J800))*SIN(RADIANS(L800))</f>
        <v/>
      </c>
      <c r="T800" s="80">
        <f>COS(RADIANS(J800))*COS(RADIANS(L800))</f>
        <v/>
      </c>
      <c r="U800" s="80">
        <f>-SIN(RADIANS(J800))</f>
        <v/>
      </c>
      <c r="V800" s="80">
        <f>-SIN(RADIANS(K800))*COS(RADIANS(L800))+COS(RADIANS(K800))*SIN(RADIANS(J800))*SIN(RADIANS(L800))</f>
        <v/>
      </c>
      <c r="W800" s="80">
        <f>SIN(RADIANS(K800))*SIN(RADIANS(L800))+COS(RADIANS(K800))*SIN(RADIANS(J800))*COS(RADIANS(L800))</f>
        <v/>
      </c>
      <c r="X800" s="80">
        <f>COS(RADIANS(K800))*COS(RADIANS(J800))</f>
        <v/>
      </c>
      <c r="Y800" s="80">
        <f>P800*G800</f>
        <v/>
      </c>
      <c r="Z800" s="80">
        <f>Q800*H800</f>
        <v/>
      </c>
      <c r="AA800" s="80">
        <f>R800*I800</f>
        <v/>
      </c>
      <c r="AB800" s="80">
        <f>M800</f>
        <v/>
      </c>
      <c r="AC800" s="80">
        <f>S800*G800</f>
        <v/>
      </c>
      <c r="AD800" s="80">
        <f>T800*H800</f>
        <v/>
      </c>
      <c r="AE800" s="80">
        <f>U800*I800</f>
        <v/>
      </c>
      <c r="AF800" s="80">
        <f>N800</f>
        <v/>
      </c>
      <c r="AG800" s="80">
        <f>V800*G800</f>
        <v/>
      </c>
      <c r="AH800" s="80">
        <f>W800*H800</f>
        <v/>
      </c>
      <c r="AI800" s="80">
        <f>X800*I800</f>
        <v/>
      </c>
      <c r="AJ800" s="80">
        <f>O800</f>
        <v/>
      </c>
      <c r="AK800" s="81" t="n">
        <v>0.949999988</v>
      </c>
      <c r="AL800" s="81" t="n">
        <v>0</v>
      </c>
      <c r="AM800" s="81" t="n">
        <v>0</v>
      </c>
      <c r="AN800" s="81" t="n">
        <v>0</v>
      </c>
      <c r="AO800" s="81" t="n">
        <v>0</v>
      </c>
      <c r="AP800" s="81" t="n">
        <v>0.75</v>
      </c>
      <c r="AQ800" s="81" t="n">
        <v>0</v>
      </c>
      <c r="AR800" s="81" t="n">
        <v>0.949999988</v>
      </c>
      <c r="AS800" s="81" t="n">
        <v>0</v>
      </c>
      <c r="AT800" s="81" t="n">
        <v>0</v>
      </c>
      <c r="AU800" s="81" t="n">
        <v>1.89999998</v>
      </c>
      <c r="AV800" s="81" t="n">
        <v>-1.14999998</v>
      </c>
      <c r="AW800" s="82">
        <f>MAX(ABS(Y800-AK800),ABS(Z800-AL800),ABS(AA800-AM800),ABS(AB800-AN800),ABS(AC800-AO800),ABS(AD800-AP800),ABS(AE800-AQ800),ABS(AF800-AR800),ABS(AG800-AS800),ABS(AH800-AT800),ABS(AI800-AU800),ABS(AJ800-AV800))</f>
        <v/>
      </c>
    </row>
    <row r="801">
      <c r="A801" s="78" t="inlineStr">
        <is>
          <t>M796</t>
        </is>
      </c>
      <c r="B801" s="52" t="inlineStr">
        <is>
          <t>HEL-08</t>
        </is>
      </c>
      <c r="C801" s="52" t="inlineStr">
        <is>
          <t>Scout Helicopter</t>
        </is>
      </c>
      <c r="D801" s="52" t="inlineStr">
        <is>
          <t>Engine exhaust</t>
        </is>
      </c>
      <c r="E801" s="58" t="inlineStr">
        <is>
          <t>Cylinder</t>
        </is>
      </c>
      <c r="F801" s="52" t="inlineStr">
        <is>
          <t>HEL-01</t>
        </is>
      </c>
      <c r="G801" s="79" t="n">
        <v>0.200000003</v>
      </c>
      <c r="H801" s="79" t="n">
        <v>0.200000003</v>
      </c>
      <c r="I801" s="79" t="n">
        <v>0.550000012</v>
      </c>
      <c r="J801" s="79" t="n">
        <v>15</v>
      </c>
      <c r="K801" s="79" t="n">
        <v>0</v>
      </c>
      <c r="L801" s="79" t="n">
        <v>0</v>
      </c>
      <c r="M801" s="79" t="n">
        <v>-0.349999994</v>
      </c>
      <c r="N801" s="79" t="n">
        <v>1</v>
      </c>
      <c r="O801" s="79" t="n">
        <v>-2.0999999</v>
      </c>
      <c r="P801" s="80">
        <f>COS(RADIANS(K801))*COS(RADIANS(L801))+SIN(RADIANS(K801))*SIN(RADIANS(J801))*SIN(RADIANS(L801))</f>
        <v/>
      </c>
      <c r="Q801" s="80">
        <f>-COS(RADIANS(K801))*SIN(RADIANS(L801))+SIN(RADIANS(K801))*SIN(RADIANS(J801))*COS(RADIANS(L801))</f>
        <v/>
      </c>
      <c r="R801" s="80">
        <f>SIN(RADIANS(K801))*COS(RADIANS(J801))</f>
        <v/>
      </c>
      <c r="S801" s="80">
        <f>COS(RADIANS(J801))*SIN(RADIANS(L801))</f>
        <v/>
      </c>
      <c r="T801" s="80">
        <f>COS(RADIANS(J801))*COS(RADIANS(L801))</f>
        <v/>
      </c>
      <c r="U801" s="80">
        <f>-SIN(RADIANS(J801))</f>
        <v/>
      </c>
      <c r="V801" s="80">
        <f>-SIN(RADIANS(K801))*COS(RADIANS(L801))+COS(RADIANS(K801))*SIN(RADIANS(J801))*SIN(RADIANS(L801))</f>
        <v/>
      </c>
      <c r="W801" s="80">
        <f>SIN(RADIANS(K801))*SIN(RADIANS(L801))+COS(RADIANS(K801))*SIN(RADIANS(J801))*COS(RADIANS(L801))</f>
        <v/>
      </c>
      <c r="X801" s="80">
        <f>COS(RADIANS(K801))*COS(RADIANS(J801))</f>
        <v/>
      </c>
      <c r="Y801" s="80">
        <f>P801*G801</f>
        <v/>
      </c>
      <c r="Z801" s="80">
        <f>Q801*H801</f>
        <v/>
      </c>
      <c r="AA801" s="80">
        <f>R801*I801</f>
        <v/>
      </c>
      <c r="AB801" s="80">
        <f>M801</f>
        <v/>
      </c>
      <c r="AC801" s="80">
        <f>S801*G801</f>
        <v/>
      </c>
      <c r="AD801" s="80">
        <f>T801*H801</f>
        <v/>
      </c>
      <c r="AE801" s="80">
        <f>U801*I801</f>
        <v/>
      </c>
      <c r="AF801" s="80">
        <f>N801</f>
        <v/>
      </c>
      <c r="AG801" s="80">
        <f>V801*G801</f>
        <v/>
      </c>
      <c r="AH801" s="80">
        <f>W801*H801</f>
        <v/>
      </c>
      <c r="AI801" s="80">
        <f>X801*I801</f>
        <v/>
      </c>
      <c r="AJ801" s="80">
        <f>O801</f>
        <v/>
      </c>
      <c r="AK801" s="81" t="n">
        <v>0.200000003</v>
      </c>
      <c r="AL801" s="81" t="n">
        <v>0</v>
      </c>
      <c r="AM801" s="81" t="n">
        <v>0</v>
      </c>
      <c r="AN801" s="81" t="n">
        <v>-0.349999994</v>
      </c>
      <c r="AO801" s="81" t="n">
        <v>0</v>
      </c>
      <c r="AP801" s="81" t="n">
        <v>0.193185166</v>
      </c>
      <c r="AQ801" s="81" t="n">
        <v>-0.14235048</v>
      </c>
      <c r="AR801" s="81" t="n">
        <v>1</v>
      </c>
      <c r="AS801" s="81" t="n">
        <v>0</v>
      </c>
      <c r="AT801" s="81" t="n">
        <v>0.0517638102</v>
      </c>
      <c r="AU801" s="81" t="n">
        <v>0.531259179</v>
      </c>
      <c r="AV801" s="81" t="n">
        <v>-2.0999999</v>
      </c>
      <c r="AW801" s="82">
        <f>MAX(ABS(Y801-AK801),ABS(Z801-AL801),ABS(AA801-AM801),ABS(AB801-AN801),ABS(AC801-AO801),ABS(AD801-AP801),ABS(AE801-AQ801),ABS(AF801-AR801),ABS(AG801-AS801),ABS(AH801-AT801),ABS(AI801-AU801),ABS(AJ801-AV801))</f>
        <v/>
      </c>
    </row>
    <row r="802">
      <c r="A802" s="78" t="inlineStr">
        <is>
          <t>M797</t>
        </is>
      </c>
      <c r="B802" s="52" t="inlineStr">
        <is>
          <t>HEL-09</t>
        </is>
      </c>
      <c r="C802" s="52" t="inlineStr">
        <is>
          <t>Scout Helicopter</t>
        </is>
      </c>
      <c r="D802" s="52" t="inlineStr">
        <is>
          <t>Rotor mast</t>
        </is>
      </c>
      <c r="E802" s="58" t="inlineStr">
        <is>
          <t>Cylinder</t>
        </is>
      </c>
      <c r="F802" s="52" t="inlineStr">
        <is>
          <t>HEL-01</t>
        </is>
      </c>
      <c r="G802" s="79" t="n">
        <v>0.180000007</v>
      </c>
      <c r="H802" s="79" t="n">
        <v>0.180000007</v>
      </c>
      <c r="I802" s="79" t="n">
        <v>0.550000012</v>
      </c>
      <c r="J802" s="79" t="n">
        <v>90</v>
      </c>
      <c r="K802" s="79" t="n">
        <v>0</v>
      </c>
      <c r="L802" s="79" t="n">
        <v>0</v>
      </c>
      <c r="M802" s="79" t="n">
        <v>0</v>
      </c>
      <c r="N802" s="79" t="n">
        <v>1.54999995</v>
      </c>
      <c r="O802" s="79" t="n">
        <v>0</v>
      </c>
      <c r="P802" s="80">
        <f>COS(RADIANS(K802))*COS(RADIANS(L802))+SIN(RADIANS(K802))*SIN(RADIANS(J802))*SIN(RADIANS(L802))</f>
        <v/>
      </c>
      <c r="Q802" s="80">
        <f>-COS(RADIANS(K802))*SIN(RADIANS(L802))+SIN(RADIANS(K802))*SIN(RADIANS(J802))*COS(RADIANS(L802))</f>
        <v/>
      </c>
      <c r="R802" s="80">
        <f>SIN(RADIANS(K802))*COS(RADIANS(J802))</f>
        <v/>
      </c>
      <c r="S802" s="80">
        <f>COS(RADIANS(J802))*SIN(RADIANS(L802))</f>
        <v/>
      </c>
      <c r="T802" s="80">
        <f>COS(RADIANS(J802))*COS(RADIANS(L802))</f>
        <v/>
      </c>
      <c r="U802" s="80">
        <f>-SIN(RADIANS(J802))</f>
        <v/>
      </c>
      <c r="V802" s="80">
        <f>-SIN(RADIANS(K802))*COS(RADIANS(L802))+COS(RADIANS(K802))*SIN(RADIANS(J802))*SIN(RADIANS(L802))</f>
        <v/>
      </c>
      <c r="W802" s="80">
        <f>SIN(RADIANS(K802))*SIN(RADIANS(L802))+COS(RADIANS(K802))*SIN(RADIANS(J802))*COS(RADIANS(L802))</f>
        <v/>
      </c>
      <c r="X802" s="80">
        <f>COS(RADIANS(K802))*COS(RADIANS(J802))</f>
        <v/>
      </c>
      <c r="Y802" s="80">
        <f>P802*G802</f>
        <v/>
      </c>
      <c r="Z802" s="80">
        <f>Q802*H802</f>
        <v/>
      </c>
      <c r="AA802" s="80">
        <f>R802*I802</f>
        <v/>
      </c>
      <c r="AB802" s="80">
        <f>M802</f>
        <v/>
      </c>
      <c r="AC802" s="80">
        <f>S802*G802</f>
        <v/>
      </c>
      <c r="AD802" s="80">
        <f>T802*H802</f>
        <v/>
      </c>
      <c r="AE802" s="80">
        <f>U802*I802</f>
        <v/>
      </c>
      <c r="AF802" s="80">
        <f>N802</f>
        <v/>
      </c>
      <c r="AG802" s="80">
        <f>V802*G802</f>
        <v/>
      </c>
      <c r="AH802" s="80">
        <f>W802*H802</f>
        <v/>
      </c>
      <c r="AI802" s="80">
        <f>X802*I802</f>
        <v/>
      </c>
      <c r="AJ802" s="80">
        <f>O802</f>
        <v/>
      </c>
      <c r="AK802" s="81" t="n">
        <v>0.180000007</v>
      </c>
      <c r="AL802" s="81" t="n">
        <v>0</v>
      </c>
      <c r="AM802" s="81" t="n">
        <v>0</v>
      </c>
      <c r="AN802" s="81" t="n">
        <v>0</v>
      </c>
      <c r="AO802" s="81" t="n">
        <v>0</v>
      </c>
      <c r="AP802" s="81" t="n">
        <v>-7.868050210000001e-09</v>
      </c>
      <c r="AQ802" s="81" t="n">
        <v>-0.550000012</v>
      </c>
      <c r="AR802" s="81" t="n">
        <v>1.54999995</v>
      </c>
      <c r="AS802" s="81" t="n">
        <v>0</v>
      </c>
      <c r="AT802" s="81" t="n">
        <v>0.180000007</v>
      </c>
      <c r="AU802" s="81" t="n">
        <v>-2.40412632e-08</v>
      </c>
      <c r="AV802" s="81" t="n">
        <v>0</v>
      </c>
      <c r="AW802" s="82">
        <f>MAX(ABS(Y802-AK802),ABS(Z802-AL802),ABS(AA802-AM802),ABS(AB802-AN802),ABS(AC802-AO802),ABS(AD802-AP802),ABS(AE802-AQ802),ABS(AF802-AR802),ABS(AG802-AS802),ABS(AH802-AT802),ABS(AI802-AU802),ABS(AJ802-AV802))</f>
        <v/>
      </c>
    </row>
    <row r="803">
      <c r="A803" s="78" t="inlineStr">
        <is>
          <t>M798</t>
        </is>
      </c>
      <c r="B803" s="52" t="inlineStr">
        <is>
          <t>HEL-10</t>
        </is>
      </c>
      <c r="C803" s="52" t="inlineStr">
        <is>
          <t>Scout Helicopter</t>
        </is>
      </c>
      <c r="D803" s="52" t="inlineStr">
        <is>
          <t>Tail boom</t>
        </is>
      </c>
      <c r="E803" s="61" t="inlineStr">
        <is>
          <t>Cone</t>
        </is>
      </c>
      <c r="F803" s="52" t="inlineStr">
        <is>
          <t>HEL-01</t>
        </is>
      </c>
      <c r="G803" s="79" t="n">
        <v>0.449999988</v>
      </c>
      <c r="H803" s="79" t="n">
        <v>0.449999988</v>
      </c>
      <c r="I803" s="79" t="n">
        <v>5.19999981</v>
      </c>
      <c r="J803" s="79" t="n">
        <v>0</v>
      </c>
      <c r="K803" s="79" t="n">
        <v>180</v>
      </c>
      <c r="L803" s="79" t="n">
        <v>0</v>
      </c>
      <c r="M803" s="79" t="n">
        <v>0</v>
      </c>
      <c r="N803" s="79" t="n">
        <v>0.800000012</v>
      </c>
      <c r="O803" s="79" t="n">
        <v>-3.9000001</v>
      </c>
      <c r="P803" s="80">
        <f>COS(RADIANS(K803))*COS(RADIANS(L803))+SIN(RADIANS(K803))*SIN(RADIANS(J803))*SIN(RADIANS(L803))</f>
        <v/>
      </c>
      <c r="Q803" s="80">
        <f>-COS(RADIANS(K803))*SIN(RADIANS(L803))+SIN(RADIANS(K803))*SIN(RADIANS(J803))*COS(RADIANS(L803))</f>
        <v/>
      </c>
      <c r="R803" s="80">
        <f>SIN(RADIANS(K803))*COS(RADIANS(J803))</f>
        <v/>
      </c>
      <c r="S803" s="80">
        <f>COS(RADIANS(J803))*SIN(RADIANS(L803))</f>
        <v/>
      </c>
      <c r="T803" s="80">
        <f>COS(RADIANS(J803))*COS(RADIANS(L803))</f>
        <v/>
      </c>
      <c r="U803" s="80">
        <f>-SIN(RADIANS(J803))</f>
        <v/>
      </c>
      <c r="V803" s="80">
        <f>-SIN(RADIANS(K803))*COS(RADIANS(L803))+COS(RADIANS(K803))*SIN(RADIANS(J803))*SIN(RADIANS(L803))</f>
        <v/>
      </c>
      <c r="W803" s="80">
        <f>SIN(RADIANS(K803))*SIN(RADIANS(L803))+COS(RADIANS(K803))*SIN(RADIANS(J803))*COS(RADIANS(L803))</f>
        <v/>
      </c>
      <c r="X803" s="80">
        <f>COS(RADIANS(K803))*COS(RADIANS(J803))</f>
        <v/>
      </c>
      <c r="Y803" s="80">
        <f>P803*G803</f>
        <v/>
      </c>
      <c r="Z803" s="80">
        <f>Q803*H803</f>
        <v/>
      </c>
      <c r="AA803" s="80">
        <f>R803*I803</f>
        <v/>
      </c>
      <c r="AB803" s="80">
        <f>M803</f>
        <v/>
      </c>
      <c r="AC803" s="80">
        <f>S803*G803</f>
        <v/>
      </c>
      <c r="AD803" s="80">
        <f>T803*H803</f>
        <v/>
      </c>
      <c r="AE803" s="80">
        <f>U803*I803</f>
        <v/>
      </c>
      <c r="AF803" s="80">
        <f>N803</f>
        <v/>
      </c>
      <c r="AG803" s="80">
        <f>V803*G803</f>
        <v/>
      </c>
      <c r="AH803" s="80">
        <f>W803*H803</f>
        <v/>
      </c>
      <c r="AI803" s="80">
        <f>X803*I803</f>
        <v/>
      </c>
      <c r="AJ803" s="80">
        <f>O803</f>
        <v/>
      </c>
      <c r="AK803" s="81" t="n">
        <v>-0.449999988</v>
      </c>
      <c r="AL803" s="81" t="n">
        <v>0</v>
      </c>
      <c r="AM803" s="81" t="n">
        <v>-4.54598421e-07</v>
      </c>
      <c r="AN803" s="81" t="n">
        <v>0</v>
      </c>
      <c r="AO803" s="81" t="n">
        <v>0</v>
      </c>
      <c r="AP803" s="81" t="n">
        <v>0.449999988</v>
      </c>
      <c r="AQ803" s="81" t="n">
        <v>0</v>
      </c>
      <c r="AR803" s="81" t="n">
        <v>0.800000012</v>
      </c>
      <c r="AS803" s="81" t="n">
        <v>3.93402502e-08</v>
      </c>
      <c r="AT803" s="81" t="n">
        <v>0</v>
      </c>
      <c r="AU803" s="81" t="n">
        <v>-5.19999981</v>
      </c>
      <c r="AV803" s="81" t="n">
        <v>-3.9000001</v>
      </c>
      <c r="AW803" s="82">
        <f>MAX(ABS(Y803-AK803),ABS(Z803-AL803),ABS(AA803-AM803),ABS(AB803-AN803),ABS(AC803-AO803),ABS(AD803-AP803),ABS(AE803-AQ803),ABS(AF803-AR803),ABS(AG803-AS803),ABS(AH803-AT803),ABS(AI803-AU803),ABS(AJ803-AV803))</f>
        <v/>
      </c>
    </row>
    <row r="804">
      <c r="A804" s="78" t="inlineStr">
        <is>
          <t>M799</t>
        </is>
      </c>
      <c r="B804" s="52" t="inlineStr">
        <is>
          <t>HEL-11</t>
        </is>
      </c>
      <c r="C804" s="52" t="inlineStr">
        <is>
          <t>Scout Helicopter</t>
        </is>
      </c>
      <c r="D804" s="52" t="inlineStr">
        <is>
          <t>Tail fin</t>
        </is>
      </c>
      <c r="E804" s="63" t="inlineStr">
        <is>
          <t>Cube</t>
        </is>
      </c>
      <c r="F804" s="52" t="inlineStr">
        <is>
          <t>HEL-01</t>
        </is>
      </c>
      <c r="G804" s="79" t="n">
        <v>0.0700000003</v>
      </c>
      <c r="H804" s="79" t="n">
        <v>1.04999995</v>
      </c>
      <c r="I804" s="79" t="n">
        <v>0.949999988</v>
      </c>
      <c r="J804" s="79" t="n">
        <v>0</v>
      </c>
      <c r="K804" s="79" t="n">
        <v>0</v>
      </c>
      <c r="L804" s="79" t="n">
        <v>0</v>
      </c>
      <c r="M804" s="79" t="n">
        <v>0</v>
      </c>
      <c r="N804" s="79" t="n">
        <v>1.20000005</v>
      </c>
      <c r="O804" s="79" t="n">
        <v>-5</v>
      </c>
      <c r="P804" s="80">
        <f>COS(RADIANS(K804))*COS(RADIANS(L804))+SIN(RADIANS(K804))*SIN(RADIANS(J804))*SIN(RADIANS(L804))</f>
        <v/>
      </c>
      <c r="Q804" s="80">
        <f>-COS(RADIANS(K804))*SIN(RADIANS(L804))+SIN(RADIANS(K804))*SIN(RADIANS(J804))*COS(RADIANS(L804))</f>
        <v/>
      </c>
      <c r="R804" s="80">
        <f>SIN(RADIANS(K804))*COS(RADIANS(J804))</f>
        <v/>
      </c>
      <c r="S804" s="80">
        <f>COS(RADIANS(J804))*SIN(RADIANS(L804))</f>
        <v/>
      </c>
      <c r="T804" s="80">
        <f>COS(RADIANS(J804))*COS(RADIANS(L804))</f>
        <v/>
      </c>
      <c r="U804" s="80">
        <f>-SIN(RADIANS(J804))</f>
        <v/>
      </c>
      <c r="V804" s="80">
        <f>-SIN(RADIANS(K804))*COS(RADIANS(L804))+COS(RADIANS(K804))*SIN(RADIANS(J804))*SIN(RADIANS(L804))</f>
        <v/>
      </c>
      <c r="W804" s="80">
        <f>SIN(RADIANS(K804))*SIN(RADIANS(L804))+COS(RADIANS(K804))*SIN(RADIANS(J804))*COS(RADIANS(L804))</f>
        <v/>
      </c>
      <c r="X804" s="80">
        <f>COS(RADIANS(K804))*COS(RADIANS(J804))</f>
        <v/>
      </c>
      <c r="Y804" s="80">
        <f>P804*G804</f>
        <v/>
      </c>
      <c r="Z804" s="80">
        <f>Q804*H804</f>
        <v/>
      </c>
      <c r="AA804" s="80">
        <f>R804*I804</f>
        <v/>
      </c>
      <c r="AB804" s="80">
        <f>M804</f>
        <v/>
      </c>
      <c r="AC804" s="80">
        <f>S804*G804</f>
        <v/>
      </c>
      <c r="AD804" s="80">
        <f>T804*H804</f>
        <v/>
      </c>
      <c r="AE804" s="80">
        <f>U804*I804</f>
        <v/>
      </c>
      <c r="AF804" s="80">
        <f>N804</f>
        <v/>
      </c>
      <c r="AG804" s="80">
        <f>V804*G804</f>
        <v/>
      </c>
      <c r="AH804" s="80">
        <f>W804*H804</f>
        <v/>
      </c>
      <c r="AI804" s="80">
        <f>X804*I804</f>
        <v/>
      </c>
      <c r="AJ804" s="80">
        <f>O804</f>
        <v/>
      </c>
      <c r="AK804" s="81" t="n">
        <v>0.0700000003</v>
      </c>
      <c r="AL804" s="81" t="n">
        <v>0</v>
      </c>
      <c r="AM804" s="81" t="n">
        <v>0</v>
      </c>
      <c r="AN804" s="81" t="n">
        <v>0</v>
      </c>
      <c r="AO804" s="81" t="n">
        <v>0</v>
      </c>
      <c r="AP804" s="81" t="n">
        <v>1.04999995</v>
      </c>
      <c r="AQ804" s="81" t="n">
        <v>0</v>
      </c>
      <c r="AR804" s="81" t="n">
        <v>1.20000005</v>
      </c>
      <c r="AS804" s="81" t="n">
        <v>0</v>
      </c>
      <c r="AT804" s="81" t="n">
        <v>0</v>
      </c>
      <c r="AU804" s="81" t="n">
        <v>0.949999988</v>
      </c>
      <c r="AV804" s="81" t="n">
        <v>-5</v>
      </c>
      <c r="AW804" s="82">
        <f>MAX(ABS(Y804-AK804),ABS(Z804-AL804),ABS(AA804-AM804),ABS(AB804-AN804),ABS(AC804-AO804),ABS(AD804-AP804),ABS(AE804-AQ804),ABS(AF804-AR804),ABS(AG804-AS804),ABS(AH804-AT804),ABS(AI804-AU804),ABS(AJ804-AV804))</f>
        <v/>
      </c>
    </row>
    <row r="805">
      <c r="A805" s="78" t="inlineStr">
        <is>
          <t>M800</t>
        </is>
      </c>
      <c r="B805" s="52" t="inlineStr">
        <is>
          <t>HEL-12</t>
        </is>
      </c>
      <c r="C805" s="52" t="inlineStr">
        <is>
          <t>Scout Helicopter</t>
        </is>
      </c>
      <c r="D805" s="52" t="inlineStr">
        <is>
          <t>Horizontal stabiliser</t>
        </is>
      </c>
      <c r="E805" s="63" t="inlineStr">
        <is>
          <t>Cube</t>
        </is>
      </c>
      <c r="F805" s="52" t="inlineStr">
        <is>
          <t>HEL-01</t>
        </is>
      </c>
      <c r="G805" s="79" t="n">
        <v>1.60000002</v>
      </c>
      <c r="H805" s="79" t="n">
        <v>0.0500000007</v>
      </c>
      <c r="I805" s="79" t="n">
        <v>0.400000006</v>
      </c>
      <c r="J805" s="79" t="n">
        <v>0</v>
      </c>
      <c r="K805" s="79" t="n">
        <v>0</v>
      </c>
      <c r="L805" s="79" t="n">
        <v>0</v>
      </c>
      <c r="M805" s="79" t="n">
        <v>0</v>
      </c>
      <c r="N805" s="79" t="n">
        <v>0.850000024</v>
      </c>
      <c r="O805" s="79" t="n">
        <v>-4.30000019</v>
      </c>
      <c r="P805" s="80">
        <f>COS(RADIANS(K805))*COS(RADIANS(L805))+SIN(RADIANS(K805))*SIN(RADIANS(J805))*SIN(RADIANS(L805))</f>
        <v/>
      </c>
      <c r="Q805" s="80">
        <f>-COS(RADIANS(K805))*SIN(RADIANS(L805))+SIN(RADIANS(K805))*SIN(RADIANS(J805))*COS(RADIANS(L805))</f>
        <v/>
      </c>
      <c r="R805" s="80">
        <f>SIN(RADIANS(K805))*COS(RADIANS(J805))</f>
        <v/>
      </c>
      <c r="S805" s="80">
        <f>COS(RADIANS(J805))*SIN(RADIANS(L805))</f>
        <v/>
      </c>
      <c r="T805" s="80">
        <f>COS(RADIANS(J805))*COS(RADIANS(L805))</f>
        <v/>
      </c>
      <c r="U805" s="80">
        <f>-SIN(RADIANS(J805))</f>
        <v/>
      </c>
      <c r="V805" s="80">
        <f>-SIN(RADIANS(K805))*COS(RADIANS(L805))+COS(RADIANS(K805))*SIN(RADIANS(J805))*SIN(RADIANS(L805))</f>
        <v/>
      </c>
      <c r="W805" s="80">
        <f>SIN(RADIANS(K805))*SIN(RADIANS(L805))+COS(RADIANS(K805))*SIN(RADIANS(J805))*COS(RADIANS(L805))</f>
        <v/>
      </c>
      <c r="X805" s="80">
        <f>COS(RADIANS(K805))*COS(RADIANS(J805))</f>
        <v/>
      </c>
      <c r="Y805" s="80">
        <f>P805*G805</f>
        <v/>
      </c>
      <c r="Z805" s="80">
        <f>Q805*H805</f>
        <v/>
      </c>
      <c r="AA805" s="80">
        <f>R805*I805</f>
        <v/>
      </c>
      <c r="AB805" s="80">
        <f>M805</f>
        <v/>
      </c>
      <c r="AC805" s="80">
        <f>S805*G805</f>
        <v/>
      </c>
      <c r="AD805" s="80">
        <f>T805*H805</f>
        <v/>
      </c>
      <c r="AE805" s="80">
        <f>U805*I805</f>
        <v/>
      </c>
      <c r="AF805" s="80">
        <f>N805</f>
        <v/>
      </c>
      <c r="AG805" s="80">
        <f>V805*G805</f>
        <v/>
      </c>
      <c r="AH805" s="80">
        <f>W805*H805</f>
        <v/>
      </c>
      <c r="AI805" s="80">
        <f>X805*I805</f>
        <v/>
      </c>
      <c r="AJ805" s="80">
        <f>O805</f>
        <v/>
      </c>
      <c r="AK805" s="81" t="n">
        <v>1.60000002</v>
      </c>
      <c r="AL805" s="81" t="n">
        <v>0</v>
      </c>
      <c r="AM805" s="81" t="n">
        <v>0</v>
      </c>
      <c r="AN805" s="81" t="n">
        <v>0</v>
      </c>
      <c r="AO805" s="81" t="n">
        <v>0</v>
      </c>
      <c r="AP805" s="81" t="n">
        <v>0.0500000007</v>
      </c>
      <c r="AQ805" s="81" t="n">
        <v>0</v>
      </c>
      <c r="AR805" s="81" t="n">
        <v>0.850000024</v>
      </c>
      <c r="AS805" s="81" t="n">
        <v>0</v>
      </c>
      <c r="AT805" s="81" t="n">
        <v>0</v>
      </c>
      <c r="AU805" s="81" t="n">
        <v>0.400000006</v>
      </c>
      <c r="AV805" s="81" t="n">
        <v>-4.30000019</v>
      </c>
      <c r="AW805" s="82">
        <f>MAX(ABS(Y805-AK805),ABS(Z805-AL805),ABS(AA805-AM805),ABS(AB805-AN805),ABS(AC805-AO805),ABS(AD805-AP805),ABS(AE805-AQ805),ABS(AF805-AR805),ABS(AG805-AS805),ABS(AH805-AT805),ABS(AI805-AU805),ABS(AJ805-AV805))</f>
        <v/>
      </c>
    </row>
    <row r="806">
      <c r="A806" s="78" t="inlineStr">
        <is>
          <t>M801</t>
        </is>
      </c>
      <c r="B806" s="52" t="inlineStr">
        <is>
          <t>HEL-13</t>
        </is>
      </c>
      <c r="C806" s="52" t="inlineStr">
        <is>
          <t>Scout Helicopter</t>
        </is>
      </c>
      <c r="D806" s="52" t="inlineStr">
        <is>
          <t>Stabiliser plate left</t>
        </is>
      </c>
      <c r="E806" s="63" t="inlineStr">
        <is>
          <t>Cube</t>
        </is>
      </c>
      <c r="F806" s="52" t="inlineStr">
        <is>
          <t>HEL-01</t>
        </is>
      </c>
      <c r="G806" s="79" t="n">
        <v>0.0399999991</v>
      </c>
      <c r="H806" s="79" t="n">
        <v>0.5</v>
      </c>
      <c r="I806" s="79" t="n">
        <v>0.400000006</v>
      </c>
      <c r="J806" s="79" t="n">
        <v>0</v>
      </c>
      <c r="K806" s="79" t="n">
        <v>0</v>
      </c>
      <c r="L806" s="79" t="n">
        <v>0</v>
      </c>
      <c r="M806" s="79" t="n">
        <v>0.800000012</v>
      </c>
      <c r="N806" s="79" t="n">
        <v>0.850000024</v>
      </c>
      <c r="O806" s="79" t="n">
        <v>-4.30000019</v>
      </c>
      <c r="P806" s="80">
        <f>COS(RADIANS(K806))*COS(RADIANS(L806))+SIN(RADIANS(K806))*SIN(RADIANS(J806))*SIN(RADIANS(L806))</f>
        <v/>
      </c>
      <c r="Q806" s="80">
        <f>-COS(RADIANS(K806))*SIN(RADIANS(L806))+SIN(RADIANS(K806))*SIN(RADIANS(J806))*COS(RADIANS(L806))</f>
        <v/>
      </c>
      <c r="R806" s="80">
        <f>SIN(RADIANS(K806))*COS(RADIANS(J806))</f>
        <v/>
      </c>
      <c r="S806" s="80">
        <f>COS(RADIANS(J806))*SIN(RADIANS(L806))</f>
        <v/>
      </c>
      <c r="T806" s="80">
        <f>COS(RADIANS(J806))*COS(RADIANS(L806))</f>
        <v/>
      </c>
      <c r="U806" s="80">
        <f>-SIN(RADIANS(J806))</f>
        <v/>
      </c>
      <c r="V806" s="80">
        <f>-SIN(RADIANS(K806))*COS(RADIANS(L806))+COS(RADIANS(K806))*SIN(RADIANS(J806))*SIN(RADIANS(L806))</f>
        <v/>
      </c>
      <c r="W806" s="80">
        <f>SIN(RADIANS(K806))*SIN(RADIANS(L806))+COS(RADIANS(K806))*SIN(RADIANS(J806))*COS(RADIANS(L806))</f>
        <v/>
      </c>
      <c r="X806" s="80">
        <f>COS(RADIANS(K806))*COS(RADIANS(J806))</f>
        <v/>
      </c>
      <c r="Y806" s="80">
        <f>P806*G806</f>
        <v/>
      </c>
      <c r="Z806" s="80">
        <f>Q806*H806</f>
        <v/>
      </c>
      <c r="AA806" s="80">
        <f>R806*I806</f>
        <v/>
      </c>
      <c r="AB806" s="80">
        <f>M806</f>
        <v/>
      </c>
      <c r="AC806" s="80">
        <f>S806*G806</f>
        <v/>
      </c>
      <c r="AD806" s="80">
        <f>T806*H806</f>
        <v/>
      </c>
      <c r="AE806" s="80">
        <f>U806*I806</f>
        <v/>
      </c>
      <c r="AF806" s="80">
        <f>N806</f>
        <v/>
      </c>
      <c r="AG806" s="80">
        <f>V806*G806</f>
        <v/>
      </c>
      <c r="AH806" s="80">
        <f>W806*H806</f>
        <v/>
      </c>
      <c r="AI806" s="80">
        <f>X806*I806</f>
        <v/>
      </c>
      <c r="AJ806" s="80">
        <f>O806</f>
        <v/>
      </c>
      <c r="AK806" s="81" t="n">
        <v>0.0399999991</v>
      </c>
      <c r="AL806" s="81" t="n">
        <v>0</v>
      </c>
      <c r="AM806" s="81" t="n">
        <v>0</v>
      </c>
      <c r="AN806" s="81" t="n">
        <v>0.800000012</v>
      </c>
      <c r="AO806" s="81" t="n">
        <v>0</v>
      </c>
      <c r="AP806" s="81" t="n">
        <v>0.5</v>
      </c>
      <c r="AQ806" s="81" t="n">
        <v>0</v>
      </c>
      <c r="AR806" s="81" t="n">
        <v>0.850000024</v>
      </c>
      <c r="AS806" s="81" t="n">
        <v>0</v>
      </c>
      <c r="AT806" s="81" t="n">
        <v>0</v>
      </c>
      <c r="AU806" s="81" t="n">
        <v>0.400000006</v>
      </c>
      <c r="AV806" s="81" t="n">
        <v>-4.30000019</v>
      </c>
      <c r="AW806" s="82">
        <f>MAX(ABS(Y806-AK806),ABS(Z806-AL806),ABS(AA806-AM806),ABS(AB806-AN806),ABS(AC806-AO806),ABS(AD806-AP806),ABS(AE806-AQ806),ABS(AF806-AR806),ABS(AG806-AS806),ABS(AH806-AT806),ABS(AI806-AU806),ABS(AJ806-AV806))</f>
        <v/>
      </c>
    </row>
    <row r="807">
      <c r="A807" s="78" t="inlineStr">
        <is>
          <t>M802</t>
        </is>
      </c>
      <c r="B807" s="52" t="inlineStr">
        <is>
          <t>HEL-14</t>
        </is>
      </c>
      <c r="C807" s="52" t="inlineStr">
        <is>
          <t>Scout Helicopter</t>
        </is>
      </c>
      <c r="D807" s="52" t="inlineStr">
        <is>
          <t>Stabiliser plate right</t>
        </is>
      </c>
      <c r="E807" s="63" t="inlineStr">
        <is>
          <t>Cube</t>
        </is>
      </c>
      <c r="F807" s="52" t="inlineStr">
        <is>
          <t>HEL-01</t>
        </is>
      </c>
      <c r="G807" s="79" t="n">
        <v>0.0399999991</v>
      </c>
      <c r="H807" s="79" t="n">
        <v>0.5</v>
      </c>
      <c r="I807" s="79" t="n">
        <v>0.400000006</v>
      </c>
      <c r="J807" s="79" t="n">
        <v>0</v>
      </c>
      <c r="K807" s="79" t="n">
        <v>0</v>
      </c>
      <c r="L807" s="79" t="n">
        <v>0</v>
      </c>
      <c r="M807" s="79" t="n">
        <v>-0.800000012</v>
      </c>
      <c r="N807" s="79" t="n">
        <v>0.850000024</v>
      </c>
      <c r="O807" s="79" t="n">
        <v>-4.30000019</v>
      </c>
      <c r="P807" s="80">
        <f>COS(RADIANS(K807))*COS(RADIANS(L807))+SIN(RADIANS(K807))*SIN(RADIANS(J807))*SIN(RADIANS(L807))</f>
        <v/>
      </c>
      <c r="Q807" s="80">
        <f>-COS(RADIANS(K807))*SIN(RADIANS(L807))+SIN(RADIANS(K807))*SIN(RADIANS(J807))*COS(RADIANS(L807))</f>
        <v/>
      </c>
      <c r="R807" s="80">
        <f>SIN(RADIANS(K807))*COS(RADIANS(J807))</f>
        <v/>
      </c>
      <c r="S807" s="80">
        <f>COS(RADIANS(J807))*SIN(RADIANS(L807))</f>
        <v/>
      </c>
      <c r="T807" s="80">
        <f>COS(RADIANS(J807))*COS(RADIANS(L807))</f>
        <v/>
      </c>
      <c r="U807" s="80">
        <f>-SIN(RADIANS(J807))</f>
        <v/>
      </c>
      <c r="V807" s="80">
        <f>-SIN(RADIANS(K807))*COS(RADIANS(L807))+COS(RADIANS(K807))*SIN(RADIANS(J807))*SIN(RADIANS(L807))</f>
        <v/>
      </c>
      <c r="W807" s="80">
        <f>SIN(RADIANS(K807))*SIN(RADIANS(L807))+COS(RADIANS(K807))*SIN(RADIANS(J807))*COS(RADIANS(L807))</f>
        <v/>
      </c>
      <c r="X807" s="80">
        <f>COS(RADIANS(K807))*COS(RADIANS(J807))</f>
        <v/>
      </c>
      <c r="Y807" s="80">
        <f>P807*G807</f>
        <v/>
      </c>
      <c r="Z807" s="80">
        <f>Q807*H807</f>
        <v/>
      </c>
      <c r="AA807" s="80">
        <f>R807*I807</f>
        <v/>
      </c>
      <c r="AB807" s="80">
        <f>M807</f>
        <v/>
      </c>
      <c r="AC807" s="80">
        <f>S807*G807</f>
        <v/>
      </c>
      <c r="AD807" s="80">
        <f>T807*H807</f>
        <v/>
      </c>
      <c r="AE807" s="80">
        <f>U807*I807</f>
        <v/>
      </c>
      <c r="AF807" s="80">
        <f>N807</f>
        <v/>
      </c>
      <c r="AG807" s="80">
        <f>V807*G807</f>
        <v/>
      </c>
      <c r="AH807" s="80">
        <f>W807*H807</f>
        <v/>
      </c>
      <c r="AI807" s="80">
        <f>X807*I807</f>
        <v/>
      </c>
      <c r="AJ807" s="80">
        <f>O807</f>
        <v/>
      </c>
      <c r="AK807" s="81" t="n">
        <v>0.0399999991</v>
      </c>
      <c r="AL807" s="81" t="n">
        <v>0</v>
      </c>
      <c r="AM807" s="81" t="n">
        <v>0</v>
      </c>
      <c r="AN807" s="81" t="n">
        <v>-0.800000012</v>
      </c>
      <c r="AO807" s="81" t="n">
        <v>0</v>
      </c>
      <c r="AP807" s="81" t="n">
        <v>0.5</v>
      </c>
      <c r="AQ807" s="81" t="n">
        <v>0</v>
      </c>
      <c r="AR807" s="81" t="n">
        <v>0.850000024</v>
      </c>
      <c r="AS807" s="81" t="n">
        <v>0</v>
      </c>
      <c r="AT807" s="81" t="n">
        <v>0</v>
      </c>
      <c r="AU807" s="81" t="n">
        <v>0.400000006</v>
      </c>
      <c r="AV807" s="81" t="n">
        <v>-4.30000019</v>
      </c>
      <c r="AW807" s="82">
        <f>MAX(ABS(Y807-AK807),ABS(Z807-AL807),ABS(AA807-AM807),ABS(AB807-AN807),ABS(AC807-AO807),ABS(AD807-AP807),ABS(AE807-AQ807),ABS(AF807-AR807),ABS(AG807-AS807),ABS(AH807-AT807),ABS(AI807-AU807),ABS(AJ807-AV807))</f>
        <v/>
      </c>
    </row>
    <row r="808">
      <c r="A808" s="78" t="inlineStr">
        <is>
          <t>M803</t>
        </is>
      </c>
      <c r="B808" s="52" t="inlineStr">
        <is>
          <t>HEL-15</t>
        </is>
      </c>
      <c r="C808" s="52" t="inlineStr">
        <is>
          <t>Scout Helicopter</t>
        </is>
      </c>
      <c r="D808" s="52" t="inlineStr">
        <is>
          <t>Tail bumper</t>
        </is>
      </c>
      <c r="E808" s="63" t="inlineStr">
        <is>
          <t>Cube</t>
        </is>
      </c>
      <c r="F808" s="52" t="inlineStr">
        <is>
          <t>HEL-01</t>
        </is>
      </c>
      <c r="G808" s="79" t="n">
        <v>0.0500000007</v>
      </c>
      <c r="H808" s="79" t="n">
        <v>0.550000012</v>
      </c>
      <c r="I808" s="79" t="n">
        <v>0.119999997</v>
      </c>
      <c r="J808" s="79" t="n">
        <v>0</v>
      </c>
      <c r="K808" s="79" t="n">
        <v>0</v>
      </c>
      <c r="L808" s="79" t="n">
        <v>0</v>
      </c>
      <c r="M808" s="79" t="n">
        <v>0</v>
      </c>
      <c r="N808" s="79" t="n">
        <v>0.5</v>
      </c>
      <c r="O808" s="79" t="n">
        <v>-5.05000019</v>
      </c>
      <c r="P808" s="80">
        <f>COS(RADIANS(K808))*COS(RADIANS(L808))+SIN(RADIANS(K808))*SIN(RADIANS(J808))*SIN(RADIANS(L808))</f>
        <v/>
      </c>
      <c r="Q808" s="80">
        <f>-COS(RADIANS(K808))*SIN(RADIANS(L808))+SIN(RADIANS(K808))*SIN(RADIANS(J808))*COS(RADIANS(L808))</f>
        <v/>
      </c>
      <c r="R808" s="80">
        <f>SIN(RADIANS(K808))*COS(RADIANS(J808))</f>
        <v/>
      </c>
      <c r="S808" s="80">
        <f>COS(RADIANS(J808))*SIN(RADIANS(L808))</f>
        <v/>
      </c>
      <c r="T808" s="80">
        <f>COS(RADIANS(J808))*COS(RADIANS(L808))</f>
        <v/>
      </c>
      <c r="U808" s="80">
        <f>-SIN(RADIANS(J808))</f>
        <v/>
      </c>
      <c r="V808" s="80">
        <f>-SIN(RADIANS(K808))*COS(RADIANS(L808))+COS(RADIANS(K808))*SIN(RADIANS(J808))*SIN(RADIANS(L808))</f>
        <v/>
      </c>
      <c r="W808" s="80">
        <f>SIN(RADIANS(K808))*SIN(RADIANS(L808))+COS(RADIANS(K808))*SIN(RADIANS(J808))*COS(RADIANS(L808))</f>
        <v/>
      </c>
      <c r="X808" s="80">
        <f>COS(RADIANS(K808))*COS(RADIANS(J808))</f>
        <v/>
      </c>
      <c r="Y808" s="80">
        <f>P808*G808</f>
        <v/>
      </c>
      <c r="Z808" s="80">
        <f>Q808*H808</f>
        <v/>
      </c>
      <c r="AA808" s="80">
        <f>R808*I808</f>
        <v/>
      </c>
      <c r="AB808" s="80">
        <f>M808</f>
        <v/>
      </c>
      <c r="AC808" s="80">
        <f>S808*G808</f>
        <v/>
      </c>
      <c r="AD808" s="80">
        <f>T808*H808</f>
        <v/>
      </c>
      <c r="AE808" s="80">
        <f>U808*I808</f>
        <v/>
      </c>
      <c r="AF808" s="80">
        <f>N808</f>
        <v/>
      </c>
      <c r="AG808" s="80">
        <f>V808*G808</f>
        <v/>
      </c>
      <c r="AH808" s="80">
        <f>W808*H808</f>
        <v/>
      </c>
      <c r="AI808" s="80">
        <f>X808*I808</f>
        <v/>
      </c>
      <c r="AJ808" s="80">
        <f>O808</f>
        <v/>
      </c>
      <c r="AK808" s="81" t="n">
        <v>0.0500000007</v>
      </c>
      <c r="AL808" s="81" t="n">
        <v>0</v>
      </c>
      <c r="AM808" s="81" t="n">
        <v>0</v>
      </c>
      <c r="AN808" s="81" t="n">
        <v>0</v>
      </c>
      <c r="AO808" s="81" t="n">
        <v>0</v>
      </c>
      <c r="AP808" s="81" t="n">
        <v>0.550000012</v>
      </c>
      <c r="AQ808" s="81" t="n">
        <v>0</v>
      </c>
      <c r="AR808" s="81" t="n">
        <v>0.5</v>
      </c>
      <c r="AS808" s="81" t="n">
        <v>0</v>
      </c>
      <c r="AT808" s="81" t="n">
        <v>0</v>
      </c>
      <c r="AU808" s="81" t="n">
        <v>0.119999997</v>
      </c>
      <c r="AV808" s="81" t="n">
        <v>-5.05000019</v>
      </c>
      <c r="AW808" s="82">
        <f>MAX(ABS(Y808-AK808),ABS(Z808-AL808),ABS(AA808-AM808),ABS(AB808-AN808),ABS(AC808-AO808),ABS(AD808-AP808),ABS(AE808-AQ808),ABS(AF808-AR808),ABS(AG808-AS808),ABS(AH808-AT808),ABS(AI808-AU808),ABS(AJ808-AV808))</f>
        <v/>
      </c>
    </row>
    <row r="809">
      <c r="A809" s="78" t="inlineStr">
        <is>
          <t>M804</t>
        </is>
      </c>
      <c r="B809" s="52" t="inlineStr">
        <is>
          <t>HEL-16</t>
        </is>
      </c>
      <c r="C809" s="52" t="inlineStr">
        <is>
          <t>Scout Helicopter</t>
        </is>
      </c>
      <c r="D809" s="52" t="inlineStr">
        <is>
          <t>Skid right</t>
        </is>
      </c>
      <c r="E809" s="58" t="inlineStr">
        <is>
          <t>Cylinder</t>
        </is>
      </c>
      <c r="F809" s="52" t="inlineStr">
        <is>
          <t>HEL-01</t>
        </is>
      </c>
      <c r="G809" s="79" t="n">
        <v>0.100000001</v>
      </c>
      <c r="H809" s="79" t="n">
        <v>0.100000001</v>
      </c>
      <c r="I809" s="79" t="n">
        <v>3</v>
      </c>
      <c r="J809" s="79" t="n">
        <v>0</v>
      </c>
      <c r="K809" s="79" t="n">
        <v>0</v>
      </c>
      <c r="L809" s="79" t="n">
        <v>0</v>
      </c>
      <c r="M809" s="79" t="n">
        <v>-0.949999988</v>
      </c>
      <c r="N809" s="79" t="n">
        <v>-0.949999988</v>
      </c>
      <c r="O809" s="79" t="n">
        <v>0.100000001</v>
      </c>
      <c r="P809" s="80">
        <f>COS(RADIANS(K809))*COS(RADIANS(L809))+SIN(RADIANS(K809))*SIN(RADIANS(J809))*SIN(RADIANS(L809))</f>
        <v/>
      </c>
      <c r="Q809" s="80">
        <f>-COS(RADIANS(K809))*SIN(RADIANS(L809))+SIN(RADIANS(K809))*SIN(RADIANS(J809))*COS(RADIANS(L809))</f>
        <v/>
      </c>
      <c r="R809" s="80">
        <f>SIN(RADIANS(K809))*COS(RADIANS(J809))</f>
        <v/>
      </c>
      <c r="S809" s="80">
        <f>COS(RADIANS(J809))*SIN(RADIANS(L809))</f>
        <v/>
      </c>
      <c r="T809" s="80">
        <f>COS(RADIANS(J809))*COS(RADIANS(L809))</f>
        <v/>
      </c>
      <c r="U809" s="80">
        <f>-SIN(RADIANS(J809))</f>
        <v/>
      </c>
      <c r="V809" s="80">
        <f>-SIN(RADIANS(K809))*COS(RADIANS(L809))+COS(RADIANS(K809))*SIN(RADIANS(J809))*SIN(RADIANS(L809))</f>
        <v/>
      </c>
      <c r="W809" s="80">
        <f>SIN(RADIANS(K809))*SIN(RADIANS(L809))+COS(RADIANS(K809))*SIN(RADIANS(J809))*COS(RADIANS(L809))</f>
        <v/>
      </c>
      <c r="X809" s="80">
        <f>COS(RADIANS(K809))*COS(RADIANS(J809))</f>
        <v/>
      </c>
      <c r="Y809" s="80">
        <f>P809*G809</f>
        <v/>
      </c>
      <c r="Z809" s="80">
        <f>Q809*H809</f>
        <v/>
      </c>
      <c r="AA809" s="80">
        <f>R809*I809</f>
        <v/>
      </c>
      <c r="AB809" s="80">
        <f>M809</f>
        <v/>
      </c>
      <c r="AC809" s="80">
        <f>S809*G809</f>
        <v/>
      </c>
      <c r="AD809" s="80">
        <f>T809*H809</f>
        <v/>
      </c>
      <c r="AE809" s="80">
        <f>U809*I809</f>
        <v/>
      </c>
      <c r="AF809" s="80">
        <f>N809</f>
        <v/>
      </c>
      <c r="AG809" s="80">
        <f>V809*G809</f>
        <v/>
      </c>
      <c r="AH809" s="80">
        <f>W809*H809</f>
        <v/>
      </c>
      <c r="AI809" s="80">
        <f>X809*I809</f>
        <v/>
      </c>
      <c r="AJ809" s="80">
        <f>O809</f>
        <v/>
      </c>
      <c r="AK809" s="81" t="n">
        <v>0.100000001</v>
      </c>
      <c r="AL809" s="81" t="n">
        <v>0</v>
      </c>
      <c r="AM809" s="81" t="n">
        <v>0</v>
      </c>
      <c r="AN809" s="81" t="n">
        <v>-0.949999988</v>
      </c>
      <c r="AO809" s="81" t="n">
        <v>0</v>
      </c>
      <c r="AP809" s="81" t="n">
        <v>0.100000001</v>
      </c>
      <c r="AQ809" s="81" t="n">
        <v>0</v>
      </c>
      <c r="AR809" s="81" t="n">
        <v>-0.949999988</v>
      </c>
      <c r="AS809" s="81" t="n">
        <v>0</v>
      </c>
      <c r="AT809" s="81" t="n">
        <v>0</v>
      </c>
      <c r="AU809" s="81" t="n">
        <v>3</v>
      </c>
      <c r="AV809" s="81" t="n">
        <v>0.100000001</v>
      </c>
      <c r="AW809" s="82">
        <f>MAX(ABS(Y809-AK809),ABS(Z809-AL809),ABS(AA809-AM809),ABS(AB809-AN809),ABS(AC809-AO809),ABS(AD809-AP809),ABS(AE809-AQ809),ABS(AF809-AR809),ABS(AG809-AS809),ABS(AH809-AT809),ABS(AI809-AU809),ABS(AJ809-AV809))</f>
        <v/>
      </c>
    </row>
    <row r="810">
      <c r="A810" s="78" t="inlineStr">
        <is>
          <t>M805</t>
        </is>
      </c>
      <c r="B810" s="52" t="inlineStr">
        <is>
          <t>HEL-17</t>
        </is>
      </c>
      <c r="C810" s="52" t="inlineStr">
        <is>
          <t>Scout Helicopter</t>
        </is>
      </c>
      <c r="D810" s="52" t="inlineStr">
        <is>
          <t>Skid toe right</t>
        </is>
      </c>
      <c r="E810" s="58" t="inlineStr">
        <is>
          <t>Cylinder</t>
        </is>
      </c>
      <c r="F810" s="52" t="inlineStr">
        <is>
          <t>HEL-01</t>
        </is>
      </c>
      <c r="G810" s="79" t="n">
        <v>0.100000001</v>
      </c>
      <c r="H810" s="79" t="n">
        <v>0.100000001</v>
      </c>
      <c r="I810" s="79" t="n">
        <v>0.5</v>
      </c>
      <c r="J810" s="79" t="n">
        <v>-25</v>
      </c>
      <c r="K810" s="79" t="n">
        <v>0</v>
      </c>
      <c r="L810" s="79" t="n">
        <v>0</v>
      </c>
      <c r="M810" s="79" t="n">
        <v>-0.949999988</v>
      </c>
      <c r="N810" s="79" t="n">
        <v>-0.879999995</v>
      </c>
      <c r="O810" s="79" t="n">
        <v>1.67999995</v>
      </c>
      <c r="P810" s="80">
        <f>COS(RADIANS(K810))*COS(RADIANS(L810))+SIN(RADIANS(K810))*SIN(RADIANS(J810))*SIN(RADIANS(L810))</f>
        <v/>
      </c>
      <c r="Q810" s="80">
        <f>-COS(RADIANS(K810))*SIN(RADIANS(L810))+SIN(RADIANS(K810))*SIN(RADIANS(J810))*COS(RADIANS(L810))</f>
        <v/>
      </c>
      <c r="R810" s="80">
        <f>SIN(RADIANS(K810))*COS(RADIANS(J810))</f>
        <v/>
      </c>
      <c r="S810" s="80">
        <f>COS(RADIANS(J810))*SIN(RADIANS(L810))</f>
        <v/>
      </c>
      <c r="T810" s="80">
        <f>COS(RADIANS(J810))*COS(RADIANS(L810))</f>
        <v/>
      </c>
      <c r="U810" s="80">
        <f>-SIN(RADIANS(J810))</f>
        <v/>
      </c>
      <c r="V810" s="80">
        <f>-SIN(RADIANS(K810))*COS(RADIANS(L810))+COS(RADIANS(K810))*SIN(RADIANS(J810))*SIN(RADIANS(L810))</f>
        <v/>
      </c>
      <c r="W810" s="80">
        <f>SIN(RADIANS(K810))*SIN(RADIANS(L810))+COS(RADIANS(K810))*SIN(RADIANS(J810))*COS(RADIANS(L810))</f>
        <v/>
      </c>
      <c r="X810" s="80">
        <f>COS(RADIANS(K810))*COS(RADIANS(J810))</f>
        <v/>
      </c>
      <c r="Y810" s="80">
        <f>P810*G810</f>
        <v/>
      </c>
      <c r="Z810" s="80">
        <f>Q810*H810</f>
        <v/>
      </c>
      <c r="AA810" s="80">
        <f>R810*I810</f>
        <v/>
      </c>
      <c r="AB810" s="80">
        <f>M810</f>
        <v/>
      </c>
      <c r="AC810" s="80">
        <f>S810*G810</f>
        <v/>
      </c>
      <c r="AD810" s="80">
        <f>T810*H810</f>
        <v/>
      </c>
      <c r="AE810" s="80">
        <f>U810*I810</f>
        <v/>
      </c>
      <c r="AF810" s="80">
        <f>N810</f>
        <v/>
      </c>
      <c r="AG810" s="80">
        <f>V810*G810</f>
        <v/>
      </c>
      <c r="AH810" s="80">
        <f>W810*H810</f>
        <v/>
      </c>
      <c r="AI810" s="80">
        <f>X810*I810</f>
        <v/>
      </c>
      <c r="AJ810" s="80">
        <f>O810</f>
        <v/>
      </c>
      <c r="AK810" s="81" t="n">
        <v>0.100000001</v>
      </c>
      <c r="AL810" s="81" t="n">
        <v>0</v>
      </c>
      <c r="AM810" s="81" t="n">
        <v>0</v>
      </c>
      <c r="AN810" s="81" t="n">
        <v>-0.949999988</v>
      </c>
      <c r="AO810" s="81" t="n">
        <v>0</v>
      </c>
      <c r="AP810" s="81" t="n">
        <v>0.0906307772</v>
      </c>
      <c r="AQ810" s="81" t="n">
        <v>0.211309135</v>
      </c>
      <c r="AR810" s="81" t="n">
        <v>-0.879999995</v>
      </c>
      <c r="AS810" s="81" t="n">
        <v>0</v>
      </c>
      <c r="AT810" s="81" t="n">
        <v>-0.0422618277</v>
      </c>
      <c r="AU810" s="81" t="n">
        <v>0.453153878</v>
      </c>
      <c r="AV810" s="81" t="n">
        <v>1.67999995</v>
      </c>
      <c r="AW810" s="82">
        <f>MAX(ABS(Y810-AK810),ABS(Z810-AL810),ABS(AA810-AM810),ABS(AB810-AN810),ABS(AC810-AO810),ABS(AD810-AP810),ABS(AE810-AQ810),ABS(AF810-AR810),ABS(AG810-AS810),ABS(AH810-AT810),ABS(AI810-AU810),ABS(AJ810-AV810))</f>
        <v/>
      </c>
    </row>
    <row r="811">
      <c r="A811" s="78" t="inlineStr">
        <is>
          <t>M806</t>
        </is>
      </c>
      <c r="B811" s="52" t="inlineStr">
        <is>
          <t>HEL-18</t>
        </is>
      </c>
      <c r="C811" s="52" t="inlineStr">
        <is>
          <t>Scout Helicopter</t>
        </is>
      </c>
      <c r="D811" s="52" t="inlineStr">
        <is>
          <t>Front strut right</t>
        </is>
      </c>
      <c r="E811" s="58" t="inlineStr">
        <is>
          <t>Cylinder</t>
        </is>
      </c>
      <c r="F811" s="52" t="inlineStr">
        <is>
          <t>HEL-01</t>
        </is>
      </c>
      <c r="G811" s="79" t="n">
        <v>0.0700000003</v>
      </c>
      <c r="H811" s="79" t="n">
        <v>0.0700000003</v>
      </c>
      <c r="I811" s="79" t="n">
        <v>0.73545903</v>
      </c>
      <c r="J811" s="79" t="n">
        <v>-46.1072083</v>
      </c>
      <c r="K811" s="79" t="n">
        <v>101.309929</v>
      </c>
      <c r="L811" s="79" t="n">
        <v>0</v>
      </c>
      <c r="M811" s="79" t="n">
        <v>-0.699999988</v>
      </c>
      <c r="N811" s="79" t="n">
        <v>-0.685000002</v>
      </c>
      <c r="O811" s="79" t="n">
        <v>0.850000024</v>
      </c>
      <c r="P811" s="80">
        <f>COS(RADIANS(K811))*COS(RADIANS(L811))+SIN(RADIANS(K811))*SIN(RADIANS(J811))*SIN(RADIANS(L811))</f>
        <v/>
      </c>
      <c r="Q811" s="80">
        <f>-COS(RADIANS(K811))*SIN(RADIANS(L811))+SIN(RADIANS(K811))*SIN(RADIANS(J811))*COS(RADIANS(L811))</f>
        <v/>
      </c>
      <c r="R811" s="80">
        <f>SIN(RADIANS(K811))*COS(RADIANS(J811))</f>
        <v/>
      </c>
      <c r="S811" s="80">
        <f>COS(RADIANS(J811))*SIN(RADIANS(L811))</f>
        <v/>
      </c>
      <c r="T811" s="80">
        <f>COS(RADIANS(J811))*COS(RADIANS(L811))</f>
        <v/>
      </c>
      <c r="U811" s="80">
        <f>-SIN(RADIANS(J811))</f>
        <v/>
      </c>
      <c r="V811" s="80">
        <f>-SIN(RADIANS(K811))*COS(RADIANS(L811))+COS(RADIANS(K811))*SIN(RADIANS(J811))*SIN(RADIANS(L811))</f>
        <v/>
      </c>
      <c r="W811" s="80">
        <f>SIN(RADIANS(K811))*SIN(RADIANS(L811))+COS(RADIANS(K811))*SIN(RADIANS(J811))*COS(RADIANS(L811))</f>
        <v/>
      </c>
      <c r="X811" s="80">
        <f>COS(RADIANS(K811))*COS(RADIANS(J811))</f>
        <v/>
      </c>
      <c r="Y811" s="80">
        <f>P811*G811</f>
        <v/>
      </c>
      <c r="Z811" s="80">
        <f>Q811*H811</f>
        <v/>
      </c>
      <c r="AA811" s="80">
        <f>R811*I811</f>
        <v/>
      </c>
      <c r="AB811" s="80">
        <f>M811</f>
        <v/>
      </c>
      <c r="AC811" s="80">
        <f>S811*G811</f>
        <v/>
      </c>
      <c r="AD811" s="80">
        <f>T811*H811</f>
        <v/>
      </c>
      <c r="AE811" s="80">
        <f>U811*I811</f>
        <v/>
      </c>
      <c r="AF811" s="80">
        <f>N811</f>
        <v/>
      </c>
      <c r="AG811" s="80">
        <f>V811*G811</f>
        <v/>
      </c>
      <c r="AH811" s="80">
        <f>W811*H811</f>
        <v/>
      </c>
      <c r="AI811" s="80">
        <f>X811*I811</f>
        <v/>
      </c>
      <c r="AJ811" s="80">
        <f>O811</f>
        <v/>
      </c>
      <c r="AK811" s="81" t="n">
        <v>-0.0137281241</v>
      </c>
      <c r="AL811" s="81" t="n">
        <v>-0.0494650826</v>
      </c>
      <c r="AM811" s="81" t="n">
        <v>0.5</v>
      </c>
      <c r="AN811" s="81" t="n">
        <v>-0.699999988</v>
      </c>
      <c r="AO811" s="81" t="n">
        <v>0</v>
      </c>
      <c r="AP811" s="81" t="n">
        <v>0.0485317819</v>
      </c>
      <c r="AQ811" s="81" t="n">
        <v>0.529999971</v>
      </c>
      <c r="AR811" s="81" t="n">
        <v>-0.685000002</v>
      </c>
      <c r="AS811" s="81" t="n">
        <v>-0.0686406493</v>
      </c>
      <c r="AT811" s="81" t="n">
        <v>0.00989301223</v>
      </c>
      <c r="AU811" s="81" t="n">
        <v>-0.0999999568</v>
      </c>
      <c r="AV811" s="81" t="n">
        <v>0.850000024</v>
      </c>
      <c r="AW811" s="82">
        <f>MAX(ABS(Y811-AK811),ABS(Z811-AL811),ABS(AA811-AM811),ABS(AB811-AN811),ABS(AC811-AO811),ABS(AD811-AP811),ABS(AE811-AQ811),ABS(AF811-AR811),ABS(AG811-AS811),ABS(AH811-AT811),ABS(AI811-AU811),ABS(AJ811-AV811))</f>
        <v/>
      </c>
    </row>
    <row r="812">
      <c r="A812" s="78" t="inlineStr">
        <is>
          <t>M807</t>
        </is>
      </c>
      <c r="B812" s="52" t="inlineStr">
        <is>
          <t>HEL-19</t>
        </is>
      </c>
      <c r="C812" s="52" t="inlineStr">
        <is>
          <t>Scout Helicopter</t>
        </is>
      </c>
      <c r="D812" s="52" t="inlineStr">
        <is>
          <t>Rear strut right</t>
        </is>
      </c>
      <c r="E812" s="58" t="inlineStr">
        <is>
          <t>Cylinder</t>
        </is>
      </c>
      <c r="F812" s="52" t="inlineStr">
        <is>
          <t>HEL-01</t>
        </is>
      </c>
      <c r="G812" s="79" t="n">
        <v>0.0700000003</v>
      </c>
      <c r="H812" s="79" t="n">
        <v>0.0700000003</v>
      </c>
      <c r="I812" s="79" t="n">
        <v>0.73545903</v>
      </c>
      <c r="J812" s="79" t="n">
        <v>-46.1072083</v>
      </c>
      <c r="K812" s="79" t="n">
        <v>78.69006349999999</v>
      </c>
      <c r="L812" s="79" t="n">
        <v>0</v>
      </c>
      <c r="M812" s="79" t="n">
        <v>-0.699999988</v>
      </c>
      <c r="N812" s="79" t="n">
        <v>-0.685000002</v>
      </c>
      <c r="O812" s="79" t="n">
        <v>-0.75</v>
      </c>
      <c r="P812" s="80">
        <f>COS(RADIANS(K812))*COS(RADIANS(L812))+SIN(RADIANS(K812))*SIN(RADIANS(J812))*SIN(RADIANS(L812))</f>
        <v/>
      </c>
      <c r="Q812" s="80">
        <f>-COS(RADIANS(K812))*SIN(RADIANS(L812))+SIN(RADIANS(K812))*SIN(RADIANS(J812))*COS(RADIANS(L812))</f>
        <v/>
      </c>
      <c r="R812" s="80">
        <f>SIN(RADIANS(K812))*COS(RADIANS(J812))</f>
        <v/>
      </c>
      <c r="S812" s="80">
        <f>COS(RADIANS(J812))*SIN(RADIANS(L812))</f>
        <v/>
      </c>
      <c r="T812" s="80">
        <f>COS(RADIANS(J812))*COS(RADIANS(L812))</f>
        <v/>
      </c>
      <c r="U812" s="80">
        <f>-SIN(RADIANS(J812))</f>
        <v/>
      </c>
      <c r="V812" s="80">
        <f>-SIN(RADIANS(K812))*COS(RADIANS(L812))+COS(RADIANS(K812))*SIN(RADIANS(J812))*SIN(RADIANS(L812))</f>
        <v/>
      </c>
      <c r="W812" s="80">
        <f>SIN(RADIANS(K812))*SIN(RADIANS(L812))+COS(RADIANS(K812))*SIN(RADIANS(J812))*COS(RADIANS(L812))</f>
        <v/>
      </c>
      <c r="X812" s="80">
        <f>COS(RADIANS(K812))*COS(RADIANS(J812))</f>
        <v/>
      </c>
      <c r="Y812" s="80">
        <f>P812*G812</f>
        <v/>
      </c>
      <c r="Z812" s="80">
        <f>Q812*H812</f>
        <v/>
      </c>
      <c r="AA812" s="80">
        <f>R812*I812</f>
        <v/>
      </c>
      <c r="AB812" s="80">
        <f>M812</f>
        <v/>
      </c>
      <c r="AC812" s="80">
        <f>S812*G812</f>
        <v/>
      </c>
      <c r="AD812" s="80">
        <f>T812*H812</f>
        <v/>
      </c>
      <c r="AE812" s="80">
        <f>U812*I812</f>
        <v/>
      </c>
      <c r="AF812" s="80">
        <f>N812</f>
        <v/>
      </c>
      <c r="AG812" s="80">
        <f>V812*G812</f>
        <v/>
      </c>
      <c r="AH812" s="80">
        <f>W812*H812</f>
        <v/>
      </c>
      <c r="AI812" s="80">
        <f>X812*I812</f>
        <v/>
      </c>
      <c r="AJ812" s="80">
        <f>O812</f>
        <v/>
      </c>
      <c r="AK812" s="81" t="n">
        <v>0.0137281343</v>
      </c>
      <c r="AL812" s="81" t="n">
        <v>-0.0494650826</v>
      </c>
      <c r="AM812" s="81" t="n">
        <v>0.5</v>
      </c>
      <c r="AN812" s="81" t="n">
        <v>-0.699999988</v>
      </c>
      <c r="AO812" s="81" t="n">
        <v>0</v>
      </c>
      <c r="AP812" s="81" t="n">
        <v>0.0485317819</v>
      </c>
      <c r="AQ812" s="81" t="n">
        <v>0.529999971</v>
      </c>
      <c r="AR812" s="81" t="n">
        <v>-0.685000002</v>
      </c>
      <c r="AS812" s="81" t="n">
        <v>-0.0686406493</v>
      </c>
      <c r="AT812" s="81" t="n">
        <v>-0.00989301968</v>
      </c>
      <c r="AU812" s="81" t="n">
        <v>0.100000031</v>
      </c>
      <c r="AV812" s="81" t="n">
        <v>-0.75</v>
      </c>
      <c r="AW812" s="82">
        <f>MAX(ABS(Y812-AK812),ABS(Z812-AL812),ABS(AA812-AM812),ABS(AB812-AN812),ABS(AC812-AO812),ABS(AD812-AP812),ABS(AE812-AQ812),ABS(AF812-AR812),ABS(AG812-AS812),ABS(AH812-AT812),ABS(AI812-AU812),ABS(AJ812-AV812))</f>
        <v/>
      </c>
    </row>
    <row r="813">
      <c r="A813" s="78" t="inlineStr">
        <is>
          <t>M808</t>
        </is>
      </c>
      <c r="B813" s="52" t="inlineStr">
        <is>
          <t>HEL-20</t>
        </is>
      </c>
      <c r="C813" s="52" t="inlineStr">
        <is>
          <t>Scout Helicopter</t>
        </is>
      </c>
      <c r="D813" s="52" t="inlineStr">
        <is>
          <t>Skid left</t>
        </is>
      </c>
      <c r="E813" s="58" t="inlineStr">
        <is>
          <t>Cylinder</t>
        </is>
      </c>
      <c r="F813" s="52" t="inlineStr">
        <is>
          <t>HEL-01</t>
        </is>
      </c>
      <c r="G813" s="79" t="n">
        <v>0.100000001</v>
      </c>
      <c r="H813" s="79" t="n">
        <v>0.100000001</v>
      </c>
      <c r="I813" s="79" t="n">
        <v>3</v>
      </c>
      <c r="J813" s="79" t="n">
        <v>0</v>
      </c>
      <c r="K813" s="79" t="n">
        <v>0</v>
      </c>
      <c r="L813" s="79" t="n">
        <v>0</v>
      </c>
      <c r="M813" s="79" t="n">
        <v>0.949999988</v>
      </c>
      <c r="N813" s="79" t="n">
        <v>-0.949999988</v>
      </c>
      <c r="O813" s="79" t="n">
        <v>0.100000001</v>
      </c>
      <c r="P813" s="80">
        <f>COS(RADIANS(K813))*COS(RADIANS(L813))+SIN(RADIANS(K813))*SIN(RADIANS(J813))*SIN(RADIANS(L813))</f>
        <v/>
      </c>
      <c r="Q813" s="80">
        <f>-COS(RADIANS(K813))*SIN(RADIANS(L813))+SIN(RADIANS(K813))*SIN(RADIANS(J813))*COS(RADIANS(L813))</f>
        <v/>
      </c>
      <c r="R813" s="80">
        <f>SIN(RADIANS(K813))*COS(RADIANS(J813))</f>
        <v/>
      </c>
      <c r="S813" s="80">
        <f>COS(RADIANS(J813))*SIN(RADIANS(L813))</f>
        <v/>
      </c>
      <c r="T813" s="80">
        <f>COS(RADIANS(J813))*COS(RADIANS(L813))</f>
        <v/>
      </c>
      <c r="U813" s="80">
        <f>-SIN(RADIANS(J813))</f>
        <v/>
      </c>
      <c r="V813" s="80">
        <f>-SIN(RADIANS(K813))*COS(RADIANS(L813))+COS(RADIANS(K813))*SIN(RADIANS(J813))*SIN(RADIANS(L813))</f>
        <v/>
      </c>
      <c r="W813" s="80">
        <f>SIN(RADIANS(K813))*SIN(RADIANS(L813))+COS(RADIANS(K813))*SIN(RADIANS(J813))*COS(RADIANS(L813))</f>
        <v/>
      </c>
      <c r="X813" s="80">
        <f>COS(RADIANS(K813))*COS(RADIANS(J813))</f>
        <v/>
      </c>
      <c r="Y813" s="80">
        <f>P813*G813</f>
        <v/>
      </c>
      <c r="Z813" s="80">
        <f>Q813*H813</f>
        <v/>
      </c>
      <c r="AA813" s="80">
        <f>R813*I813</f>
        <v/>
      </c>
      <c r="AB813" s="80">
        <f>M813</f>
        <v/>
      </c>
      <c r="AC813" s="80">
        <f>S813*G813</f>
        <v/>
      </c>
      <c r="AD813" s="80">
        <f>T813*H813</f>
        <v/>
      </c>
      <c r="AE813" s="80">
        <f>U813*I813</f>
        <v/>
      </c>
      <c r="AF813" s="80">
        <f>N813</f>
        <v/>
      </c>
      <c r="AG813" s="80">
        <f>V813*G813</f>
        <v/>
      </c>
      <c r="AH813" s="80">
        <f>W813*H813</f>
        <v/>
      </c>
      <c r="AI813" s="80">
        <f>X813*I813</f>
        <v/>
      </c>
      <c r="AJ813" s="80">
        <f>O813</f>
        <v/>
      </c>
      <c r="AK813" s="81" t="n">
        <v>0.100000001</v>
      </c>
      <c r="AL813" s="81" t="n">
        <v>0</v>
      </c>
      <c r="AM813" s="81" t="n">
        <v>0</v>
      </c>
      <c r="AN813" s="81" t="n">
        <v>0.949999988</v>
      </c>
      <c r="AO813" s="81" t="n">
        <v>0</v>
      </c>
      <c r="AP813" s="81" t="n">
        <v>0.100000001</v>
      </c>
      <c r="AQ813" s="81" t="n">
        <v>0</v>
      </c>
      <c r="AR813" s="81" t="n">
        <v>-0.949999988</v>
      </c>
      <c r="AS813" s="81" t="n">
        <v>0</v>
      </c>
      <c r="AT813" s="81" t="n">
        <v>0</v>
      </c>
      <c r="AU813" s="81" t="n">
        <v>3</v>
      </c>
      <c r="AV813" s="81" t="n">
        <v>0.100000001</v>
      </c>
      <c r="AW813" s="82">
        <f>MAX(ABS(Y813-AK813),ABS(Z813-AL813),ABS(AA813-AM813),ABS(AB813-AN813),ABS(AC813-AO813),ABS(AD813-AP813),ABS(AE813-AQ813),ABS(AF813-AR813),ABS(AG813-AS813),ABS(AH813-AT813),ABS(AI813-AU813),ABS(AJ813-AV813))</f>
        <v/>
      </c>
    </row>
    <row r="814">
      <c r="A814" s="78" t="inlineStr">
        <is>
          <t>M809</t>
        </is>
      </c>
      <c r="B814" s="52" t="inlineStr">
        <is>
          <t>HEL-21</t>
        </is>
      </c>
      <c r="C814" s="52" t="inlineStr">
        <is>
          <t>Scout Helicopter</t>
        </is>
      </c>
      <c r="D814" s="52" t="inlineStr">
        <is>
          <t>Skid toe left</t>
        </is>
      </c>
      <c r="E814" s="58" t="inlineStr">
        <is>
          <t>Cylinder</t>
        </is>
      </c>
      <c r="F814" s="52" t="inlineStr">
        <is>
          <t>HEL-01</t>
        </is>
      </c>
      <c r="G814" s="79" t="n">
        <v>0.100000001</v>
      </c>
      <c r="H814" s="79" t="n">
        <v>0.100000001</v>
      </c>
      <c r="I814" s="79" t="n">
        <v>0.5</v>
      </c>
      <c r="J814" s="79" t="n">
        <v>-25</v>
      </c>
      <c r="K814" s="79" t="n">
        <v>0</v>
      </c>
      <c r="L814" s="79" t="n">
        <v>0</v>
      </c>
      <c r="M814" s="79" t="n">
        <v>0.949999988</v>
      </c>
      <c r="N814" s="79" t="n">
        <v>-0.879999995</v>
      </c>
      <c r="O814" s="79" t="n">
        <v>1.67999995</v>
      </c>
      <c r="P814" s="80">
        <f>COS(RADIANS(K814))*COS(RADIANS(L814))+SIN(RADIANS(K814))*SIN(RADIANS(J814))*SIN(RADIANS(L814))</f>
        <v/>
      </c>
      <c r="Q814" s="80">
        <f>-COS(RADIANS(K814))*SIN(RADIANS(L814))+SIN(RADIANS(K814))*SIN(RADIANS(J814))*COS(RADIANS(L814))</f>
        <v/>
      </c>
      <c r="R814" s="80">
        <f>SIN(RADIANS(K814))*COS(RADIANS(J814))</f>
        <v/>
      </c>
      <c r="S814" s="80">
        <f>COS(RADIANS(J814))*SIN(RADIANS(L814))</f>
        <v/>
      </c>
      <c r="T814" s="80">
        <f>COS(RADIANS(J814))*COS(RADIANS(L814))</f>
        <v/>
      </c>
      <c r="U814" s="80">
        <f>-SIN(RADIANS(J814))</f>
        <v/>
      </c>
      <c r="V814" s="80">
        <f>-SIN(RADIANS(K814))*COS(RADIANS(L814))+COS(RADIANS(K814))*SIN(RADIANS(J814))*SIN(RADIANS(L814))</f>
        <v/>
      </c>
      <c r="W814" s="80">
        <f>SIN(RADIANS(K814))*SIN(RADIANS(L814))+COS(RADIANS(K814))*SIN(RADIANS(J814))*COS(RADIANS(L814))</f>
        <v/>
      </c>
      <c r="X814" s="80">
        <f>COS(RADIANS(K814))*COS(RADIANS(J814))</f>
        <v/>
      </c>
      <c r="Y814" s="80">
        <f>P814*G814</f>
        <v/>
      </c>
      <c r="Z814" s="80">
        <f>Q814*H814</f>
        <v/>
      </c>
      <c r="AA814" s="80">
        <f>R814*I814</f>
        <v/>
      </c>
      <c r="AB814" s="80">
        <f>M814</f>
        <v/>
      </c>
      <c r="AC814" s="80">
        <f>S814*G814</f>
        <v/>
      </c>
      <c r="AD814" s="80">
        <f>T814*H814</f>
        <v/>
      </c>
      <c r="AE814" s="80">
        <f>U814*I814</f>
        <v/>
      </c>
      <c r="AF814" s="80">
        <f>N814</f>
        <v/>
      </c>
      <c r="AG814" s="80">
        <f>V814*G814</f>
        <v/>
      </c>
      <c r="AH814" s="80">
        <f>W814*H814</f>
        <v/>
      </c>
      <c r="AI814" s="80">
        <f>X814*I814</f>
        <v/>
      </c>
      <c r="AJ814" s="80">
        <f>O814</f>
        <v/>
      </c>
      <c r="AK814" s="81" t="n">
        <v>0.100000001</v>
      </c>
      <c r="AL814" s="81" t="n">
        <v>0</v>
      </c>
      <c r="AM814" s="81" t="n">
        <v>0</v>
      </c>
      <c r="AN814" s="81" t="n">
        <v>0.949999988</v>
      </c>
      <c r="AO814" s="81" t="n">
        <v>0</v>
      </c>
      <c r="AP814" s="81" t="n">
        <v>0.0906307772</v>
      </c>
      <c r="AQ814" s="81" t="n">
        <v>0.211309135</v>
      </c>
      <c r="AR814" s="81" t="n">
        <v>-0.879999995</v>
      </c>
      <c r="AS814" s="81" t="n">
        <v>0</v>
      </c>
      <c r="AT814" s="81" t="n">
        <v>-0.0422618277</v>
      </c>
      <c r="AU814" s="81" t="n">
        <v>0.453153878</v>
      </c>
      <c r="AV814" s="81" t="n">
        <v>1.67999995</v>
      </c>
      <c r="AW814" s="82">
        <f>MAX(ABS(Y814-AK814),ABS(Z814-AL814),ABS(AA814-AM814),ABS(AB814-AN814),ABS(AC814-AO814),ABS(AD814-AP814),ABS(AE814-AQ814),ABS(AF814-AR814),ABS(AG814-AS814),ABS(AH814-AT814),ABS(AI814-AU814),ABS(AJ814-AV814))</f>
        <v/>
      </c>
    </row>
    <row r="815">
      <c r="A815" s="78" t="inlineStr">
        <is>
          <t>M810</t>
        </is>
      </c>
      <c r="B815" s="52" t="inlineStr">
        <is>
          <t>HEL-22</t>
        </is>
      </c>
      <c r="C815" s="52" t="inlineStr">
        <is>
          <t>Scout Helicopter</t>
        </is>
      </c>
      <c r="D815" s="52" t="inlineStr">
        <is>
          <t>Front strut left</t>
        </is>
      </c>
      <c r="E815" s="58" t="inlineStr">
        <is>
          <t>Cylinder</t>
        </is>
      </c>
      <c r="F815" s="52" t="inlineStr">
        <is>
          <t>HEL-01</t>
        </is>
      </c>
      <c r="G815" s="79" t="n">
        <v>0.0700000003</v>
      </c>
      <c r="H815" s="79" t="n">
        <v>0.0700000003</v>
      </c>
      <c r="I815" s="79" t="n">
        <v>0.73545903</v>
      </c>
      <c r="J815" s="79" t="n">
        <v>-46.1072083</v>
      </c>
      <c r="K815" s="79" t="n">
        <v>-101.309929</v>
      </c>
      <c r="L815" s="79" t="n">
        <v>0</v>
      </c>
      <c r="M815" s="79" t="n">
        <v>0.699999988</v>
      </c>
      <c r="N815" s="79" t="n">
        <v>-0.685000002</v>
      </c>
      <c r="O815" s="79" t="n">
        <v>0.850000024</v>
      </c>
      <c r="P815" s="80">
        <f>COS(RADIANS(K815))*COS(RADIANS(L815))+SIN(RADIANS(K815))*SIN(RADIANS(J815))*SIN(RADIANS(L815))</f>
        <v/>
      </c>
      <c r="Q815" s="80">
        <f>-COS(RADIANS(K815))*SIN(RADIANS(L815))+SIN(RADIANS(K815))*SIN(RADIANS(J815))*COS(RADIANS(L815))</f>
        <v/>
      </c>
      <c r="R815" s="80">
        <f>SIN(RADIANS(K815))*COS(RADIANS(J815))</f>
        <v/>
      </c>
      <c r="S815" s="80">
        <f>COS(RADIANS(J815))*SIN(RADIANS(L815))</f>
        <v/>
      </c>
      <c r="T815" s="80">
        <f>COS(RADIANS(J815))*COS(RADIANS(L815))</f>
        <v/>
      </c>
      <c r="U815" s="80">
        <f>-SIN(RADIANS(J815))</f>
        <v/>
      </c>
      <c r="V815" s="80">
        <f>-SIN(RADIANS(K815))*COS(RADIANS(L815))+COS(RADIANS(K815))*SIN(RADIANS(J815))*SIN(RADIANS(L815))</f>
        <v/>
      </c>
      <c r="W815" s="80">
        <f>SIN(RADIANS(K815))*SIN(RADIANS(L815))+COS(RADIANS(K815))*SIN(RADIANS(J815))*COS(RADIANS(L815))</f>
        <v/>
      </c>
      <c r="X815" s="80">
        <f>COS(RADIANS(K815))*COS(RADIANS(J815))</f>
        <v/>
      </c>
      <c r="Y815" s="80">
        <f>P815*G815</f>
        <v/>
      </c>
      <c r="Z815" s="80">
        <f>Q815*H815</f>
        <v/>
      </c>
      <c r="AA815" s="80">
        <f>R815*I815</f>
        <v/>
      </c>
      <c r="AB815" s="80">
        <f>M815</f>
        <v/>
      </c>
      <c r="AC815" s="80">
        <f>S815*G815</f>
        <v/>
      </c>
      <c r="AD815" s="80">
        <f>T815*H815</f>
        <v/>
      </c>
      <c r="AE815" s="80">
        <f>U815*I815</f>
        <v/>
      </c>
      <c r="AF815" s="80">
        <f>N815</f>
        <v/>
      </c>
      <c r="AG815" s="80">
        <f>V815*G815</f>
        <v/>
      </c>
      <c r="AH815" s="80">
        <f>W815*H815</f>
        <v/>
      </c>
      <c r="AI815" s="80">
        <f>X815*I815</f>
        <v/>
      </c>
      <c r="AJ815" s="80">
        <f>O815</f>
        <v/>
      </c>
      <c r="AK815" s="81" t="n">
        <v>-0.0137281241</v>
      </c>
      <c r="AL815" s="81" t="n">
        <v>0.0494650826</v>
      </c>
      <c r="AM815" s="81" t="n">
        <v>-0.5</v>
      </c>
      <c r="AN815" s="81" t="n">
        <v>0.699999988</v>
      </c>
      <c r="AO815" s="81" t="n">
        <v>0</v>
      </c>
      <c r="AP815" s="81" t="n">
        <v>0.0485317819</v>
      </c>
      <c r="AQ815" s="81" t="n">
        <v>0.529999971</v>
      </c>
      <c r="AR815" s="81" t="n">
        <v>-0.685000002</v>
      </c>
      <c r="AS815" s="81" t="n">
        <v>0.0686406493</v>
      </c>
      <c r="AT815" s="81" t="n">
        <v>0.00989301223</v>
      </c>
      <c r="AU815" s="81" t="n">
        <v>-0.0999999568</v>
      </c>
      <c r="AV815" s="81" t="n">
        <v>0.850000024</v>
      </c>
      <c r="AW815" s="82">
        <f>MAX(ABS(Y815-AK815),ABS(Z815-AL815),ABS(AA815-AM815),ABS(AB815-AN815),ABS(AC815-AO815),ABS(AD815-AP815),ABS(AE815-AQ815),ABS(AF815-AR815),ABS(AG815-AS815),ABS(AH815-AT815),ABS(AI815-AU815),ABS(AJ815-AV815))</f>
        <v/>
      </c>
    </row>
    <row r="816">
      <c r="A816" s="78" t="inlineStr">
        <is>
          <t>M811</t>
        </is>
      </c>
      <c r="B816" s="52" t="inlineStr">
        <is>
          <t>HEL-23</t>
        </is>
      </c>
      <c r="C816" s="52" t="inlineStr">
        <is>
          <t>Scout Helicopter</t>
        </is>
      </c>
      <c r="D816" s="52" t="inlineStr">
        <is>
          <t>Rear strut left</t>
        </is>
      </c>
      <c r="E816" s="58" t="inlineStr">
        <is>
          <t>Cylinder</t>
        </is>
      </c>
      <c r="F816" s="52" t="inlineStr">
        <is>
          <t>HEL-01</t>
        </is>
      </c>
      <c r="G816" s="79" t="n">
        <v>0.0700000003</v>
      </c>
      <c r="H816" s="79" t="n">
        <v>0.0700000003</v>
      </c>
      <c r="I816" s="79" t="n">
        <v>0.73545903</v>
      </c>
      <c r="J816" s="79" t="n">
        <v>-46.1072083</v>
      </c>
      <c r="K816" s="79" t="n">
        <v>-78.69006349999999</v>
      </c>
      <c r="L816" s="79" t="n">
        <v>0</v>
      </c>
      <c r="M816" s="79" t="n">
        <v>0.699999988</v>
      </c>
      <c r="N816" s="79" t="n">
        <v>-0.685000002</v>
      </c>
      <c r="O816" s="79" t="n">
        <v>-0.75</v>
      </c>
      <c r="P816" s="80">
        <f>COS(RADIANS(K816))*COS(RADIANS(L816))+SIN(RADIANS(K816))*SIN(RADIANS(J816))*SIN(RADIANS(L816))</f>
        <v/>
      </c>
      <c r="Q816" s="80">
        <f>-COS(RADIANS(K816))*SIN(RADIANS(L816))+SIN(RADIANS(K816))*SIN(RADIANS(J816))*COS(RADIANS(L816))</f>
        <v/>
      </c>
      <c r="R816" s="80">
        <f>SIN(RADIANS(K816))*COS(RADIANS(J816))</f>
        <v/>
      </c>
      <c r="S816" s="80">
        <f>COS(RADIANS(J816))*SIN(RADIANS(L816))</f>
        <v/>
      </c>
      <c r="T816" s="80">
        <f>COS(RADIANS(J816))*COS(RADIANS(L816))</f>
        <v/>
      </c>
      <c r="U816" s="80">
        <f>-SIN(RADIANS(J816))</f>
        <v/>
      </c>
      <c r="V816" s="80">
        <f>-SIN(RADIANS(K816))*COS(RADIANS(L816))+COS(RADIANS(K816))*SIN(RADIANS(J816))*SIN(RADIANS(L816))</f>
        <v/>
      </c>
      <c r="W816" s="80">
        <f>SIN(RADIANS(K816))*SIN(RADIANS(L816))+COS(RADIANS(K816))*SIN(RADIANS(J816))*COS(RADIANS(L816))</f>
        <v/>
      </c>
      <c r="X816" s="80">
        <f>COS(RADIANS(K816))*COS(RADIANS(J816))</f>
        <v/>
      </c>
      <c r="Y816" s="80">
        <f>P816*G816</f>
        <v/>
      </c>
      <c r="Z816" s="80">
        <f>Q816*H816</f>
        <v/>
      </c>
      <c r="AA816" s="80">
        <f>R816*I816</f>
        <v/>
      </c>
      <c r="AB816" s="80">
        <f>M816</f>
        <v/>
      </c>
      <c r="AC816" s="80">
        <f>S816*G816</f>
        <v/>
      </c>
      <c r="AD816" s="80">
        <f>T816*H816</f>
        <v/>
      </c>
      <c r="AE816" s="80">
        <f>U816*I816</f>
        <v/>
      </c>
      <c r="AF816" s="80">
        <f>N816</f>
        <v/>
      </c>
      <c r="AG816" s="80">
        <f>V816*G816</f>
        <v/>
      </c>
      <c r="AH816" s="80">
        <f>W816*H816</f>
        <v/>
      </c>
      <c r="AI816" s="80">
        <f>X816*I816</f>
        <v/>
      </c>
      <c r="AJ816" s="80">
        <f>O816</f>
        <v/>
      </c>
      <c r="AK816" s="81" t="n">
        <v>0.0137281343</v>
      </c>
      <c r="AL816" s="81" t="n">
        <v>0.0494650826</v>
      </c>
      <c r="AM816" s="81" t="n">
        <v>-0.5</v>
      </c>
      <c r="AN816" s="81" t="n">
        <v>0.699999988</v>
      </c>
      <c r="AO816" s="81" t="n">
        <v>0</v>
      </c>
      <c r="AP816" s="81" t="n">
        <v>0.0485317819</v>
      </c>
      <c r="AQ816" s="81" t="n">
        <v>0.529999971</v>
      </c>
      <c r="AR816" s="81" t="n">
        <v>-0.685000002</v>
      </c>
      <c r="AS816" s="81" t="n">
        <v>0.0686406493</v>
      </c>
      <c r="AT816" s="81" t="n">
        <v>-0.00989301968</v>
      </c>
      <c r="AU816" s="81" t="n">
        <v>0.100000031</v>
      </c>
      <c r="AV816" s="81" t="n">
        <v>-0.75</v>
      </c>
      <c r="AW816" s="82">
        <f>MAX(ABS(Y816-AK816),ABS(Z816-AL816),ABS(AA816-AM816),ABS(AB816-AN816),ABS(AC816-AO816),ABS(AD816-AP816),ABS(AE816-AQ816),ABS(AF816-AR816),ABS(AG816-AS816),ABS(AH816-AT816),ABS(AI816-AU816),ABS(AJ816-AV816))</f>
        <v/>
      </c>
    </row>
    <row r="817">
      <c r="A817" s="78" t="inlineStr">
        <is>
          <t>M812</t>
        </is>
      </c>
      <c r="B817" s="52" t="inlineStr">
        <is>
          <t>HEL-24</t>
        </is>
      </c>
      <c r="C817" s="52" t="inlineStr">
        <is>
          <t>Scout Helicopter</t>
        </is>
      </c>
      <c r="D817" s="52" t="inlineStr">
        <is>
          <t>Rotor head</t>
        </is>
      </c>
      <c r="E817" s="53" t="inlineStr">
        <is>
          <t>Group</t>
        </is>
      </c>
      <c r="F817" s="52" t="inlineStr">
        <is>
          <t>HEL-01</t>
        </is>
      </c>
      <c r="G817" s="79" t="n">
        <v>1</v>
      </c>
      <c r="H817" s="79" t="n">
        <v>1</v>
      </c>
      <c r="I817" s="79" t="n">
        <v>1</v>
      </c>
      <c r="J817" s="79" t="n">
        <v>0</v>
      </c>
      <c r="K817" s="79" t="n">
        <v>0</v>
      </c>
      <c r="L817" s="79" t="n">
        <v>0</v>
      </c>
      <c r="M817" s="79" t="n">
        <v>0</v>
      </c>
      <c r="N817" s="79" t="n">
        <v>1.79999995</v>
      </c>
      <c r="O817" s="79" t="n">
        <v>0</v>
      </c>
      <c r="P817" s="80">
        <f>COS(RADIANS(K817))*COS(RADIANS(L817))+SIN(RADIANS(K817))*SIN(RADIANS(J817))*SIN(RADIANS(L817))</f>
        <v/>
      </c>
      <c r="Q817" s="80">
        <f>-COS(RADIANS(K817))*SIN(RADIANS(L817))+SIN(RADIANS(K817))*SIN(RADIANS(J817))*COS(RADIANS(L817))</f>
        <v/>
      </c>
      <c r="R817" s="80">
        <f>SIN(RADIANS(K817))*COS(RADIANS(J817))</f>
        <v/>
      </c>
      <c r="S817" s="80">
        <f>COS(RADIANS(J817))*SIN(RADIANS(L817))</f>
        <v/>
      </c>
      <c r="T817" s="80">
        <f>COS(RADIANS(J817))*COS(RADIANS(L817))</f>
        <v/>
      </c>
      <c r="U817" s="80">
        <f>-SIN(RADIANS(J817))</f>
        <v/>
      </c>
      <c r="V817" s="80">
        <f>-SIN(RADIANS(K817))*COS(RADIANS(L817))+COS(RADIANS(K817))*SIN(RADIANS(J817))*SIN(RADIANS(L817))</f>
        <v/>
      </c>
      <c r="W817" s="80">
        <f>SIN(RADIANS(K817))*SIN(RADIANS(L817))+COS(RADIANS(K817))*SIN(RADIANS(J817))*COS(RADIANS(L817))</f>
        <v/>
      </c>
      <c r="X817" s="80">
        <f>COS(RADIANS(K817))*COS(RADIANS(J817))</f>
        <v/>
      </c>
      <c r="Y817" s="80">
        <f>P817*G817</f>
        <v/>
      </c>
      <c r="Z817" s="80">
        <f>Q817*H817</f>
        <v/>
      </c>
      <c r="AA817" s="80">
        <f>R817*I817</f>
        <v/>
      </c>
      <c r="AB817" s="80">
        <f>M817</f>
        <v/>
      </c>
      <c r="AC817" s="80">
        <f>S817*G817</f>
        <v/>
      </c>
      <c r="AD817" s="80">
        <f>T817*H817</f>
        <v/>
      </c>
      <c r="AE817" s="80">
        <f>U817*I817</f>
        <v/>
      </c>
      <c r="AF817" s="80">
        <f>N817</f>
        <v/>
      </c>
      <c r="AG817" s="80">
        <f>V817*G817</f>
        <v/>
      </c>
      <c r="AH817" s="80">
        <f>W817*H817</f>
        <v/>
      </c>
      <c r="AI817" s="80">
        <f>X817*I817</f>
        <v/>
      </c>
      <c r="AJ817" s="80">
        <f>O817</f>
        <v/>
      </c>
      <c r="AK817" s="81" t="n">
        <v>1</v>
      </c>
      <c r="AL817" s="81" t="n">
        <v>0</v>
      </c>
      <c r="AM817" s="81" t="n">
        <v>0</v>
      </c>
      <c r="AN817" s="81" t="n">
        <v>0</v>
      </c>
      <c r="AO817" s="81" t="n">
        <v>0</v>
      </c>
      <c r="AP817" s="81" t="n">
        <v>1</v>
      </c>
      <c r="AQ817" s="81" t="n">
        <v>0</v>
      </c>
      <c r="AR817" s="81" t="n">
        <v>1.79999995</v>
      </c>
      <c r="AS817" s="81" t="n">
        <v>0</v>
      </c>
      <c r="AT817" s="81" t="n">
        <v>0</v>
      </c>
      <c r="AU817" s="81" t="n">
        <v>1</v>
      </c>
      <c r="AV817" s="81" t="n">
        <v>0</v>
      </c>
      <c r="AW817" s="82">
        <f>MAX(ABS(Y817-AK817),ABS(Z817-AL817),ABS(AA817-AM817),ABS(AB817-AN817),ABS(AC817-AO817),ABS(AD817-AP817),ABS(AE817-AQ817),ABS(AF817-AR817),ABS(AG817-AS817),ABS(AH817-AT817),ABS(AI817-AU817),ABS(AJ817-AV817))</f>
        <v/>
      </c>
    </row>
    <row r="818">
      <c r="A818" s="78" t="inlineStr">
        <is>
          <t>M813</t>
        </is>
      </c>
      <c r="B818" s="52" t="inlineStr">
        <is>
          <t>HEL-25</t>
        </is>
      </c>
      <c r="C818" s="52" t="inlineStr">
        <is>
          <t>Scout Helicopter</t>
        </is>
      </c>
      <c r="D818" s="52" t="inlineStr">
        <is>
          <t>Tip-path plane</t>
        </is>
      </c>
      <c r="E818" s="53" t="inlineStr">
        <is>
          <t>Group</t>
        </is>
      </c>
      <c r="F818" s="52" t="inlineStr">
        <is>
          <t>HEL-24</t>
        </is>
      </c>
      <c r="G818" s="79" t="n">
        <v>1</v>
      </c>
      <c r="H818" s="79" t="n">
        <v>1</v>
      </c>
      <c r="I818" s="79" t="n">
        <v>1</v>
      </c>
      <c r="J818" s="79" t="n">
        <v>0</v>
      </c>
      <c r="K818" s="79" t="n">
        <v>0</v>
      </c>
      <c r="L818" s="79" t="n">
        <v>0</v>
      </c>
      <c r="M818" s="79" t="n">
        <v>0</v>
      </c>
      <c r="N818" s="79" t="n">
        <v>0</v>
      </c>
      <c r="O818" s="79" t="n">
        <v>0</v>
      </c>
      <c r="P818" s="80">
        <f>COS(RADIANS(K818))*COS(RADIANS(L818))+SIN(RADIANS(K818))*SIN(RADIANS(J818))*SIN(RADIANS(L818))</f>
        <v/>
      </c>
      <c r="Q818" s="80">
        <f>-COS(RADIANS(K818))*SIN(RADIANS(L818))+SIN(RADIANS(K818))*SIN(RADIANS(J818))*COS(RADIANS(L818))</f>
        <v/>
      </c>
      <c r="R818" s="80">
        <f>SIN(RADIANS(K818))*COS(RADIANS(J818))</f>
        <v/>
      </c>
      <c r="S818" s="80">
        <f>COS(RADIANS(J818))*SIN(RADIANS(L818))</f>
        <v/>
      </c>
      <c r="T818" s="80">
        <f>COS(RADIANS(J818))*COS(RADIANS(L818))</f>
        <v/>
      </c>
      <c r="U818" s="80">
        <f>-SIN(RADIANS(J818))</f>
        <v/>
      </c>
      <c r="V818" s="80">
        <f>-SIN(RADIANS(K818))*COS(RADIANS(L818))+COS(RADIANS(K818))*SIN(RADIANS(J818))*SIN(RADIANS(L818))</f>
        <v/>
      </c>
      <c r="W818" s="80">
        <f>SIN(RADIANS(K818))*SIN(RADIANS(L818))+COS(RADIANS(K818))*SIN(RADIANS(J818))*COS(RADIANS(L818))</f>
        <v/>
      </c>
      <c r="X818" s="80">
        <f>COS(RADIANS(K818))*COS(RADIANS(J818))</f>
        <v/>
      </c>
      <c r="Y818" s="80">
        <f>P818*G818</f>
        <v/>
      </c>
      <c r="Z818" s="80">
        <f>Q818*H818</f>
        <v/>
      </c>
      <c r="AA818" s="80">
        <f>R818*I818</f>
        <v/>
      </c>
      <c r="AB818" s="80">
        <f>M818</f>
        <v/>
      </c>
      <c r="AC818" s="80">
        <f>S818*G818</f>
        <v/>
      </c>
      <c r="AD818" s="80">
        <f>T818*H818</f>
        <v/>
      </c>
      <c r="AE818" s="80">
        <f>U818*I818</f>
        <v/>
      </c>
      <c r="AF818" s="80">
        <f>N818</f>
        <v/>
      </c>
      <c r="AG818" s="80">
        <f>V818*G818</f>
        <v/>
      </c>
      <c r="AH818" s="80">
        <f>W818*H818</f>
        <v/>
      </c>
      <c r="AI818" s="80">
        <f>X818*I818</f>
        <v/>
      </c>
      <c r="AJ818" s="80">
        <f>O818</f>
        <v/>
      </c>
      <c r="AK818" s="81" t="n">
        <v>1</v>
      </c>
      <c r="AL818" s="81" t="n">
        <v>0</v>
      </c>
      <c r="AM818" s="81" t="n">
        <v>0</v>
      </c>
      <c r="AN818" s="81" t="n">
        <v>0</v>
      </c>
      <c r="AO818" s="81" t="n">
        <v>0</v>
      </c>
      <c r="AP818" s="81" t="n">
        <v>1</v>
      </c>
      <c r="AQ818" s="81" t="n">
        <v>0</v>
      </c>
      <c r="AR818" s="81" t="n">
        <v>0</v>
      </c>
      <c r="AS818" s="81" t="n">
        <v>0</v>
      </c>
      <c r="AT818" s="81" t="n">
        <v>0</v>
      </c>
      <c r="AU818" s="81" t="n">
        <v>1</v>
      </c>
      <c r="AV818" s="81" t="n">
        <v>0</v>
      </c>
      <c r="AW818" s="82">
        <f>MAX(ABS(Y818-AK818),ABS(Z818-AL818),ABS(AA818-AM818),ABS(AB818-AN818),ABS(AC818-AO818),ABS(AD818-AP818),ABS(AE818-AQ818),ABS(AF818-AR818),ABS(AG818-AS818),ABS(AH818-AT818),ABS(AI818-AU818),ABS(AJ818-AV818))</f>
        <v/>
      </c>
    </row>
    <row r="819">
      <c r="A819" s="78" t="inlineStr">
        <is>
          <t>M814</t>
        </is>
      </c>
      <c r="B819" s="52" t="inlineStr">
        <is>
          <t>HEL-26</t>
        </is>
      </c>
      <c r="C819" s="52" t="inlineStr">
        <is>
          <t>Scout Helicopter</t>
        </is>
      </c>
      <c r="D819" s="52" t="inlineStr">
        <is>
          <t>Main rotor</t>
        </is>
      </c>
      <c r="E819" s="53" t="inlineStr">
        <is>
          <t>Group</t>
        </is>
      </c>
      <c r="F819" s="52" t="inlineStr">
        <is>
          <t>HEL-25</t>
        </is>
      </c>
      <c r="G819" s="79" t="n">
        <v>1</v>
      </c>
      <c r="H819" s="79" t="n">
        <v>1</v>
      </c>
      <c r="I819" s="79" t="n">
        <v>1</v>
      </c>
      <c r="J819" s="79" t="n">
        <v>0</v>
      </c>
      <c r="K819" s="79" t="n">
        <v>0</v>
      </c>
      <c r="L819" s="79" t="n">
        <v>0</v>
      </c>
      <c r="M819" s="79" t="n">
        <v>0</v>
      </c>
      <c r="N819" s="79" t="n">
        <v>0</v>
      </c>
      <c r="O819" s="79" t="n">
        <v>0</v>
      </c>
      <c r="P819" s="80">
        <f>COS(RADIANS(K819))*COS(RADIANS(L819))+SIN(RADIANS(K819))*SIN(RADIANS(J819))*SIN(RADIANS(L819))</f>
        <v/>
      </c>
      <c r="Q819" s="80">
        <f>-COS(RADIANS(K819))*SIN(RADIANS(L819))+SIN(RADIANS(K819))*SIN(RADIANS(J819))*COS(RADIANS(L819))</f>
        <v/>
      </c>
      <c r="R819" s="80">
        <f>SIN(RADIANS(K819))*COS(RADIANS(J819))</f>
        <v/>
      </c>
      <c r="S819" s="80">
        <f>COS(RADIANS(J819))*SIN(RADIANS(L819))</f>
        <v/>
      </c>
      <c r="T819" s="80">
        <f>COS(RADIANS(J819))*COS(RADIANS(L819))</f>
        <v/>
      </c>
      <c r="U819" s="80">
        <f>-SIN(RADIANS(J819))</f>
        <v/>
      </c>
      <c r="V819" s="80">
        <f>-SIN(RADIANS(K819))*COS(RADIANS(L819))+COS(RADIANS(K819))*SIN(RADIANS(J819))*SIN(RADIANS(L819))</f>
        <v/>
      </c>
      <c r="W819" s="80">
        <f>SIN(RADIANS(K819))*SIN(RADIANS(L819))+COS(RADIANS(K819))*SIN(RADIANS(J819))*COS(RADIANS(L819))</f>
        <v/>
      </c>
      <c r="X819" s="80">
        <f>COS(RADIANS(K819))*COS(RADIANS(J819))</f>
        <v/>
      </c>
      <c r="Y819" s="80">
        <f>P819*G819</f>
        <v/>
      </c>
      <c r="Z819" s="80">
        <f>Q819*H819</f>
        <v/>
      </c>
      <c r="AA819" s="80">
        <f>R819*I819</f>
        <v/>
      </c>
      <c r="AB819" s="80">
        <f>M819</f>
        <v/>
      </c>
      <c r="AC819" s="80">
        <f>S819*G819</f>
        <v/>
      </c>
      <c r="AD819" s="80">
        <f>T819*H819</f>
        <v/>
      </c>
      <c r="AE819" s="80">
        <f>U819*I819</f>
        <v/>
      </c>
      <c r="AF819" s="80">
        <f>N819</f>
        <v/>
      </c>
      <c r="AG819" s="80">
        <f>V819*G819</f>
        <v/>
      </c>
      <c r="AH819" s="80">
        <f>W819*H819</f>
        <v/>
      </c>
      <c r="AI819" s="80">
        <f>X819*I819</f>
        <v/>
      </c>
      <c r="AJ819" s="80">
        <f>O819</f>
        <v/>
      </c>
      <c r="AK819" s="81" t="n">
        <v>1</v>
      </c>
      <c r="AL819" s="81" t="n">
        <v>0</v>
      </c>
      <c r="AM819" s="81" t="n">
        <v>0</v>
      </c>
      <c r="AN819" s="81" t="n">
        <v>0</v>
      </c>
      <c r="AO819" s="81" t="n">
        <v>0</v>
      </c>
      <c r="AP819" s="81" t="n">
        <v>1</v>
      </c>
      <c r="AQ819" s="81" t="n">
        <v>0</v>
      </c>
      <c r="AR819" s="81" t="n">
        <v>0</v>
      </c>
      <c r="AS819" s="81" t="n">
        <v>0</v>
      </c>
      <c r="AT819" s="81" t="n">
        <v>0</v>
      </c>
      <c r="AU819" s="81" t="n">
        <v>1</v>
      </c>
      <c r="AV819" s="81" t="n">
        <v>0</v>
      </c>
      <c r="AW819" s="82">
        <f>MAX(ABS(Y819-AK819),ABS(Z819-AL819),ABS(AA819-AM819),ABS(AB819-AN819),ABS(AC819-AO819),ABS(AD819-AP819),ABS(AE819-AQ819),ABS(AF819-AR819),ABS(AG819-AS819),ABS(AH819-AT819),ABS(AI819-AU819),ABS(AJ819-AV819))</f>
        <v/>
      </c>
    </row>
    <row r="820">
      <c r="A820" s="78" t="inlineStr">
        <is>
          <t>M815</t>
        </is>
      </c>
      <c r="B820" s="52" t="inlineStr">
        <is>
          <t>HEL-27</t>
        </is>
      </c>
      <c r="C820" s="52" t="inlineStr">
        <is>
          <t>Scout Helicopter</t>
        </is>
      </c>
      <c r="D820" s="52" t="inlineStr">
        <is>
          <t>Rotor hub</t>
        </is>
      </c>
      <c r="E820" s="58" t="inlineStr">
        <is>
          <t>Cylinder</t>
        </is>
      </c>
      <c r="F820" s="52" t="inlineStr">
        <is>
          <t>HEL-26</t>
        </is>
      </c>
      <c r="G820" s="79" t="n">
        <v>0.449999988</v>
      </c>
      <c r="H820" s="79" t="n">
        <v>0.449999988</v>
      </c>
      <c r="I820" s="79" t="n">
        <v>0.200000003</v>
      </c>
      <c r="J820" s="79" t="n">
        <v>90</v>
      </c>
      <c r="K820" s="79" t="n">
        <v>0</v>
      </c>
      <c r="L820" s="79" t="n">
        <v>0</v>
      </c>
      <c r="M820" s="79" t="n">
        <v>0</v>
      </c>
      <c r="N820" s="79" t="n">
        <v>0.0199999996</v>
      </c>
      <c r="O820" s="79" t="n">
        <v>0</v>
      </c>
      <c r="P820" s="80">
        <f>COS(RADIANS(K820))*COS(RADIANS(L820))+SIN(RADIANS(K820))*SIN(RADIANS(J820))*SIN(RADIANS(L820))</f>
        <v/>
      </c>
      <c r="Q820" s="80">
        <f>-COS(RADIANS(K820))*SIN(RADIANS(L820))+SIN(RADIANS(K820))*SIN(RADIANS(J820))*COS(RADIANS(L820))</f>
        <v/>
      </c>
      <c r="R820" s="80">
        <f>SIN(RADIANS(K820))*COS(RADIANS(J820))</f>
        <v/>
      </c>
      <c r="S820" s="80">
        <f>COS(RADIANS(J820))*SIN(RADIANS(L820))</f>
        <v/>
      </c>
      <c r="T820" s="80">
        <f>COS(RADIANS(J820))*COS(RADIANS(L820))</f>
        <v/>
      </c>
      <c r="U820" s="80">
        <f>-SIN(RADIANS(J820))</f>
        <v/>
      </c>
      <c r="V820" s="80">
        <f>-SIN(RADIANS(K820))*COS(RADIANS(L820))+COS(RADIANS(K820))*SIN(RADIANS(J820))*SIN(RADIANS(L820))</f>
        <v/>
      </c>
      <c r="W820" s="80">
        <f>SIN(RADIANS(K820))*SIN(RADIANS(L820))+COS(RADIANS(K820))*SIN(RADIANS(J820))*COS(RADIANS(L820))</f>
        <v/>
      </c>
      <c r="X820" s="80">
        <f>COS(RADIANS(K820))*COS(RADIANS(J820))</f>
        <v/>
      </c>
      <c r="Y820" s="80">
        <f>P820*G820</f>
        <v/>
      </c>
      <c r="Z820" s="80">
        <f>Q820*H820</f>
        <v/>
      </c>
      <c r="AA820" s="80">
        <f>R820*I820</f>
        <v/>
      </c>
      <c r="AB820" s="80">
        <f>M820</f>
        <v/>
      </c>
      <c r="AC820" s="80">
        <f>S820*G820</f>
        <v/>
      </c>
      <c r="AD820" s="80">
        <f>T820*H820</f>
        <v/>
      </c>
      <c r="AE820" s="80">
        <f>U820*I820</f>
        <v/>
      </c>
      <c r="AF820" s="80">
        <f>N820</f>
        <v/>
      </c>
      <c r="AG820" s="80">
        <f>V820*G820</f>
        <v/>
      </c>
      <c r="AH820" s="80">
        <f>W820*H820</f>
        <v/>
      </c>
      <c r="AI820" s="80">
        <f>X820*I820</f>
        <v/>
      </c>
      <c r="AJ820" s="80">
        <f>O820</f>
        <v/>
      </c>
      <c r="AK820" s="81" t="n">
        <v>0.449999988</v>
      </c>
      <c r="AL820" s="81" t="n">
        <v>0</v>
      </c>
      <c r="AM820" s="81" t="n">
        <v>0</v>
      </c>
      <c r="AN820" s="81" t="n">
        <v>0</v>
      </c>
      <c r="AO820" s="81" t="n">
        <v>0</v>
      </c>
      <c r="AP820" s="81" t="n">
        <v>-1.96701251e-08</v>
      </c>
      <c r="AQ820" s="81" t="n">
        <v>-0.200000003</v>
      </c>
      <c r="AR820" s="81" t="n">
        <v>0.0199999996</v>
      </c>
      <c r="AS820" s="81" t="n">
        <v>0</v>
      </c>
      <c r="AT820" s="81" t="n">
        <v>0.449999988</v>
      </c>
      <c r="AU820" s="81" t="n">
        <v>-8.742278010000001e-09</v>
      </c>
      <c r="AV820" s="81" t="n">
        <v>0</v>
      </c>
      <c r="AW820" s="82">
        <f>MAX(ABS(Y820-AK820),ABS(Z820-AL820),ABS(AA820-AM820),ABS(AB820-AN820),ABS(AC820-AO820),ABS(AD820-AP820),ABS(AE820-AQ820),ABS(AF820-AR820),ABS(AG820-AS820),ABS(AH820-AT820),ABS(AI820-AU820),ABS(AJ820-AV820))</f>
        <v/>
      </c>
    </row>
    <row r="821">
      <c r="A821" s="78" t="inlineStr">
        <is>
          <t>M816</t>
        </is>
      </c>
      <c r="B821" s="52" t="inlineStr">
        <is>
          <t>HEL-28</t>
        </is>
      </c>
      <c r="C821" s="52" t="inlineStr">
        <is>
          <t>Scout Helicopter</t>
        </is>
      </c>
      <c r="D821" s="52" t="inlineStr">
        <is>
          <t>Rotor hub cap</t>
        </is>
      </c>
      <c r="E821" s="59" t="inlineStr">
        <is>
          <t>Sphere</t>
        </is>
      </c>
      <c r="F821" s="52" t="inlineStr">
        <is>
          <t>HEL-26</t>
        </is>
      </c>
      <c r="G821" s="79" t="n">
        <v>0.300000012</v>
      </c>
      <c r="H821" s="79" t="n">
        <v>0.219999999</v>
      </c>
      <c r="I821" s="79" t="n">
        <v>0.300000012</v>
      </c>
      <c r="J821" s="79" t="n">
        <v>0</v>
      </c>
      <c r="K821" s="79" t="n">
        <v>0</v>
      </c>
      <c r="L821" s="79" t="n">
        <v>0</v>
      </c>
      <c r="M821" s="79" t="n">
        <v>0</v>
      </c>
      <c r="N821" s="79" t="n">
        <v>0.129999995</v>
      </c>
      <c r="O821" s="79" t="n">
        <v>0</v>
      </c>
      <c r="P821" s="80">
        <f>COS(RADIANS(K821))*COS(RADIANS(L821))+SIN(RADIANS(K821))*SIN(RADIANS(J821))*SIN(RADIANS(L821))</f>
        <v/>
      </c>
      <c r="Q821" s="80">
        <f>-COS(RADIANS(K821))*SIN(RADIANS(L821))+SIN(RADIANS(K821))*SIN(RADIANS(J821))*COS(RADIANS(L821))</f>
        <v/>
      </c>
      <c r="R821" s="80">
        <f>SIN(RADIANS(K821))*COS(RADIANS(J821))</f>
        <v/>
      </c>
      <c r="S821" s="80">
        <f>COS(RADIANS(J821))*SIN(RADIANS(L821))</f>
        <v/>
      </c>
      <c r="T821" s="80">
        <f>COS(RADIANS(J821))*COS(RADIANS(L821))</f>
        <v/>
      </c>
      <c r="U821" s="80">
        <f>-SIN(RADIANS(J821))</f>
        <v/>
      </c>
      <c r="V821" s="80">
        <f>-SIN(RADIANS(K821))*COS(RADIANS(L821))+COS(RADIANS(K821))*SIN(RADIANS(J821))*SIN(RADIANS(L821))</f>
        <v/>
      </c>
      <c r="W821" s="80">
        <f>SIN(RADIANS(K821))*SIN(RADIANS(L821))+COS(RADIANS(K821))*SIN(RADIANS(J821))*COS(RADIANS(L821))</f>
        <v/>
      </c>
      <c r="X821" s="80">
        <f>COS(RADIANS(K821))*COS(RADIANS(J821))</f>
        <v/>
      </c>
      <c r="Y821" s="80">
        <f>P821*G821</f>
        <v/>
      </c>
      <c r="Z821" s="80">
        <f>Q821*H821</f>
        <v/>
      </c>
      <c r="AA821" s="80">
        <f>R821*I821</f>
        <v/>
      </c>
      <c r="AB821" s="80">
        <f>M821</f>
        <v/>
      </c>
      <c r="AC821" s="80">
        <f>S821*G821</f>
        <v/>
      </c>
      <c r="AD821" s="80">
        <f>T821*H821</f>
        <v/>
      </c>
      <c r="AE821" s="80">
        <f>U821*I821</f>
        <v/>
      </c>
      <c r="AF821" s="80">
        <f>N821</f>
        <v/>
      </c>
      <c r="AG821" s="80">
        <f>V821*G821</f>
        <v/>
      </c>
      <c r="AH821" s="80">
        <f>W821*H821</f>
        <v/>
      </c>
      <c r="AI821" s="80">
        <f>X821*I821</f>
        <v/>
      </c>
      <c r="AJ821" s="80">
        <f>O821</f>
        <v/>
      </c>
      <c r="AK821" s="81" t="n">
        <v>0.300000012</v>
      </c>
      <c r="AL821" s="81" t="n">
        <v>0</v>
      </c>
      <c r="AM821" s="81" t="n">
        <v>0</v>
      </c>
      <c r="AN821" s="81" t="n">
        <v>0</v>
      </c>
      <c r="AO821" s="81" t="n">
        <v>0</v>
      </c>
      <c r="AP821" s="81" t="n">
        <v>0.219999999</v>
      </c>
      <c r="AQ821" s="81" t="n">
        <v>0</v>
      </c>
      <c r="AR821" s="81" t="n">
        <v>0.129999995</v>
      </c>
      <c r="AS821" s="81" t="n">
        <v>0</v>
      </c>
      <c r="AT821" s="81" t="n">
        <v>0</v>
      </c>
      <c r="AU821" s="81" t="n">
        <v>0.300000012</v>
      </c>
      <c r="AV821" s="81" t="n">
        <v>0</v>
      </c>
      <c r="AW821" s="82">
        <f>MAX(ABS(Y821-AK821),ABS(Z821-AL821),ABS(AA821-AM821),ABS(AB821-AN821),ABS(AC821-AO821),ABS(AD821-AP821),ABS(AE821-AQ821),ABS(AF821-AR821),ABS(AG821-AS821),ABS(AH821-AT821),ABS(AI821-AU821),ABS(AJ821-AV821))</f>
        <v/>
      </c>
    </row>
    <row r="822">
      <c r="A822" s="78" t="inlineStr">
        <is>
          <t>M817</t>
        </is>
      </c>
      <c r="B822" s="52" t="inlineStr">
        <is>
          <t>HEL-29</t>
        </is>
      </c>
      <c r="C822" s="52" t="inlineStr">
        <is>
          <t>Scout Helicopter</t>
        </is>
      </c>
      <c r="D822" s="52" t="inlineStr">
        <is>
          <t>Blade 1 pivot</t>
        </is>
      </c>
      <c r="E822" s="53" t="inlineStr">
        <is>
          <t>Group</t>
        </is>
      </c>
      <c r="F822" s="52" t="inlineStr">
        <is>
          <t>HEL-26</t>
        </is>
      </c>
      <c r="G822" s="79" t="n">
        <v>1</v>
      </c>
      <c r="H822" s="79" t="n">
        <v>1</v>
      </c>
      <c r="I822" s="79" t="n">
        <v>1</v>
      </c>
      <c r="J822" s="79" t="n">
        <v>0</v>
      </c>
      <c r="K822" s="79" t="n">
        <v>0</v>
      </c>
      <c r="L822" s="79" t="n">
        <v>0</v>
      </c>
      <c r="M822" s="79" t="n">
        <v>0</v>
      </c>
      <c r="N822" s="79" t="n">
        <v>0</v>
      </c>
      <c r="O822" s="79" t="n">
        <v>0</v>
      </c>
      <c r="P822" s="80">
        <f>COS(RADIANS(K822))*COS(RADIANS(L822))+SIN(RADIANS(K822))*SIN(RADIANS(J822))*SIN(RADIANS(L822))</f>
        <v/>
      </c>
      <c r="Q822" s="80">
        <f>-COS(RADIANS(K822))*SIN(RADIANS(L822))+SIN(RADIANS(K822))*SIN(RADIANS(J822))*COS(RADIANS(L822))</f>
        <v/>
      </c>
      <c r="R822" s="80">
        <f>SIN(RADIANS(K822))*COS(RADIANS(J822))</f>
        <v/>
      </c>
      <c r="S822" s="80">
        <f>COS(RADIANS(J822))*SIN(RADIANS(L822))</f>
        <v/>
      </c>
      <c r="T822" s="80">
        <f>COS(RADIANS(J822))*COS(RADIANS(L822))</f>
        <v/>
      </c>
      <c r="U822" s="80">
        <f>-SIN(RADIANS(J822))</f>
        <v/>
      </c>
      <c r="V822" s="80">
        <f>-SIN(RADIANS(K822))*COS(RADIANS(L822))+COS(RADIANS(K822))*SIN(RADIANS(J822))*SIN(RADIANS(L822))</f>
        <v/>
      </c>
      <c r="W822" s="80">
        <f>SIN(RADIANS(K822))*SIN(RADIANS(L822))+COS(RADIANS(K822))*SIN(RADIANS(J822))*COS(RADIANS(L822))</f>
        <v/>
      </c>
      <c r="X822" s="80">
        <f>COS(RADIANS(K822))*COS(RADIANS(J822))</f>
        <v/>
      </c>
      <c r="Y822" s="80">
        <f>P822*G822</f>
        <v/>
      </c>
      <c r="Z822" s="80">
        <f>Q822*H822</f>
        <v/>
      </c>
      <c r="AA822" s="80">
        <f>R822*I822</f>
        <v/>
      </c>
      <c r="AB822" s="80">
        <f>M822</f>
        <v/>
      </c>
      <c r="AC822" s="80">
        <f>S822*G822</f>
        <v/>
      </c>
      <c r="AD822" s="80">
        <f>T822*H822</f>
        <v/>
      </c>
      <c r="AE822" s="80">
        <f>U822*I822</f>
        <v/>
      </c>
      <c r="AF822" s="80">
        <f>N822</f>
        <v/>
      </c>
      <c r="AG822" s="80">
        <f>V822*G822</f>
        <v/>
      </c>
      <c r="AH822" s="80">
        <f>W822*H822</f>
        <v/>
      </c>
      <c r="AI822" s="80">
        <f>X822*I822</f>
        <v/>
      </c>
      <c r="AJ822" s="80">
        <f>O822</f>
        <v/>
      </c>
      <c r="AK822" s="81" t="n">
        <v>1</v>
      </c>
      <c r="AL822" s="81" t="n">
        <v>0</v>
      </c>
      <c r="AM822" s="81" t="n">
        <v>0</v>
      </c>
      <c r="AN822" s="81" t="n">
        <v>0</v>
      </c>
      <c r="AO822" s="81" t="n">
        <v>0</v>
      </c>
      <c r="AP822" s="81" t="n">
        <v>1</v>
      </c>
      <c r="AQ822" s="81" t="n">
        <v>0</v>
      </c>
      <c r="AR822" s="81" t="n">
        <v>0</v>
      </c>
      <c r="AS822" s="81" t="n">
        <v>0</v>
      </c>
      <c r="AT822" s="81" t="n">
        <v>0</v>
      </c>
      <c r="AU822" s="81" t="n">
        <v>1</v>
      </c>
      <c r="AV822" s="81" t="n">
        <v>0</v>
      </c>
      <c r="AW822" s="82">
        <f>MAX(ABS(Y822-AK822),ABS(Z822-AL822),ABS(AA822-AM822),ABS(AB822-AN822),ABS(AC822-AO822),ABS(AD822-AP822),ABS(AE822-AQ822),ABS(AF822-AR822),ABS(AG822-AS822),ABS(AH822-AT822),ABS(AI822-AU822),ABS(AJ822-AV822))</f>
        <v/>
      </c>
    </row>
    <row r="823">
      <c r="A823" s="78" t="inlineStr">
        <is>
          <t>M818</t>
        </is>
      </c>
      <c r="B823" s="52" t="inlineStr">
        <is>
          <t>HEL-30</t>
        </is>
      </c>
      <c r="C823" s="52" t="inlineStr">
        <is>
          <t>Scout Helicopter</t>
        </is>
      </c>
      <c r="D823" s="52" t="inlineStr">
        <is>
          <t>Blade 1 flap</t>
        </is>
      </c>
      <c r="E823" s="53" t="inlineStr">
        <is>
          <t>Group</t>
        </is>
      </c>
      <c r="F823" s="52" t="inlineStr">
        <is>
          <t>HEL-29</t>
        </is>
      </c>
      <c r="G823" s="79" t="n">
        <v>1</v>
      </c>
      <c r="H823" s="79" t="n">
        <v>1</v>
      </c>
      <c r="I823" s="79" t="n">
        <v>1</v>
      </c>
      <c r="J823" s="79" t="n">
        <v>7</v>
      </c>
      <c r="K823" s="79" t="n">
        <v>0</v>
      </c>
      <c r="L823" s="79" t="n">
        <v>3</v>
      </c>
      <c r="M823" s="79" t="n">
        <v>0</v>
      </c>
      <c r="N823" s="79" t="n">
        <v>0</v>
      </c>
      <c r="O823" s="79" t="n">
        <v>0.300000012</v>
      </c>
      <c r="P823" s="80">
        <f>COS(RADIANS(K823))*COS(RADIANS(L823))+SIN(RADIANS(K823))*SIN(RADIANS(J823))*SIN(RADIANS(L823))</f>
        <v/>
      </c>
      <c r="Q823" s="80">
        <f>-COS(RADIANS(K823))*SIN(RADIANS(L823))+SIN(RADIANS(K823))*SIN(RADIANS(J823))*COS(RADIANS(L823))</f>
        <v/>
      </c>
      <c r="R823" s="80">
        <f>SIN(RADIANS(K823))*COS(RADIANS(J823))</f>
        <v/>
      </c>
      <c r="S823" s="80">
        <f>COS(RADIANS(J823))*SIN(RADIANS(L823))</f>
        <v/>
      </c>
      <c r="T823" s="80">
        <f>COS(RADIANS(J823))*COS(RADIANS(L823))</f>
        <v/>
      </c>
      <c r="U823" s="80">
        <f>-SIN(RADIANS(J823))</f>
        <v/>
      </c>
      <c r="V823" s="80">
        <f>-SIN(RADIANS(K823))*COS(RADIANS(L823))+COS(RADIANS(K823))*SIN(RADIANS(J823))*SIN(RADIANS(L823))</f>
        <v/>
      </c>
      <c r="W823" s="80">
        <f>SIN(RADIANS(K823))*SIN(RADIANS(L823))+COS(RADIANS(K823))*SIN(RADIANS(J823))*COS(RADIANS(L823))</f>
        <v/>
      </c>
      <c r="X823" s="80">
        <f>COS(RADIANS(K823))*COS(RADIANS(J823))</f>
        <v/>
      </c>
      <c r="Y823" s="80">
        <f>P823*G823</f>
        <v/>
      </c>
      <c r="Z823" s="80">
        <f>Q823*H823</f>
        <v/>
      </c>
      <c r="AA823" s="80">
        <f>R823*I823</f>
        <v/>
      </c>
      <c r="AB823" s="80">
        <f>M823</f>
        <v/>
      </c>
      <c r="AC823" s="80">
        <f>S823*G823</f>
        <v/>
      </c>
      <c r="AD823" s="80">
        <f>T823*H823</f>
        <v/>
      </c>
      <c r="AE823" s="80">
        <f>U823*I823</f>
        <v/>
      </c>
      <c r="AF823" s="80">
        <f>N823</f>
        <v/>
      </c>
      <c r="AG823" s="80">
        <f>V823*G823</f>
        <v/>
      </c>
      <c r="AH823" s="80">
        <f>W823*H823</f>
        <v/>
      </c>
      <c r="AI823" s="80">
        <f>X823*I823</f>
        <v/>
      </c>
      <c r="AJ823" s="80">
        <f>O823</f>
        <v/>
      </c>
      <c r="AK823" s="81" t="n">
        <v>0.99862951</v>
      </c>
      <c r="AL823" s="81" t="n">
        <v>-0.0523359589</v>
      </c>
      <c r="AM823" s="81" t="n">
        <v>0</v>
      </c>
      <c r="AN823" s="81" t="n">
        <v>0</v>
      </c>
      <c r="AO823" s="81" t="n">
        <v>0.051945854</v>
      </c>
      <c r="AP823" s="81" t="n">
        <v>0.991185844</v>
      </c>
      <c r="AQ823" s="81" t="n">
        <v>-0.121869355</v>
      </c>
      <c r="AR823" s="81" t="n">
        <v>0</v>
      </c>
      <c r="AS823" s="81" t="n">
        <v>0.00637814961</v>
      </c>
      <c r="AT823" s="81" t="n">
        <v>0.121702336</v>
      </c>
      <c r="AU823" s="81" t="n">
        <v>0.992546141</v>
      </c>
      <c r="AV823" s="81" t="n">
        <v>0.300000012</v>
      </c>
      <c r="AW823" s="82">
        <f>MAX(ABS(Y823-AK823),ABS(Z823-AL823),ABS(AA823-AM823),ABS(AB823-AN823),ABS(AC823-AO823),ABS(AD823-AP823),ABS(AE823-AQ823),ABS(AF823-AR823),ABS(AG823-AS823),ABS(AH823-AT823),ABS(AI823-AU823),ABS(AJ823-AV823))</f>
        <v/>
      </c>
    </row>
    <row r="824">
      <c r="A824" s="78" t="inlineStr">
        <is>
          <t>M819</t>
        </is>
      </c>
      <c r="B824" s="52" t="inlineStr">
        <is>
          <t>HEL-31</t>
        </is>
      </c>
      <c r="C824" s="52" t="inlineStr">
        <is>
          <t>Scout Helicopter</t>
        </is>
      </c>
      <c r="D824" s="52" t="inlineStr">
        <is>
          <t>Blade 1</t>
        </is>
      </c>
      <c r="E824" s="63" t="inlineStr">
        <is>
          <t>Cube</t>
        </is>
      </c>
      <c r="F824" s="52" t="inlineStr">
        <is>
          <t>HEL-30</t>
        </is>
      </c>
      <c r="G824" s="79" t="n">
        <v>0.219999999</v>
      </c>
      <c r="H824" s="79" t="n">
        <v>0.0299999993</v>
      </c>
      <c r="I824" s="79" t="n">
        <v>3.9000001</v>
      </c>
      <c r="J824" s="79" t="n">
        <v>0</v>
      </c>
      <c r="K824" s="79" t="n">
        <v>0</v>
      </c>
      <c r="L824" s="79" t="n">
        <v>0</v>
      </c>
      <c r="M824" s="79" t="n">
        <v>0</v>
      </c>
      <c r="N824" s="79" t="n">
        <v>0</v>
      </c>
      <c r="O824" s="79" t="n">
        <v>1.95000005</v>
      </c>
      <c r="P824" s="80">
        <f>COS(RADIANS(K824))*COS(RADIANS(L824))+SIN(RADIANS(K824))*SIN(RADIANS(J824))*SIN(RADIANS(L824))</f>
        <v/>
      </c>
      <c r="Q824" s="80">
        <f>-COS(RADIANS(K824))*SIN(RADIANS(L824))+SIN(RADIANS(K824))*SIN(RADIANS(J824))*COS(RADIANS(L824))</f>
        <v/>
      </c>
      <c r="R824" s="80">
        <f>SIN(RADIANS(K824))*COS(RADIANS(J824))</f>
        <v/>
      </c>
      <c r="S824" s="80">
        <f>COS(RADIANS(J824))*SIN(RADIANS(L824))</f>
        <v/>
      </c>
      <c r="T824" s="80">
        <f>COS(RADIANS(J824))*COS(RADIANS(L824))</f>
        <v/>
      </c>
      <c r="U824" s="80">
        <f>-SIN(RADIANS(J824))</f>
        <v/>
      </c>
      <c r="V824" s="80">
        <f>-SIN(RADIANS(K824))*COS(RADIANS(L824))+COS(RADIANS(K824))*SIN(RADIANS(J824))*SIN(RADIANS(L824))</f>
        <v/>
      </c>
      <c r="W824" s="80">
        <f>SIN(RADIANS(K824))*SIN(RADIANS(L824))+COS(RADIANS(K824))*SIN(RADIANS(J824))*COS(RADIANS(L824))</f>
        <v/>
      </c>
      <c r="X824" s="80">
        <f>COS(RADIANS(K824))*COS(RADIANS(J824))</f>
        <v/>
      </c>
      <c r="Y824" s="80">
        <f>P824*G824</f>
        <v/>
      </c>
      <c r="Z824" s="80">
        <f>Q824*H824</f>
        <v/>
      </c>
      <c r="AA824" s="80">
        <f>R824*I824</f>
        <v/>
      </c>
      <c r="AB824" s="80">
        <f>M824</f>
        <v/>
      </c>
      <c r="AC824" s="80">
        <f>S824*G824</f>
        <v/>
      </c>
      <c r="AD824" s="80">
        <f>T824*H824</f>
        <v/>
      </c>
      <c r="AE824" s="80">
        <f>U824*I824</f>
        <v/>
      </c>
      <c r="AF824" s="80">
        <f>N824</f>
        <v/>
      </c>
      <c r="AG824" s="80">
        <f>V824*G824</f>
        <v/>
      </c>
      <c r="AH824" s="80">
        <f>W824*H824</f>
        <v/>
      </c>
      <c r="AI824" s="80">
        <f>X824*I824</f>
        <v/>
      </c>
      <c r="AJ824" s="80">
        <f>O824</f>
        <v/>
      </c>
      <c r="AK824" s="81" t="n">
        <v>0.219999999</v>
      </c>
      <c r="AL824" s="81" t="n">
        <v>0</v>
      </c>
      <c r="AM824" s="81" t="n">
        <v>0</v>
      </c>
      <c r="AN824" s="81" t="n">
        <v>0</v>
      </c>
      <c r="AO824" s="81" t="n">
        <v>0</v>
      </c>
      <c r="AP824" s="81" t="n">
        <v>0.0299999993</v>
      </c>
      <c r="AQ824" s="81" t="n">
        <v>0</v>
      </c>
      <c r="AR824" s="81" t="n">
        <v>0</v>
      </c>
      <c r="AS824" s="81" t="n">
        <v>0</v>
      </c>
      <c r="AT824" s="81" t="n">
        <v>0</v>
      </c>
      <c r="AU824" s="81" t="n">
        <v>3.9000001</v>
      </c>
      <c r="AV824" s="81" t="n">
        <v>1.95000005</v>
      </c>
      <c r="AW824" s="82">
        <f>MAX(ABS(Y824-AK824),ABS(Z824-AL824),ABS(AA824-AM824),ABS(AB824-AN824),ABS(AC824-AO824),ABS(AD824-AP824),ABS(AE824-AQ824),ABS(AF824-AR824),ABS(AG824-AS824),ABS(AH824-AT824),ABS(AI824-AU824),ABS(AJ824-AV824))</f>
        <v/>
      </c>
    </row>
    <row r="825">
      <c r="A825" s="78" t="inlineStr">
        <is>
          <t>M820</t>
        </is>
      </c>
      <c r="B825" s="52" t="inlineStr">
        <is>
          <t>HEL-32</t>
        </is>
      </c>
      <c r="C825" s="52" t="inlineStr">
        <is>
          <t>Scout Helicopter</t>
        </is>
      </c>
      <c r="D825" s="52" t="inlineStr">
        <is>
          <t>Blade grip</t>
        </is>
      </c>
      <c r="E825" s="63" t="inlineStr">
        <is>
          <t>Cube</t>
        </is>
      </c>
      <c r="F825" s="52" t="inlineStr">
        <is>
          <t>HEL-30</t>
        </is>
      </c>
      <c r="G825" s="79" t="n">
        <v>0.119999997</v>
      </c>
      <c r="H825" s="79" t="n">
        <v>0.07999999820000001</v>
      </c>
      <c r="I825" s="79" t="n">
        <v>0.349999994</v>
      </c>
      <c r="J825" s="79" t="n">
        <v>0</v>
      </c>
      <c r="K825" s="79" t="n">
        <v>0</v>
      </c>
      <c r="L825" s="79" t="n">
        <v>0</v>
      </c>
      <c r="M825" s="79" t="n">
        <v>0</v>
      </c>
      <c r="N825" s="79" t="n">
        <v>0</v>
      </c>
      <c r="O825" s="79" t="n">
        <v>0.150000006</v>
      </c>
      <c r="P825" s="80">
        <f>COS(RADIANS(K825))*COS(RADIANS(L825))+SIN(RADIANS(K825))*SIN(RADIANS(J825))*SIN(RADIANS(L825))</f>
        <v/>
      </c>
      <c r="Q825" s="80">
        <f>-COS(RADIANS(K825))*SIN(RADIANS(L825))+SIN(RADIANS(K825))*SIN(RADIANS(J825))*COS(RADIANS(L825))</f>
        <v/>
      </c>
      <c r="R825" s="80">
        <f>SIN(RADIANS(K825))*COS(RADIANS(J825))</f>
        <v/>
      </c>
      <c r="S825" s="80">
        <f>COS(RADIANS(J825))*SIN(RADIANS(L825))</f>
        <v/>
      </c>
      <c r="T825" s="80">
        <f>COS(RADIANS(J825))*COS(RADIANS(L825))</f>
        <v/>
      </c>
      <c r="U825" s="80">
        <f>-SIN(RADIANS(J825))</f>
        <v/>
      </c>
      <c r="V825" s="80">
        <f>-SIN(RADIANS(K825))*COS(RADIANS(L825))+COS(RADIANS(K825))*SIN(RADIANS(J825))*SIN(RADIANS(L825))</f>
        <v/>
      </c>
      <c r="W825" s="80">
        <f>SIN(RADIANS(K825))*SIN(RADIANS(L825))+COS(RADIANS(K825))*SIN(RADIANS(J825))*COS(RADIANS(L825))</f>
        <v/>
      </c>
      <c r="X825" s="80">
        <f>COS(RADIANS(K825))*COS(RADIANS(J825))</f>
        <v/>
      </c>
      <c r="Y825" s="80">
        <f>P825*G825</f>
        <v/>
      </c>
      <c r="Z825" s="80">
        <f>Q825*H825</f>
        <v/>
      </c>
      <c r="AA825" s="80">
        <f>R825*I825</f>
        <v/>
      </c>
      <c r="AB825" s="80">
        <f>M825</f>
        <v/>
      </c>
      <c r="AC825" s="80">
        <f>S825*G825</f>
        <v/>
      </c>
      <c r="AD825" s="80">
        <f>T825*H825</f>
        <v/>
      </c>
      <c r="AE825" s="80">
        <f>U825*I825</f>
        <v/>
      </c>
      <c r="AF825" s="80">
        <f>N825</f>
        <v/>
      </c>
      <c r="AG825" s="80">
        <f>V825*G825</f>
        <v/>
      </c>
      <c r="AH825" s="80">
        <f>W825*H825</f>
        <v/>
      </c>
      <c r="AI825" s="80">
        <f>X825*I825</f>
        <v/>
      </c>
      <c r="AJ825" s="80">
        <f>O825</f>
        <v/>
      </c>
      <c r="AK825" s="81" t="n">
        <v>0.119999997</v>
      </c>
      <c r="AL825" s="81" t="n">
        <v>0</v>
      </c>
      <c r="AM825" s="81" t="n">
        <v>0</v>
      </c>
      <c r="AN825" s="81" t="n">
        <v>0</v>
      </c>
      <c r="AO825" s="81" t="n">
        <v>0</v>
      </c>
      <c r="AP825" s="81" t="n">
        <v>0.07999999820000001</v>
      </c>
      <c r="AQ825" s="81" t="n">
        <v>0</v>
      </c>
      <c r="AR825" s="81" t="n">
        <v>0</v>
      </c>
      <c r="AS825" s="81" t="n">
        <v>0</v>
      </c>
      <c r="AT825" s="81" t="n">
        <v>0</v>
      </c>
      <c r="AU825" s="81" t="n">
        <v>0.349999994</v>
      </c>
      <c r="AV825" s="81" t="n">
        <v>0.150000006</v>
      </c>
      <c r="AW825" s="82">
        <f>MAX(ABS(Y825-AK825),ABS(Z825-AL825),ABS(AA825-AM825),ABS(AB825-AN825),ABS(AC825-AO825),ABS(AD825-AP825),ABS(AE825-AQ825),ABS(AF825-AR825),ABS(AG825-AS825),ABS(AH825-AT825),ABS(AI825-AU825),ABS(AJ825-AV825))</f>
        <v/>
      </c>
    </row>
    <row r="826">
      <c r="A826" s="78" t="inlineStr">
        <is>
          <t>M821</t>
        </is>
      </c>
      <c r="B826" s="52" t="inlineStr">
        <is>
          <t>HEL-33</t>
        </is>
      </c>
      <c r="C826" s="52" t="inlineStr">
        <is>
          <t>Scout Helicopter</t>
        </is>
      </c>
      <c r="D826" s="52" t="inlineStr">
        <is>
          <t>Blade tip cap</t>
        </is>
      </c>
      <c r="E826" s="63" t="inlineStr">
        <is>
          <t>Cube</t>
        </is>
      </c>
      <c r="F826" s="52" t="inlineStr">
        <is>
          <t>HEL-30</t>
        </is>
      </c>
      <c r="G826" s="79" t="n">
        <v>0.230000004</v>
      </c>
      <c r="H826" s="79" t="n">
        <v>0.0350000001</v>
      </c>
      <c r="I826" s="79" t="n">
        <v>0.300000012</v>
      </c>
      <c r="J826" s="79" t="n">
        <v>0</v>
      </c>
      <c r="K826" s="79" t="n">
        <v>0</v>
      </c>
      <c r="L826" s="79" t="n">
        <v>0</v>
      </c>
      <c r="M826" s="79" t="n">
        <v>0</v>
      </c>
      <c r="N826" s="79" t="n">
        <v>0</v>
      </c>
      <c r="O826" s="79" t="n">
        <v>3.75</v>
      </c>
      <c r="P826" s="80">
        <f>COS(RADIANS(K826))*COS(RADIANS(L826))+SIN(RADIANS(K826))*SIN(RADIANS(J826))*SIN(RADIANS(L826))</f>
        <v/>
      </c>
      <c r="Q826" s="80">
        <f>-COS(RADIANS(K826))*SIN(RADIANS(L826))+SIN(RADIANS(K826))*SIN(RADIANS(J826))*COS(RADIANS(L826))</f>
        <v/>
      </c>
      <c r="R826" s="80">
        <f>SIN(RADIANS(K826))*COS(RADIANS(J826))</f>
        <v/>
      </c>
      <c r="S826" s="80">
        <f>COS(RADIANS(J826))*SIN(RADIANS(L826))</f>
        <v/>
      </c>
      <c r="T826" s="80">
        <f>COS(RADIANS(J826))*COS(RADIANS(L826))</f>
        <v/>
      </c>
      <c r="U826" s="80">
        <f>-SIN(RADIANS(J826))</f>
        <v/>
      </c>
      <c r="V826" s="80">
        <f>-SIN(RADIANS(K826))*COS(RADIANS(L826))+COS(RADIANS(K826))*SIN(RADIANS(J826))*SIN(RADIANS(L826))</f>
        <v/>
      </c>
      <c r="W826" s="80">
        <f>SIN(RADIANS(K826))*SIN(RADIANS(L826))+COS(RADIANS(K826))*SIN(RADIANS(J826))*COS(RADIANS(L826))</f>
        <v/>
      </c>
      <c r="X826" s="80">
        <f>COS(RADIANS(K826))*COS(RADIANS(J826))</f>
        <v/>
      </c>
      <c r="Y826" s="80">
        <f>P826*G826</f>
        <v/>
      </c>
      <c r="Z826" s="80">
        <f>Q826*H826</f>
        <v/>
      </c>
      <c r="AA826" s="80">
        <f>R826*I826</f>
        <v/>
      </c>
      <c r="AB826" s="80">
        <f>M826</f>
        <v/>
      </c>
      <c r="AC826" s="80">
        <f>S826*G826</f>
        <v/>
      </c>
      <c r="AD826" s="80">
        <f>T826*H826</f>
        <v/>
      </c>
      <c r="AE826" s="80">
        <f>U826*I826</f>
        <v/>
      </c>
      <c r="AF826" s="80">
        <f>N826</f>
        <v/>
      </c>
      <c r="AG826" s="80">
        <f>V826*G826</f>
        <v/>
      </c>
      <c r="AH826" s="80">
        <f>W826*H826</f>
        <v/>
      </c>
      <c r="AI826" s="80">
        <f>X826*I826</f>
        <v/>
      </c>
      <c r="AJ826" s="80">
        <f>O826</f>
        <v/>
      </c>
      <c r="AK826" s="81" t="n">
        <v>0.230000004</v>
      </c>
      <c r="AL826" s="81" t="n">
        <v>0</v>
      </c>
      <c r="AM826" s="81" t="n">
        <v>0</v>
      </c>
      <c r="AN826" s="81" t="n">
        <v>0</v>
      </c>
      <c r="AO826" s="81" t="n">
        <v>0</v>
      </c>
      <c r="AP826" s="81" t="n">
        <v>0.0350000001</v>
      </c>
      <c r="AQ826" s="81" t="n">
        <v>0</v>
      </c>
      <c r="AR826" s="81" t="n">
        <v>0</v>
      </c>
      <c r="AS826" s="81" t="n">
        <v>0</v>
      </c>
      <c r="AT826" s="81" t="n">
        <v>0</v>
      </c>
      <c r="AU826" s="81" t="n">
        <v>0.300000012</v>
      </c>
      <c r="AV826" s="81" t="n">
        <v>3.75</v>
      </c>
      <c r="AW826" s="82">
        <f>MAX(ABS(Y826-AK826),ABS(Z826-AL826),ABS(AA826-AM826),ABS(AB826-AN826),ABS(AC826-AO826),ABS(AD826-AP826),ABS(AE826-AQ826),ABS(AF826-AR826),ABS(AG826-AS826),ABS(AH826-AT826),ABS(AI826-AU826),ABS(AJ826-AV826))</f>
        <v/>
      </c>
    </row>
    <row r="827">
      <c r="A827" s="78" t="inlineStr">
        <is>
          <t>M822</t>
        </is>
      </c>
      <c r="B827" s="52" t="inlineStr">
        <is>
          <t>HEL-34</t>
        </is>
      </c>
      <c r="C827" s="52" t="inlineStr">
        <is>
          <t>Scout Helicopter</t>
        </is>
      </c>
      <c r="D827" s="52" t="inlineStr">
        <is>
          <t>Blade 2 pivot</t>
        </is>
      </c>
      <c r="E827" s="53" t="inlineStr">
        <is>
          <t>Group</t>
        </is>
      </c>
      <c r="F827" s="52" t="inlineStr">
        <is>
          <t>HEL-26</t>
        </is>
      </c>
      <c r="G827" s="79" t="n">
        <v>1</v>
      </c>
      <c r="H827" s="79" t="n">
        <v>1</v>
      </c>
      <c r="I827" s="79" t="n">
        <v>1</v>
      </c>
      <c r="J827" s="79" t="n">
        <v>0</v>
      </c>
      <c r="K827" s="79" t="n">
        <v>72</v>
      </c>
      <c r="L827" s="79" t="n">
        <v>0</v>
      </c>
      <c r="M827" s="79" t="n">
        <v>0</v>
      </c>
      <c r="N827" s="79" t="n">
        <v>0</v>
      </c>
      <c r="O827" s="79" t="n">
        <v>0</v>
      </c>
      <c r="P827" s="80">
        <f>COS(RADIANS(K827))*COS(RADIANS(L827))+SIN(RADIANS(K827))*SIN(RADIANS(J827))*SIN(RADIANS(L827))</f>
        <v/>
      </c>
      <c r="Q827" s="80">
        <f>-COS(RADIANS(K827))*SIN(RADIANS(L827))+SIN(RADIANS(K827))*SIN(RADIANS(J827))*COS(RADIANS(L827))</f>
        <v/>
      </c>
      <c r="R827" s="80">
        <f>SIN(RADIANS(K827))*COS(RADIANS(J827))</f>
        <v/>
      </c>
      <c r="S827" s="80">
        <f>COS(RADIANS(J827))*SIN(RADIANS(L827))</f>
        <v/>
      </c>
      <c r="T827" s="80">
        <f>COS(RADIANS(J827))*COS(RADIANS(L827))</f>
        <v/>
      </c>
      <c r="U827" s="80">
        <f>-SIN(RADIANS(J827))</f>
        <v/>
      </c>
      <c r="V827" s="80">
        <f>-SIN(RADIANS(K827))*COS(RADIANS(L827))+COS(RADIANS(K827))*SIN(RADIANS(J827))*SIN(RADIANS(L827))</f>
        <v/>
      </c>
      <c r="W827" s="80">
        <f>SIN(RADIANS(K827))*SIN(RADIANS(L827))+COS(RADIANS(K827))*SIN(RADIANS(J827))*COS(RADIANS(L827))</f>
        <v/>
      </c>
      <c r="X827" s="80">
        <f>COS(RADIANS(K827))*COS(RADIANS(J827))</f>
        <v/>
      </c>
      <c r="Y827" s="80">
        <f>P827*G827</f>
        <v/>
      </c>
      <c r="Z827" s="80">
        <f>Q827*H827</f>
        <v/>
      </c>
      <c r="AA827" s="80">
        <f>R827*I827</f>
        <v/>
      </c>
      <c r="AB827" s="80">
        <f>M827</f>
        <v/>
      </c>
      <c r="AC827" s="80">
        <f>S827*G827</f>
        <v/>
      </c>
      <c r="AD827" s="80">
        <f>T827*H827</f>
        <v/>
      </c>
      <c r="AE827" s="80">
        <f>U827*I827</f>
        <v/>
      </c>
      <c r="AF827" s="80">
        <f>N827</f>
        <v/>
      </c>
      <c r="AG827" s="80">
        <f>V827*G827</f>
        <v/>
      </c>
      <c r="AH827" s="80">
        <f>W827*H827</f>
        <v/>
      </c>
      <c r="AI827" s="80">
        <f>X827*I827</f>
        <v/>
      </c>
      <c r="AJ827" s="80">
        <f>O827</f>
        <v/>
      </c>
      <c r="AK827" s="81" t="n">
        <v>0.309016973</v>
      </c>
      <c r="AL827" s="81" t="n">
        <v>0</v>
      </c>
      <c r="AM827" s="81" t="n">
        <v>0.95105654</v>
      </c>
      <c r="AN827" s="81" t="n">
        <v>0</v>
      </c>
      <c r="AO827" s="81" t="n">
        <v>0</v>
      </c>
      <c r="AP827" s="81" t="n">
        <v>1</v>
      </c>
      <c r="AQ827" s="81" t="n">
        <v>0</v>
      </c>
      <c r="AR827" s="81" t="n">
        <v>0</v>
      </c>
      <c r="AS827" s="81" t="n">
        <v>-0.95105654</v>
      </c>
      <c r="AT827" s="81" t="n">
        <v>0</v>
      </c>
      <c r="AU827" s="81" t="n">
        <v>0.309016973</v>
      </c>
      <c r="AV827" s="81" t="n">
        <v>0</v>
      </c>
      <c r="AW827" s="82">
        <f>MAX(ABS(Y827-AK827),ABS(Z827-AL827),ABS(AA827-AM827),ABS(AB827-AN827),ABS(AC827-AO827),ABS(AD827-AP827),ABS(AE827-AQ827),ABS(AF827-AR827),ABS(AG827-AS827),ABS(AH827-AT827),ABS(AI827-AU827),ABS(AJ827-AV827))</f>
        <v/>
      </c>
    </row>
    <row r="828">
      <c r="A828" s="78" t="inlineStr">
        <is>
          <t>M823</t>
        </is>
      </c>
      <c r="B828" s="52" t="inlineStr">
        <is>
          <t>HEL-35</t>
        </is>
      </c>
      <c r="C828" s="52" t="inlineStr">
        <is>
          <t>Scout Helicopter</t>
        </is>
      </c>
      <c r="D828" s="52" t="inlineStr">
        <is>
          <t>Blade 2 flap</t>
        </is>
      </c>
      <c r="E828" s="53" t="inlineStr">
        <is>
          <t>Group</t>
        </is>
      </c>
      <c r="F828" s="52" t="inlineStr">
        <is>
          <t>HEL-34</t>
        </is>
      </c>
      <c r="G828" s="79" t="n">
        <v>1</v>
      </c>
      <c r="H828" s="79" t="n">
        <v>1</v>
      </c>
      <c r="I828" s="79" t="n">
        <v>1</v>
      </c>
      <c r="J828" s="79" t="n">
        <v>7</v>
      </c>
      <c r="K828" s="79" t="n">
        <v>0</v>
      </c>
      <c r="L828" s="79" t="n">
        <v>3</v>
      </c>
      <c r="M828" s="79" t="n">
        <v>0</v>
      </c>
      <c r="N828" s="79" t="n">
        <v>0</v>
      </c>
      <c r="O828" s="79" t="n">
        <v>0.300000012</v>
      </c>
      <c r="P828" s="80">
        <f>COS(RADIANS(K828))*COS(RADIANS(L828))+SIN(RADIANS(K828))*SIN(RADIANS(J828))*SIN(RADIANS(L828))</f>
        <v/>
      </c>
      <c r="Q828" s="80">
        <f>-COS(RADIANS(K828))*SIN(RADIANS(L828))+SIN(RADIANS(K828))*SIN(RADIANS(J828))*COS(RADIANS(L828))</f>
        <v/>
      </c>
      <c r="R828" s="80">
        <f>SIN(RADIANS(K828))*COS(RADIANS(J828))</f>
        <v/>
      </c>
      <c r="S828" s="80">
        <f>COS(RADIANS(J828))*SIN(RADIANS(L828))</f>
        <v/>
      </c>
      <c r="T828" s="80">
        <f>COS(RADIANS(J828))*COS(RADIANS(L828))</f>
        <v/>
      </c>
      <c r="U828" s="80">
        <f>-SIN(RADIANS(J828))</f>
        <v/>
      </c>
      <c r="V828" s="80">
        <f>-SIN(RADIANS(K828))*COS(RADIANS(L828))+COS(RADIANS(K828))*SIN(RADIANS(J828))*SIN(RADIANS(L828))</f>
        <v/>
      </c>
      <c r="W828" s="80">
        <f>SIN(RADIANS(K828))*SIN(RADIANS(L828))+COS(RADIANS(K828))*SIN(RADIANS(J828))*COS(RADIANS(L828))</f>
        <v/>
      </c>
      <c r="X828" s="80">
        <f>COS(RADIANS(K828))*COS(RADIANS(J828))</f>
        <v/>
      </c>
      <c r="Y828" s="80">
        <f>P828*G828</f>
        <v/>
      </c>
      <c r="Z828" s="80">
        <f>Q828*H828</f>
        <v/>
      </c>
      <c r="AA828" s="80">
        <f>R828*I828</f>
        <v/>
      </c>
      <c r="AB828" s="80">
        <f>M828</f>
        <v/>
      </c>
      <c r="AC828" s="80">
        <f>S828*G828</f>
        <v/>
      </c>
      <c r="AD828" s="80">
        <f>T828*H828</f>
        <v/>
      </c>
      <c r="AE828" s="80">
        <f>U828*I828</f>
        <v/>
      </c>
      <c r="AF828" s="80">
        <f>N828</f>
        <v/>
      </c>
      <c r="AG828" s="80">
        <f>V828*G828</f>
        <v/>
      </c>
      <c r="AH828" s="80">
        <f>W828*H828</f>
        <v/>
      </c>
      <c r="AI828" s="80">
        <f>X828*I828</f>
        <v/>
      </c>
      <c r="AJ828" s="80">
        <f>O828</f>
        <v/>
      </c>
      <c r="AK828" s="81" t="n">
        <v>0.99862951</v>
      </c>
      <c r="AL828" s="81" t="n">
        <v>-0.0523359589</v>
      </c>
      <c r="AM828" s="81" t="n">
        <v>0</v>
      </c>
      <c r="AN828" s="81" t="n">
        <v>0</v>
      </c>
      <c r="AO828" s="81" t="n">
        <v>0.051945854</v>
      </c>
      <c r="AP828" s="81" t="n">
        <v>0.991185844</v>
      </c>
      <c r="AQ828" s="81" t="n">
        <v>-0.121869355</v>
      </c>
      <c r="AR828" s="81" t="n">
        <v>0</v>
      </c>
      <c r="AS828" s="81" t="n">
        <v>0.00637814961</v>
      </c>
      <c r="AT828" s="81" t="n">
        <v>0.121702336</v>
      </c>
      <c r="AU828" s="81" t="n">
        <v>0.992546141</v>
      </c>
      <c r="AV828" s="81" t="n">
        <v>0.300000012</v>
      </c>
      <c r="AW828" s="82">
        <f>MAX(ABS(Y828-AK828),ABS(Z828-AL828),ABS(AA828-AM828),ABS(AB828-AN828),ABS(AC828-AO828),ABS(AD828-AP828),ABS(AE828-AQ828),ABS(AF828-AR828),ABS(AG828-AS828),ABS(AH828-AT828),ABS(AI828-AU828),ABS(AJ828-AV828))</f>
        <v/>
      </c>
    </row>
    <row r="829">
      <c r="A829" s="78" t="inlineStr">
        <is>
          <t>M824</t>
        </is>
      </c>
      <c r="B829" s="52" t="inlineStr">
        <is>
          <t>HEL-36</t>
        </is>
      </c>
      <c r="C829" s="52" t="inlineStr">
        <is>
          <t>Scout Helicopter</t>
        </is>
      </c>
      <c r="D829" s="52" t="inlineStr">
        <is>
          <t>Blade 2</t>
        </is>
      </c>
      <c r="E829" s="63" t="inlineStr">
        <is>
          <t>Cube</t>
        </is>
      </c>
      <c r="F829" s="52" t="inlineStr">
        <is>
          <t>HEL-35</t>
        </is>
      </c>
      <c r="G829" s="79" t="n">
        <v>0.219999999</v>
      </c>
      <c r="H829" s="79" t="n">
        <v>0.0299999993</v>
      </c>
      <c r="I829" s="79" t="n">
        <v>3.9000001</v>
      </c>
      <c r="J829" s="79" t="n">
        <v>0</v>
      </c>
      <c r="K829" s="79" t="n">
        <v>0</v>
      </c>
      <c r="L829" s="79" t="n">
        <v>0</v>
      </c>
      <c r="M829" s="79" t="n">
        <v>0</v>
      </c>
      <c r="N829" s="79" t="n">
        <v>0</v>
      </c>
      <c r="O829" s="79" t="n">
        <v>1.95000005</v>
      </c>
      <c r="P829" s="80">
        <f>COS(RADIANS(K829))*COS(RADIANS(L829))+SIN(RADIANS(K829))*SIN(RADIANS(J829))*SIN(RADIANS(L829))</f>
        <v/>
      </c>
      <c r="Q829" s="80">
        <f>-COS(RADIANS(K829))*SIN(RADIANS(L829))+SIN(RADIANS(K829))*SIN(RADIANS(J829))*COS(RADIANS(L829))</f>
        <v/>
      </c>
      <c r="R829" s="80">
        <f>SIN(RADIANS(K829))*COS(RADIANS(J829))</f>
        <v/>
      </c>
      <c r="S829" s="80">
        <f>COS(RADIANS(J829))*SIN(RADIANS(L829))</f>
        <v/>
      </c>
      <c r="T829" s="80">
        <f>COS(RADIANS(J829))*COS(RADIANS(L829))</f>
        <v/>
      </c>
      <c r="U829" s="80">
        <f>-SIN(RADIANS(J829))</f>
        <v/>
      </c>
      <c r="V829" s="80">
        <f>-SIN(RADIANS(K829))*COS(RADIANS(L829))+COS(RADIANS(K829))*SIN(RADIANS(J829))*SIN(RADIANS(L829))</f>
        <v/>
      </c>
      <c r="W829" s="80">
        <f>SIN(RADIANS(K829))*SIN(RADIANS(L829))+COS(RADIANS(K829))*SIN(RADIANS(J829))*COS(RADIANS(L829))</f>
        <v/>
      </c>
      <c r="X829" s="80">
        <f>COS(RADIANS(K829))*COS(RADIANS(J829))</f>
        <v/>
      </c>
      <c r="Y829" s="80">
        <f>P829*G829</f>
        <v/>
      </c>
      <c r="Z829" s="80">
        <f>Q829*H829</f>
        <v/>
      </c>
      <c r="AA829" s="80">
        <f>R829*I829</f>
        <v/>
      </c>
      <c r="AB829" s="80">
        <f>M829</f>
        <v/>
      </c>
      <c r="AC829" s="80">
        <f>S829*G829</f>
        <v/>
      </c>
      <c r="AD829" s="80">
        <f>T829*H829</f>
        <v/>
      </c>
      <c r="AE829" s="80">
        <f>U829*I829</f>
        <v/>
      </c>
      <c r="AF829" s="80">
        <f>N829</f>
        <v/>
      </c>
      <c r="AG829" s="80">
        <f>V829*G829</f>
        <v/>
      </c>
      <c r="AH829" s="80">
        <f>W829*H829</f>
        <v/>
      </c>
      <c r="AI829" s="80">
        <f>X829*I829</f>
        <v/>
      </c>
      <c r="AJ829" s="80">
        <f>O829</f>
        <v/>
      </c>
      <c r="AK829" s="81" t="n">
        <v>0.219999999</v>
      </c>
      <c r="AL829" s="81" t="n">
        <v>0</v>
      </c>
      <c r="AM829" s="81" t="n">
        <v>0</v>
      </c>
      <c r="AN829" s="81" t="n">
        <v>0</v>
      </c>
      <c r="AO829" s="81" t="n">
        <v>0</v>
      </c>
      <c r="AP829" s="81" t="n">
        <v>0.0299999993</v>
      </c>
      <c r="AQ829" s="81" t="n">
        <v>0</v>
      </c>
      <c r="AR829" s="81" t="n">
        <v>0</v>
      </c>
      <c r="AS829" s="81" t="n">
        <v>0</v>
      </c>
      <c r="AT829" s="81" t="n">
        <v>0</v>
      </c>
      <c r="AU829" s="81" t="n">
        <v>3.9000001</v>
      </c>
      <c r="AV829" s="81" t="n">
        <v>1.95000005</v>
      </c>
      <c r="AW829" s="82">
        <f>MAX(ABS(Y829-AK829),ABS(Z829-AL829),ABS(AA829-AM829),ABS(AB829-AN829),ABS(AC829-AO829),ABS(AD829-AP829),ABS(AE829-AQ829),ABS(AF829-AR829),ABS(AG829-AS829),ABS(AH829-AT829),ABS(AI829-AU829),ABS(AJ829-AV829))</f>
        <v/>
      </c>
    </row>
    <row r="830">
      <c r="A830" s="78" t="inlineStr">
        <is>
          <t>M825</t>
        </is>
      </c>
      <c r="B830" s="52" t="inlineStr">
        <is>
          <t>HEL-37</t>
        </is>
      </c>
      <c r="C830" s="52" t="inlineStr">
        <is>
          <t>Scout Helicopter</t>
        </is>
      </c>
      <c r="D830" s="52" t="inlineStr">
        <is>
          <t>Blade grip</t>
        </is>
      </c>
      <c r="E830" s="63" t="inlineStr">
        <is>
          <t>Cube</t>
        </is>
      </c>
      <c r="F830" s="52" t="inlineStr">
        <is>
          <t>HEL-35</t>
        </is>
      </c>
      <c r="G830" s="79" t="n">
        <v>0.119999997</v>
      </c>
      <c r="H830" s="79" t="n">
        <v>0.07999999820000001</v>
      </c>
      <c r="I830" s="79" t="n">
        <v>0.349999994</v>
      </c>
      <c r="J830" s="79" t="n">
        <v>0</v>
      </c>
      <c r="K830" s="79" t="n">
        <v>0</v>
      </c>
      <c r="L830" s="79" t="n">
        <v>0</v>
      </c>
      <c r="M830" s="79" t="n">
        <v>0</v>
      </c>
      <c r="N830" s="79" t="n">
        <v>0</v>
      </c>
      <c r="O830" s="79" t="n">
        <v>0.150000006</v>
      </c>
      <c r="P830" s="80">
        <f>COS(RADIANS(K830))*COS(RADIANS(L830))+SIN(RADIANS(K830))*SIN(RADIANS(J830))*SIN(RADIANS(L830))</f>
        <v/>
      </c>
      <c r="Q830" s="80">
        <f>-COS(RADIANS(K830))*SIN(RADIANS(L830))+SIN(RADIANS(K830))*SIN(RADIANS(J830))*COS(RADIANS(L830))</f>
        <v/>
      </c>
      <c r="R830" s="80">
        <f>SIN(RADIANS(K830))*COS(RADIANS(J830))</f>
        <v/>
      </c>
      <c r="S830" s="80">
        <f>COS(RADIANS(J830))*SIN(RADIANS(L830))</f>
        <v/>
      </c>
      <c r="T830" s="80">
        <f>COS(RADIANS(J830))*COS(RADIANS(L830))</f>
        <v/>
      </c>
      <c r="U830" s="80">
        <f>-SIN(RADIANS(J830))</f>
        <v/>
      </c>
      <c r="V830" s="80">
        <f>-SIN(RADIANS(K830))*COS(RADIANS(L830))+COS(RADIANS(K830))*SIN(RADIANS(J830))*SIN(RADIANS(L830))</f>
        <v/>
      </c>
      <c r="W830" s="80">
        <f>SIN(RADIANS(K830))*SIN(RADIANS(L830))+COS(RADIANS(K830))*SIN(RADIANS(J830))*COS(RADIANS(L830))</f>
        <v/>
      </c>
      <c r="X830" s="80">
        <f>COS(RADIANS(K830))*COS(RADIANS(J830))</f>
        <v/>
      </c>
      <c r="Y830" s="80">
        <f>P830*G830</f>
        <v/>
      </c>
      <c r="Z830" s="80">
        <f>Q830*H830</f>
        <v/>
      </c>
      <c r="AA830" s="80">
        <f>R830*I830</f>
        <v/>
      </c>
      <c r="AB830" s="80">
        <f>M830</f>
        <v/>
      </c>
      <c r="AC830" s="80">
        <f>S830*G830</f>
        <v/>
      </c>
      <c r="AD830" s="80">
        <f>T830*H830</f>
        <v/>
      </c>
      <c r="AE830" s="80">
        <f>U830*I830</f>
        <v/>
      </c>
      <c r="AF830" s="80">
        <f>N830</f>
        <v/>
      </c>
      <c r="AG830" s="80">
        <f>V830*G830</f>
        <v/>
      </c>
      <c r="AH830" s="80">
        <f>W830*H830</f>
        <v/>
      </c>
      <c r="AI830" s="80">
        <f>X830*I830</f>
        <v/>
      </c>
      <c r="AJ830" s="80">
        <f>O830</f>
        <v/>
      </c>
      <c r="AK830" s="81" t="n">
        <v>0.119999997</v>
      </c>
      <c r="AL830" s="81" t="n">
        <v>0</v>
      </c>
      <c r="AM830" s="81" t="n">
        <v>0</v>
      </c>
      <c r="AN830" s="81" t="n">
        <v>0</v>
      </c>
      <c r="AO830" s="81" t="n">
        <v>0</v>
      </c>
      <c r="AP830" s="81" t="n">
        <v>0.07999999820000001</v>
      </c>
      <c r="AQ830" s="81" t="n">
        <v>0</v>
      </c>
      <c r="AR830" s="81" t="n">
        <v>0</v>
      </c>
      <c r="AS830" s="81" t="n">
        <v>0</v>
      </c>
      <c r="AT830" s="81" t="n">
        <v>0</v>
      </c>
      <c r="AU830" s="81" t="n">
        <v>0.349999994</v>
      </c>
      <c r="AV830" s="81" t="n">
        <v>0.150000006</v>
      </c>
      <c r="AW830" s="82">
        <f>MAX(ABS(Y830-AK830),ABS(Z830-AL830),ABS(AA830-AM830),ABS(AB830-AN830),ABS(AC830-AO830),ABS(AD830-AP830),ABS(AE830-AQ830),ABS(AF830-AR830),ABS(AG830-AS830),ABS(AH830-AT830),ABS(AI830-AU830),ABS(AJ830-AV830))</f>
        <v/>
      </c>
    </row>
    <row r="831">
      <c r="A831" s="78" t="inlineStr">
        <is>
          <t>M826</t>
        </is>
      </c>
      <c r="B831" s="52" t="inlineStr">
        <is>
          <t>HEL-38</t>
        </is>
      </c>
      <c r="C831" s="52" t="inlineStr">
        <is>
          <t>Scout Helicopter</t>
        </is>
      </c>
      <c r="D831" s="52" t="inlineStr">
        <is>
          <t>Blade tip cap</t>
        </is>
      </c>
      <c r="E831" s="63" t="inlineStr">
        <is>
          <t>Cube</t>
        </is>
      </c>
      <c r="F831" s="52" t="inlineStr">
        <is>
          <t>HEL-35</t>
        </is>
      </c>
      <c r="G831" s="79" t="n">
        <v>0.230000004</v>
      </c>
      <c r="H831" s="79" t="n">
        <v>0.0350000001</v>
      </c>
      <c r="I831" s="79" t="n">
        <v>0.300000012</v>
      </c>
      <c r="J831" s="79" t="n">
        <v>0</v>
      </c>
      <c r="K831" s="79" t="n">
        <v>0</v>
      </c>
      <c r="L831" s="79" t="n">
        <v>0</v>
      </c>
      <c r="M831" s="79" t="n">
        <v>0</v>
      </c>
      <c r="N831" s="79" t="n">
        <v>0</v>
      </c>
      <c r="O831" s="79" t="n">
        <v>3.75</v>
      </c>
      <c r="P831" s="80">
        <f>COS(RADIANS(K831))*COS(RADIANS(L831))+SIN(RADIANS(K831))*SIN(RADIANS(J831))*SIN(RADIANS(L831))</f>
        <v/>
      </c>
      <c r="Q831" s="80">
        <f>-COS(RADIANS(K831))*SIN(RADIANS(L831))+SIN(RADIANS(K831))*SIN(RADIANS(J831))*COS(RADIANS(L831))</f>
        <v/>
      </c>
      <c r="R831" s="80">
        <f>SIN(RADIANS(K831))*COS(RADIANS(J831))</f>
        <v/>
      </c>
      <c r="S831" s="80">
        <f>COS(RADIANS(J831))*SIN(RADIANS(L831))</f>
        <v/>
      </c>
      <c r="T831" s="80">
        <f>COS(RADIANS(J831))*COS(RADIANS(L831))</f>
        <v/>
      </c>
      <c r="U831" s="80">
        <f>-SIN(RADIANS(J831))</f>
        <v/>
      </c>
      <c r="V831" s="80">
        <f>-SIN(RADIANS(K831))*COS(RADIANS(L831))+COS(RADIANS(K831))*SIN(RADIANS(J831))*SIN(RADIANS(L831))</f>
        <v/>
      </c>
      <c r="W831" s="80">
        <f>SIN(RADIANS(K831))*SIN(RADIANS(L831))+COS(RADIANS(K831))*SIN(RADIANS(J831))*COS(RADIANS(L831))</f>
        <v/>
      </c>
      <c r="X831" s="80">
        <f>COS(RADIANS(K831))*COS(RADIANS(J831))</f>
        <v/>
      </c>
      <c r="Y831" s="80">
        <f>P831*G831</f>
        <v/>
      </c>
      <c r="Z831" s="80">
        <f>Q831*H831</f>
        <v/>
      </c>
      <c r="AA831" s="80">
        <f>R831*I831</f>
        <v/>
      </c>
      <c r="AB831" s="80">
        <f>M831</f>
        <v/>
      </c>
      <c r="AC831" s="80">
        <f>S831*G831</f>
        <v/>
      </c>
      <c r="AD831" s="80">
        <f>T831*H831</f>
        <v/>
      </c>
      <c r="AE831" s="80">
        <f>U831*I831</f>
        <v/>
      </c>
      <c r="AF831" s="80">
        <f>N831</f>
        <v/>
      </c>
      <c r="AG831" s="80">
        <f>V831*G831</f>
        <v/>
      </c>
      <c r="AH831" s="80">
        <f>W831*H831</f>
        <v/>
      </c>
      <c r="AI831" s="80">
        <f>X831*I831</f>
        <v/>
      </c>
      <c r="AJ831" s="80">
        <f>O831</f>
        <v/>
      </c>
      <c r="AK831" s="81" t="n">
        <v>0.230000004</v>
      </c>
      <c r="AL831" s="81" t="n">
        <v>0</v>
      </c>
      <c r="AM831" s="81" t="n">
        <v>0</v>
      </c>
      <c r="AN831" s="81" t="n">
        <v>0</v>
      </c>
      <c r="AO831" s="81" t="n">
        <v>0</v>
      </c>
      <c r="AP831" s="81" t="n">
        <v>0.0350000001</v>
      </c>
      <c r="AQ831" s="81" t="n">
        <v>0</v>
      </c>
      <c r="AR831" s="81" t="n">
        <v>0</v>
      </c>
      <c r="AS831" s="81" t="n">
        <v>0</v>
      </c>
      <c r="AT831" s="81" t="n">
        <v>0</v>
      </c>
      <c r="AU831" s="81" t="n">
        <v>0.300000012</v>
      </c>
      <c r="AV831" s="81" t="n">
        <v>3.75</v>
      </c>
      <c r="AW831" s="82">
        <f>MAX(ABS(Y831-AK831),ABS(Z831-AL831),ABS(AA831-AM831),ABS(AB831-AN831),ABS(AC831-AO831),ABS(AD831-AP831),ABS(AE831-AQ831),ABS(AF831-AR831),ABS(AG831-AS831),ABS(AH831-AT831),ABS(AI831-AU831),ABS(AJ831-AV831))</f>
        <v/>
      </c>
    </row>
    <row r="832">
      <c r="A832" s="78" t="inlineStr">
        <is>
          <t>M827</t>
        </is>
      </c>
      <c r="B832" s="52" t="inlineStr">
        <is>
          <t>HEL-39</t>
        </is>
      </c>
      <c r="C832" s="52" t="inlineStr">
        <is>
          <t>Scout Helicopter</t>
        </is>
      </c>
      <c r="D832" s="52" t="inlineStr">
        <is>
          <t>Blade 3 pivot</t>
        </is>
      </c>
      <c r="E832" s="53" t="inlineStr">
        <is>
          <t>Group</t>
        </is>
      </c>
      <c r="F832" s="52" t="inlineStr">
        <is>
          <t>HEL-26</t>
        </is>
      </c>
      <c r="G832" s="79" t="n">
        <v>1</v>
      </c>
      <c r="H832" s="79" t="n">
        <v>1</v>
      </c>
      <c r="I832" s="79" t="n">
        <v>1</v>
      </c>
      <c r="J832" s="79" t="n">
        <v>0</v>
      </c>
      <c r="K832" s="79" t="n">
        <v>144</v>
      </c>
      <c r="L832" s="79" t="n">
        <v>0</v>
      </c>
      <c r="M832" s="79" t="n">
        <v>0</v>
      </c>
      <c r="N832" s="79" t="n">
        <v>0</v>
      </c>
      <c r="O832" s="79" t="n">
        <v>0</v>
      </c>
      <c r="P832" s="80">
        <f>COS(RADIANS(K832))*COS(RADIANS(L832))+SIN(RADIANS(K832))*SIN(RADIANS(J832))*SIN(RADIANS(L832))</f>
        <v/>
      </c>
      <c r="Q832" s="80">
        <f>-COS(RADIANS(K832))*SIN(RADIANS(L832))+SIN(RADIANS(K832))*SIN(RADIANS(J832))*COS(RADIANS(L832))</f>
        <v/>
      </c>
      <c r="R832" s="80">
        <f>SIN(RADIANS(K832))*COS(RADIANS(J832))</f>
        <v/>
      </c>
      <c r="S832" s="80">
        <f>COS(RADIANS(J832))*SIN(RADIANS(L832))</f>
        <v/>
      </c>
      <c r="T832" s="80">
        <f>COS(RADIANS(J832))*COS(RADIANS(L832))</f>
        <v/>
      </c>
      <c r="U832" s="80">
        <f>-SIN(RADIANS(J832))</f>
        <v/>
      </c>
      <c r="V832" s="80">
        <f>-SIN(RADIANS(K832))*COS(RADIANS(L832))+COS(RADIANS(K832))*SIN(RADIANS(J832))*SIN(RADIANS(L832))</f>
        <v/>
      </c>
      <c r="W832" s="80">
        <f>SIN(RADIANS(K832))*SIN(RADIANS(L832))+COS(RADIANS(K832))*SIN(RADIANS(J832))*COS(RADIANS(L832))</f>
        <v/>
      </c>
      <c r="X832" s="80">
        <f>COS(RADIANS(K832))*COS(RADIANS(J832))</f>
        <v/>
      </c>
      <c r="Y832" s="80">
        <f>P832*G832</f>
        <v/>
      </c>
      <c r="Z832" s="80">
        <f>Q832*H832</f>
        <v/>
      </c>
      <c r="AA832" s="80">
        <f>R832*I832</f>
        <v/>
      </c>
      <c r="AB832" s="80">
        <f>M832</f>
        <v/>
      </c>
      <c r="AC832" s="80">
        <f>S832*G832</f>
        <v/>
      </c>
      <c r="AD832" s="80">
        <f>T832*H832</f>
        <v/>
      </c>
      <c r="AE832" s="80">
        <f>U832*I832</f>
        <v/>
      </c>
      <c r="AF832" s="80">
        <f>N832</f>
        <v/>
      </c>
      <c r="AG832" s="80">
        <f>V832*G832</f>
        <v/>
      </c>
      <c r="AH832" s="80">
        <f>W832*H832</f>
        <v/>
      </c>
      <c r="AI832" s="80">
        <f>X832*I832</f>
        <v/>
      </c>
      <c r="AJ832" s="80">
        <f>O832</f>
        <v/>
      </c>
      <c r="AK832" s="81" t="n">
        <v>-0.809017062</v>
      </c>
      <c r="AL832" s="81" t="n">
        <v>0</v>
      </c>
      <c r="AM832" s="81" t="n">
        <v>0.587785184</v>
      </c>
      <c r="AN832" s="81" t="n">
        <v>0</v>
      </c>
      <c r="AO832" s="81" t="n">
        <v>0</v>
      </c>
      <c r="AP832" s="81" t="n">
        <v>1</v>
      </c>
      <c r="AQ832" s="81" t="n">
        <v>0</v>
      </c>
      <c r="AR832" s="81" t="n">
        <v>0</v>
      </c>
      <c r="AS832" s="81" t="n">
        <v>-0.587785184</v>
      </c>
      <c r="AT832" s="81" t="n">
        <v>0</v>
      </c>
      <c r="AU832" s="81" t="n">
        <v>-0.809017062</v>
      </c>
      <c r="AV832" s="81" t="n">
        <v>0</v>
      </c>
      <c r="AW832" s="82">
        <f>MAX(ABS(Y832-AK832),ABS(Z832-AL832),ABS(AA832-AM832),ABS(AB832-AN832),ABS(AC832-AO832),ABS(AD832-AP832),ABS(AE832-AQ832),ABS(AF832-AR832),ABS(AG832-AS832),ABS(AH832-AT832),ABS(AI832-AU832),ABS(AJ832-AV832))</f>
        <v/>
      </c>
    </row>
    <row r="833">
      <c r="A833" s="78" t="inlineStr">
        <is>
          <t>M828</t>
        </is>
      </c>
      <c r="B833" s="52" t="inlineStr">
        <is>
          <t>HEL-40</t>
        </is>
      </c>
      <c r="C833" s="52" t="inlineStr">
        <is>
          <t>Scout Helicopter</t>
        </is>
      </c>
      <c r="D833" s="52" t="inlineStr">
        <is>
          <t>Blade 3 flap</t>
        </is>
      </c>
      <c r="E833" s="53" t="inlineStr">
        <is>
          <t>Group</t>
        </is>
      </c>
      <c r="F833" s="52" t="inlineStr">
        <is>
          <t>HEL-39</t>
        </is>
      </c>
      <c r="G833" s="79" t="n">
        <v>1</v>
      </c>
      <c r="H833" s="79" t="n">
        <v>1</v>
      </c>
      <c r="I833" s="79" t="n">
        <v>1</v>
      </c>
      <c r="J833" s="79" t="n">
        <v>7</v>
      </c>
      <c r="K833" s="79" t="n">
        <v>0</v>
      </c>
      <c r="L833" s="79" t="n">
        <v>3</v>
      </c>
      <c r="M833" s="79" t="n">
        <v>0</v>
      </c>
      <c r="N833" s="79" t="n">
        <v>0</v>
      </c>
      <c r="O833" s="79" t="n">
        <v>0.300000012</v>
      </c>
      <c r="P833" s="80">
        <f>COS(RADIANS(K833))*COS(RADIANS(L833))+SIN(RADIANS(K833))*SIN(RADIANS(J833))*SIN(RADIANS(L833))</f>
        <v/>
      </c>
      <c r="Q833" s="80">
        <f>-COS(RADIANS(K833))*SIN(RADIANS(L833))+SIN(RADIANS(K833))*SIN(RADIANS(J833))*COS(RADIANS(L833))</f>
        <v/>
      </c>
      <c r="R833" s="80">
        <f>SIN(RADIANS(K833))*COS(RADIANS(J833))</f>
        <v/>
      </c>
      <c r="S833" s="80">
        <f>COS(RADIANS(J833))*SIN(RADIANS(L833))</f>
        <v/>
      </c>
      <c r="T833" s="80">
        <f>COS(RADIANS(J833))*COS(RADIANS(L833))</f>
        <v/>
      </c>
      <c r="U833" s="80">
        <f>-SIN(RADIANS(J833))</f>
        <v/>
      </c>
      <c r="V833" s="80">
        <f>-SIN(RADIANS(K833))*COS(RADIANS(L833))+COS(RADIANS(K833))*SIN(RADIANS(J833))*SIN(RADIANS(L833))</f>
        <v/>
      </c>
      <c r="W833" s="80">
        <f>SIN(RADIANS(K833))*SIN(RADIANS(L833))+COS(RADIANS(K833))*SIN(RADIANS(J833))*COS(RADIANS(L833))</f>
        <v/>
      </c>
      <c r="X833" s="80">
        <f>COS(RADIANS(K833))*COS(RADIANS(J833))</f>
        <v/>
      </c>
      <c r="Y833" s="80">
        <f>P833*G833</f>
        <v/>
      </c>
      <c r="Z833" s="80">
        <f>Q833*H833</f>
        <v/>
      </c>
      <c r="AA833" s="80">
        <f>R833*I833</f>
        <v/>
      </c>
      <c r="AB833" s="80">
        <f>M833</f>
        <v/>
      </c>
      <c r="AC833" s="80">
        <f>S833*G833</f>
        <v/>
      </c>
      <c r="AD833" s="80">
        <f>T833*H833</f>
        <v/>
      </c>
      <c r="AE833" s="80">
        <f>U833*I833</f>
        <v/>
      </c>
      <c r="AF833" s="80">
        <f>N833</f>
        <v/>
      </c>
      <c r="AG833" s="80">
        <f>V833*G833</f>
        <v/>
      </c>
      <c r="AH833" s="80">
        <f>W833*H833</f>
        <v/>
      </c>
      <c r="AI833" s="80">
        <f>X833*I833</f>
        <v/>
      </c>
      <c r="AJ833" s="80">
        <f>O833</f>
        <v/>
      </c>
      <c r="AK833" s="81" t="n">
        <v>0.99862951</v>
      </c>
      <c r="AL833" s="81" t="n">
        <v>-0.0523359589</v>
      </c>
      <c r="AM833" s="81" t="n">
        <v>0</v>
      </c>
      <c r="AN833" s="81" t="n">
        <v>0</v>
      </c>
      <c r="AO833" s="81" t="n">
        <v>0.051945854</v>
      </c>
      <c r="AP833" s="81" t="n">
        <v>0.991185844</v>
      </c>
      <c r="AQ833" s="81" t="n">
        <v>-0.121869355</v>
      </c>
      <c r="AR833" s="81" t="n">
        <v>0</v>
      </c>
      <c r="AS833" s="81" t="n">
        <v>0.00637814961</v>
      </c>
      <c r="AT833" s="81" t="n">
        <v>0.121702336</v>
      </c>
      <c r="AU833" s="81" t="n">
        <v>0.992546141</v>
      </c>
      <c r="AV833" s="81" t="n">
        <v>0.300000012</v>
      </c>
      <c r="AW833" s="82">
        <f>MAX(ABS(Y833-AK833),ABS(Z833-AL833),ABS(AA833-AM833),ABS(AB833-AN833),ABS(AC833-AO833),ABS(AD833-AP833),ABS(AE833-AQ833),ABS(AF833-AR833),ABS(AG833-AS833),ABS(AH833-AT833),ABS(AI833-AU833),ABS(AJ833-AV833))</f>
        <v/>
      </c>
    </row>
    <row r="834">
      <c r="A834" s="78" t="inlineStr">
        <is>
          <t>M829</t>
        </is>
      </c>
      <c r="B834" s="52" t="inlineStr">
        <is>
          <t>HEL-41</t>
        </is>
      </c>
      <c r="C834" s="52" t="inlineStr">
        <is>
          <t>Scout Helicopter</t>
        </is>
      </c>
      <c r="D834" s="52" t="inlineStr">
        <is>
          <t>Blade 3</t>
        </is>
      </c>
      <c r="E834" s="63" t="inlineStr">
        <is>
          <t>Cube</t>
        </is>
      </c>
      <c r="F834" s="52" t="inlineStr">
        <is>
          <t>HEL-40</t>
        </is>
      </c>
      <c r="G834" s="79" t="n">
        <v>0.219999999</v>
      </c>
      <c r="H834" s="79" t="n">
        <v>0.0299999993</v>
      </c>
      <c r="I834" s="79" t="n">
        <v>3.9000001</v>
      </c>
      <c r="J834" s="79" t="n">
        <v>0</v>
      </c>
      <c r="K834" s="79" t="n">
        <v>0</v>
      </c>
      <c r="L834" s="79" t="n">
        <v>0</v>
      </c>
      <c r="M834" s="79" t="n">
        <v>0</v>
      </c>
      <c r="N834" s="79" t="n">
        <v>0</v>
      </c>
      <c r="O834" s="79" t="n">
        <v>1.95000005</v>
      </c>
      <c r="P834" s="80">
        <f>COS(RADIANS(K834))*COS(RADIANS(L834))+SIN(RADIANS(K834))*SIN(RADIANS(J834))*SIN(RADIANS(L834))</f>
        <v/>
      </c>
      <c r="Q834" s="80">
        <f>-COS(RADIANS(K834))*SIN(RADIANS(L834))+SIN(RADIANS(K834))*SIN(RADIANS(J834))*COS(RADIANS(L834))</f>
        <v/>
      </c>
      <c r="R834" s="80">
        <f>SIN(RADIANS(K834))*COS(RADIANS(J834))</f>
        <v/>
      </c>
      <c r="S834" s="80">
        <f>COS(RADIANS(J834))*SIN(RADIANS(L834))</f>
        <v/>
      </c>
      <c r="T834" s="80">
        <f>COS(RADIANS(J834))*COS(RADIANS(L834))</f>
        <v/>
      </c>
      <c r="U834" s="80">
        <f>-SIN(RADIANS(J834))</f>
        <v/>
      </c>
      <c r="V834" s="80">
        <f>-SIN(RADIANS(K834))*COS(RADIANS(L834))+COS(RADIANS(K834))*SIN(RADIANS(J834))*SIN(RADIANS(L834))</f>
        <v/>
      </c>
      <c r="W834" s="80">
        <f>SIN(RADIANS(K834))*SIN(RADIANS(L834))+COS(RADIANS(K834))*SIN(RADIANS(J834))*COS(RADIANS(L834))</f>
        <v/>
      </c>
      <c r="X834" s="80">
        <f>COS(RADIANS(K834))*COS(RADIANS(J834))</f>
        <v/>
      </c>
      <c r="Y834" s="80">
        <f>P834*G834</f>
        <v/>
      </c>
      <c r="Z834" s="80">
        <f>Q834*H834</f>
        <v/>
      </c>
      <c r="AA834" s="80">
        <f>R834*I834</f>
        <v/>
      </c>
      <c r="AB834" s="80">
        <f>M834</f>
        <v/>
      </c>
      <c r="AC834" s="80">
        <f>S834*G834</f>
        <v/>
      </c>
      <c r="AD834" s="80">
        <f>T834*H834</f>
        <v/>
      </c>
      <c r="AE834" s="80">
        <f>U834*I834</f>
        <v/>
      </c>
      <c r="AF834" s="80">
        <f>N834</f>
        <v/>
      </c>
      <c r="AG834" s="80">
        <f>V834*G834</f>
        <v/>
      </c>
      <c r="AH834" s="80">
        <f>W834*H834</f>
        <v/>
      </c>
      <c r="AI834" s="80">
        <f>X834*I834</f>
        <v/>
      </c>
      <c r="AJ834" s="80">
        <f>O834</f>
        <v/>
      </c>
      <c r="AK834" s="81" t="n">
        <v>0.219999999</v>
      </c>
      <c r="AL834" s="81" t="n">
        <v>0</v>
      </c>
      <c r="AM834" s="81" t="n">
        <v>0</v>
      </c>
      <c r="AN834" s="81" t="n">
        <v>0</v>
      </c>
      <c r="AO834" s="81" t="n">
        <v>0</v>
      </c>
      <c r="AP834" s="81" t="n">
        <v>0.0299999993</v>
      </c>
      <c r="AQ834" s="81" t="n">
        <v>0</v>
      </c>
      <c r="AR834" s="81" t="n">
        <v>0</v>
      </c>
      <c r="AS834" s="81" t="n">
        <v>0</v>
      </c>
      <c r="AT834" s="81" t="n">
        <v>0</v>
      </c>
      <c r="AU834" s="81" t="n">
        <v>3.9000001</v>
      </c>
      <c r="AV834" s="81" t="n">
        <v>1.95000005</v>
      </c>
      <c r="AW834" s="82">
        <f>MAX(ABS(Y834-AK834),ABS(Z834-AL834),ABS(AA834-AM834),ABS(AB834-AN834),ABS(AC834-AO834),ABS(AD834-AP834),ABS(AE834-AQ834),ABS(AF834-AR834),ABS(AG834-AS834),ABS(AH834-AT834),ABS(AI834-AU834),ABS(AJ834-AV834))</f>
        <v/>
      </c>
    </row>
    <row r="835">
      <c r="A835" s="78" t="inlineStr">
        <is>
          <t>M830</t>
        </is>
      </c>
      <c r="B835" s="52" t="inlineStr">
        <is>
          <t>HEL-42</t>
        </is>
      </c>
      <c r="C835" s="52" t="inlineStr">
        <is>
          <t>Scout Helicopter</t>
        </is>
      </c>
      <c r="D835" s="52" t="inlineStr">
        <is>
          <t>Blade grip</t>
        </is>
      </c>
      <c r="E835" s="63" t="inlineStr">
        <is>
          <t>Cube</t>
        </is>
      </c>
      <c r="F835" s="52" t="inlineStr">
        <is>
          <t>HEL-40</t>
        </is>
      </c>
      <c r="G835" s="79" t="n">
        <v>0.119999997</v>
      </c>
      <c r="H835" s="79" t="n">
        <v>0.07999999820000001</v>
      </c>
      <c r="I835" s="79" t="n">
        <v>0.349999994</v>
      </c>
      <c r="J835" s="79" t="n">
        <v>0</v>
      </c>
      <c r="K835" s="79" t="n">
        <v>0</v>
      </c>
      <c r="L835" s="79" t="n">
        <v>0</v>
      </c>
      <c r="M835" s="79" t="n">
        <v>0</v>
      </c>
      <c r="N835" s="79" t="n">
        <v>0</v>
      </c>
      <c r="O835" s="79" t="n">
        <v>0.150000006</v>
      </c>
      <c r="P835" s="80">
        <f>COS(RADIANS(K835))*COS(RADIANS(L835))+SIN(RADIANS(K835))*SIN(RADIANS(J835))*SIN(RADIANS(L835))</f>
        <v/>
      </c>
      <c r="Q835" s="80">
        <f>-COS(RADIANS(K835))*SIN(RADIANS(L835))+SIN(RADIANS(K835))*SIN(RADIANS(J835))*COS(RADIANS(L835))</f>
        <v/>
      </c>
      <c r="R835" s="80">
        <f>SIN(RADIANS(K835))*COS(RADIANS(J835))</f>
        <v/>
      </c>
      <c r="S835" s="80">
        <f>COS(RADIANS(J835))*SIN(RADIANS(L835))</f>
        <v/>
      </c>
      <c r="T835" s="80">
        <f>COS(RADIANS(J835))*COS(RADIANS(L835))</f>
        <v/>
      </c>
      <c r="U835" s="80">
        <f>-SIN(RADIANS(J835))</f>
        <v/>
      </c>
      <c r="V835" s="80">
        <f>-SIN(RADIANS(K835))*COS(RADIANS(L835))+COS(RADIANS(K835))*SIN(RADIANS(J835))*SIN(RADIANS(L835))</f>
        <v/>
      </c>
      <c r="W835" s="80">
        <f>SIN(RADIANS(K835))*SIN(RADIANS(L835))+COS(RADIANS(K835))*SIN(RADIANS(J835))*COS(RADIANS(L835))</f>
        <v/>
      </c>
      <c r="X835" s="80">
        <f>COS(RADIANS(K835))*COS(RADIANS(J835))</f>
        <v/>
      </c>
      <c r="Y835" s="80">
        <f>P835*G835</f>
        <v/>
      </c>
      <c r="Z835" s="80">
        <f>Q835*H835</f>
        <v/>
      </c>
      <c r="AA835" s="80">
        <f>R835*I835</f>
        <v/>
      </c>
      <c r="AB835" s="80">
        <f>M835</f>
        <v/>
      </c>
      <c r="AC835" s="80">
        <f>S835*G835</f>
        <v/>
      </c>
      <c r="AD835" s="80">
        <f>T835*H835</f>
        <v/>
      </c>
      <c r="AE835" s="80">
        <f>U835*I835</f>
        <v/>
      </c>
      <c r="AF835" s="80">
        <f>N835</f>
        <v/>
      </c>
      <c r="AG835" s="80">
        <f>V835*G835</f>
        <v/>
      </c>
      <c r="AH835" s="80">
        <f>W835*H835</f>
        <v/>
      </c>
      <c r="AI835" s="80">
        <f>X835*I835</f>
        <v/>
      </c>
      <c r="AJ835" s="80">
        <f>O835</f>
        <v/>
      </c>
      <c r="AK835" s="81" t="n">
        <v>0.119999997</v>
      </c>
      <c r="AL835" s="81" t="n">
        <v>0</v>
      </c>
      <c r="AM835" s="81" t="n">
        <v>0</v>
      </c>
      <c r="AN835" s="81" t="n">
        <v>0</v>
      </c>
      <c r="AO835" s="81" t="n">
        <v>0</v>
      </c>
      <c r="AP835" s="81" t="n">
        <v>0.07999999820000001</v>
      </c>
      <c r="AQ835" s="81" t="n">
        <v>0</v>
      </c>
      <c r="AR835" s="81" t="n">
        <v>0</v>
      </c>
      <c r="AS835" s="81" t="n">
        <v>0</v>
      </c>
      <c r="AT835" s="81" t="n">
        <v>0</v>
      </c>
      <c r="AU835" s="81" t="n">
        <v>0.349999994</v>
      </c>
      <c r="AV835" s="81" t="n">
        <v>0.150000006</v>
      </c>
      <c r="AW835" s="82">
        <f>MAX(ABS(Y835-AK835),ABS(Z835-AL835),ABS(AA835-AM835),ABS(AB835-AN835),ABS(AC835-AO835),ABS(AD835-AP835),ABS(AE835-AQ835),ABS(AF835-AR835),ABS(AG835-AS835),ABS(AH835-AT835),ABS(AI835-AU835),ABS(AJ835-AV835))</f>
        <v/>
      </c>
    </row>
    <row r="836">
      <c r="A836" s="78" t="inlineStr">
        <is>
          <t>M831</t>
        </is>
      </c>
      <c r="B836" s="52" t="inlineStr">
        <is>
          <t>HEL-43</t>
        </is>
      </c>
      <c r="C836" s="52" t="inlineStr">
        <is>
          <t>Scout Helicopter</t>
        </is>
      </c>
      <c r="D836" s="52" t="inlineStr">
        <is>
          <t>Blade tip cap</t>
        </is>
      </c>
      <c r="E836" s="63" t="inlineStr">
        <is>
          <t>Cube</t>
        </is>
      </c>
      <c r="F836" s="52" t="inlineStr">
        <is>
          <t>HEL-40</t>
        </is>
      </c>
      <c r="G836" s="79" t="n">
        <v>0.230000004</v>
      </c>
      <c r="H836" s="79" t="n">
        <v>0.0350000001</v>
      </c>
      <c r="I836" s="79" t="n">
        <v>0.300000012</v>
      </c>
      <c r="J836" s="79" t="n">
        <v>0</v>
      </c>
      <c r="K836" s="79" t="n">
        <v>0</v>
      </c>
      <c r="L836" s="79" t="n">
        <v>0</v>
      </c>
      <c r="M836" s="79" t="n">
        <v>0</v>
      </c>
      <c r="N836" s="79" t="n">
        <v>0</v>
      </c>
      <c r="O836" s="79" t="n">
        <v>3.75</v>
      </c>
      <c r="P836" s="80">
        <f>COS(RADIANS(K836))*COS(RADIANS(L836))+SIN(RADIANS(K836))*SIN(RADIANS(J836))*SIN(RADIANS(L836))</f>
        <v/>
      </c>
      <c r="Q836" s="80">
        <f>-COS(RADIANS(K836))*SIN(RADIANS(L836))+SIN(RADIANS(K836))*SIN(RADIANS(J836))*COS(RADIANS(L836))</f>
        <v/>
      </c>
      <c r="R836" s="80">
        <f>SIN(RADIANS(K836))*COS(RADIANS(J836))</f>
        <v/>
      </c>
      <c r="S836" s="80">
        <f>COS(RADIANS(J836))*SIN(RADIANS(L836))</f>
        <v/>
      </c>
      <c r="T836" s="80">
        <f>COS(RADIANS(J836))*COS(RADIANS(L836))</f>
        <v/>
      </c>
      <c r="U836" s="80">
        <f>-SIN(RADIANS(J836))</f>
        <v/>
      </c>
      <c r="V836" s="80">
        <f>-SIN(RADIANS(K836))*COS(RADIANS(L836))+COS(RADIANS(K836))*SIN(RADIANS(J836))*SIN(RADIANS(L836))</f>
        <v/>
      </c>
      <c r="W836" s="80">
        <f>SIN(RADIANS(K836))*SIN(RADIANS(L836))+COS(RADIANS(K836))*SIN(RADIANS(J836))*COS(RADIANS(L836))</f>
        <v/>
      </c>
      <c r="X836" s="80">
        <f>COS(RADIANS(K836))*COS(RADIANS(J836))</f>
        <v/>
      </c>
      <c r="Y836" s="80">
        <f>P836*G836</f>
        <v/>
      </c>
      <c r="Z836" s="80">
        <f>Q836*H836</f>
        <v/>
      </c>
      <c r="AA836" s="80">
        <f>R836*I836</f>
        <v/>
      </c>
      <c r="AB836" s="80">
        <f>M836</f>
        <v/>
      </c>
      <c r="AC836" s="80">
        <f>S836*G836</f>
        <v/>
      </c>
      <c r="AD836" s="80">
        <f>T836*H836</f>
        <v/>
      </c>
      <c r="AE836" s="80">
        <f>U836*I836</f>
        <v/>
      </c>
      <c r="AF836" s="80">
        <f>N836</f>
        <v/>
      </c>
      <c r="AG836" s="80">
        <f>V836*G836</f>
        <v/>
      </c>
      <c r="AH836" s="80">
        <f>W836*H836</f>
        <v/>
      </c>
      <c r="AI836" s="80">
        <f>X836*I836</f>
        <v/>
      </c>
      <c r="AJ836" s="80">
        <f>O836</f>
        <v/>
      </c>
      <c r="AK836" s="81" t="n">
        <v>0.230000004</v>
      </c>
      <c r="AL836" s="81" t="n">
        <v>0</v>
      </c>
      <c r="AM836" s="81" t="n">
        <v>0</v>
      </c>
      <c r="AN836" s="81" t="n">
        <v>0</v>
      </c>
      <c r="AO836" s="81" t="n">
        <v>0</v>
      </c>
      <c r="AP836" s="81" t="n">
        <v>0.0350000001</v>
      </c>
      <c r="AQ836" s="81" t="n">
        <v>0</v>
      </c>
      <c r="AR836" s="81" t="n">
        <v>0</v>
      </c>
      <c r="AS836" s="81" t="n">
        <v>0</v>
      </c>
      <c r="AT836" s="81" t="n">
        <v>0</v>
      </c>
      <c r="AU836" s="81" t="n">
        <v>0.300000012</v>
      </c>
      <c r="AV836" s="81" t="n">
        <v>3.75</v>
      </c>
      <c r="AW836" s="82">
        <f>MAX(ABS(Y836-AK836),ABS(Z836-AL836),ABS(AA836-AM836),ABS(AB836-AN836),ABS(AC836-AO836),ABS(AD836-AP836),ABS(AE836-AQ836),ABS(AF836-AR836),ABS(AG836-AS836),ABS(AH836-AT836),ABS(AI836-AU836),ABS(AJ836-AV836))</f>
        <v/>
      </c>
    </row>
    <row r="837">
      <c r="A837" s="78" t="inlineStr">
        <is>
          <t>M832</t>
        </is>
      </c>
      <c r="B837" s="52" t="inlineStr">
        <is>
          <t>HEL-44</t>
        </is>
      </c>
      <c r="C837" s="52" t="inlineStr">
        <is>
          <t>Scout Helicopter</t>
        </is>
      </c>
      <c r="D837" s="52" t="inlineStr">
        <is>
          <t>Blade 4 pivot</t>
        </is>
      </c>
      <c r="E837" s="53" t="inlineStr">
        <is>
          <t>Group</t>
        </is>
      </c>
      <c r="F837" s="52" t="inlineStr">
        <is>
          <t>HEL-26</t>
        </is>
      </c>
      <c r="G837" s="79" t="n">
        <v>1</v>
      </c>
      <c r="H837" s="79" t="n">
        <v>1</v>
      </c>
      <c r="I837" s="79" t="n">
        <v>1</v>
      </c>
      <c r="J837" s="79" t="n">
        <v>0</v>
      </c>
      <c r="K837" s="79" t="n">
        <v>216</v>
      </c>
      <c r="L837" s="79" t="n">
        <v>0</v>
      </c>
      <c r="M837" s="79" t="n">
        <v>0</v>
      </c>
      <c r="N837" s="79" t="n">
        <v>0</v>
      </c>
      <c r="O837" s="79" t="n">
        <v>0</v>
      </c>
      <c r="P837" s="80">
        <f>COS(RADIANS(K837))*COS(RADIANS(L837))+SIN(RADIANS(K837))*SIN(RADIANS(J837))*SIN(RADIANS(L837))</f>
        <v/>
      </c>
      <c r="Q837" s="80">
        <f>-COS(RADIANS(K837))*SIN(RADIANS(L837))+SIN(RADIANS(K837))*SIN(RADIANS(J837))*COS(RADIANS(L837))</f>
        <v/>
      </c>
      <c r="R837" s="80">
        <f>SIN(RADIANS(K837))*COS(RADIANS(J837))</f>
        <v/>
      </c>
      <c r="S837" s="80">
        <f>COS(RADIANS(J837))*SIN(RADIANS(L837))</f>
        <v/>
      </c>
      <c r="T837" s="80">
        <f>COS(RADIANS(J837))*COS(RADIANS(L837))</f>
        <v/>
      </c>
      <c r="U837" s="80">
        <f>-SIN(RADIANS(J837))</f>
        <v/>
      </c>
      <c r="V837" s="80">
        <f>-SIN(RADIANS(K837))*COS(RADIANS(L837))+COS(RADIANS(K837))*SIN(RADIANS(J837))*SIN(RADIANS(L837))</f>
        <v/>
      </c>
      <c r="W837" s="80">
        <f>SIN(RADIANS(K837))*SIN(RADIANS(L837))+COS(RADIANS(K837))*SIN(RADIANS(J837))*COS(RADIANS(L837))</f>
        <v/>
      </c>
      <c r="X837" s="80">
        <f>COS(RADIANS(K837))*COS(RADIANS(J837))</f>
        <v/>
      </c>
      <c r="Y837" s="80">
        <f>P837*G837</f>
        <v/>
      </c>
      <c r="Z837" s="80">
        <f>Q837*H837</f>
        <v/>
      </c>
      <c r="AA837" s="80">
        <f>R837*I837</f>
        <v/>
      </c>
      <c r="AB837" s="80">
        <f>M837</f>
        <v/>
      </c>
      <c r="AC837" s="80">
        <f>S837*G837</f>
        <v/>
      </c>
      <c r="AD837" s="80">
        <f>T837*H837</f>
        <v/>
      </c>
      <c r="AE837" s="80">
        <f>U837*I837</f>
        <v/>
      </c>
      <c r="AF837" s="80">
        <f>N837</f>
        <v/>
      </c>
      <c r="AG837" s="80">
        <f>V837*G837</f>
        <v/>
      </c>
      <c r="AH837" s="80">
        <f>W837*H837</f>
        <v/>
      </c>
      <c r="AI837" s="80">
        <f>X837*I837</f>
        <v/>
      </c>
      <c r="AJ837" s="80">
        <f>O837</f>
        <v/>
      </c>
      <c r="AK837" s="81" t="n">
        <v>-0.809016943</v>
      </c>
      <c r="AL837" s="81" t="n">
        <v>0</v>
      </c>
      <c r="AM837" s="81" t="n">
        <v>-0.5877853629999999</v>
      </c>
      <c r="AN837" s="81" t="n">
        <v>0</v>
      </c>
      <c r="AO837" s="81" t="n">
        <v>0</v>
      </c>
      <c r="AP837" s="81" t="n">
        <v>1</v>
      </c>
      <c r="AQ837" s="81" t="n">
        <v>0</v>
      </c>
      <c r="AR837" s="81" t="n">
        <v>0</v>
      </c>
      <c r="AS837" s="81" t="n">
        <v>0.5877853629999999</v>
      </c>
      <c r="AT837" s="81" t="n">
        <v>0</v>
      </c>
      <c r="AU837" s="81" t="n">
        <v>-0.809016943</v>
      </c>
      <c r="AV837" s="81" t="n">
        <v>0</v>
      </c>
      <c r="AW837" s="82">
        <f>MAX(ABS(Y837-AK837),ABS(Z837-AL837),ABS(AA837-AM837),ABS(AB837-AN837),ABS(AC837-AO837),ABS(AD837-AP837),ABS(AE837-AQ837),ABS(AF837-AR837),ABS(AG837-AS837),ABS(AH837-AT837),ABS(AI837-AU837),ABS(AJ837-AV837))</f>
        <v/>
      </c>
    </row>
    <row r="838">
      <c r="A838" s="78" t="inlineStr">
        <is>
          <t>M833</t>
        </is>
      </c>
      <c r="B838" s="52" t="inlineStr">
        <is>
          <t>HEL-45</t>
        </is>
      </c>
      <c r="C838" s="52" t="inlineStr">
        <is>
          <t>Scout Helicopter</t>
        </is>
      </c>
      <c r="D838" s="52" t="inlineStr">
        <is>
          <t>Blade 4 flap</t>
        </is>
      </c>
      <c r="E838" s="53" t="inlineStr">
        <is>
          <t>Group</t>
        </is>
      </c>
      <c r="F838" s="52" t="inlineStr">
        <is>
          <t>HEL-44</t>
        </is>
      </c>
      <c r="G838" s="79" t="n">
        <v>1</v>
      </c>
      <c r="H838" s="79" t="n">
        <v>1</v>
      </c>
      <c r="I838" s="79" t="n">
        <v>1</v>
      </c>
      <c r="J838" s="79" t="n">
        <v>7</v>
      </c>
      <c r="K838" s="79" t="n">
        <v>0</v>
      </c>
      <c r="L838" s="79" t="n">
        <v>3</v>
      </c>
      <c r="M838" s="79" t="n">
        <v>0</v>
      </c>
      <c r="N838" s="79" t="n">
        <v>0</v>
      </c>
      <c r="O838" s="79" t="n">
        <v>0.300000012</v>
      </c>
      <c r="P838" s="80">
        <f>COS(RADIANS(K838))*COS(RADIANS(L838))+SIN(RADIANS(K838))*SIN(RADIANS(J838))*SIN(RADIANS(L838))</f>
        <v/>
      </c>
      <c r="Q838" s="80">
        <f>-COS(RADIANS(K838))*SIN(RADIANS(L838))+SIN(RADIANS(K838))*SIN(RADIANS(J838))*COS(RADIANS(L838))</f>
        <v/>
      </c>
      <c r="R838" s="80">
        <f>SIN(RADIANS(K838))*COS(RADIANS(J838))</f>
        <v/>
      </c>
      <c r="S838" s="80">
        <f>COS(RADIANS(J838))*SIN(RADIANS(L838))</f>
        <v/>
      </c>
      <c r="T838" s="80">
        <f>COS(RADIANS(J838))*COS(RADIANS(L838))</f>
        <v/>
      </c>
      <c r="U838" s="80">
        <f>-SIN(RADIANS(J838))</f>
        <v/>
      </c>
      <c r="V838" s="80">
        <f>-SIN(RADIANS(K838))*COS(RADIANS(L838))+COS(RADIANS(K838))*SIN(RADIANS(J838))*SIN(RADIANS(L838))</f>
        <v/>
      </c>
      <c r="W838" s="80">
        <f>SIN(RADIANS(K838))*SIN(RADIANS(L838))+COS(RADIANS(K838))*SIN(RADIANS(J838))*COS(RADIANS(L838))</f>
        <v/>
      </c>
      <c r="X838" s="80">
        <f>COS(RADIANS(K838))*COS(RADIANS(J838))</f>
        <v/>
      </c>
      <c r="Y838" s="80">
        <f>P838*G838</f>
        <v/>
      </c>
      <c r="Z838" s="80">
        <f>Q838*H838</f>
        <v/>
      </c>
      <c r="AA838" s="80">
        <f>R838*I838</f>
        <v/>
      </c>
      <c r="AB838" s="80">
        <f>M838</f>
        <v/>
      </c>
      <c r="AC838" s="80">
        <f>S838*G838</f>
        <v/>
      </c>
      <c r="AD838" s="80">
        <f>T838*H838</f>
        <v/>
      </c>
      <c r="AE838" s="80">
        <f>U838*I838</f>
        <v/>
      </c>
      <c r="AF838" s="80">
        <f>N838</f>
        <v/>
      </c>
      <c r="AG838" s="80">
        <f>V838*G838</f>
        <v/>
      </c>
      <c r="AH838" s="80">
        <f>W838*H838</f>
        <v/>
      </c>
      <c r="AI838" s="80">
        <f>X838*I838</f>
        <v/>
      </c>
      <c r="AJ838" s="80">
        <f>O838</f>
        <v/>
      </c>
      <c r="AK838" s="81" t="n">
        <v>0.99862951</v>
      </c>
      <c r="AL838" s="81" t="n">
        <v>-0.0523359589</v>
      </c>
      <c r="AM838" s="81" t="n">
        <v>0</v>
      </c>
      <c r="AN838" s="81" t="n">
        <v>0</v>
      </c>
      <c r="AO838" s="81" t="n">
        <v>0.051945854</v>
      </c>
      <c r="AP838" s="81" t="n">
        <v>0.991185844</v>
      </c>
      <c r="AQ838" s="81" t="n">
        <v>-0.121869355</v>
      </c>
      <c r="AR838" s="81" t="n">
        <v>0</v>
      </c>
      <c r="AS838" s="81" t="n">
        <v>0.00637814961</v>
      </c>
      <c r="AT838" s="81" t="n">
        <v>0.121702336</v>
      </c>
      <c r="AU838" s="81" t="n">
        <v>0.992546141</v>
      </c>
      <c r="AV838" s="81" t="n">
        <v>0.300000012</v>
      </c>
      <c r="AW838" s="82">
        <f>MAX(ABS(Y838-AK838),ABS(Z838-AL838),ABS(AA838-AM838),ABS(AB838-AN838),ABS(AC838-AO838),ABS(AD838-AP838),ABS(AE838-AQ838),ABS(AF838-AR838),ABS(AG838-AS838),ABS(AH838-AT838),ABS(AI838-AU838),ABS(AJ838-AV838))</f>
        <v/>
      </c>
    </row>
    <row r="839">
      <c r="A839" s="78" t="inlineStr">
        <is>
          <t>M834</t>
        </is>
      </c>
      <c r="B839" s="52" t="inlineStr">
        <is>
          <t>HEL-46</t>
        </is>
      </c>
      <c r="C839" s="52" t="inlineStr">
        <is>
          <t>Scout Helicopter</t>
        </is>
      </c>
      <c r="D839" s="52" t="inlineStr">
        <is>
          <t>Blade 4</t>
        </is>
      </c>
      <c r="E839" s="63" t="inlineStr">
        <is>
          <t>Cube</t>
        </is>
      </c>
      <c r="F839" s="52" t="inlineStr">
        <is>
          <t>HEL-45</t>
        </is>
      </c>
      <c r="G839" s="79" t="n">
        <v>0.219999999</v>
      </c>
      <c r="H839" s="79" t="n">
        <v>0.0299999993</v>
      </c>
      <c r="I839" s="79" t="n">
        <v>3.9000001</v>
      </c>
      <c r="J839" s="79" t="n">
        <v>0</v>
      </c>
      <c r="K839" s="79" t="n">
        <v>0</v>
      </c>
      <c r="L839" s="79" t="n">
        <v>0</v>
      </c>
      <c r="M839" s="79" t="n">
        <v>0</v>
      </c>
      <c r="N839" s="79" t="n">
        <v>0</v>
      </c>
      <c r="O839" s="79" t="n">
        <v>1.95000005</v>
      </c>
      <c r="P839" s="80">
        <f>COS(RADIANS(K839))*COS(RADIANS(L839))+SIN(RADIANS(K839))*SIN(RADIANS(J839))*SIN(RADIANS(L839))</f>
        <v/>
      </c>
      <c r="Q839" s="80">
        <f>-COS(RADIANS(K839))*SIN(RADIANS(L839))+SIN(RADIANS(K839))*SIN(RADIANS(J839))*COS(RADIANS(L839))</f>
        <v/>
      </c>
      <c r="R839" s="80">
        <f>SIN(RADIANS(K839))*COS(RADIANS(J839))</f>
        <v/>
      </c>
      <c r="S839" s="80">
        <f>COS(RADIANS(J839))*SIN(RADIANS(L839))</f>
        <v/>
      </c>
      <c r="T839" s="80">
        <f>COS(RADIANS(J839))*COS(RADIANS(L839))</f>
        <v/>
      </c>
      <c r="U839" s="80">
        <f>-SIN(RADIANS(J839))</f>
        <v/>
      </c>
      <c r="V839" s="80">
        <f>-SIN(RADIANS(K839))*COS(RADIANS(L839))+COS(RADIANS(K839))*SIN(RADIANS(J839))*SIN(RADIANS(L839))</f>
        <v/>
      </c>
      <c r="W839" s="80">
        <f>SIN(RADIANS(K839))*SIN(RADIANS(L839))+COS(RADIANS(K839))*SIN(RADIANS(J839))*COS(RADIANS(L839))</f>
        <v/>
      </c>
      <c r="X839" s="80">
        <f>COS(RADIANS(K839))*COS(RADIANS(J839))</f>
        <v/>
      </c>
      <c r="Y839" s="80">
        <f>P839*G839</f>
        <v/>
      </c>
      <c r="Z839" s="80">
        <f>Q839*H839</f>
        <v/>
      </c>
      <c r="AA839" s="80">
        <f>R839*I839</f>
        <v/>
      </c>
      <c r="AB839" s="80">
        <f>M839</f>
        <v/>
      </c>
      <c r="AC839" s="80">
        <f>S839*G839</f>
        <v/>
      </c>
      <c r="AD839" s="80">
        <f>T839*H839</f>
        <v/>
      </c>
      <c r="AE839" s="80">
        <f>U839*I839</f>
        <v/>
      </c>
      <c r="AF839" s="80">
        <f>N839</f>
        <v/>
      </c>
      <c r="AG839" s="80">
        <f>V839*G839</f>
        <v/>
      </c>
      <c r="AH839" s="80">
        <f>W839*H839</f>
        <v/>
      </c>
      <c r="AI839" s="80">
        <f>X839*I839</f>
        <v/>
      </c>
      <c r="AJ839" s="80">
        <f>O839</f>
        <v/>
      </c>
      <c r="AK839" s="81" t="n">
        <v>0.219999999</v>
      </c>
      <c r="AL839" s="81" t="n">
        <v>0</v>
      </c>
      <c r="AM839" s="81" t="n">
        <v>0</v>
      </c>
      <c r="AN839" s="81" t="n">
        <v>0</v>
      </c>
      <c r="AO839" s="81" t="n">
        <v>0</v>
      </c>
      <c r="AP839" s="81" t="n">
        <v>0.0299999993</v>
      </c>
      <c r="AQ839" s="81" t="n">
        <v>0</v>
      </c>
      <c r="AR839" s="81" t="n">
        <v>0</v>
      </c>
      <c r="AS839" s="81" t="n">
        <v>0</v>
      </c>
      <c r="AT839" s="81" t="n">
        <v>0</v>
      </c>
      <c r="AU839" s="81" t="n">
        <v>3.9000001</v>
      </c>
      <c r="AV839" s="81" t="n">
        <v>1.95000005</v>
      </c>
      <c r="AW839" s="82">
        <f>MAX(ABS(Y839-AK839),ABS(Z839-AL839),ABS(AA839-AM839),ABS(AB839-AN839),ABS(AC839-AO839),ABS(AD839-AP839),ABS(AE839-AQ839),ABS(AF839-AR839),ABS(AG839-AS839),ABS(AH839-AT839),ABS(AI839-AU839),ABS(AJ839-AV839))</f>
        <v/>
      </c>
    </row>
    <row r="840">
      <c r="A840" s="78" t="inlineStr">
        <is>
          <t>M835</t>
        </is>
      </c>
      <c r="B840" s="52" t="inlineStr">
        <is>
          <t>HEL-47</t>
        </is>
      </c>
      <c r="C840" s="52" t="inlineStr">
        <is>
          <t>Scout Helicopter</t>
        </is>
      </c>
      <c r="D840" s="52" t="inlineStr">
        <is>
          <t>Blade grip</t>
        </is>
      </c>
      <c r="E840" s="63" t="inlineStr">
        <is>
          <t>Cube</t>
        </is>
      </c>
      <c r="F840" s="52" t="inlineStr">
        <is>
          <t>HEL-45</t>
        </is>
      </c>
      <c r="G840" s="79" t="n">
        <v>0.119999997</v>
      </c>
      <c r="H840" s="79" t="n">
        <v>0.07999999820000001</v>
      </c>
      <c r="I840" s="79" t="n">
        <v>0.349999994</v>
      </c>
      <c r="J840" s="79" t="n">
        <v>0</v>
      </c>
      <c r="K840" s="79" t="n">
        <v>0</v>
      </c>
      <c r="L840" s="79" t="n">
        <v>0</v>
      </c>
      <c r="M840" s="79" t="n">
        <v>0</v>
      </c>
      <c r="N840" s="79" t="n">
        <v>0</v>
      </c>
      <c r="O840" s="79" t="n">
        <v>0.150000006</v>
      </c>
      <c r="P840" s="80">
        <f>COS(RADIANS(K840))*COS(RADIANS(L840))+SIN(RADIANS(K840))*SIN(RADIANS(J840))*SIN(RADIANS(L840))</f>
        <v/>
      </c>
      <c r="Q840" s="80">
        <f>-COS(RADIANS(K840))*SIN(RADIANS(L840))+SIN(RADIANS(K840))*SIN(RADIANS(J840))*COS(RADIANS(L840))</f>
        <v/>
      </c>
      <c r="R840" s="80">
        <f>SIN(RADIANS(K840))*COS(RADIANS(J840))</f>
        <v/>
      </c>
      <c r="S840" s="80">
        <f>COS(RADIANS(J840))*SIN(RADIANS(L840))</f>
        <v/>
      </c>
      <c r="T840" s="80">
        <f>COS(RADIANS(J840))*COS(RADIANS(L840))</f>
        <v/>
      </c>
      <c r="U840" s="80">
        <f>-SIN(RADIANS(J840))</f>
        <v/>
      </c>
      <c r="V840" s="80">
        <f>-SIN(RADIANS(K840))*COS(RADIANS(L840))+COS(RADIANS(K840))*SIN(RADIANS(J840))*SIN(RADIANS(L840))</f>
        <v/>
      </c>
      <c r="W840" s="80">
        <f>SIN(RADIANS(K840))*SIN(RADIANS(L840))+COS(RADIANS(K840))*SIN(RADIANS(J840))*COS(RADIANS(L840))</f>
        <v/>
      </c>
      <c r="X840" s="80">
        <f>COS(RADIANS(K840))*COS(RADIANS(J840))</f>
        <v/>
      </c>
      <c r="Y840" s="80">
        <f>P840*G840</f>
        <v/>
      </c>
      <c r="Z840" s="80">
        <f>Q840*H840</f>
        <v/>
      </c>
      <c r="AA840" s="80">
        <f>R840*I840</f>
        <v/>
      </c>
      <c r="AB840" s="80">
        <f>M840</f>
        <v/>
      </c>
      <c r="AC840" s="80">
        <f>S840*G840</f>
        <v/>
      </c>
      <c r="AD840" s="80">
        <f>T840*H840</f>
        <v/>
      </c>
      <c r="AE840" s="80">
        <f>U840*I840</f>
        <v/>
      </c>
      <c r="AF840" s="80">
        <f>N840</f>
        <v/>
      </c>
      <c r="AG840" s="80">
        <f>V840*G840</f>
        <v/>
      </c>
      <c r="AH840" s="80">
        <f>W840*H840</f>
        <v/>
      </c>
      <c r="AI840" s="80">
        <f>X840*I840</f>
        <v/>
      </c>
      <c r="AJ840" s="80">
        <f>O840</f>
        <v/>
      </c>
      <c r="AK840" s="81" t="n">
        <v>0.119999997</v>
      </c>
      <c r="AL840" s="81" t="n">
        <v>0</v>
      </c>
      <c r="AM840" s="81" t="n">
        <v>0</v>
      </c>
      <c r="AN840" s="81" t="n">
        <v>0</v>
      </c>
      <c r="AO840" s="81" t="n">
        <v>0</v>
      </c>
      <c r="AP840" s="81" t="n">
        <v>0.07999999820000001</v>
      </c>
      <c r="AQ840" s="81" t="n">
        <v>0</v>
      </c>
      <c r="AR840" s="81" t="n">
        <v>0</v>
      </c>
      <c r="AS840" s="81" t="n">
        <v>0</v>
      </c>
      <c r="AT840" s="81" t="n">
        <v>0</v>
      </c>
      <c r="AU840" s="81" t="n">
        <v>0.349999994</v>
      </c>
      <c r="AV840" s="81" t="n">
        <v>0.150000006</v>
      </c>
      <c r="AW840" s="82">
        <f>MAX(ABS(Y840-AK840),ABS(Z840-AL840),ABS(AA840-AM840),ABS(AB840-AN840),ABS(AC840-AO840),ABS(AD840-AP840),ABS(AE840-AQ840),ABS(AF840-AR840),ABS(AG840-AS840),ABS(AH840-AT840),ABS(AI840-AU840),ABS(AJ840-AV840))</f>
        <v/>
      </c>
    </row>
    <row r="841">
      <c r="A841" s="78" t="inlineStr">
        <is>
          <t>M836</t>
        </is>
      </c>
      <c r="B841" s="52" t="inlineStr">
        <is>
          <t>HEL-48</t>
        </is>
      </c>
      <c r="C841" s="52" t="inlineStr">
        <is>
          <t>Scout Helicopter</t>
        </is>
      </c>
      <c r="D841" s="52" t="inlineStr">
        <is>
          <t>Blade tip cap</t>
        </is>
      </c>
      <c r="E841" s="63" t="inlineStr">
        <is>
          <t>Cube</t>
        </is>
      </c>
      <c r="F841" s="52" t="inlineStr">
        <is>
          <t>HEL-45</t>
        </is>
      </c>
      <c r="G841" s="79" t="n">
        <v>0.230000004</v>
      </c>
      <c r="H841" s="79" t="n">
        <v>0.0350000001</v>
      </c>
      <c r="I841" s="79" t="n">
        <v>0.300000012</v>
      </c>
      <c r="J841" s="79" t="n">
        <v>0</v>
      </c>
      <c r="K841" s="79" t="n">
        <v>0</v>
      </c>
      <c r="L841" s="79" t="n">
        <v>0</v>
      </c>
      <c r="M841" s="79" t="n">
        <v>0</v>
      </c>
      <c r="N841" s="79" t="n">
        <v>0</v>
      </c>
      <c r="O841" s="79" t="n">
        <v>3.75</v>
      </c>
      <c r="P841" s="80">
        <f>COS(RADIANS(K841))*COS(RADIANS(L841))+SIN(RADIANS(K841))*SIN(RADIANS(J841))*SIN(RADIANS(L841))</f>
        <v/>
      </c>
      <c r="Q841" s="80">
        <f>-COS(RADIANS(K841))*SIN(RADIANS(L841))+SIN(RADIANS(K841))*SIN(RADIANS(J841))*COS(RADIANS(L841))</f>
        <v/>
      </c>
      <c r="R841" s="80">
        <f>SIN(RADIANS(K841))*COS(RADIANS(J841))</f>
        <v/>
      </c>
      <c r="S841" s="80">
        <f>COS(RADIANS(J841))*SIN(RADIANS(L841))</f>
        <v/>
      </c>
      <c r="T841" s="80">
        <f>COS(RADIANS(J841))*COS(RADIANS(L841))</f>
        <v/>
      </c>
      <c r="U841" s="80">
        <f>-SIN(RADIANS(J841))</f>
        <v/>
      </c>
      <c r="V841" s="80">
        <f>-SIN(RADIANS(K841))*COS(RADIANS(L841))+COS(RADIANS(K841))*SIN(RADIANS(J841))*SIN(RADIANS(L841))</f>
        <v/>
      </c>
      <c r="W841" s="80">
        <f>SIN(RADIANS(K841))*SIN(RADIANS(L841))+COS(RADIANS(K841))*SIN(RADIANS(J841))*COS(RADIANS(L841))</f>
        <v/>
      </c>
      <c r="X841" s="80">
        <f>COS(RADIANS(K841))*COS(RADIANS(J841))</f>
        <v/>
      </c>
      <c r="Y841" s="80">
        <f>P841*G841</f>
        <v/>
      </c>
      <c r="Z841" s="80">
        <f>Q841*H841</f>
        <v/>
      </c>
      <c r="AA841" s="80">
        <f>R841*I841</f>
        <v/>
      </c>
      <c r="AB841" s="80">
        <f>M841</f>
        <v/>
      </c>
      <c r="AC841" s="80">
        <f>S841*G841</f>
        <v/>
      </c>
      <c r="AD841" s="80">
        <f>T841*H841</f>
        <v/>
      </c>
      <c r="AE841" s="80">
        <f>U841*I841</f>
        <v/>
      </c>
      <c r="AF841" s="80">
        <f>N841</f>
        <v/>
      </c>
      <c r="AG841" s="80">
        <f>V841*G841</f>
        <v/>
      </c>
      <c r="AH841" s="80">
        <f>W841*H841</f>
        <v/>
      </c>
      <c r="AI841" s="80">
        <f>X841*I841</f>
        <v/>
      </c>
      <c r="AJ841" s="80">
        <f>O841</f>
        <v/>
      </c>
      <c r="AK841" s="81" t="n">
        <v>0.230000004</v>
      </c>
      <c r="AL841" s="81" t="n">
        <v>0</v>
      </c>
      <c r="AM841" s="81" t="n">
        <v>0</v>
      </c>
      <c r="AN841" s="81" t="n">
        <v>0</v>
      </c>
      <c r="AO841" s="81" t="n">
        <v>0</v>
      </c>
      <c r="AP841" s="81" t="n">
        <v>0.0350000001</v>
      </c>
      <c r="AQ841" s="81" t="n">
        <v>0</v>
      </c>
      <c r="AR841" s="81" t="n">
        <v>0</v>
      </c>
      <c r="AS841" s="81" t="n">
        <v>0</v>
      </c>
      <c r="AT841" s="81" t="n">
        <v>0</v>
      </c>
      <c r="AU841" s="81" t="n">
        <v>0.300000012</v>
      </c>
      <c r="AV841" s="81" t="n">
        <v>3.75</v>
      </c>
      <c r="AW841" s="82">
        <f>MAX(ABS(Y841-AK841),ABS(Z841-AL841),ABS(AA841-AM841),ABS(AB841-AN841),ABS(AC841-AO841),ABS(AD841-AP841),ABS(AE841-AQ841),ABS(AF841-AR841),ABS(AG841-AS841),ABS(AH841-AT841),ABS(AI841-AU841),ABS(AJ841-AV841))</f>
        <v/>
      </c>
    </row>
    <row r="842">
      <c r="A842" s="78" t="inlineStr">
        <is>
          <t>M837</t>
        </is>
      </c>
      <c r="B842" s="52" t="inlineStr">
        <is>
          <t>HEL-49</t>
        </is>
      </c>
      <c r="C842" s="52" t="inlineStr">
        <is>
          <t>Scout Helicopter</t>
        </is>
      </c>
      <c r="D842" s="52" t="inlineStr">
        <is>
          <t>Blade 5 pivot</t>
        </is>
      </c>
      <c r="E842" s="53" t="inlineStr">
        <is>
          <t>Group</t>
        </is>
      </c>
      <c r="F842" s="52" t="inlineStr">
        <is>
          <t>HEL-26</t>
        </is>
      </c>
      <c r="G842" s="79" t="n">
        <v>1</v>
      </c>
      <c r="H842" s="79" t="n">
        <v>1</v>
      </c>
      <c r="I842" s="79" t="n">
        <v>1</v>
      </c>
      <c r="J842" s="79" t="n">
        <v>0</v>
      </c>
      <c r="K842" s="79" t="n">
        <v>288</v>
      </c>
      <c r="L842" s="79" t="n">
        <v>0</v>
      </c>
      <c r="M842" s="79" t="n">
        <v>0</v>
      </c>
      <c r="N842" s="79" t="n">
        <v>0</v>
      </c>
      <c r="O842" s="79" t="n">
        <v>0</v>
      </c>
      <c r="P842" s="80">
        <f>COS(RADIANS(K842))*COS(RADIANS(L842))+SIN(RADIANS(K842))*SIN(RADIANS(J842))*SIN(RADIANS(L842))</f>
        <v/>
      </c>
      <c r="Q842" s="80">
        <f>-COS(RADIANS(K842))*SIN(RADIANS(L842))+SIN(RADIANS(K842))*SIN(RADIANS(J842))*COS(RADIANS(L842))</f>
        <v/>
      </c>
      <c r="R842" s="80">
        <f>SIN(RADIANS(K842))*COS(RADIANS(J842))</f>
        <v/>
      </c>
      <c r="S842" s="80">
        <f>COS(RADIANS(J842))*SIN(RADIANS(L842))</f>
        <v/>
      </c>
      <c r="T842" s="80">
        <f>COS(RADIANS(J842))*COS(RADIANS(L842))</f>
        <v/>
      </c>
      <c r="U842" s="80">
        <f>-SIN(RADIANS(J842))</f>
        <v/>
      </c>
      <c r="V842" s="80">
        <f>-SIN(RADIANS(K842))*COS(RADIANS(L842))+COS(RADIANS(K842))*SIN(RADIANS(J842))*SIN(RADIANS(L842))</f>
        <v/>
      </c>
      <c r="W842" s="80">
        <f>SIN(RADIANS(K842))*SIN(RADIANS(L842))+COS(RADIANS(K842))*SIN(RADIANS(J842))*COS(RADIANS(L842))</f>
        <v/>
      </c>
      <c r="X842" s="80">
        <f>COS(RADIANS(K842))*COS(RADIANS(J842))</f>
        <v/>
      </c>
      <c r="Y842" s="80">
        <f>P842*G842</f>
        <v/>
      </c>
      <c r="Z842" s="80">
        <f>Q842*H842</f>
        <v/>
      </c>
      <c r="AA842" s="80">
        <f>R842*I842</f>
        <v/>
      </c>
      <c r="AB842" s="80">
        <f>M842</f>
        <v/>
      </c>
      <c r="AC842" s="80">
        <f>S842*G842</f>
        <v/>
      </c>
      <c r="AD842" s="80">
        <f>T842*H842</f>
        <v/>
      </c>
      <c r="AE842" s="80">
        <f>U842*I842</f>
        <v/>
      </c>
      <c r="AF842" s="80">
        <f>N842</f>
        <v/>
      </c>
      <c r="AG842" s="80">
        <f>V842*G842</f>
        <v/>
      </c>
      <c r="AH842" s="80">
        <f>W842*H842</f>
        <v/>
      </c>
      <c r="AI842" s="80">
        <f>X842*I842</f>
        <v/>
      </c>
      <c r="AJ842" s="80">
        <f>O842</f>
        <v/>
      </c>
      <c r="AK842" s="81" t="n">
        <v>0.309017122</v>
      </c>
      <c r="AL842" s="81" t="n">
        <v>0</v>
      </c>
      <c r="AM842" s="81" t="n">
        <v>-0.95105648</v>
      </c>
      <c r="AN842" s="81" t="n">
        <v>0</v>
      </c>
      <c r="AO842" s="81" t="n">
        <v>0</v>
      </c>
      <c r="AP842" s="81" t="n">
        <v>1</v>
      </c>
      <c r="AQ842" s="81" t="n">
        <v>0</v>
      </c>
      <c r="AR842" s="81" t="n">
        <v>0</v>
      </c>
      <c r="AS842" s="81" t="n">
        <v>0.95105648</v>
      </c>
      <c r="AT842" s="81" t="n">
        <v>0</v>
      </c>
      <c r="AU842" s="81" t="n">
        <v>0.309017122</v>
      </c>
      <c r="AV842" s="81" t="n">
        <v>0</v>
      </c>
      <c r="AW842" s="82">
        <f>MAX(ABS(Y842-AK842),ABS(Z842-AL842),ABS(AA842-AM842),ABS(AB842-AN842),ABS(AC842-AO842),ABS(AD842-AP842),ABS(AE842-AQ842),ABS(AF842-AR842),ABS(AG842-AS842),ABS(AH842-AT842),ABS(AI842-AU842),ABS(AJ842-AV842))</f>
        <v/>
      </c>
    </row>
    <row r="843">
      <c r="A843" s="78" t="inlineStr">
        <is>
          <t>M838</t>
        </is>
      </c>
      <c r="B843" s="52" t="inlineStr">
        <is>
          <t>HEL-50</t>
        </is>
      </c>
      <c r="C843" s="52" t="inlineStr">
        <is>
          <t>Scout Helicopter</t>
        </is>
      </c>
      <c r="D843" s="52" t="inlineStr">
        <is>
          <t>Blade 5 flap</t>
        </is>
      </c>
      <c r="E843" s="53" t="inlineStr">
        <is>
          <t>Group</t>
        </is>
      </c>
      <c r="F843" s="52" t="inlineStr">
        <is>
          <t>HEL-49</t>
        </is>
      </c>
      <c r="G843" s="79" t="n">
        <v>1</v>
      </c>
      <c r="H843" s="79" t="n">
        <v>1</v>
      </c>
      <c r="I843" s="79" t="n">
        <v>1</v>
      </c>
      <c r="J843" s="79" t="n">
        <v>7</v>
      </c>
      <c r="K843" s="79" t="n">
        <v>0</v>
      </c>
      <c r="L843" s="79" t="n">
        <v>3</v>
      </c>
      <c r="M843" s="79" t="n">
        <v>0</v>
      </c>
      <c r="N843" s="79" t="n">
        <v>0</v>
      </c>
      <c r="O843" s="79" t="n">
        <v>0.300000012</v>
      </c>
      <c r="P843" s="80">
        <f>COS(RADIANS(K843))*COS(RADIANS(L843))+SIN(RADIANS(K843))*SIN(RADIANS(J843))*SIN(RADIANS(L843))</f>
        <v/>
      </c>
      <c r="Q843" s="80">
        <f>-COS(RADIANS(K843))*SIN(RADIANS(L843))+SIN(RADIANS(K843))*SIN(RADIANS(J843))*COS(RADIANS(L843))</f>
        <v/>
      </c>
      <c r="R843" s="80">
        <f>SIN(RADIANS(K843))*COS(RADIANS(J843))</f>
        <v/>
      </c>
      <c r="S843" s="80">
        <f>COS(RADIANS(J843))*SIN(RADIANS(L843))</f>
        <v/>
      </c>
      <c r="T843" s="80">
        <f>COS(RADIANS(J843))*COS(RADIANS(L843))</f>
        <v/>
      </c>
      <c r="U843" s="80">
        <f>-SIN(RADIANS(J843))</f>
        <v/>
      </c>
      <c r="V843" s="80">
        <f>-SIN(RADIANS(K843))*COS(RADIANS(L843))+COS(RADIANS(K843))*SIN(RADIANS(J843))*SIN(RADIANS(L843))</f>
        <v/>
      </c>
      <c r="W843" s="80">
        <f>SIN(RADIANS(K843))*SIN(RADIANS(L843))+COS(RADIANS(K843))*SIN(RADIANS(J843))*COS(RADIANS(L843))</f>
        <v/>
      </c>
      <c r="X843" s="80">
        <f>COS(RADIANS(K843))*COS(RADIANS(J843))</f>
        <v/>
      </c>
      <c r="Y843" s="80">
        <f>P843*G843</f>
        <v/>
      </c>
      <c r="Z843" s="80">
        <f>Q843*H843</f>
        <v/>
      </c>
      <c r="AA843" s="80">
        <f>R843*I843</f>
        <v/>
      </c>
      <c r="AB843" s="80">
        <f>M843</f>
        <v/>
      </c>
      <c r="AC843" s="80">
        <f>S843*G843</f>
        <v/>
      </c>
      <c r="AD843" s="80">
        <f>T843*H843</f>
        <v/>
      </c>
      <c r="AE843" s="80">
        <f>U843*I843</f>
        <v/>
      </c>
      <c r="AF843" s="80">
        <f>N843</f>
        <v/>
      </c>
      <c r="AG843" s="80">
        <f>V843*G843</f>
        <v/>
      </c>
      <c r="AH843" s="80">
        <f>W843*H843</f>
        <v/>
      </c>
      <c r="AI843" s="80">
        <f>X843*I843</f>
        <v/>
      </c>
      <c r="AJ843" s="80">
        <f>O843</f>
        <v/>
      </c>
      <c r="AK843" s="81" t="n">
        <v>0.99862951</v>
      </c>
      <c r="AL843" s="81" t="n">
        <v>-0.0523359589</v>
      </c>
      <c r="AM843" s="81" t="n">
        <v>0</v>
      </c>
      <c r="AN843" s="81" t="n">
        <v>0</v>
      </c>
      <c r="AO843" s="81" t="n">
        <v>0.051945854</v>
      </c>
      <c r="AP843" s="81" t="n">
        <v>0.991185844</v>
      </c>
      <c r="AQ843" s="81" t="n">
        <v>-0.121869355</v>
      </c>
      <c r="AR843" s="81" t="n">
        <v>0</v>
      </c>
      <c r="AS843" s="81" t="n">
        <v>0.00637814961</v>
      </c>
      <c r="AT843" s="81" t="n">
        <v>0.121702336</v>
      </c>
      <c r="AU843" s="81" t="n">
        <v>0.992546141</v>
      </c>
      <c r="AV843" s="81" t="n">
        <v>0.300000012</v>
      </c>
      <c r="AW843" s="82">
        <f>MAX(ABS(Y843-AK843),ABS(Z843-AL843),ABS(AA843-AM843),ABS(AB843-AN843),ABS(AC843-AO843),ABS(AD843-AP843),ABS(AE843-AQ843),ABS(AF843-AR843),ABS(AG843-AS843),ABS(AH843-AT843),ABS(AI843-AU843),ABS(AJ843-AV843))</f>
        <v/>
      </c>
    </row>
    <row r="844">
      <c r="A844" s="78" t="inlineStr">
        <is>
          <t>M839</t>
        </is>
      </c>
      <c r="B844" s="52" t="inlineStr">
        <is>
          <t>HEL-51</t>
        </is>
      </c>
      <c r="C844" s="52" t="inlineStr">
        <is>
          <t>Scout Helicopter</t>
        </is>
      </c>
      <c r="D844" s="52" t="inlineStr">
        <is>
          <t>Blade 5</t>
        </is>
      </c>
      <c r="E844" s="63" t="inlineStr">
        <is>
          <t>Cube</t>
        </is>
      </c>
      <c r="F844" s="52" t="inlineStr">
        <is>
          <t>HEL-50</t>
        </is>
      </c>
      <c r="G844" s="79" t="n">
        <v>0.219999999</v>
      </c>
      <c r="H844" s="79" t="n">
        <v>0.0299999993</v>
      </c>
      <c r="I844" s="79" t="n">
        <v>3.9000001</v>
      </c>
      <c r="J844" s="79" t="n">
        <v>0</v>
      </c>
      <c r="K844" s="79" t="n">
        <v>0</v>
      </c>
      <c r="L844" s="79" t="n">
        <v>0</v>
      </c>
      <c r="M844" s="79" t="n">
        <v>0</v>
      </c>
      <c r="N844" s="79" t="n">
        <v>0</v>
      </c>
      <c r="O844" s="79" t="n">
        <v>1.95000005</v>
      </c>
      <c r="P844" s="80">
        <f>COS(RADIANS(K844))*COS(RADIANS(L844))+SIN(RADIANS(K844))*SIN(RADIANS(J844))*SIN(RADIANS(L844))</f>
        <v/>
      </c>
      <c r="Q844" s="80">
        <f>-COS(RADIANS(K844))*SIN(RADIANS(L844))+SIN(RADIANS(K844))*SIN(RADIANS(J844))*COS(RADIANS(L844))</f>
        <v/>
      </c>
      <c r="R844" s="80">
        <f>SIN(RADIANS(K844))*COS(RADIANS(J844))</f>
        <v/>
      </c>
      <c r="S844" s="80">
        <f>COS(RADIANS(J844))*SIN(RADIANS(L844))</f>
        <v/>
      </c>
      <c r="T844" s="80">
        <f>COS(RADIANS(J844))*COS(RADIANS(L844))</f>
        <v/>
      </c>
      <c r="U844" s="80">
        <f>-SIN(RADIANS(J844))</f>
        <v/>
      </c>
      <c r="V844" s="80">
        <f>-SIN(RADIANS(K844))*COS(RADIANS(L844))+COS(RADIANS(K844))*SIN(RADIANS(J844))*SIN(RADIANS(L844))</f>
        <v/>
      </c>
      <c r="W844" s="80">
        <f>SIN(RADIANS(K844))*SIN(RADIANS(L844))+COS(RADIANS(K844))*SIN(RADIANS(J844))*COS(RADIANS(L844))</f>
        <v/>
      </c>
      <c r="X844" s="80">
        <f>COS(RADIANS(K844))*COS(RADIANS(J844))</f>
        <v/>
      </c>
      <c r="Y844" s="80">
        <f>P844*G844</f>
        <v/>
      </c>
      <c r="Z844" s="80">
        <f>Q844*H844</f>
        <v/>
      </c>
      <c r="AA844" s="80">
        <f>R844*I844</f>
        <v/>
      </c>
      <c r="AB844" s="80">
        <f>M844</f>
        <v/>
      </c>
      <c r="AC844" s="80">
        <f>S844*G844</f>
        <v/>
      </c>
      <c r="AD844" s="80">
        <f>T844*H844</f>
        <v/>
      </c>
      <c r="AE844" s="80">
        <f>U844*I844</f>
        <v/>
      </c>
      <c r="AF844" s="80">
        <f>N844</f>
        <v/>
      </c>
      <c r="AG844" s="80">
        <f>V844*G844</f>
        <v/>
      </c>
      <c r="AH844" s="80">
        <f>W844*H844</f>
        <v/>
      </c>
      <c r="AI844" s="80">
        <f>X844*I844</f>
        <v/>
      </c>
      <c r="AJ844" s="80">
        <f>O844</f>
        <v/>
      </c>
      <c r="AK844" s="81" t="n">
        <v>0.219999999</v>
      </c>
      <c r="AL844" s="81" t="n">
        <v>0</v>
      </c>
      <c r="AM844" s="81" t="n">
        <v>0</v>
      </c>
      <c r="AN844" s="81" t="n">
        <v>0</v>
      </c>
      <c r="AO844" s="81" t="n">
        <v>0</v>
      </c>
      <c r="AP844" s="81" t="n">
        <v>0.0299999993</v>
      </c>
      <c r="AQ844" s="81" t="n">
        <v>0</v>
      </c>
      <c r="AR844" s="81" t="n">
        <v>0</v>
      </c>
      <c r="AS844" s="81" t="n">
        <v>0</v>
      </c>
      <c r="AT844" s="81" t="n">
        <v>0</v>
      </c>
      <c r="AU844" s="81" t="n">
        <v>3.9000001</v>
      </c>
      <c r="AV844" s="81" t="n">
        <v>1.95000005</v>
      </c>
      <c r="AW844" s="82">
        <f>MAX(ABS(Y844-AK844),ABS(Z844-AL844),ABS(AA844-AM844),ABS(AB844-AN844),ABS(AC844-AO844),ABS(AD844-AP844),ABS(AE844-AQ844),ABS(AF844-AR844),ABS(AG844-AS844),ABS(AH844-AT844),ABS(AI844-AU844),ABS(AJ844-AV844))</f>
        <v/>
      </c>
    </row>
    <row r="845">
      <c r="A845" s="78" t="inlineStr">
        <is>
          <t>M840</t>
        </is>
      </c>
      <c r="B845" s="52" t="inlineStr">
        <is>
          <t>HEL-52</t>
        </is>
      </c>
      <c r="C845" s="52" t="inlineStr">
        <is>
          <t>Scout Helicopter</t>
        </is>
      </c>
      <c r="D845" s="52" t="inlineStr">
        <is>
          <t>Blade grip</t>
        </is>
      </c>
      <c r="E845" s="63" t="inlineStr">
        <is>
          <t>Cube</t>
        </is>
      </c>
      <c r="F845" s="52" t="inlineStr">
        <is>
          <t>HEL-50</t>
        </is>
      </c>
      <c r="G845" s="79" t="n">
        <v>0.119999997</v>
      </c>
      <c r="H845" s="79" t="n">
        <v>0.07999999820000001</v>
      </c>
      <c r="I845" s="79" t="n">
        <v>0.349999994</v>
      </c>
      <c r="J845" s="79" t="n">
        <v>0</v>
      </c>
      <c r="K845" s="79" t="n">
        <v>0</v>
      </c>
      <c r="L845" s="79" t="n">
        <v>0</v>
      </c>
      <c r="M845" s="79" t="n">
        <v>0</v>
      </c>
      <c r="N845" s="79" t="n">
        <v>0</v>
      </c>
      <c r="O845" s="79" t="n">
        <v>0.150000006</v>
      </c>
      <c r="P845" s="80">
        <f>COS(RADIANS(K845))*COS(RADIANS(L845))+SIN(RADIANS(K845))*SIN(RADIANS(J845))*SIN(RADIANS(L845))</f>
        <v/>
      </c>
      <c r="Q845" s="80">
        <f>-COS(RADIANS(K845))*SIN(RADIANS(L845))+SIN(RADIANS(K845))*SIN(RADIANS(J845))*COS(RADIANS(L845))</f>
        <v/>
      </c>
      <c r="R845" s="80">
        <f>SIN(RADIANS(K845))*COS(RADIANS(J845))</f>
        <v/>
      </c>
      <c r="S845" s="80">
        <f>COS(RADIANS(J845))*SIN(RADIANS(L845))</f>
        <v/>
      </c>
      <c r="T845" s="80">
        <f>COS(RADIANS(J845))*COS(RADIANS(L845))</f>
        <v/>
      </c>
      <c r="U845" s="80">
        <f>-SIN(RADIANS(J845))</f>
        <v/>
      </c>
      <c r="V845" s="80">
        <f>-SIN(RADIANS(K845))*COS(RADIANS(L845))+COS(RADIANS(K845))*SIN(RADIANS(J845))*SIN(RADIANS(L845))</f>
        <v/>
      </c>
      <c r="W845" s="80">
        <f>SIN(RADIANS(K845))*SIN(RADIANS(L845))+COS(RADIANS(K845))*SIN(RADIANS(J845))*COS(RADIANS(L845))</f>
        <v/>
      </c>
      <c r="X845" s="80">
        <f>COS(RADIANS(K845))*COS(RADIANS(J845))</f>
        <v/>
      </c>
      <c r="Y845" s="80">
        <f>P845*G845</f>
        <v/>
      </c>
      <c r="Z845" s="80">
        <f>Q845*H845</f>
        <v/>
      </c>
      <c r="AA845" s="80">
        <f>R845*I845</f>
        <v/>
      </c>
      <c r="AB845" s="80">
        <f>M845</f>
        <v/>
      </c>
      <c r="AC845" s="80">
        <f>S845*G845</f>
        <v/>
      </c>
      <c r="AD845" s="80">
        <f>T845*H845</f>
        <v/>
      </c>
      <c r="AE845" s="80">
        <f>U845*I845</f>
        <v/>
      </c>
      <c r="AF845" s="80">
        <f>N845</f>
        <v/>
      </c>
      <c r="AG845" s="80">
        <f>V845*G845</f>
        <v/>
      </c>
      <c r="AH845" s="80">
        <f>W845*H845</f>
        <v/>
      </c>
      <c r="AI845" s="80">
        <f>X845*I845</f>
        <v/>
      </c>
      <c r="AJ845" s="80">
        <f>O845</f>
        <v/>
      </c>
      <c r="AK845" s="81" t="n">
        <v>0.119999997</v>
      </c>
      <c r="AL845" s="81" t="n">
        <v>0</v>
      </c>
      <c r="AM845" s="81" t="n">
        <v>0</v>
      </c>
      <c r="AN845" s="81" t="n">
        <v>0</v>
      </c>
      <c r="AO845" s="81" t="n">
        <v>0</v>
      </c>
      <c r="AP845" s="81" t="n">
        <v>0.07999999820000001</v>
      </c>
      <c r="AQ845" s="81" t="n">
        <v>0</v>
      </c>
      <c r="AR845" s="81" t="n">
        <v>0</v>
      </c>
      <c r="AS845" s="81" t="n">
        <v>0</v>
      </c>
      <c r="AT845" s="81" t="n">
        <v>0</v>
      </c>
      <c r="AU845" s="81" t="n">
        <v>0.349999994</v>
      </c>
      <c r="AV845" s="81" t="n">
        <v>0.150000006</v>
      </c>
      <c r="AW845" s="82">
        <f>MAX(ABS(Y845-AK845),ABS(Z845-AL845),ABS(AA845-AM845),ABS(AB845-AN845),ABS(AC845-AO845),ABS(AD845-AP845),ABS(AE845-AQ845),ABS(AF845-AR845),ABS(AG845-AS845),ABS(AH845-AT845),ABS(AI845-AU845),ABS(AJ845-AV845))</f>
        <v/>
      </c>
    </row>
    <row r="846">
      <c r="A846" s="78" t="inlineStr">
        <is>
          <t>M841</t>
        </is>
      </c>
      <c r="B846" s="52" t="inlineStr">
        <is>
          <t>HEL-53</t>
        </is>
      </c>
      <c r="C846" s="52" t="inlineStr">
        <is>
          <t>Scout Helicopter</t>
        </is>
      </c>
      <c r="D846" s="52" t="inlineStr">
        <is>
          <t>Blade tip cap</t>
        </is>
      </c>
      <c r="E846" s="63" t="inlineStr">
        <is>
          <t>Cube</t>
        </is>
      </c>
      <c r="F846" s="52" t="inlineStr">
        <is>
          <t>HEL-50</t>
        </is>
      </c>
      <c r="G846" s="79" t="n">
        <v>0.230000004</v>
      </c>
      <c r="H846" s="79" t="n">
        <v>0.0350000001</v>
      </c>
      <c r="I846" s="79" t="n">
        <v>0.300000012</v>
      </c>
      <c r="J846" s="79" t="n">
        <v>0</v>
      </c>
      <c r="K846" s="79" t="n">
        <v>0</v>
      </c>
      <c r="L846" s="79" t="n">
        <v>0</v>
      </c>
      <c r="M846" s="79" t="n">
        <v>0</v>
      </c>
      <c r="N846" s="79" t="n">
        <v>0</v>
      </c>
      <c r="O846" s="79" t="n">
        <v>3.75</v>
      </c>
      <c r="P846" s="80">
        <f>COS(RADIANS(K846))*COS(RADIANS(L846))+SIN(RADIANS(K846))*SIN(RADIANS(J846))*SIN(RADIANS(L846))</f>
        <v/>
      </c>
      <c r="Q846" s="80">
        <f>-COS(RADIANS(K846))*SIN(RADIANS(L846))+SIN(RADIANS(K846))*SIN(RADIANS(J846))*COS(RADIANS(L846))</f>
        <v/>
      </c>
      <c r="R846" s="80">
        <f>SIN(RADIANS(K846))*COS(RADIANS(J846))</f>
        <v/>
      </c>
      <c r="S846" s="80">
        <f>COS(RADIANS(J846))*SIN(RADIANS(L846))</f>
        <v/>
      </c>
      <c r="T846" s="80">
        <f>COS(RADIANS(J846))*COS(RADIANS(L846))</f>
        <v/>
      </c>
      <c r="U846" s="80">
        <f>-SIN(RADIANS(J846))</f>
        <v/>
      </c>
      <c r="V846" s="80">
        <f>-SIN(RADIANS(K846))*COS(RADIANS(L846))+COS(RADIANS(K846))*SIN(RADIANS(J846))*SIN(RADIANS(L846))</f>
        <v/>
      </c>
      <c r="W846" s="80">
        <f>SIN(RADIANS(K846))*SIN(RADIANS(L846))+COS(RADIANS(K846))*SIN(RADIANS(J846))*COS(RADIANS(L846))</f>
        <v/>
      </c>
      <c r="X846" s="80">
        <f>COS(RADIANS(K846))*COS(RADIANS(J846))</f>
        <v/>
      </c>
      <c r="Y846" s="80">
        <f>P846*G846</f>
        <v/>
      </c>
      <c r="Z846" s="80">
        <f>Q846*H846</f>
        <v/>
      </c>
      <c r="AA846" s="80">
        <f>R846*I846</f>
        <v/>
      </c>
      <c r="AB846" s="80">
        <f>M846</f>
        <v/>
      </c>
      <c r="AC846" s="80">
        <f>S846*G846</f>
        <v/>
      </c>
      <c r="AD846" s="80">
        <f>T846*H846</f>
        <v/>
      </c>
      <c r="AE846" s="80">
        <f>U846*I846</f>
        <v/>
      </c>
      <c r="AF846" s="80">
        <f>N846</f>
        <v/>
      </c>
      <c r="AG846" s="80">
        <f>V846*G846</f>
        <v/>
      </c>
      <c r="AH846" s="80">
        <f>W846*H846</f>
        <v/>
      </c>
      <c r="AI846" s="80">
        <f>X846*I846</f>
        <v/>
      </c>
      <c r="AJ846" s="80">
        <f>O846</f>
        <v/>
      </c>
      <c r="AK846" s="81" t="n">
        <v>0.230000004</v>
      </c>
      <c r="AL846" s="81" t="n">
        <v>0</v>
      </c>
      <c r="AM846" s="81" t="n">
        <v>0</v>
      </c>
      <c r="AN846" s="81" t="n">
        <v>0</v>
      </c>
      <c r="AO846" s="81" t="n">
        <v>0</v>
      </c>
      <c r="AP846" s="81" t="n">
        <v>0.0350000001</v>
      </c>
      <c r="AQ846" s="81" t="n">
        <v>0</v>
      </c>
      <c r="AR846" s="81" t="n">
        <v>0</v>
      </c>
      <c r="AS846" s="81" t="n">
        <v>0</v>
      </c>
      <c r="AT846" s="81" t="n">
        <v>0</v>
      </c>
      <c r="AU846" s="81" t="n">
        <v>0.300000012</v>
      </c>
      <c r="AV846" s="81" t="n">
        <v>3.75</v>
      </c>
      <c r="AW846" s="82">
        <f>MAX(ABS(Y846-AK846),ABS(Z846-AL846),ABS(AA846-AM846),ABS(AB846-AN846),ABS(AC846-AO846),ABS(AD846-AP846),ABS(AE846-AQ846),ABS(AF846-AR846),ABS(AG846-AS846),ABS(AH846-AT846),ABS(AI846-AU846),ABS(AJ846-AV846))</f>
        <v/>
      </c>
    </row>
    <row r="847">
      <c r="A847" s="78" t="inlineStr">
        <is>
          <t>M842</t>
        </is>
      </c>
      <c r="B847" s="52" t="inlineStr">
        <is>
          <t>HEL-54</t>
        </is>
      </c>
      <c r="C847" s="52" t="inlineStr">
        <is>
          <t>Scout Helicopter</t>
        </is>
      </c>
      <c r="D847" s="52" t="inlineStr">
        <is>
          <t>Main rotor blur disc</t>
        </is>
      </c>
      <c r="E847" s="58" t="inlineStr">
        <is>
          <t>Cylinder</t>
        </is>
      </c>
      <c r="F847" s="52" t="inlineStr">
        <is>
          <t>HEL-25</t>
        </is>
      </c>
      <c r="G847" s="79" t="n">
        <v>0.00100000005</v>
      </c>
      <c r="H847" s="79" t="n">
        <v>0.00100000005</v>
      </c>
      <c r="I847" s="79" t="n">
        <v>0.00100000005</v>
      </c>
      <c r="J847" s="79" t="n">
        <v>90</v>
      </c>
      <c r="K847" s="79" t="n">
        <v>0</v>
      </c>
      <c r="L847" s="79" t="n">
        <v>0</v>
      </c>
      <c r="M847" s="79" t="n">
        <v>0</v>
      </c>
      <c r="N847" s="79" t="n">
        <v>0.119999997</v>
      </c>
      <c r="O847" s="79" t="n">
        <v>0</v>
      </c>
      <c r="P847" s="80">
        <f>COS(RADIANS(K847))*COS(RADIANS(L847))+SIN(RADIANS(K847))*SIN(RADIANS(J847))*SIN(RADIANS(L847))</f>
        <v/>
      </c>
      <c r="Q847" s="80">
        <f>-COS(RADIANS(K847))*SIN(RADIANS(L847))+SIN(RADIANS(K847))*SIN(RADIANS(J847))*COS(RADIANS(L847))</f>
        <v/>
      </c>
      <c r="R847" s="80">
        <f>SIN(RADIANS(K847))*COS(RADIANS(J847))</f>
        <v/>
      </c>
      <c r="S847" s="80">
        <f>COS(RADIANS(J847))*SIN(RADIANS(L847))</f>
        <v/>
      </c>
      <c r="T847" s="80">
        <f>COS(RADIANS(J847))*COS(RADIANS(L847))</f>
        <v/>
      </c>
      <c r="U847" s="80">
        <f>-SIN(RADIANS(J847))</f>
        <v/>
      </c>
      <c r="V847" s="80">
        <f>-SIN(RADIANS(K847))*COS(RADIANS(L847))+COS(RADIANS(K847))*SIN(RADIANS(J847))*SIN(RADIANS(L847))</f>
        <v/>
      </c>
      <c r="W847" s="80">
        <f>SIN(RADIANS(K847))*SIN(RADIANS(L847))+COS(RADIANS(K847))*SIN(RADIANS(J847))*COS(RADIANS(L847))</f>
        <v/>
      </c>
      <c r="X847" s="80">
        <f>COS(RADIANS(K847))*COS(RADIANS(J847))</f>
        <v/>
      </c>
      <c r="Y847" s="80">
        <f>P847*G847</f>
        <v/>
      </c>
      <c r="Z847" s="80">
        <f>Q847*H847</f>
        <v/>
      </c>
      <c r="AA847" s="80">
        <f>R847*I847</f>
        <v/>
      </c>
      <c r="AB847" s="80">
        <f>M847</f>
        <v/>
      </c>
      <c r="AC847" s="80">
        <f>S847*G847</f>
        <v/>
      </c>
      <c r="AD847" s="80">
        <f>T847*H847</f>
        <v/>
      </c>
      <c r="AE847" s="80">
        <f>U847*I847</f>
        <v/>
      </c>
      <c r="AF847" s="80">
        <f>N847</f>
        <v/>
      </c>
      <c r="AG847" s="80">
        <f>V847*G847</f>
        <v/>
      </c>
      <c r="AH847" s="80">
        <f>W847*H847</f>
        <v/>
      </c>
      <c r="AI847" s="80">
        <f>X847*I847</f>
        <v/>
      </c>
      <c r="AJ847" s="80">
        <f>O847</f>
        <v/>
      </c>
      <c r="AK847" s="81" t="n">
        <v>0.00100000005</v>
      </c>
      <c r="AL847" s="81" t="n">
        <v>0</v>
      </c>
      <c r="AM847" s="81" t="n">
        <v>0</v>
      </c>
      <c r="AN847" s="81" t="n">
        <v>0</v>
      </c>
      <c r="AO847" s="81" t="n">
        <v>0</v>
      </c>
      <c r="AP847" s="81" t="n">
        <v>-4.37113887e-11</v>
      </c>
      <c r="AQ847" s="81" t="n">
        <v>-0.00100000005</v>
      </c>
      <c r="AR847" s="81" t="n">
        <v>0.119999997</v>
      </c>
      <c r="AS847" s="81" t="n">
        <v>0</v>
      </c>
      <c r="AT847" s="81" t="n">
        <v>0.00100000005</v>
      </c>
      <c r="AU847" s="81" t="n">
        <v>-4.37113887e-11</v>
      </c>
      <c r="AV847" s="81" t="n">
        <v>0</v>
      </c>
      <c r="AW847" s="82">
        <f>MAX(ABS(Y847-AK847),ABS(Z847-AL847),ABS(AA847-AM847),ABS(AB847-AN847),ABS(AC847-AO847),ABS(AD847-AP847),ABS(AE847-AQ847),ABS(AF847-AR847),ABS(AG847-AS847),ABS(AH847-AT847),ABS(AI847-AU847),ABS(AJ847-AV847))</f>
        <v/>
      </c>
    </row>
    <row r="848">
      <c r="A848" s="78" t="inlineStr">
        <is>
          <t>M843</t>
        </is>
      </c>
      <c r="B848" s="52" t="inlineStr">
        <is>
          <t>HEL-55</t>
        </is>
      </c>
      <c r="C848" s="52" t="inlineStr">
        <is>
          <t>Scout Helicopter</t>
        </is>
      </c>
      <c r="D848" s="52" t="inlineStr">
        <is>
          <t>Tail rotor mount</t>
        </is>
      </c>
      <c r="E848" s="53" t="inlineStr">
        <is>
          <t>Group</t>
        </is>
      </c>
      <c r="F848" s="52" t="inlineStr">
        <is>
          <t>HEL-01</t>
        </is>
      </c>
      <c r="G848" s="79" t="n">
        <v>1</v>
      </c>
      <c r="H848" s="79" t="n">
        <v>1</v>
      </c>
      <c r="I848" s="79" t="n">
        <v>1</v>
      </c>
      <c r="J848" s="79" t="n">
        <v>0</v>
      </c>
      <c r="K848" s="79" t="n">
        <v>0</v>
      </c>
      <c r="L848" s="79" t="n">
        <v>0</v>
      </c>
      <c r="M848" s="79" t="n">
        <v>0.200000003</v>
      </c>
      <c r="N848" s="79" t="n">
        <v>1.29999995</v>
      </c>
      <c r="O848" s="79" t="n">
        <v>-5.0999999</v>
      </c>
      <c r="P848" s="80">
        <f>COS(RADIANS(K848))*COS(RADIANS(L848))+SIN(RADIANS(K848))*SIN(RADIANS(J848))*SIN(RADIANS(L848))</f>
        <v/>
      </c>
      <c r="Q848" s="80">
        <f>-COS(RADIANS(K848))*SIN(RADIANS(L848))+SIN(RADIANS(K848))*SIN(RADIANS(J848))*COS(RADIANS(L848))</f>
        <v/>
      </c>
      <c r="R848" s="80">
        <f>SIN(RADIANS(K848))*COS(RADIANS(J848))</f>
        <v/>
      </c>
      <c r="S848" s="80">
        <f>COS(RADIANS(J848))*SIN(RADIANS(L848))</f>
        <v/>
      </c>
      <c r="T848" s="80">
        <f>COS(RADIANS(J848))*COS(RADIANS(L848))</f>
        <v/>
      </c>
      <c r="U848" s="80">
        <f>-SIN(RADIANS(J848))</f>
        <v/>
      </c>
      <c r="V848" s="80">
        <f>-SIN(RADIANS(K848))*COS(RADIANS(L848))+COS(RADIANS(K848))*SIN(RADIANS(J848))*SIN(RADIANS(L848))</f>
        <v/>
      </c>
      <c r="W848" s="80">
        <f>SIN(RADIANS(K848))*SIN(RADIANS(L848))+COS(RADIANS(K848))*SIN(RADIANS(J848))*COS(RADIANS(L848))</f>
        <v/>
      </c>
      <c r="X848" s="80">
        <f>COS(RADIANS(K848))*COS(RADIANS(J848))</f>
        <v/>
      </c>
      <c r="Y848" s="80">
        <f>P848*G848</f>
        <v/>
      </c>
      <c r="Z848" s="80">
        <f>Q848*H848</f>
        <v/>
      </c>
      <c r="AA848" s="80">
        <f>R848*I848</f>
        <v/>
      </c>
      <c r="AB848" s="80">
        <f>M848</f>
        <v/>
      </c>
      <c r="AC848" s="80">
        <f>S848*G848</f>
        <v/>
      </c>
      <c r="AD848" s="80">
        <f>T848*H848</f>
        <v/>
      </c>
      <c r="AE848" s="80">
        <f>U848*I848</f>
        <v/>
      </c>
      <c r="AF848" s="80">
        <f>N848</f>
        <v/>
      </c>
      <c r="AG848" s="80">
        <f>V848*G848</f>
        <v/>
      </c>
      <c r="AH848" s="80">
        <f>W848*H848</f>
        <v/>
      </c>
      <c r="AI848" s="80">
        <f>X848*I848</f>
        <v/>
      </c>
      <c r="AJ848" s="80">
        <f>O848</f>
        <v/>
      </c>
      <c r="AK848" s="81" t="n">
        <v>1</v>
      </c>
      <c r="AL848" s="81" t="n">
        <v>0</v>
      </c>
      <c r="AM848" s="81" t="n">
        <v>0</v>
      </c>
      <c r="AN848" s="81" t="n">
        <v>0.200000003</v>
      </c>
      <c r="AO848" s="81" t="n">
        <v>0</v>
      </c>
      <c r="AP848" s="81" t="n">
        <v>1</v>
      </c>
      <c r="AQ848" s="81" t="n">
        <v>0</v>
      </c>
      <c r="AR848" s="81" t="n">
        <v>1.29999995</v>
      </c>
      <c r="AS848" s="81" t="n">
        <v>0</v>
      </c>
      <c r="AT848" s="81" t="n">
        <v>0</v>
      </c>
      <c r="AU848" s="81" t="n">
        <v>1</v>
      </c>
      <c r="AV848" s="81" t="n">
        <v>-5.0999999</v>
      </c>
      <c r="AW848" s="82">
        <f>MAX(ABS(Y848-AK848),ABS(Z848-AL848),ABS(AA848-AM848),ABS(AB848-AN848),ABS(AC848-AO848),ABS(AD848-AP848),ABS(AE848-AQ848),ABS(AF848-AR848),ABS(AG848-AS848),ABS(AH848-AT848),ABS(AI848-AU848),ABS(AJ848-AV848))</f>
        <v/>
      </c>
    </row>
    <row r="849">
      <c r="A849" s="78" t="inlineStr">
        <is>
          <t>M844</t>
        </is>
      </c>
      <c r="B849" s="52" t="inlineStr">
        <is>
          <t>HEL-56</t>
        </is>
      </c>
      <c r="C849" s="52" t="inlineStr">
        <is>
          <t>Scout Helicopter</t>
        </is>
      </c>
      <c r="D849" s="52" t="inlineStr">
        <is>
          <t>Tail rotor</t>
        </is>
      </c>
      <c r="E849" s="53" t="inlineStr">
        <is>
          <t>Group</t>
        </is>
      </c>
      <c r="F849" s="52" t="inlineStr">
        <is>
          <t>HEL-55</t>
        </is>
      </c>
      <c r="G849" s="79" t="n">
        <v>1</v>
      </c>
      <c r="H849" s="79" t="n">
        <v>1</v>
      </c>
      <c r="I849" s="79" t="n">
        <v>1</v>
      </c>
      <c r="J849" s="79" t="n">
        <v>0</v>
      </c>
      <c r="K849" s="79" t="n">
        <v>0</v>
      </c>
      <c r="L849" s="79" t="n">
        <v>0</v>
      </c>
      <c r="M849" s="79" t="n">
        <v>0</v>
      </c>
      <c r="N849" s="79" t="n">
        <v>0</v>
      </c>
      <c r="O849" s="79" t="n">
        <v>0</v>
      </c>
      <c r="P849" s="80">
        <f>COS(RADIANS(K849))*COS(RADIANS(L849))+SIN(RADIANS(K849))*SIN(RADIANS(J849))*SIN(RADIANS(L849))</f>
        <v/>
      </c>
      <c r="Q849" s="80">
        <f>-COS(RADIANS(K849))*SIN(RADIANS(L849))+SIN(RADIANS(K849))*SIN(RADIANS(J849))*COS(RADIANS(L849))</f>
        <v/>
      </c>
      <c r="R849" s="80">
        <f>SIN(RADIANS(K849))*COS(RADIANS(J849))</f>
        <v/>
      </c>
      <c r="S849" s="80">
        <f>COS(RADIANS(J849))*SIN(RADIANS(L849))</f>
        <v/>
      </c>
      <c r="T849" s="80">
        <f>COS(RADIANS(J849))*COS(RADIANS(L849))</f>
        <v/>
      </c>
      <c r="U849" s="80">
        <f>-SIN(RADIANS(J849))</f>
        <v/>
      </c>
      <c r="V849" s="80">
        <f>-SIN(RADIANS(K849))*COS(RADIANS(L849))+COS(RADIANS(K849))*SIN(RADIANS(J849))*SIN(RADIANS(L849))</f>
        <v/>
      </c>
      <c r="W849" s="80">
        <f>SIN(RADIANS(K849))*SIN(RADIANS(L849))+COS(RADIANS(K849))*SIN(RADIANS(J849))*COS(RADIANS(L849))</f>
        <v/>
      </c>
      <c r="X849" s="80">
        <f>COS(RADIANS(K849))*COS(RADIANS(J849))</f>
        <v/>
      </c>
      <c r="Y849" s="80">
        <f>P849*G849</f>
        <v/>
      </c>
      <c r="Z849" s="80">
        <f>Q849*H849</f>
        <v/>
      </c>
      <c r="AA849" s="80">
        <f>R849*I849</f>
        <v/>
      </c>
      <c r="AB849" s="80">
        <f>M849</f>
        <v/>
      </c>
      <c r="AC849" s="80">
        <f>S849*G849</f>
        <v/>
      </c>
      <c r="AD849" s="80">
        <f>T849*H849</f>
        <v/>
      </c>
      <c r="AE849" s="80">
        <f>U849*I849</f>
        <v/>
      </c>
      <c r="AF849" s="80">
        <f>N849</f>
        <v/>
      </c>
      <c r="AG849" s="80">
        <f>V849*G849</f>
        <v/>
      </c>
      <c r="AH849" s="80">
        <f>W849*H849</f>
        <v/>
      </c>
      <c r="AI849" s="80">
        <f>X849*I849</f>
        <v/>
      </c>
      <c r="AJ849" s="80">
        <f>O849</f>
        <v/>
      </c>
      <c r="AK849" s="81" t="n">
        <v>1</v>
      </c>
      <c r="AL849" s="81" t="n">
        <v>0</v>
      </c>
      <c r="AM849" s="81" t="n">
        <v>0</v>
      </c>
      <c r="AN849" s="81" t="n">
        <v>0</v>
      </c>
      <c r="AO849" s="81" t="n">
        <v>0</v>
      </c>
      <c r="AP849" s="81" t="n">
        <v>1</v>
      </c>
      <c r="AQ849" s="81" t="n">
        <v>0</v>
      </c>
      <c r="AR849" s="81" t="n">
        <v>0</v>
      </c>
      <c r="AS849" s="81" t="n">
        <v>0</v>
      </c>
      <c r="AT849" s="81" t="n">
        <v>0</v>
      </c>
      <c r="AU849" s="81" t="n">
        <v>1</v>
      </c>
      <c r="AV849" s="81" t="n">
        <v>0</v>
      </c>
      <c r="AW849" s="82">
        <f>MAX(ABS(Y849-AK849),ABS(Z849-AL849),ABS(AA849-AM849),ABS(AB849-AN849),ABS(AC849-AO849),ABS(AD849-AP849),ABS(AE849-AQ849),ABS(AF849-AR849),ABS(AG849-AS849),ABS(AH849-AT849),ABS(AI849-AU849),ABS(AJ849-AV849))</f>
        <v/>
      </c>
    </row>
    <row r="850">
      <c r="A850" s="78" t="inlineStr">
        <is>
          <t>M845</t>
        </is>
      </c>
      <c r="B850" s="52" t="inlineStr">
        <is>
          <t>HEL-57</t>
        </is>
      </c>
      <c r="C850" s="52" t="inlineStr">
        <is>
          <t>Scout Helicopter</t>
        </is>
      </c>
      <c r="D850" s="52" t="inlineStr">
        <is>
          <t>Tail rotor hub</t>
        </is>
      </c>
      <c r="E850" s="58" t="inlineStr">
        <is>
          <t>Cylinder</t>
        </is>
      </c>
      <c r="F850" s="52" t="inlineStr">
        <is>
          <t>HEL-56</t>
        </is>
      </c>
      <c r="G850" s="79" t="n">
        <v>0.119999997</v>
      </c>
      <c r="H850" s="79" t="n">
        <v>0.119999997</v>
      </c>
      <c r="I850" s="79" t="n">
        <v>0.100000001</v>
      </c>
      <c r="J850" s="79" t="n">
        <v>0</v>
      </c>
      <c r="K850" s="79" t="n">
        <v>90</v>
      </c>
      <c r="L850" s="79" t="n">
        <v>0</v>
      </c>
      <c r="M850" s="79" t="n">
        <v>0</v>
      </c>
      <c r="N850" s="79" t="n">
        <v>0</v>
      </c>
      <c r="O850" s="79" t="n">
        <v>0</v>
      </c>
      <c r="P850" s="80">
        <f>COS(RADIANS(K850))*COS(RADIANS(L850))+SIN(RADIANS(K850))*SIN(RADIANS(J850))*SIN(RADIANS(L850))</f>
        <v/>
      </c>
      <c r="Q850" s="80">
        <f>-COS(RADIANS(K850))*SIN(RADIANS(L850))+SIN(RADIANS(K850))*SIN(RADIANS(J850))*COS(RADIANS(L850))</f>
        <v/>
      </c>
      <c r="R850" s="80">
        <f>SIN(RADIANS(K850))*COS(RADIANS(J850))</f>
        <v/>
      </c>
      <c r="S850" s="80">
        <f>COS(RADIANS(J850))*SIN(RADIANS(L850))</f>
        <v/>
      </c>
      <c r="T850" s="80">
        <f>COS(RADIANS(J850))*COS(RADIANS(L850))</f>
        <v/>
      </c>
      <c r="U850" s="80">
        <f>-SIN(RADIANS(J850))</f>
        <v/>
      </c>
      <c r="V850" s="80">
        <f>-SIN(RADIANS(K850))*COS(RADIANS(L850))+COS(RADIANS(K850))*SIN(RADIANS(J850))*SIN(RADIANS(L850))</f>
        <v/>
      </c>
      <c r="W850" s="80">
        <f>SIN(RADIANS(K850))*SIN(RADIANS(L850))+COS(RADIANS(K850))*SIN(RADIANS(J850))*COS(RADIANS(L850))</f>
        <v/>
      </c>
      <c r="X850" s="80">
        <f>COS(RADIANS(K850))*COS(RADIANS(J850))</f>
        <v/>
      </c>
      <c r="Y850" s="80">
        <f>P850*G850</f>
        <v/>
      </c>
      <c r="Z850" s="80">
        <f>Q850*H850</f>
        <v/>
      </c>
      <c r="AA850" s="80">
        <f>R850*I850</f>
        <v/>
      </c>
      <c r="AB850" s="80">
        <f>M850</f>
        <v/>
      </c>
      <c r="AC850" s="80">
        <f>S850*G850</f>
        <v/>
      </c>
      <c r="AD850" s="80">
        <f>T850*H850</f>
        <v/>
      </c>
      <c r="AE850" s="80">
        <f>U850*I850</f>
        <v/>
      </c>
      <c r="AF850" s="80">
        <f>N850</f>
        <v/>
      </c>
      <c r="AG850" s="80">
        <f>V850*G850</f>
        <v/>
      </c>
      <c r="AH850" s="80">
        <f>W850*H850</f>
        <v/>
      </c>
      <c r="AI850" s="80">
        <f>X850*I850</f>
        <v/>
      </c>
      <c r="AJ850" s="80">
        <f>O850</f>
        <v/>
      </c>
      <c r="AK850" s="81" t="n">
        <v>-5.24536636e-09</v>
      </c>
      <c r="AL850" s="81" t="n">
        <v>0</v>
      </c>
      <c r="AM850" s="81" t="n">
        <v>0.100000001</v>
      </c>
      <c r="AN850" s="81" t="n">
        <v>0</v>
      </c>
      <c r="AO850" s="81" t="n">
        <v>0</v>
      </c>
      <c r="AP850" s="81" t="n">
        <v>0.119999997</v>
      </c>
      <c r="AQ850" s="81" t="n">
        <v>0</v>
      </c>
      <c r="AR850" s="81" t="n">
        <v>0</v>
      </c>
      <c r="AS850" s="81" t="n">
        <v>-0.119999997</v>
      </c>
      <c r="AT850" s="81" t="n">
        <v>0</v>
      </c>
      <c r="AU850" s="81" t="n">
        <v>-4.37113901e-09</v>
      </c>
      <c r="AV850" s="81" t="n">
        <v>0</v>
      </c>
      <c r="AW850" s="82">
        <f>MAX(ABS(Y850-AK850),ABS(Z850-AL850),ABS(AA850-AM850),ABS(AB850-AN850),ABS(AC850-AO850),ABS(AD850-AP850),ABS(AE850-AQ850),ABS(AF850-AR850),ABS(AG850-AS850),ABS(AH850-AT850),ABS(AI850-AU850),ABS(AJ850-AV850))</f>
        <v/>
      </c>
    </row>
    <row r="851">
      <c r="A851" s="78" t="inlineStr">
        <is>
          <t>M846</t>
        </is>
      </c>
      <c r="B851" s="52" t="inlineStr">
        <is>
          <t>HEL-58</t>
        </is>
      </c>
      <c r="C851" s="52" t="inlineStr">
        <is>
          <t>Scout Helicopter</t>
        </is>
      </c>
      <c r="D851" s="52" t="inlineStr">
        <is>
          <t>Tail blade A</t>
        </is>
      </c>
      <c r="E851" s="63" t="inlineStr">
        <is>
          <t>Cube</t>
        </is>
      </c>
      <c r="F851" s="52" t="inlineStr">
        <is>
          <t>HEL-56</t>
        </is>
      </c>
      <c r="G851" s="79" t="n">
        <v>0.0299999993</v>
      </c>
      <c r="H851" s="79" t="n">
        <v>0.129999995</v>
      </c>
      <c r="I851" s="79" t="n">
        <v>0.550000012</v>
      </c>
      <c r="J851" s="79" t="n">
        <v>0</v>
      </c>
      <c r="K851" s="79" t="n">
        <v>0</v>
      </c>
      <c r="L851" s="79" t="n">
        <v>0</v>
      </c>
      <c r="M851" s="79" t="n">
        <v>0</v>
      </c>
      <c r="N851" s="79" t="n">
        <v>0</v>
      </c>
      <c r="O851" s="79" t="n">
        <v>0.300000012</v>
      </c>
      <c r="P851" s="80">
        <f>COS(RADIANS(K851))*COS(RADIANS(L851))+SIN(RADIANS(K851))*SIN(RADIANS(J851))*SIN(RADIANS(L851))</f>
        <v/>
      </c>
      <c r="Q851" s="80">
        <f>-COS(RADIANS(K851))*SIN(RADIANS(L851))+SIN(RADIANS(K851))*SIN(RADIANS(J851))*COS(RADIANS(L851))</f>
        <v/>
      </c>
      <c r="R851" s="80">
        <f>SIN(RADIANS(K851))*COS(RADIANS(J851))</f>
        <v/>
      </c>
      <c r="S851" s="80">
        <f>COS(RADIANS(J851))*SIN(RADIANS(L851))</f>
        <v/>
      </c>
      <c r="T851" s="80">
        <f>COS(RADIANS(J851))*COS(RADIANS(L851))</f>
        <v/>
      </c>
      <c r="U851" s="80">
        <f>-SIN(RADIANS(J851))</f>
        <v/>
      </c>
      <c r="V851" s="80">
        <f>-SIN(RADIANS(K851))*COS(RADIANS(L851))+COS(RADIANS(K851))*SIN(RADIANS(J851))*SIN(RADIANS(L851))</f>
        <v/>
      </c>
      <c r="W851" s="80">
        <f>SIN(RADIANS(K851))*SIN(RADIANS(L851))+COS(RADIANS(K851))*SIN(RADIANS(J851))*COS(RADIANS(L851))</f>
        <v/>
      </c>
      <c r="X851" s="80">
        <f>COS(RADIANS(K851))*COS(RADIANS(J851))</f>
        <v/>
      </c>
      <c r="Y851" s="80">
        <f>P851*G851</f>
        <v/>
      </c>
      <c r="Z851" s="80">
        <f>Q851*H851</f>
        <v/>
      </c>
      <c r="AA851" s="80">
        <f>R851*I851</f>
        <v/>
      </c>
      <c r="AB851" s="80">
        <f>M851</f>
        <v/>
      </c>
      <c r="AC851" s="80">
        <f>S851*G851</f>
        <v/>
      </c>
      <c r="AD851" s="80">
        <f>T851*H851</f>
        <v/>
      </c>
      <c r="AE851" s="80">
        <f>U851*I851</f>
        <v/>
      </c>
      <c r="AF851" s="80">
        <f>N851</f>
        <v/>
      </c>
      <c r="AG851" s="80">
        <f>V851*G851</f>
        <v/>
      </c>
      <c r="AH851" s="80">
        <f>W851*H851</f>
        <v/>
      </c>
      <c r="AI851" s="80">
        <f>X851*I851</f>
        <v/>
      </c>
      <c r="AJ851" s="80">
        <f>O851</f>
        <v/>
      </c>
      <c r="AK851" s="81" t="n">
        <v>0.0299999993</v>
      </c>
      <c r="AL851" s="81" t="n">
        <v>0</v>
      </c>
      <c r="AM851" s="81" t="n">
        <v>0</v>
      </c>
      <c r="AN851" s="81" t="n">
        <v>0</v>
      </c>
      <c r="AO851" s="81" t="n">
        <v>0</v>
      </c>
      <c r="AP851" s="81" t="n">
        <v>0.129999995</v>
      </c>
      <c r="AQ851" s="81" t="n">
        <v>0</v>
      </c>
      <c r="AR851" s="81" t="n">
        <v>0</v>
      </c>
      <c r="AS851" s="81" t="n">
        <v>0</v>
      </c>
      <c r="AT851" s="81" t="n">
        <v>0</v>
      </c>
      <c r="AU851" s="81" t="n">
        <v>0.550000012</v>
      </c>
      <c r="AV851" s="81" t="n">
        <v>0.300000012</v>
      </c>
      <c r="AW851" s="82">
        <f>MAX(ABS(Y851-AK851),ABS(Z851-AL851),ABS(AA851-AM851),ABS(AB851-AN851),ABS(AC851-AO851),ABS(AD851-AP851),ABS(AE851-AQ851),ABS(AF851-AR851),ABS(AG851-AS851),ABS(AH851-AT851),ABS(AI851-AU851),ABS(AJ851-AV851))</f>
        <v/>
      </c>
    </row>
    <row r="852">
      <c r="A852" s="78" t="inlineStr">
        <is>
          <t>M847</t>
        </is>
      </c>
      <c r="B852" s="52" t="inlineStr">
        <is>
          <t>HEL-59</t>
        </is>
      </c>
      <c r="C852" s="52" t="inlineStr">
        <is>
          <t>Scout Helicopter</t>
        </is>
      </c>
      <c r="D852" s="52" t="inlineStr">
        <is>
          <t>Tail blade B</t>
        </is>
      </c>
      <c r="E852" s="63" t="inlineStr">
        <is>
          <t>Cube</t>
        </is>
      </c>
      <c r="F852" s="52" t="inlineStr">
        <is>
          <t>HEL-56</t>
        </is>
      </c>
      <c r="G852" s="79" t="n">
        <v>0.0299999993</v>
      </c>
      <c r="H852" s="79" t="n">
        <v>0.129999995</v>
      </c>
      <c r="I852" s="79" t="n">
        <v>0.550000012</v>
      </c>
      <c r="J852" s="79" t="n">
        <v>0</v>
      </c>
      <c r="K852" s="79" t="n">
        <v>0</v>
      </c>
      <c r="L852" s="79" t="n">
        <v>0</v>
      </c>
      <c r="M852" s="79" t="n">
        <v>0</v>
      </c>
      <c r="N852" s="79" t="n">
        <v>0</v>
      </c>
      <c r="O852" s="79" t="n">
        <v>-0.300000012</v>
      </c>
      <c r="P852" s="80">
        <f>COS(RADIANS(K852))*COS(RADIANS(L852))+SIN(RADIANS(K852))*SIN(RADIANS(J852))*SIN(RADIANS(L852))</f>
        <v/>
      </c>
      <c r="Q852" s="80">
        <f>-COS(RADIANS(K852))*SIN(RADIANS(L852))+SIN(RADIANS(K852))*SIN(RADIANS(J852))*COS(RADIANS(L852))</f>
        <v/>
      </c>
      <c r="R852" s="80">
        <f>SIN(RADIANS(K852))*COS(RADIANS(J852))</f>
        <v/>
      </c>
      <c r="S852" s="80">
        <f>COS(RADIANS(J852))*SIN(RADIANS(L852))</f>
        <v/>
      </c>
      <c r="T852" s="80">
        <f>COS(RADIANS(J852))*COS(RADIANS(L852))</f>
        <v/>
      </c>
      <c r="U852" s="80">
        <f>-SIN(RADIANS(J852))</f>
        <v/>
      </c>
      <c r="V852" s="80">
        <f>-SIN(RADIANS(K852))*COS(RADIANS(L852))+COS(RADIANS(K852))*SIN(RADIANS(J852))*SIN(RADIANS(L852))</f>
        <v/>
      </c>
      <c r="W852" s="80">
        <f>SIN(RADIANS(K852))*SIN(RADIANS(L852))+COS(RADIANS(K852))*SIN(RADIANS(J852))*COS(RADIANS(L852))</f>
        <v/>
      </c>
      <c r="X852" s="80">
        <f>COS(RADIANS(K852))*COS(RADIANS(J852))</f>
        <v/>
      </c>
      <c r="Y852" s="80">
        <f>P852*G852</f>
        <v/>
      </c>
      <c r="Z852" s="80">
        <f>Q852*H852</f>
        <v/>
      </c>
      <c r="AA852" s="80">
        <f>R852*I852</f>
        <v/>
      </c>
      <c r="AB852" s="80">
        <f>M852</f>
        <v/>
      </c>
      <c r="AC852" s="80">
        <f>S852*G852</f>
        <v/>
      </c>
      <c r="AD852" s="80">
        <f>T852*H852</f>
        <v/>
      </c>
      <c r="AE852" s="80">
        <f>U852*I852</f>
        <v/>
      </c>
      <c r="AF852" s="80">
        <f>N852</f>
        <v/>
      </c>
      <c r="AG852" s="80">
        <f>V852*G852</f>
        <v/>
      </c>
      <c r="AH852" s="80">
        <f>W852*H852</f>
        <v/>
      </c>
      <c r="AI852" s="80">
        <f>X852*I852</f>
        <v/>
      </c>
      <c r="AJ852" s="80">
        <f>O852</f>
        <v/>
      </c>
      <c r="AK852" s="81" t="n">
        <v>0.0299999993</v>
      </c>
      <c r="AL852" s="81" t="n">
        <v>0</v>
      </c>
      <c r="AM852" s="81" t="n">
        <v>0</v>
      </c>
      <c r="AN852" s="81" t="n">
        <v>0</v>
      </c>
      <c r="AO852" s="81" t="n">
        <v>0</v>
      </c>
      <c r="AP852" s="81" t="n">
        <v>0.129999995</v>
      </c>
      <c r="AQ852" s="81" t="n">
        <v>0</v>
      </c>
      <c r="AR852" s="81" t="n">
        <v>0</v>
      </c>
      <c r="AS852" s="81" t="n">
        <v>0</v>
      </c>
      <c r="AT852" s="81" t="n">
        <v>0</v>
      </c>
      <c r="AU852" s="81" t="n">
        <v>0.550000012</v>
      </c>
      <c r="AV852" s="81" t="n">
        <v>-0.300000012</v>
      </c>
      <c r="AW852" s="82">
        <f>MAX(ABS(Y852-AK852),ABS(Z852-AL852),ABS(AA852-AM852),ABS(AB852-AN852),ABS(AC852-AO852),ABS(AD852-AP852),ABS(AE852-AQ852),ABS(AF852-AR852),ABS(AG852-AS852),ABS(AH852-AT852),ABS(AI852-AU852),ABS(AJ852-AV852))</f>
        <v/>
      </c>
    </row>
    <row r="853">
      <c r="A853" s="78" t="inlineStr">
        <is>
          <t>M848</t>
        </is>
      </c>
      <c r="B853" s="52" t="inlineStr">
        <is>
          <t>HEL-60</t>
        </is>
      </c>
      <c r="C853" s="52" t="inlineStr">
        <is>
          <t>Scout Helicopter</t>
        </is>
      </c>
      <c r="D853" s="52" t="inlineStr">
        <is>
          <t>Tail rotor blur disc</t>
        </is>
      </c>
      <c r="E853" s="58" t="inlineStr">
        <is>
          <t>Cylinder</t>
        </is>
      </c>
      <c r="F853" s="52" t="inlineStr">
        <is>
          <t>HEL-55</t>
        </is>
      </c>
      <c r="G853" s="79" t="n">
        <v>0.00100000005</v>
      </c>
      <c r="H853" s="79" t="n">
        <v>0.00100000005</v>
      </c>
      <c r="I853" s="79" t="n">
        <v>0.00100000005</v>
      </c>
      <c r="J853" s="79" t="n">
        <v>0</v>
      </c>
      <c r="K853" s="79" t="n">
        <v>90</v>
      </c>
      <c r="L853" s="79" t="n">
        <v>0</v>
      </c>
      <c r="M853" s="79" t="n">
        <v>0.0299999993</v>
      </c>
      <c r="N853" s="79" t="n">
        <v>0</v>
      </c>
      <c r="O853" s="79" t="n">
        <v>0</v>
      </c>
      <c r="P853" s="80">
        <f>COS(RADIANS(K853))*COS(RADIANS(L853))+SIN(RADIANS(K853))*SIN(RADIANS(J853))*SIN(RADIANS(L853))</f>
        <v/>
      </c>
      <c r="Q853" s="80">
        <f>-COS(RADIANS(K853))*SIN(RADIANS(L853))+SIN(RADIANS(K853))*SIN(RADIANS(J853))*COS(RADIANS(L853))</f>
        <v/>
      </c>
      <c r="R853" s="80">
        <f>SIN(RADIANS(K853))*COS(RADIANS(J853))</f>
        <v/>
      </c>
      <c r="S853" s="80">
        <f>COS(RADIANS(J853))*SIN(RADIANS(L853))</f>
        <v/>
      </c>
      <c r="T853" s="80">
        <f>COS(RADIANS(J853))*COS(RADIANS(L853))</f>
        <v/>
      </c>
      <c r="U853" s="80">
        <f>-SIN(RADIANS(J853))</f>
        <v/>
      </c>
      <c r="V853" s="80">
        <f>-SIN(RADIANS(K853))*COS(RADIANS(L853))+COS(RADIANS(K853))*SIN(RADIANS(J853))*SIN(RADIANS(L853))</f>
        <v/>
      </c>
      <c r="W853" s="80">
        <f>SIN(RADIANS(K853))*SIN(RADIANS(L853))+COS(RADIANS(K853))*SIN(RADIANS(J853))*COS(RADIANS(L853))</f>
        <v/>
      </c>
      <c r="X853" s="80">
        <f>COS(RADIANS(K853))*COS(RADIANS(J853))</f>
        <v/>
      </c>
      <c r="Y853" s="80">
        <f>P853*G853</f>
        <v/>
      </c>
      <c r="Z853" s="80">
        <f>Q853*H853</f>
        <v/>
      </c>
      <c r="AA853" s="80">
        <f>R853*I853</f>
        <v/>
      </c>
      <c r="AB853" s="80">
        <f>M853</f>
        <v/>
      </c>
      <c r="AC853" s="80">
        <f>S853*G853</f>
        <v/>
      </c>
      <c r="AD853" s="80">
        <f>T853*H853</f>
        <v/>
      </c>
      <c r="AE853" s="80">
        <f>U853*I853</f>
        <v/>
      </c>
      <c r="AF853" s="80">
        <f>N853</f>
        <v/>
      </c>
      <c r="AG853" s="80">
        <f>V853*G853</f>
        <v/>
      </c>
      <c r="AH853" s="80">
        <f>W853*H853</f>
        <v/>
      </c>
      <c r="AI853" s="80">
        <f>X853*I853</f>
        <v/>
      </c>
      <c r="AJ853" s="80">
        <f>O853</f>
        <v/>
      </c>
      <c r="AK853" s="81" t="n">
        <v>-4.37113887e-11</v>
      </c>
      <c r="AL853" s="81" t="n">
        <v>0</v>
      </c>
      <c r="AM853" s="81" t="n">
        <v>0.00100000005</v>
      </c>
      <c r="AN853" s="81" t="n">
        <v>0.0299999993</v>
      </c>
      <c r="AO853" s="81" t="n">
        <v>0</v>
      </c>
      <c r="AP853" s="81" t="n">
        <v>0.00100000005</v>
      </c>
      <c r="AQ853" s="81" t="n">
        <v>0</v>
      </c>
      <c r="AR853" s="81" t="n">
        <v>0</v>
      </c>
      <c r="AS853" s="81" t="n">
        <v>-0.00100000005</v>
      </c>
      <c r="AT853" s="81" t="n">
        <v>0</v>
      </c>
      <c r="AU853" s="81" t="n">
        <v>-4.37113887e-11</v>
      </c>
      <c r="AV853" s="81" t="n">
        <v>0</v>
      </c>
      <c r="AW853" s="82">
        <f>MAX(ABS(Y853-AK853),ABS(Z853-AL853),ABS(AA853-AM853),ABS(AB853-AN853),ABS(AC853-AO853),ABS(AD853-AP853),ABS(AE853-AQ853),ABS(AF853-AR853),ABS(AG853-AS853),ABS(AH853-AT853),ABS(AI853-AU853),ABS(AJ853-AV853))</f>
        <v/>
      </c>
    </row>
    <row r="854">
      <c r="A854" s="78" t="inlineStr">
        <is>
          <t>M849</t>
        </is>
      </c>
      <c r="B854" s="52" t="inlineStr">
        <is>
          <t>HEL-61</t>
        </is>
      </c>
      <c r="C854" s="52" t="inlineStr">
        <is>
          <t>Scout Helicopter</t>
        </is>
      </c>
      <c r="D854" s="52" t="inlineStr">
        <is>
          <t>Nav light left (red)</t>
        </is>
      </c>
      <c r="E854" s="59" t="inlineStr">
        <is>
          <t>Sphere</t>
        </is>
      </c>
      <c r="F854" s="52" t="inlineStr">
        <is>
          <t>HEL-01</t>
        </is>
      </c>
      <c r="G854" s="79" t="n">
        <v>0.140000001</v>
      </c>
      <c r="H854" s="79" t="n">
        <v>0.140000001</v>
      </c>
      <c r="I854" s="79" t="n">
        <v>0.140000001</v>
      </c>
      <c r="J854" s="79" t="n">
        <v>0</v>
      </c>
      <c r="K854" s="79" t="n">
        <v>0</v>
      </c>
      <c r="L854" s="79" t="n">
        <v>0</v>
      </c>
      <c r="M854" s="79" t="n">
        <v>0.660000026</v>
      </c>
      <c r="N854" s="79" t="n">
        <v>-0.100000001</v>
      </c>
      <c r="O854" s="79" t="n">
        <v>0.550000012</v>
      </c>
      <c r="P854" s="80">
        <f>COS(RADIANS(K854))*COS(RADIANS(L854))+SIN(RADIANS(K854))*SIN(RADIANS(J854))*SIN(RADIANS(L854))</f>
        <v/>
      </c>
      <c r="Q854" s="80">
        <f>-COS(RADIANS(K854))*SIN(RADIANS(L854))+SIN(RADIANS(K854))*SIN(RADIANS(J854))*COS(RADIANS(L854))</f>
        <v/>
      </c>
      <c r="R854" s="80">
        <f>SIN(RADIANS(K854))*COS(RADIANS(J854))</f>
        <v/>
      </c>
      <c r="S854" s="80">
        <f>COS(RADIANS(J854))*SIN(RADIANS(L854))</f>
        <v/>
      </c>
      <c r="T854" s="80">
        <f>COS(RADIANS(J854))*COS(RADIANS(L854))</f>
        <v/>
      </c>
      <c r="U854" s="80">
        <f>-SIN(RADIANS(J854))</f>
        <v/>
      </c>
      <c r="V854" s="80">
        <f>-SIN(RADIANS(K854))*COS(RADIANS(L854))+COS(RADIANS(K854))*SIN(RADIANS(J854))*SIN(RADIANS(L854))</f>
        <v/>
      </c>
      <c r="W854" s="80">
        <f>SIN(RADIANS(K854))*SIN(RADIANS(L854))+COS(RADIANS(K854))*SIN(RADIANS(J854))*COS(RADIANS(L854))</f>
        <v/>
      </c>
      <c r="X854" s="80">
        <f>COS(RADIANS(K854))*COS(RADIANS(J854))</f>
        <v/>
      </c>
      <c r="Y854" s="80">
        <f>P854*G854</f>
        <v/>
      </c>
      <c r="Z854" s="80">
        <f>Q854*H854</f>
        <v/>
      </c>
      <c r="AA854" s="80">
        <f>R854*I854</f>
        <v/>
      </c>
      <c r="AB854" s="80">
        <f>M854</f>
        <v/>
      </c>
      <c r="AC854" s="80">
        <f>S854*G854</f>
        <v/>
      </c>
      <c r="AD854" s="80">
        <f>T854*H854</f>
        <v/>
      </c>
      <c r="AE854" s="80">
        <f>U854*I854</f>
        <v/>
      </c>
      <c r="AF854" s="80">
        <f>N854</f>
        <v/>
      </c>
      <c r="AG854" s="80">
        <f>V854*G854</f>
        <v/>
      </c>
      <c r="AH854" s="80">
        <f>W854*H854</f>
        <v/>
      </c>
      <c r="AI854" s="80">
        <f>X854*I854</f>
        <v/>
      </c>
      <c r="AJ854" s="80">
        <f>O854</f>
        <v/>
      </c>
      <c r="AK854" s="81" t="n">
        <v>0.140000001</v>
      </c>
      <c r="AL854" s="81" t="n">
        <v>0</v>
      </c>
      <c r="AM854" s="81" t="n">
        <v>0</v>
      </c>
      <c r="AN854" s="81" t="n">
        <v>0.660000026</v>
      </c>
      <c r="AO854" s="81" t="n">
        <v>0</v>
      </c>
      <c r="AP854" s="81" t="n">
        <v>0.140000001</v>
      </c>
      <c r="AQ854" s="81" t="n">
        <v>0</v>
      </c>
      <c r="AR854" s="81" t="n">
        <v>-0.100000001</v>
      </c>
      <c r="AS854" s="81" t="n">
        <v>0</v>
      </c>
      <c r="AT854" s="81" t="n">
        <v>0</v>
      </c>
      <c r="AU854" s="81" t="n">
        <v>0.140000001</v>
      </c>
      <c r="AV854" s="81" t="n">
        <v>0.550000012</v>
      </c>
      <c r="AW854" s="82">
        <f>MAX(ABS(Y854-AK854),ABS(Z854-AL854),ABS(AA854-AM854),ABS(AB854-AN854),ABS(AC854-AO854),ABS(AD854-AP854),ABS(AE854-AQ854),ABS(AF854-AR854),ABS(AG854-AS854),ABS(AH854-AT854),ABS(AI854-AU854),ABS(AJ854-AV854))</f>
        <v/>
      </c>
    </row>
    <row r="855">
      <c r="A855" s="78" t="inlineStr">
        <is>
          <t>M850</t>
        </is>
      </c>
      <c r="B855" s="52" t="inlineStr">
        <is>
          <t>HEL-62</t>
        </is>
      </c>
      <c r="C855" s="52" t="inlineStr">
        <is>
          <t>Scout Helicopter</t>
        </is>
      </c>
      <c r="D855" s="52" t="inlineStr">
        <is>
          <t>Nav light right (green)</t>
        </is>
      </c>
      <c r="E855" s="59" t="inlineStr">
        <is>
          <t>Sphere</t>
        </is>
      </c>
      <c r="F855" s="52" t="inlineStr">
        <is>
          <t>HEL-01</t>
        </is>
      </c>
      <c r="G855" s="79" t="n">
        <v>0.140000001</v>
      </c>
      <c r="H855" s="79" t="n">
        <v>0.140000001</v>
      </c>
      <c r="I855" s="79" t="n">
        <v>0.140000001</v>
      </c>
      <c r="J855" s="79" t="n">
        <v>0</v>
      </c>
      <c r="K855" s="79" t="n">
        <v>0</v>
      </c>
      <c r="L855" s="79" t="n">
        <v>0</v>
      </c>
      <c r="M855" s="79" t="n">
        <v>-0.660000026</v>
      </c>
      <c r="N855" s="79" t="n">
        <v>-0.100000001</v>
      </c>
      <c r="O855" s="79" t="n">
        <v>0.550000012</v>
      </c>
      <c r="P855" s="80">
        <f>COS(RADIANS(K855))*COS(RADIANS(L855))+SIN(RADIANS(K855))*SIN(RADIANS(J855))*SIN(RADIANS(L855))</f>
        <v/>
      </c>
      <c r="Q855" s="80">
        <f>-COS(RADIANS(K855))*SIN(RADIANS(L855))+SIN(RADIANS(K855))*SIN(RADIANS(J855))*COS(RADIANS(L855))</f>
        <v/>
      </c>
      <c r="R855" s="80">
        <f>SIN(RADIANS(K855))*COS(RADIANS(J855))</f>
        <v/>
      </c>
      <c r="S855" s="80">
        <f>COS(RADIANS(J855))*SIN(RADIANS(L855))</f>
        <v/>
      </c>
      <c r="T855" s="80">
        <f>COS(RADIANS(J855))*COS(RADIANS(L855))</f>
        <v/>
      </c>
      <c r="U855" s="80">
        <f>-SIN(RADIANS(J855))</f>
        <v/>
      </c>
      <c r="V855" s="80">
        <f>-SIN(RADIANS(K855))*COS(RADIANS(L855))+COS(RADIANS(K855))*SIN(RADIANS(J855))*SIN(RADIANS(L855))</f>
        <v/>
      </c>
      <c r="W855" s="80">
        <f>SIN(RADIANS(K855))*SIN(RADIANS(L855))+COS(RADIANS(K855))*SIN(RADIANS(J855))*COS(RADIANS(L855))</f>
        <v/>
      </c>
      <c r="X855" s="80">
        <f>COS(RADIANS(K855))*COS(RADIANS(J855))</f>
        <v/>
      </c>
      <c r="Y855" s="80">
        <f>P855*G855</f>
        <v/>
      </c>
      <c r="Z855" s="80">
        <f>Q855*H855</f>
        <v/>
      </c>
      <c r="AA855" s="80">
        <f>R855*I855</f>
        <v/>
      </c>
      <c r="AB855" s="80">
        <f>M855</f>
        <v/>
      </c>
      <c r="AC855" s="80">
        <f>S855*G855</f>
        <v/>
      </c>
      <c r="AD855" s="80">
        <f>T855*H855</f>
        <v/>
      </c>
      <c r="AE855" s="80">
        <f>U855*I855</f>
        <v/>
      </c>
      <c r="AF855" s="80">
        <f>N855</f>
        <v/>
      </c>
      <c r="AG855" s="80">
        <f>V855*G855</f>
        <v/>
      </c>
      <c r="AH855" s="80">
        <f>W855*H855</f>
        <v/>
      </c>
      <c r="AI855" s="80">
        <f>X855*I855</f>
        <v/>
      </c>
      <c r="AJ855" s="80">
        <f>O855</f>
        <v/>
      </c>
      <c r="AK855" s="81" t="n">
        <v>0.140000001</v>
      </c>
      <c r="AL855" s="81" t="n">
        <v>0</v>
      </c>
      <c r="AM855" s="81" t="n">
        <v>0</v>
      </c>
      <c r="AN855" s="81" t="n">
        <v>-0.660000026</v>
      </c>
      <c r="AO855" s="81" t="n">
        <v>0</v>
      </c>
      <c r="AP855" s="81" t="n">
        <v>0.140000001</v>
      </c>
      <c r="AQ855" s="81" t="n">
        <v>0</v>
      </c>
      <c r="AR855" s="81" t="n">
        <v>-0.100000001</v>
      </c>
      <c r="AS855" s="81" t="n">
        <v>0</v>
      </c>
      <c r="AT855" s="81" t="n">
        <v>0</v>
      </c>
      <c r="AU855" s="81" t="n">
        <v>0.140000001</v>
      </c>
      <c r="AV855" s="81" t="n">
        <v>0.550000012</v>
      </c>
      <c r="AW855" s="82">
        <f>MAX(ABS(Y855-AK855),ABS(Z855-AL855),ABS(AA855-AM855),ABS(AB855-AN855),ABS(AC855-AO855),ABS(AD855-AP855),ABS(AE855-AQ855),ABS(AF855-AR855),ABS(AG855-AS855),ABS(AH855-AT855),ABS(AI855-AU855),ABS(AJ855-AV855))</f>
        <v/>
      </c>
    </row>
    <row r="856">
      <c r="A856" s="78" t="inlineStr">
        <is>
          <t>M851</t>
        </is>
      </c>
      <c r="B856" s="52" t="inlineStr">
        <is>
          <t>HEL-63</t>
        </is>
      </c>
      <c r="C856" s="52" t="inlineStr">
        <is>
          <t>Scout Helicopter</t>
        </is>
      </c>
      <c r="D856" s="52" t="inlineStr">
        <is>
          <t>Nav light tail (white)</t>
        </is>
      </c>
      <c r="E856" s="59" t="inlineStr">
        <is>
          <t>Sphere</t>
        </is>
      </c>
      <c r="F856" s="52" t="inlineStr">
        <is>
          <t>HEL-01</t>
        </is>
      </c>
      <c r="G856" s="79" t="n">
        <v>0.119999997</v>
      </c>
      <c r="H856" s="79" t="n">
        <v>0.119999997</v>
      </c>
      <c r="I856" s="79" t="n">
        <v>0.119999997</v>
      </c>
      <c r="J856" s="79" t="n">
        <v>0</v>
      </c>
      <c r="K856" s="79" t="n">
        <v>0</v>
      </c>
      <c r="L856" s="79" t="n">
        <v>0</v>
      </c>
      <c r="M856" s="79" t="n">
        <v>0</v>
      </c>
      <c r="N856" s="79" t="n">
        <v>0.949999988</v>
      </c>
      <c r="O856" s="79" t="n">
        <v>-5.51999998</v>
      </c>
      <c r="P856" s="80">
        <f>COS(RADIANS(K856))*COS(RADIANS(L856))+SIN(RADIANS(K856))*SIN(RADIANS(J856))*SIN(RADIANS(L856))</f>
        <v/>
      </c>
      <c r="Q856" s="80">
        <f>-COS(RADIANS(K856))*SIN(RADIANS(L856))+SIN(RADIANS(K856))*SIN(RADIANS(J856))*COS(RADIANS(L856))</f>
        <v/>
      </c>
      <c r="R856" s="80">
        <f>SIN(RADIANS(K856))*COS(RADIANS(J856))</f>
        <v/>
      </c>
      <c r="S856" s="80">
        <f>COS(RADIANS(J856))*SIN(RADIANS(L856))</f>
        <v/>
      </c>
      <c r="T856" s="80">
        <f>COS(RADIANS(J856))*COS(RADIANS(L856))</f>
        <v/>
      </c>
      <c r="U856" s="80">
        <f>-SIN(RADIANS(J856))</f>
        <v/>
      </c>
      <c r="V856" s="80">
        <f>-SIN(RADIANS(K856))*COS(RADIANS(L856))+COS(RADIANS(K856))*SIN(RADIANS(J856))*SIN(RADIANS(L856))</f>
        <v/>
      </c>
      <c r="W856" s="80">
        <f>SIN(RADIANS(K856))*SIN(RADIANS(L856))+COS(RADIANS(K856))*SIN(RADIANS(J856))*COS(RADIANS(L856))</f>
        <v/>
      </c>
      <c r="X856" s="80">
        <f>COS(RADIANS(K856))*COS(RADIANS(J856))</f>
        <v/>
      </c>
      <c r="Y856" s="80">
        <f>P856*G856</f>
        <v/>
      </c>
      <c r="Z856" s="80">
        <f>Q856*H856</f>
        <v/>
      </c>
      <c r="AA856" s="80">
        <f>R856*I856</f>
        <v/>
      </c>
      <c r="AB856" s="80">
        <f>M856</f>
        <v/>
      </c>
      <c r="AC856" s="80">
        <f>S856*G856</f>
        <v/>
      </c>
      <c r="AD856" s="80">
        <f>T856*H856</f>
        <v/>
      </c>
      <c r="AE856" s="80">
        <f>U856*I856</f>
        <v/>
      </c>
      <c r="AF856" s="80">
        <f>N856</f>
        <v/>
      </c>
      <c r="AG856" s="80">
        <f>V856*G856</f>
        <v/>
      </c>
      <c r="AH856" s="80">
        <f>W856*H856</f>
        <v/>
      </c>
      <c r="AI856" s="80">
        <f>X856*I856</f>
        <v/>
      </c>
      <c r="AJ856" s="80">
        <f>O856</f>
        <v/>
      </c>
      <c r="AK856" s="81" t="n">
        <v>0.119999997</v>
      </c>
      <c r="AL856" s="81" t="n">
        <v>0</v>
      </c>
      <c r="AM856" s="81" t="n">
        <v>0</v>
      </c>
      <c r="AN856" s="81" t="n">
        <v>0</v>
      </c>
      <c r="AO856" s="81" t="n">
        <v>0</v>
      </c>
      <c r="AP856" s="81" t="n">
        <v>0.119999997</v>
      </c>
      <c r="AQ856" s="81" t="n">
        <v>0</v>
      </c>
      <c r="AR856" s="81" t="n">
        <v>0.949999988</v>
      </c>
      <c r="AS856" s="81" t="n">
        <v>0</v>
      </c>
      <c r="AT856" s="81" t="n">
        <v>0</v>
      </c>
      <c r="AU856" s="81" t="n">
        <v>0.119999997</v>
      </c>
      <c r="AV856" s="81" t="n">
        <v>-5.51999998</v>
      </c>
      <c r="AW856" s="82">
        <f>MAX(ABS(Y856-AK856),ABS(Z856-AL856),ABS(AA856-AM856),ABS(AB856-AN856),ABS(AC856-AO856),ABS(AD856-AP856),ABS(AE856-AQ856),ABS(AF856-AR856),ABS(AG856-AS856),ABS(AH856-AT856),ABS(AI856-AU856),ABS(AJ856-AV856))</f>
        <v/>
      </c>
    </row>
    <row r="857">
      <c r="A857" s="78" t="inlineStr">
        <is>
          <t>M852</t>
        </is>
      </c>
      <c r="B857" s="52" t="inlineStr">
        <is>
          <t>HEL-64</t>
        </is>
      </c>
      <c r="C857" s="52" t="inlineStr">
        <is>
          <t>Scout Helicopter</t>
        </is>
      </c>
      <c r="D857" s="52" t="inlineStr">
        <is>
          <t>Anti-collision strobe</t>
        </is>
      </c>
      <c r="E857" s="59" t="inlineStr">
        <is>
          <t>Sphere</t>
        </is>
      </c>
      <c r="F857" s="52" t="inlineStr">
        <is>
          <t>HEL-01</t>
        </is>
      </c>
      <c r="G857" s="79" t="n">
        <v>0.159999996</v>
      </c>
      <c r="H857" s="79" t="n">
        <v>0.119999997</v>
      </c>
      <c r="I857" s="79" t="n">
        <v>0.159999996</v>
      </c>
      <c r="J857" s="79" t="n">
        <v>0</v>
      </c>
      <c r="K857" s="79" t="n">
        <v>0</v>
      </c>
      <c r="L857" s="79" t="n">
        <v>0</v>
      </c>
      <c r="M857" s="79" t="n">
        <v>0</v>
      </c>
      <c r="N857" s="79" t="n">
        <v>1.77999997</v>
      </c>
      <c r="O857" s="79" t="n">
        <v>-5</v>
      </c>
      <c r="P857" s="80">
        <f>COS(RADIANS(K857))*COS(RADIANS(L857))+SIN(RADIANS(K857))*SIN(RADIANS(J857))*SIN(RADIANS(L857))</f>
        <v/>
      </c>
      <c r="Q857" s="80">
        <f>-COS(RADIANS(K857))*SIN(RADIANS(L857))+SIN(RADIANS(K857))*SIN(RADIANS(J857))*COS(RADIANS(L857))</f>
        <v/>
      </c>
      <c r="R857" s="80">
        <f>SIN(RADIANS(K857))*COS(RADIANS(J857))</f>
        <v/>
      </c>
      <c r="S857" s="80">
        <f>COS(RADIANS(J857))*SIN(RADIANS(L857))</f>
        <v/>
      </c>
      <c r="T857" s="80">
        <f>COS(RADIANS(J857))*COS(RADIANS(L857))</f>
        <v/>
      </c>
      <c r="U857" s="80">
        <f>-SIN(RADIANS(J857))</f>
        <v/>
      </c>
      <c r="V857" s="80">
        <f>-SIN(RADIANS(K857))*COS(RADIANS(L857))+COS(RADIANS(K857))*SIN(RADIANS(J857))*SIN(RADIANS(L857))</f>
        <v/>
      </c>
      <c r="W857" s="80">
        <f>SIN(RADIANS(K857))*SIN(RADIANS(L857))+COS(RADIANS(K857))*SIN(RADIANS(J857))*COS(RADIANS(L857))</f>
        <v/>
      </c>
      <c r="X857" s="80">
        <f>COS(RADIANS(K857))*COS(RADIANS(J857))</f>
        <v/>
      </c>
      <c r="Y857" s="80">
        <f>P857*G857</f>
        <v/>
      </c>
      <c r="Z857" s="80">
        <f>Q857*H857</f>
        <v/>
      </c>
      <c r="AA857" s="80">
        <f>R857*I857</f>
        <v/>
      </c>
      <c r="AB857" s="80">
        <f>M857</f>
        <v/>
      </c>
      <c r="AC857" s="80">
        <f>S857*G857</f>
        <v/>
      </c>
      <c r="AD857" s="80">
        <f>T857*H857</f>
        <v/>
      </c>
      <c r="AE857" s="80">
        <f>U857*I857</f>
        <v/>
      </c>
      <c r="AF857" s="80">
        <f>N857</f>
        <v/>
      </c>
      <c r="AG857" s="80">
        <f>V857*G857</f>
        <v/>
      </c>
      <c r="AH857" s="80">
        <f>W857*H857</f>
        <v/>
      </c>
      <c r="AI857" s="80">
        <f>X857*I857</f>
        <v/>
      </c>
      <c r="AJ857" s="80">
        <f>O857</f>
        <v/>
      </c>
      <c r="AK857" s="81" t="n">
        <v>0.159999996</v>
      </c>
      <c r="AL857" s="81" t="n">
        <v>0</v>
      </c>
      <c r="AM857" s="81" t="n">
        <v>0</v>
      </c>
      <c r="AN857" s="81" t="n">
        <v>0</v>
      </c>
      <c r="AO857" s="81" t="n">
        <v>0</v>
      </c>
      <c r="AP857" s="81" t="n">
        <v>0.119999997</v>
      </c>
      <c r="AQ857" s="81" t="n">
        <v>0</v>
      </c>
      <c r="AR857" s="81" t="n">
        <v>1.77999997</v>
      </c>
      <c r="AS857" s="81" t="n">
        <v>0</v>
      </c>
      <c r="AT857" s="81" t="n">
        <v>0</v>
      </c>
      <c r="AU857" s="81" t="n">
        <v>0.159999996</v>
      </c>
      <c r="AV857" s="81" t="n">
        <v>-5</v>
      </c>
      <c r="AW857" s="82">
        <f>MAX(ABS(Y857-AK857),ABS(Z857-AL857),ABS(AA857-AM857),ABS(AB857-AN857),ABS(AC857-AO857),ABS(AD857-AP857),ABS(AE857-AQ857),ABS(AF857-AR857),ABS(AG857-AS857),ABS(AH857-AT857),ABS(AI857-AU857),ABS(AJ857-AV857))</f>
        <v/>
      </c>
    </row>
    <row r="858">
      <c r="A858" s="78" t="inlineStr">
        <is>
          <t>M853</t>
        </is>
      </c>
      <c r="B858" s="52" t="inlineStr">
        <is>
          <t>HEL-65</t>
        </is>
      </c>
      <c r="C858" s="52" t="inlineStr">
        <is>
          <t>Scout Helicopter</t>
        </is>
      </c>
      <c r="D858" s="52" t="inlineStr">
        <is>
          <t>Searchlight pan</t>
        </is>
      </c>
      <c r="E858" s="53" t="inlineStr">
        <is>
          <t>Group</t>
        </is>
      </c>
      <c r="F858" s="52" t="inlineStr">
        <is>
          <t>HEL-01</t>
        </is>
      </c>
      <c r="G858" s="79" t="n">
        <v>1</v>
      </c>
      <c r="H858" s="79" t="n">
        <v>1</v>
      </c>
      <c r="I858" s="79" t="n">
        <v>1</v>
      </c>
      <c r="J858" s="79" t="n">
        <v>0</v>
      </c>
      <c r="K858" s="79" t="n">
        <v>0</v>
      </c>
      <c r="L858" s="79" t="n">
        <v>0</v>
      </c>
      <c r="M858" s="79" t="n">
        <v>0</v>
      </c>
      <c r="N858" s="79" t="n">
        <v>-0.579999983</v>
      </c>
      <c r="O858" s="79" t="n">
        <v>0.899999976</v>
      </c>
      <c r="P858" s="80">
        <f>COS(RADIANS(K858))*COS(RADIANS(L858))+SIN(RADIANS(K858))*SIN(RADIANS(J858))*SIN(RADIANS(L858))</f>
        <v/>
      </c>
      <c r="Q858" s="80">
        <f>-COS(RADIANS(K858))*SIN(RADIANS(L858))+SIN(RADIANS(K858))*SIN(RADIANS(J858))*COS(RADIANS(L858))</f>
        <v/>
      </c>
      <c r="R858" s="80">
        <f>SIN(RADIANS(K858))*COS(RADIANS(J858))</f>
        <v/>
      </c>
      <c r="S858" s="80">
        <f>COS(RADIANS(J858))*SIN(RADIANS(L858))</f>
        <v/>
      </c>
      <c r="T858" s="80">
        <f>COS(RADIANS(J858))*COS(RADIANS(L858))</f>
        <v/>
      </c>
      <c r="U858" s="80">
        <f>-SIN(RADIANS(J858))</f>
        <v/>
      </c>
      <c r="V858" s="80">
        <f>-SIN(RADIANS(K858))*COS(RADIANS(L858))+COS(RADIANS(K858))*SIN(RADIANS(J858))*SIN(RADIANS(L858))</f>
        <v/>
      </c>
      <c r="W858" s="80">
        <f>SIN(RADIANS(K858))*SIN(RADIANS(L858))+COS(RADIANS(K858))*SIN(RADIANS(J858))*COS(RADIANS(L858))</f>
        <v/>
      </c>
      <c r="X858" s="80">
        <f>COS(RADIANS(K858))*COS(RADIANS(J858))</f>
        <v/>
      </c>
      <c r="Y858" s="80">
        <f>P858*G858</f>
        <v/>
      </c>
      <c r="Z858" s="80">
        <f>Q858*H858</f>
        <v/>
      </c>
      <c r="AA858" s="80">
        <f>R858*I858</f>
        <v/>
      </c>
      <c r="AB858" s="80">
        <f>M858</f>
        <v/>
      </c>
      <c r="AC858" s="80">
        <f>S858*G858</f>
        <v/>
      </c>
      <c r="AD858" s="80">
        <f>T858*H858</f>
        <v/>
      </c>
      <c r="AE858" s="80">
        <f>U858*I858</f>
        <v/>
      </c>
      <c r="AF858" s="80">
        <f>N858</f>
        <v/>
      </c>
      <c r="AG858" s="80">
        <f>V858*G858</f>
        <v/>
      </c>
      <c r="AH858" s="80">
        <f>W858*H858</f>
        <v/>
      </c>
      <c r="AI858" s="80">
        <f>X858*I858</f>
        <v/>
      </c>
      <c r="AJ858" s="80">
        <f>O858</f>
        <v/>
      </c>
      <c r="AK858" s="81" t="n">
        <v>1</v>
      </c>
      <c r="AL858" s="81" t="n">
        <v>0</v>
      </c>
      <c r="AM858" s="81" t="n">
        <v>0</v>
      </c>
      <c r="AN858" s="81" t="n">
        <v>0</v>
      </c>
      <c r="AO858" s="81" t="n">
        <v>0</v>
      </c>
      <c r="AP858" s="81" t="n">
        <v>1</v>
      </c>
      <c r="AQ858" s="81" t="n">
        <v>0</v>
      </c>
      <c r="AR858" s="81" t="n">
        <v>-0.579999983</v>
      </c>
      <c r="AS858" s="81" t="n">
        <v>0</v>
      </c>
      <c r="AT858" s="81" t="n">
        <v>0</v>
      </c>
      <c r="AU858" s="81" t="n">
        <v>1</v>
      </c>
      <c r="AV858" s="81" t="n">
        <v>0.899999976</v>
      </c>
      <c r="AW858" s="82">
        <f>MAX(ABS(Y858-AK858),ABS(Z858-AL858),ABS(AA858-AM858),ABS(AB858-AN858),ABS(AC858-AO858),ABS(AD858-AP858),ABS(AE858-AQ858),ABS(AF858-AR858),ABS(AG858-AS858),ABS(AH858-AT858),ABS(AI858-AU858),ABS(AJ858-AV858))</f>
        <v/>
      </c>
    </row>
    <row r="859">
      <c r="A859" s="78" t="inlineStr">
        <is>
          <t>M854</t>
        </is>
      </c>
      <c r="B859" s="52" t="inlineStr">
        <is>
          <t>HEL-66</t>
        </is>
      </c>
      <c r="C859" s="52" t="inlineStr">
        <is>
          <t>Scout Helicopter</t>
        </is>
      </c>
      <c r="D859" s="52" t="inlineStr">
        <is>
          <t>Searchlight yoke</t>
        </is>
      </c>
      <c r="E859" s="63" t="inlineStr">
        <is>
          <t>Cube</t>
        </is>
      </c>
      <c r="F859" s="52" t="inlineStr">
        <is>
          <t>HEL-65</t>
        </is>
      </c>
      <c r="G859" s="79" t="n">
        <v>0.300000012</v>
      </c>
      <c r="H859" s="79" t="n">
        <v>0.07999999820000001</v>
      </c>
      <c r="I859" s="79" t="n">
        <v>0.300000012</v>
      </c>
      <c r="J859" s="79" t="n">
        <v>0</v>
      </c>
      <c r="K859" s="79" t="n">
        <v>0</v>
      </c>
      <c r="L859" s="79" t="n">
        <v>0</v>
      </c>
      <c r="M859" s="79" t="n">
        <v>0</v>
      </c>
      <c r="N859" s="79" t="n">
        <v>0.0500000007</v>
      </c>
      <c r="O859" s="79" t="n">
        <v>0</v>
      </c>
      <c r="P859" s="80">
        <f>COS(RADIANS(K859))*COS(RADIANS(L859))+SIN(RADIANS(K859))*SIN(RADIANS(J859))*SIN(RADIANS(L859))</f>
        <v/>
      </c>
      <c r="Q859" s="80">
        <f>-COS(RADIANS(K859))*SIN(RADIANS(L859))+SIN(RADIANS(K859))*SIN(RADIANS(J859))*COS(RADIANS(L859))</f>
        <v/>
      </c>
      <c r="R859" s="80">
        <f>SIN(RADIANS(K859))*COS(RADIANS(J859))</f>
        <v/>
      </c>
      <c r="S859" s="80">
        <f>COS(RADIANS(J859))*SIN(RADIANS(L859))</f>
        <v/>
      </c>
      <c r="T859" s="80">
        <f>COS(RADIANS(J859))*COS(RADIANS(L859))</f>
        <v/>
      </c>
      <c r="U859" s="80">
        <f>-SIN(RADIANS(J859))</f>
        <v/>
      </c>
      <c r="V859" s="80">
        <f>-SIN(RADIANS(K859))*COS(RADIANS(L859))+COS(RADIANS(K859))*SIN(RADIANS(J859))*SIN(RADIANS(L859))</f>
        <v/>
      </c>
      <c r="W859" s="80">
        <f>SIN(RADIANS(K859))*SIN(RADIANS(L859))+COS(RADIANS(K859))*SIN(RADIANS(J859))*COS(RADIANS(L859))</f>
        <v/>
      </c>
      <c r="X859" s="80">
        <f>COS(RADIANS(K859))*COS(RADIANS(J859))</f>
        <v/>
      </c>
      <c r="Y859" s="80">
        <f>P859*G859</f>
        <v/>
      </c>
      <c r="Z859" s="80">
        <f>Q859*H859</f>
        <v/>
      </c>
      <c r="AA859" s="80">
        <f>R859*I859</f>
        <v/>
      </c>
      <c r="AB859" s="80">
        <f>M859</f>
        <v/>
      </c>
      <c r="AC859" s="80">
        <f>S859*G859</f>
        <v/>
      </c>
      <c r="AD859" s="80">
        <f>T859*H859</f>
        <v/>
      </c>
      <c r="AE859" s="80">
        <f>U859*I859</f>
        <v/>
      </c>
      <c r="AF859" s="80">
        <f>N859</f>
        <v/>
      </c>
      <c r="AG859" s="80">
        <f>V859*G859</f>
        <v/>
      </c>
      <c r="AH859" s="80">
        <f>W859*H859</f>
        <v/>
      </c>
      <c r="AI859" s="80">
        <f>X859*I859</f>
        <v/>
      </c>
      <c r="AJ859" s="80">
        <f>O859</f>
        <v/>
      </c>
      <c r="AK859" s="81" t="n">
        <v>0.300000012</v>
      </c>
      <c r="AL859" s="81" t="n">
        <v>0</v>
      </c>
      <c r="AM859" s="81" t="n">
        <v>0</v>
      </c>
      <c r="AN859" s="81" t="n">
        <v>0</v>
      </c>
      <c r="AO859" s="81" t="n">
        <v>0</v>
      </c>
      <c r="AP859" s="81" t="n">
        <v>0.07999999820000001</v>
      </c>
      <c r="AQ859" s="81" t="n">
        <v>0</v>
      </c>
      <c r="AR859" s="81" t="n">
        <v>0.0500000007</v>
      </c>
      <c r="AS859" s="81" t="n">
        <v>0</v>
      </c>
      <c r="AT859" s="81" t="n">
        <v>0</v>
      </c>
      <c r="AU859" s="81" t="n">
        <v>0.300000012</v>
      </c>
      <c r="AV859" s="81" t="n">
        <v>0</v>
      </c>
      <c r="AW859" s="82">
        <f>MAX(ABS(Y859-AK859),ABS(Z859-AL859),ABS(AA859-AM859),ABS(AB859-AN859),ABS(AC859-AO859),ABS(AD859-AP859),ABS(AE859-AQ859),ABS(AF859-AR859),ABS(AG859-AS859),ABS(AH859-AT859),ABS(AI859-AU859),ABS(AJ859-AV859))</f>
        <v/>
      </c>
    </row>
    <row r="860">
      <c r="A860" s="78" t="inlineStr">
        <is>
          <t>M855</t>
        </is>
      </c>
      <c r="B860" s="52" t="inlineStr">
        <is>
          <t>HEL-67</t>
        </is>
      </c>
      <c r="C860" s="52" t="inlineStr">
        <is>
          <t>Scout Helicopter</t>
        </is>
      </c>
      <c r="D860" s="52" t="inlineStr">
        <is>
          <t>Searchlight tilt</t>
        </is>
      </c>
      <c r="E860" s="53" t="inlineStr">
        <is>
          <t>Group</t>
        </is>
      </c>
      <c r="F860" s="52" t="inlineStr">
        <is>
          <t>HEL-65</t>
        </is>
      </c>
      <c r="G860" s="79" t="n">
        <v>1</v>
      </c>
      <c r="H860" s="79" t="n">
        <v>1</v>
      </c>
      <c r="I860" s="79" t="n">
        <v>1</v>
      </c>
      <c r="J860" s="79" t="n">
        <v>55</v>
      </c>
      <c r="K860" s="79" t="n">
        <v>0</v>
      </c>
      <c r="L860" s="79" t="n">
        <v>0</v>
      </c>
      <c r="M860" s="79" t="n">
        <v>0</v>
      </c>
      <c r="N860" s="79" t="n">
        <v>-0.119999997</v>
      </c>
      <c r="O860" s="79" t="n">
        <v>0</v>
      </c>
      <c r="P860" s="80">
        <f>COS(RADIANS(K860))*COS(RADIANS(L860))+SIN(RADIANS(K860))*SIN(RADIANS(J860))*SIN(RADIANS(L860))</f>
        <v/>
      </c>
      <c r="Q860" s="80">
        <f>-COS(RADIANS(K860))*SIN(RADIANS(L860))+SIN(RADIANS(K860))*SIN(RADIANS(J860))*COS(RADIANS(L860))</f>
        <v/>
      </c>
      <c r="R860" s="80">
        <f>SIN(RADIANS(K860))*COS(RADIANS(J860))</f>
        <v/>
      </c>
      <c r="S860" s="80">
        <f>COS(RADIANS(J860))*SIN(RADIANS(L860))</f>
        <v/>
      </c>
      <c r="T860" s="80">
        <f>COS(RADIANS(J860))*COS(RADIANS(L860))</f>
        <v/>
      </c>
      <c r="U860" s="80">
        <f>-SIN(RADIANS(J860))</f>
        <v/>
      </c>
      <c r="V860" s="80">
        <f>-SIN(RADIANS(K860))*COS(RADIANS(L860))+COS(RADIANS(K860))*SIN(RADIANS(J860))*SIN(RADIANS(L860))</f>
        <v/>
      </c>
      <c r="W860" s="80">
        <f>SIN(RADIANS(K860))*SIN(RADIANS(L860))+COS(RADIANS(K860))*SIN(RADIANS(J860))*COS(RADIANS(L860))</f>
        <v/>
      </c>
      <c r="X860" s="80">
        <f>COS(RADIANS(K860))*COS(RADIANS(J860))</f>
        <v/>
      </c>
      <c r="Y860" s="80">
        <f>P860*G860</f>
        <v/>
      </c>
      <c r="Z860" s="80">
        <f>Q860*H860</f>
        <v/>
      </c>
      <c r="AA860" s="80">
        <f>R860*I860</f>
        <v/>
      </c>
      <c r="AB860" s="80">
        <f>M860</f>
        <v/>
      </c>
      <c r="AC860" s="80">
        <f>S860*G860</f>
        <v/>
      </c>
      <c r="AD860" s="80">
        <f>T860*H860</f>
        <v/>
      </c>
      <c r="AE860" s="80">
        <f>U860*I860</f>
        <v/>
      </c>
      <c r="AF860" s="80">
        <f>N860</f>
        <v/>
      </c>
      <c r="AG860" s="80">
        <f>V860*G860</f>
        <v/>
      </c>
      <c r="AH860" s="80">
        <f>W860*H860</f>
        <v/>
      </c>
      <c r="AI860" s="80">
        <f>X860*I860</f>
        <v/>
      </c>
      <c r="AJ860" s="80">
        <f>O860</f>
        <v/>
      </c>
      <c r="AK860" s="81" t="n">
        <v>1</v>
      </c>
      <c r="AL860" s="81" t="n">
        <v>0</v>
      </c>
      <c r="AM860" s="81" t="n">
        <v>0</v>
      </c>
      <c r="AN860" s="81" t="n">
        <v>0</v>
      </c>
      <c r="AO860" s="81" t="n">
        <v>0</v>
      </c>
      <c r="AP860" s="81" t="n">
        <v>0.57357645</v>
      </c>
      <c r="AQ860" s="81" t="n">
        <v>-0.819152057</v>
      </c>
      <c r="AR860" s="81" t="n">
        <v>-0.119999997</v>
      </c>
      <c r="AS860" s="81" t="n">
        <v>0</v>
      </c>
      <c r="AT860" s="81" t="n">
        <v>0.819152057</v>
      </c>
      <c r="AU860" s="81" t="n">
        <v>0.57357645</v>
      </c>
      <c r="AV860" s="81" t="n">
        <v>0</v>
      </c>
      <c r="AW860" s="82">
        <f>MAX(ABS(Y860-AK860),ABS(Z860-AL860),ABS(AA860-AM860),ABS(AB860-AN860),ABS(AC860-AO860),ABS(AD860-AP860),ABS(AE860-AQ860),ABS(AF860-AR860),ABS(AG860-AS860),ABS(AH860-AT860),ABS(AI860-AU860),ABS(AJ860-AV860))</f>
        <v/>
      </c>
    </row>
    <row r="861">
      <c r="A861" s="78" t="inlineStr">
        <is>
          <t>M856</t>
        </is>
      </c>
      <c r="B861" s="52" t="inlineStr">
        <is>
          <t>HEL-68</t>
        </is>
      </c>
      <c r="C861" s="52" t="inlineStr">
        <is>
          <t>Scout Helicopter</t>
        </is>
      </c>
      <c r="D861" s="52" t="inlineStr">
        <is>
          <t>Searchlight housing</t>
        </is>
      </c>
      <c r="E861" s="58" t="inlineStr">
        <is>
          <t>Cylinder</t>
        </is>
      </c>
      <c r="F861" s="52" t="inlineStr">
        <is>
          <t>HEL-67</t>
        </is>
      </c>
      <c r="G861" s="79" t="n">
        <v>0.25999999</v>
      </c>
      <c r="H861" s="79" t="n">
        <v>0.25999999</v>
      </c>
      <c r="I861" s="79" t="n">
        <v>0.300000012</v>
      </c>
      <c r="J861" s="79" t="n">
        <v>0</v>
      </c>
      <c r="K861" s="79" t="n">
        <v>0</v>
      </c>
      <c r="L861" s="79" t="n">
        <v>0</v>
      </c>
      <c r="M861" s="79" t="n">
        <v>0</v>
      </c>
      <c r="N861" s="79" t="n">
        <v>0</v>
      </c>
      <c r="O861" s="79" t="n">
        <v>0</v>
      </c>
      <c r="P861" s="80">
        <f>COS(RADIANS(K861))*COS(RADIANS(L861))+SIN(RADIANS(K861))*SIN(RADIANS(J861))*SIN(RADIANS(L861))</f>
        <v/>
      </c>
      <c r="Q861" s="80">
        <f>-COS(RADIANS(K861))*SIN(RADIANS(L861))+SIN(RADIANS(K861))*SIN(RADIANS(J861))*COS(RADIANS(L861))</f>
        <v/>
      </c>
      <c r="R861" s="80">
        <f>SIN(RADIANS(K861))*COS(RADIANS(J861))</f>
        <v/>
      </c>
      <c r="S861" s="80">
        <f>COS(RADIANS(J861))*SIN(RADIANS(L861))</f>
        <v/>
      </c>
      <c r="T861" s="80">
        <f>COS(RADIANS(J861))*COS(RADIANS(L861))</f>
        <v/>
      </c>
      <c r="U861" s="80">
        <f>-SIN(RADIANS(J861))</f>
        <v/>
      </c>
      <c r="V861" s="80">
        <f>-SIN(RADIANS(K861))*COS(RADIANS(L861))+COS(RADIANS(K861))*SIN(RADIANS(J861))*SIN(RADIANS(L861))</f>
        <v/>
      </c>
      <c r="W861" s="80">
        <f>SIN(RADIANS(K861))*SIN(RADIANS(L861))+COS(RADIANS(K861))*SIN(RADIANS(J861))*COS(RADIANS(L861))</f>
        <v/>
      </c>
      <c r="X861" s="80">
        <f>COS(RADIANS(K861))*COS(RADIANS(J861))</f>
        <v/>
      </c>
      <c r="Y861" s="80">
        <f>P861*G861</f>
        <v/>
      </c>
      <c r="Z861" s="80">
        <f>Q861*H861</f>
        <v/>
      </c>
      <c r="AA861" s="80">
        <f>R861*I861</f>
        <v/>
      </c>
      <c r="AB861" s="80">
        <f>M861</f>
        <v/>
      </c>
      <c r="AC861" s="80">
        <f>S861*G861</f>
        <v/>
      </c>
      <c r="AD861" s="80">
        <f>T861*H861</f>
        <v/>
      </c>
      <c r="AE861" s="80">
        <f>U861*I861</f>
        <v/>
      </c>
      <c r="AF861" s="80">
        <f>N861</f>
        <v/>
      </c>
      <c r="AG861" s="80">
        <f>V861*G861</f>
        <v/>
      </c>
      <c r="AH861" s="80">
        <f>W861*H861</f>
        <v/>
      </c>
      <c r="AI861" s="80">
        <f>X861*I861</f>
        <v/>
      </c>
      <c r="AJ861" s="80">
        <f>O861</f>
        <v/>
      </c>
      <c r="AK861" s="81" t="n">
        <v>0.25999999</v>
      </c>
      <c r="AL861" s="81" t="n">
        <v>0</v>
      </c>
      <c r="AM861" s="81" t="n">
        <v>0</v>
      </c>
      <c r="AN861" s="81" t="n">
        <v>0</v>
      </c>
      <c r="AO861" s="81" t="n">
        <v>0</v>
      </c>
      <c r="AP861" s="81" t="n">
        <v>0.25999999</v>
      </c>
      <c r="AQ861" s="81" t="n">
        <v>0</v>
      </c>
      <c r="AR861" s="81" t="n">
        <v>0</v>
      </c>
      <c r="AS861" s="81" t="n">
        <v>0</v>
      </c>
      <c r="AT861" s="81" t="n">
        <v>0</v>
      </c>
      <c r="AU861" s="81" t="n">
        <v>0.300000012</v>
      </c>
      <c r="AV861" s="81" t="n">
        <v>0</v>
      </c>
      <c r="AW861" s="82">
        <f>MAX(ABS(Y861-AK861),ABS(Z861-AL861),ABS(AA861-AM861),ABS(AB861-AN861),ABS(AC861-AO861),ABS(AD861-AP861),ABS(AE861-AQ861),ABS(AF861-AR861),ABS(AG861-AS861),ABS(AH861-AT861),ABS(AI861-AU861),ABS(AJ861-AV861))</f>
        <v/>
      </c>
    </row>
    <row r="862">
      <c r="A862" s="78" t="inlineStr">
        <is>
          <t>M857</t>
        </is>
      </c>
      <c r="B862" s="52" t="inlineStr">
        <is>
          <t>HEL-69</t>
        </is>
      </c>
      <c r="C862" s="52" t="inlineStr">
        <is>
          <t>Scout Helicopter</t>
        </is>
      </c>
      <c r="D862" s="52" t="inlineStr">
        <is>
          <t>Searchlight lens</t>
        </is>
      </c>
      <c r="E862" s="59" t="inlineStr">
        <is>
          <t>Sphere</t>
        </is>
      </c>
      <c r="F862" s="52" t="inlineStr">
        <is>
          <t>HEL-67</t>
        </is>
      </c>
      <c r="G862" s="79" t="n">
        <v>0.219999999</v>
      </c>
      <c r="H862" s="79" t="n">
        <v>0.219999999</v>
      </c>
      <c r="I862" s="79" t="n">
        <v>0.0399999991</v>
      </c>
      <c r="J862" s="79" t="n">
        <v>0</v>
      </c>
      <c r="K862" s="79" t="n">
        <v>0</v>
      </c>
      <c r="L862" s="79" t="n">
        <v>0</v>
      </c>
      <c r="M862" s="79" t="n">
        <v>0</v>
      </c>
      <c r="N862" s="79" t="n">
        <v>0</v>
      </c>
      <c r="O862" s="79" t="n">
        <v>0.159999996</v>
      </c>
      <c r="P862" s="80">
        <f>COS(RADIANS(K862))*COS(RADIANS(L862))+SIN(RADIANS(K862))*SIN(RADIANS(J862))*SIN(RADIANS(L862))</f>
        <v/>
      </c>
      <c r="Q862" s="80">
        <f>-COS(RADIANS(K862))*SIN(RADIANS(L862))+SIN(RADIANS(K862))*SIN(RADIANS(J862))*COS(RADIANS(L862))</f>
        <v/>
      </c>
      <c r="R862" s="80">
        <f>SIN(RADIANS(K862))*COS(RADIANS(J862))</f>
        <v/>
      </c>
      <c r="S862" s="80">
        <f>COS(RADIANS(J862))*SIN(RADIANS(L862))</f>
        <v/>
      </c>
      <c r="T862" s="80">
        <f>COS(RADIANS(J862))*COS(RADIANS(L862))</f>
        <v/>
      </c>
      <c r="U862" s="80">
        <f>-SIN(RADIANS(J862))</f>
        <v/>
      </c>
      <c r="V862" s="80">
        <f>-SIN(RADIANS(K862))*COS(RADIANS(L862))+COS(RADIANS(K862))*SIN(RADIANS(J862))*SIN(RADIANS(L862))</f>
        <v/>
      </c>
      <c r="W862" s="80">
        <f>SIN(RADIANS(K862))*SIN(RADIANS(L862))+COS(RADIANS(K862))*SIN(RADIANS(J862))*COS(RADIANS(L862))</f>
        <v/>
      </c>
      <c r="X862" s="80">
        <f>COS(RADIANS(K862))*COS(RADIANS(J862))</f>
        <v/>
      </c>
      <c r="Y862" s="80">
        <f>P862*G862</f>
        <v/>
      </c>
      <c r="Z862" s="80">
        <f>Q862*H862</f>
        <v/>
      </c>
      <c r="AA862" s="80">
        <f>R862*I862</f>
        <v/>
      </c>
      <c r="AB862" s="80">
        <f>M862</f>
        <v/>
      </c>
      <c r="AC862" s="80">
        <f>S862*G862</f>
        <v/>
      </c>
      <c r="AD862" s="80">
        <f>T862*H862</f>
        <v/>
      </c>
      <c r="AE862" s="80">
        <f>U862*I862</f>
        <v/>
      </c>
      <c r="AF862" s="80">
        <f>N862</f>
        <v/>
      </c>
      <c r="AG862" s="80">
        <f>V862*G862</f>
        <v/>
      </c>
      <c r="AH862" s="80">
        <f>W862*H862</f>
        <v/>
      </c>
      <c r="AI862" s="80">
        <f>X862*I862</f>
        <v/>
      </c>
      <c r="AJ862" s="80">
        <f>O862</f>
        <v/>
      </c>
      <c r="AK862" s="81" t="n">
        <v>0.219999999</v>
      </c>
      <c r="AL862" s="81" t="n">
        <v>0</v>
      </c>
      <c r="AM862" s="81" t="n">
        <v>0</v>
      </c>
      <c r="AN862" s="81" t="n">
        <v>0</v>
      </c>
      <c r="AO862" s="81" t="n">
        <v>0</v>
      </c>
      <c r="AP862" s="81" t="n">
        <v>0.219999999</v>
      </c>
      <c r="AQ862" s="81" t="n">
        <v>0</v>
      </c>
      <c r="AR862" s="81" t="n">
        <v>0</v>
      </c>
      <c r="AS862" s="81" t="n">
        <v>0</v>
      </c>
      <c r="AT862" s="81" t="n">
        <v>0</v>
      </c>
      <c r="AU862" s="81" t="n">
        <v>0.0399999991</v>
      </c>
      <c r="AV862" s="81" t="n">
        <v>0.159999996</v>
      </c>
      <c r="AW862" s="82">
        <f>MAX(ABS(Y862-AK862),ABS(Z862-AL862),ABS(AA862-AM862),ABS(AB862-AN862),ABS(AC862-AO862),ABS(AD862-AP862),ABS(AE862-AQ862),ABS(AF862-AR862),ABS(AG862-AS862),ABS(AH862-AT862),ABS(AI862-AU862),ABS(AJ862-AV862))</f>
        <v/>
      </c>
    </row>
    <row r="863">
      <c r="A863" s="78" t="inlineStr">
        <is>
          <t>M858</t>
        </is>
      </c>
      <c r="B863" s="52" t="inlineStr">
        <is>
          <t>HEL-70</t>
        </is>
      </c>
      <c r="C863" s="52" t="inlineStr">
        <is>
          <t>Scout Helicopter</t>
        </is>
      </c>
      <c r="D863" s="52" t="inlineStr">
        <is>
          <t>Searchlight cone</t>
        </is>
      </c>
      <c r="E863" s="64" t="inlineStr">
        <is>
          <t>Cylinder (frustum)</t>
        </is>
      </c>
      <c r="F863" s="52" t="inlineStr">
        <is>
          <t>HEL-67</t>
        </is>
      </c>
      <c r="G863" s="79" t="n">
        <v>0.00100000005</v>
      </c>
      <c r="H863" s="79" t="n">
        <v>0.00100000005</v>
      </c>
      <c r="I863" s="79" t="n">
        <v>0.00100000005</v>
      </c>
      <c r="J863" s="79" t="n">
        <v>0</v>
      </c>
      <c r="K863" s="79" t="n">
        <v>0</v>
      </c>
      <c r="L863" s="79" t="n">
        <v>0</v>
      </c>
      <c r="M863" s="79" t="n">
        <v>0</v>
      </c>
      <c r="N863" s="79" t="n">
        <v>0</v>
      </c>
      <c r="O863" s="79" t="n">
        <v>0.200000003</v>
      </c>
      <c r="P863" s="80">
        <f>COS(RADIANS(K863))*COS(RADIANS(L863))+SIN(RADIANS(K863))*SIN(RADIANS(J863))*SIN(RADIANS(L863))</f>
        <v/>
      </c>
      <c r="Q863" s="80">
        <f>-COS(RADIANS(K863))*SIN(RADIANS(L863))+SIN(RADIANS(K863))*SIN(RADIANS(J863))*COS(RADIANS(L863))</f>
        <v/>
      </c>
      <c r="R863" s="80">
        <f>SIN(RADIANS(K863))*COS(RADIANS(J863))</f>
        <v/>
      </c>
      <c r="S863" s="80">
        <f>COS(RADIANS(J863))*SIN(RADIANS(L863))</f>
        <v/>
      </c>
      <c r="T863" s="80">
        <f>COS(RADIANS(J863))*COS(RADIANS(L863))</f>
        <v/>
      </c>
      <c r="U863" s="80">
        <f>-SIN(RADIANS(J863))</f>
        <v/>
      </c>
      <c r="V863" s="80">
        <f>-SIN(RADIANS(K863))*COS(RADIANS(L863))+COS(RADIANS(K863))*SIN(RADIANS(J863))*SIN(RADIANS(L863))</f>
        <v/>
      </c>
      <c r="W863" s="80">
        <f>SIN(RADIANS(K863))*SIN(RADIANS(L863))+COS(RADIANS(K863))*SIN(RADIANS(J863))*COS(RADIANS(L863))</f>
        <v/>
      </c>
      <c r="X863" s="80">
        <f>COS(RADIANS(K863))*COS(RADIANS(J863))</f>
        <v/>
      </c>
      <c r="Y863" s="80">
        <f>P863*G863</f>
        <v/>
      </c>
      <c r="Z863" s="80">
        <f>Q863*H863</f>
        <v/>
      </c>
      <c r="AA863" s="80">
        <f>R863*I863</f>
        <v/>
      </c>
      <c r="AB863" s="80">
        <f>M863</f>
        <v/>
      </c>
      <c r="AC863" s="80">
        <f>S863*G863</f>
        <v/>
      </c>
      <c r="AD863" s="80">
        <f>T863*H863</f>
        <v/>
      </c>
      <c r="AE863" s="80">
        <f>U863*I863</f>
        <v/>
      </c>
      <c r="AF863" s="80">
        <f>N863</f>
        <v/>
      </c>
      <c r="AG863" s="80">
        <f>V863*G863</f>
        <v/>
      </c>
      <c r="AH863" s="80">
        <f>W863*H863</f>
        <v/>
      </c>
      <c r="AI863" s="80">
        <f>X863*I863</f>
        <v/>
      </c>
      <c r="AJ863" s="80">
        <f>O863</f>
        <v/>
      </c>
      <c r="AK863" s="81" t="n">
        <v>0.00100000005</v>
      </c>
      <c r="AL863" s="81" t="n">
        <v>0</v>
      </c>
      <c r="AM863" s="81" t="n">
        <v>0</v>
      </c>
      <c r="AN863" s="81" t="n">
        <v>0</v>
      </c>
      <c r="AO863" s="81" t="n">
        <v>0</v>
      </c>
      <c r="AP863" s="81" t="n">
        <v>0.00100000005</v>
      </c>
      <c r="AQ863" s="81" t="n">
        <v>0</v>
      </c>
      <c r="AR863" s="81" t="n">
        <v>0</v>
      </c>
      <c r="AS863" s="81" t="n">
        <v>0</v>
      </c>
      <c r="AT863" s="81" t="n">
        <v>0</v>
      </c>
      <c r="AU863" s="81" t="n">
        <v>0.00100000005</v>
      </c>
      <c r="AV863" s="81" t="n">
        <v>0.200000003</v>
      </c>
      <c r="AW863" s="82">
        <f>MAX(ABS(Y863-AK863),ABS(Z863-AL863),ABS(AA863-AM863),ABS(AB863-AN863),ABS(AC863-AO863),ABS(AD863-AP863),ABS(AE863-AQ863),ABS(AF863-AR863),ABS(AG863-AS863),ABS(AH863-AT863),ABS(AI863-AU863),ABS(AJ863-AV863))</f>
        <v/>
      </c>
    </row>
    <row r="864">
      <c r="A864" s="78" t="inlineStr">
        <is>
          <t>M859</t>
        </is>
      </c>
      <c r="B864" s="52" t="inlineStr">
        <is>
          <t>HEL-71</t>
        </is>
      </c>
      <c r="C864" s="52" t="inlineStr">
        <is>
          <t>Scout Helicopter</t>
        </is>
      </c>
      <c r="D864" s="52" t="inlineStr">
        <is>
          <t>Swashplate</t>
        </is>
      </c>
      <c r="E864" s="58" t="inlineStr">
        <is>
          <t>Cylinder</t>
        </is>
      </c>
      <c r="F864" s="52" t="inlineStr">
        <is>
          <t>HEL-01</t>
        </is>
      </c>
      <c r="G864" s="79" t="n">
        <v>0.5</v>
      </c>
      <c r="H864" s="79" t="n">
        <v>0.5</v>
      </c>
      <c r="I864" s="79" t="n">
        <v>0.07999999820000001</v>
      </c>
      <c r="J864" s="79" t="n">
        <v>90</v>
      </c>
      <c r="K864" s="79" t="n">
        <v>0</v>
      </c>
      <c r="L864" s="79" t="n">
        <v>0</v>
      </c>
      <c r="M864" s="79" t="n">
        <v>0</v>
      </c>
      <c r="N864" s="79" t="n">
        <v>1.41999996</v>
      </c>
      <c r="O864" s="79" t="n">
        <v>0</v>
      </c>
      <c r="P864" s="80">
        <f>COS(RADIANS(K864))*COS(RADIANS(L864))+SIN(RADIANS(K864))*SIN(RADIANS(J864))*SIN(RADIANS(L864))</f>
        <v/>
      </c>
      <c r="Q864" s="80">
        <f>-COS(RADIANS(K864))*SIN(RADIANS(L864))+SIN(RADIANS(K864))*SIN(RADIANS(J864))*COS(RADIANS(L864))</f>
        <v/>
      </c>
      <c r="R864" s="80">
        <f>SIN(RADIANS(K864))*COS(RADIANS(J864))</f>
        <v/>
      </c>
      <c r="S864" s="80">
        <f>COS(RADIANS(J864))*SIN(RADIANS(L864))</f>
        <v/>
      </c>
      <c r="T864" s="80">
        <f>COS(RADIANS(J864))*COS(RADIANS(L864))</f>
        <v/>
      </c>
      <c r="U864" s="80">
        <f>-SIN(RADIANS(J864))</f>
        <v/>
      </c>
      <c r="V864" s="80">
        <f>-SIN(RADIANS(K864))*COS(RADIANS(L864))+COS(RADIANS(K864))*SIN(RADIANS(J864))*SIN(RADIANS(L864))</f>
        <v/>
      </c>
      <c r="W864" s="80">
        <f>SIN(RADIANS(K864))*SIN(RADIANS(L864))+COS(RADIANS(K864))*SIN(RADIANS(J864))*COS(RADIANS(L864))</f>
        <v/>
      </c>
      <c r="X864" s="80">
        <f>COS(RADIANS(K864))*COS(RADIANS(J864))</f>
        <v/>
      </c>
      <c r="Y864" s="80">
        <f>P864*G864</f>
        <v/>
      </c>
      <c r="Z864" s="80">
        <f>Q864*H864</f>
        <v/>
      </c>
      <c r="AA864" s="80">
        <f>R864*I864</f>
        <v/>
      </c>
      <c r="AB864" s="80">
        <f>M864</f>
        <v/>
      </c>
      <c r="AC864" s="80">
        <f>S864*G864</f>
        <v/>
      </c>
      <c r="AD864" s="80">
        <f>T864*H864</f>
        <v/>
      </c>
      <c r="AE864" s="80">
        <f>U864*I864</f>
        <v/>
      </c>
      <c r="AF864" s="80">
        <f>N864</f>
        <v/>
      </c>
      <c r="AG864" s="80">
        <f>V864*G864</f>
        <v/>
      </c>
      <c r="AH864" s="80">
        <f>W864*H864</f>
        <v/>
      </c>
      <c r="AI864" s="80">
        <f>X864*I864</f>
        <v/>
      </c>
      <c r="AJ864" s="80">
        <f>O864</f>
        <v/>
      </c>
      <c r="AK864" s="81" t="n">
        <v>0.5</v>
      </c>
      <c r="AL864" s="81" t="n">
        <v>0</v>
      </c>
      <c r="AM864" s="81" t="n">
        <v>0</v>
      </c>
      <c r="AN864" s="81" t="n">
        <v>0</v>
      </c>
      <c r="AO864" s="81" t="n">
        <v>0</v>
      </c>
      <c r="AP864" s="81" t="n">
        <v>-2.18556941e-08</v>
      </c>
      <c r="AQ864" s="81" t="n">
        <v>-0.07999999820000001</v>
      </c>
      <c r="AR864" s="81" t="n">
        <v>1.41999996</v>
      </c>
      <c r="AS864" s="81" t="n">
        <v>0</v>
      </c>
      <c r="AT864" s="81" t="n">
        <v>0.5</v>
      </c>
      <c r="AU864" s="81" t="n">
        <v>-3.49691098e-09</v>
      </c>
      <c r="AV864" s="81" t="n">
        <v>0</v>
      </c>
      <c r="AW864" s="82">
        <f>MAX(ABS(Y864-AK864),ABS(Z864-AL864),ABS(AA864-AM864),ABS(AB864-AN864),ABS(AC864-AO864),ABS(AD864-AP864),ABS(AE864-AQ864),ABS(AF864-AR864),ABS(AG864-AS864),ABS(AH864-AT864),ABS(AI864-AU864),ABS(AJ864-AV864))</f>
        <v/>
      </c>
    </row>
    <row r="865">
      <c r="A865" s="78" t="inlineStr">
        <is>
          <t>M860</t>
        </is>
      </c>
      <c r="B865" s="52" t="inlineStr">
        <is>
          <t>HEL-72</t>
        </is>
      </c>
      <c r="C865" s="52" t="inlineStr">
        <is>
          <t>Scout Helicopter</t>
        </is>
      </c>
      <c r="D865" s="52" t="inlineStr">
        <is>
          <t>Pitch link</t>
        </is>
      </c>
      <c r="E865" s="58" t="inlineStr">
        <is>
          <t>Cylinder</t>
        </is>
      </c>
      <c r="F865" s="52" t="inlineStr">
        <is>
          <t>HEL-01</t>
        </is>
      </c>
      <c r="G865" s="79" t="n">
        <v>0.0299999993</v>
      </c>
      <c r="H865" s="79" t="n">
        <v>0.0299999993</v>
      </c>
      <c r="I865" s="79" t="n">
        <v>0.486621022</v>
      </c>
      <c r="J865" s="79" t="n">
        <v>-80.537674</v>
      </c>
      <c r="K865" s="79" t="n">
        <v>20</v>
      </c>
      <c r="L865" s="79" t="n">
        <v>0</v>
      </c>
      <c r="M865" s="79" t="n">
        <v>0.08892524240000001</v>
      </c>
      <c r="N865" s="79" t="n">
        <v>1.65999997</v>
      </c>
      <c r="O865" s="79" t="n">
        <v>0.244320095</v>
      </c>
      <c r="P865" s="80">
        <f>COS(RADIANS(K865))*COS(RADIANS(L865))+SIN(RADIANS(K865))*SIN(RADIANS(J865))*SIN(RADIANS(L865))</f>
        <v/>
      </c>
      <c r="Q865" s="80">
        <f>-COS(RADIANS(K865))*SIN(RADIANS(L865))+SIN(RADIANS(K865))*SIN(RADIANS(J865))*COS(RADIANS(L865))</f>
        <v/>
      </c>
      <c r="R865" s="80">
        <f>SIN(RADIANS(K865))*COS(RADIANS(J865))</f>
        <v/>
      </c>
      <c r="S865" s="80">
        <f>COS(RADIANS(J865))*SIN(RADIANS(L865))</f>
        <v/>
      </c>
      <c r="T865" s="80">
        <f>COS(RADIANS(J865))*COS(RADIANS(L865))</f>
        <v/>
      </c>
      <c r="U865" s="80">
        <f>-SIN(RADIANS(J865))</f>
        <v/>
      </c>
      <c r="V865" s="80">
        <f>-SIN(RADIANS(K865))*COS(RADIANS(L865))+COS(RADIANS(K865))*SIN(RADIANS(J865))*SIN(RADIANS(L865))</f>
        <v/>
      </c>
      <c r="W865" s="80">
        <f>SIN(RADIANS(K865))*SIN(RADIANS(L865))+COS(RADIANS(K865))*SIN(RADIANS(J865))*COS(RADIANS(L865))</f>
        <v/>
      </c>
      <c r="X865" s="80">
        <f>COS(RADIANS(K865))*COS(RADIANS(J865))</f>
        <v/>
      </c>
      <c r="Y865" s="80">
        <f>P865*G865</f>
        <v/>
      </c>
      <c r="Z865" s="80">
        <f>Q865*H865</f>
        <v/>
      </c>
      <c r="AA865" s="80">
        <f>R865*I865</f>
        <v/>
      </c>
      <c r="AB865" s="80">
        <f>M865</f>
        <v/>
      </c>
      <c r="AC865" s="80">
        <f>S865*G865</f>
        <v/>
      </c>
      <c r="AD865" s="80">
        <f>T865*H865</f>
        <v/>
      </c>
      <c r="AE865" s="80">
        <f>U865*I865</f>
        <v/>
      </c>
      <c r="AF865" s="80">
        <f>N865</f>
        <v/>
      </c>
      <c r="AG865" s="80">
        <f>V865*G865</f>
        <v/>
      </c>
      <c r="AH865" s="80">
        <f>W865*H865</f>
        <v/>
      </c>
      <c r="AI865" s="80">
        <f>X865*I865</f>
        <v/>
      </c>
      <c r="AJ865" s="80">
        <f>O865</f>
        <v/>
      </c>
      <c r="AK865" s="81" t="n">
        <v>0.0281907786</v>
      </c>
      <c r="AL865" s="81" t="n">
        <v>-0.0101209981</v>
      </c>
      <c r="AM865" s="81" t="n">
        <v>0.0273616146</v>
      </c>
      <c r="AN865" s="81" t="n">
        <v>0.08892524240000001</v>
      </c>
      <c r="AO865" s="81" t="n">
        <v>0</v>
      </c>
      <c r="AP865" s="81" t="n">
        <v>0.00493197003</v>
      </c>
      <c r="AQ865" s="81" t="n">
        <v>0.480000019</v>
      </c>
      <c r="AR865" s="81" t="n">
        <v>1.65999997</v>
      </c>
      <c r="AS865" s="81" t="n">
        <v>-0.0102606043</v>
      </c>
      <c r="AT865" s="81" t="n">
        <v>-0.0278072115</v>
      </c>
      <c r="AU865" s="81" t="n">
        <v>0.0751754194</v>
      </c>
      <c r="AV865" s="81" t="n">
        <v>0.244320095</v>
      </c>
      <c r="AW865" s="82">
        <f>MAX(ABS(Y865-AK865),ABS(Z865-AL865),ABS(AA865-AM865),ABS(AB865-AN865),ABS(AC865-AO865),ABS(AD865-AP865),ABS(AE865-AQ865),ABS(AF865-AR865),ABS(AG865-AS865),ABS(AH865-AT865),ABS(AI865-AU865),ABS(AJ865-AV865))</f>
        <v/>
      </c>
    </row>
    <row r="866">
      <c r="A866" s="78" t="inlineStr">
        <is>
          <t>M861</t>
        </is>
      </c>
      <c r="B866" s="52" t="inlineStr">
        <is>
          <t>HEL-73</t>
        </is>
      </c>
      <c r="C866" s="52" t="inlineStr">
        <is>
          <t>Scout Helicopter</t>
        </is>
      </c>
      <c r="D866" s="52" t="inlineStr">
        <is>
          <t>Pitch link</t>
        </is>
      </c>
      <c r="E866" s="58" t="inlineStr">
        <is>
          <t>Cylinder</t>
        </is>
      </c>
      <c r="F866" s="52" t="inlineStr">
        <is>
          <t>HEL-01</t>
        </is>
      </c>
      <c r="G866" s="79" t="n">
        <v>0.0299999993</v>
      </c>
      <c r="H866" s="79" t="n">
        <v>0.0299999993</v>
      </c>
      <c r="I866" s="79" t="n">
        <v>0.486621022</v>
      </c>
      <c r="J866" s="79" t="n">
        <v>-80.537674</v>
      </c>
      <c r="K866" s="79" t="n">
        <v>91.9999924</v>
      </c>
      <c r="L866" s="79" t="n">
        <v>0</v>
      </c>
      <c r="M866" s="79" t="n">
        <v>0.259841621</v>
      </c>
      <c r="N866" s="79" t="n">
        <v>1.65999997</v>
      </c>
      <c r="O866" s="79" t="n">
        <v>-0.00907386001</v>
      </c>
      <c r="P866" s="80">
        <f>COS(RADIANS(K866))*COS(RADIANS(L866))+SIN(RADIANS(K866))*SIN(RADIANS(J866))*SIN(RADIANS(L866))</f>
        <v/>
      </c>
      <c r="Q866" s="80">
        <f>-COS(RADIANS(K866))*SIN(RADIANS(L866))+SIN(RADIANS(K866))*SIN(RADIANS(J866))*COS(RADIANS(L866))</f>
        <v/>
      </c>
      <c r="R866" s="80">
        <f>SIN(RADIANS(K866))*COS(RADIANS(J866))</f>
        <v/>
      </c>
      <c r="S866" s="80">
        <f>COS(RADIANS(J866))*SIN(RADIANS(L866))</f>
        <v/>
      </c>
      <c r="T866" s="80">
        <f>COS(RADIANS(J866))*COS(RADIANS(L866))</f>
        <v/>
      </c>
      <c r="U866" s="80">
        <f>-SIN(RADIANS(J866))</f>
        <v/>
      </c>
      <c r="V866" s="80">
        <f>-SIN(RADIANS(K866))*COS(RADIANS(L866))+COS(RADIANS(K866))*SIN(RADIANS(J866))*SIN(RADIANS(L866))</f>
        <v/>
      </c>
      <c r="W866" s="80">
        <f>SIN(RADIANS(K866))*SIN(RADIANS(L866))+COS(RADIANS(K866))*SIN(RADIANS(J866))*COS(RADIANS(L866))</f>
        <v/>
      </c>
      <c r="X866" s="80">
        <f>COS(RADIANS(K866))*COS(RADIANS(J866))</f>
        <v/>
      </c>
      <c r="Y866" s="80">
        <f>P866*G866</f>
        <v/>
      </c>
      <c r="Z866" s="80">
        <f>Q866*H866</f>
        <v/>
      </c>
      <c r="AA866" s="80">
        <f>R866*I866</f>
        <v/>
      </c>
      <c r="AB866" s="80">
        <f>M866</f>
        <v/>
      </c>
      <c r="AC866" s="80">
        <f>S866*G866</f>
        <v/>
      </c>
      <c r="AD866" s="80">
        <f>T866*H866</f>
        <v/>
      </c>
      <c r="AE866" s="80">
        <f>U866*I866</f>
        <v/>
      </c>
      <c r="AF866" s="80">
        <f>N866</f>
        <v/>
      </c>
      <c r="AG866" s="80">
        <f>V866*G866</f>
        <v/>
      </c>
      <c r="AH866" s="80">
        <f>W866*H866</f>
        <v/>
      </c>
      <c r="AI866" s="80">
        <f>X866*I866</f>
        <v/>
      </c>
      <c r="AJ866" s="80">
        <f>O866</f>
        <v/>
      </c>
      <c r="AK866" s="81" t="n">
        <v>-0.00104698387</v>
      </c>
      <c r="AL866" s="81" t="n">
        <v>-0.0295737907</v>
      </c>
      <c r="AM866" s="81" t="n">
        <v>0.0799512714</v>
      </c>
      <c r="AN866" s="81" t="n">
        <v>0.259841621</v>
      </c>
      <c r="AO866" s="81" t="n">
        <v>0</v>
      </c>
      <c r="AP866" s="81" t="n">
        <v>0.00493197003</v>
      </c>
      <c r="AQ866" s="81" t="n">
        <v>0.480000019</v>
      </c>
      <c r="AR866" s="81" t="n">
        <v>1.65999997</v>
      </c>
      <c r="AS866" s="81" t="n">
        <v>-0.0299817249</v>
      </c>
      <c r="AT866" s="81" t="n">
        <v>0.00103273848</v>
      </c>
      <c r="AU866" s="81" t="n">
        <v>-0.00279195723</v>
      </c>
      <c r="AV866" s="81" t="n">
        <v>-0.00907386001</v>
      </c>
      <c r="AW866" s="82">
        <f>MAX(ABS(Y866-AK866),ABS(Z866-AL866),ABS(AA866-AM866),ABS(AB866-AN866),ABS(AC866-AO866),ABS(AD866-AP866),ABS(AE866-AQ866),ABS(AF866-AR866),ABS(AG866-AS866),ABS(AH866-AT866),ABS(AI866-AU866),ABS(AJ866-AV866))</f>
        <v/>
      </c>
    </row>
    <row r="867">
      <c r="A867" s="78" t="inlineStr">
        <is>
          <t>M862</t>
        </is>
      </c>
      <c r="B867" s="52" t="inlineStr">
        <is>
          <t>HEL-74</t>
        </is>
      </c>
      <c r="C867" s="52" t="inlineStr">
        <is>
          <t>Scout Helicopter</t>
        </is>
      </c>
      <c r="D867" s="52" t="inlineStr">
        <is>
          <t>Pitch link</t>
        </is>
      </c>
      <c r="E867" s="58" t="inlineStr">
        <is>
          <t>Cylinder</t>
        </is>
      </c>
      <c r="F867" s="52" t="inlineStr">
        <is>
          <t>HEL-01</t>
        </is>
      </c>
      <c r="G867" s="79" t="n">
        <v>0.0299999993</v>
      </c>
      <c r="H867" s="79" t="n">
        <v>0.0299999993</v>
      </c>
      <c r="I867" s="79" t="n">
        <v>0.486620992</v>
      </c>
      <c r="J867" s="79" t="n">
        <v>-80.537674</v>
      </c>
      <c r="K867" s="79" t="n">
        <v>164</v>
      </c>
      <c r="L867" s="79" t="n">
        <v>0</v>
      </c>
      <c r="M867" s="79" t="n">
        <v>0.0716657117</v>
      </c>
      <c r="N867" s="79" t="n">
        <v>1.65999997</v>
      </c>
      <c r="O867" s="79" t="n">
        <v>-0.249928042</v>
      </c>
      <c r="P867" s="80">
        <f>COS(RADIANS(K867))*COS(RADIANS(L867))+SIN(RADIANS(K867))*SIN(RADIANS(J867))*SIN(RADIANS(L867))</f>
        <v/>
      </c>
      <c r="Q867" s="80">
        <f>-COS(RADIANS(K867))*SIN(RADIANS(L867))+SIN(RADIANS(K867))*SIN(RADIANS(J867))*COS(RADIANS(L867))</f>
        <v/>
      </c>
      <c r="R867" s="80">
        <f>SIN(RADIANS(K867))*COS(RADIANS(J867))</f>
        <v/>
      </c>
      <c r="S867" s="80">
        <f>COS(RADIANS(J867))*SIN(RADIANS(L867))</f>
        <v/>
      </c>
      <c r="T867" s="80">
        <f>COS(RADIANS(J867))*COS(RADIANS(L867))</f>
        <v/>
      </c>
      <c r="U867" s="80">
        <f>-SIN(RADIANS(J867))</f>
        <v/>
      </c>
      <c r="V867" s="80">
        <f>-SIN(RADIANS(K867))*COS(RADIANS(L867))+COS(RADIANS(K867))*SIN(RADIANS(J867))*SIN(RADIANS(L867))</f>
        <v/>
      </c>
      <c r="W867" s="80">
        <f>SIN(RADIANS(K867))*SIN(RADIANS(L867))+COS(RADIANS(K867))*SIN(RADIANS(J867))*COS(RADIANS(L867))</f>
        <v/>
      </c>
      <c r="X867" s="80">
        <f>COS(RADIANS(K867))*COS(RADIANS(J867))</f>
        <v/>
      </c>
      <c r="Y867" s="80">
        <f>P867*G867</f>
        <v/>
      </c>
      <c r="Z867" s="80">
        <f>Q867*H867</f>
        <v/>
      </c>
      <c r="AA867" s="80">
        <f>R867*I867</f>
        <v/>
      </c>
      <c r="AB867" s="80">
        <f>M867</f>
        <v/>
      </c>
      <c r="AC867" s="80">
        <f>S867*G867</f>
        <v/>
      </c>
      <c r="AD867" s="80">
        <f>T867*H867</f>
        <v/>
      </c>
      <c r="AE867" s="80">
        <f>U867*I867</f>
        <v/>
      </c>
      <c r="AF867" s="80">
        <f>N867</f>
        <v/>
      </c>
      <c r="AG867" s="80">
        <f>V867*G867</f>
        <v/>
      </c>
      <c r="AH867" s="80">
        <f>W867*H867</f>
        <v/>
      </c>
      <c r="AI867" s="80">
        <f>X867*I867</f>
        <v/>
      </c>
      <c r="AJ867" s="80">
        <f>O867</f>
        <v/>
      </c>
      <c r="AK867" s="81" t="n">
        <v>-0.0288378503</v>
      </c>
      <c r="AL867" s="81" t="n">
        <v>-0.008156609719999999</v>
      </c>
      <c r="AM867" s="81" t="n">
        <v>0.0220509898</v>
      </c>
      <c r="AN867" s="81" t="n">
        <v>0.0716657117</v>
      </c>
      <c r="AO867" s="81" t="n">
        <v>0</v>
      </c>
      <c r="AP867" s="81" t="n">
        <v>0.00493197003</v>
      </c>
      <c r="AQ867" s="81" t="n">
        <v>0.479999989</v>
      </c>
      <c r="AR867" s="81" t="n">
        <v>1.65999997</v>
      </c>
      <c r="AS867" s="81" t="n">
        <v>-0.008269120939999999</v>
      </c>
      <c r="AT867" s="81" t="n">
        <v>0.0284454804</v>
      </c>
      <c r="AU867" s="81" t="n">
        <v>-0.07690094409999999</v>
      </c>
      <c r="AV867" s="81" t="n">
        <v>-0.249928042</v>
      </c>
      <c r="AW867" s="82">
        <f>MAX(ABS(Y867-AK867),ABS(Z867-AL867),ABS(AA867-AM867),ABS(AB867-AN867),ABS(AC867-AO867),ABS(AD867-AP867),ABS(AE867-AQ867),ABS(AF867-AR867),ABS(AG867-AS867),ABS(AH867-AT867),ABS(AI867-AU867),ABS(AJ867-AV867))</f>
        <v/>
      </c>
    </row>
    <row r="868">
      <c r="A868" s="78" t="inlineStr">
        <is>
          <t>M863</t>
        </is>
      </c>
      <c r="B868" s="52" t="inlineStr">
        <is>
          <t>HEL-75</t>
        </is>
      </c>
      <c r="C868" s="52" t="inlineStr">
        <is>
          <t>Scout Helicopter</t>
        </is>
      </c>
      <c r="D868" s="52" t="inlineStr">
        <is>
          <t>Pitch link</t>
        </is>
      </c>
      <c r="E868" s="58" t="inlineStr">
        <is>
          <t>Cylinder</t>
        </is>
      </c>
      <c r="F868" s="52" t="inlineStr">
        <is>
          <t>HEL-01</t>
        </is>
      </c>
      <c r="G868" s="79" t="n">
        <v>0.0299999993</v>
      </c>
      <c r="H868" s="79" t="n">
        <v>0.0299999993</v>
      </c>
      <c r="I868" s="79" t="n">
        <v>0.486621022</v>
      </c>
      <c r="J868" s="79" t="n">
        <v>-80.537674</v>
      </c>
      <c r="K868" s="79" t="n">
        <v>-123.999992</v>
      </c>
      <c r="L868" s="79" t="n">
        <v>0</v>
      </c>
      <c r="M868" s="79" t="n">
        <v>-0.215549782</v>
      </c>
      <c r="N868" s="79" t="n">
        <v>1.65999997</v>
      </c>
      <c r="O868" s="79" t="n">
        <v>-0.145390153</v>
      </c>
      <c r="P868" s="80">
        <f>COS(RADIANS(K868))*COS(RADIANS(L868))+SIN(RADIANS(K868))*SIN(RADIANS(J868))*SIN(RADIANS(L868))</f>
        <v/>
      </c>
      <c r="Q868" s="80">
        <f>-COS(RADIANS(K868))*SIN(RADIANS(L868))+SIN(RADIANS(K868))*SIN(RADIANS(J868))*COS(RADIANS(L868))</f>
        <v/>
      </c>
      <c r="R868" s="80">
        <f>SIN(RADIANS(K868))*COS(RADIANS(J868))</f>
        <v/>
      </c>
      <c r="S868" s="80">
        <f>COS(RADIANS(J868))*SIN(RADIANS(L868))</f>
        <v/>
      </c>
      <c r="T868" s="80">
        <f>COS(RADIANS(J868))*COS(RADIANS(L868))</f>
        <v/>
      </c>
      <c r="U868" s="80">
        <f>-SIN(RADIANS(J868))</f>
        <v/>
      </c>
      <c r="V868" s="80">
        <f>-SIN(RADIANS(K868))*COS(RADIANS(L868))+COS(RADIANS(K868))*SIN(RADIANS(J868))*SIN(RADIANS(L868))</f>
        <v/>
      </c>
      <c r="W868" s="80">
        <f>SIN(RADIANS(K868))*SIN(RADIANS(L868))+COS(RADIANS(K868))*SIN(RADIANS(J868))*COS(RADIANS(L868))</f>
        <v/>
      </c>
      <c r="X868" s="80">
        <f>COS(RADIANS(K868))*COS(RADIANS(J868))</f>
        <v/>
      </c>
      <c r="Y868" s="80">
        <f>P868*G868</f>
        <v/>
      </c>
      <c r="Z868" s="80">
        <f>Q868*H868</f>
        <v/>
      </c>
      <c r="AA868" s="80">
        <f>R868*I868</f>
        <v/>
      </c>
      <c r="AB868" s="80">
        <f>M868</f>
        <v/>
      </c>
      <c r="AC868" s="80">
        <f>S868*G868</f>
        <v/>
      </c>
      <c r="AD868" s="80">
        <f>T868*H868</f>
        <v/>
      </c>
      <c r="AE868" s="80">
        <f>U868*I868</f>
        <v/>
      </c>
      <c r="AF868" s="80">
        <f>N868</f>
        <v/>
      </c>
      <c r="AG868" s="80">
        <f>V868*G868</f>
        <v/>
      </c>
      <c r="AH868" s="80">
        <f>W868*H868</f>
        <v/>
      </c>
      <c r="AI868" s="80">
        <f>X868*I868</f>
        <v/>
      </c>
      <c r="AJ868" s="80">
        <f>O868</f>
        <v/>
      </c>
      <c r="AK868" s="81" t="n">
        <v>-0.016775785</v>
      </c>
      <c r="AL868" s="81" t="n">
        <v>0.0245327298</v>
      </c>
      <c r="AM868" s="81" t="n">
        <v>-0.0663230121</v>
      </c>
      <c r="AN868" s="81" t="n">
        <v>-0.215549782</v>
      </c>
      <c r="AO868" s="81" t="n">
        <v>0</v>
      </c>
      <c r="AP868" s="81" t="n">
        <v>0.00493197003</v>
      </c>
      <c r="AQ868" s="81" t="n">
        <v>0.480000019</v>
      </c>
      <c r="AR868" s="81" t="n">
        <v>1.65999997</v>
      </c>
      <c r="AS868" s="81" t="n">
        <v>0.0248711277</v>
      </c>
      <c r="AT868" s="81" t="n">
        <v>0.0165475328</v>
      </c>
      <c r="AU868" s="81" t="n">
        <v>-0.0447354317</v>
      </c>
      <c r="AV868" s="81" t="n">
        <v>-0.145390153</v>
      </c>
      <c r="AW868" s="82">
        <f>MAX(ABS(Y868-AK868),ABS(Z868-AL868),ABS(AA868-AM868),ABS(AB868-AN868),ABS(AC868-AO868),ABS(AD868-AP868),ABS(AE868-AQ868),ABS(AF868-AR868),ABS(AG868-AS868),ABS(AH868-AT868),ABS(AI868-AU868),ABS(AJ868-AV868))</f>
        <v/>
      </c>
    </row>
    <row r="869">
      <c r="A869" s="78" t="inlineStr">
        <is>
          <t>M864</t>
        </is>
      </c>
      <c r="B869" s="52" t="inlineStr">
        <is>
          <t>HEL-76</t>
        </is>
      </c>
      <c r="C869" s="52" t="inlineStr">
        <is>
          <t>Scout Helicopter</t>
        </is>
      </c>
      <c r="D869" s="52" t="inlineStr">
        <is>
          <t>Pitch link</t>
        </is>
      </c>
      <c r="E869" s="58" t="inlineStr">
        <is>
          <t>Cylinder</t>
        </is>
      </c>
      <c r="F869" s="52" t="inlineStr">
        <is>
          <t>HEL-01</t>
        </is>
      </c>
      <c r="G869" s="79" t="n">
        <v>0.0299999993</v>
      </c>
      <c r="H869" s="79" t="n">
        <v>0.0299999993</v>
      </c>
      <c r="I869" s="79" t="n">
        <v>0.486621022</v>
      </c>
      <c r="J869" s="79" t="n">
        <v>-80.537674</v>
      </c>
      <c r="K869" s="79" t="n">
        <v>-51.9999962</v>
      </c>
      <c r="L869" s="79" t="n">
        <v>0</v>
      </c>
      <c r="M869" s="79" t="n">
        <v>-0.204882801</v>
      </c>
      <c r="N869" s="79" t="n">
        <v>1.65999997</v>
      </c>
      <c r="O869" s="79" t="n">
        <v>0.160071999</v>
      </c>
      <c r="P869" s="80">
        <f>COS(RADIANS(K869))*COS(RADIANS(L869))+SIN(RADIANS(K869))*SIN(RADIANS(J869))*SIN(RADIANS(L869))</f>
        <v/>
      </c>
      <c r="Q869" s="80">
        <f>-COS(RADIANS(K869))*SIN(RADIANS(L869))+SIN(RADIANS(K869))*SIN(RADIANS(J869))*COS(RADIANS(L869))</f>
        <v/>
      </c>
      <c r="R869" s="80">
        <f>SIN(RADIANS(K869))*COS(RADIANS(J869))</f>
        <v/>
      </c>
      <c r="S869" s="80">
        <f>COS(RADIANS(J869))*SIN(RADIANS(L869))</f>
        <v/>
      </c>
      <c r="T869" s="80">
        <f>COS(RADIANS(J869))*COS(RADIANS(L869))</f>
        <v/>
      </c>
      <c r="U869" s="80">
        <f>-SIN(RADIANS(J869))</f>
        <v/>
      </c>
      <c r="V869" s="80">
        <f>-SIN(RADIANS(K869))*COS(RADIANS(L869))+COS(RADIANS(K869))*SIN(RADIANS(J869))*SIN(RADIANS(L869))</f>
        <v/>
      </c>
      <c r="W869" s="80">
        <f>SIN(RADIANS(K869))*SIN(RADIANS(L869))+COS(RADIANS(K869))*SIN(RADIANS(J869))*COS(RADIANS(L869))</f>
        <v/>
      </c>
      <c r="X869" s="80">
        <f>COS(RADIANS(K869))*COS(RADIANS(J869))</f>
        <v/>
      </c>
      <c r="Y869" s="80">
        <f>P869*G869</f>
        <v/>
      </c>
      <c r="Z869" s="80">
        <f>Q869*H869</f>
        <v/>
      </c>
      <c r="AA869" s="80">
        <f>R869*I869</f>
        <v/>
      </c>
      <c r="AB869" s="80">
        <f>M869</f>
        <v/>
      </c>
      <c r="AC869" s="80">
        <f>S869*G869</f>
        <v/>
      </c>
      <c r="AD869" s="80">
        <f>T869*H869</f>
        <v/>
      </c>
      <c r="AE869" s="80">
        <f>U869*I869</f>
        <v/>
      </c>
      <c r="AF869" s="80">
        <f>N869</f>
        <v/>
      </c>
      <c r="AG869" s="80">
        <f>V869*G869</f>
        <v/>
      </c>
      <c r="AH869" s="80">
        <f>W869*H869</f>
        <v/>
      </c>
      <c r="AI869" s="80">
        <f>X869*I869</f>
        <v/>
      </c>
      <c r="AJ869" s="80">
        <f>O869</f>
        <v/>
      </c>
      <c r="AK869" s="81" t="n">
        <v>0.0184698459</v>
      </c>
      <c r="AL869" s="81" t="n">
        <v>0.0233186688</v>
      </c>
      <c r="AM869" s="81" t="n">
        <v>-0.06304086740000001</v>
      </c>
      <c r="AN869" s="81" t="n">
        <v>-0.204882801</v>
      </c>
      <c r="AO869" s="81" t="n">
        <v>0</v>
      </c>
      <c r="AP869" s="81" t="n">
        <v>0.00493197003</v>
      </c>
      <c r="AQ869" s="81" t="n">
        <v>0.480000019</v>
      </c>
      <c r="AR869" s="81" t="n">
        <v>1.65999997</v>
      </c>
      <c r="AS869" s="81" t="n">
        <v>0.0236403216</v>
      </c>
      <c r="AT869" s="81" t="n">
        <v>-0.0182185452</v>
      </c>
      <c r="AU869" s="81" t="n">
        <v>0.0492529273</v>
      </c>
      <c r="AV869" s="81" t="n">
        <v>0.160071999</v>
      </c>
      <c r="AW869" s="82">
        <f>MAX(ABS(Y869-AK869),ABS(Z869-AL869),ABS(AA869-AM869),ABS(AB869-AN869),ABS(AC869-AO869),ABS(AD869-AP869),ABS(AE869-AQ869),ABS(AF869-AR869),ABS(AG869-AS869),ABS(AH869-AT869),ABS(AI869-AU869),ABS(AJ869-AV869))</f>
        <v/>
      </c>
    </row>
    <row r="870">
      <c r="A870" s="78" t="inlineStr">
        <is>
          <t>M865</t>
        </is>
      </c>
      <c r="B870" s="52" t="inlineStr">
        <is>
          <t>HEL-77</t>
        </is>
      </c>
      <c r="C870" s="52" t="inlineStr">
        <is>
          <t>Scout Helicopter</t>
        </is>
      </c>
      <c r="D870" s="52" t="inlineStr">
        <is>
          <t>Bench seat right</t>
        </is>
      </c>
      <c r="E870" s="63" t="inlineStr">
        <is>
          <t>Cube</t>
        </is>
      </c>
      <c r="F870" s="52" t="inlineStr">
        <is>
          <t>HEL-01</t>
        </is>
      </c>
      <c r="G870" s="79" t="n">
        <v>0.349999994</v>
      </c>
      <c r="H870" s="79" t="n">
        <v>0.0500000007</v>
      </c>
      <c r="I870" s="79" t="n">
        <v>1.29999995</v>
      </c>
      <c r="J870" s="79" t="n">
        <v>0</v>
      </c>
      <c r="K870" s="79" t="n">
        <v>0</v>
      </c>
      <c r="L870" s="79" t="n">
        <v>0</v>
      </c>
      <c r="M870" s="79" t="n">
        <v>-0.980000019</v>
      </c>
      <c r="N870" s="79" t="n">
        <v>-0.25</v>
      </c>
      <c r="O870" s="79" t="n">
        <v>0.0500000007</v>
      </c>
      <c r="P870" s="80">
        <f>COS(RADIANS(K870))*COS(RADIANS(L870))+SIN(RADIANS(K870))*SIN(RADIANS(J870))*SIN(RADIANS(L870))</f>
        <v/>
      </c>
      <c r="Q870" s="80">
        <f>-COS(RADIANS(K870))*SIN(RADIANS(L870))+SIN(RADIANS(K870))*SIN(RADIANS(J870))*COS(RADIANS(L870))</f>
        <v/>
      </c>
      <c r="R870" s="80">
        <f>SIN(RADIANS(K870))*COS(RADIANS(J870))</f>
        <v/>
      </c>
      <c r="S870" s="80">
        <f>COS(RADIANS(J870))*SIN(RADIANS(L870))</f>
        <v/>
      </c>
      <c r="T870" s="80">
        <f>COS(RADIANS(J870))*COS(RADIANS(L870))</f>
        <v/>
      </c>
      <c r="U870" s="80">
        <f>-SIN(RADIANS(J870))</f>
        <v/>
      </c>
      <c r="V870" s="80">
        <f>-SIN(RADIANS(K870))*COS(RADIANS(L870))+COS(RADIANS(K870))*SIN(RADIANS(J870))*SIN(RADIANS(L870))</f>
        <v/>
      </c>
      <c r="W870" s="80">
        <f>SIN(RADIANS(K870))*SIN(RADIANS(L870))+COS(RADIANS(K870))*SIN(RADIANS(J870))*COS(RADIANS(L870))</f>
        <v/>
      </c>
      <c r="X870" s="80">
        <f>COS(RADIANS(K870))*COS(RADIANS(J870))</f>
        <v/>
      </c>
      <c r="Y870" s="80">
        <f>P870*G870</f>
        <v/>
      </c>
      <c r="Z870" s="80">
        <f>Q870*H870</f>
        <v/>
      </c>
      <c r="AA870" s="80">
        <f>R870*I870</f>
        <v/>
      </c>
      <c r="AB870" s="80">
        <f>M870</f>
        <v/>
      </c>
      <c r="AC870" s="80">
        <f>S870*G870</f>
        <v/>
      </c>
      <c r="AD870" s="80">
        <f>T870*H870</f>
        <v/>
      </c>
      <c r="AE870" s="80">
        <f>U870*I870</f>
        <v/>
      </c>
      <c r="AF870" s="80">
        <f>N870</f>
        <v/>
      </c>
      <c r="AG870" s="80">
        <f>V870*G870</f>
        <v/>
      </c>
      <c r="AH870" s="80">
        <f>W870*H870</f>
        <v/>
      </c>
      <c r="AI870" s="80">
        <f>X870*I870</f>
        <v/>
      </c>
      <c r="AJ870" s="80">
        <f>O870</f>
        <v/>
      </c>
      <c r="AK870" s="81" t="n">
        <v>0.349999994</v>
      </c>
      <c r="AL870" s="81" t="n">
        <v>0</v>
      </c>
      <c r="AM870" s="81" t="n">
        <v>0</v>
      </c>
      <c r="AN870" s="81" t="n">
        <v>-0.980000019</v>
      </c>
      <c r="AO870" s="81" t="n">
        <v>0</v>
      </c>
      <c r="AP870" s="81" t="n">
        <v>0.0500000007</v>
      </c>
      <c r="AQ870" s="81" t="n">
        <v>0</v>
      </c>
      <c r="AR870" s="81" t="n">
        <v>-0.25</v>
      </c>
      <c r="AS870" s="81" t="n">
        <v>0</v>
      </c>
      <c r="AT870" s="81" t="n">
        <v>0</v>
      </c>
      <c r="AU870" s="81" t="n">
        <v>1.29999995</v>
      </c>
      <c r="AV870" s="81" t="n">
        <v>0.0500000007</v>
      </c>
      <c r="AW870" s="82">
        <f>MAX(ABS(Y870-AK870),ABS(Z870-AL870),ABS(AA870-AM870),ABS(AB870-AN870),ABS(AC870-AO870),ABS(AD870-AP870),ABS(AE870-AQ870),ABS(AF870-AR870),ABS(AG870-AS870),ABS(AH870-AT870),ABS(AI870-AU870),ABS(AJ870-AV870))</f>
        <v/>
      </c>
    </row>
    <row r="871">
      <c r="A871" s="78" t="inlineStr">
        <is>
          <t>M866</t>
        </is>
      </c>
      <c r="B871" s="52" t="inlineStr">
        <is>
          <t>HEL-78</t>
        </is>
      </c>
      <c r="C871" s="52" t="inlineStr">
        <is>
          <t>Scout Helicopter</t>
        </is>
      </c>
      <c r="D871" s="52" t="inlineStr">
        <is>
          <t>Bench back right</t>
        </is>
      </c>
      <c r="E871" s="63" t="inlineStr">
        <is>
          <t>Cube</t>
        </is>
      </c>
      <c r="F871" s="52" t="inlineStr">
        <is>
          <t>HEL-01</t>
        </is>
      </c>
      <c r="G871" s="79" t="n">
        <v>0.0500000007</v>
      </c>
      <c r="H871" s="79" t="n">
        <v>0.449999988</v>
      </c>
      <c r="I871" s="79" t="n">
        <v>1.29999995</v>
      </c>
      <c r="J871" s="79" t="n">
        <v>0</v>
      </c>
      <c r="K871" s="79" t="n">
        <v>0</v>
      </c>
      <c r="L871" s="79" t="n">
        <v>0</v>
      </c>
      <c r="M871" s="79" t="n">
        <v>-0.800000012</v>
      </c>
      <c r="N871" s="79" t="n">
        <v>0</v>
      </c>
      <c r="O871" s="79" t="n">
        <v>0.0500000007</v>
      </c>
      <c r="P871" s="80">
        <f>COS(RADIANS(K871))*COS(RADIANS(L871))+SIN(RADIANS(K871))*SIN(RADIANS(J871))*SIN(RADIANS(L871))</f>
        <v/>
      </c>
      <c r="Q871" s="80">
        <f>-COS(RADIANS(K871))*SIN(RADIANS(L871))+SIN(RADIANS(K871))*SIN(RADIANS(J871))*COS(RADIANS(L871))</f>
        <v/>
      </c>
      <c r="R871" s="80">
        <f>SIN(RADIANS(K871))*COS(RADIANS(J871))</f>
        <v/>
      </c>
      <c r="S871" s="80">
        <f>COS(RADIANS(J871))*SIN(RADIANS(L871))</f>
        <v/>
      </c>
      <c r="T871" s="80">
        <f>COS(RADIANS(J871))*COS(RADIANS(L871))</f>
        <v/>
      </c>
      <c r="U871" s="80">
        <f>-SIN(RADIANS(J871))</f>
        <v/>
      </c>
      <c r="V871" s="80">
        <f>-SIN(RADIANS(K871))*COS(RADIANS(L871))+COS(RADIANS(K871))*SIN(RADIANS(J871))*SIN(RADIANS(L871))</f>
        <v/>
      </c>
      <c r="W871" s="80">
        <f>SIN(RADIANS(K871))*SIN(RADIANS(L871))+COS(RADIANS(K871))*SIN(RADIANS(J871))*COS(RADIANS(L871))</f>
        <v/>
      </c>
      <c r="X871" s="80">
        <f>COS(RADIANS(K871))*COS(RADIANS(J871))</f>
        <v/>
      </c>
      <c r="Y871" s="80">
        <f>P871*G871</f>
        <v/>
      </c>
      <c r="Z871" s="80">
        <f>Q871*H871</f>
        <v/>
      </c>
      <c r="AA871" s="80">
        <f>R871*I871</f>
        <v/>
      </c>
      <c r="AB871" s="80">
        <f>M871</f>
        <v/>
      </c>
      <c r="AC871" s="80">
        <f>S871*G871</f>
        <v/>
      </c>
      <c r="AD871" s="80">
        <f>T871*H871</f>
        <v/>
      </c>
      <c r="AE871" s="80">
        <f>U871*I871</f>
        <v/>
      </c>
      <c r="AF871" s="80">
        <f>N871</f>
        <v/>
      </c>
      <c r="AG871" s="80">
        <f>V871*G871</f>
        <v/>
      </c>
      <c r="AH871" s="80">
        <f>W871*H871</f>
        <v/>
      </c>
      <c r="AI871" s="80">
        <f>X871*I871</f>
        <v/>
      </c>
      <c r="AJ871" s="80">
        <f>O871</f>
        <v/>
      </c>
      <c r="AK871" s="81" t="n">
        <v>0.0500000007</v>
      </c>
      <c r="AL871" s="81" t="n">
        <v>0</v>
      </c>
      <c r="AM871" s="81" t="n">
        <v>0</v>
      </c>
      <c r="AN871" s="81" t="n">
        <v>-0.800000012</v>
      </c>
      <c r="AO871" s="81" t="n">
        <v>0</v>
      </c>
      <c r="AP871" s="81" t="n">
        <v>0.449999988</v>
      </c>
      <c r="AQ871" s="81" t="n">
        <v>0</v>
      </c>
      <c r="AR871" s="81" t="n">
        <v>0</v>
      </c>
      <c r="AS871" s="81" t="n">
        <v>0</v>
      </c>
      <c r="AT871" s="81" t="n">
        <v>0</v>
      </c>
      <c r="AU871" s="81" t="n">
        <v>1.29999995</v>
      </c>
      <c r="AV871" s="81" t="n">
        <v>0.0500000007</v>
      </c>
      <c r="AW871" s="82">
        <f>MAX(ABS(Y871-AK871),ABS(Z871-AL871),ABS(AA871-AM871),ABS(AB871-AN871),ABS(AC871-AO871),ABS(AD871-AP871),ABS(AE871-AQ871),ABS(AF871-AR871),ABS(AG871-AS871),ABS(AH871-AT871),ABS(AI871-AU871),ABS(AJ871-AV871))</f>
        <v/>
      </c>
    </row>
    <row r="872">
      <c r="A872" s="78" t="inlineStr">
        <is>
          <t>M867</t>
        </is>
      </c>
      <c r="B872" s="52" t="inlineStr">
        <is>
          <t>HEL-79</t>
        </is>
      </c>
      <c r="C872" s="52" t="inlineStr">
        <is>
          <t>Scout Helicopter</t>
        </is>
      </c>
      <c r="D872" s="52" t="inlineStr">
        <is>
          <t>Bench strut right</t>
        </is>
      </c>
      <c r="E872" s="58" t="inlineStr">
        <is>
          <t>Cylinder</t>
        </is>
      </c>
      <c r="F872" s="52" t="inlineStr">
        <is>
          <t>HEL-01</t>
        </is>
      </c>
      <c r="G872" s="79" t="n">
        <v>0.0500000007</v>
      </c>
      <c r="H872" s="79" t="n">
        <v>0.0500000007</v>
      </c>
      <c r="I872" s="79" t="n">
        <v>0.669999957</v>
      </c>
      <c r="J872" s="79" t="n">
        <v>-90</v>
      </c>
      <c r="K872" s="79" t="n">
        <v>0</v>
      </c>
      <c r="L872" s="79" t="n">
        <v>0</v>
      </c>
      <c r="M872" s="79" t="n">
        <v>-0.949999988</v>
      </c>
      <c r="N872" s="79" t="n">
        <v>-0.61500001</v>
      </c>
      <c r="O872" s="79" t="n">
        <v>0.0500000007</v>
      </c>
      <c r="P872" s="80">
        <f>COS(RADIANS(K872))*COS(RADIANS(L872))+SIN(RADIANS(K872))*SIN(RADIANS(J872))*SIN(RADIANS(L872))</f>
        <v/>
      </c>
      <c r="Q872" s="80">
        <f>-COS(RADIANS(K872))*SIN(RADIANS(L872))+SIN(RADIANS(K872))*SIN(RADIANS(J872))*COS(RADIANS(L872))</f>
        <v/>
      </c>
      <c r="R872" s="80">
        <f>SIN(RADIANS(K872))*COS(RADIANS(J872))</f>
        <v/>
      </c>
      <c r="S872" s="80">
        <f>COS(RADIANS(J872))*SIN(RADIANS(L872))</f>
        <v/>
      </c>
      <c r="T872" s="80">
        <f>COS(RADIANS(J872))*COS(RADIANS(L872))</f>
        <v/>
      </c>
      <c r="U872" s="80">
        <f>-SIN(RADIANS(J872))</f>
        <v/>
      </c>
      <c r="V872" s="80">
        <f>-SIN(RADIANS(K872))*COS(RADIANS(L872))+COS(RADIANS(K872))*SIN(RADIANS(J872))*SIN(RADIANS(L872))</f>
        <v/>
      </c>
      <c r="W872" s="80">
        <f>SIN(RADIANS(K872))*SIN(RADIANS(L872))+COS(RADIANS(K872))*SIN(RADIANS(J872))*COS(RADIANS(L872))</f>
        <v/>
      </c>
      <c r="X872" s="80">
        <f>COS(RADIANS(K872))*COS(RADIANS(J872))</f>
        <v/>
      </c>
      <c r="Y872" s="80">
        <f>P872*G872</f>
        <v/>
      </c>
      <c r="Z872" s="80">
        <f>Q872*H872</f>
        <v/>
      </c>
      <c r="AA872" s="80">
        <f>R872*I872</f>
        <v/>
      </c>
      <c r="AB872" s="80">
        <f>M872</f>
        <v/>
      </c>
      <c r="AC872" s="80">
        <f>S872*G872</f>
        <v/>
      </c>
      <c r="AD872" s="80">
        <f>T872*H872</f>
        <v/>
      </c>
      <c r="AE872" s="80">
        <f>U872*I872</f>
        <v/>
      </c>
      <c r="AF872" s="80">
        <f>N872</f>
        <v/>
      </c>
      <c r="AG872" s="80">
        <f>V872*G872</f>
        <v/>
      </c>
      <c r="AH872" s="80">
        <f>W872*H872</f>
        <v/>
      </c>
      <c r="AI872" s="80">
        <f>X872*I872</f>
        <v/>
      </c>
      <c r="AJ872" s="80">
        <f>O872</f>
        <v/>
      </c>
      <c r="AK872" s="81" t="n">
        <v>0.0500000007</v>
      </c>
      <c r="AL872" s="81" t="n">
        <v>0</v>
      </c>
      <c r="AM872" s="81" t="n">
        <v>0</v>
      </c>
      <c r="AN872" s="81" t="n">
        <v>-0.949999988</v>
      </c>
      <c r="AO872" s="81" t="n">
        <v>0</v>
      </c>
      <c r="AP872" s="81" t="n">
        <v>-2.1855695e-09</v>
      </c>
      <c r="AQ872" s="81" t="n">
        <v>0.669999957</v>
      </c>
      <c r="AR872" s="81" t="n">
        <v>-0.61500001</v>
      </c>
      <c r="AS872" s="81" t="n">
        <v>0</v>
      </c>
      <c r="AT872" s="81" t="n">
        <v>-0.0500000007</v>
      </c>
      <c r="AU872" s="81" t="n">
        <v>-2.92866282e-08</v>
      </c>
      <c r="AV872" s="81" t="n">
        <v>0.0500000007</v>
      </c>
      <c r="AW872" s="82">
        <f>MAX(ABS(Y872-AK872),ABS(Z872-AL872),ABS(AA872-AM872),ABS(AB872-AN872),ABS(AC872-AO872),ABS(AD872-AP872),ABS(AE872-AQ872),ABS(AF872-AR872),ABS(AG872-AS872),ABS(AH872-AT872),ABS(AI872-AU872),ABS(AJ872-AV872))</f>
        <v/>
      </c>
    </row>
    <row r="873">
      <c r="A873" s="78" t="inlineStr">
        <is>
          <t>M868</t>
        </is>
      </c>
      <c r="B873" s="52" t="inlineStr">
        <is>
          <t>HEL-80</t>
        </is>
      </c>
      <c r="C873" s="52" t="inlineStr">
        <is>
          <t>Scout Helicopter</t>
        </is>
      </c>
      <c r="D873" s="52" t="inlineStr">
        <is>
          <t>Bench seat left</t>
        </is>
      </c>
      <c r="E873" s="63" t="inlineStr">
        <is>
          <t>Cube</t>
        </is>
      </c>
      <c r="F873" s="52" t="inlineStr">
        <is>
          <t>HEL-01</t>
        </is>
      </c>
      <c r="G873" s="79" t="n">
        <v>0.349999994</v>
      </c>
      <c r="H873" s="79" t="n">
        <v>0.0500000007</v>
      </c>
      <c r="I873" s="79" t="n">
        <v>1.29999995</v>
      </c>
      <c r="J873" s="79" t="n">
        <v>0</v>
      </c>
      <c r="K873" s="79" t="n">
        <v>0</v>
      </c>
      <c r="L873" s="79" t="n">
        <v>0</v>
      </c>
      <c r="M873" s="79" t="n">
        <v>0.980000019</v>
      </c>
      <c r="N873" s="79" t="n">
        <v>-0.25</v>
      </c>
      <c r="O873" s="79" t="n">
        <v>0.0500000007</v>
      </c>
      <c r="P873" s="80">
        <f>COS(RADIANS(K873))*COS(RADIANS(L873))+SIN(RADIANS(K873))*SIN(RADIANS(J873))*SIN(RADIANS(L873))</f>
        <v/>
      </c>
      <c r="Q873" s="80">
        <f>-COS(RADIANS(K873))*SIN(RADIANS(L873))+SIN(RADIANS(K873))*SIN(RADIANS(J873))*COS(RADIANS(L873))</f>
        <v/>
      </c>
      <c r="R873" s="80">
        <f>SIN(RADIANS(K873))*COS(RADIANS(J873))</f>
        <v/>
      </c>
      <c r="S873" s="80">
        <f>COS(RADIANS(J873))*SIN(RADIANS(L873))</f>
        <v/>
      </c>
      <c r="T873" s="80">
        <f>COS(RADIANS(J873))*COS(RADIANS(L873))</f>
        <v/>
      </c>
      <c r="U873" s="80">
        <f>-SIN(RADIANS(J873))</f>
        <v/>
      </c>
      <c r="V873" s="80">
        <f>-SIN(RADIANS(K873))*COS(RADIANS(L873))+COS(RADIANS(K873))*SIN(RADIANS(J873))*SIN(RADIANS(L873))</f>
        <v/>
      </c>
      <c r="W873" s="80">
        <f>SIN(RADIANS(K873))*SIN(RADIANS(L873))+COS(RADIANS(K873))*SIN(RADIANS(J873))*COS(RADIANS(L873))</f>
        <v/>
      </c>
      <c r="X873" s="80">
        <f>COS(RADIANS(K873))*COS(RADIANS(J873))</f>
        <v/>
      </c>
      <c r="Y873" s="80">
        <f>P873*G873</f>
        <v/>
      </c>
      <c r="Z873" s="80">
        <f>Q873*H873</f>
        <v/>
      </c>
      <c r="AA873" s="80">
        <f>R873*I873</f>
        <v/>
      </c>
      <c r="AB873" s="80">
        <f>M873</f>
        <v/>
      </c>
      <c r="AC873" s="80">
        <f>S873*G873</f>
        <v/>
      </c>
      <c r="AD873" s="80">
        <f>T873*H873</f>
        <v/>
      </c>
      <c r="AE873" s="80">
        <f>U873*I873</f>
        <v/>
      </c>
      <c r="AF873" s="80">
        <f>N873</f>
        <v/>
      </c>
      <c r="AG873" s="80">
        <f>V873*G873</f>
        <v/>
      </c>
      <c r="AH873" s="80">
        <f>W873*H873</f>
        <v/>
      </c>
      <c r="AI873" s="80">
        <f>X873*I873</f>
        <v/>
      </c>
      <c r="AJ873" s="80">
        <f>O873</f>
        <v/>
      </c>
      <c r="AK873" s="81" t="n">
        <v>0.349999994</v>
      </c>
      <c r="AL873" s="81" t="n">
        <v>0</v>
      </c>
      <c r="AM873" s="81" t="n">
        <v>0</v>
      </c>
      <c r="AN873" s="81" t="n">
        <v>0.980000019</v>
      </c>
      <c r="AO873" s="81" t="n">
        <v>0</v>
      </c>
      <c r="AP873" s="81" t="n">
        <v>0.0500000007</v>
      </c>
      <c r="AQ873" s="81" t="n">
        <v>0</v>
      </c>
      <c r="AR873" s="81" t="n">
        <v>-0.25</v>
      </c>
      <c r="AS873" s="81" t="n">
        <v>0</v>
      </c>
      <c r="AT873" s="81" t="n">
        <v>0</v>
      </c>
      <c r="AU873" s="81" t="n">
        <v>1.29999995</v>
      </c>
      <c r="AV873" s="81" t="n">
        <v>0.0500000007</v>
      </c>
      <c r="AW873" s="82">
        <f>MAX(ABS(Y873-AK873),ABS(Z873-AL873),ABS(AA873-AM873),ABS(AB873-AN873),ABS(AC873-AO873),ABS(AD873-AP873),ABS(AE873-AQ873),ABS(AF873-AR873),ABS(AG873-AS873),ABS(AH873-AT873),ABS(AI873-AU873),ABS(AJ873-AV873))</f>
        <v/>
      </c>
    </row>
    <row r="874">
      <c r="A874" s="78" t="inlineStr">
        <is>
          <t>M869</t>
        </is>
      </c>
      <c r="B874" s="52" t="inlineStr">
        <is>
          <t>HEL-81</t>
        </is>
      </c>
      <c r="C874" s="52" t="inlineStr">
        <is>
          <t>Scout Helicopter</t>
        </is>
      </c>
      <c r="D874" s="52" t="inlineStr">
        <is>
          <t>Bench back left</t>
        </is>
      </c>
      <c r="E874" s="63" t="inlineStr">
        <is>
          <t>Cube</t>
        </is>
      </c>
      <c r="F874" s="52" t="inlineStr">
        <is>
          <t>HEL-01</t>
        </is>
      </c>
      <c r="G874" s="79" t="n">
        <v>0.0500000007</v>
      </c>
      <c r="H874" s="79" t="n">
        <v>0.449999988</v>
      </c>
      <c r="I874" s="79" t="n">
        <v>1.29999995</v>
      </c>
      <c r="J874" s="79" t="n">
        <v>0</v>
      </c>
      <c r="K874" s="79" t="n">
        <v>0</v>
      </c>
      <c r="L874" s="79" t="n">
        <v>0</v>
      </c>
      <c r="M874" s="79" t="n">
        <v>0.800000012</v>
      </c>
      <c r="N874" s="79" t="n">
        <v>0</v>
      </c>
      <c r="O874" s="79" t="n">
        <v>0.0500000007</v>
      </c>
      <c r="P874" s="80">
        <f>COS(RADIANS(K874))*COS(RADIANS(L874))+SIN(RADIANS(K874))*SIN(RADIANS(J874))*SIN(RADIANS(L874))</f>
        <v/>
      </c>
      <c r="Q874" s="80">
        <f>-COS(RADIANS(K874))*SIN(RADIANS(L874))+SIN(RADIANS(K874))*SIN(RADIANS(J874))*COS(RADIANS(L874))</f>
        <v/>
      </c>
      <c r="R874" s="80">
        <f>SIN(RADIANS(K874))*COS(RADIANS(J874))</f>
        <v/>
      </c>
      <c r="S874" s="80">
        <f>COS(RADIANS(J874))*SIN(RADIANS(L874))</f>
        <v/>
      </c>
      <c r="T874" s="80">
        <f>COS(RADIANS(J874))*COS(RADIANS(L874))</f>
        <v/>
      </c>
      <c r="U874" s="80">
        <f>-SIN(RADIANS(J874))</f>
        <v/>
      </c>
      <c r="V874" s="80">
        <f>-SIN(RADIANS(K874))*COS(RADIANS(L874))+COS(RADIANS(K874))*SIN(RADIANS(J874))*SIN(RADIANS(L874))</f>
        <v/>
      </c>
      <c r="W874" s="80">
        <f>SIN(RADIANS(K874))*SIN(RADIANS(L874))+COS(RADIANS(K874))*SIN(RADIANS(J874))*COS(RADIANS(L874))</f>
        <v/>
      </c>
      <c r="X874" s="80">
        <f>COS(RADIANS(K874))*COS(RADIANS(J874))</f>
        <v/>
      </c>
      <c r="Y874" s="80">
        <f>P874*G874</f>
        <v/>
      </c>
      <c r="Z874" s="80">
        <f>Q874*H874</f>
        <v/>
      </c>
      <c r="AA874" s="80">
        <f>R874*I874</f>
        <v/>
      </c>
      <c r="AB874" s="80">
        <f>M874</f>
        <v/>
      </c>
      <c r="AC874" s="80">
        <f>S874*G874</f>
        <v/>
      </c>
      <c r="AD874" s="80">
        <f>T874*H874</f>
        <v/>
      </c>
      <c r="AE874" s="80">
        <f>U874*I874</f>
        <v/>
      </c>
      <c r="AF874" s="80">
        <f>N874</f>
        <v/>
      </c>
      <c r="AG874" s="80">
        <f>V874*G874</f>
        <v/>
      </c>
      <c r="AH874" s="80">
        <f>W874*H874</f>
        <v/>
      </c>
      <c r="AI874" s="80">
        <f>X874*I874</f>
        <v/>
      </c>
      <c r="AJ874" s="80">
        <f>O874</f>
        <v/>
      </c>
      <c r="AK874" s="81" t="n">
        <v>0.0500000007</v>
      </c>
      <c r="AL874" s="81" t="n">
        <v>0</v>
      </c>
      <c r="AM874" s="81" t="n">
        <v>0</v>
      </c>
      <c r="AN874" s="81" t="n">
        <v>0.800000012</v>
      </c>
      <c r="AO874" s="81" t="n">
        <v>0</v>
      </c>
      <c r="AP874" s="81" t="n">
        <v>0.449999988</v>
      </c>
      <c r="AQ874" s="81" t="n">
        <v>0</v>
      </c>
      <c r="AR874" s="81" t="n">
        <v>0</v>
      </c>
      <c r="AS874" s="81" t="n">
        <v>0</v>
      </c>
      <c r="AT874" s="81" t="n">
        <v>0</v>
      </c>
      <c r="AU874" s="81" t="n">
        <v>1.29999995</v>
      </c>
      <c r="AV874" s="81" t="n">
        <v>0.0500000007</v>
      </c>
      <c r="AW874" s="82">
        <f>MAX(ABS(Y874-AK874),ABS(Z874-AL874),ABS(AA874-AM874),ABS(AB874-AN874),ABS(AC874-AO874),ABS(AD874-AP874),ABS(AE874-AQ874),ABS(AF874-AR874),ABS(AG874-AS874),ABS(AH874-AT874),ABS(AI874-AU874),ABS(AJ874-AV874))</f>
        <v/>
      </c>
    </row>
    <row r="875">
      <c r="A875" s="78" t="inlineStr">
        <is>
          <t>M870</t>
        </is>
      </c>
      <c r="B875" s="52" t="inlineStr">
        <is>
          <t>HEL-82</t>
        </is>
      </c>
      <c r="C875" s="52" t="inlineStr">
        <is>
          <t>Scout Helicopter</t>
        </is>
      </c>
      <c r="D875" s="52" t="inlineStr">
        <is>
          <t>Bench strut left</t>
        </is>
      </c>
      <c r="E875" s="58" t="inlineStr">
        <is>
          <t>Cylinder</t>
        </is>
      </c>
      <c r="F875" s="52" t="inlineStr">
        <is>
          <t>HEL-01</t>
        </is>
      </c>
      <c r="G875" s="79" t="n">
        <v>0.0500000007</v>
      </c>
      <c r="H875" s="79" t="n">
        <v>0.0500000007</v>
      </c>
      <c r="I875" s="79" t="n">
        <v>0.669999957</v>
      </c>
      <c r="J875" s="79" t="n">
        <v>-90</v>
      </c>
      <c r="K875" s="79" t="n">
        <v>0</v>
      </c>
      <c r="L875" s="79" t="n">
        <v>0</v>
      </c>
      <c r="M875" s="79" t="n">
        <v>0.949999988</v>
      </c>
      <c r="N875" s="79" t="n">
        <v>-0.61500001</v>
      </c>
      <c r="O875" s="79" t="n">
        <v>0.0500000007</v>
      </c>
      <c r="P875" s="80">
        <f>COS(RADIANS(K875))*COS(RADIANS(L875))+SIN(RADIANS(K875))*SIN(RADIANS(J875))*SIN(RADIANS(L875))</f>
        <v/>
      </c>
      <c r="Q875" s="80">
        <f>-COS(RADIANS(K875))*SIN(RADIANS(L875))+SIN(RADIANS(K875))*SIN(RADIANS(J875))*COS(RADIANS(L875))</f>
        <v/>
      </c>
      <c r="R875" s="80">
        <f>SIN(RADIANS(K875))*COS(RADIANS(J875))</f>
        <v/>
      </c>
      <c r="S875" s="80">
        <f>COS(RADIANS(J875))*SIN(RADIANS(L875))</f>
        <v/>
      </c>
      <c r="T875" s="80">
        <f>COS(RADIANS(J875))*COS(RADIANS(L875))</f>
        <v/>
      </c>
      <c r="U875" s="80">
        <f>-SIN(RADIANS(J875))</f>
        <v/>
      </c>
      <c r="V875" s="80">
        <f>-SIN(RADIANS(K875))*COS(RADIANS(L875))+COS(RADIANS(K875))*SIN(RADIANS(J875))*SIN(RADIANS(L875))</f>
        <v/>
      </c>
      <c r="W875" s="80">
        <f>SIN(RADIANS(K875))*SIN(RADIANS(L875))+COS(RADIANS(K875))*SIN(RADIANS(J875))*COS(RADIANS(L875))</f>
        <v/>
      </c>
      <c r="X875" s="80">
        <f>COS(RADIANS(K875))*COS(RADIANS(J875))</f>
        <v/>
      </c>
      <c r="Y875" s="80">
        <f>P875*G875</f>
        <v/>
      </c>
      <c r="Z875" s="80">
        <f>Q875*H875</f>
        <v/>
      </c>
      <c r="AA875" s="80">
        <f>R875*I875</f>
        <v/>
      </c>
      <c r="AB875" s="80">
        <f>M875</f>
        <v/>
      </c>
      <c r="AC875" s="80">
        <f>S875*G875</f>
        <v/>
      </c>
      <c r="AD875" s="80">
        <f>T875*H875</f>
        <v/>
      </c>
      <c r="AE875" s="80">
        <f>U875*I875</f>
        <v/>
      </c>
      <c r="AF875" s="80">
        <f>N875</f>
        <v/>
      </c>
      <c r="AG875" s="80">
        <f>V875*G875</f>
        <v/>
      </c>
      <c r="AH875" s="80">
        <f>W875*H875</f>
        <v/>
      </c>
      <c r="AI875" s="80">
        <f>X875*I875</f>
        <v/>
      </c>
      <c r="AJ875" s="80">
        <f>O875</f>
        <v/>
      </c>
      <c r="AK875" s="81" t="n">
        <v>0.0500000007</v>
      </c>
      <c r="AL875" s="81" t="n">
        <v>0</v>
      </c>
      <c r="AM875" s="81" t="n">
        <v>0</v>
      </c>
      <c r="AN875" s="81" t="n">
        <v>0.949999988</v>
      </c>
      <c r="AO875" s="81" t="n">
        <v>0</v>
      </c>
      <c r="AP875" s="81" t="n">
        <v>-2.1855695e-09</v>
      </c>
      <c r="AQ875" s="81" t="n">
        <v>0.669999957</v>
      </c>
      <c r="AR875" s="81" t="n">
        <v>-0.61500001</v>
      </c>
      <c r="AS875" s="81" t="n">
        <v>0</v>
      </c>
      <c r="AT875" s="81" t="n">
        <v>-0.0500000007</v>
      </c>
      <c r="AU875" s="81" t="n">
        <v>-2.92866282e-08</v>
      </c>
      <c r="AV875" s="81" t="n">
        <v>0.0500000007</v>
      </c>
      <c r="AW875" s="82">
        <f>MAX(ABS(Y875-AK875),ABS(Z875-AL875),ABS(AA875-AM875),ABS(AB875-AN875),ABS(AC875-AO875),ABS(AD875-AP875),ABS(AE875-AQ875),ABS(AF875-AR875),ABS(AG875-AS875),ABS(AH875-AT875),ABS(AI875-AU875),ABS(AJ875-AV875))</f>
        <v/>
      </c>
    </row>
    <row r="876">
      <c r="A876" s="78" t="inlineStr">
        <is>
          <t>M871</t>
        </is>
      </c>
      <c r="B876" s="52" t="inlineStr">
        <is>
          <t>HEL-83</t>
        </is>
      </c>
      <c r="C876" s="52" t="inlineStr">
        <is>
          <t>Scout Helicopter</t>
        </is>
      </c>
      <c r="D876" s="52" t="inlineStr">
        <is>
          <t>Wire cutter</t>
        </is>
      </c>
      <c r="E876" s="58" t="inlineStr">
        <is>
          <t>Cylinder</t>
        </is>
      </c>
      <c r="F876" s="52" t="inlineStr">
        <is>
          <t>HEL-01</t>
        </is>
      </c>
      <c r="G876" s="79" t="n">
        <v>0.0399999991</v>
      </c>
      <c r="H876" s="79" t="n">
        <v>0.0399999991</v>
      </c>
      <c r="I876" s="79" t="n">
        <v>0.849999964</v>
      </c>
      <c r="J876" s="79" t="n">
        <v>-61.9275131</v>
      </c>
      <c r="K876" s="79" t="n">
        <v>180</v>
      </c>
      <c r="L876" s="79" t="n">
        <v>0</v>
      </c>
      <c r="M876" s="79" t="n">
        <v>0</v>
      </c>
      <c r="N876" s="79" t="n">
        <v>0.725000024</v>
      </c>
      <c r="O876" s="79" t="n">
        <v>1.0999999</v>
      </c>
      <c r="P876" s="80">
        <f>COS(RADIANS(K876))*COS(RADIANS(L876))+SIN(RADIANS(K876))*SIN(RADIANS(J876))*SIN(RADIANS(L876))</f>
        <v/>
      </c>
      <c r="Q876" s="80">
        <f>-COS(RADIANS(K876))*SIN(RADIANS(L876))+SIN(RADIANS(K876))*SIN(RADIANS(J876))*COS(RADIANS(L876))</f>
        <v/>
      </c>
      <c r="R876" s="80">
        <f>SIN(RADIANS(K876))*COS(RADIANS(J876))</f>
        <v/>
      </c>
      <c r="S876" s="80">
        <f>COS(RADIANS(J876))*SIN(RADIANS(L876))</f>
        <v/>
      </c>
      <c r="T876" s="80">
        <f>COS(RADIANS(J876))*COS(RADIANS(L876))</f>
        <v/>
      </c>
      <c r="U876" s="80">
        <f>-SIN(RADIANS(J876))</f>
        <v/>
      </c>
      <c r="V876" s="80">
        <f>-SIN(RADIANS(K876))*COS(RADIANS(L876))+COS(RADIANS(K876))*SIN(RADIANS(J876))*SIN(RADIANS(L876))</f>
        <v/>
      </c>
      <c r="W876" s="80">
        <f>SIN(RADIANS(K876))*SIN(RADIANS(L876))+COS(RADIANS(K876))*SIN(RADIANS(J876))*COS(RADIANS(L876))</f>
        <v/>
      </c>
      <c r="X876" s="80">
        <f>COS(RADIANS(K876))*COS(RADIANS(J876))</f>
        <v/>
      </c>
      <c r="Y876" s="80">
        <f>P876*G876</f>
        <v/>
      </c>
      <c r="Z876" s="80">
        <f>Q876*H876</f>
        <v/>
      </c>
      <c r="AA876" s="80">
        <f>R876*I876</f>
        <v/>
      </c>
      <c r="AB876" s="80">
        <f>M876</f>
        <v/>
      </c>
      <c r="AC876" s="80">
        <f>S876*G876</f>
        <v/>
      </c>
      <c r="AD876" s="80">
        <f>T876*H876</f>
        <v/>
      </c>
      <c r="AE876" s="80">
        <f>U876*I876</f>
        <v/>
      </c>
      <c r="AF876" s="80">
        <f>N876</f>
        <v/>
      </c>
      <c r="AG876" s="80">
        <f>V876*G876</f>
        <v/>
      </c>
      <c r="AH876" s="80">
        <f>W876*H876</f>
        <v/>
      </c>
      <c r="AI876" s="80">
        <f>X876*I876</f>
        <v/>
      </c>
      <c r="AJ876" s="80">
        <f>O876</f>
        <v/>
      </c>
      <c r="AK876" s="81" t="n">
        <v>-0.0399999991</v>
      </c>
      <c r="AL876" s="81" t="n">
        <v>3.08550963e-09</v>
      </c>
      <c r="AM876" s="81" t="n">
        <v>-3.49691049e-08</v>
      </c>
      <c r="AN876" s="81" t="n">
        <v>0</v>
      </c>
      <c r="AO876" s="81" t="n">
        <v>0</v>
      </c>
      <c r="AP876" s="81" t="n">
        <v>0.0188235287</v>
      </c>
      <c r="AQ876" s="81" t="n">
        <v>0.75</v>
      </c>
      <c r="AR876" s="81" t="n">
        <v>0.725000024</v>
      </c>
      <c r="AS876" s="81" t="n">
        <v>3.49691098e-09</v>
      </c>
      <c r="AT876" s="81" t="n">
        <v>0.0352941155</v>
      </c>
      <c r="AU876" s="81" t="n">
        <v>-0.399999946</v>
      </c>
      <c r="AV876" s="81" t="n">
        <v>1.0999999</v>
      </c>
      <c r="AW876" s="82">
        <f>MAX(ABS(Y876-AK876),ABS(Z876-AL876),ABS(AA876-AM876),ABS(AB876-AN876),ABS(AC876-AO876),ABS(AD876-AP876),ABS(AE876-AQ876),ABS(AF876-AR876),ABS(AG876-AS876),ABS(AH876-AT876),ABS(AI876-AU876),ABS(AJ876-AV876))</f>
        <v/>
      </c>
    </row>
    <row r="877">
      <c r="A877" s="78" t="inlineStr">
        <is>
          <t>M872</t>
        </is>
      </c>
      <c r="B877" s="52" t="inlineStr">
        <is>
          <t>HEL-84</t>
        </is>
      </c>
      <c r="C877" s="52" t="inlineStr">
        <is>
          <t>Scout Helicopter</t>
        </is>
      </c>
      <c r="D877" s="52" t="inlineStr">
        <is>
          <t>Whip antenna</t>
        </is>
      </c>
      <c r="E877" s="58" t="inlineStr">
        <is>
          <t>Cylinder</t>
        </is>
      </c>
      <c r="F877" s="52" t="inlineStr">
        <is>
          <t>HEL-01</t>
        </is>
      </c>
      <c r="G877" s="79" t="n">
        <v>0.0199999996</v>
      </c>
      <c r="H877" s="79" t="n">
        <v>0.0199999996</v>
      </c>
      <c r="I877" s="79" t="n">
        <v>1.21243548</v>
      </c>
      <c r="J877" s="79" t="n">
        <v>-65.130043</v>
      </c>
      <c r="K877" s="79" t="n">
        <v>168.690079</v>
      </c>
      <c r="L877" s="79" t="n">
        <v>0</v>
      </c>
      <c r="M877" s="79" t="n">
        <v>0.300000012</v>
      </c>
      <c r="N877" s="79" t="n">
        <v>1.35000002</v>
      </c>
      <c r="O877" s="79" t="n">
        <v>-2.6500001</v>
      </c>
      <c r="P877" s="80">
        <f>COS(RADIANS(K877))*COS(RADIANS(L877))+SIN(RADIANS(K877))*SIN(RADIANS(J877))*SIN(RADIANS(L877))</f>
        <v/>
      </c>
      <c r="Q877" s="80">
        <f>-COS(RADIANS(K877))*SIN(RADIANS(L877))+SIN(RADIANS(K877))*SIN(RADIANS(J877))*COS(RADIANS(L877))</f>
        <v/>
      </c>
      <c r="R877" s="80">
        <f>SIN(RADIANS(K877))*COS(RADIANS(J877))</f>
        <v/>
      </c>
      <c r="S877" s="80">
        <f>COS(RADIANS(J877))*SIN(RADIANS(L877))</f>
        <v/>
      </c>
      <c r="T877" s="80">
        <f>COS(RADIANS(J877))*COS(RADIANS(L877))</f>
        <v/>
      </c>
      <c r="U877" s="80">
        <f>-SIN(RADIANS(J877))</f>
        <v/>
      </c>
      <c r="V877" s="80">
        <f>-SIN(RADIANS(K877))*COS(RADIANS(L877))+COS(RADIANS(K877))*SIN(RADIANS(J877))*SIN(RADIANS(L877))</f>
        <v/>
      </c>
      <c r="W877" s="80">
        <f>SIN(RADIANS(K877))*SIN(RADIANS(L877))+COS(RADIANS(K877))*SIN(RADIANS(J877))*COS(RADIANS(L877))</f>
        <v/>
      </c>
      <c r="X877" s="80">
        <f>COS(RADIANS(K877))*COS(RADIANS(J877))</f>
        <v/>
      </c>
      <c r="Y877" s="80">
        <f>P877*G877</f>
        <v/>
      </c>
      <c r="Z877" s="80">
        <f>Q877*H877</f>
        <v/>
      </c>
      <c r="AA877" s="80">
        <f>R877*I877</f>
        <v/>
      </c>
      <c r="AB877" s="80">
        <f>M877</f>
        <v/>
      </c>
      <c r="AC877" s="80">
        <f>S877*G877</f>
        <v/>
      </c>
      <c r="AD877" s="80">
        <f>T877*H877</f>
        <v/>
      </c>
      <c r="AE877" s="80">
        <f>U877*I877</f>
        <v/>
      </c>
      <c r="AF877" s="80">
        <f>N877</f>
        <v/>
      </c>
      <c r="AG877" s="80">
        <f>V877*G877</f>
        <v/>
      </c>
      <c r="AH877" s="80">
        <f>W877*H877</f>
        <v/>
      </c>
      <c r="AI877" s="80">
        <f>X877*I877</f>
        <v/>
      </c>
      <c r="AJ877" s="80">
        <f>O877</f>
        <v/>
      </c>
      <c r="AK877" s="81" t="n">
        <v>-0.0196116138</v>
      </c>
      <c r="AL877" s="81" t="n">
        <v>-0.00355858356</v>
      </c>
      <c r="AM877" s="81" t="n">
        <v>0.0999999642</v>
      </c>
      <c r="AN877" s="81" t="n">
        <v>0.300000012</v>
      </c>
      <c r="AO877" s="81" t="n">
        <v>0</v>
      </c>
      <c r="AP877" s="81" t="n">
        <v>0.008411200719999999</v>
      </c>
      <c r="AQ877" s="81" t="n">
        <v>1.0999999</v>
      </c>
      <c r="AR877" s="81" t="n">
        <v>1.35000002</v>
      </c>
      <c r="AS877" s="81" t="n">
        <v>-0.0039223209</v>
      </c>
      <c r="AT877" s="81" t="n">
        <v>0.0177929234</v>
      </c>
      <c r="AU877" s="81" t="n">
        <v>-0.49999997</v>
      </c>
      <c r="AV877" s="81" t="n">
        <v>-2.6500001</v>
      </c>
      <c r="AW877" s="82">
        <f>MAX(ABS(Y877-AK877),ABS(Z877-AL877),ABS(AA877-AM877),ABS(AB877-AN877),ABS(AC877-AO877),ABS(AD877-AP877),ABS(AE877-AQ877),ABS(AF877-AR877),ABS(AG877-AS877),ABS(AH877-AT877),ABS(AI877-AU877),ABS(AJ877-AV877))</f>
        <v/>
      </c>
    </row>
    <row r="878">
      <c r="A878" s="78" t="inlineStr">
        <is>
          <t>M873</t>
        </is>
      </c>
      <c r="B878" s="52" t="inlineStr">
        <is>
          <t>HEL-85</t>
        </is>
      </c>
      <c r="C878" s="52" t="inlineStr">
        <is>
          <t>Scout Helicopter</t>
        </is>
      </c>
      <c r="D878" s="52" t="inlineStr">
        <is>
          <t>Tail rotor gearbox</t>
        </is>
      </c>
      <c r="E878" s="58" t="inlineStr">
        <is>
          <t>Cylinder</t>
        </is>
      </c>
      <c r="F878" s="52" t="inlineStr">
        <is>
          <t>HEL-01</t>
        </is>
      </c>
      <c r="G878" s="79" t="n">
        <v>0.200000003</v>
      </c>
      <c r="H878" s="79" t="n">
        <v>0.200000003</v>
      </c>
      <c r="I878" s="79" t="n">
        <v>0.300000012</v>
      </c>
      <c r="J878" s="79" t="n">
        <v>0</v>
      </c>
      <c r="K878" s="79" t="n">
        <v>90</v>
      </c>
      <c r="L878" s="79" t="n">
        <v>0</v>
      </c>
      <c r="M878" s="79" t="n">
        <v>0.100000001</v>
      </c>
      <c r="N878" s="79" t="n">
        <v>1.29999995</v>
      </c>
      <c r="O878" s="79" t="n">
        <v>-5.0999999</v>
      </c>
      <c r="P878" s="80">
        <f>COS(RADIANS(K878))*COS(RADIANS(L878))+SIN(RADIANS(K878))*SIN(RADIANS(J878))*SIN(RADIANS(L878))</f>
        <v/>
      </c>
      <c r="Q878" s="80">
        <f>-COS(RADIANS(K878))*SIN(RADIANS(L878))+SIN(RADIANS(K878))*SIN(RADIANS(J878))*COS(RADIANS(L878))</f>
        <v/>
      </c>
      <c r="R878" s="80">
        <f>SIN(RADIANS(K878))*COS(RADIANS(J878))</f>
        <v/>
      </c>
      <c r="S878" s="80">
        <f>COS(RADIANS(J878))*SIN(RADIANS(L878))</f>
        <v/>
      </c>
      <c r="T878" s="80">
        <f>COS(RADIANS(J878))*COS(RADIANS(L878))</f>
        <v/>
      </c>
      <c r="U878" s="80">
        <f>-SIN(RADIANS(J878))</f>
        <v/>
      </c>
      <c r="V878" s="80">
        <f>-SIN(RADIANS(K878))*COS(RADIANS(L878))+COS(RADIANS(K878))*SIN(RADIANS(J878))*SIN(RADIANS(L878))</f>
        <v/>
      </c>
      <c r="W878" s="80">
        <f>SIN(RADIANS(K878))*SIN(RADIANS(L878))+COS(RADIANS(K878))*SIN(RADIANS(J878))*COS(RADIANS(L878))</f>
        <v/>
      </c>
      <c r="X878" s="80">
        <f>COS(RADIANS(K878))*COS(RADIANS(J878))</f>
        <v/>
      </c>
      <c r="Y878" s="80">
        <f>P878*G878</f>
        <v/>
      </c>
      <c r="Z878" s="80">
        <f>Q878*H878</f>
        <v/>
      </c>
      <c r="AA878" s="80">
        <f>R878*I878</f>
        <v/>
      </c>
      <c r="AB878" s="80">
        <f>M878</f>
        <v/>
      </c>
      <c r="AC878" s="80">
        <f>S878*G878</f>
        <v/>
      </c>
      <c r="AD878" s="80">
        <f>T878*H878</f>
        <v/>
      </c>
      <c r="AE878" s="80">
        <f>U878*I878</f>
        <v/>
      </c>
      <c r="AF878" s="80">
        <f>N878</f>
        <v/>
      </c>
      <c r="AG878" s="80">
        <f>V878*G878</f>
        <v/>
      </c>
      <c r="AH878" s="80">
        <f>W878*H878</f>
        <v/>
      </c>
      <c r="AI878" s="80">
        <f>X878*I878</f>
        <v/>
      </c>
      <c r="AJ878" s="80">
        <f>O878</f>
        <v/>
      </c>
      <c r="AK878" s="81" t="n">
        <v>-8.742278010000001e-09</v>
      </c>
      <c r="AL878" s="81" t="n">
        <v>0</v>
      </c>
      <c r="AM878" s="81" t="n">
        <v>0.300000012</v>
      </c>
      <c r="AN878" s="81" t="n">
        <v>0.100000001</v>
      </c>
      <c r="AO878" s="81" t="n">
        <v>0</v>
      </c>
      <c r="AP878" s="81" t="n">
        <v>0.200000003</v>
      </c>
      <c r="AQ878" s="81" t="n">
        <v>0</v>
      </c>
      <c r="AR878" s="81" t="n">
        <v>1.29999995</v>
      </c>
      <c r="AS878" s="81" t="n">
        <v>-0.200000003</v>
      </c>
      <c r="AT878" s="81" t="n">
        <v>0</v>
      </c>
      <c r="AU878" s="81" t="n">
        <v>-1.3113417e-08</v>
      </c>
      <c r="AV878" s="81" t="n">
        <v>-5.0999999</v>
      </c>
      <c r="AW878" s="82">
        <f>MAX(ABS(Y878-AK878),ABS(Z878-AL878),ABS(AA878-AM878),ABS(AB878-AN878),ABS(AC878-AO878),ABS(AD878-AP878),ABS(AE878-AQ878),ABS(AF878-AR878),ABS(AG878-AS878),ABS(AH878-AT878),ABS(AI878-AU878),ABS(AJ878-AV878))</f>
        <v/>
      </c>
    </row>
    <row r="879">
      <c r="A879" s="78" t="inlineStr">
        <is>
          <t>M874</t>
        </is>
      </c>
      <c r="B879" s="52" t="inlineStr">
        <is>
          <t>HEL-86</t>
        </is>
      </c>
      <c r="C879" s="52" t="inlineStr">
        <is>
          <t>Scout Helicopter</t>
        </is>
      </c>
      <c r="D879" s="52" t="inlineStr">
        <is>
          <t>Pitot tube</t>
        </is>
      </c>
      <c r="E879" s="58" t="inlineStr">
        <is>
          <t>Cylinder</t>
        </is>
      </c>
      <c r="F879" s="52" t="inlineStr">
        <is>
          <t>HEL-01</t>
        </is>
      </c>
      <c r="G879" s="79" t="n">
        <v>0.0299999993</v>
      </c>
      <c r="H879" s="79" t="n">
        <v>0.0299999993</v>
      </c>
      <c r="I879" s="79" t="n">
        <v>0.400000006</v>
      </c>
      <c r="J879" s="79" t="n">
        <v>0</v>
      </c>
      <c r="K879" s="79" t="n">
        <v>0</v>
      </c>
      <c r="L879" s="79" t="n">
        <v>0</v>
      </c>
      <c r="M879" s="79" t="n">
        <v>-0.5</v>
      </c>
      <c r="N879" s="79" t="n">
        <v>0.100000001</v>
      </c>
      <c r="O879" s="79" t="n">
        <v>1.45000005</v>
      </c>
      <c r="P879" s="80">
        <f>COS(RADIANS(K879))*COS(RADIANS(L879))+SIN(RADIANS(K879))*SIN(RADIANS(J879))*SIN(RADIANS(L879))</f>
        <v/>
      </c>
      <c r="Q879" s="80">
        <f>-COS(RADIANS(K879))*SIN(RADIANS(L879))+SIN(RADIANS(K879))*SIN(RADIANS(J879))*COS(RADIANS(L879))</f>
        <v/>
      </c>
      <c r="R879" s="80">
        <f>SIN(RADIANS(K879))*COS(RADIANS(J879))</f>
        <v/>
      </c>
      <c r="S879" s="80">
        <f>COS(RADIANS(J879))*SIN(RADIANS(L879))</f>
        <v/>
      </c>
      <c r="T879" s="80">
        <f>COS(RADIANS(J879))*COS(RADIANS(L879))</f>
        <v/>
      </c>
      <c r="U879" s="80">
        <f>-SIN(RADIANS(J879))</f>
        <v/>
      </c>
      <c r="V879" s="80">
        <f>-SIN(RADIANS(K879))*COS(RADIANS(L879))+COS(RADIANS(K879))*SIN(RADIANS(J879))*SIN(RADIANS(L879))</f>
        <v/>
      </c>
      <c r="W879" s="80">
        <f>SIN(RADIANS(K879))*SIN(RADIANS(L879))+COS(RADIANS(K879))*SIN(RADIANS(J879))*COS(RADIANS(L879))</f>
        <v/>
      </c>
      <c r="X879" s="80">
        <f>COS(RADIANS(K879))*COS(RADIANS(J879))</f>
        <v/>
      </c>
      <c r="Y879" s="80">
        <f>P879*G879</f>
        <v/>
      </c>
      <c r="Z879" s="80">
        <f>Q879*H879</f>
        <v/>
      </c>
      <c r="AA879" s="80">
        <f>R879*I879</f>
        <v/>
      </c>
      <c r="AB879" s="80">
        <f>M879</f>
        <v/>
      </c>
      <c r="AC879" s="80">
        <f>S879*G879</f>
        <v/>
      </c>
      <c r="AD879" s="80">
        <f>T879*H879</f>
        <v/>
      </c>
      <c r="AE879" s="80">
        <f>U879*I879</f>
        <v/>
      </c>
      <c r="AF879" s="80">
        <f>N879</f>
        <v/>
      </c>
      <c r="AG879" s="80">
        <f>V879*G879</f>
        <v/>
      </c>
      <c r="AH879" s="80">
        <f>W879*H879</f>
        <v/>
      </c>
      <c r="AI879" s="80">
        <f>X879*I879</f>
        <v/>
      </c>
      <c r="AJ879" s="80">
        <f>O879</f>
        <v/>
      </c>
      <c r="AK879" s="81" t="n">
        <v>0.0299999993</v>
      </c>
      <c r="AL879" s="81" t="n">
        <v>0</v>
      </c>
      <c r="AM879" s="81" t="n">
        <v>0</v>
      </c>
      <c r="AN879" s="81" t="n">
        <v>-0.5</v>
      </c>
      <c r="AO879" s="81" t="n">
        <v>0</v>
      </c>
      <c r="AP879" s="81" t="n">
        <v>0.0299999993</v>
      </c>
      <c r="AQ879" s="81" t="n">
        <v>0</v>
      </c>
      <c r="AR879" s="81" t="n">
        <v>0.100000001</v>
      </c>
      <c r="AS879" s="81" t="n">
        <v>0</v>
      </c>
      <c r="AT879" s="81" t="n">
        <v>0</v>
      </c>
      <c r="AU879" s="81" t="n">
        <v>0.400000006</v>
      </c>
      <c r="AV879" s="81" t="n">
        <v>1.45000005</v>
      </c>
      <c r="AW879" s="82">
        <f>MAX(ABS(Y879-AK879),ABS(Z879-AL879),ABS(AA879-AM879),ABS(AB879-AN879),ABS(AC879-AO879),ABS(AD879-AP879),ABS(AE879-AQ879),ABS(AF879-AR879),ABS(AG879-AS879),ABS(AH879-AT879),ABS(AI879-AU879),ABS(AJ879-AV879))</f>
        <v/>
      </c>
    </row>
    <row r="880">
      <c r="A880" s="78" t="inlineStr">
        <is>
          <t>M875</t>
        </is>
      </c>
      <c r="B880" s="52" t="inlineStr">
        <is>
          <t>AAG-00</t>
        </is>
      </c>
      <c r="C880" s="52" t="inlineStr">
        <is>
          <t>AA Gatling Gun</t>
        </is>
      </c>
      <c r="D880" s="52" t="inlineStr">
        <is>
          <t>AA Gatling Gun</t>
        </is>
      </c>
      <c r="E880" s="53" t="inlineStr">
        <is>
          <t>Group</t>
        </is>
      </c>
      <c r="F880" s="52" t="inlineStr">
        <is>
          <t>World</t>
        </is>
      </c>
      <c r="G880" s="79" t="n">
        <v>1</v>
      </c>
      <c r="H880" s="79" t="n">
        <v>1</v>
      </c>
      <c r="I880" s="79" t="n">
        <v>1</v>
      </c>
      <c r="J880" s="79" t="n">
        <v>0</v>
      </c>
      <c r="K880" s="79" t="n">
        <v>0</v>
      </c>
      <c r="L880" s="79" t="n">
        <v>0</v>
      </c>
      <c r="M880" s="79" t="n">
        <v>21</v>
      </c>
      <c r="N880" s="79" t="n">
        <v>-0.300000012</v>
      </c>
      <c r="O880" s="79" t="n">
        <v>-19</v>
      </c>
      <c r="P880" s="80">
        <f>COS(RADIANS(K880))*COS(RADIANS(L880))+SIN(RADIANS(K880))*SIN(RADIANS(J880))*SIN(RADIANS(L880))</f>
        <v/>
      </c>
      <c r="Q880" s="80">
        <f>-COS(RADIANS(K880))*SIN(RADIANS(L880))+SIN(RADIANS(K880))*SIN(RADIANS(J880))*COS(RADIANS(L880))</f>
        <v/>
      </c>
      <c r="R880" s="80">
        <f>SIN(RADIANS(K880))*COS(RADIANS(J880))</f>
        <v/>
      </c>
      <c r="S880" s="80">
        <f>COS(RADIANS(J880))*SIN(RADIANS(L880))</f>
        <v/>
      </c>
      <c r="T880" s="80">
        <f>COS(RADIANS(J880))*COS(RADIANS(L880))</f>
        <v/>
      </c>
      <c r="U880" s="80">
        <f>-SIN(RADIANS(J880))</f>
        <v/>
      </c>
      <c r="V880" s="80">
        <f>-SIN(RADIANS(K880))*COS(RADIANS(L880))+COS(RADIANS(K880))*SIN(RADIANS(J880))*SIN(RADIANS(L880))</f>
        <v/>
      </c>
      <c r="W880" s="80">
        <f>SIN(RADIANS(K880))*SIN(RADIANS(L880))+COS(RADIANS(K880))*SIN(RADIANS(J880))*COS(RADIANS(L880))</f>
        <v/>
      </c>
      <c r="X880" s="80">
        <f>COS(RADIANS(K880))*COS(RADIANS(J880))</f>
        <v/>
      </c>
      <c r="Y880" s="80">
        <f>P880*G880</f>
        <v/>
      </c>
      <c r="Z880" s="80">
        <f>Q880*H880</f>
        <v/>
      </c>
      <c r="AA880" s="80">
        <f>R880*I880</f>
        <v/>
      </c>
      <c r="AB880" s="80">
        <f>M880</f>
        <v/>
      </c>
      <c r="AC880" s="80">
        <f>S880*G880</f>
        <v/>
      </c>
      <c r="AD880" s="80">
        <f>T880*H880</f>
        <v/>
      </c>
      <c r="AE880" s="80">
        <f>U880*I880</f>
        <v/>
      </c>
      <c r="AF880" s="80">
        <f>N880</f>
        <v/>
      </c>
      <c r="AG880" s="80">
        <f>V880*G880</f>
        <v/>
      </c>
      <c r="AH880" s="80">
        <f>W880*H880</f>
        <v/>
      </c>
      <c r="AI880" s="80">
        <f>X880*I880</f>
        <v/>
      </c>
      <c r="AJ880" s="80">
        <f>O880</f>
        <v/>
      </c>
      <c r="AK880" s="81" t="n">
        <v>1</v>
      </c>
      <c r="AL880" s="81" t="n">
        <v>0</v>
      </c>
      <c r="AM880" s="81" t="n">
        <v>0</v>
      </c>
      <c r="AN880" s="81" t="n">
        <v>21</v>
      </c>
      <c r="AO880" s="81" t="n">
        <v>0</v>
      </c>
      <c r="AP880" s="81" t="n">
        <v>1</v>
      </c>
      <c r="AQ880" s="81" t="n">
        <v>0</v>
      </c>
      <c r="AR880" s="81" t="n">
        <v>-0.300000012</v>
      </c>
      <c r="AS880" s="81" t="n">
        <v>0</v>
      </c>
      <c r="AT880" s="81" t="n">
        <v>0</v>
      </c>
      <c r="AU880" s="81" t="n">
        <v>1</v>
      </c>
      <c r="AV880" s="81" t="n">
        <v>-19</v>
      </c>
      <c r="AW880" s="82">
        <f>MAX(ABS(Y880-AK880),ABS(Z880-AL880),ABS(AA880-AM880),ABS(AB880-AN880),ABS(AC880-AO880),ABS(AD880-AP880),ABS(AE880-AQ880),ABS(AF880-AR880),ABS(AG880-AS880),ABS(AH880-AT880),ABS(AI880-AU880),ABS(AJ880-AV880))</f>
        <v/>
      </c>
    </row>
    <row r="881">
      <c r="A881" s="78" t="inlineStr">
        <is>
          <t>M876</t>
        </is>
      </c>
      <c r="B881" s="52" t="inlineStr">
        <is>
          <t>AAG-01</t>
        </is>
      </c>
      <c r="C881" s="52" t="inlineStr">
        <is>
          <t>AA Gatling Gun</t>
        </is>
      </c>
      <c r="D881" s="52" t="inlineStr">
        <is>
          <t>Base plate</t>
        </is>
      </c>
      <c r="E881" s="58" t="inlineStr">
        <is>
          <t>Cylinder</t>
        </is>
      </c>
      <c r="F881" s="52" t="inlineStr">
        <is>
          <t>AAG-00</t>
        </is>
      </c>
      <c r="G881" s="79" t="n">
        <v>2.20000005</v>
      </c>
      <c r="H881" s="79" t="n">
        <v>2.20000005</v>
      </c>
      <c r="I881" s="79" t="n">
        <v>0.150000006</v>
      </c>
      <c r="J881" s="79" t="n">
        <v>90</v>
      </c>
      <c r="K881" s="79" t="n">
        <v>0</v>
      </c>
      <c r="L881" s="79" t="n">
        <v>0</v>
      </c>
      <c r="M881" s="79" t="n">
        <v>0</v>
      </c>
      <c r="N881" s="79" t="n">
        <v>0.075000003</v>
      </c>
      <c r="O881" s="79" t="n">
        <v>0</v>
      </c>
      <c r="P881" s="80">
        <f>COS(RADIANS(K881))*COS(RADIANS(L881))+SIN(RADIANS(K881))*SIN(RADIANS(J881))*SIN(RADIANS(L881))</f>
        <v/>
      </c>
      <c r="Q881" s="80">
        <f>-COS(RADIANS(K881))*SIN(RADIANS(L881))+SIN(RADIANS(K881))*SIN(RADIANS(J881))*COS(RADIANS(L881))</f>
        <v/>
      </c>
      <c r="R881" s="80">
        <f>SIN(RADIANS(K881))*COS(RADIANS(J881))</f>
        <v/>
      </c>
      <c r="S881" s="80">
        <f>COS(RADIANS(J881))*SIN(RADIANS(L881))</f>
        <v/>
      </c>
      <c r="T881" s="80">
        <f>COS(RADIANS(J881))*COS(RADIANS(L881))</f>
        <v/>
      </c>
      <c r="U881" s="80">
        <f>-SIN(RADIANS(J881))</f>
        <v/>
      </c>
      <c r="V881" s="80">
        <f>-SIN(RADIANS(K881))*COS(RADIANS(L881))+COS(RADIANS(K881))*SIN(RADIANS(J881))*SIN(RADIANS(L881))</f>
        <v/>
      </c>
      <c r="W881" s="80">
        <f>SIN(RADIANS(K881))*SIN(RADIANS(L881))+COS(RADIANS(K881))*SIN(RADIANS(J881))*COS(RADIANS(L881))</f>
        <v/>
      </c>
      <c r="X881" s="80">
        <f>COS(RADIANS(K881))*COS(RADIANS(J881))</f>
        <v/>
      </c>
      <c r="Y881" s="80">
        <f>P881*G881</f>
        <v/>
      </c>
      <c r="Z881" s="80">
        <f>Q881*H881</f>
        <v/>
      </c>
      <c r="AA881" s="80">
        <f>R881*I881</f>
        <v/>
      </c>
      <c r="AB881" s="80">
        <f>M881</f>
        <v/>
      </c>
      <c r="AC881" s="80">
        <f>S881*G881</f>
        <v/>
      </c>
      <c r="AD881" s="80">
        <f>T881*H881</f>
        <v/>
      </c>
      <c r="AE881" s="80">
        <f>U881*I881</f>
        <v/>
      </c>
      <c r="AF881" s="80">
        <f>N881</f>
        <v/>
      </c>
      <c r="AG881" s="80">
        <f>V881*G881</f>
        <v/>
      </c>
      <c r="AH881" s="80">
        <f>W881*H881</f>
        <v/>
      </c>
      <c r="AI881" s="80">
        <f>X881*I881</f>
        <v/>
      </c>
      <c r="AJ881" s="80">
        <f>O881</f>
        <v/>
      </c>
      <c r="AK881" s="81" t="n">
        <v>2.20000005</v>
      </c>
      <c r="AL881" s="81" t="n">
        <v>0</v>
      </c>
      <c r="AM881" s="81" t="n">
        <v>0</v>
      </c>
      <c r="AN881" s="81" t="n">
        <v>0</v>
      </c>
      <c r="AO881" s="81" t="n">
        <v>0</v>
      </c>
      <c r="AP881" s="81" t="n">
        <v>-9.61650528e-08</v>
      </c>
      <c r="AQ881" s="81" t="n">
        <v>-0.150000006</v>
      </c>
      <c r="AR881" s="81" t="n">
        <v>0.075000003</v>
      </c>
      <c r="AS881" s="81" t="n">
        <v>0</v>
      </c>
      <c r="AT881" s="81" t="n">
        <v>2.20000005</v>
      </c>
      <c r="AU881" s="81" t="n">
        <v>-6.55670851e-09</v>
      </c>
      <c r="AV881" s="81" t="n">
        <v>0</v>
      </c>
      <c r="AW881" s="82">
        <f>MAX(ABS(Y881-AK881),ABS(Z881-AL881),ABS(AA881-AM881),ABS(AB881-AN881),ABS(AC881-AO881),ABS(AD881-AP881),ABS(AE881-AQ881),ABS(AF881-AR881),ABS(AG881-AS881),ABS(AH881-AT881),ABS(AI881-AU881),ABS(AJ881-AV881))</f>
        <v/>
      </c>
    </row>
    <row r="882">
      <c r="A882" s="78" t="inlineStr">
        <is>
          <t>M877</t>
        </is>
      </c>
      <c r="B882" s="52" t="inlineStr">
        <is>
          <t>AAG-02</t>
        </is>
      </c>
      <c r="C882" s="52" t="inlineStr">
        <is>
          <t>AA Gatling Gun</t>
        </is>
      </c>
      <c r="D882" s="52" t="inlineStr">
        <is>
          <t>Pedestal column</t>
        </is>
      </c>
      <c r="E882" s="58" t="inlineStr">
        <is>
          <t>Cylinder</t>
        </is>
      </c>
      <c r="F882" s="52" t="inlineStr">
        <is>
          <t>AAG-00</t>
        </is>
      </c>
      <c r="G882" s="79" t="n">
        <v>0.899999976</v>
      </c>
      <c r="H882" s="79" t="n">
        <v>0.899999976</v>
      </c>
      <c r="I882" s="79" t="n">
        <v>0.850000024</v>
      </c>
      <c r="J882" s="79" t="n">
        <v>90</v>
      </c>
      <c r="K882" s="79" t="n">
        <v>0</v>
      </c>
      <c r="L882" s="79" t="n">
        <v>0</v>
      </c>
      <c r="M882" s="79" t="n">
        <v>0</v>
      </c>
      <c r="N882" s="79" t="n">
        <v>0.574999988</v>
      </c>
      <c r="O882" s="79" t="n">
        <v>0</v>
      </c>
      <c r="P882" s="80">
        <f>COS(RADIANS(K882))*COS(RADIANS(L882))+SIN(RADIANS(K882))*SIN(RADIANS(J882))*SIN(RADIANS(L882))</f>
        <v/>
      </c>
      <c r="Q882" s="80">
        <f>-COS(RADIANS(K882))*SIN(RADIANS(L882))+SIN(RADIANS(K882))*SIN(RADIANS(J882))*COS(RADIANS(L882))</f>
        <v/>
      </c>
      <c r="R882" s="80">
        <f>SIN(RADIANS(K882))*COS(RADIANS(J882))</f>
        <v/>
      </c>
      <c r="S882" s="80">
        <f>COS(RADIANS(J882))*SIN(RADIANS(L882))</f>
        <v/>
      </c>
      <c r="T882" s="80">
        <f>COS(RADIANS(J882))*COS(RADIANS(L882))</f>
        <v/>
      </c>
      <c r="U882" s="80">
        <f>-SIN(RADIANS(J882))</f>
        <v/>
      </c>
      <c r="V882" s="80">
        <f>-SIN(RADIANS(K882))*COS(RADIANS(L882))+COS(RADIANS(K882))*SIN(RADIANS(J882))*SIN(RADIANS(L882))</f>
        <v/>
      </c>
      <c r="W882" s="80">
        <f>SIN(RADIANS(K882))*SIN(RADIANS(L882))+COS(RADIANS(K882))*SIN(RADIANS(J882))*COS(RADIANS(L882))</f>
        <v/>
      </c>
      <c r="X882" s="80">
        <f>COS(RADIANS(K882))*COS(RADIANS(J882))</f>
        <v/>
      </c>
      <c r="Y882" s="80">
        <f>P882*G882</f>
        <v/>
      </c>
      <c r="Z882" s="80">
        <f>Q882*H882</f>
        <v/>
      </c>
      <c r="AA882" s="80">
        <f>R882*I882</f>
        <v/>
      </c>
      <c r="AB882" s="80">
        <f>M882</f>
        <v/>
      </c>
      <c r="AC882" s="80">
        <f>S882*G882</f>
        <v/>
      </c>
      <c r="AD882" s="80">
        <f>T882*H882</f>
        <v/>
      </c>
      <c r="AE882" s="80">
        <f>U882*I882</f>
        <v/>
      </c>
      <c r="AF882" s="80">
        <f>N882</f>
        <v/>
      </c>
      <c r="AG882" s="80">
        <f>V882*G882</f>
        <v/>
      </c>
      <c r="AH882" s="80">
        <f>W882*H882</f>
        <v/>
      </c>
      <c r="AI882" s="80">
        <f>X882*I882</f>
        <v/>
      </c>
      <c r="AJ882" s="80">
        <f>O882</f>
        <v/>
      </c>
      <c r="AK882" s="81" t="n">
        <v>0.899999976</v>
      </c>
      <c r="AL882" s="81" t="n">
        <v>0</v>
      </c>
      <c r="AM882" s="81" t="n">
        <v>0</v>
      </c>
      <c r="AN882" s="81" t="n">
        <v>0</v>
      </c>
      <c r="AO882" s="81" t="n">
        <v>0</v>
      </c>
      <c r="AP882" s="81" t="n">
        <v>-3.93402502e-08</v>
      </c>
      <c r="AQ882" s="81" t="n">
        <v>-0.850000024</v>
      </c>
      <c r="AR882" s="81" t="n">
        <v>0.574999988</v>
      </c>
      <c r="AS882" s="81" t="n">
        <v>0</v>
      </c>
      <c r="AT882" s="81" t="n">
        <v>0.899999976</v>
      </c>
      <c r="AU882" s="81" t="n">
        <v>-3.71546811e-08</v>
      </c>
      <c r="AV882" s="81" t="n">
        <v>0</v>
      </c>
      <c r="AW882" s="82">
        <f>MAX(ABS(Y882-AK882),ABS(Z882-AL882),ABS(AA882-AM882),ABS(AB882-AN882),ABS(AC882-AO882),ABS(AD882-AP882),ABS(AE882-AQ882),ABS(AF882-AR882),ABS(AG882-AS882),ABS(AH882-AT882),ABS(AI882-AU882),ABS(AJ882-AV882))</f>
        <v/>
      </c>
    </row>
    <row r="883">
      <c r="A883" s="78" t="inlineStr">
        <is>
          <t>M878</t>
        </is>
      </c>
      <c r="B883" s="52" t="inlineStr">
        <is>
          <t>AAG-03</t>
        </is>
      </c>
      <c r="C883" s="52" t="inlineStr">
        <is>
          <t>AA Gatling Gun</t>
        </is>
      </c>
      <c r="D883" s="52" t="inlineStr">
        <is>
          <t>Pedestal collar</t>
        </is>
      </c>
      <c r="E883" s="58" t="inlineStr">
        <is>
          <t>Cylinder</t>
        </is>
      </c>
      <c r="F883" s="52" t="inlineStr">
        <is>
          <t>AAG-00</t>
        </is>
      </c>
      <c r="G883" s="79" t="n">
        <v>1.20000005</v>
      </c>
      <c r="H883" s="79" t="n">
        <v>1.20000005</v>
      </c>
      <c r="I883" s="79" t="n">
        <v>0.119999997</v>
      </c>
      <c r="J883" s="79" t="n">
        <v>90</v>
      </c>
      <c r="K883" s="79" t="n">
        <v>0</v>
      </c>
      <c r="L883" s="79" t="n">
        <v>0</v>
      </c>
      <c r="M883" s="79" t="n">
        <v>0</v>
      </c>
      <c r="N883" s="79" t="n">
        <v>0.949999988</v>
      </c>
      <c r="O883" s="79" t="n">
        <v>0</v>
      </c>
      <c r="P883" s="80">
        <f>COS(RADIANS(K883))*COS(RADIANS(L883))+SIN(RADIANS(K883))*SIN(RADIANS(J883))*SIN(RADIANS(L883))</f>
        <v/>
      </c>
      <c r="Q883" s="80">
        <f>-COS(RADIANS(K883))*SIN(RADIANS(L883))+SIN(RADIANS(K883))*SIN(RADIANS(J883))*COS(RADIANS(L883))</f>
        <v/>
      </c>
      <c r="R883" s="80">
        <f>SIN(RADIANS(K883))*COS(RADIANS(J883))</f>
        <v/>
      </c>
      <c r="S883" s="80">
        <f>COS(RADIANS(J883))*SIN(RADIANS(L883))</f>
        <v/>
      </c>
      <c r="T883" s="80">
        <f>COS(RADIANS(J883))*COS(RADIANS(L883))</f>
        <v/>
      </c>
      <c r="U883" s="80">
        <f>-SIN(RADIANS(J883))</f>
        <v/>
      </c>
      <c r="V883" s="80">
        <f>-SIN(RADIANS(K883))*COS(RADIANS(L883))+COS(RADIANS(K883))*SIN(RADIANS(J883))*SIN(RADIANS(L883))</f>
        <v/>
      </c>
      <c r="W883" s="80">
        <f>SIN(RADIANS(K883))*SIN(RADIANS(L883))+COS(RADIANS(K883))*SIN(RADIANS(J883))*COS(RADIANS(L883))</f>
        <v/>
      </c>
      <c r="X883" s="80">
        <f>COS(RADIANS(K883))*COS(RADIANS(J883))</f>
        <v/>
      </c>
      <c r="Y883" s="80">
        <f>P883*G883</f>
        <v/>
      </c>
      <c r="Z883" s="80">
        <f>Q883*H883</f>
        <v/>
      </c>
      <c r="AA883" s="80">
        <f>R883*I883</f>
        <v/>
      </c>
      <c r="AB883" s="80">
        <f>M883</f>
        <v/>
      </c>
      <c r="AC883" s="80">
        <f>S883*G883</f>
        <v/>
      </c>
      <c r="AD883" s="80">
        <f>T883*H883</f>
        <v/>
      </c>
      <c r="AE883" s="80">
        <f>U883*I883</f>
        <v/>
      </c>
      <c r="AF883" s="80">
        <f>N883</f>
        <v/>
      </c>
      <c r="AG883" s="80">
        <f>V883*G883</f>
        <v/>
      </c>
      <c r="AH883" s="80">
        <f>W883*H883</f>
        <v/>
      </c>
      <c r="AI883" s="80">
        <f>X883*I883</f>
        <v/>
      </c>
      <c r="AJ883" s="80">
        <f>O883</f>
        <v/>
      </c>
      <c r="AK883" s="81" t="n">
        <v>1.20000005</v>
      </c>
      <c r="AL883" s="81" t="n">
        <v>0</v>
      </c>
      <c r="AM883" s="81" t="n">
        <v>0</v>
      </c>
      <c r="AN883" s="81" t="n">
        <v>0</v>
      </c>
      <c r="AO883" s="81" t="n">
        <v>0</v>
      </c>
      <c r="AP883" s="81" t="n">
        <v>-5.24536681e-08</v>
      </c>
      <c r="AQ883" s="81" t="n">
        <v>-0.119999997</v>
      </c>
      <c r="AR883" s="81" t="n">
        <v>0.949999988</v>
      </c>
      <c r="AS883" s="81" t="n">
        <v>0</v>
      </c>
      <c r="AT883" s="81" t="n">
        <v>1.20000005</v>
      </c>
      <c r="AU883" s="81" t="n">
        <v>-5.24536636e-09</v>
      </c>
      <c r="AV883" s="81" t="n">
        <v>0</v>
      </c>
      <c r="AW883" s="82">
        <f>MAX(ABS(Y883-AK883),ABS(Z883-AL883),ABS(AA883-AM883),ABS(AB883-AN883),ABS(AC883-AO883),ABS(AD883-AP883),ABS(AE883-AQ883),ABS(AF883-AR883),ABS(AG883-AS883),ABS(AH883-AT883),ABS(AI883-AU883),ABS(AJ883-AV883))</f>
        <v/>
      </c>
    </row>
    <row r="884">
      <c r="A884" s="78" t="inlineStr">
        <is>
          <t>M879</t>
        </is>
      </c>
      <c r="B884" s="52" t="inlineStr">
        <is>
          <t>AAG-04</t>
        </is>
      </c>
      <c r="C884" s="52" t="inlineStr">
        <is>
          <t>AA Gatling Gun</t>
        </is>
      </c>
      <c r="D884" s="52" t="inlineStr">
        <is>
          <t>Pedestal brace</t>
        </is>
      </c>
      <c r="E884" s="63" t="inlineStr">
        <is>
          <t>Cube</t>
        </is>
      </c>
      <c r="F884" s="52" t="inlineStr">
        <is>
          <t>AAG-00</t>
        </is>
      </c>
      <c r="G884" s="79" t="n">
        <v>0.119999997</v>
      </c>
      <c r="H884" s="79" t="n">
        <v>0.600000024</v>
      </c>
      <c r="I884" s="79" t="n">
        <v>0.119999997</v>
      </c>
      <c r="J884" s="79" t="n">
        <v>-14</v>
      </c>
      <c r="K884" s="79" t="n">
        <v>45</v>
      </c>
      <c r="L884" s="79" t="n">
        <v>0</v>
      </c>
      <c r="M884" s="79" t="n">
        <v>0.438406199</v>
      </c>
      <c r="N884" s="79" t="n">
        <v>0.400000006</v>
      </c>
      <c r="O884" s="79" t="n">
        <v>0.438406199</v>
      </c>
      <c r="P884" s="80">
        <f>COS(RADIANS(K884))*COS(RADIANS(L884))+SIN(RADIANS(K884))*SIN(RADIANS(J884))*SIN(RADIANS(L884))</f>
        <v/>
      </c>
      <c r="Q884" s="80">
        <f>-COS(RADIANS(K884))*SIN(RADIANS(L884))+SIN(RADIANS(K884))*SIN(RADIANS(J884))*COS(RADIANS(L884))</f>
        <v/>
      </c>
      <c r="R884" s="80">
        <f>SIN(RADIANS(K884))*COS(RADIANS(J884))</f>
        <v/>
      </c>
      <c r="S884" s="80">
        <f>COS(RADIANS(J884))*SIN(RADIANS(L884))</f>
        <v/>
      </c>
      <c r="T884" s="80">
        <f>COS(RADIANS(J884))*COS(RADIANS(L884))</f>
        <v/>
      </c>
      <c r="U884" s="80">
        <f>-SIN(RADIANS(J884))</f>
        <v/>
      </c>
      <c r="V884" s="80">
        <f>-SIN(RADIANS(K884))*COS(RADIANS(L884))+COS(RADIANS(K884))*SIN(RADIANS(J884))*SIN(RADIANS(L884))</f>
        <v/>
      </c>
      <c r="W884" s="80">
        <f>SIN(RADIANS(K884))*SIN(RADIANS(L884))+COS(RADIANS(K884))*SIN(RADIANS(J884))*COS(RADIANS(L884))</f>
        <v/>
      </c>
      <c r="X884" s="80">
        <f>COS(RADIANS(K884))*COS(RADIANS(J884))</f>
        <v/>
      </c>
      <c r="Y884" s="80">
        <f>P884*G884</f>
        <v/>
      </c>
      <c r="Z884" s="80">
        <f>Q884*H884</f>
        <v/>
      </c>
      <c r="AA884" s="80">
        <f>R884*I884</f>
        <v/>
      </c>
      <c r="AB884" s="80">
        <f>M884</f>
        <v/>
      </c>
      <c r="AC884" s="80">
        <f>S884*G884</f>
        <v/>
      </c>
      <c r="AD884" s="80">
        <f>T884*H884</f>
        <v/>
      </c>
      <c r="AE884" s="80">
        <f>U884*I884</f>
        <v/>
      </c>
      <c r="AF884" s="80">
        <f>N884</f>
        <v/>
      </c>
      <c r="AG884" s="80">
        <f>V884*G884</f>
        <v/>
      </c>
      <c r="AH884" s="80">
        <f>W884*H884</f>
        <v/>
      </c>
      <c r="AI884" s="80">
        <f>X884*I884</f>
        <v/>
      </c>
      <c r="AJ884" s="80">
        <f>O884</f>
        <v/>
      </c>
      <c r="AK884" s="81" t="n">
        <v>0.0848528072</v>
      </c>
      <c r="AL884" s="81" t="n">
        <v>-0.102638781</v>
      </c>
      <c r="AM884" s="81" t="n">
        <v>0.0823323205</v>
      </c>
      <c r="AN884" s="81" t="n">
        <v>0.438406199</v>
      </c>
      <c r="AO884" s="81" t="n">
        <v>0</v>
      </c>
      <c r="AP884" s="81" t="n">
        <v>0.58217746</v>
      </c>
      <c r="AQ884" s="81" t="n">
        <v>0.0290306285</v>
      </c>
      <c r="AR884" s="81" t="n">
        <v>0.400000006</v>
      </c>
      <c r="AS884" s="81" t="n">
        <v>-0.0848528072</v>
      </c>
      <c r="AT884" s="81" t="n">
        <v>-0.102638781</v>
      </c>
      <c r="AU884" s="81" t="n">
        <v>0.0823323205</v>
      </c>
      <c r="AV884" s="81" t="n">
        <v>0.438406199</v>
      </c>
      <c r="AW884" s="82">
        <f>MAX(ABS(Y884-AK884),ABS(Z884-AL884),ABS(AA884-AM884),ABS(AB884-AN884),ABS(AC884-AO884),ABS(AD884-AP884),ABS(AE884-AQ884),ABS(AF884-AR884),ABS(AG884-AS884),ABS(AH884-AT884),ABS(AI884-AU884),ABS(AJ884-AV884))</f>
        <v/>
      </c>
    </row>
    <row r="885">
      <c r="A885" s="78" t="inlineStr">
        <is>
          <t>M880</t>
        </is>
      </c>
      <c r="B885" s="52" t="inlineStr">
        <is>
          <t>AAG-05</t>
        </is>
      </c>
      <c r="C885" s="52" t="inlineStr">
        <is>
          <t>AA Gatling Gun</t>
        </is>
      </c>
      <c r="D885" s="52" t="inlineStr">
        <is>
          <t>Pedestal brace</t>
        </is>
      </c>
      <c r="E885" s="63" t="inlineStr">
        <is>
          <t>Cube</t>
        </is>
      </c>
      <c r="F885" s="52" t="inlineStr">
        <is>
          <t>AAG-00</t>
        </is>
      </c>
      <c r="G885" s="79" t="n">
        <v>0.119999997</v>
      </c>
      <c r="H885" s="79" t="n">
        <v>0.600000024</v>
      </c>
      <c r="I885" s="79" t="n">
        <v>0.119999997</v>
      </c>
      <c r="J885" s="79" t="n">
        <v>-14</v>
      </c>
      <c r="K885" s="79" t="n">
        <v>135</v>
      </c>
      <c r="L885" s="79" t="n">
        <v>0</v>
      </c>
      <c r="M885" s="79" t="n">
        <v>0.438406199</v>
      </c>
      <c r="N885" s="79" t="n">
        <v>0.400000006</v>
      </c>
      <c r="O885" s="79" t="n">
        <v>-0.438406199</v>
      </c>
      <c r="P885" s="80">
        <f>COS(RADIANS(K885))*COS(RADIANS(L885))+SIN(RADIANS(K885))*SIN(RADIANS(J885))*SIN(RADIANS(L885))</f>
        <v/>
      </c>
      <c r="Q885" s="80">
        <f>-COS(RADIANS(K885))*SIN(RADIANS(L885))+SIN(RADIANS(K885))*SIN(RADIANS(J885))*COS(RADIANS(L885))</f>
        <v/>
      </c>
      <c r="R885" s="80">
        <f>SIN(RADIANS(K885))*COS(RADIANS(J885))</f>
        <v/>
      </c>
      <c r="S885" s="80">
        <f>COS(RADIANS(J885))*SIN(RADIANS(L885))</f>
        <v/>
      </c>
      <c r="T885" s="80">
        <f>COS(RADIANS(J885))*COS(RADIANS(L885))</f>
        <v/>
      </c>
      <c r="U885" s="80">
        <f>-SIN(RADIANS(J885))</f>
        <v/>
      </c>
      <c r="V885" s="80">
        <f>-SIN(RADIANS(K885))*COS(RADIANS(L885))+COS(RADIANS(K885))*SIN(RADIANS(J885))*SIN(RADIANS(L885))</f>
        <v/>
      </c>
      <c r="W885" s="80">
        <f>SIN(RADIANS(K885))*SIN(RADIANS(L885))+COS(RADIANS(K885))*SIN(RADIANS(J885))*COS(RADIANS(L885))</f>
        <v/>
      </c>
      <c r="X885" s="80">
        <f>COS(RADIANS(K885))*COS(RADIANS(J885))</f>
        <v/>
      </c>
      <c r="Y885" s="80">
        <f>P885*G885</f>
        <v/>
      </c>
      <c r="Z885" s="80">
        <f>Q885*H885</f>
        <v/>
      </c>
      <c r="AA885" s="80">
        <f>R885*I885</f>
        <v/>
      </c>
      <c r="AB885" s="80">
        <f>M885</f>
        <v/>
      </c>
      <c r="AC885" s="80">
        <f>S885*G885</f>
        <v/>
      </c>
      <c r="AD885" s="80">
        <f>T885*H885</f>
        <v/>
      </c>
      <c r="AE885" s="80">
        <f>U885*I885</f>
        <v/>
      </c>
      <c r="AF885" s="80">
        <f>N885</f>
        <v/>
      </c>
      <c r="AG885" s="80">
        <f>V885*G885</f>
        <v/>
      </c>
      <c r="AH885" s="80">
        <f>W885*H885</f>
        <v/>
      </c>
      <c r="AI885" s="80">
        <f>X885*I885</f>
        <v/>
      </c>
      <c r="AJ885" s="80">
        <f>O885</f>
        <v/>
      </c>
      <c r="AK885" s="81" t="n">
        <v>-0.0848528072</v>
      </c>
      <c r="AL885" s="81" t="n">
        <v>-0.102638781</v>
      </c>
      <c r="AM885" s="81" t="n">
        <v>0.0823323205</v>
      </c>
      <c r="AN885" s="81" t="n">
        <v>0.438406199</v>
      </c>
      <c r="AO885" s="81" t="n">
        <v>0</v>
      </c>
      <c r="AP885" s="81" t="n">
        <v>0.58217746</v>
      </c>
      <c r="AQ885" s="81" t="n">
        <v>0.0290306285</v>
      </c>
      <c r="AR885" s="81" t="n">
        <v>0.400000006</v>
      </c>
      <c r="AS885" s="81" t="n">
        <v>-0.0848528072</v>
      </c>
      <c r="AT885" s="81" t="n">
        <v>0.102638781</v>
      </c>
      <c r="AU885" s="81" t="n">
        <v>-0.0823323205</v>
      </c>
      <c r="AV885" s="81" t="n">
        <v>-0.438406199</v>
      </c>
      <c r="AW885" s="82">
        <f>MAX(ABS(Y885-AK885),ABS(Z885-AL885),ABS(AA885-AM885),ABS(AB885-AN885),ABS(AC885-AO885),ABS(AD885-AP885),ABS(AE885-AQ885),ABS(AF885-AR885),ABS(AG885-AS885),ABS(AH885-AT885),ABS(AI885-AU885),ABS(AJ885-AV885))</f>
        <v/>
      </c>
    </row>
    <row r="886">
      <c r="A886" s="78" t="inlineStr">
        <is>
          <t>M881</t>
        </is>
      </c>
      <c r="B886" s="52" t="inlineStr">
        <is>
          <t>AAG-06</t>
        </is>
      </c>
      <c r="C886" s="52" t="inlineStr">
        <is>
          <t>AA Gatling Gun</t>
        </is>
      </c>
      <c r="D886" s="52" t="inlineStr">
        <is>
          <t>Pedestal brace</t>
        </is>
      </c>
      <c r="E886" s="63" t="inlineStr">
        <is>
          <t>Cube</t>
        </is>
      </c>
      <c r="F886" s="52" t="inlineStr">
        <is>
          <t>AAG-00</t>
        </is>
      </c>
      <c r="G886" s="79" t="n">
        <v>0.119999997</v>
      </c>
      <c r="H886" s="79" t="n">
        <v>0.600000024</v>
      </c>
      <c r="I886" s="79" t="n">
        <v>0.119999997</v>
      </c>
      <c r="J886" s="79" t="n">
        <v>-14</v>
      </c>
      <c r="K886" s="79" t="n">
        <v>224.999985</v>
      </c>
      <c r="L886" s="79" t="n">
        <v>0</v>
      </c>
      <c r="M886" s="79" t="n">
        <v>-0.438406169</v>
      </c>
      <c r="N886" s="79" t="n">
        <v>0.400000006</v>
      </c>
      <c r="O886" s="79" t="n">
        <v>-0.438406229</v>
      </c>
      <c r="P886" s="80">
        <f>COS(RADIANS(K886))*COS(RADIANS(L886))+SIN(RADIANS(K886))*SIN(RADIANS(J886))*SIN(RADIANS(L886))</f>
        <v/>
      </c>
      <c r="Q886" s="80">
        <f>-COS(RADIANS(K886))*SIN(RADIANS(L886))+SIN(RADIANS(K886))*SIN(RADIANS(J886))*COS(RADIANS(L886))</f>
        <v/>
      </c>
      <c r="R886" s="80">
        <f>SIN(RADIANS(K886))*COS(RADIANS(J886))</f>
        <v/>
      </c>
      <c r="S886" s="80">
        <f>COS(RADIANS(J886))*SIN(RADIANS(L886))</f>
        <v/>
      </c>
      <c r="T886" s="80">
        <f>COS(RADIANS(J886))*COS(RADIANS(L886))</f>
        <v/>
      </c>
      <c r="U886" s="80">
        <f>-SIN(RADIANS(J886))</f>
        <v/>
      </c>
      <c r="V886" s="80">
        <f>-SIN(RADIANS(K886))*COS(RADIANS(L886))+COS(RADIANS(K886))*SIN(RADIANS(J886))*SIN(RADIANS(L886))</f>
        <v/>
      </c>
      <c r="W886" s="80">
        <f>SIN(RADIANS(K886))*SIN(RADIANS(L886))+COS(RADIANS(K886))*SIN(RADIANS(J886))*COS(RADIANS(L886))</f>
        <v/>
      </c>
      <c r="X886" s="80">
        <f>COS(RADIANS(K886))*COS(RADIANS(J886))</f>
        <v/>
      </c>
      <c r="Y886" s="80">
        <f>P886*G886</f>
        <v/>
      </c>
      <c r="Z886" s="80">
        <f>Q886*H886</f>
        <v/>
      </c>
      <c r="AA886" s="80">
        <f>R886*I886</f>
        <v/>
      </c>
      <c r="AB886" s="80">
        <f>M886</f>
        <v/>
      </c>
      <c r="AC886" s="80">
        <f>S886*G886</f>
        <v/>
      </c>
      <c r="AD886" s="80">
        <f>T886*H886</f>
        <v/>
      </c>
      <c r="AE886" s="80">
        <f>U886*I886</f>
        <v/>
      </c>
      <c r="AF886" s="80">
        <f>N886</f>
        <v/>
      </c>
      <c r="AG886" s="80">
        <f>V886*G886</f>
        <v/>
      </c>
      <c r="AH886" s="80">
        <f>W886*H886</f>
        <v/>
      </c>
      <c r="AI886" s="80">
        <f>X886*I886</f>
        <v/>
      </c>
      <c r="AJ886" s="80">
        <f>O886</f>
        <v/>
      </c>
      <c r="AK886" s="81" t="n">
        <v>-0.0848528147</v>
      </c>
      <c r="AL886" s="81" t="n">
        <v>0.102638774</v>
      </c>
      <c r="AM886" s="81" t="n">
        <v>-0.0823323131</v>
      </c>
      <c r="AN886" s="81" t="n">
        <v>-0.438406169</v>
      </c>
      <c r="AO886" s="81" t="n">
        <v>0</v>
      </c>
      <c r="AP886" s="81" t="n">
        <v>0.58217746</v>
      </c>
      <c r="AQ886" s="81" t="n">
        <v>0.0290306285</v>
      </c>
      <c r="AR886" s="81" t="n">
        <v>0.400000006</v>
      </c>
      <c r="AS886" s="81" t="n">
        <v>0.0848527998</v>
      </c>
      <c r="AT886" s="81" t="n">
        <v>0.102638789</v>
      </c>
      <c r="AU886" s="81" t="n">
        <v>-0.082332328</v>
      </c>
      <c r="AV886" s="81" t="n">
        <v>-0.438406229</v>
      </c>
      <c r="AW886" s="82">
        <f>MAX(ABS(Y886-AK886),ABS(Z886-AL886),ABS(AA886-AM886),ABS(AB886-AN886),ABS(AC886-AO886),ABS(AD886-AP886),ABS(AE886-AQ886),ABS(AF886-AR886),ABS(AG886-AS886),ABS(AH886-AT886),ABS(AI886-AU886),ABS(AJ886-AV886))</f>
        <v/>
      </c>
    </row>
    <row r="887">
      <c r="A887" s="78" t="inlineStr">
        <is>
          <t>M882</t>
        </is>
      </c>
      <c r="B887" s="52" t="inlineStr">
        <is>
          <t>AAG-07</t>
        </is>
      </c>
      <c r="C887" s="52" t="inlineStr">
        <is>
          <t>AA Gatling Gun</t>
        </is>
      </c>
      <c r="D887" s="52" t="inlineStr">
        <is>
          <t>Pedestal brace</t>
        </is>
      </c>
      <c r="E887" s="63" t="inlineStr">
        <is>
          <t>Cube</t>
        </is>
      </c>
      <c r="F887" s="52" t="inlineStr">
        <is>
          <t>AAG-00</t>
        </is>
      </c>
      <c r="G887" s="79" t="n">
        <v>0.119999997</v>
      </c>
      <c r="H887" s="79" t="n">
        <v>0.600000024</v>
      </c>
      <c r="I887" s="79" t="n">
        <v>0.119999997</v>
      </c>
      <c r="J887" s="79" t="n">
        <v>-14</v>
      </c>
      <c r="K887" s="79" t="n">
        <v>315</v>
      </c>
      <c r="L887" s="79" t="n">
        <v>0</v>
      </c>
      <c r="M887" s="79" t="n">
        <v>-0.438406289</v>
      </c>
      <c r="N887" s="79" t="n">
        <v>0.400000006</v>
      </c>
      <c r="O887" s="79" t="n">
        <v>0.43840614</v>
      </c>
      <c r="P887" s="80">
        <f>COS(RADIANS(K887))*COS(RADIANS(L887))+SIN(RADIANS(K887))*SIN(RADIANS(J887))*SIN(RADIANS(L887))</f>
        <v/>
      </c>
      <c r="Q887" s="80">
        <f>-COS(RADIANS(K887))*SIN(RADIANS(L887))+SIN(RADIANS(K887))*SIN(RADIANS(J887))*COS(RADIANS(L887))</f>
        <v/>
      </c>
      <c r="R887" s="80">
        <f>SIN(RADIANS(K887))*COS(RADIANS(J887))</f>
        <v/>
      </c>
      <c r="S887" s="80">
        <f>COS(RADIANS(J887))*SIN(RADIANS(L887))</f>
        <v/>
      </c>
      <c r="T887" s="80">
        <f>COS(RADIANS(J887))*COS(RADIANS(L887))</f>
        <v/>
      </c>
      <c r="U887" s="80">
        <f>-SIN(RADIANS(J887))</f>
        <v/>
      </c>
      <c r="V887" s="80">
        <f>-SIN(RADIANS(K887))*COS(RADIANS(L887))+COS(RADIANS(K887))*SIN(RADIANS(J887))*SIN(RADIANS(L887))</f>
        <v/>
      </c>
      <c r="W887" s="80">
        <f>SIN(RADIANS(K887))*SIN(RADIANS(L887))+COS(RADIANS(K887))*SIN(RADIANS(J887))*COS(RADIANS(L887))</f>
        <v/>
      </c>
      <c r="X887" s="80">
        <f>COS(RADIANS(K887))*COS(RADIANS(J887))</f>
        <v/>
      </c>
      <c r="Y887" s="80">
        <f>P887*G887</f>
        <v/>
      </c>
      <c r="Z887" s="80">
        <f>Q887*H887</f>
        <v/>
      </c>
      <c r="AA887" s="80">
        <f>R887*I887</f>
        <v/>
      </c>
      <c r="AB887" s="80">
        <f>M887</f>
        <v/>
      </c>
      <c r="AC887" s="80">
        <f>S887*G887</f>
        <v/>
      </c>
      <c r="AD887" s="80">
        <f>T887*H887</f>
        <v/>
      </c>
      <c r="AE887" s="80">
        <f>U887*I887</f>
        <v/>
      </c>
      <c r="AF887" s="80">
        <f>N887</f>
        <v/>
      </c>
      <c r="AG887" s="80">
        <f>V887*G887</f>
        <v/>
      </c>
      <c r="AH887" s="80">
        <f>W887*H887</f>
        <v/>
      </c>
      <c r="AI887" s="80">
        <f>X887*I887</f>
        <v/>
      </c>
      <c r="AJ887" s="80">
        <f>O887</f>
        <v/>
      </c>
      <c r="AK887" s="81" t="n">
        <v>0.0848527998</v>
      </c>
      <c r="AL887" s="81" t="n">
        <v>0.102638803</v>
      </c>
      <c r="AM887" s="81" t="n">
        <v>-0.0823323354</v>
      </c>
      <c r="AN887" s="81" t="n">
        <v>-0.438406289</v>
      </c>
      <c r="AO887" s="81" t="n">
        <v>0</v>
      </c>
      <c r="AP887" s="81" t="n">
        <v>0.58217746</v>
      </c>
      <c r="AQ887" s="81" t="n">
        <v>0.0290306285</v>
      </c>
      <c r="AR887" s="81" t="n">
        <v>0.400000006</v>
      </c>
      <c r="AS887" s="81" t="n">
        <v>0.0848528221</v>
      </c>
      <c r="AT887" s="81" t="n">
        <v>-0.102638766</v>
      </c>
      <c r="AU887" s="81" t="n">
        <v>0.0823323056</v>
      </c>
      <c r="AV887" s="81" t="n">
        <v>0.43840614</v>
      </c>
      <c r="AW887" s="82">
        <f>MAX(ABS(Y887-AK887),ABS(Z887-AL887),ABS(AA887-AM887),ABS(AB887-AN887),ABS(AC887-AO887),ABS(AD887-AP887),ABS(AE887-AQ887),ABS(AF887-AR887),ABS(AG887-AS887),ABS(AH887-AT887),ABS(AI887-AU887),ABS(AJ887-AV887))</f>
        <v/>
      </c>
    </row>
    <row r="888">
      <c r="A888" s="78" t="inlineStr">
        <is>
          <t>M883</t>
        </is>
      </c>
      <c r="B888" s="52" t="inlineStr">
        <is>
          <t>AAG-08</t>
        </is>
      </c>
      <c r="C888" s="52" t="inlineStr">
        <is>
          <t>AA Gatling Gun</t>
        </is>
      </c>
      <c r="D888" s="52" t="inlineStr">
        <is>
          <t>Mount yaw</t>
        </is>
      </c>
      <c r="E888" s="53" t="inlineStr">
        <is>
          <t>Group</t>
        </is>
      </c>
      <c r="F888" s="52" t="inlineStr">
        <is>
          <t>AAG-00</t>
        </is>
      </c>
      <c r="G888" s="79" t="n">
        <v>1</v>
      </c>
      <c r="H888" s="79" t="n">
        <v>1</v>
      </c>
      <c r="I888" s="79" t="n">
        <v>1</v>
      </c>
      <c r="J888" s="79" t="n">
        <v>0</v>
      </c>
      <c r="K888" s="79" t="n">
        <v>132.137589</v>
      </c>
      <c r="L888" s="79" t="n">
        <v>0</v>
      </c>
      <c r="M888" s="79" t="n">
        <v>0</v>
      </c>
      <c r="N888" s="79" t="n">
        <v>1.04999995</v>
      </c>
      <c r="O888" s="79" t="n">
        <v>0</v>
      </c>
      <c r="P888" s="80">
        <f>COS(RADIANS(K888))*COS(RADIANS(L888))+SIN(RADIANS(K888))*SIN(RADIANS(J888))*SIN(RADIANS(L888))</f>
        <v/>
      </c>
      <c r="Q888" s="80">
        <f>-COS(RADIANS(K888))*SIN(RADIANS(L888))+SIN(RADIANS(K888))*SIN(RADIANS(J888))*COS(RADIANS(L888))</f>
        <v/>
      </c>
      <c r="R888" s="80">
        <f>SIN(RADIANS(K888))*COS(RADIANS(J888))</f>
        <v/>
      </c>
      <c r="S888" s="80">
        <f>COS(RADIANS(J888))*SIN(RADIANS(L888))</f>
        <v/>
      </c>
      <c r="T888" s="80">
        <f>COS(RADIANS(J888))*COS(RADIANS(L888))</f>
        <v/>
      </c>
      <c r="U888" s="80">
        <f>-SIN(RADIANS(J888))</f>
        <v/>
      </c>
      <c r="V888" s="80">
        <f>-SIN(RADIANS(K888))*COS(RADIANS(L888))+COS(RADIANS(K888))*SIN(RADIANS(J888))*SIN(RADIANS(L888))</f>
        <v/>
      </c>
      <c r="W888" s="80">
        <f>SIN(RADIANS(K888))*SIN(RADIANS(L888))+COS(RADIANS(K888))*SIN(RADIANS(J888))*COS(RADIANS(L888))</f>
        <v/>
      </c>
      <c r="X888" s="80">
        <f>COS(RADIANS(K888))*COS(RADIANS(J888))</f>
        <v/>
      </c>
      <c r="Y888" s="80">
        <f>P888*G888</f>
        <v/>
      </c>
      <c r="Z888" s="80">
        <f>Q888*H888</f>
        <v/>
      </c>
      <c r="AA888" s="80">
        <f>R888*I888</f>
        <v/>
      </c>
      <c r="AB888" s="80">
        <f>M888</f>
        <v/>
      </c>
      <c r="AC888" s="80">
        <f>S888*G888</f>
        <v/>
      </c>
      <c r="AD888" s="80">
        <f>T888*H888</f>
        <v/>
      </c>
      <c r="AE888" s="80">
        <f>U888*I888</f>
        <v/>
      </c>
      <c r="AF888" s="80">
        <f>N888</f>
        <v/>
      </c>
      <c r="AG888" s="80">
        <f>V888*G888</f>
        <v/>
      </c>
      <c r="AH888" s="80">
        <f>W888*H888</f>
        <v/>
      </c>
      <c r="AI888" s="80">
        <f>X888*I888</f>
        <v/>
      </c>
      <c r="AJ888" s="80">
        <f>O888</f>
        <v/>
      </c>
      <c r="AK888" s="81" t="n">
        <v>-0.670913279</v>
      </c>
      <c r="AL888" s="81" t="n">
        <v>0</v>
      </c>
      <c r="AM888" s="81" t="n">
        <v>0.741535842</v>
      </c>
      <c r="AN888" s="81" t="n">
        <v>0</v>
      </c>
      <c r="AO888" s="81" t="n">
        <v>0</v>
      </c>
      <c r="AP888" s="81" t="n">
        <v>1</v>
      </c>
      <c r="AQ888" s="81" t="n">
        <v>0</v>
      </c>
      <c r="AR888" s="81" t="n">
        <v>1.04999995</v>
      </c>
      <c r="AS888" s="81" t="n">
        <v>-0.741535842</v>
      </c>
      <c r="AT888" s="81" t="n">
        <v>0</v>
      </c>
      <c r="AU888" s="81" t="n">
        <v>-0.670913279</v>
      </c>
      <c r="AV888" s="81" t="n">
        <v>0</v>
      </c>
      <c r="AW888" s="82">
        <f>MAX(ABS(Y888-AK888),ABS(Z888-AL888),ABS(AA888-AM888),ABS(AB888-AN888),ABS(AC888-AO888),ABS(AD888-AP888),ABS(AE888-AQ888),ABS(AF888-AR888),ABS(AG888-AS888),ABS(AH888-AT888),ABS(AI888-AU888),ABS(AJ888-AV888))</f>
        <v/>
      </c>
    </row>
    <row r="889">
      <c r="A889" s="78" t="inlineStr">
        <is>
          <t>M884</t>
        </is>
      </c>
      <c r="B889" s="52" t="inlineStr">
        <is>
          <t>AAG-09</t>
        </is>
      </c>
      <c r="C889" s="52" t="inlineStr">
        <is>
          <t>AA Gatling Gun</t>
        </is>
      </c>
      <c r="D889" s="52" t="inlineStr">
        <is>
          <t>Turntable</t>
        </is>
      </c>
      <c r="E889" s="58" t="inlineStr">
        <is>
          <t>Cylinder</t>
        </is>
      </c>
      <c r="F889" s="52" t="inlineStr">
        <is>
          <t>AAG-08</t>
        </is>
      </c>
      <c r="G889" s="79" t="n">
        <v>1.5</v>
      </c>
      <c r="H889" s="79" t="n">
        <v>1.5</v>
      </c>
      <c r="I889" s="79" t="n">
        <v>0.200000003</v>
      </c>
      <c r="J889" s="79" t="n">
        <v>90</v>
      </c>
      <c r="K889" s="79" t="n">
        <v>0</v>
      </c>
      <c r="L889" s="79" t="n">
        <v>0</v>
      </c>
      <c r="M889" s="79" t="n">
        <v>0</v>
      </c>
      <c r="N889" s="79" t="n">
        <v>0.100000001</v>
      </c>
      <c r="O889" s="79" t="n">
        <v>0</v>
      </c>
      <c r="P889" s="80">
        <f>COS(RADIANS(K889))*COS(RADIANS(L889))+SIN(RADIANS(K889))*SIN(RADIANS(J889))*SIN(RADIANS(L889))</f>
        <v/>
      </c>
      <c r="Q889" s="80">
        <f>-COS(RADIANS(K889))*SIN(RADIANS(L889))+SIN(RADIANS(K889))*SIN(RADIANS(J889))*COS(RADIANS(L889))</f>
        <v/>
      </c>
      <c r="R889" s="80">
        <f>SIN(RADIANS(K889))*COS(RADIANS(J889))</f>
        <v/>
      </c>
      <c r="S889" s="80">
        <f>COS(RADIANS(J889))*SIN(RADIANS(L889))</f>
        <v/>
      </c>
      <c r="T889" s="80">
        <f>COS(RADIANS(J889))*COS(RADIANS(L889))</f>
        <v/>
      </c>
      <c r="U889" s="80">
        <f>-SIN(RADIANS(J889))</f>
        <v/>
      </c>
      <c r="V889" s="80">
        <f>-SIN(RADIANS(K889))*COS(RADIANS(L889))+COS(RADIANS(K889))*SIN(RADIANS(J889))*SIN(RADIANS(L889))</f>
        <v/>
      </c>
      <c r="W889" s="80">
        <f>SIN(RADIANS(K889))*SIN(RADIANS(L889))+COS(RADIANS(K889))*SIN(RADIANS(J889))*COS(RADIANS(L889))</f>
        <v/>
      </c>
      <c r="X889" s="80">
        <f>COS(RADIANS(K889))*COS(RADIANS(J889))</f>
        <v/>
      </c>
      <c r="Y889" s="80">
        <f>P889*G889</f>
        <v/>
      </c>
      <c r="Z889" s="80">
        <f>Q889*H889</f>
        <v/>
      </c>
      <c r="AA889" s="80">
        <f>R889*I889</f>
        <v/>
      </c>
      <c r="AB889" s="80">
        <f>M889</f>
        <v/>
      </c>
      <c r="AC889" s="80">
        <f>S889*G889</f>
        <v/>
      </c>
      <c r="AD889" s="80">
        <f>T889*H889</f>
        <v/>
      </c>
      <c r="AE889" s="80">
        <f>U889*I889</f>
        <v/>
      </c>
      <c r="AF889" s="80">
        <f>N889</f>
        <v/>
      </c>
      <c r="AG889" s="80">
        <f>V889*G889</f>
        <v/>
      </c>
      <c r="AH889" s="80">
        <f>W889*H889</f>
        <v/>
      </c>
      <c r="AI889" s="80">
        <f>X889*I889</f>
        <v/>
      </c>
      <c r="AJ889" s="80">
        <f>O889</f>
        <v/>
      </c>
      <c r="AK889" s="81" t="n">
        <v>1.5</v>
      </c>
      <c r="AL889" s="81" t="n">
        <v>0</v>
      </c>
      <c r="AM889" s="81" t="n">
        <v>0</v>
      </c>
      <c r="AN889" s="81" t="n">
        <v>0</v>
      </c>
      <c r="AO889" s="81" t="n">
        <v>0</v>
      </c>
      <c r="AP889" s="81" t="n">
        <v>-6.556707889999999e-08</v>
      </c>
      <c r="AQ889" s="81" t="n">
        <v>-0.200000003</v>
      </c>
      <c r="AR889" s="81" t="n">
        <v>0.100000001</v>
      </c>
      <c r="AS889" s="81" t="n">
        <v>0</v>
      </c>
      <c r="AT889" s="81" t="n">
        <v>1.5</v>
      </c>
      <c r="AU889" s="81" t="n">
        <v>-8.742278010000001e-09</v>
      </c>
      <c r="AV889" s="81" t="n">
        <v>0</v>
      </c>
      <c r="AW889" s="82">
        <f>MAX(ABS(Y889-AK889),ABS(Z889-AL889),ABS(AA889-AM889),ABS(AB889-AN889),ABS(AC889-AO889),ABS(AD889-AP889),ABS(AE889-AQ889),ABS(AF889-AR889),ABS(AG889-AS889),ABS(AH889-AT889),ABS(AI889-AU889),ABS(AJ889-AV889))</f>
        <v/>
      </c>
    </row>
    <row r="890">
      <c r="A890" s="78" t="inlineStr">
        <is>
          <t>M885</t>
        </is>
      </c>
      <c r="B890" s="52" t="inlineStr">
        <is>
          <t>AAG-10</t>
        </is>
      </c>
      <c r="C890" s="52" t="inlineStr">
        <is>
          <t>AA Gatling Gun</t>
        </is>
      </c>
      <c r="D890" s="52" t="inlineStr">
        <is>
          <t>Mount body</t>
        </is>
      </c>
      <c r="E890" s="63" t="inlineStr">
        <is>
          <t>Cube</t>
        </is>
      </c>
      <c r="F890" s="52" t="inlineStr">
        <is>
          <t>AAG-08</t>
        </is>
      </c>
      <c r="G890" s="79" t="n">
        <v>1.39999998</v>
      </c>
      <c r="H890" s="79" t="n">
        <v>0.5</v>
      </c>
      <c r="I890" s="79" t="n">
        <v>1.39999998</v>
      </c>
      <c r="J890" s="79" t="n">
        <v>0</v>
      </c>
      <c r="K890" s="79" t="n">
        <v>0</v>
      </c>
      <c r="L890" s="79" t="n">
        <v>0</v>
      </c>
      <c r="M890" s="79" t="n">
        <v>0</v>
      </c>
      <c r="N890" s="79" t="n">
        <v>0.449999988</v>
      </c>
      <c r="O890" s="79" t="n">
        <v>0</v>
      </c>
      <c r="P890" s="80">
        <f>COS(RADIANS(K890))*COS(RADIANS(L890))+SIN(RADIANS(K890))*SIN(RADIANS(J890))*SIN(RADIANS(L890))</f>
        <v/>
      </c>
      <c r="Q890" s="80">
        <f>-COS(RADIANS(K890))*SIN(RADIANS(L890))+SIN(RADIANS(K890))*SIN(RADIANS(J890))*COS(RADIANS(L890))</f>
        <v/>
      </c>
      <c r="R890" s="80">
        <f>SIN(RADIANS(K890))*COS(RADIANS(J890))</f>
        <v/>
      </c>
      <c r="S890" s="80">
        <f>COS(RADIANS(J890))*SIN(RADIANS(L890))</f>
        <v/>
      </c>
      <c r="T890" s="80">
        <f>COS(RADIANS(J890))*COS(RADIANS(L890))</f>
        <v/>
      </c>
      <c r="U890" s="80">
        <f>-SIN(RADIANS(J890))</f>
        <v/>
      </c>
      <c r="V890" s="80">
        <f>-SIN(RADIANS(K890))*COS(RADIANS(L890))+COS(RADIANS(K890))*SIN(RADIANS(J890))*SIN(RADIANS(L890))</f>
        <v/>
      </c>
      <c r="W890" s="80">
        <f>SIN(RADIANS(K890))*SIN(RADIANS(L890))+COS(RADIANS(K890))*SIN(RADIANS(J890))*COS(RADIANS(L890))</f>
        <v/>
      </c>
      <c r="X890" s="80">
        <f>COS(RADIANS(K890))*COS(RADIANS(J890))</f>
        <v/>
      </c>
      <c r="Y890" s="80">
        <f>P890*G890</f>
        <v/>
      </c>
      <c r="Z890" s="80">
        <f>Q890*H890</f>
        <v/>
      </c>
      <c r="AA890" s="80">
        <f>R890*I890</f>
        <v/>
      </c>
      <c r="AB890" s="80">
        <f>M890</f>
        <v/>
      </c>
      <c r="AC890" s="80">
        <f>S890*G890</f>
        <v/>
      </c>
      <c r="AD890" s="80">
        <f>T890*H890</f>
        <v/>
      </c>
      <c r="AE890" s="80">
        <f>U890*I890</f>
        <v/>
      </c>
      <c r="AF890" s="80">
        <f>N890</f>
        <v/>
      </c>
      <c r="AG890" s="80">
        <f>V890*G890</f>
        <v/>
      </c>
      <c r="AH890" s="80">
        <f>W890*H890</f>
        <v/>
      </c>
      <c r="AI890" s="80">
        <f>X890*I890</f>
        <v/>
      </c>
      <c r="AJ890" s="80">
        <f>O890</f>
        <v/>
      </c>
      <c r="AK890" s="81" t="n">
        <v>1.39999998</v>
      </c>
      <c r="AL890" s="81" t="n">
        <v>0</v>
      </c>
      <c r="AM890" s="81" t="n">
        <v>0</v>
      </c>
      <c r="AN890" s="81" t="n">
        <v>0</v>
      </c>
      <c r="AO890" s="81" t="n">
        <v>0</v>
      </c>
      <c r="AP890" s="81" t="n">
        <v>0.5</v>
      </c>
      <c r="AQ890" s="81" t="n">
        <v>0</v>
      </c>
      <c r="AR890" s="81" t="n">
        <v>0.449999988</v>
      </c>
      <c r="AS890" s="81" t="n">
        <v>0</v>
      </c>
      <c r="AT890" s="81" t="n">
        <v>0</v>
      </c>
      <c r="AU890" s="81" t="n">
        <v>1.39999998</v>
      </c>
      <c r="AV890" s="81" t="n">
        <v>0</v>
      </c>
      <c r="AW890" s="82">
        <f>MAX(ABS(Y890-AK890),ABS(Z890-AL890),ABS(AA890-AM890),ABS(AB890-AN890),ABS(AC890-AO890),ABS(AD890-AP890),ABS(AE890-AQ890),ABS(AF890-AR890),ABS(AG890-AS890),ABS(AH890-AT890),ABS(AI890-AU890),ABS(AJ890-AV890))</f>
        <v/>
      </c>
    </row>
    <row r="891">
      <c r="A891" s="78" t="inlineStr">
        <is>
          <t>M886</t>
        </is>
      </c>
      <c r="B891" s="52" t="inlineStr">
        <is>
          <t>AAG-11</t>
        </is>
      </c>
      <c r="C891" s="52" t="inlineStr">
        <is>
          <t>AA Gatling Gun</t>
        </is>
      </c>
      <c r="D891" s="52" t="inlineStr">
        <is>
          <t>Cheek L</t>
        </is>
      </c>
      <c r="E891" s="63" t="inlineStr">
        <is>
          <t>Cube</t>
        </is>
      </c>
      <c r="F891" s="52" t="inlineStr">
        <is>
          <t>AAG-08</t>
        </is>
      </c>
      <c r="G891" s="79" t="n">
        <v>0.150000006</v>
      </c>
      <c r="H891" s="79" t="n">
        <v>0.899999976</v>
      </c>
      <c r="I891" s="79" t="n">
        <v>1.10000002</v>
      </c>
      <c r="J891" s="79" t="n">
        <v>0</v>
      </c>
      <c r="K891" s="79" t="n">
        <v>0</v>
      </c>
      <c r="L891" s="79" t="n">
        <v>0</v>
      </c>
      <c r="M891" s="79" t="n">
        <v>0.550000012</v>
      </c>
      <c r="N891" s="79" t="n">
        <v>0.949999988</v>
      </c>
      <c r="O891" s="79" t="n">
        <v>0.100000001</v>
      </c>
      <c r="P891" s="80">
        <f>COS(RADIANS(K891))*COS(RADIANS(L891))+SIN(RADIANS(K891))*SIN(RADIANS(J891))*SIN(RADIANS(L891))</f>
        <v/>
      </c>
      <c r="Q891" s="80">
        <f>-COS(RADIANS(K891))*SIN(RADIANS(L891))+SIN(RADIANS(K891))*SIN(RADIANS(J891))*COS(RADIANS(L891))</f>
        <v/>
      </c>
      <c r="R891" s="80">
        <f>SIN(RADIANS(K891))*COS(RADIANS(J891))</f>
        <v/>
      </c>
      <c r="S891" s="80">
        <f>COS(RADIANS(J891))*SIN(RADIANS(L891))</f>
        <v/>
      </c>
      <c r="T891" s="80">
        <f>COS(RADIANS(J891))*COS(RADIANS(L891))</f>
        <v/>
      </c>
      <c r="U891" s="80">
        <f>-SIN(RADIANS(J891))</f>
        <v/>
      </c>
      <c r="V891" s="80">
        <f>-SIN(RADIANS(K891))*COS(RADIANS(L891))+COS(RADIANS(K891))*SIN(RADIANS(J891))*SIN(RADIANS(L891))</f>
        <v/>
      </c>
      <c r="W891" s="80">
        <f>SIN(RADIANS(K891))*SIN(RADIANS(L891))+COS(RADIANS(K891))*SIN(RADIANS(J891))*COS(RADIANS(L891))</f>
        <v/>
      </c>
      <c r="X891" s="80">
        <f>COS(RADIANS(K891))*COS(RADIANS(J891))</f>
        <v/>
      </c>
      <c r="Y891" s="80">
        <f>P891*G891</f>
        <v/>
      </c>
      <c r="Z891" s="80">
        <f>Q891*H891</f>
        <v/>
      </c>
      <c r="AA891" s="80">
        <f>R891*I891</f>
        <v/>
      </c>
      <c r="AB891" s="80">
        <f>M891</f>
        <v/>
      </c>
      <c r="AC891" s="80">
        <f>S891*G891</f>
        <v/>
      </c>
      <c r="AD891" s="80">
        <f>T891*H891</f>
        <v/>
      </c>
      <c r="AE891" s="80">
        <f>U891*I891</f>
        <v/>
      </c>
      <c r="AF891" s="80">
        <f>N891</f>
        <v/>
      </c>
      <c r="AG891" s="80">
        <f>V891*G891</f>
        <v/>
      </c>
      <c r="AH891" s="80">
        <f>W891*H891</f>
        <v/>
      </c>
      <c r="AI891" s="80">
        <f>X891*I891</f>
        <v/>
      </c>
      <c r="AJ891" s="80">
        <f>O891</f>
        <v/>
      </c>
      <c r="AK891" s="81" t="n">
        <v>0.150000006</v>
      </c>
      <c r="AL891" s="81" t="n">
        <v>0</v>
      </c>
      <c r="AM891" s="81" t="n">
        <v>0</v>
      </c>
      <c r="AN891" s="81" t="n">
        <v>0.550000012</v>
      </c>
      <c r="AO891" s="81" t="n">
        <v>0</v>
      </c>
      <c r="AP891" s="81" t="n">
        <v>0.899999976</v>
      </c>
      <c r="AQ891" s="81" t="n">
        <v>0</v>
      </c>
      <c r="AR891" s="81" t="n">
        <v>0.949999988</v>
      </c>
      <c r="AS891" s="81" t="n">
        <v>0</v>
      </c>
      <c r="AT891" s="81" t="n">
        <v>0</v>
      </c>
      <c r="AU891" s="81" t="n">
        <v>1.10000002</v>
      </c>
      <c r="AV891" s="81" t="n">
        <v>0.100000001</v>
      </c>
      <c r="AW891" s="82">
        <f>MAX(ABS(Y891-AK891),ABS(Z891-AL891),ABS(AA891-AM891),ABS(AB891-AN891),ABS(AC891-AO891),ABS(AD891-AP891),ABS(AE891-AQ891),ABS(AF891-AR891),ABS(AG891-AS891),ABS(AH891-AT891),ABS(AI891-AU891),ABS(AJ891-AV891))</f>
        <v/>
      </c>
    </row>
    <row r="892">
      <c r="A892" s="78" t="inlineStr">
        <is>
          <t>M887</t>
        </is>
      </c>
      <c r="B892" s="52" t="inlineStr">
        <is>
          <t>AAG-12</t>
        </is>
      </c>
      <c r="C892" s="52" t="inlineStr">
        <is>
          <t>AA Gatling Gun</t>
        </is>
      </c>
      <c r="D892" s="52" t="inlineStr">
        <is>
          <t>Cheek R</t>
        </is>
      </c>
      <c r="E892" s="63" t="inlineStr">
        <is>
          <t>Cube</t>
        </is>
      </c>
      <c r="F892" s="52" t="inlineStr">
        <is>
          <t>AAG-08</t>
        </is>
      </c>
      <c r="G892" s="79" t="n">
        <v>0.150000006</v>
      </c>
      <c r="H892" s="79" t="n">
        <v>0.899999976</v>
      </c>
      <c r="I892" s="79" t="n">
        <v>1.10000002</v>
      </c>
      <c r="J892" s="79" t="n">
        <v>0</v>
      </c>
      <c r="K892" s="79" t="n">
        <v>0</v>
      </c>
      <c r="L892" s="79" t="n">
        <v>0</v>
      </c>
      <c r="M892" s="79" t="n">
        <v>-0.550000012</v>
      </c>
      <c r="N892" s="79" t="n">
        <v>0.949999988</v>
      </c>
      <c r="O892" s="79" t="n">
        <v>0.100000001</v>
      </c>
      <c r="P892" s="80">
        <f>COS(RADIANS(K892))*COS(RADIANS(L892))+SIN(RADIANS(K892))*SIN(RADIANS(J892))*SIN(RADIANS(L892))</f>
        <v/>
      </c>
      <c r="Q892" s="80">
        <f>-COS(RADIANS(K892))*SIN(RADIANS(L892))+SIN(RADIANS(K892))*SIN(RADIANS(J892))*COS(RADIANS(L892))</f>
        <v/>
      </c>
      <c r="R892" s="80">
        <f>SIN(RADIANS(K892))*COS(RADIANS(J892))</f>
        <v/>
      </c>
      <c r="S892" s="80">
        <f>COS(RADIANS(J892))*SIN(RADIANS(L892))</f>
        <v/>
      </c>
      <c r="T892" s="80">
        <f>COS(RADIANS(J892))*COS(RADIANS(L892))</f>
        <v/>
      </c>
      <c r="U892" s="80">
        <f>-SIN(RADIANS(J892))</f>
        <v/>
      </c>
      <c r="V892" s="80">
        <f>-SIN(RADIANS(K892))*COS(RADIANS(L892))+COS(RADIANS(K892))*SIN(RADIANS(J892))*SIN(RADIANS(L892))</f>
        <v/>
      </c>
      <c r="W892" s="80">
        <f>SIN(RADIANS(K892))*SIN(RADIANS(L892))+COS(RADIANS(K892))*SIN(RADIANS(J892))*COS(RADIANS(L892))</f>
        <v/>
      </c>
      <c r="X892" s="80">
        <f>COS(RADIANS(K892))*COS(RADIANS(J892))</f>
        <v/>
      </c>
      <c r="Y892" s="80">
        <f>P892*G892</f>
        <v/>
      </c>
      <c r="Z892" s="80">
        <f>Q892*H892</f>
        <v/>
      </c>
      <c r="AA892" s="80">
        <f>R892*I892</f>
        <v/>
      </c>
      <c r="AB892" s="80">
        <f>M892</f>
        <v/>
      </c>
      <c r="AC892" s="80">
        <f>S892*G892</f>
        <v/>
      </c>
      <c r="AD892" s="80">
        <f>T892*H892</f>
        <v/>
      </c>
      <c r="AE892" s="80">
        <f>U892*I892</f>
        <v/>
      </c>
      <c r="AF892" s="80">
        <f>N892</f>
        <v/>
      </c>
      <c r="AG892" s="80">
        <f>V892*G892</f>
        <v/>
      </c>
      <c r="AH892" s="80">
        <f>W892*H892</f>
        <v/>
      </c>
      <c r="AI892" s="80">
        <f>X892*I892</f>
        <v/>
      </c>
      <c r="AJ892" s="80">
        <f>O892</f>
        <v/>
      </c>
      <c r="AK892" s="81" t="n">
        <v>0.150000006</v>
      </c>
      <c r="AL892" s="81" t="n">
        <v>0</v>
      </c>
      <c r="AM892" s="81" t="n">
        <v>0</v>
      </c>
      <c r="AN892" s="81" t="n">
        <v>-0.550000012</v>
      </c>
      <c r="AO892" s="81" t="n">
        <v>0</v>
      </c>
      <c r="AP892" s="81" t="n">
        <v>0.899999976</v>
      </c>
      <c r="AQ892" s="81" t="n">
        <v>0</v>
      </c>
      <c r="AR892" s="81" t="n">
        <v>0.949999988</v>
      </c>
      <c r="AS892" s="81" t="n">
        <v>0</v>
      </c>
      <c r="AT892" s="81" t="n">
        <v>0</v>
      </c>
      <c r="AU892" s="81" t="n">
        <v>1.10000002</v>
      </c>
      <c r="AV892" s="81" t="n">
        <v>0.100000001</v>
      </c>
      <c r="AW892" s="82">
        <f>MAX(ABS(Y892-AK892),ABS(Z892-AL892),ABS(AA892-AM892),ABS(AB892-AN892),ABS(AC892-AO892),ABS(AD892-AP892),ABS(AE892-AQ892),ABS(AF892-AR892),ABS(AG892-AS892),ABS(AH892-AT892),ABS(AI892-AU892),ABS(AJ892-AV892))</f>
        <v/>
      </c>
    </row>
    <row r="893">
      <c r="A893" s="78" t="inlineStr">
        <is>
          <t>M888</t>
        </is>
      </c>
      <c r="B893" s="52" t="inlineStr">
        <is>
          <t>AAG-13</t>
        </is>
      </c>
      <c r="C893" s="52" t="inlineStr">
        <is>
          <t>AA Gatling Gun</t>
        </is>
      </c>
      <c r="D893" s="52" t="inlineStr">
        <is>
          <t>Ammo drum</t>
        </is>
      </c>
      <c r="E893" s="58" t="inlineStr">
        <is>
          <t>Cylinder</t>
        </is>
      </c>
      <c r="F893" s="52" t="inlineStr">
        <is>
          <t>AAG-08</t>
        </is>
      </c>
      <c r="G893" s="79" t="n">
        <v>0.899999976</v>
      </c>
      <c r="H893" s="79" t="n">
        <v>0.899999976</v>
      </c>
      <c r="I893" s="79" t="n">
        <v>0.699999988</v>
      </c>
      <c r="J893" s="79" t="n">
        <v>90</v>
      </c>
      <c r="K893" s="79" t="n">
        <v>0</v>
      </c>
      <c r="L893" s="79" t="n">
        <v>0</v>
      </c>
      <c r="M893" s="79" t="n">
        <v>0</v>
      </c>
      <c r="N893" s="79" t="n">
        <v>0.949999988</v>
      </c>
      <c r="O893" s="79" t="n">
        <v>-0.850000024</v>
      </c>
      <c r="P893" s="80">
        <f>COS(RADIANS(K893))*COS(RADIANS(L893))+SIN(RADIANS(K893))*SIN(RADIANS(J893))*SIN(RADIANS(L893))</f>
        <v/>
      </c>
      <c r="Q893" s="80">
        <f>-COS(RADIANS(K893))*SIN(RADIANS(L893))+SIN(RADIANS(K893))*SIN(RADIANS(J893))*COS(RADIANS(L893))</f>
        <v/>
      </c>
      <c r="R893" s="80">
        <f>SIN(RADIANS(K893))*COS(RADIANS(J893))</f>
        <v/>
      </c>
      <c r="S893" s="80">
        <f>COS(RADIANS(J893))*SIN(RADIANS(L893))</f>
        <v/>
      </c>
      <c r="T893" s="80">
        <f>COS(RADIANS(J893))*COS(RADIANS(L893))</f>
        <v/>
      </c>
      <c r="U893" s="80">
        <f>-SIN(RADIANS(J893))</f>
        <v/>
      </c>
      <c r="V893" s="80">
        <f>-SIN(RADIANS(K893))*COS(RADIANS(L893))+COS(RADIANS(K893))*SIN(RADIANS(J893))*SIN(RADIANS(L893))</f>
        <v/>
      </c>
      <c r="W893" s="80">
        <f>SIN(RADIANS(K893))*SIN(RADIANS(L893))+COS(RADIANS(K893))*SIN(RADIANS(J893))*COS(RADIANS(L893))</f>
        <v/>
      </c>
      <c r="X893" s="80">
        <f>COS(RADIANS(K893))*COS(RADIANS(J893))</f>
        <v/>
      </c>
      <c r="Y893" s="80">
        <f>P893*G893</f>
        <v/>
      </c>
      <c r="Z893" s="80">
        <f>Q893*H893</f>
        <v/>
      </c>
      <c r="AA893" s="80">
        <f>R893*I893</f>
        <v/>
      </c>
      <c r="AB893" s="80">
        <f>M893</f>
        <v/>
      </c>
      <c r="AC893" s="80">
        <f>S893*G893</f>
        <v/>
      </c>
      <c r="AD893" s="80">
        <f>T893*H893</f>
        <v/>
      </c>
      <c r="AE893" s="80">
        <f>U893*I893</f>
        <v/>
      </c>
      <c r="AF893" s="80">
        <f>N893</f>
        <v/>
      </c>
      <c r="AG893" s="80">
        <f>V893*G893</f>
        <v/>
      </c>
      <c r="AH893" s="80">
        <f>W893*H893</f>
        <v/>
      </c>
      <c r="AI893" s="80">
        <f>X893*I893</f>
        <v/>
      </c>
      <c r="AJ893" s="80">
        <f>O893</f>
        <v/>
      </c>
      <c r="AK893" s="81" t="n">
        <v>0.899999976</v>
      </c>
      <c r="AL893" s="81" t="n">
        <v>0</v>
      </c>
      <c r="AM893" s="81" t="n">
        <v>0</v>
      </c>
      <c r="AN893" s="81" t="n">
        <v>0</v>
      </c>
      <c r="AO893" s="81" t="n">
        <v>0</v>
      </c>
      <c r="AP893" s="81" t="n">
        <v>-3.93402502e-08</v>
      </c>
      <c r="AQ893" s="81" t="n">
        <v>-0.699999988</v>
      </c>
      <c r="AR893" s="81" t="n">
        <v>0.949999988</v>
      </c>
      <c r="AS893" s="81" t="n">
        <v>0</v>
      </c>
      <c r="AT893" s="81" t="n">
        <v>0.899999976</v>
      </c>
      <c r="AU893" s="81" t="n">
        <v>-3.05979704e-08</v>
      </c>
      <c r="AV893" s="81" t="n">
        <v>-0.850000024</v>
      </c>
      <c r="AW893" s="82">
        <f>MAX(ABS(Y893-AK893),ABS(Z893-AL893),ABS(AA893-AM893),ABS(AB893-AN893),ABS(AC893-AO893),ABS(AD893-AP893),ABS(AE893-AQ893),ABS(AF893-AR893),ABS(AG893-AS893),ABS(AH893-AT893),ABS(AI893-AU893),ABS(AJ893-AV893))</f>
        <v/>
      </c>
    </row>
    <row r="894">
      <c r="A894" s="78" t="inlineStr">
        <is>
          <t>M889</t>
        </is>
      </c>
      <c r="B894" s="52" t="inlineStr">
        <is>
          <t>AAG-14</t>
        </is>
      </c>
      <c r="C894" s="52" t="inlineStr">
        <is>
          <t>AA Gatling Gun</t>
        </is>
      </c>
      <c r="D894" s="52" t="inlineStr">
        <is>
          <t>Ammo drum lid</t>
        </is>
      </c>
      <c r="E894" s="58" t="inlineStr">
        <is>
          <t>Cylinder</t>
        </is>
      </c>
      <c r="F894" s="52" t="inlineStr">
        <is>
          <t>AAG-08</t>
        </is>
      </c>
      <c r="G894" s="79" t="n">
        <v>0.949999988</v>
      </c>
      <c r="H894" s="79" t="n">
        <v>0.949999988</v>
      </c>
      <c r="I894" s="79" t="n">
        <v>0.07999999820000001</v>
      </c>
      <c r="J894" s="79" t="n">
        <v>90</v>
      </c>
      <c r="K894" s="79" t="n">
        <v>0</v>
      </c>
      <c r="L894" s="79" t="n">
        <v>0</v>
      </c>
      <c r="M894" s="79" t="n">
        <v>0</v>
      </c>
      <c r="N894" s="79" t="n">
        <v>1.29999995</v>
      </c>
      <c r="O894" s="79" t="n">
        <v>-0.850000024</v>
      </c>
      <c r="P894" s="80">
        <f>COS(RADIANS(K894))*COS(RADIANS(L894))+SIN(RADIANS(K894))*SIN(RADIANS(J894))*SIN(RADIANS(L894))</f>
        <v/>
      </c>
      <c r="Q894" s="80">
        <f>-COS(RADIANS(K894))*SIN(RADIANS(L894))+SIN(RADIANS(K894))*SIN(RADIANS(J894))*COS(RADIANS(L894))</f>
        <v/>
      </c>
      <c r="R894" s="80">
        <f>SIN(RADIANS(K894))*COS(RADIANS(J894))</f>
        <v/>
      </c>
      <c r="S894" s="80">
        <f>COS(RADIANS(J894))*SIN(RADIANS(L894))</f>
        <v/>
      </c>
      <c r="T894" s="80">
        <f>COS(RADIANS(J894))*COS(RADIANS(L894))</f>
        <v/>
      </c>
      <c r="U894" s="80">
        <f>-SIN(RADIANS(J894))</f>
        <v/>
      </c>
      <c r="V894" s="80">
        <f>-SIN(RADIANS(K894))*COS(RADIANS(L894))+COS(RADIANS(K894))*SIN(RADIANS(J894))*SIN(RADIANS(L894))</f>
        <v/>
      </c>
      <c r="W894" s="80">
        <f>SIN(RADIANS(K894))*SIN(RADIANS(L894))+COS(RADIANS(K894))*SIN(RADIANS(J894))*COS(RADIANS(L894))</f>
        <v/>
      </c>
      <c r="X894" s="80">
        <f>COS(RADIANS(K894))*COS(RADIANS(J894))</f>
        <v/>
      </c>
      <c r="Y894" s="80">
        <f>P894*G894</f>
        <v/>
      </c>
      <c r="Z894" s="80">
        <f>Q894*H894</f>
        <v/>
      </c>
      <c r="AA894" s="80">
        <f>R894*I894</f>
        <v/>
      </c>
      <c r="AB894" s="80">
        <f>M894</f>
        <v/>
      </c>
      <c r="AC894" s="80">
        <f>S894*G894</f>
        <v/>
      </c>
      <c r="AD894" s="80">
        <f>T894*H894</f>
        <v/>
      </c>
      <c r="AE894" s="80">
        <f>U894*I894</f>
        <v/>
      </c>
      <c r="AF894" s="80">
        <f>N894</f>
        <v/>
      </c>
      <c r="AG894" s="80">
        <f>V894*G894</f>
        <v/>
      </c>
      <c r="AH894" s="80">
        <f>W894*H894</f>
        <v/>
      </c>
      <c r="AI894" s="80">
        <f>X894*I894</f>
        <v/>
      </c>
      <c r="AJ894" s="80">
        <f>O894</f>
        <v/>
      </c>
      <c r="AK894" s="81" t="n">
        <v>0.949999988</v>
      </c>
      <c r="AL894" s="81" t="n">
        <v>0</v>
      </c>
      <c r="AM894" s="81" t="n">
        <v>0</v>
      </c>
      <c r="AN894" s="81" t="n">
        <v>0</v>
      </c>
      <c r="AO894" s="81" t="n">
        <v>0</v>
      </c>
      <c r="AP894" s="81" t="n">
        <v>-4.15258192e-08</v>
      </c>
      <c r="AQ894" s="81" t="n">
        <v>-0.07999999820000001</v>
      </c>
      <c r="AR894" s="81" t="n">
        <v>1.29999995</v>
      </c>
      <c r="AS894" s="81" t="n">
        <v>0</v>
      </c>
      <c r="AT894" s="81" t="n">
        <v>0.949999988</v>
      </c>
      <c r="AU894" s="81" t="n">
        <v>-3.49691098e-09</v>
      </c>
      <c r="AV894" s="81" t="n">
        <v>-0.850000024</v>
      </c>
      <c r="AW894" s="82">
        <f>MAX(ABS(Y894-AK894),ABS(Z894-AL894),ABS(AA894-AM894),ABS(AB894-AN894),ABS(AC894-AO894),ABS(AD894-AP894),ABS(AE894-AQ894),ABS(AF894-AR894),ABS(AG894-AS894),ABS(AH894-AT894),ABS(AI894-AU894),ABS(AJ894-AV894))</f>
        <v/>
      </c>
    </row>
    <row r="895">
      <c r="A895" s="78" t="inlineStr">
        <is>
          <t>M890</t>
        </is>
      </c>
      <c r="B895" s="52" t="inlineStr">
        <is>
          <t>AAG-15</t>
        </is>
      </c>
      <c r="C895" s="52" t="inlineStr">
        <is>
          <t>AA Gatling Gun</t>
        </is>
      </c>
      <c r="D895" s="52" t="inlineStr">
        <is>
          <t>Radome mast</t>
        </is>
      </c>
      <c r="E895" s="58" t="inlineStr">
        <is>
          <t>Cylinder</t>
        </is>
      </c>
      <c r="F895" s="52" t="inlineStr">
        <is>
          <t>AAG-08</t>
        </is>
      </c>
      <c r="G895" s="79" t="n">
        <v>0.400000006</v>
      </c>
      <c r="H895" s="79" t="n">
        <v>0.400000006</v>
      </c>
      <c r="I895" s="79" t="n">
        <v>0.5</v>
      </c>
      <c r="J895" s="79" t="n">
        <v>90</v>
      </c>
      <c r="K895" s="79" t="n">
        <v>0</v>
      </c>
      <c r="L895" s="79" t="n">
        <v>0</v>
      </c>
      <c r="M895" s="79" t="n">
        <v>0</v>
      </c>
      <c r="N895" s="79" t="n">
        <v>1.60000002</v>
      </c>
      <c r="O895" s="79" t="n">
        <v>-0.850000024</v>
      </c>
      <c r="P895" s="80">
        <f>COS(RADIANS(K895))*COS(RADIANS(L895))+SIN(RADIANS(K895))*SIN(RADIANS(J895))*SIN(RADIANS(L895))</f>
        <v/>
      </c>
      <c r="Q895" s="80">
        <f>-COS(RADIANS(K895))*SIN(RADIANS(L895))+SIN(RADIANS(K895))*SIN(RADIANS(J895))*COS(RADIANS(L895))</f>
        <v/>
      </c>
      <c r="R895" s="80">
        <f>SIN(RADIANS(K895))*COS(RADIANS(J895))</f>
        <v/>
      </c>
      <c r="S895" s="80">
        <f>COS(RADIANS(J895))*SIN(RADIANS(L895))</f>
        <v/>
      </c>
      <c r="T895" s="80">
        <f>COS(RADIANS(J895))*COS(RADIANS(L895))</f>
        <v/>
      </c>
      <c r="U895" s="80">
        <f>-SIN(RADIANS(J895))</f>
        <v/>
      </c>
      <c r="V895" s="80">
        <f>-SIN(RADIANS(K895))*COS(RADIANS(L895))+COS(RADIANS(K895))*SIN(RADIANS(J895))*SIN(RADIANS(L895))</f>
        <v/>
      </c>
      <c r="W895" s="80">
        <f>SIN(RADIANS(K895))*SIN(RADIANS(L895))+COS(RADIANS(K895))*SIN(RADIANS(J895))*COS(RADIANS(L895))</f>
        <v/>
      </c>
      <c r="X895" s="80">
        <f>COS(RADIANS(K895))*COS(RADIANS(J895))</f>
        <v/>
      </c>
      <c r="Y895" s="80">
        <f>P895*G895</f>
        <v/>
      </c>
      <c r="Z895" s="80">
        <f>Q895*H895</f>
        <v/>
      </c>
      <c r="AA895" s="80">
        <f>R895*I895</f>
        <v/>
      </c>
      <c r="AB895" s="80">
        <f>M895</f>
        <v/>
      </c>
      <c r="AC895" s="80">
        <f>S895*G895</f>
        <v/>
      </c>
      <c r="AD895" s="80">
        <f>T895*H895</f>
        <v/>
      </c>
      <c r="AE895" s="80">
        <f>U895*I895</f>
        <v/>
      </c>
      <c r="AF895" s="80">
        <f>N895</f>
        <v/>
      </c>
      <c r="AG895" s="80">
        <f>V895*G895</f>
        <v/>
      </c>
      <c r="AH895" s="80">
        <f>W895*H895</f>
        <v/>
      </c>
      <c r="AI895" s="80">
        <f>X895*I895</f>
        <v/>
      </c>
      <c r="AJ895" s="80">
        <f>O895</f>
        <v/>
      </c>
      <c r="AK895" s="81" t="n">
        <v>0.400000006</v>
      </c>
      <c r="AL895" s="81" t="n">
        <v>0</v>
      </c>
      <c r="AM895" s="81" t="n">
        <v>0</v>
      </c>
      <c r="AN895" s="81" t="n">
        <v>0</v>
      </c>
      <c r="AO895" s="81" t="n">
        <v>0</v>
      </c>
      <c r="AP895" s="81" t="n">
        <v>-1.7484556e-08</v>
      </c>
      <c r="AQ895" s="81" t="n">
        <v>-0.5</v>
      </c>
      <c r="AR895" s="81" t="n">
        <v>1.60000002</v>
      </c>
      <c r="AS895" s="81" t="n">
        <v>0</v>
      </c>
      <c r="AT895" s="81" t="n">
        <v>0.400000006</v>
      </c>
      <c r="AU895" s="81" t="n">
        <v>-2.18556941e-08</v>
      </c>
      <c r="AV895" s="81" t="n">
        <v>-0.850000024</v>
      </c>
      <c r="AW895" s="82">
        <f>MAX(ABS(Y895-AK895),ABS(Z895-AL895),ABS(AA895-AM895),ABS(AB895-AN895),ABS(AC895-AO895),ABS(AD895-AP895),ABS(AE895-AQ895),ABS(AF895-AR895),ABS(AG895-AS895),ABS(AH895-AT895),ABS(AI895-AU895),ABS(AJ895-AV895))</f>
        <v/>
      </c>
    </row>
    <row r="896">
      <c r="A896" s="78" t="inlineStr">
        <is>
          <t>M891</t>
        </is>
      </c>
      <c r="B896" s="52" t="inlineStr">
        <is>
          <t>AAG-16</t>
        </is>
      </c>
      <c r="C896" s="52" t="inlineStr">
        <is>
          <t>AA Gatling Gun</t>
        </is>
      </c>
      <c r="D896" s="52" t="inlineStr">
        <is>
          <t>Radome</t>
        </is>
      </c>
      <c r="E896" s="59" t="inlineStr">
        <is>
          <t>Sphere</t>
        </is>
      </c>
      <c r="F896" s="52" t="inlineStr">
        <is>
          <t>AAG-08</t>
        </is>
      </c>
      <c r="G896" s="79" t="n">
        <v>0.800000012</v>
      </c>
      <c r="H896" s="79" t="n">
        <v>0.800000012</v>
      </c>
      <c r="I896" s="79" t="n">
        <v>0.800000012</v>
      </c>
      <c r="J896" s="79" t="n">
        <v>0</v>
      </c>
      <c r="K896" s="79" t="n">
        <v>0</v>
      </c>
      <c r="L896" s="79" t="n">
        <v>0</v>
      </c>
      <c r="M896" s="79" t="n">
        <v>0</v>
      </c>
      <c r="N896" s="79" t="n">
        <v>2.04999995</v>
      </c>
      <c r="O896" s="79" t="n">
        <v>-0.850000024</v>
      </c>
      <c r="P896" s="80">
        <f>COS(RADIANS(K896))*COS(RADIANS(L896))+SIN(RADIANS(K896))*SIN(RADIANS(J896))*SIN(RADIANS(L896))</f>
        <v/>
      </c>
      <c r="Q896" s="80">
        <f>-COS(RADIANS(K896))*SIN(RADIANS(L896))+SIN(RADIANS(K896))*SIN(RADIANS(J896))*COS(RADIANS(L896))</f>
        <v/>
      </c>
      <c r="R896" s="80">
        <f>SIN(RADIANS(K896))*COS(RADIANS(J896))</f>
        <v/>
      </c>
      <c r="S896" s="80">
        <f>COS(RADIANS(J896))*SIN(RADIANS(L896))</f>
        <v/>
      </c>
      <c r="T896" s="80">
        <f>COS(RADIANS(J896))*COS(RADIANS(L896))</f>
        <v/>
      </c>
      <c r="U896" s="80">
        <f>-SIN(RADIANS(J896))</f>
        <v/>
      </c>
      <c r="V896" s="80">
        <f>-SIN(RADIANS(K896))*COS(RADIANS(L896))+COS(RADIANS(K896))*SIN(RADIANS(J896))*SIN(RADIANS(L896))</f>
        <v/>
      </c>
      <c r="W896" s="80">
        <f>SIN(RADIANS(K896))*SIN(RADIANS(L896))+COS(RADIANS(K896))*SIN(RADIANS(J896))*COS(RADIANS(L896))</f>
        <v/>
      </c>
      <c r="X896" s="80">
        <f>COS(RADIANS(K896))*COS(RADIANS(J896))</f>
        <v/>
      </c>
      <c r="Y896" s="80">
        <f>P896*G896</f>
        <v/>
      </c>
      <c r="Z896" s="80">
        <f>Q896*H896</f>
        <v/>
      </c>
      <c r="AA896" s="80">
        <f>R896*I896</f>
        <v/>
      </c>
      <c r="AB896" s="80">
        <f>M896</f>
        <v/>
      </c>
      <c r="AC896" s="80">
        <f>S896*G896</f>
        <v/>
      </c>
      <c r="AD896" s="80">
        <f>T896*H896</f>
        <v/>
      </c>
      <c r="AE896" s="80">
        <f>U896*I896</f>
        <v/>
      </c>
      <c r="AF896" s="80">
        <f>N896</f>
        <v/>
      </c>
      <c r="AG896" s="80">
        <f>V896*G896</f>
        <v/>
      </c>
      <c r="AH896" s="80">
        <f>W896*H896</f>
        <v/>
      </c>
      <c r="AI896" s="80">
        <f>X896*I896</f>
        <v/>
      </c>
      <c r="AJ896" s="80">
        <f>O896</f>
        <v/>
      </c>
      <c r="AK896" s="81" t="n">
        <v>0.800000012</v>
      </c>
      <c r="AL896" s="81" t="n">
        <v>0</v>
      </c>
      <c r="AM896" s="81" t="n">
        <v>0</v>
      </c>
      <c r="AN896" s="81" t="n">
        <v>0</v>
      </c>
      <c r="AO896" s="81" t="n">
        <v>0</v>
      </c>
      <c r="AP896" s="81" t="n">
        <v>0.800000012</v>
      </c>
      <c r="AQ896" s="81" t="n">
        <v>0</v>
      </c>
      <c r="AR896" s="81" t="n">
        <v>2.04999995</v>
      </c>
      <c r="AS896" s="81" t="n">
        <v>0</v>
      </c>
      <c r="AT896" s="81" t="n">
        <v>0</v>
      </c>
      <c r="AU896" s="81" t="n">
        <v>0.800000012</v>
      </c>
      <c r="AV896" s="81" t="n">
        <v>-0.850000024</v>
      </c>
      <c r="AW896" s="82">
        <f>MAX(ABS(Y896-AK896),ABS(Z896-AL896),ABS(AA896-AM896),ABS(AB896-AN896),ABS(AC896-AO896),ABS(AD896-AP896),ABS(AE896-AQ896),ABS(AF896-AR896),ABS(AG896-AS896),ABS(AH896-AT896),ABS(AI896-AU896),ABS(AJ896-AV896))</f>
        <v/>
      </c>
    </row>
    <row r="897">
      <c r="A897" s="78" t="inlineStr">
        <is>
          <t>M892</t>
        </is>
      </c>
      <c r="B897" s="52" t="inlineStr">
        <is>
          <t>AAG-17</t>
        </is>
      </c>
      <c r="C897" s="52" t="inlineStr">
        <is>
          <t>AA Gatling Gun</t>
        </is>
      </c>
      <c r="D897" s="52" t="inlineStr">
        <is>
          <t>Antenna mast</t>
        </is>
      </c>
      <c r="E897" s="58" t="inlineStr">
        <is>
          <t>Cylinder</t>
        </is>
      </c>
      <c r="F897" s="52" t="inlineStr">
        <is>
          <t>AAG-08</t>
        </is>
      </c>
      <c r="G897" s="79" t="n">
        <v>0.0500000007</v>
      </c>
      <c r="H897" s="79" t="n">
        <v>0.0500000007</v>
      </c>
      <c r="I897" s="79" t="n">
        <v>0.300000012</v>
      </c>
      <c r="J897" s="79" t="n">
        <v>90</v>
      </c>
      <c r="K897" s="79" t="n">
        <v>0</v>
      </c>
      <c r="L897" s="79" t="n">
        <v>0</v>
      </c>
      <c r="M897" s="79" t="n">
        <v>0</v>
      </c>
      <c r="N897" s="79" t="n">
        <v>2.54999995</v>
      </c>
      <c r="O897" s="79" t="n">
        <v>-0.850000024</v>
      </c>
      <c r="P897" s="80">
        <f>COS(RADIANS(K897))*COS(RADIANS(L897))+SIN(RADIANS(K897))*SIN(RADIANS(J897))*SIN(RADIANS(L897))</f>
        <v/>
      </c>
      <c r="Q897" s="80">
        <f>-COS(RADIANS(K897))*SIN(RADIANS(L897))+SIN(RADIANS(K897))*SIN(RADIANS(J897))*COS(RADIANS(L897))</f>
        <v/>
      </c>
      <c r="R897" s="80">
        <f>SIN(RADIANS(K897))*COS(RADIANS(J897))</f>
        <v/>
      </c>
      <c r="S897" s="80">
        <f>COS(RADIANS(J897))*SIN(RADIANS(L897))</f>
        <v/>
      </c>
      <c r="T897" s="80">
        <f>COS(RADIANS(J897))*COS(RADIANS(L897))</f>
        <v/>
      </c>
      <c r="U897" s="80">
        <f>-SIN(RADIANS(J897))</f>
        <v/>
      </c>
      <c r="V897" s="80">
        <f>-SIN(RADIANS(K897))*COS(RADIANS(L897))+COS(RADIANS(K897))*SIN(RADIANS(J897))*SIN(RADIANS(L897))</f>
        <v/>
      </c>
      <c r="W897" s="80">
        <f>SIN(RADIANS(K897))*SIN(RADIANS(L897))+COS(RADIANS(K897))*SIN(RADIANS(J897))*COS(RADIANS(L897))</f>
        <v/>
      </c>
      <c r="X897" s="80">
        <f>COS(RADIANS(K897))*COS(RADIANS(J897))</f>
        <v/>
      </c>
      <c r="Y897" s="80">
        <f>P897*G897</f>
        <v/>
      </c>
      <c r="Z897" s="80">
        <f>Q897*H897</f>
        <v/>
      </c>
      <c r="AA897" s="80">
        <f>R897*I897</f>
        <v/>
      </c>
      <c r="AB897" s="80">
        <f>M897</f>
        <v/>
      </c>
      <c r="AC897" s="80">
        <f>S897*G897</f>
        <v/>
      </c>
      <c r="AD897" s="80">
        <f>T897*H897</f>
        <v/>
      </c>
      <c r="AE897" s="80">
        <f>U897*I897</f>
        <v/>
      </c>
      <c r="AF897" s="80">
        <f>N897</f>
        <v/>
      </c>
      <c r="AG897" s="80">
        <f>V897*G897</f>
        <v/>
      </c>
      <c r="AH897" s="80">
        <f>W897*H897</f>
        <v/>
      </c>
      <c r="AI897" s="80">
        <f>X897*I897</f>
        <v/>
      </c>
      <c r="AJ897" s="80">
        <f>O897</f>
        <v/>
      </c>
      <c r="AK897" s="81" t="n">
        <v>0.0500000007</v>
      </c>
      <c r="AL897" s="81" t="n">
        <v>0</v>
      </c>
      <c r="AM897" s="81" t="n">
        <v>0</v>
      </c>
      <c r="AN897" s="81" t="n">
        <v>0</v>
      </c>
      <c r="AO897" s="81" t="n">
        <v>0</v>
      </c>
      <c r="AP897" s="81" t="n">
        <v>-2.1855695e-09</v>
      </c>
      <c r="AQ897" s="81" t="n">
        <v>-0.300000012</v>
      </c>
      <c r="AR897" s="81" t="n">
        <v>2.54999995</v>
      </c>
      <c r="AS897" s="81" t="n">
        <v>0</v>
      </c>
      <c r="AT897" s="81" t="n">
        <v>0.0500000007</v>
      </c>
      <c r="AU897" s="81" t="n">
        <v>-1.3113417e-08</v>
      </c>
      <c r="AV897" s="81" t="n">
        <v>-0.850000024</v>
      </c>
      <c r="AW897" s="82">
        <f>MAX(ABS(Y897-AK897),ABS(Z897-AL897),ABS(AA897-AM897),ABS(AB897-AN897),ABS(AC897-AO897),ABS(AD897-AP897),ABS(AE897-AQ897),ABS(AF897-AR897),ABS(AG897-AS897),ABS(AH897-AT897),ABS(AI897-AU897),ABS(AJ897-AV897))</f>
        <v/>
      </c>
    </row>
    <row r="898">
      <c r="A898" s="78" t="inlineStr">
        <is>
          <t>M893</t>
        </is>
      </c>
      <c r="B898" s="52" t="inlineStr">
        <is>
          <t>AAG-18</t>
        </is>
      </c>
      <c r="C898" s="52" t="inlineStr">
        <is>
          <t>AA Gatling Gun</t>
        </is>
      </c>
      <c r="D898" s="52" t="inlineStr">
        <is>
          <t>Search antenna</t>
        </is>
      </c>
      <c r="E898" s="53" t="inlineStr">
        <is>
          <t>Group</t>
        </is>
      </c>
      <c r="F898" s="52" t="inlineStr">
        <is>
          <t>AAG-08</t>
        </is>
      </c>
      <c r="G898" s="79" t="n">
        <v>1</v>
      </c>
      <c r="H898" s="79" t="n">
        <v>1</v>
      </c>
      <c r="I898" s="79" t="n">
        <v>1</v>
      </c>
      <c r="J898" s="79" t="n">
        <v>0</v>
      </c>
      <c r="K898" s="79" t="n">
        <v>0</v>
      </c>
      <c r="L898" s="79" t="n">
        <v>0</v>
      </c>
      <c r="M898" s="79" t="n">
        <v>0</v>
      </c>
      <c r="N898" s="79" t="n">
        <v>2.72000003</v>
      </c>
      <c r="O898" s="79" t="n">
        <v>-0.850000024</v>
      </c>
      <c r="P898" s="80">
        <f>COS(RADIANS(K898))*COS(RADIANS(L898))+SIN(RADIANS(K898))*SIN(RADIANS(J898))*SIN(RADIANS(L898))</f>
        <v/>
      </c>
      <c r="Q898" s="80">
        <f>-COS(RADIANS(K898))*SIN(RADIANS(L898))+SIN(RADIANS(K898))*SIN(RADIANS(J898))*COS(RADIANS(L898))</f>
        <v/>
      </c>
      <c r="R898" s="80">
        <f>SIN(RADIANS(K898))*COS(RADIANS(J898))</f>
        <v/>
      </c>
      <c r="S898" s="80">
        <f>COS(RADIANS(J898))*SIN(RADIANS(L898))</f>
        <v/>
      </c>
      <c r="T898" s="80">
        <f>COS(RADIANS(J898))*COS(RADIANS(L898))</f>
        <v/>
      </c>
      <c r="U898" s="80">
        <f>-SIN(RADIANS(J898))</f>
        <v/>
      </c>
      <c r="V898" s="80">
        <f>-SIN(RADIANS(K898))*COS(RADIANS(L898))+COS(RADIANS(K898))*SIN(RADIANS(J898))*SIN(RADIANS(L898))</f>
        <v/>
      </c>
      <c r="W898" s="80">
        <f>SIN(RADIANS(K898))*SIN(RADIANS(L898))+COS(RADIANS(K898))*SIN(RADIANS(J898))*COS(RADIANS(L898))</f>
        <v/>
      </c>
      <c r="X898" s="80">
        <f>COS(RADIANS(K898))*COS(RADIANS(J898))</f>
        <v/>
      </c>
      <c r="Y898" s="80">
        <f>P898*G898</f>
        <v/>
      </c>
      <c r="Z898" s="80">
        <f>Q898*H898</f>
        <v/>
      </c>
      <c r="AA898" s="80">
        <f>R898*I898</f>
        <v/>
      </c>
      <c r="AB898" s="80">
        <f>M898</f>
        <v/>
      </c>
      <c r="AC898" s="80">
        <f>S898*G898</f>
        <v/>
      </c>
      <c r="AD898" s="80">
        <f>T898*H898</f>
        <v/>
      </c>
      <c r="AE898" s="80">
        <f>U898*I898</f>
        <v/>
      </c>
      <c r="AF898" s="80">
        <f>N898</f>
        <v/>
      </c>
      <c r="AG898" s="80">
        <f>V898*G898</f>
        <v/>
      </c>
      <c r="AH898" s="80">
        <f>W898*H898</f>
        <v/>
      </c>
      <c r="AI898" s="80">
        <f>X898*I898</f>
        <v/>
      </c>
      <c r="AJ898" s="80">
        <f>O898</f>
        <v/>
      </c>
      <c r="AK898" s="81" t="n">
        <v>1</v>
      </c>
      <c r="AL898" s="81" t="n">
        <v>0</v>
      </c>
      <c r="AM898" s="81" t="n">
        <v>0</v>
      </c>
      <c r="AN898" s="81" t="n">
        <v>0</v>
      </c>
      <c r="AO898" s="81" t="n">
        <v>0</v>
      </c>
      <c r="AP898" s="81" t="n">
        <v>1</v>
      </c>
      <c r="AQ898" s="81" t="n">
        <v>0</v>
      </c>
      <c r="AR898" s="81" t="n">
        <v>2.72000003</v>
      </c>
      <c r="AS898" s="81" t="n">
        <v>0</v>
      </c>
      <c r="AT898" s="81" t="n">
        <v>0</v>
      </c>
      <c r="AU898" s="81" t="n">
        <v>1</v>
      </c>
      <c r="AV898" s="81" t="n">
        <v>-0.850000024</v>
      </c>
      <c r="AW898" s="82">
        <f>MAX(ABS(Y898-AK898),ABS(Z898-AL898),ABS(AA898-AM898),ABS(AB898-AN898),ABS(AC898-AO898),ABS(AD898-AP898),ABS(AE898-AQ898),ABS(AF898-AR898),ABS(AG898-AS898),ABS(AH898-AT898),ABS(AI898-AU898),ABS(AJ898-AV898))</f>
        <v/>
      </c>
    </row>
    <row r="899">
      <c r="A899" s="78" t="inlineStr">
        <is>
          <t>M894</t>
        </is>
      </c>
      <c r="B899" s="52" t="inlineStr">
        <is>
          <t>AAG-19</t>
        </is>
      </c>
      <c r="C899" s="52" t="inlineStr">
        <is>
          <t>AA Gatling Gun</t>
        </is>
      </c>
      <c r="D899" s="52" t="inlineStr">
        <is>
          <t>Search antenna plate</t>
        </is>
      </c>
      <c r="E899" s="63" t="inlineStr">
        <is>
          <t>Cube</t>
        </is>
      </c>
      <c r="F899" s="52" t="inlineStr">
        <is>
          <t>AAG-18</t>
        </is>
      </c>
      <c r="G899" s="79" t="n">
        <v>0.550000012</v>
      </c>
      <c r="H899" s="79" t="n">
        <v>0.25</v>
      </c>
      <c r="I899" s="79" t="n">
        <v>0.0299999993</v>
      </c>
      <c r="J899" s="79" t="n">
        <v>0</v>
      </c>
      <c r="K899" s="79" t="n">
        <v>0</v>
      </c>
      <c r="L899" s="79" t="n">
        <v>0</v>
      </c>
      <c r="M899" s="79" t="n">
        <v>0.100000001</v>
      </c>
      <c r="N899" s="79" t="n">
        <v>0</v>
      </c>
      <c r="O899" s="79" t="n">
        <v>0</v>
      </c>
      <c r="P899" s="80">
        <f>COS(RADIANS(K899))*COS(RADIANS(L899))+SIN(RADIANS(K899))*SIN(RADIANS(J899))*SIN(RADIANS(L899))</f>
        <v/>
      </c>
      <c r="Q899" s="80">
        <f>-COS(RADIANS(K899))*SIN(RADIANS(L899))+SIN(RADIANS(K899))*SIN(RADIANS(J899))*COS(RADIANS(L899))</f>
        <v/>
      </c>
      <c r="R899" s="80">
        <f>SIN(RADIANS(K899))*COS(RADIANS(J899))</f>
        <v/>
      </c>
      <c r="S899" s="80">
        <f>COS(RADIANS(J899))*SIN(RADIANS(L899))</f>
        <v/>
      </c>
      <c r="T899" s="80">
        <f>COS(RADIANS(J899))*COS(RADIANS(L899))</f>
        <v/>
      </c>
      <c r="U899" s="80">
        <f>-SIN(RADIANS(J899))</f>
        <v/>
      </c>
      <c r="V899" s="80">
        <f>-SIN(RADIANS(K899))*COS(RADIANS(L899))+COS(RADIANS(K899))*SIN(RADIANS(J899))*SIN(RADIANS(L899))</f>
        <v/>
      </c>
      <c r="W899" s="80">
        <f>SIN(RADIANS(K899))*SIN(RADIANS(L899))+COS(RADIANS(K899))*SIN(RADIANS(J899))*COS(RADIANS(L899))</f>
        <v/>
      </c>
      <c r="X899" s="80">
        <f>COS(RADIANS(K899))*COS(RADIANS(J899))</f>
        <v/>
      </c>
      <c r="Y899" s="80">
        <f>P899*G899</f>
        <v/>
      </c>
      <c r="Z899" s="80">
        <f>Q899*H899</f>
        <v/>
      </c>
      <c r="AA899" s="80">
        <f>R899*I899</f>
        <v/>
      </c>
      <c r="AB899" s="80">
        <f>M899</f>
        <v/>
      </c>
      <c r="AC899" s="80">
        <f>S899*G899</f>
        <v/>
      </c>
      <c r="AD899" s="80">
        <f>T899*H899</f>
        <v/>
      </c>
      <c r="AE899" s="80">
        <f>U899*I899</f>
        <v/>
      </c>
      <c r="AF899" s="80">
        <f>N899</f>
        <v/>
      </c>
      <c r="AG899" s="80">
        <f>V899*G899</f>
        <v/>
      </c>
      <c r="AH899" s="80">
        <f>W899*H899</f>
        <v/>
      </c>
      <c r="AI899" s="80">
        <f>X899*I899</f>
        <v/>
      </c>
      <c r="AJ899" s="80">
        <f>O899</f>
        <v/>
      </c>
      <c r="AK899" s="81" t="n">
        <v>0.550000012</v>
      </c>
      <c r="AL899" s="81" t="n">
        <v>0</v>
      </c>
      <c r="AM899" s="81" t="n">
        <v>0</v>
      </c>
      <c r="AN899" s="81" t="n">
        <v>0.100000001</v>
      </c>
      <c r="AO899" s="81" t="n">
        <v>0</v>
      </c>
      <c r="AP899" s="81" t="n">
        <v>0.25</v>
      </c>
      <c r="AQ899" s="81" t="n">
        <v>0</v>
      </c>
      <c r="AR899" s="81" t="n">
        <v>0</v>
      </c>
      <c r="AS899" s="81" t="n">
        <v>0</v>
      </c>
      <c r="AT899" s="81" t="n">
        <v>0</v>
      </c>
      <c r="AU899" s="81" t="n">
        <v>0.0299999993</v>
      </c>
      <c r="AV899" s="81" t="n">
        <v>0</v>
      </c>
      <c r="AW899" s="82">
        <f>MAX(ABS(Y899-AK899),ABS(Z899-AL899),ABS(AA899-AM899),ABS(AB899-AN899),ABS(AC899-AO899),ABS(AD899-AP899),ABS(AE899-AQ899),ABS(AF899-AR899),ABS(AG899-AS899),ABS(AH899-AT899),ABS(AI899-AU899),ABS(AJ899-AV899))</f>
        <v/>
      </c>
    </row>
    <row r="900">
      <c r="A900" s="78" t="inlineStr">
        <is>
          <t>M895</t>
        </is>
      </c>
      <c r="B900" s="52" t="inlineStr">
        <is>
          <t>AAG-20</t>
        </is>
      </c>
      <c r="C900" s="52" t="inlineStr">
        <is>
          <t>AA Gatling Gun</t>
        </is>
      </c>
      <c r="D900" s="52" t="inlineStr">
        <is>
          <t>Cradle pitch</t>
        </is>
      </c>
      <c r="E900" s="53" t="inlineStr">
        <is>
          <t>Group</t>
        </is>
      </c>
      <c r="F900" s="52" t="inlineStr">
        <is>
          <t>AAG-08</t>
        </is>
      </c>
      <c r="G900" s="79" t="n">
        <v>1</v>
      </c>
      <c r="H900" s="79" t="n">
        <v>1</v>
      </c>
      <c r="I900" s="79" t="n">
        <v>1</v>
      </c>
      <c r="J900" s="79" t="n">
        <v>-20</v>
      </c>
      <c r="K900" s="79" t="n">
        <v>0</v>
      </c>
      <c r="L900" s="79" t="n">
        <v>0</v>
      </c>
      <c r="M900" s="79" t="n">
        <v>0</v>
      </c>
      <c r="N900" s="79" t="n">
        <v>1.25</v>
      </c>
      <c r="O900" s="79" t="n">
        <v>0.200000003</v>
      </c>
      <c r="P900" s="80">
        <f>COS(RADIANS(K900))*COS(RADIANS(L900))+SIN(RADIANS(K900))*SIN(RADIANS(J900))*SIN(RADIANS(L900))</f>
        <v/>
      </c>
      <c r="Q900" s="80">
        <f>-COS(RADIANS(K900))*SIN(RADIANS(L900))+SIN(RADIANS(K900))*SIN(RADIANS(J900))*COS(RADIANS(L900))</f>
        <v/>
      </c>
      <c r="R900" s="80">
        <f>SIN(RADIANS(K900))*COS(RADIANS(J900))</f>
        <v/>
      </c>
      <c r="S900" s="80">
        <f>COS(RADIANS(J900))*SIN(RADIANS(L900))</f>
        <v/>
      </c>
      <c r="T900" s="80">
        <f>COS(RADIANS(J900))*COS(RADIANS(L900))</f>
        <v/>
      </c>
      <c r="U900" s="80">
        <f>-SIN(RADIANS(J900))</f>
        <v/>
      </c>
      <c r="V900" s="80">
        <f>-SIN(RADIANS(K900))*COS(RADIANS(L900))+COS(RADIANS(K900))*SIN(RADIANS(J900))*SIN(RADIANS(L900))</f>
        <v/>
      </c>
      <c r="W900" s="80">
        <f>SIN(RADIANS(K900))*SIN(RADIANS(L900))+COS(RADIANS(K900))*SIN(RADIANS(J900))*COS(RADIANS(L900))</f>
        <v/>
      </c>
      <c r="X900" s="80">
        <f>COS(RADIANS(K900))*COS(RADIANS(J900))</f>
        <v/>
      </c>
      <c r="Y900" s="80">
        <f>P900*G900</f>
        <v/>
      </c>
      <c r="Z900" s="80">
        <f>Q900*H900</f>
        <v/>
      </c>
      <c r="AA900" s="80">
        <f>R900*I900</f>
        <v/>
      </c>
      <c r="AB900" s="80">
        <f>M900</f>
        <v/>
      </c>
      <c r="AC900" s="80">
        <f>S900*G900</f>
        <v/>
      </c>
      <c r="AD900" s="80">
        <f>T900*H900</f>
        <v/>
      </c>
      <c r="AE900" s="80">
        <f>U900*I900</f>
        <v/>
      </c>
      <c r="AF900" s="80">
        <f>N900</f>
        <v/>
      </c>
      <c r="AG900" s="80">
        <f>V900*G900</f>
        <v/>
      </c>
      <c r="AH900" s="80">
        <f>W900*H900</f>
        <v/>
      </c>
      <c r="AI900" s="80">
        <f>X900*I900</f>
        <v/>
      </c>
      <c r="AJ900" s="80">
        <f>O900</f>
        <v/>
      </c>
      <c r="AK900" s="81" t="n">
        <v>1</v>
      </c>
      <c r="AL900" s="81" t="n">
        <v>0</v>
      </c>
      <c r="AM900" s="81" t="n">
        <v>0</v>
      </c>
      <c r="AN900" s="81" t="n">
        <v>0</v>
      </c>
      <c r="AO900" s="81" t="n">
        <v>0</v>
      </c>
      <c r="AP900" s="81" t="n">
        <v>0.939692616</v>
      </c>
      <c r="AQ900" s="81" t="n">
        <v>0.342020154</v>
      </c>
      <c r="AR900" s="81" t="n">
        <v>1.25</v>
      </c>
      <c r="AS900" s="81" t="n">
        <v>0</v>
      </c>
      <c r="AT900" s="81" t="n">
        <v>-0.342020154</v>
      </c>
      <c r="AU900" s="81" t="n">
        <v>0.939692616</v>
      </c>
      <c r="AV900" s="81" t="n">
        <v>0.200000003</v>
      </c>
      <c r="AW900" s="82">
        <f>MAX(ABS(Y900-AK900),ABS(Z900-AL900),ABS(AA900-AM900),ABS(AB900-AN900),ABS(AC900-AO900),ABS(AD900-AP900),ABS(AE900-AQ900),ABS(AF900-AR900),ABS(AG900-AS900),ABS(AH900-AT900),ABS(AI900-AU900),ABS(AJ900-AV900))</f>
        <v/>
      </c>
    </row>
    <row r="901">
      <c r="A901" s="78" t="inlineStr">
        <is>
          <t>M896</t>
        </is>
      </c>
      <c r="B901" s="52" t="inlineStr">
        <is>
          <t>AAG-21</t>
        </is>
      </c>
      <c r="C901" s="52" t="inlineStr">
        <is>
          <t>AA Gatling Gun</t>
        </is>
      </c>
      <c r="D901" s="52" t="inlineStr">
        <is>
          <t>Gun housing</t>
        </is>
      </c>
      <c r="E901" s="63" t="inlineStr">
        <is>
          <t>Cube</t>
        </is>
      </c>
      <c r="F901" s="52" t="inlineStr">
        <is>
          <t>AAG-20</t>
        </is>
      </c>
      <c r="G901" s="79" t="n">
        <v>0.600000024</v>
      </c>
      <c r="H901" s="79" t="n">
        <v>0.550000012</v>
      </c>
      <c r="I901" s="79" t="n">
        <v>1.29999995</v>
      </c>
      <c r="J901" s="79" t="n">
        <v>0</v>
      </c>
      <c r="K901" s="79" t="n">
        <v>0</v>
      </c>
      <c r="L901" s="79" t="n">
        <v>0</v>
      </c>
      <c r="M901" s="79" t="n">
        <v>0</v>
      </c>
      <c r="N901" s="79" t="n">
        <v>0</v>
      </c>
      <c r="O901" s="79" t="n">
        <v>0.200000003</v>
      </c>
      <c r="P901" s="80">
        <f>COS(RADIANS(K901))*COS(RADIANS(L901))+SIN(RADIANS(K901))*SIN(RADIANS(J901))*SIN(RADIANS(L901))</f>
        <v/>
      </c>
      <c r="Q901" s="80">
        <f>-COS(RADIANS(K901))*SIN(RADIANS(L901))+SIN(RADIANS(K901))*SIN(RADIANS(J901))*COS(RADIANS(L901))</f>
        <v/>
      </c>
      <c r="R901" s="80">
        <f>SIN(RADIANS(K901))*COS(RADIANS(J901))</f>
        <v/>
      </c>
      <c r="S901" s="80">
        <f>COS(RADIANS(J901))*SIN(RADIANS(L901))</f>
        <v/>
      </c>
      <c r="T901" s="80">
        <f>COS(RADIANS(J901))*COS(RADIANS(L901))</f>
        <v/>
      </c>
      <c r="U901" s="80">
        <f>-SIN(RADIANS(J901))</f>
        <v/>
      </c>
      <c r="V901" s="80">
        <f>-SIN(RADIANS(K901))*COS(RADIANS(L901))+COS(RADIANS(K901))*SIN(RADIANS(J901))*SIN(RADIANS(L901))</f>
        <v/>
      </c>
      <c r="W901" s="80">
        <f>SIN(RADIANS(K901))*SIN(RADIANS(L901))+COS(RADIANS(K901))*SIN(RADIANS(J901))*COS(RADIANS(L901))</f>
        <v/>
      </c>
      <c r="X901" s="80">
        <f>COS(RADIANS(K901))*COS(RADIANS(J901))</f>
        <v/>
      </c>
      <c r="Y901" s="80">
        <f>P901*G901</f>
        <v/>
      </c>
      <c r="Z901" s="80">
        <f>Q901*H901</f>
        <v/>
      </c>
      <c r="AA901" s="80">
        <f>R901*I901</f>
        <v/>
      </c>
      <c r="AB901" s="80">
        <f>M901</f>
        <v/>
      </c>
      <c r="AC901" s="80">
        <f>S901*G901</f>
        <v/>
      </c>
      <c r="AD901" s="80">
        <f>T901*H901</f>
        <v/>
      </c>
      <c r="AE901" s="80">
        <f>U901*I901</f>
        <v/>
      </c>
      <c r="AF901" s="80">
        <f>N901</f>
        <v/>
      </c>
      <c r="AG901" s="80">
        <f>V901*G901</f>
        <v/>
      </c>
      <c r="AH901" s="80">
        <f>W901*H901</f>
        <v/>
      </c>
      <c r="AI901" s="80">
        <f>X901*I901</f>
        <v/>
      </c>
      <c r="AJ901" s="80">
        <f>O901</f>
        <v/>
      </c>
      <c r="AK901" s="81" t="n">
        <v>0.600000024</v>
      </c>
      <c r="AL901" s="81" t="n">
        <v>0</v>
      </c>
      <c r="AM901" s="81" t="n">
        <v>0</v>
      </c>
      <c r="AN901" s="81" t="n">
        <v>0</v>
      </c>
      <c r="AO901" s="81" t="n">
        <v>0</v>
      </c>
      <c r="AP901" s="81" t="n">
        <v>0.550000012</v>
      </c>
      <c r="AQ901" s="81" t="n">
        <v>0</v>
      </c>
      <c r="AR901" s="81" t="n">
        <v>0</v>
      </c>
      <c r="AS901" s="81" t="n">
        <v>0</v>
      </c>
      <c r="AT901" s="81" t="n">
        <v>0</v>
      </c>
      <c r="AU901" s="81" t="n">
        <v>1.29999995</v>
      </c>
      <c r="AV901" s="81" t="n">
        <v>0.200000003</v>
      </c>
      <c r="AW901" s="82">
        <f>MAX(ABS(Y901-AK901),ABS(Z901-AL901),ABS(AA901-AM901),ABS(AB901-AN901),ABS(AC901-AO901),ABS(AD901-AP901),ABS(AE901-AQ901),ABS(AF901-AR901),ABS(AG901-AS901),ABS(AH901-AT901),ABS(AI901-AU901),ABS(AJ901-AV901))</f>
        <v/>
      </c>
    </row>
    <row r="902">
      <c r="A902" s="78" t="inlineStr">
        <is>
          <t>M897</t>
        </is>
      </c>
      <c r="B902" s="52" t="inlineStr">
        <is>
          <t>AAG-22</t>
        </is>
      </c>
      <c r="C902" s="52" t="inlineStr">
        <is>
          <t>AA Gatling Gun</t>
        </is>
      </c>
      <c r="D902" s="52" t="inlineStr">
        <is>
          <t>Trunnion L</t>
        </is>
      </c>
      <c r="E902" s="58" t="inlineStr">
        <is>
          <t>Cylinder</t>
        </is>
      </c>
      <c r="F902" s="52" t="inlineStr">
        <is>
          <t>AAG-20</t>
        </is>
      </c>
      <c r="G902" s="79" t="n">
        <v>0.25</v>
      </c>
      <c r="H902" s="79" t="n">
        <v>0.25</v>
      </c>
      <c r="I902" s="79" t="n">
        <v>0.200000003</v>
      </c>
      <c r="J902" s="79" t="n">
        <v>0</v>
      </c>
      <c r="K902" s="79" t="n">
        <v>90</v>
      </c>
      <c r="L902" s="79" t="n">
        <v>0</v>
      </c>
      <c r="M902" s="79" t="n">
        <v>0.5</v>
      </c>
      <c r="N902" s="79" t="n">
        <v>0</v>
      </c>
      <c r="O902" s="79" t="n">
        <v>0</v>
      </c>
      <c r="P902" s="80">
        <f>COS(RADIANS(K902))*COS(RADIANS(L902))+SIN(RADIANS(K902))*SIN(RADIANS(J902))*SIN(RADIANS(L902))</f>
        <v/>
      </c>
      <c r="Q902" s="80">
        <f>-COS(RADIANS(K902))*SIN(RADIANS(L902))+SIN(RADIANS(K902))*SIN(RADIANS(J902))*COS(RADIANS(L902))</f>
        <v/>
      </c>
      <c r="R902" s="80">
        <f>SIN(RADIANS(K902))*COS(RADIANS(J902))</f>
        <v/>
      </c>
      <c r="S902" s="80">
        <f>COS(RADIANS(J902))*SIN(RADIANS(L902))</f>
        <v/>
      </c>
      <c r="T902" s="80">
        <f>COS(RADIANS(J902))*COS(RADIANS(L902))</f>
        <v/>
      </c>
      <c r="U902" s="80">
        <f>-SIN(RADIANS(J902))</f>
        <v/>
      </c>
      <c r="V902" s="80">
        <f>-SIN(RADIANS(K902))*COS(RADIANS(L902))+COS(RADIANS(K902))*SIN(RADIANS(J902))*SIN(RADIANS(L902))</f>
        <v/>
      </c>
      <c r="W902" s="80">
        <f>SIN(RADIANS(K902))*SIN(RADIANS(L902))+COS(RADIANS(K902))*SIN(RADIANS(J902))*COS(RADIANS(L902))</f>
        <v/>
      </c>
      <c r="X902" s="80">
        <f>COS(RADIANS(K902))*COS(RADIANS(J902))</f>
        <v/>
      </c>
      <c r="Y902" s="80">
        <f>P902*G902</f>
        <v/>
      </c>
      <c r="Z902" s="80">
        <f>Q902*H902</f>
        <v/>
      </c>
      <c r="AA902" s="80">
        <f>R902*I902</f>
        <v/>
      </c>
      <c r="AB902" s="80">
        <f>M902</f>
        <v/>
      </c>
      <c r="AC902" s="80">
        <f>S902*G902</f>
        <v/>
      </c>
      <c r="AD902" s="80">
        <f>T902*H902</f>
        <v/>
      </c>
      <c r="AE902" s="80">
        <f>U902*I902</f>
        <v/>
      </c>
      <c r="AF902" s="80">
        <f>N902</f>
        <v/>
      </c>
      <c r="AG902" s="80">
        <f>V902*G902</f>
        <v/>
      </c>
      <c r="AH902" s="80">
        <f>W902*H902</f>
        <v/>
      </c>
      <c r="AI902" s="80">
        <f>X902*I902</f>
        <v/>
      </c>
      <c r="AJ902" s="80">
        <f>O902</f>
        <v/>
      </c>
      <c r="AK902" s="81" t="n">
        <v>-1.09278471e-08</v>
      </c>
      <c r="AL902" s="81" t="n">
        <v>0</v>
      </c>
      <c r="AM902" s="81" t="n">
        <v>0.200000003</v>
      </c>
      <c r="AN902" s="81" t="n">
        <v>0.5</v>
      </c>
      <c r="AO902" s="81" t="n">
        <v>0</v>
      </c>
      <c r="AP902" s="81" t="n">
        <v>0.25</v>
      </c>
      <c r="AQ902" s="81" t="n">
        <v>0</v>
      </c>
      <c r="AR902" s="81" t="n">
        <v>0</v>
      </c>
      <c r="AS902" s="81" t="n">
        <v>-0.25</v>
      </c>
      <c r="AT902" s="81" t="n">
        <v>0</v>
      </c>
      <c r="AU902" s="81" t="n">
        <v>-8.742278010000001e-09</v>
      </c>
      <c r="AV902" s="81" t="n">
        <v>0</v>
      </c>
      <c r="AW902" s="82">
        <f>MAX(ABS(Y902-AK902),ABS(Z902-AL902),ABS(AA902-AM902),ABS(AB902-AN902),ABS(AC902-AO902),ABS(AD902-AP902),ABS(AE902-AQ902),ABS(AF902-AR902),ABS(AG902-AS902),ABS(AH902-AT902),ABS(AI902-AU902),ABS(AJ902-AV902))</f>
        <v/>
      </c>
    </row>
    <row r="903">
      <c r="A903" s="78" t="inlineStr">
        <is>
          <t>M898</t>
        </is>
      </c>
      <c r="B903" s="52" t="inlineStr">
        <is>
          <t>AAG-23</t>
        </is>
      </c>
      <c r="C903" s="52" t="inlineStr">
        <is>
          <t>AA Gatling Gun</t>
        </is>
      </c>
      <c r="D903" s="52" t="inlineStr">
        <is>
          <t>Trunnion R</t>
        </is>
      </c>
      <c r="E903" s="58" t="inlineStr">
        <is>
          <t>Cylinder</t>
        </is>
      </c>
      <c r="F903" s="52" t="inlineStr">
        <is>
          <t>AAG-20</t>
        </is>
      </c>
      <c r="G903" s="79" t="n">
        <v>0.25</v>
      </c>
      <c r="H903" s="79" t="n">
        <v>0.25</v>
      </c>
      <c r="I903" s="79" t="n">
        <v>0.200000003</v>
      </c>
      <c r="J903" s="79" t="n">
        <v>0</v>
      </c>
      <c r="K903" s="79" t="n">
        <v>90</v>
      </c>
      <c r="L903" s="79" t="n">
        <v>0</v>
      </c>
      <c r="M903" s="79" t="n">
        <v>-0.5</v>
      </c>
      <c r="N903" s="79" t="n">
        <v>0</v>
      </c>
      <c r="O903" s="79" t="n">
        <v>0</v>
      </c>
      <c r="P903" s="80">
        <f>COS(RADIANS(K903))*COS(RADIANS(L903))+SIN(RADIANS(K903))*SIN(RADIANS(J903))*SIN(RADIANS(L903))</f>
        <v/>
      </c>
      <c r="Q903" s="80">
        <f>-COS(RADIANS(K903))*SIN(RADIANS(L903))+SIN(RADIANS(K903))*SIN(RADIANS(J903))*COS(RADIANS(L903))</f>
        <v/>
      </c>
      <c r="R903" s="80">
        <f>SIN(RADIANS(K903))*COS(RADIANS(J903))</f>
        <v/>
      </c>
      <c r="S903" s="80">
        <f>COS(RADIANS(J903))*SIN(RADIANS(L903))</f>
        <v/>
      </c>
      <c r="T903" s="80">
        <f>COS(RADIANS(J903))*COS(RADIANS(L903))</f>
        <v/>
      </c>
      <c r="U903" s="80">
        <f>-SIN(RADIANS(J903))</f>
        <v/>
      </c>
      <c r="V903" s="80">
        <f>-SIN(RADIANS(K903))*COS(RADIANS(L903))+COS(RADIANS(K903))*SIN(RADIANS(J903))*SIN(RADIANS(L903))</f>
        <v/>
      </c>
      <c r="W903" s="80">
        <f>SIN(RADIANS(K903))*SIN(RADIANS(L903))+COS(RADIANS(K903))*SIN(RADIANS(J903))*COS(RADIANS(L903))</f>
        <v/>
      </c>
      <c r="X903" s="80">
        <f>COS(RADIANS(K903))*COS(RADIANS(J903))</f>
        <v/>
      </c>
      <c r="Y903" s="80">
        <f>P903*G903</f>
        <v/>
      </c>
      <c r="Z903" s="80">
        <f>Q903*H903</f>
        <v/>
      </c>
      <c r="AA903" s="80">
        <f>R903*I903</f>
        <v/>
      </c>
      <c r="AB903" s="80">
        <f>M903</f>
        <v/>
      </c>
      <c r="AC903" s="80">
        <f>S903*G903</f>
        <v/>
      </c>
      <c r="AD903" s="80">
        <f>T903*H903</f>
        <v/>
      </c>
      <c r="AE903" s="80">
        <f>U903*I903</f>
        <v/>
      </c>
      <c r="AF903" s="80">
        <f>N903</f>
        <v/>
      </c>
      <c r="AG903" s="80">
        <f>V903*G903</f>
        <v/>
      </c>
      <c r="AH903" s="80">
        <f>W903*H903</f>
        <v/>
      </c>
      <c r="AI903" s="80">
        <f>X903*I903</f>
        <v/>
      </c>
      <c r="AJ903" s="80">
        <f>O903</f>
        <v/>
      </c>
      <c r="AK903" s="81" t="n">
        <v>-1.09278471e-08</v>
      </c>
      <c r="AL903" s="81" t="n">
        <v>0</v>
      </c>
      <c r="AM903" s="81" t="n">
        <v>0.200000003</v>
      </c>
      <c r="AN903" s="81" t="n">
        <v>-0.5</v>
      </c>
      <c r="AO903" s="81" t="n">
        <v>0</v>
      </c>
      <c r="AP903" s="81" t="n">
        <v>0.25</v>
      </c>
      <c r="AQ903" s="81" t="n">
        <v>0</v>
      </c>
      <c r="AR903" s="81" t="n">
        <v>0</v>
      </c>
      <c r="AS903" s="81" t="n">
        <v>-0.25</v>
      </c>
      <c r="AT903" s="81" t="n">
        <v>0</v>
      </c>
      <c r="AU903" s="81" t="n">
        <v>-8.742278010000001e-09</v>
      </c>
      <c r="AV903" s="81" t="n">
        <v>0</v>
      </c>
      <c r="AW903" s="82">
        <f>MAX(ABS(Y903-AK903),ABS(Z903-AL903),ABS(AA903-AM903),ABS(AB903-AN903),ABS(AC903-AO903),ABS(AD903-AP903),ABS(AE903-AQ903),ABS(AF903-AR903),ABS(AG903-AS903),ABS(AH903-AT903),ABS(AI903-AU903),ABS(AJ903-AV903))</f>
        <v/>
      </c>
    </row>
    <row r="904">
      <c r="A904" s="78" t="inlineStr">
        <is>
          <t>M899</t>
        </is>
      </c>
      <c r="B904" s="52" t="inlineStr">
        <is>
          <t>AAG-24</t>
        </is>
      </c>
      <c r="C904" s="52" t="inlineStr">
        <is>
          <t>AA Gatling Gun</t>
        </is>
      </c>
      <c r="D904" s="52" t="inlineStr">
        <is>
          <t>Front shroud</t>
        </is>
      </c>
      <c r="E904" s="58" t="inlineStr">
        <is>
          <t>Cylinder</t>
        </is>
      </c>
      <c r="F904" s="52" t="inlineStr">
        <is>
          <t>AAG-20</t>
        </is>
      </c>
      <c r="G904" s="79" t="n">
        <v>0.5</v>
      </c>
      <c r="H904" s="79" t="n">
        <v>0.5</v>
      </c>
      <c r="I904" s="79" t="n">
        <v>0.400000006</v>
      </c>
      <c r="J904" s="79" t="n">
        <v>0</v>
      </c>
      <c r="K904" s="79" t="n">
        <v>0</v>
      </c>
      <c r="L904" s="79" t="n">
        <v>0</v>
      </c>
      <c r="M904" s="79" t="n">
        <v>0</v>
      </c>
      <c r="N904" s="79" t="n">
        <v>0</v>
      </c>
      <c r="O904" s="79" t="n">
        <v>0.949999988</v>
      </c>
      <c r="P904" s="80">
        <f>COS(RADIANS(K904))*COS(RADIANS(L904))+SIN(RADIANS(K904))*SIN(RADIANS(J904))*SIN(RADIANS(L904))</f>
        <v/>
      </c>
      <c r="Q904" s="80">
        <f>-COS(RADIANS(K904))*SIN(RADIANS(L904))+SIN(RADIANS(K904))*SIN(RADIANS(J904))*COS(RADIANS(L904))</f>
        <v/>
      </c>
      <c r="R904" s="80">
        <f>SIN(RADIANS(K904))*COS(RADIANS(J904))</f>
        <v/>
      </c>
      <c r="S904" s="80">
        <f>COS(RADIANS(J904))*SIN(RADIANS(L904))</f>
        <v/>
      </c>
      <c r="T904" s="80">
        <f>COS(RADIANS(J904))*COS(RADIANS(L904))</f>
        <v/>
      </c>
      <c r="U904" s="80">
        <f>-SIN(RADIANS(J904))</f>
        <v/>
      </c>
      <c r="V904" s="80">
        <f>-SIN(RADIANS(K904))*COS(RADIANS(L904))+COS(RADIANS(K904))*SIN(RADIANS(J904))*SIN(RADIANS(L904))</f>
        <v/>
      </c>
      <c r="W904" s="80">
        <f>SIN(RADIANS(K904))*SIN(RADIANS(L904))+COS(RADIANS(K904))*SIN(RADIANS(J904))*COS(RADIANS(L904))</f>
        <v/>
      </c>
      <c r="X904" s="80">
        <f>COS(RADIANS(K904))*COS(RADIANS(J904))</f>
        <v/>
      </c>
      <c r="Y904" s="80">
        <f>P904*G904</f>
        <v/>
      </c>
      <c r="Z904" s="80">
        <f>Q904*H904</f>
        <v/>
      </c>
      <c r="AA904" s="80">
        <f>R904*I904</f>
        <v/>
      </c>
      <c r="AB904" s="80">
        <f>M904</f>
        <v/>
      </c>
      <c r="AC904" s="80">
        <f>S904*G904</f>
        <v/>
      </c>
      <c r="AD904" s="80">
        <f>T904*H904</f>
        <v/>
      </c>
      <c r="AE904" s="80">
        <f>U904*I904</f>
        <v/>
      </c>
      <c r="AF904" s="80">
        <f>N904</f>
        <v/>
      </c>
      <c r="AG904" s="80">
        <f>V904*G904</f>
        <v/>
      </c>
      <c r="AH904" s="80">
        <f>W904*H904</f>
        <v/>
      </c>
      <c r="AI904" s="80">
        <f>X904*I904</f>
        <v/>
      </c>
      <c r="AJ904" s="80">
        <f>O904</f>
        <v/>
      </c>
      <c r="AK904" s="81" t="n">
        <v>0.5</v>
      </c>
      <c r="AL904" s="81" t="n">
        <v>0</v>
      </c>
      <c r="AM904" s="81" t="n">
        <v>0</v>
      </c>
      <c r="AN904" s="81" t="n">
        <v>0</v>
      </c>
      <c r="AO904" s="81" t="n">
        <v>0</v>
      </c>
      <c r="AP904" s="81" t="n">
        <v>0.5</v>
      </c>
      <c r="AQ904" s="81" t="n">
        <v>0</v>
      </c>
      <c r="AR904" s="81" t="n">
        <v>0</v>
      </c>
      <c r="AS904" s="81" t="n">
        <v>0</v>
      </c>
      <c r="AT904" s="81" t="n">
        <v>0</v>
      </c>
      <c r="AU904" s="81" t="n">
        <v>0.400000006</v>
      </c>
      <c r="AV904" s="81" t="n">
        <v>0.949999988</v>
      </c>
      <c r="AW904" s="82">
        <f>MAX(ABS(Y904-AK904),ABS(Z904-AL904),ABS(AA904-AM904),ABS(AB904-AN904),ABS(AC904-AO904),ABS(AD904-AP904),ABS(AE904-AQ904),ABS(AF904-AR904),ABS(AG904-AS904),ABS(AH904-AT904),ABS(AI904-AU904),ABS(AJ904-AV904))</f>
        <v/>
      </c>
    </row>
    <row r="905">
      <c r="A905" s="78" t="inlineStr">
        <is>
          <t>M900</t>
        </is>
      </c>
      <c r="B905" s="52" t="inlineStr">
        <is>
          <t>AAG-25</t>
        </is>
      </c>
      <c r="C905" s="52" t="inlineStr">
        <is>
          <t>AA Gatling Gun</t>
        </is>
      </c>
      <c r="D905" s="52" t="inlineStr">
        <is>
          <t>Feed chute</t>
        </is>
      </c>
      <c r="E905" s="63" t="inlineStr">
        <is>
          <t>Cube</t>
        </is>
      </c>
      <c r="F905" s="52" t="inlineStr">
        <is>
          <t>AAG-20</t>
        </is>
      </c>
      <c r="G905" s="79" t="n">
        <v>0.25</v>
      </c>
      <c r="H905" s="79" t="n">
        <v>0.119999997</v>
      </c>
      <c r="I905" s="79" t="n">
        <v>0.899999976</v>
      </c>
      <c r="J905" s="79" t="n">
        <v>0</v>
      </c>
      <c r="K905" s="79" t="n">
        <v>0</v>
      </c>
      <c r="L905" s="79" t="n">
        <v>0</v>
      </c>
      <c r="M905" s="79" t="n">
        <v>0</v>
      </c>
      <c r="N905" s="79" t="n">
        <v>-0.300000012</v>
      </c>
      <c r="O905" s="79" t="n">
        <v>-0.5</v>
      </c>
      <c r="P905" s="80">
        <f>COS(RADIANS(K905))*COS(RADIANS(L905))+SIN(RADIANS(K905))*SIN(RADIANS(J905))*SIN(RADIANS(L905))</f>
        <v/>
      </c>
      <c r="Q905" s="80">
        <f>-COS(RADIANS(K905))*SIN(RADIANS(L905))+SIN(RADIANS(K905))*SIN(RADIANS(J905))*COS(RADIANS(L905))</f>
        <v/>
      </c>
      <c r="R905" s="80">
        <f>SIN(RADIANS(K905))*COS(RADIANS(J905))</f>
        <v/>
      </c>
      <c r="S905" s="80">
        <f>COS(RADIANS(J905))*SIN(RADIANS(L905))</f>
        <v/>
      </c>
      <c r="T905" s="80">
        <f>COS(RADIANS(J905))*COS(RADIANS(L905))</f>
        <v/>
      </c>
      <c r="U905" s="80">
        <f>-SIN(RADIANS(J905))</f>
        <v/>
      </c>
      <c r="V905" s="80">
        <f>-SIN(RADIANS(K905))*COS(RADIANS(L905))+COS(RADIANS(K905))*SIN(RADIANS(J905))*SIN(RADIANS(L905))</f>
        <v/>
      </c>
      <c r="W905" s="80">
        <f>SIN(RADIANS(K905))*SIN(RADIANS(L905))+COS(RADIANS(K905))*SIN(RADIANS(J905))*COS(RADIANS(L905))</f>
        <v/>
      </c>
      <c r="X905" s="80">
        <f>COS(RADIANS(K905))*COS(RADIANS(J905))</f>
        <v/>
      </c>
      <c r="Y905" s="80">
        <f>P905*G905</f>
        <v/>
      </c>
      <c r="Z905" s="80">
        <f>Q905*H905</f>
        <v/>
      </c>
      <c r="AA905" s="80">
        <f>R905*I905</f>
        <v/>
      </c>
      <c r="AB905" s="80">
        <f>M905</f>
        <v/>
      </c>
      <c r="AC905" s="80">
        <f>S905*G905</f>
        <v/>
      </c>
      <c r="AD905" s="80">
        <f>T905*H905</f>
        <v/>
      </c>
      <c r="AE905" s="80">
        <f>U905*I905</f>
        <v/>
      </c>
      <c r="AF905" s="80">
        <f>N905</f>
        <v/>
      </c>
      <c r="AG905" s="80">
        <f>V905*G905</f>
        <v/>
      </c>
      <c r="AH905" s="80">
        <f>W905*H905</f>
        <v/>
      </c>
      <c r="AI905" s="80">
        <f>X905*I905</f>
        <v/>
      </c>
      <c r="AJ905" s="80">
        <f>O905</f>
        <v/>
      </c>
      <c r="AK905" s="81" t="n">
        <v>0.25</v>
      </c>
      <c r="AL905" s="81" t="n">
        <v>0</v>
      </c>
      <c r="AM905" s="81" t="n">
        <v>0</v>
      </c>
      <c r="AN905" s="81" t="n">
        <v>0</v>
      </c>
      <c r="AO905" s="81" t="n">
        <v>0</v>
      </c>
      <c r="AP905" s="81" t="n">
        <v>0.119999997</v>
      </c>
      <c r="AQ905" s="81" t="n">
        <v>0</v>
      </c>
      <c r="AR905" s="81" t="n">
        <v>-0.300000012</v>
      </c>
      <c r="AS905" s="81" t="n">
        <v>0</v>
      </c>
      <c r="AT905" s="81" t="n">
        <v>0</v>
      </c>
      <c r="AU905" s="81" t="n">
        <v>0.899999976</v>
      </c>
      <c r="AV905" s="81" t="n">
        <v>-0.5</v>
      </c>
      <c r="AW905" s="82">
        <f>MAX(ABS(Y905-AK905),ABS(Z905-AL905),ABS(AA905-AM905),ABS(AB905-AN905),ABS(AC905-AO905),ABS(AD905-AP905),ABS(AE905-AQ905),ABS(AF905-AR905),ABS(AG905-AS905),ABS(AH905-AT905),ABS(AI905-AU905),ABS(AJ905-AV905))</f>
        <v/>
      </c>
    </row>
    <row r="906">
      <c r="A906" s="78" t="inlineStr">
        <is>
          <t>M901</t>
        </is>
      </c>
      <c r="B906" s="52" t="inlineStr">
        <is>
          <t>AAG-26</t>
        </is>
      </c>
      <c r="C906" s="52" t="inlineStr">
        <is>
          <t>AA Gatling Gun</t>
        </is>
      </c>
      <c r="D906" s="52" t="inlineStr">
        <is>
          <t>Ejection port</t>
        </is>
      </c>
      <c r="E906" s="63" t="inlineStr">
        <is>
          <t>Cube</t>
        </is>
      </c>
      <c r="F906" s="52" t="inlineStr">
        <is>
          <t>AAG-20</t>
        </is>
      </c>
      <c r="G906" s="79" t="n">
        <v>0.100000001</v>
      </c>
      <c r="H906" s="79" t="n">
        <v>0.119999997</v>
      </c>
      <c r="I906" s="79" t="n">
        <v>0.200000003</v>
      </c>
      <c r="J906" s="79" t="n">
        <v>0</v>
      </c>
      <c r="K906" s="79" t="n">
        <v>0</v>
      </c>
      <c r="L906" s="79" t="n">
        <v>0</v>
      </c>
      <c r="M906" s="79" t="n">
        <v>0.319999993</v>
      </c>
      <c r="N906" s="79" t="n">
        <v>0.119999997</v>
      </c>
      <c r="O906" s="79" t="n">
        <v>0.100000001</v>
      </c>
      <c r="P906" s="80">
        <f>COS(RADIANS(K906))*COS(RADIANS(L906))+SIN(RADIANS(K906))*SIN(RADIANS(J906))*SIN(RADIANS(L906))</f>
        <v/>
      </c>
      <c r="Q906" s="80">
        <f>-COS(RADIANS(K906))*SIN(RADIANS(L906))+SIN(RADIANS(K906))*SIN(RADIANS(J906))*COS(RADIANS(L906))</f>
        <v/>
      </c>
      <c r="R906" s="80">
        <f>SIN(RADIANS(K906))*COS(RADIANS(J906))</f>
        <v/>
      </c>
      <c r="S906" s="80">
        <f>COS(RADIANS(J906))*SIN(RADIANS(L906))</f>
        <v/>
      </c>
      <c r="T906" s="80">
        <f>COS(RADIANS(J906))*COS(RADIANS(L906))</f>
        <v/>
      </c>
      <c r="U906" s="80">
        <f>-SIN(RADIANS(J906))</f>
        <v/>
      </c>
      <c r="V906" s="80">
        <f>-SIN(RADIANS(K906))*COS(RADIANS(L906))+COS(RADIANS(K906))*SIN(RADIANS(J906))*SIN(RADIANS(L906))</f>
        <v/>
      </c>
      <c r="W906" s="80">
        <f>SIN(RADIANS(K906))*SIN(RADIANS(L906))+COS(RADIANS(K906))*SIN(RADIANS(J906))*COS(RADIANS(L906))</f>
        <v/>
      </c>
      <c r="X906" s="80">
        <f>COS(RADIANS(K906))*COS(RADIANS(J906))</f>
        <v/>
      </c>
      <c r="Y906" s="80">
        <f>P906*G906</f>
        <v/>
      </c>
      <c r="Z906" s="80">
        <f>Q906*H906</f>
        <v/>
      </c>
      <c r="AA906" s="80">
        <f>R906*I906</f>
        <v/>
      </c>
      <c r="AB906" s="80">
        <f>M906</f>
        <v/>
      </c>
      <c r="AC906" s="80">
        <f>S906*G906</f>
        <v/>
      </c>
      <c r="AD906" s="80">
        <f>T906*H906</f>
        <v/>
      </c>
      <c r="AE906" s="80">
        <f>U906*I906</f>
        <v/>
      </c>
      <c r="AF906" s="80">
        <f>N906</f>
        <v/>
      </c>
      <c r="AG906" s="80">
        <f>V906*G906</f>
        <v/>
      </c>
      <c r="AH906" s="80">
        <f>W906*H906</f>
        <v/>
      </c>
      <c r="AI906" s="80">
        <f>X906*I906</f>
        <v/>
      </c>
      <c r="AJ906" s="80">
        <f>O906</f>
        <v/>
      </c>
      <c r="AK906" s="81" t="n">
        <v>0.100000001</v>
      </c>
      <c r="AL906" s="81" t="n">
        <v>0</v>
      </c>
      <c r="AM906" s="81" t="n">
        <v>0</v>
      </c>
      <c r="AN906" s="81" t="n">
        <v>0.319999993</v>
      </c>
      <c r="AO906" s="81" t="n">
        <v>0</v>
      </c>
      <c r="AP906" s="81" t="n">
        <v>0.119999997</v>
      </c>
      <c r="AQ906" s="81" t="n">
        <v>0</v>
      </c>
      <c r="AR906" s="81" t="n">
        <v>0.119999997</v>
      </c>
      <c r="AS906" s="81" t="n">
        <v>0</v>
      </c>
      <c r="AT906" s="81" t="n">
        <v>0</v>
      </c>
      <c r="AU906" s="81" t="n">
        <v>0.200000003</v>
      </c>
      <c r="AV906" s="81" t="n">
        <v>0.100000001</v>
      </c>
      <c r="AW906" s="82">
        <f>MAX(ABS(Y906-AK906),ABS(Z906-AL906),ABS(AA906-AM906),ABS(AB906-AN906),ABS(AC906-AO906),ABS(AD906-AP906),ABS(AE906-AQ906),ABS(AF906-AR906),ABS(AG906-AS906),ABS(AH906-AT906),ABS(AI906-AU906),ABS(AJ906-AV906))</f>
        <v/>
      </c>
    </row>
    <row r="907">
      <c r="A907" s="78" t="inlineStr">
        <is>
          <t>M902</t>
        </is>
      </c>
      <c r="B907" s="52" t="inlineStr">
        <is>
          <t>AAG-27</t>
        </is>
      </c>
      <c r="C907" s="52" t="inlineStr">
        <is>
          <t>AA Gatling Gun</t>
        </is>
      </c>
      <c r="D907" s="52" t="inlineStr">
        <is>
          <t>EO sensor pod</t>
        </is>
      </c>
      <c r="E907" s="58" t="inlineStr">
        <is>
          <t>Cylinder</t>
        </is>
      </c>
      <c r="F907" s="52" t="inlineStr">
        <is>
          <t>AAG-20</t>
        </is>
      </c>
      <c r="G907" s="79" t="n">
        <v>0.200000003</v>
      </c>
      <c r="H907" s="79" t="n">
        <v>0.200000003</v>
      </c>
      <c r="I907" s="79" t="n">
        <v>0.180000007</v>
      </c>
      <c r="J907" s="79" t="n">
        <v>0</v>
      </c>
      <c r="K907" s="79" t="n">
        <v>0</v>
      </c>
      <c r="L907" s="79" t="n">
        <v>0</v>
      </c>
      <c r="M907" s="79" t="n">
        <v>-0.419999987</v>
      </c>
      <c r="N907" s="79" t="n">
        <v>0.349999994</v>
      </c>
      <c r="O907" s="79" t="n">
        <v>0.699999988</v>
      </c>
      <c r="P907" s="80">
        <f>COS(RADIANS(K907))*COS(RADIANS(L907))+SIN(RADIANS(K907))*SIN(RADIANS(J907))*SIN(RADIANS(L907))</f>
        <v/>
      </c>
      <c r="Q907" s="80">
        <f>-COS(RADIANS(K907))*SIN(RADIANS(L907))+SIN(RADIANS(K907))*SIN(RADIANS(J907))*COS(RADIANS(L907))</f>
        <v/>
      </c>
      <c r="R907" s="80">
        <f>SIN(RADIANS(K907))*COS(RADIANS(J907))</f>
        <v/>
      </c>
      <c r="S907" s="80">
        <f>COS(RADIANS(J907))*SIN(RADIANS(L907))</f>
        <v/>
      </c>
      <c r="T907" s="80">
        <f>COS(RADIANS(J907))*COS(RADIANS(L907))</f>
        <v/>
      </c>
      <c r="U907" s="80">
        <f>-SIN(RADIANS(J907))</f>
        <v/>
      </c>
      <c r="V907" s="80">
        <f>-SIN(RADIANS(K907))*COS(RADIANS(L907))+COS(RADIANS(K907))*SIN(RADIANS(J907))*SIN(RADIANS(L907))</f>
        <v/>
      </c>
      <c r="W907" s="80">
        <f>SIN(RADIANS(K907))*SIN(RADIANS(L907))+COS(RADIANS(K907))*SIN(RADIANS(J907))*COS(RADIANS(L907))</f>
        <v/>
      </c>
      <c r="X907" s="80">
        <f>COS(RADIANS(K907))*COS(RADIANS(J907))</f>
        <v/>
      </c>
      <c r="Y907" s="80">
        <f>P907*G907</f>
        <v/>
      </c>
      <c r="Z907" s="80">
        <f>Q907*H907</f>
        <v/>
      </c>
      <c r="AA907" s="80">
        <f>R907*I907</f>
        <v/>
      </c>
      <c r="AB907" s="80">
        <f>M907</f>
        <v/>
      </c>
      <c r="AC907" s="80">
        <f>S907*G907</f>
        <v/>
      </c>
      <c r="AD907" s="80">
        <f>T907*H907</f>
        <v/>
      </c>
      <c r="AE907" s="80">
        <f>U907*I907</f>
        <v/>
      </c>
      <c r="AF907" s="80">
        <f>N907</f>
        <v/>
      </c>
      <c r="AG907" s="80">
        <f>V907*G907</f>
        <v/>
      </c>
      <c r="AH907" s="80">
        <f>W907*H907</f>
        <v/>
      </c>
      <c r="AI907" s="80">
        <f>X907*I907</f>
        <v/>
      </c>
      <c r="AJ907" s="80">
        <f>O907</f>
        <v/>
      </c>
      <c r="AK907" s="81" t="n">
        <v>0.200000003</v>
      </c>
      <c r="AL907" s="81" t="n">
        <v>0</v>
      </c>
      <c r="AM907" s="81" t="n">
        <v>0</v>
      </c>
      <c r="AN907" s="81" t="n">
        <v>-0.419999987</v>
      </c>
      <c r="AO907" s="81" t="n">
        <v>0</v>
      </c>
      <c r="AP907" s="81" t="n">
        <v>0.200000003</v>
      </c>
      <c r="AQ907" s="81" t="n">
        <v>0</v>
      </c>
      <c r="AR907" s="81" t="n">
        <v>0.349999994</v>
      </c>
      <c r="AS907" s="81" t="n">
        <v>0</v>
      </c>
      <c r="AT907" s="81" t="n">
        <v>0</v>
      </c>
      <c r="AU907" s="81" t="n">
        <v>0.180000007</v>
      </c>
      <c r="AV907" s="81" t="n">
        <v>0.699999988</v>
      </c>
      <c r="AW907" s="82">
        <f>MAX(ABS(Y907-AK907),ABS(Z907-AL907),ABS(AA907-AM907),ABS(AB907-AN907),ABS(AC907-AO907),ABS(AD907-AP907),ABS(AE907-AQ907),ABS(AF907-AR907),ABS(AG907-AS907),ABS(AH907-AT907),ABS(AI907-AU907),ABS(AJ907-AV907))</f>
        <v/>
      </c>
    </row>
    <row r="908">
      <c r="A908" s="78" t="inlineStr">
        <is>
          <t>M903</t>
        </is>
      </c>
      <c r="B908" s="52" t="inlineStr">
        <is>
          <t>AAG-28</t>
        </is>
      </c>
      <c r="C908" s="52" t="inlineStr">
        <is>
          <t>AA Gatling Gun</t>
        </is>
      </c>
      <c r="D908" s="52" t="inlineStr">
        <is>
          <t>EO sensor lens</t>
        </is>
      </c>
      <c r="E908" s="59" t="inlineStr">
        <is>
          <t>Sphere</t>
        </is>
      </c>
      <c r="F908" s="52" t="inlineStr">
        <is>
          <t>AAG-20</t>
        </is>
      </c>
      <c r="G908" s="79" t="n">
        <v>0.140000001</v>
      </c>
      <c r="H908" s="79" t="n">
        <v>0.140000001</v>
      </c>
      <c r="I908" s="79" t="n">
        <v>0.07999999820000001</v>
      </c>
      <c r="J908" s="79" t="n">
        <v>0</v>
      </c>
      <c r="K908" s="79" t="n">
        <v>0</v>
      </c>
      <c r="L908" s="79" t="n">
        <v>0</v>
      </c>
      <c r="M908" s="79" t="n">
        <v>-0.419999987</v>
      </c>
      <c r="N908" s="79" t="n">
        <v>0.349999994</v>
      </c>
      <c r="O908" s="79" t="n">
        <v>0.800000012</v>
      </c>
      <c r="P908" s="80">
        <f>COS(RADIANS(K908))*COS(RADIANS(L908))+SIN(RADIANS(K908))*SIN(RADIANS(J908))*SIN(RADIANS(L908))</f>
        <v/>
      </c>
      <c r="Q908" s="80">
        <f>-COS(RADIANS(K908))*SIN(RADIANS(L908))+SIN(RADIANS(K908))*SIN(RADIANS(J908))*COS(RADIANS(L908))</f>
        <v/>
      </c>
      <c r="R908" s="80">
        <f>SIN(RADIANS(K908))*COS(RADIANS(J908))</f>
        <v/>
      </c>
      <c r="S908" s="80">
        <f>COS(RADIANS(J908))*SIN(RADIANS(L908))</f>
        <v/>
      </c>
      <c r="T908" s="80">
        <f>COS(RADIANS(J908))*COS(RADIANS(L908))</f>
        <v/>
      </c>
      <c r="U908" s="80">
        <f>-SIN(RADIANS(J908))</f>
        <v/>
      </c>
      <c r="V908" s="80">
        <f>-SIN(RADIANS(K908))*COS(RADIANS(L908))+COS(RADIANS(K908))*SIN(RADIANS(J908))*SIN(RADIANS(L908))</f>
        <v/>
      </c>
      <c r="W908" s="80">
        <f>SIN(RADIANS(K908))*SIN(RADIANS(L908))+COS(RADIANS(K908))*SIN(RADIANS(J908))*COS(RADIANS(L908))</f>
        <v/>
      </c>
      <c r="X908" s="80">
        <f>COS(RADIANS(K908))*COS(RADIANS(J908))</f>
        <v/>
      </c>
      <c r="Y908" s="80">
        <f>P908*G908</f>
        <v/>
      </c>
      <c r="Z908" s="80">
        <f>Q908*H908</f>
        <v/>
      </c>
      <c r="AA908" s="80">
        <f>R908*I908</f>
        <v/>
      </c>
      <c r="AB908" s="80">
        <f>M908</f>
        <v/>
      </c>
      <c r="AC908" s="80">
        <f>S908*G908</f>
        <v/>
      </c>
      <c r="AD908" s="80">
        <f>T908*H908</f>
        <v/>
      </c>
      <c r="AE908" s="80">
        <f>U908*I908</f>
        <v/>
      </c>
      <c r="AF908" s="80">
        <f>N908</f>
        <v/>
      </c>
      <c r="AG908" s="80">
        <f>V908*G908</f>
        <v/>
      </c>
      <c r="AH908" s="80">
        <f>W908*H908</f>
        <v/>
      </c>
      <c r="AI908" s="80">
        <f>X908*I908</f>
        <v/>
      </c>
      <c r="AJ908" s="80">
        <f>O908</f>
        <v/>
      </c>
      <c r="AK908" s="81" t="n">
        <v>0.140000001</v>
      </c>
      <c r="AL908" s="81" t="n">
        <v>0</v>
      </c>
      <c r="AM908" s="81" t="n">
        <v>0</v>
      </c>
      <c r="AN908" s="81" t="n">
        <v>-0.419999987</v>
      </c>
      <c r="AO908" s="81" t="n">
        <v>0</v>
      </c>
      <c r="AP908" s="81" t="n">
        <v>0.140000001</v>
      </c>
      <c r="AQ908" s="81" t="n">
        <v>0</v>
      </c>
      <c r="AR908" s="81" t="n">
        <v>0.349999994</v>
      </c>
      <c r="AS908" s="81" t="n">
        <v>0</v>
      </c>
      <c r="AT908" s="81" t="n">
        <v>0</v>
      </c>
      <c r="AU908" s="81" t="n">
        <v>0.07999999820000001</v>
      </c>
      <c r="AV908" s="81" t="n">
        <v>0.800000012</v>
      </c>
      <c r="AW908" s="82">
        <f>MAX(ABS(Y908-AK908),ABS(Z908-AL908),ABS(AA908-AM908),ABS(AB908-AN908),ABS(AC908-AO908),ABS(AD908-AP908),ABS(AE908-AQ908),ABS(AF908-AR908),ABS(AG908-AS908),ABS(AH908-AT908),ABS(AI908-AU908),ABS(AJ908-AV908))</f>
        <v/>
      </c>
    </row>
    <row r="909">
      <c r="A909" s="78" t="inlineStr">
        <is>
          <t>M904</t>
        </is>
      </c>
      <c r="B909" s="52" t="inlineStr">
        <is>
          <t>AAG-29</t>
        </is>
      </c>
      <c r="C909" s="52" t="inlineStr">
        <is>
          <t>AA Gatling Gun</t>
        </is>
      </c>
      <c r="D909" s="52" t="inlineStr">
        <is>
          <t>Barrel cluster</t>
        </is>
      </c>
      <c r="E909" s="53" t="inlineStr">
        <is>
          <t>Group</t>
        </is>
      </c>
      <c r="F909" s="52" t="inlineStr">
        <is>
          <t>AAG-20</t>
        </is>
      </c>
      <c r="G909" s="79" t="n">
        <v>1</v>
      </c>
      <c r="H909" s="79" t="n">
        <v>1</v>
      </c>
      <c r="I909" s="79" t="n">
        <v>1</v>
      </c>
      <c r="J909" s="79" t="n">
        <v>0</v>
      </c>
      <c r="K909" s="79" t="n">
        <v>0</v>
      </c>
      <c r="L909" s="79" t="n">
        <v>0</v>
      </c>
      <c r="M909" s="79" t="n">
        <v>0</v>
      </c>
      <c r="N909" s="79" t="n">
        <v>0</v>
      </c>
      <c r="O909" s="79" t="n">
        <v>1.14999998</v>
      </c>
      <c r="P909" s="80">
        <f>COS(RADIANS(K909))*COS(RADIANS(L909))+SIN(RADIANS(K909))*SIN(RADIANS(J909))*SIN(RADIANS(L909))</f>
        <v/>
      </c>
      <c r="Q909" s="80">
        <f>-COS(RADIANS(K909))*SIN(RADIANS(L909))+SIN(RADIANS(K909))*SIN(RADIANS(J909))*COS(RADIANS(L909))</f>
        <v/>
      </c>
      <c r="R909" s="80">
        <f>SIN(RADIANS(K909))*COS(RADIANS(J909))</f>
        <v/>
      </c>
      <c r="S909" s="80">
        <f>COS(RADIANS(J909))*SIN(RADIANS(L909))</f>
        <v/>
      </c>
      <c r="T909" s="80">
        <f>COS(RADIANS(J909))*COS(RADIANS(L909))</f>
        <v/>
      </c>
      <c r="U909" s="80">
        <f>-SIN(RADIANS(J909))</f>
        <v/>
      </c>
      <c r="V909" s="80">
        <f>-SIN(RADIANS(K909))*COS(RADIANS(L909))+COS(RADIANS(K909))*SIN(RADIANS(J909))*SIN(RADIANS(L909))</f>
        <v/>
      </c>
      <c r="W909" s="80">
        <f>SIN(RADIANS(K909))*SIN(RADIANS(L909))+COS(RADIANS(K909))*SIN(RADIANS(J909))*COS(RADIANS(L909))</f>
        <v/>
      </c>
      <c r="X909" s="80">
        <f>COS(RADIANS(K909))*COS(RADIANS(J909))</f>
        <v/>
      </c>
      <c r="Y909" s="80">
        <f>P909*G909</f>
        <v/>
      </c>
      <c r="Z909" s="80">
        <f>Q909*H909</f>
        <v/>
      </c>
      <c r="AA909" s="80">
        <f>R909*I909</f>
        <v/>
      </c>
      <c r="AB909" s="80">
        <f>M909</f>
        <v/>
      </c>
      <c r="AC909" s="80">
        <f>S909*G909</f>
        <v/>
      </c>
      <c r="AD909" s="80">
        <f>T909*H909</f>
        <v/>
      </c>
      <c r="AE909" s="80">
        <f>U909*I909</f>
        <v/>
      </c>
      <c r="AF909" s="80">
        <f>N909</f>
        <v/>
      </c>
      <c r="AG909" s="80">
        <f>V909*G909</f>
        <v/>
      </c>
      <c r="AH909" s="80">
        <f>W909*H909</f>
        <v/>
      </c>
      <c r="AI909" s="80">
        <f>X909*I909</f>
        <v/>
      </c>
      <c r="AJ909" s="80">
        <f>O909</f>
        <v/>
      </c>
      <c r="AK909" s="81" t="n">
        <v>1</v>
      </c>
      <c r="AL909" s="81" t="n">
        <v>0</v>
      </c>
      <c r="AM909" s="81" t="n">
        <v>0</v>
      </c>
      <c r="AN909" s="81" t="n">
        <v>0</v>
      </c>
      <c r="AO909" s="81" t="n">
        <v>0</v>
      </c>
      <c r="AP909" s="81" t="n">
        <v>1</v>
      </c>
      <c r="AQ909" s="81" t="n">
        <v>0</v>
      </c>
      <c r="AR909" s="81" t="n">
        <v>0</v>
      </c>
      <c r="AS909" s="81" t="n">
        <v>0</v>
      </c>
      <c r="AT909" s="81" t="n">
        <v>0</v>
      </c>
      <c r="AU909" s="81" t="n">
        <v>1</v>
      </c>
      <c r="AV909" s="81" t="n">
        <v>1.14999998</v>
      </c>
      <c r="AW909" s="82">
        <f>MAX(ABS(Y909-AK909),ABS(Z909-AL909),ABS(AA909-AM909),ABS(AB909-AN909),ABS(AC909-AO909),ABS(AD909-AP909),ABS(AE909-AQ909),ABS(AF909-AR909),ABS(AG909-AS909),ABS(AH909-AT909),ABS(AI909-AU909),ABS(AJ909-AV909))</f>
        <v/>
      </c>
    </row>
    <row r="910">
      <c r="A910" s="78" t="inlineStr">
        <is>
          <t>M905</t>
        </is>
      </c>
      <c r="B910" s="52" t="inlineStr">
        <is>
          <t>AAG-30</t>
        </is>
      </c>
      <c r="C910" s="52" t="inlineStr">
        <is>
          <t>AA Gatling Gun</t>
        </is>
      </c>
      <c r="D910" s="52" t="inlineStr">
        <is>
          <t>Gatling barrel</t>
        </is>
      </c>
      <c r="E910" s="58" t="inlineStr">
        <is>
          <t>Cylinder</t>
        </is>
      </c>
      <c r="F910" s="52" t="inlineStr">
        <is>
          <t>AAG-29</t>
        </is>
      </c>
      <c r="G910" s="79" t="n">
        <v>0.0700000003</v>
      </c>
      <c r="H910" s="79" t="n">
        <v>0.0700000003</v>
      </c>
      <c r="I910" s="79" t="n">
        <v>2</v>
      </c>
      <c r="J910" s="79" t="n">
        <v>0</v>
      </c>
      <c r="K910" s="79" t="n">
        <v>0</v>
      </c>
      <c r="L910" s="79" t="n">
        <v>0</v>
      </c>
      <c r="M910" s="79" t="n">
        <v>0</v>
      </c>
      <c r="N910" s="79" t="n">
        <v>0.140000001</v>
      </c>
      <c r="O910" s="79" t="n">
        <v>1</v>
      </c>
      <c r="P910" s="80">
        <f>COS(RADIANS(K910))*COS(RADIANS(L910))+SIN(RADIANS(K910))*SIN(RADIANS(J910))*SIN(RADIANS(L910))</f>
        <v/>
      </c>
      <c r="Q910" s="80">
        <f>-COS(RADIANS(K910))*SIN(RADIANS(L910))+SIN(RADIANS(K910))*SIN(RADIANS(J910))*COS(RADIANS(L910))</f>
        <v/>
      </c>
      <c r="R910" s="80">
        <f>SIN(RADIANS(K910))*COS(RADIANS(J910))</f>
        <v/>
      </c>
      <c r="S910" s="80">
        <f>COS(RADIANS(J910))*SIN(RADIANS(L910))</f>
        <v/>
      </c>
      <c r="T910" s="80">
        <f>COS(RADIANS(J910))*COS(RADIANS(L910))</f>
        <v/>
      </c>
      <c r="U910" s="80">
        <f>-SIN(RADIANS(J910))</f>
        <v/>
      </c>
      <c r="V910" s="80">
        <f>-SIN(RADIANS(K910))*COS(RADIANS(L910))+COS(RADIANS(K910))*SIN(RADIANS(J910))*SIN(RADIANS(L910))</f>
        <v/>
      </c>
      <c r="W910" s="80">
        <f>SIN(RADIANS(K910))*SIN(RADIANS(L910))+COS(RADIANS(K910))*SIN(RADIANS(J910))*COS(RADIANS(L910))</f>
        <v/>
      </c>
      <c r="X910" s="80">
        <f>COS(RADIANS(K910))*COS(RADIANS(J910))</f>
        <v/>
      </c>
      <c r="Y910" s="80">
        <f>P910*G910</f>
        <v/>
      </c>
      <c r="Z910" s="80">
        <f>Q910*H910</f>
        <v/>
      </c>
      <c r="AA910" s="80">
        <f>R910*I910</f>
        <v/>
      </c>
      <c r="AB910" s="80">
        <f>M910</f>
        <v/>
      </c>
      <c r="AC910" s="80">
        <f>S910*G910</f>
        <v/>
      </c>
      <c r="AD910" s="80">
        <f>T910*H910</f>
        <v/>
      </c>
      <c r="AE910" s="80">
        <f>U910*I910</f>
        <v/>
      </c>
      <c r="AF910" s="80">
        <f>N910</f>
        <v/>
      </c>
      <c r="AG910" s="80">
        <f>V910*G910</f>
        <v/>
      </c>
      <c r="AH910" s="80">
        <f>W910*H910</f>
        <v/>
      </c>
      <c r="AI910" s="80">
        <f>X910*I910</f>
        <v/>
      </c>
      <c r="AJ910" s="80">
        <f>O910</f>
        <v/>
      </c>
      <c r="AK910" s="81" t="n">
        <v>0.0700000003</v>
      </c>
      <c r="AL910" s="81" t="n">
        <v>0</v>
      </c>
      <c r="AM910" s="81" t="n">
        <v>0</v>
      </c>
      <c r="AN910" s="81" t="n">
        <v>0</v>
      </c>
      <c r="AO910" s="81" t="n">
        <v>0</v>
      </c>
      <c r="AP910" s="81" t="n">
        <v>0.0700000003</v>
      </c>
      <c r="AQ910" s="81" t="n">
        <v>0</v>
      </c>
      <c r="AR910" s="81" t="n">
        <v>0.140000001</v>
      </c>
      <c r="AS910" s="81" t="n">
        <v>0</v>
      </c>
      <c r="AT910" s="81" t="n">
        <v>0</v>
      </c>
      <c r="AU910" s="81" t="n">
        <v>2</v>
      </c>
      <c r="AV910" s="81" t="n">
        <v>1</v>
      </c>
      <c r="AW910" s="82">
        <f>MAX(ABS(Y910-AK910),ABS(Z910-AL910),ABS(AA910-AM910),ABS(AB910-AN910),ABS(AC910-AO910),ABS(AD910-AP910),ABS(AE910-AQ910),ABS(AF910-AR910),ABS(AG910-AS910),ABS(AH910-AT910),ABS(AI910-AU910),ABS(AJ910-AV910))</f>
        <v/>
      </c>
    </row>
    <row r="911">
      <c r="A911" s="78" t="inlineStr">
        <is>
          <t>M906</t>
        </is>
      </c>
      <c r="B911" s="52" t="inlineStr">
        <is>
          <t>AAG-31</t>
        </is>
      </c>
      <c r="C911" s="52" t="inlineStr">
        <is>
          <t>AA Gatling Gun</t>
        </is>
      </c>
      <c r="D911" s="52" t="inlineStr">
        <is>
          <t>Gatling barrel</t>
        </is>
      </c>
      <c r="E911" s="58" t="inlineStr">
        <is>
          <t>Cylinder</t>
        </is>
      </c>
      <c r="F911" s="52" t="inlineStr">
        <is>
          <t>AAG-29</t>
        </is>
      </c>
      <c r="G911" s="79" t="n">
        <v>0.0700000003</v>
      </c>
      <c r="H911" s="79" t="n">
        <v>0.0700000003</v>
      </c>
      <c r="I911" s="79" t="n">
        <v>2</v>
      </c>
      <c r="J911" s="79" t="n">
        <v>0</v>
      </c>
      <c r="K911" s="79" t="n">
        <v>0</v>
      </c>
      <c r="L911" s="79" t="n">
        <v>0</v>
      </c>
      <c r="M911" s="79" t="n">
        <v>0.121243566</v>
      </c>
      <c r="N911" s="79" t="n">
        <v>0.06999999279999999</v>
      </c>
      <c r="O911" s="79" t="n">
        <v>1</v>
      </c>
      <c r="P911" s="80">
        <f>COS(RADIANS(K911))*COS(RADIANS(L911))+SIN(RADIANS(K911))*SIN(RADIANS(J911))*SIN(RADIANS(L911))</f>
        <v/>
      </c>
      <c r="Q911" s="80">
        <f>-COS(RADIANS(K911))*SIN(RADIANS(L911))+SIN(RADIANS(K911))*SIN(RADIANS(J911))*COS(RADIANS(L911))</f>
        <v/>
      </c>
      <c r="R911" s="80">
        <f>SIN(RADIANS(K911))*COS(RADIANS(J911))</f>
        <v/>
      </c>
      <c r="S911" s="80">
        <f>COS(RADIANS(J911))*SIN(RADIANS(L911))</f>
        <v/>
      </c>
      <c r="T911" s="80">
        <f>COS(RADIANS(J911))*COS(RADIANS(L911))</f>
        <v/>
      </c>
      <c r="U911" s="80">
        <f>-SIN(RADIANS(J911))</f>
        <v/>
      </c>
      <c r="V911" s="80">
        <f>-SIN(RADIANS(K911))*COS(RADIANS(L911))+COS(RADIANS(K911))*SIN(RADIANS(J911))*SIN(RADIANS(L911))</f>
        <v/>
      </c>
      <c r="W911" s="80">
        <f>SIN(RADIANS(K911))*SIN(RADIANS(L911))+COS(RADIANS(K911))*SIN(RADIANS(J911))*COS(RADIANS(L911))</f>
        <v/>
      </c>
      <c r="X911" s="80">
        <f>COS(RADIANS(K911))*COS(RADIANS(J911))</f>
        <v/>
      </c>
      <c r="Y911" s="80">
        <f>P911*G911</f>
        <v/>
      </c>
      <c r="Z911" s="80">
        <f>Q911*H911</f>
        <v/>
      </c>
      <c r="AA911" s="80">
        <f>R911*I911</f>
        <v/>
      </c>
      <c r="AB911" s="80">
        <f>M911</f>
        <v/>
      </c>
      <c r="AC911" s="80">
        <f>S911*G911</f>
        <v/>
      </c>
      <c r="AD911" s="80">
        <f>T911*H911</f>
        <v/>
      </c>
      <c r="AE911" s="80">
        <f>U911*I911</f>
        <v/>
      </c>
      <c r="AF911" s="80">
        <f>N911</f>
        <v/>
      </c>
      <c r="AG911" s="80">
        <f>V911*G911</f>
        <v/>
      </c>
      <c r="AH911" s="80">
        <f>W911*H911</f>
        <v/>
      </c>
      <c r="AI911" s="80">
        <f>X911*I911</f>
        <v/>
      </c>
      <c r="AJ911" s="80">
        <f>O911</f>
        <v/>
      </c>
      <c r="AK911" s="81" t="n">
        <v>0.0700000003</v>
      </c>
      <c r="AL911" s="81" t="n">
        <v>0</v>
      </c>
      <c r="AM911" s="81" t="n">
        <v>0</v>
      </c>
      <c r="AN911" s="81" t="n">
        <v>0.121243566</v>
      </c>
      <c r="AO911" s="81" t="n">
        <v>0</v>
      </c>
      <c r="AP911" s="81" t="n">
        <v>0.0700000003</v>
      </c>
      <c r="AQ911" s="81" t="n">
        <v>0</v>
      </c>
      <c r="AR911" s="81" t="n">
        <v>0.06999999279999999</v>
      </c>
      <c r="AS911" s="81" t="n">
        <v>0</v>
      </c>
      <c r="AT911" s="81" t="n">
        <v>0</v>
      </c>
      <c r="AU911" s="81" t="n">
        <v>2</v>
      </c>
      <c r="AV911" s="81" t="n">
        <v>1</v>
      </c>
      <c r="AW911" s="82">
        <f>MAX(ABS(Y911-AK911),ABS(Z911-AL911),ABS(AA911-AM911),ABS(AB911-AN911),ABS(AC911-AO911),ABS(AD911-AP911),ABS(AE911-AQ911),ABS(AF911-AR911),ABS(AG911-AS911),ABS(AH911-AT911),ABS(AI911-AU911),ABS(AJ911-AV911))</f>
        <v/>
      </c>
    </row>
    <row r="912">
      <c r="A912" s="78" t="inlineStr">
        <is>
          <t>M907</t>
        </is>
      </c>
      <c r="B912" s="52" t="inlineStr">
        <is>
          <t>AAG-32</t>
        </is>
      </c>
      <c r="C912" s="52" t="inlineStr">
        <is>
          <t>AA Gatling Gun</t>
        </is>
      </c>
      <c r="D912" s="52" t="inlineStr">
        <is>
          <t>Gatling barrel</t>
        </is>
      </c>
      <c r="E912" s="58" t="inlineStr">
        <is>
          <t>Cylinder</t>
        </is>
      </c>
      <c r="F912" s="52" t="inlineStr">
        <is>
          <t>AAG-29</t>
        </is>
      </c>
      <c r="G912" s="79" t="n">
        <v>0.0700000003</v>
      </c>
      <c r="H912" s="79" t="n">
        <v>0.0700000003</v>
      </c>
      <c r="I912" s="79" t="n">
        <v>2</v>
      </c>
      <c r="J912" s="79" t="n">
        <v>0</v>
      </c>
      <c r="K912" s="79" t="n">
        <v>0</v>
      </c>
      <c r="L912" s="79" t="n">
        <v>0</v>
      </c>
      <c r="M912" s="79" t="n">
        <v>0.121243551</v>
      </c>
      <c r="N912" s="79" t="n">
        <v>-0.07000000770000001</v>
      </c>
      <c r="O912" s="79" t="n">
        <v>1</v>
      </c>
      <c r="P912" s="80">
        <f>COS(RADIANS(K912))*COS(RADIANS(L912))+SIN(RADIANS(K912))*SIN(RADIANS(J912))*SIN(RADIANS(L912))</f>
        <v/>
      </c>
      <c r="Q912" s="80">
        <f>-COS(RADIANS(K912))*SIN(RADIANS(L912))+SIN(RADIANS(K912))*SIN(RADIANS(J912))*COS(RADIANS(L912))</f>
        <v/>
      </c>
      <c r="R912" s="80">
        <f>SIN(RADIANS(K912))*COS(RADIANS(J912))</f>
        <v/>
      </c>
      <c r="S912" s="80">
        <f>COS(RADIANS(J912))*SIN(RADIANS(L912))</f>
        <v/>
      </c>
      <c r="T912" s="80">
        <f>COS(RADIANS(J912))*COS(RADIANS(L912))</f>
        <v/>
      </c>
      <c r="U912" s="80">
        <f>-SIN(RADIANS(J912))</f>
        <v/>
      </c>
      <c r="V912" s="80">
        <f>-SIN(RADIANS(K912))*COS(RADIANS(L912))+COS(RADIANS(K912))*SIN(RADIANS(J912))*SIN(RADIANS(L912))</f>
        <v/>
      </c>
      <c r="W912" s="80">
        <f>SIN(RADIANS(K912))*SIN(RADIANS(L912))+COS(RADIANS(K912))*SIN(RADIANS(J912))*COS(RADIANS(L912))</f>
        <v/>
      </c>
      <c r="X912" s="80">
        <f>COS(RADIANS(K912))*COS(RADIANS(J912))</f>
        <v/>
      </c>
      <c r="Y912" s="80">
        <f>P912*G912</f>
        <v/>
      </c>
      <c r="Z912" s="80">
        <f>Q912*H912</f>
        <v/>
      </c>
      <c r="AA912" s="80">
        <f>R912*I912</f>
        <v/>
      </c>
      <c r="AB912" s="80">
        <f>M912</f>
        <v/>
      </c>
      <c r="AC912" s="80">
        <f>S912*G912</f>
        <v/>
      </c>
      <c r="AD912" s="80">
        <f>T912*H912</f>
        <v/>
      </c>
      <c r="AE912" s="80">
        <f>U912*I912</f>
        <v/>
      </c>
      <c r="AF912" s="80">
        <f>N912</f>
        <v/>
      </c>
      <c r="AG912" s="80">
        <f>V912*G912</f>
        <v/>
      </c>
      <c r="AH912" s="80">
        <f>W912*H912</f>
        <v/>
      </c>
      <c r="AI912" s="80">
        <f>X912*I912</f>
        <v/>
      </c>
      <c r="AJ912" s="80">
        <f>O912</f>
        <v/>
      </c>
      <c r="AK912" s="81" t="n">
        <v>0.0700000003</v>
      </c>
      <c r="AL912" s="81" t="n">
        <v>0</v>
      </c>
      <c r="AM912" s="81" t="n">
        <v>0</v>
      </c>
      <c r="AN912" s="81" t="n">
        <v>0.121243551</v>
      </c>
      <c r="AO912" s="81" t="n">
        <v>0</v>
      </c>
      <c r="AP912" s="81" t="n">
        <v>0.0700000003</v>
      </c>
      <c r="AQ912" s="81" t="n">
        <v>0</v>
      </c>
      <c r="AR912" s="81" t="n">
        <v>-0.07000000770000001</v>
      </c>
      <c r="AS912" s="81" t="n">
        <v>0</v>
      </c>
      <c r="AT912" s="81" t="n">
        <v>0</v>
      </c>
      <c r="AU912" s="81" t="n">
        <v>2</v>
      </c>
      <c r="AV912" s="81" t="n">
        <v>1</v>
      </c>
      <c r="AW912" s="82">
        <f>MAX(ABS(Y912-AK912),ABS(Z912-AL912),ABS(AA912-AM912),ABS(AB912-AN912),ABS(AC912-AO912),ABS(AD912-AP912),ABS(AE912-AQ912),ABS(AF912-AR912),ABS(AG912-AS912),ABS(AH912-AT912),ABS(AI912-AU912),ABS(AJ912-AV912))</f>
        <v/>
      </c>
    </row>
    <row r="913">
      <c r="A913" s="78" t="inlineStr">
        <is>
          <t>M908</t>
        </is>
      </c>
      <c r="B913" s="52" t="inlineStr">
        <is>
          <t>AAG-33</t>
        </is>
      </c>
      <c r="C913" s="52" t="inlineStr">
        <is>
          <t>AA Gatling Gun</t>
        </is>
      </c>
      <c r="D913" s="52" t="inlineStr">
        <is>
          <t>Gatling barrel</t>
        </is>
      </c>
      <c r="E913" s="58" t="inlineStr">
        <is>
          <t>Cylinder</t>
        </is>
      </c>
      <c r="F913" s="52" t="inlineStr">
        <is>
          <t>AAG-29</t>
        </is>
      </c>
      <c r="G913" s="79" t="n">
        <v>0.0700000003</v>
      </c>
      <c r="H913" s="79" t="n">
        <v>0.0700000003</v>
      </c>
      <c r="I913" s="79" t="n">
        <v>2</v>
      </c>
      <c r="J913" s="79" t="n">
        <v>0</v>
      </c>
      <c r="K913" s="79" t="n">
        <v>0</v>
      </c>
      <c r="L913" s="79" t="n">
        <v>0</v>
      </c>
      <c r="M913" s="79" t="n">
        <v>-1.22391883e-08</v>
      </c>
      <c r="N913" s="79" t="n">
        <v>-0.140000001</v>
      </c>
      <c r="O913" s="79" t="n">
        <v>1</v>
      </c>
      <c r="P913" s="80">
        <f>COS(RADIANS(K913))*COS(RADIANS(L913))+SIN(RADIANS(K913))*SIN(RADIANS(J913))*SIN(RADIANS(L913))</f>
        <v/>
      </c>
      <c r="Q913" s="80">
        <f>-COS(RADIANS(K913))*SIN(RADIANS(L913))+SIN(RADIANS(K913))*SIN(RADIANS(J913))*COS(RADIANS(L913))</f>
        <v/>
      </c>
      <c r="R913" s="80">
        <f>SIN(RADIANS(K913))*COS(RADIANS(J913))</f>
        <v/>
      </c>
      <c r="S913" s="80">
        <f>COS(RADIANS(J913))*SIN(RADIANS(L913))</f>
        <v/>
      </c>
      <c r="T913" s="80">
        <f>COS(RADIANS(J913))*COS(RADIANS(L913))</f>
        <v/>
      </c>
      <c r="U913" s="80">
        <f>-SIN(RADIANS(J913))</f>
        <v/>
      </c>
      <c r="V913" s="80">
        <f>-SIN(RADIANS(K913))*COS(RADIANS(L913))+COS(RADIANS(K913))*SIN(RADIANS(J913))*SIN(RADIANS(L913))</f>
        <v/>
      </c>
      <c r="W913" s="80">
        <f>SIN(RADIANS(K913))*SIN(RADIANS(L913))+COS(RADIANS(K913))*SIN(RADIANS(J913))*COS(RADIANS(L913))</f>
        <v/>
      </c>
      <c r="X913" s="80">
        <f>COS(RADIANS(K913))*COS(RADIANS(J913))</f>
        <v/>
      </c>
      <c r="Y913" s="80">
        <f>P913*G913</f>
        <v/>
      </c>
      <c r="Z913" s="80">
        <f>Q913*H913</f>
        <v/>
      </c>
      <c r="AA913" s="80">
        <f>R913*I913</f>
        <v/>
      </c>
      <c r="AB913" s="80">
        <f>M913</f>
        <v/>
      </c>
      <c r="AC913" s="80">
        <f>S913*G913</f>
        <v/>
      </c>
      <c r="AD913" s="80">
        <f>T913*H913</f>
        <v/>
      </c>
      <c r="AE913" s="80">
        <f>U913*I913</f>
        <v/>
      </c>
      <c r="AF913" s="80">
        <f>N913</f>
        <v/>
      </c>
      <c r="AG913" s="80">
        <f>V913*G913</f>
        <v/>
      </c>
      <c r="AH913" s="80">
        <f>W913*H913</f>
        <v/>
      </c>
      <c r="AI913" s="80">
        <f>X913*I913</f>
        <v/>
      </c>
      <c r="AJ913" s="80">
        <f>O913</f>
        <v/>
      </c>
      <c r="AK913" s="81" t="n">
        <v>0.0700000003</v>
      </c>
      <c r="AL913" s="81" t="n">
        <v>0</v>
      </c>
      <c r="AM913" s="81" t="n">
        <v>0</v>
      </c>
      <c r="AN913" s="81" t="n">
        <v>-1.22391883e-08</v>
      </c>
      <c r="AO913" s="81" t="n">
        <v>0</v>
      </c>
      <c r="AP913" s="81" t="n">
        <v>0.0700000003</v>
      </c>
      <c r="AQ913" s="81" t="n">
        <v>0</v>
      </c>
      <c r="AR913" s="81" t="n">
        <v>-0.140000001</v>
      </c>
      <c r="AS913" s="81" t="n">
        <v>0</v>
      </c>
      <c r="AT913" s="81" t="n">
        <v>0</v>
      </c>
      <c r="AU913" s="81" t="n">
        <v>2</v>
      </c>
      <c r="AV913" s="81" t="n">
        <v>1</v>
      </c>
      <c r="AW913" s="82">
        <f>MAX(ABS(Y913-AK913),ABS(Z913-AL913),ABS(AA913-AM913),ABS(AB913-AN913),ABS(AC913-AO913),ABS(AD913-AP913),ABS(AE913-AQ913),ABS(AF913-AR913),ABS(AG913-AS913),ABS(AH913-AT913),ABS(AI913-AU913),ABS(AJ913-AV913))</f>
        <v/>
      </c>
    </row>
    <row r="914">
      <c r="A914" s="78" t="inlineStr">
        <is>
          <t>M909</t>
        </is>
      </c>
      <c r="B914" s="52" t="inlineStr">
        <is>
          <t>AAG-34</t>
        </is>
      </c>
      <c r="C914" s="52" t="inlineStr">
        <is>
          <t>AA Gatling Gun</t>
        </is>
      </c>
      <c r="D914" s="52" t="inlineStr">
        <is>
          <t>Gatling barrel</t>
        </is>
      </c>
      <c r="E914" s="58" t="inlineStr">
        <is>
          <t>Cylinder</t>
        </is>
      </c>
      <c r="F914" s="52" t="inlineStr">
        <is>
          <t>AAG-29</t>
        </is>
      </c>
      <c r="G914" s="79" t="n">
        <v>0.0700000003</v>
      </c>
      <c r="H914" s="79" t="n">
        <v>0.0700000003</v>
      </c>
      <c r="I914" s="79" t="n">
        <v>2</v>
      </c>
      <c r="J914" s="79" t="n">
        <v>0</v>
      </c>
      <c r="K914" s="79" t="n">
        <v>0</v>
      </c>
      <c r="L914" s="79" t="n">
        <v>0</v>
      </c>
      <c r="M914" s="79" t="n">
        <v>-0.121243566</v>
      </c>
      <c r="N914" s="79" t="n">
        <v>-0.06999998540000001</v>
      </c>
      <c r="O914" s="79" t="n">
        <v>1</v>
      </c>
      <c r="P914" s="80">
        <f>COS(RADIANS(K914))*COS(RADIANS(L914))+SIN(RADIANS(K914))*SIN(RADIANS(J914))*SIN(RADIANS(L914))</f>
        <v/>
      </c>
      <c r="Q914" s="80">
        <f>-COS(RADIANS(K914))*SIN(RADIANS(L914))+SIN(RADIANS(K914))*SIN(RADIANS(J914))*COS(RADIANS(L914))</f>
        <v/>
      </c>
      <c r="R914" s="80">
        <f>SIN(RADIANS(K914))*COS(RADIANS(J914))</f>
        <v/>
      </c>
      <c r="S914" s="80">
        <f>COS(RADIANS(J914))*SIN(RADIANS(L914))</f>
        <v/>
      </c>
      <c r="T914" s="80">
        <f>COS(RADIANS(J914))*COS(RADIANS(L914))</f>
        <v/>
      </c>
      <c r="U914" s="80">
        <f>-SIN(RADIANS(J914))</f>
        <v/>
      </c>
      <c r="V914" s="80">
        <f>-SIN(RADIANS(K914))*COS(RADIANS(L914))+COS(RADIANS(K914))*SIN(RADIANS(J914))*SIN(RADIANS(L914))</f>
        <v/>
      </c>
      <c r="W914" s="80">
        <f>SIN(RADIANS(K914))*SIN(RADIANS(L914))+COS(RADIANS(K914))*SIN(RADIANS(J914))*COS(RADIANS(L914))</f>
        <v/>
      </c>
      <c r="X914" s="80">
        <f>COS(RADIANS(K914))*COS(RADIANS(J914))</f>
        <v/>
      </c>
      <c r="Y914" s="80">
        <f>P914*G914</f>
        <v/>
      </c>
      <c r="Z914" s="80">
        <f>Q914*H914</f>
        <v/>
      </c>
      <c r="AA914" s="80">
        <f>R914*I914</f>
        <v/>
      </c>
      <c r="AB914" s="80">
        <f>M914</f>
        <v/>
      </c>
      <c r="AC914" s="80">
        <f>S914*G914</f>
        <v/>
      </c>
      <c r="AD914" s="80">
        <f>T914*H914</f>
        <v/>
      </c>
      <c r="AE914" s="80">
        <f>U914*I914</f>
        <v/>
      </c>
      <c r="AF914" s="80">
        <f>N914</f>
        <v/>
      </c>
      <c r="AG914" s="80">
        <f>V914*G914</f>
        <v/>
      </c>
      <c r="AH914" s="80">
        <f>W914*H914</f>
        <v/>
      </c>
      <c r="AI914" s="80">
        <f>X914*I914</f>
        <v/>
      </c>
      <c r="AJ914" s="80">
        <f>O914</f>
        <v/>
      </c>
      <c r="AK914" s="81" t="n">
        <v>0.0700000003</v>
      </c>
      <c r="AL914" s="81" t="n">
        <v>0</v>
      </c>
      <c r="AM914" s="81" t="n">
        <v>0</v>
      </c>
      <c r="AN914" s="81" t="n">
        <v>-0.121243566</v>
      </c>
      <c r="AO914" s="81" t="n">
        <v>0</v>
      </c>
      <c r="AP914" s="81" t="n">
        <v>0.0700000003</v>
      </c>
      <c r="AQ914" s="81" t="n">
        <v>0</v>
      </c>
      <c r="AR914" s="81" t="n">
        <v>-0.06999998540000001</v>
      </c>
      <c r="AS914" s="81" t="n">
        <v>0</v>
      </c>
      <c r="AT914" s="81" t="n">
        <v>0</v>
      </c>
      <c r="AU914" s="81" t="n">
        <v>2</v>
      </c>
      <c r="AV914" s="81" t="n">
        <v>1</v>
      </c>
      <c r="AW914" s="82">
        <f>MAX(ABS(Y914-AK914),ABS(Z914-AL914),ABS(AA914-AM914),ABS(AB914-AN914),ABS(AC914-AO914),ABS(AD914-AP914),ABS(AE914-AQ914),ABS(AF914-AR914),ABS(AG914-AS914),ABS(AH914-AT914),ABS(AI914-AU914),ABS(AJ914-AV914))</f>
        <v/>
      </c>
    </row>
    <row r="915">
      <c r="A915" s="78" t="inlineStr">
        <is>
          <t>M910</t>
        </is>
      </c>
      <c r="B915" s="52" t="inlineStr">
        <is>
          <t>AAG-35</t>
        </is>
      </c>
      <c r="C915" s="52" t="inlineStr">
        <is>
          <t>AA Gatling Gun</t>
        </is>
      </c>
      <c r="D915" s="52" t="inlineStr">
        <is>
          <t>Gatling barrel</t>
        </is>
      </c>
      <c r="E915" s="58" t="inlineStr">
        <is>
          <t>Cylinder</t>
        </is>
      </c>
      <c r="F915" s="52" t="inlineStr">
        <is>
          <t>AAG-29</t>
        </is>
      </c>
      <c r="G915" s="79" t="n">
        <v>0.0700000003</v>
      </c>
      <c r="H915" s="79" t="n">
        <v>0.0700000003</v>
      </c>
      <c r="I915" s="79" t="n">
        <v>2</v>
      </c>
      <c r="J915" s="79" t="n">
        <v>0</v>
      </c>
      <c r="K915" s="79" t="n">
        <v>0</v>
      </c>
      <c r="L915" s="79" t="n">
        <v>0</v>
      </c>
      <c r="M915" s="79" t="n">
        <v>-0.121243529</v>
      </c>
      <c r="N915" s="79" t="n">
        <v>0.07000005250000001</v>
      </c>
      <c r="O915" s="79" t="n">
        <v>1</v>
      </c>
      <c r="P915" s="80">
        <f>COS(RADIANS(K915))*COS(RADIANS(L915))+SIN(RADIANS(K915))*SIN(RADIANS(J915))*SIN(RADIANS(L915))</f>
        <v/>
      </c>
      <c r="Q915" s="80">
        <f>-COS(RADIANS(K915))*SIN(RADIANS(L915))+SIN(RADIANS(K915))*SIN(RADIANS(J915))*COS(RADIANS(L915))</f>
        <v/>
      </c>
      <c r="R915" s="80">
        <f>SIN(RADIANS(K915))*COS(RADIANS(J915))</f>
        <v/>
      </c>
      <c r="S915" s="80">
        <f>COS(RADIANS(J915))*SIN(RADIANS(L915))</f>
        <v/>
      </c>
      <c r="T915" s="80">
        <f>COS(RADIANS(J915))*COS(RADIANS(L915))</f>
        <v/>
      </c>
      <c r="U915" s="80">
        <f>-SIN(RADIANS(J915))</f>
        <v/>
      </c>
      <c r="V915" s="80">
        <f>-SIN(RADIANS(K915))*COS(RADIANS(L915))+COS(RADIANS(K915))*SIN(RADIANS(J915))*SIN(RADIANS(L915))</f>
        <v/>
      </c>
      <c r="W915" s="80">
        <f>SIN(RADIANS(K915))*SIN(RADIANS(L915))+COS(RADIANS(K915))*SIN(RADIANS(J915))*COS(RADIANS(L915))</f>
        <v/>
      </c>
      <c r="X915" s="80">
        <f>COS(RADIANS(K915))*COS(RADIANS(J915))</f>
        <v/>
      </c>
      <c r="Y915" s="80">
        <f>P915*G915</f>
        <v/>
      </c>
      <c r="Z915" s="80">
        <f>Q915*H915</f>
        <v/>
      </c>
      <c r="AA915" s="80">
        <f>R915*I915</f>
        <v/>
      </c>
      <c r="AB915" s="80">
        <f>M915</f>
        <v/>
      </c>
      <c r="AC915" s="80">
        <f>S915*G915</f>
        <v/>
      </c>
      <c r="AD915" s="80">
        <f>T915*H915</f>
        <v/>
      </c>
      <c r="AE915" s="80">
        <f>U915*I915</f>
        <v/>
      </c>
      <c r="AF915" s="80">
        <f>N915</f>
        <v/>
      </c>
      <c r="AG915" s="80">
        <f>V915*G915</f>
        <v/>
      </c>
      <c r="AH915" s="80">
        <f>W915*H915</f>
        <v/>
      </c>
      <c r="AI915" s="80">
        <f>X915*I915</f>
        <v/>
      </c>
      <c r="AJ915" s="80">
        <f>O915</f>
        <v/>
      </c>
      <c r="AK915" s="81" t="n">
        <v>0.0700000003</v>
      </c>
      <c r="AL915" s="81" t="n">
        <v>0</v>
      </c>
      <c r="AM915" s="81" t="n">
        <v>0</v>
      </c>
      <c r="AN915" s="81" t="n">
        <v>-0.121243529</v>
      </c>
      <c r="AO915" s="81" t="n">
        <v>0</v>
      </c>
      <c r="AP915" s="81" t="n">
        <v>0.0700000003</v>
      </c>
      <c r="AQ915" s="81" t="n">
        <v>0</v>
      </c>
      <c r="AR915" s="81" t="n">
        <v>0.07000005250000001</v>
      </c>
      <c r="AS915" s="81" t="n">
        <v>0</v>
      </c>
      <c r="AT915" s="81" t="n">
        <v>0</v>
      </c>
      <c r="AU915" s="81" t="n">
        <v>2</v>
      </c>
      <c r="AV915" s="81" t="n">
        <v>1</v>
      </c>
      <c r="AW915" s="82">
        <f>MAX(ABS(Y915-AK915),ABS(Z915-AL915),ABS(AA915-AM915),ABS(AB915-AN915),ABS(AC915-AO915),ABS(AD915-AP915),ABS(AE915-AQ915),ABS(AF915-AR915),ABS(AG915-AS915),ABS(AH915-AT915),ABS(AI915-AU915),ABS(AJ915-AV915))</f>
        <v/>
      </c>
    </row>
    <row r="916">
      <c r="A916" s="78" t="inlineStr">
        <is>
          <t>M911</t>
        </is>
      </c>
      <c r="B916" s="52" t="inlineStr">
        <is>
          <t>AAG-36</t>
        </is>
      </c>
      <c r="C916" s="52" t="inlineStr">
        <is>
          <t>AA Gatling Gun</t>
        </is>
      </c>
      <c r="D916" s="52" t="inlineStr">
        <is>
          <t>Cluster shaft</t>
        </is>
      </c>
      <c r="E916" s="58" t="inlineStr">
        <is>
          <t>Cylinder</t>
        </is>
      </c>
      <c r="F916" s="52" t="inlineStr">
        <is>
          <t>AAG-29</t>
        </is>
      </c>
      <c r="G916" s="79" t="n">
        <v>0.100000001</v>
      </c>
      <c r="H916" s="79" t="n">
        <v>0.100000001</v>
      </c>
      <c r="I916" s="79" t="n">
        <v>2</v>
      </c>
      <c r="J916" s="79" t="n">
        <v>0</v>
      </c>
      <c r="K916" s="79" t="n">
        <v>0</v>
      </c>
      <c r="L916" s="79" t="n">
        <v>0</v>
      </c>
      <c r="M916" s="79" t="n">
        <v>0</v>
      </c>
      <c r="N916" s="79" t="n">
        <v>0</v>
      </c>
      <c r="O916" s="79" t="n">
        <v>1</v>
      </c>
      <c r="P916" s="80">
        <f>COS(RADIANS(K916))*COS(RADIANS(L916))+SIN(RADIANS(K916))*SIN(RADIANS(J916))*SIN(RADIANS(L916))</f>
        <v/>
      </c>
      <c r="Q916" s="80">
        <f>-COS(RADIANS(K916))*SIN(RADIANS(L916))+SIN(RADIANS(K916))*SIN(RADIANS(J916))*COS(RADIANS(L916))</f>
        <v/>
      </c>
      <c r="R916" s="80">
        <f>SIN(RADIANS(K916))*COS(RADIANS(J916))</f>
        <v/>
      </c>
      <c r="S916" s="80">
        <f>COS(RADIANS(J916))*SIN(RADIANS(L916))</f>
        <v/>
      </c>
      <c r="T916" s="80">
        <f>COS(RADIANS(J916))*COS(RADIANS(L916))</f>
        <v/>
      </c>
      <c r="U916" s="80">
        <f>-SIN(RADIANS(J916))</f>
        <v/>
      </c>
      <c r="V916" s="80">
        <f>-SIN(RADIANS(K916))*COS(RADIANS(L916))+COS(RADIANS(K916))*SIN(RADIANS(J916))*SIN(RADIANS(L916))</f>
        <v/>
      </c>
      <c r="W916" s="80">
        <f>SIN(RADIANS(K916))*SIN(RADIANS(L916))+COS(RADIANS(K916))*SIN(RADIANS(J916))*COS(RADIANS(L916))</f>
        <v/>
      </c>
      <c r="X916" s="80">
        <f>COS(RADIANS(K916))*COS(RADIANS(J916))</f>
        <v/>
      </c>
      <c r="Y916" s="80">
        <f>P916*G916</f>
        <v/>
      </c>
      <c r="Z916" s="80">
        <f>Q916*H916</f>
        <v/>
      </c>
      <c r="AA916" s="80">
        <f>R916*I916</f>
        <v/>
      </c>
      <c r="AB916" s="80">
        <f>M916</f>
        <v/>
      </c>
      <c r="AC916" s="80">
        <f>S916*G916</f>
        <v/>
      </c>
      <c r="AD916" s="80">
        <f>T916*H916</f>
        <v/>
      </c>
      <c r="AE916" s="80">
        <f>U916*I916</f>
        <v/>
      </c>
      <c r="AF916" s="80">
        <f>N916</f>
        <v/>
      </c>
      <c r="AG916" s="80">
        <f>V916*G916</f>
        <v/>
      </c>
      <c r="AH916" s="80">
        <f>W916*H916</f>
        <v/>
      </c>
      <c r="AI916" s="80">
        <f>X916*I916</f>
        <v/>
      </c>
      <c r="AJ916" s="80">
        <f>O916</f>
        <v/>
      </c>
      <c r="AK916" s="81" t="n">
        <v>0.100000001</v>
      </c>
      <c r="AL916" s="81" t="n">
        <v>0</v>
      </c>
      <c r="AM916" s="81" t="n">
        <v>0</v>
      </c>
      <c r="AN916" s="81" t="n">
        <v>0</v>
      </c>
      <c r="AO916" s="81" t="n">
        <v>0</v>
      </c>
      <c r="AP916" s="81" t="n">
        <v>0.100000001</v>
      </c>
      <c r="AQ916" s="81" t="n">
        <v>0</v>
      </c>
      <c r="AR916" s="81" t="n">
        <v>0</v>
      </c>
      <c r="AS916" s="81" t="n">
        <v>0</v>
      </c>
      <c r="AT916" s="81" t="n">
        <v>0</v>
      </c>
      <c r="AU916" s="81" t="n">
        <v>2</v>
      </c>
      <c r="AV916" s="81" t="n">
        <v>1</v>
      </c>
      <c r="AW916" s="82">
        <f>MAX(ABS(Y916-AK916),ABS(Z916-AL916),ABS(AA916-AM916),ABS(AB916-AN916),ABS(AC916-AO916),ABS(AD916-AP916),ABS(AE916-AQ916),ABS(AF916-AR916),ABS(AG916-AS916),ABS(AH916-AT916),ABS(AI916-AU916),ABS(AJ916-AV916))</f>
        <v/>
      </c>
    </row>
    <row r="917">
      <c r="A917" s="78" t="inlineStr">
        <is>
          <t>M912</t>
        </is>
      </c>
      <c r="B917" s="52" t="inlineStr">
        <is>
          <t>AAG-37</t>
        </is>
      </c>
      <c r="C917" s="52" t="inlineStr">
        <is>
          <t>AA Gatling Gun</t>
        </is>
      </c>
      <c r="D917" s="52" t="inlineStr">
        <is>
          <t>Barrel clamp rear</t>
        </is>
      </c>
      <c r="E917" s="58" t="inlineStr">
        <is>
          <t>Cylinder</t>
        </is>
      </c>
      <c r="F917" s="52" t="inlineStr">
        <is>
          <t>AAG-29</t>
        </is>
      </c>
      <c r="G917" s="79" t="n">
        <v>0.400000006</v>
      </c>
      <c r="H917" s="79" t="n">
        <v>0.400000006</v>
      </c>
      <c r="I917" s="79" t="n">
        <v>0.0599999987</v>
      </c>
      <c r="J917" s="79" t="n">
        <v>0</v>
      </c>
      <c r="K917" s="79" t="n">
        <v>0</v>
      </c>
      <c r="L917" s="79" t="n">
        <v>0</v>
      </c>
      <c r="M917" s="79" t="n">
        <v>0</v>
      </c>
      <c r="N917" s="79" t="n">
        <v>0</v>
      </c>
      <c r="O917" s="79" t="n">
        <v>0.550000012</v>
      </c>
      <c r="P917" s="80">
        <f>COS(RADIANS(K917))*COS(RADIANS(L917))+SIN(RADIANS(K917))*SIN(RADIANS(J917))*SIN(RADIANS(L917))</f>
        <v/>
      </c>
      <c r="Q917" s="80">
        <f>-COS(RADIANS(K917))*SIN(RADIANS(L917))+SIN(RADIANS(K917))*SIN(RADIANS(J917))*COS(RADIANS(L917))</f>
        <v/>
      </c>
      <c r="R917" s="80">
        <f>SIN(RADIANS(K917))*COS(RADIANS(J917))</f>
        <v/>
      </c>
      <c r="S917" s="80">
        <f>COS(RADIANS(J917))*SIN(RADIANS(L917))</f>
        <v/>
      </c>
      <c r="T917" s="80">
        <f>COS(RADIANS(J917))*COS(RADIANS(L917))</f>
        <v/>
      </c>
      <c r="U917" s="80">
        <f>-SIN(RADIANS(J917))</f>
        <v/>
      </c>
      <c r="V917" s="80">
        <f>-SIN(RADIANS(K917))*COS(RADIANS(L917))+COS(RADIANS(K917))*SIN(RADIANS(J917))*SIN(RADIANS(L917))</f>
        <v/>
      </c>
      <c r="W917" s="80">
        <f>SIN(RADIANS(K917))*SIN(RADIANS(L917))+COS(RADIANS(K917))*SIN(RADIANS(J917))*COS(RADIANS(L917))</f>
        <v/>
      </c>
      <c r="X917" s="80">
        <f>COS(RADIANS(K917))*COS(RADIANS(J917))</f>
        <v/>
      </c>
      <c r="Y917" s="80">
        <f>P917*G917</f>
        <v/>
      </c>
      <c r="Z917" s="80">
        <f>Q917*H917</f>
        <v/>
      </c>
      <c r="AA917" s="80">
        <f>R917*I917</f>
        <v/>
      </c>
      <c r="AB917" s="80">
        <f>M917</f>
        <v/>
      </c>
      <c r="AC917" s="80">
        <f>S917*G917</f>
        <v/>
      </c>
      <c r="AD917" s="80">
        <f>T917*H917</f>
        <v/>
      </c>
      <c r="AE917" s="80">
        <f>U917*I917</f>
        <v/>
      </c>
      <c r="AF917" s="80">
        <f>N917</f>
        <v/>
      </c>
      <c r="AG917" s="80">
        <f>V917*G917</f>
        <v/>
      </c>
      <c r="AH917" s="80">
        <f>W917*H917</f>
        <v/>
      </c>
      <c r="AI917" s="80">
        <f>X917*I917</f>
        <v/>
      </c>
      <c r="AJ917" s="80">
        <f>O917</f>
        <v/>
      </c>
      <c r="AK917" s="81" t="n">
        <v>0.400000006</v>
      </c>
      <c r="AL917" s="81" t="n">
        <v>0</v>
      </c>
      <c r="AM917" s="81" t="n">
        <v>0</v>
      </c>
      <c r="AN917" s="81" t="n">
        <v>0</v>
      </c>
      <c r="AO917" s="81" t="n">
        <v>0</v>
      </c>
      <c r="AP917" s="81" t="n">
        <v>0.400000006</v>
      </c>
      <c r="AQ917" s="81" t="n">
        <v>0</v>
      </c>
      <c r="AR917" s="81" t="n">
        <v>0</v>
      </c>
      <c r="AS917" s="81" t="n">
        <v>0</v>
      </c>
      <c r="AT917" s="81" t="n">
        <v>0</v>
      </c>
      <c r="AU917" s="81" t="n">
        <v>0.0599999987</v>
      </c>
      <c r="AV917" s="81" t="n">
        <v>0.550000012</v>
      </c>
      <c r="AW917" s="82">
        <f>MAX(ABS(Y917-AK917),ABS(Z917-AL917),ABS(AA917-AM917),ABS(AB917-AN917),ABS(AC917-AO917),ABS(AD917-AP917),ABS(AE917-AQ917),ABS(AF917-AR917),ABS(AG917-AS917),ABS(AH917-AT917),ABS(AI917-AU917),ABS(AJ917-AV917))</f>
        <v/>
      </c>
    </row>
    <row r="918">
      <c r="A918" s="78" t="inlineStr">
        <is>
          <t>M913</t>
        </is>
      </c>
      <c r="B918" s="52" t="inlineStr">
        <is>
          <t>AAG-38</t>
        </is>
      </c>
      <c r="C918" s="52" t="inlineStr">
        <is>
          <t>AA Gatling Gun</t>
        </is>
      </c>
      <c r="D918" s="52" t="inlineStr">
        <is>
          <t>Barrel clamp mid</t>
        </is>
      </c>
      <c r="E918" s="58" t="inlineStr">
        <is>
          <t>Cylinder</t>
        </is>
      </c>
      <c r="F918" s="52" t="inlineStr">
        <is>
          <t>AAG-29</t>
        </is>
      </c>
      <c r="G918" s="79" t="n">
        <v>0.400000006</v>
      </c>
      <c r="H918" s="79" t="n">
        <v>0.400000006</v>
      </c>
      <c r="I918" s="79" t="n">
        <v>0.0599999987</v>
      </c>
      <c r="J918" s="79" t="n">
        <v>0</v>
      </c>
      <c r="K918" s="79" t="n">
        <v>0</v>
      </c>
      <c r="L918" s="79" t="n">
        <v>0</v>
      </c>
      <c r="M918" s="79" t="n">
        <v>0</v>
      </c>
      <c r="N918" s="79" t="n">
        <v>0</v>
      </c>
      <c r="O918" s="79" t="n">
        <v>1.45000005</v>
      </c>
      <c r="P918" s="80">
        <f>COS(RADIANS(K918))*COS(RADIANS(L918))+SIN(RADIANS(K918))*SIN(RADIANS(J918))*SIN(RADIANS(L918))</f>
        <v/>
      </c>
      <c r="Q918" s="80">
        <f>-COS(RADIANS(K918))*SIN(RADIANS(L918))+SIN(RADIANS(K918))*SIN(RADIANS(J918))*COS(RADIANS(L918))</f>
        <v/>
      </c>
      <c r="R918" s="80">
        <f>SIN(RADIANS(K918))*COS(RADIANS(J918))</f>
        <v/>
      </c>
      <c r="S918" s="80">
        <f>COS(RADIANS(J918))*SIN(RADIANS(L918))</f>
        <v/>
      </c>
      <c r="T918" s="80">
        <f>COS(RADIANS(J918))*COS(RADIANS(L918))</f>
        <v/>
      </c>
      <c r="U918" s="80">
        <f>-SIN(RADIANS(J918))</f>
        <v/>
      </c>
      <c r="V918" s="80">
        <f>-SIN(RADIANS(K918))*COS(RADIANS(L918))+COS(RADIANS(K918))*SIN(RADIANS(J918))*SIN(RADIANS(L918))</f>
        <v/>
      </c>
      <c r="W918" s="80">
        <f>SIN(RADIANS(K918))*SIN(RADIANS(L918))+COS(RADIANS(K918))*SIN(RADIANS(J918))*COS(RADIANS(L918))</f>
        <v/>
      </c>
      <c r="X918" s="80">
        <f>COS(RADIANS(K918))*COS(RADIANS(J918))</f>
        <v/>
      </c>
      <c r="Y918" s="80">
        <f>P918*G918</f>
        <v/>
      </c>
      <c r="Z918" s="80">
        <f>Q918*H918</f>
        <v/>
      </c>
      <c r="AA918" s="80">
        <f>R918*I918</f>
        <v/>
      </c>
      <c r="AB918" s="80">
        <f>M918</f>
        <v/>
      </c>
      <c r="AC918" s="80">
        <f>S918*G918</f>
        <v/>
      </c>
      <c r="AD918" s="80">
        <f>T918*H918</f>
        <v/>
      </c>
      <c r="AE918" s="80">
        <f>U918*I918</f>
        <v/>
      </c>
      <c r="AF918" s="80">
        <f>N918</f>
        <v/>
      </c>
      <c r="AG918" s="80">
        <f>V918*G918</f>
        <v/>
      </c>
      <c r="AH918" s="80">
        <f>W918*H918</f>
        <v/>
      </c>
      <c r="AI918" s="80">
        <f>X918*I918</f>
        <v/>
      </c>
      <c r="AJ918" s="80">
        <f>O918</f>
        <v/>
      </c>
      <c r="AK918" s="81" t="n">
        <v>0.400000006</v>
      </c>
      <c r="AL918" s="81" t="n">
        <v>0</v>
      </c>
      <c r="AM918" s="81" t="n">
        <v>0</v>
      </c>
      <c r="AN918" s="81" t="n">
        <v>0</v>
      </c>
      <c r="AO918" s="81" t="n">
        <v>0</v>
      </c>
      <c r="AP918" s="81" t="n">
        <v>0.400000006</v>
      </c>
      <c r="AQ918" s="81" t="n">
        <v>0</v>
      </c>
      <c r="AR918" s="81" t="n">
        <v>0</v>
      </c>
      <c r="AS918" s="81" t="n">
        <v>0</v>
      </c>
      <c r="AT918" s="81" t="n">
        <v>0</v>
      </c>
      <c r="AU918" s="81" t="n">
        <v>0.0599999987</v>
      </c>
      <c r="AV918" s="81" t="n">
        <v>1.45000005</v>
      </c>
      <c r="AW918" s="82">
        <f>MAX(ABS(Y918-AK918),ABS(Z918-AL918),ABS(AA918-AM918),ABS(AB918-AN918),ABS(AC918-AO918),ABS(AD918-AP918),ABS(AE918-AQ918),ABS(AF918-AR918),ABS(AG918-AS918),ABS(AH918-AT918),ABS(AI918-AU918),ABS(AJ918-AV918))</f>
        <v/>
      </c>
    </row>
    <row r="919">
      <c r="A919" s="78" t="inlineStr">
        <is>
          <t>M914</t>
        </is>
      </c>
      <c r="B919" s="52" t="inlineStr">
        <is>
          <t>AAG-39</t>
        </is>
      </c>
      <c r="C919" s="52" t="inlineStr">
        <is>
          <t>AA Gatling Gun</t>
        </is>
      </c>
      <c r="D919" s="52" t="inlineStr">
        <is>
          <t>Barrel clamp muzzle</t>
        </is>
      </c>
      <c r="E919" s="58" t="inlineStr">
        <is>
          <t>Cylinder</t>
        </is>
      </c>
      <c r="F919" s="52" t="inlineStr">
        <is>
          <t>AAG-29</t>
        </is>
      </c>
      <c r="G919" s="79" t="n">
        <v>0.419999987</v>
      </c>
      <c r="H919" s="79" t="n">
        <v>0.419999987</v>
      </c>
      <c r="I919" s="79" t="n">
        <v>0.0599999987</v>
      </c>
      <c r="J919" s="79" t="n">
        <v>0</v>
      </c>
      <c r="K919" s="79" t="n">
        <v>0</v>
      </c>
      <c r="L919" s="79" t="n">
        <v>0</v>
      </c>
      <c r="M919" s="79" t="n">
        <v>0</v>
      </c>
      <c r="N919" s="79" t="n">
        <v>0</v>
      </c>
      <c r="O919" s="79" t="n">
        <v>1.97000003</v>
      </c>
      <c r="P919" s="80">
        <f>COS(RADIANS(K919))*COS(RADIANS(L919))+SIN(RADIANS(K919))*SIN(RADIANS(J919))*SIN(RADIANS(L919))</f>
        <v/>
      </c>
      <c r="Q919" s="80">
        <f>-COS(RADIANS(K919))*SIN(RADIANS(L919))+SIN(RADIANS(K919))*SIN(RADIANS(J919))*COS(RADIANS(L919))</f>
        <v/>
      </c>
      <c r="R919" s="80">
        <f>SIN(RADIANS(K919))*COS(RADIANS(J919))</f>
        <v/>
      </c>
      <c r="S919" s="80">
        <f>COS(RADIANS(J919))*SIN(RADIANS(L919))</f>
        <v/>
      </c>
      <c r="T919" s="80">
        <f>COS(RADIANS(J919))*COS(RADIANS(L919))</f>
        <v/>
      </c>
      <c r="U919" s="80">
        <f>-SIN(RADIANS(J919))</f>
        <v/>
      </c>
      <c r="V919" s="80">
        <f>-SIN(RADIANS(K919))*COS(RADIANS(L919))+COS(RADIANS(K919))*SIN(RADIANS(J919))*SIN(RADIANS(L919))</f>
        <v/>
      </c>
      <c r="W919" s="80">
        <f>SIN(RADIANS(K919))*SIN(RADIANS(L919))+COS(RADIANS(K919))*SIN(RADIANS(J919))*COS(RADIANS(L919))</f>
        <v/>
      </c>
      <c r="X919" s="80">
        <f>COS(RADIANS(K919))*COS(RADIANS(J919))</f>
        <v/>
      </c>
      <c r="Y919" s="80">
        <f>P919*G919</f>
        <v/>
      </c>
      <c r="Z919" s="80">
        <f>Q919*H919</f>
        <v/>
      </c>
      <c r="AA919" s="80">
        <f>R919*I919</f>
        <v/>
      </c>
      <c r="AB919" s="80">
        <f>M919</f>
        <v/>
      </c>
      <c r="AC919" s="80">
        <f>S919*G919</f>
        <v/>
      </c>
      <c r="AD919" s="80">
        <f>T919*H919</f>
        <v/>
      </c>
      <c r="AE919" s="80">
        <f>U919*I919</f>
        <v/>
      </c>
      <c r="AF919" s="80">
        <f>N919</f>
        <v/>
      </c>
      <c r="AG919" s="80">
        <f>V919*G919</f>
        <v/>
      </c>
      <c r="AH919" s="80">
        <f>W919*H919</f>
        <v/>
      </c>
      <c r="AI919" s="80">
        <f>X919*I919</f>
        <v/>
      </c>
      <c r="AJ919" s="80">
        <f>O919</f>
        <v/>
      </c>
      <c r="AK919" s="81" t="n">
        <v>0.419999987</v>
      </c>
      <c r="AL919" s="81" t="n">
        <v>0</v>
      </c>
      <c r="AM919" s="81" t="n">
        <v>0</v>
      </c>
      <c r="AN919" s="81" t="n">
        <v>0</v>
      </c>
      <c r="AO919" s="81" t="n">
        <v>0</v>
      </c>
      <c r="AP919" s="81" t="n">
        <v>0.419999987</v>
      </c>
      <c r="AQ919" s="81" t="n">
        <v>0</v>
      </c>
      <c r="AR919" s="81" t="n">
        <v>0</v>
      </c>
      <c r="AS919" s="81" t="n">
        <v>0</v>
      </c>
      <c r="AT919" s="81" t="n">
        <v>0</v>
      </c>
      <c r="AU919" s="81" t="n">
        <v>0.0599999987</v>
      </c>
      <c r="AV919" s="81" t="n">
        <v>1.97000003</v>
      </c>
      <c r="AW919" s="82">
        <f>MAX(ABS(Y919-AK919),ABS(Z919-AL919),ABS(AA919-AM919),ABS(AB919-AN919),ABS(AC919-AO919),ABS(AD919-AP919),ABS(AE919-AQ919),ABS(AF919-AR919),ABS(AG919-AS919),ABS(AH919-AT919),ABS(AI919-AU919),ABS(AJ919-AV919))</f>
        <v/>
      </c>
    </row>
    <row r="920">
      <c r="A920" s="78" t="inlineStr">
        <is>
          <t>M915</t>
        </is>
      </c>
      <c r="B920" s="52" t="inlineStr">
        <is>
          <t>AAG-40</t>
        </is>
      </c>
      <c r="C920" s="52" t="inlineStr">
        <is>
          <t>AA Gatling Gun</t>
        </is>
      </c>
      <c r="D920" s="52" t="inlineStr">
        <is>
          <t>Rotation marker</t>
        </is>
      </c>
      <c r="E920" s="63" t="inlineStr">
        <is>
          <t>Cube</t>
        </is>
      </c>
      <c r="F920" s="52" t="inlineStr">
        <is>
          <t>AAG-29</t>
        </is>
      </c>
      <c r="G920" s="79" t="n">
        <v>0.0500000007</v>
      </c>
      <c r="H920" s="79" t="n">
        <v>0.0500000007</v>
      </c>
      <c r="I920" s="79" t="n">
        <v>0.25</v>
      </c>
      <c r="J920" s="79" t="n">
        <v>0</v>
      </c>
      <c r="K920" s="79" t="n">
        <v>0</v>
      </c>
      <c r="L920" s="79" t="n">
        <v>0</v>
      </c>
      <c r="M920" s="79" t="n">
        <v>0.209999993</v>
      </c>
      <c r="N920" s="79" t="n">
        <v>0</v>
      </c>
      <c r="O920" s="79" t="n">
        <v>0.550000012</v>
      </c>
      <c r="P920" s="80">
        <f>COS(RADIANS(K920))*COS(RADIANS(L920))+SIN(RADIANS(K920))*SIN(RADIANS(J920))*SIN(RADIANS(L920))</f>
        <v/>
      </c>
      <c r="Q920" s="80">
        <f>-COS(RADIANS(K920))*SIN(RADIANS(L920))+SIN(RADIANS(K920))*SIN(RADIANS(J920))*COS(RADIANS(L920))</f>
        <v/>
      </c>
      <c r="R920" s="80">
        <f>SIN(RADIANS(K920))*COS(RADIANS(J920))</f>
        <v/>
      </c>
      <c r="S920" s="80">
        <f>COS(RADIANS(J920))*SIN(RADIANS(L920))</f>
        <v/>
      </c>
      <c r="T920" s="80">
        <f>COS(RADIANS(J920))*COS(RADIANS(L920))</f>
        <v/>
      </c>
      <c r="U920" s="80">
        <f>-SIN(RADIANS(J920))</f>
        <v/>
      </c>
      <c r="V920" s="80">
        <f>-SIN(RADIANS(K920))*COS(RADIANS(L920))+COS(RADIANS(K920))*SIN(RADIANS(J920))*SIN(RADIANS(L920))</f>
        <v/>
      </c>
      <c r="W920" s="80">
        <f>SIN(RADIANS(K920))*SIN(RADIANS(L920))+COS(RADIANS(K920))*SIN(RADIANS(J920))*COS(RADIANS(L920))</f>
        <v/>
      </c>
      <c r="X920" s="80">
        <f>COS(RADIANS(K920))*COS(RADIANS(J920))</f>
        <v/>
      </c>
      <c r="Y920" s="80">
        <f>P920*G920</f>
        <v/>
      </c>
      <c r="Z920" s="80">
        <f>Q920*H920</f>
        <v/>
      </c>
      <c r="AA920" s="80">
        <f>R920*I920</f>
        <v/>
      </c>
      <c r="AB920" s="80">
        <f>M920</f>
        <v/>
      </c>
      <c r="AC920" s="80">
        <f>S920*G920</f>
        <v/>
      </c>
      <c r="AD920" s="80">
        <f>T920*H920</f>
        <v/>
      </c>
      <c r="AE920" s="80">
        <f>U920*I920</f>
        <v/>
      </c>
      <c r="AF920" s="80">
        <f>N920</f>
        <v/>
      </c>
      <c r="AG920" s="80">
        <f>V920*G920</f>
        <v/>
      </c>
      <c r="AH920" s="80">
        <f>W920*H920</f>
        <v/>
      </c>
      <c r="AI920" s="80">
        <f>X920*I920</f>
        <v/>
      </c>
      <c r="AJ920" s="80">
        <f>O920</f>
        <v/>
      </c>
      <c r="AK920" s="81" t="n">
        <v>0.0500000007</v>
      </c>
      <c r="AL920" s="81" t="n">
        <v>0</v>
      </c>
      <c r="AM920" s="81" t="n">
        <v>0</v>
      </c>
      <c r="AN920" s="81" t="n">
        <v>0.209999993</v>
      </c>
      <c r="AO920" s="81" t="n">
        <v>0</v>
      </c>
      <c r="AP920" s="81" t="n">
        <v>0.0500000007</v>
      </c>
      <c r="AQ920" s="81" t="n">
        <v>0</v>
      </c>
      <c r="AR920" s="81" t="n">
        <v>0</v>
      </c>
      <c r="AS920" s="81" t="n">
        <v>0</v>
      </c>
      <c r="AT920" s="81" t="n">
        <v>0</v>
      </c>
      <c r="AU920" s="81" t="n">
        <v>0.25</v>
      </c>
      <c r="AV920" s="81" t="n">
        <v>0.550000012</v>
      </c>
      <c r="AW920" s="82">
        <f>MAX(ABS(Y920-AK920),ABS(Z920-AL920),ABS(AA920-AM920),ABS(AB920-AN920),ABS(AC920-AO920),ABS(AD920-AP920),ABS(AE920-AQ920),ABS(AF920-AR920),ABS(AG920-AS920),ABS(AH920-AT920),ABS(AI920-AU920),ABS(AJ920-AV920))</f>
        <v/>
      </c>
    </row>
    <row r="921">
      <c r="A921" s="78" t="inlineStr">
        <is>
          <t>M916</t>
        </is>
      </c>
      <c r="B921" s="52" t="inlineStr">
        <is>
          <t>AAG-41</t>
        </is>
      </c>
      <c r="C921" s="52" t="inlineStr">
        <is>
          <t>AA Gatling Gun</t>
        </is>
      </c>
      <c r="D921" s="52" t="inlineStr">
        <is>
          <t>Muzzle flash</t>
        </is>
      </c>
      <c r="E921" s="59" t="inlineStr">
        <is>
          <t>Sphere</t>
        </is>
      </c>
      <c r="F921" s="52" t="inlineStr">
        <is>
          <t>AAG-20</t>
        </is>
      </c>
      <c r="G921" s="79" t="n">
        <v>4.99999987e-05</v>
      </c>
      <c r="H921" s="79" t="n">
        <v>4.99999987e-05</v>
      </c>
      <c r="I921" s="79" t="n">
        <v>8.999999409999999e-05</v>
      </c>
      <c r="J921" s="79" t="n">
        <v>0</v>
      </c>
      <c r="K921" s="79" t="n">
        <v>0</v>
      </c>
      <c r="L921" s="79" t="n">
        <v>0</v>
      </c>
      <c r="M921" s="79" t="n">
        <v>0</v>
      </c>
      <c r="N921" s="79" t="n">
        <v>0</v>
      </c>
      <c r="O921" s="79" t="n">
        <v>3.4000001</v>
      </c>
      <c r="P921" s="80">
        <f>COS(RADIANS(K921))*COS(RADIANS(L921))+SIN(RADIANS(K921))*SIN(RADIANS(J921))*SIN(RADIANS(L921))</f>
        <v/>
      </c>
      <c r="Q921" s="80">
        <f>-COS(RADIANS(K921))*SIN(RADIANS(L921))+SIN(RADIANS(K921))*SIN(RADIANS(J921))*COS(RADIANS(L921))</f>
        <v/>
      </c>
      <c r="R921" s="80">
        <f>SIN(RADIANS(K921))*COS(RADIANS(J921))</f>
        <v/>
      </c>
      <c r="S921" s="80">
        <f>COS(RADIANS(J921))*SIN(RADIANS(L921))</f>
        <v/>
      </c>
      <c r="T921" s="80">
        <f>COS(RADIANS(J921))*COS(RADIANS(L921))</f>
        <v/>
      </c>
      <c r="U921" s="80">
        <f>-SIN(RADIANS(J921))</f>
        <v/>
      </c>
      <c r="V921" s="80">
        <f>-SIN(RADIANS(K921))*COS(RADIANS(L921))+COS(RADIANS(K921))*SIN(RADIANS(J921))*SIN(RADIANS(L921))</f>
        <v/>
      </c>
      <c r="W921" s="80">
        <f>SIN(RADIANS(K921))*SIN(RADIANS(L921))+COS(RADIANS(K921))*SIN(RADIANS(J921))*COS(RADIANS(L921))</f>
        <v/>
      </c>
      <c r="X921" s="80">
        <f>COS(RADIANS(K921))*COS(RADIANS(J921))</f>
        <v/>
      </c>
      <c r="Y921" s="80">
        <f>P921*G921</f>
        <v/>
      </c>
      <c r="Z921" s="80">
        <f>Q921*H921</f>
        <v/>
      </c>
      <c r="AA921" s="80">
        <f>R921*I921</f>
        <v/>
      </c>
      <c r="AB921" s="80">
        <f>M921</f>
        <v/>
      </c>
      <c r="AC921" s="80">
        <f>S921*G921</f>
        <v/>
      </c>
      <c r="AD921" s="80">
        <f>T921*H921</f>
        <v/>
      </c>
      <c r="AE921" s="80">
        <f>U921*I921</f>
        <v/>
      </c>
      <c r="AF921" s="80">
        <f>N921</f>
        <v/>
      </c>
      <c r="AG921" s="80">
        <f>V921*G921</f>
        <v/>
      </c>
      <c r="AH921" s="80">
        <f>W921*H921</f>
        <v/>
      </c>
      <c r="AI921" s="80">
        <f>X921*I921</f>
        <v/>
      </c>
      <c r="AJ921" s="80">
        <f>O921</f>
        <v/>
      </c>
      <c r="AK921" s="81" t="n">
        <v>4.99999987e-05</v>
      </c>
      <c r="AL921" s="81" t="n">
        <v>0</v>
      </c>
      <c r="AM921" s="81" t="n">
        <v>0</v>
      </c>
      <c r="AN921" s="81" t="n">
        <v>0</v>
      </c>
      <c r="AO921" s="81" t="n">
        <v>0</v>
      </c>
      <c r="AP921" s="81" t="n">
        <v>4.99999987e-05</v>
      </c>
      <c r="AQ921" s="81" t="n">
        <v>0</v>
      </c>
      <c r="AR921" s="81" t="n">
        <v>0</v>
      </c>
      <c r="AS921" s="81" t="n">
        <v>0</v>
      </c>
      <c r="AT921" s="81" t="n">
        <v>0</v>
      </c>
      <c r="AU921" s="81" t="n">
        <v>8.999999409999999e-05</v>
      </c>
      <c r="AV921" s="81" t="n">
        <v>3.4000001</v>
      </c>
      <c r="AW921" s="82">
        <f>MAX(ABS(Y921-AK921),ABS(Z921-AL921),ABS(AA921-AM921),ABS(AB921-AN921),ABS(AC921-AO921),ABS(AD921-AP921),ABS(AE921-AQ921),ABS(AF921-AR921),ABS(AG921-AS921),ABS(AH921-AT921),ABS(AI921-AU921),ABS(AJ921-AV921))</f>
        <v/>
      </c>
    </row>
    <row r="922">
      <c r="A922" s="78" t="inlineStr">
        <is>
          <t>M917</t>
        </is>
      </c>
      <c r="B922" s="52" t="inlineStr">
        <is>
          <t>AAG-42</t>
        </is>
      </c>
      <c r="C922" s="52" t="inlineStr">
        <is>
          <t>AA Gatling Gun</t>
        </is>
      </c>
      <c r="D922" s="52" t="inlineStr">
        <is>
          <t>Shell casing</t>
        </is>
      </c>
      <c r="E922" s="58" t="inlineStr">
        <is>
          <t>Cylinder</t>
        </is>
      </c>
      <c r="F922" s="52" t="inlineStr">
        <is>
          <t>AAG-00</t>
        </is>
      </c>
      <c r="G922" s="79" t="n">
        <v>9.99999975e-05</v>
      </c>
      <c r="H922" s="79" t="n">
        <v>9.99999975e-05</v>
      </c>
      <c r="I922" s="79" t="n">
        <v>9.99999975e-05</v>
      </c>
      <c r="J922" s="79" t="n">
        <v>0</v>
      </c>
      <c r="K922" s="79" t="n">
        <v>0</v>
      </c>
      <c r="L922" s="79" t="n">
        <v>0</v>
      </c>
      <c r="M922" s="79" t="n">
        <v>0</v>
      </c>
      <c r="N922" s="79" t="n">
        <v>-50</v>
      </c>
      <c r="O922" s="79" t="n">
        <v>0</v>
      </c>
      <c r="P922" s="80">
        <f>COS(RADIANS(K922))*COS(RADIANS(L922))+SIN(RADIANS(K922))*SIN(RADIANS(J922))*SIN(RADIANS(L922))</f>
        <v/>
      </c>
      <c r="Q922" s="80">
        <f>-COS(RADIANS(K922))*SIN(RADIANS(L922))+SIN(RADIANS(K922))*SIN(RADIANS(J922))*COS(RADIANS(L922))</f>
        <v/>
      </c>
      <c r="R922" s="80">
        <f>SIN(RADIANS(K922))*COS(RADIANS(J922))</f>
        <v/>
      </c>
      <c r="S922" s="80">
        <f>COS(RADIANS(J922))*SIN(RADIANS(L922))</f>
        <v/>
      </c>
      <c r="T922" s="80">
        <f>COS(RADIANS(J922))*COS(RADIANS(L922))</f>
        <v/>
      </c>
      <c r="U922" s="80">
        <f>-SIN(RADIANS(J922))</f>
        <v/>
      </c>
      <c r="V922" s="80">
        <f>-SIN(RADIANS(K922))*COS(RADIANS(L922))+COS(RADIANS(K922))*SIN(RADIANS(J922))*SIN(RADIANS(L922))</f>
        <v/>
      </c>
      <c r="W922" s="80">
        <f>SIN(RADIANS(K922))*SIN(RADIANS(L922))+COS(RADIANS(K922))*SIN(RADIANS(J922))*COS(RADIANS(L922))</f>
        <v/>
      </c>
      <c r="X922" s="80">
        <f>COS(RADIANS(K922))*COS(RADIANS(J922))</f>
        <v/>
      </c>
      <c r="Y922" s="80">
        <f>P922*G922</f>
        <v/>
      </c>
      <c r="Z922" s="80">
        <f>Q922*H922</f>
        <v/>
      </c>
      <c r="AA922" s="80">
        <f>R922*I922</f>
        <v/>
      </c>
      <c r="AB922" s="80">
        <f>M922</f>
        <v/>
      </c>
      <c r="AC922" s="80">
        <f>S922*G922</f>
        <v/>
      </c>
      <c r="AD922" s="80">
        <f>T922*H922</f>
        <v/>
      </c>
      <c r="AE922" s="80">
        <f>U922*I922</f>
        <v/>
      </c>
      <c r="AF922" s="80">
        <f>N922</f>
        <v/>
      </c>
      <c r="AG922" s="80">
        <f>V922*G922</f>
        <v/>
      </c>
      <c r="AH922" s="80">
        <f>W922*H922</f>
        <v/>
      </c>
      <c r="AI922" s="80">
        <f>X922*I922</f>
        <v/>
      </c>
      <c r="AJ922" s="80">
        <f>O922</f>
        <v/>
      </c>
      <c r="AK922" s="81" t="n">
        <v>9.99999975e-05</v>
      </c>
      <c r="AL922" s="81" t="n">
        <v>0</v>
      </c>
      <c r="AM922" s="81" t="n">
        <v>0</v>
      </c>
      <c r="AN922" s="81" t="n">
        <v>0</v>
      </c>
      <c r="AO922" s="81" t="n">
        <v>0</v>
      </c>
      <c r="AP922" s="81" t="n">
        <v>9.99999975e-05</v>
      </c>
      <c r="AQ922" s="81" t="n">
        <v>0</v>
      </c>
      <c r="AR922" s="81" t="n">
        <v>-50</v>
      </c>
      <c r="AS922" s="81" t="n">
        <v>0</v>
      </c>
      <c r="AT922" s="81" t="n">
        <v>0</v>
      </c>
      <c r="AU922" s="81" t="n">
        <v>9.99999975e-05</v>
      </c>
      <c r="AV922" s="81" t="n">
        <v>0</v>
      </c>
      <c r="AW922" s="82">
        <f>MAX(ABS(Y922-AK922),ABS(Z922-AL922),ABS(AA922-AM922),ABS(AB922-AN922),ABS(AC922-AO922),ABS(AD922-AP922),ABS(AE922-AQ922),ABS(AF922-AR922),ABS(AG922-AS922),ABS(AH922-AT922),ABS(AI922-AU922),ABS(AJ922-AV922))</f>
        <v/>
      </c>
    </row>
    <row r="923">
      <c r="A923" s="78" t="inlineStr">
        <is>
          <t>M918</t>
        </is>
      </c>
      <c r="B923" s="52" t="inlineStr">
        <is>
          <t>AAG-43</t>
        </is>
      </c>
      <c r="C923" s="52" t="inlineStr">
        <is>
          <t>AA Gatling Gun</t>
        </is>
      </c>
      <c r="D923" s="52" t="inlineStr">
        <is>
          <t>Shell casing</t>
        </is>
      </c>
      <c r="E923" s="58" t="inlineStr">
        <is>
          <t>Cylinder</t>
        </is>
      </c>
      <c r="F923" s="52" t="inlineStr">
        <is>
          <t>AAG-00</t>
        </is>
      </c>
      <c r="G923" s="79" t="n">
        <v>9.99999975e-05</v>
      </c>
      <c r="H923" s="79" t="n">
        <v>9.99999975e-05</v>
      </c>
      <c r="I923" s="79" t="n">
        <v>9.99999975e-05</v>
      </c>
      <c r="J923" s="79" t="n">
        <v>0</v>
      </c>
      <c r="K923" s="79" t="n">
        <v>0</v>
      </c>
      <c r="L923" s="79" t="n">
        <v>0</v>
      </c>
      <c r="M923" s="79" t="n">
        <v>0</v>
      </c>
      <c r="N923" s="79" t="n">
        <v>-50</v>
      </c>
      <c r="O923" s="79" t="n">
        <v>0</v>
      </c>
      <c r="P923" s="80">
        <f>COS(RADIANS(K923))*COS(RADIANS(L923))+SIN(RADIANS(K923))*SIN(RADIANS(J923))*SIN(RADIANS(L923))</f>
        <v/>
      </c>
      <c r="Q923" s="80">
        <f>-COS(RADIANS(K923))*SIN(RADIANS(L923))+SIN(RADIANS(K923))*SIN(RADIANS(J923))*COS(RADIANS(L923))</f>
        <v/>
      </c>
      <c r="R923" s="80">
        <f>SIN(RADIANS(K923))*COS(RADIANS(J923))</f>
        <v/>
      </c>
      <c r="S923" s="80">
        <f>COS(RADIANS(J923))*SIN(RADIANS(L923))</f>
        <v/>
      </c>
      <c r="T923" s="80">
        <f>COS(RADIANS(J923))*COS(RADIANS(L923))</f>
        <v/>
      </c>
      <c r="U923" s="80">
        <f>-SIN(RADIANS(J923))</f>
        <v/>
      </c>
      <c r="V923" s="80">
        <f>-SIN(RADIANS(K923))*COS(RADIANS(L923))+COS(RADIANS(K923))*SIN(RADIANS(J923))*SIN(RADIANS(L923))</f>
        <v/>
      </c>
      <c r="W923" s="80">
        <f>SIN(RADIANS(K923))*SIN(RADIANS(L923))+COS(RADIANS(K923))*SIN(RADIANS(J923))*COS(RADIANS(L923))</f>
        <v/>
      </c>
      <c r="X923" s="80">
        <f>COS(RADIANS(K923))*COS(RADIANS(J923))</f>
        <v/>
      </c>
      <c r="Y923" s="80">
        <f>P923*G923</f>
        <v/>
      </c>
      <c r="Z923" s="80">
        <f>Q923*H923</f>
        <v/>
      </c>
      <c r="AA923" s="80">
        <f>R923*I923</f>
        <v/>
      </c>
      <c r="AB923" s="80">
        <f>M923</f>
        <v/>
      </c>
      <c r="AC923" s="80">
        <f>S923*G923</f>
        <v/>
      </c>
      <c r="AD923" s="80">
        <f>T923*H923</f>
        <v/>
      </c>
      <c r="AE923" s="80">
        <f>U923*I923</f>
        <v/>
      </c>
      <c r="AF923" s="80">
        <f>N923</f>
        <v/>
      </c>
      <c r="AG923" s="80">
        <f>V923*G923</f>
        <v/>
      </c>
      <c r="AH923" s="80">
        <f>W923*H923</f>
        <v/>
      </c>
      <c r="AI923" s="80">
        <f>X923*I923</f>
        <v/>
      </c>
      <c r="AJ923" s="80">
        <f>O923</f>
        <v/>
      </c>
      <c r="AK923" s="81" t="n">
        <v>9.99999975e-05</v>
      </c>
      <c r="AL923" s="81" t="n">
        <v>0</v>
      </c>
      <c r="AM923" s="81" t="n">
        <v>0</v>
      </c>
      <c r="AN923" s="81" t="n">
        <v>0</v>
      </c>
      <c r="AO923" s="81" t="n">
        <v>0</v>
      </c>
      <c r="AP923" s="81" t="n">
        <v>9.99999975e-05</v>
      </c>
      <c r="AQ923" s="81" t="n">
        <v>0</v>
      </c>
      <c r="AR923" s="81" t="n">
        <v>-50</v>
      </c>
      <c r="AS923" s="81" t="n">
        <v>0</v>
      </c>
      <c r="AT923" s="81" t="n">
        <v>0</v>
      </c>
      <c r="AU923" s="81" t="n">
        <v>9.99999975e-05</v>
      </c>
      <c r="AV923" s="81" t="n">
        <v>0</v>
      </c>
      <c r="AW923" s="82">
        <f>MAX(ABS(Y923-AK923),ABS(Z923-AL923),ABS(AA923-AM923),ABS(AB923-AN923),ABS(AC923-AO923),ABS(AD923-AP923),ABS(AE923-AQ923),ABS(AF923-AR923),ABS(AG923-AS923),ABS(AH923-AT923),ABS(AI923-AU923),ABS(AJ923-AV923))</f>
        <v/>
      </c>
    </row>
    <row r="924">
      <c r="A924" s="78" t="inlineStr">
        <is>
          <t>M919</t>
        </is>
      </c>
      <c r="B924" s="52" t="inlineStr">
        <is>
          <t>AAG-44</t>
        </is>
      </c>
      <c r="C924" s="52" t="inlineStr">
        <is>
          <t>AA Gatling Gun</t>
        </is>
      </c>
      <c r="D924" s="52" t="inlineStr">
        <is>
          <t>Shell casing</t>
        </is>
      </c>
      <c r="E924" s="58" t="inlineStr">
        <is>
          <t>Cylinder</t>
        </is>
      </c>
      <c r="F924" s="52" t="inlineStr">
        <is>
          <t>AAG-00</t>
        </is>
      </c>
      <c r="G924" s="79" t="n">
        <v>9.99999975e-05</v>
      </c>
      <c r="H924" s="79" t="n">
        <v>9.99999975e-05</v>
      </c>
      <c r="I924" s="79" t="n">
        <v>9.99999975e-05</v>
      </c>
      <c r="J924" s="79" t="n">
        <v>0</v>
      </c>
      <c r="K924" s="79" t="n">
        <v>0</v>
      </c>
      <c r="L924" s="79" t="n">
        <v>0</v>
      </c>
      <c r="M924" s="79" t="n">
        <v>0</v>
      </c>
      <c r="N924" s="79" t="n">
        <v>-50</v>
      </c>
      <c r="O924" s="79" t="n">
        <v>0</v>
      </c>
      <c r="P924" s="80">
        <f>COS(RADIANS(K924))*COS(RADIANS(L924))+SIN(RADIANS(K924))*SIN(RADIANS(J924))*SIN(RADIANS(L924))</f>
        <v/>
      </c>
      <c r="Q924" s="80">
        <f>-COS(RADIANS(K924))*SIN(RADIANS(L924))+SIN(RADIANS(K924))*SIN(RADIANS(J924))*COS(RADIANS(L924))</f>
        <v/>
      </c>
      <c r="R924" s="80">
        <f>SIN(RADIANS(K924))*COS(RADIANS(J924))</f>
        <v/>
      </c>
      <c r="S924" s="80">
        <f>COS(RADIANS(J924))*SIN(RADIANS(L924))</f>
        <v/>
      </c>
      <c r="T924" s="80">
        <f>COS(RADIANS(J924))*COS(RADIANS(L924))</f>
        <v/>
      </c>
      <c r="U924" s="80">
        <f>-SIN(RADIANS(J924))</f>
        <v/>
      </c>
      <c r="V924" s="80">
        <f>-SIN(RADIANS(K924))*COS(RADIANS(L924))+COS(RADIANS(K924))*SIN(RADIANS(J924))*SIN(RADIANS(L924))</f>
        <v/>
      </c>
      <c r="W924" s="80">
        <f>SIN(RADIANS(K924))*SIN(RADIANS(L924))+COS(RADIANS(K924))*SIN(RADIANS(J924))*COS(RADIANS(L924))</f>
        <v/>
      </c>
      <c r="X924" s="80">
        <f>COS(RADIANS(K924))*COS(RADIANS(J924))</f>
        <v/>
      </c>
      <c r="Y924" s="80">
        <f>P924*G924</f>
        <v/>
      </c>
      <c r="Z924" s="80">
        <f>Q924*H924</f>
        <v/>
      </c>
      <c r="AA924" s="80">
        <f>R924*I924</f>
        <v/>
      </c>
      <c r="AB924" s="80">
        <f>M924</f>
        <v/>
      </c>
      <c r="AC924" s="80">
        <f>S924*G924</f>
        <v/>
      </c>
      <c r="AD924" s="80">
        <f>T924*H924</f>
        <v/>
      </c>
      <c r="AE924" s="80">
        <f>U924*I924</f>
        <v/>
      </c>
      <c r="AF924" s="80">
        <f>N924</f>
        <v/>
      </c>
      <c r="AG924" s="80">
        <f>V924*G924</f>
        <v/>
      </c>
      <c r="AH924" s="80">
        <f>W924*H924</f>
        <v/>
      </c>
      <c r="AI924" s="80">
        <f>X924*I924</f>
        <v/>
      </c>
      <c r="AJ924" s="80">
        <f>O924</f>
        <v/>
      </c>
      <c r="AK924" s="81" t="n">
        <v>9.99999975e-05</v>
      </c>
      <c r="AL924" s="81" t="n">
        <v>0</v>
      </c>
      <c r="AM924" s="81" t="n">
        <v>0</v>
      </c>
      <c r="AN924" s="81" t="n">
        <v>0</v>
      </c>
      <c r="AO924" s="81" t="n">
        <v>0</v>
      </c>
      <c r="AP924" s="81" t="n">
        <v>9.99999975e-05</v>
      </c>
      <c r="AQ924" s="81" t="n">
        <v>0</v>
      </c>
      <c r="AR924" s="81" t="n">
        <v>-50</v>
      </c>
      <c r="AS924" s="81" t="n">
        <v>0</v>
      </c>
      <c r="AT924" s="81" t="n">
        <v>0</v>
      </c>
      <c r="AU924" s="81" t="n">
        <v>9.99999975e-05</v>
      </c>
      <c r="AV924" s="81" t="n">
        <v>0</v>
      </c>
      <c r="AW924" s="82">
        <f>MAX(ABS(Y924-AK924),ABS(Z924-AL924),ABS(AA924-AM924),ABS(AB924-AN924),ABS(AC924-AO924),ABS(AD924-AP924),ABS(AE924-AQ924),ABS(AF924-AR924),ABS(AG924-AS924),ABS(AH924-AT924),ABS(AI924-AU924),ABS(AJ924-AV924))</f>
        <v/>
      </c>
    </row>
    <row r="925">
      <c r="A925" s="78" t="inlineStr">
        <is>
          <t>M920</t>
        </is>
      </c>
      <c r="B925" s="52" t="inlineStr">
        <is>
          <t>AAG-45</t>
        </is>
      </c>
      <c r="C925" s="52" t="inlineStr">
        <is>
          <t>AA Gatling Gun</t>
        </is>
      </c>
      <c r="D925" s="52" t="inlineStr">
        <is>
          <t>Shell casing</t>
        </is>
      </c>
      <c r="E925" s="58" t="inlineStr">
        <is>
          <t>Cylinder</t>
        </is>
      </c>
      <c r="F925" s="52" t="inlineStr">
        <is>
          <t>AAG-00</t>
        </is>
      </c>
      <c r="G925" s="79" t="n">
        <v>9.99999975e-05</v>
      </c>
      <c r="H925" s="79" t="n">
        <v>9.99999975e-05</v>
      </c>
      <c r="I925" s="79" t="n">
        <v>9.99999975e-05</v>
      </c>
      <c r="J925" s="79" t="n">
        <v>0</v>
      </c>
      <c r="K925" s="79" t="n">
        <v>0</v>
      </c>
      <c r="L925" s="79" t="n">
        <v>0</v>
      </c>
      <c r="M925" s="79" t="n">
        <v>0</v>
      </c>
      <c r="N925" s="79" t="n">
        <v>-50</v>
      </c>
      <c r="O925" s="79" t="n">
        <v>0</v>
      </c>
      <c r="P925" s="80">
        <f>COS(RADIANS(K925))*COS(RADIANS(L925))+SIN(RADIANS(K925))*SIN(RADIANS(J925))*SIN(RADIANS(L925))</f>
        <v/>
      </c>
      <c r="Q925" s="80">
        <f>-COS(RADIANS(K925))*SIN(RADIANS(L925))+SIN(RADIANS(K925))*SIN(RADIANS(J925))*COS(RADIANS(L925))</f>
        <v/>
      </c>
      <c r="R925" s="80">
        <f>SIN(RADIANS(K925))*COS(RADIANS(J925))</f>
        <v/>
      </c>
      <c r="S925" s="80">
        <f>COS(RADIANS(J925))*SIN(RADIANS(L925))</f>
        <v/>
      </c>
      <c r="T925" s="80">
        <f>COS(RADIANS(J925))*COS(RADIANS(L925))</f>
        <v/>
      </c>
      <c r="U925" s="80">
        <f>-SIN(RADIANS(J925))</f>
        <v/>
      </c>
      <c r="V925" s="80">
        <f>-SIN(RADIANS(K925))*COS(RADIANS(L925))+COS(RADIANS(K925))*SIN(RADIANS(J925))*SIN(RADIANS(L925))</f>
        <v/>
      </c>
      <c r="W925" s="80">
        <f>SIN(RADIANS(K925))*SIN(RADIANS(L925))+COS(RADIANS(K925))*SIN(RADIANS(J925))*COS(RADIANS(L925))</f>
        <v/>
      </c>
      <c r="X925" s="80">
        <f>COS(RADIANS(K925))*COS(RADIANS(J925))</f>
        <v/>
      </c>
      <c r="Y925" s="80">
        <f>P925*G925</f>
        <v/>
      </c>
      <c r="Z925" s="80">
        <f>Q925*H925</f>
        <v/>
      </c>
      <c r="AA925" s="80">
        <f>R925*I925</f>
        <v/>
      </c>
      <c r="AB925" s="80">
        <f>M925</f>
        <v/>
      </c>
      <c r="AC925" s="80">
        <f>S925*G925</f>
        <v/>
      </c>
      <c r="AD925" s="80">
        <f>T925*H925</f>
        <v/>
      </c>
      <c r="AE925" s="80">
        <f>U925*I925</f>
        <v/>
      </c>
      <c r="AF925" s="80">
        <f>N925</f>
        <v/>
      </c>
      <c r="AG925" s="80">
        <f>V925*G925</f>
        <v/>
      </c>
      <c r="AH925" s="80">
        <f>W925*H925</f>
        <v/>
      </c>
      <c r="AI925" s="80">
        <f>X925*I925</f>
        <v/>
      </c>
      <c r="AJ925" s="80">
        <f>O925</f>
        <v/>
      </c>
      <c r="AK925" s="81" t="n">
        <v>9.99999975e-05</v>
      </c>
      <c r="AL925" s="81" t="n">
        <v>0</v>
      </c>
      <c r="AM925" s="81" t="n">
        <v>0</v>
      </c>
      <c r="AN925" s="81" t="n">
        <v>0</v>
      </c>
      <c r="AO925" s="81" t="n">
        <v>0</v>
      </c>
      <c r="AP925" s="81" t="n">
        <v>9.99999975e-05</v>
      </c>
      <c r="AQ925" s="81" t="n">
        <v>0</v>
      </c>
      <c r="AR925" s="81" t="n">
        <v>-50</v>
      </c>
      <c r="AS925" s="81" t="n">
        <v>0</v>
      </c>
      <c r="AT925" s="81" t="n">
        <v>0</v>
      </c>
      <c r="AU925" s="81" t="n">
        <v>9.99999975e-05</v>
      </c>
      <c r="AV925" s="81" t="n">
        <v>0</v>
      </c>
      <c r="AW925" s="82">
        <f>MAX(ABS(Y925-AK925),ABS(Z925-AL925),ABS(AA925-AM925),ABS(AB925-AN925),ABS(AC925-AO925),ABS(AD925-AP925),ABS(AE925-AQ925),ABS(AF925-AR925),ABS(AG925-AS925),ABS(AH925-AT925),ABS(AI925-AU925),ABS(AJ925-AV925))</f>
        <v/>
      </c>
    </row>
    <row r="926">
      <c r="A926" s="78" t="inlineStr">
        <is>
          <t>M921</t>
        </is>
      </c>
      <c r="B926" s="52" t="inlineStr">
        <is>
          <t>AAG-46</t>
        </is>
      </c>
      <c r="C926" s="52" t="inlineStr">
        <is>
          <t>AA Gatling Gun</t>
        </is>
      </c>
      <c r="D926" s="52" t="inlineStr">
        <is>
          <t>Shell casing</t>
        </is>
      </c>
      <c r="E926" s="58" t="inlineStr">
        <is>
          <t>Cylinder</t>
        </is>
      </c>
      <c r="F926" s="52" t="inlineStr">
        <is>
          <t>AAG-00</t>
        </is>
      </c>
      <c r="G926" s="79" t="n">
        <v>9.99999975e-05</v>
      </c>
      <c r="H926" s="79" t="n">
        <v>9.99999975e-05</v>
      </c>
      <c r="I926" s="79" t="n">
        <v>9.99999975e-05</v>
      </c>
      <c r="J926" s="79" t="n">
        <v>0</v>
      </c>
      <c r="K926" s="79" t="n">
        <v>0</v>
      </c>
      <c r="L926" s="79" t="n">
        <v>0</v>
      </c>
      <c r="M926" s="79" t="n">
        <v>0</v>
      </c>
      <c r="N926" s="79" t="n">
        <v>-50</v>
      </c>
      <c r="O926" s="79" t="n">
        <v>0</v>
      </c>
      <c r="P926" s="80">
        <f>COS(RADIANS(K926))*COS(RADIANS(L926))+SIN(RADIANS(K926))*SIN(RADIANS(J926))*SIN(RADIANS(L926))</f>
        <v/>
      </c>
      <c r="Q926" s="80">
        <f>-COS(RADIANS(K926))*SIN(RADIANS(L926))+SIN(RADIANS(K926))*SIN(RADIANS(J926))*COS(RADIANS(L926))</f>
        <v/>
      </c>
      <c r="R926" s="80">
        <f>SIN(RADIANS(K926))*COS(RADIANS(J926))</f>
        <v/>
      </c>
      <c r="S926" s="80">
        <f>COS(RADIANS(J926))*SIN(RADIANS(L926))</f>
        <v/>
      </c>
      <c r="T926" s="80">
        <f>COS(RADIANS(J926))*COS(RADIANS(L926))</f>
        <v/>
      </c>
      <c r="U926" s="80">
        <f>-SIN(RADIANS(J926))</f>
        <v/>
      </c>
      <c r="V926" s="80">
        <f>-SIN(RADIANS(K926))*COS(RADIANS(L926))+COS(RADIANS(K926))*SIN(RADIANS(J926))*SIN(RADIANS(L926))</f>
        <v/>
      </c>
      <c r="W926" s="80">
        <f>SIN(RADIANS(K926))*SIN(RADIANS(L926))+COS(RADIANS(K926))*SIN(RADIANS(J926))*COS(RADIANS(L926))</f>
        <v/>
      </c>
      <c r="X926" s="80">
        <f>COS(RADIANS(K926))*COS(RADIANS(J926))</f>
        <v/>
      </c>
      <c r="Y926" s="80">
        <f>P926*G926</f>
        <v/>
      </c>
      <c r="Z926" s="80">
        <f>Q926*H926</f>
        <v/>
      </c>
      <c r="AA926" s="80">
        <f>R926*I926</f>
        <v/>
      </c>
      <c r="AB926" s="80">
        <f>M926</f>
        <v/>
      </c>
      <c r="AC926" s="80">
        <f>S926*G926</f>
        <v/>
      </c>
      <c r="AD926" s="80">
        <f>T926*H926</f>
        <v/>
      </c>
      <c r="AE926" s="80">
        <f>U926*I926</f>
        <v/>
      </c>
      <c r="AF926" s="80">
        <f>N926</f>
        <v/>
      </c>
      <c r="AG926" s="80">
        <f>V926*G926</f>
        <v/>
      </c>
      <c r="AH926" s="80">
        <f>W926*H926</f>
        <v/>
      </c>
      <c r="AI926" s="80">
        <f>X926*I926</f>
        <v/>
      </c>
      <c r="AJ926" s="80">
        <f>O926</f>
        <v/>
      </c>
      <c r="AK926" s="81" t="n">
        <v>9.99999975e-05</v>
      </c>
      <c r="AL926" s="81" t="n">
        <v>0</v>
      </c>
      <c r="AM926" s="81" t="n">
        <v>0</v>
      </c>
      <c r="AN926" s="81" t="n">
        <v>0</v>
      </c>
      <c r="AO926" s="81" t="n">
        <v>0</v>
      </c>
      <c r="AP926" s="81" t="n">
        <v>9.99999975e-05</v>
      </c>
      <c r="AQ926" s="81" t="n">
        <v>0</v>
      </c>
      <c r="AR926" s="81" t="n">
        <v>-50</v>
      </c>
      <c r="AS926" s="81" t="n">
        <v>0</v>
      </c>
      <c r="AT926" s="81" t="n">
        <v>0</v>
      </c>
      <c r="AU926" s="81" t="n">
        <v>9.99999975e-05</v>
      </c>
      <c r="AV926" s="81" t="n">
        <v>0</v>
      </c>
      <c r="AW926" s="82">
        <f>MAX(ABS(Y926-AK926),ABS(Z926-AL926),ABS(AA926-AM926),ABS(AB926-AN926),ABS(AC926-AO926),ABS(AD926-AP926),ABS(AE926-AQ926),ABS(AF926-AR926),ABS(AG926-AS926),ABS(AH926-AT926),ABS(AI926-AU926),ABS(AJ926-AV926))</f>
        <v/>
      </c>
    </row>
    <row r="927">
      <c r="A927" s="78" t="inlineStr">
        <is>
          <t>M922</t>
        </is>
      </c>
      <c r="B927" s="52" t="inlineStr">
        <is>
          <t>AAG-47</t>
        </is>
      </c>
      <c r="C927" s="52" t="inlineStr">
        <is>
          <t>AA Gatling Gun</t>
        </is>
      </c>
      <c r="D927" s="52" t="inlineStr">
        <is>
          <t>Shell casing</t>
        </is>
      </c>
      <c r="E927" s="58" t="inlineStr">
        <is>
          <t>Cylinder</t>
        </is>
      </c>
      <c r="F927" s="52" t="inlineStr">
        <is>
          <t>AAG-00</t>
        </is>
      </c>
      <c r="G927" s="79" t="n">
        <v>9.99999975e-05</v>
      </c>
      <c r="H927" s="79" t="n">
        <v>9.99999975e-05</v>
      </c>
      <c r="I927" s="79" t="n">
        <v>9.99999975e-05</v>
      </c>
      <c r="J927" s="79" t="n">
        <v>0</v>
      </c>
      <c r="K927" s="79" t="n">
        <v>0</v>
      </c>
      <c r="L927" s="79" t="n">
        <v>0</v>
      </c>
      <c r="M927" s="79" t="n">
        <v>0</v>
      </c>
      <c r="N927" s="79" t="n">
        <v>-50</v>
      </c>
      <c r="O927" s="79" t="n">
        <v>0</v>
      </c>
      <c r="P927" s="80">
        <f>COS(RADIANS(K927))*COS(RADIANS(L927))+SIN(RADIANS(K927))*SIN(RADIANS(J927))*SIN(RADIANS(L927))</f>
        <v/>
      </c>
      <c r="Q927" s="80">
        <f>-COS(RADIANS(K927))*SIN(RADIANS(L927))+SIN(RADIANS(K927))*SIN(RADIANS(J927))*COS(RADIANS(L927))</f>
        <v/>
      </c>
      <c r="R927" s="80">
        <f>SIN(RADIANS(K927))*COS(RADIANS(J927))</f>
        <v/>
      </c>
      <c r="S927" s="80">
        <f>COS(RADIANS(J927))*SIN(RADIANS(L927))</f>
        <v/>
      </c>
      <c r="T927" s="80">
        <f>COS(RADIANS(J927))*COS(RADIANS(L927))</f>
        <v/>
      </c>
      <c r="U927" s="80">
        <f>-SIN(RADIANS(J927))</f>
        <v/>
      </c>
      <c r="V927" s="80">
        <f>-SIN(RADIANS(K927))*COS(RADIANS(L927))+COS(RADIANS(K927))*SIN(RADIANS(J927))*SIN(RADIANS(L927))</f>
        <v/>
      </c>
      <c r="W927" s="80">
        <f>SIN(RADIANS(K927))*SIN(RADIANS(L927))+COS(RADIANS(K927))*SIN(RADIANS(J927))*COS(RADIANS(L927))</f>
        <v/>
      </c>
      <c r="X927" s="80">
        <f>COS(RADIANS(K927))*COS(RADIANS(J927))</f>
        <v/>
      </c>
      <c r="Y927" s="80">
        <f>P927*G927</f>
        <v/>
      </c>
      <c r="Z927" s="80">
        <f>Q927*H927</f>
        <v/>
      </c>
      <c r="AA927" s="80">
        <f>R927*I927</f>
        <v/>
      </c>
      <c r="AB927" s="80">
        <f>M927</f>
        <v/>
      </c>
      <c r="AC927" s="80">
        <f>S927*G927</f>
        <v/>
      </c>
      <c r="AD927" s="80">
        <f>T927*H927</f>
        <v/>
      </c>
      <c r="AE927" s="80">
        <f>U927*I927</f>
        <v/>
      </c>
      <c r="AF927" s="80">
        <f>N927</f>
        <v/>
      </c>
      <c r="AG927" s="80">
        <f>V927*G927</f>
        <v/>
      </c>
      <c r="AH927" s="80">
        <f>W927*H927</f>
        <v/>
      </c>
      <c r="AI927" s="80">
        <f>X927*I927</f>
        <v/>
      </c>
      <c r="AJ927" s="80">
        <f>O927</f>
        <v/>
      </c>
      <c r="AK927" s="81" t="n">
        <v>9.99999975e-05</v>
      </c>
      <c r="AL927" s="81" t="n">
        <v>0</v>
      </c>
      <c r="AM927" s="81" t="n">
        <v>0</v>
      </c>
      <c r="AN927" s="81" t="n">
        <v>0</v>
      </c>
      <c r="AO927" s="81" t="n">
        <v>0</v>
      </c>
      <c r="AP927" s="81" t="n">
        <v>9.99999975e-05</v>
      </c>
      <c r="AQ927" s="81" t="n">
        <v>0</v>
      </c>
      <c r="AR927" s="81" t="n">
        <v>-50</v>
      </c>
      <c r="AS927" s="81" t="n">
        <v>0</v>
      </c>
      <c r="AT927" s="81" t="n">
        <v>0</v>
      </c>
      <c r="AU927" s="81" t="n">
        <v>9.99999975e-05</v>
      </c>
      <c r="AV927" s="81" t="n">
        <v>0</v>
      </c>
      <c r="AW927" s="82">
        <f>MAX(ABS(Y927-AK927),ABS(Z927-AL927),ABS(AA927-AM927),ABS(AB927-AN927),ABS(AC927-AO927),ABS(AD927-AP927),ABS(AE927-AQ927),ABS(AF927-AR927),ABS(AG927-AS927),ABS(AH927-AT927),ABS(AI927-AU927),ABS(AJ927-AV927))</f>
        <v/>
      </c>
    </row>
    <row r="928">
      <c r="A928" s="78" t="inlineStr">
        <is>
          <t>M923</t>
        </is>
      </c>
      <c r="B928" s="52" t="inlineStr">
        <is>
          <t>AAG-48</t>
        </is>
      </c>
      <c r="C928" s="52" t="inlineStr">
        <is>
          <t>AA Gatling Gun</t>
        </is>
      </c>
      <c r="D928" s="52" t="inlineStr">
        <is>
          <t>Shell casing</t>
        </is>
      </c>
      <c r="E928" s="58" t="inlineStr">
        <is>
          <t>Cylinder</t>
        </is>
      </c>
      <c r="F928" s="52" t="inlineStr">
        <is>
          <t>AAG-00</t>
        </is>
      </c>
      <c r="G928" s="79" t="n">
        <v>9.99999975e-05</v>
      </c>
      <c r="H928" s="79" t="n">
        <v>9.99999975e-05</v>
      </c>
      <c r="I928" s="79" t="n">
        <v>9.99999975e-05</v>
      </c>
      <c r="J928" s="79" t="n">
        <v>0</v>
      </c>
      <c r="K928" s="79" t="n">
        <v>0</v>
      </c>
      <c r="L928" s="79" t="n">
        <v>0</v>
      </c>
      <c r="M928" s="79" t="n">
        <v>0</v>
      </c>
      <c r="N928" s="79" t="n">
        <v>-50</v>
      </c>
      <c r="O928" s="79" t="n">
        <v>0</v>
      </c>
      <c r="P928" s="80">
        <f>COS(RADIANS(K928))*COS(RADIANS(L928))+SIN(RADIANS(K928))*SIN(RADIANS(J928))*SIN(RADIANS(L928))</f>
        <v/>
      </c>
      <c r="Q928" s="80">
        <f>-COS(RADIANS(K928))*SIN(RADIANS(L928))+SIN(RADIANS(K928))*SIN(RADIANS(J928))*COS(RADIANS(L928))</f>
        <v/>
      </c>
      <c r="R928" s="80">
        <f>SIN(RADIANS(K928))*COS(RADIANS(J928))</f>
        <v/>
      </c>
      <c r="S928" s="80">
        <f>COS(RADIANS(J928))*SIN(RADIANS(L928))</f>
        <v/>
      </c>
      <c r="T928" s="80">
        <f>COS(RADIANS(J928))*COS(RADIANS(L928))</f>
        <v/>
      </c>
      <c r="U928" s="80">
        <f>-SIN(RADIANS(J928))</f>
        <v/>
      </c>
      <c r="V928" s="80">
        <f>-SIN(RADIANS(K928))*COS(RADIANS(L928))+COS(RADIANS(K928))*SIN(RADIANS(J928))*SIN(RADIANS(L928))</f>
        <v/>
      </c>
      <c r="W928" s="80">
        <f>SIN(RADIANS(K928))*SIN(RADIANS(L928))+COS(RADIANS(K928))*SIN(RADIANS(J928))*COS(RADIANS(L928))</f>
        <v/>
      </c>
      <c r="X928" s="80">
        <f>COS(RADIANS(K928))*COS(RADIANS(J928))</f>
        <v/>
      </c>
      <c r="Y928" s="80">
        <f>P928*G928</f>
        <v/>
      </c>
      <c r="Z928" s="80">
        <f>Q928*H928</f>
        <v/>
      </c>
      <c r="AA928" s="80">
        <f>R928*I928</f>
        <v/>
      </c>
      <c r="AB928" s="80">
        <f>M928</f>
        <v/>
      </c>
      <c r="AC928" s="80">
        <f>S928*G928</f>
        <v/>
      </c>
      <c r="AD928" s="80">
        <f>T928*H928</f>
        <v/>
      </c>
      <c r="AE928" s="80">
        <f>U928*I928</f>
        <v/>
      </c>
      <c r="AF928" s="80">
        <f>N928</f>
        <v/>
      </c>
      <c r="AG928" s="80">
        <f>V928*G928</f>
        <v/>
      </c>
      <c r="AH928" s="80">
        <f>W928*H928</f>
        <v/>
      </c>
      <c r="AI928" s="80">
        <f>X928*I928</f>
        <v/>
      </c>
      <c r="AJ928" s="80">
        <f>O928</f>
        <v/>
      </c>
      <c r="AK928" s="81" t="n">
        <v>9.99999975e-05</v>
      </c>
      <c r="AL928" s="81" t="n">
        <v>0</v>
      </c>
      <c r="AM928" s="81" t="n">
        <v>0</v>
      </c>
      <c r="AN928" s="81" t="n">
        <v>0</v>
      </c>
      <c r="AO928" s="81" t="n">
        <v>0</v>
      </c>
      <c r="AP928" s="81" t="n">
        <v>9.99999975e-05</v>
      </c>
      <c r="AQ928" s="81" t="n">
        <v>0</v>
      </c>
      <c r="AR928" s="81" t="n">
        <v>-50</v>
      </c>
      <c r="AS928" s="81" t="n">
        <v>0</v>
      </c>
      <c r="AT928" s="81" t="n">
        <v>0</v>
      </c>
      <c r="AU928" s="81" t="n">
        <v>9.99999975e-05</v>
      </c>
      <c r="AV928" s="81" t="n">
        <v>0</v>
      </c>
      <c r="AW928" s="82">
        <f>MAX(ABS(Y928-AK928),ABS(Z928-AL928),ABS(AA928-AM928),ABS(AB928-AN928),ABS(AC928-AO928),ABS(AD928-AP928),ABS(AE928-AQ928),ABS(AF928-AR928),ABS(AG928-AS928),ABS(AH928-AT928),ABS(AI928-AU928),ABS(AJ928-AV928))</f>
        <v/>
      </c>
    </row>
    <row r="929">
      <c r="A929" s="78" t="inlineStr">
        <is>
          <t>M924</t>
        </is>
      </c>
      <c r="B929" s="52" t="inlineStr">
        <is>
          <t>AAG-49</t>
        </is>
      </c>
      <c r="C929" s="52" t="inlineStr">
        <is>
          <t>AA Gatling Gun</t>
        </is>
      </c>
      <c r="D929" s="52" t="inlineStr">
        <is>
          <t>Shell casing</t>
        </is>
      </c>
      <c r="E929" s="58" t="inlineStr">
        <is>
          <t>Cylinder</t>
        </is>
      </c>
      <c r="F929" s="52" t="inlineStr">
        <is>
          <t>AAG-00</t>
        </is>
      </c>
      <c r="G929" s="79" t="n">
        <v>9.99999975e-05</v>
      </c>
      <c r="H929" s="79" t="n">
        <v>9.99999975e-05</v>
      </c>
      <c r="I929" s="79" t="n">
        <v>9.99999975e-05</v>
      </c>
      <c r="J929" s="79" t="n">
        <v>0</v>
      </c>
      <c r="K929" s="79" t="n">
        <v>0</v>
      </c>
      <c r="L929" s="79" t="n">
        <v>0</v>
      </c>
      <c r="M929" s="79" t="n">
        <v>0</v>
      </c>
      <c r="N929" s="79" t="n">
        <v>-50</v>
      </c>
      <c r="O929" s="79" t="n">
        <v>0</v>
      </c>
      <c r="P929" s="80">
        <f>COS(RADIANS(K929))*COS(RADIANS(L929))+SIN(RADIANS(K929))*SIN(RADIANS(J929))*SIN(RADIANS(L929))</f>
        <v/>
      </c>
      <c r="Q929" s="80">
        <f>-COS(RADIANS(K929))*SIN(RADIANS(L929))+SIN(RADIANS(K929))*SIN(RADIANS(J929))*COS(RADIANS(L929))</f>
        <v/>
      </c>
      <c r="R929" s="80">
        <f>SIN(RADIANS(K929))*COS(RADIANS(J929))</f>
        <v/>
      </c>
      <c r="S929" s="80">
        <f>COS(RADIANS(J929))*SIN(RADIANS(L929))</f>
        <v/>
      </c>
      <c r="T929" s="80">
        <f>COS(RADIANS(J929))*COS(RADIANS(L929))</f>
        <v/>
      </c>
      <c r="U929" s="80">
        <f>-SIN(RADIANS(J929))</f>
        <v/>
      </c>
      <c r="V929" s="80">
        <f>-SIN(RADIANS(K929))*COS(RADIANS(L929))+COS(RADIANS(K929))*SIN(RADIANS(J929))*SIN(RADIANS(L929))</f>
        <v/>
      </c>
      <c r="W929" s="80">
        <f>SIN(RADIANS(K929))*SIN(RADIANS(L929))+COS(RADIANS(K929))*SIN(RADIANS(J929))*COS(RADIANS(L929))</f>
        <v/>
      </c>
      <c r="X929" s="80">
        <f>COS(RADIANS(K929))*COS(RADIANS(J929))</f>
        <v/>
      </c>
      <c r="Y929" s="80">
        <f>P929*G929</f>
        <v/>
      </c>
      <c r="Z929" s="80">
        <f>Q929*H929</f>
        <v/>
      </c>
      <c r="AA929" s="80">
        <f>R929*I929</f>
        <v/>
      </c>
      <c r="AB929" s="80">
        <f>M929</f>
        <v/>
      </c>
      <c r="AC929" s="80">
        <f>S929*G929</f>
        <v/>
      </c>
      <c r="AD929" s="80">
        <f>T929*H929</f>
        <v/>
      </c>
      <c r="AE929" s="80">
        <f>U929*I929</f>
        <v/>
      </c>
      <c r="AF929" s="80">
        <f>N929</f>
        <v/>
      </c>
      <c r="AG929" s="80">
        <f>V929*G929</f>
        <v/>
      </c>
      <c r="AH929" s="80">
        <f>W929*H929</f>
        <v/>
      </c>
      <c r="AI929" s="80">
        <f>X929*I929</f>
        <v/>
      </c>
      <c r="AJ929" s="80">
        <f>O929</f>
        <v/>
      </c>
      <c r="AK929" s="81" t="n">
        <v>9.99999975e-05</v>
      </c>
      <c r="AL929" s="81" t="n">
        <v>0</v>
      </c>
      <c r="AM929" s="81" t="n">
        <v>0</v>
      </c>
      <c r="AN929" s="81" t="n">
        <v>0</v>
      </c>
      <c r="AO929" s="81" t="n">
        <v>0</v>
      </c>
      <c r="AP929" s="81" t="n">
        <v>9.99999975e-05</v>
      </c>
      <c r="AQ929" s="81" t="n">
        <v>0</v>
      </c>
      <c r="AR929" s="81" t="n">
        <v>-50</v>
      </c>
      <c r="AS929" s="81" t="n">
        <v>0</v>
      </c>
      <c r="AT929" s="81" t="n">
        <v>0</v>
      </c>
      <c r="AU929" s="81" t="n">
        <v>9.99999975e-05</v>
      </c>
      <c r="AV929" s="81" t="n">
        <v>0</v>
      </c>
      <c r="AW929" s="82">
        <f>MAX(ABS(Y929-AK929),ABS(Z929-AL929),ABS(AA929-AM929),ABS(AB929-AN929),ABS(AC929-AO929),ABS(AD929-AP929),ABS(AE929-AQ929),ABS(AF929-AR929),ABS(AG929-AS929),ABS(AH929-AT929),ABS(AI929-AU929),ABS(AJ929-AV929))</f>
        <v/>
      </c>
    </row>
    <row r="930">
      <c r="A930" s="78" t="inlineStr">
        <is>
          <t>M925</t>
        </is>
      </c>
      <c r="B930" s="52" t="inlineStr">
        <is>
          <t>AAG-50</t>
        </is>
      </c>
      <c r="C930" s="52" t="inlineStr">
        <is>
          <t>AA Gatling Gun</t>
        </is>
      </c>
      <c r="D930" s="52" t="inlineStr">
        <is>
          <t>Shell casing</t>
        </is>
      </c>
      <c r="E930" s="58" t="inlineStr">
        <is>
          <t>Cylinder</t>
        </is>
      </c>
      <c r="F930" s="52" t="inlineStr">
        <is>
          <t>AAG-00</t>
        </is>
      </c>
      <c r="G930" s="79" t="n">
        <v>9.99999975e-05</v>
      </c>
      <c r="H930" s="79" t="n">
        <v>9.99999975e-05</v>
      </c>
      <c r="I930" s="79" t="n">
        <v>9.99999975e-05</v>
      </c>
      <c r="J930" s="79" t="n">
        <v>0</v>
      </c>
      <c r="K930" s="79" t="n">
        <v>0</v>
      </c>
      <c r="L930" s="79" t="n">
        <v>0</v>
      </c>
      <c r="M930" s="79" t="n">
        <v>0</v>
      </c>
      <c r="N930" s="79" t="n">
        <v>-50</v>
      </c>
      <c r="O930" s="79" t="n">
        <v>0</v>
      </c>
      <c r="P930" s="80">
        <f>COS(RADIANS(K930))*COS(RADIANS(L930))+SIN(RADIANS(K930))*SIN(RADIANS(J930))*SIN(RADIANS(L930))</f>
        <v/>
      </c>
      <c r="Q930" s="80">
        <f>-COS(RADIANS(K930))*SIN(RADIANS(L930))+SIN(RADIANS(K930))*SIN(RADIANS(J930))*COS(RADIANS(L930))</f>
        <v/>
      </c>
      <c r="R930" s="80">
        <f>SIN(RADIANS(K930))*COS(RADIANS(J930))</f>
        <v/>
      </c>
      <c r="S930" s="80">
        <f>COS(RADIANS(J930))*SIN(RADIANS(L930))</f>
        <v/>
      </c>
      <c r="T930" s="80">
        <f>COS(RADIANS(J930))*COS(RADIANS(L930))</f>
        <v/>
      </c>
      <c r="U930" s="80">
        <f>-SIN(RADIANS(J930))</f>
        <v/>
      </c>
      <c r="V930" s="80">
        <f>-SIN(RADIANS(K930))*COS(RADIANS(L930))+COS(RADIANS(K930))*SIN(RADIANS(J930))*SIN(RADIANS(L930))</f>
        <v/>
      </c>
      <c r="W930" s="80">
        <f>SIN(RADIANS(K930))*SIN(RADIANS(L930))+COS(RADIANS(K930))*SIN(RADIANS(J930))*COS(RADIANS(L930))</f>
        <v/>
      </c>
      <c r="X930" s="80">
        <f>COS(RADIANS(K930))*COS(RADIANS(J930))</f>
        <v/>
      </c>
      <c r="Y930" s="80">
        <f>P930*G930</f>
        <v/>
      </c>
      <c r="Z930" s="80">
        <f>Q930*H930</f>
        <v/>
      </c>
      <c r="AA930" s="80">
        <f>R930*I930</f>
        <v/>
      </c>
      <c r="AB930" s="80">
        <f>M930</f>
        <v/>
      </c>
      <c r="AC930" s="80">
        <f>S930*G930</f>
        <v/>
      </c>
      <c r="AD930" s="80">
        <f>T930*H930</f>
        <v/>
      </c>
      <c r="AE930" s="80">
        <f>U930*I930</f>
        <v/>
      </c>
      <c r="AF930" s="80">
        <f>N930</f>
        <v/>
      </c>
      <c r="AG930" s="80">
        <f>V930*G930</f>
        <v/>
      </c>
      <c r="AH930" s="80">
        <f>W930*H930</f>
        <v/>
      </c>
      <c r="AI930" s="80">
        <f>X930*I930</f>
        <v/>
      </c>
      <c r="AJ930" s="80">
        <f>O930</f>
        <v/>
      </c>
      <c r="AK930" s="81" t="n">
        <v>9.99999975e-05</v>
      </c>
      <c r="AL930" s="81" t="n">
        <v>0</v>
      </c>
      <c r="AM930" s="81" t="n">
        <v>0</v>
      </c>
      <c r="AN930" s="81" t="n">
        <v>0</v>
      </c>
      <c r="AO930" s="81" t="n">
        <v>0</v>
      </c>
      <c r="AP930" s="81" t="n">
        <v>9.99999975e-05</v>
      </c>
      <c r="AQ930" s="81" t="n">
        <v>0</v>
      </c>
      <c r="AR930" s="81" t="n">
        <v>-50</v>
      </c>
      <c r="AS930" s="81" t="n">
        <v>0</v>
      </c>
      <c r="AT930" s="81" t="n">
        <v>0</v>
      </c>
      <c r="AU930" s="81" t="n">
        <v>9.99999975e-05</v>
      </c>
      <c r="AV930" s="81" t="n">
        <v>0</v>
      </c>
      <c r="AW930" s="82">
        <f>MAX(ABS(Y930-AK930),ABS(Z930-AL930),ABS(AA930-AM930),ABS(AB930-AN930),ABS(AC930-AO930),ABS(AD930-AP930),ABS(AE930-AQ930),ABS(AF930-AR930),ABS(AG930-AS930),ABS(AH930-AT930),ABS(AI930-AU930),ABS(AJ930-AV930))</f>
        <v/>
      </c>
    </row>
    <row r="931">
      <c r="A931" s="78" t="inlineStr">
        <is>
          <t>M926</t>
        </is>
      </c>
      <c r="B931" s="52" t="inlineStr">
        <is>
          <t>AAG-51</t>
        </is>
      </c>
      <c r="C931" s="52" t="inlineStr">
        <is>
          <t>AA Gatling Gun</t>
        </is>
      </c>
      <c r="D931" s="52" t="inlineStr">
        <is>
          <t>Shell casing</t>
        </is>
      </c>
      <c r="E931" s="58" t="inlineStr">
        <is>
          <t>Cylinder</t>
        </is>
      </c>
      <c r="F931" s="52" t="inlineStr">
        <is>
          <t>AAG-00</t>
        </is>
      </c>
      <c r="G931" s="79" t="n">
        <v>9.99999975e-05</v>
      </c>
      <c r="H931" s="79" t="n">
        <v>9.99999975e-05</v>
      </c>
      <c r="I931" s="79" t="n">
        <v>9.99999975e-05</v>
      </c>
      <c r="J931" s="79" t="n">
        <v>0</v>
      </c>
      <c r="K931" s="79" t="n">
        <v>0</v>
      </c>
      <c r="L931" s="79" t="n">
        <v>0</v>
      </c>
      <c r="M931" s="79" t="n">
        <v>0</v>
      </c>
      <c r="N931" s="79" t="n">
        <v>-50</v>
      </c>
      <c r="O931" s="79" t="n">
        <v>0</v>
      </c>
      <c r="P931" s="80">
        <f>COS(RADIANS(K931))*COS(RADIANS(L931))+SIN(RADIANS(K931))*SIN(RADIANS(J931))*SIN(RADIANS(L931))</f>
        <v/>
      </c>
      <c r="Q931" s="80">
        <f>-COS(RADIANS(K931))*SIN(RADIANS(L931))+SIN(RADIANS(K931))*SIN(RADIANS(J931))*COS(RADIANS(L931))</f>
        <v/>
      </c>
      <c r="R931" s="80">
        <f>SIN(RADIANS(K931))*COS(RADIANS(J931))</f>
        <v/>
      </c>
      <c r="S931" s="80">
        <f>COS(RADIANS(J931))*SIN(RADIANS(L931))</f>
        <v/>
      </c>
      <c r="T931" s="80">
        <f>COS(RADIANS(J931))*COS(RADIANS(L931))</f>
        <v/>
      </c>
      <c r="U931" s="80">
        <f>-SIN(RADIANS(J931))</f>
        <v/>
      </c>
      <c r="V931" s="80">
        <f>-SIN(RADIANS(K931))*COS(RADIANS(L931))+COS(RADIANS(K931))*SIN(RADIANS(J931))*SIN(RADIANS(L931))</f>
        <v/>
      </c>
      <c r="W931" s="80">
        <f>SIN(RADIANS(K931))*SIN(RADIANS(L931))+COS(RADIANS(K931))*SIN(RADIANS(J931))*COS(RADIANS(L931))</f>
        <v/>
      </c>
      <c r="X931" s="80">
        <f>COS(RADIANS(K931))*COS(RADIANS(J931))</f>
        <v/>
      </c>
      <c r="Y931" s="80">
        <f>P931*G931</f>
        <v/>
      </c>
      <c r="Z931" s="80">
        <f>Q931*H931</f>
        <v/>
      </c>
      <c r="AA931" s="80">
        <f>R931*I931</f>
        <v/>
      </c>
      <c r="AB931" s="80">
        <f>M931</f>
        <v/>
      </c>
      <c r="AC931" s="80">
        <f>S931*G931</f>
        <v/>
      </c>
      <c r="AD931" s="80">
        <f>T931*H931</f>
        <v/>
      </c>
      <c r="AE931" s="80">
        <f>U931*I931</f>
        <v/>
      </c>
      <c r="AF931" s="80">
        <f>N931</f>
        <v/>
      </c>
      <c r="AG931" s="80">
        <f>V931*G931</f>
        <v/>
      </c>
      <c r="AH931" s="80">
        <f>W931*H931</f>
        <v/>
      </c>
      <c r="AI931" s="80">
        <f>X931*I931</f>
        <v/>
      </c>
      <c r="AJ931" s="80">
        <f>O931</f>
        <v/>
      </c>
      <c r="AK931" s="81" t="n">
        <v>9.99999975e-05</v>
      </c>
      <c r="AL931" s="81" t="n">
        <v>0</v>
      </c>
      <c r="AM931" s="81" t="n">
        <v>0</v>
      </c>
      <c r="AN931" s="81" t="n">
        <v>0</v>
      </c>
      <c r="AO931" s="81" t="n">
        <v>0</v>
      </c>
      <c r="AP931" s="81" t="n">
        <v>9.99999975e-05</v>
      </c>
      <c r="AQ931" s="81" t="n">
        <v>0</v>
      </c>
      <c r="AR931" s="81" t="n">
        <v>-50</v>
      </c>
      <c r="AS931" s="81" t="n">
        <v>0</v>
      </c>
      <c r="AT931" s="81" t="n">
        <v>0</v>
      </c>
      <c r="AU931" s="81" t="n">
        <v>9.99999975e-05</v>
      </c>
      <c r="AV931" s="81" t="n">
        <v>0</v>
      </c>
      <c r="AW931" s="82">
        <f>MAX(ABS(Y931-AK931),ABS(Z931-AL931),ABS(AA931-AM931),ABS(AB931-AN931),ABS(AC931-AO931),ABS(AD931-AP931),ABS(AE931-AQ931),ABS(AF931-AR931),ABS(AG931-AS931),ABS(AH931-AT931),ABS(AI931-AU931),ABS(AJ931-AV931))</f>
        <v/>
      </c>
    </row>
    <row r="932">
      <c r="A932" s="78" t="inlineStr">
        <is>
          <t>M927</t>
        </is>
      </c>
      <c r="B932" s="52" t="inlineStr">
        <is>
          <t>AAG-52</t>
        </is>
      </c>
      <c r="C932" s="52" t="inlineStr">
        <is>
          <t>AA Gatling Gun</t>
        </is>
      </c>
      <c r="D932" s="52" t="inlineStr">
        <is>
          <t>Shell casing</t>
        </is>
      </c>
      <c r="E932" s="58" t="inlineStr">
        <is>
          <t>Cylinder</t>
        </is>
      </c>
      <c r="F932" s="52" t="inlineStr">
        <is>
          <t>AAG-00</t>
        </is>
      </c>
      <c r="G932" s="79" t="n">
        <v>9.99999975e-05</v>
      </c>
      <c r="H932" s="79" t="n">
        <v>9.99999975e-05</v>
      </c>
      <c r="I932" s="79" t="n">
        <v>9.99999975e-05</v>
      </c>
      <c r="J932" s="79" t="n">
        <v>0</v>
      </c>
      <c r="K932" s="79" t="n">
        <v>0</v>
      </c>
      <c r="L932" s="79" t="n">
        <v>0</v>
      </c>
      <c r="M932" s="79" t="n">
        <v>0</v>
      </c>
      <c r="N932" s="79" t="n">
        <v>-50</v>
      </c>
      <c r="O932" s="79" t="n">
        <v>0</v>
      </c>
      <c r="P932" s="80">
        <f>COS(RADIANS(K932))*COS(RADIANS(L932))+SIN(RADIANS(K932))*SIN(RADIANS(J932))*SIN(RADIANS(L932))</f>
        <v/>
      </c>
      <c r="Q932" s="80">
        <f>-COS(RADIANS(K932))*SIN(RADIANS(L932))+SIN(RADIANS(K932))*SIN(RADIANS(J932))*COS(RADIANS(L932))</f>
        <v/>
      </c>
      <c r="R932" s="80">
        <f>SIN(RADIANS(K932))*COS(RADIANS(J932))</f>
        <v/>
      </c>
      <c r="S932" s="80">
        <f>COS(RADIANS(J932))*SIN(RADIANS(L932))</f>
        <v/>
      </c>
      <c r="T932" s="80">
        <f>COS(RADIANS(J932))*COS(RADIANS(L932))</f>
        <v/>
      </c>
      <c r="U932" s="80">
        <f>-SIN(RADIANS(J932))</f>
        <v/>
      </c>
      <c r="V932" s="80">
        <f>-SIN(RADIANS(K932))*COS(RADIANS(L932))+COS(RADIANS(K932))*SIN(RADIANS(J932))*SIN(RADIANS(L932))</f>
        <v/>
      </c>
      <c r="W932" s="80">
        <f>SIN(RADIANS(K932))*SIN(RADIANS(L932))+COS(RADIANS(K932))*SIN(RADIANS(J932))*COS(RADIANS(L932))</f>
        <v/>
      </c>
      <c r="X932" s="80">
        <f>COS(RADIANS(K932))*COS(RADIANS(J932))</f>
        <v/>
      </c>
      <c r="Y932" s="80">
        <f>P932*G932</f>
        <v/>
      </c>
      <c r="Z932" s="80">
        <f>Q932*H932</f>
        <v/>
      </c>
      <c r="AA932" s="80">
        <f>R932*I932</f>
        <v/>
      </c>
      <c r="AB932" s="80">
        <f>M932</f>
        <v/>
      </c>
      <c r="AC932" s="80">
        <f>S932*G932</f>
        <v/>
      </c>
      <c r="AD932" s="80">
        <f>T932*H932</f>
        <v/>
      </c>
      <c r="AE932" s="80">
        <f>U932*I932</f>
        <v/>
      </c>
      <c r="AF932" s="80">
        <f>N932</f>
        <v/>
      </c>
      <c r="AG932" s="80">
        <f>V932*G932</f>
        <v/>
      </c>
      <c r="AH932" s="80">
        <f>W932*H932</f>
        <v/>
      </c>
      <c r="AI932" s="80">
        <f>X932*I932</f>
        <v/>
      </c>
      <c r="AJ932" s="80">
        <f>O932</f>
        <v/>
      </c>
      <c r="AK932" s="81" t="n">
        <v>9.99999975e-05</v>
      </c>
      <c r="AL932" s="81" t="n">
        <v>0</v>
      </c>
      <c r="AM932" s="81" t="n">
        <v>0</v>
      </c>
      <c r="AN932" s="81" t="n">
        <v>0</v>
      </c>
      <c r="AO932" s="81" t="n">
        <v>0</v>
      </c>
      <c r="AP932" s="81" t="n">
        <v>9.99999975e-05</v>
      </c>
      <c r="AQ932" s="81" t="n">
        <v>0</v>
      </c>
      <c r="AR932" s="81" t="n">
        <v>-50</v>
      </c>
      <c r="AS932" s="81" t="n">
        <v>0</v>
      </c>
      <c r="AT932" s="81" t="n">
        <v>0</v>
      </c>
      <c r="AU932" s="81" t="n">
        <v>9.99999975e-05</v>
      </c>
      <c r="AV932" s="81" t="n">
        <v>0</v>
      </c>
      <c r="AW932" s="82">
        <f>MAX(ABS(Y932-AK932),ABS(Z932-AL932),ABS(AA932-AM932),ABS(AB932-AN932),ABS(AC932-AO932),ABS(AD932-AP932),ABS(AE932-AQ932),ABS(AF932-AR932),ABS(AG932-AS932),ABS(AH932-AT932),ABS(AI932-AU932),ABS(AJ932-AV932))</f>
        <v/>
      </c>
    </row>
    <row r="933">
      <c r="A933" s="78" t="inlineStr">
        <is>
          <t>M928</t>
        </is>
      </c>
      <c r="B933" s="52" t="inlineStr">
        <is>
          <t>AAG-53</t>
        </is>
      </c>
      <c r="C933" s="52" t="inlineStr">
        <is>
          <t>AA Gatling Gun</t>
        </is>
      </c>
      <c r="D933" s="52" t="inlineStr">
        <is>
          <t>Shell casing</t>
        </is>
      </c>
      <c r="E933" s="58" t="inlineStr">
        <is>
          <t>Cylinder</t>
        </is>
      </c>
      <c r="F933" s="52" t="inlineStr">
        <is>
          <t>AAG-00</t>
        </is>
      </c>
      <c r="G933" s="79" t="n">
        <v>9.99999975e-05</v>
      </c>
      <c r="H933" s="79" t="n">
        <v>9.99999975e-05</v>
      </c>
      <c r="I933" s="79" t="n">
        <v>9.99999975e-05</v>
      </c>
      <c r="J933" s="79" t="n">
        <v>0</v>
      </c>
      <c r="K933" s="79" t="n">
        <v>0</v>
      </c>
      <c r="L933" s="79" t="n">
        <v>0</v>
      </c>
      <c r="M933" s="79" t="n">
        <v>0</v>
      </c>
      <c r="N933" s="79" t="n">
        <v>-50</v>
      </c>
      <c r="O933" s="79" t="n">
        <v>0</v>
      </c>
      <c r="P933" s="80">
        <f>COS(RADIANS(K933))*COS(RADIANS(L933))+SIN(RADIANS(K933))*SIN(RADIANS(J933))*SIN(RADIANS(L933))</f>
        <v/>
      </c>
      <c r="Q933" s="80">
        <f>-COS(RADIANS(K933))*SIN(RADIANS(L933))+SIN(RADIANS(K933))*SIN(RADIANS(J933))*COS(RADIANS(L933))</f>
        <v/>
      </c>
      <c r="R933" s="80">
        <f>SIN(RADIANS(K933))*COS(RADIANS(J933))</f>
        <v/>
      </c>
      <c r="S933" s="80">
        <f>COS(RADIANS(J933))*SIN(RADIANS(L933))</f>
        <v/>
      </c>
      <c r="T933" s="80">
        <f>COS(RADIANS(J933))*COS(RADIANS(L933))</f>
        <v/>
      </c>
      <c r="U933" s="80">
        <f>-SIN(RADIANS(J933))</f>
        <v/>
      </c>
      <c r="V933" s="80">
        <f>-SIN(RADIANS(K933))*COS(RADIANS(L933))+COS(RADIANS(K933))*SIN(RADIANS(J933))*SIN(RADIANS(L933))</f>
        <v/>
      </c>
      <c r="W933" s="80">
        <f>SIN(RADIANS(K933))*SIN(RADIANS(L933))+COS(RADIANS(K933))*SIN(RADIANS(J933))*COS(RADIANS(L933))</f>
        <v/>
      </c>
      <c r="X933" s="80">
        <f>COS(RADIANS(K933))*COS(RADIANS(J933))</f>
        <v/>
      </c>
      <c r="Y933" s="80">
        <f>P933*G933</f>
        <v/>
      </c>
      <c r="Z933" s="80">
        <f>Q933*H933</f>
        <v/>
      </c>
      <c r="AA933" s="80">
        <f>R933*I933</f>
        <v/>
      </c>
      <c r="AB933" s="80">
        <f>M933</f>
        <v/>
      </c>
      <c r="AC933" s="80">
        <f>S933*G933</f>
        <v/>
      </c>
      <c r="AD933" s="80">
        <f>T933*H933</f>
        <v/>
      </c>
      <c r="AE933" s="80">
        <f>U933*I933</f>
        <v/>
      </c>
      <c r="AF933" s="80">
        <f>N933</f>
        <v/>
      </c>
      <c r="AG933" s="80">
        <f>V933*G933</f>
        <v/>
      </c>
      <c r="AH933" s="80">
        <f>W933*H933</f>
        <v/>
      </c>
      <c r="AI933" s="80">
        <f>X933*I933</f>
        <v/>
      </c>
      <c r="AJ933" s="80">
        <f>O933</f>
        <v/>
      </c>
      <c r="AK933" s="81" t="n">
        <v>9.99999975e-05</v>
      </c>
      <c r="AL933" s="81" t="n">
        <v>0</v>
      </c>
      <c r="AM933" s="81" t="n">
        <v>0</v>
      </c>
      <c r="AN933" s="81" t="n">
        <v>0</v>
      </c>
      <c r="AO933" s="81" t="n">
        <v>0</v>
      </c>
      <c r="AP933" s="81" t="n">
        <v>9.99999975e-05</v>
      </c>
      <c r="AQ933" s="81" t="n">
        <v>0</v>
      </c>
      <c r="AR933" s="81" t="n">
        <v>-50</v>
      </c>
      <c r="AS933" s="81" t="n">
        <v>0</v>
      </c>
      <c r="AT933" s="81" t="n">
        <v>0</v>
      </c>
      <c r="AU933" s="81" t="n">
        <v>9.99999975e-05</v>
      </c>
      <c r="AV933" s="81" t="n">
        <v>0</v>
      </c>
      <c r="AW933" s="82">
        <f>MAX(ABS(Y933-AK933),ABS(Z933-AL933),ABS(AA933-AM933),ABS(AB933-AN933),ABS(AC933-AO933),ABS(AD933-AP933),ABS(AE933-AQ933),ABS(AF933-AR933),ABS(AG933-AS933),ABS(AH933-AT933),ABS(AI933-AU933),ABS(AJ933-AV933))</f>
        <v/>
      </c>
    </row>
    <row r="934">
      <c r="A934" s="78" t="inlineStr">
        <is>
          <t>M929</t>
        </is>
      </c>
      <c r="B934" s="52" t="inlineStr">
        <is>
          <t>AAG-54</t>
        </is>
      </c>
      <c r="C934" s="52" t="inlineStr">
        <is>
          <t>AA Gatling Gun</t>
        </is>
      </c>
      <c r="D934" s="52" t="inlineStr">
        <is>
          <t>Shell casing</t>
        </is>
      </c>
      <c r="E934" s="58" t="inlineStr">
        <is>
          <t>Cylinder</t>
        </is>
      </c>
      <c r="F934" s="52" t="inlineStr">
        <is>
          <t>AAG-00</t>
        </is>
      </c>
      <c r="G934" s="79" t="n">
        <v>9.99999975e-05</v>
      </c>
      <c r="H934" s="79" t="n">
        <v>9.99999975e-05</v>
      </c>
      <c r="I934" s="79" t="n">
        <v>9.99999975e-05</v>
      </c>
      <c r="J934" s="79" t="n">
        <v>0</v>
      </c>
      <c r="K934" s="79" t="n">
        <v>0</v>
      </c>
      <c r="L934" s="79" t="n">
        <v>0</v>
      </c>
      <c r="M934" s="79" t="n">
        <v>0</v>
      </c>
      <c r="N934" s="79" t="n">
        <v>-50</v>
      </c>
      <c r="O934" s="79" t="n">
        <v>0</v>
      </c>
      <c r="P934" s="80">
        <f>COS(RADIANS(K934))*COS(RADIANS(L934))+SIN(RADIANS(K934))*SIN(RADIANS(J934))*SIN(RADIANS(L934))</f>
        <v/>
      </c>
      <c r="Q934" s="80">
        <f>-COS(RADIANS(K934))*SIN(RADIANS(L934))+SIN(RADIANS(K934))*SIN(RADIANS(J934))*COS(RADIANS(L934))</f>
        <v/>
      </c>
      <c r="R934" s="80">
        <f>SIN(RADIANS(K934))*COS(RADIANS(J934))</f>
        <v/>
      </c>
      <c r="S934" s="80">
        <f>COS(RADIANS(J934))*SIN(RADIANS(L934))</f>
        <v/>
      </c>
      <c r="T934" s="80">
        <f>COS(RADIANS(J934))*COS(RADIANS(L934))</f>
        <v/>
      </c>
      <c r="U934" s="80">
        <f>-SIN(RADIANS(J934))</f>
        <v/>
      </c>
      <c r="V934" s="80">
        <f>-SIN(RADIANS(K934))*COS(RADIANS(L934))+COS(RADIANS(K934))*SIN(RADIANS(J934))*SIN(RADIANS(L934))</f>
        <v/>
      </c>
      <c r="W934" s="80">
        <f>SIN(RADIANS(K934))*SIN(RADIANS(L934))+COS(RADIANS(K934))*SIN(RADIANS(J934))*COS(RADIANS(L934))</f>
        <v/>
      </c>
      <c r="X934" s="80">
        <f>COS(RADIANS(K934))*COS(RADIANS(J934))</f>
        <v/>
      </c>
      <c r="Y934" s="80">
        <f>P934*G934</f>
        <v/>
      </c>
      <c r="Z934" s="80">
        <f>Q934*H934</f>
        <v/>
      </c>
      <c r="AA934" s="80">
        <f>R934*I934</f>
        <v/>
      </c>
      <c r="AB934" s="80">
        <f>M934</f>
        <v/>
      </c>
      <c r="AC934" s="80">
        <f>S934*G934</f>
        <v/>
      </c>
      <c r="AD934" s="80">
        <f>T934*H934</f>
        <v/>
      </c>
      <c r="AE934" s="80">
        <f>U934*I934</f>
        <v/>
      </c>
      <c r="AF934" s="80">
        <f>N934</f>
        <v/>
      </c>
      <c r="AG934" s="80">
        <f>V934*G934</f>
        <v/>
      </c>
      <c r="AH934" s="80">
        <f>W934*H934</f>
        <v/>
      </c>
      <c r="AI934" s="80">
        <f>X934*I934</f>
        <v/>
      </c>
      <c r="AJ934" s="80">
        <f>O934</f>
        <v/>
      </c>
      <c r="AK934" s="81" t="n">
        <v>9.99999975e-05</v>
      </c>
      <c r="AL934" s="81" t="n">
        <v>0</v>
      </c>
      <c r="AM934" s="81" t="n">
        <v>0</v>
      </c>
      <c r="AN934" s="81" t="n">
        <v>0</v>
      </c>
      <c r="AO934" s="81" t="n">
        <v>0</v>
      </c>
      <c r="AP934" s="81" t="n">
        <v>9.99999975e-05</v>
      </c>
      <c r="AQ934" s="81" t="n">
        <v>0</v>
      </c>
      <c r="AR934" s="81" t="n">
        <v>-50</v>
      </c>
      <c r="AS934" s="81" t="n">
        <v>0</v>
      </c>
      <c r="AT934" s="81" t="n">
        <v>0</v>
      </c>
      <c r="AU934" s="81" t="n">
        <v>9.99999975e-05</v>
      </c>
      <c r="AV934" s="81" t="n">
        <v>0</v>
      </c>
      <c r="AW934" s="82">
        <f>MAX(ABS(Y934-AK934),ABS(Z934-AL934),ABS(AA934-AM934),ABS(AB934-AN934),ABS(AC934-AO934),ABS(AD934-AP934),ABS(AE934-AQ934),ABS(AF934-AR934),ABS(AG934-AS934),ABS(AH934-AT934),ABS(AI934-AU934),ABS(AJ934-AV934))</f>
        <v/>
      </c>
    </row>
    <row r="935">
      <c r="A935" s="78" t="inlineStr">
        <is>
          <t>M930</t>
        </is>
      </c>
      <c r="B935" s="52" t="inlineStr">
        <is>
          <t>AAG-55</t>
        </is>
      </c>
      <c r="C935" s="52" t="inlineStr">
        <is>
          <t>AA Gatling Gun</t>
        </is>
      </c>
      <c r="D935" s="52" t="inlineStr">
        <is>
          <t>Shell casing</t>
        </is>
      </c>
      <c r="E935" s="58" t="inlineStr">
        <is>
          <t>Cylinder</t>
        </is>
      </c>
      <c r="F935" s="52" t="inlineStr">
        <is>
          <t>AAG-00</t>
        </is>
      </c>
      <c r="G935" s="79" t="n">
        <v>9.99999975e-05</v>
      </c>
      <c r="H935" s="79" t="n">
        <v>9.99999975e-05</v>
      </c>
      <c r="I935" s="79" t="n">
        <v>9.99999975e-05</v>
      </c>
      <c r="J935" s="79" t="n">
        <v>0</v>
      </c>
      <c r="K935" s="79" t="n">
        <v>0</v>
      </c>
      <c r="L935" s="79" t="n">
        <v>0</v>
      </c>
      <c r="M935" s="79" t="n">
        <v>0</v>
      </c>
      <c r="N935" s="79" t="n">
        <v>-50</v>
      </c>
      <c r="O935" s="79" t="n">
        <v>0</v>
      </c>
      <c r="P935" s="80">
        <f>COS(RADIANS(K935))*COS(RADIANS(L935))+SIN(RADIANS(K935))*SIN(RADIANS(J935))*SIN(RADIANS(L935))</f>
        <v/>
      </c>
      <c r="Q935" s="80">
        <f>-COS(RADIANS(K935))*SIN(RADIANS(L935))+SIN(RADIANS(K935))*SIN(RADIANS(J935))*COS(RADIANS(L935))</f>
        <v/>
      </c>
      <c r="R935" s="80">
        <f>SIN(RADIANS(K935))*COS(RADIANS(J935))</f>
        <v/>
      </c>
      <c r="S935" s="80">
        <f>COS(RADIANS(J935))*SIN(RADIANS(L935))</f>
        <v/>
      </c>
      <c r="T935" s="80">
        <f>COS(RADIANS(J935))*COS(RADIANS(L935))</f>
        <v/>
      </c>
      <c r="U935" s="80">
        <f>-SIN(RADIANS(J935))</f>
        <v/>
      </c>
      <c r="V935" s="80">
        <f>-SIN(RADIANS(K935))*COS(RADIANS(L935))+COS(RADIANS(K935))*SIN(RADIANS(J935))*SIN(RADIANS(L935))</f>
        <v/>
      </c>
      <c r="W935" s="80">
        <f>SIN(RADIANS(K935))*SIN(RADIANS(L935))+COS(RADIANS(K935))*SIN(RADIANS(J935))*COS(RADIANS(L935))</f>
        <v/>
      </c>
      <c r="X935" s="80">
        <f>COS(RADIANS(K935))*COS(RADIANS(J935))</f>
        <v/>
      </c>
      <c r="Y935" s="80">
        <f>P935*G935</f>
        <v/>
      </c>
      <c r="Z935" s="80">
        <f>Q935*H935</f>
        <v/>
      </c>
      <c r="AA935" s="80">
        <f>R935*I935</f>
        <v/>
      </c>
      <c r="AB935" s="80">
        <f>M935</f>
        <v/>
      </c>
      <c r="AC935" s="80">
        <f>S935*G935</f>
        <v/>
      </c>
      <c r="AD935" s="80">
        <f>T935*H935</f>
        <v/>
      </c>
      <c r="AE935" s="80">
        <f>U935*I935</f>
        <v/>
      </c>
      <c r="AF935" s="80">
        <f>N935</f>
        <v/>
      </c>
      <c r="AG935" s="80">
        <f>V935*G935</f>
        <v/>
      </c>
      <c r="AH935" s="80">
        <f>W935*H935</f>
        <v/>
      </c>
      <c r="AI935" s="80">
        <f>X935*I935</f>
        <v/>
      </c>
      <c r="AJ935" s="80">
        <f>O935</f>
        <v/>
      </c>
      <c r="AK935" s="81" t="n">
        <v>9.99999975e-05</v>
      </c>
      <c r="AL935" s="81" t="n">
        <v>0</v>
      </c>
      <c r="AM935" s="81" t="n">
        <v>0</v>
      </c>
      <c r="AN935" s="81" t="n">
        <v>0</v>
      </c>
      <c r="AO935" s="81" t="n">
        <v>0</v>
      </c>
      <c r="AP935" s="81" t="n">
        <v>9.99999975e-05</v>
      </c>
      <c r="AQ935" s="81" t="n">
        <v>0</v>
      </c>
      <c r="AR935" s="81" t="n">
        <v>-50</v>
      </c>
      <c r="AS935" s="81" t="n">
        <v>0</v>
      </c>
      <c r="AT935" s="81" t="n">
        <v>0</v>
      </c>
      <c r="AU935" s="81" t="n">
        <v>9.99999975e-05</v>
      </c>
      <c r="AV935" s="81" t="n">
        <v>0</v>
      </c>
      <c r="AW935" s="82">
        <f>MAX(ABS(Y935-AK935),ABS(Z935-AL935),ABS(AA935-AM935),ABS(AB935-AN935),ABS(AC935-AO935),ABS(AD935-AP935),ABS(AE935-AQ935),ABS(AF935-AR935),ABS(AG935-AS935),ABS(AH935-AT935),ABS(AI935-AU935),ABS(AJ935-AV935))</f>
        <v/>
      </c>
    </row>
    <row r="936">
      <c r="A936" s="78" t="inlineStr">
        <is>
          <t>M931</t>
        </is>
      </c>
      <c r="B936" s="52" t="inlineStr">
        <is>
          <t>AAG-56</t>
        </is>
      </c>
      <c r="C936" s="52" t="inlineStr">
        <is>
          <t>AA Gatling Gun</t>
        </is>
      </c>
      <c r="D936" s="52" t="inlineStr">
        <is>
          <t>Shell casing</t>
        </is>
      </c>
      <c r="E936" s="58" t="inlineStr">
        <is>
          <t>Cylinder</t>
        </is>
      </c>
      <c r="F936" s="52" t="inlineStr">
        <is>
          <t>AAG-00</t>
        </is>
      </c>
      <c r="G936" s="79" t="n">
        <v>9.99999975e-05</v>
      </c>
      <c r="H936" s="79" t="n">
        <v>9.99999975e-05</v>
      </c>
      <c r="I936" s="79" t="n">
        <v>9.99999975e-05</v>
      </c>
      <c r="J936" s="79" t="n">
        <v>0</v>
      </c>
      <c r="K936" s="79" t="n">
        <v>0</v>
      </c>
      <c r="L936" s="79" t="n">
        <v>0</v>
      </c>
      <c r="M936" s="79" t="n">
        <v>0</v>
      </c>
      <c r="N936" s="79" t="n">
        <v>-50</v>
      </c>
      <c r="O936" s="79" t="n">
        <v>0</v>
      </c>
      <c r="P936" s="80">
        <f>COS(RADIANS(K936))*COS(RADIANS(L936))+SIN(RADIANS(K936))*SIN(RADIANS(J936))*SIN(RADIANS(L936))</f>
        <v/>
      </c>
      <c r="Q936" s="80">
        <f>-COS(RADIANS(K936))*SIN(RADIANS(L936))+SIN(RADIANS(K936))*SIN(RADIANS(J936))*COS(RADIANS(L936))</f>
        <v/>
      </c>
      <c r="R936" s="80">
        <f>SIN(RADIANS(K936))*COS(RADIANS(J936))</f>
        <v/>
      </c>
      <c r="S936" s="80">
        <f>COS(RADIANS(J936))*SIN(RADIANS(L936))</f>
        <v/>
      </c>
      <c r="T936" s="80">
        <f>COS(RADIANS(J936))*COS(RADIANS(L936))</f>
        <v/>
      </c>
      <c r="U936" s="80">
        <f>-SIN(RADIANS(J936))</f>
        <v/>
      </c>
      <c r="V936" s="80">
        <f>-SIN(RADIANS(K936))*COS(RADIANS(L936))+COS(RADIANS(K936))*SIN(RADIANS(J936))*SIN(RADIANS(L936))</f>
        <v/>
      </c>
      <c r="W936" s="80">
        <f>SIN(RADIANS(K936))*SIN(RADIANS(L936))+COS(RADIANS(K936))*SIN(RADIANS(J936))*COS(RADIANS(L936))</f>
        <v/>
      </c>
      <c r="X936" s="80">
        <f>COS(RADIANS(K936))*COS(RADIANS(J936))</f>
        <v/>
      </c>
      <c r="Y936" s="80">
        <f>P936*G936</f>
        <v/>
      </c>
      <c r="Z936" s="80">
        <f>Q936*H936</f>
        <v/>
      </c>
      <c r="AA936" s="80">
        <f>R936*I936</f>
        <v/>
      </c>
      <c r="AB936" s="80">
        <f>M936</f>
        <v/>
      </c>
      <c r="AC936" s="80">
        <f>S936*G936</f>
        <v/>
      </c>
      <c r="AD936" s="80">
        <f>T936*H936</f>
        <v/>
      </c>
      <c r="AE936" s="80">
        <f>U936*I936</f>
        <v/>
      </c>
      <c r="AF936" s="80">
        <f>N936</f>
        <v/>
      </c>
      <c r="AG936" s="80">
        <f>V936*G936</f>
        <v/>
      </c>
      <c r="AH936" s="80">
        <f>W936*H936</f>
        <v/>
      </c>
      <c r="AI936" s="80">
        <f>X936*I936</f>
        <v/>
      </c>
      <c r="AJ936" s="80">
        <f>O936</f>
        <v/>
      </c>
      <c r="AK936" s="81" t="n">
        <v>9.99999975e-05</v>
      </c>
      <c r="AL936" s="81" t="n">
        <v>0</v>
      </c>
      <c r="AM936" s="81" t="n">
        <v>0</v>
      </c>
      <c r="AN936" s="81" t="n">
        <v>0</v>
      </c>
      <c r="AO936" s="81" t="n">
        <v>0</v>
      </c>
      <c r="AP936" s="81" t="n">
        <v>9.99999975e-05</v>
      </c>
      <c r="AQ936" s="81" t="n">
        <v>0</v>
      </c>
      <c r="AR936" s="81" t="n">
        <v>-50</v>
      </c>
      <c r="AS936" s="81" t="n">
        <v>0</v>
      </c>
      <c r="AT936" s="81" t="n">
        <v>0</v>
      </c>
      <c r="AU936" s="81" t="n">
        <v>9.99999975e-05</v>
      </c>
      <c r="AV936" s="81" t="n">
        <v>0</v>
      </c>
      <c r="AW936" s="82">
        <f>MAX(ABS(Y936-AK936),ABS(Z936-AL936),ABS(AA936-AM936),ABS(AB936-AN936),ABS(AC936-AO936),ABS(AD936-AP936),ABS(AE936-AQ936),ABS(AF936-AR936),ABS(AG936-AS936),ABS(AH936-AT936),ABS(AI936-AU936),ABS(AJ936-AV936))</f>
        <v/>
      </c>
    </row>
    <row r="937">
      <c r="A937" s="78" t="inlineStr">
        <is>
          <t>M932</t>
        </is>
      </c>
      <c r="B937" s="52" t="inlineStr">
        <is>
          <t>AAG-57</t>
        </is>
      </c>
      <c r="C937" s="52" t="inlineStr">
        <is>
          <t>AA Gatling Gun</t>
        </is>
      </c>
      <c r="D937" s="52" t="inlineStr">
        <is>
          <t>Shell casing</t>
        </is>
      </c>
      <c r="E937" s="58" t="inlineStr">
        <is>
          <t>Cylinder</t>
        </is>
      </c>
      <c r="F937" s="52" t="inlineStr">
        <is>
          <t>AAG-00</t>
        </is>
      </c>
      <c r="G937" s="79" t="n">
        <v>9.99999975e-05</v>
      </c>
      <c r="H937" s="79" t="n">
        <v>9.99999975e-05</v>
      </c>
      <c r="I937" s="79" t="n">
        <v>9.99999975e-05</v>
      </c>
      <c r="J937" s="79" t="n">
        <v>0</v>
      </c>
      <c r="K937" s="79" t="n">
        <v>0</v>
      </c>
      <c r="L937" s="79" t="n">
        <v>0</v>
      </c>
      <c r="M937" s="79" t="n">
        <v>0</v>
      </c>
      <c r="N937" s="79" t="n">
        <v>-50</v>
      </c>
      <c r="O937" s="79" t="n">
        <v>0</v>
      </c>
      <c r="P937" s="80">
        <f>COS(RADIANS(K937))*COS(RADIANS(L937))+SIN(RADIANS(K937))*SIN(RADIANS(J937))*SIN(RADIANS(L937))</f>
        <v/>
      </c>
      <c r="Q937" s="80">
        <f>-COS(RADIANS(K937))*SIN(RADIANS(L937))+SIN(RADIANS(K937))*SIN(RADIANS(J937))*COS(RADIANS(L937))</f>
        <v/>
      </c>
      <c r="R937" s="80">
        <f>SIN(RADIANS(K937))*COS(RADIANS(J937))</f>
        <v/>
      </c>
      <c r="S937" s="80">
        <f>COS(RADIANS(J937))*SIN(RADIANS(L937))</f>
        <v/>
      </c>
      <c r="T937" s="80">
        <f>COS(RADIANS(J937))*COS(RADIANS(L937))</f>
        <v/>
      </c>
      <c r="U937" s="80">
        <f>-SIN(RADIANS(J937))</f>
        <v/>
      </c>
      <c r="V937" s="80">
        <f>-SIN(RADIANS(K937))*COS(RADIANS(L937))+COS(RADIANS(K937))*SIN(RADIANS(J937))*SIN(RADIANS(L937))</f>
        <v/>
      </c>
      <c r="W937" s="80">
        <f>SIN(RADIANS(K937))*SIN(RADIANS(L937))+COS(RADIANS(K937))*SIN(RADIANS(J937))*COS(RADIANS(L937))</f>
        <v/>
      </c>
      <c r="X937" s="80">
        <f>COS(RADIANS(K937))*COS(RADIANS(J937))</f>
        <v/>
      </c>
      <c r="Y937" s="80">
        <f>P937*G937</f>
        <v/>
      </c>
      <c r="Z937" s="80">
        <f>Q937*H937</f>
        <v/>
      </c>
      <c r="AA937" s="80">
        <f>R937*I937</f>
        <v/>
      </c>
      <c r="AB937" s="80">
        <f>M937</f>
        <v/>
      </c>
      <c r="AC937" s="80">
        <f>S937*G937</f>
        <v/>
      </c>
      <c r="AD937" s="80">
        <f>T937*H937</f>
        <v/>
      </c>
      <c r="AE937" s="80">
        <f>U937*I937</f>
        <v/>
      </c>
      <c r="AF937" s="80">
        <f>N937</f>
        <v/>
      </c>
      <c r="AG937" s="80">
        <f>V937*G937</f>
        <v/>
      </c>
      <c r="AH937" s="80">
        <f>W937*H937</f>
        <v/>
      </c>
      <c r="AI937" s="80">
        <f>X937*I937</f>
        <v/>
      </c>
      <c r="AJ937" s="80">
        <f>O937</f>
        <v/>
      </c>
      <c r="AK937" s="81" t="n">
        <v>9.99999975e-05</v>
      </c>
      <c r="AL937" s="81" t="n">
        <v>0</v>
      </c>
      <c r="AM937" s="81" t="n">
        <v>0</v>
      </c>
      <c r="AN937" s="81" t="n">
        <v>0</v>
      </c>
      <c r="AO937" s="81" t="n">
        <v>0</v>
      </c>
      <c r="AP937" s="81" t="n">
        <v>9.99999975e-05</v>
      </c>
      <c r="AQ937" s="81" t="n">
        <v>0</v>
      </c>
      <c r="AR937" s="81" t="n">
        <v>-50</v>
      </c>
      <c r="AS937" s="81" t="n">
        <v>0</v>
      </c>
      <c r="AT937" s="81" t="n">
        <v>0</v>
      </c>
      <c r="AU937" s="81" t="n">
        <v>9.99999975e-05</v>
      </c>
      <c r="AV937" s="81" t="n">
        <v>0</v>
      </c>
      <c r="AW937" s="82">
        <f>MAX(ABS(Y937-AK937),ABS(Z937-AL937),ABS(AA937-AM937),ABS(AB937-AN937),ABS(AC937-AO937),ABS(AD937-AP937),ABS(AE937-AQ937),ABS(AF937-AR937),ABS(AG937-AS937),ABS(AH937-AT937),ABS(AI937-AU937),ABS(AJ937-AV937))</f>
        <v/>
      </c>
    </row>
    <row r="938">
      <c r="A938" s="78" t="inlineStr">
        <is>
          <t>M933</t>
        </is>
      </c>
      <c r="B938" s="52" t="inlineStr">
        <is>
          <t>AAG-58</t>
        </is>
      </c>
      <c r="C938" s="52" t="inlineStr">
        <is>
          <t>AA Gatling Gun</t>
        </is>
      </c>
      <c r="D938" s="52" t="inlineStr">
        <is>
          <t>Shell casing</t>
        </is>
      </c>
      <c r="E938" s="58" t="inlineStr">
        <is>
          <t>Cylinder</t>
        </is>
      </c>
      <c r="F938" s="52" t="inlineStr">
        <is>
          <t>AAG-00</t>
        </is>
      </c>
      <c r="G938" s="79" t="n">
        <v>9.99999975e-05</v>
      </c>
      <c r="H938" s="79" t="n">
        <v>9.99999975e-05</v>
      </c>
      <c r="I938" s="79" t="n">
        <v>9.99999975e-05</v>
      </c>
      <c r="J938" s="79" t="n">
        <v>0</v>
      </c>
      <c r="K938" s="79" t="n">
        <v>0</v>
      </c>
      <c r="L938" s="79" t="n">
        <v>0</v>
      </c>
      <c r="M938" s="79" t="n">
        <v>0</v>
      </c>
      <c r="N938" s="79" t="n">
        <v>-50</v>
      </c>
      <c r="O938" s="79" t="n">
        <v>0</v>
      </c>
      <c r="P938" s="80">
        <f>COS(RADIANS(K938))*COS(RADIANS(L938))+SIN(RADIANS(K938))*SIN(RADIANS(J938))*SIN(RADIANS(L938))</f>
        <v/>
      </c>
      <c r="Q938" s="80">
        <f>-COS(RADIANS(K938))*SIN(RADIANS(L938))+SIN(RADIANS(K938))*SIN(RADIANS(J938))*COS(RADIANS(L938))</f>
        <v/>
      </c>
      <c r="R938" s="80">
        <f>SIN(RADIANS(K938))*COS(RADIANS(J938))</f>
        <v/>
      </c>
      <c r="S938" s="80">
        <f>COS(RADIANS(J938))*SIN(RADIANS(L938))</f>
        <v/>
      </c>
      <c r="T938" s="80">
        <f>COS(RADIANS(J938))*COS(RADIANS(L938))</f>
        <v/>
      </c>
      <c r="U938" s="80">
        <f>-SIN(RADIANS(J938))</f>
        <v/>
      </c>
      <c r="V938" s="80">
        <f>-SIN(RADIANS(K938))*COS(RADIANS(L938))+COS(RADIANS(K938))*SIN(RADIANS(J938))*SIN(RADIANS(L938))</f>
        <v/>
      </c>
      <c r="W938" s="80">
        <f>SIN(RADIANS(K938))*SIN(RADIANS(L938))+COS(RADIANS(K938))*SIN(RADIANS(J938))*COS(RADIANS(L938))</f>
        <v/>
      </c>
      <c r="X938" s="80">
        <f>COS(RADIANS(K938))*COS(RADIANS(J938))</f>
        <v/>
      </c>
      <c r="Y938" s="80">
        <f>P938*G938</f>
        <v/>
      </c>
      <c r="Z938" s="80">
        <f>Q938*H938</f>
        <v/>
      </c>
      <c r="AA938" s="80">
        <f>R938*I938</f>
        <v/>
      </c>
      <c r="AB938" s="80">
        <f>M938</f>
        <v/>
      </c>
      <c r="AC938" s="80">
        <f>S938*G938</f>
        <v/>
      </c>
      <c r="AD938" s="80">
        <f>T938*H938</f>
        <v/>
      </c>
      <c r="AE938" s="80">
        <f>U938*I938</f>
        <v/>
      </c>
      <c r="AF938" s="80">
        <f>N938</f>
        <v/>
      </c>
      <c r="AG938" s="80">
        <f>V938*G938</f>
        <v/>
      </c>
      <c r="AH938" s="80">
        <f>W938*H938</f>
        <v/>
      </c>
      <c r="AI938" s="80">
        <f>X938*I938</f>
        <v/>
      </c>
      <c r="AJ938" s="80">
        <f>O938</f>
        <v/>
      </c>
      <c r="AK938" s="81" t="n">
        <v>9.99999975e-05</v>
      </c>
      <c r="AL938" s="81" t="n">
        <v>0</v>
      </c>
      <c r="AM938" s="81" t="n">
        <v>0</v>
      </c>
      <c r="AN938" s="81" t="n">
        <v>0</v>
      </c>
      <c r="AO938" s="81" t="n">
        <v>0</v>
      </c>
      <c r="AP938" s="81" t="n">
        <v>9.99999975e-05</v>
      </c>
      <c r="AQ938" s="81" t="n">
        <v>0</v>
      </c>
      <c r="AR938" s="81" t="n">
        <v>-50</v>
      </c>
      <c r="AS938" s="81" t="n">
        <v>0</v>
      </c>
      <c r="AT938" s="81" t="n">
        <v>0</v>
      </c>
      <c r="AU938" s="81" t="n">
        <v>9.99999975e-05</v>
      </c>
      <c r="AV938" s="81" t="n">
        <v>0</v>
      </c>
      <c r="AW938" s="82">
        <f>MAX(ABS(Y938-AK938),ABS(Z938-AL938),ABS(AA938-AM938),ABS(AB938-AN938),ABS(AC938-AO938),ABS(AD938-AP938),ABS(AE938-AQ938),ABS(AF938-AR938),ABS(AG938-AS938),ABS(AH938-AT938),ABS(AI938-AU938),ABS(AJ938-AV938))</f>
        <v/>
      </c>
    </row>
    <row r="939">
      <c r="A939" s="78" t="inlineStr">
        <is>
          <t>M934</t>
        </is>
      </c>
      <c r="B939" s="52" t="inlineStr">
        <is>
          <t>AAG-59</t>
        </is>
      </c>
      <c r="C939" s="52" t="inlineStr">
        <is>
          <t>AA Gatling Gun</t>
        </is>
      </c>
      <c r="D939" s="52" t="inlineStr">
        <is>
          <t>Shell casing</t>
        </is>
      </c>
      <c r="E939" s="58" t="inlineStr">
        <is>
          <t>Cylinder</t>
        </is>
      </c>
      <c r="F939" s="52" t="inlineStr">
        <is>
          <t>AAG-00</t>
        </is>
      </c>
      <c r="G939" s="79" t="n">
        <v>9.99999975e-05</v>
      </c>
      <c r="H939" s="79" t="n">
        <v>9.99999975e-05</v>
      </c>
      <c r="I939" s="79" t="n">
        <v>9.99999975e-05</v>
      </c>
      <c r="J939" s="79" t="n">
        <v>0</v>
      </c>
      <c r="K939" s="79" t="n">
        <v>0</v>
      </c>
      <c r="L939" s="79" t="n">
        <v>0</v>
      </c>
      <c r="M939" s="79" t="n">
        <v>0</v>
      </c>
      <c r="N939" s="79" t="n">
        <v>-50</v>
      </c>
      <c r="O939" s="79" t="n">
        <v>0</v>
      </c>
      <c r="P939" s="80">
        <f>COS(RADIANS(K939))*COS(RADIANS(L939))+SIN(RADIANS(K939))*SIN(RADIANS(J939))*SIN(RADIANS(L939))</f>
        <v/>
      </c>
      <c r="Q939" s="80">
        <f>-COS(RADIANS(K939))*SIN(RADIANS(L939))+SIN(RADIANS(K939))*SIN(RADIANS(J939))*COS(RADIANS(L939))</f>
        <v/>
      </c>
      <c r="R939" s="80">
        <f>SIN(RADIANS(K939))*COS(RADIANS(J939))</f>
        <v/>
      </c>
      <c r="S939" s="80">
        <f>COS(RADIANS(J939))*SIN(RADIANS(L939))</f>
        <v/>
      </c>
      <c r="T939" s="80">
        <f>COS(RADIANS(J939))*COS(RADIANS(L939))</f>
        <v/>
      </c>
      <c r="U939" s="80">
        <f>-SIN(RADIANS(J939))</f>
        <v/>
      </c>
      <c r="V939" s="80">
        <f>-SIN(RADIANS(K939))*COS(RADIANS(L939))+COS(RADIANS(K939))*SIN(RADIANS(J939))*SIN(RADIANS(L939))</f>
        <v/>
      </c>
      <c r="W939" s="80">
        <f>SIN(RADIANS(K939))*SIN(RADIANS(L939))+COS(RADIANS(K939))*SIN(RADIANS(J939))*COS(RADIANS(L939))</f>
        <v/>
      </c>
      <c r="X939" s="80">
        <f>COS(RADIANS(K939))*COS(RADIANS(J939))</f>
        <v/>
      </c>
      <c r="Y939" s="80">
        <f>P939*G939</f>
        <v/>
      </c>
      <c r="Z939" s="80">
        <f>Q939*H939</f>
        <v/>
      </c>
      <c r="AA939" s="80">
        <f>R939*I939</f>
        <v/>
      </c>
      <c r="AB939" s="80">
        <f>M939</f>
        <v/>
      </c>
      <c r="AC939" s="80">
        <f>S939*G939</f>
        <v/>
      </c>
      <c r="AD939" s="80">
        <f>T939*H939</f>
        <v/>
      </c>
      <c r="AE939" s="80">
        <f>U939*I939</f>
        <v/>
      </c>
      <c r="AF939" s="80">
        <f>N939</f>
        <v/>
      </c>
      <c r="AG939" s="80">
        <f>V939*G939</f>
        <v/>
      </c>
      <c r="AH939" s="80">
        <f>W939*H939</f>
        <v/>
      </c>
      <c r="AI939" s="80">
        <f>X939*I939</f>
        <v/>
      </c>
      <c r="AJ939" s="80">
        <f>O939</f>
        <v/>
      </c>
      <c r="AK939" s="81" t="n">
        <v>9.99999975e-05</v>
      </c>
      <c r="AL939" s="81" t="n">
        <v>0</v>
      </c>
      <c r="AM939" s="81" t="n">
        <v>0</v>
      </c>
      <c r="AN939" s="81" t="n">
        <v>0</v>
      </c>
      <c r="AO939" s="81" t="n">
        <v>0</v>
      </c>
      <c r="AP939" s="81" t="n">
        <v>9.99999975e-05</v>
      </c>
      <c r="AQ939" s="81" t="n">
        <v>0</v>
      </c>
      <c r="AR939" s="81" t="n">
        <v>-50</v>
      </c>
      <c r="AS939" s="81" t="n">
        <v>0</v>
      </c>
      <c r="AT939" s="81" t="n">
        <v>0</v>
      </c>
      <c r="AU939" s="81" t="n">
        <v>9.99999975e-05</v>
      </c>
      <c r="AV939" s="81" t="n">
        <v>0</v>
      </c>
      <c r="AW939" s="82">
        <f>MAX(ABS(Y939-AK939),ABS(Z939-AL939),ABS(AA939-AM939),ABS(AB939-AN939),ABS(AC939-AO939),ABS(AD939-AP939),ABS(AE939-AQ939),ABS(AF939-AR939),ABS(AG939-AS939),ABS(AH939-AT939),ABS(AI939-AU939),ABS(AJ939-AV939))</f>
        <v/>
      </c>
    </row>
    <row r="940">
      <c r="A940" s="78" t="inlineStr">
        <is>
          <t>M935</t>
        </is>
      </c>
      <c r="B940" s="52" t="inlineStr">
        <is>
          <t>AAG-60</t>
        </is>
      </c>
      <c r="C940" s="52" t="inlineStr">
        <is>
          <t>AA Gatling Gun</t>
        </is>
      </c>
      <c r="D940" s="52" t="inlineStr">
        <is>
          <t>Shell casing</t>
        </is>
      </c>
      <c r="E940" s="58" t="inlineStr">
        <is>
          <t>Cylinder</t>
        </is>
      </c>
      <c r="F940" s="52" t="inlineStr">
        <is>
          <t>AAG-00</t>
        </is>
      </c>
      <c r="G940" s="79" t="n">
        <v>9.99999975e-05</v>
      </c>
      <c r="H940" s="79" t="n">
        <v>9.99999975e-05</v>
      </c>
      <c r="I940" s="79" t="n">
        <v>9.99999975e-05</v>
      </c>
      <c r="J940" s="79" t="n">
        <v>0</v>
      </c>
      <c r="K940" s="79" t="n">
        <v>0</v>
      </c>
      <c r="L940" s="79" t="n">
        <v>0</v>
      </c>
      <c r="M940" s="79" t="n">
        <v>0</v>
      </c>
      <c r="N940" s="79" t="n">
        <v>-50</v>
      </c>
      <c r="O940" s="79" t="n">
        <v>0</v>
      </c>
      <c r="P940" s="80">
        <f>COS(RADIANS(K940))*COS(RADIANS(L940))+SIN(RADIANS(K940))*SIN(RADIANS(J940))*SIN(RADIANS(L940))</f>
        <v/>
      </c>
      <c r="Q940" s="80">
        <f>-COS(RADIANS(K940))*SIN(RADIANS(L940))+SIN(RADIANS(K940))*SIN(RADIANS(J940))*COS(RADIANS(L940))</f>
        <v/>
      </c>
      <c r="R940" s="80">
        <f>SIN(RADIANS(K940))*COS(RADIANS(J940))</f>
        <v/>
      </c>
      <c r="S940" s="80">
        <f>COS(RADIANS(J940))*SIN(RADIANS(L940))</f>
        <v/>
      </c>
      <c r="T940" s="80">
        <f>COS(RADIANS(J940))*COS(RADIANS(L940))</f>
        <v/>
      </c>
      <c r="U940" s="80">
        <f>-SIN(RADIANS(J940))</f>
        <v/>
      </c>
      <c r="V940" s="80">
        <f>-SIN(RADIANS(K940))*COS(RADIANS(L940))+COS(RADIANS(K940))*SIN(RADIANS(J940))*SIN(RADIANS(L940))</f>
        <v/>
      </c>
      <c r="W940" s="80">
        <f>SIN(RADIANS(K940))*SIN(RADIANS(L940))+COS(RADIANS(K940))*SIN(RADIANS(J940))*COS(RADIANS(L940))</f>
        <v/>
      </c>
      <c r="X940" s="80">
        <f>COS(RADIANS(K940))*COS(RADIANS(J940))</f>
        <v/>
      </c>
      <c r="Y940" s="80">
        <f>P940*G940</f>
        <v/>
      </c>
      <c r="Z940" s="80">
        <f>Q940*H940</f>
        <v/>
      </c>
      <c r="AA940" s="80">
        <f>R940*I940</f>
        <v/>
      </c>
      <c r="AB940" s="80">
        <f>M940</f>
        <v/>
      </c>
      <c r="AC940" s="80">
        <f>S940*G940</f>
        <v/>
      </c>
      <c r="AD940" s="80">
        <f>T940*H940</f>
        <v/>
      </c>
      <c r="AE940" s="80">
        <f>U940*I940</f>
        <v/>
      </c>
      <c r="AF940" s="80">
        <f>N940</f>
        <v/>
      </c>
      <c r="AG940" s="80">
        <f>V940*G940</f>
        <v/>
      </c>
      <c r="AH940" s="80">
        <f>W940*H940</f>
        <v/>
      </c>
      <c r="AI940" s="80">
        <f>X940*I940</f>
        <v/>
      </c>
      <c r="AJ940" s="80">
        <f>O940</f>
        <v/>
      </c>
      <c r="AK940" s="81" t="n">
        <v>9.99999975e-05</v>
      </c>
      <c r="AL940" s="81" t="n">
        <v>0</v>
      </c>
      <c r="AM940" s="81" t="n">
        <v>0</v>
      </c>
      <c r="AN940" s="81" t="n">
        <v>0</v>
      </c>
      <c r="AO940" s="81" t="n">
        <v>0</v>
      </c>
      <c r="AP940" s="81" t="n">
        <v>9.99999975e-05</v>
      </c>
      <c r="AQ940" s="81" t="n">
        <v>0</v>
      </c>
      <c r="AR940" s="81" t="n">
        <v>-50</v>
      </c>
      <c r="AS940" s="81" t="n">
        <v>0</v>
      </c>
      <c r="AT940" s="81" t="n">
        <v>0</v>
      </c>
      <c r="AU940" s="81" t="n">
        <v>9.99999975e-05</v>
      </c>
      <c r="AV940" s="81" t="n">
        <v>0</v>
      </c>
      <c r="AW940" s="82">
        <f>MAX(ABS(Y940-AK940),ABS(Z940-AL940),ABS(AA940-AM940),ABS(AB940-AN940),ABS(AC940-AO940),ABS(AD940-AP940),ABS(AE940-AQ940),ABS(AF940-AR940),ABS(AG940-AS940),ABS(AH940-AT940),ABS(AI940-AU940),ABS(AJ940-AV940))</f>
        <v/>
      </c>
    </row>
    <row r="941">
      <c r="A941" s="78" t="inlineStr">
        <is>
          <t>M936</t>
        </is>
      </c>
      <c r="B941" s="52" t="inlineStr">
        <is>
          <t>AAG-61</t>
        </is>
      </c>
      <c r="C941" s="52" t="inlineStr">
        <is>
          <t>AA Gatling Gun</t>
        </is>
      </c>
      <c r="D941" s="52" t="inlineStr">
        <is>
          <t>Shell casing</t>
        </is>
      </c>
      <c r="E941" s="58" t="inlineStr">
        <is>
          <t>Cylinder</t>
        </is>
      </c>
      <c r="F941" s="52" t="inlineStr">
        <is>
          <t>AAG-00</t>
        </is>
      </c>
      <c r="G941" s="79" t="n">
        <v>9.99999975e-05</v>
      </c>
      <c r="H941" s="79" t="n">
        <v>9.99999975e-05</v>
      </c>
      <c r="I941" s="79" t="n">
        <v>9.99999975e-05</v>
      </c>
      <c r="J941" s="79" t="n">
        <v>0</v>
      </c>
      <c r="K941" s="79" t="n">
        <v>0</v>
      </c>
      <c r="L941" s="79" t="n">
        <v>0</v>
      </c>
      <c r="M941" s="79" t="n">
        <v>0</v>
      </c>
      <c r="N941" s="79" t="n">
        <v>-50</v>
      </c>
      <c r="O941" s="79" t="n">
        <v>0</v>
      </c>
      <c r="P941" s="80">
        <f>COS(RADIANS(K941))*COS(RADIANS(L941))+SIN(RADIANS(K941))*SIN(RADIANS(J941))*SIN(RADIANS(L941))</f>
        <v/>
      </c>
      <c r="Q941" s="80">
        <f>-COS(RADIANS(K941))*SIN(RADIANS(L941))+SIN(RADIANS(K941))*SIN(RADIANS(J941))*COS(RADIANS(L941))</f>
        <v/>
      </c>
      <c r="R941" s="80">
        <f>SIN(RADIANS(K941))*COS(RADIANS(J941))</f>
        <v/>
      </c>
      <c r="S941" s="80">
        <f>COS(RADIANS(J941))*SIN(RADIANS(L941))</f>
        <v/>
      </c>
      <c r="T941" s="80">
        <f>COS(RADIANS(J941))*COS(RADIANS(L941))</f>
        <v/>
      </c>
      <c r="U941" s="80">
        <f>-SIN(RADIANS(J941))</f>
        <v/>
      </c>
      <c r="V941" s="80">
        <f>-SIN(RADIANS(K941))*COS(RADIANS(L941))+COS(RADIANS(K941))*SIN(RADIANS(J941))*SIN(RADIANS(L941))</f>
        <v/>
      </c>
      <c r="W941" s="80">
        <f>SIN(RADIANS(K941))*SIN(RADIANS(L941))+COS(RADIANS(K941))*SIN(RADIANS(J941))*COS(RADIANS(L941))</f>
        <v/>
      </c>
      <c r="X941" s="80">
        <f>COS(RADIANS(K941))*COS(RADIANS(J941))</f>
        <v/>
      </c>
      <c r="Y941" s="80">
        <f>P941*G941</f>
        <v/>
      </c>
      <c r="Z941" s="80">
        <f>Q941*H941</f>
        <v/>
      </c>
      <c r="AA941" s="80">
        <f>R941*I941</f>
        <v/>
      </c>
      <c r="AB941" s="80">
        <f>M941</f>
        <v/>
      </c>
      <c r="AC941" s="80">
        <f>S941*G941</f>
        <v/>
      </c>
      <c r="AD941" s="80">
        <f>T941*H941</f>
        <v/>
      </c>
      <c r="AE941" s="80">
        <f>U941*I941</f>
        <v/>
      </c>
      <c r="AF941" s="80">
        <f>N941</f>
        <v/>
      </c>
      <c r="AG941" s="80">
        <f>V941*G941</f>
        <v/>
      </c>
      <c r="AH941" s="80">
        <f>W941*H941</f>
        <v/>
      </c>
      <c r="AI941" s="80">
        <f>X941*I941</f>
        <v/>
      </c>
      <c r="AJ941" s="80">
        <f>O941</f>
        <v/>
      </c>
      <c r="AK941" s="81" t="n">
        <v>9.99999975e-05</v>
      </c>
      <c r="AL941" s="81" t="n">
        <v>0</v>
      </c>
      <c r="AM941" s="81" t="n">
        <v>0</v>
      </c>
      <c r="AN941" s="81" t="n">
        <v>0</v>
      </c>
      <c r="AO941" s="81" t="n">
        <v>0</v>
      </c>
      <c r="AP941" s="81" t="n">
        <v>9.99999975e-05</v>
      </c>
      <c r="AQ941" s="81" t="n">
        <v>0</v>
      </c>
      <c r="AR941" s="81" t="n">
        <v>-50</v>
      </c>
      <c r="AS941" s="81" t="n">
        <v>0</v>
      </c>
      <c r="AT941" s="81" t="n">
        <v>0</v>
      </c>
      <c r="AU941" s="81" t="n">
        <v>9.99999975e-05</v>
      </c>
      <c r="AV941" s="81" t="n">
        <v>0</v>
      </c>
      <c r="AW941" s="82">
        <f>MAX(ABS(Y941-AK941),ABS(Z941-AL941),ABS(AA941-AM941),ABS(AB941-AN941),ABS(AC941-AO941),ABS(AD941-AP941),ABS(AE941-AQ941),ABS(AF941-AR941),ABS(AG941-AS941),ABS(AH941-AT941),ABS(AI941-AU941),ABS(AJ941-AV941))</f>
        <v/>
      </c>
    </row>
    <row r="942">
      <c r="A942" s="78" t="inlineStr">
        <is>
          <t>M937</t>
        </is>
      </c>
      <c r="B942" s="52" t="inlineStr">
        <is>
          <t>RDR-00</t>
        </is>
      </c>
      <c r="C942" s="52" t="inlineStr">
        <is>
          <t>Air-defence radar</t>
        </is>
      </c>
      <c r="D942" s="52" t="inlineStr">
        <is>
          <t>Air-defence radar</t>
        </is>
      </c>
      <c r="E942" s="53" t="inlineStr">
        <is>
          <t>Group</t>
        </is>
      </c>
      <c r="F942" s="52" t="inlineStr">
        <is>
          <t>World</t>
        </is>
      </c>
      <c r="G942" s="79" t="n">
        <v>1</v>
      </c>
      <c r="H942" s="79" t="n">
        <v>1</v>
      </c>
      <c r="I942" s="79" t="n">
        <v>1</v>
      </c>
      <c r="J942" s="79" t="n">
        <v>0</v>
      </c>
      <c r="K942" s="79" t="n">
        <v>0</v>
      </c>
      <c r="L942" s="79" t="n">
        <v>0</v>
      </c>
      <c r="M942" s="79" t="n">
        <v>29</v>
      </c>
      <c r="N942" s="79" t="n">
        <v>-0.300000012</v>
      </c>
      <c r="O942" s="79" t="n">
        <v>-3</v>
      </c>
      <c r="P942" s="80">
        <f>COS(RADIANS(K942))*COS(RADIANS(L942))+SIN(RADIANS(K942))*SIN(RADIANS(J942))*SIN(RADIANS(L942))</f>
        <v/>
      </c>
      <c r="Q942" s="80">
        <f>-COS(RADIANS(K942))*SIN(RADIANS(L942))+SIN(RADIANS(K942))*SIN(RADIANS(J942))*COS(RADIANS(L942))</f>
        <v/>
      </c>
      <c r="R942" s="80">
        <f>SIN(RADIANS(K942))*COS(RADIANS(J942))</f>
        <v/>
      </c>
      <c r="S942" s="80">
        <f>COS(RADIANS(J942))*SIN(RADIANS(L942))</f>
        <v/>
      </c>
      <c r="T942" s="80">
        <f>COS(RADIANS(J942))*COS(RADIANS(L942))</f>
        <v/>
      </c>
      <c r="U942" s="80">
        <f>-SIN(RADIANS(J942))</f>
        <v/>
      </c>
      <c r="V942" s="80">
        <f>-SIN(RADIANS(K942))*COS(RADIANS(L942))+COS(RADIANS(K942))*SIN(RADIANS(J942))*SIN(RADIANS(L942))</f>
        <v/>
      </c>
      <c r="W942" s="80">
        <f>SIN(RADIANS(K942))*SIN(RADIANS(L942))+COS(RADIANS(K942))*SIN(RADIANS(J942))*COS(RADIANS(L942))</f>
        <v/>
      </c>
      <c r="X942" s="80">
        <f>COS(RADIANS(K942))*COS(RADIANS(J942))</f>
        <v/>
      </c>
      <c r="Y942" s="80">
        <f>P942*G942</f>
        <v/>
      </c>
      <c r="Z942" s="80">
        <f>Q942*H942</f>
        <v/>
      </c>
      <c r="AA942" s="80">
        <f>R942*I942</f>
        <v/>
      </c>
      <c r="AB942" s="80">
        <f>M942</f>
        <v/>
      </c>
      <c r="AC942" s="80">
        <f>S942*G942</f>
        <v/>
      </c>
      <c r="AD942" s="80">
        <f>T942*H942</f>
        <v/>
      </c>
      <c r="AE942" s="80">
        <f>U942*I942</f>
        <v/>
      </c>
      <c r="AF942" s="80">
        <f>N942</f>
        <v/>
      </c>
      <c r="AG942" s="80">
        <f>V942*G942</f>
        <v/>
      </c>
      <c r="AH942" s="80">
        <f>W942*H942</f>
        <v/>
      </c>
      <c r="AI942" s="80">
        <f>X942*I942</f>
        <v/>
      </c>
      <c r="AJ942" s="80">
        <f>O942</f>
        <v/>
      </c>
      <c r="AK942" s="81" t="n">
        <v>1</v>
      </c>
      <c r="AL942" s="81" t="n">
        <v>0</v>
      </c>
      <c r="AM942" s="81" t="n">
        <v>0</v>
      </c>
      <c r="AN942" s="81" t="n">
        <v>29</v>
      </c>
      <c r="AO942" s="81" t="n">
        <v>0</v>
      </c>
      <c r="AP942" s="81" t="n">
        <v>1</v>
      </c>
      <c r="AQ942" s="81" t="n">
        <v>0</v>
      </c>
      <c r="AR942" s="81" t="n">
        <v>-0.300000012</v>
      </c>
      <c r="AS942" s="81" t="n">
        <v>0</v>
      </c>
      <c r="AT942" s="81" t="n">
        <v>0</v>
      </c>
      <c r="AU942" s="81" t="n">
        <v>1</v>
      </c>
      <c r="AV942" s="81" t="n">
        <v>-3</v>
      </c>
      <c r="AW942" s="82">
        <f>MAX(ABS(Y942-AK942),ABS(Z942-AL942),ABS(AA942-AM942),ABS(AB942-AN942),ABS(AC942-AO942),ABS(AD942-AP942),ABS(AE942-AQ942),ABS(AF942-AR942),ABS(AG942-AS942),ABS(AH942-AT942),ABS(AI942-AU942),ABS(AJ942-AV942))</f>
        <v/>
      </c>
    </row>
    <row r="943">
      <c r="A943" s="78" t="inlineStr">
        <is>
          <t>M938</t>
        </is>
      </c>
      <c r="B943" s="52" t="inlineStr">
        <is>
          <t>RDR-01</t>
        </is>
      </c>
      <c r="C943" s="52" t="inlineStr">
        <is>
          <t>Air-defence radar</t>
        </is>
      </c>
      <c r="D943" s="52" t="inlineStr">
        <is>
          <t>Concrete plinth</t>
        </is>
      </c>
      <c r="E943" s="63" t="inlineStr">
        <is>
          <t>Cube</t>
        </is>
      </c>
      <c r="F943" s="52" t="inlineStr">
        <is>
          <t>RDR-00</t>
        </is>
      </c>
      <c r="G943" s="79" t="n">
        <v>4.5999999</v>
      </c>
      <c r="H943" s="79" t="n">
        <v>0.600000024</v>
      </c>
      <c r="I943" s="79" t="n">
        <v>4.5999999</v>
      </c>
      <c r="J943" s="79" t="n">
        <v>0</v>
      </c>
      <c r="K943" s="79" t="n">
        <v>0</v>
      </c>
      <c r="L943" s="79" t="n">
        <v>0</v>
      </c>
      <c r="M943" s="79" t="n">
        <v>0</v>
      </c>
      <c r="N943" s="79" t="n">
        <v>0.300000012</v>
      </c>
      <c r="O943" s="79" t="n">
        <v>0</v>
      </c>
      <c r="P943" s="80">
        <f>COS(RADIANS(K943))*COS(RADIANS(L943))+SIN(RADIANS(K943))*SIN(RADIANS(J943))*SIN(RADIANS(L943))</f>
        <v/>
      </c>
      <c r="Q943" s="80">
        <f>-COS(RADIANS(K943))*SIN(RADIANS(L943))+SIN(RADIANS(K943))*SIN(RADIANS(J943))*COS(RADIANS(L943))</f>
        <v/>
      </c>
      <c r="R943" s="80">
        <f>SIN(RADIANS(K943))*COS(RADIANS(J943))</f>
        <v/>
      </c>
      <c r="S943" s="80">
        <f>COS(RADIANS(J943))*SIN(RADIANS(L943))</f>
        <v/>
      </c>
      <c r="T943" s="80">
        <f>COS(RADIANS(J943))*COS(RADIANS(L943))</f>
        <v/>
      </c>
      <c r="U943" s="80">
        <f>-SIN(RADIANS(J943))</f>
        <v/>
      </c>
      <c r="V943" s="80">
        <f>-SIN(RADIANS(K943))*COS(RADIANS(L943))+COS(RADIANS(K943))*SIN(RADIANS(J943))*SIN(RADIANS(L943))</f>
        <v/>
      </c>
      <c r="W943" s="80">
        <f>SIN(RADIANS(K943))*SIN(RADIANS(L943))+COS(RADIANS(K943))*SIN(RADIANS(J943))*COS(RADIANS(L943))</f>
        <v/>
      </c>
      <c r="X943" s="80">
        <f>COS(RADIANS(K943))*COS(RADIANS(J943))</f>
        <v/>
      </c>
      <c r="Y943" s="80">
        <f>P943*G943</f>
        <v/>
      </c>
      <c r="Z943" s="80">
        <f>Q943*H943</f>
        <v/>
      </c>
      <c r="AA943" s="80">
        <f>R943*I943</f>
        <v/>
      </c>
      <c r="AB943" s="80">
        <f>M943</f>
        <v/>
      </c>
      <c r="AC943" s="80">
        <f>S943*G943</f>
        <v/>
      </c>
      <c r="AD943" s="80">
        <f>T943*H943</f>
        <v/>
      </c>
      <c r="AE943" s="80">
        <f>U943*I943</f>
        <v/>
      </c>
      <c r="AF943" s="80">
        <f>N943</f>
        <v/>
      </c>
      <c r="AG943" s="80">
        <f>V943*G943</f>
        <v/>
      </c>
      <c r="AH943" s="80">
        <f>W943*H943</f>
        <v/>
      </c>
      <c r="AI943" s="80">
        <f>X943*I943</f>
        <v/>
      </c>
      <c r="AJ943" s="80">
        <f>O943</f>
        <v/>
      </c>
      <c r="AK943" s="81" t="n">
        <v>4.5999999</v>
      </c>
      <c r="AL943" s="81" t="n">
        <v>0</v>
      </c>
      <c r="AM943" s="81" t="n">
        <v>0</v>
      </c>
      <c r="AN943" s="81" t="n">
        <v>0</v>
      </c>
      <c r="AO943" s="81" t="n">
        <v>0</v>
      </c>
      <c r="AP943" s="81" t="n">
        <v>0.600000024</v>
      </c>
      <c r="AQ943" s="81" t="n">
        <v>0</v>
      </c>
      <c r="AR943" s="81" t="n">
        <v>0.300000012</v>
      </c>
      <c r="AS943" s="81" t="n">
        <v>0</v>
      </c>
      <c r="AT943" s="81" t="n">
        <v>0</v>
      </c>
      <c r="AU943" s="81" t="n">
        <v>4.5999999</v>
      </c>
      <c r="AV943" s="81" t="n">
        <v>0</v>
      </c>
      <c r="AW943" s="82">
        <f>MAX(ABS(Y943-AK943),ABS(Z943-AL943),ABS(AA943-AM943),ABS(AB943-AN943),ABS(AC943-AO943),ABS(AD943-AP943),ABS(AE943-AQ943),ABS(AF943-AR943),ABS(AG943-AS943),ABS(AH943-AT943),ABS(AI943-AU943),ABS(AJ943-AV943))</f>
        <v/>
      </c>
    </row>
    <row r="944">
      <c r="A944" s="78" t="inlineStr">
        <is>
          <t>M939</t>
        </is>
      </c>
      <c r="B944" s="52" t="inlineStr">
        <is>
          <t>RDR-02</t>
        </is>
      </c>
      <c r="C944" s="52" t="inlineStr">
        <is>
          <t>Air-defence radar</t>
        </is>
      </c>
      <c r="D944" s="52" t="inlineStr">
        <is>
          <t>Mast leg</t>
        </is>
      </c>
      <c r="E944" s="58" t="inlineStr">
        <is>
          <t>Cylinder</t>
        </is>
      </c>
      <c r="F944" s="52" t="inlineStr">
        <is>
          <t>RDR-00</t>
        </is>
      </c>
      <c r="G944" s="79" t="n">
        <v>0.140000001</v>
      </c>
      <c r="H944" s="79" t="n">
        <v>0.140000001</v>
      </c>
      <c r="I944" s="79" t="n">
        <v>4.08013487</v>
      </c>
      <c r="J944" s="79" t="n">
        <v>-83.0320969</v>
      </c>
      <c r="K944" s="79" t="n">
        <v>-135</v>
      </c>
      <c r="L944" s="79" t="n">
        <v>0</v>
      </c>
      <c r="M944" s="79" t="n">
        <v>0.625</v>
      </c>
      <c r="N944" s="79" t="n">
        <v>2.625</v>
      </c>
      <c r="O944" s="79" t="n">
        <v>0.625</v>
      </c>
      <c r="P944" s="80">
        <f>COS(RADIANS(K944))*COS(RADIANS(L944))+SIN(RADIANS(K944))*SIN(RADIANS(J944))*SIN(RADIANS(L944))</f>
        <v/>
      </c>
      <c r="Q944" s="80">
        <f>-COS(RADIANS(K944))*SIN(RADIANS(L944))+SIN(RADIANS(K944))*SIN(RADIANS(J944))*COS(RADIANS(L944))</f>
        <v/>
      </c>
      <c r="R944" s="80">
        <f>SIN(RADIANS(K944))*COS(RADIANS(J944))</f>
        <v/>
      </c>
      <c r="S944" s="80">
        <f>COS(RADIANS(J944))*SIN(RADIANS(L944))</f>
        <v/>
      </c>
      <c r="T944" s="80">
        <f>COS(RADIANS(J944))*COS(RADIANS(L944))</f>
        <v/>
      </c>
      <c r="U944" s="80">
        <f>-SIN(RADIANS(J944))</f>
        <v/>
      </c>
      <c r="V944" s="80">
        <f>-SIN(RADIANS(K944))*COS(RADIANS(L944))+COS(RADIANS(K944))*SIN(RADIANS(J944))*SIN(RADIANS(L944))</f>
        <v/>
      </c>
      <c r="W944" s="80">
        <f>SIN(RADIANS(K944))*SIN(RADIANS(L944))+COS(RADIANS(K944))*SIN(RADIANS(J944))*COS(RADIANS(L944))</f>
        <v/>
      </c>
      <c r="X944" s="80">
        <f>COS(RADIANS(K944))*COS(RADIANS(J944))</f>
        <v/>
      </c>
      <c r="Y944" s="80">
        <f>P944*G944</f>
        <v/>
      </c>
      <c r="Z944" s="80">
        <f>Q944*H944</f>
        <v/>
      </c>
      <c r="AA944" s="80">
        <f>R944*I944</f>
        <v/>
      </c>
      <c r="AB944" s="80">
        <f>M944</f>
        <v/>
      </c>
      <c r="AC944" s="80">
        <f>S944*G944</f>
        <v/>
      </c>
      <c r="AD944" s="80">
        <f>T944*H944</f>
        <v/>
      </c>
      <c r="AE944" s="80">
        <f>U944*I944</f>
        <v/>
      </c>
      <c r="AF944" s="80">
        <f>N944</f>
        <v/>
      </c>
      <c r="AG944" s="80">
        <f>V944*G944</f>
        <v/>
      </c>
      <c r="AH944" s="80">
        <f>W944*H944</f>
        <v/>
      </c>
      <c r="AI944" s="80">
        <f>X944*I944</f>
        <v/>
      </c>
      <c r="AJ944" s="80">
        <f>O944</f>
        <v/>
      </c>
      <c r="AK944" s="81" t="n">
        <v>-0.098994948</v>
      </c>
      <c r="AL944" s="81" t="n">
        <v>0.09826380010000001</v>
      </c>
      <c r="AM944" s="81" t="n">
        <v>-0.349999964</v>
      </c>
      <c r="AN944" s="81" t="n">
        <v>0.625</v>
      </c>
      <c r="AO944" s="81" t="n">
        <v>0</v>
      </c>
      <c r="AP944" s="81" t="n">
        <v>0.0169838648</v>
      </c>
      <c r="AQ944" s="81" t="n">
        <v>4.05000019</v>
      </c>
      <c r="AR944" s="81" t="n">
        <v>2.625</v>
      </c>
      <c r="AS944" s="81" t="n">
        <v>0.098994948</v>
      </c>
      <c r="AT944" s="81" t="n">
        <v>0.09826380010000001</v>
      </c>
      <c r="AU944" s="81" t="n">
        <v>-0.349999964</v>
      </c>
      <c r="AV944" s="81" t="n">
        <v>0.625</v>
      </c>
      <c r="AW944" s="82">
        <f>MAX(ABS(Y944-AK944),ABS(Z944-AL944),ABS(AA944-AM944),ABS(AB944-AN944),ABS(AC944-AO944),ABS(AD944-AP944),ABS(AE944-AQ944),ABS(AF944-AR944),ABS(AG944-AS944),ABS(AH944-AT944),ABS(AI944-AU944),ABS(AJ944-AV944))</f>
        <v/>
      </c>
    </row>
    <row r="945">
      <c r="A945" s="78" t="inlineStr">
        <is>
          <t>M940</t>
        </is>
      </c>
      <c r="B945" s="52" t="inlineStr">
        <is>
          <t>RDR-03</t>
        </is>
      </c>
      <c r="C945" s="52" t="inlineStr">
        <is>
          <t>Air-defence radar</t>
        </is>
      </c>
      <c r="D945" s="52" t="inlineStr">
        <is>
          <t>Mast leg</t>
        </is>
      </c>
      <c r="E945" s="58" t="inlineStr">
        <is>
          <t>Cylinder</t>
        </is>
      </c>
      <c r="F945" s="52" t="inlineStr">
        <is>
          <t>RDR-00</t>
        </is>
      </c>
      <c r="G945" s="79" t="n">
        <v>0.140000001</v>
      </c>
      <c r="H945" s="79" t="n">
        <v>0.140000001</v>
      </c>
      <c r="I945" s="79" t="n">
        <v>4.08013487</v>
      </c>
      <c r="J945" s="79" t="n">
        <v>-83.0320969</v>
      </c>
      <c r="K945" s="79" t="n">
        <v>-45</v>
      </c>
      <c r="L945" s="79" t="n">
        <v>0</v>
      </c>
      <c r="M945" s="79" t="n">
        <v>0.625</v>
      </c>
      <c r="N945" s="79" t="n">
        <v>2.625</v>
      </c>
      <c r="O945" s="79" t="n">
        <v>-0.625</v>
      </c>
      <c r="P945" s="80">
        <f>COS(RADIANS(K945))*COS(RADIANS(L945))+SIN(RADIANS(K945))*SIN(RADIANS(J945))*SIN(RADIANS(L945))</f>
        <v/>
      </c>
      <c r="Q945" s="80">
        <f>-COS(RADIANS(K945))*SIN(RADIANS(L945))+SIN(RADIANS(K945))*SIN(RADIANS(J945))*COS(RADIANS(L945))</f>
        <v/>
      </c>
      <c r="R945" s="80">
        <f>SIN(RADIANS(K945))*COS(RADIANS(J945))</f>
        <v/>
      </c>
      <c r="S945" s="80">
        <f>COS(RADIANS(J945))*SIN(RADIANS(L945))</f>
        <v/>
      </c>
      <c r="T945" s="80">
        <f>COS(RADIANS(J945))*COS(RADIANS(L945))</f>
        <v/>
      </c>
      <c r="U945" s="80">
        <f>-SIN(RADIANS(J945))</f>
        <v/>
      </c>
      <c r="V945" s="80">
        <f>-SIN(RADIANS(K945))*COS(RADIANS(L945))+COS(RADIANS(K945))*SIN(RADIANS(J945))*SIN(RADIANS(L945))</f>
        <v/>
      </c>
      <c r="W945" s="80">
        <f>SIN(RADIANS(K945))*SIN(RADIANS(L945))+COS(RADIANS(K945))*SIN(RADIANS(J945))*COS(RADIANS(L945))</f>
        <v/>
      </c>
      <c r="X945" s="80">
        <f>COS(RADIANS(K945))*COS(RADIANS(J945))</f>
        <v/>
      </c>
      <c r="Y945" s="80">
        <f>P945*G945</f>
        <v/>
      </c>
      <c r="Z945" s="80">
        <f>Q945*H945</f>
        <v/>
      </c>
      <c r="AA945" s="80">
        <f>R945*I945</f>
        <v/>
      </c>
      <c r="AB945" s="80">
        <f>M945</f>
        <v/>
      </c>
      <c r="AC945" s="80">
        <f>S945*G945</f>
        <v/>
      </c>
      <c r="AD945" s="80">
        <f>T945*H945</f>
        <v/>
      </c>
      <c r="AE945" s="80">
        <f>U945*I945</f>
        <v/>
      </c>
      <c r="AF945" s="80">
        <f>N945</f>
        <v/>
      </c>
      <c r="AG945" s="80">
        <f>V945*G945</f>
        <v/>
      </c>
      <c r="AH945" s="80">
        <f>W945*H945</f>
        <v/>
      </c>
      <c r="AI945" s="80">
        <f>X945*I945</f>
        <v/>
      </c>
      <c r="AJ945" s="80">
        <f>O945</f>
        <v/>
      </c>
      <c r="AK945" s="81" t="n">
        <v>0.098994948</v>
      </c>
      <c r="AL945" s="81" t="n">
        <v>0.09826380010000001</v>
      </c>
      <c r="AM945" s="81" t="n">
        <v>-0.349999964</v>
      </c>
      <c r="AN945" s="81" t="n">
        <v>0.625</v>
      </c>
      <c r="AO945" s="81" t="n">
        <v>0</v>
      </c>
      <c r="AP945" s="81" t="n">
        <v>0.0169838648</v>
      </c>
      <c r="AQ945" s="81" t="n">
        <v>4.05000019</v>
      </c>
      <c r="AR945" s="81" t="n">
        <v>2.625</v>
      </c>
      <c r="AS945" s="81" t="n">
        <v>0.098994948</v>
      </c>
      <c r="AT945" s="81" t="n">
        <v>-0.09826380010000001</v>
      </c>
      <c r="AU945" s="81" t="n">
        <v>0.349999964</v>
      </c>
      <c r="AV945" s="81" t="n">
        <v>-0.625</v>
      </c>
      <c r="AW945" s="82">
        <f>MAX(ABS(Y945-AK945),ABS(Z945-AL945),ABS(AA945-AM945),ABS(AB945-AN945),ABS(AC945-AO945),ABS(AD945-AP945),ABS(AE945-AQ945),ABS(AF945-AR945),ABS(AG945-AS945),ABS(AH945-AT945),ABS(AI945-AU945),ABS(AJ945-AV945))</f>
        <v/>
      </c>
    </row>
    <row r="946">
      <c r="A946" s="78" t="inlineStr">
        <is>
          <t>M941</t>
        </is>
      </c>
      <c r="B946" s="52" t="inlineStr">
        <is>
          <t>RDR-04</t>
        </is>
      </c>
      <c r="C946" s="52" t="inlineStr">
        <is>
          <t>Air-defence radar</t>
        </is>
      </c>
      <c r="D946" s="52" t="inlineStr">
        <is>
          <t>Mast leg</t>
        </is>
      </c>
      <c r="E946" s="58" t="inlineStr">
        <is>
          <t>Cylinder</t>
        </is>
      </c>
      <c r="F946" s="52" t="inlineStr">
        <is>
          <t>RDR-00</t>
        </is>
      </c>
      <c r="G946" s="79" t="n">
        <v>0.140000001</v>
      </c>
      <c r="H946" s="79" t="n">
        <v>0.140000001</v>
      </c>
      <c r="I946" s="79" t="n">
        <v>4.08013487</v>
      </c>
      <c r="J946" s="79" t="n">
        <v>-83.0320969</v>
      </c>
      <c r="K946" s="79" t="n">
        <v>45</v>
      </c>
      <c r="L946" s="79" t="n">
        <v>0</v>
      </c>
      <c r="M946" s="79" t="n">
        <v>-0.625</v>
      </c>
      <c r="N946" s="79" t="n">
        <v>2.625</v>
      </c>
      <c r="O946" s="79" t="n">
        <v>-0.625</v>
      </c>
      <c r="P946" s="80">
        <f>COS(RADIANS(K946))*COS(RADIANS(L946))+SIN(RADIANS(K946))*SIN(RADIANS(J946))*SIN(RADIANS(L946))</f>
        <v/>
      </c>
      <c r="Q946" s="80">
        <f>-COS(RADIANS(K946))*SIN(RADIANS(L946))+SIN(RADIANS(K946))*SIN(RADIANS(J946))*COS(RADIANS(L946))</f>
        <v/>
      </c>
      <c r="R946" s="80">
        <f>SIN(RADIANS(K946))*COS(RADIANS(J946))</f>
        <v/>
      </c>
      <c r="S946" s="80">
        <f>COS(RADIANS(J946))*SIN(RADIANS(L946))</f>
        <v/>
      </c>
      <c r="T946" s="80">
        <f>COS(RADIANS(J946))*COS(RADIANS(L946))</f>
        <v/>
      </c>
      <c r="U946" s="80">
        <f>-SIN(RADIANS(J946))</f>
        <v/>
      </c>
      <c r="V946" s="80">
        <f>-SIN(RADIANS(K946))*COS(RADIANS(L946))+COS(RADIANS(K946))*SIN(RADIANS(J946))*SIN(RADIANS(L946))</f>
        <v/>
      </c>
      <c r="W946" s="80">
        <f>SIN(RADIANS(K946))*SIN(RADIANS(L946))+COS(RADIANS(K946))*SIN(RADIANS(J946))*COS(RADIANS(L946))</f>
        <v/>
      </c>
      <c r="X946" s="80">
        <f>COS(RADIANS(K946))*COS(RADIANS(J946))</f>
        <v/>
      </c>
      <c r="Y946" s="80">
        <f>P946*G946</f>
        <v/>
      </c>
      <c r="Z946" s="80">
        <f>Q946*H946</f>
        <v/>
      </c>
      <c r="AA946" s="80">
        <f>R946*I946</f>
        <v/>
      </c>
      <c r="AB946" s="80">
        <f>M946</f>
        <v/>
      </c>
      <c r="AC946" s="80">
        <f>S946*G946</f>
        <v/>
      </c>
      <c r="AD946" s="80">
        <f>T946*H946</f>
        <v/>
      </c>
      <c r="AE946" s="80">
        <f>U946*I946</f>
        <v/>
      </c>
      <c r="AF946" s="80">
        <f>N946</f>
        <v/>
      </c>
      <c r="AG946" s="80">
        <f>V946*G946</f>
        <v/>
      </c>
      <c r="AH946" s="80">
        <f>W946*H946</f>
        <v/>
      </c>
      <c r="AI946" s="80">
        <f>X946*I946</f>
        <v/>
      </c>
      <c r="AJ946" s="80">
        <f>O946</f>
        <v/>
      </c>
      <c r="AK946" s="81" t="n">
        <v>0.098994948</v>
      </c>
      <c r="AL946" s="81" t="n">
        <v>-0.09826380010000001</v>
      </c>
      <c r="AM946" s="81" t="n">
        <v>0.349999964</v>
      </c>
      <c r="AN946" s="81" t="n">
        <v>-0.625</v>
      </c>
      <c r="AO946" s="81" t="n">
        <v>0</v>
      </c>
      <c r="AP946" s="81" t="n">
        <v>0.0169838648</v>
      </c>
      <c r="AQ946" s="81" t="n">
        <v>4.05000019</v>
      </c>
      <c r="AR946" s="81" t="n">
        <v>2.625</v>
      </c>
      <c r="AS946" s="81" t="n">
        <v>-0.098994948</v>
      </c>
      <c r="AT946" s="81" t="n">
        <v>-0.09826380010000001</v>
      </c>
      <c r="AU946" s="81" t="n">
        <v>0.349999964</v>
      </c>
      <c r="AV946" s="81" t="n">
        <v>-0.625</v>
      </c>
      <c r="AW946" s="82">
        <f>MAX(ABS(Y946-AK946),ABS(Z946-AL946),ABS(AA946-AM946),ABS(AB946-AN946),ABS(AC946-AO946),ABS(AD946-AP946),ABS(AE946-AQ946),ABS(AF946-AR946),ABS(AG946-AS946),ABS(AH946-AT946),ABS(AI946-AU946),ABS(AJ946-AV946))</f>
        <v/>
      </c>
    </row>
    <row r="947">
      <c r="A947" s="78" t="inlineStr">
        <is>
          <t>M942</t>
        </is>
      </c>
      <c r="B947" s="52" t="inlineStr">
        <is>
          <t>RDR-05</t>
        </is>
      </c>
      <c r="C947" s="52" t="inlineStr">
        <is>
          <t>Air-defence radar</t>
        </is>
      </c>
      <c r="D947" s="52" t="inlineStr">
        <is>
          <t>Mast leg</t>
        </is>
      </c>
      <c r="E947" s="58" t="inlineStr">
        <is>
          <t>Cylinder</t>
        </is>
      </c>
      <c r="F947" s="52" t="inlineStr">
        <is>
          <t>RDR-00</t>
        </is>
      </c>
      <c r="G947" s="79" t="n">
        <v>0.140000001</v>
      </c>
      <c r="H947" s="79" t="n">
        <v>0.140000001</v>
      </c>
      <c r="I947" s="79" t="n">
        <v>4.08013487</v>
      </c>
      <c r="J947" s="79" t="n">
        <v>-83.0320969</v>
      </c>
      <c r="K947" s="79" t="n">
        <v>135</v>
      </c>
      <c r="L947" s="79" t="n">
        <v>0</v>
      </c>
      <c r="M947" s="79" t="n">
        <v>-0.625</v>
      </c>
      <c r="N947" s="79" t="n">
        <v>2.625</v>
      </c>
      <c r="O947" s="79" t="n">
        <v>0.625</v>
      </c>
      <c r="P947" s="80">
        <f>COS(RADIANS(K947))*COS(RADIANS(L947))+SIN(RADIANS(K947))*SIN(RADIANS(J947))*SIN(RADIANS(L947))</f>
        <v/>
      </c>
      <c r="Q947" s="80">
        <f>-COS(RADIANS(K947))*SIN(RADIANS(L947))+SIN(RADIANS(K947))*SIN(RADIANS(J947))*COS(RADIANS(L947))</f>
        <v/>
      </c>
      <c r="R947" s="80">
        <f>SIN(RADIANS(K947))*COS(RADIANS(J947))</f>
        <v/>
      </c>
      <c r="S947" s="80">
        <f>COS(RADIANS(J947))*SIN(RADIANS(L947))</f>
        <v/>
      </c>
      <c r="T947" s="80">
        <f>COS(RADIANS(J947))*COS(RADIANS(L947))</f>
        <v/>
      </c>
      <c r="U947" s="80">
        <f>-SIN(RADIANS(J947))</f>
        <v/>
      </c>
      <c r="V947" s="80">
        <f>-SIN(RADIANS(K947))*COS(RADIANS(L947))+COS(RADIANS(K947))*SIN(RADIANS(J947))*SIN(RADIANS(L947))</f>
        <v/>
      </c>
      <c r="W947" s="80">
        <f>SIN(RADIANS(K947))*SIN(RADIANS(L947))+COS(RADIANS(K947))*SIN(RADIANS(J947))*COS(RADIANS(L947))</f>
        <v/>
      </c>
      <c r="X947" s="80">
        <f>COS(RADIANS(K947))*COS(RADIANS(J947))</f>
        <v/>
      </c>
      <c r="Y947" s="80">
        <f>P947*G947</f>
        <v/>
      </c>
      <c r="Z947" s="80">
        <f>Q947*H947</f>
        <v/>
      </c>
      <c r="AA947" s="80">
        <f>R947*I947</f>
        <v/>
      </c>
      <c r="AB947" s="80">
        <f>M947</f>
        <v/>
      </c>
      <c r="AC947" s="80">
        <f>S947*G947</f>
        <v/>
      </c>
      <c r="AD947" s="80">
        <f>T947*H947</f>
        <v/>
      </c>
      <c r="AE947" s="80">
        <f>U947*I947</f>
        <v/>
      </c>
      <c r="AF947" s="80">
        <f>N947</f>
        <v/>
      </c>
      <c r="AG947" s="80">
        <f>V947*G947</f>
        <v/>
      </c>
      <c r="AH947" s="80">
        <f>W947*H947</f>
        <v/>
      </c>
      <c r="AI947" s="80">
        <f>X947*I947</f>
        <v/>
      </c>
      <c r="AJ947" s="80">
        <f>O947</f>
        <v/>
      </c>
      <c r="AK947" s="81" t="n">
        <v>-0.098994948</v>
      </c>
      <c r="AL947" s="81" t="n">
        <v>-0.09826380010000001</v>
      </c>
      <c r="AM947" s="81" t="n">
        <v>0.349999964</v>
      </c>
      <c r="AN947" s="81" t="n">
        <v>-0.625</v>
      </c>
      <c r="AO947" s="81" t="n">
        <v>0</v>
      </c>
      <c r="AP947" s="81" t="n">
        <v>0.0169838648</v>
      </c>
      <c r="AQ947" s="81" t="n">
        <v>4.05000019</v>
      </c>
      <c r="AR947" s="81" t="n">
        <v>2.625</v>
      </c>
      <c r="AS947" s="81" t="n">
        <v>-0.098994948</v>
      </c>
      <c r="AT947" s="81" t="n">
        <v>0.09826380010000001</v>
      </c>
      <c r="AU947" s="81" t="n">
        <v>-0.349999964</v>
      </c>
      <c r="AV947" s="81" t="n">
        <v>0.625</v>
      </c>
      <c r="AW947" s="82">
        <f>MAX(ABS(Y947-AK947),ABS(Z947-AL947),ABS(AA947-AM947),ABS(AB947-AN947),ABS(AC947-AO947),ABS(AD947-AP947),ABS(AE947-AQ947),ABS(AF947-AR947),ABS(AG947-AS947),ABS(AH947-AT947),ABS(AI947-AU947),ABS(AJ947-AV947))</f>
        <v/>
      </c>
    </row>
    <row r="948">
      <c r="A948" s="78" t="inlineStr">
        <is>
          <t>M943</t>
        </is>
      </c>
      <c r="B948" s="52" t="inlineStr">
        <is>
          <t>RDR-06</t>
        </is>
      </c>
      <c r="C948" s="52" t="inlineStr">
        <is>
          <t>Air-defence radar</t>
        </is>
      </c>
      <c r="D948" s="52" t="inlineStr">
        <is>
          <t>Mast ring bar</t>
        </is>
      </c>
      <c r="E948" s="58" t="inlineStr">
        <is>
          <t>Cylinder</t>
        </is>
      </c>
      <c r="F948" s="52" t="inlineStr">
        <is>
          <t>RDR-00</t>
        </is>
      </c>
      <c r="G948" s="79" t="n">
        <v>0.0700000003</v>
      </c>
      <c r="H948" s="79" t="n">
        <v>0.0700000003</v>
      </c>
      <c r="I948" s="79" t="n">
        <v>1.36666667</v>
      </c>
      <c r="J948" s="79" t="n">
        <v>0</v>
      </c>
      <c r="K948" s="79" t="n">
        <v>180</v>
      </c>
      <c r="L948" s="79" t="n">
        <v>0</v>
      </c>
      <c r="M948" s="79" t="n">
        <v>0.683333337</v>
      </c>
      <c r="N948" s="79" t="n">
        <v>1.95000005</v>
      </c>
      <c r="O948" s="79" t="n">
        <v>0</v>
      </c>
      <c r="P948" s="80">
        <f>COS(RADIANS(K948))*COS(RADIANS(L948))+SIN(RADIANS(K948))*SIN(RADIANS(J948))*SIN(RADIANS(L948))</f>
        <v/>
      </c>
      <c r="Q948" s="80">
        <f>-COS(RADIANS(K948))*SIN(RADIANS(L948))+SIN(RADIANS(K948))*SIN(RADIANS(J948))*COS(RADIANS(L948))</f>
        <v/>
      </c>
      <c r="R948" s="80">
        <f>SIN(RADIANS(K948))*COS(RADIANS(J948))</f>
        <v/>
      </c>
      <c r="S948" s="80">
        <f>COS(RADIANS(J948))*SIN(RADIANS(L948))</f>
        <v/>
      </c>
      <c r="T948" s="80">
        <f>COS(RADIANS(J948))*COS(RADIANS(L948))</f>
        <v/>
      </c>
      <c r="U948" s="80">
        <f>-SIN(RADIANS(J948))</f>
        <v/>
      </c>
      <c r="V948" s="80">
        <f>-SIN(RADIANS(K948))*COS(RADIANS(L948))+COS(RADIANS(K948))*SIN(RADIANS(J948))*SIN(RADIANS(L948))</f>
        <v/>
      </c>
      <c r="W948" s="80">
        <f>SIN(RADIANS(K948))*SIN(RADIANS(L948))+COS(RADIANS(K948))*SIN(RADIANS(J948))*COS(RADIANS(L948))</f>
        <v/>
      </c>
      <c r="X948" s="80">
        <f>COS(RADIANS(K948))*COS(RADIANS(J948))</f>
        <v/>
      </c>
      <c r="Y948" s="80">
        <f>P948*G948</f>
        <v/>
      </c>
      <c r="Z948" s="80">
        <f>Q948*H948</f>
        <v/>
      </c>
      <c r="AA948" s="80">
        <f>R948*I948</f>
        <v/>
      </c>
      <c r="AB948" s="80">
        <f>M948</f>
        <v/>
      </c>
      <c r="AC948" s="80">
        <f>S948*G948</f>
        <v/>
      </c>
      <c r="AD948" s="80">
        <f>T948*H948</f>
        <v/>
      </c>
      <c r="AE948" s="80">
        <f>U948*I948</f>
        <v/>
      </c>
      <c r="AF948" s="80">
        <f>N948</f>
        <v/>
      </c>
      <c r="AG948" s="80">
        <f>V948*G948</f>
        <v/>
      </c>
      <c r="AH948" s="80">
        <f>W948*H948</f>
        <v/>
      </c>
      <c r="AI948" s="80">
        <f>X948*I948</f>
        <v/>
      </c>
      <c r="AJ948" s="80">
        <f>O948</f>
        <v/>
      </c>
      <c r="AK948" s="81" t="n">
        <v>-0.0700000003</v>
      </c>
      <c r="AL948" s="81" t="n">
        <v>0</v>
      </c>
      <c r="AM948" s="81" t="n">
        <v>-1.19477789e-07</v>
      </c>
      <c r="AN948" s="81" t="n">
        <v>0.683333337</v>
      </c>
      <c r="AO948" s="81" t="n">
        <v>0</v>
      </c>
      <c r="AP948" s="81" t="n">
        <v>0.0700000003</v>
      </c>
      <c r="AQ948" s="81" t="n">
        <v>0</v>
      </c>
      <c r="AR948" s="81" t="n">
        <v>1.95000005</v>
      </c>
      <c r="AS948" s="81" t="n">
        <v>6.11959416e-09</v>
      </c>
      <c r="AT948" s="81" t="n">
        <v>0</v>
      </c>
      <c r="AU948" s="81" t="n">
        <v>-1.36666667</v>
      </c>
      <c r="AV948" s="81" t="n">
        <v>0</v>
      </c>
      <c r="AW948" s="82">
        <f>MAX(ABS(Y948-AK948),ABS(Z948-AL948),ABS(AA948-AM948),ABS(AB948-AN948),ABS(AC948-AO948),ABS(AD948-AP948),ABS(AE948-AQ948),ABS(AF948-AR948),ABS(AG948-AS948),ABS(AH948-AT948),ABS(AI948-AU948),ABS(AJ948-AV948))</f>
        <v/>
      </c>
    </row>
    <row r="949">
      <c r="A949" s="78" t="inlineStr">
        <is>
          <t>M944</t>
        </is>
      </c>
      <c r="B949" s="52" t="inlineStr">
        <is>
          <t>RDR-07</t>
        </is>
      </c>
      <c r="C949" s="52" t="inlineStr">
        <is>
          <t>Air-defence radar</t>
        </is>
      </c>
      <c r="D949" s="52" t="inlineStr">
        <is>
          <t>Mast ring bar</t>
        </is>
      </c>
      <c r="E949" s="58" t="inlineStr">
        <is>
          <t>Cylinder</t>
        </is>
      </c>
      <c r="F949" s="52" t="inlineStr">
        <is>
          <t>RDR-00</t>
        </is>
      </c>
      <c r="G949" s="79" t="n">
        <v>0.0700000003</v>
      </c>
      <c r="H949" s="79" t="n">
        <v>0.0700000003</v>
      </c>
      <c r="I949" s="79" t="n">
        <v>1.36666667</v>
      </c>
      <c r="J949" s="79" t="n">
        <v>0</v>
      </c>
      <c r="K949" s="79" t="n">
        <v>-90</v>
      </c>
      <c r="L949" s="79" t="n">
        <v>0</v>
      </c>
      <c r="M949" s="79" t="n">
        <v>0</v>
      </c>
      <c r="N949" s="79" t="n">
        <v>1.95000005</v>
      </c>
      <c r="O949" s="79" t="n">
        <v>-0.683333337</v>
      </c>
      <c r="P949" s="80">
        <f>COS(RADIANS(K949))*COS(RADIANS(L949))+SIN(RADIANS(K949))*SIN(RADIANS(J949))*SIN(RADIANS(L949))</f>
        <v/>
      </c>
      <c r="Q949" s="80">
        <f>-COS(RADIANS(K949))*SIN(RADIANS(L949))+SIN(RADIANS(K949))*SIN(RADIANS(J949))*COS(RADIANS(L949))</f>
        <v/>
      </c>
      <c r="R949" s="80">
        <f>SIN(RADIANS(K949))*COS(RADIANS(J949))</f>
        <v/>
      </c>
      <c r="S949" s="80">
        <f>COS(RADIANS(J949))*SIN(RADIANS(L949))</f>
        <v/>
      </c>
      <c r="T949" s="80">
        <f>COS(RADIANS(J949))*COS(RADIANS(L949))</f>
        <v/>
      </c>
      <c r="U949" s="80">
        <f>-SIN(RADIANS(J949))</f>
        <v/>
      </c>
      <c r="V949" s="80">
        <f>-SIN(RADIANS(K949))*COS(RADIANS(L949))+COS(RADIANS(K949))*SIN(RADIANS(J949))*SIN(RADIANS(L949))</f>
        <v/>
      </c>
      <c r="W949" s="80">
        <f>SIN(RADIANS(K949))*SIN(RADIANS(L949))+COS(RADIANS(K949))*SIN(RADIANS(J949))*COS(RADIANS(L949))</f>
        <v/>
      </c>
      <c r="X949" s="80">
        <f>COS(RADIANS(K949))*COS(RADIANS(J949))</f>
        <v/>
      </c>
      <c r="Y949" s="80">
        <f>P949*G949</f>
        <v/>
      </c>
      <c r="Z949" s="80">
        <f>Q949*H949</f>
        <v/>
      </c>
      <c r="AA949" s="80">
        <f>R949*I949</f>
        <v/>
      </c>
      <c r="AB949" s="80">
        <f>M949</f>
        <v/>
      </c>
      <c r="AC949" s="80">
        <f>S949*G949</f>
        <v/>
      </c>
      <c r="AD949" s="80">
        <f>T949*H949</f>
        <v/>
      </c>
      <c r="AE949" s="80">
        <f>U949*I949</f>
        <v/>
      </c>
      <c r="AF949" s="80">
        <f>N949</f>
        <v/>
      </c>
      <c r="AG949" s="80">
        <f>V949*G949</f>
        <v/>
      </c>
      <c r="AH949" s="80">
        <f>W949*H949</f>
        <v/>
      </c>
      <c r="AI949" s="80">
        <f>X949*I949</f>
        <v/>
      </c>
      <c r="AJ949" s="80">
        <f>O949</f>
        <v/>
      </c>
      <c r="AK949" s="81" t="n">
        <v>-3.05979708e-09</v>
      </c>
      <c r="AL949" s="81" t="n">
        <v>0</v>
      </c>
      <c r="AM949" s="81" t="n">
        <v>-1.36666667</v>
      </c>
      <c r="AN949" s="81" t="n">
        <v>0</v>
      </c>
      <c r="AO949" s="81" t="n">
        <v>0</v>
      </c>
      <c r="AP949" s="81" t="n">
        <v>0.0700000003</v>
      </c>
      <c r="AQ949" s="81" t="n">
        <v>0</v>
      </c>
      <c r="AR949" s="81" t="n">
        <v>1.95000005</v>
      </c>
      <c r="AS949" s="81" t="n">
        <v>0.0700000003</v>
      </c>
      <c r="AT949" s="81" t="n">
        <v>0</v>
      </c>
      <c r="AU949" s="81" t="n">
        <v>-5.973889469999999e-08</v>
      </c>
      <c r="AV949" s="81" t="n">
        <v>-0.683333337</v>
      </c>
      <c r="AW949" s="82">
        <f>MAX(ABS(Y949-AK949),ABS(Z949-AL949),ABS(AA949-AM949),ABS(AB949-AN949),ABS(AC949-AO949),ABS(AD949-AP949),ABS(AE949-AQ949),ABS(AF949-AR949),ABS(AG949-AS949),ABS(AH949-AT949),ABS(AI949-AU949),ABS(AJ949-AV949))</f>
        <v/>
      </c>
    </row>
    <row r="950">
      <c r="A950" s="78" t="inlineStr">
        <is>
          <t>M945</t>
        </is>
      </c>
      <c r="B950" s="52" t="inlineStr">
        <is>
          <t>RDR-08</t>
        </is>
      </c>
      <c r="C950" s="52" t="inlineStr">
        <is>
          <t>Air-defence radar</t>
        </is>
      </c>
      <c r="D950" s="52" t="inlineStr">
        <is>
          <t>Mast ring bar</t>
        </is>
      </c>
      <c r="E950" s="58" t="inlineStr">
        <is>
          <t>Cylinder</t>
        </is>
      </c>
      <c r="F950" s="52" t="inlineStr">
        <is>
          <t>RDR-00</t>
        </is>
      </c>
      <c r="G950" s="79" t="n">
        <v>0.0700000003</v>
      </c>
      <c r="H950" s="79" t="n">
        <v>0.0700000003</v>
      </c>
      <c r="I950" s="79" t="n">
        <v>1.36666667</v>
      </c>
      <c r="J950" s="79" t="n">
        <v>0</v>
      </c>
      <c r="K950" s="79" t="n">
        <v>0</v>
      </c>
      <c r="L950" s="79" t="n">
        <v>0</v>
      </c>
      <c r="M950" s="79" t="n">
        <v>-0.683333337</v>
      </c>
      <c r="N950" s="79" t="n">
        <v>1.95000005</v>
      </c>
      <c r="O950" s="79" t="n">
        <v>0</v>
      </c>
      <c r="P950" s="80">
        <f>COS(RADIANS(K950))*COS(RADIANS(L950))+SIN(RADIANS(K950))*SIN(RADIANS(J950))*SIN(RADIANS(L950))</f>
        <v/>
      </c>
      <c r="Q950" s="80">
        <f>-COS(RADIANS(K950))*SIN(RADIANS(L950))+SIN(RADIANS(K950))*SIN(RADIANS(J950))*COS(RADIANS(L950))</f>
        <v/>
      </c>
      <c r="R950" s="80">
        <f>SIN(RADIANS(K950))*COS(RADIANS(J950))</f>
        <v/>
      </c>
      <c r="S950" s="80">
        <f>COS(RADIANS(J950))*SIN(RADIANS(L950))</f>
        <v/>
      </c>
      <c r="T950" s="80">
        <f>COS(RADIANS(J950))*COS(RADIANS(L950))</f>
        <v/>
      </c>
      <c r="U950" s="80">
        <f>-SIN(RADIANS(J950))</f>
        <v/>
      </c>
      <c r="V950" s="80">
        <f>-SIN(RADIANS(K950))*COS(RADIANS(L950))+COS(RADIANS(K950))*SIN(RADIANS(J950))*SIN(RADIANS(L950))</f>
        <v/>
      </c>
      <c r="W950" s="80">
        <f>SIN(RADIANS(K950))*SIN(RADIANS(L950))+COS(RADIANS(K950))*SIN(RADIANS(J950))*COS(RADIANS(L950))</f>
        <v/>
      </c>
      <c r="X950" s="80">
        <f>COS(RADIANS(K950))*COS(RADIANS(J950))</f>
        <v/>
      </c>
      <c r="Y950" s="80">
        <f>P950*G950</f>
        <v/>
      </c>
      <c r="Z950" s="80">
        <f>Q950*H950</f>
        <v/>
      </c>
      <c r="AA950" s="80">
        <f>R950*I950</f>
        <v/>
      </c>
      <c r="AB950" s="80">
        <f>M950</f>
        <v/>
      </c>
      <c r="AC950" s="80">
        <f>S950*G950</f>
        <v/>
      </c>
      <c r="AD950" s="80">
        <f>T950*H950</f>
        <v/>
      </c>
      <c r="AE950" s="80">
        <f>U950*I950</f>
        <v/>
      </c>
      <c r="AF950" s="80">
        <f>N950</f>
        <v/>
      </c>
      <c r="AG950" s="80">
        <f>V950*G950</f>
        <v/>
      </c>
      <c r="AH950" s="80">
        <f>W950*H950</f>
        <v/>
      </c>
      <c r="AI950" s="80">
        <f>X950*I950</f>
        <v/>
      </c>
      <c r="AJ950" s="80">
        <f>O950</f>
        <v/>
      </c>
      <c r="AK950" s="81" t="n">
        <v>0.0700000003</v>
      </c>
      <c r="AL950" s="81" t="n">
        <v>0</v>
      </c>
      <c r="AM950" s="81" t="n">
        <v>0</v>
      </c>
      <c r="AN950" s="81" t="n">
        <v>-0.683333337</v>
      </c>
      <c r="AO950" s="81" t="n">
        <v>0</v>
      </c>
      <c r="AP950" s="81" t="n">
        <v>0.0700000003</v>
      </c>
      <c r="AQ950" s="81" t="n">
        <v>0</v>
      </c>
      <c r="AR950" s="81" t="n">
        <v>1.95000005</v>
      </c>
      <c r="AS950" s="81" t="n">
        <v>0</v>
      </c>
      <c r="AT950" s="81" t="n">
        <v>0</v>
      </c>
      <c r="AU950" s="81" t="n">
        <v>1.36666667</v>
      </c>
      <c r="AV950" s="81" t="n">
        <v>0</v>
      </c>
      <c r="AW950" s="82">
        <f>MAX(ABS(Y950-AK950),ABS(Z950-AL950),ABS(AA950-AM950),ABS(AB950-AN950),ABS(AC950-AO950),ABS(AD950-AP950),ABS(AE950-AQ950),ABS(AF950-AR950),ABS(AG950-AS950),ABS(AH950-AT950),ABS(AI950-AU950),ABS(AJ950-AV950))</f>
        <v/>
      </c>
    </row>
    <row r="951">
      <c r="A951" s="78" t="inlineStr">
        <is>
          <t>M946</t>
        </is>
      </c>
      <c r="B951" s="52" t="inlineStr">
        <is>
          <t>RDR-09</t>
        </is>
      </c>
      <c r="C951" s="52" t="inlineStr">
        <is>
          <t>Air-defence radar</t>
        </is>
      </c>
      <c r="D951" s="52" t="inlineStr">
        <is>
          <t>Mast ring bar</t>
        </is>
      </c>
      <c r="E951" s="58" t="inlineStr">
        <is>
          <t>Cylinder</t>
        </is>
      </c>
      <c r="F951" s="52" t="inlineStr">
        <is>
          <t>RDR-00</t>
        </is>
      </c>
      <c r="G951" s="79" t="n">
        <v>0.0700000003</v>
      </c>
      <c r="H951" s="79" t="n">
        <v>0.0700000003</v>
      </c>
      <c r="I951" s="79" t="n">
        <v>1.36666667</v>
      </c>
      <c r="J951" s="79" t="n">
        <v>0</v>
      </c>
      <c r="K951" s="79" t="n">
        <v>90</v>
      </c>
      <c r="L951" s="79" t="n">
        <v>0</v>
      </c>
      <c r="M951" s="79" t="n">
        <v>0</v>
      </c>
      <c r="N951" s="79" t="n">
        <v>1.95000005</v>
      </c>
      <c r="O951" s="79" t="n">
        <v>0.683333337</v>
      </c>
      <c r="P951" s="80">
        <f>COS(RADIANS(K951))*COS(RADIANS(L951))+SIN(RADIANS(K951))*SIN(RADIANS(J951))*SIN(RADIANS(L951))</f>
        <v/>
      </c>
      <c r="Q951" s="80">
        <f>-COS(RADIANS(K951))*SIN(RADIANS(L951))+SIN(RADIANS(K951))*SIN(RADIANS(J951))*COS(RADIANS(L951))</f>
        <v/>
      </c>
      <c r="R951" s="80">
        <f>SIN(RADIANS(K951))*COS(RADIANS(J951))</f>
        <v/>
      </c>
      <c r="S951" s="80">
        <f>COS(RADIANS(J951))*SIN(RADIANS(L951))</f>
        <v/>
      </c>
      <c r="T951" s="80">
        <f>COS(RADIANS(J951))*COS(RADIANS(L951))</f>
        <v/>
      </c>
      <c r="U951" s="80">
        <f>-SIN(RADIANS(J951))</f>
        <v/>
      </c>
      <c r="V951" s="80">
        <f>-SIN(RADIANS(K951))*COS(RADIANS(L951))+COS(RADIANS(K951))*SIN(RADIANS(J951))*SIN(RADIANS(L951))</f>
        <v/>
      </c>
      <c r="W951" s="80">
        <f>SIN(RADIANS(K951))*SIN(RADIANS(L951))+COS(RADIANS(K951))*SIN(RADIANS(J951))*COS(RADIANS(L951))</f>
        <v/>
      </c>
      <c r="X951" s="80">
        <f>COS(RADIANS(K951))*COS(RADIANS(J951))</f>
        <v/>
      </c>
      <c r="Y951" s="80">
        <f>P951*G951</f>
        <v/>
      </c>
      <c r="Z951" s="80">
        <f>Q951*H951</f>
        <v/>
      </c>
      <c r="AA951" s="80">
        <f>R951*I951</f>
        <v/>
      </c>
      <c r="AB951" s="80">
        <f>M951</f>
        <v/>
      </c>
      <c r="AC951" s="80">
        <f>S951*G951</f>
        <v/>
      </c>
      <c r="AD951" s="80">
        <f>T951*H951</f>
        <v/>
      </c>
      <c r="AE951" s="80">
        <f>U951*I951</f>
        <v/>
      </c>
      <c r="AF951" s="80">
        <f>N951</f>
        <v/>
      </c>
      <c r="AG951" s="80">
        <f>V951*G951</f>
        <v/>
      </c>
      <c r="AH951" s="80">
        <f>W951*H951</f>
        <v/>
      </c>
      <c r="AI951" s="80">
        <f>X951*I951</f>
        <v/>
      </c>
      <c r="AJ951" s="80">
        <f>O951</f>
        <v/>
      </c>
      <c r="AK951" s="81" t="n">
        <v>-3.05979708e-09</v>
      </c>
      <c r="AL951" s="81" t="n">
        <v>0</v>
      </c>
      <c r="AM951" s="81" t="n">
        <v>1.36666667</v>
      </c>
      <c r="AN951" s="81" t="n">
        <v>0</v>
      </c>
      <c r="AO951" s="81" t="n">
        <v>0</v>
      </c>
      <c r="AP951" s="81" t="n">
        <v>0.0700000003</v>
      </c>
      <c r="AQ951" s="81" t="n">
        <v>0</v>
      </c>
      <c r="AR951" s="81" t="n">
        <v>1.95000005</v>
      </c>
      <c r="AS951" s="81" t="n">
        <v>-0.0700000003</v>
      </c>
      <c r="AT951" s="81" t="n">
        <v>0</v>
      </c>
      <c r="AU951" s="81" t="n">
        <v>-5.973889469999999e-08</v>
      </c>
      <c r="AV951" s="81" t="n">
        <v>0.683333337</v>
      </c>
      <c r="AW951" s="82">
        <f>MAX(ABS(Y951-AK951),ABS(Z951-AL951),ABS(AA951-AM951),ABS(AB951-AN951),ABS(AC951-AO951),ABS(AD951-AP951),ABS(AE951-AQ951),ABS(AF951-AR951),ABS(AG951-AS951),ABS(AH951-AT951),ABS(AI951-AU951),ABS(AJ951-AV951))</f>
        <v/>
      </c>
    </row>
    <row r="952">
      <c r="A952" s="78" t="inlineStr">
        <is>
          <t>M947</t>
        </is>
      </c>
      <c r="B952" s="52" t="inlineStr">
        <is>
          <t>RDR-10</t>
        </is>
      </c>
      <c r="C952" s="52" t="inlineStr">
        <is>
          <t>Air-defence radar</t>
        </is>
      </c>
      <c r="D952" s="52" t="inlineStr">
        <is>
          <t>Mast ring bar</t>
        </is>
      </c>
      <c r="E952" s="58" t="inlineStr">
        <is>
          <t>Cylinder</t>
        </is>
      </c>
      <c r="F952" s="52" t="inlineStr">
        <is>
          <t>RDR-00</t>
        </is>
      </c>
      <c r="G952" s="79" t="n">
        <v>0.0700000003</v>
      </c>
      <c r="H952" s="79" t="n">
        <v>0.0700000003</v>
      </c>
      <c r="I952" s="79" t="n">
        <v>1.13333344</v>
      </c>
      <c r="J952" s="79" t="n">
        <v>0</v>
      </c>
      <c r="K952" s="79" t="n">
        <v>180</v>
      </c>
      <c r="L952" s="79" t="n">
        <v>0</v>
      </c>
      <c r="M952" s="79" t="n">
        <v>0.566666722</v>
      </c>
      <c r="N952" s="79" t="n">
        <v>3.29999995</v>
      </c>
      <c r="O952" s="79" t="n">
        <v>0</v>
      </c>
      <c r="P952" s="80">
        <f>COS(RADIANS(K952))*COS(RADIANS(L952))+SIN(RADIANS(K952))*SIN(RADIANS(J952))*SIN(RADIANS(L952))</f>
        <v/>
      </c>
      <c r="Q952" s="80">
        <f>-COS(RADIANS(K952))*SIN(RADIANS(L952))+SIN(RADIANS(K952))*SIN(RADIANS(J952))*COS(RADIANS(L952))</f>
        <v/>
      </c>
      <c r="R952" s="80">
        <f>SIN(RADIANS(K952))*COS(RADIANS(J952))</f>
        <v/>
      </c>
      <c r="S952" s="80">
        <f>COS(RADIANS(J952))*SIN(RADIANS(L952))</f>
        <v/>
      </c>
      <c r="T952" s="80">
        <f>COS(RADIANS(J952))*COS(RADIANS(L952))</f>
        <v/>
      </c>
      <c r="U952" s="80">
        <f>-SIN(RADIANS(J952))</f>
        <v/>
      </c>
      <c r="V952" s="80">
        <f>-SIN(RADIANS(K952))*COS(RADIANS(L952))+COS(RADIANS(K952))*SIN(RADIANS(J952))*SIN(RADIANS(L952))</f>
        <v/>
      </c>
      <c r="W952" s="80">
        <f>SIN(RADIANS(K952))*SIN(RADIANS(L952))+COS(RADIANS(K952))*SIN(RADIANS(J952))*COS(RADIANS(L952))</f>
        <v/>
      </c>
      <c r="X952" s="80">
        <f>COS(RADIANS(K952))*COS(RADIANS(J952))</f>
        <v/>
      </c>
      <c r="Y952" s="80">
        <f>P952*G952</f>
        <v/>
      </c>
      <c r="Z952" s="80">
        <f>Q952*H952</f>
        <v/>
      </c>
      <c r="AA952" s="80">
        <f>R952*I952</f>
        <v/>
      </c>
      <c r="AB952" s="80">
        <f>M952</f>
        <v/>
      </c>
      <c r="AC952" s="80">
        <f>S952*G952</f>
        <v/>
      </c>
      <c r="AD952" s="80">
        <f>T952*H952</f>
        <v/>
      </c>
      <c r="AE952" s="80">
        <f>U952*I952</f>
        <v/>
      </c>
      <c r="AF952" s="80">
        <f>N952</f>
        <v/>
      </c>
      <c r="AG952" s="80">
        <f>V952*G952</f>
        <v/>
      </c>
      <c r="AH952" s="80">
        <f>W952*H952</f>
        <v/>
      </c>
      <c r="AI952" s="80">
        <f>X952*I952</f>
        <v/>
      </c>
      <c r="AJ952" s="80">
        <f>O952</f>
        <v/>
      </c>
      <c r="AK952" s="81" t="n">
        <v>-0.0700000003</v>
      </c>
      <c r="AL952" s="81" t="n">
        <v>0</v>
      </c>
      <c r="AM952" s="81" t="n">
        <v>-9.90791591e-08</v>
      </c>
      <c r="AN952" s="81" t="n">
        <v>0.566666722</v>
      </c>
      <c r="AO952" s="81" t="n">
        <v>0</v>
      </c>
      <c r="AP952" s="81" t="n">
        <v>0.0700000003</v>
      </c>
      <c r="AQ952" s="81" t="n">
        <v>0</v>
      </c>
      <c r="AR952" s="81" t="n">
        <v>3.29999995</v>
      </c>
      <c r="AS952" s="81" t="n">
        <v>6.11959416e-09</v>
      </c>
      <c r="AT952" s="81" t="n">
        <v>0</v>
      </c>
      <c r="AU952" s="81" t="n">
        <v>-1.13333344</v>
      </c>
      <c r="AV952" s="81" t="n">
        <v>0</v>
      </c>
      <c r="AW952" s="82">
        <f>MAX(ABS(Y952-AK952),ABS(Z952-AL952),ABS(AA952-AM952),ABS(AB952-AN952),ABS(AC952-AO952),ABS(AD952-AP952),ABS(AE952-AQ952),ABS(AF952-AR952),ABS(AG952-AS952),ABS(AH952-AT952),ABS(AI952-AU952),ABS(AJ952-AV952))</f>
        <v/>
      </c>
    </row>
    <row r="953">
      <c r="A953" s="78" t="inlineStr">
        <is>
          <t>M948</t>
        </is>
      </c>
      <c r="B953" s="52" t="inlineStr">
        <is>
          <t>RDR-11</t>
        </is>
      </c>
      <c r="C953" s="52" t="inlineStr">
        <is>
          <t>Air-defence radar</t>
        </is>
      </c>
      <c r="D953" s="52" t="inlineStr">
        <is>
          <t>Mast ring bar</t>
        </is>
      </c>
      <c r="E953" s="58" t="inlineStr">
        <is>
          <t>Cylinder</t>
        </is>
      </c>
      <c r="F953" s="52" t="inlineStr">
        <is>
          <t>RDR-00</t>
        </is>
      </c>
      <c r="G953" s="79" t="n">
        <v>0.0700000003</v>
      </c>
      <c r="H953" s="79" t="n">
        <v>0.0700000003</v>
      </c>
      <c r="I953" s="79" t="n">
        <v>1.13333344</v>
      </c>
      <c r="J953" s="79" t="n">
        <v>0</v>
      </c>
      <c r="K953" s="79" t="n">
        <v>-90</v>
      </c>
      <c r="L953" s="79" t="n">
        <v>0</v>
      </c>
      <c r="M953" s="79" t="n">
        <v>0</v>
      </c>
      <c r="N953" s="79" t="n">
        <v>3.29999995</v>
      </c>
      <c r="O953" s="79" t="n">
        <v>-0.566666722</v>
      </c>
      <c r="P953" s="80">
        <f>COS(RADIANS(K953))*COS(RADIANS(L953))+SIN(RADIANS(K953))*SIN(RADIANS(J953))*SIN(RADIANS(L953))</f>
        <v/>
      </c>
      <c r="Q953" s="80">
        <f>-COS(RADIANS(K953))*SIN(RADIANS(L953))+SIN(RADIANS(K953))*SIN(RADIANS(J953))*COS(RADIANS(L953))</f>
        <v/>
      </c>
      <c r="R953" s="80">
        <f>SIN(RADIANS(K953))*COS(RADIANS(J953))</f>
        <v/>
      </c>
      <c r="S953" s="80">
        <f>COS(RADIANS(J953))*SIN(RADIANS(L953))</f>
        <v/>
      </c>
      <c r="T953" s="80">
        <f>COS(RADIANS(J953))*COS(RADIANS(L953))</f>
        <v/>
      </c>
      <c r="U953" s="80">
        <f>-SIN(RADIANS(J953))</f>
        <v/>
      </c>
      <c r="V953" s="80">
        <f>-SIN(RADIANS(K953))*COS(RADIANS(L953))+COS(RADIANS(K953))*SIN(RADIANS(J953))*SIN(RADIANS(L953))</f>
        <v/>
      </c>
      <c r="W953" s="80">
        <f>SIN(RADIANS(K953))*SIN(RADIANS(L953))+COS(RADIANS(K953))*SIN(RADIANS(J953))*COS(RADIANS(L953))</f>
        <v/>
      </c>
      <c r="X953" s="80">
        <f>COS(RADIANS(K953))*COS(RADIANS(J953))</f>
        <v/>
      </c>
      <c r="Y953" s="80">
        <f>P953*G953</f>
        <v/>
      </c>
      <c r="Z953" s="80">
        <f>Q953*H953</f>
        <v/>
      </c>
      <c r="AA953" s="80">
        <f>R953*I953</f>
        <v/>
      </c>
      <c r="AB953" s="80">
        <f>M953</f>
        <v/>
      </c>
      <c r="AC953" s="80">
        <f>S953*G953</f>
        <v/>
      </c>
      <c r="AD953" s="80">
        <f>T953*H953</f>
        <v/>
      </c>
      <c r="AE953" s="80">
        <f>U953*I953</f>
        <v/>
      </c>
      <c r="AF953" s="80">
        <f>N953</f>
        <v/>
      </c>
      <c r="AG953" s="80">
        <f>V953*G953</f>
        <v/>
      </c>
      <c r="AH953" s="80">
        <f>W953*H953</f>
        <v/>
      </c>
      <c r="AI953" s="80">
        <f>X953*I953</f>
        <v/>
      </c>
      <c r="AJ953" s="80">
        <f>O953</f>
        <v/>
      </c>
      <c r="AK953" s="81" t="n">
        <v>-3.05979708e-09</v>
      </c>
      <c r="AL953" s="81" t="n">
        <v>0</v>
      </c>
      <c r="AM953" s="81" t="n">
        <v>-1.13333344</v>
      </c>
      <c r="AN953" s="81" t="n">
        <v>0</v>
      </c>
      <c r="AO953" s="81" t="n">
        <v>0</v>
      </c>
      <c r="AP953" s="81" t="n">
        <v>0.0700000003</v>
      </c>
      <c r="AQ953" s="81" t="n">
        <v>0</v>
      </c>
      <c r="AR953" s="81" t="n">
        <v>3.29999995</v>
      </c>
      <c r="AS953" s="81" t="n">
        <v>0.0700000003</v>
      </c>
      <c r="AT953" s="81" t="n">
        <v>0</v>
      </c>
      <c r="AU953" s="81" t="n">
        <v>-4.95395795e-08</v>
      </c>
      <c r="AV953" s="81" t="n">
        <v>-0.566666722</v>
      </c>
      <c r="AW953" s="82">
        <f>MAX(ABS(Y953-AK953),ABS(Z953-AL953),ABS(AA953-AM953),ABS(AB953-AN953),ABS(AC953-AO953),ABS(AD953-AP953),ABS(AE953-AQ953),ABS(AF953-AR953),ABS(AG953-AS953),ABS(AH953-AT953),ABS(AI953-AU953),ABS(AJ953-AV953))</f>
        <v/>
      </c>
    </row>
    <row r="954">
      <c r="A954" s="78" t="inlineStr">
        <is>
          <t>M949</t>
        </is>
      </c>
      <c r="B954" s="52" t="inlineStr">
        <is>
          <t>RDR-12</t>
        </is>
      </c>
      <c r="C954" s="52" t="inlineStr">
        <is>
          <t>Air-defence radar</t>
        </is>
      </c>
      <c r="D954" s="52" t="inlineStr">
        <is>
          <t>Mast ring bar</t>
        </is>
      </c>
      <c r="E954" s="58" t="inlineStr">
        <is>
          <t>Cylinder</t>
        </is>
      </c>
      <c r="F954" s="52" t="inlineStr">
        <is>
          <t>RDR-00</t>
        </is>
      </c>
      <c r="G954" s="79" t="n">
        <v>0.0700000003</v>
      </c>
      <c r="H954" s="79" t="n">
        <v>0.0700000003</v>
      </c>
      <c r="I954" s="79" t="n">
        <v>1.13333344</v>
      </c>
      <c r="J954" s="79" t="n">
        <v>0</v>
      </c>
      <c r="K954" s="79" t="n">
        <v>0</v>
      </c>
      <c r="L954" s="79" t="n">
        <v>0</v>
      </c>
      <c r="M954" s="79" t="n">
        <v>-0.566666722</v>
      </c>
      <c r="N954" s="79" t="n">
        <v>3.29999995</v>
      </c>
      <c r="O954" s="79" t="n">
        <v>0</v>
      </c>
      <c r="P954" s="80">
        <f>COS(RADIANS(K954))*COS(RADIANS(L954))+SIN(RADIANS(K954))*SIN(RADIANS(J954))*SIN(RADIANS(L954))</f>
        <v/>
      </c>
      <c r="Q954" s="80">
        <f>-COS(RADIANS(K954))*SIN(RADIANS(L954))+SIN(RADIANS(K954))*SIN(RADIANS(J954))*COS(RADIANS(L954))</f>
        <v/>
      </c>
      <c r="R954" s="80">
        <f>SIN(RADIANS(K954))*COS(RADIANS(J954))</f>
        <v/>
      </c>
      <c r="S954" s="80">
        <f>COS(RADIANS(J954))*SIN(RADIANS(L954))</f>
        <v/>
      </c>
      <c r="T954" s="80">
        <f>COS(RADIANS(J954))*COS(RADIANS(L954))</f>
        <v/>
      </c>
      <c r="U954" s="80">
        <f>-SIN(RADIANS(J954))</f>
        <v/>
      </c>
      <c r="V954" s="80">
        <f>-SIN(RADIANS(K954))*COS(RADIANS(L954))+COS(RADIANS(K954))*SIN(RADIANS(J954))*SIN(RADIANS(L954))</f>
        <v/>
      </c>
      <c r="W954" s="80">
        <f>SIN(RADIANS(K954))*SIN(RADIANS(L954))+COS(RADIANS(K954))*SIN(RADIANS(J954))*COS(RADIANS(L954))</f>
        <v/>
      </c>
      <c r="X954" s="80">
        <f>COS(RADIANS(K954))*COS(RADIANS(J954))</f>
        <v/>
      </c>
      <c r="Y954" s="80">
        <f>P954*G954</f>
        <v/>
      </c>
      <c r="Z954" s="80">
        <f>Q954*H954</f>
        <v/>
      </c>
      <c r="AA954" s="80">
        <f>R954*I954</f>
        <v/>
      </c>
      <c r="AB954" s="80">
        <f>M954</f>
        <v/>
      </c>
      <c r="AC954" s="80">
        <f>S954*G954</f>
        <v/>
      </c>
      <c r="AD954" s="80">
        <f>T954*H954</f>
        <v/>
      </c>
      <c r="AE954" s="80">
        <f>U954*I954</f>
        <v/>
      </c>
      <c r="AF954" s="80">
        <f>N954</f>
        <v/>
      </c>
      <c r="AG954" s="80">
        <f>V954*G954</f>
        <v/>
      </c>
      <c r="AH954" s="80">
        <f>W954*H954</f>
        <v/>
      </c>
      <c r="AI954" s="80">
        <f>X954*I954</f>
        <v/>
      </c>
      <c r="AJ954" s="80">
        <f>O954</f>
        <v/>
      </c>
      <c r="AK954" s="81" t="n">
        <v>0.0700000003</v>
      </c>
      <c r="AL954" s="81" t="n">
        <v>0</v>
      </c>
      <c r="AM954" s="81" t="n">
        <v>0</v>
      </c>
      <c r="AN954" s="81" t="n">
        <v>-0.566666722</v>
      </c>
      <c r="AO954" s="81" t="n">
        <v>0</v>
      </c>
      <c r="AP954" s="81" t="n">
        <v>0.0700000003</v>
      </c>
      <c r="AQ954" s="81" t="n">
        <v>0</v>
      </c>
      <c r="AR954" s="81" t="n">
        <v>3.29999995</v>
      </c>
      <c r="AS954" s="81" t="n">
        <v>0</v>
      </c>
      <c r="AT954" s="81" t="n">
        <v>0</v>
      </c>
      <c r="AU954" s="81" t="n">
        <v>1.13333344</v>
      </c>
      <c r="AV954" s="81" t="n">
        <v>0</v>
      </c>
      <c r="AW954" s="82">
        <f>MAX(ABS(Y954-AK954),ABS(Z954-AL954),ABS(AA954-AM954),ABS(AB954-AN954),ABS(AC954-AO954),ABS(AD954-AP954),ABS(AE954-AQ954),ABS(AF954-AR954),ABS(AG954-AS954),ABS(AH954-AT954),ABS(AI954-AU954),ABS(AJ954-AV954))</f>
        <v/>
      </c>
    </row>
    <row r="955">
      <c r="A955" s="78" t="inlineStr">
        <is>
          <t>M950</t>
        </is>
      </c>
      <c r="B955" s="52" t="inlineStr">
        <is>
          <t>RDR-13</t>
        </is>
      </c>
      <c r="C955" s="52" t="inlineStr">
        <is>
          <t>Air-defence radar</t>
        </is>
      </c>
      <c r="D955" s="52" t="inlineStr">
        <is>
          <t>Mast ring bar</t>
        </is>
      </c>
      <c r="E955" s="58" t="inlineStr">
        <is>
          <t>Cylinder</t>
        </is>
      </c>
      <c r="F955" s="52" t="inlineStr">
        <is>
          <t>RDR-00</t>
        </is>
      </c>
      <c r="G955" s="79" t="n">
        <v>0.0700000003</v>
      </c>
      <c r="H955" s="79" t="n">
        <v>0.0700000003</v>
      </c>
      <c r="I955" s="79" t="n">
        <v>1.13333344</v>
      </c>
      <c r="J955" s="79" t="n">
        <v>0</v>
      </c>
      <c r="K955" s="79" t="n">
        <v>90</v>
      </c>
      <c r="L955" s="79" t="n">
        <v>0</v>
      </c>
      <c r="M955" s="79" t="n">
        <v>0</v>
      </c>
      <c r="N955" s="79" t="n">
        <v>3.29999995</v>
      </c>
      <c r="O955" s="79" t="n">
        <v>0.566666722</v>
      </c>
      <c r="P955" s="80">
        <f>COS(RADIANS(K955))*COS(RADIANS(L955))+SIN(RADIANS(K955))*SIN(RADIANS(J955))*SIN(RADIANS(L955))</f>
        <v/>
      </c>
      <c r="Q955" s="80">
        <f>-COS(RADIANS(K955))*SIN(RADIANS(L955))+SIN(RADIANS(K955))*SIN(RADIANS(J955))*COS(RADIANS(L955))</f>
        <v/>
      </c>
      <c r="R955" s="80">
        <f>SIN(RADIANS(K955))*COS(RADIANS(J955))</f>
        <v/>
      </c>
      <c r="S955" s="80">
        <f>COS(RADIANS(J955))*SIN(RADIANS(L955))</f>
        <v/>
      </c>
      <c r="T955" s="80">
        <f>COS(RADIANS(J955))*COS(RADIANS(L955))</f>
        <v/>
      </c>
      <c r="U955" s="80">
        <f>-SIN(RADIANS(J955))</f>
        <v/>
      </c>
      <c r="V955" s="80">
        <f>-SIN(RADIANS(K955))*COS(RADIANS(L955))+COS(RADIANS(K955))*SIN(RADIANS(J955))*SIN(RADIANS(L955))</f>
        <v/>
      </c>
      <c r="W955" s="80">
        <f>SIN(RADIANS(K955))*SIN(RADIANS(L955))+COS(RADIANS(K955))*SIN(RADIANS(J955))*COS(RADIANS(L955))</f>
        <v/>
      </c>
      <c r="X955" s="80">
        <f>COS(RADIANS(K955))*COS(RADIANS(J955))</f>
        <v/>
      </c>
      <c r="Y955" s="80">
        <f>P955*G955</f>
        <v/>
      </c>
      <c r="Z955" s="80">
        <f>Q955*H955</f>
        <v/>
      </c>
      <c r="AA955" s="80">
        <f>R955*I955</f>
        <v/>
      </c>
      <c r="AB955" s="80">
        <f>M955</f>
        <v/>
      </c>
      <c r="AC955" s="80">
        <f>S955*G955</f>
        <v/>
      </c>
      <c r="AD955" s="80">
        <f>T955*H955</f>
        <v/>
      </c>
      <c r="AE955" s="80">
        <f>U955*I955</f>
        <v/>
      </c>
      <c r="AF955" s="80">
        <f>N955</f>
        <v/>
      </c>
      <c r="AG955" s="80">
        <f>V955*G955</f>
        <v/>
      </c>
      <c r="AH955" s="80">
        <f>W955*H955</f>
        <v/>
      </c>
      <c r="AI955" s="80">
        <f>X955*I955</f>
        <v/>
      </c>
      <c r="AJ955" s="80">
        <f>O955</f>
        <v/>
      </c>
      <c r="AK955" s="81" t="n">
        <v>-3.05979708e-09</v>
      </c>
      <c r="AL955" s="81" t="n">
        <v>0</v>
      </c>
      <c r="AM955" s="81" t="n">
        <v>1.13333344</v>
      </c>
      <c r="AN955" s="81" t="n">
        <v>0</v>
      </c>
      <c r="AO955" s="81" t="n">
        <v>0</v>
      </c>
      <c r="AP955" s="81" t="n">
        <v>0.0700000003</v>
      </c>
      <c r="AQ955" s="81" t="n">
        <v>0</v>
      </c>
      <c r="AR955" s="81" t="n">
        <v>3.29999995</v>
      </c>
      <c r="AS955" s="81" t="n">
        <v>-0.0700000003</v>
      </c>
      <c r="AT955" s="81" t="n">
        <v>0</v>
      </c>
      <c r="AU955" s="81" t="n">
        <v>-4.95395795e-08</v>
      </c>
      <c r="AV955" s="81" t="n">
        <v>0.566666722</v>
      </c>
      <c r="AW955" s="82">
        <f>MAX(ABS(Y955-AK955),ABS(Z955-AL955),ABS(AA955-AM955),ABS(AB955-AN955),ABS(AC955-AO955),ABS(AD955-AP955),ABS(AE955-AQ955),ABS(AF955-AR955),ABS(AG955-AS955),ABS(AH955-AT955),ABS(AI955-AU955),ABS(AJ955-AV955))</f>
        <v/>
      </c>
    </row>
    <row r="956">
      <c r="A956" s="78" t="inlineStr">
        <is>
          <t>M951</t>
        </is>
      </c>
      <c r="B956" s="52" t="inlineStr">
        <is>
          <t>RDR-14</t>
        </is>
      </c>
      <c r="C956" s="52" t="inlineStr">
        <is>
          <t>Air-defence radar</t>
        </is>
      </c>
      <c r="D956" s="52" t="inlineStr">
        <is>
          <t>Mast ring bar</t>
        </is>
      </c>
      <c r="E956" s="58" t="inlineStr">
        <is>
          <t>Cylinder</t>
        </is>
      </c>
      <c r="F956" s="52" t="inlineStr">
        <is>
          <t>RDR-00</t>
        </is>
      </c>
      <c r="G956" s="79" t="n">
        <v>0.0700000003</v>
      </c>
      <c r="H956" s="79" t="n">
        <v>0.0700000003</v>
      </c>
      <c r="I956" s="79" t="n">
        <v>0.899999976</v>
      </c>
      <c r="J956" s="79" t="n">
        <v>0</v>
      </c>
      <c r="K956" s="79" t="n">
        <v>180</v>
      </c>
      <c r="L956" s="79" t="n">
        <v>0</v>
      </c>
      <c r="M956" s="79" t="n">
        <v>0.449999988</v>
      </c>
      <c r="N956" s="79" t="n">
        <v>4.6500001</v>
      </c>
      <c r="O956" s="79" t="n">
        <v>0</v>
      </c>
      <c r="P956" s="80">
        <f>COS(RADIANS(K956))*COS(RADIANS(L956))+SIN(RADIANS(K956))*SIN(RADIANS(J956))*SIN(RADIANS(L956))</f>
        <v/>
      </c>
      <c r="Q956" s="80">
        <f>-COS(RADIANS(K956))*SIN(RADIANS(L956))+SIN(RADIANS(K956))*SIN(RADIANS(J956))*COS(RADIANS(L956))</f>
        <v/>
      </c>
      <c r="R956" s="80">
        <f>SIN(RADIANS(K956))*COS(RADIANS(J956))</f>
        <v/>
      </c>
      <c r="S956" s="80">
        <f>COS(RADIANS(J956))*SIN(RADIANS(L956))</f>
        <v/>
      </c>
      <c r="T956" s="80">
        <f>COS(RADIANS(J956))*COS(RADIANS(L956))</f>
        <v/>
      </c>
      <c r="U956" s="80">
        <f>-SIN(RADIANS(J956))</f>
        <v/>
      </c>
      <c r="V956" s="80">
        <f>-SIN(RADIANS(K956))*COS(RADIANS(L956))+COS(RADIANS(K956))*SIN(RADIANS(J956))*SIN(RADIANS(L956))</f>
        <v/>
      </c>
      <c r="W956" s="80">
        <f>SIN(RADIANS(K956))*SIN(RADIANS(L956))+COS(RADIANS(K956))*SIN(RADIANS(J956))*COS(RADIANS(L956))</f>
        <v/>
      </c>
      <c r="X956" s="80">
        <f>COS(RADIANS(K956))*COS(RADIANS(J956))</f>
        <v/>
      </c>
      <c r="Y956" s="80">
        <f>P956*G956</f>
        <v/>
      </c>
      <c r="Z956" s="80">
        <f>Q956*H956</f>
        <v/>
      </c>
      <c r="AA956" s="80">
        <f>R956*I956</f>
        <v/>
      </c>
      <c r="AB956" s="80">
        <f>M956</f>
        <v/>
      </c>
      <c r="AC956" s="80">
        <f>S956*G956</f>
        <v/>
      </c>
      <c r="AD956" s="80">
        <f>T956*H956</f>
        <v/>
      </c>
      <c r="AE956" s="80">
        <f>U956*I956</f>
        <v/>
      </c>
      <c r="AF956" s="80">
        <f>N956</f>
        <v/>
      </c>
      <c r="AG956" s="80">
        <f>V956*G956</f>
        <v/>
      </c>
      <c r="AH956" s="80">
        <f>W956*H956</f>
        <v/>
      </c>
      <c r="AI956" s="80">
        <f>X956*I956</f>
        <v/>
      </c>
      <c r="AJ956" s="80">
        <f>O956</f>
        <v/>
      </c>
      <c r="AK956" s="81" t="n">
        <v>-0.0700000003</v>
      </c>
      <c r="AL956" s="81" t="n">
        <v>0</v>
      </c>
      <c r="AM956" s="81" t="n">
        <v>-7.86805003e-08</v>
      </c>
      <c r="AN956" s="81" t="n">
        <v>0.449999988</v>
      </c>
      <c r="AO956" s="81" t="n">
        <v>0</v>
      </c>
      <c r="AP956" s="81" t="n">
        <v>0.0700000003</v>
      </c>
      <c r="AQ956" s="81" t="n">
        <v>0</v>
      </c>
      <c r="AR956" s="81" t="n">
        <v>4.6500001</v>
      </c>
      <c r="AS956" s="81" t="n">
        <v>6.11959416e-09</v>
      </c>
      <c r="AT956" s="81" t="n">
        <v>0</v>
      </c>
      <c r="AU956" s="81" t="n">
        <v>-0.899999976</v>
      </c>
      <c r="AV956" s="81" t="n">
        <v>0</v>
      </c>
      <c r="AW956" s="82">
        <f>MAX(ABS(Y956-AK956),ABS(Z956-AL956),ABS(AA956-AM956),ABS(AB956-AN956),ABS(AC956-AO956),ABS(AD956-AP956),ABS(AE956-AQ956),ABS(AF956-AR956),ABS(AG956-AS956),ABS(AH956-AT956),ABS(AI956-AU956),ABS(AJ956-AV956))</f>
        <v/>
      </c>
    </row>
    <row r="957">
      <c r="A957" s="78" t="inlineStr">
        <is>
          <t>M952</t>
        </is>
      </c>
      <c r="B957" s="52" t="inlineStr">
        <is>
          <t>RDR-15</t>
        </is>
      </c>
      <c r="C957" s="52" t="inlineStr">
        <is>
          <t>Air-defence radar</t>
        </is>
      </c>
      <c r="D957" s="52" t="inlineStr">
        <is>
          <t>Mast ring bar</t>
        </is>
      </c>
      <c r="E957" s="58" t="inlineStr">
        <is>
          <t>Cylinder</t>
        </is>
      </c>
      <c r="F957" s="52" t="inlineStr">
        <is>
          <t>RDR-00</t>
        </is>
      </c>
      <c r="G957" s="79" t="n">
        <v>0.0700000003</v>
      </c>
      <c r="H957" s="79" t="n">
        <v>0.0700000003</v>
      </c>
      <c r="I957" s="79" t="n">
        <v>0.899999976</v>
      </c>
      <c r="J957" s="79" t="n">
        <v>0</v>
      </c>
      <c r="K957" s="79" t="n">
        <v>-90</v>
      </c>
      <c r="L957" s="79" t="n">
        <v>0</v>
      </c>
      <c r="M957" s="79" t="n">
        <v>0</v>
      </c>
      <c r="N957" s="79" t="n">
        <v>4.6500001</v>
      </c>
      <c r="O957" s="79" t="n">
        <v>-0.449999988</v>
      </c>
      <c r="P957" s="80">
        <f>COS(RADIANS(K957))*COS(RADIANS(L957))+SIN(RADIANS(K957))*SIN(RADIANS(J957))*SIN(RADIANS(L957))</f>
        <v/>
      </c>
      <c r="Q957" s="80">
        <f>-COS(RADIANS(K957))*SIN(RADIANS(L957))+SIN(RADIANS(K957))*SIN(RADIANS(J957))*COS(RADIANS(L957))</f>
        <v/>
      </c>
      <c r="R957" s="80">
        <f>SIN(RADIANS(K957))*COS(RADIANS(J957))</f>
        <v/>
      </c>
      <c r="S957" s="80">
        <f>COS(RADIANS(J957))*SIN(RADIANS(L957))</f>
        <v/>
      </c>
      <c r="T957" s="80">
        <f>COS(RADIANS(J957))*COS(RADIANS(L957))</f>
        <v/>
      </c>
      <c r="U957" s="80">
        <f>-SIN(RADIANS(J957))</f>
        <v/>
      </c>
      <c r="V957" s="80">
        <f>-SIN(RADIANS(K957))*COS(RADIANS(L957))+COS(RADIANS(K957))*SIN(RADIANS(J957))*SIN(RADIANS(L957))</f>
        <v/>
      </c>
      <c r="W957" s="80">
        <f>SIN(RADIANS(K957))*SIN(RADIANS(L957))+COS(RADIANS(K957))*SIN(RADIANS(J957))*COS(RADIANS(L957))</f>
        <v/>
      </c>
      <c r="X957" s="80">
        <f>COS(RADIANS(K957))*COS(RADIANS(J957))</f>
        <v/>
      </c>
      <c r="Y957" s="80">
        <f>P957*G957</f>
        <v/>
      </c>
      <c r="Z957" s="80">
        <f>Q957*H957</f>
        <v/>
      </c>
      <c r="AA957" s="80">
        <f>R957*I957</f>
        <v/>
      </c>
      <c r="AB957" s="80">
        <f>M957</f>
        <v/>
      </c>
      <c r="AC957" s="80">
        <f>S957*G957</f>
        <v/>
      </c>
      <c r="AD957" s="80">
        <f>T957*H957</f>
        <v/>
      </c>
      <c r="AE957" s="80">
        <f>U957*I957</f>
        <v/>
      </c>
      <c r="AF957" s="80">
        <f>N957</f>
        <v/>
      </c>
      <c r="AG957" s="80">
        <f>V957*G957</f>
        <v/>
      </c>
      <c r="AH957" s="80">
        <f>W957*H957</f>
        <v/>
      </c>
      <c r="AI957" s="80">
        <f>X957*I957</f>
        <v/>
      </c>
      <c r="AJ957" s="80">
        <f>O957</f>
        <v/>
      </c>
      <c r="AK957" s="81" t="n">
        <v>-3.05979708e-09</v>
      </c>
      <c r="AL957" s="81" t="n">
        <v>0</v>
      </c>
      <c r="AM957" s="81" t="n">
        <v>-0.899999976</v>
      </c>
      <c r="AN957" s="81" t="n">
        <v>0</v>
      </c>
      <c r="AO957" s="81" t="n">
        <v>0</v>
      </c>
      <c r="AP957" s="81" t="n">
        <v>0.0700000003</v>
      </c>
      <c r="AQ957" s="81" t="n">
        <v>0</v>
      </c>
      <c r="AR957" s="81" t="n">
        <v>4.6500001</v>
      </c>
      <c r="AS957" s="81" t="n">
        <v>0.0700000003</v>
      </c>
      <c r="AT957" s="81" t="n">
        <v>0</v>
      </c>
      <c r="AU957" s="81" t="n">
        <v>-3.93402502e-08</v>
      </c>
      <c r="AV957" s="81" t="n">
        <v>-0.449999988</v>
      </c>
      <c r="AW957" s="82">
        <f>MAX(ABS(Y957-AK957),ABS(Z957-AL957),ABS(AA957-AM957),ABS(AB957-AN957),ABS(AC957-AO957),ABS(AD957-AP957),ABS(AE957-AQ957),ABS(AF957-AR957),ABS(AG957-AS957),ABS(AH957-AT957),ABS(AI957-AU957),ABS(AJ957-AV957))</f>
        <v/>
      </c>
    </row>
    <row r="958">
      <c r="A958" s="78" t="inlineStr">
        <is>
          <t>M953</t>
        </is>
      </c>
      <c r="B958" s="52" t="inlineStr">
        <is>
          <t>RDR-16</t>
        </is>
      </c>
      <c r="C958" s="52" t="inlineStr">
        <is>
          <t>Air-defence radar</t>
        </is>
      </c>
      <c r="D958" s="52" t="inlineStr">
        <is>
          <t>Mast ring bar</t>
        </is>
      </c>
      <c r="E958" s="58" t="inlineStr">
        <is>
          <t>Cylinder</t>
        </is>
      </c>
      <c r="F958" s="52" t="inlineStr">
        <is>
          <t>RDR-00</t>
        </is>
      </c>
      <c r="G958" s="79" t="n">
        <v>0.0700000003</v>
      </c>
      <c r="H958" s="79" t="n">
        <v>0.0700000003</v>
      </c>
      <c r="I958" s="79" t="n">
        <v>0.899999976</v>
      </c>
      <c r="J958" s="79" t="n">
        <v>0</v>
      </c>
      <c r="K958" s="79" t="n">
        <v>0</v>
      </c>
      <c r="L958" s="79" t="n">
        <v>0</v>
      </c>
      <c r="M958" s="79" t="n">
        <v>-0.449999988</v>
      </c>
      <c r="N958" s="79" t="n">
        <v>4.6500001</v>
      </c>
      <c r="O958" s="79" t="n">
        <v>0</v>
      </c>
      <c r="P958" s="80">
        <f>COS(RADIANS(K958))*COS(RADIANS(L958))+SIN(RADIANS(K958))*SIN(RADIANS(J958))*SIN(RADIANS(L958))</f>
        <v/>
      </c>
      <c r="Q958" s="80">
        <f>-COS(RADIANS(K958))*SIN(RADIANS(L958))+SIN(RADIANS(K958))*SIN(RADIANS(J958))*COS(RADIANS(L958))</f>
        <v/>
      </c>
      <c r="R958" s="80">
        <f>SIN(RADIANS(K958))*COS(RADIANS(J958))</f>
        <v/>
      </c>
      <c r="S958" s="80">
        <f>COS(RADIANS(J958))*SIN(RADIANS(L958))</f>
        <v/>
      </c>
      <c r="T958" s="80">
        <f>COS(RADIANS(J958))*COS(RADIANS(L958))</f>
        <v/>
      </c>
      <c r="U958" s="80">
        <f>-SIN(RADIANS(J958))</f>
        <v/>
      </c>
      <c r="V958" s="80">
        <f>-SIN(RADIANS(K958))*COS(RADIANS(L958))+COS(RADIANS(K958))*SIN(RADIANS(J958))*SIN(RADIANS(L958))</f>
        <v/>
      </c>
      <c r="W958" s="80">
        <f>SIN(RADIANS(K958))*SIN(RADIANS(L958))+COS(RADIANS(K958))*SIN(RADIANS(J958))*COS(RADIANS(L958))</f>
        <v/>
      </c>
      <c r="X958" s="80">
        <f>COS(RADIANS(K958))*COS(RADIANS(J958))</f>
        <v/>
      </c>
      <c r="Y958" s="80">
        <f>P958*G958</f>
        <v/>
      </c>
      <c r="Z958" s="80">
        <f>Q958*H958</f>
        <v/>
      </c>
      <c r="AA958" s="80">
        <f>R958*I958</f>
        <v/>
      </c>
      <c r="AB958" s="80">
        <f>M958</f>
        <v/>
      </c>
      <c r="AC958" s="80">
        <f>S958*G958</f>
        <v/>
      </c>
      <c r="AD958" s="80">
        <f>T958*H958</f>
        <v/>
      </c>
      <c r="AE958" s="80">
        <f>U958*I958</f>
        <v/>
      </c>
      <c r="AF958" s="80">
        <f>N958</f>
        <v/>
      </c>
      <c r="AG958" s="80">
        <f>V958*G958</f>
        <v/>
      </c>
      <c r="AH958" s="80">
        <f>W958*H958</f>
        <v/>
      </c>
      <c r="AI958" s="80">
        <f>X958*I958</f>
        <v/>
      </c>
      <c r="AJ958" s="80">
        <f>O958</f>
        <v/>
      </c>
      <c r="AK958" s="81" t="n">
        <v>0.0700000003</v>
      </c>
      <c r="AL958" s="81" t="n">
        <v>0</v>
      </c>
      <c r="AM958" s="81" t="n">
        <v>0</v>
      </c>
      <c r="AN958" s="81" t="n">
        <v>-0.449999988</v>
      </c>
      <c r="AO958" s="81" t="n">
        <v>0</v>
      </c>
      <c r="AP958" s="81" t="n">
        <v>0.0700000003</v>
      </c>
      <c r="AQ958" s="81" t="n">
        <v>0</v>
      </c>
      <c r="AR958" s="81" t="n">
        <v>4.6500001</v>
      </c>
      <c r="AS958" s="81" t="n">
        <v>0</v>
      </c>
      <c r="AT958" s="81" t="n">
        <v>0</v>
      </c>
      <c r="AU958" s="81" t="n">
        <v>0.899999976</v>
      </c>
      <c r="AV958" s="81" t="n">
        <v>0</v>
      </c>
      <c r="AW958" s="82">
        <f>MAX(ABS(Y958-AK958),ABS(Z958-AL958),ABS(AA958-AM958),ABS(AB958-AN958),ABS(AC958-AO958),ABS(AD958-AP958),ABS(AE958-AQ958),ABS(AF958-AR958),ABS(AG958-AS958),ABS(AH958-AT958),ABS(AI958-AU958),ABS(AJ958-AV958))</f>
        <v/>
      </c>
    </row>
    <row r="959">
      <c r="A959" s="78" t="inlineStr">
        <is>
          <t>M954</t>
        </is>
      </c>
      <c r="B959" s="52" t="inlineStr">
        <is>
          <t>RDR-17</t>
        </is>
      </c>
      <c r="C959" s="52" t="inlineStr">
        <is>
          <t>Air-defence radar</t>
        </is>
      </c>
      <c r="D959" s="52" t="inlineStr">
        <is>
          <t>Mast ring bar</t>
        </is>
      </c>
      <c r="E959" s="58" t="inlineStr">
        <is>
          <t>Cylinder</t>
        </is>
      </c>
      <c r="F959" s="52" t="inlineStr">
        <is>
          <t>RDR-00</t>
        </is>
      </c>
      <c r="G959" s="79" t="n">
        <v>0.0700000003</v>
      </c>
      <c r="H959" s="79" t="n">
        <v>0.0700000003</v>
      </c>
      <c r="I959" s="79" t="n">
        <v>0.899999976</v>
      </c>
      <c r="J959" s="79" t="n">
        <v>0</v>
      </c>
      <c r="K959" s="79" t="n">
        <v>90</v>
      </c>
      <c r="L959" s="79" t="n">
        <v>0</v>
      </c>
      <c r="M959" s="79" t="n">
        <v>0</v>
      </c>
      <c r="N959" s="79" t="n">
        <v>4.6500001</v>
      </c>
      <c r="O959" s="79" t="n">
        <v>0.449999988</v>
      </c>
      <c r="P959" s="80">
        <f>COS(RADIANS(K959))*COS(RADIANS(L959))+SIN(RADIANS(K959))*SIN(RADIANS(J959))*SIN(RADIANS(L959))</f>
        <v/>
      </c>
      <c r="Q959" s="80">
        <f>-COS(RADIANS(K959))*SIN(RADIANS(L959))+SIN(RADIANS(K959))*SIN(RADIANS(J959))*COS(RADIANS(L959))</f>
        <v/>
      </c>
      <c r="R959" s="80">
        <f>SIN(RADIANS(K959))*COS(RADIANS(J959))</f>
        <v/>
      </c>
      <c r="S959" s="80">
        <f>COS(RADIANS(J959))*SIN(RADIANS(L959))</f>
        <v/>
      </c>
      <c r="T959" s="80">
        <f>COS(RADIANS(J959))*COS(RADIANS(L959))</f>
        <v/>
      </c>
      <c r="U959" s="80">
        <f>-SIN(RADIANS(J959))</f>
        <v/>
      </c>
      <c r="V959" s="80">
        <f>-SIN(RADIANS(K959))*COS(RADIANS(L959))+COS(RADIANS(K959))*SIN(RADIANS(J959))*SIN(RADIANS(L959))</f>
        <v/>
      </c>
      <c r="W959" s="80">
        <f>SIN(RADIANS(K959))*SIN(RADIANS(L959))+COS(RADIANS(K959))*SIN(RADIANS(J959))*COS(RADIANS(L959))</f>
        <v/>
      </c>
      <c r="X959" s="80">
        <f>COS(RADIANS(K959))*COS(RADIANS(J959))</f>
        <v/>
      </c>
      <c r="Y959" s="80">
        <f>P959*G959</f>
        <v/>
      </c>
      <c r="Z959" s="80">
        <f>Q959*H959</f>
        <v/>
      </c>
      <c r="AA959" s="80">
        <f>R959*I959</f>
        <v/>
      </c>
      <c r="AB959" s="80">
        <f>M959</f>
        <v/>
      </c>
      <c r="AC959" s="80">
        <f>S959*G959</f>
        <v/>
      </c>
      <c r="AD959" s="80">
        <f>T959*H959</f>
        <v/>
      </c>
      <c r="AE959" s="80">
        <f>U959*I959</f>
        <v/>
      </c>
      <c r="AF959" s="80">
        <f>N959</f>
        <v/>
      </c>
      <c r="AG959" s="80">
        <f>V959*G959</f>
        <v/>
      </c>
      <c r="AH959" s="80">
        <f>W959*H959</f>
        <v/>
      </c>
      <c r="AI959" s="80">
        <f>X959*I959</f>
        <v/>
      </c>
      <c r="AJ959" s="80">
        <f>O959</f>
        <v/>
      </c>
      <c r="AK959" s="81" t="n">
        <v>-3.05979708e-09</v>
      </c>
      <c r="AL959" s="81" t="n">
        <v>0</v>
      </c>
      <c r="AM959" s="81" t="n">
        <v>0.899999976</v>
      </c>
      <c r="AN959" s="81" t="n">
        <v>0</v>
      </c>
      <c r="AO959" s="81" t="n">
        <v>0</v>
      </c>
      <c r="AP959" s="81" t="n">
        <v>0.0700000003</v>
      </c>
      <c r="AQ959" s="81" t="n">
        <v>0</v>
      </c>
      <c r="AR959" s="81" t="n">
        <v>4.6500001</v>
      </c>
      <c r="AS959" s="81" t="n">
        <v>-0.0700000003</v>
      </c>
      <c r="AT959" s="81" t="n">
        <v>0</v>
      </c>
      <c r="AU959" s="81" t="n">
        <v>-3.93402502e-08</v>
      </c>
      <c r="AV959" s="81" t="n">
        <v>0.449999988</v>
      </c>
      <c r="AW959" s="82">
        <f>MAX(ABS(Y959-AK959),ABS(Z959-AL959),ABS(AA959-AM959),ABS(AB959-AN959),ABS(AC959-AO959),ABS(AD959-AP959),ABS(AE959-AQ959),ABS(AF959-AR959),ABS(AG959-AS959),ABS(AH959-AT959),ABS(AI959-AU959),ABS(AJ959-AV959))</f>
        <v/>
      </c>
    </row>
    <row r="960">
      <c r="A960" s="78" t="inlineStr">
        <is>
          <t>M955</t>
        </is>
      </c>
      <c r="B960" s="52" t="inlineStr">
        <is>
          <t>RDR-18</t>
        </is>
      </c>
      <c r="C960" s="52" t="inlineStr">
        <is>
          <t>Air-defence radar</t>
        </is>
      </c>
      <c r="D960" s="52" t="inlineStr">
        <is>
          <t>Mast brace</t>
        </is>
      </c>
      <c r="E960" s="58" t="inlineStr">
        <is>
          <t>Cylinder</t>
        </is>
      </c>
      <c r="F960" s="52" t="inlineStr">
        <is>
          <t>RDR-00</t>
        </is>
      </c>
      <c r="G960" s="79" t="n">
        <v>0.0500000007</v>
      </c>
      <c r="H960" s="79" t="n">
        <v>0.0500000007</v>
      </c>
      <c r="I960" s="79" t="n">
        <v>2.0090766</v>
      </c>
      <c r="J960" s="79" t="n">
        <v>-42.2177811</v>
      </c>
      <c r="K960" s="79" t="n">
        <v>-175.502838</v>
      </c>
      <c r="L960" s="79" t="n">
        <v>0</v>
      </c>
      <c r="M960" s="79" t="n">
        <v>0.7416666750000001</v>
      </c>
      <c r="N960" s="79" t="n">
        <v>1.2750001</v>
      </c>
      <c r="O960" s="79" t="n">
        <v>0.0583333373</v>
      </c>
      <c r="P960" s="80">
        <f>COS(RADIANS(K960))*COS(RADIANS(L960))+SIN(RADIANS(K960))*SIN(RADIANS(J960))*SIN(RADIANS(L960))</f>
        <v/>
      </c>
      <c r="Q960" s="80">
        <f>-COS(RADIANS(K960))*SIN(RADIANS(L960))+SIN(RADIANS(K960))*SIN(RADIANS(J960))*COS(RADIANS(L960))</f>
        <v/>
      </c>
      <c r="R960" s="80">
        <f>SIN(RADIANS(K960))*COS(RADIANS(J960))</f>
        <v/>
      </c>
      <c r="S960" s="80">
        <f>COS(RADIANS(J960))*SIN(RADIANS(L960))</f>
        <v/>
      </c>
      <c r="T960" s="80">
        <f>COS(RADIANS(J960))*COS(RADIANS(L960))</f>
        <v/>
      </c>
      <c r="U960" s="80">
        <f>-SIN(RADIANS(J960))</f>
        <v/>
      </c>
      <c r="V960" s="80">
        <f>-SIN(RADIANS(K960))*COS(RADIANS(L960))+COS(RADIANS(K960))*SIN(RADIANS(J960))*SIN(RADIANS(L960))</f>
        <v/>
      </c>
      <c r="W960" s="80">
        <f>SIN(RADIANS(K960))*SIN(RADIANS(L960))+COS(RADIANS(K960))*SIN(RADIANS(J960))*COS(RADIANS(L960))</f>
        <v/>
      </c>
      <c r="X960" s="80">
        <f>COS(RADIANS(K960))*COS(RADIANS(J960))</f>
        <v/>
      </c>
      <c r="Y960" s="80">
        <f>P960*G960</f>
        <v/>
      </c>
      <c r="Z960" s="80">
        <f>Q960*H960</f>
        <v/>
      </c>
      <c r="AA960" s="80">
        <f>R960*I960</f>
        <v/>
      </c>
      <c r="AB960" s="80">
        <f>M960</f>
        <v/>
      </c>
      <c r="AC960" s="80">
        <f>S960*G960</f>
        <v/>
      </c>
      <c r="AD960" s="80">
        <f>T960*H960</f>
        <v/>
      </c>
      <c r="AE960" s="80">
        <f>U960*I960</f>
        <v/>
      </c>
      <c r="AF960" s="80">
        <f>N960</f>
        <v/>
      </c>
      <c r="AG960" s="80">
        <f>V960*G960</f>
        <v/>
      </c>
      <c r="AH960" s="80">
        <f>W960*H960</f>
        <v/>
      </c>
      <c r="AI960" s="80">
        <f>X960*I960</f>
        <v/>
      </c>
      <c r="AJ960" s="80">
        <f>O960</f>
        <v/>
      </c>
      <c r="AK960" s="81" t="n">
        <v>-0.0498460643</v>
      </c>
      <c r="AL960" s="81" t="n">
        <v>0.0026343686</v>
      </c>
      <c r="AM960" s="81" t="n">
        <v>-0.116666771</v>
      </c>
      <c r="AN960" s="81" t="n">
        <v>0.7416666750000001</v>
      </c>
      <c r="AO960" s="81" t="n">
        <v>0</v>
      </c>
      <c r="AP960" s="81" t="n">
        <v>0.0370298065</v>
      </c>
      <c r="AQ960" s="81" t="n">
        <v>1.3499999</v>
      </c>
      <c r="AR960" s="81" t="n">
        <v>1.2750001</v>
      </c>
      <c r="AS960" s="81" t="n">
        <v>0.00392048014</v>
      </c>
      <c r="AT960" s="81" t="n">
        <v>0.0334940851</v>
      </c>
      <c r="AU960" s="81" t="n">
        <v>-1.48333335</v>
      </c>
      <c r="AV960" s="81" t="n">
        <v>0.0583333373</v>
      </c>
      <c r="AW960" s="82">
        <f>MAX(ABS(Y960-AK960),ABS(Z960-AL960),ABS(AA960-AM960),ABS(AB960-AN960),ABS(AC960-AO960),ABS(AD960-AP960),ABS(AE960-AQ960),ABS(AF960-AR960),ABS(AG960-AS960),ABS(AH960-AT960),ABS(AI960-AU960),ABS(AJ960-AV960))</f>
        <v/>
      </c>
    </row>
    <row r="961">
      <c r="A961" s="78" t="inlineStr">
        <is>
          <t>M956</t>
        </is>
      </c>
      <c r="B961" s="52" t="inlineStr">
        <is>
          <t>RDR-19</t>
        </is>
      </c>
      <c r="C961" s="52" t="inlineStr">
        <is>
          <t>Air-defence radar</t>
        </is>
      </c>
      <c r="D961" s="52" t="inlineStr">
        <is>
          <t>Mast brace</t>
        </is>
      </c>
      <c r="E961" s="58" t="inlineStr">
        <is>
          <t>Cylinder</t>
        </is>
      </c>
      <c r="F961" s="52" t="inlineStr">
        <is>
          <t>RDR-00</t>
        </is>
      </c>
      <c r="G961" s="79" t="n">
        <v>0.0500000007</v>
      </c>
      <c r="H961" s="79" t="n">
        <v>0.0500000007</v>
      </c>
      <c r="I961" s="79" t="n">
        <v>2.00907683</v>
      </c>
      <c r="J961" s="79" t="n">
        <v>42.2177811</v>
      </c>
      <c r="K961" s="79" t="n">
        <v>-94.49714659999999</v>
      </c>
      <c r="L961" s="79" t="n">
        <v>0</v>
      </c>
      <c r="M961" s="79" t="n">
        <v>-0.0583333373</v>
      </c>
      <c r="N961" s="79" t="n">
        <v>1.2750001</v>
      </c>
      <c r="O961" s="79" t="n">
        <v>-0.7416666750000001</v>
      </c>
      <c r="P961" s="80">
        <f>COS(RADIANS(K961))*COS(RADIANS(L961))+SIN(RADIANS(K961))*SIN(RADIANS(J961))*SIN(RADIANS(L961))</f>
        <v/>
      </c>
      <c r="Q961" s="80">
        <f>-COS(RADIANS(K961))*SIN(RADIANS(L961))+SIN(RADIANS(K961))*SIN(RADIANS(J961))*COS(RADIANS(L961))</f>
        <v/>
      </c>
      <c r="R961" s="80">
        <f>SIN(RADIANS(K961))*COS(RADIANS(J961))</f>
        <v/>
      </c>
      <c r="S961" s="80">
        <f>COS(RADIANS(J961))*SIN(RADIANS(L961))</f>
        <v/>
      </c>
      <c r="T961" s="80">
        <f>COS(RADIANS(J961))*COS(RADIANS(L961))</f>
        <v/>
      </c>
      <c r="U961" s="80">
        <f>-SIN(RADIANS(J961))</f>
        <v/>
      </c>
      <c r="V961" s="80">
        <f>-SIN(RADIANS(K961))*COS(RADIANS(L961))+COS(RADIANS(K961))*SIN(RADIANS(J961))*SIN(RADIANS(L961))</f>
        <v/>
      </c>
      <c r="W961" s="80">
        <f>SIN(RADIANS(K961))*SIN(RADIANS(L961))+COS(RADIANS(K961))*SIN(RADIANS(J961))*COS(RADIANS(L961))</f>
        <v/>
      </c>
      <c r="X961" s="80">
        <f>COS(RADIANS(K961))*COS(RADIANS(J961))</f>
        <v/>
      </c>
      <c r="Y961" s="80">
        <f>P961*G961</f>
        <v/>
      </c>
      <c r="Z961" s="80">
        <f>Q961*H961</f>
        <v/>
      </c>
      <c r="AA961" s="80">
        <f>R961*I961</f>
        <v/>
      </c>
      <c r="AB961" s="80">
        <f>M961</f>
        <v/>
      </c>
      <c r="AC961" s="80">
        <f>S961*G961</f>
        <v/>
      </c>
      <c r="AD961" s="80">
        <f>T961*H961</f>
        <v/>
      </c>
      <c r="AE961" s="80">
        <f>U961*I961</f>
        <v/>
      </c>
      <c r="AF961" s="80">
        <f>N961</f>
        <v/>
      </c>
      <c r="AG961" s="80">
        <f>V961*G961</f>
        <v/>
      </c>
      <c r="AH961" s="80">
        <f>W961*H961</f>
        <v/>
      </c>
      <c r="AI961" s="80">
        <f>X961*I961</f>
        <v/>
      </c>
      <c r="AJ961" s="80">
        <f>O961</f>
        <v/>
      </c>
      <c r="AK961" s="81" t="n">
        <v>-0.00392047456</v>
      </c>
      <c r="AL961" s="81" t="n">
        <v>-0.0334940851</v>
      </c>
      <c r="AM961" s="81" t="n">
        <v>-1.48333359</v>
      </c>
      <c r="AN961" s="81" t="n">
        <v>-0.0583333373</v>
      </c>
      <c r="AO961" s="81" t="n">
        <v>0</v>
      </c>
      <c r="AP961" s="81" t="n">
        <v>0.0370298065</v>
      </c>
      <c r="AQ961" s="81" t="n">
        <v>-1.35000014</v>
      </c>
      <c r="AR961" s="81" t="n">
        <v>1.2750001</v>
      </c>
      <c r="AS961" s="81" t="n">
        <v>0.0498460643</v>
      </c>
      <c r="AT961" s="81" t="n">
        <v>-0.00263436488</v>
      </c>
      <c r="AU961" s="81" t="n">
        <v>-0.116666622</v>
      </c>
      <c r="AV961" s="81" t="n">
        <v>-0.7416666750000001</v>
      </c>
      <c r="AW961" s="82">
        <f>MAX(ABS(Y961-AK961),ABS(Z961-AL961),ABS(AA961-AM961),ABS(AB961-AN961),ABS(AC961-AO961),ABS(AD961-AP961),ABS(AE961-AQ961),ABS(AF961-AR961),ABS(AG961-AS961),ABS(AH961-AT961),ABS(AI961-AU961),ABS(AJ961-AV961))</f>
        <v/>
      </c>
    </row>
    <row r="962">
      <c r="A962" s="78" t="inlineStr">
        <is>
          <t>M957</t>
        </is>
      </c>
      <c r="B962" s="52" t="inlineStr">
        <is>
          <t>RDR-20</t>
        </is>
      </c>
      <c r="C962" s="52" t="inlineStr">
        <is>
          <t>Air-defence radar</t>
        </is>
      </c>
      <c r="D962" s="52" t="inlineStr">
        <is>
          <t>Mast brace</t>
        </is>
      </c>
      <c r="E962" s="58" t="inlineStr">
        <is>
          <t>Cylinder</t>
        </is>
      </c>
      <c r="F962" s="52" t="inlineStr">
        <is>
          <t>RDR-00</t>
        </is>
      </c>
      <c r="G962" s="79" t="n">
        <v>0.0500000007</v>
      </c>
      <c r="H962" s="79" t="n">
        <v>0.0500000007</v>
      </c>
      <c r="I962" s="79" t="n">
        <v>2.0090766</v>
      </c>
      <c r="J962" s="79" t="n">
        <v>-42.2177811</v>
      </c>
      <c r="K962" s="79" t="n">
        <v>4.49715185</v>
      </c>
      <c r="L962" s="79" t="n">
        <v>0</v>
      </c>
      <c r="M962" s="79" t="n">
        <v>-0.7416666750000001</v>
      </c>
      <c r="N962" s="79" t="n">
        <v>1.2750001</v>
      </c>
      <c r="O962" s="79" t="n">
        <v>-0.0583333373</v>
      </c>
      <c r="P962" s="80">
        <f>COS(RADIANS(K962))*COS(RADIANS(L962))+SIN(RADIANS(K962))*SIN(RADIANS(J962))*SIN(RADIANS(L962))</f>
        <v/>
      </c>
      <c r="Q962" s="80">
        <f>-COS(RADIANS(K962))*SIN(RADIANS(L962))+SIN(RADIANS(K962))*SIN(RADIANS(J962))*COS(RADIANS(L962))</f>
        <v/>
      </c>
      <c r="R962" s="80">
        <f>SIN(RADIANS(K962))*COS(RADIANS(J962))</f>
        <v/>
      </c>
      <c r="S962" s="80">
        <f>COS(RADIANS(J962))*SIN(RADIANS(L962))</f>
        <v/>
      </c>
      <c r="T962" s="80">
        <f>COS(RADIANS(J962))*COS(RADIANS(L962))</f>
        <v/>
      </c>
      <c r="U962" s="80">
        <f>-SIN(RADIANS(J962))</f>
        <v/>
      </c>
      <c r="V962" s="80">
        <f>-SIN(RADIANS(K962))*COS(RADIANS(L962))+COS(RADIANS(K962))*SIN(RADIANS(J962))*SIN(RADIANS(L962))</f>
        <v/>
      </c>
      <c r="W962" s="80">
        <f>SIN(RADIANS(K962))*SIN(RADIANS(L962))+COS(RADIANS(K962))*SIN(RADIANS(J962))*COS(RADIANS(L962))</f>
        <v/>
      </c>
      <c r="X962" s="80">
        <f>COS(RADIANS(K962))*COS(RADIANS(J962))</f>
        <v/>
      </c>
      <c r="Y962" s="80">
        <f>P962*G962</f>
        <v/>
      </c>
      <c r="Z962" s="80">
        <f>Q962*H962</f>
        <v/>
      </c>
      <c r="AA962" s="80">
        <f>R962*I962</f>
        <v/>
      </c>
      <c r="AB962" s="80">
        <f>M962</f>
        <v/>
      </c>
      <c r="AC962" s="80">
        <f>S962*G962</f>
        <v/>
      </c>
      <c r="AD962" s="80">
        <f>T962*H962</f>
        <v/>
      </c>
      <c r="AE962" s="80">
        <f>U962*I962</f>
        <v/>
      </c>
      <c r="AF962" s="80">
        <f>N962</f>
        <v/>
      </c>
      <c r="AG962" s="80">
        <f>V962*G962</f>
        <v/>
      </c>
      <c r="AH962" s="80">
        <f>W962*H962</f>
        <v/>
      </c>
      <c r="AI962" s="80">
        <f>X962*I962</f>
        <v/>
      </c>
      <c r="AJ962" s="80">
        <f>O962</f>
        <v/>
      </c>
      <c r="AK962" s="81" t="n">
        <v>0.0498460643</v>
      </c>
      <c r="AL962" s="81" t="n">
        <v>-0.00263436628</v>
      </c>
      <c r="AM962" s="81" t="n">
        <v>0.116666675</v>
      </c>
      <c r="AN962" s="81" t="n">
        <v>-0.7416666750000001</v>
      </c>
      <c r="AO962" s="81" t="n">
        <v>0</v>
      </c>
      <c r="AP962" s="81" t="n">
        <v>0.0370298065</v>
      </c>
      <c r="AQ962" s="81" t="n">
        <v>1.3499999</v>
      </c>
      <c r="AR962" s="81" t="n">
        <v>1.2750001</v>
      </c>
      <c r="AS962" s="81" t="n">
        <v>-0.00392047688</v>
      </c>
      <c r="AT962" s="81" t="n">
        <v>-0.0334940851</v>
      </c>
      <c r="AU962" s="81" t="n">
        <v>1.48333335</v>
      </c>
      <c r="AV962" s="81" t="n">
        <v>-0.0583333373</v>
      </c>
      <c r="AW962" s="82">
        <f>MAX(ABS(Y962-AK962),ABS(Z962-AL962),ABS(AA962-AM962),ABS(AB962-AN962),ABS(AC962-AO962),ABS(AD962-AP962),ABS(AE962-AQ962),ABS(AF962-AR962),ABS(AG962-AS962),ABS(AH962-AT962),ABS(AI962-AU962),ABS(AJ962-AV962))</f>
        <v/>
      </c>
    </row>
    <row r="963">
      <c r="A963" s="78" t="inlineStr">
        <is>
          <t>M958</t>
        </is>
      </c>
      <c r="B963" s="52" t="inlineStr">
        <is>
          <t>RDR-21</t>
        </is>
      </c>
      <c r="C963" s="52" t="inlineStr">
        <is>
          <t>Air-defence radar</t>
        </is>
      </c>
      <c r="D963" s="52" t="inlineStr">
        <is>
          <t>Mast brace</t>
        </is>
      </c>
      <c r="E963" s="58" t="inlineStr">
        <is>
          <t>Cylinder</t>
        </is>
      </c>
      <c r="F963" s="52" t="inlineStr">
        <is>
          <t>RDR-00</t>
        </is>
      </c>
      <c r="G963" s="79" t="n">
        <v>0.0500000007</v>
      </c>
      <c r="H963" s="79" t="n">
        <v>0.0500000007</v>
      </c>
      <c r="I963" s="79" t="n">
        <v>2.00907683</v>
      </c>
      <c r="J963" s="79" t="n">
        <v>42.2177811</v>
      </c>
      <c r="K963" s="79" t="n">
        <v>85.5028458</v>
      </c>
      <c r="L963" s="79" t="n">
        <v>0</v>
      </c>
      <c r="M963" s="79" t="n">
        <v>0.0583333373</v>
      </c>
      <c r="N963" s="79" t="n">
        <v>1.2750001</v>
      </c>
      <c r="O963" s="79" t="n">
        <v>0.7416666750000001</v>
      </c>
      <c r="P963" s="80">
        <f>COS(RADIANS(K963))*COS(RADIANS(L963))+SIN(RADIANS(K963))*SIN(RADIANS(J963))*SIN(RADIANS(L963))</f>
        <v/>
      </c>
      <c r="Q963" s="80">
        <f>-COS(RADIANS(K963))*SIN(RADIANS(L963))+SIN(RADIANS(K963))*SIN(RADIANS(J963))*COS(RADIANS(L963))</f>
        <v/>
      </c>
      <c r="R963" s="80">
        <f>SIN(RADIANS(K963))*COS(RADIANS(J963))</f>
        <v/>
      </c>
      <c r="S963" s="80">
        <f>COS(RADIANS(J963))*SIN(RADIANS(L963))</f>
        <v/>
      </c>
      <c r="T963" s="80">
        <f>COS(RADIANS(J963))*COS(RADIANS(L963))</f>
        <v/>
      </c>
      <c r="U963" s="80">
        <f>-SIN(RADIANS(J963))</f>
        <v/>
      </c>
      <c r="V963" s="80">
        <f>-SIN(RADIANS(K963))*COS(RADIANS(L963))+COS(RADIANS(K963))*SIN(RADIANS(J963))*SIN(RADIANS(L963))</f>
        <v/>
      </c>
      <c r="W963" s="80">
        <f>SIN(RADIANS(K963))*SIN(RADIANS(L963))+COS(RADIANS(K963))*SIN(RADIANS(J963))*COS(RADIANS(L963))</f>
        <v/>
      </c>
      <c r="X963" s="80">
        <f>COS(RADIANS(K963))*COS(RADIANS(J963))</f>
        <v/>
      </c>
      <c r="Y963" s="80">
        <f>P963*G963</f>
        <v/>
      </c>
      <c r="Z963" s="80">
        <f>Q963*H963</f>
        <v/>
      </c>
      <c r="AA963" s="80">
        <f>R963*I963</f>
        <v/>
      </c>
      <c r="AB963" s="80">
        <f>M963</f>
        <v/>
      </c>
      <c r="AC963" s="80">
        <f>S963*G963</f>
        <v/>
      </c>
      <c r="AD963" s="80">
        <f>T963*H963</f>
        <v/>
      </c>
      <c r="AE963" s="80">
        <f>U963*I963</f>
        <v/>
      </c>
      <c r="AF963" s="80">
        <f>N963</f>
        <v/>
      </c>
      <c r="AG963" s="80">
        <f>V963*G963</f>
        <v/>
      </c>
      <c r="AH963" s="80">
        <f>W963*H963</f>
        <v/>
      </c>
      <c r="AI963" s="80">
        <f>X963*I963</f>
        <v/>
      </c>
      <c r="AJ963" s="80">
        <f>O963</f>
        <v/>
      </c>
      <c r="AK963" s="81" t="n">
        <v>0.00392047642</v>
      </c>
      <c r="AL963" s="81" t="n">
        <v>0.0334940851</v>
      </c>
      <c r="AM963" s="81" t="n">
        <v>1.48333359</v>
      </c>
      <c r="AN963" s="81" t="n">
        <v>0.0583333373</v>
      </c>
      <c r="AO963" s="81" t="n">
        <v>0</v>
      </c>
      <c r="AP963" s="81" t="n">
        <v>0.0370298065</v>
      </c>
      <c r="AQ963" s="81" t="n">
        <v>-1.35000014</v>
      </c>
      <c r="AR963" s="81" t="n">
        <v>1.2750001</v>
      </c>
      <c r="AS963" s="81" t="n">
        <v>-0.0498460643</v>
      </c>
      <c r="AT963" s="81" t="n">
        <v>0.00263436604</v>
      </c>
      <c r="AU963" s="81" t="n">
        <v>0.116666682</v>
      </c>
      <c r="AV963" s="81" t="n">
        <v>0.7416666750000001</v>
      </c>
      <c r="AW963" s="82">
        <f>MAX(ABS(Y963-AK963),ABS(Z963-AL963),ABS(AA963-AM963),ABS(AB963-AN963),ABS(AC963-AO963),ABS(AD963-AP963),ABS(AE963-AQ963),ABS(AF963-AR963),ABS(AG963-AS963),ABS(AH963-AT963),ABS(AI963-AU963),ABS(AJ963-AV963))</f>
        <v/>
      </c>
    </row>
    <row r="964">
      <c r="A964" s="78" t="inlineStr">
        <is>
          <t>M959</t>
        </is>
      </c>
      <c r="B964" s="52" t="inlineStr">
        <is>
          <t>RDR-22</t>
        </is>
      </c>
      <c r="C964" s="52" t="inlineStr">
        <is>
          <t>Air-defence radar</t>
        </is>
      </c>
      <c r="D964" s="52" t="inlineStr">
        <is>
          <t>Mast brace</t>
        </is>
      </c>
      <c r="E964" s="58" t="inlineStr">
        <is>
          <t>Cylinder</t>
        </is>
      </c>
      <c r="F964" s="52" t="inlineStr">
        <is>
          <t>RDR-00</t>
        </is>
      </c>
      <c r="G964" s="79" t="n">
        <v>0.0500000007</v>
      </c>
      <c r="H964" s="79" t="n">
        <v>0.0500000007</v>
      </c>
      <c r="I964" s="79" t="n">
        <v>1.8435322</v>
      </c>
      <c r="J964" s="79" t="n">
        <v>47.0787086</v>
      </c>
      <c r="K964" s="79" t="n">
        <v>174.667847</v>
      </c>
      <c r="L964" s="79" t="n">
        <v>0</v>
      </c>
      <c r="M964" s="79" t="n">
        <v>0.625</v>
      </c>
      <c r="N964" s="79" t="n">
        <v>2.625</v>
      </c>
      <c r="O964" s="79" t="n">
        <v>-0.0583333075</v>
      </c>
      <c r="P964" s="80">
        <f>COS(RADIANS(K964))*COS(RADIANS(L964))+SIN(RADIANS(K964))*SIN(RADIANS(J964))*SIN(RADIANS(L964))</f>
        <v/>
      </c>
      <c r="Q964" s="80">
        <f>-COS(RADIANS(K964))*SIN(RADIANS(L964))+SIN(RADIANS(K964))*SIN(RADIANS(J964))*COS(RADIANS(L964))</f>
        <v/>
      </c>
      <c r="R964" s="80">
        <f>SIN(RADIANS(K964))*COS(RADIANS(J964))</f>
        <v/>
      </c>
      <c r="S964" s="80">
        <f>COS(RADIANS(J964))*SIN(RADIANS(L964))</f>
        <v/>
      </c>
      <c r="T964" s="80">
        <f>COS(RADIANS(J964))*COS(RADIANS(L964))</f>
        <v/>
      </c>
      <c r="U964" s="80">
        <f>-SIN(RADIANS(J964))</f>
        <v/>
      </c>
      <c r="V964" s="80">
        <f>-SIN(RADIANS(K964))*COS(RADIANS(L964))+COS(RADIANS(K964))*SIN(RADIANS(J964))*SIN(RADIANS(L964))</f>
        <v/>
      </c>
      <c r="W964" s="80">
        <f>SIN(RADIANS(K964))*SIN(RADIANS(L964))+COS(RADIANS(K964))*SIN(RADIANS(J964))*COS(RADIANS(L964))</f>
        <v/>
      </c>
      <c r="X964" s="80">
        <f>COS(RADIANS(K964))*COS(RADIANS(J964))</f>
        <v/>
      </c>
      <c r="Y964" s="80">
        <f>P964*G964</f>
        <v/>
      </c>
      <c r="Z964" s="80">
        <f>Q964*H964</f>
        <v/>
      </c>
      <c r="AA964" s="80">
        <f>R964*I964</f>
        <v/>
      </c>
      <c r="AB964" s="80">
        <f>M964</f>
        <v/>
      </c>
      <c r="AC964" s="80">
        <f>S964*G964</f>
        <v/>
      </c>
      <c r="AD964" s="80">
        <f>T964*H964</f>
        <v/>
      </c>
      <c r="AE964" s="80">
        <f>U964*I964</f>
        <v/>
      </c>
      <c r="AF964" s="80">
        <f>N964</f>
        <v/>
      </c>
      <c r="AG964" s="80">
        <f>V964*G964</f>
        <v/>
      </c>
      <c r="AH964" s="80">
        <f>W964*H964</f>
        <v/>
      </c>
      <c r="AI964" s="80">
        <f>X964*I964</f>
        <v/>
      </c>
      <c r="AJ964" s="80">
        <f>O964</f>
        <v/>
      </c>
      <c r="AK964" s="81" t="n">
        <v>-0.0497836359</v>
      </c>
      <c r="AL964" s="81" t="n">
        <v>0.00340255699</v>
      </c>
      <c r="AM964" s="81" t="n">
        <v>0.116666384</v>
      </c>
      <c r="AN964" s="81" t="n">
        <v>0.625</v>
      </c>
      <c r="AO964" s="81" t="n">
        <v>0</v>
      </c>
      <c r="AP964" s="81" t="n">
        <v>0.0340496525</v>
      </c>
      <c r="AQ964" s="81" t="n">
        <v>-1.35000002</v>
      </c>
      <c r="AR964" s="81" t="n">
        <v>2.625</v>
      </c>
      <c r="AS964" s="81" t="n">
        <v>-0.00464646146</v>
      </c>
      <c r="AT964" s="81" t="n">
        <v>-0.0364560559</v>
      </c>
      <c r="AU964" s="81" t="n">
        <v>-1.25</v>
      </c>
      <c r="AV964" s="81" t="n">
        <v>-0.0583333075</v>
      </c>
      <c r="AW964" s="82">
        <f>MAX(ABS(Y964-AK964),ABS(Z964-AL964),ABS(AA964-AM964),ABS(AB964-AN964),ABS(AC964-AO964),ABS(AD964-AP964),ABS(AE964-AQ964),ABS(AF964-AR964),ABS(AG964-AS964),ABS(AH964-AT964),ABS(AI964-AU964),ABS(AJ964-AV964))</f>
        <v/>
      </c>
    </row>
    <row r="965">
      <c r="A965" s="78" t="inlineStr">
        <is>
          <t>M960</t>
        </is>
      </c>
      <c r="B965" s="52" t="inlineStr">
        <is>
          <t>RDR-23</t>
        </is>
      </c>
      <c r="C965" s="52" t="inlineStr">
        <is>
          <t>Air-defence radar</t>
        </is>
      </c>
      <c r="D965" s="52" t="inlineStr">
        <is>
          <t>Mast brace</t>
        </is>
      </c>
      <c r="E965" s="58" t="inlineStr">
        <is>
          <t>Cylinder</t>
        </is>
      </c>
      <c r="F965" s="52" t="inlineStr">
        <is>
          <t>RDR-00</t>
        </is>
      </c>
      <c r="G965" s="79" t="n">
        <v>0.0500000007</v>
      </c>
      <c r="H965" s="79" t="n">
        <v>0.0500000007</v>
      </c>
      <c r="I965" s="79" t="n">
        <v>1.8435322</v>
      </c>
      <c r="J965" s="79" t="n">
        <v>-47.0787086</v>
      </c>
      <c r="K965" s="79" t="n">
        <v>-84.6678467</v>
      </c>
      <c r="L965" s="79" t="n">
        <v>0</v>
      </c>
      <c r="M965" s="79" t="n">
        <v>0.0583333075</v>
      </c>
      <c r="N965" s="79" t="n">
        <v>2.625</v>
      </c>
      <c r="O965" s="79" t="n">
        <v>-0.625</v>
      </c>
      <c r="P965" s="80">
        <f>COS(RADIANS(K965))*COS(RADIANS(L965))+SIN(RADIANS(K965))*SIN(RADIANS(J965))*SIN(RADIANS(L965))</f>
        <v/>
      </c>
      <c r="Q965" s="80">
        <f>-COS(RADIANS(K965))*SIN(RADIANS(L965))+SIN(RADIANS(K965))*SIN(RADIANS(J965))*COS(RADIANS(L965))</f>
        <v/>
      </c>
      <c r="R965" s="80">
        <f>SIN(RADIANS(K965))*COS(RADIANS(J965))</f>
        <v/>
      </c>
      <c r="S965" s="80">
        <f>COS(RADIANS(J965))*SIN(RADIANS(L965))</f>
        <v/>
      </c>
      <c r="T965" s="80">
        <f>COS(RADIANS(J965))*COS(RADIANS(L965))</f>
        <v/>
      </c>
      <c r="U965" s="80">
        <f>-SIN(RADIANS(J965))</f>
        <v/>
      </c>
      <c r="V965" s="80">
        <f>-SIN(RADIANS(K965))*COS(RADIANS(L965))+COS(RADIANS(K965))*SIN(RADIANS(J965))*SIN(RADIANS(L965))</f>
        <v/>
      </c>
      <c r="W965" s="80">
        <f>SIN(RADIANS(K965))*SIN(RADIANS(L965))+COS(RADIANS(K965))*SIN(RADIANS(J965))*COS(RADIANS(L965))</f>
        <v/>
      </c>
      <c r="X965" s="80">
        <f>COS(RADIANS(K965))*COS(RADIANS(J965))</f>
        <v/>
      </c>
      <c r="Y965" s="80">
        <f>P965*G965</f>
        <v/>
      </c>
      <c r="Z965" s="80">
        <f>Q965*H965</f>
        <v/>
      </c>
      <c r="AA965" s="80">
        <f>R965*I965</f>
        <v/>
      </c>
      <c r="AB965" s="80">
        <f>M965</f>
        <v/>
      </c>
      <c r="AC965" s="80">
        <f>S965*G965</f>
        <v/>
      </c>
      <c r="AD965" s="80">
        <f>T965*H965</f>
        <v/>
      </c>
      <c r="AE965" s="80">
        <f>U965*I965</f>
        <v/>
      </c>
      <c r="AF965" s="80">
        <f>N965</f>
        <v/>
      </c>
      <c r="AG965" s="80">
        <f>V965*G965</f>
        <v/>
      </c>
      <c r="AH965" s="80">
        <f>W965*H965</f>
        <v/>
      </c>
      <c r="AI965" s="80">
        <f>X965*I965</f>
        <v/>
      </c>
      <c r="AJ965" s="80">
        <f>O965</f>
        <v/>
      </c>
      <c r="AK965" s="81" t="n">
        <v>0.00464646984</v>
      </c>
      <c r="AL965" s="81" t="n">
        <v>0.0364560559</v>
      </c>
      <c r="AM965" s="81" t="n">
        <v>-1.25</v>
      </c>
      <c r="AN965" s="81" t="n">
        <v>0.0583333075</v>
      </c>
      <c r="AO965" s="81" t="n">
        <v>0</v>
      </c>
      <c r="AP965" s="81" t="n">
        <v>0.0340496525</v>
      </c>
      <c r="AQ965" s="81" t="n">
        <v>1.35000002</v>
      </c>
      <c r="AR965" s="81" t="n">
        <v>2.625</v>
      </c>
      <c r="AS965" s="81" t="n">
        <v>0.0497836359</v>
      </c>
      <c r="AT965" s="81" t="n">
        <v>-0.00340256281</v>
      </c>
      <c r="AU965" s="81" t="n">
        <v>0.116666593</v>
      </c>
      <c r="AV965" s="81" t="n">
        <v>-0.625</v>
      </c>
      <c r="AW965" s="82">
        <f>MAX(ABS(Y965-AK965),ABS(Z965-AL965),ABS(AA965-AM965),ABS(AB965-AN965),ABS(AC965-AO965),ABS(AD965-AP965),ABS(AE965-AQ965),ABS(AF965-AR965),ABS(AG965-AS965),ABS(AH965-AT965),ABS(AI965-AU965),ABS(AJ965-AV965))</f>
        <v/>
      </c>
    </row>
    <row r="966">
      <c r="A966" s="78" t="inlineStr">
        <is>
          <t>M961</t>
        </is>
      </c>
      <c r="B966" s="52" t="inlineStr">
        <is>
          <t>RDR-24</t>
        </is>
      </c>
      <c r="C966" s="52" t="inlineStr">
        <is>
          <t>Air-defence radar</t>
        </is>
      </c>
      <c r="D966" s="52" t="inlineStr">
        <is>
          <t>Mast brace</t>
        </is>
      </c>
      <c r="E966" s="58" t="inlineStr">
        <is>
          <t>Cylinder</t>
        </is>
      </c>
      <c r="F966" s="52" t="inlineStr">
        <is>
          <t>RDR-00</t>
        </is>
      </c>
      <c r="G966" s="79" t="n">
        <v>0.0500000007</v>
      </c>
      <c r="H966" s="79" t="n">
        <v>0.0500000007</v>
      </c>
      <c r="I966" s="79" t="n">
        <v>1.8435322</v>
      </c>
      <c r="J966" s="79" t="n">
        <v>47.0787086</v>
      </c>
      <c r="K966" s="79" t="n">
        <v>-5.33215666</v>
      </c>
      <c r="L966" s="79" t="n">
        <v>0</v>
      </c>
      <c r="M966" s="79" t="n">
        <v>-0.625</v>
      </c>
      <c r="N966" s="79" t="n">
        <v>2.625</v>
      </c>
      <c r="O966" s="79" t="n">
        <v>0.0583333075</v>
      </c>
      <c r="P966" s="80">
        <f>COS(RADIANS(K966))*COS(RADIANS(L966))+SIN(RADIANS(K966))*SIN(RADIANS(J966))*SIN(RADIANS(L966))</f>
        <v/>
      </c>
      <c r="Q966" s="80">
        <f>-COS(RADIANS(K966))*SIN(RADIANS(L966))+SIN(RADIANS(K966))*SIN(RADIANS(J966))*COS(RADIANS(L966))</f>
        <v/>
      </c>
      <c r="R966" s="80">
        <f>SIN(RADIANS(K966))*COS(RADIANS(J966))</f>
        <v/>
      </c>
      <c r="S966" s="80">
        <f>COS(RADIANS(J966))*SIN(RADIANS(L966))</f>
        <v/>
      </c>
      <c r="T966" s="80">
        <f>COS(RADIANS(J966))*COS(RADIANS(L966))</f>
        <v/>
      </c>
      <c r="U966" s="80">
        <f>-SIN(RADIANS(J966))</f>
        <v/>
      </c>
      <c r="V966" s="80">
        <f>-SIN(RADIANS(K966))*COS(RADIANS(L966))+COS(RADIANS(K966))*SIN(RADIANS(J966))*SIN(RADIANS(L966))</f>
        <v/>
      </c>
      <c r="W966" s="80">
        <f>SIN(RADIANS(K966))*SIN(RADIANS(L966))+COS(RADIANS(K966))*SIN(RADIANS(J966))*COS(RADIANS(L966))</f>
        <v/>
      </c>
      <c r="X966" s="80">
        <f>COS(RADIANS(K966))*COS(RADIANS(J966))</f>
        <v/>
      </c>
      <c r="Y966" s="80">
        <f>P966*G966</f>
        <v/>
      </c>
      <c r="Z966" s="80">
        <f>Q966*H966</f>
        <v/>
      </c>
      <c r="AA966" s="80">
        <f>R966*I966</f>
        <v/>
      </c>
      <c r="AB966" s="80">
        <f>M966</f>
        <v/>
      </c>
      <c r="AC966" s="80">
        <f>S966*G966</f>
        <v/>
      </c>
      <c r="AD966" s="80">
        <f>T966*H966</f>
        <v/>
      </c>
      <c r="AE966" s="80">
        <f>U966*I966</f>
        <v/>
      </c>
      <c r="AF966" s="80">
        <f>N966</f>
        <v/>
      </c>
      <c r="AG966" s="80">
        <f>V966*G966</f>
        <v/>
      </c>
      <c r="AH966" s="80">
        <f>W966*H966</f>
        <v/>
      </c>
      <c r="AI966" s="80">
        <f>X966*I966</f>
        <v/>
      </c>
      <c r="AJ966" s="80">
        <f>O966</f>
        <v/>
      </c>
      <c r="AK966" s="81" t="n">
        <v>0.0497836359</v>
      </c>
      <c r="AL966" s="81" t="n">
        <v>-0.00340256398</v>
      </c>
      <c r="AM966" s="81" t="n">
        <v>-0.116666615</v>
      </c>
      <c r="AN966" s="81" t="n">
        <v>-0.625</v>
      </c>
      <c r="AO966" s="81" t="n">
        <v>0</v>
      </c>
      <c r="AP966" s="81" t="n">
        <v>0.0340496525</v>
      </c>
      <c r="AQ966" s="81" t="n">
        <v>-1.35000002</v>
      </c>
      <c r="AR966" s="81" t="n">
        <v>2.625</v>
      </c>
      <c r="AS966" s="81" t="n">
        <v>0.00464647124</v>
      </c>
      <c r="AT966" s="81" t="n">
        <v>0.0364560559</v>
      </c>
      <c r="AU966" s="81" t="n">
        <v>1.25</v>
      </c>
      <c r="AV966" s="81" t="n">
        <v>0.0583333075</v>
      </c>
      <c r="AW966" s="82">
        <f>MAX(ABS(Y966-AK966),ABS(Z966-AL966),ABS(AA966-AM966),ABS(AB966-AN966),ABS(AC966-AO966),ABS(AD966-AP966),ABS(AE966-AQ966),ABS(AF966-AR966),ABS(AG966-AS966),ABS(AH966-AT966),ABS(AI966-AU966),ABS(AJ966-AV966))</f>
        <v/>
      </c>
    </row>
    <row r="967">
      <c r="A967" s="78" t="inlineStr">
        <is>
          <t>M962</t>
        </is>
      </c>
      <c r="B967" s="52" t="inlineStr">
        <is>
          <t>RDR-25</t>
        </is>
      </c>
      <c r="C967" s="52" t="inlineStr">
        <is>
          <t>Air-defence radar</t>
        </is>
      </c>
      <c r="D967" s="52" t="inlineStr">
        <is>
          <t>Mast brace</t>
        </is>
      </c>
      <c r="E967" s="58" t="inlineStr">
        <is>
          <t>Cylinder</t>
        </is>
      </c>
      <c r="F967" s="52" t="inlineStr">
        <is>
          <t>RDR-00</t>
        </is>
      </c>
      <c r="G967" s="79" t="n">
        <v>0.0500000007</v>
      </c>
      <c r="H967" s="79" t="n">
        <v>0.0500000007</v>
      </c>
      <c r="I967" s="79" t="n">
        <v>1.8435322</v>
      </c>
      <c r="J967" s="79" t="n">
        <v>-47.0787086</v>
      </c>
      <c r="K967" s="79" t="n">
        <v>95.3321457</v>
      </c>
      <c r="L967" s="79" t="n">
        <v>0</v>
      </c>
      <c r="M967" s="79" t="n">
        <v>-0.0583333075</v>
      </c>
      <c r="N967" s="79" t="n">
        <v>2.625</v>
      </c>
      <c r="O967" s="79" t="n">
        <v>0.625</v>
      </c>
      <c r="P967" s="80">
        <f>COS(RADIANS(K967))*COS(RADIANS(L967))+SIN(RADIANS(K967))*SIN(RADIANS(J967))*SIN(RADIANS(L967))</f>
        <v/>
      </c>
      <c r="Q967" s="80">
        <f>-COS(RADIANS(K967))*SIN(RADIANS(L967))+SIN(RADIANS(K967))*SIN(RADIANS(J967))*COS(RADIANS(L967))</f>
        <v/>
      </c>
      <c r="R967" s="80">
        <f>SIN(RADIANS(K967))*COS(RADIANS(J967))</f>
        <v/>
      </c>
      <c r="S967" s="80">
        <f>COS(RADIANS(J967))*SIN(RADIANS(L967))</f>
        <v/>
      </c>
      <c r="T967" s="80">
        <f>COS(RADIANS(J967))*COS(RADIANS(L967))</f>
        <v/>
      </c>
      <c r="U967" s="80">
        <f>-SIN(RADIANS(J967))</f>
        <v/>
      </c>
      <c r="V967" s="80">
        <f>-SIN(RADIANS(K967))*COS(RADIANS(L967))+COS(RADIANS(K967))*SIN(RADIANS(J967))*SIN(RADIANS(L967))</f>
        <v/>
      </c>
      <c r="W967" s="80">
        <f>SIN(RADIANS(K967))*SIN(RADIANS(L967))+COS(RADIANS(K967))*SIN(RADIANS(J967))*COS(RADIANS(L967))</f>
        <v/>
      </c>
      <c r="X967" s="80">
        <f>COS(RADIANS(K967))*COS(RADIANS(J967))</f>
        <v/>
      </c>
      <c r="Y967" s="80">
        <f>P967*G967</f>
        <v/>
      </c>
      <c r="Z967" s="80">
        <f>Q967*H967</f>
        <v/>
      </c>
      <c r="AA967" s="80">
        <f>R967*I967</f>
        <v/>
      </c>
      <c r="AB967" s="80">
        <f>M967</f>
        <v/>
      </c>
      <c r="AC967" s="80">
        <f>S967*G967</f>
        <v/>
      </c>
      <c r="AD967" s="80">
        <f>T967*H967</f>
        <v/>
      </c>
      <c r="AE967" s="80">
        <f>U967*I967</f>
        <v/>
      </c>
      <c r="AF967" s="80">
        <f>N967</f>
        <v/>
      </c>
      <c r="AG967" s="80">
        <f>V967*G967</f>
        <v/>
      </c>
      <c r="AH967" s="80">
        <f>W967*H967</f>
        <v/>
      </c>
      <c r="AI967" s="80">
        <f>X967*I967</f>
        <v/>
      </c>
      <c r="AJ967" s="80">
        <f>O967</f>
        <v/>
      </c>
      <c r="AK967" s="81" t="n">
        <v>-0.00464646239</v>
      </c>
      <c r="AL967" s="81" t="n">
        <v>-0.0364560559</v>
      </c>
      <c r="AM967" s="81" t="n">
        <v>1.25</v>
      </c>
      <c r="AN967" s="81" t="n">
        <v>-0.0583333075</v>
      </c>
      <c r="AO967" s="81" t="n">
        <v>0</v>
      </c>
      <c r="AP967" s="81" t="n">
        <v>0.0340496525</v>
      </c>
      <c r="AQ967" s="81" t="n">
        <v>1.35000002</v>
      </c>
      <c r="AR967" s="81" t="n">
        <v>2.625</v>
      </c>
      <c r="AS967" s="81" t="n">
        <v>-0.0497836359</v>
      </c>
      <c r="AT967" s="81" t="n">
        <v>0.00340255722</v>
      </c>
      <c r="AU967" s="81" t="n">
        <v>-0.116666399</v>
      </c>
      <c r="AV967" s="81" t="n">
        <v>0.625</v>
      </c>
      <c r="AW967" s="82">
        <f>MAX(ABS(Y967-AK967),ABS(Z967-AL967),ABS(AA967-AM967),ABS(AB967-AN967),ABS(AC967-AO967),ABS(AD967-AP967),ABS(AE967-AQ967),ABS(AF967-AR967),ABS(AG967-AS967),ABS(AH967-AT967),ABS(AI967-AU967),ABS(AJ967-AV967))</f>
        <v/>
      </c>
    </row>
    <row r="968">
      <c r="A968" s="78" t="inlineStr">
        <is>
          <t>M963</t>
        </is>
      </c>
      <c r="B968" s="52" t="inlineStr">
        <is>
          <t>RDR-26</t>
        </is>
      </c>
      <c r="C968" s="52" t="inlineStr">
        <is>
          <t>Air-defence radar</t>
        </is>
      </c>
      <c r="D968" s="52" t="inlineStr">
        <is>
          <t>Mast brace</t>
        </is>
      </c>
      <c r="E968" s="58" t="inlineStr">
        <is>
          <t>Cylinder</t>
        </is>
      </c>
      <c r="F968" s="52" t="inlineStr">
        <is>
          <t>RDR-00</t>
        </is>
      </c>
      <c r="G968" s="79" t="n">
        <v>0.0500000007</v>
      </c>
      <c r="H968" s="79" t="n">
        <v>0.0500000007</v>
      </c>
      <c r="I968" s="79" t="n">
        <v>1.69402552</v>
      </c>
      <c r="J968" s="79" t="n">
        <v>-52.8368301</v>
      </c>
      <c r="K968" s="79" t="n">
        <v>-173.453705</v>
      </c>
      <c r="L968" s="79" t="n">
        <v>0</v>
      </c>
      <c r="M968" s="79" t="n">
        <v>0.5083333249999999</v>
      </c>
      <c r="N968" s="79" t="n">
        <v>3.9749999</v>
      </c>
      <c r="O968" s="79" t="n">
        <v>0.0583333671</v>
      </c>
      <c r="P968" s="80">
        <f>COS(RADIANS(K968))*COS(RADIANS(L968))+SIN(RADIANS(K968))*SIN(RADIANS(J968))*SIN(RADIANS(L968))</f>
        <v/>
      </c>
      <c r="Q968" s="80">
        <f>-COS(RADIANS(K968))*SIN(RADIANS(L968))+SIN(RADIANS(K968))*SIN(RADIANS(J968))*COS(RADIANS(L968))</f>
        <v/>
      </c>
      <c r="R968" s="80">
        <f>SIN(RADIANS(K968))*COS(RADIANS(J968))</f>
        <v/>
      </c>
      <c r="S968" s="80">
        <f>COS(RADIANS(J968))*SIN(RADIANS(L968))</f>
        <v/>
      </c>
      <c r="T968" s="80">
        <f>COS(RADIANS(J968))*COS(RADIANS(L968))</f>
        <v/>
      </c>
      <c r="U968" s="80">
        <f>-SIN(RADIANS(J968))</f>
        <v/>
      </c>
      <c r="V968" s="80">
        <f>-SIN(RADIANS(K968))*COS(RADIANS(L968))+COS(RADIANS(K968))*SIN(RADIANS(J968))*SIN(RADIANS(L968))</f>
        <v/>
      </c>
      <c r="W968" s="80">
        <f>SIN(RADIANS(K968))*SIN(RADIANS(L968))+COS(RADIANS(K968))*SIN(RADIANS(J968))*COS(RADIANS(L968))</f>
        <v/>
      </c>
      <c r="X968" s="80">
        <f>COS(RADIANS(K968))*COS(RADIANS(J968))</f>
        <v/>
      </c>
      <c r="Y968" s="80">
        <f>P968*G968</f>
        <v/>
      </c>
      <c r="Z968" s="80">
        <f>Q968*H968</f>
        <v/>
      </c>
      <c r="AA968" s="80">
        <f>R968*I968</f>
        <v/>
      </c>
      <c r="AB968" s="80">
        <f>M968</f>
        <v/>
      </c>
      <c r="AC968" s="80">
        <f>S968*G968</f>
        <v/>
      </c>
      <c r="AD968" s="80">
        <f>T968*H968</f>
        <v/>
      </c>
      <c r="AE968" s="80">
        <f>U968*I968</f>
        <v/>
      </c>
      <c r="AF968" s="80">
        <f>N968</f>
        <v/>
      </c>
      <c r="AG968" s="80">
        <f>V968*G968</f>
        <v/>
      </c>
      <c r="AH968" s="80">
        <f>W968*H968</f>
        <v/>
      </c>
      <c r="AI968" s="80">
        <f>X968*I968</f>
        <v/>
      </c>
      <c r="AJ968" s="80">
        <f>O968</f>
        <v/>
      </c>
      <c r="AK968" s="81" t="n">
        <v>-0.0496740043</v>
      </c>
      <c r="AL968" s="81" t="n">
        <v>0.00454267301</v>
      </c>
      <c r="AM968" s="81" t="n">
        <v>-0.116666719</v>
      </c>
      <c r="AN968" s="81" t="n">
        <v>0.5083333249999999</v>
      </c>
      <c r="AO968" s="81" t="n">
        <v>0</v>
      </c>
      <c r="AP968" s="81" t="n">
        <v>0.0302043464</v>
      </c>
      <c r="AQ968" s="81" t="n">
        <v>1.35000014</v>
      </c>
      <c r="AR968" s="81" t="n">
        <v>3.9749999</v>
      </c>
      <c r="AS968" s="81" t="n">
        <v>0.00570029858</v>
      </c>
      <c r="AT968" s="81" t="n">
        <v>0.0395861305</v>
      </c>
      <c r="AU968" s="81" t="n">
        <v>-1.01666653</v>
      </c>
      <c r="AV968" s="81" t="n">
        <v>0.0583333671</v>
      </c>
      <c r="AW968" s="82">
        <f>MAX(ABS(Y968-AK968),ABS(Z968-AL968),ABS(AA968-AM968),ABS(AB968-AN968),ABS(AC968-AO968),ABS(AD968-AP968),ABS(AE968-AQ968),ABS(AF968-AR968),ABS(AG968-AS968),ABS(AH968-AT968),ABS(AI968-AU968),ABS(AJ968-AV968))</f>
        <v/>
      </c>
    </row>
    <row r="969">
      <c r="A969" s="78" t="inlineStr">
        <is>
          <t>M964</t>
        </is>
      </c>
      <c r="B969" s="52" t="inlineStr">
        <is>
          <t>RDR-27</t>
        </is>
      </c>
      <c r="C969" s="52" t="inlineStr">
        <is>
          <t>Air-defence radar</t>
        </is>
      </c>
      <c r="D969" s="52" t="inlineStr">
        <is>
          <t>Mast brace</t>
        </is>
      </c>
      <c r="E969" s="58" t="inlineStr">
        <is>
          <t>Cylinder</t>
        </is>
      </c>
      <c r="F969" s="52" t="inlineStr">
        <is>
          <t>RDR-00</t>
        </is>
      </c>
      <c r="G969" s="79" t="n">
        <v>0.0500000007</v>
      </c>
      <c r="H969" s="79" t="n">
        <v>0.0500000007</v>
      </c>
      <c r="I969" s="79" t="n">
        <v>1.69402552</v>
      </c>
      <c r="J969" s="79" t="n">
        <v>52.8368301</v>
      </c>
      <c r="K969" s="79" t="n">
        <v>-96.5462952</v>
      </c>
      <c r="L969" s="79" t="n">
        <v>0</v>
      </c>
      <c r="M969" s="79" t="n">
        <v>-0.0583333671</v>
      </c>
      <c r="N969" s="79" t="n">
        <v>3.9749999</v>
      </c>
      <c r="O969" s="79" t="n">
        <v>-0.5083333249999999</v>
      </c>
      <c r="P969" s="80">
        <f>COS(RADIANS(K969))*COS(RADIANS(L969))+SIN(RADIANS(K969))*SIN(RADIANS(J969))*SIN(RADIANS(L969))</f>
        <v/>
      </c>
      <c r="Q969" s="80">
        <f>-COS(RADIANS(K969))*SIN(RADIANS(L969))+SIN(RADIANS(K969))*SIN(RADIANS(J969))*COS(RADIANS(L969))</f>
        <v/>
      </c>
      <c r="R969" s="80">
        <f>SIN(RADIANS(K969))*COS(RADIANS(J969))</f>
        <v/>
      </c>
      <c r="S969" s="80">
        <f>COS(RADIANS(J969))*SIN(RADIANS(L969))</f>
        <v/>
      </c>
      <c r="T969" s="80">
        <f>COS(RADIANS(J969))*COS(RADIANS(L969))</f>
        <v/>
      </c>
      <c r="U969" s="80">
        <f>-SIN(RADIANS(J969))</f>
        <v/>
      </c>
      <c r="V969" s="80">
        <f>-SIN(RADIANS(K969))*COS(RADIANS(L969))+COS(RADIANS(K969))*SIN(RADIANS(J969))*SIN(RADIANS(L969))</f>
        <v/>
      </c>
      <c r="W969" s="80">
        <f>SIN(RADIANS(K969))*SIN(RADIANS(L969))+COS(RADIANS(K969))*SIN(RADIANS(J969))*COS(RADIANS(L969))</f>
        <v/>
      </c>
      <c r="X969" s="80">
        <f>COS(RADIANS(K969))*COS(RADIANS(J969))</f>
        <v/>
      </c>
      <c r="Y969" s="80">
        <f>P969*G969</f>
        <v/>
      </c>
      <c r="Z969" s="80">
        <f>Q969*H969</f>
        <v/>
      </c>
      <c r="AA969" s="80">
        <f>R969*I969</f>
        <v/>
      </c>
      <c r="AB969" s="80">
        <f>M969</f>
        <v/>
      </c>
      <c r="AC969" s="80">
        <f>S969*G969</f>
        <v/>
      </c>
      <c r="AD969" s="80">
        <f>T969*H969</f>
        <v/>
      </c>
      <c r="AE969" s="80">
        <f>U969*I969</f>
        <v/>
      </c>
      <c r="AF969" s="80">
        <f>N969</f>
        <v/>
      </c>
      <c r="AG969" s="80">
        <f>V969*G969</f>
        <v/>
      </c>
      <c r="AH969" s="80">
        <f>W969*H969</f>
        <v/>
      </c>
      <c r="AI969" s="80">
        <f>X969*I969</f>
        <v/>
      </c>
      <c r="AJ969" s="80">
        <f>O969</f>
        <v/>
      </c>
      <c r="AK969" s="81" t="n">
        <v>-0.0057003051</v>
      </c>
      <c r="AL969" s="81" t="n">
        <v>-0.0395861268</v>
      </c>
      <c r="AM969" s="81" t="n">
        <v>-1.01666653</v>
      </c>
      <c r="AN969" s="81" t="n">
        <v>-0.0583333671</v>
      </c>
      <c r="AO969" s="81" t="n">
        <v>0</v>
      </c>
      <c r="AP969" s="81" t="n">
        <v>0.0302043464</v>
      </c>
      <c r="AQ969" s="81" t="n">
        <v>-1.35000014</v>
      </c>
      <c r="AR969" s="81" t="n">
        <v>3.9749999</v>
      </c>
      <c r="AS969" s="81" t="n">
        <v>0.0496740006</v>
      </c>
      <c r="AT969" s="81" t="n">
        <v>-0.00454267813</v>
      </c>
      <c r="AU969" s="81" t="n">
        <v>-0.116666853</v>
      </c>
      <c r="AV969" s="81" t="n">
        <v>-0.5083333249999999</v>
      </c>
      <c r="AW969" s="82">
        <f>MAX(ABS(Y969-AK969),ABS(Z969-AL969),ABS(AA969-AM969),ABS(AB969-AN969),ABS(AC969-AO969),ABS(AD969-AP969),ABS(AE969-AQ969),ABS(AF969-AR969),ABS(AG969-AS969),ABS(AH969-AT969),ABS(AI969-AU969),ABS(AJ969-AV969))</f>
        <v/>
      </c>
    </row>
    <row r="970">
      <c r="A970" s="78" t="inlineStr">
        <is>
          <t>M965</t>
        </is>
      </c>
      <c r="B970" s="52" t="inlineStr">
        <is>
          <t>RDR-28</t>
        </is>
      </c>
      <c r="C970" s="52" t="inlineStr">
        <is>
          <t>Air-defence radar</t>
        </is>
      </c>
      <c r="D970" s="52" t="inlineStr">
        <is>
          <t>Mast brace</t>
        </is>
      </c>
      <c r="E970" s="58" t="inlineStr">
        <is>
          <t>Cylinder</t>
        </is>
      </c>
      <c r="F970" s="52" t="inlineStr">
        <is>
          <t>RDR-00</t>
        </is>
      </c>
      <c r="G970" s="79" t="n">
        <v>0.0500000007</v>
      </c>
      <c r="H970" s="79" t="n">
        <v>0.0500000007</v>
      </c>
      <c r="I970" s="79" t="n">
        <v>1.69402552</v>
      </c>
      <c r="J970" s="79" t="n">
        <v>-52.8368301</v>
      </c>
      <c r="K970" s="79" t="n">
        <v>6.54629421</v>
      </c>
      <c r="L970" s="79" t="n">
        <v>0</v>
      </c>
      <c r="M970" s="79" t="n">
        <v>-0.5083333249999999</v>
      </c>
      <c r="N970" s="79" t="n">
        <v>3.9749999</v>
      </c>
      <c r="O970" s="79" t="n">
        <v>-0.0583333671</v>
      </c>
      <c r="P970" s="80">
        <f>COS(RADIANS(K970))*COS(RADIANS(L970))+SIN(RADIANS(K970))*SIN(RADIANS(J970))*SIN(RADIANS(L970))</f>
        <v/>
      </c>
      <c r="Q970" s="80">
        <f>-COS(RADIANS(K970))*SIN(RADIANS(L970))+SIN(RADIANS(K970))*SIN(RADIANS(J970))*COS(RADIANS(L970))</f>
        <v/>
      </c>
      <c r="R970" s="80">
        <f>SIN(RADIANS(K970))*COS(RADIANS(J970))</f>
        <v/>
      </c>
      <c r="S970" s="80">
        <f>COS(RADIANS(J970))*SIN(RADIANS(L970))</f>
        <v/>
      </c>
      <c r="T970" s="80">
        <f>COS(RADIANS(J970))*COS(RADIANS(L970))</f>
        <v/>
      </c>
      <c r="U970" s="80">
        <f>-SIN(RADIANS(J970))</f>
        <v/>
      </c>
      <c r="V970" s="80">
        <f>-SIN(RADIANS(K970))*COS(RADIANS(L970))+COS(RADIANS(K970))*SIN(RADIANS(J970))*SIN(RADIANS(L970))</f>
        <v/>
      </c>
      <c r="W970" s="80">
        <f>SIN(RADIANS(K970))*SIN(RADIANS(L970))+COS(RADIANS(K970))*SIN(RADIANS(J970))*COS(RADIANS(L970))</f>
        <v/>
      </c>
      <c r="X970" s="80">
        <f>COS(RADIANS(K970))*COS(RADIANS(J970))</f>
        <v/>
      </c>
      <c r="Y970" s="80">
        <f>P970*G970</f>
        <v/>
      </c>
      <c r="Z970" s="80">
        <f>Q970*H970</f>
        <v/>
      </c>
      <c r="AA970" s="80">
        <f>R970*I970</f>
        <v/>
      </c>
      <c r="AB970" s="80">
        <f>M970</f>
        <v/>
      </c>
      <c r="AC970" s="80">
        <f>S970*G970</f>
        <v/>
      </c>
      <c r="AD970" s="80">
        <f>T970*H970</f>
        <v/>
      </c>
      <c r="AE970" s="80">
        <f>U970*I970</f>
        <v/>
      </c>
      <c r="AF970" s="80">
        <f>N970</f>
        <v/>
      </c>
      <c r="AG970" s="80">
        <f>V970*G970</f>
        <v/>
      </c>
      <c r="AH970" s="80">
        <f>W970*H970</f>
        <v/>
      </c>
      <c r="AI970" s="80">
        <f>X970*I970</f>
        <v/>
      </c>
      <c r="AJ970" s="80">
        <f>O970</f>
        <v/>
      </c>
      <c r="AK970" s="81" t="n">
        <v>0.0496740043</v>
      </c>
      <c r="AL970" s="81" t="n">
        <v>-0.00454267347</v>
      </c>
      <c r="AM970" s="81" t="n">
        <v>0.116666727</v>
      </c>
      <c r="AN970" s="81" t="n">
        <v>-0.5083333249999999</v>
      </c>
      <c r="AO970" s="81" t="n">
        <v>0</v>
      </c>
      <c r="AP970" s="81" t="n">
        <v>0.0302043464</v>
      </c>
      <c r="AQ970" s="81" t="n">
        <v>1.35000014</v>
      </c>
      <c r="AR970" s="81" t="n">
        <v>3.9749999</v>
      </c>
      <c r="AS970" s="81" t="n">
        <v>-0.00570029905</v>
      </c>
      <c r="AT970" s="81" t="n">
        <v>-0.0395861305</v>
      </c>
      <c r="AU970" s="81" t="n">
        <v>1.01666653</v>
      </c>
      <c r="AV970" s="81" t="n">
        <v>-0.0583333671</v>
      </c>
      <c r="AW970" s="82">
        <f>MAX(ABS(Y970-AK970),ABS(Z970-AL970),ABS(AA970-AM970),ABS(AB970-AN970),ABS(AC970-AO970),ABS(AD970-AP970),ABS(AE970-AQ970),ABS(AF970-AR970),ABS(AG970-AS970),ABS(AH970-AT970),ABS(AI970-AU970),ABS(AJ970-AV970))</f>
        <v/>
      </c>
    </row>
    <row r="971">
      <c r="A971" s="78" t="inlineStr">
        <is>
          <t>M966</t>
        </is>
      </c>
      <c r="B971" s="52" t="inlineStr">
        <is>
          <t>RDR-29</t>
        </is>
      </c>
      <c r="C971" s="52" t="inlineStr">
        <is>
          <t>Air-defence radar</t>
        </is>
      </c>
      <c r="D971" s="52" t="inlineStr">
        <is>
          <t>Mast brace</t>
        </is>
      </c>
      <c r="E971" s="58" t="inlineStr">
        <is>
          <t>Cylinder</t>
        </is>
      </c>
      <c r="F971" s="52" t="inlineStr">
        <is>
          <t>RDR-00</t>
        </is>
      </c>
      <c r="G971" s="79" t="n">
        <v>0.0500000007</v>
      </c>
      <c r="H971" s="79" t="n">
        <v>0.0500000007</v>
      </c>
      <c r="I971" s="79" t="n">
        <v>1.69402552</v>
      </c>
      <c r="J971" s="79" t="n">
        <v>52.8368301</v>
      </c>
      <c r="K971" s="79" t="n">
        <v>83.4537048</v>
      </c>
      <c r="L971" s="79" t="n">
        <v>0</v>
      </c>
      <c r="M971" s="79" t="n">
        <v>0.0583333671</v>
      </c>
      <c r="N971" s="79" t="n">
        <v>3.9749999</v>
      </c>
      <c r="O971" s="79" t="n">
        <v>0.5083333249999999</v>
      </c>
      <c r="P971" s="80">
        <f>COS(RADIANS(K971))*COS(RADIANS(L971))+SIN(RADIANS(K971))*SIN(RADIANS(J971))*SIN(RADIANS(L971))</f>
        <v/>
      </c>
      <c r="Q971" s="80">
        <f>-COS(RADIANS(K971))*SIN(RADIANS(L971))+SIN(RADIANS(K971))*SIN(RADIANS(J971))*COS(RADIANS(L971))</f>
        <v/>
      </c>
      <c r="R971" s="80">
        <f>SIN(RADIANS(K971))*COS(RADIANS(J971))</f>
        <v/>
      </c>
      <c r="S971" s="80">
        <f>COS(RADIANS(J971))*SIN(RADIANS(L971))</f>
        <v/>
      </c>
      <c r="T971" s="80">
        <f>COS(RADIANS(J971))*COS(RADIANS(L971))</f>
        <v/>
      </c>
      <c r="U971" s="80">
        <f>-SIN(RADIANS(J971))</f>
        <v/>
      </c>
      <c r="V971" s="80">
        <f>-SIN(RADIANS(K971))*COS(RADIANS(L971))+COS(RADIANS(K971))*SIN(RADIANS(J971))*SIN(RADIANS(L971))</f>
        <v/>
      </c>
      <c r="W971" s="80">
        <f>SIN(RADIANS(K971))*SIN(RADIANS(L971))+COS(RADIANS(K971))*SIN(RADIANS(J971))*COS(RADIANS(L971))</f>
        <v/>
      </c>
      <c r="X971" s="80">
        <f>COS(RADIANS(K971))*COS(RADIANS(J971))</f>
        <v/>
      </c>
      <c r="Y971" s="80">
        <f>P971*G971</f>
        <v/>
      </c>
      <c r="Z971" s="80">
        <f>Q971*H971</f>
        <v/>
      </c>
      <c r="AA971" s="80">
        <f>R971*I971</f>
        <v/>
      </c>
      <c r="AB971" s="80">
        <f>M971</f>
        <v/>
      </c>
      <c r="AC971" s="80">
        <f>S971*G971</f>
        <v/>
      </c>
      <c r="AD971" s="80">
        <f>T971*H971</f>
        <v/>
      </c>
      <c r="AE971" s="80">
        <f>U971*I971</f>
        <v/>
      </c>
      <c r="AF971" s="80">
        <f>N971</f>
        <v/>
      </c>
      <c r="AG971" s="80">
        <f>V971*G971</f>
        <v/>
      </c>
      <c r="AH971" s="80">
        <f>W971*H971</f>
        <v/>
      </c>
      <c r="AI971" s="80">
        <f>X971*I971</f>
        <v/>
      </c>
      <c r="AJ971" s="80">
        <f>O971</f>
        <v/>
      </c>
      <c r="AK971" s="81" t="n">
        <v>0.00570030091</v>
      </c>
      <c r="AL971" s="81" t="n">
        <v>0.0395861305</v>
      </c>
      <c r="AM971" s="81" t="n">
        <v>1.01666653</v>
      </c>
      <c r="AN971" s="81" t="n">
        <v>0.0583333671</v>
      </c>
      <c r="AO971" s="81" t="n">
        <v>0</v>
      </c>
      <c r="AP971" s="81" t="n">
        <v>0.0302043464</v>
      </c>
      <c r="AQ971" s="81" t="n">
        <v>-1.35000014</v>
      </c>
      <c r="AR971" s="81" t="n">
        <v>3.9749999</v>
      </c>
      <c r="AS971" s="81" t="n">
        <v>-0.0496740043</v>
      </c>
      <c r="AT971" s="81" t="n">
        <v>0.00454267487</v>
      </c>
      <c r="AU971" s="81" t="n">
        <v>0.116666771</v>
      </c>
      <c r="AV971" s="81" t="n">
        <v>0.5083333249999999</v>
      </c>
      <c r="AW971" s="82">
        <f>MAX(ABS(Y971-AK971),ABS(Z971-AL971),ABS(AA971-AM971),ABS(AB971-AN971),ABS(AC971-AO971),ABS(AD971-AP971),ABS(AE971-AQ971),ABS(AF971-AR971),ABS(AG971-AS971),ABS(AH971-AT971),ABS(AI971-AU971),ABS(AJ971-AV971))</f>
        <v/>
      </c>
    </row>
    <row r="972">
      <c r="A972" s="78" t="inlineStr">
        <is>
          <t>M967</t>
        </is>
      </c>
      <c r="B972" s="52" t="inlineStr">
        <is>
          <t>RDR-30</t>
        </is>
      </c>
      <c r="C972" s="52" t="inlineStr">
        <is>
          <t>Air-defence radar</t>
        </is>
      </c>
      <c r="D972" s="52" t="inlineStr">
        <is>
          <t>Mast platform</t>
        </is>
      </c>
      <c r="E972" s="63" t="inlineStr">
        <is>
          <t>Cube</t>
        </is>
      </c>
      <c r="F972" s="52" t="inlineStr">
        <is>
          <t>RDR-00</t>
        </is>
      </c>
      <c r="G972" s="79" t="n">
        <v>1.5</v>
      </c>
      <c r="H972" s="79" t="n">
        <v>0.119999997</v>
      </c>
      <c r="I972" s="79" t="n">
        <v>1.5</v>
      </c>
      <c r="J972" s="79" t="n">
        <v>0</v>
      </c>
      <c r="K972" s="79" t="n">
        <v>0</v>
      </c>
      <c r="L972" s="79" t="n">
        <v>0</v>
      </c>
      <c r="M972" s="79" t="n">
        <v>0</v>
      </c>
      <c r="N972" s="79" t="n">
        <v>4.69999981</v>
      </c>
      <c r="O972" s="79" t="n">
        <v>0</v>
      </c>
      <c r="P972" s="80">
        <f>COS(RADIANS(K972))*COS(RADIANS(L972))+SIN(RADIANS(K972))*SIN(RADIANS(J972))*SIN(RADIANS(L972))</f>
        <v/>
      </c>
      <c r="Q972" s="80">
        <f>-COS(RADIANS(K972))*SIN(RADIANS(L972))+SIN(RADIANS(K972))*SIN(RADIANS(J972))*COS(RADIANS(L972))</f>
        <v/>
      </c>
      <c r="R972" s="80">
        <f>SIN(RADIANS(K972))*COS(RADIANS(J972))</f>
        <v/>
      </c>
      <c r="S972" s="80">
        <f>COS(RADIANS(J972))*SIN(RADIANS(L972))</f>
        <v/>
      </c>
      <c r="T972" s="80">
        <f>COS(RADIANS(J972))*COS(RADIANS(L972))</f>
        <v/>
      </c>
      <c r="U972" s="80">
        <f>-SIN(RADIANS(J972))</f>
        <v/>
      </c>
      <c r="V972" s="80">
        <f>-SIN(RADIANS(K972))*COS(RADIANS(L972))+COS(RADIANS(K972))*SIN(RADIANS(J972))*SIN(RADIANS(L972))</f>
        <v/>
      </c>
      <c r="W972" s="80">
        <f>SIN(RADIANS(K972))*SIN(RADIANS(L972))+COS(RADIANS(K972))*SIN(RADIANS(J972))*COS(RADIANS(L972))</f>
        <v/>
      </c>
      <c r="X972" s="80">
        <f>COS(RADIANS(K972))*COS(RADIANS(J972))</f>
        <v/>
      </c>
      <c r="Y972" s="80">
        <f>P972*G972</f>
        <v/>
      </c>
      <c r="Z972" s="80">
        <f>Q972*H972</f>
        <v/>
      </c>
      <c r="AA972" s="80">
        <f>R972*I972</f>
        <v/>
      </c>
      <c r="AB972" s="80">
        <f>M972</f>
        <v/>
      </c>
      <c r="AC972" s="80">
        <f>S972*G972</f>
        <v/>
      </c>
      <c r="AD972" s="80">
        <f>T972*H972</f>
        <v/>
      </c>
      <c r="AE972" s="80">
        <f>U972*I972</f>
        <v/>
      </c>
      <c r="AF972" s="80">
        <f>N972</f>
        <v/>
      </c>
      <c r="AG972" s="80">
        <f>V972*G972</f>
        <v/>
      </c>
      <c r="AH972" s="80">
        <f>W972*H972</f>
        <v/>
      </c>
      <c r="AI972" s="80">
        <f>X972*I972</f>
        <v/>
      </c>
      <c r="AJ972" s="80">
        <f>O972</f>
        <v/>
      </c>
      <c r="AK972" s="81" t="n">
        <v>1.5</v>
      </c>
      <c r="AL972" s="81" t="n">
        <v>0</v>
      </c>
      <c r="AM972" s="81" t="n">
        <v>0</v>
      </c>
      <c r="AN972" s="81" t="n">
        <v>0</v>
      </c>
      <c r="AO972" s="81" t="n">
        <v>0</v>
      </c>
      <c r="AP972" s="81" t="n">
        <v>0.119999997</v>
      </c>
      <c r="AQ972" s="81" t="n">
        <v>0</v>
      </c>
      <c r="AR972" s="81" t="n">
        <v>4.69999981</v>
      </c>
      <c r="AS972" s="81" t="n">
        <v>0</v>
      </c>
      <c r="AT972" s="81" t="n">
        <v>0</v>
      </c>
      <c r="AU972" s="81" t="n">
        <v>1.5</v>
      </c>
      <c r="AV972" s="81" t="n">
        <v>0</v>
      </c>
      <c r="AW972" s="82">
        <f>MAX(ABS(Y972-AK972),ABS(Z972-AL972),ABS(AA972-AM972),ABS(AB972-AN972),ABS(AC972-AO972),ABS(AD972-AP972),ABS(AE972-AQ972),ABS(AF972-AR972),ABS(AG972-AS972),ABS(AH972-AT972),ABS(AI972-AU972),ABS(AJ972-AV972))</f>
        <v/>
      </c>
    </row>
    <row r="973">
      <c r="A973" s="78" t="inlineStr">
        <is>
          <t>M968</t>
        </is>
      </c>
      <c r="B973" s="52" t="inlineStr">
        <is>
          <t>RDR-31</t>
        </is>
      </c>
      <c r="C973" s="52" t="inlineStr">
        <is>
          <t>Air-defence radar</t>
        </is>
      </c>
      <c r="D973" s="52" t="inlineStr">
        <is>
          <t>Bearing housing</t>
        </is>
      </c>
      <c r="E973" s="58" t="inlineStr">
        <is>
          <t>Cylinder</t>
        </is>
      </c>
      <c r="F973" s="52" t="inlineStr">
        <is>
          <t>RDR-00</t>
        </is>
      </c>
      <c r="G973" s="79" t="n">
        <v>1</v>
      </c>
      <c r="H973" s="79" t="n">
        <v>1</v>
      </c>
      <c r="I973" s="79" t="n">
        <v>0.300000012</v>
      </c>
      <c r="J973" s="79" t="n">
        <v>90</v>
      </c>
      <c r="K973" s="79" t="n">
        <v>0</v>
      </c>
      <c r="L973" s="79" t="n">
        <v>0</v>
      </c>
      <c r="M973" s="79" t="n">
        <v>0</v>
      </c>
      <c r="N973" s="79" t="n">
        <v>4.9000001</v>
      </c>
      <c r="O973" s="79" t="n">
        <v>0</v>
      </c>
      <c r="P973" s="80">
        <f>COS(RADIANS(K973))*COS(RADIANS(L973))+SIN(RADIANS(K973))*SIN(RADIANS(J973))*SIN(RADIANS(L973))</f>
        <v/>
      </c>
      <c r="Q973" s="80">
        <f>-COS(RADIANS(K973))*SIN(RADIANS(L973))+SIN(RADIANS(K973))*SIN(RADIANS(J973))*COS(RADIANS(L973))</f>
        <v/>
      </c>
      <c r="R973" s="80">
        <f>SIN(RADIANS(K973))*COS(RADIANS(J973))</f>
        <v/>
      </c>
      <c r="S973" s="80">
        <f>COS(RADIANS(J973))*SIN(RADIANS(L973))</f>
        <v/>
      </c>
      <c r="T973" s="80">
        <f>COS(RADIANS(J973))*COS(RADIANS(L973))</f>
        <v/>
      </c>
      <c r="U973" s="80">
        <f>-SIN(RADIANS(J973))</f>
        <v/>
      </c>
      <c r="V973" s="80">
        <f>-SIN(RADIANS(K973))*COS(RADIANS(L973))+COS(RADIANS(K973))*SIN(RADIANS(J973))*SIN(RADIANS(L973))</f>
        <v/>
      </c>
      <c r="W973" s="80">
        <f>SIN(RADIANS(K973))*SIN(RADIANS(L973))+COS(RADIANS(K973))*SIN(RADIANS(J973))*COS(RADIANS(L973))</f>
        <v/>
      </c>
      <c r="X973" s="80">
        <f>COS(RADIANS(K973))*COS(RADIANS(J973))</f>
        <v/>
      </c>
      <c r="Y973" s="80">
        <f>P973*G973</f>
        <v/>
      </c>
      <c r="Z973" s="80">
        <f>Q973*H973</f>
        <v/>
      </c>
      <c r="AA973" s="80">
        <f>R973*I973</f>
        <v/>
      </c>
      <c r="AB973" s="80">
        <f>M973</f>
        <v/>
      </c>
      <c r="AC973" s="80">
        <f>S973*G973</f>
        <v/>
      </c>
      <c r="AD973" s="80">
        <f>T973*H973</f>
        <v/>
      </c>
      <c r="AE973" s="80">
        <f>U973*I973</f>
        <v/>
      </c>
      <c r="AF973" s="80">
        <f>N973</f>
        <v/>
      </c>
      <c r="AG973" s="80">
        <f>V973*G973</f>
        <v/>
      </c>
      <c r="AH973" s="80">
        <f>W973*H973</f>
        <v/>
      </c>
      <c r="AI973" s="80">
        <f>X973*I973</f>
        <v/>
      </c>
      <c r="AJ973" s="80">
        <f>O973</f>
        <v/>
      </c>
      <c r="AK973" s="81" t="n">
        <v>1</v>
      </c>
      <c r="AL973" s="81" t="n">
        <v>0</v>
      </c>
      <c r="AM973" s="81" t="n">
        <v>0</v>
      </c>
      <c r="AN973" s="81" t="n">
        <v>0</v>
      </c>
      <c r="AO973" s="81" t="n">
        <v>0</v>
      </c>
      <c r="AP973" s="81" t="n">
        <v>-4.37113883e-08</v>
      </c>
      <c r="AQ973" s="81" t="n">
        <v>-0.300000012</v>
      </c>
      <c r="AR973" s="81" t="n">
        <v>4.9000001</v>
      </c>
      <c r="AS973" s="81" t="n">
        <v>0</v>
      </c>
      <c r="AT973" s="81" t="n">
        <v>1</v>
      </c>
      <c r="AU973" s="81" t="n">
        <v>-1.3113417e-08</v>
      </c>
      <c r="AV973" s="81" t="n">
        <v>0</v>
      </c>
      <c r="AW973" s="82">
        <f>MAX(ABS(Y973-AK973),ABS(Z973-AL973),ABS(AA973-AM973),ABS(AB973-AN973),ABS(AC973-AO973),ABS(AD973-AP973),ABS(AE973-AQ973),ABS(AF973-AR973),ABS(AG973-AS973),ABS(AH973-AT973),ABS(AI973-AU973),ABS(AJ973-AV973))</f>
        <v/>
      </c>
    </row>
    <row r="974">
      <c r="A974" s="78" t="inlineStr">
        <is>
          <t>M969</t>
        </is>
      </c>
      <c r="B974" s="52" t="inlineStr">
        <is>
          <t>RDR-32</t>
        </is>
      </c>
      <c r="C974" s="52" t="inlineStr">
        <is>
          <t>Air-defence radar</t>
        </is>
      </c>
      <c r="D974" s="52" t="inlineStr">
        <is>
          <t>On-air lamp</t>
        </is>
      </c>
      <c r="E974" s="59" t="inlineStr">
        <is>
          <t>Sphere</t>
        </is>
      </c>
      <c r="F974" s="52" t="inlineStr">
        <is>
          <t>RDR-00</t>
        </is>
      </c>
      <c r="G974" s="79" t="n">
        <v>0.140000001</v>
      </c>
      <c r="H974" s="79" t="n">
        <v>0.140000001</v>
      </c>
      <c r="I974" s="79" t="n">
        <v>0.140000001</v>
      </c>
      <c r="J974" s="79" t="n">
        <v>0</v>
      </c>
      <c r="K974" s="79" t="n">
        <v>0</v>
      </c>
      <c r="L974" s="79" t="n">
        <v>0</v>
      </c>
      <c r="M974" s="79" t="n">
        <v>0.649999976</v>
      </c>
      <c r="N974" s="79" t="n">
        <v>4.82000017</v>
      </c>
      <c r="O974" s="79" t="n">
        <v>0.649999976</v>
      </c>
      <c r="P974" s="80">
        <f>COS(RADIANS(K974))*COS(RADIANS(L974))+SIN(RADIANS(K974))*SIN(RADIANS(J974))*SIN(RADIANS(L974))</f>
        <v/>
      </c>
      <c r="Q974" s="80">
        <f>-COS(RADIANS(K974))*SIN(RADIANS(L974))+SIN(RADIANS(K974))*SIN(RADIANS(J974))*COS(RADIANS(L974))</f>
        <v/>
      </c>
      <c r="R974" s="80">
        <f>SIN(RADIANS(K974))*COS(RADIANS(J974))</f>
        <v/>
      </c>
      <c r="S974" s="80">
        <f>COS(RADIANS(J974))*SIN(RADIANS(L974))</f>
        <v/>
      </c>
      <c r="T974" s="80">
        <f>COS(RADIANS(J974))*COS(RADIANS(L974))</f>
        <v/>
      </c>
      <c r="U974" s="80">
        <f>-SIN(RADIANS(J974))</f>
        <v/>
      </c>
      <c r="V974" s="80">
        <f>-SIN(RADIANS(K974))*COS(RADIANS(L974))+COS(RADIANS(K974))*SIN(RADIANS(J974))*SIN(RADIANS(L974))</f>
        <v/>
      </c>
      <c r="W974" s="80">
        <f>SIN(RADIANS(K974))*SIN(RADIANS(L974))+COS(RADIANS(K974))*SIN(RADIANS(J974))*COS(RADIANS(L974))</f>
        <v/>
      </c>
      <c r="X974" s="80">
        <f>COS(RADIANS(K974))*COS(RADIANS(J974))</f>
        <v/>
      </c>
      <c r="Y974" s="80">
        <f>P974*G974</f>
        <v/>
      </c>
      <c r="Z974" s="80">
        <f>Q974*H974</f>
        <v/>
      </c>
      <c r="AA974" s="80">
        <f>R974*I974</f>
        <v/>
      </c>
      <c r="AB974" s="80">
        <f>M974</f>
        <v/>
      </c>
      <c r="AC974" s="80">
        <f>S974*G974</f>
        <v/>
      </c>
      <c r="AD974" s="80">
        <f>T974*H974</f>
        <v/>
      </c>
      <c r="AE974" s="80">
        <f>U974*I974</f>
        <v/>
      </c>
      <c r="AF974" s="80">
        <f>N974</f>
        <v/>
      </c>
      <c r="AG974" s="80">
        <f>V974*G974</f>
        <v/>
      </c>
      <c r="AH974" s="80">
        <f>W974*H974</f>
        <v/>
      </c>
      <c r="AI974" s="80">
        <f>X974*I974</f>
        <v/>
      </c>
      <c r="AJ974" s="80">
        <f>O974</f>
        <v/>
      </c>
      <c r="AK974" s="81" t="n">
        <v>0.140000001</v>
      </c>
      <c r="AL974" s="81" t="n">
        <v>0</v>
      </c>
      <c r="AM974" s="81" t="n">
        <v>0</v>
      </c>
      <c r="AN974" s="81" t="n">
        <v>0.649999976</v>
      </c>
      <c r="AO974" s="81" t="n">
        <v>0</v>
      </c>
      <c r="AP974" s="81" t="n">
        <v>0.140000001</v>
      </c>
      <c r="AQ974" s="81" t="n">
        <v>0</v>
      </c>
      <c r="AR974" s="81" t="n">
        <v>4.82000017</v>
      </c>
      <c r="AS974" s="81" t="n">
        <v>0</v>
      </c>
      <c r="AT974" s="81" t="n">
        <v>0</v>
      </c>
      <c r="AU974" s="81" t="n">
        <v>0.140000001</v>
      </c>
      <c r="AV974" s="81" t="n">
        <v>0.649999976</v>
      </c>
      <c r="AW974" s="82">
        <f>MAX(ABS(Y974-AK974),ABS(Z974-AL974),ABS(AA974-AM974),ABS(AB974-AN974),ABS(AC974-AO974),ABS(AD974-AP974),ABS(AE974-AQ974),ABS(AF974-AR974),ABS(AG974-AS974),ABS(AH974-AT974),ABS(AI974-AU974),ABS(AJ974-AV974))</f>
        <v/>
      </c>
    </row>
    <row r="975">
      <c r="A975" s="78" t="inlineStr">
        <is>
          <t>M970</t>
        </is>
      </c>
      <c r="B975" s="52" t="inlineStr">
        <is>
          <t>RDR-33</t>
        </is>
      </c>
      <c r="C975" s="52" t="inlineStr">
        <is>
          <t>Air-defence radar</t>
        </is>
      </c>
      <c r="D975" s="52" t="inlineStr">
        <is>
          <t>Equipment shelter</t>
        </is>
      </c>
      <c r="E975" s="63" t="inlineStr">
        <is>
          <t>Cube</t>
        </is>
      </c>
      <c r="F975" s="52" t="inlineStr">
        <is>
          <t>RDR-00</t>
        </is>
      </c>
      <c r="G975" s="79" t="n">
        <v>2.4000001</v>
      </c>
      <c r="H975" s="79" t="n">
        <v>2.29999995</v>
      </c>
      <c r="I975" s="79" t="n">
        <v>3</v>
      </c>
      <c r="J975" s="79" t="n">
        <v>0</v>
      </c>
      <c r="K975" s="79" t="n">
        <v>0</v>
      </c>
      <c r="L975" s="79" t="n">
        <v>0</v>
      </c>
      <c r="M975" s="79" t="n">
        <v>-4.5999999</v>
      </c>
      <c r="N975" s="79" t="n">
        <v>1.29999995</v>
      </c>
      <c r="O975" s="79" t="n">
        <v>0.5</v>
      </c>
      <c r="P975" s="80">
        <f>COS(RADIANS(K975))*COS(RADIANS(L975))+SIN(RADIANS(K975))*SIN(RADIANS(J975))*SIN(RADIANS(L975))</f>
        <v/>
      </c>
      <c r="Q975" s="80">
        <f>-COS(RADIANS(K975))*SIN(RADIANS(L975))+SIN(RADIANS(K975))*SIN(RADIANS(J975))*COS(RADIANS(L975))</f>
        <v/>
      </c>
      <c r="R975" s="80">
        <f>SIN(RADIANS(K975))*COS(RADIANS(J975))</f>
        <v/>
      </c>
      <c r="S975" s="80">
        <f>COS(RADIANS(J975))*SIN(RADIANS(L975))</f>
        <v/>
      </c>
      <c r="T975" s="80">
        <f>COS(RADIANS(J975))*COS(RADIANS(L975))</f>
        <v/>
      </c>
      <c r="U975" s="80">
        <f>-SIN(RADIANS(J975))</f>
        <v/>
      </c>
      <c r="V975" s="80">
        <f>-SIN(RADIANS(K975))*COS(RADIANS(L975))+COS(RADIANS(K975))*SIN(RADIANS(J975))*SIN(RADIANS(L975))</f>
        <v/>
      </c>
      <c r="W975" s="80">
        <f>SIN(RADIANS(K975))*SIN(RADIANS(L975))+COS(RADIANS(K975))*SIN(RADIANS(J975))*COS(RADIANS(L975))</f>
        <v/>
      </c>
      <c r="X975" s="80">
        <f>COS(RADIANS(K975))*COS(RADIANS(J975))</f>
        <v/>
      </c>
      <c r="Y975" s="80">
        <f>P975*G975</f>
        <v/>
      </c>
      <c r="Z975" s="80">
        <f>Q975*H975</f>
        <v/>
      </c>
      <c r="AA975" s="80">
        <f>R975*I975</f>
        <v/>
      </c>
      <c r="AB975" s="80">
        <f>M975</f>
        <v/>
      </c>
      <c r="AC975" s="80">
        <f>S975*G975</f>
        <v/>
      </c>
      <c r="AD975" s="80">
        <f>T975*H975</f>
        <v/>
      </c>
      <c r="AE975" s="80">
        <f>U975*I975</f>
        <v/>
      </c>
      <c r="AF975" s="80">
        <f>N975</f>
        <v/>
      </c>
      <c r="AG975" s="80">
        <f>V975*G975</f>
        <v/>
      </c>
      <c r="AH975" s="80">
        <f>W975*H975</f>
        <v/>
      </c>
      <c r="AI975" s="80">
        <f>X975*I975</f>
        <v/>
      </c>
      <c r="AJ975" s="80">
        <f>O975</f>
        <v/>
      </c>
      <c r="AK975" s="81" t="n">
        <v>2.4000001</v>
      </c>
      <c r="AL975" s="81" t="n">
        <v>0</v>
      </c>
      <c r="AM975" s="81" t="n">
        <v>0</v>
      </c>
      <c r="AN975" s="81" t="n">
        <v>-4.5999999</v>
      </c>
      <c r="AO975" s="81" t="n">
        <v>0</v>
      </c>
      <c r="AP975" s="81" t="n">
        <v>2.29999995</v>
      </c>
      <c r="AQ975" s="81" t="n">
        <v>0</v>
      </c>
      <c r="AR975" s="81" t="n">
        <v>1.29999995</v>
      </c>
      <c r="AS975" s="81" t="n">
        <v>0</v>
      </c>
      <c r="AT975" s="81" t="n">
        <v>0</v>
      </c>
      <c r="AU975" s="81" t="n">
        <v>3</v>
      </c>
      <c r="AV975" s="81" t="n">
        <v>0.5</v>
      </c>
      <c r="AW975" s="82">
        <f>MAX(ABS(Y975-AK975),ABS(Z975-AL975),ABS(AA975-AM975),ABS(AB975-AN975),ABS(AC975-AO975),ABS(AD975-AP975),ABS(AE975-AQ975),ABS(AF975-AR975),ABS(AG975-AS975),ABS(AH975-AT975),ABS(AI975-AU975),ABS(AJ975-AV975))</f>
        <v/>
      </c>
    </row>
    <row r="976">
      <c r="A976" s="78" t="inlineStr">
        <is>
          <t>M971</t>
        </is>
      </c>
      <c r="B976" s="52" t="inlineStr">
        <is>
          <t>RDR-34</t>
        </is>
      </c>
      <c r="C976" s="52" t="inlineStr">
        <is>
          <t>Air-defence radar</t>
        </is>
      </c>
      <c r="D976" s="52" t="inlineStr">
        <is>
          <t>Shelter slab</t>
        </is>
      </c>
      <c r="E976" s="63" t="inlineStr">
        <is>
          <t>Cube</t>
        </is>
      </c>
      <c r="F976" s="52" t="inlineStr">
        <is>
          <t>RDR-00</t>
        </is>
      </c>
      <c r="G976" s="79" t="n">
        <v>3</v>
      </c>
      <c r="H976" s="79" t="n">
        <v>0.150000006</v>
      </c>
      <c r="I976" s="79" t="n">
        <v>3.5999999</v>
      </c>
      <c r="J976" s="79" t="n">
        <v>0</v>
      </c>
      <c r="K976" s="79" t="n">
        <v>0</v>
      </c>
      <c r="L976" s="79" t="n">
        <v>0</v>
      </c>
      <c r="M976" s="79" t="n">
        <v>-4.5999999</v>
      </c>
      <c r="N976" s="79" t="n">
        <v>0.075000003</v>
      </c>
      <c r="O976" s="79" t="n">
        <v>0.5</v>
      </c>
      <c r="P976" s="80">
        <f>COS(RADIANS(K976))*COS(RADIANS(L976))+SIN(RADIANS(K976))*SIN(RADIANS(J976))*SIN(RADIANS(L976))</f>
        <v/>
      </c>
      <c r="Q976" s="80">
        <f>-COS(RADIANS(K976))*SIN(RADIANS(L976))+SIN(RADIANS(K976))*SIN(RADIANS(J976))*COS(RADIANS(L976))</f>
        <v/>
      </c>
      <c r="R976" s="80">
        <f>SIN(RADIANS(K976))*COS(RADIANS(J976))</f>
        <v/>
      </c>
      <c r="S976" s="80">
        <f>COS(RADIANS(J976))*SIN(RADIANS(L976))</f>
        <v/>
      </c>
      <c r="T976" s="80">
        <f>COS(RADIANS(J976))*COS(RADIANS(L976))</f>
        <v/>
      </c>
      <c r="U976" s="80">
        <f>-SIN(RADIANS(J976))</f>
        <v/>
      </c>
      <c r="V976" s="80">
        <f>-SIN(RADIANS(K976))*COS(RADIANS(L976))+COS(RADIANS(K976))*SIN(RADIANS(J976))*SIN(RADIANS(L976))</f>
        <v/>
      </c>
      <c r="W976" s="80">
        <f>SIN(RADIANS(K976))*SIN(RADIANS(L976))+COS(RADIANS(K976))*SIN(RADIANS(J976))*COS(RADIANS(L976))</f>
        <v/>
      </c>
      <c r="X976" s="80">
        <f>COS(RADIANS(K976))*COS(RADIANS(J976))</f>
        <v/>
      </c>
      <c r="Y976" s="80">
        <f>P976*G976</f>
        <v/>
      </c>
      <c r="Z976" s="80">
        <f>Q976*H976</f>
        <v/>
      </c>
      <c r="AA976" s="80">
        <f>R976*I976</f>
        <v/>
      </c>
      <c r="AB976" s="80">
        <f>M976</f>
        <v/>
      </c>
      <c r="AC976" s="80">
        <f>S976*G976</f>
        <v/>
      </c>
      <c r="AD976" s="80">
        <f>T976*H976</f>
        <v/>
      </c>
      <c r="AE976" s="80">
        <f>U976*I976</f>
        <v/>
      </c>
      <c r="AF976" s="80">
        <f>N976</f>
        <v/>
      </c>
      <c r="AG976" s="80">
        <f>V976*G976</f>
        <v/>
      </c>
      <c r="AH976" s="80">
        <f>W976*H976</f>
        <v/>
      </c>
      <c r="AI976" s="80">
        <f>X976*I976</f>
        <v/>
      </c>
      <c r="AJ976" s="80">
        <f>O976</f>
        <v/>
      </c>
      <c r="AK976" s="81" t="n">
        <v>3</v>
      </c>
      <c r="AL976" s="81" t="n">
        <v>0</v>
      </c>
      <c r="AM976" s="81" t="n">
        <v>0</v>
      </c>
      <c r="AN976" s="81" t="n">
        <v>-4.5999999</v>
      </c>
      <c r="AO976" s="81" t="n">
        <v>0</v>
      </c>
      <c r="AP976" s="81" t="n">
        <v>0.150000006</v>
      </c>
      <c r="AQ976" s="81" t="n">
        <v>0</v>
      </c>
      <c r="AR976" s="81" t="n">
        <v>0.075000003</v>
      </c>
      <c r="AS976" s="81" t="n">
        <v>0</v>
      </c>
      <c r="AT976" s="81" t="n">
        <v>0</v>
      </c>
      <c r="AU976" s="81" t="n">
        <v>3.5999999</v>
      </c>
      <c r="AV976" s="81" t="n">
        <v>0.5</v>
      </c>
      <c r="AW976" s="82">
        <f>MAX(ABS(Y976-AK976),ABS(Z976-AL976),ABS(AA976-AM976),ABS(AB976-AN976),ABS(AC976-AO976),ABS(AD976-AP976),ABS(AE976-AQ976),ABS(AF976-AR976),ABS(AG976-AS976),ABS(AH976-AT976),ABS(AI976-AU976),ABS(AJ976-AV976))</f>
        <v/>
      </c>
    </row>
    <row r="977">
      <c r="A977" s="78" t="inlineStr">
        <is>
          <t>M972</t>
        </is>
      </c>
      <c r="B977" s="52" t="inlineStr">
        <is>
          <t>RDR-35</t>
        </is>
      </c>
      <c r="C977" s="52" t="inlineStr">
        <is>
          <t>Air-defence radar</t>
        </is>
      </c>
      <c r="D977" s="52" t="inlineStr">
        <is>
          <t>Shelter door</t>
        </is>
      </c>
      <c r="E977" s="63" t="inlineStr">
        <is>
          <t>Cube</t>
        </is>
      </c>
      <c r="F977" s="52" t="inlineStr">
        <is>
          <t>RDR-00</t>
        </is>
      </c>
      <c r="G977" s="79" t="n">
        <v>0.0599999987</v>
      </c>
      <c r="H977" s="79" t="n">
        <v>1.89999998</v>
      </c>
      <c r="I977" s="79" t="n">
        <v>0.899999976</v>
      </c>
      <c r="J977" s="79" t="n">
        <v>0</v>
      </c>
      <c r="K977" s="79" t="n">
        <v>0</v>
      </c>
      <c r="L977" s="79" t="n">
        <v>0</v>
      </c>
      <c r="M977" s="79" t="n">
        <v>-3.36999989</v>
      </c>
      <c r="N977" s="79" t="n">
        <v>1.10000002</v>
      </c>
      <c r="O977" s="79" t="n">
        <v>0</v>
      </c>
      <c r="P977" s="80">
        <f>COS(RADIANS(K977))*COS(RADIANS(L977))+SIN(RADIANS(K977))*SIN(RADIANS(J977))*SIN(RADIANS(L977))</f>
        <v/>
      </c>
      <c r="Q977" s="80">
        <f>-COS(RADIANS(K977))*SIN(RADIANS(L977))+SIN(RADIANS(K977))*SIN(RADIANS(J977))*COS(RADIANS(L977))</f>
        <v/>
      </c>
      <c r="R977" s="80">
        <f>SIN(RADIANS(K977))*COS(RADIANS(J977))</f>
        <v/>
      </c>
      <c r="S977" s="80">
        <f>COS(RADIANS(J977))*SIN(RADIANS(L977))</f>
        <v/>
      </c>
      <c r="T977" s="80">
        <f>COS(RADIANS(J977))*COS(RADIANS(L977))</f>
        <v/>
      </c>
      <c r="U977" s="80">
        <f>-SIN(RADIANS(J977))</f>
        <v/>
      </c>
      <c r="V977" s="80">
        <f>-SIN(RADIANS(K977))*COS(RADIANS(L977))+COS(RADIANS(K977))*SIN(RADIANS(J977))*SIN(RADIANS(L977))</f>
        <v/>
      </c>
      <c r="W977" s="80">
        <f>SIN(RADIANS(K977))*SIN(RADIANS(L977))+COS(RADIANS(K977))*SIN(RADIANS(J977))*COS(RADIANS(L977))</f>
        <v/>
      </c>
      <c r="X977" s="80">
        <f>COS(RADIANS(K977))*COS(RADIANS(J977))</f>
        <v/>
      </c>
      <c r="Y977" s="80">
        <f>P977*G977</f>
        <v/>
      </c>
      <c r="Z977" s="80">
        <f>Q977*H977</f>
        <v/>
      </c>
      <c r="AA977" s="80">
        <f>R977*I977</f>
        <v/>
      </c>
      <c r="AB977" s="80">
        <f>M977</f>
        <v/>
      </c>
      <c r="AC977" s="80">
        <f>S977*G977</f>
        <v/>
      </c>
      <c r="AD977" s="80">
        <f>T977*H977</f>
        <v/>
      </c>
      <c r="AE977" s="80">
        <f>U977*I977</f>
        <v/>
      </c>
      <c r="AF977" s="80">
        <f>N977</f>
        <v/>
      </c>
      <c r="AG977" s="80">
        <f>V977*G977</f>
        <v/>
      </c>
      <c r="AH977" s="80">
        <f>W977*H977</f>
        <v/>
      </c>
      <c r="AI977" s="80">
        <f>X977*I977</f>
        <v/>
      </c>
      <c r="AJ977" s="80">
        <f>O977</f>
        <v/>
      </c>
      <c r="AK977" s="81" t="n">
        <v>0.0599999987</v>
      </c>
      <c r="AL977" s="81" t="n">
        <v>0</v>
      </c>
      <c r="AM977" s="81" t="n">
        <v>0</v>
      </c>
      <c r="AN977" s="81" t="n">
        <v>-3.36999989</v>
      </c>
      <c r="AO977" s="81" t="n">
        <v>0</v>
      </c>
      <c r="AP977" s="81" t="n">
        <v>1.89999998</v>
      </c>
      <c r="AQ977" s="81" t="n">
        <v>0</v>
      </c>
      <c r="AR977" s="81" t="n">
        <v>1.10000002</v>
      </c>
      <c r="AS977" s="81" t="n">
        <v>0</v>
      </c>
      <c r="AT977" s="81" t="n">
        <v>0</v>
      </c>
      <c r="AU977" s="81" t="n">
        <v>0.899999976</v>
      </c>
      <c r="AV977" s="81" t="n">
        <v>0</v>
      </c>
      <c r="AW977" s="82">
        <f>MAX(ABS(Y977-AK977),ABS(Z977-AL977),ABS(AA977-AM977),ABS(AB977-AN977),ABS(AC977-AO977),ABS(AD977-AP977),ABS(AE977-AQ977),ABS(AF977-AR977),ABS(AG977-AS977),ABS(AH977-AT977),ABS(AI977-AU977),ABS(AJ977-AV977))</f>
        <v/>
      </c>
    </row>
    <row r="978">
      <c r="A978" s="78" t="inlineStr">
        <is>
          <t>M973</t>
        </is>
      </c>
      <c r="B978" s="52" t="inlineStr">
        <is>
          <t>RDR-36</t>
        </is>
      </c>
      <c r="C978" s="52" t="inlineStr">
        <is>
          <t>Air-defence radar</t>
        </is>
      </c>
      <c r="D978" s="52" t="inlineStr">
        <is>
          <t>Door handle</t>
        </is>
      </c>
      <c r="E978" s="63" t="inlineStr">
        <is>
          <t>Cube</t>
        </is>
      </c>
      <c r="F978" s="52" t="inlineStr">
        <is>
          <t>RDR-00</t>
        </is>
      </c>
      <c r="G978" s="79" t="n">
        <v>0.07999999820000001</v>
      </c>
      <c r="H978" s="79" t="n">
        <v>0.0599999987</v>
      </c>
      <c r="I978" s="79" t="n">
        <v>0.200000003</v>
      </c>
      <c r="J978" s="79" t="n">
        <v>0</v>
      </c>
      <c r="K978" s="79" t="n">
        <v>0</v>
      </c>
      <c r="L978" s="79" t="n">
        <v>0</v>
      </c>
      <c r="M978" s="79" t="n">
        <v>-3.31999993</v>
      </c>
      <c r="N978" s="79" t="n">
        <v>1.10000002</v>
      </c>
      <c r="O978" s="79" t="n">
        <v>0.300000012</v>
      </c>
      <c r="P978" s="80">
        <f>COS(RADIANS(K978))*COS(RADIANS(L978))+SIN(RADIANS(K978))*SIN(RADIANS(J978))*SIN(RADIANS(L978))</f>
        <v/>
      </c>
      <c r="Q978" s="80">
        <f>-COS(RADIANS(K978))*SIN(RADIANS(L978))+SIN(RADIANS(K978))*SIN(RADIANS(J978))*COS(RADIANS(L978))</f>
        <v/>
      </c>
      <c r="R978" s="80">
        <f>SIN(RADIANS(K978))*COS(RADIANS(J978))</f>
        <v/>
      </c>
      <c r="S978" s="80">
        <f>COS(RADIANS(J978))*SIN(RADIANS(L978))</f>
        <v/>
      </c>
      <c r="T978" s="80">
        <f>COS(RADIANS(J978))*COS(RADIANS(L978))</f>
        <v/>
      </c>
      <c r="U978" s="80">
        <f>-SIN(RADIANS(J978))</f>
        <v/>
      </c>
      <c r="V978" s="80">
        <f>-SIN(RADIANS(K978))*COS(RADIANS(L978))+COS(RADIANS(K978))*SIN(RADIANS(J978))*SIN(RADIANS(L978))</f>
        <v/>
      </c>
      <c r="W978" s="80">
        <f>SIN(RADIANS(K978))*SIN(RADIANS(L978))+COS(RADIANS(K978))*SIN(RADIANS(J978))*COS(RADIANS(L978))</f>
        <v/>
      </c>
      <c r="X978" s="80">
        <f>COS(RADIANS(K978))*COS(RADIANS(J978))</f>
        <v/>
      </c>
      <c r="Y978" s="80">
        <f>P978*G978</f>
        <v/>
      </c>
      <c r="Z978" s="80">
        <f>Q978*H978</f>
        <v/>
      </c>
      <c r="AA978" s="80">
        <f>R978*I978</f>
        <v/>
      </c>
      <c r="AB978" s="80">
        <f>M978</f>
        <v/>
      </c>
      <c r="AC978" s="80">
        <f>S978*G978</f>
        <v/>
      </c>
      <c r="AD978" s="80">
        <f>T978*H978</f>
        <v/>
      </c>
      <c r="AE978" s="80">
        <f>U978*I978</f>
        <v/>
      </c>
      <c r="AF978" s="80">
        <f>N978</f>
        <v/>
      </c>
      <c r="AG978" s="80">
        <f>V978*G978</f>
        <v/>
      </c>
      <c r="AH978" s="80">
        <f>W978*H978</f>
        <v/>
      </c>
      <c r="AI978" s="80">
        <f>X978*I978</f>
        <v/>
      </c>
      <c r="AJ978" s="80">
        <f>O978</f>
        <v/>
      </c>
      <c r="AK978" s="81" t="n">
        <v>0.07999999820000001</v>
      </c>
      <c r="AL978" s="81" t="n">
        <v>0</v>
      </c>
      <c r="AM978" s="81" t="n">
        <v>0</v>
      </c>
      <c r="AN978" s="81" t="n">
        <v>-3.31999993</v>
      </c>
      <c r="AO978" s="81" t="n">
        <v>0</v>
      </c>
      <c r="AP978" s="81" t="n">
        <v>0.0599999987</v>
      </c>
      <c r="AQ978" s="81" t="n">
        <v>0</v>
      </c>
      <c r="AR978" s="81" t="n">
        <v>1.10000002</v>
      </c>
      <c r="AS978" s="81" t="n">
        <v>0</v>
      </c>
      <c r="AT978" s="81" t="n">
        <v>0</v>
      </c>
      <c r="AU978" s="81" t="n">
        <v>0.200000003</v>
      </c>
      <c r="AV978" s="81" t="n">
        <v>0.300000012</v>
      </c>
      <c r="AW978" s="82">
        <f>MAX(ABS(Y978-AK978),ABS(Z978-AL978),ABS(AA978-AM978),ABS(AB978-AN978),ABS(AC978-AO978),ABS(AD978-AP978),ABS(AE978-AQ978),ABS(AF978-AR978),ABS(AG978-AS978),ABS(AH978-AT978),ABS(AI978-AU978),ABS(AJ978-AV978))</f>
        <v/>
      </c>
    </row>
    <row r="979">
      <c r="A979" s="78" t="inlineStr">
        <is>
          <t>M974</t>
        </is>
      </c>
      <c r="B979" s="52" t="inlineStr">
        <is>
          <t>RDR-37</t>
        </is>
      </c>
      <c r="C979" s="52" t="inlineStr">
        <is>
          <t>Air-defence radar</t>
        </is>
      </c>
      <c r="D979" s="52" t="inlineStr">
        <is>
          <t>Door step</t>
        </is>
      </c>
      <c r="E979" s="63" t="inlineStr">
        <is>
          <t>Cube</t>
        </is>
      </c>
      <c r="F979" s="52" t="inlineStr">
        <is>
          <t>RDR-00</t>
        </is>
      </c>
      <c r="G979" s="79" t="n">
        <v>0.5</v>
      </c>
      <c r="H979" s="79" t="n">
        <v>0.200000003</v>
      </c>
      <c r="I979" s="79" t="n">
        <v>1.20000005</v>
      </c>
      <c r="J979" s="79" t="n">
        <v>0</v>
      </c>
      <c r="K979" s="79" t="n">
        <v>0</v>
      </c>
      <c r="L979" s="79" t="n">
        <v>0</v>
      </c>
      <c r="M979" s="79" t="n">
        <v>-3.0999999</v>
      </c>
      <c r="N979" s="79" t="n">
        <v>0.25</v>
      </c>
      <c r="O979" s="79" t="n">
        <v>0</v>
      </c>
      <c r="P979" s="80">
        <f>COS(RADIANS(K979))*COS(RADIANS(L979))+SIN(RADIANS(K979))*SIN(RADIANS(J979))*SIN(RADIANS(L979))</f>
        <v/>
      </c>
      <c r="Q979" s="80">
        <f>-COS(RADIANS(K979))*SIN(RADIANS(L979))+SIN(RADIANS(K979))*SIN(RADIANS(J979))*COS(RADIANS(L979))</f>
        <v/>
      </c>
      <c r="R979" s="80">
        <f>SIN(RADIANS(K979))*COS(RADIANS(J979))</f>
        <v/>
      </c>
      <c r="S979" s="80">
        <f>COS(RADIANS(J979))*SIN(RADIANS(L979))</f>
        <v/>
      </c>
      <c r="T979" s="80">
        <f>COS(RADIANS(J979))*COS(RADIANS(L979))</f>
        <v/>
      </c>
      <c r="U979" s="80">
        <f>-SIN(RADIANS(J979))</f>
        <v/>
      </c>
      <c r="V979" s="80">
        <f>-SIN(RADIANS(K979))*COS(RADIANS(L979))+COS(RADIANS(K979))*SIN(RADIANS(J979))*SIN(RADIANS(L979))</f>
        <v/>
      </c>
      <c r="W979" s="80">
        <f>SIN(RADIANS(K979))*SIN(RADIANS(L979))+COS(RADIANS(K979))*SIN(RADIANS(J979))*COS(RADIANS(L979))</f>
        <v/>
      </c>
      <c r="X979" s="80">
        <f>COS(RADIANS(K979))*COS(RADIANS(J979))</f>
        <v/>
      </c>
      <c r="Y979" s="80">
        <f>P979*G979</f>
        <v/>
      </c>
      <c r="Z979" s="80">
        <f>Q979*H979</f>
        <v/>
      </c>
      <c r="AA979" s="80">
        <f>R979*I979</f>
        <v/>
      </c>
      <c r="AB979" s="80">
        <f>M979</f>
        <v/>
      </c>
      <c r="AC979" s="80">
        <f>S979*G979</f>
        <v/>
      </c>
      <c r="AD979" s="80">
        <f>T979*H979</f>
        <v/>
      </c>
      <c r="AE979" s="80">
        <f>U979*I979</f>
        <v/>
      </c>
      <c r="AF979" s="80">
        <f>N979</f>
        <v/>
      </c>
      <c r="AG979" s="80">
        <f>V979*G979</f>
        <v/>
      </c>
      <c r="AH979" s="80">
        <f>W979*H979</f>
        <v/>
      </c>
      <c r="AI979" s="80">
        <f>X979*I979</f>
        <v/>
      </c>
      <c r="AJ979" s="80">
        <f>O979</f>
        <v/>
      </c>
      <c r="AK979" s="81" t="n">
        <v>0.5</v>
      </c>
      <c r="AL979" s="81" t="n">
        <v>0</v>
      </c>
      <c r="AM979" s="81" t="n">
        <v>0</v>
      </c>
      <c r="AN979" s="81" t="n">
        <v>-3.0999999</v>
      </c>
      <c r="AO979" s="81" t="n">
        <v>0</v>
      </c>
      <c r="AP979" s="81" t="n">
        <v>0.200000003</v>
      </c>
      <c r="AQ979" s="81" t="n">
        <v>0</v>
      </c>
      <c r="AR979" s="81" t="n">
        <v>0.25</v>
      </c>
      <c r="AS979" s="81" t="n">
        <v>0</v>
      </c>
      <c r="AT979" s="81" t="n">
        <v>0</v>
      </c>
      <c r="AU979" s="81" t="n">
        <v>1.20000005</v>
      </c>
      <c r="AV979" s="81" t="n">
        <v>0</v>
      </c>
      <c r="AW979" s="82">
        <f>MAX(ABS(Y979-AK979),ABS(Z979-AL979),ABS(AA979-AM979),ABS(AB979-AN979),ABS(AC979-AO979),ABS(AD979-AP979),ABS(AE979-AQ979),ABS(AF979-AR979),ABS(AG979-AS979),ABS(AH979-AT979),ABS(AI979-AU979),ABS(AJ979-AV979))</f>
        <v/>
      </c>
    </row>
    <row r="980">
      <c r="A980" s="78" t="inlineStr">
        <is>
          <t>M975</t>
        </is>
      </c>
      <c r="B980" s="52" t="inlineStr">
        <is>
          <t>RDR-38</t>
        </is>
      </c>
      <c r="C980" s="52" t="inlineStr">
        <is>
          <t>Air-defence radar</t>
        </is>
      </c>
      <c r="D980" s="52" t="inlineStr">
        <is>
          <t>Lit vent</t>
        </is>
      </c>
      <c r="E980" s="63" t="inlineStr">
        <is>
          <t>Cube</t>
        </is>
      </c>
      <c r="F980" s="52" t="inlineStr">
        <is>
          <t>RDR-00</t>
        </is>
      </c>
      <c r="G980" s="79" t="n">
        <v>0.07999999820000001</v>
      </c>
      <c r="H980" s="79" t="n">
        <v>0.300000012</v>
      </c>
      <c r="I980" s="79" t="n">
        <v>0.899999976</v>
      </c>
      <c r="J980" s="79" t="n">
        <v>0</v>
      </c>
      <c r="K980" s="79" t="n">
        <v>0</v>
      </c>
      <c r="L980" s="79" t="n">
        <v>0</v>
      </c>
      <c r="M980" s="79" t="n">
        <v>-5.82999992</v>
      </c>
      <c r="N980" s="79" t="n">
        <v>1.89999998</v>
      </c>
      <c r="O980" s="79" t="n">
        <v>0.600000024</v>
      </c>
      <c r="P980" s="80">
        <f>COS(RADIANS(K980))*COS(RADIANS(L980))+SIN(RADIANS(K980))*SIN(RADIANS(J980))*SIN(RADIANS(L980))</f>
        <v/>
      </c>
      <c r="Q980" s="80">
        <f>-COS(RADIANS(K980))*SIN(RADIANS(L980))+SIN(RADIANS(K980))*SIN(RADIANS(J980))*COS(RADIANS(L980))</f>
        <v/>
      </c>
      <c r="R980" s="80">
        <f>SIN(RADIANS(K980))*COS(RADIANS(J980))</f>
        <v/>
      </c>
      <c r="S980" s="80">
        <f>COS(RADIANS(J980))*SIN(RADIANS(L980))</f>
        <v/>
      </c>
      <c r="T980" s="80">
        <f>COS(RADIANS(J980))*COS(RADIANS(L980))</f>
        <v/>
      </c>
      <c r="U980" s="80">
        <f>-SIN(RADIANS(J980))</f>
        <v/>
      </c>
      <c r="V980" s="80">
        <f>-SIN(RADIANS(K980))*COS(RADIANS(L980))+COS(RADIANS(K980))*SIN(RADIANS(J980))*SIN(RADIANS(L980))</f>
        <v/>
      </c>
      <c r="W980" s="80">
        <f>SIN(RADIANS(K980))*SIN(RADIANS(L980))+COS(RADIANS(K980))*SIN(RADIANS(J980))*COS(RADIANS(L980))</f>
        <v/>
      </c>
      <c r="X980" s="80">
        <f>COS(RADIANS(K980))*COS(RADIANS(J980))</f>
        <v/>
      </c>
      <c r="Y980" s="80">
        <f>P980*G980</f>
        <v/>
      </c>
      <c r="Z980" s="80">
        <f>Q980*H980</f>
        <v/>
      </c>
      <c r="AA980" s="80">
        <f>R980*I980</f>
        <v/>
      </c>
      <c r="AB980" s="80">
        <f>M980</f>
        <v/>
      </c>
      <c r="AC980" s="80">
        <f>S980*G980</f>
        <v/>
      </c>
      <c r="AD980" s="80">
        <f>T980*H980</f>
        <v/>
      </c>
      <c r="AE980" s="80">
        <f>U980*I980</f>
        <v/>
      </c>
      <c r="AF980" s="80">
        <f>N980</f>
        <v/>
      </c>
      <c r="AG980" s="80">
        <f>V980*G980</f>
        <v/>
      </c>
      <c r="AH980" s="80">
        <f>W980*H980</f>
        <v/>
      </c>
      <c r="AI980" s="80">
        <f>X980*I980</f>
        <v/>
      </c>
      <c r="AJ980" s="80">
        <f>O980</f>
        <v/>
      </c>
      <c r="AK980" s="81" t="n">
        <v>0.07999999820000001</v>
      </c>
      <c r="AL980" s="81" t="n">
        <v>0</v>
      </c>
      <c r="AM980" s="81" t="n">
        <v>0</v>
      </c>
      <c r="AN980" s="81" t="n">
        <v>-5.82999992</v>
      </c>
      <c r="AO980" s="81" t="n">
        <v>0</v>
      </c>
      <c r="AP980" s="81" t="n">
        <v>0.300000012</v>
      </c>
      <c r="AQ980" s="81" t="n">
        <v>0</v>
      </c>
      <c r="AR980" s="81" t="n">
        <v>1.89999998</v>
      </c>
      <c r="AS980" s="81" t="n">
        <v>0</v>
      </c>
      <c r="AT980" s="81" t="n">
        <v>0</v>
      </c>
      <c r="AU980" s="81" t="n">
        <v>0.899999976</v>
      </c>
      <c r="AV980" s="81" t="n">
        <v>0.600000024</v>
      </c>
      <c r="AW980" s="82">
        <f>MAX(ABS(Y980-AK980),ABS(Z980-AL980),ABS(AA980-AM980),ABS(AB980-AN980),ABS(AC980-AO980),ABS(AD980-AP980),ABS(AE980-AQ980),ABS(AF980-AR980),ABS(AG980-AS980),ABS(AH980-AT980),ABS(AI980-AU980),ABS(AJ980-AV980))</f>
        <v/>
      </c>
    </row>
    <row r="981">
      <c r="A981" s="78" t="inlineStr">
        <is>
          <t>M976</t>
        </is>
      </c>
      <c r="B981" s="52" t="inlineStr">
        <is>
          <t>RDR-39</t>
        </is>
      </c>
      <c r="C981" s="52" t="inlineStr">
        <is>
          <t>Air-defence radar</t>
        </is>
      </c>
      <c r="D981" s="52" t="inlineStr">
        <is>
          <t>Roof air conditioner</t>
        </is>
      </c>
      <c r="E981" s="63" t="inlineStr">
        <is>
          <t>Cube</t>
        </is>
      </c>
      <c r="F981" s="52" t="inlineStr">
        <is>
          <t>RDR-00</t>
        </is>
      </c>
      <c r="G981" s="79" t="n">
        <v>0.899999976</v>
      </c>
      <c r="H981" s="79" t="n">
        <v>0.400000006</v>
      </c>
      <c r="I981" s="79" t="n">
        <v>0.899999976</v>
      </c>
      <c r="J981" s="79" t="n">
        <v>0</v>
      </c>
      <c r="K981" s="79" t="n">
        <v>0</v>
      </c>
      <c r="L981" s="79" t="n">
        <v>0</v>
      </c>
      <c r="M981" s="79" t="n">
        <v>-4.5999999</v>
      </c>
      <c r="N981" s="79" t="n">
        <v>2.6500001</v>
      </c>
      <c r="O981" s="79" t="n">
        <v>1.20000005</v>
      </c>
      <c r="P981" s="80">
        <f>COS(RADIANS(K981))*COS(RADIANS(L981))+SIN(RADIANS(K981))*SIN(RADIANS(J981))*SIN(RADIANS(L981))</f>
        <v/>
      </c>
      <c r="Q981" s="80">
        <f>-COS(RADIANS(K981))*SIN(RADIANS(L981))+SIN(RADIANS(K981))*SIN(RADIANS(J981))*COS(RADIANS(L981))</f>
        <v/>
      </c>
      <c r="R981" s="80">
        <f>SIN(RADIANS(K981))*COS(RADIANS(J981))</f>
        <v/>
      </c>
      <c r="S981" s="80">
        <f>COS(RADIANS(J981))*SIN(RADIANS(L981))</f>
        <v/>
      </c>
      <c r="T981" s="80">
        <f>COS(RADIANS(J981))*COS(RADIANS(L981))</f>
        <v/>
      </c>
      <c r="U981" s="80">
        <f>-SIN(RADIANS(J981))</f>
        <v/>
      </c>
      <c r="V981" s="80">
        <f>-SIN(RADIANS(K981))*COS(RADIANS(L981))+COS(RADIANS(K981))*SIN(RADIANS(J981))*SIN(RADIANS(L981))</f>
        <v/>
      </c>
      <c r="W981" s="80">
        <f>SIN(RADIANS(K981))*SIN(RADIANS(L981))+COS(RADIANS(K981))*SIN(RADIANS(J981))*COS(RADIANS(L981))</f>
        <v/>
      </c>
      <c r="X981" s="80">
        <f>COS(RADIANS(K981))*COS(RADIANS(J981))</f>
        <v/>
      </c>
      <c r="Y981" s="80">
        <f>P981*G981</f>
        <v/>
      </c>
      <c r="Z981" s="80">
        <f>Q981*H981</f>
        <v/>
      </c>
      <c r="AA981" s="80">
        <f>R981*I981</f>
        <v/>
      </c>
      <c r="AB981" s="80">
        <f>M981</f>
        <v/>
      </c>
      <c r="AC981" s="80">
        <f>S981*G981</f>
        <v/>
      </c>
      <c r="AD981" s="80">
        <f>T981*H981</f>
        <v/>
      </c>
      <c r="AE981" s="80">
        <f>U981*I981</f>
        <v/>
      </c>
      <c r="AF981" s="80">
        <f>N981</f>
        <v/>
      </c>
      <c r="AG981" s="80">
        <f>V981*G981</f>
        <v/>
      </c>
      <c r="AH981" s="80">
        <f>W981*H981</f>
        <v/>
      </c>
      <c r="AI981" s="80">
        <f>X981*I981</f>
        <v/>
      </c>
      <c r="AJ981" s="80">
        <f>O981</f>
        <v/>
      </c>
      <c r="AK981" s="81" t="n">
        <v>0.899999976</v>
      </c>
      <c r="AL981" s="81" t="n">
        <v>0</v>
      </c>
      <c r="AM981" s="81" t="n">
        <v>0</v>
      </c>
      <c r="AN981" s="81" t="n">
        <v>-4.5999999</v>
      </c>
      <c r="AO981" s="81" t="n">
        <v>0</v>
      </c>
      <c r="AP981" s="81" t="n">
        <v>0.400000006</v>
      </c>
      <c r="AQ981" s="81" t="n">
        <v>0</v>
      </c>
      <c r="AR981" s="81" t="n">
        <v>2.6500001</v>
      </c>
      <c r="AS981" s="81" t="n">
        <v>0</v>
      </c>
      <c r="AT981" s="81" t="n">
        <v>0</v>
      </c>
      <c r="AU981" s="81" t="n">
        <v>0.899999976</v>
      </c>
      <c r="AV981" s="81" t="n">
        <v>1.20000005</v>
      </c>
      <c r="AW981" s="82">
        <f>MAX(ABS(Y981-AK981),ABS(Z981-AL981),ABS(AA981-AM981),ABS(AB981-AN981),ABS(AC981-AO981),ABS(AD981-AP981),ABS(AE981-AQ981),ABS(AF981-AR981),ABS(AG981-AS981),ABS(AH981-AT981),ABS(AI981-AU981),ABS(AJ981-AV981))</f>
        <v/>
      </c>
    </row>
    <row r="982">
      <c r="A982" s="78" t="inlineStr">
        <is>
          <t>M977</t>
        </is>
      </c>
      <c r="B982" s="52" t="inlineStr">
        <is>
          <t>RDR-40</t>
        </is>
      </c>
      <c r="C982" s="52" t="inlineStr">
        <is>
          <t>Air-defence radar</t>
        </is>
      </c>
      <c r="D982" s="52" t="inlineStr">
        <is>
          <t>AC fan</t>
        </is>
      </c>
      <c r="E982" s="58" t="inlineStr">
        <is>
          <t>Cylinder</t>
        </is>
      </c>
      <c r="F982" s="52" t="inlineStr">
        <is>
          <t>RDR-00</t>
        </is>
      </c>
      <c r="G982" s="79" t="n">
        <v>0.699999988</v>
      </c>
      <c r="H982" s="79" t="n">
        <v>0.699999988</v>
      </c>
      <c r="I982" s="79" t="n">
        <v>0.0500000007</v>
      </c>
      <c r="J982" s="79" t="n">
        <v>90</v>
      </c>
      <c r="K982" s="79" t="n">
        <v>0</v>
      </c>
      <c r="L982" s="79" t="n">
        <v>0</v>
      </c>
      <c r="M982" s="79" t="n">
        <v>-4.5999999</v>
      </c>
      <c r="N982" s="79" t="n">
        <v>2.86999989</v>
      </c>
      <c r="O982" s="79" t="n">
        <v>1.20000005</v>
      </c>
      <c r="P982" s="80">
        <f>COS(RADIANS(K982))*COS(RADIANS(L982))+SIN(RADIANS(K982))*SIN(RADIANS(J982))*SIN(RADIANS(L982))</f>
        <v/>
      </c>
      <c r="Q982" s="80">
        <f>-COS(RADIANS(K982))*SIN(RADIANS(L982))+SIN(RADIANS(K982))*SIN(RADIANS(J982))*COS(RADIANS(L982))</f>
        <v/>
      </c>
      <c r="R982" s="80">
        <f>SIN(RADIANS(K982))*COS(RADIANS(J982))</f>
        <v/>
      </c>
      <c r="S982" s="80">
        <f>COS(RADIANS(J982))*SIN(RADIANS(L982))</f>
        <v/>
      </c>
      <c r="T982" s="80">
        <f>COS(RADIANS(J982))*COS(RADIANS(L982))</f>
        <v/>
      </c>
      <c r="U982" s="80">
        <f>-SIN(RADIANS(J982))</f>
        <v/>
      </c>
      <c r="V982" s="80">
        <f>-SIN(RADIANS(K982))*COS(RADIANS(L982))+COS(RADIANS(K982))*SIN(RADIANS(J982))*SIN(RADIANS(L982))</f>
        <v/>
      </c>
      <c r="W982" s="80">
        <f>SIN(RADIANS(K982))*SIN(RADIANS(L982))+COS(RADIANS(K982))*SIN(RADIANS(J982))*COS(RADIANS(L982))</f>
        <v/>
      </c>
      <c r="X982" s="80">
        <f>COS(RADIANS(K982))*COS(RADIANS(J982))</f>
        <v/>
      </c>
      <c r="Y982" s="80">
        <f>P982*G982</f>
        <v/>
      </c>
      <c r="Z982" s="80">
        <f>Q982*H982</f>
        <v/>
      </c>
      <c r="AA982" s="80">
        <f>R982*I982</f>
        <v/>
      </c>
      <c r="AB982" s="80">
        <f>M982</f>
        <v/>
      </c>
      <c r="AC982" s="80">
        <f>S982*G982</f>
        <v/>
      </c>
      <c r="AD982" s="80">
        <f>T982*H982</f>
        <v/>
      </c>
      <c r="AE982" s="80">
        <f>U982*I982</f>
        <v/>
      </c>
      <c r="AF982" s="80">
        <f>N982</f>
        <v/>
      </c>
      <c r="AG982" s="80">
        <f>V982*G982</f>
        <v/>
      </c>
      <c r="AH982" s="80">
        <f>W982*H982</f>
        <v/>
      </c>
      <c r="AI982" s="80">
        <f>X982*I982</f>
        <v/>
      </c>
      <c r="AJ982" s="80">
        <f>O982</f>
        <v/>
      </c>
      <c r="AK982" s="81" t="n">
        <v>0.699999988</v>
      </c>
      <c r="AL982" s="81" t="n">
        <v>0</v>
      </c>
      <c r="AM982" s="81" t="n">
        <v>0</v>
      </c>
      <c r="AN982" s="81" t="n">
        <v>-4.5999999</v>
      </c>
      <c r="AO982" s="81" t="n">
        <v>0</v>
      </c>
      <c r="AP982" s="81" t="n">
        <v>-3.05979704e-08</v>
      </c>
      <c r="AQ982" s="81" t="n">
        <v>-0.0500000007</v>
      </c>
      <c r="AR982" s="81" t="n">
        <v>2.86999989</v>
      </c>
      <c r="AS982" s="81" t="n">
        <v>0</v>
      </c>
      <c r="AT982" s="81" t="n">
        <v>0.699999988</v>
      </c>
      <c r="AU982" s="81" t="n">
        <v>-2.1855695e-09</v>
      </c>
      <c r="AV982" s="81" t="n">
        <v>1.20000005</v>
      </c>
      <c r="AW982" s="82">
        <f>MAX(ABS(Y982-AK982),ABS(Z982-AL982),ABS(AA982-AM982),ABS(AB982-AN982),ABS(AC982-AO982),ABS(AD982-AP982),ABS(AE982-AQ982),ABS(AF982-AR982),ABS(AG982-AS982),ABS(AH982-AT982),ABS(AI982-AU982),ABS(AJ982-AV982))</f>
        <v/>
      </c>
    </row>
    <row r="983">
      <c r="A983" s="78" t="inlineStr">
        <is>
          <t>M978</t>
        </is>
      </c>
      <c r="B983" s="52" t="inlineStr">
        <is>
          <t>RDR-41</t>
        </is>
      </c>
      <c r="C983" s="52" t="inlineStr">
        <is>
          <t>Air-defence radar</t>
        </is>
      </c>
      <c r="D983" s="52" t="inlineStr">
        <is>
          <t>Power cable</t>
        </is>
      </c>
      <c r="E983" s="58" t="inlineStr">
        <is>
          <t>Cylinder</t>
        </is>
      </c>
      <c r="F983" s="52" t="inlineStr">
        <is>
          <t>RDR-00</t>
        </is>
      </c>
      <c r="G983" s="79" t="n">
        <v>0.0900000036</v>
      </c>
      <c r="H983" s="79" t="n">
        <v>0.0900000036</v>
      </c>
      <c r="I983" s="79" t="n">
        <v>1.11803412</v>
      </c>
      <c r="J983" s="79" t="n">
        <v>0</v>
      </c>
      <c r="K983" s="79" t="n">
        <v>100.304832</v>
      </c>
      <c r="L983" s="79" t="n">
        <v>0</v>
      </c>
      <c r="M983" s="79" t="n">
        <v>-2.8499999</v>
      </c>
      <c r="N983" s="79" t="n">
        <v>0.5</v>
      </c>
      <c r="O983" s="79" t="n">
        <v>1.29999995</v>
      </c>
      <c r="P983" s="80">
        <f>COS(RADIANS(K983))*COS(RADIANS(L983))+SIN(RADIANS(K983))*SIN(RADIANS(J983))*SIN(RADIANS(L983))</f>
        <v/>
      </c>
      <c r="Q983" s="80">
        <f>-COS(RADIANS(K983))*SIN(RADIANS(L983))+SIN(RADIANS(K983))*SIN(RADIANS(J983))*COS(RADIANS(L983))</f>
        <v/>
      </c>
      <c r="R983" s="80">
        <f>SIN(RADIANS(K983))*COS(RADIANS(J983))</f>
        <v/>
      </c>
      <c r="S983" s="80">
        <f>COS(RADIANS(J983))*SIN(RADIANS(L983))</f>
        <v/>
      </c>
      <c r="T983" s="80">
        <f>COS(RADIANS(J983))*COS(RADIANS(L983))</f>
        <v/>
      </c>
      <c r="U983" s="80">
        <f>-SIN(RADIANS(J983))</f>
        <v/>
      </c>
      <c r="V983" s="80">
        <f>-SIN(RADIANS(K983))*COS(RADIANS(L983))+COS(RADIANS(K983))*SIN(RADIANS(J983))*SIN(RADIANS(L983))</f>
        <v/>
      </c>
      <c r="W983" s="80">
        <f>SIN(RADIANS(K983))*SIN(RADIANS(L983))+COS(RADIANS(K983))*SIN(RADIANS(J983))*COS(RADIANS(L983))</f>
        <v/>
      </c>
      <c r="X983" s="80">
        <f>COS(RADIANS(K983))*COS(RADIANS(J983))</f>
        <v/>
      </c>
      <c r="Y983" s="80">
        <f>P983*G983</f>
        <v/>
      </c>
      <c r="Z983" s="80">
        <f>Q983*H983</f>
        <v/>
      </c>
      <c r="AA983" s="80">
        <f>R983*I983</f>
        <v/>
      </c>
      <c r="AB983" s="80">
        <f>M983</f>
        <v/>
      </c>
      <c r="AC983" s="80">
        <f>S983*G983</f>
        <v/>
      </c>
      <c r="AD983" s="80">
        <f>T983*H983</f>
        <v/>
      </c>
      <c r="AE983" s="80">
        <f>U983*I983</f>
        <v/>
      </c>
      <c r="AF983" s="80">
        <f>N983</f>
        <v/>
      </c>
      <c r="AG983" s="80">
        <f>V983*G983</f>
        <v/>
      </c>
      <c r="AH983" s="80">
        <f>W983*H983</f>
        <v/>
      </c>
      <c r="AI983" s="80">
        <f>X983*I983</f>
        <v/>
      </c>
      <c r="AJ983" s="80">
        <f>O983</f>
        <v/>
      </c>
      <c r="AK983" s="81" t="n">
        <v>-0.0160996784</v>
      </c>
      <c r="AL983" s="81" t="n">
        <v>0</v>
      </c>
      <c r="AM983" s="81" t="n">
        <v>1.10000014</v>
      </c>
      <c r="AN983" s="81" t="n">
        <v>-2.8499999</v>
      </c>
      <c r="AO983" s="81" t="n">
        <v>0</v>
      </c>
      <c r="AP983" s="81" t="n">
        <v>0.0900000036</v>
      </c>
      <c r="AQ983" s="81" t="n">
        <v>0</v>
      </c>
      <c r="AR983" s="81" t="n">
        <v>0.5</v>
      </c>
      <c r="AS983" s="81" t="n">
        <v>-0.0885482952</v>
      </c>
      <c r="AT983" s="81" t="n">
        <v>0</v>
      </c>
      <c r="AU983" s="81" t="n">
        <v>-0.199999884</v>
      </c>
      <c r="AV983" s="81" t="n">
        <v>1.29999995</v>
      </c>
      <c r="AW983" s="82">
        <f>MAX(ABS(Y983-AK983),ABS(Z983-AL983),ABS(AA983-AM983),ABS(AB983-AN983),ABS(AC983-AO983),ABS(AD983-AP983),ABS(AE983-AQ983),ABS(AF983-AR983),ABS(AG983-AS983),ABS(AH983-AT983),ABS(AI983-AU983),ABS(AJ983-AV983))</f>
        <v/>
      </c>
    </row>
    <row r="984">
      <c r="A984" s="78" t="inlineStr">
        <is>
          <t>M979</t>
        </is>
      </c>
      <c r="B984" s="52" t="inlineStr">
        <is>
          <t>RDR-42</t>
        </is>
      </c>
      <c r="C984" s="52" t="inlineStr">
        <is>
          <t>Air-defence radar</t>
        </is>
      </c>
      <c r="D984" s="52" t="inlineStr">
        <is>
          <t>Mast cable duct</t>
        </is>
      </c>
      <c r="E984" s="58" t="inlineStr">
        <is>
          <t>Cylinder</t>
        </is>
      </c>
      <c r="F984" s="52" t="inlineStr">
        <is>
          <t>RDR-00</t>
        </is>
      </c>
      <c r="G984" s="79" t="n">
        <v>0.0700000003</v>
      </c>
      <c r="H984" s="79" t="n">
        <v>0.0700000003</v>
      </c>
      <c r="I984" s="79" t="n">
        <v>4.44999981</v>
      </c>
      <c r="J984" s="79" t="n">
        <v>-64.0107651</v>
      </c>
      <c r="K984" s="79" t="n">
        <v>112.619865</v>
      </c>
      <c r="L984" s="79" t="n">
        <v>0</v>
      </c>
      <c r="M984" s="79" t="n">
        <v>-1.39999998</v>
      </c>
      <c r="N984" s="79" t="n">
        <v>2.5999999</v>
      </c>
      <c r="O984" s="79" t="n">
        <v>0.825000048</v>
      </c>
      <c r="P984" s="80">
        <f>COS(RADIANS(K984))*COS(RADIANS(L984))+SIN(RADIANS(K984))*SIN(RADIANS(J984))*SIN(RADIANS(L984))</f>
        <v/>
      </c>
      <c r="Q984" s="80">
        <f>-COS(RADIANS(K984))*SIN(RADIANS(L984))+SIN(RADIANS(K984))*SIN(RADIANS(J984))*COS(RADIANS(L984))</f>
        <v/>
      </c>
      <c r="R984" s="80">
        <f>SIN(RADIANS(K984))*COS(RADIANS(J984))</f>
        <v/>
      </c>
      <c r="S984" s="80">
        <f>COS(RADIANS(J984))*SIN(RADIANS(L984))</f>
        <v/>
      </c>
      <c r="T984" s="80">
        <f>COS(RADIANS(J984))*COS(RADIANS(L984))</f>
        <v/>
      </c>
      <c r="U984" s="80">
        <f>-SIN(RADIANS(J984))</f>
        <v/>
      </c>
      <c r="V984" s="80">
        <f>-SIN(RADIANS(K984))*COS(RADIANS(L984))+COS(RADIANS(K984))*SIN(RADIANS(J984))*SIN(RADIANS(L984))</f>
        <v/>
      </c>
      <c r="W984" s="80">
        <f>SIN(RADIANS(K984))*SIN(RADIANS(L984))+COS(RADIANS(K984))*SIN(RADIANS(J984))*COS(RADIANS(L984))</f>
        <v/>
      </c>
      <c r="X984" s="80">
        <f>COS(RADIANS(K984))*COS(RADIANS(J984))</f>
        <v/>
      </c>
      <c r="Y984" s="80">
        <f>P984*G984</f>
        <v/>
      </c>
      <c r="Z984" s="80">
        <f>Q984*H984</f>
        <v/>
      </c>
      <c r="AA984" s="80">
        <f>R984*I984</f>
        <v/>
      </c>
      <c r="AB984" s="80">
        <f>M984</f>
        <v/>
      </c>
      <c r="AC984" s="80">
        <f>S984*G984</f>
        <v/>
      </c>
      <c r="AD984" s="80">
        <f>T984*H984</f>
        <v/>
      </c>
      <c r="AE984" s="80">
        <f>U984*I984</f>
        <v/>
      </c>
      <c r="AF984" s="80">
        <f>N984</f>
        <v/>
      </c>
      <c r="AG984" s="80">
        <f>V984*G984</f>
        <v/>
      </c>
      <c r="AH984" s="80">
        <f>W984*H984</f>
        <v/>
      </c>
      <c r="AI984" s="80">
        <f>X984*I984</f>
        <v/>
      </c>
      <c r="AJ984" s="80">
        <f>O984</f>
        <v/>
      </c>
      <c r="AK984" s="81" t="n">
        <v>-0.026923079</v>
      </c>
      <c r="AL984" s="81" t="n">
        <v>-0.0580812432</v>
      </c>
      <c r="AM984" s="81" t="n">
        <v>1.80000019</v>
      </c>
      <c r="AN984" s="81" t="n">
        <v>-1.39999998</v>
      </c>
      <c r="AO984" s="81" t="n">
        <v>0</v>
      </c>
      <c r="AP984" s="81" t="n">
        <v>0.0306741614</v>
      </c>
      <c r="AQ984" s="81" t="n">
        <v>3.99999976</v>
      </c>
      <c r="AR984" s="81" t="n">
        <v>2.5999999</v>
      </c>
      <c r="AS984" s="81" t="n">
        <v>-0.0646153837</v>
      </c>
      <c r="AT984" s="81" t="n">
        <v>0.0242005214</v>
      </c>
      <c r="AU984" s="81" t="n">
        <v>-0.750000119</v>
      </c>
      <c r="AV984" s="81" t="n">
        <v>0.825000048</v>
      </c>
      <c r="AW984" s="82">
        <f>MAX(ABS(Y984-AK984),ABS(Z984-AL984),ABS(AA984-AM984),ABS(AB984-AN984),ABS(AC984-AO984),ABS(AD984-AP984),ABS(AE984-AQ984),ABS(AF984-AR984),ABS(AG984-AS984),ABS(AH984-AT984),ABS(AI984-AU984),ABS(AJ984-AV984))</f>
        <v/>
      </c>
    </row>
    <row r="985">
      <c r="A985" s="78" t="inlineStr">
        <is>
          <t>M980</t>
        </is>
      </c>
      <c r="B985" s="52" t="inlineStr">
        <is>
          <t>RDR-43</t>
        </is>
      </c>
      <c r="C985" s="52" t="inlineStr">
        <is>
          <t>Air-defence radar</t>
        </is>
      </c>
      <c r="D985" s="52" t="inlineStr">
        <is>
          <t>Azimuth head</t>
        </is>
      </c>
      <c r="E985" s="53" t="inlineStr">
        <is>
          <t>Group</t>
        </is>
      </c>
      <c r="F985" s="52" t="inlineStr">
        <is>
          <t>RDR-00</t>
        </is>
      </c>
      <c r="G985" s="79" t="n">
        <v>1</v>
      </c>
      <c r="H985" s="79" t="n">
        <v>1</v>
      </c>
      <c r="I985" s="79" t="n">
        <v>1</v>
      </c>
      <c r="J985" s="79" t="n">
        <v>0</v>
      </c>
      <c r="K985" s="79" t="n">
        <v>0</v>
      </c>
      <c r="L985" s="79" t="n">
        <v>0</v>
      </c>
      <c r="M985" s="79" t="n">
        <v>0</v>
      </c>
      <c r="N985" s="79" t="n">
        <v>5</v>
      </c>
      <c r="O985" s="79" t="n">
        <v>0</v>
      </c>
      <c r="P985" s="80">
        <f>COS(RADIANS(K985))*COS(RADIANS(L985))+SIN(RADIANS(K985))*SIN(RADIANS(J985))*SIN(RADIANS(L985))</f>
        <v/>
      </c>
      <c r="Q985" s="80">
        <f>-COS(RADIANS(K985))*SIN(RADIANS(L985))+SIN(RADIANS(K985))*SIN(RADIANS(J985))*COS(RADIANS(L985))</f>
        <v/>
      </c>
      <c r="R985" s="80">
        <f>SIN(RADIANS(K985))*COS(RADIANS(J985))</f>
        <v/>
      </c>
      <c r="S985" s="80">
        <f>COS(RADIANS(J985))*SIN(RADIANS(L985))</f>
        <v/>
      </c>
      <c r="T985" s="80">
        <f>COS(RADIANS(J985))*COS(RADIANS(L985))</f>
        <v/>
      </c>
      <c r="U985" s="80">
        <f>-SIN(RADIANS(J985))</f>
        <v/>
      </c>
      <c r="V985" s="80">
        <f>-SIN(RADIANS(K985))*COS(RADIANS(L985))+COS(RADIANS(K985))*SIN(RADIANS(J985))*SIN(RADIANS(L985))</f>
        <v/>
      </c>
      <c r="W985" s="80">
        <f>SIN(RADIANS(K985))*SIN(RADIANS(L985))+COS(RADIANS(K985))*SIN(RADIANS(J985))*COS(RADIANS(L985))</f>
        <v/>
      </c>
      <c r="X985" s="80">
        <f>COS(RADIANS(K985))*COS(RADIANS(J985))</f>
        <v/>
      </c>
      <c r="Y985" s="80">
        <f>P985*G985</f>
        <v/>
      </c>
      <c r="Z985" s="80">
        <f>Q985*H985</f>
        <v/>
      </c>
      <c r="AA985" s="80">
        <f>R985*I985</f>
        <v/>
      </c>
      <c r="AB985" s="80">
        <f>M985</f>
        <v/>
      </c>
      <c r="AC985" s="80">
        <f>S985*G985</f>
        <v/>
      </c>
      <c r="AD985" s="80">
        <f>T985*H985</f>
        <v/>
      </c>
      <c r="AE985" s="80">
        <f>U985*I985</f>
        <v/>
      </c>
      <c r="AF985" s="80">
        <f>N985</f>
        <v/>
      </c>
      <c r="AG985" s="80">
        <f>V985*G985</f>
        <v/>
      </c>
      <c r="AH985" s="80">
        <f>W985*H985</f>
        <v/>
      </c>
      <c r="AI985" s="80">
        <f>X985*I985</f>
        <v/>
      </c>
      <c r="AJ985" s="80">
        <f>O985</f>
        <v/>
      </c>
      <c r="AK985" s="81" t="n">
        <v>1</v>
      </c>
      <c r="AL985" s="81" t="n">
        <v>0</v>
      </c>
      <c r="AM985" s="81" t="n">
        <v>0</v>
      </c>
      <c r="AN985" s="81" t="n">
        <v>0</v>
      </c>
      <c r="AO985" s="81" t="n">
        <v>0</v>
      </c>
      <c r="AP985" s="81" t="n">
        <v>1</v>
      </c>
      <c r="AQ985" s="81" t="n">
        <v>0</v>
      </c>
      <c r="AR985" s="81" t="n">
        <v>5</v>
      </c>
      <c r="AS985" s="81" t="n">
        <v>0</v>
      </c>
      <c r="AT985" s="81" t="n">
        <v>0</v>
      </c>
      <c r="AU985" s="81" t="n">
        <v>1</v>
      </c>
      <c r="AV985" s="81" t="n">
        <v>0</v>
      </c>
      <c r="AW985" s="82">
        <f>MAX(ABS(Y985-AK985),ABS(Z985-AL985),ABS(AA985-AM985),ABS(AB985-AN985),ABS(AC985-AO985),ABS(AD985-AP985),ABS(AE985-AQ985),ABS(AF985-AR985),ABS(AG985-AS985),ABS(AH985-AT985),ABS(AI985-AU985),ABS(AJ985-AV985))</f>
        <v/>
      </c>
    </row>
    <row r="986">
      <c r="A986" s="78" t="inlineStr">
        <is>
          <t>M981</t>
        </is>
      </c>
      <c r="B986" s="52" t="inlineStr">
        <is>
          <t>RDR-44</t>
        </is>
      </c>
      <c r="C986" s="52" t="inlineStr">
        <is>
          <t>Air-defence radar</t>
        </is>
      </c>
      <c r="D986" s="52" t="inlineStr">
        <is>
          <t>Pedestal</t>
        </is>
      </c>
      <c r="E986" s="63" t="inlineStr">
        <is>
          <t>Cube</t>
        </is>
      </c>
      <c r="F986" s="52" t="inlineStr">
        <is>
          <t>RDR-43</t>
        </is>
      </c>
      <c r="G986" s="79" t="n">
        <v>1.29999995</v>
      </c>
      <c r="H986" s="79" t="n">
        <v>0.400000006</v>
      </c>
      <c r="I986" s="79" t="n">
        <v>1.29999995</v>
      </c>
      <c r="J986" s="79" t="n">
        <v>0</v>
      </c>
      <c r="K986" s="79" t="n">
        <v>0</v>
      </c>
      <c r="L986" s="79" t="n">
        <v>0</v>
      </c>
      <c r="M986" s="79" t="n">
        <v>0</v>
      </c>
      <c r="N986" s="79" t="n">
        <v>0.200000003</v>
      </c>
      <c r="O986" s="79" t="n">
        <v>0</v>
      </c>
      <c r="P986" s="80">
        <f>COS(RADIANS(K986))*COS(RADIANS(L986))+SIN(RADIANS(K986))*SIN(RADIANS(J986))*SIN(RADIANS(L986))</f>
        <v/>
      </c>
      <c r="Q986" s="80">
        <f>-COS(RADIANS(K986))*SIN(RADIANS(L986))+SIN(RADIANS(K986))*SIN(RADIANS(J986))*COS(RADIANS(L986))</f>
        <v/>
      </c>
      <c r="R986" s="80">
        <f>SIN(RADIANS(K986))*COS(RADIANS(J986))</f>
        <v/>
      </c>
      <c r="S986" s="80">
        <f>COS(RADIANS(J986))*SIN(RADIANS(L986))</f>
        <v/>
      </c>
      <c r="T986" s="80">
        <f>COS(RADIANS(J986))*COS(RADIANS(L986))</f>
        <v/>
      </c>
      <c r="U986" s="80">
        <f>-SIN(RADIANS(J986))</f>
        <v/>
      </c>
      <c r="V986" s="80">
        <f>-SIN(RADIANS(K986))*COS(RADIANS(L986))+COS(RADIANS(K986))*SIN(RADIANS(J986))*SIN(RADIANS(L986))</f>
        <v/>
      </c>
      <c r="W986" s="80">
        <f>SIN(RADIANS(K986))*SIN(RADIANS(L986))+COS(RADIANS(K986))*SIN(RADIANS(J986))*COS(RADIANS(L986))</f>
        <v/>
      </c>
      <c r="X986" s="80">
        <f>COS(RADIANS(K986))*COS(RADIANS(J986))</f>
        <v/>
      </c>
      <c r="Y986" s="80">
        <f>P986*G986</f>
        <v/>
      </c>
      <c r="Z986" s="80">
        <f>Q986*H986</f>
        <v/>
      </c>
      <c r="AA986" s="80">
        <f>R986*I986</f>
        <v/>
      </c>
      <c r="AB986" s="80">
        <f>M986</f>
        <v/>
      </c>
      <c r="AC986" s="80">
        <f>S986*G986</f>
        <v/>
      </c>
      <c r="AD986" s="80">
        <f>T986*H986</f>
        <v/>
      </c>
      <c r="AE986" s="80">
        <f>U986*I986</f>
        <v/>
      </c>
      <c r="AF986" s="80">
        <f>N986</f>
        <v/>
      </c>
      <c r="AG986" s="80">
        <f>V986*G986</f>
        <v/>
      </c>
      <c r="AH986" s="80">
        <f>W986*H986</f>
        <v/>
      </c>
      <c r="AI986" s="80">
        <f>X986*I986</f>
        <v/>
      </c>
      <c r="AJ986" s="80">
        <f>O986</f>
        <v/>
      </c>
      <c r="AK986" s="81" t="n">
        <v>1.29999995</v>
      </c>
      <c r="AL986" s="81" t="n">
        <v>0</v>
      </c>
      <c r="AM986" s="81" t="n">
        <v>0</v>
      </c>
      <c r="AN986" s="81" t="n">
        <v>0</v>
      </c>
      <c r="AO986" s="81" t="n">
        <v>0</v>
      </c>
      <c r="AP986" s="81" t="n">
        <v>0.400000006</v>
      </c>
      <c r="AQ986" s="81" t="n">
        <v>0</v>
      </c>
      <c r="AR986" s="81" t="n">
        <v>0.200000003</v>
      </c>
      <c r="AS986" s="81" t="n">
        <v>0</v>
      </c>
      <c r="AT986" s="81" t="n">
        <v>0</v>
      </c>
      <c r="AU986" s="81" t="n">
        <v>1.29999995</v>
      </c>
      <c r="AV986" s="81" t="n">
        <v>0</v>
      </c>
      <c r="AW986" s="82">
        <f>MAX(ABS(Y986-AK986),ABS(Z986-AL986),ABS(AA986-AM986),ABS(AB986-AN986),ABS(AC986-AO986),ABS(AD986-AP986),ABS(AE986-AQ986),ABS(AF986-AR986),ABS(AG986-AS986),ABS(AH986-AT986),ABS(AI986-AU986),ABS(AJ986-AV986))</f>
        <v/>
      </c>
    </row>
    <row r="987">
      <c r="A987" s="78" t="inlineStr">
        <is>
          <t>M982</t>
        </is>
      </c>
      <c r="B987" s="52" t="inlineStr">
        <is>
          <t>RDR-45</t>
        </is>
      </c>
      <c r="C987" s="52" t="inlineStr">
        <is>
          <t>Air-defence radar</t>
        </is>
      </c>
      <c r="D987" s="52" t="inlineStr">
        <is>
          <t>Yoke cheek left</t>
        </is>
      </c>
      <c r="E987" s="63" t="inlineStr">
        <is>
          <t>Cube</t>
        </is>
      </c>
      <c r="F987" s="52" t="inlineStr">
        <is>
          <t>RDR-43</t>
        </is>
      </c>
      <c r="G987" s="79" t="n">
        <v>0.180000007</v>
      </c>
      <c r="H987" s="79" t="n">
        <v>1.10000002</v>
      </c>
      <c r="I987" s="79" t="n">
        <v>0.800000012</v>
      </c>
      <c r="J987" s="79" t="n">
        <v>0</v>
      </c>
      <c r="K987" s="79" t="n">
        <v>0</v>
      </c>
      <c r="L987" s="79" t="n">
        <v>0</v>
      </c>
      <c r="M987" s="79" t="n">
        <v>0.699999988</v>
      </c>
      <c r="N987" s="79" t="n">
        <v>0.850000024</v>
      </c>
      <c r="O987" s="79" t="n">
        <v>0</v>
      </c>
      <c r="P987" s="80">
        <f>COS(RADIANS(K987))*COS(RADIANS(L987))+SIN(RADIANS(K987))*SIN(RADIANS(J987))*SIN(RADIANS(L987))</f>
        <v/>
      </c>
      <c r="Q987" s="80">
        <f>-COS(RADIANS(K987))*SIN(RADIANS(L987))+SIN(RADIANS(K987))*SIN(RADIANS(J987))*COS(RADIANS(L987))</f>
        <v/>
      </c>
      <c r="R987" s="80">
        <f>SIN(RADIANS(K987))*COS(RADIANS(J987))</f>
        <v/>
      </c>
      <c r="S987" s="80">
        <f>COS(RADIANS(J987))*SIN(RADIANS(L987))</f>
        <v/>
      </c>
      <c r="T987" s="80">
        <f>COS(RADIANS(J987))*COS(RADIANS(L987))</f>
        <v/>
      </c>
      <c r="U987" s="80">
        <f>-SIN(RADIANS(J987))</f>
        <v/>
      </c>
      <c r="V987" s="80">
        <f>-SIN(RADIANS(K987))*COS(RADIANS(L987))+COS(RADIANS(K987))*SIN(RADIANS(J987))*SIN(RADIANS(L987))</f>
        <v/>
      </c>
      <c r="W987" s="80">
        <f>SIN(RADIANS(K987))*SIN(RADIANS(L987))+COS(RADIANS(K987))*SIN(RADIANS(J987))*COS(RADIANS(L987))</f>
        <v/>
      </c>
      <c r="X987" s="80">
        <f>COS(RADIANS(K987))*COS(RADIANS(J987))</f>
        <v/>
      </c>
      <c r="Y987" s="80">
        <f>P987*G987</f>
        <v/>
      </c>
      <c r="Z987" s="80">
        <f>Q987*H987</f>
        <v/>
      </c>
      <c r="AA987" s="80">
        <f>R987*I987</f>
        <v/>
      </c>
      <c r="AB987" s="80">
        <f>M987</f>
        <v/>
      </c>
      <c r="AC987" s="80">
        <f>S987*G987</f>
        <v/>
      </c>
      <c r="AD987" s="80">
        <f>T987*H987</f>
        <v/>
      </c>
      <c r="AE987" s="80">
        <f>U987*I987</f>
        <v/>
      </c>
      <c r="AF987" s="80">
        <f>N987</f>
        <v/>
      </c>
      <c r="AG987" s="80">
        <f>V987*G987</f>
        <v/>
      </c>
      <c r="AH987" s="80">
        <f>W987*H987</f>
        <v/>
      </c>
      <c r="AI987" s="80">
        <f>X987*I987</f>
        <v/>
      </c>
      <c r="AJ987" s="80">
        <f>O987</f>
        <v/>
      </c>
      <c r="AK987" s="81" t="n">
        <v>0.180000007</v>
      </c>
      <c r="AL987" s="81" t="n">
        <v>0</v>
      </c>
      <c r="AM987" s="81" t="n">
        <v>0</v>
      </c>
      <c r="AN987" s="81" t="n">
        <v>0.699999988</v>
      </c>
      <c r="AO987" s="81" t="n">
        <v>0</v>
      </c>
      <c r="AP987" s="81" t="n">
        <v>1.10000002</v>
      </c>
      <c r="AQ987" s="81" t="n">
        <v>0</v>
      </c>
      <c r="AR987" s="81" t="n">
        <v>0.850000024</v>
      </c>
      <c r="AS987" s="81" t="n">
        <v>0</v>
      </c>
      <c r="AT987" s="81" t="n">
        <v>0</v>
      </c>
      <c r="AU987" s="81" t="n">
        <v>0.800000012</v>
      </c>
      <c r="AV987" s="81" t="n">
        <v>0</v>
      </c>
      <c r="AW987" s="82">
        <f>MAX(ABS(Y987-AK987),ABS(Z987-AL987),ABS(AA987-AM987),ABS(AB987-AN987),ABS(AC987-AO987),ABS(AD987-AP987),ABS(AE987-AQ987),ABS(AF987-AR987),ABS(AG987-AS987),ABS(AH987-AT987),ABS(AI987-AU987),ABS(AJ987-AV987))</f>
        <v/>
      </c>
    </row>
    <row r="988">
      <c r="A988" s="78" t="inlineStr">
        <is>
          <t>M983</t>
        </is>
      </c>
      <c r="B988" s="52" t="inlineStr">
        <is>
          <t>RDR-46</t>
        </is>
      </c>
      <c r="C988" s="52" t="inlineStr">
        <is>
          <t>Air-defence radar</t>
        </is>
      </c>
      <c r="D988" s="52" t="inlineStr">
        <is>
          <t>Yoke cheek right</t>
        </is>
      </c>
      <c r="E988" s="63" t="inlineStr">
        <is>
          <t>Cube</t>
        </is>
      </c>
      <c r="F988" s="52" t="inlineStr">
        <is>
          <t>RDR-43</t>
        </is>
      </c>
      <c r="G988" s="79" t="n">
        <v>0.180000007</v>
      </c>
      <c r="H988" s="79" t="n">
        <v>1.10000002</v>
      </c>
      <c r="I988" s="79" t="n">
        <v>0.800000012</v>
      </c>
      <c r="J988" s="79" t="n">
        <v>0</v>
      </c>
      <c r="K988" s="79" t="n">
        <v>0</v>
      </c>
      <c r="L988" s="79" t="n">
        <v>0</v>
      </c>
      <c r="M988" s="79" t="n">
        <v>-0.699999988</v>
      </c>
      <c r="N988" s="79" t="n">
        <v>0.850000024</v>
      </c>
      <c r="O988" s="79" t="n">
        <v>0</v>
      </c>
      <c r="P988" s="80">
        <f>COS(RADIANS(K988))*COS(RADIANS(L988))+SIN(RADIANS(K988))*SIN(RADIANS(J988))*SIN(RADIANS(L988))</f>
        <v/>
      </c>
      <c r="Q988" s="80">
        <f>-COS(RADIANS(K988))*SIN(RADIANS(L988))+SIN(RADIANS(K988))*SIN(RADIANS(J988))*COS(RADIANS(L988))</f>
        <v/>
      </c>
      <c r="R988" s="80">
        <f>SIN(RADIANS(K988))*COS(RADIANS(J988))</f>
        <v/>
      </c>
      <c r="S988" s="80">
        <f>COS(RADIANS(J988))*SIN(RADIANS(L988))</f>
        <v/>
      </c>
      <c r="T988" s="80">
        <f>COS(RADIANS(J988))*COS(RADIANS(L988))</f>
        <v/>
      </c>
      <c r="U988" s="80">
        <f>-SIN(RADIANS(J988))</f>
        <v/>
      </c>
      <c r="V988" s="80">
        <f>-SIN(RADIANS(K988))*COS(RADIANS(L988))+COS(RADIANS(K988))*SIN(RADIANS(J988))*SIN(RADIANS(L988))</f>
        <v/>
      </c>
      <c r="W988" s="80">
        <f>SIN(RADIANS(K988))*SIN(RADIANS(L988))+COS(RADIANS(K988))*SIN(RADIANS(J988))*COS(RADIANS(L988))</f>
        <v/>
      </c>
      <c r="X988" s="80">
        <f>COS(RADIANS(K988))*COS(RADIANS(J988))</f>
        <v/>
      </c>
      <c r="Y988" s="80">
        <f>P988*G988</f>
        <v/>
      </c>
      <c r="Z988" s="80">
        <f>Q988*H988</f>
        <v/>
      </c>
      <c r="AA988" s="80">
        <f>R988*I988</f>
        <v/>
      </c>
      <c r="AB988" s="80">
        <f>M988</f>
        <v/>
      </c>
      <c r="AC988" s="80">
        <f>S988*G988</f>
        <v/>
      </c>
      <c r="AD988" s="80">
        <f>T988*H988</f>
        <v/>
      </c>
      <c r="AE988" s="80">
        <f>U988*I988</f>
        <v/>
      </c>
      <c r="AF988" s="80">
        <f>N988</f>
        <v/>
      </c>
      <c r="AG988" s="80">
        <f>V988*G988</f>
        <v/>
      </c>
      <c r="AH988" s="80">
        <f>W988*H988</f>
        <v/>
      </c>
      <c r="AI988" s="80">
        <f>X988*I988</f>
        <v/>
      </c>
      <c r="AJ988" s="80">
        <f>O988</f>
        <v/>
      </c>
      <c r="AK988" s="81" t="n">
        <v>0.180000007</v>
      </c>
      <c r="AL988" s="81" t="n">
        <v>0</v>
      </c>
      <c r="AM988" s="81" t="n">
        <v>0</v>
      </c>
      <c r="AN988" s="81" t="n">
        <v>-0.699999988</v>
      </c>
      <c r="AO988" s="81" t="n">
        <v>0</v>
      </c>
      <c r="AP988" s="81" t="n">
        <v>1.10000002</v>
      </c>
      <c r="AQ988" s="81" t="n">
        <v>0</v>
      </c>
      <c r="AR988" s="81" t="n">
        <v>0.850000024</v>
      </c>
      <c r="AS988" s="81" t="n">
        <v>0</v>
      </c>
      <c r="AT988" s="81" t="n">
        <v>0</v>
      </c>
      <c r="AU988" s="81" t="n">
        <v>0.800000012</v>
      </c>
      <c r="AV988" s="81" t="n">
        <v>0</v>
      </c>
      <c r="AW988" s="82">
        <f>MAX(ABS(Y988-AK988),ABS(Z988-AL988),ABS(AA988-AM988),ABS(AB988-AN988),ABS(AC988-AO988),ABS(AD988-AP988),ABS(AE988-AQ988),ABS(AF988-AR988),ABS(AG988-AS988),ABS(AH988-AT988),ABS(AI988-AU988),ABS(AJ988-AV988))</f>
        <v/>
      </c>
    </row>
    <row r="989">
      <c r="A989" s="78" t="inlineStr">
        <is>
          <t>M984</t>
        </is>
      </c>
      <c r="B989" s="52" t="inlineStr">
        <is>
          <t>RDR-47</t>
        </is>
      </c>
      <c r="C989" s="52" t="inlineStr">
        <is>
          <t>Air-defence radar</t>
        </is>
      </c>
      <c r="D989" s="52" t="inlineStr">
        <is>
          <t>Beacon pole</t>
        </is>
      </c>
      <c r="E989" s="58" t="inlineStr">
        <is>
          <t>Cylinder</t>
        </is>
      </c>
      <c r="F989" s="52" t="inlineStr">
        <is>
          <t>RDR-43</t>
        </is>
      </c>
      <c r="G989" s="79" t="n">
        <v>0.0700000003</v>
      </c>
      <c r="H989" s="79" t="n">
        <v>0.0700000003</v>
      </c>
      <c r="I989" s="79" t="n">
        <v>3.5999999</v>
      </c>
      <c r="J989" s="79" t="n">
        <v>90</v>
      </c>
      <c r="K989" s="79" t="n">
        <v>0</v>
      </c>
      <c r="L989" s="79" t="n">
        <v>0</v>
      </c>
      <c r="M989" s="79" t="n">
        <v>0</v>
      </c>
      <c r="N989" s="79" t="n">
        <v>2.20000005</v>
      </c>
      <c r="O989" s="79" t="n">
        <v>0</v>
      </c>
      <c r="P989" s="80">
        <f>COS(RADIANS(K989))*COS(RADIANS(L989))+SIN(RADIANS(K989))*SIN(RADIANS(J989))*SIN(RADIANS(L989))</f>
        <v/>
      </c>
      <c r="Q989" s="80">
        <f>-COS(RADIANS(K989))*SIN(RADIANS(L989))+SIN(RADIANS(K989))*SIN(RADIANS(J989))*COS(RADIANS(L989))</f>
        <v/>
      </c>
      <c r="R989" s="80">
        <f>SIN(RADIANS(K989))*COS(RADIANS(J989))</f>
        <v/>
      </c>
      <c r="S989" s="80">
        <f>COS(RADIANS(J989))*SIN(RADIANS(L989))</f>
        <v/>
      </c>
      <c r="T989" s="80">
        <f>COS(RADIANS(J989))*COS(RADIANS(L989))</f>
        <v/>
      </c>
      <c r="U989" s="80">
        <f>-SIN(RADIANS(J989))</f>
        <v/>
      </c>
      <c r="V989" s="80">
        <f>-SIN(RADIANS(K989))*COS(RADIANS(L989))+COS(RADIANS(K989))*SIN(RADIANS(J989))*SIN(RADIANS(L989))</f>
        <v/>
      </c>
      <c r="W989" s="80">
        <f>SIN(RADIANS(K989))*SIN(RADIANS(L989))+COS(RADIANS(K989))*SIN(RADIANS(J989))*COS(RADIANS(L989))</f>
        <v/>
      </c>
      <c r="X989" s="80">
        <f>COS(RADIANS(K989))*COS(RADIANS(J989))</f>
        <v/>
      </c>
      <c r="Y989" s="80">
        <f>P989*G989</f>
        <v/>
      </c>
      <c r="Z989" s="80">
        <f>Q989*H989</f>
        <v/>
      </c>
      <c r="AA989" s="80">
        <f>R989*I989</f>
        <v/>
      </c>
      <c r="AB989" s="80">
        <f>M989</f>
        <v/>
      </c>
      <c r="AC989" s="80">
        <f>S989*G989</f>
        <v/>
      </c>
      <c r="AD989" s="80">
        <f>T989*H989</f>
        <v/>
      </c>
      <c r="AE989" s="80">
        <f>U989*I989</f>
        <v/>
      </c>
      <c r="AF989" s="80">
        <f>N989</f>
        <v/>
      </c>
      <c r="AG989" s="80">
        <f>V989*G989</f>
        <v/>
      </c>
      <c r="AH989" s="80">
        <f>W989*H989</f>
        <v/>
      </c>
      <c r="AI989" s="80">
        <f>X989*I989</f>
        <v/>
      </c>
      <c r="AJ989" s="80">
        <f>O989</f>
        <v/>
      </c>
      <c r="AK989" s="81" t="n">
        <v>0.0700000003</v>
      </c>
      <c r="AL989" s="81" t="n">
        <v>0</v>
      </c>
      <c r="AM989" s="81" t="n">
        <v>0</v>
      </c>
      <c r="AN989" s="81" t="n">
        <v>0</v>
      </c>
      <c r="AO989" s="81" t="n">
        <v>0</v>
      </c>
      <c r="AP989" s="81" t="n">
        <v>-3.05979708e-09</v>
      </c>
      <c r="AQ989" s="81" t="n">
        <v>-3.5999999</v>
      </c>
      <c r="AR989" s="81" t="n">
        <v>2.20000005</v>
      </c>
      <c r="AS989" s="81" t="n">
        <v>0</v>
      </c>
      <c r="AT989" s="81" t="n">
        <v>0.0700000003</v>
      </c>
      <c r="AU989" s="81" t="n">
        <v>-1.57361001e-07</v>
      </c>
      <c r="AV989" s="81" t="n">
        <v>0</v>
      </c>
      <c r="AW989" s="82">
        <f>MAX(ABS(Y989-AK989),ABS(Z989-AL989),ABS(AA989-AM989),ABS(AB989-AN989),ABS(AC989-AO989),ABS(AD989-AP989),ABS(AE989-AQ989),ABS(AF989-AR989),ABS(AG989-AS989),ABS(AH989-AT989),ABS(AI989-AU989),ABS(AJ989-AV989))</f>
        <v/>
      </c>
    </row>
    <row r="990">
      <c r="A990" s="78" t="inlineStr">
        <is>
          <t>M985</t>
        </is>
      </c>
      <c r="B990" s="52" t="inlineStr">
        <is>
          <t>RDR-48</t>
        </is>
      </c>
      <c r="C990" s="52" t="inlineStr">
        <is>
          <t>Air-defence radar</t>
        </is>
      </c>
      <c r="D990" s="52" t="inlineStr">
        <is>
          <t>Aviation light</t>
        </is>
      </c>
      <c r="E990" s="59" t="inlineStr">
        <is>
          <t>Sphere</t>
        </is>
      </c>
      <c r="F990" s="52" t="inlineStr">
        <is>
          <t>RDR-43</t>
        </is>
      </c>
      <c r="G990" s="79" t="n">
        <v>0.200000003</v>
      </c>
      <c r="H990" s="79" t="n">
        <v>0.200000003</v>
      </c>
      <c r="I990" s="79" t="n">
        <v>0.200000003</v>
      </c>
      <c r="J990" s="79" t="n">
        <v>0</v>
      </c>
      <c r="K990" s="79" t="n">
        <v>0</v>
      </c>
      <c r="L990" s="79" t="n">
        <v>0</v>
      </c>
      <c r="M990" s="79" t="n">
        <v>0</v>
      </c>
      <c r="N990" s="79" t="n">
        <v>4.05000019</v>
      </c>
      <c r="O990" s="79" t="n">
        <v>0</v>
      </c>
      <c r="P990" s="80">
        <f>COS(RADIANS(K990))*COS(RADIANS(L990))+SIN(RADIANS(K990))*SIN(RADIANS(J990))*SIN(RADIANS(L990))</f>
        <v/>
      </c>
      <c r="Q990" s="80">
        <f>-COS(RADIANS(K990))*SIN(RADIANS(L990))+SIN(RADIANS(K990))*SIN(RADIANS(J990))*COS(RADIANS(L990))</f>
        <v/>
      </c>
      <c r="R990" s="80">
        <f>SIN(RADIANS(K990))*COS(RADIANS(J990))</f>
        <v/>
      </c>
      <c r="S990" s="80">
        <f>COS(RADIANS(J990))*SIN(RADIANS(L990))</f>
        <v/>
      </c>
      <c r="T990" s="80">
        <f>COS(RADIANS(J990))*COS(RADIANS(L990))</f>
        <v/>
      </c>
      <c r="U990" s="80">
        <f>-SIN(RADIANS(J990))</f>
        <v/>
      </c>
      <c r="V990" s="80">
        <f>-SIN(RADIANS(K990))*COS(RADIANS(L990))+COS(RADIANS(K990))*SIN(RADIANS(J990))*SIN(RADIANS(L990))</f>
        <v/>
      </c>
      <c r="W990" s="80">
        <f>SIN(RADIANS(K990))*SIN(RADIANS(L990))+COS(RADIANS(K990))*SIN(RADIANS(J990))*COS(RADIANS(L990))</f>
        <v/>
      </c>
      <c r="X990" s="80">
        <f>COS(RADIANS(K990))*COS(RADIANS(J990))</f>
        <v/>
      </c>
      <c r="Y990" s="80">
        <f>P990*G990</f>
        <v/>
      </c>
      <c r="Z990" s="80">
        <f>Q990*H990</f>
        <v/>
      </c>
      <c r="AA990" s="80">
        <f>R990*I990</f>
        <v/>
      </c>
      <c r="AB990" s="80">
        <f>M990</f>
        <v/>
      </c>
      <c r="AC990" s="80">
        <f>S990*G990</f>
        <v/>
      </c>
      <c r="AD990" s="80">
        <f>T990*H990</f>
        <v/>
      </c>
      <c r="AE990" s="80">
        <f>U990*I990</f>
        <v/>
      </c>
      <c r="AF990" s="80">
        <f>N990</f>
        <v/>
      </c>
      <c r="AG990" s="80">
        <f>V990*G990</f>
        <v/>
      </c>
      <c r="AH990" s="80">
        <f>W990*H990</f>
        <v/>
      </c>
      <c r="AI990" s="80">
        <f>X990*I990</f>
        <v/>
      </c>
      <c r="AJ990" s="80">
        <f>O990</f>
        <v/>
      </c>
      <c r="AK990" s="81" t="n">
        <v>0.200000003</v>
      </c>
      <c r="AL990" s="81" t="n">
        <v>0</v>
      </c>
      <c r="AM990" s="81" t="n">
        <v>0</v>
      </c>
      <c r="AN990" s="81" t="n">
        <v>0</v>
      </c>
      <c r="AO990" s="81" t="n">
        <v>0</v>
      </c>
      <c r="AP990" s="81" t="n">
        <v>0.200000003</v>
      </c>
      <c r="AQ990" s="81" t="n">
        <v>0</v>
      </c>
      <c r="AR990" s="81" t="n">
        <v>4.05000019</v>
      </c>
      <c r="AS990" s="81" t="n">
        <v>0</v>
      </c>
      <c r="AT990" s="81" t="n">
        <v>0</v>
      </c>
      <c r="AU990" s="81" t="n">
        <v>0.200000003</v>
      </c>
      <c r="AV990" s="81" t="n">
        <v>0</v>
      </c>
      <c r="AW990" s="82">
        <f>MAX(ABS(Y990-AK990),ABS(Z990-AL990),ABS(AA990-AM990),ABS(AB990-AN990),ABS(AC990-AO990),ABS(AD990-AP990),ABS(AE990-AQ990),ABS(AF990-AR990),ABS(AG990-AS990),ABS(AH990-AT990),ABS(AI990-AU990),ABS(AJ990-AV990))</f>
        <v/>
      </c>
    </row>
    <row r="991">
      <c r="A991" s="78" t="inlineStr">
        <is>
          <t>M986</t>
        </is>
      </c>
      <c r="B991" s="52" t="inlineStr">
        <is>
          <t>RDR-49</t>
        </is>
      </c>
      <c r="C991" s="52" t="inlineStr">
        <is>
          <t>Air-defence radar</t>
        </is>
      </c>
      <c r="D991" s="52" t="inlineStr">
        <is>
          <t>Elevation yoke</t>
        </is>
      </c>
      <c r="E991" s="53" t="inlineStr">
        <is>
          <t>Group</t>
        </is>
      </c>
      <c r="F991" s="52" t="inlineStr">
        <is>
          <t>RDR-43</t>
        </is>
      </c>
      <c r="G991" s="79" t="n">
        <v>1</v>
      </c>
      <c r="H991" s="79" t="n">
        <v>1</v>
      </c>
      <c r="I991" s="79" t="n">
        <v>1</v>
      </c>
      <c r="J991" s="79" t="n">
        <v>-4</v>
      </c>
      <c r="K991" s="79" t="n">
        <v>0</v>
      </c>
      <c r="L991" s="79" t="n">
        <v>0</v>
      </c>
      <c r="M991" s="79" t="n">
        <v>0</v>
      </c>
      <c r="N991" s="79" t="n">
        <v>0.899999976</v>
      </c>
      <c r="O991" s="79" t="n">
        <v>0</v>
      </c>
      <c r="P991" s="80">
        <f>COS(RADIANS(K991))*COS(RADIANS(L991))+SIN(RADIANS(K991))*SIN(RADIANS(J991))*SIN(RADIANS(L991))</f>
        <v/>
      </c>
      <c r="Q991" s="80">
        <f>-COS(RADIANS(K991))*SIN(RADIANS(L991))+SIN(RADIANS(K991))*SIN(RADIANS(J991))*COS(RADIANS(L991))</f>
        <v/>
      </c>
      <c r="R991" s="80">
        <f>SIN(RADIANS(K991))*COS(RADIANS(J991))</f>
        <v/>
      </c>
      <c r="S991" s="80">
        <f>COS(RADIANS(J991))*SIN(RADIANS(L991))</f>
        <v/>
      </c>
      <c r="T991" s="80">
        <f>COS(RADIANS(J991))*COS(RADIANS(L991))</f>
        <v/>
      </c>
      <c r="U991" s="80">
        <f>-SIN(RADIANS(J991))</f>
        <v/>
      </c>
      <c r="V991" s="80">
        <f>-SIN(RADIANS(K991))*COS(RADIANS(L991))+COS(RADIANS(K991))*SIN(RADIANS(J991))*SIN(RADIANS(L991))</f>
        <v/>
      </c>
      <c r="W991" s="80">
        <f>SIN(RADIANS(K991))*SIN(RADIANS(L991))+COS(RADIANS(K991))*SIN(RADIANS(J991))*COS(RADIANS(L991))</f>
        <v/>
      </c>
      <c r="X991" s="80">
        <f>COS(RADIANS(K991))*COS(RADIANS(J991))</f>
        <v/>
      </c>
      <c r="Y991" s="80">
        <f>P991*G991</f>
        <v/>
      </c>
      <c r="Z991" s="80">
        <f>Q991*H991</f>
        <v/>
      </c>
      <c r="AA991" s="80">
        <f>R991*I991</f>
        <v/>
      </c>
      <c r="AB991" s="80">
        <f>M991</f>
        <v/>
      </c>
      <c r="AC991" s="80">
        <f>S991*G991</f>
        <v/>
      </c>
      <c r="AD991" s="80">
        <f>T991*H991</f>
        <v/>
      </c>
      <c r="AE991" s="80">
        <f>U991*I991</f>
        <v/>
      </c>
      <c r="AF991" s="80">
        <f>N991</f>
        <v/>
      </c>
      <c r="AG991" s="80">
        <f>V991*G991</f>
        <v/>
      </c>
      <c r="AH991" s="80">
        <f>W991*H991</f>
        <v/>
      </c>
      <c r="AI991" s="80">
        <f>X991*I991</f>
        <v/>
      </c>
      <c r="AJ991" s="80">
        <f>O991</f>
        <v/>
      </c>
      <c r="AK991" s="81" t="n">
        <v>1</v>
      </c>
      <c r="AL991" s="81" t="n">
        <v>0</v>
      </c>
      <c r="AM991" s="81" t="n">
        <v>0</v>
      </c>
      <c r="AN991" s="81" t="n">
        <v>0</v>
      </c>
      <c r="AO991" s="81" t="n">
        <v>0</v>
      </c>
      <c r="AP991" s="81" t="n">
        <v>0.997564077</v>
      </c>
      <c r="AQ991" s="81" t="n">
        <v>0.0697564706</v>
      </c>
      <c r="AR991" s="81" t="n">
        <v>0.899999976</v>
      </c>
      <c r="AS991" s="81" t="n">
        <v>0</v>
      </c>
      <c r="AT991" s="81" t="n">
        <v>-0.0697564706</v>
      </c>
      <c r="AU991" s="81" t="n">
        <v>0.997564077</v>
      </c>
      <c r="AV991" s="81" t="n">
        <v>0</v>
      </c>
      <c r="AW991" s="82">
        <f>MAX(ABS(Y991-AK991),ABS(Z991-AL991),ABS(AA991-AM991),ABS(AB991-AN991),ABS(AC991-AO991),ABS(AD991-AP991),ABS(AE991-AQ991),ABS(AF991-AR991),ABS(AG991-AS991),ABS(AH991-AT991),ABS(AI991-AU991),ABS(AJ991-AV991))</f>
        <v/>
      </c>
    </row>
    <row r="992">
      <c r="A992" s="78" t="inlineStr">
        <is>
          <t>M987</t>
        </is>
      </c>
      <c r="B992" s="52" t="inlineStr">
        <is>
          <t>RDR-50</t>
        </is>
      </c>
      <c r="C992" s="52" t="inlineStr">
        <is>
          <t>Air-defence radar</t>
        </is>
      </c>
      <c r="D992" s="52" t="inlineStr">
        <is>
          <t>Trunnion</t>
        </is>
      </c>
      <c r="E992" s="58" t="inlineStr">
        <is>
          <t>Cylinder</t>
        </is>
      </c>
      <c r="F992" s="52" t="inlineStr">
        <is>
          <t>RDR-49</t>
        </is>
      </c>
      <c r="G992" s="79" t="n">
        <v>0.140000001</v>
      </c>
      <c r="H992" s="79" t="n">
        <v>0.140000001</v>
      </c>
      <c r="I992" s="79" t="n">
        <v>1.5</v>
      </c>
      <c r="J992" s="79" t="n">
        <v>0</v>
      </c>
      <c r="K992" s="79" t="n">
        <v>90</v>
      </c>
      <c r="L992" s="79" t="n">
        <v>0</v>
      </c>
      <c r="M992" s="79" t="n">
        <v>0</v>
      </c>
      <c r="N992" s="79" t="n">
        <v>0</v>
      </c>
      <c r="O992" s="79" t="n">
        <v>0</v>
      </c>
      <c r="P992" s="80">
        <f>COS(RADIANS(K992))*COS(RADIANS(L992))+SIN(RADIANS(K992))*SIN(RADIANS(J992))*SIN(RADIANS(L992))</f>
        <v/>
      </c>
      <c r="Q992" s="80">
        <f>-COS(RADIANS(K992))*SIN(RADIANS(L992))+SIN(RADIANS(K992))*SIN(RADIANS(J992))*COS(RADIANS(L992))</f>
        <v/>
      </c>
      <c r="R992" s="80">
        <f>SIN(RADIANS(K992))*COS(RADIANS(J992))</f>
        <v/>
      </c>
      <c r="S992" s="80">
        <f>COS(RADIANS(J992))*SIN(RADIANS(L992))</f>
        <v/>
      </c>
      <c r="T992" s="80">
        <f>COS(RADIANS(J992))*COS(RADIANS(L992))</f>
        <v/>
      </c>
      <c r="U992" s="80">
        <f>-SIN(RADIANS(J992))</f>
        <v/>
      </c>
      <c r="V992" s="80">
        <f>-SIN(RADIANS(K992))*COS(RADIANS(L992))+COS(RADIANS(K992))*SIN(RADIANS(J992))*SIN(RADIANS(L992))</f>
        <v/>
      </c>
      <c r="W992" s="80">
        <f>SIN(RADIANS(K992))*SIN(RADIANS(L992))+COS(RADIANS(K992))*SIN(RADIANS(J992))*COS(RADIANS(L992))</f>
        <v/>
      </c>
      <c r="X992" s="80">
        <f>COS(RADIANS(K992))*COS(RADIANS(J992))</f>
        <v/>
      </c>
      <c r="Y992" s="80">
        <f>P992*G992</f>
        <v/>
      </c>
      <c r="Z992" s="80">
        <f>Q992*H992</f>
        <v/>
      </c>
      <c r="AA992" s="80">
        <f>R992*I992</f>
        <v/>
      </c>
      <c r="AB992" s="80">
        <f>M992</f>
        <v/>
      </c>
      <c r="AC992" s="80">
        <f>S992*G992</f>
        <v/>
      </c>
      <c r="AD992" s="80">
        <f>T992*H992</f>
        <v/>
      </c>
      <c r="AE992" s="80">
        <f>U992*I992</f>
        <v/>
      </c>
      <c r="AF992" s="80">
        <f>N992</f>
        <v/>
      </c>
      <c r="AG992" s="80">
        <f>V992*G992</f>
        <v/>
      </c>
      <c r="AH992" s="80">
        <f>W992*H992</f>
        <v/>
      </c>
      <c r="AI992" s="80">
        <f>X992*I992</f>
        <v/>
      </c>
      <c r="AJ992" s="80">
        <f>O992</f>
        <v/>
      </c>
      <c r="AK992" s="81" t="n">
        <v>-6.11959416e-09</v>
      </c>
      <c r="AL992" s="81" t="n">
        <v>0</v>
      </c>
      <c r="AM992" s="81" t="n">
        <v>1.5</v>
      </c>
      <c r="AN992" s="81" t="n">
        <v>0</v>
      </c>
      <c r="AO992" s="81" t="n">
        <v>0</v>
      </c>
      <c r="AP992" s="81" t="n">
        <v>0.140000001</v>
      </c>
      <c r="AQ992" s="81" t="n">
        <v>0</v>
      </c>
      <c r="AR992" s="81" t="n">
        <v>0</v>
      </c>
      <c r="AS992" s="81" t="n">
        <v>-0.140000001</v>
      </c>
      <c r="AT992" s="81" t="n">
        <v>0</v>
      </c>
      <c r="AU992" s="81" t="n">
        <v>-6.556707889999999e-08</v>
      </c>
      <c r="AV992" s="81" t="n">
        <v>0</v>
      </c>
      <c r="AW992" s="82">
        <f>MAX(ABS(Y992-AK992),ABS(Z992-AL992),ABS(AA992-AM992),ABS(AB992-AN992),ABS(AC992-AO992),ABS(AD992-AP992),ABS(AE992-AQ992),ABS(AF992-AR992),ABS(AG992-AS992),ABS(AH992-AT992),ABS(AI992-AU992),ABS(AJ992-AV992))</f>
        <v/>
      </c>
    </row>
    <row r="993">
      <c r="A993" s="78" t="inlineStr">
        <is>
          <t>M988</t>
        </is>
      </c>
      <c r="B993" s="52" t="inlineStr">
        <is>
          <t>RDR-51</t>
        </is>
      </c>
      <c r="C993" s="52" t="inlineStr">
        <is>
          <t>Air-defence radar</t>
        </is>
      </c>
      <c r="D993" s="52" t="inlineStr">
        <is>
          <t>Antenna array</t>
        </is>
      </c>
      <c r="E993" s="53" t="inlineStr">
        <is>
          <t>Group</t>
        </is>
      </c>
      <c r="F993" s="52" t="inlineStr">
        <is>
          <t>RDR-49</t>
        </is>
      </c>
      <c r="G993" s="79" t="n">
        <v>1</v>
      </c>
      <c r="H993" s="79" t="n">
        <v>1</v>
      </c>
      <c r="I993" s="79" t="n">
        <v>1</v>
      </c>
      <c r="J993" s="79" t="n">
        <v>0</v>
      </c>
      <c r="K993" s="79" t="n">
        <v>0</v>
      </c>
      <c r="L993" s="79" t="n">
        <v>0</v>
      </c>
      <c r="M993" s="79" t="n">
        <v>0</v>
      </c>
      <c r="N993" s="79" t="n">
        <v>0</v>
      </c>
      <c r="O993" s="79" t="n">
        <v>1</v>
      </c>
      <c r="P993" s="80">
        <f>COS(RADIANS(K993))*COS(RADIANS(L993))+SIN(RADIANS(K993))*SIN(RADIANS(J993))*SIN(RADIANS(L993))</f>
        <v/>
      </c>
      <c r="Q993" s="80">
        <f>-COS(RADIANS(K993))*SIN(RADIANS(L993))+SIN(RADIANS(K993))*SIN(RADIANS(J993))*COS(RADIANS(L993))</f>
        <v/>
      </c>
      <c r="R993" s="80">
        <f>SIN(RADIANS(K993))*COS(RADIANS(J993))</f>
        <v/>
      </c>
      <c r="S993" s="80">
        <f>COS(RADIANS(J993))*SIN(RADIANS(L993))</f>
        <v/>
      </c>
      <c r="T993" s="80">
        <f>COS(RADIANS(J993))*COS(RADIANS(L993))</f>
        <v/>
      </c>
      <c r="U993" s="80">
        <f>-SIN(RADIANS(J993))</f>
        <v/>
      </c>
      <c r="V993" s="80">
        <f>-SIN(RADIANS(K993))*COS(RADIANS(L993))+COS(RADIANS(K993))*SIN(RADIANS(J993))*SIN(RADIANS(L993))</f>
        <v/>
      </c>
      <c r="W993" s="80">
        <f>SIN(RADIANS(K993))*SIN(RADIANS(L993))+COS(RADIANS(K993))*SIN(RADIANS(J993))*COS(RADIANS(L993))</f>
        <v/>
      </c>
      <c r="X993" s="80">
        <f>COS(RADIANS(K993))*COS(RADIANS(J993))</f>
        <v/>
      </c>
      <c r="Y993" s="80">
        <f>P993*G993</f>
        <v/>
      </c>
      <c r="Z993" s="80">
        <f>Q993*H993</f>
        <v/>
      </c>
      <c r="AA993" s="80">
        <f>R993*I993</f>
        <v/>
      </c>
      <c r="AB993" s="80">
        <f>M993</f>
        <v/>
      </c>
      <c r="AC993" s="80">
        <f>S993*G993</f>
        <v/>
      </c>
      <c r="AD993" s="80">
        <f>T993*H993</f>
        <v/>
      </c>
      <c r="AE993" s="80">
        <f>U993*I993</f>
        <v/>
      </c>
      <c r="AF993" s="80">
        <f>N993</f>
        <v/>
      </c>
      <c r="AG993" s="80">
        <f>V993*G993</f>
        <v/>
      </c>
      <c r="AH993" s="80">
        <f>W993*H993</f>
        <v/>
      </c>
      <c r="AI993" s="80">
        <f>X993*I993</f>
        <v/>
      </c>
      <c r="AJ993" s="80">
        <f>O993</f>
        <v/>
      </c>
      <c r="AK993" s="81" t="n">
        <v>1</v>
      </c>
      <c r="AL993" s="81" t="n">
        <v>0</v>
      </c>
      <c r="AM993" s="81" t="n">
        <v>0</v>
      </c>
      <c r="AN993" s="81" t="n">
        <v>0</v>
      </c>
      <c r="AO993" s="81" t="n">
        <v>0</v>
      </c>
      <c r="AP993" s="81" t="n">
        <v>1</v>
      </c>
      <c r="AQ993" s="81" t="n">
        <v>0</v>
      </c>
      <c r="AR993" s="81" t="n">
        <v>0</v>
      </c>
      <c r="AS993" s="81" t="n">
        <v>0</v>
      </c>
      <c r="AT993" s="81" t="n">
        <v>0</v>
      </c>
      <c r="AU993" s="81" t="n">
        <v>1</v>
      </c>
      <c r="AV993" s="81" t="n">
        <v>1</v>
      </c>
      <c r="AW993" s="82">
        <f>MAX(ABS(Y993-AK993),ABS(Z993-AL993),ABS(AA993-AM993),ABS(AB993-AN993),ABS(AC993-AO993),ABS(AD993-AP993),ABS(AE993-AQ993),ABS(AF993-AR993),ABS(AG993-AS993),ABS(AH993-AT993),ABS(AI993-AU993),ABS(AJ993-AV993))</f>
        <v/>
      </c>
    </row>
    <row r="994">
      <c r="A994" s="78" t="inlineStr">
        <is>
          <t>M989</t>
        </is>
      </c>
      <c r="B994" s="52" t="inlineStr">
        <is>
          <t>RDR-52</t>
        </is>
      </c>
      <c r="C994" s="52" t="inlineStr">
        <is>
          <t>Air-defence radar</t>
        </is>
      </c>
      <c r="D994" s="52" t="inlineStr">
        <is>
          <t>Array tile c1 r1</t>
        </is>
      </c>
      <c r="E994" s="63" t="inlineStr">
        <is>
          <t>Cube</t>
        </is>
      </c>
      <c r="F994" s="52" t="inlineStr">
        <is>
          <t>RDR-51</t>
        </is>
      </c>
      <c r="G994" s="79" t="n">
        <v>0.639999986</v>
      </c>
      <c r="H994" s="79" t="n">
        <v>0.779999971</v>
      </c>
      <c r="I994" s="79" t="n">
        <v>0.0500000007</v>
      </c>
      <c r="J994" s="79" t="n">
        <v>0</v>
      </c>
      <c r="K994" s="79" t="n">
        <v>22.5</v>
      </c>
      <c r="L994" s="79" t="n">
        <v>0</v>
      </c>
      <c r="M994" s="79" t="n">
        <v>-1.91341734</v>
      </c>
      <c r="N994" s="79" t="n">
        <v>-0.800000012</v>
      </c>
      <c r="O994" s="79" t="n">
        <v>0.380602479</v>
      </c>
      <c r="P994" s="80">
        <f>COS(RADIANS(K994))*COS(RADIANS(L994))+SIN(RADIANS(K994))*SIN(RADIANS(J994))*SIN(RADIANS(L994))</f>
        <v/>
      </c>
      <c r="Q994" s="80">
        <f>-COS(RADIANS(K994))*SIN(RADIANS(L994))+SIN(RADIANS(K994))*SIN(RADIANS(J994))*COS(RADIANS(L994))</f>
        <v/>
      </c>
      <c r="R994" s="80">
        <f>SIN(RADIANS(K994))*COS(RADIANS(J994))</f>
        <v/>
      </c>
      <c r="S994" s="80">
        <f>COS(RADIANS(J994))*SIN(RADIANS(L994))</f>
        <v/>
      </c>
      <c r="T994" s="80">
        <f>COS(RADIANS(J994))*COS(RADIANS(L994))</f>
        <v/>
      </c>
      <c r="U994" s="80">
        <f>-SIN(RADIANS(J994))</f>
        <v/>
      </c>
      <c r="V994" s="80">
        <f>-SIN(RADIANS(K994))*COS(RADIANS(L994))+COS(RADIANS(K994))*SIN(RADIANS(J994))*SIN(RADIANS(L994))</f>
        <v/>
      </c>
      <c r="W994" s="80">
        <f>SIN(RADIANS(K994))*SIN(RADIANS(L994))+COS(RADIANS(K994))*SIN(RADIANS(J994))*COS(RADIANS(L994))</f>
        <v/>
      </c>
      <c r="X994" s="80">
        <f>COS(RADIANS(K994))*COS(RADIANS(J994))</f>
        <v/>
      </c>
      <c r="Y994" s="80">
        <f>P994*G994</f>
        <v/>
      </c>
      <c r="Z994" s="80">
        <f>Q994*H994</f>
        <v/>
      </c>
      <c r="AA994" s="80">
        <f>R994*I994</f>
        <v/>
      </c>
      <c r="AB994" s="80">
        <f>M994</f>
        <v/>
      </c>
      <c r="AC994" s="80">
        <f>S994*G994</f>
        <v/>
      </c>
      <c r="AD994" s="80">
        <f>T994*H994</f>
        <v/>
      </c>
      <c r="AE994" s="80">
        <f>U994*I994</f>
        <v/>
      </c>
      <c r="AF994" s="80">
        <f>N994</f>
        <v/>
      </c>
      <c r="AG994" s="80">
        <f>V994*G994</f>
        <v/>
      </c>
      <c r="AH994" s="80">
        <f>W994*H994</f>
        <v/>
      </c>
      <c r="AI994" s="80">
        <f>X994*I994</f>
        <v/>
      </c>
      <c r="AJ994" s="80">
        <f>O994</f>
        <v/>
      </c>
      <c r="AK994" s="81" t="n">
        <v>0.5912828449999999</v>
      </c>
      <c r="AL994" s="81" t="n">
        <v>0</v>
      </c>
      <c r="AM994" s="81" t="n">
        <v>0.0191341732</v>
      </c>
      <c r="AN994" s="81" t="n">
        <v>-1.91341734</v>
      </c>
      <c r="AO994" s="81" t="n">
        <v>0</v>
      </c>
      <c r="AP994" s="81" t="n">
        <v>0.779999971</v>
      </c>
      <c r="AQ994" s="81" t="n">
        <v>0</v>
      </c>
      <c r="AR994" s="81" t="n">
        <v>-0.800000012</v>
      </c>
      <c r="AS994" s="81" t="n">
        <v>-0.244917408</v>
      </c>
      <c r="AT994" s="81" t="n">
        <v>0</v>
      </c>
      <c r="AU994" s="81" t="n">
        <v>0.046193976</v>
      </c>
      <c r="AV994" s="81" t="n">
        <v>0.380602479</v>
      </c>
      <c r="AW994" s="82">
        <f>MAX(ABS(Y994-AK994),ABS(Z994-AL994),ABS(AA994-AM994),ABS(AB994-AN994),ABS(AC994-AO994),ABS(AD994-AP994),ABS(AE994-AQ994),ABS(AF994-AR994),ABS(AG994-AS994),ABS(AH994-AT994),ABS(AI994-AU994),ABS(AJ994-AV994))</f>
        <v/>
      </c>
    </row>
    <row r="995">
      <c r="A995" s="78" t="inlineStr">
        <is>
          <t>M990</t>
        </is>
      </c>
      <c r="B995" s="52" t="inlineStr">
        <is>
          <t>RDR-53</t>
        </is>
      </c>
      <c r="C995" s="52" t="inlineStr">
        <is>
          <t>Air-defence radar</t>
        </is>
      </c>
      <c r="D995" s="52" t="inlineStr">
        <is>
          <t>Array tile c1 r2</t>
        </is>
      </c>
      <c r="E995" s="63" t="inlineStr">
        <is>
          <t>Cube</t>
        </is>
      </c>
      <c r="F995" s="52" t="inlineStr">
        <is>
          <t>RDR-51</t>
        </is>
      </c>
      <c r="G995" s="79" t="n">
        <v>0.639999986</v>
      </c>
      <c r="H995" s="79" t="n">
        <v>0.779999971</v>
      </c>
      <c r="I995" s="79" t="n">
        <v>0.0500000007</v>
      </c>
      <c r="J995" s="79" t="n">
        <v>0</v>
      </c>
      <c r="K995" s="79" t="n">
        <v>22.5</v>
      </c>
      <c r="L995" s="79" t="n">
        <v>0</v>
      </c>
      <c r="M995" s="79" t="n">
        <v>-1.91341734</v>
      </c>
      <c r="N995" s="79" t="n">
        <v>0</v>
      </c>
      <c r="O995" s="79" t="n">
        <v>0.380602479</v>
      </c>
      <c r="P995" s="80">
        <f>COS(RADIANS(K995))*COS(RADIANS(L995))+SIN(RADIANS(K995))*SIN(RADIANS(J995))*SIN(RADIANS(L995))</f>
        <v/>
      </c>
      <c r="Q995" s="80">
        <f>-COS(RADIANS(K995))*SIN(RADIANS(L995))+SIN(RADIANS(K995))*SIN(RADIANS(J995))*COS(RADIANS(L995))</f>
        <v/>
      </c>
      <c r="R995" s="80">
        <f>SIN(RADIANS(K995))*COS(RADIANS(J995))</f>
        <v/>
      </c>
      <c r="S995" s="80">
        <f>COS(RADIANS(J995))*SIN(RADIANS(L995))</f>
        <v/>
      </c>
      <c r="T995" s="80">
        <f>COS(RADIANS(J995))*COS(RADIANS(L995))</f>
        <v/>
      </c>
      <c r="U995" s="80">
        <f>-SIN(RADIANS(J995))</f>
        <v/>
      </c>
      <c r="V995" s="80">
        <f>-SIN(RADIANS(K995))*COS(RADIANS(L995))+COS(RADIANS(K995))*SIN(RADIANS(J995))*SIN(RADIANS(L995))</f>
        <v/>
      </c>
      <c r="W995" s="80">
        <f>SIN(RADIANS(K995))*SIN(RADIANS(L995))+COS(RADIANS(K995))*SIN(RADIANS(J995))*COS(RADIANS(L995))</f>
        <v/>
      </c>
      <c r="X995" s="80">
        <f>COS(RADIANS(K995))*COS(RADIANS(J995))</f>
        <v/>
      </c>
      <c r="Y995" s="80">
        <f>P995*G995</f>
        <v/>
      </c>
      <c r="Z995" s="80">
        <f>Q995*H995</f>
        <v/>
      </c>
      <c r="AA995" s="80">
        <f>R995*I995</f>
        <v/>
      </c>
      <c r="AB995" s="80">
        <f>M995</f>
        <v/>
      </c>
      <c r="AC995" s="80">
        <f>S995*G995</f>
        <v/>
      </c>
      <c r="AD995" s="80">
        <f>T995*H995</f>
        <v/>
      </c>
      <c r="AE995" s="80">
        <f>U995*I995</f>
        <v/>
      </c>
      <c r="AF995" s="80">
        <f>N995</f>
        <v/>
      </c>
      <c r="AG995" s="80">
        <f>V995*G995</f>
        <v/>
      </c>
      <c r="AH995" s="80">
        <f>W995*H995</f>
        <v/>
      </c>
      <c r="AI995" s="80">
        <f>X995*I995</f>
        <v/>
      </c>
      <c r="AJ995" s="80">
        <f>O995</f>
        <v/>
      </c>
      <c r="AK995" s="81" t="n">
        <v>0.5912828449999999</v>
      </c>
      <c r="AL995" s="81" t="n">
        <v>0</v>
      </c>
      <c r="AM995" s="81" t="n">
        <v>0.0191341732</v>
      </c>
      <c r="AN995" s="81" t="n">
        <v>-1.91341734</v>
      </c>
      <c r="AO995" s="81" t="n">
        <v>0</v>
      </c>
      <c r="AP995" s="81" t="n">
        <v>0.779999971</v>
      </c>
      <c r="AQ995" s="81" t="n">
        <v>0</v>
      </c>
      <c r="AR995" s="81" t="n">
        <v>0</v>
      </c>
      <c r="AS995" s="81" t="n">
        <v>-0.244917408</v>
      </c>
      <c r="AT995" s="81" t="n">
        <v>0</v>
      </c>
      <c r="AU995" s="81" t="n">
        <v>0.046193976</v>
      </c>
      <c r="AV995" s="81" t="n">
        <v>0.380602479</v>
      </c>
      <c r="AW995" s="82">
        <f>MAX(ABS(Y995-AK995),ABS(Z995-AL995),ABS(AA995-AM995),ABS(AB995-AN995),ABS(AC995-AO995),ABS(AD995-AP995),ABS(AE995-AQ995),ABS(AF995-AR995),ABS(AG995-AS995),ABS(AH995-AT995),ABS(AI995-AU995),ABS(AJ995-AV995))</f>
        <v/>
      </c>
    </row>
    <row r="996">
      <c r="A996" s="78" t="inlineStr">
        <is>
          <t>M991</t>
        </is>
      </c>
      <c r="B996" s="52" t="inlineStr">
        <is>
          <t>RDR-54</t>
        </is>
      </c>
      <c r="C996" s="52" t="inlineStr">
        <is>
          <t>Air-defence radar</t>
        </is>
      </c>
      <c r="D996" s="52" t="inlineStr">
        <is>
          <t>Array tile c1 r3</t>
        </is>
      </c>
      <c r="E996" s="63" t="inlineStr">
        <is>
          <t>Cube</t>
        </is>
      </c>
      <c r="F996" s="52" t="inlineStr">
        <is>
          <t>RDR-51</t>
        </is>
      </c>
      <c r="G996" s="79" t="n">
        <v>0.639999986</v>
      </c>
      <c r="H996" s="79" t="n">
        <v>0.779999971</v>
      </c>
      <c r="I996" s="79" t="n">
        <v>0.0500000007</v>
      </c>
      <c r="J996" s="79" t="n">
        <v>0</v>
      </c>
      <c r="K996" s="79" t="n">
        <v>22.5</v>
      </c>
      <c r="L996" s="79" t="n">
        <v>0</v>
      </c>
      <c r="M996" s="79" t="n">
        <v>-1.91341734</v>
      </c>
      <c r="N996" s="79" t="n">
        <v>0.800000012</v>
      </c>
      <c r="O996" s="79" t="n">
        <v>0.380602479</v>
      </c>
      <c r="P996" s="80">
        <f>COS(RADIANS(K996))*COS(RADIANS(L996))+SIN(RADIANS(K996))*SIN(RADIANS(J996))*SIN(RADIANS(L996))</f>
        <v/>
      </c>
      <c r="Q996" s="80">
        <f>-COS(RADIANS(K996))*SIN(RADIANS(L996))+SIN(RADIANS(K996))*SIN(RADIANS(J996))*COS(RADIANS(L996))</f>
        <v/>
      </c>
      <c r="R996" s="80">
        <f>SIN(RADIANS(K996))*COS(RADIANS(J996))</f>
        <v/>
      </c>
      <c r="S996" s="80">
        <f>COS(RADIANS(J996))*SIN(RADIANS(L996))</f>
        <v/>
      </c>
      <c r="T996" s="80">
        <f>COS(RADIANS(J996))*COS(RADIANS(L996))</f>
        <v/>
      </c>
      <c r="U996" s="80">
        <f>-SIN(RADIANS(J996))</f>
        <v/>
      </c>
      <c r="V996" s="80">
        <f>-SIN(RADIANS(K996))*COS(RADIANS(L996))+COS(RADIANS(K996))*SIN(RADIANS(J996))*SIN(RADIANS(L996))</f>
        <v/>
      </c>
      <c r="W996" s="80">
        <f>SIN(RADIANS(K996))*SIN(RADIANS(L996))+COS(RADIANS(K996))*SIN(RADIANS(J996))*COS(RADIANS(L996))</f>
        <v/>
      </c>
      <c r="X996" s="80">
        <f>COS(RADIANS(K996))*COS(RADIANS(J996))</f>
        <v/>
      </c>
      <c r="Y996" s="80">
        <f>P996*G996</f>
        <v/>
      </c>
      <c r="Z996" s="80">
        <f>Q996*H996</f>
        <v/>
      </c>
      <c r="AA996" s="80">
        <f>R996*I996</f>
        <v/>
      </c>
      <c r="AB996" s="80">
        <f>M996</f>
        <v/>
      </c>
      <c r="AC996" s="80">
        <f>S996*G996</f>
        <v/>
      </c>
      <c r="AD996" s="80">
        <f>T996*H996</f>
        <v/>
      </c>
      <c r="AE996" s="80">
        <f>U996*I996</f>
        <v/>
      </c>
      <c r="AF996" s="80">
        <f>N996</f>
        <v/>
      </c>
      <c r="AG996" s="80">
        <f>V996*G996</f>
        <v/>
      </c>
      <c r="AH996" s="80">
        <f>W996*H996</f>
        <v/>
      </c>
      <c r="AI996" s="80">
        <f>X996*I996</f>
        <v/>
      </c>
      <c r="AJ996" s="80">
        <f>O996</f>
        <v/>
      </c>
      <c r="AK996" s="81" t="n">
        <v>0.5912828449999999</v>
      </c>
      <c r="AL996" s="81" t="n">
        <v>0</v>
      </c>
      <c r="AM996" s="81" t="n">
        <v>0.0191341732</v>
      </c>
      <c r="AN996" s="81" t="n">
        <v>-1.91341734</v>
      </c>
      <c r="AO996" s="81" t="n">
        <v>0</v>
      </c>
      <c r="AP996" s="81" t="n">
        <v>0.779999971</v>
      </c>
      <c r="AQ996" s="81" t="n">
        <v>0</v>
      </c>
      <c r="AR996" s="81" t="n">
        <v>0.800000012</v>
      </c>
      <c r="AS996" s="81" t="n">
        <v>-0.244917408</v>
      </c>
      <c r="AT996" s="81" t="n">
        <v>0</v>
      </c>
      <c r="AU996" s="81" t="n">
        <v>0.046193976</v>
      </c>
      <c r="AV996" s="81" t="n">
        <v>0.380602479</v>
      </c>
      <c r="AW996" s="82">
        <f>MAX(ABS(Y996-AK996),ABS(Z996-AL996),ABS(AA996-AM996),ABS(AB996-AN996),ABS(AC996-AO996),ABS(AD996-AP996),ABS(AE996-AQ996),ABS(AF996-AR996),ABS(AG996-AS996),ABS(AH996-AT996),ABS(AI996-AU996),ABS(AJ996-AV996))</f>
        <v/>
      </c>
    </row>
    <row r="997">
      <c r="A997" s="78" t="inlineStr">
        <is>
          <t>M992</t>
        </is>
      </c>
      <c r="B997" s="52" t="inlineStr">
        <is>
          <t>RDR-55</t>
        </is>
      </c>
      <c r="C997" s="52" t="inlineStr">
        <is>
          <t>Air-defence radar</t>
        </is>
      </c>
      <c r="D997" s="52" t="inlineStr">
        <is>
          <t>Antenna rib</t>
        </is>
      </c>
      <c r="E997" s="63" t="inlineStr">
        <is>
          <t>Cube</t>
        </is>
      </c>
      <c r="F997" s="52" t="inlineStr">
        <is>
          <t>RDR-51</t>
        </is>
      </c>
      <c r="G997" s="79" t="n">
        <v>0.660000026</v>
      </c>
      <c r="H997" s="79" t="n">
        <v>0.07999999820000001</v>
      </c>
      <c r="I997" s="79" t="n">
        <v>0.07999999820000001</v>
      </c>
      <c r="J997" s="79" t="n">
        <v>0</v>
      </c>
      <c r="K997" s="79" t="n">
        <v>22.5</v>
      </c>
      <c r="L997" s="79" t="n">
        <v>0</v>
      </c>
      <c r="M997" s="79" t="n">
        <v>-1.88280261</v>
      </c>
      <c r="N997" s="79" t="n">
        <v>-0.400000006</v>
      </c>
      <c r="O997" s="79" t="n">
        <v>0.306692123</v>
      </c>
      <c r="P997" s="80">
        <f>COS(RADIANS(K997))*COS(RADIANS(L997))+SIN(RADIANS(K997))*SIN(RADIANS(J997))*SIN(RADIANS(L997))</f>
        <v/>
      </c>
      <c r="Q997" s="80">
        <f>-COS(RADIANS(K997))*SIN(RADIANS(L997))+SIN(RADIANS(K997))*SIN(RADIANS(J997))*COS(RADIANS(L997))</f>
        <v/>
      </c>
      <c r="R997" s="80">
        <f>SIN(RADIANS(K997))*COS(RADIANS(J997))</f>
        <v/>
      </c>
      <c r="S997" s="80">
        <f>COS(RADIANS(J997))*SIN(RADIANS(L997))</f>
        <v/>
      </c>
      <c r="T997" s="80">
        <f>COS(RADIANS(J997))*COS(RADIANS(L997))</f>
        <v/>
      </c>
      <c r="U997" s="80">
        <f>-SIN(RADIANS(J997))</f>
        <v/>
      </c>
      <c r="V997" s="80">
        <f>-SIN(RADIANS(K997))*COS(RADIANS(L997))+COS(RADIANS(K997))*SIN(RADIANS(J997))*SIN(RADIANS(L997))</f>
        <v/>
      </c>
      <c r="W997" s="80">
        <f>SIN(RADIANS(K997))*SIN(RADIANS(L997))+COS(RADIANS(K997))*SIN(RADIANS(J997))*COS(RADIANS(L997))</f>
        <v/>
      </c>
      <c r="X997" s="80">
        <f>COS(RADIANS(K997))*COS(RADIANS(J997))</f>
        <v/>
      </c>
      <c r="Y997" s="80">
        <f>P997*G997</f>
        <v/>
      </c>
      <c r="Z997" s="80">
        <f>Q997*H997</f>
        <v/>
      </c>
      <c r="AA997" s="80">
        <f>R997*I997</f>
        <v/>
      </c>
      <c r="AB997" s="80">
        <f>M997</f>
        <v/>
      </c>
      <c r="AC997" s="80">
        <f>S997*G997</f>
        <v/>
      </c>
      <c r="AD997" s="80">
        <f>T997*H997</f>
        <v/>
      </c>
      <c r="AE997" s="80">
        <f>U997*I997</f>
        <v/>
      </c>
      <c r="AF997" s="80">
        <f>N997</f>
        <v/>
      </c>
      <c r="AG997" s="80">
        <f>V997*G997</f>
        <v/>
      </c>
      <c r="AH997" s="80">
        <f>W997*H997</f>
        <v/>
      </c>
      <c r="AI997" s="80">
        <f>X997*I997</f>
        <v/>
      </c>
      <c r="AJ997" s="80">
        <f>O997</f>
        <v/>
      </c>
      <c r="AK997" s="81" t="n">
        <v>0.6097605230000001</v>
      </c>
      <c r="AL997" s="81" t="n">
        <v>0</v>
      </c>
      <c r="AM997" s="81" t="n">
        <v>0.030614676</v>
      </c>
      <c r="AN997" s="81" t="n">
        <v>-1.88280261</v>
      </c>
      <c r="AO997" s="81" t="n">
        <v>0</v>
      </c>
      <c r="AP997" s="81" t="n">
        <v>0.07999999820000001</v>
      </c>
      <c r="AQ997" s="81" t="n">
        <v>0</v>
      </c>
      <c r="AR997" s="81" t="n">
        <v>-0.400000006</v>
      </c>
      <c r="AS997" s="81" t="n">
        <v>-0.252571076</v>
      </c>
      <c r="AT997" s="81" t="n">
        <v>0</v>
      </c>
      <c r="AU997" s="81" t="n">
        <v>0.07391035560000001</v>
      </c>
      <c r="AV997" s="81" t="n">
        <v>0.306692123</v>
      </c>
      <c r="AW997" s="82">
        <f>MAX(ABS(Y997-AK997),ABS(Z997-AL997),ABS(AA997-AM997),ABS(AB997-AN997),ABS(AC997-AO997),ABS(AD997-AP997),ABS(AE997-AQ997),ABS(AF997-AR997),ABS(AG997-AS997),ABS(AH997-AT997),ABS(AI997-AU997),ABS(AJ997-AV997))</f>
        <v/>
      </c>
    </row>
    <row r="998">
      <c r="A998" s="78" t="inlineStr">
        <is>
          <t>M993</t>
        </is>
      </c>
      <c r="B998" s="52" t="inlineStr">
        <is>
          <t>RDR-56</t>
        </is>
      </c>
      <c r="C998" s="52" t="inlineStr">
        <is>
          <t>Air-defence radar</t>
        </is>
      </c>
      <c r="D998" s="52" t="inlineStr">
        <is>
          <t>Antenna rib</t>
        </is>
      </c>
      <c r="E998" s="63" t="inlineStr">
        <is>
          <t>Cube</t>
        </is>
      </c>
      <c r="F998" s="52" t="inlineStr">
        <is>
          <t>RDR-51</t>
        </is>
      </c>
      <c r="G998" s="79" t="n">
        <v>0.660000026</v>
      </c>
      <c r="H998" s="79" t="n">
        <v>0.07999999820000001</v>
      </c>
      <c r="I998" s="79" t="n">
        <v>0.07999999820000001</v>
      </c>
      <c r="J998" s="79" t="n">
        <v>0</v>
      </c>
      <c r="K998" s="79" t="n">
        <v>22.5</v>
      </c>
      <c r="L998" s="79" t="n">
        <v>0</v>
      </c>
      <c r="M998" s="79" t="n">
        <v>-1.88280261</v>
      </c>
      <c r="N998" s="79" t="n">
        <v>0.400000006</v>
      </c>
      <c r="O998" s="79" t="n">
        <v>0.306692123</v>
      </c>
      <c r="P998" s="80">
        <f>COS(RADIANS(K998))*COS(RADIANS(L998))+SIN(RADIANS(K998))*SIN(RADIANS(J998))*SIN(RADIANS(L998))</f>
        <v/>
      </c>
      <c r="Q998" s="80">
        <f>-COS(RADIANS(K998))*SIN(RADIANS(L998))+SIN(RADIANS(K998))*SIN(RADIANS(J998))*COS(RADIANS(L998))</f>
        <v/>
      </c>
      <c r="R998" s="80">
        <f>SIN(RADIANS(K998))*COS(RADIANS(J998))</f>
        <v/>
      </c>
      <c r="S998" s="80">
        <f>COS(RADIANS(J998))*SIN(RADIANS(L998))</f>
        <v/>
      </c>
      <c r="T998" s="80">
        <f>COS(RADIANS(J998))*COS(RADIANS(L998))</f>
        <v/>
      </c>
      <c r="U998" s="80">
        <f>-SIN(RADIANS(J998))</f>
        <v/>
      </c>
      <c r="V998" s="80">
        <f>-SIN(RADIANS(K998))*COS(RADIANS(L998))+COS(RADIANS(K998))*SIN(RADIANS(J998))*SIN(RADIANS(L998))</f>
        <v/>
      </c>
      <c r="W998" s="80">
        <f>SIN(RADIANS(K998))*SIN(RADIANS(L998))+COS(RADIANS(K998))*SIN(RADIANS(J998))*COS(RADIANS(L998))</f>
        <v/>
      </c>
      <c r="X998" s="80">
        <f>COS(RADIANS(K998))*COS(RADIANS(J998))</f>
        <v/>
      </c>
      <c r="Y998" s="80">
        <f>P998*G998</f>
        <v/>
      </c>
      <c r="Z998" s="80">
        <f>Q998*H998</f>
        <v/>
      </c>
      <c r="AA998" s="80">
        <f>R998*I998</f>
        <v/>
      </c>
      <c r="AB998" s="80">
        <f>M998</f>
        <v/>
      </c>
      <c r="AC998" s="80">
        <f>S998*G998</f>
        <v/>
      </c>
      <c r="AD998" s="80">
        <f>T998*H998</f>
        <v/>
      </c>
      <c r="AE998" s="80">
        <f>U998*I998</f>
        <v/>
      </c>
      <c r="AF998" s="80">
        <f>N998</f>
        <v/>
      </c>
      <c r="AG998" s="80">
        <f>V998*G998</f>
        <v/>
      </c>
      <c r="AH998" s="80">
        <f>W998*H998</f>
        <v/>
      </c>
      <c r="AI998" s="80">
        <f>X998*I998</f>
        <v/>
      </c>
      <c r="AJ998" s="80">
        <f>O998</f>
        <v/>
      </c>
      <c r="AK998" s="81" t="n">
        <v>0.6097605230000001</v>
      </c>
      <c r="AL998" s="81" t="n">
        <v>0</v>
      </c>
      <c r="AM998" s="81" t="n">
        <v>0.030614676</v>
      </c>
      <c r="AN998" s="81" t="n">
        <v>-1.88280261</v>
      </c>
      <c r="AO998" s="81" t="n">
        <v>0</v>
      </c>
      <c r="AP998" s="81" t="n">
        <v>0.07999999820000001</v>
      </c>
      <c r="AQ998" s="81" t="n">
        <v>0</v>
      </c>
      <c r="AR998" s="81" t="n">
        <v>0.400000006</v>
      </c>
      <c r="AS998" s="81" t="n">
        <v>-0.252571076</v>
      </c>
      <c r="AT998" s="81" t="n">
        <v>0</v>
      </c>
      <c r="AU998" s="81" t="n">
        <v>0.07391035560000001</v>
      </c>
      <c r="AV998" s="81" t="n">
        <v>0.306692123</v>
      </c>
      <c r="AW998" s="82">
        <f>MAX(ABS(Y998-AK998),ABS(Z998-AL998),ABS(AA998-AM998),ABS(AB998-AN998),ABS(AC998-AO998),ABS(AD998-AP998),ABS(AE998-AQ998),ABS(AF998-AR998),ABS(AG998-AS998),ABS(AH998-AT998),ABS(AI998-AU998),ABS(AJ998-AV998))</f>
        <v/>
      </c>
    </row>
    <row r="999">
      <c r="A999" s="78" t="inlineStr">
        <is>
          <t>M994</t>
        </is>
      </c>
      <c r="B999" s="52" t="inlineStr">
        <is>
          <t>RDR-57</t>
        </is>
      </c>
      <c r="C999" s="52" t="inlineStr">
        <is>
          <t>Air-defence radar</t>
        </is>
      </c>
      <c r="D999" s="52" t="inlineStr">
        <is>
          <t>Array tile c2 r1</t>
        </is>
      </c>
      <c r="E999" s="63" t="inlineStr">
        <is>
          <t>Cube</t>
        </is>
      </c>
      <c r="F999" s="52" t="inlineStr">
        <is>
          <t>RDR-51</t>
        </is>
      </c>
      <c r="G999" s="79" t="n">
        <v>0.639999986</v>
      </c>
      <c r="H999" s="79" t="n">
        <v>0.779999971</v>
      </c>
      <c r="I999" s="79" t="n">
        <v>0.0500000007</v>
      </c>
      <c r="J999" s="79" t="n">
        <v>0</v>
      </c>
      <c r="K999" s="79" t="n">
        <v>15</v>
      </c>
      <c r="L999" s="79" t="n">
        <v>0</v>
      </c>
      <c r="M999" s="79" t="n">
        <v>-1.29409528</v>
      </c>
      <c r="N999" s="79" t="n">
        <v>-0.800000012</v>
      </c>
      <c r="O999" s="79" t="n">
        <v>0.170370936</v>
      </c>
      <c r="P999" s="80">
        <f>COS(RADIANS(K999))*COS(RADIANS(L999))+SIN(RADIANS(K999))*SIN(RADIANS(J999))*SIN(RADIANS(L999))</f>
        <v/>
      </c>
      <c r="Q999" s="80">
        <f>-COS(RADIANS(K999))*SIN(RADIANS(L999))+SIN(RADIANS(K999))*SIN(RADIANS(J999))*COS(RADIANS(L999))</f>
        <v/>
      </c>
      <c r="R999" s="80">
        <f>SIN(RADIANS(K999))*COS(RADIANS(J999))</f>
        <v/>
      </c>
      <c r="S999" s="80">
        <f>COS(RADIANS(J999))*SIN(RADIANS(L999))</f>
        <v/>
      </c>
      <c r="T999" s="80">
        <f>COS(RADIANS(J999))*COS(RADIANS(L999))</f>
        <v/>
      </c>
      <c r="U999" s="80">
        <f>-SIN(RADIANS(J999))</f>
        <v/>
      </c>
      <c r="V999" s="80">
        <f>-SIN(RADIANS(K999))*COS(RADIANS(L999))+COS(RADIANS(K999))*SIN(RADIANS(J999))*SIN(RADIANS(L999))</f>
        <v/>
      </c>
      <c r="W999" s="80">
        <f>SIN(RADIANS(K999))*SIN(RADIANS(L999))+COS(RADIANS(K999))*SIN(RADIANS(J999))*COS(RADIANS(L999))</f>
        <v/>
      </c>
      <c r="X999" s="80">
        <f>COS(RADIANS(K999))*COS(RADIANS(J999))</f>
        <v/>
      </c>
      <c r="Y999" s="80">
        <f>P999*G999</f>
        <v/>
      </c>
      <c r="Z999" s="80">
        <f>Q999*H999</f>
        <v/>
      </c>
      <c r="AA999" s="80">
        <f>R999*I999</f>
        <v/>
      </c>
      <c r="AB999" s="80">
        <f>M999</f>
        <v/>
      </c>
      <c r="AC999" s="80">
        <f>S999*G999</f>
        <v/>
      </c>
      <c r="AD999" s="80">
        <f>T999*H999</f>
        <v/>
      </c>
      <c r="AE999" s="80">
        <f>U999*I999</f>
        <v/>
      </c>
      <c r="AF999" s="80">
        <f>N999</f>
        <v/>
      </c>
      <c r="AG999" s="80">
        <f>V999*G999</f>
        <v/>
      </c>
      <c r="AH999" s="80">
        <f>W999*H999</f>
        <v/>
      </c>
      <c r="AI999" s="80">
        <f>X999*I999</f>
        <v/>
      </c>
      <c r="AJ999" s="80">
        <f>O999</f>
        <v/>
      </c>
      <c r="AK999" s="81" t="n">
        <v>0.618192494</v>
      </c>
      <c r="AL999" s="81" t="n">
        <v>0</v>
      </c>
      <c r="AM999" s="81" t="n">
        <v>0.0129409526</v>
      </c>
      <c r="AN999" s="81" t="n">
        <v>-1.29409528</v>
      </c>
      <c r="AO999" s="81" t="n">
        <v>0</v>
      </c>
      <c r="AP999" s="81" t="n">
        <v>0.779999971</v>
      </c>
      <c r="AQ999" s="81" t="n">
        <v>0</v>
      </c>
      <c r="AR999" s="81" t="n">
        <v>-0.800000012</v>
      </c>
      <c r="AS999" s="81" t="n">
        <v>-0.165644184</v>
      </c>
      <c r="AT999" s="81" t="n">
        <v>0</v>
      </c>
      <c r="AU999" s="81" t="n">
        <v>0.0482962914</v>
      </c>
      <c r="AV999" s="81" t="n">
        <v>0.170370936</v>
      </c>
      <c r="AW999" s="82">
        <f>MAX(ABS(Y999-AK999),ABS(Z999-AL999),ABS(AA999-AM999),ABS(AB999-AN999),ABS(AC999-AO999),ABS(AD999-AP999),ABS(AE999-AQ999),ABS(AF999-AR999),ABS(AG999-AS999),ABS(AH999-AT999),ABS(AI999-AU999),ABS(AJ999-AV999))</f>
        <v/>
      </c>
    </row>
    <row r="1000">
      <c r="A1000" s="78" t="inlineStr">
        <is>
          <t>M995</t>
        </is>
      </c>
      <c r="B1000" s="52" t="inlineStr">
        <is>
          <t>RDR-58</t>
        </is>
      </c>
      <c r="C1000" s="52" t="inlineStr">
        <is>
          <t>Air-defence radar</t>
        </is>
      </c>
      <c r="D1000" s="52" t="inlineStr">
        <is>
          <t>Array tile c2 r2</t>
        </is>
      </c>
      <c r="E1000" s="63" t="inlineStr">
        <is>
          <t>Cube</t>
        </is>
      </c>
      <c r="F1000" s="52" t="inlineStr">
        <is>
          <t>RDR-51</t>
        </is>
      </c>
      <c r="G1000" s="79" t="n">
        <v>0.639999986</v>
      </c>
      <c r="H1000" s="79" t="n">
        <v>0.779999971</v>
      </c>
      <c r="I1000" s="79" t="n">
        <v>0.0500000007</v>
      </c>
      <c r="J1000" s="79" t="n">
        <v>0</v>
      </c>
      <c r="K1000" s="79" t="n">
        <v>15</v>
      </c>
      <c r="L1000" s="79" t="n">
        <v>0</v>
      </c>
      <c r="M1000" s="79" t="n">
        <v>-1.29409528</v>
      </c>
      <c r="N1000" s="79" t="n">
        <v>0</v>
      </c>
      <c r="O1000" s="79" t="n">
        <v>0.170370936</v>
      </c>
      <c r="P1000" s="80">
        <f>COS(RADIANS(K1000))*COS(RADIANS(L1000))+SIN(RADIANS(K1000))*SIN(RADIANS(J1000))*SIN(RADIANS(L1000))</f>
        <v/>
      </c>
      <c r="Q1000" s="80">
        <f>-COS(RADIANS(K1000))*SIN(RADIANS(L1000))+SIN(RADIANS(K1000))*SIN(RADIANS(J1000))*COS(RADIANS(L1000))</f>
        <v/>
      </c>
      <c r="R1000" s="80">
        <f>SIN(RADIANS(K1000))*COS(RADIANS(J1000))</f>
        <v/>
      </c>
      <c r="S1000" s="80">
        <f>COS(RADIANS(J1000))*SIN(RADIANS(L1000))</f>
        <v/>
      </c>
      <c r="T1000" s="80">
        <f>COS(RADIANS(J1000))*COS(RADIANS(L1000))</f>
        <v/>
      </c>
      <c r="U1000" s="80">
        <f>-SIN(RADIANS(J1000))</f>
        <v/>
      </c>
      <c r="V1000" s="80">
        <f>-SIN(RADIANS(K1000))*COS(RADIANS(L1000))+COS(RADIANS(K1000))*SIN(RADIANS(J1000))*SIN(RADIANS(L1000))</f>
        <v/>
      </c>
      <c r="W1000" s="80">
        <f>SIN(RADIANS(K1000))*SIN(RADIANS(L1000))+COS(RADIANS(K1000))*SIN(RADIANS(J1000))*COS(RADIANS(L1000))</f>
        <v/>
      </c>
      <c r="X1000" s="80">
        <f>COS(RADIANS(K1000))*COS(RADIANS(J1000))</f>
        <v/>
      </c>
      <c r="Y1000" s="80">
        <f>P1000*G1000</f>
        <v/>
      </c>
      <c r="Z1000" s="80">
        <f>Q1000*H1000</f>
        <v/>
      </c>
      <c r="AA1000" s="80">
        <f>R1000*I1000</f>
        <v/>
      </c>
      <c r="AB1000" s="80">
        <f>M1000</f>
        <v/>
      </c>
      <c r="AC1000" s="80">
        <f>S1000*G1000</f>
        <v/>
      </c>
      <c r="AD1000" s="80">
        <f>T1000*H1000</f>
        <v/>
      </c>
      <c r="AE1000" s="80">
        <f>U1000*I1000</f>
        <v/>
      </c>
      <c r="AF1000" s="80">
        <f>N1000</f>
        <v/>
      </c>
      <c r="AG1000" s="80">
        <f>V1000*G1000</f>
        <v/>
      </c>
      <c r="AH1000" s="80">
        <f>W1000*H1000</f>
        <v/>
      </c>
      <c r="AI1000" s="80">
        <f>X1000*I1000</f>
        <v/>
      </c>
      <c r="AJ1000" s="80">
        <f>O1000</f>
        <v/>
      </c>
      <c r="AK1000" s="81" t="n">
        <v>0.618192494</v>
      </c>
      <c r="AL1000" s="81" t="n">
        <v>0</v>
      </c>
      <c r="AM1000" s="81" t="n">
        <v>0.0129409526</v>
      </c>
      <c r="AN1000" s="81" t="n">
        <v>-1.29409528</v>
      </c>
      <c r="AO1000" s="81" t="n">
        <v>0</v>
      </c>
      <c r="AP1000" s="81" t="n">
        <v>0.779999971</v>
      </c>
      <c r="AQ1000" s="81" t="n">
        <v>0</v>
      </c>
      <c r="AR1000" s="81" t="n">
        <v>0</v>
      </c>
      <c r="AS1000" s="81" t="n">
        <v>-0.165644184</v>
      </c>
      <c r="AT1000" s="81" t="n">
        <v>0</v>
      </c>
      <c r="AU1000" s="81" t="n">
        <v>0.0482962914</v>
      </c>
      <c r="AV1000" s="81" t="n">
        <v>0.170370936</v>
      </c>
      <c r="AW1000" s="82">
        <f>MAX(ABS(Y1000-AK1000),ABS(Z1000-AL1000),ABS(AA1000-AM1000),ABS(AB1000-AN1000),ABS(AC1000-AO1000),ABS(AD1000-AP1000),ABS(AE1000-AQ1000),ABS(AF1000-AR1000),ABS(AG1000-AS1000),ABS(AH1000-AT1000),ABS(AI1000-AU1000),ABS(AJ1000-AV1000))</f>
        <v/>
      </c>
    </row>
    <row r="1001">
      <c r="A1001" s="78" t="inlineStr">
        <is>
          <t>M996</t>
        </is>
      </c>
      <c r="B1001" s="52" t="inlineStr">
        <is>
          <t>RDR-59</t>
        </is>
      </c>
      <c r="C1001" s="52" t="inlineStr">
        <is>
          <t>Air-defence radar</t>
        </is>
      </c>
      <c r="D1001" s="52" t="inlineStr">
        <is>
          <t>Array tile c2 r3</t>
        </is>
      </c>
      <c r="E1001" s="63" t="inlineStr">
        <is>
          <t>Cube</t>
        </is>
      </c>
      <c r="F1001" s="52" t="inlineStr">
        <is>
          <t>RDR-51</t>
        </is>
      </c>
      <c r="G1001" s="79" t="n">
        <v>0.639999986</v>
      </c>
      <c r="H1001" s="79" t="n">
        <v>0.779999971</v>
      </c>
      <c r="I1001" s="79" t="n">
        <v>0.0500000007</v>
      </c>
      <c r="J1001" s="79" t="n">
        <v>0</v>
      </c>
      <c r="K1001" s="79" t="n">
        <v>15</v>
      </c>
      <c r="L1001" s="79" t="n">
        <v>0</v>
      </c>
      <c r="M1001" s="79" t="n">
        <v>-1.29409528</v>
      </c>
      <c r="N1001" s="79" t="n">
        <v>0.800000012</v>
      </c>
      <c r="O1001" s="79" t="n">
        <v>0.170370936</v>
      </c>
      <c r="P1001" s="80">
        <f>COS(RADIANS(K1001))*COS(RADIANS(L1001))+SIN(RADIANS(K1001))*SIN(RADIANS(J1001))*SIN(RADIANS(L1001))</f>
        <v/>
      </c>
      <c r="Q1001" s="80">
        <f>-COS(RADIANS(K1001))*SIN(RADIANS(L1001))+SIN(RADIANS(K1001))*SIN(RADIANS(J1001))*COS(RADIANS(L1001))</f>
        <v/>
      </c>
      <c r="R1001" s="80">
        <f>SIN(RADIANS(K1001))*COS(RADIANS(J1001))</f>
        <v/>
      </c>
      <c r="S1001" s="80">
        <f>COS(RADIANS(J1001))*SIN(RADIANS(L1001))</f>
        <v/>
      </c>
      <c r="T1001" s="80">
        <f>COS(RADIANS(J1001))*COS(RADIANS(L1001))</f>
        <v/>
      </c>
      <c r="U1001" s="80">
        <f>-SIN(RADIANS(J1001))</f>
        <v/>
      </c>
      <c r="V1001" s="80">
        <f>-SIN(RADIANS(K1001))*COS(RADIANS(L1001))+COS(RADIANS(K1001))*SIN(RADIANS(J1001))*SIN(RADIANS(L1001))</f>
        <v/>
      </c>
      <c r="W1001" s="80">
        <f>SIN(RADIANS(K1001))*SIN(RADIANS(L1001))+COS(RADIANS(K1001))*SIN(RADIANS(J1001))*COS(RADIANS(L1001))</f>
        <v/>
      </c>
      <c r="X1001" s="80">
        <f>COS(RADIANS(K1001))*COS(RADIANS(J1001))</f>
        <v/>
      </c>
      <c r="Y1001" s="80">
        <f>P1001*G1001</f>
        <v/>
      </c>
      <c r="Z1001" s="80">
        <f>Q1001*H1001</f>
        <v/>
      </c>
      <c r="AA1001" s="80">
        <f>R1001*I1001</f>
        <v/>
      </c>
      <c r="AB1001" s="80">
        <f>M1001</f>
        <v/>
      </c>
      <c r="AC1001" s="80">
        <f>S1001*G1001</f>
        <v/>
      </c>
      <c r="AD1001" s="80">
        <f>T1001*H1001</f>
        <v/>
      </c>
      <c r="AE1001" s="80">
        <f>U1001*I1001</f>
        <v/>
      </c>
      <c r="AF1001" s="80">
        <f>N1001</f>
        <v/>
      </c>
      <c r="AG1001" s="80">
        <f>V1001*G1001</f>
        <v/>
      </c>
      <c r="AH1001" s="80">
        <f>W1001*H1001</f>
        <v/>
      </c>
      <c r="AI1001" s="80">
        <f>X1001*I1001</f>
        <v/>
      </c>
      <c r="AJ1001" s="80">
        <f>O1001</f>
        <v/>
      </c>
      <c r="AK1001" s="81" t="n">
        <v>0.618192494</v>
      </c>
      <c r="AL1001" s="81" t="n">
        <v>0</v>
      </c>
      <c r="AM1001" s="81" t="n">
        <v>0.0129409526</v>
      </c>
      <c r="AN1001" s="81" t="n">
        <v>-1.29409528</v>
      </c>
      <c r="AO1001" s="81" t="n">
        <v>0</v>
      </c>
      <c r="AP1001" s="81" t="n">
        <v>0.779999971</v>
      </c>
      <c r="AQ1001" s="81" t="n">
        <v>0</v>
      </c>
      <c r="AR1001" s="81" t="n">
        <v>0.800000012</v>
      </c>
      <c r="AS1001" s="81" t="n">
        <v>-0.165644184</v>
      </c>
      <c r="AT1001" s="81" t="n">
        <v>0</v>
      </c>
      <c r="AU1001" s="81" t="n">
        <v>0.0482962914</v>
      </c>
      <c r="AV1001" s="81" t="n">
        <v>0.170370936</v>
      </c>
      <c r="AW1001" s="82">
        <f>MAX(ABS(Y1001-AK1001),ABS(Z1001-AL1001),ABS(AA1001-AM1001),ABS(AB1001-AN1001),ABS(AC1001-AO1001),ABS(AD1001-AP1001),ABS(AE1001-AQ1001),ABS(AF1001-AR1001),ABS(AG1001-AS1001),ABS(AH1001-AT1001),ABS(AI1001-AU1001),ABS(AJ1001-AV1001))</f>
        <v/>
      </c>
    </row>
    <row r="1002">
      <c r="A1002" s="78" t="inlineStr">
        <is>
          <t>M997</t>
        </is>
      </c>
      <c r="B1002" s="52" t="inlineStr">
        <is>
          <t>RDR-60</t>
        </is>
      </c>
      <c r="C1002" s="52" t="inlineStr">
        <is>
          <t>Air-defence radar</t>
        </is>
      </c>
      <c r="D1002" s="52" t="inlineStr">
        <is>
          <t>Antenna rib</t>
        </is>
      </c>
      <c r="E1002" s="63" t="inlineStr">
        <is>
          <t>Cube</t>
        </is>
      </c>
      <c r="F1002" s="52" t="inlineStr">
        <is>
          <t>RDR-51</t>
        </is>
      </c>
      <c r="G1002" s="79" t="n">
        <v>0.660000026</v>
      </c>
      <c r="H1002" s="79" t="n">
        <v>0.07999999820000001</v>
      </c>
      <c r="I1002" s="79" t="n">
        <v>0.07999999820000001</v>
      </c>
      <c r="J1002" s="79" t="n">
        <v>0</v>
      </c>
      <c r="K1002" s="79" t="n">
        <v>15</v>
      </c>
      <c r="L1002" s="79" t="n">
        <v>0</v>
      </c>
      <c r="M1002" s="79" t="n">
        <v>-1.2733897</v>
      </c>
      <c r="N1002" s="79" t="n">
        <v>-0.400000006</v>
      </c>
      <c r="O1002" s="79" t="n">
        <v>0.0930968747</v>
      </c>
      <c r="P1002" s="80">
        <f>COS(RADIANS(K1002))*COS(RADIANS(L1002))+SIN(RADIANS(K1002))*SIN(RADIANS(J1002))*SIN(RADIANS(L1002))</f>
        <v/>
      </c>
      <c r="Q1002" s="80">
        <f>-COS(RADIANS(K1002))*SIN(RADIANS(L1002))+SIN(RADIANS(K1002))*SIN(RADIANS(J1002))*COS(RADIANS(L1002))</f>
        <v/>
      </c>
      <c r="R1002" s="80">
        <f>SIN(RADIANS(K1002))*COS(RADIANS(J1002))</f>
        <v/>
      </c>
      <c r="S1002" s="80">
        <f>COS(RADIANS(J1002))*SIN(RADIANS(L1002))</f>
        <v/>
      </c>
      <c r="T1002" s="80">
        <f>COS(RADIANS(J1002))*COS(RADIANS(L1002))</f>
        <v/>
      </c>
      <c r="U1002" s="80">
        <f>-SIN(RADIANS(J1002))</f>
        <v/>
      </c>
      <c r="V1002" s="80">
        <f>-SIN(RADIANS(K1002))*COS(RADIANS(L1002))+COS(RADIANS(K1002))*SIN(RADIANS(J1002))*SIN(RADIANS(L1002))</f>
        <v/>
      </c>
      <c r="W1002" s="80">
        <f>SIN(RADIANS(K1002))*SIN(RADIANS(L1002))+COS(RADIANS(K1002))*SIN(RADIANS(J1002))*COS(RADIANS(L1002))</f>
        <v/>
      </c>
      <c r="X1002" s="80">
        <f>COS(RADIANS(K1002))*COS(RADIANS(J1002))</f>
        <v/>
      </c>
      <c r="Y1002" s="80">
        <f>P1002*G1002</f>
        <v/>
      </c>
      <c r="Z1002" s="80">
        <f>Q1002*H1002</f>
        <v/>
      </c>
      <c r="AA1002" s="80">
        <f>R1002*I1002</f>
        <v/>
      </c>
      <c r="AB1002" s="80">
        <f>M1002</f>
        <v/>
      </c>
      <c r="AC1002" s="80">
        <f>S1002*G1002</f>
        <v/>
      </c>
      <c r="AD1002" s="80">
        <f>T1002*H1002</f>
        <v/>
      </c>
      <c r="AE1002" s="80">
        <f>U1002*I1002</f>
        <v/>
      </c>
      <c r="AF1002" s="80">
        <f>N1002</f>
        <v/>
      </c>
      <c r="AG1002" s="80">
        <f>V1002*G1002</f>
        <v/>
      </c>
      <c r="AH1002" s="80">
        <f>W1002*H1002</f>
        <v/>
      </c>
      <c r="AI1002" s="80">
        <f>X1002*I1002</f>
        <v/>
      </c>
      <c r="AJ1002" s="80">
        <f>O1002</f>
        <v/>
      </c>
      <c r="AK1002" s="81" t="n">
        <v>0.637511075</v>
      </c>
      <c r="AL1002" s="81" t="n">
        <v>0</v>
      </c>
      <c r="AM1002" s="81" t="n">
        <v>0.020705523</v>
      </c>
      <c r="AN1002" s="81" t="n">
        <v>-1.2733897</v>
      </c>
      <c r="AO1002" s="81" t="n">
        <v>0</v>
      </c>
      <c r="AP1002" s="81" t="n">
        <v>0.07999999820000001</v>
      </c>
      <c r="AQ1002" s="81" t="n">
        <v>0</v>
      </c>
      <c r="AR1002" s="81" t="n">
        <v>-0.400000006</v>
      </c>
      <c r="AS1002" s="81" t="n">
        <v>-0.170820579</v>
      </c>
      <c r="AT1002" s="81" t="n">
        <v>0</v>
      </c>
      <c r="AU1002" s="81" t="n">
        <v>0.07727406169999999</v>
      </c>
      <c r="AV1002" s="81" t="n">
        <v>0.0930968747</v>
      </c>
      <c r="AW1002" s="82">
        <f>MAX(ABS(Y1002-AK1002),ABS(Z1002-AL1002),ABS(AA1002-AM1002),ABS(AB1002-AN1002),ABS(AC1002-AO1002),ABS(AD1002-AP1002),ABS(AE1002-AQ1002),ABS(AF1002-AR1002),ABS(AG1002-AS1002),ABS(AH1002-AT1002),ABS(AI1002-AU1002),ABS(AJ1002-AV1002))</f>
        <v/>
      </c>
    </row>
    <row r="1003">
      <c r="A1003" s="78" t="inlineStr">
        <is>
          <t>M998</t>
        </is>
      </c>
      <c r="B1003" s="52" t="inlineStr">
        <is>
          <t>RDR-61</t>
        </is>
      </c>
      <c r="C1003" s="52" t="inlineStr">
        <is>
          <t>Air-defence radar</t>
        </is>
      </c>
      <c r="D1003" s="52" t="inlineStr">
        <is>
          <t>Antenna rib</t>
        </is>
      </c>
      <c r="E1003" s="63" t="inlineStr">
        <is>
          <t>Cube</t>
        </is>
      </c>
      <c r="F1003" s="52" t="inlineStr">
        <is>
          <t>RDR-51</t>
        </is>
      </c>
      <c r="G1003" s="79" t="n">
        <v>0.660000026</v>
      </c>
      <c r="H1003" s="79" t="n">
        <v>0.07999999820000001</v>
      </c>
      <c r="I1003" s="79" t="n">
        <v>0.07999999820000001</v>
      </c>
      <c r="J1003" s="79" t="n">
        <v>0</v>
      </c>
      <c r="K1003" s="79" t="n">
        <v>15</v>
      </c>
      <c r="L1003" s="79" t="n">
        <v>0</v>
      </c>
      <c r="M1003" s="79" t="n">
        <v>-1.2733897</v>
      </c>
      <c r="N1003" s="79" t="n">
        <v>0.400000006</v>
      </c>
      <c r="O1003" s="79" t="n">
        <v>0.0930968747</v>
      </c>
      <c r="P1003" s="80">
        <f>COS(RADIANS(K1003))*COS(RADIANS(L1003))+SIN(RADIANS(K1003))*SIN(RADIANS(J1003))*SIN(RADIANS(L1003))</f>
        <v/>
      </c>
      <c r="Q1003" s="80">
        <f>-COS(RADIANS(K1003))*SIN(RADIANS(L1003))+SIN(RADIANS(K1003))*SIN(RADIANS(J1003))*COS(RADIANS(L1003))</f>
        <v/>
      </c>
      <c r="R1003" s="80">
        <f>SIN(RADIANS(K1003))*COS(RADIANS(J1003))</f>
        <v/>
      </c>
      <c r="S1003" s="80">
        <f>COS(RADIANS(J1003))*SIN(RADIANS(L1003))</f>
        <v/>
      </c>
      <c r="T1003" s="80">
        <f>COS(RADIANS(J1003))*COS(RADIANS(L1003))</f>
        <v/>
      </c>
      <c r="U1003" s="80">
        <f>-SIN(RADIANS(J1003))</f>
        <v/>
      </c>
      <c r="V1003" s="80">
        <f>-SIN(RADIANS(K1003))*COS(RADIANS(L1003))+COS(RADIANS(K1003))*SIN(RADIANS(J1003))*SIN(RADIANS(L1003))</f>
        <v/>
      </c>
      <c r="W1003" s="80">
        <f>SIN(RADIANS(K1003))*SIN(RADIANS(L1003))+COS(RADIANS(K1003))*SIN(RADIANS(J1003))*COS(RADIANS(L1003))</f>
        <v/>
      </c>
      <c r="X1003" s="80">
        <f>COS(RADIANS(K1003))*COS(RADIANS(J1003))</f>
        <v/>
      </c>
      <c r="Y1003" s="80">
        <f>P1003*G1003</f>
        <v/>
      </c>
      <c r="Z1003" s="80">
        <f>Q1003*H1003</f>
        <v/>
      </c>
      <c r="AA1003" s="80">
        <f>R1003*I1003</f>
        <v/>
      </c>
      <c r="AB1003" s="80">
        <f>M1003</f>
        <v/>
      </c>
      <c r="AC1003" s="80">
        <f>S1003*G1003</f>
        <v/>
      </c>
      <c r="AD1003" s="80">
        <f>T1003*H1003</f>
        <v/>
      </c>
      <c r="AE1003" s="80">
        <f>U1003*I1003</f>
        <v/>
      </c>
      <c r="AF1003" s="80">
        <f>N1003</f>
        <v/>
      </c>
      <c r="AG1003" s="80">
        <f>V1003*G1003</f>
        <v/>
      </c>
      <c r="AH1003" s="80">
        <f>W1003*H1003</f>
        <v/>
      </c>
      <c r="AI1003" s="80">
        <f>X1003*I1003</f>
        <v/>
      </c>
      <c r="AJ1003" s="80">
        <f>O1003</f>
        <v/>
      </c>
      <c r="AK1003" s="81" t="n">
        <v>0.637511075</v>
      </c>
      <c r="AL1003" s="81" t="n">
        <v>0</v>
      </c>
      <c r="AM1003" s="81" t="n">
        <v>0.020705523</v>
      </c>
      <c r="AN1003" s="81" t="n">
        <v>-1.2733897</v>
      </c>
      <c r="AO1003" s="81" t="n">
        <v>0</v>
      </c>
      <c r="AP1003" s="81" t="n">
        <v>0.07999999820000001</v>
      </c>
      <c r="AQ1003" s="81" t="n">
        <v>0</v>
      </c>
      <c r="AR1003" s="81" t="n">
        <v>0.400000006</v>
      </c>
      <c r="AS1003" s="81" t="n">
        <v>-0.170820579</v>
      </c>
      <c r="AT1003" s="81" t="n">
        <v>0</v>
      </c>
      <c r="AU1003" s="81" t="n">
        <v>0.07727406169999999</v>
      </c>
      <c r="AV1003" s="81" t="n">
        <v>0.0930968747</v>
      </c>
      <c r="AW1003" s="82">
        <f>MAX(ABS(Y1003-AK1003),ABS(Z1003-AL1003),ABS(AA1003-AM1003),ABS(AB1003-AN1003),ABS(AC1003-AO1003),ABS(AD1003-AP1003),ABS(AE1003-AQ1003),ABS(AF1003-AR1003),ABS(AG1003-AS1003),ABS(AH1003-AT1003),ABS(AI1003-AU1003),ABS(AJ1003-AV1003))</f>
        <v/>
      </c>
    </row>
    <row r="1004">
      <c r="A1004" s="78" t="inlineStr">
        <is>
          <t>M999</t>
        </is>
      </c>
      <c r="B1004" s="52" t="inlineStr">
        <is>
          <t>RDR-62</t>
        </is>
      </c>
      <c r="C1004" s="52" t="inlineStr">
        <is>
          <t>Air-defence radar</t>
        </is>
      </c>
      <c r="D1004" s="52" t="inlineStr">
        <is>
          <t>Array tile c3 r1</t>
        </is>
      </c>
      <c r="E1004" s="63" t="inlineStr">
        <is>
          <t>Cube</t>
        </is>
      </c>
      <c r="F1004" s="52" t="inlineStr">
        <is>
          <t>RDR-51</t>
        </is>
      </c>
      <c r="G1004" s="79" t="n">
        <v>0.639999986</v>
      </c>
      <c r="H1004" s="79" t="n">
        <v>0.779999971</v>
      </c>
      <c r="I1004" s="79" t="n">
        <v>0.0500000007</v>
      </c>
      <c r="J1004" s="79" t="n">
        <v>0</v>
      </c>
      <c r="K1004" s="79" t="n">
        <v>7.5</v>
      </c>
      <c r="L1004" s="79" t="n">
        <v>0</v>
      </c>
      <c r="M1004" s="79" t="n">
        <v>-0.6526309850000001</v>
      </c>
      <c r="N1004" s="79" t="n">
        <v>-0.800000012</v>
      </c>
      <c r="O1004" s="79" t="n">
        <v>0.0427755713</v>
      </c>
      <c r="P1004" s="80">
        <f>COS(RADIANS(K1004))*COS(RADIANS(L1004))+SIN(RADIANS(K1004))*SIN(RADIANS(J1004))*SIN(RADIANS(L1004))</f>
        <v/>
      </c>
      <c r="Q1004" s="80">
        <f>-COS(RADIANS(K1004))*SIN(RADIANS(L1004))+SIN(RADIANS(K1004))*SIN(RADIANS(J1004))*COS(RADIANS(L1004))</f>
        <v/>
      </c>
      <c r="R1004" s="80">
        <f>SIN(RADIANS(K1004))*COS(RADIANS(J1004))</f>
        <v/>
      </c>
      <c r="S1004" s="80">
        <f>COS(RADIANS(J1004))*SIN(RADIANS(L1004))</f>
        <v/>
      </c>
      <c r="T1004" s="80">
        <f>COS(RADIANS(J1004))*COS(RADIANS(L1004))</f>
        <v/>
      </c>
      <c r="U1004" s="80">
        <f>-SIN(RADIANS(J1004))</f>
        <v/>
      </c>
      <c r="V1004" s="80">
        <f>-SIN(RADIANS(K1004))*COS(RADIANS(L1004))+COS(RADIANS(K1004))*SIN(RADIANS(J1004))*SIN(RADIANS(L1004))</f>
        <v/>
      </c>
      <c r="W1004" s="80">
        <f>SIN(RADIANS(K1004))*SIN(RADIANS(L1004))+COS(RADIANS(K1004))*SIN(RADIANS(J1004))*COS(RADIANS(L1004))</f>
        <v/>
      </c>
      <c r="X1004" s="80">
        <f>COS(RADIANS(K1004))*COS(RADIANS(J1004))</f>
        <v/>
      </c>
      <c r="Y1004" s="80">
        <f>P1004*G1004</f>
        <v/>
      </c>
      <c r="Z1004" s="80">
        <f>Q1004*H1004</f>
        <v/>
      </c>
      <c r="AA1004" s="80">
        <f>R1004*I1004</f>
        <v/>
      </c>
      <c r="AB1004" s="80">
        <f>M1004</f>
        <v/>
      </c>
      <c r="AC1004" s="80">
        <f>S1004*G1004</f>
        <v/>
      </c>
      <c r="AD1004" s="80">
        <f>T1004*H1004</f>
        <v/>
      </c>
      <c r="AE1004" s="80">
        <f>U1004*I1004</f>
        <v/>
      </c>
      <c r="AF1004" s="80">
        <f>N1004</f>
        <v/>
      </c>
      <c r="AG1004" s="80">
        <f>V1004*G1004</f>
        <v/>
      </c>
      <c r="AH1004" s="80">
        <f>W1004*H1004</f>
        <v/>
      </c>
      <c r="AI1004" s="80">
        <f>X1004*I1004</f>
        <v/>
      </c>
      <c r="AJ1004" s="80">
        <f>O1004</f>
        <v/>
      </c>
      <c r="AK1004" s="81" t="n">
        <v>0.634524703</v>
      </c>
      <c r="AL1004" s="81" t="n">
        <v>0</v>
      </c>
      <c r="AM1004" s="81" t="n">
        <v>0.00652631</v>
      </c>
      <c r="AN1004" s="81" t="n">
        <v>-0.6526309850000001</v>
      </c>
      <c r="AO1004" s="81" t="n">
        <v>0</v>
      </c>
      <c r="AP1004" s="81" t="n">
        <v>0.779999971</v>
      </c>
      <c r="AQ1004" s="81" t="n">
        <v>0</v>
      </c>
      <c r="AR1004" s="81" t="n">
        <v>-0.800000012</v>
      </c>
      <c r="AS1004" s="81" t="n">
        <v>-0.0835367665</v>
      </c>
      <c r="AT1004" s="81" t="n">
        <v>0</v>
      </c>
      <c r="AU1004" s="81" t="n">
        <v>0.0495722443</v>
      </c>
      <c r="AV1004" s="81" t="n">
        <v>0.0427755713</v>
      </c>
      <c r="AW1004" s="82">
        <f>MAX(ABS(Y1004-AK1004),ABS(Z1004-AL1004),ABS(AA1004-AM1004),ABS(AB1004-AN1004),ABS(AC1004-AO1004),ABS(AD1004-AP1004),ABS(AE1004-AQ1004),ABS(AF1004-AR1004),ABS(AG1004-AS1004),ABS(AH1004-AT1004),ABS(AI1004-AU1004),ABS(AJ1004-AV1004))</f>
        <v/>
      </c>
    </row>
    <row r="1005">
      <c r="A1005" s="78" t="inlineStr">
        <is>
          <t>M1000</t>
        </is>
      </c>
      <c r="B1005" s="52" t="inlineStr">
        <is>
          <t>RDR-63</t>
        </is>
      </c>
      <c r="C1005" s="52" t="inlineStr">
        <is>
          <t>Air-defence radar</t>
        </is>
      </c>
      <c r="D1005" s="52" t="inlineStr">
        <is>
          <t>Array tile c3 r2</t>
        </is>
      </c>
      <c r="E1005" s="63" t="inlineStr">
        <is>
          <t>Cube</t>
        </is>
      </c>
      <c r="F1005" s="52" t="inlineStr">
        <is>
          <t>RDR-51</t>
        </is>
      </c>
      <c r="G1005" s="79" t="n">
        <v>0.639999986</v>
      </c>
      <c r="H1005" s="79" t="n">
        <v>0.779999971</v>
      </c>
      <c r="I1005" s="79" t="n">
        <v>0.0500000007</v>
      </c>
      <c r="J1005" s="79" t="n">
        <v>0</v>
      </c>
      <c r="K1005" s="79" t="n">
        <v>7.5</v>
      </c>
      <c r="L1005" s="79" t="n">
        <v>0</v>
      </c>
      <c r="M1005" s="79" t="n">
        <v>-0.6526309850000001</v>
      </c>
      <c r="N1005" s="79" t="n">
        <v>0</v>
      </c>
      <c r="O1005" s="79" t="n">
        <v>0.0427755713</v>
      </c>
      <c r="P1005" s="80">
        <f>COS(RADIANS(K1005))*COS(RADIANS(L1005))+SIN(RADIANS(K1005))*SIN(RADIANS(J1005))*SIN(RADIANS(L1005))</f>
        <v/>
      </c>
      <c r="Q1005" s="80">
        <f>-COS(RADIANS(K1005))*SIN(RADIANS(L1005))+SIN(RADIANS(K1005))*SIN(RADIANS(J1005))*COS(RADIANS(L1005))</f>
        <v/>
      </c>
      <c r="R1005" s="80">
        <f>SIN(RADIANS(K1005))*COS(RADIANS(J1005))</f>
        <v/>
      </c>
      <c r="S1005" s="80">
        <f>COS(RADIANS(J1005))*SIN(RADIANS(L1005))</f>
        <v/>
      </c>
      <c r="T1005" s="80">
        <f>COS(RADIANS(J1005))*COS(RADIANS(L1005))</f>
        <v/>
      </c>
      <c r="U1005" s="80">
        <f>-SIN(RADIANS(J1005))</f>
        <v/>
      </c>
      <c r="V1005" s="80">
        <f>-SIN(RADIANS(K1005))*COS(RADIANS(L1005))+COS(RADIANS(K1005))*SIN(RADIANS(J1005))*SIN(RADIANS(L1005))</f>
        <v/>
      </c>
      <c r="W1005" s="80">
        <f>SIN(RADIANS(K1005))*SIN(RADIANS(L1005))+COS(RADIANS(K1005))*SIN(RADIANS(J1005))*COS(RADIANS(L1005))</f>
        <v/>
      </c>
      <c r="X1005" s="80">
        <f>COS(RADIANS(K1005))*COS(RADIANS(J1005))</f>
        <v/>
      </c>
      <c r="Y1005" s="80">
        <f>P1005*G1005</f>
        <v/>
      </c>
      <c r="Z1005" s="80">
        <f>Q1005*H1005</f>
        <v/>
      </c>
      <c r="AA1005" s="80">
        <f>R1005*I1005</f>
        <v/>
      </c>
      <c r="AB1005" s="80">
        <f>M1005</f>
        <v/>
      </c>
      <c r="AC1005" s="80">
        <f>S1005*G1005</f>
        <v/>
      </c>
      <c r="AD1005" s="80">
        <f>T1005*H1005</f>
        <v/>
      </c>
      <c r="AE1005" s="80">
        <f>U1005*I1005</f>
        <v/>
      </c>
      <c r="AF1005" s="80">
        <f>N1005</f>
        <v/>
      </c>
      <c r="AG1005" s="80">
        <f>V1005*G1005</f>
        <v/>
      </c>
      <c r="AH1005" s="80">
        <f>W1005*H1005</f>
        <v/>
      </c>
      <c r="AI1005" s="80">
        <f>X1005*I1005</f>
        <v/>
      </c>
      <c r="AJ1005" s="80">
        <f>O1005</f>
        <v/>
      </c>
      <c r="AK1005" s="81" t="n">
        <v>0.634524703</v>
      </c>
      <c r="AL1005" s="81" t="n">
        <v>0</v>
      </c>
      <c r="AM1005" s="81" t="n">
        <v>0.00652631</v>
      </c>
      <c r="AN1005" s="81" t="n">
        <v>-0.6526309850000001</v>
      </c>
      <c r="AO1005" s="81" t="n">
        <v>0</v>
      </c>
      <c r="AP1005" s="81" t="n">
        <v>0.779999971</v>
      </c>
      <c r="AQ1005" s="81" t="n">
        <v>0</v>
      </c>
      <c r="AR1005" s="81" t="n">
        <v>0</v>
      </c>
      <c r="AS1005" s="81" t="n">
        <v>-0.0835367665</v>
      </c>
      <c r="AT1005" s="81" t="n">
        <v>0</v>
      </c>
      <c r="AU1005" s="81" t="n">
        <v>0.0495722443</v>
      </c>
      <c r="AV1005" s="81" t="n">
        <v>0.0427755713</v>
      </c>
      <c r="AW1005" s="82">
        <f>MAX(ABS(Y1005-AK1005),ABS(Z1005-AL1005),ABS(AA1005-AM1005),ABS(AB1005-AN1005),ABS(AC1005-AO1005),ABS(AD1005-AP1005),ABS(AE1005-AQ1005),ABS(AF1005-AR1005),ABS(AG1005-AS1005),ABS(AH1005-AT1005),ABS(AI1005-AU1005),ABS(AJ1005-AV1005))</f>
        <v/>
      </c>
    </row>
    <row r="1006">
      <c r="A1006" s="78" t="inlineStr">
        <is>
          <t>M1001</t>
        </is>
      </c>
      <c r="B1006" s="52" t="inlineStr">
        <is>
          <t>RDR-64</t>
        </is>
      </c>
      <c r="C1006" s="52" t="inlineStr">
        <is>
          <t>Air-defence radar</t>
        </is>
      </c>
      <c r="D1006" s="52" t="inlineStr">
        <is>
          <t>Array tile c3 r3</t>
        </is>
      </c>
      <c r="E1006" s="63" t="inlineStr">
        <is>
          <t>Cube</t>
        </is>
      </c>
      <c r="F1006" s="52" t="inlineStr">
        <is>
          <t>RDR-51</t>
        </is>
      </c>
      <c r="G1006" s="79" t="n">
        <v>0.639999986</v>
      </c>
      <c r="H1006" s="79" t="n">
        <v>0.779999971</v>
      </c>
      <c r="I1006" s="79" t="n">
        <v>0.0500000007</v>
      </c>
      <c r="J1006" s="79" t="n">
        <v>0</v>
      </c>
      <c r="K1006" s="79" t="n">
        <v>7.5</v>
      </c>
      <c r="L1006" s="79" t="n">
        <v>0</v>
      </c>
      <c r="M1006" s="79" t="n">
        <v>-0.6526309850000001</v>
      </c>
      <c r="N1006" s="79" t="n">
        <v>0.800000012</v>
      </c>
      <c r="O1006" s="79" t="n">
        <v>0.0427755713</v>
      </c>
      <c r="P1006" s="80">
        <f>COS(RADIANS(K1006))*COS(RADIANS(L1006))+SIN(RADIANS(K1006))*SIN(RADIANS(J1006))*SIN(RADIANS(L1006))</f>
        <v/>
      </c>
      <c r="Q1006" s="80">
        <f>-COS(RADIANS(K1006))*SIN(RADIANS(L1006))+SIN(RADIANS(K1006))*SIN(RADIANS(J1006))*COS(RADIANS(L1006))</f>
        <v/>
      </c>
      <c r="R1006" s="80">
        <f>SIN(RADIANS(K1006))*COS(RADIANS(J1006))</f>
        <v/>
      </c>
      <c r="S1006" s="80">
        <f>COS(RADIANS(J1006))*SIN(RADIANS(L1006))</f>
        <v/>
      </c>
      <c r="T1006" s="80">
        <f>COS(RADIANS(J1006))*COS(RADIANS(L1006))</f>
        <v/>
      </c>
      <c r="U1006" s="80">
        <f>-SIN(RADIANS(J1006))</f>
        <v/>
      </c>
      <c r="V1006" s="80">
        <f>-SIN(RADIANS(K1006))*COS(RADIANS(L1006))+COS(RADIANS(K1006))*SIN(RADIANS(J1006))*SIN(RADIANS(L1006))</f>
        <v/>
      </c>
      <c r="W1006" s="80">
        <f>SIN(RADIANS(K1006))*SIN(RADIANS(L1006))+COS(RADIANS(K1006))*SIN(RADIANS(J1006))*COS(RADIANS(L1006))</f>
        <v/>
      </c>
      <c r="X1006" s="80">
        <f>COS(RADIANS(K1006))*COS(RADIANS(J1006))</f>
        <v/>
      </c>
      <c r="Y1006" s="80">
        <f>P1006*G1006</f>
        <v/>
      </c>
      <c r="Z1006" s="80">
        <f>Q1006*H1006</f>
        <v/>
      </c>
      <c r="AA1006" s="80">
        <f>R1006*I1006</f>
        <v/>
      </c>
      <c r="AB1006" s="80">
        <f>M1006</f>
        <v/>
      </c>
      <c r="AC1006" s="80">
        <f>S1006*G1006</f>
        <v/>
      </c>
      <c r="AD1006" s="80">
        <f>T1006*H1006</f>
        <v/>
      </c>
      <c r="AE1006" s="80">
        <f>U1006*I1006</f>
        <v/>
      </c>
      <c r="AF1006" s="80">
        <f>N1006</f>
        <v/>
      </c>
      <c r="AG1006" s="80">
        <f>V1006*G1006</f>
        <v/>
      </c>
      <c r="AH1006" s="80">
        <f>W1006*H1006</f>
        <v/>
      </c>
      <c r="AI1006" s="80">
        <f>X1006*I1006</f>
        <v/>
      </c>
      <c r="AJ1006" s="80">
        <f>O1006</f>
        <v/>
      </c>
      <c r="AK1006" s="81" t="n">
        <v>0.634524703</v>
      </c>
      <c r="AL1006" s="81" t="n">
        <v>0</v>
      </c>
      <c r="AM1006" s="81" t="n">
        <v>0.00652631</v>
      </c>
      <c r="AN1006" s="81" t="n">
        <v>-0.6526309850000001</v>
      </c>
      <c r="AO1006" s="81" t="n">
        <v>0</v>
      </c>
      <c r="AP1006" s="81" t="n">
        <v>0.779999971</v>
      </c>
      <c r="AQ1006" s="81" t="n">
        <v>0</v>
      </c>
      <c r="AR1006" s="81" t="n">
        <v>0.800000012</v>
      </c>
      <c r="AS1006" s="81" t="n">
        <v>-0.0835367665</v>
      </c>
      <c r="AT1006" s="81" t="n">
        <v>0</v>
      </c>
      <c r="AU1006" s="81" t="n">
        <v>0.0495722443</v>
      </c>
      <c r="AV1006" s="81" t="n">
        <v>0.0427755713</v>
      </c>
      <c r="AW1006" s="82">
        <f>MAX(ABS(Y1006-AK1006),ABS(Z1006-AL1006),ABS(AA1006-AM1006),ABS(AB1006-AN1006),ABS(AC1006-AO1006),ABS(AD1006-AP1006),ABS(AE1006-AQ1006),ABS(AF1006-AR1006),ABS(AG1006-AS1006),ABS(AH1006-AT1006),ABS(AI1006-AU1006),ABS(AJ1006-AV1006))</f>
        <v/>
      </c>
    </row>
    <row r="1007">
      <c r="A1007" s="78" t="inlineStr">
        <is>
          <t>M1002</t>
        </is>
      </c>
      <c r="B1007" s="52" t="inlineStr">
        <is>
          <t>RDR-65</t>
        </is>
      </c>
      <c r="C1007" s="52" t="inlineStr">
        <is>
          <t>Air-defence radar</t>
        </is>
      </c>
      <c r="D1007" s="52" t="inlineStr">
        <is>
          <t>Antenna rib</t>
        </is>
      </c>
      <c r="E1007" s="63" t="inlineStr">
        <is>
          <t>Cube</t>
        </is>
      </c>
      <c r="F1007" s="52" t="inlineStr">
        <is>
          <t>RDR-51</t>
        </is>
      </c>
      <c r="G1007" s="79" t="n">
        <v>0.660000026</v>
      </c>
      <c r="H1007" s="79" t="n">
        <v>0.07999999820000001</v>
      </c>
      <c r="I1007" s="79" t="n">
        <v>0.07999999820000001</v>
      </c>
      <c r="J1007" s="79" t="n">
        <v>0</v>
      </c>
      <c r="K1007" s="79" t="n">
        <v>7.5</v>
      </c>
      <c r="L1007" s="79" t="n">
        <v>0</v>
      </c>
      <c r="M1007" s="79" t="n">
        <v>-0.642188907</v>
      </c>
      <c r="N1007" s="79" t="n">
        <v>-0.400000006</v>
      </c>
      <c r="O1007" s="79" t="n">
        <v>-0.0365400165</v>
      </c>
      <c r="P1007" s="80">
        <f>COS(RADIANS(K1007))*COS(RADIANS(L1007))+SIN(RADIANS(K1007))*SIN(RADIANS(J1007))*SIN(RADIANS(L1007))</f>
        <v/>
      </c>
      <c r="Q1007" s="80">
        <f>-COS(RADIANS(K1007))*SIN(RADIANS(L1007))+SIN(RADIANS(K1007))*SIN(RADIANS(J1007))*COS(RADIANS(L1007))</f>
        <v/>
      </c>
      <c r="R1007" s="80">
        <f>SIN(RADIANS(K1007))*COS(RADIANS(J1007))</f>
        <v/>
      </c>
      <c r="S1007" s="80">
        <f>COS(RADIANS(J1007))*SIN(RADIANS(L1007))</f>
        <v/>
      </c>
      <c r="T1007" s="80">
        <f>COS(RADIANS(J1007))*COS(RADIANS(L1007))</f>
        <v/>
      </c>
      <c r="U1007" s="80">
        <f>-SIN(RADIANS(J1007))</f>
        <v/>
      </c>
      <c r="V1007" s="80">
        <f>-SIN(RADIANS(K1007))*COS(RADIANS(L1007))+COS(RADIANS(K1007))*SIN(RADIANS(J1007))*SIN(RADIANS(L1007))</f>
        <v/>
      </c>
      <c r="W1007" s="80">
        <f>SIN(RADIANS(K1007))*SIN(RADIANS(L1007))+COS(RADIANS(K1007))*SIN(RADIANS(J1007))*COS(RADIANS(L1007))</f>
        <v/>
      </c>
      <c r="X1007" s="80">
        <f>COS(RADIANS(K1007))*COS(RADIANS(J1007))</f>
        <v/>
      </c>
      <c r="Y1007" s="80">
        <f>P1007*G1007</f>
        <v/>
      </c>
      <c r="Z1007" s="80">
        <f>Q1007*H1007</f>
        <v/>
      </c>
      <c r="AA1007" s="80">
        <f>R1007*I1007</f>
        <v/>
      </c>
      <c r="AB1007" s="80">
        <f>M1007</f>
        <v/>
      </c>
      <c r="AC1007" s="80">
        <f>S1007*G1007</f>
        <v/>
      </c>
      <c r="AD1007" s="80">
        <f>T1007*H1007</f>
        <v/>
      </c>
      <c r="AE1007" s="80">
        <f>U1007*I1007</f>
        <v/>
      </c>
      <c r="AF1007" s="80">
        <f>N1007</f>
        <v/>
      </c>
      <c r="AG1007" s="80">
        <f>V1007*G1007</f>
        <v/>
      </c>
      <c r="AH1007" s="80">
        <f>W1007*H1007</f>
        <v/>
      </c>
      <c r="AI1007" s="80">
        <f>X1007*I1007</f>
        <v/>
      </c>
      <c r="AJ1007" s="80">
        <f>O1007</f>
        <v/>
      </c>
      <c r="AK1007" s="81" t="n">
        <v>0.654353678</v>
      </c>
      <c r="AL1007" s="81" t="n">
        <v>0</v>
      </c>
      <c r="AM1007" s="81" t="n">
        <v>0.0104420958</v>
      </c>
      <c r="AN1007" s="81" t="n">
        <v>-0.642188907</v>
      </c>
      <c r="AO1007" s="81" t="n">
        <v>0</v>
      </c>
      <c r="AP1007" s="81" t="n">
        <v>0.07999999820000001</v>
      </c>
      <c r="AQ1007" s="81" t="n">
        <v>0</v>
      </c>
      <c r="AR1007" s="81" t="n">
        <v>-0.400000006</v>
      </c>
      <c r="AS1007" s="81" t="n">
        <v>-0.08614729340000001</v>
      </c>
      <c r="AT1007" s="81" t="n">
        <v>0</v>
      </c>
      <c r="AU1007" s="81" t="n">
        <v>0.0793155879</v>
      </c>
      <c r="AV1007" s="81" t="n">
        <v>-0.0365400165</v>
      </c>
      <c r="AW1007" s="82">
        <f>MAX(ABS(Y1007-AK1007),ABS(Z1007-AL1007),ABS(AA1007-AM1007),ABS(AB1007-AN1007),ABS(AC1007-AO1007),ABS(AD1007-AP1007),ABS(AE1007-AQ1007),ABS(AF1007-AR1007),ABS(AG1007-AS1007),ABS(AH1007-AT1007),ABS(AI1007-AU1007),ABS(AJ1007-AV1007))</f>
        <v/>
      </c>
    </row>
    <row r="1008">
      <c r="A1008" s="78" t="inlineStr">
        <is>
          <t>M1003</t>
        </is>
      </c>
      <c r="B1008" s="52" t="inlineStr">
        <is>
          <t>RDR-66</t>
        </is>
      </c>
      <c r="C1008" s="52" t="inlineStr">
        <is>
          <t>Air-defence radar</t>
        </is>
      </c>
      <c r="D1008" s="52" t="inlineStr">
        <is>
          <t>Antenna rib</t>
        </is>
      </c>
      <c r="E1008" s="63" t="inlineStr">
        <is>
          <t>Cube</t>
        </is>
      </c>
      <c r="F1008" s="52" t="inlineStr">
        <is>
          <t>RDR-51</t>
        </is>
      </c>
      <c r="G1008" s="79" t="n">
        <v>0.660000026</v>
      </c>
      <c r="H1008" s="79" t="n">
        <v>0.07999999820000001</v>
      </c>
      <c r="I1008" s="79" t="n">
        <v>0.07999999820000001</v>
      </c>
      <c r="J1008" s="79" t="n">
        <v>0</v>
      </c>
      <c r="K1008" s="79" t="n">
        <v>7.5</v>
      </c>
      <c r="L1008" s="79" t="n">
        <v>0</v>
      </c>
      <c r="M1008" s="79" t="n">
        <v>-0.642188907</v>
      </c>
      <c r="N1008" s="79" t="n">
        <v>0.400000006</v>
      </c>
      <c r="O1008" s="79" t="n">
        <v>-0.0365400165</v>
      </c>
      <c r="P1008" s="80">
        <f>COS(RADIANS(K1008))*COS(RADIANS(L1008))+SIN(RADIANS(K1008))*SIN(RADIANS(J1008))*SIN(RADIANS(L1008))</f>
        <v/>
      </c>
      <c r="Q1008" s="80">
        <f>-COS(RADIANS(K1008))*SIN(RADIANS(L1008))+SIN(RADIANS(K1008))*SIN(RADIANS(J1008))*COS(RADIANS(L1008))</f>
        <v/>
      </c>
      <c r="R1008" s="80">
        <f>SIN(RADIANS(K1008))*COS(RADIANS(J1008))</f>
        <v/>
      </c>
      <c r="S1008" s="80">
        <f>COS(RADIANS(J1008))*SIN(RADIANS(L1008))</f>
        <v/>
      </c>
      <c r="T1008" s="80">
        <f>COS(RADIANS(J1008))*COS(RADIANS(L1008))</f>
        <v/>
      </c>
      <c r="U1008" s="80">
        <f>-SIN(RADIANS(J1008))</f>
        <v/>
      </c>
      <c r="V1008" s="80">
        <f>-SIN(RADIANS(K1008))*COS(RADIANS(L1008))+COS(RADIANS(K1008))*SIN(RADIANS(J1008))*SIN(RADIANS(L1008))</f>
        <v/>
      </c>
      <c r="W1008" s="80">
        <f>SIN(RADIANS(K1008))*SIN(RADIANS(L1008))+COS(RADIANS(K1008))*SIN(RADIANS(J1008))*COS(RADIANS(L1008))</f>
        <v/>
      </c>
      <c r="X1008" s="80">
        <f>COS(RADIANS(K1008))*COS(RADIANS(J1008))</f>
        <v/>
      </c>
      <c r="Y1008" s="80">
        <f>P1008*G1008</f>
        <v/>
      </c>
      <c r="Z1008" s="80">
        <f>Q1008*H1008</f>
        <v/>
      </c>
      <c r="AA1008" s="80">
        <f>R1008*I1008</f>
        <v/>
      </c>
      <c r="AB1008" s="80">
        <f>M1008</f>
        <v/>
      </c>
      <c r="AC1008" s="80">
        <f>S1008*G1008</f>
        <v/>
      </c>
      <c r="AD1008" s="80">
        <f>T1008*H1008</f>
        <v/>
      </c>
      <c r="AE1008" s="80">
        <f>U1008*I1008</f>
        <v/>
      </c>
      <c r="AF1008" s="80">
        <f>N1008</f>
        <v/>
      </c>
      <c r="AG1008" s="80">
        <f>V1008*G1008</f>
        <v/>
      </c>
      <c r="AH1008" s="80">
        <f>W1008*H1008</f>
        <v/>
      </c>
      <c r="AI1008" s="80">
        <f>X1008*I1008</f>
        <v/>
      </c>
      <c r="AJ1008" s="80">
        <f>O1008</f>
        <v/>
      </c>
      <c r="AK1008" s="81" t="n">
        <v>0.654353678</v>
      </c>
      <c r="AL1008" s="81" t="n">
        <v>0</v>
      </c>
      <c r="AM1008" s="81" t="n">
        <v>0.0104420958</v>
      </c>
      <c r="AN1008" s="81" t="n">
        <v>-0.642188907</v>
      </c>
      <c r="AO1008" s="81" t="n">
        <v>0</v>
      </c>
      <c r="AP1008" s="81" t="n">
        <v>0.07999999820000001</v>
      </c>
      <c r="AQ1008" s="81" t="n">
        <v>0</v>
      </c>
      <c r="AR1008" s="81" t="n">
        <v>0.400000006</v>
      </c>
      <c r="AS1008" s="81" t="n">
        <v>-0.08614729340000001</v>
      </c>
      <c r="AT1008" s="81" t="n">
        <v>0</v>
      </c>
      <c r="AU1008" s="81" t="n">
        <v>0.0793155879</v>
      </c>
      <c r="AV1008" s="81" t="n">
        <v>-0.0365400165</v>
      </c>
      <c r="AW1008" s="82">
        <f>MAX(ABS(Y1008-AK1008),ABS(Z1008-AL1008),ABS(AA1008-AM1008),ABS(AB1008-AN1008),ABS(AC1008-AO1008),ABS(AD1008-AP1008),ABS(AE1008-AQ1008),ABS(AF1008-AR1008),ABS(AG1008-AS1008),ABS(AH1008-AT1008),ABS(AI1008-AU1008),ABS(AJ1008-AV1008))</f>
        <v/>
      </c>
    </row>
    <row r="1009">
      <c r="A1009" s="78" t="inlineStr">
        <is>
          <t>M1004</t>
        </is>
      </c>
      <c r="B1009" s="52" t="inlineStr">
        <is>
          <t>RDR-67</t>
        </is>
      </c>
      <c r="C1009" s="52" t="inlineStr">
        <is>
          <t>Air-defence radar</t>
        </is>
      </c>
      <c r="D1009" s="52" t="inlineStr">
        <is>
          <t>Array tile c4 r1</t>
        </is>
      </c>
      <c r="E1009" s="63" t="inlineStr">
        <is>
          <t>Cube</t>
        </is>
      </c>
      <c r="F1009" s="52" t="inlineStr">
        <is>
          <t>RDR-51</t>
        </is>
      </c>
      <c r="G1009" s="79" t="n">
        <v>0.639999986</v>
      </c>
      <c r="H1009" s="79" t="n">
        <v>0.779999971</v>
      </c>
      <c r="I1009" s="79" t="n">
        <v>0.0500000007</v>
      </c>
      <c r="J1009" s="79" t="n">
        <v>0</v>
      </c>
      <c r="K1009" s="79" t="n">
        <v>0</v>
      </c>
      <c r="L1009" s="79" t="n">
        <v>0</v>
      </c>
      <c r="M1009" s="79" t="n">
        <v>0</v>
      </c>
      <c r="N1009" s="79" t="n">
        <v>-0.800000012</v>
      </c>
      <c r="O1009" s="79" t="n">
        <v>0</v>
      </c>
      <c r="P1009" s="80">
        <f>COS(RADIANS(K1009))*COS(RADIANS(L1009))+SIN(RADIANS(K1009))*SIN(RADIANS(J1009))*SIN(RADIANS(L1009))</f>
        <v/>
      </c>
      <c r="Q1009" s="80">
        <f>-COS(RADIANS(K1009))*SIN(RADIANS(L1009))+SIN(RADIANS(K1009))*SIN(RADIANS(J1009))*COS(RADIANS(L1009))</f>
        <v/>
      </c>
      <c r="R1009" s="80">
        <f>SIN(RADIANS(K1009))*COS(RADIANS(J1009))</f>
        <v/>
      </c>
      <c r="S1009" s="80">
        <f>COS(RADIANS(J1009))*SIN(RADIANS(L1009))</f>
        <v/>
      </c>
      <c r="T1009" s="80">
        <f>COS(RADIANS(J1009))*COS(RADIANS(L1009))</f>
        <v/>
      </c>
      <c r="U1009" s="80">
        <f>-SIN(RADIANS(J1009))</f>
        <v/>
      </c>
      <c r="V1009" s="80">
        <f>-SIN(RADIANS(K1009))*COS(RADIANS(L1009))+COS(RADIANS(K1009))*SIN(RADIANS(J1009))*SIN(RADIANS(L1009))</f>
        <v/>
      </c>
      <c r="W1009" s="80">
        <f>SIN(RADIANS(K1009))*SIN(RADIANS(L1009))+COS(RADIANS(K1009))*SIN(RADIANS(J1009))*COS(RADIANS(L1009))</f>
        <v/>
      </c>
      <c r="X1009" s="80">
        <f>COS(RADIANS(K1009))*COS(RADIANS(J1009))</f>
        <v/>
      </c>
      <c r="Y1009" s="80">
        <f>P1009*G1009</f>
        <v/>
      </c>
      <c r="Z1009" s="80">
        <f>Q1009*H1009</f>
        <v/>
      </c>
      <c r="AA1009" s="80">
        <f>R1009*I1009</f>
        <v/>
      </c>
      <c r="AB1009" s="80">
        <f>M1009</f>
        <v/>
      </c>
      <c r="AC1009" s="80">
        <f>S1009*G1009</f>
        <v/>
      </c>
      <c r="AD1009" s="80">
        <f>T1009*H1009</f>
        <v/>
      </c>
      <c r="AE1009" s="80">
        <f>U1009*I1009</f>
        <v/>
      </c>
      <c r="AF1009" s="80">
        <f>N1009</f>
        <v/>
      </c>
      <c r="AG1009" s="80">
        <f>V1009*G1009</f>
        <v/>
      </c>
      <c r="AH1009" s="80">
        <f>W1009*H1009</f>
        <v/>
      </c>
      <c r="AI1009" s="80">
        <f>X1009*I1009</f>
        <v/>
      </c>
      <c r="AJ1009" s="80">
        <f>O1009</f>
        <v/>
      </c>
      <c r="AK1009" s="81" t="n">
        <v>0.639999986</v>
      </c>
      <c r="AL1009" s="81" t="n">
        <v>0</v>
      </c>
      <c r="AM1009" s="81" t="n">
        <v>0</v>
      </c>
      <c r="AN1009" s="81" t="n">
        <v>0</v>
      </c>
      <c r="AO1009" s="81" t="n">
        <v>0</v>
      </c>
      <c r="AP1009" s="81" t="n">
        <v>0.779999971</v>
      </c>
      <c r="AQ1009" s="81" t="n">
        <v>0</v>
      </c>
      <c r="AR1009" s="81" t="n">
        <v>-0.800000012</v>
      </c>
      <c r="AS1009" s="81" t="n">
        <v>0</v>
      </c>
      <c r="AT1009" s="81" t="n">
        <v>0</v>
      </c>
      <c r="AU1009" s="81" t="n">
        <v>0.0500000007</v>
      </c>
      <c r="AV1009" s="81" t="n">
        <v>0</v>
      </c>
      <c r="AW1009" s="82">
        <f>MAX(ABS(Y1009-AK1009),ABS(Z1009-AL1009),ABS(AA1009-AM1009),ABS(AB1009-AN1009),ABS(AC1009-AO1009),ABS(AD1009-AP1009),ABS(AE1009-AQ1009),ABS(AF1009-AR1009),ABS(AG1009-AS1009),ABS(AH1009-AT1009),ABS(AI1009-AU1009),ABS(AJ1009-AV1009))</f>
        <v/>
      </c>
    </row>
    <row r="1010">
      <c r="A1010" s="78" t="inlineStr">
        <is>
          <t>M1005</t>
        </is>
      </c>
      <c r="B1010" s="52" t="inlineStr">
        <is>
          <t>RDR-68</t>
        </is>
      </c>
      <c r="C1010" s="52" t="inlineStr">
        <is>
          <t>Air-defence radar</t>
        </is>
      </c>
      <c r="D1010" s="52" t="inlineStr">
        <is>
          <t>Array tile c4 r2</t>
        </is>
      </c>
      <c r="E1010" s="63" t="inlineStr">
        <is>
          <t>Cube</t>
        </is>
      </c>
      <c r="F1010" s="52" t="inlineStr">
        <is>
          <t>RDR-51</t>
        </is>
      </c>
      <c r="G1010" s="79" t="n">
        <v>0.639999986</v>
      </c>
      <c r="H1010" s="79" t="n">
        <v>0.779999971</v>
      </c>
      <c r="I1010" s="79" t="n">
        <v>0.0500000007</v>
      </c>
      <c r="J1010" s="79" t="n">
        <v>0</v>
      </c>
      <c r="K1010" s="79" t="n">
        <v>0</v>
      </c>
      <c r="L1010" s="79" t="n">
        <v>0</v>
      </c>
      <c r="M1010" s="79" t="n">
        <v>0</v>
      </c>
      <c r="N1010" s="79" t="n">
        <v>0</v>
      </c>
      <c r="O1010" s="79" t="n">
        <v>0</v>
      </c>
      <c r="P1010" s="80">
        <f>COS(RADIANS(K1010))*COS(RADIANS(L1010))+SIN(RADIANS(K1010))*SIN(RADIANS(J1010))*SIN(RADIANS(L1010))</f>
        <v/>
      </c>
      <c r="Q1010" s="80">
        <f>-COS(RADIANS(K1010))*SIN(RADIANS(L1010))+SIN(RADIANS(K1010))*SIN(RADIANS(J1010))*COS(RADIANS(L1010))</f>
        <v/>
      </c>
      <c r="R1010" s="80">
        <f>SIN(RADIANS(K1010))*COS(RADIANS(J1010))</f>
        <v/>
      </c>
      <c r="S1010" s="80">
        <f>COS(RADIANS(J1010))*SIN(RADIANS(L1010))</f>
        <v/>
      </c>
      <c r="T1010" s="80">
        <f>COS(RADIANS(J1010))*COS(RADIANS(L1010))</f>
        <v/>
      </c>
      <c r="U1010" s="80">
        <f>-SIN(RADIANS(J1010))</f>
        <v/>
      </c>
      <c r="V1010" s="80">
        <f>-SIN(RADIANS(K1010))*COS(RADIANS(L1010))+COS(RADIANS(K1010))*SIN(RADIANS(J1010))*SIN(RADIANS(L1010))</f>
        <v/>
      </c>
      <c r="W1010" s="80">
        <f>SIN(RADIANS(K1010))*SIN(RADIANS(L1010))+COS(RADIANS(K1010))*SIN(RADIANS(J1010))*COS(RADIANS(L1010))</f>
        <v/>
      </c>
      <c r="X1010" s="80">
        <f>COS(RADIANS(K1010))*COS(RADIANS(J1010))</f>
        <v/>
      </c>
      <c r="Y1010" s="80">
        <f>P1010*G1010</f>
        <v/>
      </c>
      <c r="Z1010" s="80">
        <f>Q1010*H1010</f>
        <v/>
      </c>
      <c r="AA1010" s="80">
        <f>R1010*I1010</f>
        <v/>
      </c>
      <c r="AB1010" s="80">
        <f>M1010</f>
        <v/>
      </c>
      <c r="AC1010" s="80">
        <f>S1010*G1010</f>
        <v/>
      </c>
      <c r="AD1010" s="80">
        <f>T1010*H1010</f>
        <v/>
      </c>
      <c r="AE1010" s="80">
        <f>U1010*I1010</f>
        <v/>
      </c>
      <c r="AF1010" s="80">
        <f>N1010</f>
        <v/>
      </c>
      <c r="AG1010" s="80">
        <f>V1010*G1010</f>
        <v/>
      </c>
      <c r="AH1010" s="80">
        <f>W1010*H1010</f>
        <v/>
      </c>
      <c r="AI1010" s="80">
        <f>X1010*I1010</f>
        <v/>
      </c>
      <c r="AJ1010" s="80">
        <f>O1010</f>
        <v/>
      </c>
      <c r="AK1010" s="81" t="n">
        <v>0.639999986</v>
      </c>
      <c r="AL1010" s="81" t="n">
        <v>0</v>
      </c>
      <c r="AM1010" s="81" t="n">
        <v>0</v>
      </c>
      <c r="AN1010" s="81" t="n">
        <v>0</v>
      </c>
      <c r="AO1010" s="81" t="n">
        <v>0</v>
      </c>
      <c r="AP1010" s="81" t="n">
        <v>0.779999971</v>
      </c>
      <c r="AQ1010" s="81" t="n">
        <v>0</v>
      </c>
      <c r="AR1010" s="81" t="n">
        <v>0</v>
      </c>
      <c r="AS1010" s="81" t="n">
        <v>0</v>
      </c>
      <c r="AT1010" s="81" t="n">
        <v>0</v>
      </c>
      <c r="AU1010" s="81" t="n">
        <v>0.0500000007</v>
      </c>
      <c r="AV1010" s="81" t="n">
        <v>0</v>
      </c>
      <c r="AW1010" s="82">
        <f>MAX(ABS(Y1010-AK1010),ABS(Z1010-AL1010),ABS(AA1010-AM1010),ABS(AB1010-AN1010),ABS(AC1010-AO1010),ABS(AD1010-AP1010),ABS(AE1010-AQ1010),ABS(AF1010-AR1010),ABS(AG1010-AS1010),ABS(AH1010-AT1010),ABS(AI1010-AU1010),ABS(AJ1010-AV1010))</f>
        <v/>
      </c>
    </row>
    <row r="1011">
      <c r="A1011" s="78" t="inlineStr">
        <is>
          <t>M1006</t>
        </is>
      </c>
      <c r="B1011" s="52" t="inlineStr">
        <is>
          <t>RDR-69</t>
        </is>
      </c>
      <c r="C1011" s="52" t="inlineStr">
        <is>
          <t>Air-defence radar</t>
        </is>
      </c>
      <c r="D1011" s="52" t="inlineStr">
        <is>
          <t>Array tile c4 r3</t>
        </is>
      </c>
      <c r="E1011" s="63" t="inlineStr">
        <is>
          <t>Cube</t>
        </is>
      </c>
      <c r="F1011" s="52" t="inlineStr">
        <is>
          <t>RDR-51</t>
        </is>
      </c>
      <c r="G1011" s="79" t="n">
        <v>0.639999986</v>
      </c>
      <c r="H1011" s="79" t="n">
        <v>0.779999971</v>
      </c>
      <c r="I1011" s="79" t="n">
        <v>0.0500000007</v>
      </c>
      <c r="J1011" s="79" t="n">
        <v>0</v>
      </c>
      <c r="K1011" s="79" t="n">
        <v>0</v>
      </c>
      <c r="L1011" s="79" t="n">
        <v>0</v>
      </c>
      <c r="M1011" s="79" t="n">
        <v>0</v>
      </c>
      <c r="N1011" s="79" t="n">
        <v>0.800000012</v>
      </c>
      <c r="O1011" s="79" t="n">
        <v>0</v>
      </c>
      <c r="P1011" s="80">
        <f>COS(RADIANS(K1011))*COS(RADIANS(L1011))+SIN(RADIANS(K1011))*SIN(RADIANS(J1011))*SIN(RADIANS(L1011))</f>
        <v/>
      </c>
      <c r="Q1011" s="80">
        <f>-COS(RADIANS(K1011))*SIN(RADIANS(L1011))+SIN(RADIANS(K1011))*SIN(RADIANS(J1011))*COS(RADIANS(L1011))</f>
        <v/>
      </c>
      <c r="R1011" s="80">
        <f>SIN(RADIANS(K1011))*COS(RADIANS(J1011))</f>
        <v/>
      </c>
      <c r="S1011" s="80">
        <f>COS(RADIANS(J1011))*SIN(RADIANS(L1011))</f>
        <v/>
      </c>
      <c r="T1011" s="80">
        <f>COS(RADIANS(J1011))*COS(RADIANS(L1011))</f>
        <v/>
      </c>
      <c r="U1011" s="80">
        <f>-SIN(RADIANS(J1011))</f>
        <v/>
      </c>
      <c r="V1011" s="80">
        <f>-SIN(RADIANS(K1011))*COS(RADIANS(L1011))+COS(RADIANS(K1011))*SIN(RADIANS(J1011))*SIN(RADIANS(L1011))</f>
        <v/>
      </c>
      <c r="W1011" s="80">
        <f>SIN(RADIANS(K1011))*SIN(RADIANS(L1011))+COS(RADIANS(K1011))*SIN(RADIANS(J1011))*COS(RADIANS(L1011))</f>
        <v/>
      </c>
      <c r="X1011" s="80">
        <f>COS(RADIANS(K1011))*COS(RADIANS(J1011))</f>
        <v/>
      </c>
      <c r="Y1011" s="80">
        <f>P1011*G1011</f>
        <v/>
      </c>
      <c r="Z1011" s="80">
        <f>Q1011*H1011</f>
        <v/>
      </c>
      <c r="AA1011" s="80">
        <f>R1011*I1011</f>
        <v/>
      </c>
      <c r="AB1011" s="80">
        <f>M1011</f>
        <v/>
      </c>
      <c r="AC1011" s="80">
        <f>S1011*G1011</f>
        <v/>
      </c>
      <c r="AD1011" s="80">
        <f>T1011*H1011</f>
        <v/>
      </c>
      <c r="AE1011" s="80">
        <f>U1011*I1011</f>
        <v/>
      </c>
      <c r="AF1011" s="80">
        <f>N1011</f>
        <v/>
      </c>
      <c r="AG1011" s="80">
        <f>V1011*G1011</f>
        <v/>
      </c>
      <c r="AH1011" s="80">
        <f>W1011*H1011</f>
        <v/>
      </c>
      <c r="AI1011" s="80">
        <f>X1011*I1011</f>
        <v/>
      </c>
      <c r="AJ1011" s="80">
        <f>O1011</f>
        <v/>
      </c>
      <c r="AK1011" s="81" t="n">
        <v>0.639999986</v>
      </c>
      <c r="AL1011" s="81" t="n">
        <v>0</v>
      </c>
      <c r="AM1011" s="81" t="n">
        <v>0</v>
      </c>
      <c r="AN1011" s="81" t="n">
        <v>0</v>
      </c>
      <c r="AO1011" s="81" t="n">
        <v>0</v>
      </c>
      <c r="AP1011" s="81" t="n">
        <v>0.779999971</v>
      </c>
      <c r="AQ1011" s="81" t="n">
        <v>0</v>
      </c>
      <c r="AR1011" s="81" t="n">
        <v>0.800000012</v>
      </c>
      <c r="AS1011" s="81" t="n">
        <v>0</v>
      </c>
      <c r="AT1011" s="81" t="n">
        <v>0</v>
      </c>
      <c r="AU1011" s="81" t="n">
        <v>0.0500000007</v>
      </c>
      <c r="AV1011" s="81" t="n">
        <v>0</v>
      </c>
      <c r="AW1011" s="82">
        <f>MAX(ABS(Y1011-AK1011),ABS(Z1011-AL1011),ABS(AA1011-AM1011),ABS(AB1011-AN1011),ABS(AC1011-AO1011),ABS(AD1011-AP1011),ABS(AE1011-AQ1011),ABS(AF1011-AR1011),ABS(AG1011-AS1011),ABS(AH1011-AT1011),ABS(AI1011-AU1011),ABS(AJ1011-AV1011))</f>
        <v/>
      </c>
    </row>
    <row r="1012">
      <c r="A1012" s="78" t="inlineStr">
        <is>
          <t>M1007</t>
        </is>
      </c>
      <c r="B1012" s="52" t="inlineStr">
        <is>
          <t>RDR-70</t>
        </is>
      </c>
      <c r="C1012" s="52" t="inlineStr">
        <is>
          <t>Air-defence radar</t>
        </is>
      </c>
      <c r="D1012" s="52" t="inlineStr">
        <is>
          <t>Antenna rib</t>
        </is>
      </c>
      <c r="E1012" s="63" t="inlineStr">
        <is>
          <t>Cube</t>
        </is>
      </c>
      <c r="F1012" s="52" t="inlineStr">
        <is>
          <t>RDR-51</t>
        </is>
      </c>
      <c r="G1012" s="79" t="n">
        <v>0.660000026</v>
      </c>
      <c r="H1012" s="79" t="n">
        <v>0.07999999820000001</v>
      </c>
      <c r="I1012" s="79" t="n">
        <v>0.07999999820000001</v>
      </c>
      <c r="J1012" s="79" t="n">
        <v>0</v>
      </c>
      <c r="K1012" s="79" t="n">
        <v>0</v>
      </c>
      <c r="L1012" s="79" t="n">
        <v>0</v>
      </c>
      <c r="M1012" s="79" t="n">
        <v>0</v>
      </c>
      <c r="N1012" s="79" t="n">
        <v>-0.400000006</v>
      </c>
      <c r="O1012" s="79" t="n">
        <v>-0.07999999820000001</v>
      </c>
      <c r="P1012" s="80">
        <f>COS(RADIANS(K1012))*COS(RADIANS(L1012))+SIN(RADIANS(K1012))*SIN(RADIANS(J1012))*SIN(RADIANS(L1012))</f>
        <v/>
      </c>
      <c r="Q1012" s="80">
        <f>-COS(RADIANS(K1012))*SIN(RADIANS(L1012))+SIN(RADIANS(K1012))*SIN(RADIANS(J1012))*COS(RADIANS(L1012))</f>
        <v/>
      </c>
      <c r="R1012" s="80">
        <f>SIN(RADIANS(K1012))*COS(RADIANS(J1012))</f>
        <v/>
      </c>
      <c r="S1012" s="80">
        <f>COS(RADIANS(J1012))*SIN(RADIANS(L1012))</f>
        <v/>
      </c>
      <c r="T1012" s="80">
        <f>COS(RADIANS(J1012))*COS(RADIANS(L1012))</f>
        <v/>
      </c>
      <c r="U1012" s="80">
        <f>-SIN(RADIANS(J1012))</f>
        <v/>
      </c>
      <c r="V1012" s="80">
        <f>-SIN(RADIANS(K1012))*COS(RADIANS(L1012))+COS(RADIANS(K1012))*SIN(RADIANS(J1012))*SIN(RADIANS(L1012))</f>
        <v/>
      </c>
      <c r="W1012" s="80">
        <f>SIN(RADIANS(K1012))*SIN(RADIANS(L1012))+COS(RADIANS(K1012))*SIN(RADIANS(J1012))*COS(RADIANS(L1012))</f>
        <v/>
      </c>
      <c r="X1012" s="80">
        <f>COS(RADIANS(K1012))*COS(RADIANS(J1012))</f>
        <v/>
      </c>
      <c r="Y1012" s="80">
        <f>P1012*G1012</f>
        <v/>
      </c>
      <c r="Z1012" s="80">
        <f>Q1012*H1012</f>
        <v/>
      </c>
      <c r="AA1012" s="80">
        <f>R1012*I1012</f>
        <v/>
      </c>
      <c r="AB1012" s="80">
        <f>M1012</f>
        <v/>
      </c>
      <c r="AC1012" s="80">
        <f>S1012*G1012</f>
        <v/>
      </c>
      <c r="AD1012" s="80">
        <f>T1012*H1012</f>
        <v/>
      </c>
      <c r="AE1012" s="80">
        <f>U1012*I1012</f>
        <v/>
      </c>
      <c r="AF1012" s="80">
        <f>N1012</f>
        <v/>
      </c>
      <c r="AG1012" s="80">
        <f>V1012*G1012</f>
        <v/>
      </c>
      <c r="AH1012" s="80">
        <f>W1012*H1012</f>
        <v/>
      </c>
      <c r="AI1012" s="80">
        <f>X1012*I1012</f>
        <v/>
      </c>
      <c r="AJ1012" s="80">
        <f>O1012</f>
        <v/>
      </c>
      <c r="AK1012" s="81" t="n">
        <v>0.660000026</v>
      </c>
      <c r="AL1012" s="81" t="n">
        <v>0</v>
      </c>
      <c r="AM1012" s="81" t="n">
        <v>0</v>
      </c>
      <c r="AN1012" s="81" t="n">
        <v>0</v>
      </c>
      <c r="AO1012" s="81" t="n">
        <v>0</v>
      </c>
      <c r="AP1012" s="81" t="n">
        <v>0.07999999820000001</v>
      </c>
      <c r="AQ1012" s="81" t="n">
        <v>0</v>
      </c>
      <c r="AR1012" s="81" t="n">
        <v>-0.400000006</v>
      </c>
      <c r="AS1012" s="81" t="n">
        <v>0</v>
      </c>
      <c r="AT1012" s="81" t="n">
        <v>0</v>
      </c>
      <c r="AU1012" s="81" t="n">
        <v>0.07999999820000001</v>
      </c>
      <c r="AV1012" s="81" t="n">
        <v>-0.07999999820000001</v>
      </c>
      <c r="AW1012" s="82">
        <f>MAX(ABS(Y1012-AK1012),ABS(Z1012-AL1012),ABS(AA1012-AM1012),ABS(AB1012-AN1012),ABS(AC1012-AO1012),ABS(AD1012-AP1012),ABS(AE1012-AQ1012),ABS(AF1012-AR1012),ABS(AG1012-AS1012),ABS(AH1012-AT1012),ABS(AI1012-AU1012),ABS(AJ1012-AV1012))</f>
        <v/>
      </c>
    </row>
    <row r="1013">
      <c r="A1013" s="78" t="inlineStr">
        <is>
          <t>M1008</t>
        </is>
      </c>
      <c r="B1013" s="52" t="inlineStr">
        <is>
          <t>RDR-71</t>
        </is>
      </c>
      <c r="C1013" s="52" t="inlineStr">
        <is>
          <t>Air-defence radar</t>
        </is>
      </c>
      <c r="D1013" s="52" t="inlineStr">
        <is>
          <t>Antenna rib</t>
        </is>
      </c>
      <c r="E1013" s="63" t="inlineStr">
        <is>
          <t>Cube</t>
        </is>
      </c>
      <c r="F1013" s="52" t="inlineStr">
        <is>
          <t>RDR-51</t>
        </is>
      </c>
      <c r="G1013" s="79" t="n">
        <v>0.660000026</v>
      </c>
      <c r="H1013" s="79" t="n">
        <v>0.07999999820000001</v>
      </c>
      <c r="I1013" s="79" t="n">
        <v>0.07999999820000001</v>
      </c>
      <c r="J1013" s="79" t="n">
        <v>0</v>
      </c>
      <c r="K1013" s="79" t="n">
        <v>0</v>
      </c>
      <c r="L1013" s="79" t="n">
        <v>0</v>
      </c>
      <c r="M1013" s="79" t="n">
        <v>0</v>
      </c>
      <c r="N1013" s="79" t="n">
        <v>0.400000006</v>
      </c>
      <c r="O1013" s="79" t="n">
        <v>-0.07999999820000001</v>
      </c>
      <c r="P1013" s="80">
        <f>COS(RADIANS(K1013))*COS(RADIANS(L1013))+SIN(RADIANS(K1013))*SIN(RADIANS(J1013))*SIN(RADIANS(L1013))</f>
        <v/>
      </c>
      <c r="Q1013" s="80">
        <f>-COS(RADIANS(K1013))*SIN(RADIANS(L1013))+SIN(RADIANS(K1013))*SIN(RADIANS(J1013))*COS(RADIANS(L1013))</f>
        <v/>
      </c>
      <c r="R1013" s="80">
        <f>SIN(RADIANS(K1013))*COS(RADIANS(J1013))</f>
        <v/>
      </c>
      <c r="S1013" s="80">
        <f>COS(RADIANS(J1013))*SIN(RADIANS(L1013))</f>
        <v/>
      </c>
      <c r="T1013" s="80">
        <f>COS(RADIANS(J1013))*COS(RADIANS(L1013))</f>
        <v/>
      </c>
      <c r="U1013" s="80">
        <f>-SIN(RADIANS(J1013))</f>
        <v/>
      </c>
      <c r="V1013" s="80">
        <f>-SIN(RADIANS(K1013))*COS(RADIANS(L1013))+COS(RADIANS(K1013))*SIN(RADIANS(J1013))*SIN(RADIANS(L1013))</f>
        <v/>
      </c>
      <c r="W1013" s="80">
        <f>SIN(RADIANS(K1013))*SIN(RADIANS(L1013))+COS(RADIANS(K1013))*SIN(RADIANS(J1013))*COS(RADIANS(L1013))</f>
        <v/>
      </c>
      <c r="X1013" s="80">
        <f>COS(RADIANS(K1013))*COS(RADIANS(J1013))</f>
        <v/>
      </c>
      <c r="Y1013" s="80">
        <f>P1013*G1013</f>
        <v/>
      </c>
      <c r="Z1013" s="80">
        <f>Q1013*H1013</f>
        <v/>
      </c>
      <c r="AA1013" s="80">
        <f>R1013*I1013</f>
        <v/>
      </c>
      <c r="AB1013" s="80">
        <f>M1013</f>
        <v/>
      </c>
      <c r="AC1013" s="80">
        <f>S1013*G1013</f>
        <v/>
      </c>
      <c r="AD1013" s="80">
        <f>T1013*H1013</f>
        <v/>
      </c>
      <c r="AE1013" s="80">
        <f>U1013*I1013</f>
        <v/>
      </c>
      <c r="AF1013" s="80">
        <f>N1013</f>
        <v/>
      </c>
      <c r="AG1013" s="80">
        <f>V1013*G1013</f>
        <v/>
      </c>
      <c r="AH1013" s="80">
        <f>W1013*H1013</f>
        <v/>
      </c>
      <c r="AI1013" s="80">
        <f>X1013*I1013</f>
        <v/>
      </c>
      <c r="AJ1013" s="80">
        <f>O1013</f>
        <v/>
      </c>
      <c r="AK1013" s="81" t="n">
        <v>0.660000026</v>
      </c>
      <c r="AL1013" s="81" t="n">
        <v>0</v>
      </c>
      <c r="AM1013" s="81" t="n">
        <v>0</v>
      </c>
      <c r="AN1013" s="81" t="n">
        <v>0</v>
      </c>
      <c r="AO1013" s="81" t="n">
        <v>0</v>
      </c>
      <c r="AP1013" s="81" t="n">
        <v>0.07999999820000001</v>
      </c>
      <c r="AQ1013" s="81" t="n">
        <v>0</v>
      </c>
      <c r="AR1013" s="81" t="n">
        <v>0.400000006</v>
      </c>
      <c r="AS1013" s="81" t="n">
        <v>0</v>
      </c>
      <c r="AT1013" s="81" t="n">
        <v>0</v>
      </c>
      <c r="AU1013" s="81" t="n">
        <v>0.07999999820000001</v>
      </c>
      <c r="AV1013" s="81" t="n">
        <v>-0.07999999820000001</v>
      </c>
      <c r="AW1013" s="82">
        <f>MAX(ABS(Y1013-AK1013),ABS(Z1013-AL1013),ABS(AA1013-AM1013),ABS(AB1013-AN1013),ABS(AC1013-AO1013),ABS(AD1013-AP1013),ABS(AE1013-AQ1013),ABS(AF1013-AR1013),ABS(AG1013-AS1013),ABS(AH1013-AT1013),ABS(AI1013-AU1013),ABS(AJ1013-AV1013))</f>
        <v/>
      </c>
    </row>
    <row r="1014">
      <c r="A1014" s="78" t="inlineStr">
        <is>
          <t>M1009</t>
        </is>
      </c>
      <c r="B1014" s="52" t="inlineStr">
        <is>
          <t>RDR-72</t>
        </is>
      </c>
      <c r="C1014" s="52" t="inlineStr">
        <is>
          <t>Air-defence radar</t>
        </is>
      </c>
      <c r="D1014" s="52" t="inlineStr">
        <is>
          <t>Array tile c5 r1</t>
        </is>
      </c>
      <c r="E1014" s="63" t="inlineStr">
        <is>
          <t>Cube</t>
        </is>
      </c>
      <c r="F1014" s="52" t="inlineStr">
        <is>
          <t>RDR-51</t>
        </is>
      </c>
      <c r="G1014" s="79" t="n">
        <v>0.639999986</v>
      </c>
      <c r="H1014" s="79" t="n">
        <v>0.779999971</v>
      </c>
      <c r="I1014" s="79" t="n">
        <v>0.0500000007</v>
      </c>
      <c r="J1014" s="79" t="n">
        <v>0</v>
      </c>
      <c r="K1014" s="79" t="n">
        <v>-7.5</v>
      </c>
      <c r="L1014" s="79" t="n">
        <v>0</v>
      </c>
      <c r="M1014" s="79" t="n">
        <v>0.6526309850000001</v>
      </c>
      <c r="N1014" s="79" t="n">
        <v>-0.800000012</v>
      </c>
      <c r="O1014" s="79" t="n">
        <v>0.0427755713</v>
      </c>
      <c r="P1014" s="80">
        <f>COS(RADIANS(K1014))*COS(RADIANS(L1014))+SIN(RADIANS(K1014))*SIN(RADIANS(J1014))*SIN(RADIANS(L1014))</f>
        <v/>
      </c>
      <c r="Q1014" s="80">
        <f>-COS(RADIANS(K1014))*SIN(RADIANS(L1014))+SIN(RADIANS(K1014))*SIN(RADIANS(J1014))*COS(RADIANS(L1014))</f>
        <v/>
      </c>
      <c r="R1014" s="80">
        <f>SIN(RADIANS(K1014))*COS(RADIANS(J1014))</f>
        <v/>
      </c>
      <c r="S1014" s="80">
        <f>COS(RADIANS(J1014))*SIN(RADIANS(L1014))</f>
        <v/>
      </c>
      <c r="T1014" s="80">
        <f>COS(RADIANS(J1014))*COS(RADIANS(L1014))</f>
        <v/>
      </c>
      <c r="U1014" s="80">
        <f>-SIN(RADIANS(J1014))</f>
        <v/>
      </c>
      <c r="V1014" s="80">
        <f>-SIN(RADIANS(K1014))*COS(RADIANS(L1014))+COS(RADIANS(K1014))*SIN(RADIANS(J1014))*SIN(RADIANS(L1014))</f>
        <v/>
      </c>
      <c r="W1014" s="80">
        <f>SIN(RADIANS(K1014))*SIN(RADIANS(L1014))+COS(RADIANS(K1014))*SIN(RADIANS(J1014))*COS(RADIANS(L1014))</f>
        <v/>
      </c>
      <c r="X1014" s="80">
        <f>COS(RADIANS(K1014))*COS(RADIANS(J1014))</f>
        <v/>
      </c>
      <c r="Y1014" s="80">
        <f>P1014*G1014</f>
        <v/>
      </c>
      <c r="Z1014" s="80">
        <f>Q1014*H1014</f>
        <v/>
      </c>
      <c r="AA1014" s="80">
        <f>R1014*I1014</f>
        <v/>
      </c>
      <c r="AB1014" s="80">
        <f>M1014</f>
        <v/>
      </c>
      <c r="AC1014" s="80">
        <f>S1014*G1014</f>
        <v/>
      </c>
      <c r="AD1014" s="80">
        <f>T1014*H1014</f>
        <v/>
      </c>
      <c r="AE1014" s="80">
        <f>U1014*I1014</f>
        <v/>
      </c>
      <c r="AF1014" s="80">
        <f>N1014</f>
        <v/>
      </c>
      <c r="AG1014" s="80">
        <f>V1014*G1014</f>
        <v/>
      </c>
      <c r="AH1014" s="80">
        <f>W1014*H1014</f>
        <v/>
      </c>
      <c r="AI1014" s="80">
        <f>X1014*I1014</f>
        <v/>
      </c>
      <c r="AJ1014" s="80">
        <f>O1014</f>
        <v/>
      </c>
      <c r="AK1014" s="81" t="n">
        <v>0.634524703</v>
      </c>
      <c r="AL1014" s="81" t="n">
        <v>0</v>
      </c>
      <c r="AM1014" s="81" t="n">
        <v>-0.00652631</v>
      </c>
      <c r="AN1014" s="81" t="n">
        <v>0.6526309850000001</v>
      </c>
      <c r="AO1014" s="81" t="n">
        <v>0</v>
      </c>
      <c r="AP1014" s="81" t="n">
        <v>0.779999971</v>
      </c>
      <c r="AQ1014" s="81" t="n">
        <v>0</v>
      </c>
      <c r="AR1014" s="81" t="n">
        <v>-0.800000012</v>
      </c>
      <c r="AS1014" s="81" t="n">
        <v>0.0835367665</v>
      </c>
      <c r="AT1014" s="81" t="n">
        <v>0</v>
      </c>
      <c r="AU1014" s="81" t="n">
        <v>0.0495722443</v>
      </c>
      <c r="AV1014" s="81" t="n">
        <v>0.0427755713</v>
      </c>
      <c r="AW1014" s="82">
        <f>MAX(ABS(Y1014-AK1014),ABS(Z1014-AL1014),ABS(AA1014-AM1014),ABS(AB1014-AN1014),ABS(AC1014-AO1014),ABS(AD1014-AP1014),ABS(AE1014-AQ1014),ABS(AF1014-AR1014),ABS(AG1014-AS1014),ABS(AH1014-AT1014),ABS(AI1014-AU1014),ABS(AJ1014-AV1014))</f>
        <v/>
      </c>
    </row>
    <row r="1015">
      <c r="A1015" s="78" t="inlineStr">
        <is>
          <t>M1010</t>
        </is>
      </c>
      <c r="B1015" s="52" t="inlineStr">
        <is>
          <t>RDR-73</t>
        </is>
      </c>
      <c r="C1015" s="52" t="inlineStr">
        <is>
          <t>Air-defence radar</t>
        </is>
      </c>
      <c r="D1015" s="52" t="inlineStr">
        <is>
          <t>Array tile c5 r2</t>
        </is>
      </c>
      <c r="E1015" s="63" t="inlineStr">
        <is>
          <t>Cube</t>
        </is>
      </c>
      <c r="F1015" s="52" t="inlineStr">
        <is>
          <t>RDR-51</t>
        </is>
      </c>
      <c r="G1015" s="79" t="n">
        <v>0.639999986</v>
      </c>
      <c r="H1015" s="79" t="n">
        <v>0.779999971</v>
      </c>
      <c r="I1015" s="79" t="n">
        <v>0.0500000007</v>
      </c>
      <c r="J1015" s="79" t="n">
        <v>0</v>
      </c>
      <c r="K1015" s="79" t="n">
        <v>-7.5</v>
      </c>
      <c r="L1015" s="79" t="n">
        <v>0</v>
      </c>
      <c r="M1015" s="79" t="n">
        <v>0.6526309850000001</v>
      </c>
      <c r="N1015" s="79" t="n">
        <v>0</v>
      </c>
      <c r="O1015" s="79" t="n">
        <v>0.0427755713</v>
      </c>
      <c r="P1015" s="80">
        <f>COS(RADIANS(K1015))*COS(RADIANS(L1015))+SIN(RADIANS(K1015))*SIN(RADIANS(J1015))*SIN(RADIANS(L1015))</f>
        <v/>
      </c>
      <c r="Q1015" s="80">
        <f>-COS(RADIANS(K1015))*SIN(RADIANS(L1015))+SIN(RADIANS(K1015))*SIN(RADIANS(J1015))*COS(RADIANS(L1015))</f>
        <v/>
      </c>
      <c r="R1015" s="80">
        <f>SIN(RADIANS(K1015))*COS(RADIANS(J1015))</f>
        <v/>
      </c>
      <c r="S1015" s="80">
        <f>COS(RADIANS(J1015))*SIN(RADIANS(L1015))</f>
        <v/>
      </c>
      <c r="T1015" s="80">
        <f>COS(RADIANS(J1015))*COS(RADIANS(L1015))</f>
        <v/>
      </c>
      <c r="U1015" s="80">
        <f>-SIN(RADIANS(J1015))</f>
        <v/>
      </c>
      <c r="V1015" s="80">
        <f>-SIN(RADIANS(K1015))*COS(RADIANS(L1015))+COS(RADIANS(K1015))*SIN(RADIANS(J1015))*SIN(RADIANS(L1015))</f>
        <v/>
      </c>
      <c r="W1015" s="80">
        <f>SIN(RADIANS(K1015))*SIN(RADIANS(L1015))+COS(RADIANS(K1015))*SIN(RADIANS(J1015))*COS(RADIANS(L1015))</f>
        <v/>
      </c>
      <c r="X1015" s="80">
        <f>COS(RADIANS(K1015))*COS(RADIANS(J1015))</f>
        <v/>
      </c>
      <c r="Y1015" s="80">
        <f>P1015*G1015</f>
        <v/>
      </c>
      <c r="Z1015" s="80">
        <f>Q1015*H1015</f>
        <v/>
      </c>
      <c r="AA1015" s="80">
        <f>R1015*I1015</f>
        <v/>
      </c>
      <c r="AB1015" s="80">
        <f>M1015</f>
        <v/>
      </c>
      <c r="AC1015" s="80">
        <f>S1015*G1015</f>
        <v/>
      </c>
      <c r="AD1015" s="80">
        <f>T1015*H1015</f>
        <v/>
      </c>
      <c r="AE1015" s="80">
        <f>U1015*I1015</f>
        <v/>
      </c>
      <c r="AF1015" s="80">
        <f>N1015</f>
        <v/>
      </c>
      <c r="AG1015" s="80">
        <f>V1015*G1015</f>
        <v/>
      </c>
      <c r="AH1015" s="80">
        <f>W1015*H1015</f>
        <v/>
      </c>
      <c r="AI1015" s="80">
        <f>X1015*I1015</f>
        <v/>
      </c>
      <c r="AJ1015" s="80">
        <f>O1015</f>
        <v/>
      </c>
      <c r="AK1015" s="81" t="n">
        <v>0.634524703</v>
      </c>
      <c r="AL1015" s="81" t="n">
        <v>0</v>
      </c>
      <c r="AM1015" s="81" t="n">
        <v>-0.00652631</v>
      </c>
      <c r="AN1015" s="81" t="n">
        <v>0.6526309850000001</v>
      </c>
      <c r="AO1015" s="81" t="n">
        <v>0</v>
      </c>
      <c r="AP1015" s="81" t="n">
        <v>0.779999971</v>
      </c>
      <c r="AQ1015" s="81" t="n">
        <v>0</v>
      </c>
      <c r="AR1015" s="81" t="n">
        <v>0</v>
      </c>
      <c r="AS1015" s="81" t="n">
        <v>0.0835367665</v>
      </c>
      <c r="AT1015" s="81" t="n">
        <v>0</v>
      </c>
      <c r="AU1015" s="81" t="n">
        <v>0.0495722443</v>
      </c>
      <c r="AV1015" s="81" t="n">
        <v>0.0427755713</v>
      </c>
      <c r="AW1015" s="82">
        <f>MAX(ABS(Y1015-AK1015),ABS(Z1015-AL1015),ABS(AA1015-AM1015),ABS(AB1015-AN1015),ABS(AC1015-AO1015),ABS(AD1015-AP1015),ABS(AE1015-AQ1015),ABS(AF1015-AR1015),ABS(AG1015-AS1015),ABS(AH1015-AT1015),ABS(AI1015-AU1015),ABS(AJ1015-AV1015))</f>
        <v/>
      </c>
    </row>
    <row r="1016">
      <c r="A1016" s="78" t="inlineStr">
        <is>
          <t>M1011</t>
        </is>
      </c>
      <c r="B1016" s="52" t="inlineStr">
        <is>
          <t>RDR-74</t>
        </is>
      </c>
      <c r="C1016" s="52" t="inlineStr">
        <is>
          <t>Air-defence radar</t>
        </is>
      </c>
      <c r="D1016" s="52" t="inlineStr">
        <is>
          <t>Array tile c5 r3</t>
        </is>
      </c>
      <c r="E1016" s="63" t="inlineStr">
        <is>
          <t>Cube</t>
        </is>
      </c>
      <c r="F1016" s="52" t="inlineStr">
        <is>
          <t>RDR-51</t>
        </is>
      </c>
      <c r="G1016" s="79" t="n">
        <v>0.639999986</v>
      </c>
      <c r="H1016" s="79" t="n">
        <v>0.779999971</v>
      </c>
      <c r="I1016" s="79" t="n">
        <v>0.0500000007</v>
      </c>
      <c r="J1016" s="79" t="n">
        <v>0</v>
      </c>
      <c r="K1016" s="79" t="n">
        <v>-7.5</v>
      </c>
      <c r="L1016" s="79" t="n">
        <v>0</v>
      </c>
      <c r="M1016" s="79" t="n">
        <v>0.6526309850000001</v>
      </c>
      <c r="N1016" s="79" t="n">
        <v>0.800000012</v>
      </c>
      <c r="O1016" s="79" t="n">
        <v>0.0427755713</v>
      </c>
      <c r="P1016" s="80">
        <f>COS(RADIANS(K1016))*COS(RADIANS(L1016))+SIN(RADIANS(K1016))*SIN(RADIANS(J1016))*SIN(RADIANS(L1016))</f>
        <v/>
      </c>
      <c r="Q1016" s="80">
        <f>-COS(RADIANS(K1016))*SIN(RADIANS(L1016))+SIN(RADIANS(K1016))*SIN(RADIANS(J1016))*COS(RADIANS(L1016))</f>
        <v/>
      </c>
      <c r="R1016" s="80">
        <f>SIN(RADIANS(K1016))*COS(RADIANS(J1016))</f>
        <v/>
      </c>
      <c r="S1016" s="80">
        <f>COS(RADIANS(J1016))*SIN(RADIANS(L1016))</f>
        <v/>
      </c>
      <c r="T1016" s="80">
        <f>COS(RADIANS(J1016))*COS(RADIANS(L1016))</f>
        <v/>
      </c>
      <c r="U1016" s="80">
        <f>-SIN(RADIANS(J1016))</f>
        <v/>
      </c>
      <c r="V1016" s="80">
        <f>-SIN(RADIANS(K1016))*COS(RADIANS(L1016))+COS(RADIANS(K1016))*SIN(RADIANS(J1016))*SIN(RADIANS(L1016))</f>
        <v/>
      </c>
      <c r="W1016" s="80">
        <f>SIN(RADIANS(K1016))*SIN(RADIANS(L1016))+COS(RADIANS(K1016))*SIN(RADIANS(J1016))*COS(RADIANS(L1016))</f>
        <v/>
      </c>
      <c r="X1016" s="80">
        <f>COS(RADIANS(K1016))*COS(RADIANS(J1016))</f>
        <v/>
      </c>
      <c r="Y1016" s="80">
        <f>P1016*G1016</f>
        <v/>
      </c>
      <c r="Z1016" s="80">
        <f>Q1016*H1016</f>
        <v/>
      </c>
      <c r="AA1016" s="80">
        <f>R1016*I1016</f>
        <v/>
      </c>
      <c r="AB1016" s="80">
        <f>M1016</f>
        <v/>
      </c>
      <c r="AC1016" s="80">
        <f>S1016*G1016</f>
        <v/>
      </c>
      <c r="AD1016" s="80">
        <f>T1016*H1016</f>
        <v/>
      </c>
      <c r="AE1016" s="80">
        <f>U1016*I1016</f>
        <v/>
      </c>
      <c r="AF1016" s="80">
        <f>N1016</f>
        <v/>
      </c>
      <c r="AG1016" s="80">
        <f>V1016*G1016</f>
        <v/>
      </c>
      <c r="AH1016" s="80">
        <f>W1016*H1016</f>
        <v/>
      </c>
      <c r="AI1016" s="80">
        <f>X1016*I1016</f>
        <v/>
      </c>
      <c r="AJ1016" s="80">
        <f>O1016</f>
        <v/>
      </c>
      <c r="AK1016" s="81" t="n">
        <v>0.634524703</v>
      </c>
      <c r="AL1016" s="81" t="n">
        <v>0</v>
      </c>
      <c r="AM1016" s="81" t="n">
        <v>-0.00652631</v>
      </c>
      <c r="AN1016" s="81" t="n">
        <v>0.6526309850000001</v>
      </c>
      <c r="AO1016" s="81" t="n">
        <v>0</v>
      </c>
      <c r="AP1016" s="81" t="n">
        <v>0.779999971</v>
      </c>
      <c r="AQ1016" s="81" t="n">
        <v>0</v>
      </c>
      <c r="AR1016" s="81" t="n">
        <v>0.800000012</v>
      </c>
      <c r="AS1016" s="81" t="n">
        <v>0.0835367665</v>
      </c>
      <c r="AT1016" s="81" t="n">
        <v>0</v>
      </c>
      <c r="AU1016" s="81" t="n">
        <v>0.0495722443</v>
      </c>
      <c r="AV1016" s="81" t="n">
        <v>0.0427755713</v>
      </c>
      <c r="AW1016" s="82">
        <f>MAX(ABS(Y1016-AK1016),ABS(Z1016-AL1016),ABS(AA1016-AM1016),ABS(AB1016-AN1016),ABS(AC1016-AO1016),ABS(AD1016-AP1016),ABS(AE1016-AQ1016),ABS(AF1016-AR1016),ABS(AG1016-AS1016),ABS(AH1016-AT1016),ABS(AI1016-AU1016),ABS(AJ1016-AV1016))</f>
        <v/>
      </c>
    </row>
    <row r="1017">
      <c r="A1017" s="78" t="inlineStr">
        <is>
          <t>M1012</t>
        </is>
      </c>
      <c r="B1017" s="52" t="inlineStr">
        <is>
          <t>RDR-75</t>
        </is>
      </c>
      <c r="C1017" s="52" t="inlineStr">
        <is>
          <t>Air-defence radar</t>
        </is>
      </c>
      <c r="D1017" s="52" t="inlineStr">
        <is>
          <t>Antenna rib</t>
        </is>
      </c>
      <c r="E1017" s="63" t="inlineStr">
        <is>
          <t>Cube</t>
        </is>
      </c>
      <c r="F1017" s="52" t="inlineStr">
        <is>
          <t>RDR-51</t>
        </is>
      </c>
      <c r="G1017" s="79" t="n">
        <v>0.660000026</v>
      </c>
      <c r="H1017" s="79" t="n">
        <v>0.07999999820000001</v>
      </c>
      <c r="I1017" s="79" t="n">
        <v>0.07999999820000001</v>
      </c>
      <c r="J1017" s="79" t="n">
        <v>0</v>
      </c>
      <c r="K1017" s="79" t="n">
        <v>-7.5</v>
      </c>
      <c r="L1017" s="79" t="n">
        <v>0</v>
      </c>
      <c r="M1017" s="79" t="n">
        <v>0.642188907</v>
      </c>
      <c r="N1017" s="79" t="n">
        <v>-0.400000006</v>
      </c>
      <c r="O1017" s="79" t="n">
        <v>-0.0365400165</v>
      </c>
      <c r="P1017" s="80">
        <f>COS(RADIANS(K1017))*COS(RADIANS(L1017))+SIN(RADIANS(K1017))*SIN(RADIANS(J1017))*SIN(RADIANS(L1017))</f>
        <v/>
      </c>
      <c r="Q1017" s="80">
        <f>-COS(RADIANS(K1017))*SIN(RADIANS(L1017))+SIN(RADIANS(K1017))*SIN(RADIANS(J1017))*COS(RADIANS(L1017))</f>
        <v/>
      </c>
      <c r="R1017" s="80">
        <f>SIN(RADIANS(K1017))*COS(RADIANS(J1017))</f>
        <v/>
      </c>
      <c r="S1017" s="80">
        <f>COS(RADIANS(J1017))*SIN(RADIANS(L1017))</f>
        <v/>
      </c>
      <c r="T1017" s="80">
        <f>COS(RADIANS(J1017))*COS(RADIANS(L1017))</f>
        <v/>
      </c>
      <c r="U1017" s="80">
        <f>-SIN(RADIANS(J1017))</f>
        <v/>
      </c>
      <c r="V1017" s="80">
        <f>-SIN(RADIANS(K1017))*COS(RADIANS(L1017))+COS(RADIANS(K1017))*SIN(RADIANS(J1017))*SIN(RADIANS(L1017))</f>
        <v/>
      </c>
      <c r="W1017" s="80">
        <f>SIN(RADIANS(K1017))*SIN(RADIANS(L1017))+COS(RADIANS(K1017))*SIN(RADIANS(J1017))*COS(RADIANS(L1017))</f>
        <v/>
      </c>
      <c r="X1017" s="80">
        <f>COS(RADIANS(K1017))*COS(RADIANS(J1017))</f>
        <v/>
      </c>
      <c r="Y1017" s="80">
        <f>P1017*G1017</f>
        <v/>
      </c>
      <c r="Z1017" s="80">
        <f>Q1017*H1017</f>
        <v/>
      </c>
      <c r="AA1017" s="80">
        <f>R1017*I1017</f>
        <v/>
      </c>
      <c r="AB1017" s="80">
        <f>M1017</f>
        <v/>
      </c>
      <c r="AC1017" s="80">
        <f>S1017*G1017</f>
        <v/>
      </c>
      <c r="AD1017" s="80">
        <f>T1017*H1017</f>
        <v/>
      </c>
      <c r="AE1017" s="80">
        <f>U1017*I1017</f>
        <v/>
      </c>
      <c r="AF1017" s="80">
        <f>N1017</f>
        <v/>
      </c>
      <c r="AG1017" s="80">
        <f>V1017*G1017</f>
        <v/>
      </c>
      <c r="AH1017" s="80">
        <f>W1017*H1017</f>
        <v/>
      </c>
      <c r="AI1017" s="80">
        <f>X1017*I1017</f>
        <v/>
      </c>
      <c r="AJ1017" s="80">
        <f>O1017</f>
        <v/>
      </c>
      <c r="AK1017" s="81" t="n">
        <v>0.654353678</v>
      </c>
      <c r="AL1017" s="81" t="n">
        <v>0</v>
      </c>
      <c r="AM1017" s="81" t="n">
        <v>-0.0104420958</v>
      </c>
      <c r="AN1017" s="81" t="n">
        <v>0.642188907</v>
      </c>
      <c r="AO1017" s="81" t="n">
        <v>0</v>
      </c>
      <c r="AP1017" s="81" t="n">
        <v>0.07999999820000001</v>
      </c>
      <c r="AQ1017" s="81" t="n">
        <v>0</v>
      </c>
      <c r="AR1017" s="81" t="n">
        <v>-0.400000006</v>
      </c>
      <c r="AS1017" s="81" t="n">
        <v>0.08614729340000001</v>
      </c>
      <c r="AT1017" s="81" t="n">
        <v>0</v>
      </c>
      <c r="AU1017" s="81" t="n">
        <v>0.0793155879</v>
      </c>
      <c r="AV1017" s="81" t="n">
        <v>-0.0365400165</v>
      </c>
      <c r="AW1017" s="82">
        <f>MAX(ABS(Y1017-AK1017),ABS(Z1017-AL1017),ABS(AA1017-AM1017),ABS(AB1017-AN1017),ABS(AC1017-AO1017),ABS(AD1017-AP1017),ABS(AE1017-AQ1017),ABS(AF1017-AR1017),ABS(AG1017-AS1017),ABS(AH1017-AT1017),ABS(AI1017-AU1017),ABS(AJ1017-AV1017))</f>
        <v/>
      </c>
    </row>
    <row r="1018">
      <c r="A1018" s="78" t="inlineStr">
        <is>
          <t>M1013</t>
        </is>
      </c>
      <c r="B1018" s="52" t="inlineStr">
        <is>
          <t>RDR-76</t>
        </is>
      </c>
      <c r="C1018" s="52" t="inlineStr">
        <is>
          <t>Air-defence radar</t>
        </is>
      </c>
      <c r="D1018" s="52" t="inlineStr">
        <is>
          <t>Antenna rib</t>
        </is>
      </c>
      <c r="E1018" s="63" t="inlineStr">
        <is>
          <t>Cube</t>
        </is>
      </c>
      <c r="F1018" s="52" t="inlineStr">
        <is>
          <t>RDR-51</t>
        </is>
      </c>
      <c r="G1018" s="79" t="n">
        <v>0.660000026</v>
      </c>
      <c r="H1018" s="79" t="n">
        <v>0.07999999820000001</v>
      </c>
      <c r="I1018" s="79" t="n">
        <v>0.07999999820000001</v>
      </c>
      <c r="J1018" s="79" t="n">
        <v>0</v>
      </c>
      <c r="K1018" s="79" t="n">
        <v>-7.5</v>
      </c>
      <c r="L1018" s="79" t="n">
        <v>0</v>
      </c>
      <c r="M1018" s="79" t="n">
        <v>0.642188907</v>
      </c>
      <c r="N1018" s="79" t="n">
        <v>0.400000006</v>
      </c>
      <c r="O1018" s="79" t="n">
        <v>-0.0365400165</v>
      </c>
      <c r="P1018" s="80">
        <f>COS(RADIANS(K1018))*COS(RADIANS(L1018))+SIN(RADIANS(K1018))*SIN(RADIANS(J1018))*SIN(RADIANS(L1018))</f>
        <v/>
      </c>
      <c r="Q1018" s="80">
        <f>-COS(RADIANS(K1018))*SIN(RADIANS(L1018))+SIN(RADIANS(K1018))*SIN(RADIANS(J1018))*COS(RADIANS(L1018))</f>
        <v/>
      </c>
      <c r="R1018" s="80">
        <f>SIN(RADIANS(K1018))*COS(RADIANS(J1018))</f>
        <v/>
      </c>
      <c r="S1018" s="80">
        <f>COS(RADIANS(J1018))*SIN(RADIANS(L1018))</f>
        <v/>
      </c>
      <c r="T1018" s="80">
        <f>COS(RADIANS(J1018))*COS(RADIANS(L1018))</f>
        <v/>
      </c>
      <c r="U1018" s="80">
        <f>-SIN(RADIANS(J1018))</f>
        <v/>
      </c>
      <c r="V1018" s="80">
        <f>-SIN(RADIANS(K1018))*COS(RADIANS(L1018))+COS(RADIANS(K1018))*SIN(RADIANS(J1018))*SIN(RADIANS(L1018))</f>
        <v/>
      </c>
      <c r="W1018" s="80">
        <f>SIN(RADIANS(K1018))*SIN(RADIANS(L1018))+COS(RADIANS(K1018))*SIN(RADIANS(J1018))*COS(RADIANS(L1018))</f>
        <v/>
      </c>
      <c r="X1018" s="80">
        <f>COS(RADIANS(K1018))*COS(RADIANS(J1018))</f>
        <v/>
      </c>
      <c r="Y1018" s="80">
        <f>P1018*G1018</f>
        <v/>
      </c>
      <c r="Z1018" s="80">
        <f>Q1018*H1018</f>
        <v/>
      </c>
      <c r="AA1018" s="80">
        <f>R1018*I1018</f>
        <v/>
      </c>
      <c r="AB1018" s="80">
        <f>M1018</f>
        <v/>
      </c>
      <c r="AC1018" s="80">
        <f>S1018*G1018</f>
        <v/>
      </c>
      <c r="AD1018" s="80">
        <f>T1018*H1018</f>
        <v/>
      </c>
      <c r="AE1018" s="80">
        <f>U1018*I1018</f>
        <v/>
      </c>
      <c r="AF1018" s="80">
        <f>N1018</f>
        <v/>
      </c>
      <c r="AG1018" s="80">
        <f>V1018*G1018</f>
        <v/>
      </c>
      <c r="AH1018" s="80">
        <f>W1018*H1018</f>
        <v/>
      </c>
      <c r="AI1018" s="80">
        <f>X1018*I1018</f>
        <v/>
      </c>
      <c r="AJ1018" s="80">
        <f>O1018</f>
        <v/>
      </c>
      <c r="AK1018" s="81" t="n">
        <v>0.654353678</v>
      </c>
      <c r="AL1018" s="81" t="n">
        <v>0</v>
      </c>
      <c r="AM1018" s="81" t="n">
        <v>-0.0104420958</v>
      </c>
      <c r="AN1018" s="81" t="n">
        <v>0.642188907</v>
      </c>
      <c r="AO1018" s="81" t="n">
        <v>0</v>
      </c>
      <c r="AP1018" s="81" t="n">
        <v>0.07999999820000001</v>
      </c>
      <c r="AQ1018" s="81" t="n">
        <v>0</v>
      </c>
      <c r="AR1018" s="81" t="n">
        <v>0.400000006</v>
      </c>
      <c r="AS1018" s="81" t="n">
        <v>0.08614729340000001</v>
      </c>
      <c r="AT1018" s="81" t="n">
        <v>0</v>
      </c>
      <c r="AU1018" s="81" t="n">
        <v>0.0793155879</v>
      </c>
      <c r="AV1018" s="81" t="n">
        <v>-0.0365400165</v>
      </c>
      <c r="AW1018" s="82">
        <f>MAX(ABS(Y1018-AK1018),ABS(Z1018-AL1018),ABS(AA1018-AM1018),ABS(AB1018-AN1018),ABS(AC1018-AO1018),ABS(AD1018-AP1018),ABS(AE1018-AQ1018),ABS(AF1018-AR1018),ABS(AG1018-AS1018),ABS(AH1018-AT1018),ABS(AI1018-AU1018),ABS(AJ1018-AV1018))</f>
        <v/>
      </c>
    </row>
    <row r="1019">
      <c r="A1019" s="78" t="inlineStr">
        <is>
          <t>M1014</t>
        </is>
      </c>
      <c r="B1019" s="52" t="inlineStr">
        <is>
          <t>RDR-77</t>
        </is>
      </c>
      <c r="C1019" s="52" t="inlineStr">
        <is>
          <t>Air-defence radar</t>
        </is>
      </c>
      <c r="D1019" s="52" t="inlineStr">
        <is>
          <t>Array tile c6 r1</t>
        </is>
      </c>
      <c r="E1019" s="63" t="inlineStr">
        <is>
          <t>Cube</t>
        </is>
      </c>
      <c r="F1019" s="52" t="inlineStr">
        <is>
          <t>RDR-51</t>
        </is>
      </c>
      <c r="G1019" s="79" t="n">
        <v>0.639999986</v>
      </c>
      <c r="H1019" s="79" t="n">
        <v>0.779999971</v>
      </c>
      <c r="I1019" s="79" t="n">
        <v>0.0500000007</v>
      </c>
      <c r="J1019" s="79" t="n">
        <v>0</v>
      </c>
      <c r="K1019" s="79" t="n">
        <v>-15</v>
      </c>
      <c r="L1019" s="79" t="n">
        <v>0</v>
      </c>
      <c r="M1019" s="79" t="n">
        <v>1.29409528</v>
      </c>
      <c r="N1019" s="79" t="n">
        <v>-0.800000012</v>
      </c>
      <c r="O1019" s="79" t="n">
        <v>0.170370936</v>
      </c>
      <c r="P1019" s="80">
        <f>COS(RADIANS(K1019))*COS(RADIANS(L1019))+SIN(RADIANS(K1019))*SIN(RADIANS(J1019))*SIN(RADIANS(L1019))</f>
        <v/>
      </c>
      <c r="Q1019" s="80">
        <f>-COS(RADIANS(K1019))*SIN(RADIANS(L1019))+SIN(RADIANS(K1019))*SIN(RADIANS(J1019))*COS(RADIANS(L1019))</f>
        <v/>
      </c>
      <c r="R1019" s="80">
        <f>SIN(RADIANS(K1019))*COS(RADIANS(J1019))</f>
        <v/>
      </c>
      <c r="S1019" s="80">
        <f>COS(RADIANS(J1019))*SIN(RADIANS(L1019))</f>
        <v/>
      </c>
      <c r="T1019" s="80">
        <f>COS(RADIANS(J1019))*COS(RADIANS(L1019))</f>
        <v/>
      </c>
      <c r="U1019" s="80">
        <f>-SIN(RADIANS(J1019))</f>
        <v/>
      </c>
      <c r="V1019" s="80">
        <f>-SIN(RADIANS(K1019))*COS(RADIANS(L1019))+COS(RADIANS(K1019))*SIN(RADIANS(J1019))*SIN(RADIANS(L1019))</f>
        <v/>
      </c>
      <c r="W1019" s="80">
        <f>SIN(RADIANS(K1019))*SIN(RADIANS(L1019))+COS(RADIANS(K1019))*SIN(RADIANS(J1019))*COS(RADIANS(L1019))</f>
        <v/>
      </c>
      <c r="X1019" s="80">
        <f>COS(RADIANS(K1019))*COS(RADIANS(J1019))</f>
        <v/>
      </c>
      <c r="Y1019" s="80">
        <f>P1019*G1019</f>
        <v/>
      </c>
      <c r="Z1019" s="80">
        <f>Q1019*H1019</f>
        <v/>
      </c>
      <c r="AA1019" s="80">
        <f>R1019*I1019</f>
        <v/>
      </c>
      <c r="AB1019" s="80">
        <f>M1019</f>
        <v/>
      </c>
      <c r="AC1019" s="80">
        <f>S1019*G1019</f>
        <v/>
      </c>
      <c r="AD1019" s="80">
        <f>T1019*H1019</f>
        <v/>
      </c>
      <c r="AE1019" s="80">
        <f>U1019*I1019</f>
        <v/>
      </c>
      <c r="AF1019" s="80">
        <f>N1019</f>
        <v/>
      </c>
      <c r="AG1019" s="80">
        <f>V1019*G1019</f>
        <v/>
      </c>
      <c r="AH1019" s="80">
        <f>W1019*H1019</f>
        <v/>
      </c>
      <c r="AI1019" s="80">
        <f>X1019*I1019</f>
        <v/>
      </c>
      <c r="AJ1019" s="80">
        <f>O1019</f>
        <v/>
      </c>
      <c r="AK1019" s="81" t="n">
        <v>0.618192494</v>
      </c>
      <c r="AL1019" s="81" t="n">
        <v>0</v>
      </c>
      <c r="AM1019" s="81" t="n">
        <v>-0.0129409526</v>
      </c>
      <c r="AN1019" s="81" t="n">
        <v>1.29409528</v>
      </c>
      <c r="AO1019" s="81" t="n">
        <v>0</v>
      </c>
      <c r="AP1019" s="81" t="n">
        <v>0.779999971</v>
      </c>
      <c r="AQ1019" s="81" t="n">
        <v>0</v>
      </c>
      <c r="AR1019" s="81" t="n">
        <v>-0.800000012</v>
      </c>
      <c r="AS1019" s="81" t="n">
        <v>0.165644184</v>
      </c>
      <c r="AT1019" s="81" t="n">
        <v>0</v>
      </c>
      <c r="AU1019" s="81" t="n">
        <v>0.0482962914</v>
      </c>
      <c r="AV1019" s="81" t="n">
        <v>0.170370936</v>
      </c>
      <c r="AW1019" s="82">
        <f>MAX(ABS(Y1019-AK1019),ABS(Z1019-AL1019),ABS(AA1019-AM1019),ABS(AB1019-AN1019),ABS(AC1019-AO1019),ABS(AD1019-AP1019),ABS(AE1019-AQ1019),ABS(AF1019-AR1019),ABS(AG1019-AS1019),ABS(AH1019-AT1019),ABS(AI1019-AU1019),ABS(AJ1019-AV1019))</f>
        <v/>
      </c>
    </row>
    <row r="1020">
      <c r="A1020" s="78" t="inlineStr">
        <is>
          <t>M1015</t>
        </is>
      </c>
      <c r="B1020" s="52" t="inlineStr">
        <is>
          <t>RDR-78</t>
        </is>
      </c>
      <c r="C1020" s="52" t="inlineStr">
        <is>
          <t>Air-defence radar</t>
        </is>
      </c>
      <c r="D1020" s="52" t="inlineStr">
        <is>
          <t>Array tile c6 r2</t>
        </is>
      </c>
      <c r="E1020" s="63" t="inlineStr">
        <is>
          <t>Cube</t>
        </is>
      </c>
      <c r="F1020" s="52" t="inlineStr">
        <is>
          <t>RDR-51</t>
        </is>
      </c>
      <c r="G1020" s="79" t="n">
        <v>0.639999986</v>
      </c>
      <c r="H1020" s="79" t="n">
        <v>0.779999971</v>
      </c>
      <c r="I1020" s="79" t="n">
        <v>0.0500000007</v>
      </c>
      <c r="J1020" s="79" t="n">
        <v>0</v>
      </c>
      <c r="K1020" s="79" t="n">
        <v>-15</v>
      </c>
      <c r="L1020" s="79" t="n">
        <v>0</v>
      </c>
      <c r="M1020" s="79" t="n">
        <v>1.29409528</v>
      </c>
      <c r="N1020" s="79" t="n">
        <v>0</v>
      </c>
      <c r="O1020" s="79" t="n">
        <v>0.170370936</v>
      </c>
      <c r="P1020" s="80">
        <f>COS(RADIANS(K1020))*COS(RADIANS(L1020))+SIN(RADIANS(K1020))*SIN(RADIANS(J1020))*SIN(RADIANS(L1020))</f>
        <v/>
      </c>
      <c r="Q1020" s="80">
        <f>-COS(RADIANS(K1020))*SIN(RADIANS(L1020))+SIN(RADIANS(K1020))*SIN(RADIANS(J1020))*COS(RADIANS(L1020))</f>
        <v/>
      </c>
      <c r="R1020" s="80">
        <f>SIN(RADIANS(K1020))*COS(RADIANS(J1020))</f>
        <v/>
      </c>
      <c r="S1020" s="80">
        <f>COS(RADIANS(J1020))*SIN(RADIANS(L1020))</f>
        <v/>
      </c>
      <c r="T1020" s="80">
        <f>COS(RADIANS(J1020))*COS(RADIANS(L1020))</f>
        <v/>
      </c>
      <c r="U1020" s="80">
        <f>-SIN(RADIANS(J1020))</f>
        <v/>
      </c>
      <c r="V1020" s="80">
        <f>-SIN(RADIANS(K1020))*COS(RADIANS(L1020))+COS(RADIANS(K1020))*SIN(RADIANS(J1020))*SIN(RADIANS(L1020))</f>
        <v/>
      </c>
      <c r="W1020" s="80">
        <f>SIN(RADIANS(K1020))*SIN(RADIANS(L1020))+COS(RADIANS(K1020))*SIN(RADIANS(J1020))*COS(RADIANS(L1020))</f>
        <v/>
      </c>
      <c r="X1020" s="80">
        <f>COS(RADIANS(K1020))*COS(RADIANS(J1020))</f>
        <v/>
      </c>
      <c r="Y1020" s="80">
        <f>P1020*G1020</f>
        <v/>
      </c>
      <c r="Z1020" s="80">
        <f>Q1020*H1020</f>
        <v/>
      </c>
      <c r="AA1020" s="80">
        <f>R1020*I1020</f>
        <v/>
      </c>
      <c r="AB1020" s="80">
        <f>M1020</f>
        <v/>
      </c>
      <c r="AC1020" s="80">
        <f>S1020*G1020</f>
        <v/>
      </c>
      <c r="AD1020" s="80">
        <f>T1020*H1020</f>
        <v/>
      </c>
      <c r="AE1020" s="80">
        <f>U1020*I1020</f>
        <v/>
      </c>
      <c r="AF1020" s="80">
        <f>N1020</f>
        <v/>
      </c>
      <c r="AG1020" s="80">
        <f>V1020*G1020</f>
        <v/>
      </c>
      <c r="AH1020" s="80">
        <f>W1020*H1020</f>
        <v/>
      </c>
      <c r="AI1020" s="80">
        <f>X1020*I1020</f>
        <v/>
      </c>
      <c r="AJ1020" s="80">
        <f>O1020</f>
        <v/>
      </c>
      <c r="AK1020" s="81" t="n">
        <v>0.618192494</v>
      </c>
      <c r="AL1020" s="81" t="n">
        <v>0</v>
      </c>
      <c r="AM1020" s="81" t="n">
        <v>-0.0129409526</v>
      </c>
      <c r="AN1020" s="81" t="n">
        <v>1.29409528</v>
      </c>
      <c r="AO1020" s="81" t="n">
        <v>0</v>
      </c>
      <c r="AP1020" s="81" t="n">
        <v>0.779999971</v>
      </c>
      <c r="AQ1020" s="81" t="n">
        <v>0</v>
      </c>
      <c r="AR1020" s="81" t="n">
        <v>0</v>
      </c>
      <c r="AS1020" s="81" t="n">
        <v>0.165644184</v>
      </c>
      <c r="AT1020" s="81" t="n">
        <v>0</v>
      </c>
      <c r="AU1020" s="81" t="n">
        <v>0.0482962914</v>
      </c>
      <c r="AV1020" s="81" t="n">
        <v>0.170370936</v>
      </c>
      <c r="AW1020" s="82">
        <f>MAX(ABS(Y1020-AK1020),ABS(Z1020-AL1020),ABS(AA1020-AM1020),ABS(AB1020-AN1020),ABS(AC1020-AO1020),ABS(AD1020-AP1020),ABS(AE1020-AQ1020),ABS(AF1020-AR1020),ABS(AG1020-AS1020),ABS(AH1020-AT1020),ABS(AI1020-AU1020),ABS(AJ1020-AV1020))</f>
        <v/>
      </c>
    </row>
    <row r="1021">
      <c r="A1021" s="78" t="inlineStr">
        <is>
          <t>M1016</t>
        </is>
      </c>
      <c r="B1021" s="52" t="inlineStr">
        <is>
          <t>RDR-79</t>
        </is>
      </c>
      <c r="C1021" s="52" t="inlineStr">
        <is>
          <t>Air-defence radar</t>
        </is>
      </c>
      <c r="D1021" s="52" t="inlineStr">
        <is>
          <t>Array tile c6 r3</t>
        </is>
      </c>
      <c r="E1021" s="63" t="inlineStr">
        <is>
          <t>Cube</t>
        </is>
      </c>
      <c r="F1021" s="52" t="inlineStr">
        <is>
          <t>RDR-51</t>
        </is>
      </c>
      <c r="G1021" s="79" t="n">
        <v>0.639999986</v>
      </c>
      <c r="H1021" s="79" t="n">
        <v>0.779999971</v>
      </c>
      <c r="I1021" s="79" t="n">
        <v>0.0500000007</v>
      </c>
      <c r="J1021" s="79" t="n">
        <v>0</v>
      </c>
      <c r="K1021" s="79" t="n">
        <v>-15</v>
      </c>
      <c r="L1021" s="79" t="n">
        <v>0</v>
      </c>
      <c r="M1021" s="79" t="n">
        <v>1.29409528</v>
      </c>
      <c r="N1021" s="79" t="n">
        <v>0.800000012</v>
      </c>
      <c r="O1021" s="79" t="n">
        <v>0.170370936</v>
      </c>
      <c r="P1021" s="80">
        <f>COS(RADIANS(K1021))*COS(RADIANS(L1021))+SIN(RADIANS(K1021))*SIN(RADIANS(J1021))*SIN(RADIANS(L1021))</f>
        <v/>
      </c>
      <c r="Q1021" s="80">
        <f>-COS(RADIANS(K1021))*SIN(RADIANS(L1021))+SIN(RADIANS(K1021))*SIN(RADIANS(J1021))*COS(RADIANS(L1021))</f>
        <v/>
      </c>
      <c r="R1021" s="80">
        <f>SIN(RADIANS(K1021))*COS(RADIANS(J1021))</f>
        <v/>
      </c>
      <c r="S1021" s="80">
        <f>COS(RADIANS(J1021))*SIN(RADIANS(L1021))</f>
        <v/>
      </c>
      <c r="T1021" s="80">
        <f>COS(RADIANS(J1021))*COS(RADIANS(L1021))</f>
        <v/>
      </c>
      <c r="U1021" s="80">
        <f>-SIN(RADIANS(J1021))</f>
        <v/>
      </c>
      <c r="V1021" s="80">
        <f>-SIN(RADIANS(K1021))*COS(RADIANS(L1021))+COS(RADIANS(K1021))*SIN(RADIANS(J1021))*SIN(RADIANS(L1021))</f>
        <v/>
      </c>
      <c r="W1021" s="80">
        <f>SIN(RADIANS(K1021))*SIN(RADIANS(L1021))+COS(RADIANS(K1021))*SIN(RADIANS(J1021))*COS(RADIANS(L1021))</f>
        <v/>
      </c>
      <c r="X1021" s="80">
        <f>COS(RADIANS(K1021))*COS(RADIANS(J1021))</f>
        <v/>
      </c>
      <c r="Y1021" s="80">
        <f>P1021*G1021</f>
        <v/>
      </c>
      <c r="Z1021" s="80">
        <f>Q1021*H1021</f>
        <v/>
      </c>
      <c r="AA1021" s="80">
        <f>R1021*I1021</f>
        <v/>
      </c>
      <c r="AB1021" s="80">
        <f>M1021</f>
        <v/>
      </c>
      <c r="AC1021" s="80">
        <f>S1021*G1021</f>
        <v/>
      </c>
      <c r="AD1021" s="80">
        <f>T1021*H1021</f>
        <v/>
      </c>
      <c r="AE1021" s="80">
        <f>U1021*I1021</f>
        <v/>
      </c>
      <c r="AF1021" s="80">
        <f>N1021</f>
        <v/>
      </c>
      <c r="AG1021" s="80">
        <f>V1021*G1021</f>
        <v/>
      </c>
      <c r="AH1021" s="80">
        <f>W1021*H1021</f>
        <v/>
      </c>
      <c r="AI1021" s="80">
        <f>X1021*I1021</f>
        <v/>
      </c>
      <c r="AJ1021" s="80">
        <f>O1021</f>
        <v/>
      </c>
      <c r="AK1021" s="81" t="n">
        <v>0.618192494</v>
      </c>
      <c r="AL1021" s="81" t="n">
        <v>0</v>
      </c>
      <c r="AM1021" s="81" t="n">
        <v>-0.0129409526</v>
      </c>
      <c r="AN1021" s="81" t="n">
        <v>1.29409528</v>
      </c>
      <c r="AO1021" s="81" t="n">
        <v>0</v>
      </c>
      <c r="AP1021" s="81" t="n">
        <v>0.779999971</v>
      </c>
      <c r="AQ1021" s="81" t="n">
        <v>0</v>
      </c>
      <c r="AR1021" s="81" t="n">
        <v>0.800000012</v>
      </c>
      <c r="AS1021" s="81" t="n">
        <v>0.165644184</v>
      </c>
      <c r="AT1021" s="81" t="n">
        <v>0</v>
      </c>
      <c r="AU1021" s="81" t="n">
        <v>0.0482962914</v>
      </c>
      <c r="AV1021" s="81" t="n">
        <v>0.170370936</v>
      </c>
      <c r="AW1021" s="82">
        <f>MAX(ABS(Y1021-AK1021),ABS(Z1021-AL1021),ABS(AA1021-AM1021),ABS(AB1021-AN1021),ABS(AC1021-AO1021),ABS(AD1021-AP1021),ABS(AE1021-AQ1021),ABS(AF1021-AR1021),ABS(AG1021-AS1021),ABS(AH1021-AT1021),ABS(AI1021-AU1021),ABS(AJ1021-AV1021))</f>
        <v/>
      </c>
    </row>
    <row r="1022">
      <c r="A1022" s="78" t="inlineStr">
        <is>
          <t>M1017</t>
        </is>
      </c>
      <c r="B1022" s="52" t="inlineStr">
        <is>
          <t>RDR-80</t>
        </is>
      </c>
      <c r="C1022" s="52" t="inlineStr">
        <is>
          <t>Air-defence radar</t>
        </is>
      </c>
      <c r="D1022" s="52" t="inlineStr">
        <is>
          <t>Antenna rib</t>
        </is>
      </c>
      <c r="E1022" s="63" t="inlineStr">
        <is>
          <t>Cube</t>
        </is>
      </c>
      <c r="F1022" s="52" t="inlineStr">
        <is>
          <t>RDR-51</t>
        </is>
      </c>
      <c r="G1022" s="79" t="n">
        <v>0.660000026</v>
      </c>
      <c r="H1022" s="79" t="n">
        <v>0.07999999820000001</v>
      </c>
      <c r="I1022" s="79" t="n">
        <v>0.07999999820000001</v>
      </c>
      <c r="J1022" s="79" t="n">
        <v>0</v>
      </c>
      <c r="K1022" s="79" t="n">
        <v>-15</v>
      </c>
      <c r="L1022" s="79" t="n">
        <v>0</v>
      </c>
      <c r="M1022" s="79" t="n">
        <v>1.2733897</v>
      </c>
      <c r="N1022" s="79" t="n">
        <v>-0.400000006</v>
      </c>
      <c r="O1022" s="79" t="n">
        <v>0.0930968747</v>
      </c>
      <c r="P1022" s="80">
        <f>COS(RADIANS(K1022))*COS(RADIANS(L1022))+SIN(RADIANS(K1022))*SIN(RADIANS(J1022))*SIN(RADIANS(L1022))</f>
        <v/>
      </c>
      <c r="Q1022" s="80">
        <f>-COS(RADIANS(K1022))*SIN(RADIANS(L1022))+SIN(RADIANS(K1022))*SIN(RADIANS(J1022))*COS(RADIANS(L1022))</f>
        <v/>
      </c>
      <c r="R1022" s="80">
        <f>SIN(RADIANS(K1022))*COS(RADIANS(J1022))</f>
        <v/>
      </c>
      <c r="S1022" s="80">
        <f>COS(RADIANS(J1022))*SIN(RADIANS(L1022))</f>
        <v/>
      </c>
      <c r="T1022" s="80">
        <f>COS(RADIANS(J1022))*COS(RADIANS(L1022))</f>
        <v/>
      </c>
      <c r="U1022" s="80">
        <f>-SIN(RADIANS(J1022))</f>
        <v/>
      </c>
      <c r="V1022" s="80">
        <f>-SIN(RADIANS(K1022))*COS(RADIANS(L1022))+COS(RADIANS(K1022))*SIN(RADIANS(J1022))*SIN(RADIANS(L1022))</f>
        <v/>
      </c>
      <c r="W1022" s="80">
        <f>SIN(RADIANS(K1022))*SIN(RADIANS(L1022))+COS(RADIANS(K1022))*SIN(RADIANS(J1022))*COS(RADIANS(L1022))</f>
        <v/>
      </c>
      <c r="X1022" s="80">
        <f>COS(RADIANS(K1022))*COS(RADIANS(J1022))</f>
        <v/>
      </c>
      <c r="Y1022" s="80">
        <f>P1022*G1022</f>
        <v/>
      </c>
      <c r="Z1022" s="80">
        <f>Q1022*H1022</f>
        <v/>
      </c>
      <c r="AA1022" s="80">
        <f>R1022*I1022</f>
        <v/>
      </c>
      <c r="AB1022" s="80">
        <f>M1022</f>
        <v/>
      </c>
      <c r="AC1022" s="80">
        <f>S1022*G1022</f>
        <v/>
      </c>
      <c r="AD1022" s="80">
        <f>T1022*H1022</f>
        <v/>
      </c>
      <c r="AE1022" s="80">
        <f>U1022*I1022</f>
        <v/>
      </c>
      <c r="AF1022" s="80">
        <f>N1022</f>
        <v/>
      </c>
      <c r="AG1022" s="80">
        <f>V1022*G1022</f>
        <v/>
      </c>
      <c r="AH1022" s="80">
        <f>W1022*H1022</f>
        <v/>
      </c>
      <c r="AI1022" s="80">
        <f>X1022*I1022</f>
        <v/>
      </c>
      <c r="AJ1022" s="80">
        <f>O1022</f>
        <v/>
      </c>
      <c r="AK1022" s="81" t="n">
        <v>0.637511075</v>
      </c>
      <c r="AL1022" s="81" t="n">
        <v>0</v>
      </c>
      <c r="AM1022" s="81" t="n">
        <v>-0.020705523</v>
      </c>
      <c r="AN1022" s="81" t="n">
        <v>1.2733897</v>
      </c>
      <c r="AO1022" s="81" t="n">
        <v>0</v>
      </c>
      <c r="AP1022" s="81" t="n">
        <v>0.07999999820000001</v>
      </c>
      <c r="AQ1022" s="81" t="n">
        <v>0</v>
      </c>
      <c r="AR1022" s="81" t="n">
        <v>-0.400000006</v>
      </c>
      <c r="AS1022" s="81" t="n">
        <v>0.170820579</v>
      </c>
      <c r="AT1022" s="81" t="n">
        <v>0</v>
      </c>
      <c r="AU1022" s="81" t="n">
        <v>0.07727406169999999</v>
      </c>
      <c r="AV1022" s="81" t="n">
        <v>0.0930968747</v>
      </c>
      <c r="AW1022" s="82">
        <f>MAX(ABS(Y1022-AK1022),ABS(Z1022-AL1022),ABS(AA1022-AM1022),ABS(AB1022-AN1022),ABS(AC1022-AO1022),ABS(AD1022-AP1022),ABS(AE1022-AQ1022),ABS(AF1022-AR1022),ABS(AG1022-AS1022),ABS(AH1022-AT1022),ABS(AI1022-AU1022),ABS(AJ1022-AV1022))</f>
        <v/>
      </c>
    </row>
    <row r="1023">
      <c r="A1023" s="78" t="inlineStr">
        <is>
          <t>M1018</t>
        </is>
      </c>
      <c r="B1023" s="52" t="inlineStr">
        <is>
          <t>RDR-81</t>
        </is>
      </c>
      <c r="C1023" s="52" t="inlineStr">
        <is>
          <t>Air-defence radar</t>
        </is>
      </c>
      <c r="D1023" s="52" t="inlineStr">
        <is>
          <t>Antenna rib</t>
        </is>
      </c>
      <c r="E1023" s="63" t="inlineStr">
        <is>
          <t>Cube</t>
        </is>
      </c>
      <c r="F1023" s="52" t="inlineStr">
        <is>
          <t>RDR-51</t>
        </is>
      </c>
      <c r="G1023" s="79" t="n">
        <v>0.660000026</v>
      </c>
      <c r="H1023" s="79" t="n">
        <v>0.07999999820000001</v>
      </c>
      <c r="I1023" s="79" t="n">
        <v>0.07999999820000001</v>
      </c>
      <c r="J1023" s="79" t="n">
        <v>0</v>
      </c>
      <c r="K1023" s="79" t="n">
        <v>-15</v>
      </c>
      <c r="L1023" s="79" t="n">
        <v>0</v>
      </c>
      <c r="M1023" s="79" t="n">
        <v>1.2733897</v>
      </c>
      <c r="N1023" s="79" t="n">
        <v>0.400000006</v>
      </c>
      <c r="O1023" s="79" t="n">
        <v>0.0930968747</v>
      </c>
      <c r="P1023" s="80">
        <f>COS(RADIANS(K1023))*COS(RADIANS(L1023))+SIN(RADIANS(K1023))*SIN(RADIANS(J1023))*SIN(RADIANS(L1023))</f>
        <v/>
      </c>
      <c r="Q1023" s="80">
        <f>-COS(RADIANS(K1023))*SIN(RADIANS(L1023))+SIN(RADIANS(K1023))*SIN(RADIANS(J1023))*COS(RADIANS(L1023))</f>
        <v/>
      </c>
      <c r="R1023" s="80">
        <f>SIN(RADIANS(K1023))*COS(RADIANS(J1023))</f>
        <v/>
      </c>
      <c r="S1023" s="80">
        <f>COS(RADIANS(J1023))*SIN(RADIANS(L1023))</f>
        <v/>
      </c>
      <c r="T1023" s="80">
        <f>COS(RADIANS(J1023))*COS(RADIANS(L1023))</f>
        <v/>
      </c>
      <c r="U1023" s="80">
        <f>-SIN(RADIANS(J1023))</f>
        <v/>
      </c>
      <c r="V1023" s="80">
        <f>-SIN(RADIANS(K1023))*COS(RADIANS(L1023))+COS(RADIANS(K1023))*SIN(RADIANS(J1023))*SIN(RADIANS(L1023))</f>
        <v/>
      </c>
      <c r="W1023" s="80">
        <f>SIN(RADIANS(K1023))*SIN(RADIANS(L1023))+COS(RADIANS(K1023))*SIN(RADIANS(J1023))*COS(RADIANS(L1023))</f>
        <v/>
      </c>
      <c r="X1023" s="80">
        <f>COS(RADIANS(K1023))*COS(RADIANS(J1023))</f>
        <v/>
      </c>
      <c r="Y1023" s="80">
        <f>P1023*G1023</f>
        <v/>
      </c>
      <c r="Z1023" s="80">
        <f>Q1023*H1023</f>
        <v/>
      </c>
      <c r="AA1023" s="80">
        <f>R1023*I1023</f>
        <v/>
      </c>
      <c r="AB1023" s="80">
        <f>M1023</f>
        <v/>
      </c>
      <c r="AC1023" s="80">
        <f>S1023*G1023</f>
        <v/>
      </c>
      <c r="AD1023" s="80">
        <f>T1023*H1023</f>
        <v/>
      </c>
      <c r="AE1023" s="80">
        <f>U1023*I1023</f>
        <v/>
      </c>
      <c r="AF1023" s="80">
        <f>N1023</f>
        <v/>
      </c>
      <c r="AG1023" s="80">
        <f>V1023*G1023</f>
        <v/>
      </c>
      <c r="AH1023" s="80">
        <f>W1023*H1023</f>
        <v/>
      </c>
      <c r="AI1023" s="80">
        <f>X1023*I1023</f>
        <v/>
      </c>
      <c r="AJ1023" s="80">
        <f>O1023</f>
        <v/>
      </c>
      <c r="AK1023" s="81" t="n">
        <v>0.637511075</v>
      </c>
      <c r="AL1023" s="81" t="n">
        <v>0</v>
      </c>
      <c r="AM1023" s="81" t="n">
        <v>-0.020705523</v>
      </c>
      <c r="AN1023" s="81" t="n">
        <v>1.2733897</v>
      </c>
      <c r="AO1023" s="81" t="n">
        <v>0</v>
      </c>
      <c r="AP1023" s="81" t="n">
        <v>0.07999999820000001</v>
      </c>
      <c r="AQ1023" s="81" t="n">
        <v>0</v>
      </c>
      <c r="AR1023" s="81" t="n">
        <v>0.400000006</v>
      </c>
      <c r="AS1023" s="81" t="n">
        <v>0.170820579</v>
      </c>
      <c r="AT1023" s="81" t="n">
        <v>0</v>
      </c>
      <c r="AU1023" s="81" t="n">
        <v>0.07727406169999999</v>
      </c>
      <c r="AV1023" s="81" t="n">
        <v>0.0930968747</v>
      </c>
      <c r="AW1023" s="82">
        <f>MAX(ABS(Y1023-AK1023),ABS(Z1023-AL1023),ABS(AA1023-AM1023),ABS(AB1023-AN1023),ABS(AC1023-AO1023),ABS(AD1023-AP1023),ABS(AE1023-AQ1023),ABS(AF1023-AR1023),ABS(AG1023-AS1023),ABS(AH1023-AT1023),ABS(AI1023-AU1023),ABS(AJ1023-AV1023))</f>
        <v/>
      </c>
    </row>
    <row r="1024">
      <c r="A1024" s="78" t="inlineStr">
        <is>
          <t>M1019</t>
        </is>
      </c>
      <c r="B1024" s="52" t="inlineStr">
        <is>
          <t>RDR-82</t>
        </is>
      </c>
      <c r="C1024" s="52" t="inlineStr">
        <is>
          <t>Air-defence radar</t>
        </is>
      </c>
      <c r="D1024" s="52" t="inlineStr">
        <is>
          <t>Array tile c7 r1</t>
        </is>
      </c>
      <c r="E1024" s="63" t="inlineStr">
        <is>
          <t>Cube</t>
        </is>
      </c>
      <c r="F1024" s="52" t="inlineStr">
        <is>
          <t>RDR-51</t>
        </is>
      </c>
      <c r="G1024" s="79" t="n">
        <v>0.639999986</v>
      </c>
      <c r="H1024" s="79" t="n">
        <v>0.779999971</v>
      </c>
      <c r="I1024" s="79" t="n">
        <v>0.0500000007</v>
      </c>
      <c r="J1024" s="79" t="n">
        <v>0</v>
      </c>
      <c r="K1024" s="79" t="n">
        <v>-22.5</v>
      </c>
      <c r="L1024" s="79" t="n">
        <v>0</v>
      </c>
      <c r="M1024" s="79" t="n">
        <v>1.91341734</v>
      </c>
      <c r="N1024" s="79" t="n">
        <v>-0.800000012</v>
      </c>
      <c r="O1024" s="79" t="n">
        <v>0.380602479</v>
      </c>
      <c r="P1024" s="80">
        <f>COS(RADIANS(K1024))*COS(RADIANS(L1024))+SIN(RADIANS(K1024))*SIN(RADIANS(J1024))*SIN(RADIANS(L1024))</f>
        <v/>
      </c>
      <c r="Q1024" s="80">
        <f>-COS(RADIANS(K1024))*SIN(RADIANS(L1024))+SIN(RADIANS(K1024))*SIN(RADIANS(J1024))*COS(RADIANS(L1024))</f>
        <v/>
      </c>
      <c r="R1024" s="80">
        <f>SIN(RADIANS(K1024))*COS(RADIANS(J1024))</f>
        <v/>
      </c>
      <c r="S1024" s="80">
        <f>COS(RADIANS(J1024))*SIN(RADIANS(L1024))</f>
        <v/>
      </c>
      <c r="T1024" s="80">
        <f>COS(RADIANS(J1024))*COS(RADIANS(L1024))</f>
        <v/>
      </c>
      <c r="U1024" s="80">
        <f>-SIN(RADIANS(J1024))</f>
        <v/>
      </c>
      <c r="V1024" s="80">
        <f>-SIN(RADIANS(K1024))*COS(RADIANS(L1024))+COS(RADIANS(K1024))*SIN(RADIANS(J1024))*SIN(RADIANS(L1024))</f>
        <v/>
      </c>
      <c r="W1024" s="80">
        <f>SIN(RADIANS(K1024))*SIN(RADIANS(L1024))+COS(RADIANS(K1024))*SIN(RADIANS(J1024))*COS(RADIANS(L1024))</f>
        <v/>
      </c>
      <c r="X1024" s="80">
        <f>COS(RADIANS(K1024))*COS(RADIANS(J1024))</f>
        <v/>
      </c>
      <c r="Y1024" s="80">
        <f>P1024*G1024</f>
        <v/>
      </c>
      <c r="Z1024" s="80">
        <f>Q1024*H1024</f>
        <v/>
      </c>
      <c r="AA1024" s="80">
        <f>R1024*I1024</f>
        <v/>
      </c>
      <c r="AB1024" s="80">
        <f>M1024</f>
        <v/>
      </c>
      <c r="AC1024" s="80">
        <f>S1024*G1024</f>
        <v/>
      </c>
      <c r="AD1024" s="80">
        <f>T1024*H1024</f>
        <v/>
      </c>
      <c r="AE1024" s="80">
        <f>U1024*I1024</f>
        <v/>
      </c>
      <c r="AF1024" s="80">
        <f>N1024</f>
        <v/>
      </c>
      <c r="AG1024" s="80">
        <f>V1024*G1024</f>
        <v/>
      </c>
      <c r="AH1024" s="80">
        <f>W1024*H1024</f>
        <v/>
      </c>
      <c r="AI1024" s="80">
        <f>X1024*I1024</f>
        <v/>
      </c>
      <c r="AJ1024" s="80">
        <f>O1024</f>
        <v/>
      </c>
      <c r="AK1024" s="81" t="n">
        <v>0.5912828449999999</v>
      </c>
      <c r="AL1024" s="81" t="n">
        <v>0</v>
      </c>
      <c r="AM1024" s="81" t="n">
        <v>-0.0191341732</v>
      </c>
      <c r="AN1024" s="81" t="n">
        <v>1.91341734</v>
      </c>
      <c r="AO1024" s="81" t="n">
        <v>0</v>
      </c>
      <c r="AP1024" s="81" t="n">
        <v>0.779999971</v>
      </c>
      <c r="AQ1024" s="81" t="n">
        <v>0</v>
      </c>
      <c r="AR1024" s="81" t="n">
        <v>-0.800000012</v>
      </c>
      <c r="AS1024" s="81" t="n">
        <v>0.244917408</v>
      </c>
      <c r="AT1024" s="81" t="n">
        <v>0</v>
      </c>
      <c r="AU1024" s="81" t="n">
        <v>0.046193976</v>
      </c>
      <c r="AV1024" s="81" t="n">
        <v>0.380602479</v>
      </c>
      <c r="AW1024" s="82">
        <f>MAX(ABS(Y1024-AK1024),ABS(Z1024-AL1024),ABS(AA1024-AM1024),ABS(AB1024-AN1024),ABS(AC1024-AO1024),ABS(AD1024-AP1024),ABS(AE1024-AQ1024),ABS(AF1024-AR1024),ABS(AG1024-AS1024),ABS(AH1024-AT1024),ABS(AI1024-AU1024),ABS(AJ1024-AV1024))</f>
        <v/>
      </c>
    </row>
    <row r="1025">
      <c r="A1025" s="78" t="inlineStr">
        <is>
          <t>M1020</t>
        </is>
      </c>
      <c r="B1025" s="52" t="inlineStr">
        <is>
          <t>RDR-83</t>
        </is>
      </c>
      <c r="C1025" s="52" t="inlineStr">
        <is>
          <t>Air-defence radar</t>
        </is>
      </c>
      <c r="D1025" s="52" t="inlineStr">
        <is>
          <t>Array tile c7 r2</t>
        </is>
      </c>
      <c r="E1025" s="63" t="inlineStr">
        <is>
          <t>Cube</t>
        </is>
      </c>
      <c r="F1025" s="52" t="inlineStr">
        <is>
          <t>RDR-51</t>
        </is>
      </c>
      <c r="G1025" s="79" t="n">
        <v>0.639999986</v>
      </c>
      <c r="H1025" s="79" t="n">
        <v>0.779999971</v>
      </c>
      <c r="I1025" s="79" t="n">
        <v>0.0500000007</v>
      </c>
      <c r="J1025" s="79" t="n">
        <v>0</v>
      </c>
      <c r="K1025" s="79" t="n">
        <v>-22.5</v>
      </c>
      <c r="L1025" s="79" t="n">
        <v>0</v>
      </c>
      <c r="M1025" s="79" t="n">
        <v>1.91341734</v>
      </c>
      <c r="N1025" s="79" t="n">
        <v>0</v>
      </c>
      <c r="O1025" s="79" t="n">
        <v>0.380602479</v>
      </c>
      <c r="P1025" s="80">
        <f>COS(RADIANS(K1025))*COS(RADIANS(L1025))+SIN(RADIANS(K1025))*SIN(RADIANS(J1025))*SIN(RADIANS(L1025))</f>
        <v/>
      </c>
      <c r="Q1025" s="80">
        <f>-COS(RADIANS(K1025))*SIN(RADIANS(L1025))+SIN(RADIANS(K1025))*SIN(RADIANS(J1025))*COS(RADIANS(L1025))</f>
        <v/>
      </c>
      <c r="R1025" s="80">
        <f>SIN(RADIANS(K1025))*COS(RADIANS(J1025))</f>
        <v/>
      </c>
      <c r="S1025" s="80">
        <f>COS(RADIANS(J1025))*SIN(RADIANS(L1025))</f>
        <v/>
      </c>
      <c r="T1025" s="80">
        <f>COS(RADIANS(J1025))*COS(RADIANS(L1025))</f>
        <v/>
      </c>
      <c r="U1025" s="80">
        <f>-SIN(RADIANS(J1025))</f>
        <v/>
      </c>
      <c r="V1025" s="80">
        <f>-SIN(RADIANS(K1025))*COS(RADIANS(L1025))+COS(RADIANS(K1025))*SIN(RADIANS(J1025))*SIN(RADIANS(L1025))</f>
        <v/>
      </c>
      <c r="W1025" s="80">
        <f>SIN(RADIANS(K1025))*SIN(RADIANS(L1025))+COS(RADIANS(K1025))*SIN(RADIANS(J1025))*COS(RADIANS(L1025))</f>
        <v/>
      </c>
      <c r="X1025" s="80">
        <f>COS(RADIANS(K1025))*COS(RADIANS(J1025))</f>
        <v/>
      </c>
      <c r="Y1025" s="80">
        <f>P1025*G1025</f>
        <v/>
      </c>
      <c r="Z1025" s="80">
        <f>Q1025*H1025</f>
        <v/>
      </c>
      <c r="AA1025" s="80">
        <f>R1025*I1025</f>
        <v/>
      </c>
      <c r="AB1025" s="80">
        <f>M1025</f>
        <v/>
      </c>
      <c r="AC1025" s="80">
        <f>S1025*G1025</f>
        <v/>
      </c>
      <c r="AD1025" s="80">
        <f>T1025*H1025</f>
        <v/>
      </c>
      <c r="AE1025" s="80">
        <f>U1025*I1025</f>
        <v/>
      </c>
      <c r="AF1025" s="80">
        <f>N1025</f>
        <v/>
      </c>
      <c r="AG1025" s="80">
        <f>V1025*G1025</f>
        <v/>
      </c>
      <c r="AH1025" s="80">
        <f>W1025*H1025</f>
        <v/>
      </c>
      <c r="AI1025" s="80">
        <f>X1025*I1025</f>
        <v/>
      </c>
      <c r="AJ1025" s="80">
        <f>O1025</f>
        <v/>
      </c>
      <c r="AK1025" s="81" t="n">
        <v>0.5912828449999999</v>
      </c>
      <c r="AL1025" s="81" t="n">
        <v>0</v>
      </c>
      <c r="AM1025" s="81" t="n">
        <v>-0.0191341732</v>
      </c>
      <c r="AN1025" s="81" t="n">
        <v>1.91341734</v>
      </c>
      <c r="AO1025" s="81" t="n">
        <v>0</v>
      </c>
      <c r="AP1025" s="81" t="n">
        <v>0.779999971</v>
      </c>
      <c r="AQ1025" s="81" t="n">
        <v>0</v>
      </c>
      <c r="AR1025" s="81" t="n">
        <v>0</v>
      </c>
      <c r="AS1025" s="81" t="n">
        <v>0.244917408</v>
      </c>
      <c r="AT1025" s="81" t="n">
        <v>0</v>
      </c>
      <c r="AU1025" s="81" t="n">
        <v>0.046193976</v>
      </c>
      <c r="AV1025" s="81" t="n">
        <v>0.380602479</v>
      </c>
      <c r="AW1025" s="82">
        <f>MAX(ABS(Y1025-AK1025),ABS(Z1025-AL1025),ABS(AA1025-AM1025),ABS(AB1025-AN1025),ABS(AC1025-AO1025),ABS(AD1025-AP1025),ABS(AE1025-AQ1025),ABS(AF1025-AR1025),ABS(AG1025-AS1025),ABS(AH1025-AT1025),ABS(AI1025-AU1025),ABS(AJ1025-AV1025))</f>
        <v/>
      </c>
    </row>
    <row r="1026">
      <c r="A1026" s="78" t="inlineStr">
        <is>
          <t>M1021</t>
        </is>
      </c>
      <c r="B1026" s="52" t="inlineStr">
        <is>
          <t>GATEB-00</t>
        </is>
      </c>
      <c r="C1026" s="52" t="inlineStr">
        <is>
          <t>Boom barrier</t>
        </is>
      </c>
      <c r="D1026" s="52" t="inlineStr">
        <is>
          <t>Boom barrier</t>
        </is>
      </c>
      <c r="E1026" s="53" t="inlineStr">
        <is>
          <t>Group</t>
        </is>
      </c>
      <c r="F1026" s="52" t="inlineStr">
        <is>
          <t>World</t>
        </is>
      </c>
      <c r="G1026" s="79" t="n">
        <v>1</v>
      </c>
      <c r="H1026" s="79" t="n">
        <v>1</v>
      </c>
      <c r="I1026" s="79" t="n">
        <v>1</v>
      </c>
      <c r="J1026" s="79" t="n">
        <v>0</v>
      </c>
      <c r="K1026" s="79" t="n">
        <v>0</v>
      </c>
      <c r="L1026" s="79" t="n">
        <v>0</v>
      </c>
      <c r="M1026" s="79" t="n">
        <v>2.9000001</v>
      </c>
      <c r="N1026" s="79" t="n">
        <v>-0.300000012</v>
      </c>
      <c r="O1026" s="79" t="n">
        <v>31.6000004</v>
      </c>
      <c r="P1026" s="80">
        <f>COS(RADIANS(K1026))*COS(RADIANS(L1026))+SIN(RADIANS(K1026))*SIN(RADIANS(J1026))*SIN(RADIANS(L1026))</f>
        <v/>
      </c>
      <c r="Q1026" s="80">
        <f>-COS(RADIANS(K1026))*SIN(RADIANS(L1026))+SIN(RADIANS(K1026))*SIN(RADIANS(J1026))*COS(RADIANS(L1026))</f>
        <v/>
      </c>
      <c r="R1026" s="80">
        <f>SIN(RADIANS(K1026))*COS(RADIANS(J1026))</f>
        <v/>
      </c>
      <c r="S1026" s="80">
        <f>COS(RADIANS(J1026))*SIN(RADIANS(L1026))</f>
        <v/>
      </c>
      <c r="T1026" s="80">
        <f>COS(RADIANS(J1026))*COS(RADIANS(L1026))</f>
        <v/>
      </c>
      <c r="U1026" s="80">
        <f>-SIN(RADIANS(J1026))</f>
        <v/>
      </c>
      <c r="V1026" s="80">
        <f>-SIN(RADIANS(K1026))*COS(RADIANS(L1026))+COS(RADIANS(K1026))*SIN(RADIANS(J1026))*SIN(RADIANS(L1026))</f>
        <v/>
      </c>
      <c r="W1026" s="80">
        <f>SIN(RADIANS(K1026))*SIN(RADIANS(L1026))+COS(RADIANS(K1026))*SIN(RADIANS(J1026))*COS(RADIANS(L1026))</f>
        <v/>
      </c>
      <c r="X1026" s="80">
        <f>COS(RADIANS(K1026))*COS(RADIANS(J1026))</f>
        <v/>
      </c>
      <c r="Y1026" s="80">
        <f>P1026*G1026</f>
        <v/>
      </c>
      <c r="Z1026" s="80">
        <f>Q1026*H1026</f>
        <v/>
      </c>
      <c r="AA1026" s="80">
        <f>R1026*I1026</f>
        <v/>
      </c>
      <c r="AB1026" s="80">
        <f>M1026</f>
        <v/>
      </c>
      <c r="AC1026" s="80">
        <f>S1026*G1026</f>
        <v/>
      </c>
      <c r="AD1026" s="80">
        <f>T1026*H1026</f>
        <v/>
      </c>
      <c r="AE1026" s="80">
        <f>U1026*I1026</f>
        <v/>
      </c>
      <c r="AF1026" s="80">
        <f>N1026</f>
        <v/>
      </c>
      <c r="AG1026" s="80">
        <f>V1026*G1026</f>
        <v/>
      </c>
      <c r="AH1026" s="80">
        <f>W1026*H1026</f>
        <v/>
      </c>
      <c r="AI1026" s="80">
        <f>X1026*I1026</f>
        <v/>
      </c>
      <c r="AJ1026" s="80">
        <f>O1026</f>
        <v/>
      </c>
      <c r="AK1026" s="81" t="n">
        <v>1</v>
      </c>
      <c r="AL1026" s="81" t="n">
        <v>0</v>
      </c>
      <c r="AM1026" s="81" t="n">
        <v>0</v>
      </c>
      <c r="AN1026" s="81" t="n">
        <v>2.9000001</v>
      </c>
      <c r="AO1026" s="81" t="n">
        <v>0</v>
      </c>
      <c r="AP1026" s="81" t="n">
        <v>1</v>
      </c>
      <c r="AQ1026" s="81" t="n">
        <v>0</v>
      </c>
      <c r="AR1026" s="81" t="n">
        <v>-0.300000012</v>
      </c>
      <c r="AS1026" s="81" t="n">
        <v>0</v>
      </c>
      <c r="AT1026" s="81" t="n">
        <v>0</v>
      </c>
      <c r="AU1026" s="81" t="n">
        <v>1</v>
      </c>
      <c r="AV1026" s="81" t="n">
        <v>31.6000004</v>
      </c>
      <c r="AW1026" s="82">
        <f>MAX(ABS(Y1026-AK1026),ABS(Z1026-AL1026),ABS(AA1026-AM1026),ABS(AB1026-AN1026),ABS(AC1026-AO1026),ABS(AD1026-AP1026),ABS(AE1026-AQ1026),ABS(AF1026-AR1026),ABS(AG1026-AS1026),ABS(AH1026-AT1026),ABS(AI1026-AU1026),ABS(AJ1026-AV1026))</f>
        <v/>
      </c>
    </row>
    <row r="1027">
      <c r="A1027" s="78" t="inlineStr">
        <is>
          <t>M1022</t>
        </is>
      </c>
      <c r="B1027" s="52" t="inlineStr">
        <is>
          <t>GATEB-01</t>
        </is>
      </c>
      <c r="C1027" s="52" t="inlineStr">
        <is>
          <t>Boom barrier</t>
        </is>
      </c>
      <c r="D1027" s="52" t="inlineStr">
        <is>
          <t>Barrier foundation</t>
        </is>
      </c>
      <c r="E1027" s="63" t="inlineStr">
        <is>
          <t>Cube</t>
        </is>
      </c>
      <c r="F1027" s="52" t="inlineStr">
        <is>
          <t>GATEB-00</t>
        </is>
      </c>
      <c r="G1027" s="79" t="n">
        <v>0.899999976</v>
      </c>
      <c r="H1027" s="79" t="n">
        <v>0.119999997</v>
      </c>
      <c r="I1027" s="79" t="n">
        <v>0.899999976</v>
      </c>
      <c r="J1027" s="79" t="n">
        <v>0</v>
      </c>
      <c r="K1027" s="79" t="n">
        <v>0</v>
      </c>
      <c r="L1027" s="79" t="n">
        <v>0</v>
      </c>
      <c r="M1027" s="79" t="n">
        <v>0</v>
      </c>
      <c r="N1027" s="79" t="n">
        <v>0.0599999987</v>
      </c>
      <c r="O1027" s="79" t="n">
        <v>0</v>
      </c>
      <c r="P1027" s="80">
        <f>COS(RADIANS(K1027))*COS(RADIANS(L1027))+SIN(RADIANS(K1027))*SIN(RADIANS(J1027))*SIN(RADIANS(L1027))</f>
        <v/>
      </c>
      <c r="Q1027" s="80">
        <f>-COS(RADIANS(K1027))*SIN(RADIANS(L1027))+SIN(RADIANS(K1027))*SIN(RADIANS(J1027))*COS(RADIANS(L1027))</f>
        <v/>
      </c>
      <c r="R1027" s="80">
        <f>SIN(RADIANS(K1027))*COS(RADIANS(J1027))</f>
        <v/>
      </c>
      <c r="S1027" s="80">
        <f>COS(RADIANS(J1027))*SIN(RADIANS(L1027))</f>
        <v/>
      </c>
      <c r="T1027" s="80">
        <f>COS(RADIANS(J1027))*COS(RADIANS(L1027))</f>
        <v/>
      </c>
      <c r="U1027" s="80">
        <f>-SIN(RADIANS(J1027))</f>
        <v/>
      </c>
      <c r="V1027" s="80">
        <f>-SIN(RADIANS(K1027))*COS(RADIANS(L1027))+COS(RADIANS(K1027))*SIN(RADIANS(J1027))*SIN(RADIANS(L1027))</f>
        <v/>
      </c>
      <c r="W1027" s="80">
        <f>SIN(RADIANS(K1027))*SIN(RADIANS(L1027))+COS(RADIANS(K1027))*SIN(RADIANS(J1027))*COS(RADIANS(L1027))</f>
        <v/>
      </c>
      <c r="X1027" s="80">
        <f>COS(RADIANS(K1027))*COS(RADIANS(J1027))</f>
        <v/>
      </c>
      <c r="Y1027" s="80">
        <f>P1027*G1027</f>
        <v/>
      </c>
      <c r="Z1027" s="80">
        <f>Q1027*H1027</f>
        <v/>
      </c>
      <c r="AA1027" s="80">
        <f>R1027*I1027</f>
        <v/>
      </c>
      <c r="AB1027" s="80">
        <f>M1027</f>
        <v/>
      </c>
      <c r="AC1027" s="80">
        <f>S1027*G1027</f>
        <v/>
      </c>
      <c r="AD1027" s="80">
        <f>T1027*H1027</f>
        <v/>
      </c>
      <c r="AE1027" s="80">
        <f>U1027*I1027</f>
        <v/>
      </c>
      <c r="AF1027" s="80">
        <f>N1027</f>
        <v/>
      </c>
      <c r="AG1027" s="80">
        <f>V1027*G1027</f>
        <v/>
      </c>
      <c r="AH1027" s="80">
        <f>W1027*H1027</f>
        <v/>
      </c>
      <c r="AI1027" s="80">
        <f>X1027*I1027</f>
        <v/>
      </c>
      <c r="AJ1027" s="80">
        <f>O1027</f>
        <v/>
      </c>
      <c r="AK1027" s="81" t="n">
        <v>0.899999976</v>
      </c>
      <c r="AL1027" s="81" t="n">
        <v>0</v>
      </c>
      <c r="AM1027" s="81" t="n">
        <v>0</v>
      </c>
      <c r="AN1027" s="81" t="n">
        <v>0</v>
      </c>
      <c r="AO1027" s="81" t="n">
        <v>0</v>
      </c>
      <c r="AP1027" s="81" t="n">
        <v>0.119999997</v>
      </c>
      <c r="AQ1027" s="81" t="n">
        <v>0</v>
      </c>
      <c r="AR1027" s="81" t="n">
        <v>0.0599999987</v>
      </c>
      <c r="AS1027" s="81" t="n">
        <v>0</v>
      </c>
      <c r="AT1027" s="81" t="n">
        <v>0</v>
      </c>
      <c r="AU1027" s="81" t="n">
        <v>0.899999976</v>
      </c>
      <c r="AV1027" s="81" t="n">
        <v>0</v>
      </c>
      <c r="AW1027" s="82">
        <f>MAX(ABS(Y1027-AK1027),ABS(Z1027-AL1027),ABS(AA1027-AM1027),ABS(AB1027-AN1027),ABS(AC1027-AO1027),ABS(AD1027-AP1027),ABS(AE1027-AQ1027),ABS(AF1027-AR1027),ABS(AG1027-AS1027),ABS(AH1027-AT1027),ABS(AI1027-AU1027),ABS(AJ1027-AV1027))</f>
        <v/>
      </c>
    </row>
    <row r="1028">
      <c r="A1028" s="78" t="inlineStr">
        <is>
          <t>M1023</t>
        </is>
      </c>
      <c r="B1028" s="52" t="inlineStr">
        <is>
          <t>GATEB-02</t>
        </is>
      </c>
      <c r="C1028" s="52" t="inlineStr">
        <is>
          <t>Boom barrier</t>
        </is>
      </c>
      <c r="D1028" s="52" t="inlineStr">
        <is>
          <t>Barrier housing</t>
        </is>
      </c>
      <c r="E1028" s="63" t="inlineStr">
        <is>
          <t>Cube</t>
        </is>
      </c>
      <c r="F1028" s="52" t="inlineStr">
        <is>
          <t>GATEB-00</t>
        </is>
      </c>
      <c r="G1028" s="79" t="n">
        <v>0.5</v>
      </c>
      <c r="H1028" s="79" t="n">
        <v>1.04999995</v>
      </c>
      <c r="I1028" s="79" t="n">
        <v>0.5</v>
      </c>
      <c r="J1028" s="79" t="n">
        <v>0</v>
      </c>
      <c r="K1028" s="79" t="n">
        <v>0</v>
      </c>
      <c r="L1028" s="79" t="n">
        <v>0</v>
      </c>
      <c r="M1028" s="79" t="n">
        <v>0</v>
      </c>
      <c r="N1028" s="79" t="n">
        <v>0.639999986</v>
      </c>
      <c r="O1028" s="79" t="n">
        <v>0</v>
      </c>
      <c r="P1028" s="80">
        <f>COS(RADIANS(K1028))*COS(RADIANS(L1028))+SIN(RADIANS(K1028))*SIN(RADIANS(J1028))*SIN(RADIANS(L1028))</f>
        <v/>
      </c>
      <c r="Q1028" s="80">
        <f>-COS(RADIANS(K1028))*SIN(RADIANS(L1028))+SIN(RADIANS(K1028))*SIN(RADIANS(J1028))*COS(RADIANS(L1028))</f>
        <v/>
      </c>
      <c r="R1028" s="80">
        <f>SIN(RADIANS(K1028))*COS(RADIANS(J1028))</f>
        <v/>
      </c>
      <c r="S1028" s="80">
        <f>COS(RADIANS(J1028))*SIN(RADIANS(L1028))</f>
        <v/>
      </c>
      <c r="T1028" s="80">
        <f>COS(RADIANS(J1028))*COS(RADIANS(L1028))</f>
        <v/>
      </c>
      <c r="U1028" s="80">
        <f>-SIN(RADIANS(J1028))</f>
        <v/>
      </c>
      <c r="V1028" s="80">
        <f>-SIN(RADIANS(K1028))*COS(RADIANS(L1028))+COS(RADIANS(K1028))*SIN(RADIANS(J1028))*SIN(RADIANS(L1028))</f>
        <v/>
      </c>
      <c r="W1028" s="80">
        <f>SIN(RADIANS(K1028))*SIN(RADIANS(L1028))+COS(RADIANS(K1028))*SIN(RADIANS(J1028))*COS(RADIANS(L1028))</f>
        <v/>
      </c>
      <c r="X1028" s="80">
        <f>COS(RADIANS(K1028))*COS(RADIANS(J1028))</f>
        <v/>
      </c>
      <c r="Y1028" s="80">
        <f>P1028*G1028</f>
        <v/>
      </c>
      <c r="Z1028" s="80">
        <f>Q1028*H1028</f>
        <v/>
      </c>
      <c r="AA1028" s="80">
        <f>R1028*I1028</f>
        <v/>
      </c>
      <c r="AB1028" s="80">
        <f>M1028</f>
        <v/>
      </c>
      <c r="AC1028" s="80">
        <f>S1028*G1028</f>
        <v/>
      </c>
      <c r="AD1028" s="80">
        <f>T1028*H1028</f>
        <v/>
      </c>
      <c r="AE1028" s="80">
        <f>U1028*I1028</f>
        <v/>
      </c>
      <c r="AF1028" s="80">
        <f>N1028</f>
        <v/>
      </c>
      <c r="AG1028" s="80">
        <f>V1028*G1028</f>
        <v/>
      </c>
      <c r="AH1028" s="80">
        <f>W1028*H1028</f>
        <v/>
      </c>
      <c r="AI1028" s="80">
        <f>X1028*I1028</f>
        <v/>
      </c>
      <c r="AJ1028" s="80">
        <f>O1028</f>
        <v/>
      </c>
      <c r="AK1028" s="81" t="n">
        <v>0.5</v>
      </c>
      <c r="AL1028" s="81" t="n">
        <v>0</v>
      </c>
      <c r="AM1028" s="81" t="n">
        <v>0</v>
      </c>
      <c r="AN1028" s="81" t="n">
        <v>0</v>
      </c>
      <c r="AO1028" s="81" t="n">
        <v>0</v>
      </c>
      <c r="AP1028" s="81" t="n">
        <v>1.04999995</v>
      </c>
      <c r="AQ1028" s="81" t="n">
        <v>0</v>
      </c>
      <c r="AR1028" s="81" t="n">
        <v>0.639999986</v>
      </c>
      <c r="AS1028" s="81" t="n">
        <v>0</v>
      </c>
      <c r="AT1028" s="81" t="n">
        <v>0</v>
      </c>
      <c r="AU1028" s="81" t="n">
        <v>0.5</v>
      </c>
      <c r="AV1028" s="81" t="n">
        <v>0</v>
      </c>
      <c r="AW1028" s="82">
        <f>MAX(ABS(Y1028-AK1028),ABS(Z1028-AL1028),ABS(AA1028-AM1028),ABS(AB1028-AN1028),ABS(AC1028-AO1028),ABS(AD1028-AP1028),ABS(AE1028-AQ1028),ABS(AF1028-AR1028),ABS(AG1028-AS1028),ABS(AH1028-AT1028),ABS(AI1028-AU1028),ABS(AJ1028-AV1028))</f>
        <v/>
      </c>
    </row>
    <row r="1029">
      <c r="A1029" s="78" t="inlineStr">
        <is>
          <t>M1024</t>
        </is>
      </c>
      <c r="B1029" s="52" t="inlineStr">
        <is>
          <t>GATEB-03</t>
        </is>
      </c>
      <c r="C1029" s="52" t="inlineStr">
        <is>
          <t>Boom barrier</t>
        </is>
      </c>
      <c r="D1029" s="52" t="inlineStr">
        <is>
          <t>Housing door</t>
        </is>
      </c>
      <c r="E1029" s="63" t="inlineStr">
        <is>
          <t>Cube</t>
        </is>
      </c>
      <c r="F1029" s="52" t="inlineStr">
        <is>
          <t>GATEB-00</t>
        </is>
      </c>
      <c r="G1029" s="79" t="n">
        <v>0.300000012</v>
      </c>
      <c r="H1029" s="79" t="n">
        <v>0.5</v>
      </c>
      <c r="I1029" s="79" t="n">
        <v>0.0199999996</v>
      </c>
      <c r="J1029" s="79" t="n">
        <v>0</v>
      </c>
      <c r="K1029" s="79" t="n">
        <v>0</v>
      </c>
      <c r="L1029" s="79" t="n">
        <v>0</v>
      </c>
      <c r="M1029" s="79" t="n">
        <v>0</v>
      </c>
      <c r="N1029" s="79" t="n">
        <v>0.5</v>
      </c>
      <c r="O1029" s="79" t="n">
        <v>0.25999999</v>
      </c>
      <c r="P1029" s="80">
        <f>COS(RADIANS(K1029))*COS(RADIANS(L1029))+SIN(RADIANS(K1029))*SIN(RADIANS(J1029))*SIN(RADIANS(L1029))</f>
        <v/>
      </c>
      <c r="Q1029" s="80">
        <f>-COS(RADIANS(K1029))*SIN(RADIANS(L1029))+SIN(RADIANS(K1029))*SIN(RADIANS(J1029))*COS(RADIANS(L1029))</f>
        <v/>
      </c>
      <c r="R1029" s="80">
        <f>SIN(RADIANS(K1029))*COS(RADIANS(J1029))</f>
        <v/>
      </c>
      <c r="S1029" s="80">
        <f>COS(RADIANS(J1029))*SIN(RADIANS(L1029))</f>
        <v/>
      </c>
      <c r="T1029" s="80">
        <f>COS(RADIANS(J1029))*COS(RADIANS(L1029))</f>
        <v/>
      </c>
      <c r="U1029" s="80">
        <f>-SIN(RADIANS(J1029))</f>
        <v/>
      </c>
      <c r="V1029" s="80">
        <f>-SIN(RADIANS(K1029))*COS(RADIANS(L1029))+COS(RADIANS(K1029))*SIN(RADIANS(J1029))*SIN(RADIANS(L1029))</f>
        <v/>
      </c>
      <c r="W1029" s="80">
        <f>SIN(RADIANS(K1029))*SIN(RADIANS(L1029))+COS(RADIANS(K1029))*SIN(RADIANS(J1029))*COS(RADIANS(L1029))</f>
        <v/>
      </c>
      <c r="X1029" s="80">
        <f>COS(RADIANS(K1029))*COS(RADIANS(J1029))</f>
        <v/>
      </c>
      <c r="Y1029" s="80">
        <f>P1029*G1029</f>
        <v/>
      </c>
      <c r="Z1029" s="80">
        <f>Q1029*H1029</f>
        <v/>
      </c>
      <c r="AA1029" s="80">
        <f>R1029*I1029</f>
        <v/>
      </c>
      <c r="AB1029" s="80">
        <f>M1029</f>
        <v/>
      </c>
      <c r="AC1029" s="80">
        <f>S1029*G1029</f>
        <v/>
      </c>
      <c r="AD1029" s="80">
        <f>T1029*H1029</f>
        <v/>
      </c>
      <c r="AE1029" s="80">
        <f>U1029*I1029</f>
        <v/>
      </c>
      <c r="AF1029" s="80">
        <f>N1029</f>
        <v/>
      </c>
      <c r="AG1029" s="80">
        <f>V1029*G1029</f>
        <v/>
      </c>
      <c r="AH1029" s="80">
        <f>W1029*H1029</f>
        <v/>
      </c>
      <c r="AI1029" s="80">
        <f>X1029*I1029</f>
        <v/>
      </c>
      <c r="AJ1029" s="80">
        <f>O1029</f>
        <v/>
      </c>
      <c r="AK1029" s="81" t="n">
        <v>0.300000012</v>
      </c>
      <c r="AL1029" s="81" t="n">
        <v>0</v>
      </c>
      <c r="AM1029" s="81" t="n">
        <v>0</v>
      </c>
      <c r="AN1029" s="81" t="n">
        <v>0</v>
      </c>
      <c r="AO1029" s="81" t="n">
        <v>0</v>
      </c>
      <c r="AP1029" s="81" t="n">
        <v>0.5</v>
      </c>
      <c r="AQ1029" s="81" t="n">
        <v>0</v>
      </c>
      <c r="AR1029" s="81" t="n">
        <v>0.5</v>
      </c>
      <c r="AS1029" s="81" t="n">
        <v>0</v>
      </c>
      <c r="AT1029" s="81" t="n">
        <v>0</v>
      </c>
      <c r="AU1029" s="81" t="n">
        <v>0.0199999996</v>
      </c>
      <c r="AV1029" s="81" t="n">
        <v>0.25999999</v>
      </c>
      <c r="AW1029" s="82">
        <f>MAX(ABS(Y1029-AK1029),ABS(Z1029-AL1029),ABS(AA1029-AM1029),ABS(AB1029-AN1029),ABS(AC1029-AO1029),ABS(AD1029-AP1029),ABS(AE1029-AQ1029),ABS(AF1029-AR1029),ABS(AG1029-AS1029),ABS(AH1029-AT1029),ABS(AI1029-AU1029),ABS(AJ1029-AV1029))</f>
        <v/>
      </c>
    </row>
    <row r="1030">
      <c r="A1030" s="78" t="inlineStr">
        <is>
          <t>M1025</t>
        </is>
      </c>
      <c r="B1030" s="52" t="inlineStr">
        <is>
          <t>GATEB-04</t>
        </is>
      </c>
      <c r="C1030" s="52" t="inlineStr">
        <is>
          <t>Boom barrier</t>
        </is>
      </c>
      <c r="D1030" s="52" t="inlineStr">
        <is>
          <t>Boom receiver</t>
        </is>
      </c>
      <c r="E1030" s="63" t="inlineStr">
        <is>
          <t>Cube</t>
        </is>
      </c>
      <c r="F1030" s="52" t="inlineStr">
        <is>
          <t>GATEB-00</t>
        </is>
      </c>
      <c r="G1030" s="79" t="n">
        <v>0.300000012</v>
      </c>
      <c r="H1030" s="79" t="n">
        <v>0.949999988</v>
      </c>
      <c r="I1030" s="79" t="n">
        <v>0.300000012</v>
      </c>
      <c r="J1030" s="79" t="n">
        <v>0</v>
      </c>
      <c r="K1030" s="79" t="n">
        <v>0</v>
      </c>
      <c r="L1030" s="79" t="n">
        <v>0</v>
      </c>
      <c r="M1030" s="79" t="n">
        <v>-5.45000029</v>
      </c>
      <c r="N1030" s="79" t="n">
        <v>0.474999994</v>
      </c>
      <c r="O1030" s="79" t="n">
        <v>0</v>
      </c>
      <c r="P1030" s="80">
        <f>COS(RADIANS(K1030))*COS(RADIANS(L1030))+SIN(RADIANS(K1030))*SIN(RADIANS(J1030))*SIN(RADIANS(L1030))</f>
        <v/>
      </c>
      <c r="Q1030" s="80">
        <f>-COS(RADIANS(K1030))*SIN(RADIANS(L1030))+SIN(RADIANS(K1030))*SIN(RADIANS(J1030))*COS(RADIANS(L1030))</f>
        <v/>
      </c>
      <c r="R1030" s="80">
        <f>SIN(RADIANS(K1030))*COS(RADIANS(J1030))</f>
        <v/>
      </c>
      <c r="S1030" s="80">
        <f>COS(RADIANS(J1030))*SIN(RADIANS(L1030))</f>
        <v/>
      </c>
      <c r="T1030" s="80">
        <f>COS(RADIANS(J1030))*COS(RADIANS(L1030))</f>
        <v/>
      </c>
      <c r="U1030" s="80">
        <f>-SIN(RADIANS(J1030))</f>
        <v/>
      </c>
      <c r="V1030" s="80">
        <f>-SIN(RADIANS(K1030))*COS(RADIANS(L1030))+COS(RADIANS(K1030))*SIN(RADIANS(J1030))*SIN(RADIANS(L1030))</f>
        <v/>
      </c>
      <c r="W1030" s="80">
        <f>SIN(RADIANS(K1030))*SIN(RADIANS(L1030))+COS(RADIANS(K1030))*SIN(RADIANS(J1030))*COS(RADIANS(L1030))</f>
        <v/>
      </c>
      <c r="X1030" s="80">
        <f>COS(RADIANS(K1030))*COS(RADIANS(J1030))</f>
        <v/>
      </c>
      <c r="Y1030" s="80">
        <f>P1030*G1030</f>
        <v/>
      </c>
      <c r="Z1030" s="80">
        <f>Q1030*H1030</f>
        <v/>
      </c>
      <c r="AA1030" s="80">
        <f>R1030*I1030</f>
        <v/>
      </c>
      <c r="AB1030" s="80">
        <f>M1030</f>
        <v/>
      </c>
      <c r="AC1030" s="80">
        <f>S1030*G1030</f>
        <v/>
      </c>
      <c r="AD1030" s="80">
        <f>T1030*H1030</f>
        <v/>
      </c>
      <c r="AE1030" s="80">
        <f>U1030*I1030</f>
        <v/>
      </c>
      <c r="AF1030" s="80">
        <f>N1030</f>
        <v/>
      </c>
      <c r="AG1030" s="80">
        <f>V1030*G1030</f>
        <v/>
      </c>
      <c r="AH1030" s="80">
        <f>W1030*H1030</f>
        <v/>
      </c>
      <c r="AI1030" s="80">
        <f>X1030*I1030</f>
        <v/>
      </c>
      <c r="AJ1030" s="80">
        <f>O1030</f>
        <v/>
      </c>
      <c r="AK1030" s="81" t="n">
        <v>0.300000012</v>
      </c>
      <c r="AL1030" s="81" t="n">
        <v>0</v>
      </c>
      <c r="AM1030" s="81" t="n">
        <v>0</v>
      </c>
      <c r="AN1030" s="81" t="n">
        <v>-5.45000029</v>
      </c>
      <c r="AO1030" s="81" t="n">
        <v>0</v>
      </c>
      <c r="AP1030" s="81" t="n">
        <v>0.949999988</v>
      </c>
      <c r="AQ1030" s="81" t="n">
        <v>0</v>
      </c>
      <c r="AR1030" s="81" t="n">
        <v>0.474999994</v>
      </c>
      <c r="AS1030" s="81" t="n">
        <v>0</v>
      </c>
      <c r="AT1030" s="81" t="n">
        <v>0</v>
      </c>
      <c r="AU1030" s="81" t="n">
        <v>0.300000012</v>
      </c>
      <c r="AV1030" s="81" t="n">
        <v>0</v>
      </c>
      <c r="AW1030" s="82">
        <f>MAX(ABS(Y1030-AK1030),ABS(Z1030-AL1030),ABS(AA1030-AM1030),ABS(AB1030-AN1030),ABS(AC1030-AO1030),ABS(AD1030-AP1030),ABS(AE1030-AQ1030),ABS(AF1030-AR1030),ABS(AG1030-AS1030),ABS(AH1030-AT1030),ABS(AI1030-AU1030),ABS(AJ1030-AV1030))</f>
        <v/>
      </c>
    </row>
    <row r="1031">
      <c r="A1031" s="78" t="inlineStr">
        <is>
          <t>M1026</t>
        </is>
      </c>
      <c r="B1031" s="52" t="inlineStr">
        <is>
          <t>GATEB-05</t>
        </is>
      </c>
      <c r="C1031" s="52" t="inlineStr">
        <is>
          <t>Boom barrier</t>
        </is>
      </c>
      <c r="D1031" s="52" t="inlineStr">
        <is>
          <t>Boom cradle</t>
        </is>
      </c>
      <c r="E1031" s="63" t="inlineStr">
        <is>
          <t>Cube</t>
        </is>
      </c>
      <c r="F1031" s="52" t="inlineStr">
        <is>
          <t>GATEB-00</t>
        </is>
      </c>
      <c r="G1031" s="79" t="n">
        <v>0.360000014</v>
      </c>
      <c r="H1031" s="79" t="n">
        <v>0.07999999820000001</v>
      </c>
      <c r="I1031" s="79" t="n">
        <v>0.200000003</v>
      </c>
      <c r="J1031" s="79" t="n">
        <v>0</v>
      </c>
      <c r="K1031" s="79" t="n">
        <v>0</v>
      </c>
      <c r="L1031" s="79" t="n">
        <v>0</v>
      </c>
      <c r="M1031" s="79" t="n">
        <v>-5.45000029</v>
      </c>
      <c r="N1031" s="79" t="n">
        <v>0.980000019</v>
      </c>
      <c r="O1031" s="79" t="n">
        <v>0</v>
      </c>
      <c r="P1031" s="80">
        <f>COS(RADIANS(K1031))*COS(RADIANS(L1031))+SIN(RADIANS(K1031))*SIN(RADIANS(J1031))*SIN(RADIANS(L1031))</f>
        <v/>
      </c>
      <c r="Q1031" s="80">
        <f>-COS(RADIANS(K1031))*SIN(RADIANS(L1031))+SIN(RADIANS(K1031))*SIN(RADIANS(J1031))*COS(RADIANS(L1031))</f>
        <v/>
      </c>
      <c r="R1031" s="80">
        <f>SIN(RADIANS(K1031))*COS(RADIANS(J1031))</f>
        <v/>
      </c>
      <c r="S1031" s="80">
        <f>COS(RADIANS(J1031))*SIN(RADIANS(L1031))</f>
        <v/>
      </c>
      <c r="T1031" s="80">
        <f>COS(RADIANS(J1031))*COS(RADIANS(L1031))</f>
        <v/>
      </c>
      <c r="U1031" s="80">
        <f>-SIN(RADIANS(J1031))</f>
        <v/>
      </c>
      <c r="V1031" s="80">
        <f>-SIN(RADIANS(K1031))*COS(RADIANS(L1031))+COS(RADIANS(K1031))*SIN(RADIANS(J1031))*SIN(RADIANS(L1031))</f>
        <v/>
      </c>
      <c r="W1031" s="80">
        <f>SIN(RADIANS(K1031))*SIN(RADIANS(L1031))+COS(RADIANS(K1031))*SIN(RADIANS(J1031))*COS(RADIANS(L1031))</f>
        <v/>
      </c>
      <c r="X1031" s="80">
        <f>COS(RADIANS(K1031))*COS(RADIANS(J1031))</f>
        <v/>
      </c>
      <c r="Y1031" s="80">
        <f>P1031*G1031</f>
        <v/>
      </c>
      <c r="Z1031" s="80">
        <f>Q1031*H1031</f>
        <v/>
      </c>
      <c r="AA1031" s="80">
        <f>R1031*I1031</f>
        <v/>
      </c>
      <c r="AB1031" s="80">
        <f>M1031</f>
        <v/>
      </c>
      <c r="AC1031" s="80">
        <f>S1031*G1031</f>
        <v/>
      </c>
      <c r="AD1031" s="80">
        <f>T1031*H1031</f>
        <v/>
      </c>
      <c r="AE1031" s="80">
        <f>U1031*I1031</f>
        <v/>
      </c>
      <c r="AF1031" s="80">
        <f>N1031</f>
        <v/>
      </c>
      <c r="AG1031" s="80">
        <f>V1031*G1031</f>
        <v/>
      </c>
      <c r="AH1031" s="80">
        <f>W1031*H1031</f>
        <v/>
      </c>
      <c r="AI1031" s="80">
        <f>X1031*I1031</f>
        <v/>
      </c>
      <c r="AJ1031" s="80">
        <f>O1031</f>
        <v/>
      </c>
      <c r="AK1031" s="81" t="n">
        <v>0.360000014</v>
      </c>
      <c r="AL1031" s="81" t="n">
        <v>0</v>
      </c>
      <c r="AM1031" s="81" t="n">
        <v>0</v>
      </c>
      <c r="AN1031" s="81" t="n">
        <v>-5.45000029</v>
      </c>
      <c r="AO1031" s="81" t="n">
        <v>0</v>
      </c>
      <c r="AP1031" s="81" t="n">
        <v>0.07999999820000001</v>
      </c>
      <c r="AQ1031" s="81" t="n">
        <v>0</v>
      </c>
      <c r="AR1031" s="81" t="n">
        <v>0.980000019</v>
      </c>
      <c r="AS1031" s="81" t="n">
        <v>0</v>
      </c>
      <c r="AT1031" s="81" t="n">
        <v>0</v>
      </c>
      <c r="AU1031" s="81" t="n">
        <v>0.200000003</v>
      </c>
      <c r="AV1031" s="81" t="n">
        <v>0</v>
      </c>
      <c r="AW1031" s="82">
        <f>MAX(ABS(Y1031-AK1031),ABS(Z1031-AL1031),ABS(AA1031-AM1031),ABS(AB1031-AN1031),ABS(AC1031-AO1031),ABS(AD1031-AP1031),ABS(AE1031-AQ1031),ABS(AF1031-AR1031),ABS(AG1031-AS1031),ABS(AH1031-AT1031),ABS(AI1031-AU1031),ABS(AJ1031-AV1031))</f>
        <v/>
      </c>
    </row>
    <row r="1032">
      <c r="A1032" s="78" t="inlineStr">
        <is>
          <t>M1027</t>
        </is>
      </c>
      <c r="B1032" s="52" t="inlineStr">
        <is>
          <t>GATEB-06</t>
        </is>
      </c>
      <c r="C1032" s="52" t="inlineStr">
        <is>
          <t>Boom barrier</t>
        </is>
      </c>
      <c r="D1032" s="52" t="inlineStr">
        <is>
          <t>Boom arm</t>
        </is>
      </c>
      <c r="E1032" s="53" t="inlineStr">
        <is>
          <t>Group</t>
        </is>
      </c>
      <c r="F1032" s="52" t="inlineStr">
        <is>
          <t>GATEB-00</t>
        </is>
      </c>
      <c r="G1032" s="79" t="n">
        <v>1</v>
      </c>
      <c r="H1032" s="79" t="n">
        <v>1</v>
      </c>
      <c r="I1032" s="79" t="n">
        <v>1</v>
      </c>
      <c r="J1032" s="79" t="n">
        <v>0</v>
      </c>
      <c r="K1032" s="79" t="n">
        <v>0</v>
      </c>
      <c r="L1032" s="79" t="n">
        <v>0</v>
      </c>
      <c r="M1032" s="79" t="n">
        <v>0</v>
      </c>
      <c r="N1032" s="79" t="n">
        <v>1.04999995</v>
      </c>
      <c r="O1032" s="79" t="n">
        <v>0</v>
      </c>
      <c r="P1032" s="80">
        <f>COS(RADIANS(K1032))*COS(RADIANS(L1032))+SIN(RADIANS(K1032))*SIN(RADIANS(J1032))*SIN(RADIANS(L1032))</f>
        <v/>
      </c>
      <c r="Q1032" s="80">
        <f>-COS(RADIANS(K1032))*SIN(RADIANS(L1032))+SIN(RADIANS(K1032))*SIN(RADIANS(J1032))*COS(RADIANS(L1032))</f>
        <v/>
      </c>
      <c r="R1032" s="80">
        <f>SIN(RADIANS(K1032))*COS(RADIANS(J1032))</f>
        <v/>
      </c>
      <c r="S1032" s="80">
        <f>COS(RADIANS(J1032))*SIN(RADIANS(L1032))</f>
        <v/>
      </c>
      <c r="T1032" s="80">
        <f>COS(RADIANS(J1032))*COS(RADIANS(L1032))</f>
        <v/>
      </c>
      <c r="U1032" s="80">
        <f>-SIN(RADIANS(J1032))</f>
        <v/>
      </c>
      <c r="V1032" s="80">
        <f>-SIN(RADIANS(K1032))*COS(RADIANS(L1032))+COS(RADIANS(K1032))*SIN(RADIANS(J1032))*SIN(RADIANS(L1032))</f>
        <v/>
      </c>
      <c r="W1032" s="80">
        <f>SIN(RADIANS(K1032))*SIN(RADIANS(L1032))+COS(RADIANS(K1032))*SIN(RADIANS(J1032))*COS(RADIANS(L1032))</f>
        <v/>
      </c>
      <c r="X1032" s="80">
        <f>COS(RADIANS(K1032))*COS(RADIANS(J1032))</f>
        <v/>
      </c>
      <c r="Y1032" s="80">
        <f>P1032*G1032</f>
        <v/>
      </c>
      <c r="Z1032" s="80">
        <f>Q1032*H1032</f>
        <v/>
      </c>
      <c r="AA1032" s="80">
        <f>R1032*I1032</f>
        <v/>
      </c>
      <c r="AB1032" s="80">
        <f>M1032</f>
        <v/>
      </c>
      <c r="AC1032" s="80">
        <f>S1032*G1032</f>
        <v/>
      </c>
      <c r="AD1032" s="80">
        <f>T1032*H1032</f>
        <v/>
      </c>
      <c r="AE1032" s="80">
        <f>U1032*I1032</f>
        <v/>
      </c>
      <c r="AF1032" s="80">
        <f>N1032</f>
        <v/>
      </c>
      <c r="AG1032" s="80">
        <f>V1032*G1032</f>
        <v/>
      </c>
      <c r="AH1032" s="80">
        <f>W1032*H1032</f>
        <v/>
      </c>
      <c r="AI1032" s="80">
        <f>X1032*I1032</f>
        <v/>
      </c>
      <c r="AJ1032" s="80">
        <f>O1032</f>
        <v/>
      </c>
      <c r="AK1032" s="81" t="n">
        <v>1</v>
      </c>
      <c r="AL1032" s="81" t="n">
        <v>0</v>
      </c>
      <c r="AM1032" s="81" t="n">
        <v>0</v>
      </c>
      <c r="AN1032" s="81" t="n">
        <v>0</v>
      </c>
      <c r="AO1032" s="81" t="n">
        <v>0</v>
      </c>
      <c r="AP1032" s="81" t="n">
        <v>1</v>
      </c>
      <c r="AQ1032" s="81" t="n">
        <v>0</v>
      </c>
      <c r="AR1032" s="81" t="n">
        <v>1.04999995</v>
      </c>
      <c r="AS1032" s="81" t="n">
        <v>0</v>
      </c>
      <c r="AT1032" s="81" t="n">
        <v>0</v>
      </c>
      <c r="AU1032" s="81" t="n">
        <v>1</v>
      </c>
      <c r="AV1032" s="81" t="n">
        <v>0</v>
      </c>
      <c r="AW1032" s="82">
        <f>MAX(ABS(Y1032-AK1032),ABS(Z1032-AL1032),ABS(AA1032-AM1032),ABS(AB1032-AN1032),ABS(AC1032-AO1032),ABS(AD1032-AP1032),ABS(AE1032-AQ1032),ABS(AF1032-AR1032),ABS(AG1032-AS1032),ABS(AH1032-AT1032),ABS(AI1032-AU1032),ABS(AJ1032-AV1032))</f>
        <v/>
      </c>
    </row>
    <row r="1033">
      <c r="A1033" s="78" t="inlineStr">
        <is>
          <t>M1028</t>
        </is>
      </c>
      <c r="B1033" s="52" t="inlineStr">
        <is>
          <t>GATEB-07</t>
        </is>
      </c>
      <c r="C1033" s="52" t="inlineStr">
        <is>
          <t>Boom barrier</t>
        </is>
      </c>
      <c r="D1033" s="52" t="inlineStr">
        <is>
          <t>Boom stripe (red)</t>
        </is>
      </c>
      <c r="E1033" s="63" t="inlineStr">
        <is>
          <t>Cube</t>
        </is>
      </c>
      <c r="F1033" s="52" t="inlineStr">
        <is>
          <t>GATEB-06</t>
        </is>
      </c>
      <c r="G1033" s="79" t="n">
        <v>0.5</v>
      </c>
      <c r="H1033" s="79" t="n">
        <v>0.119999997</v>
      </c>
      <c r="I1033" s="79" t="n">
        <v>0.100000001</v>
      </c>
      <c r="J1033" s="79" t="n">
        <v>0</v>
      </c>
      <c r="K1033" s="79" t="n">
        <v>0</v>
      </c>
      <c r="L1033" s="79" t="n">
        <v>0</v>
      </c>
      <c r="M1033" s="79" t="n">
        <v>-0.550000012</v>
      </c>
      <c r="N1033" s="79" t="n">
        <v>0</v>
      </c>
      <c r="O1033" s="79" t="n">
        <v>0</v>
      </c>
      <c r="P1033" s="80">
        <f>COS(RADIANS(K1033))*COS(RADIANS(L1033))+SIN(RADIANS(K1033))*SIN(RADIANS(J1033))*SIN(RADIANS(L1033))</f>
        <v/>
      </c>
      <c r="Q1033" s="80">
        <f>-COS(RADIANS(K1033))*SIN(RADIANS(L1033))+SIN(RADIANS(K1033))*SIN(RADIANS(J1033))*COS(RADIANS(L1033))</f>
        <v/>
      </c>
      <c r="R1033" s="80">
        <f>SIN(RADIANS(K1033))*COS(RADIANS(J1033))</f>
        <v/>
      </c>
      <c r="S1033" s="80">
        <f>COS(RADIANS(J1033))*SIN(RADIANS(L1033))</f>
        <v/>
      </c>
      <c r="T1033" s="80">
        <f>COS(RADIANS(J1033))*COS(RADIANS(L1033))</f>
        <v/>
      </c>
      <c r="U1033" s="80">
        <f>-SIN(RADIANS(J1033))</f>
        <v/>
      </c>
      <c r="V1033" s="80">
        <f>-SIN(RADIANS(K1033))*COS(RADIANS(L1033))+COS(RADIANS(K1033))*SIN(RADIANS(J1033))*SIN(RADIANS(L1033))</f>
        <v/>
      </c>
      <c r="W1033" s="80">
        <f>SIN(RADIANS(K1033))*SIN(RADIANS(L1033))+COS(RADIANS(K1033))*SIN(RADIANS(J1033))*COS(RADIANS(L1033))</f>
        <v/>
      </c>
      <c r="X1033" s="80">
        <f>COS(RADIANS(K1033))*COS(RADIANS(J1033))</f>
        <v/>
      </c>
      <c r="Y1033" s="80">
        <f>P1033*G1033</f>
        <v/>
      </c>
      <c r="Z1033" s="80">
        <f>Q1033*H1033</f>
        <v/>
      </c>
      <c r="AA1033" s="80">
        <f>R1033*I1033</f>
        <v/>
      </c>
      <c r="AB1033" s="80">
        <f>M1033</f>
        <v/>
      </c>
      <c r="AC1033" s="80">
        <f>S1033*G1033</f>
        <v/>
      </c>
      <c r="AD1033" s="80">
        <f>T1033*H1033</f>
        <v/>
      </c>
      <c r="AE1033" s="80">
        <f>U1033*I1033</f>
        <v/>
      </c>
      <c r="AF1033" s="80">
        <f>N1033</f>
        <v/>
      </c>
      <c r="AG1033" s="80">
        <f>V1033*G1033</f>
        <v/>
      </c>
      <c r="AH1033" s="80">
        <f>W1033*H1033</f>
        <v/>
      </c>
      <c r="AI1033" s="80">
        <f>X1033*I1033</f>
        <v/>
      </c>
      <c r="AJ1033" s="80">
        <f>O1033</f>
        <v/>
      </c>
      <c r="AK1033" s="81" t="n">
        <v>0.5</v>
      </c>
      <c r="AL1033" s="81" t="n">
        <v>0</v>
      </c>
      <c r="AM1033" s="81" t="n">
        <v>0</v>
      </c>
      <c r="AN1033" s="81" t="n">
        <v>-0.550000012</v>
      </c>
      <c r="AO1033" s="81" t="n">
        <v>0</v>
      </c>
      <c r="AP1033" s="81" t="n">
        <v>0.119999997</v>
      </c>
      <c r="AQ1033" s="81" t="n">
        <v>0</v>
      </c>
      <c r="AR1033" s="81" t="n">
        <v>0</v>
      </c>
      <c r="AS1033" s="81" t="n">
        <v>0</v>
      </c>
      <c r="AT1033" s="81" t="n">
        <v>0</v>
      </c>
      <c r="AU1033" s="81" t="n">
        <v>0.100000001</v>
      </c>
      <c r="AV1033" s="81" t="n">
        <v>0</v>
      </c>
      <c r="AW1033" s="82">
        <f>MAX(ABS(Y1033-AK1033),ABS(Z1033-AL1033),ABS(AA1033-AM1033),ABS(AB1033-AN1033),ABS(AC1033-AO1033),ABS(AD1033-AP1033),ABS(AE1033-AQ1033),ABS(AF1033-AR1033),ABS(AG1033-AS1033),ABS(AH1033-AT1033),ABS(AI1033-AU1033),ABS(AJ1033-AV1033))</f>
        <v/>
      </c>
    </row>
    <row r="1034">
      <c r="A1034" s="78" t="inlineStr">
        <is>
          <t>M1029</t>
        </is>
      </c>
      <c r="B1034" s="52" t="inlineStr">
        <is>
          <t>GATEB-08</t>
        </is>
      </c>
      <c r="C1034" s="52" t="inlineStr">
        <is>
          <t>Boom barrier</t>
        </is>
      </c>
      <c r="D1034" s="52" t="inlineStr">
        <is>
          <t>Boom stripe (white)</t>
        </is>
      </c>
      <c r="E1034" s="63" t="inlineStr">
        <is>
          <t>Cube</t>
        </is>
      </c>
      <c r="F1034" s="52" t="inlineStr">
        <is>
          <t>GATEB-06</t>
        </is>
      </c>
      <c r="G1034" s="79" t="n">
        <v>0.5</v>
      </c>
      <c r="H1034" s="79" t="n">
        <v>0.119999997</v>
      </c>
      <c r="I1034" s="79" t="n">
        <v>0.100000001</v>
      </c>
      <c r="J1034" s="79" t="n">
        <v>0</v>
      </c>
      <c r="K1034" s="79" t="n">
        <v>0</v>
      </c>
      <c r="L1034" s="79" t="n">
        <v>0</v>
      </c>
      <c r="M1034" s="79" t="n">
        <v>-1.04999995</v>
      </c>
      <c r="N1034" s="79" t="n">
        <v>0</v>
      </c>
      <c r="O1034" s="79" t="n">
        <v>0</v>
      </c>
      <c r="P1034" s="80">
        <f>COS(RADIANS(K1034))*COS(RADIANS(L1034))+SIN(RADIANS(K1034))*SIN(RADIANS(J1034))*SIN(RADIANS(L1034))</f>
        <v/>
      </c>
      <c r="Q1034" s="80">
        <f>-COS(RADIANS(K1034))*SIN(RADIANS(L1034))+SIN(RADIANS(K1034))*SIN(RADIANS(J1034))*COS(RADIANS(L1034))</f>
        <v/>
      </c>
      <c r="R1034" s="80">
        <f>SIN(RADIANS(K1034))*COS(RADIANS(J1034))</f>
        <v/>
      </c>
      <c r="S1034" s="80">
        <f>COS(RADIANS(J1034))*SIN(RADIANS(L1034))</f>
        <v/>
      </c>
      <c r="T1034" s="80">
        <f>COS(RADIANS(J1034))*COS(RADIANS(L1034))</f>
        <v/>
      </c>
      <c r="U1034" s="80">
        <f>-SIN(RADIANS(J1034))</f>
        <v/>
      </c>
      <c r="V1034" s="80">
        <f>-SIN(RADIANS(K1034))*COS(RADIANS(L1034))+COS(RADIANS(K1034))*SIN(RADIANS(J1034))*SIN(RADIANS(L1034))</f>
        <v/>
      </c>
      <c r="W1034" s="80">
        <f>SIN(RADIANS(K1034))*SIN(RADIANS(L1034))+COS(RADIANS(K1034))*SIN(RADIANS(J1034))*COS(RADIANS(L1034))</f>
        <v/>
      </c>
      <c r="X1034" s="80">
        <f>COS(RADIANS(K1034))*COS(RADIANS(J1034))</f>
        <v/>
      </c>
      <c r="Y1034" s="80">
        <f>P1034*G1034</f>
        <v/>
      </c>
      <c r="Z1034" s="80">
        <f>Q1034*H1034</f>
        <v/>
      </c>
      <c r="AA1034" s="80">
        <f>R1034*I1034</f>
        <v/>
      </c>
      <c r="AB1034" s="80">
        <f>M1034</f>
        <v/>
      </c>
      <c r="AC1034" s="80">
        <f>S1034*G1034</f>
        <v/>
      </c>
      <c r="AD1034" s="80">
        <f>T1034*H1034</f>
        <v/>
      </c>
      <c r="AE1034" s="80">
        <f>U1034*I1034</f>
        <v/>
      </c>
      <c r="AF1034" s="80">
        <f>N1034</f>
        <v/>
      </c>
      <c r="AG1034" s="80">
        <f>V1034*G1034</f>
        <v/>
      </c>
      <c r="AH1034" s="80">
        <f>W1034*H1034</f>
        <v/>
      </c>
      <c r="AI1034" s="80">
        <f>X1034*I1034</f>
        <v/>
      </c>
      <c r="AJ1034" s="80">
        <f>O1034</f>
        <v/>
      </c>
      <c r="AK1034" s="81" t="n">
        <v>0.5</v>
      </c>
      <c r="AL1034" s="81" t="n">
        <v>0</v>
      </c>
      <c r="AM1034" s="81" t="n">
        <v>0</v>
      </c>
      <c r="AN1034" s="81" t="n">
        <v>-1.04999995</v>
      </c>
      <c r="AO1034" s="81" t="n">
        <v>0</v>
      </c>
      <c r="AP1034" s="81" t="n">
        <v>0.119999997</v>
      </c>
      <c r="AQ1034" s="81" t="n">
        <v>0</v>
      </c>
      <c r="AR1034" s="81" t="n">
        <v>0</v>
      </c>
      <c r="AS1034" s="81" t="n">
        <v>0</v>
      </c>
      <c r="AT1034" s="81" t="n">
        <v>0</v>
      </c>
      <c r="AU1034" s="81" t="n">
        <v>0.100000001</v>
      </c>
      <c r="AV1034" s="81" t="n">
        <v>0</v>
      </c>
      <c r="AW1034" s="82">
        <f>MAX(ABS(Y1034-AK1034),ABS(Z1034-AL1034),ABS(AA1034-AM1034),ABS(AB1034-AN1034),ABS(AC1034-AO1034),ABS(AD1034-AP1034),ABS(AE1034-AQ1034),ABS(AF1034-AR1034),ABS(AG1034-AS1034),ABS(AH1034-AT1034),ABS(AI1034-AU1034),ABS(AJ1034-AV1034))</f>
        <v/>
      </c>
    </row>
    <row r="1035">
      <c r="A1035" s="78" t="inlineStr">
        <is>
          <t>M1030</t>
        </is>
      </c>
      <c r="B1035" s="52" t="inlineStr">
        <is>
          <t>GATEB-09</t>
        </is>
      </c>
      <c r="C1035" s="52" t="inlineStr">
        <is>
          <t>Boom barrier</t>
        </is>
      </c>
      <c r="D1035" s="52" t="inlineStr">
        <is>
          <t>Boom stripe (red)</t>
        </is>
      </c>
      <c r="E1035" s="63" t="inlineStr">
        <is>
          <t>Cube</t>
        </is>
      </c>
      <c r="F1035" s="52" t="inlineStr">
        <is>
          <t>GATEB-06</t>
        </is>
      </c>
      <c r="G1035" s="79" t="n">
        <v>0.5</v>
      </c>
      <c r="H1035" s="79" t="n">
        <v>0.119999997</v>
      </c>
      <c r="I1035" s="79" t="n">
        <v>0.100000001</v>
      </c>
      <c r="J1035" s="79" t="n">
        <v>0</v>
      </c>
      <c r="K1035" s="79" t="n">
        <v>0</v>
      </c>
      <c r="L1035" s="79" t="n">
        <v>0</v>
      </c>
      <c r="M1035" s="79" t="n">
        <v>-1.54999995</v>
      </c>
      <c r="N1035" s="79" t="n">
        <v>0</v>
      </c>
      <c r="O1035" s="79" t="n">
        <v>0</v>
      </c>
      <c r="P1035" s="80">
        <f>COS(RADIANS(K1035))*COS(RADIANS(L1035))+SIN(RADIANS(K1035))*SIN(RADIANS(J1035))*SIN(RADIANS(L1035))</f>
        <v/>
      </c>
      <c r="Q1035" s="80">
        <f>-COS(RADIANS(K1035))*SIN(RADIANS(L1035))+SIN(RADIANS(K1035))*SIN(RADIANS(J1035))*COS(RADIANS(L1035))</f>
        <v/>
      </c>
      <c r="R1035" s="80">
        <f>SIN(RADIANS(K1035))*COS(RADIANS(J1035))</f>
        <v/>
      </c>
      <c r="S1035" s="80">
        <f>COS(RADIANS(J1035))*SIN(RADIANS(L1035))</f>
        <v/>
      </c>
      <c r="T1035" s="80">
        <f>COS(RADIANS(J1035))*COS(RADIANS(L1035))</f>
        <v/>
      </c>
      <c r="U1035" s="80">
        <f>-SIN(RADIANS(J1035))</f>
        <v/>
      </c>
      <c r="V1035" s="80">
        <f>-SIN(RADIANS(K1035))*COS(RADIANS(L1035))+COS(RADIANS(K1035))*SIN(RADIANS(J1035))*SIN(RADIANS(L1035))</f>
        <v/>
      </c>
      <c r="W1035" s="80">
        <f>SIN(RADIANS(K1035))*SIN(RADIANS(L1035))+COS(RADIANS(K1035))*SIN(RADIANS(J1035))*COS(RADIANS(L1035))</f>
        <v/>
      </c>
      <c r="X1035" s="80">
        <f>COS(RADIANS(K1035))*COS(RADIANS(J1035))</f>
        <v/>
      </c>
      <c r="Y1035" s="80">
        <f>P1035*G1035</f>
        <v/>
      </c>
      <c r="Z1035" s="80">
        <f>Q1035*H1035</f>
        <v/>
      </c>
      <c r="AA1035" s="80">
        <f>R1035*I1035</f>
        <v/>
      </c>
      <c r="AB1035" s="80">
        <f>M1035</f>
        <v/>
      </c>
      <c r="AC1035" s="80">
        <f>S1035*G1035</f>
        <v/>
      </c>
      <c r="AD1035" s="80">
        <f>T1035*H1035</f>
        <v/>
      </c>
      <c r="AE1035" s="80">
        <f>U1035*I1035</f>
        <v/>
      </c>
      <c r="AF1035" s="80">
        <f>N1035</f>
        <v/>
      </c>
      <c r="AG1035" s="80">
        <f>V1035*G1035</f>
        <v/>
      </c>
      <c r="AH1035" s="80">
        <f>W1035*H1035</f>
        <v/>
      </c>
      <c r="AI1035" s="80">
        <f>X1035*I1035</f>
        <v/>
      </c>
      <c r="AJ1035" s="80">
        <f>O1035</f>
        <v/>
      </c>
      <c r="AK1035" s="81" t="n">
        <v>0.5</v>
      </c>
      <c r="AL1035" s="81" t="n">
        <v>0</v>
      </c>
      <c r="AM1035" s="81" t="n">
        <v>0</v>
      </c>
      <c r="AN1035" s="81" t="n">
        <v>-1.54999995</v>
      </c>
      <c r="AO1035" s="81" t="n">
        <v>0</v>
      </c>
      <c r="AP1035" s="81" t="n">
        <v>0.119999997</v>
      </c>
      <c r="AQ1035" s="81" t="n">
        <v>0</v>
      </c>
      <c r="AR1035" s="81" t="n">
        <v>0</v>
      </c>
      <c r="AS1035" s="81" t="n">
        <v>0</v>
      </c>
      <c r="AT1035" s="81" t="n">
        <v>0</v>
      </c>
      <c r="AU1035" s="81" t="n">
        <v>0.100000001</v>
      </c>
      <c r="AV1035" s="81" t="n">
        <v>0</v>
      </c>
      <c r="AW1035" s="82">
        <f>MAX(ABS(Y1035-AK1035),ABS(Z1035-AL1035),ABS(AA1035-AM1035),ABS(AB1035-AN1035),ABS(AC1035-AO1035),ABS(AD1035-AP1035),ABS(AE1035-AQ1035),ABS(AF1035-AR1035),ABS(AG1035-AS1035),ABS(AH1035-AT1035),ABS(AI1035-AU1035),ABS(AJ1035-AV1035))</f>
        <v/>
      </c>
    </row>
    <row r="1036">
      <c r="A1036" s="78" t="inlineStr">
        <is>
          <t>M1031</t>
        </is>
      </c>
      <c r="B1036" s="52" t="inlineStr">
        <is>
          <t>GATEB-10</t>
        </is>
      </c>
      <c r="C1036" s="52" t="inlineStr">
        <is>
          <t>Boom barrier</t>
        </is>
      </c>
      <c r="D1036" s="52" t="inlineStr">
        <is>
          <t>Boom stripe (white)</t>
        </is>
      </c>
      <c r="E1036" s="63" t="inlineStr">
        <is>
          <t>Cube</t>
        </is>
      </c>
      <c r="F1036" s="52" t="inlineStr">
        <is>
          <t>GATEB-06</t>
        </is>
      </c>
      <c r="G1036" s="79" t="n">
        <v>0.5</v>
      </c>
      <c r="H1036" s="79" t="n">
        <v>0.119999997</v>
      </c>
      <c r="I1036" s="79" t="n">
        <v>0.100000001</v>
      </c>
      <c r="J1036" s="79" t="n">
        <v>0</v>
      </c>
      <c r="K1036" s="79" t="n">
        <v>0</v>
      </c>
      <c r="L1036" s="79" t="n">
        <v>0</v>
      </c>
      <c r="M1036" s="79" t="n">
        <v>-2.04999995</v>
      </c>
      <c r="N1036" s="79" t="n">
        <v>0</v>
      </c>
      <c r="O1036" s="79" t="n">
        <v>0</v>
      </c>
      <c r="P1036" s="80">
        <f>COS(RADIANS(K1036))*COS(RADIANS(L1036))+SIN(RADIANS(K1036))*SIN(RADIANS(J1036))*SIN(RADIANS(L1036))</f>
        <v/>
      </c>
      <c r="Q1036" s="80">
        <f>-COS(RADIANS(K1036))*SIN(RADIANS(L1036))+SIN(RADIANS(K1036))*SIN(RADIANS(J1036))*COS(RADIANS(L1036))</f>
        <v/>
      </c>
      <c r="R1036" s="80">
        <f>SIN(RADIANS(K1036))*COS(RADIANS(J1036))</f>
        <v/>
      </c>
      <c r="S1036" s="80">
        <f>COS(RADIANS(J1036))*SIN(RADIANS(L1036))</f>
        <v/>
      </c>
      <c r="T1036" s="80">
        <f>COS(RADIANS(J1036))*COS(RADIANS(L1036))</f>
        <v/>
      </c>
      <c r="U1036" s="80">
        <f>-SIN(RADIANS(J1036))</f>
        <v/>
      </c>
      <c r="V1036" s="80">
        <f>-SIN(RADIANS(K1036))*COS(RADIANS(L1036))+COS(RADIANS(K1036))*SIN(RADIANS(J1036))*SIN(RADIANS(L1036))</f>
        <v/>
      </c>
      <c r="W1036" s="80">
        <f>SIN(RADIANS(K1036))*SIN(RADIANS(L1036))+COS(RADIANS(K1036))*SIN(RADIANS(J1036))*COS(RADIANS(L1036))</f>
        <v/>
      </c>
      <c r="X1036" s="80">
        <f>COS(RADIANS(K1036))*COS(RADIANS(J1036))</f>
        <v/>
      </c>
      <c r="Y1036" s="80">
        <f>P1036*G1036</f>
        <v/>
      </c>
      <c r="Z1036" s="80">
        <f>Q1036*H1036</f>
        <v/>
      </c>
      <c r="AA1036" s="80">
        <f>R1036*I1036</f>
        <v/>
      </c>
      <c r="AB1036" s="80">
        <f>M1036</f>
        <v/>
      </c>
      <c r="AC1036" s="80">
        <f>S1036*G1036</f>
        <v/>
      </c>
      <c r="AD1036" s="80">
        <f>T1036*H1036</f>
        <v/>
      </c>
      <c r="AE1036" s="80">
        <f>U1036*I1036</f>
        <v/>
      </c>
      <c r="AF1036" s="80">
        <f>N1036</f>
        <v/>
      </c>
      <c r="AG1036" s="80">
        <f>V1036*G1036</f>
        <v/>
      </c>
      <c r="AH1036" s="80">
        <f>W1036*H1036</f>
        <v/>
      </c>
      <c r="AI1036" s="80">
        <f>X1036*I1036</f>
        <v/>
      </c>
      <c r="AJ1036" s="80">
        <f>O1036</f>
        <v/>
      </c>
      <c r="AK1036" s="81" t="n">
        <v>0.5</v>
      </c>
      <c r="AL1036" s="81" t="n">
        <v>0</v>
      </c>
      <c r="AM1036" s="81" t="n">
        <v>0</v>
      </c>
      <c r="AN1036" s="81" t="n">
        <v>-2.04999995</v>
      </c>
      <c r="AO1036" s="81" t="n">
        <v>0</v>
      </c>
      <c r="AP1036" s="81" t="n">
        <v>0.119999997</v>
      </c>
      <c r="AQ1036" s="81" t="n">
        <v>0</v>
      </c>
      <c r="AR1036" s="81" t="n">
        <v>0</v>
      </c>
      <c r="AS1036" s="81" t="n">
        <v>0</v>
      </c>
      <c r="AT1036" s="81" t="n">
        <v>0</v>
      </c>
      <c r="AU1036" s="81" t="n">
        <v>0.100000001</v>
      </c>
      <c r="AV1036" s="81" t="n">
        <v>0</v>
      </c>
      <c r="AW1036" s="82">
        <f>MAX(ABS(Y1036-AK1036),ABS(Z1036-AL1036),ABS(AA1036-AM1036),ABS(AB1036-AN1036),ABS(AC1036-AO1036),ABS(AD1036-AP1036),ABS(AE1036-AQ1036),ABS(AF1036-AR1036),ABS(AG1036-AS1036),ABS(AH1036-AT1036),ABS(AI1036-AU1036),ABS(AJ1036-AV1036))</f>
        <v/>
      </c>
    </row>
    <row r="1037">
      <c r="A1037" s="78" t="inlineStr">
        <is>
          <t>M1032</t>
        </is>
      </c>
      <c r="B1037" s="52" t="inlineStr">
        <is>
          <t>GATEB-11</t>
        </is>
      </c>
      <c r="C1037" s="52" t="inlineStr">
        <is>
          <t>Boom barrier</t>
        </is>
      </c>
      <c r="D1037" s="52" t="inlineStr">
        <is>
          <t>Boom stripe (red)</t>
        </is>
      </c>
      <c r="E1037" s="63" t="inlineStr">
        <is>
          <t>Cube</t>
        </is>
      </c>
      <c r="F1037" s="52" t="inlineStr">
        <is>
          <t>GATEB-06</t>
        </is>
      </c>
      <c r="G1037" s="79" t="n">
        <v>0.5</v>
      </c>
      <c r="H1037" s="79" t="n">
        <v>0.119999997</v>
      </c>
      <c r="I1037" s="79" t="n">
        <v>0.100000001</v>
      </c>
      <c r="J1037" s="79" t="n">
        <v>0</v>
      </c>
      <c r="K1037" s="79" t="n">
        <v>0</v>
      </c>
      <c r="L1037" s="79" t="n">
        <v>0</v>
      </c>
      <c r="M1037" s="79" t="n">
        <v>-2.54999995</v>
      </c>
      <c r="N1037" s="79" t="n">
        <v>0</v>
      </c>
      <c r="O1037" s="79" t="n">
        <v>0</v>
      </c>
      <c r="P1037" s="80">
        <f>COS(RADIANS(K1037))*COS(RADIANS(L1037))+SIN(RADIANS(K1037))*SIN(RADIANS(J1037))*SIN(RADIANS(L1037))</f>
        <v/>
      </c>
      <c r="Q1037" s="80">
        <f>-COS(RADIANS(K1037))*SIN(RADIANS(L1037))+SIN(RADIANS(K1037))*SIN(RADIANS(J1037))*COS(RADIANS(L1037))</f>
        <v/>
      </c>
      <c r="R1037" s="80">
        <f>SIN(RADIANS(K1037))*COS(RADIANS(J1037))</f>
        <v/>
      </c>
      <c r="S1037" s="80">
        <f>COS(RADIANS(J1037))*SIN(RADIANS(L1037))</f>
        <v/>
      </c>
      <c r="T1037" s="80">
        <f>COS(RADIANS(J1037))*COS(RADIANS(L1037))</f>
        <v/>
      </c>
      <c r="U1037" s="80">
        <f>-SIN(RADIANS(J1037))</f>
        <v/>
      </c>
      <c r="V1037" s="80">
        <f>-SIN(RADIANS(K1037))*COS(RADIANS(L1037))+COS(RADIANS(K1037))*SIN(RADIANS(J1037))*SIN(RADIANS(L1037))</f>
        <v/>
      </c>
      <c r="W1037" s="80">
        <f>SIN(RADIANS(K1037))*SIN(RADIANS(L1037))+COS(RADIANS(K1037))*SIN(RADIANS(J1037))*COS(RADIANS(L1037))</f>
        <v/>
      </c>
      <c r="X1037" s="80">
        <f>COS(RADIANS(K1037))*COS(RADIANS(J1037))</f>
        <v/>
      </c>
      <c r="Y1037" s="80">
        <f>P1037*G1037</f>
        <v/>
      </c>
      <c r="Z1037" s="80">
        <f>Q1037*H1037</f>
        <v/>
      </c>
      <c r="AA1037" s="80">
        <f>R1037*I1037</f>
        <v/>
      </c>
      <c r="AB1037" s="80">
        <f>M1037</f>
        <v/>
      </c>
      <c r="AC1037" s="80">
        <f>S1037*G1037</f>
        <v/>
      </c>
      <c r="AD1037" s="80">
        <f>T1037*H1037</f>
        <v/>
      </c>
      <c r="AE1037" s="80">
        <f>U1037*I1037</f>
        <v/>
      </c>
      <c r="AF1037" s="80">
        <f>N1037</f>
        <v/>
      </c>
      <c r="AG1037" s="80">
        <f>V1037*G1037</f>
        <v/>
      </c>
      <c r="AH1037" s="80">
        <f>W1037*H1037</f>
        <v/>
      </c>
      <c r="AI1037" s="80">
        <f>X1037*I1037</f>
        <v/>
      </c>
      <c r="AJ1037" s="80">
        <f>O1037</f>
        <v/>
      </c>
      <c r="AK1037" s="81" t="n">
        <v>0.5</v>
      </c>
      <c r="AL1037" s="81" t="n">
        <v>0</v>
      </c>
      <c r="AM1037" s="81" t="n">
        <v>0</v>
      </c>
      <c r="AN1037" s="81" t="n">
        <v>-2.54999995</v>
      </c>
      <c r="AO1037" s="81" t="n">
        <v>0</v>
      </c>
      <c r="AP1037" s="81" t="n">
        <v>0.119999997</v>
      </c>
      <c r="AQ1037" s="81" t="n">
        <v>0</v>
      </c>
      <c r="AR1037" s="81" t="n">
        <v>0</v>
      </c>
      <c r="AS1037" s="81" t="n">
        <v>0</v>
      </c>
      <c r="AT1037" s="81" t="n">
        <v>0</v>
      </c>
      <c r="AU1037" s="81" t="n">
        <v>0.100000001</v>
      </c>
      <c r="AV1037" s="81" t="n">
        <v>0</v>
      </c>
      <c r="AW1037" s="82">
        <f>MAX(ABS(Y1037-AK1037),ABS(Z1037-AL1037),ABS(AA1037-AM1037),ABS(AB1037-AN1037),ABS(AC1037-AO1037),ABS(AD1037-AP1037),ABS(AE1037-AQ1037),ABS(AF1037-AR1037),ABS(AG1037-AS1037),ABS(AH1037-AT1037),ABS(AI1037-AU1037),ABS(AJ1037-AV1037))</f>
        <v/>
      </c>
    </row>
    <row r="1038">
      <c r="A1038" s="78" t="inlineStr">
        <is>
          <t>M1033</t>
        </is>
      </c>
      <c r="B1038" s="52" t="inlineStr">
        <is>
          <t>GATEB-12</t>
        </is>
      </c>
      <c r="C1038" s="52" t="inlineStr">
        <is>
          <t>Boom barrier</t>
        </is>
      </c>
      <c r="D1038" s="52" t="inlineStr">
        <is>
          <t>Boom stripe (white)</t>
        </is>
      </c>
      <c r="E1038" s="63" t="inlineStr">
        <is>
          <t>Cube</t>
        </is>
      </c>
      <c r="F1038" s="52" t="inlineStr">
        <is>
          <t>GATEB-06</t>
        </is>
      </c>
      <c r="G1038" s="79" t="n">
        <v>0.5</v>
      </c>
      <c r="H1038" s="79" t="n">
        <v>0.119999997</v>
      </c>
      <c r="I1038" s="79" t="n">
        <v>0.100000001</v>
      </c>
      <c r="J1038" s="79" t="n">
        <v>0</v>
      </c>
      <c r="K1038" s="79" t="n">
        <v>0</v>
      </c>
      <c r="L1038" s="79" t="n">
        <v>0</v>
      </c>
      <c r="M1038" s="79" t="n">
        <v>-3.04999995</v>
      </c>
      <c r="N1038" s="79" t="n">
        <v>0</v>
      </c>
      <c r="O1038" s="79" t="n">
        <v>0</v>
      </c>
      <c r="P1038" s="80">
        <f>COS(RADIANS(K1038))*COS(RADIANS(L1038))+SIN(RADIANS(K1038))*SIN(RADIANS(J1038))*SIN(RADIANS(L1038))</f>
        <v/>
      </c>
      <c r="Q1038" s="80">
        <f>-COS(RADIANS(K1038))*SIN(RADIANS(L1038))+SIN(RADIANS(K1038))*SIN(RADIANS(J1038))*COS(RADIANS(L1038))</f>
        <v/>
      </c>
      <c r="R1038" s="80">
        <f>SIN(RADIANS(K1038))*COS(RADIANS(J1038))</f>
        <v/>
      </c>
      <c r="S1038" s="80">
        <f>COS(RADIANS(J1038))*SIN(RADIANS(L1038))</f>
        <v/>
      </c>
      <c r="T1038" s="80">
        <f>COS(RADIANS(J1038))*COS(RADIANS(L1038))</f>
        <v/>
      </c>
      <c r="U1038" s="80">
        <f>-SIN(RADIANS(J1038))</f>
        <v/>
      </c>
      <c r="V1038" s="80">
        <f>-SIN(RADIANS(K1038))*COS(RADIANS(L1038))+COS(RADIANS(K1038))*SIN(RADIANS(J1038))*SIN(RADIANS(L1038))</f>
        <v/>
      </c>
      <c r="W1038" s="80">
        <f>SIN(RADIANS(K1038))*SIN(RADIANS(L1038))+COS(RADIANS(K1038))*SIN(RADIANS(J1038))*COS(RADIANS(L1038))</f>
        <v/>
      </c>
      <c r="X1038" s="80">
        <f>COS(RADIANS(K1038))*COS(RADIANS(J1038))</f>
        <v/>
      </c>
      <c r="Y1038" s="80">
        <f>P1038*G1038</f>
        <v/>
      </c>
      <c r="Z1038" s="80">
        <f>Q1038*H1038</f>
        <v/>
      </c>
      <c r="AA1038" s="80">
        <f>R1038*I1038</f>
        <v/>
      </c>
      <c r="AB1038" s="80">
        <f>M1038</f>
        <v/>
      </c>
      <c r="AC1038" s="80">
        <f>S1038*G1038</f>
        <v/>
      </c>
      <c r="AD1038" s="80">
        <f>T1038*H1038</f>
        <v/>
      </c>
      <c r="AE1038" s="80">
        <f>U1038*I1038</f>
        <v/>
      </c>
      <c r="AF1038" s="80">
        <f>N1038</f>
        <v/>
      </c>
      <c r="AG1038" s="80">
        <f>V1038*G1038</f>
        <v/>
      </c>
      <c r="AH1038" s="80">
        <f>W1038*H1038</f>
        <v/>
      </c>
      <c r="AI1038" s="80">
        <f>X1038*I1038</f>
        <v/>
      </c>
      <c r="AJ1038" s="80">
        <f>O1038</f>
        <v/>
      </c>
      <c r="AK1038" s="81" t="n">
        <v>0.5</v>
      </c>
      <c r="AL1038" s="81" t="n">
        <v>0</v>
      </c>
      <c r="AM1038" s="81" t="n">
        <v>0</v>
      </c>
      <c r="AN1038" s="81" t="n">
        <v>-3.04999995</v>
      </c>
      <c r="AO1038" s="81" t="n">
        <v>0</v>
      </c>
      <c r="AP1038" s="81" t="n">
        <v>0.119999997</v>
      </c>
      <c r="AQ1038" s="81" t="n">
        <v>0</v>
      </c>
      <c r="AR1038" s="81" t="n">
        <v>0</v>
      </c>
      <c r="AS1038" s="81" t="n">
        <v>0</v>
      </c>
      <c r="AT1038" s="81" t="n">
        <v>0</v>
      </c>
      <c r="AU1038" s="81" t="n">
        <v>0.100000001</v>
      </c>
      <c r="AV1038" s="81" t="n">
        <v>0</v>
      </c>
      <c r="AW1038" s="82">
        <f>MAX(ABS(Y1038-AK1038),ABS(Z1038-AL1038),ABS(AA1038-AM1038),ABS(AB1038-AN1038),ABS(AC1038-AO1038),ABS(AD1038-AP1038),ABS(AE1038-AQ1038),ABS(AF1038-AR1038),ABS(AG1038-AS1038),ABS(AH1038-AT1038),ABS(AI1038-AU1038),ABS(AJ1038-AV1038))</f>
        <v/>
      </c>
    </row>
    <row r="1039">
      <c r="A1039" s="78" t="inlineStr">
        <is>
          <t>M1034</t>
        </is>
      </c>
      <c r="B1039" s="52" t="inlineStr">
        <is>
          <t>GATEB-13</t>
        </is>
      </c>
      <c r="C1039" s="52" t="inlineStr">
        <is>
          <t>Boom barrier</t>
        </is>
      </c>
      <c r="D1039" s="52" t="inlineStr">
        <is>
          <t>Boom stripe (red)</t>
        </is>
      </c>
      <c r="E1039" s="63" t="inlineStr">
        <is>
          <t>Cube</t>
        </is>
      </c>
      <c r="F1039" s="52" t="inlineStr">
        <is>
          <t>GATEB-06</t>
        </is>
      </c>
      <c r="G1039" s="79" t="n">
        <v>0.5</v>
      </c>
      <c r="H1039" s="79" t="n">
        <v>0.119999997</v>
      </c>
      <c r="I1039" s="79" t="n">
        <v>0.100000001</v>
      </c>
      <c r="J1039" s="79" t="n">
        <v>0</v>
      </c>
      <c r="K1039" s="79" t="n">
        <v>0</v>
      </c>
      <c r="L1039" s="79" t="n">
        <v>0</v>
      </c>
      <c r="M1039" s="79" t="n">
        <v>-3.54999995</v>
      </c>
      <c r="N1039" s="79" t="n">
        <v>0</v>
      </c>
      <c r="O1039" s="79" t="n">
        <v>0</v>
      </c>
      <c r="P1039" s="80">
        <f>COS(RADIANS(K1039))*COS(RADIANS(L1039))+SIN(RADIANS(K1039))*SIN(RADIANS(J1039))*SIN(RADIANS(L1039))</f>
        <v/>
      </c>
      <c r="Q1039" s="80">
        <f>-COS(RADIANS(K1039))*SIN(RADIANS(L1039))+SIN(RADIANS(K1039))*SIN(RADIANS(J1039))*COS(RADIANS(L1039))</f>
        <v/>
      </c>
      <c r="R1039" s="80">
        <f>SIN(RADIANS(K1039))*COS(RADIANS(J1039))</f>
        <v/>
      </c>
      <c r="S1039" s="80">
        <f>COS(RADIANS(J1039))*SIN(RADIANS(L1039))</f>
        <v/>
      </c>
      <c r="T1039" s="80">
        <f>COS(RADIANS(J1039))*COS(RADIANS(L1039))</f>
        <v/>
      </c>
      <c r="U1039" s="80">
        <f>-SIN(RADIANS(J1039))</f>
        <v/>
      </c>
      <c r="V1039" s="80">
        <f>-SIN(RADIANS(K1039))*COS(RADIANS(L1039))+COS(RADIANS(K1039))*SIN(RADIANS(J1039))*SIN(RADIANS(L1039))</f>
        <v/>
      </c>
      <c r="W1039" s="80">
        <f>SIN(RADIANS(K1039))*SIN(RADIANS(L1039))+COS(RADIANS(K1039))*SIN(RADIANS(J1039))*COS(RADIANS(L1039))</f>
        <v/>
      </c>
      <c r="X1039" s="80">
        <f>COS(RADIANS(K1039))*COS(RADIANS(J1039))</f>
        <v/>
      </c>
      <c r="Y1039" s="80">
        <f>P1039*G1039</f>
        <v/>
      </c>
      <c r="Z1039" s="80">
        <f>Q1039*H1039</f>
        <v/>
      </c>
      <c r="AA1039" s="80">
        <f>R1039*I1039</f>
        <v/>
      </c>
      <c r="AB1039" s="80">
        <f>M1039</f>
        <v/>
      </c>
      <c r="AC1039" s="80">
        <f>S1039*G1039</f>
        <v/>
      </c>
      <c r="AD1039" s="80">
        <f>T1039*H1039</f>
        <v/>
      </c>
      <c r="AE1039" s="80">
        <f>U1039*I1039</f>
        <v/>
      </c>
      <c r="AF1039" s="80">
        <f>N1039</f>
        <v/>
      </c>
      <c r="AG1039" s="80">
        <f>V1039*G1039</f>
        <v/>
      </c>
      <c r="AH1039" s="80">
        <f>W1039*H1039</f>
        <v/>
      </c>
      <c r="AI1039" s="80">
        <f>X1039*I1039</f>
        <v/>
      </c>
      <c r="AJ1039" s="80">
        <f>O1039</f>
        <v/>
      </c>
      <c r="AK1039" s="81" t="n">
        <v>0.5</v>
      </c>
      <c r="AL1039" s="81" t="n">
        <v>0</v>
      </c>
      <c r="AM1039" s="81" t="n">
        <v>0</v>
      </c>
      <c r="AN1039" s="81" t="n">
        <v>-3.54999995</v>
      </c>
      <c r="AO1039" s="81" t="n">
        <v>0</v>
      </c>
      <c r="AP1039" s="81" t="n">
        <v>0.119999997</v>
      </c>
      <c r="AQ1039" s="81" t="n">
        <v>0</v>
      </c>
      <c r="AR1039" s="81" t="n">
        <v>0</v>
      </c>
      <c r="AS1039" s="81" t="n">
        <v>0</v>
      </c>
      <c r="AT1039" s="81" t="n">
        <v>0</v>
      </c>
      <c r="AU1039" s="81" t="n">
        <v>0.100000001</v>
      </c>
      <c r="AV1039" s="81" t="n">
        <v>0</v>
      </c>
      <c r="AW1039" s="82">
        <f>MAX(ABS(Y1039-AK1039),ABS(Z1039-AL1039),ABS(AA1039-AM1039),ABS(AB1039-AN1039),ABS(AC1039-AO1039),ABS(AD1039-AP1039),ABS(AE1039-AQ1039),ABS(AF1039-AR1039),ABS(AG1039-AS1039),ABS(AH1039-AT1039),ABS(AI1039-AU1039),ABS(AJ1039-AV1039))</f>
        <v/>
      </c>
    </row>
    <row r="1040">
      <c r="A1040" s="78" t="inlineStr">
        <is>
          <t>M1035</t>
        </is>
      </c>
      <c r="B1040" s="52" t="inlineStr">
        <is>
          <t>GATEB-14</t>
        </is>
      </c>
      <c r="C1040" s="52" t="inlineStr">
        <is>
          <t>Boom barrier</t>
        </is>
      </c>
      <c r="D1040" s="52" t="inlineStr">
        <is>
          <t>Boom stripe (white)</t>
        </is>
      </c>
      <c r="E1040" s="63" t="inlineStr">
        <is>
          <t>Cube</t>
        </is>
      </c>
      <c r="F1040" s="52" t="inlineStr">
        <is>
          <t>GATEB-06</t>
        </is>
      </c>
      <c r="G1040" s="79" t="n">
        <v>0.5</v>
      </c>
      <c r="H1040" s="79" t="n">
        <v>0.119999997</v>
      </c>
      <c r="I1040" s="79" t="n">
        <v>0.100000001</v>
      </c>
      <c r="J1040" s="79" t="n">
        <v>0</v>
      </c>
      <c r="K1040" s="79" t="n">
        <v>0</v>
      </c>
      <c r="L1040" s="79" t="n">
        <v>0</v>
      </c>
      <c r="M1040" s="79" t="n">
        <v>-4.05000019</v>
      </c>
      <c r="N1040" s="79" t="n">
        <v>0</v>
      </c>
      <c r="O1040" s="79" t="n">
        <v>0</v>
      </c>
      <c r="P1040" s="80">
        <f>COS(RADIANS(K1040))*COS(RADIANS(L1040))+SIN(RADIANS(K1040))*SIN(RADIANS(J1040))*SIN(RADIANS(L1040))</f>
        <v/>
      </c>
      <c r="Q1040" s="80">
        <f>-COS(RADIANS(K1040))*SIN(RADIANS(L1040))+SIN(RADIANS(K1040))*SIN(RADIANS(J1040))*COS(RADIANS(L1040))</f>
        <v/>
      </c>
      <c r="R1040" s="80">
        <f>SIN(RADIANS(K1040))*COS(RADIANS(J1040))</f>
        <v/>
      </c>
      <c r="S1040" s="80">
        <f>COS(RADIANS(J1040))*SIN(RADIANS(L1040))</f>
        <v/>
      </c>
      <c r="T1040" s="80">
        <f>COS(RADIANS(J1040))*COS(RADIANS(L1040))</f>
        <v/>
      </c>
      <c r="U1040" s="80">
        <f>-SIN(RADIANS(J1040))</f>
        <v/>
      </c>
      <c r="V1040" s="80">
        <f>-SIN(RADIANS(K1040))*COS(RADIANS(L1040))+COS(RADIANS(K1040))*SIN(RADIANS(J1040))*SIN(RADIANS(L1040))</f>
        <v/>
      </c>
      <c r="W1040" s="80">
        <f>SIN(RADIANS(K1040))*SIN(RADIANS(L1040))+COS(RADIANS(K1040))*SIN(RADIANS(J1040))*COS(RADIANS(L1040))</f>
        <v/>
      </c>
      <c r="X1040" s="80">
        <f>COS(RADIANS(K1040))*COS(RADIANS(J1040))</f>
        <v/>
      </c>
      <c r="Y1040" s="80">
        <f>P1040*G1040</f>
        <v/>
      </c>
      <c r="Z1040" s="80">
        <f>Q1040*H1040</f>
        <v/>
      </c>
      <c r="AA1040" s="80">
        <f>R1040*I1040</f>
        <v/>
      </c>
      <c r="AB1040" s="80">
        <f>M1040</f>
        <v/>
      </c>
      <c r="AC1040" s="80">
        <f>S1040*G1040</f>
        <v/>
      </c>
      <c r="AD1040" s="80">
        <f>T1040*H1040</f>
        <v/>
      </c>
      <c r="AE1040" s="80">
        <f>U1040*I1040</f>
        <v/>
      </c>
      <c r="AF1040" s="80">
        <f>N1040</f>
        <v/>
      </c>
      <c r="AG1040" s="80">
        <f>V1040*G1040</f>
        <v/>
      </c>
      <c r="AH1040" s="80">
        <f>W1040*H1040</f>
        <v/>
      </c>
      <c r="AI1040" s="80">
        <f>X1040*I1040</f>
        <v/>
      </c>
      <c r="AJ1040" s="80">
        <f>O1040</f>
        <v/>
      </c>
      <c r="AK1040" s="81" t="n">
        <v>0.5</v>
      </c>
      <c r="AL1040" s="81" t="n">
        <v>0</v>
      </c>
      <c r="AM1040" s="81" t="n">
        <v>0</v>
      </c>
      <c r="AN1040" s="81" t="n">
        <v>-4.05000019</v>
      </c>
      <c r="AO1040" s="81" t="n">
        <v>0</v>
      </c>
      <c r="AP1040" s="81" t="n">
        <v>0.119999997</v>
      </c>
      <c r="AQ1040" s="81" t="n">
        <v>0</v>
      </c>
      <c r="AR1040" s="81" t="n">
        <v>0</v>
      </c>
      <c r="AS1040" s="81" t="n">
        <v>0</v>
      </c>
      <c r="AT1040" s="81" t="n">
        <v>0</v>
      </c>
      <c r="AU1040" s="81" t="n">
        <v>0.100000001</v>
      </c>
      <c r="AV1040" s="81" t="n">
        <v>0</v>
      </c>
      <c r="AW1040" s="82">
        <f>MAX(ABS(Y1040-AK1040),ABS(Z1040-AL1040),ABS(AA1040-AM1040),ABS(AB1040-AN1040),ABS(AC1040-AO1040),ABS(AD1040-AP1040),ABS(AE1040-AQ1040),ABS(AF1040-AR1040),ABS(AG1040-AS1040),ABS(AH1040-AT1040),ABS(AI1040-AU1040),ABS(AJ1040-AV1040))</f>
        <v/>
      </c>
    </row>
    <row r="1041">
      <c r="A1041" s="78" t="inlineStr">
        <is>
          <t>M1036</t>
        </is>
      </c>
      <c r="B1041" s="52" t="inlineStr">
        <is>
          <t>GATEB-15</t>
        </is>
      </c>
      <c r="C1041" s="52" t="inlineStr">
        <is>
          <t>Boom barrier</t>
        </is>
      </c>
      <c r="D1041" s="52" t="inlineStr">
        <is>
          <t>Boom stripe (red)</t>
        </is>
      </c>
      <c r="E1041" s="63" t="inlineStr">
        <is>
          <t>Cube</t>
        </is>
      </c>
      <c r="F1041" s="52" t="inlineStr">
        <is>
          <t>GATEB-06</t>
        </is>
      </c>
      <c r="G1041" s="79" t="n">
        <v>0.5</v>
      </c>
      <c r="H1041" s="79" t="n">
        <v>0.119999997</v>
      </c>
      <c r="I1041" s="79" t="n">
        <v>0.100000001</v>
      </c>
      <c r="J1041" s="79" t="n">
        <v>0</v>
      </c>
      <c r="K1041" s="79" t="n">
        <v>0</v>
      </c>
      <c r="L1041" s="79" t="n">
        <v>0</v>
      </c>
      <c r="M1041" s="79" t="n">
        <v>-4.55000019</v>
      </c>
      <c r="N1041" s="79" t="n">
        <v>0</v>
      </c>
      <c r="O1041" s="79" t="n">
        <v>0</v>
      </c>
      <c r="P1041" s="80">
        <f>COS(RADIANS(K1041))*COS(RADIANS(L1041))+SIN(RADIANS(K1041))*SIN(RADIANS(J1041))*SIN(RADIANS(L1041))</f>
        <v/>
      </c>
      <c r="Q1041" s="80">
        <f>-COS(RADIANS(K1041))*SIN(RADIANS(L1041))+SIN(RADIANS(K1041))*SIN(RADIANS(J1041))*COS(RADIANS(L1041))</f>
        <v/>
      </c>
      <c r="R1041" s="80">
        <f>SIN(RADIANS(K1041))*COS(RADIANS(J1041))</f>
        <v/>
      </c>
      <c r="S1041" s="80">
        <f>COS(RADIANS(J1041))*SIN(RADIANS(L1041))</f>
        <v/>
      </c>
      <c r="T1041" s="80">
        <f>COS(RADIANS(J1041))*COS(RADIANS(L1041))</f>
        <v/>
      </c>
      <c r="U1041" s="80">
        <f>-SIN(RADIANS(J1041))</f>
        <v/>
      </c>
      <c r="V1041" s="80">
        <f>-SIN(RADIANS(K1041))*COS(RADIANS(L1041))+COS(RADIANS(K1041))*SIN(RADIANS(J1041))*SIN(RADIANS(L1041))</f>
        <v/>
      </c>
      <c r="W1041" s="80">
        <f>SIN(RADIANS(K1041))*SIN(RADIANS(L1041))+COS(RADIANS(K1041))*SIN(RADIANS(J1041))*COS(RADIANS(L1041))</f>
        <v/>
      </c>
      <c r="X1041" s="80">
        <f>COS(RADIANS(K1041))*COS(RADIANS(J1041))</f>
        <v/>
      </c>
      <c r="Y1041" s="80">
        <f>P1041*G1041</f>
        <v/>
      </c>
      <c r="Z1041" s="80">
        <f>Q1041*H1041</f>
        <v/>
      </c>
      <c r="AA1041" s="80">
        <f>R1041*I1041</f>
        <v/>
      </c>
      <c r="AB1041" s="80">
        <f>M1041</f>
        <v/>
      </c>
      <c r="AC1041" s="80">
        <f>S1041*G1041</f>
        <v/>
      </c>
      <c r="AD1041" s="80">
        <f>T1041*H1041</f>
        <v/>
      </c>
      <c r="AE1041" s="80">
        <f>U1041*I1041</f>
        <v/>
      </c>
      <c r="AF1041" s="80">
        <f>N1041</f>
        <v/>
      </c>
      <c r="AG1041" s="80">
        <f>V1041*G1041</f>
        <v/>
      </c>
      <c r="AH1041" s="80">
        <f>W1041*H1041</f>
        <v/>
      </c>
      <c r="AI1041" s="80">
        <f>X1041*I1041</f>
        <v/>
      </c>
      <c r="AJ1041" s="80">
        <f>O1041</f>
        <v/>
      </c>
      <c r="AK1041" s="81" t="n">
        <v>0.5</v>
      </c>
      <c r="AL1041" s="81" t="n">
        <v>0</v>
      </c>
      <c r="AM1041" s="81" t="n">
        <v>0</v>
      </c>
      <c r="AN1041" s="81" t="n">
        <v>-4.55000019</v>
      </c>
      <c r="AO1041" s="81" t="n">
        <v>0</v>
      </c>
      <c r="AP1041" s="81" t="n">
        <v>0.119999997</v>
      </c>
      <c r="AQ1041" s="81" t="n">
        <v>0</v>
      </c>
      <c r="AR1041" s="81" t="n">
        <v>0</v>
      </c>
      <c r="AS1041" s="81" t="n">
        <v>0</v>
      </c>
      <c r="AT1041" s="81" t="n">
        <v>0</v>
      </c>
      <c r="AU1041" s="81" t="n">
        <v>0.100000001</v>
      </c>
      <c r="AV1041" s="81" t="n">
        <v>0</v>
      </c>
      <c r="AW1041" s="82">
        <f>MAX(ABS(Y1041-AK1041),ABS(Z1041-AL1041),ABS(AA1041-AM1041),ABS(AB1041-AN1041),ABS(AC1041-AO1041),ABS(AD1041-AP1041),ABS(AE1041-AQ1041),ABS(AF1041-AR1041),ABS(AG1041-AS1041),ABS(AH1041-AT1041),ABS(AI1041-AU1041),ABS(AJ1041-AV1041))</f>
        <v/>
      </c>
    </row>
    <row r="1042">
      <c r="A1042" s="78" t="inlineStr">
        <is>
          <t>M1037</t>
        </is>
      </c>
      <c r="B1042" s="52" t="inlineStr">
        <is>
          <t>GATEB-16</t>
        </is>
      </c>
      <c r="C1042" s="52" t="inlineStr">
        <is>
          <t>Boom barrier</t>
        </is>
      </c>
      <c r="D1042" s="52" t="inlineStr">
        <is>
          <t>Boom stripe (white)</t>
        </is>
      </c>
      <c r="E1042" s="63" t="inlineStr">
        <is>
          <t>Cube</t>
        </is>
      </c>
      <c r="F1042" s="52" t="inlineStr">
        <is>
          <t>GATEB-06</t>
        </is>
      </c>
      <c r="G1042" s="79" t="n">
        <v>0.5</v>
      </c>
      <c r="H1042" s="79" t="n">
        <v>0.119999997</v>
      </c>
      <c r="I1042" s="79" t="n">
        <v>0.100000001</v>
      </c>
      <c r="J1042" s="79" t="n">
        <v>0</v>
      </c>
      <c r="K1042" s="79" t="n">
        <v>0</v>
      </c>
      <c r="L1042" s="79" t="n">
        <v>0</v>
      </c>
      <c r="M1042" s="79" t="n">
        <v>-5.05000019</v>
      </c>
      <c r="N1042" s="79" t="n">
        <v>0</v>
      </c>
      <c r="O1042" s="79" t="n">
        <v>0</v>
      </c>
      <c r="P1042" s="80">
        <f>COS(RADIANS(K1042))*COS(RADIANS(L1042))+SIN(RADIANS(K1042))*SIN(RADIANS(J1042))*SIN(RADIANS(L1042))</f>
        <v/>
      </c>
      <c r="Q1042" s="80">
        <f>-COS(RADIANS(K1042))*SIN(RADIANS(L1042))+SIN(RADIANS(K1042))*SIN(RADIANS(J1042))*COS(RADIANS(L1042))</f>
        <v/>
      </c>
      <c r="R1042" s="80">
        <f>SIN(RADIANS(K1042))*COS(RADIANS(J1042))</f>
        <v/>
      </c>
      <c r="S1042" s="80">
        <f>COS(RADIANS(J1042))*SIN(RADIANS(L1042))</f>
        <v/>
      </c>
      <c r="T1042" s="80">
        <f>COS(RADIANS(J1042))*COS(RADIANS(L1042))</f>
        <v/>
      </c>
      <c r="U1042" s="80">
        <f>-SIN(RADIANS(J1042))</f>
        <v/>
      </c>
      <c r="V1042" s="80">
        <f>-SIN(RADIANS(K1042))*COS(RADIANS(L1042))+COS(RADIANS(K1042))*SIN(RADIANS(J1042))*SIN(RADIANS(L1042))</f>
        <v/>
      </c>
      <c r="W1042" s="80">
        <f>SIN(RADIANS(K1042))*SIN(RADIANS(L1042))+COS(RADIANS(K1042))*SIN(RADIANS(J1042))*COS(RADIANS(L1042))</f>
        <v/>
      </c>
      <c r="X1042" s="80">
        <f>COS(RADIANS(K1042))*COS(RADIANS(J1042))</f>
        <v/>
      </c>
      <c r="Y1042" s="80">
        <f>P1042*G1042</f>
        <v/>
      </c>
      <c r="Z1042" s="80">
        <f>Q1042*H1042</f>
        <v/>
      </c>
      <c r="AA1042" s="80">
        <f>R1042*I1042</f>
        <v/>
      </c>
      <c r="AB1042" s="80">
        <f>M1042</f>
        <v/>
      </c>
      <c r="AC1042" s="80">
        <f>S1042*G1042</f>
        <v/>
      </c>
      <c r="AD1042" s="80">
        <f>T1042*H1042</f>
        <v/>
      </c>
      <c r="AE1042" s="80">
        <f>U1042*I1042</f>
        <v/>
      </c>
      <c r="AF1042" s="80">
        <f>N1042</f>
        <v/>
      </c>
      <c r="AG1042" s="80">
        <f>V1042*G1042</f>
        <v/>
      </c>
      <c r="AH1042" s="80">
        <f>W1042*H1042</f>
        <v/>
      </c>
      <c r="AI1042" s="80">
        <f>X1042*I1042</f>
        <v/>
      </c>
      <c r="AJ1042" s="80">
        <f>O1042</f>
        <v/>
      </c>
      <c r="AK1042" s="81" t="n">
        <v>0.5</v>
      </c>
      <c r="AL1042" s="81" t="n">
        <v>0</v>
      </c>
      <c r="AM1042" s="81" t="n">
        <v>0</v>
      </c>
      <c r="AN1042" s="81" t="n">
        <v>-5.05000019</v>
      </c>
      <c r="AO1042" s="81" t="n">
        <v>0</v>
      </c>
      <c r="AP1042" s="81" t="n">
        <v>0.119999997</v>
      </c>
      <c r="AQ1042" s="81" t="n">
        <v>0</v>
      </c>
      <c r="AR1042" s="81" t="n">
        <v>0</v>
      </c>
      <c r="AS1042" s="81" t="n">
        <v>0</v>
      </c>
      <c r="AT1042" s="81" t="n">
        <v>0</v>
      </c>
      <c r="AU1042" s="81" t="n">
        <v>0.100000001</v>
      </c>
      <c r="AV1042" s="81" t="n">
        <v>0</v>
      </c>
      <c r="AW1042" s="82">
        <f>MAX(ABS(Y1042-AK1042),ABS(Z1042-AL1042),ABS(AA1042-AM1042),ABS(AB1042-AN1042),ABS(AC1042-AO1042),ABS(AD1042-AP1042),ABS(AE1042-AQ1042),ABS(AF1042-AR1042),ABS(AG1042-AS1042),ABS(AH1042-AT1042),ABS(AI1042-AU1042),ABS(AJ1042-AV1042))</f>
        <v/>
      </c>
    </row>
    <row r="1043">
      <c r="A1043" s="78" t="inlineStr">
        <is>
          <t>M1038</t>
        </is>
      </c>
      <c r="B1043" s="52" t="inlineStr">
        <is>
          <t>GATEB-17</t>
        </is>
      </c>
      <c r="C1043" s="52" t="inlineStr">
        <is>
          <t>Boom barrier</t>
        </is>
      </c>
      <c r="D1043" s="52" t="inlineStr">
        <is>
          <t>Counterweight arm</t>
        </is>
      </c>
      <c r="E1043" s="63" t="inlineStr">
        <is>
          <t>Cube</t>
        </is>
      </c>
      <c r="F1043" s="52" t="inlineStr">
        <is>
          <t>GATEB-06</t>
        </is>
      </c>
      <c r="G1043" s="79" t="n">
        <v>0.899999976</v>
      </c>
      <c r="H1043" s="79" t="n">
        <v>0.07999999820000001</v>
      </c>
      <c r="I1043" s="79" t="n">
        <v>0.07999999820000001</v>
      </c>
      <c r="J1043" s="79" t="n">
        <v>0</v>
      </c>
      <c r="K1043" s="79" t="n">
        <v>0</v>
      </c>
      <c r="L1043" s="79" t="n">
        <v>0</v>
      </c>
      <c r="M1043" s="79" t="n">
        <v>0.349999994</v>
      </c>
      <c r="N1043" s="79" t="n">
        <v>0</v>
      </c>
      <c r="O1043" s="79" t="n">
        <v>0</v>
      </c>
      <c r="P1043" s="80">
        <f>COS(RADIANS(K1043))*COS(RADIANS(L1043))+SIN(RADIANS(K1043))*SIN(RADIANS(J1043))*SIN(RADIANS(L1043))</f>
        <v/>
      </c>
      <c r="Q1043" s="80">
        <f>-COS(RADIANS(K1043))*SIN(RADIANS(L1043))+SIN(RADIANS(K1043))*SIN(RADIANS(J1043))*COS(RADIANS(L1043))</f>
        <v/>
      </c>
      <c r="R1043" s="80">
        <f>SIN(RADIANS(K1043))*COS(RADIANS(J1043))</f>
        <v/>
      </c>
      <c r="S1043" s="80">
        <f>COS(RADIANS(J1043))*SIN(RADIANS(L1043))</f>
        <v/>
      </c>
      <c r="T1043" s="80">
        <f>COS(RADIANS(J1043))*COS(RADIANS(L1043))</f>
        <v/>
      </c>
      <c r="U1043" s="80">
        <f>-SIN(RADIANS(J1043))</f>
        <v/>
      </c>
      <c r="V1043" s="80">
        <f>-SIN(RADIANS(K1043))*COS(RADIANS(L1043))+COS(RADIANS(K1043))*SIN(RADIANS(J1043))*SIN(RADIANS(L1043))</f>
        <v/>
      </c>
      <c r="W1043" s="80">
        <f>SIN(RADIANS(K1043))*SIN(RADIANS(L1043))+COS(RADIANS(K1043))*SIN(RADIANS(J1043))*COS(RADIANS(L1043))</f>
        <v/>
      </c>
      <c r="X1043" s="80">
        <f>COS(RADIANS(K1043))*COS(RADIANS(J1043))</f>
        <v/>
      </c>
      <c r="Y1043" s="80">
        <f>P1043*G1043</f>
        <v/>
      </c>
      <c r="Z1043" s="80">
        <f>Q1043*H1043</f>
        <v/>
      </c>
      <c r="AA1043" s="80">
        <f>R1043*I1043</f>
        <v/>
      </c>
      <c r="AB1043" s="80">
        <f>M1043</f>
        <v/>
      </c>
      <c r="AC1043" s="80">
        <f>S1043*G1043</f>
        <v/>
      </c>
      <c r="AD1043" s="80">
        <f>T1043*H1043</f>
        <v/>
      </c>
      <c r="AE1043" s="80">
        <f>U1043*I1043</f>
        <v/>
      </c>
      <c r="AF1043" s="80">
        <f>N1043</f>
        <v/>
      </c>
      <c r="AG1043" s="80">
        <f>V1043*G1043</f>
        <v/>
      </c>
      <c r="AH1043" s="80">
        <f>W1043*H1043</f>
        <v/>
      </c>
      <c r="AI1043" s="80">
        <f>X1043*I1043</f>
        <v/>
      </c>
      <c r="AJ1043" s="80">
        <f>O1043</f>
        <v/>
      </c>
      <c r="AK1043" s="81" t="n">
        <v>0.899999976</v>
      </c>
      <c r="AL1043" s="81" t="n">
        <v>0</v>
      </c>
      <c r="AM1043" s="81" t="n">
        <v>0</v>
      </c>
      <c r="AN1043" s="81" t="n">
        <v>0.349999994</v>
      </c>
      <c r="AO1043" s="81" t="n">
        <v>0</v>
      </c>
      <c r="AP1043" s="81" t="n">
        <v>0.07999999820000001</v>
      </c>
      <c r="AQ1043" s="81" t="n">
        <v>0</v>
      </c>
      <c r="AR1043" s="81" t="n">
        <v>0</v>
      </c>
      <c r="AS1043" s="81" t="n">
        <v>0</v>
      </c>
      <c r="AT1043" s="81" t="n">
        <v>0</v>
      </c>
      <c r="AU1043" s="81" t="n">
        <v>0.07999999820000001</v>
      </c>
      <c r="AV1043" s="81" t="n">
        <v>0</v>
      </c>
      <c r="AW1043" s="82">
        <f>MAX(ABS(Y1043-AK1043),ABS(Z1043-AL1043),ABS(AA1043-AM1043),ABS(AB1043-AN1043),ABS(AC1043-AO1043),ABS(AD1043-AP1043),ABS(AE1043-AQ1043),ABS(AF1043-AR1043),ABS(AG1043-AS1043),ABS(AH1043-AT1043),ABS(AI1043-AU1043),ABS(AJ1043-AV1043))</f>
        <v/>
      </c>
    </row>
    <row r="1044">
      <c r="A1044" s="78" t="inlineStr">
        <is>
          <t>M1039</t>
        </is>
      </c>
      <c r="B1044" s="52" t="inlineStr">
        <is>
          <t>GATEB-18</t>
        </is>
      </c>
      <c r="C1044" s="52" t="inlineStr">
        <is>
          <t>Boom barrier</t>
        </is>
      </c>
      <c r="D1044" s="52" t="inlineStr">
        <is>
          <t>Counterweight</t>
        </is>
      </c>
      <c r="E1044" s="63" t="inlineStr">
        <is>
          <t>Cube</t>
        </is>
      </c>
      <c r="F1044" s="52" t="inlineStr">
        <is>
          <t>GATEB-06</t>
        </is>
      </c>
      <c r="G1044" s="79" t="n">
        <v>0.300000012</v>
      </c>
      <c r="H1044" s="79" t="n">
        <v>0.340000004</v>
      </c>
      <c r="I1044" s="79" t="n">
        <v>0.25999999</v>
      </c>
      <c r="J1044" s="79" t="n">
        <v>0</v>
      </c>
      <c r="K1044" s="79" t="n">
        <v>0</v>
      </c>
      <c r="L1044" s="79" t="n">
        <v>0</v>
      </c>
      <c r="M1044" s="79" t="n">
        <v>0.620000005</v>
      </c>
      <c r="N1044" s="79" t="n">
        <v>-0.119999997</v>
      </c>
      <c r="O1044" s="79" t="n">
        <v>0</v>
      </c>
      <c r="P1044" s="80">
        <f>COS(RADIANS(K1044))*COS(RADIANS(L1044))+SIN(RADIANS(K1044))*SIN(RADIANS(J1044))*SIN(RADIANS(L1044))</f>
        <v/>
      </c>
      <c r="Q1044" s="80">
        <f>-COS(RADIANS(K1044))*SIN(RADIANS(L1044))+SIN(RADIANS(K1044))*SIN(RADIANS(J1044))*COS(RADIANS(L1044))</f>
        <v/>
      </c>
      <c r="R1044" s="80">
        <f>SIN(RADIANS(K1044))*COS(RADIANS(J1044))</f>
        <v/>
      </c>
      <c r="S1044" s="80">
        <f>COS(RADIANS(J1044))*SIN(RADIANS(L1044))</f>
        <v/>
      </c>
      <c r="T1044" s="80">
        <f>COS(RADIANS(J1044))*COS(RADIANS(L1044))</f>
        <v/>
      </c>
      <c r="U1044" s="80">
        <f>-SIN(RADIANS(J1044))</f>
        <v/>
      </c>
      <c r="V1044" s="80">
        <f>-SIN(RADIANS(K1044))*COS(RADIANS(L1044))+COS(RADIANS(K1044))*SIN(RADIANS(J1044))*SIN(RADIANS(L1044))</f>
        <v/>
      </c>
      <c r="W1044" s="80">
        <f>SIN(RADIANS(K1044))*SIN(RADIANS(L1044))+COS(RADIANS(K1044))*SIN(RADIANS(J1044))*COS(RADIANS(L1044))</f>
        <v/>
      </c>
      <c r="X1044" s="80">
        <f>COS(RADIANS(K1044))*COS(RADIANS(J1044))</f>
        <v/>
      </c>
      <c r="Y1044" s="80">
        <f>P1044*G1044</f>
        <v/>
      </c>
      <c r="Z1044" s="80">
        <f>Q1044*H1044</f>
        <v/>
      </c>
      <c r="AA1044" s="80">
        <f>R1044*I1044</f>
        <v/>
      </c>
      <c r="AB1044" s="80">
        <f>M1044</f>
        <v/>
      </c>
      <c r="AC1044" s="80">
        <f>S1044*G1044</f>
        <v/>
      </c>
      <c r="AD1044" s="80">
        <f>T1044*H1044</f>
        <v/>
      </c>
      <c r="AE1044" s="80">
        <f>U1044*I1044</f>
        <v/>
      </c>
      <c r="AF1044" s="80">
        <f>N1044</f>
        <v/>
      </c>
      <c r="AG1044" s="80">
        <f>V1044*G1044</f>
        <v/>
      </c>
      <c r="AH1044" s="80">
        <f>W1044*H1044</f>
        <v/>
      </c>
      <c r="AI1044" s="80">
        <f>X1044*I1044</f>
        <v/>
      </c>
      <c r="AJ1044" s="80">
        <f>O1044</f>
        <v/>
      </c>
      <c r="AK1044" s="81" t="n">
        <v>0.300000012</v>
      </c>
      <c r="AL1044" s="81" t="n">
        <v>0</v>
      </c>
      <c r="AM1044" s="81" t="n">
        <v>0</v>
      </c>
      <c r="AN1044" s="81" t="n">
        <v>0.620000005</v>
      </c>
      <c r="AO1044" s="81" t="n">
        <v>0</v>
      </c>
      <c r="AP1044" s="81" t="n">
        <v>0.340000004</v>
      </c>
      <c r="AQ1044" s="81" t="n">
        <v>0</v>
      </c>
      <c r="AR1044" s="81" t="n">
        <v>-0.119999997</v>
      </c>
      <c r="AS1044" s="81" t="n">
        <v>0</v>
      </c>
      <c r="AT1044" s="81" t="n">
        <v>0</v>
      </c>
      <c r="AU1044" s="81" t="n">
        <v>0.25999999</v>
      </c>
      <c r="AV1044" s="81" t="n">
        <v>0</v>
      </c>
      <c r="AW1044" s="82">
        <f>MAX(ABS(Y1044-AK1044),ABS(Z1044-AL1044),ABS(AA1044-AM1044),ABS(AB1044-AN1044),ABS(AC1044-AO1044),ABS(AD1044-AP1044),ABS(AE1044-AQ1044),ABS(AF1044-AR1044),ABS(AG1044-AS1044),ABS(AH1044-AT1044),ABS(AI1044-AU1044),ABS(AJ1044-AV1044))</f>
        <v/>
      </c>
    </row>
    <row r="1045">
      <c r="A1045" s="78" t="inlineStr">
        <is>
          <t>M1040</t>
        </is>
      </c>
      <c r="B1045" s="52" t="inlineStr">
        <is>
          <t>GATEB-19</t>
        </is>
      </c>
      <c r="C1045" s="52" t="inlineStr">
        <is>
          <t>Boom barrier</t>
        </is>
      </c>
      <c r="D1045" s="52" t="inlineStr">
        <is>
          <t>Pivot bolt</t>
        </is>
      </c>
      <c r="E1045" s="58" t="inlineStr">
        <is>
          <t>Cylinder</t>
        </is>
      </c>
      <c r="F1045" s="52" t="inlineStr">
        <is>
          <t>GATEB-06</t>
        </is>
      </c>
      <c r="G1045" s="79" t="n">
        <v>0.119999997</v>
      </c>
      <c r="H1045" s="79" t="n">
        <v>0.119999997</v>
      </c>
      <c r="I1045" s="79" t="n">
        <v>0.600000024</v>
      </c>
      <c r="J1045" s="79" t="n">
        <v>0</v>
      </c>
      <c r="K1045" s="79" t="n">
        <v>0</v>
      </c>
      <c r="L1045" s="79" t="n">
        <v>0</v>
      </c>
      <c r="M1045" s="79" t="n">
        <v>0</v>
      </c>
      <c r="N1045" s="79" t="n">
        <v>0</v>
      </c>
      <c r="O1045" s="79" t="n">
        <v>0</v>
      </c>
      <c r="P1045" s="80">
        <f>COS(RADIANS(K1045))*COS(RADIANS(L1045))+SIN(RADIANS(K1045))*SIN(RADIANS(J1045))*SIN(RADIANS(L1045))</f>
        <v/>
      </c>
      <c r="Q1045" s="80">
        <f>-COS(RADIANS(K1045))*SIN(RADIANS(L1045))+SIN(RADIANS(K1045))*SIN(RADIANS(J1045))*COS(RADIANS(L1045))</f>
        <v/>
      </c>
      <c r="R1045" s="80">
        <f>SIN(RADIANS(K1045))*COS(RADIANS(J1045))</f>
        <v/>
      </c>
      <c r="S1045" s="80">
        <f>COS(RADIANS(J1045))*SIN(RADIANS(L1045))</f>
        <v/>
      </c>
      <c r="T1045" s="80">
        <f>COS(RADIANS(J1045))*COS(RADIANS(L1045))</f>
        <v/>
      </c>
      <c r="U1045" s="80">
        <f>-SIN(RADIANS(J1045))</f>
        <v/>
      </c>
      <c r="V1045" s="80">
        <f>-SIN(RADIANS(K1045))*COS(RADIANS(L1045))+COS(RADIANS(K1045))*SIN(RADIANS(J1045))*SIN(RADIANS(L1045))</f>
        <v/>
      </c>
      <c r="W1045" s="80">
        <f>SIN(RADIANS(K1045))*SIN(RADIANS(L1045))+COS(RADIANS(K1045))*SIN(RADIANS(J1045))*COS(RADIANS(L1045))</f>
        <v/>
      </c>
      <c r="X1045" s="80">
        <f>COS(RADIANS(K1045))*COS(RADIANS(J1045))</f>
        <v/>
      </c>
      <c r="Y1045" s="80">
        <f>P1045*G1045</f>
        <v/>
      </c>
      <c r="Z1045" s="80">
        <f>Q1045*H1045</f>
        <v/>
      </c>
      <c r="AA1045" s="80">
        <f>R1045*I1045</f>
        <v/>
      </c>
      <c r="AB1045" s="80">
        <f>M1045</f>
        <v/>
      </c>
      <c r="AC1045" s="80">
        <f>S1045*G1045</f>
        <v/>
      </c>
      <c r="AD1045" s="80">
        <f>T1045*H1045</f>
        <v/>
      </c>
      <c r="AE1045" s="80">
        <f>U1045*I1045</f>
        <v/>
      </c>
      <c r="AF1045" s="80">
        <f>N1045</f>
        <v/>
      </c>
      <c r="AG1045" s="80">
        <f>V1045*G1045</f>
        <v/>
      </c>
      <c r="AH1045" s="80">
        <f>W1045*H1045</f>
        <v/>
      </c>
      <c r="AI1045" s="80">
        <f>X1045*I1045</f>
        <v/>
      </c>
      <c r="AJ1045" s="80">
        <f>O1045</f>
        <v/>
      </c>
      <c r="AK1045" s="81" t="n">
        <v>0.119999997</v>
      </c>
      <c r="AL1045" s="81" t="n">
        <v>0</v>
      </c>
      <c r="AM1045" s="81" t="n">
        <v>0</v>
      </c>
      <c r="AN1045" s="81" t="n">
        <v>0</v>
      </c>
      <c r="AO1045" s="81" t="n">
        <v>0</v>
      </c>
      <c r="AP1045" s="81" t="n">
        <v>0.119999997</v>
      </c>
      <c r="AQ1045" s="81" t="n">
        <v>0</v>
      </c>
      <c r="AR1045" s="81" t="n">
        <v>0</v>
      </c>
      <c r="AS1045" s="81" t="n">
        <v>0</v>
      </c>
      <c r="AT1045" s="81" t="n">
        <v>0</v>
      </c>
      <c r="AU1045" s="81" t="n">
        <v>0.600000024</v>
      </c>
      <c r="AV1045" s="81" t="n">
        <v>0</v>
      </c>
      <c r="AW1045" s="82">
        <f>MAX(ABS(Y1045-AK1045),ABS(Z1045-AL1045),ABS(AA1045-AM1045),ABS(AB1045-AN1045),ABS(AC1045-AO1045),ABS(AD1045-AP1045),ABS(AE1045-AQ1045),ABS(AF1045-AR1045),ABS(AG1045-AS1045),ABS(AH1045-AT1045),ABS(AI1045-AU1045),ABS(AJ1045-AV1045))</f>
        <v/>
      </c>
    </row>
    <row r="1046">
      <c r="A1046" s="78" t="inlineStr">
        <is>
          <t>M1041</t>
        </is>
      </c>
      <c r="B1046" s="52" t="inlineStr">
        <is>
          <t>GATEB-20</t>
        </is>
      </c>
      <c r="C1046" s="52" t="inlineStr">
        <is>
          <t>Boom barrier</t>
        </is>
      </c>
      <c r="D1046" s="52" t="inlineStr">
        <is>
          <t>Boom tip lamp</t>
        </is>
      </c>
      <c r="E1046" s="59" t="inlineStr">
        <is>
          <t>Sphere</t>
        </is>
      </c>
      <c r="F1046" s="52" t="inlineStr">
        <is>
          <t>GATEB-06</t>
        </is>
      </c>
      <c r="G1046" s="79" t="n">
        <v>0.119999997</v>
      </c>
      <c r="H1046" s="79" t="n">
        <v>0.119999997</v>
      </c>
      <c r="I1046" s="79" t="n">
        <v>0.119999997</v>
      </c>
      <c r="J1046" s="79" t="n">
        <v>0</v>
      </c>
      <c r="K1046" s="79" t="n">
        <v>0</v>
      </c>
      <c r="L1046" s="79" t="n">
        <v>0</v>
      </c>
      <c r="M1046" s="79" t="n">
        <v>-5.30000019</v>
      </c>
      <c r="N1046" s="79" t="n">
        <v>0.119999997</v>
      </c>
      <c r="O1046" s="79" t="n">
        <v>0</v>
      </c>
      <c r="P1046" s="80">
        <f>COS(RADIANS(K1046))*COS(RADIANS(L1046))+SIN(RADIANS(K1046))*SIN(RADIANS(J1046))*SIN(RADIANS(L1046))</f>
        <v/>
      </c>
      <c r="Q1046" s="80">
        <f>-COS(RADIANS(K1046))*SIN(RADIANS(L1046))+SIN(RADIANS(K1046))*SIN(RADIANS(J1046))*COS(RADIANS(L1046))</f>
        <v/>
      </c>
      <c r="R1046" s="80">
        <f>SIN(RADIANS(K1046))*COS(RADIANS(J1046))</f>
        <v/>
      </c>
      <c r="S1046" s="80">
        <f>COS(RADIANS(J1046))*SIN(RADIANS(L1046))</f>
        <v/>
      </c>
      <c r="T1046" s="80">
        <f>COS(RADIANS(J1046))*COS(RADIANS(L1046))</f>
        <v/>
      </c>
      <c r="U1046" s="80">
        <f>-SIN(RADIANS(J1046))</f>
        <v/>
      </c>
      <c r="V1046" s="80">
        <f>-SIN(RADIANS(K1046))*COS(RADIANS(L1046))+COS(RADIANS(K1046))*SIN(RADIANS(J1046))*SIN(RADIANS(L1046))</f>
        <v/>
      </c>
      <c r="W1046" s="80">
        <f>SIN(RADIANS(K1046))*SIN(RADIANS(L1046))+COS(RADIANS(K1046))*SIN(RADIANS(J1046))*COS(RADIANS(L1046))</f>
        <v/>
      </c>
      <c r="X1046" s="80">
        <f>COS(RADIANS(K1046))*COS(RADIANS(J1046))</f>
        <v/>
      </c>
      <c r="Y1046" s="80">
        <f>P1046*G1046</f>
        <v/>
      </c>
      <c r="Z1046" s="80">
        <f>Q1046*H1046</f>
        <v/>
      </c>
      <c r="AA1046" s="80">
        <f>R1046*I1046</f>
        <v/>
      </c>
      <c r="AB1046" s="80">
        <f>M1046</f>
        <v/>
      </c>
      <c r="AC1046" s="80">
        <f>S1046*G1046</f>
        <v/>
      </c>
      <c r="AD1046" s="80">
        <f>T1046*H1046</f>
        <v/>
      </c>
      <c r="AE1046" s="80">
        <f>U1046*I1046</f>
        <v/>
      </c>
      <c r="AF1046" s="80">
        <f>N1046</f>
        <v/>
      </c>
      <c r="AG1046" s="80">
        <f>V1046*G1046</f>
        <v/>
      </c>
      <c r="AH1046" s="80">
        <f>W1046*H1046</f>
        <v/>
      </c>
      <c r="AI1046" s="80">
        <f>X1046*I1046</f>
        <v/>
      </c>
      <c r="AJ1046" s="80">
        <f>O1046</f>
        <v/>
      </c>
      <c r="AK1046" s="81" t="n">
        <v>0.119999997</v>
      </c>
      <c r="AL1046" s="81" t="n">
        <v>0</v>
      </c>
      <c r="AM1046" s="81" t="n">
        <v>0</v>
      </c>
      <c r="AN1046" s="81" t="n">
        <v>-5.30000019</v>
      </c>
      <c r="AO1046" s="81" t="n">
        <v>0</v>
      </c>
      <c r="AP1046" s="81" t="n">
        <v>0.119999997</v>
      </c>
      <c r="AQ1046" s="81" t="n">
        <v>0</v>
      </c>
      <c r="AR1046" s="81" t="n">
        <v>0.119999997</v>
      </c>
      <c r="AS1046" s="81" t="n">
        <v>0</v>
      </c>
      <c r="AT1046" s="81" t="n">
        <v>0</v>
      </c>
      <c r="AU1046" s="81" t="n">
        <v>0.119999997</v>
      </c>
      <c r="AV1046" s="81" t="n">
        <v>0</v>
      </c>
      <c r="AW1046" s="82">
        <f>MAX(ABS(Y1046-AK1046),ABS(Z1046-AL1046),ABS(AA1046-AM1046),ABS(AB1046-AN1046),ABS(AC1046-AO1046),ABS(AD1046-AP1046),ABS(AE1046-AQ1046),ABS(AF1046-AR1046),ABS(AG1046-AS1046),ABS(AH1046-AT1046),ABS(AI1046-AU1046),ABS(AJ1046-AV1046))</f>
        <v/>
      </c>
    </row>
    <row r="1047">
      <c r="A1047" s="78" t="inlineStr">
        <is>
          <t>M1042</t>
        </is>
      </c>
      <c r="B1047" s="52" t="inlineStr">
        <is>
          <t>GATEB-21</t>
        </is>
      </c>
      <c r="C1047" s="52" t="inlineStr">
        <is>
          <t>Boom barrier</t>
        </is>
      </c>
      <c r="D1047" s="52" t="inlineStr">
        <is>
          <t>Warning lamp</t>
        </is>
      </c>
      <c r="E1047" s="59" t="inlineStr">
        <is>
          <t>Sphere</t>
        </is>
      </c>
      <c r="F1047" s="52" t="inlineStr">
        <is>
          <t>GATEB-00</t>
        </is>
      </c>
      <c r="G1047" s="79" t="n">
        <v>0.219999999</v>
      </c>
      <c r="H1047" s="79" t="n">
        <v>0.219999999</v>
      </c>
      <c r="I1047" s="79" t="n">
        <v>0.219999999</v>
      </c>
      <c r="J1047" s="79" t="n">
        <v>0</v>
      </c>
      <c r="K1047" s="79" t="n">
        <v>0</v>
      </c>
      <c r="L1047" s="79" t="n">
        <v>0</v>
      </c>
      <c r="M1047" s="79" t="n">
        <v>0</v>
      </c>
      <c r="N1047" s="79" t="n">
        <v>1.29999995</v>
      </c>
      <c r="O1047" s="79" t="n">
        <v>0</v>
      </c>
      <c r="P1047" s="80">
        <f>COS(RADIANS(K1047))*COS(RADIANS(L1047))+SIN(RADIANS(K1047))*SIN(RADIANS(J1047))*SIN(RADIANS(L1047))</f>
        <v/>
      </c>
      <c r="Q1047" s="80">
        <f>-COS(RADIANS(K1047))*SIN(RADIANS(L1047))+SIN(RADIANS(K1047))*SIN(RADIANS(J1047))*COS(RADIANS(L1047))</f>
        <v/>
      </c>
      <c r="R1047" s="80">
        <f>SIN(RADIANS(K1047))*COS(RADIANS(J1047))</f>
        <v/>
      </c>
      <c r="S1047" s="80">
        <f>COS(RADIANS(J1047))*SIN(RADIANS(L1047))</f>
        <v/>
      </c>
      <c r="T1047" s="80">
        <f>COS(RADIANS(J1047))*COS(RADIANS(L1047))</f>
        <v/>
      </c>
      <c r="U1047" s="80">
        <f>-SIN(RADIANS(J1047))</f>
        <v/>
      </c>
      <c r="V1047" s="80">
        <f>-SIN(RADIANS(K1047))*COS(RADIANS(L1047))+COS(RADIANS(K1047))*SIN(RADIANS(J1047))*SIN(RADIANS(L1047))</f>
        <v/>
      </c>
      <c r="W1047" s="80">
        <f>SIN(RADIANS(K1047))*SIN(RADIANS(L1047))+COS(RADIANS(K1047))*SIN(RADIANS(J1047))*COS(RADIANS(L1047))</f>
        <v/>
      </c>
      <c r="X1047" s="80">
        <f>COS(RADIANS(K1047))*COS(RADIANS(J1047))</f>
        <v/>
      </c>
      <c r="Y1047" s="80">
        <f>P1047*G1047</f>
        <v/>
      </c>
      <c r="Z1047" s="80">
        <f>Q1047*H1047</f>
        <v/>
      </c>
      <c r="AA1047" s="80">
        <f>R1047*I1047</f>
        <v/>
      </c>
      <c r="AB1047" s="80">
        <f>M1047</f>
        <v/>
      </c>
      <c r="AC1047" s="80">
        <f>S1047*G1047</f>
        <v/>
      </c>
      <c r="AD1047" s="80">
        <f>T1047*H1047</f>
        <v/>
      </c>
      <c r="AE1047" s="80">
        <f>U1047*I1047</f>
        <v/>
      </c>
      <c r="AF1047" s="80">
        <f>N1047</f>
        <v/>
      </c>
      <c r="AG1047" s="80">
        <f>V1047*G1047</f>
        <v/>
      </c>
      <c r="AH1047" s="80">
        <f>W1047*H1047</f>
        <v/>
      </c>
      <c r="AI1047" s="80">
        <f>X1047*I1047</f>
        <v/>
      </c>
      <c r="AJ1047" s="80">
        <f>O1047</f>
        <v/>
      </c>
      <c r="AK1047" s="81" t="n">
        <v>0.219999999</v>
      </c>
      <c r="AL1047" s="81" t="n">
        <v>0</v>
      </c>
      <c r="AM1047" s="81" t="n">
        <v>0</v>
      </c>
      <c r="AN1047" s="81" t="n">
        <v>0</v>
      </c>
      <c r="AO1047" s="81" t="n">
        <v>0</v>
      </c>
      <c r="AP1047" s="81" t="n">
        <v>0.219999999</v>
      </c>
      <c r="AQ1047" s="81" t="n">
        <v>0</v>
      </c>
      <c r="AR1047" s="81" t="n">
        <v>1.29999995</v>
      </c>
      <c r="AS1047" s="81" t="n">
        <v>0</v>
      </c>
      <c r="AT1047" s="81" t="n">
        <v>0</v>
      </c>
      <c r="AU1047" s="81" t="n">
        <v>0.219999999</v>
      </c>
      <c r="AV1047" s="81" t="n">
        <v>0</v>
      </c>
      <c r="AW1047" s="82">
        <f>MAX(ABS(Y1047-AK1047),ABS(Z1047-AL1047),ABS(AA1047-AM1047),ABS(AB1047-AN1047),ABS(AC1047-AO1047),ABS(AD1047-AP1047),ABS(AE1047-AQ1047),ABS(AF1047-AR1047),ABS(AG1047-AS1047),ABS(AH1047-AT1047),ABS(AI1047-AU1047),ABS(AJ1047-AV1047))</f>
        <v/>
      </c>
    </row>
    <row r="1048">
      <c r="A1048" s="78" t="inlineStr">
        <is>
          <t>M1043</t>
        </is>
      </c>
      <c r="B1048" s="52" t="inlineStr">
        <is>
          <t>WSOCK-00</t>
        </is>
      </c>
      <c r="C1048" s="52" t="inlineStr">
        <is>
          <t>Windsock</t>
        </is>
      </c>
      <c r="D1048" s="52" t="inlineStr">
        <is>
          <t>Windsock</t>
        </is>
      </c>
      <c r="E1048" s="53" t="inlineStr">
        <is>
          <t>Group</t>
        </is>
      </c>
      <c r="F1048" s="52" t="inlineStr">
        <is>
          <t>World</t>
        </is>
      </c>
      <c r="G1048" s="79" t="n">
        <v>1</v>
      </c>
      <c r="H1048" s="79" t="n">
        <v>1</v>
      </c>
      <c r="I1048" s="79" t="n">
        <v>1</v>
      </c>
      <c r="J1048" s="79" t="n">
        <v>0</v>
      </c>
      <c r="K1048" s="79" t="n">
        <v>0</v>
      </c>
      <c r="L1048" s="79" t="n">
        <v>0</v>
      </c>
      <c r="M1048" s="79" t="n">
        <v>12.5</v>
      </c>
      <c r="N1048" s="79" t="n">
        <v>-0.300000012</v>
      </c>
      <c r="O1048" s="79" t="n">
        <v>22.5</v>
      </c>
      <c r="P1048" s="80">
        <f>COS(RADIANS(K1048))*COS(RADIANS(L1048))+SIN(RADIANS(K1048))*SIN(RADIANS(J1048))*SIN(RADIANS(L1048))</f>
        <v/>
      </c>
      <c r="Q1048" s="80">
        <f>-COS(RADIANS(K1048))*SIN(RADIANS(L1048))+SIN(RADIANS(K1048))*SIN(RADIANS(J1048))*COS(RADIANS(L1048))</f>
        <v/>
      </c>
      <c r="R1048" s="80">
        <f>SIN(RADIANS(K1048))*COS(RADIANS(J1048))</f>
        <v/>
      </c>
      <c r="S1048" s="80">
        <f>COS(RADIANS(J1048))*SIN(RADIANS(L1048))</f>
        <v/>
      </c>
      <c r="T1048" s="80">
        <f>COS(RADIANS(J1048))*COS(RADIANS(L1048))</f>
        <v/>
      </c>
      <c r="U1048" s="80">
        <f>-SIN(RADIANS(J1048))</f>
        <v/>
      </c>
      <c r="V1048" s="80">
        <f>-SIN(RADIANS(K1048))*COS(RADIANS(L1048))+COS(RADIANS(K1048))*SIN(RADIANS(J1048))*SIN(RADIANS(L1048))</f>
        <v/>
      </c>
      <c r="W1048" s="80">
        <f>SIN(RADIANS(K1048))*SIN(RADIANS(L1048))+COS(RADIANS(K1048))*SIN(RADIANS(J1048))*COS(RADIANS(L1048))</f>
        <v/>
      </c>
      <c r="X1048" s="80">
        <f>COS(RADIANS(K1048))*COS(RADIANS(J1048))</f>
        <v/>
      </c>
      <c r="Y1048" s="80">
        <f>P1048*G1048</f>
        <v/>
      </c>
      <c r="Z1048" s="80">
        <f>Q1048*H1048</f>
        <v/>
      </c>
      <c r="AA1048" s="80">
        <f>R1048*I1048</f>
        <v/>
      </c>
      <c r="AB1048" s="80">
        <f>M1048</f>
        <v/>
      </c>
      <c r="AC1048" s="80">
        <f>S1048*G1048</f>
        <v/>
      </c>
      <c r="AD1048" s="80">
        <f>T1048*H1048</f>
        <v/>
      </c>
      <c r="AE1048" s="80">
        <f>U1048*I1048</f>
        <v/>
      </c>
      <c r="AF1048" s="80">
        <f>N1048</f>
        <v/>
      </c>
      <c r="AG1048" s="80">
        <f>V1048*G1048</f>
        <v/>
      </c>
      <c r="AH1048" s="80">
        <f>W1048*H1048</f>
        <v/>
      </c>
      <c r="AI1048" s="80">
        <f>X1048*I1048</f>
        <v/>
      </c>
      <c r="AJ1048" s="80">
        <f>O1048</f>
        <v/>
      </c>
      <c r="AK1048" s="81" t="n">
        <v>1</v>
      </c>
      <c r="AL1048" s="81" t="n">
        <v>0</v>
      </c>
      <c r="AM1048" s="81" t="n">
        <v>0</v>
      </c>
      <c r="AN1048" s="81" t="n">
        <v>12.5</v>
      </c>
      <c r="AO1048" s="81" t="n">
        <v>0</v>
      </c>
      <c r="AP1048" s="81" t="n">
        <v>1</v>
      </c>
      <c r="AQ1048" s="81" t="n">
        <v>0</v>
      </c>
      <c r="AR1048" s="81" t="n">
        <v>-0.300000012</v>
      </c>
      <c r="AS1048" s="81" t="n">
        <v>0</v>
      </c>
      <c r="AT1048" s="81" t="n">
        <v>0</v>
      </c>
      <c r="AU1048" s="81" t="n">
        <v>1</v>
      </c>
      <c r="AV1048" s="81" t="n">
        <v>22.5</v>
      </c>
      <c r="AW1048" s="82">
        <f>MAX(ABS(Y1048-AK1048),ABS(Z1048-AL1048),ABS(AA1048-AM1048),ABS(AB1048-AN1048),ABS(AC1048-AO1048),ABS(AD1048-AP1048),ABS(AE1048-AQ1048),ABS(AF1048-AR1048),ABS(AG1048-AS1048),ABS(AH1048-AT1048),ABS(AI1048-AU1048),ABS(AJ1048-AV1048))</f>
        <v/>
      </c>
    </row>
    <row r="1049">
      <c r="A1049" s="78" t="inlineStr">
        <is>
          <t>M1044</t>
        </is>
      </c>
      <c r="B1049" s="52" t="inlineStr">
        <is>
          <t>WSOCK-01</t>
        </is>
      </c>
      <c r="C1049" s="52" t="inlineStr">
        <is>
          <t>Windsock</t>
        </is>
      </c>
      <c r="D1049" s="52" t="inlineStr">
        <is>
          <t>Windsock base</t>
        </is>
      </c>
      <c r="E1049" s="63" t="inlineStr">
        <is>
          <t>Cube</t>
        </is>
      </c>
      <c r="F1049" s="52" t="inlineStr">
        <is>
          <t>WSOCK-00</t>
        </is>
      </c>
      <c r="G1049" s="79" t="n">
        <v>0.5</v>
      </c>
      <c r="H1049" s="79" t="n">
        <v>0.07999999820000001</v>
      </c>
      <c r="I1049" s="79" t="n">
        <v>0.5</v>
      </c>
      <c r="J1049" s="79" t="n">
        <v>0</v>
      </c>
      <c r="K1049" s="79" t="n">
        <v>0</v>
      </c>
      <c r="L1049" s="79" t="n">
        <v>0</v>
      </c>
      <c r="M1049" s="79" t="n">
        <v>0</v>
      </c>
      <c r="N1049" s="79" t="n">
        <v>0.0399999991</v>
      </c>
      <c r="O1049" s="79" t="n">
        <v>0</v>
      </c>
      <c r="P1049" s="80">
        <f>COS(RADIANS(K1049))*COS(RADIANS(L1049))+SIN(RADIANS(K1049))*SIN(RADIANS(J1049))*SIN(RADIANS(L1049))</f>
        <v/>
      </c>
      <c r="Q1049" s="80">
        <f>-COS(RADIANS(K1049))*SIN(RADIANS(L1049))+SIN(RADIANS(K1049))*SIN(RADIANS(J1049))*COS(RADIANS(L1049))</f>
        <v/>
      </c>
      <c r="R1049" s="80">
        <f>SIN(RADIANS(K1049))*COS(RADIANS(J1049))</f>
        <v/>
      </c>
      <c r="S1049" s="80">
        <f>COS(RADIANS(J1049))*SIN(RADIANS(L1049))</f>
        <v/>
      </c>
      <c r="T1049" s="80">
        <f>COS(RADIANS(J1049))*COS(RADIANS(L1049))</f>
        <v/>
      </c>
      <c r="U1049" s="80">
        <f>-SIN(RADIANS(J1049))</f>
        <v/>
      </c>
      <c r="V1049" s="80">
        <f>-SIN(RADIANS(K1049))*COS(RADIANS(L1049))+COS(RADIANS(K1049))*SIN(RADIANS(J1049))*SIN(RADIANS(L1049))</f>
        <v/>
      </c>
      <c r="W1049" s="80">
        <f>SIN(RADIANS(K1049))*SIN(RADIANS(L1049))+COS(RADIANS(K1049))*SIN(RADIANS(J1049))*COS(RADIANS(L1049))</f>
        <v/>
      </c>
      <c r="X1049" s="80">
        <f>COS(RADIANS(K1049))*COS(RADIANS(J1049))</f>
        <v/>
      </c>
      <c r="Y1049" s="80">
        <f>P1049*G1049</f>
        <v/>
      </c>
      <c r="Z1049" s="80">
        <f>Q1049*H1049</f>
        <v/>
      </c>
      <c r="AA1049" s="80">
        <f>R1049*I1049</f>
        <v/>
      </c>
      <c r="AB1049" s="80">
        <f>M1049</f>
        <v/>
      </c>
      <c r="AC1049" s="80">
        <f>S1049*G1049</f>
        <v/>
      </c>
      <c r="AD1049" s="80">
        <f>T1049*H1049</f>
        <v/>
      </c>
      <c r="AE1049" s="80">
        <f>U1049*I1049</f>
        <v/>
      </c>
      <c r="AF1049" s="80">
        <f>N1049</f>
        <v/>
      </c>
      <c r="AG1049" s="80">
        <f>V1049*G1049</f>
        <v/>
      </c>
      <c r="AH1049" s="80">
        <f>W1049*H1049</f>
        <v/>
      </c>
      <c r="AI1049" s="80">
        <f>X1049*I1049</f>
        <v/>
      </c>
      <c r="AJ1049" s="80">
        <f>O1049</f>
        <v/>
      </c>
      <c r="AK1049" s="81" t="n">
        <v>0.5</v>
      </c>
      <c r="AL1049" s="81" t="n">
        <v>0</v>
      </c>
      <c r="AM1049" s="81" t="n">
        <v>0</v>
      </c>
      <c r="AN1049" s="81" t="n">
        <v>0</v>
      </c>
      <c r="AO1049" s="81" t="n">
        <v>0</v>
      </c>
      <c r="AP1049" s="81" t="n">
        <v>0.07999999820000001</v>
      </c>
      <c r="AQ1049" s="81" t="n">
        <v>0</v>
      </c>
      <c r="AR1049" s="81" t="n">
        <v>0.0399999991</v>
      </c>
      <c r="AS1049" s="81" t="n">
        <v>0</v>
      </c>
      <c r="AT1049" s="81" t="n">
        <v>0</v>
      </c>
      <c r="AU1049" s="81" t="n">
        <v>0.5</v>
      </c>
      <c r="AV1049" s="81" t="n">
        <v>0</v>
      </c>
      <c r="AW1049" s="82">
        <f>MAX(ABS(Y1049-AK1049),ABS(Z1049-AL1049),ABS(AA1049-AM1049),ABS(AB1049-AN1049),ABS(AC1049-AO1049),ABS(AD1049-AP1049),ABS(AE1049-AQ1049),ABS(AF1049-AR1049),ABS(AG1049-AS1049),ABS(AH1049-AT1049),ABS(AI1049-AU1049),ABS(AJ1049-AV1049))</f>
        <v/>
      </c>
    </row>
    <row r="1050">
      <c r="A1050" s="78" t="inlineStr">
        <is>
          <t>M1045</t>
        </is>
      </c>
      <c r="B1050" s="52" t="inlineStr">
        <is>
          <t>WSOCK-02</t>
        </is>
      </c>
      <c r="C1050" s="52" t="inlineStr">
        <is>
          <t>Windsock</t>
        </is>
      </c>
      <c r="D1050" s="52" t="inlineStr">
        <is>
          <t>Windsock pole</t>
        </is>
      </c>
      <c r="E1050" s="58" t="inlineStr">
        <is>
          <t>Cylinder</t>
        </is>
      </c>
      <c r="F1050" s="52" t="inlineStr">
        <is>
          <t>WSOCK-00</t>
        </is>
      </c>
      <c r="G1050" s="79" t="n">
        <v>0.140000001</v>
      </c>
      <c r="H1050" s="79" t="n">
        <v>0.140000001</v>
      </c>
      <c r="I1050" s="79" t="n">
        <v>3</v>
      </c>
      <c r="J1050" s="79" t="n">
        <v>90</v>
      </c>
      <c r="K1050" s="79" t="n">
        <v>0</v>
      </c>
      <c r="L1050" s="79" t="n">
        <v>0</v>
      </c>
      <c r="M1050" s="79" t="n">
        <v>0</v>
      </c>
      <c r="N1050" s="79" t="n">
        <v>1.5</v>
      </c>
      <c r="O1050" s="79" t="n">
        <v>0</v>
      </c>
      <c r="P1050" s="80">
        <f>COS(RADIANS(K1050))*COS(RADIANS(L1050))+SIN(RADIANS(K1050))*SIN(RADIANS(J1050))*SIN(RADIANS(L1050))</f>
        <v/>
      </c>
      <c r="Q1050" s="80">
        <f>-COS(RADIANS(K1050))*SIN(RADIANS(L1050))+SIN(RADIANS(K1050))*SIN(RADIANS(J1050))*COS(RADIANS(L1050))</f>
        <v/>
      </c>
      <c r="R1050" s="80">
        <f>SIN(RADIANS(K1050))*COS(RADIANS(J1050))</f>
        <v/>
      </c>
      <c r="S1050" s="80">
        <f>COS(RADIANS(J1050))*SIN(RADIANS(L1050))</f>
        <v/>
      </c>
      <c r="T1050" s="80">
        <f>COS(RADIANS(J1050))*COS(RADIANS(L1050))</f>
        <v/>
      </c>
      <c r="U1050" s="80">
        <f>-SIN(RADIANS(J1050))</f>
        <v/>
      </c>
      <c r="V1050" s="80">
        <f>-SIN(RADIANS(K1050))*COS(RADIANS(L1050))+COS(RADIANS(K1050))*SIN(RADIANS(J1050))*SIN(RADIANS(L1050))</f>
        <v/>
      </c>
      <c r="W1050" s="80">
        <f>SIN(RADIANS(K1050))*SIN(RADIANS(L1050))+COS(RADIANS(K1050))*SIN(RADIANS(J1050))*COS(RADIANS(L1050))</f>
        <v/>
      </c>
      <c r="X1050" s="80">
        <f>COS(RADIANS(K1050))*COS(RADIANS(J1050))</f>
        <v/>
      </c>
      <c r="Y1050" s="80">
        <f>P1050*G1050</f>
        <v/>
      </c>
      <c r="Z1050" s="80">
        <f>Q1050*H1050</f>
        <v/>
      </c>
      <c r="AA1050" s="80">
        <f>R1050*I1050</f>
        <v/>
      </c>
      <c r="AB1050" s="80">
        <f>M1050</f>
        <v/>
      </c>
      <c r="AC1050" s="80">
        <f>S1050*G1050</f>
        <v/>
      </c>
      <c r="AD1050" s="80">
        <f>T1050*H1050</f>
        <v/>
      </c>
      <c r="AE1050" s="80">
        <f>U1050*I1050</f>
        <v/>
      </c>
      <c r="AF1050" s="80">
        <f>N1050</f>
        <v/>
      </c>
      <c r="AG1050" s="80">
        <f>V1050*G1050</f>
        <v/>
      </c>
      <c r="AH1050" s="80">
        <f>W1050*H1050</f>
        <v/>
      </c>
      <c r="AI1050" s="80">
        <f>X1050*I1050</f>
        <v/>
      </c>
      <c r="AJ1050" s="80">
        <f>O1050</f>
        <v/>
      </c>
      <c r="AK1050" s="81" t="n">
        <v>0.140000001</v>
      </c>
      <c r="AL1050" s="81" t="n">
        <v>0</v>
      </c>
      <c r="AM1050" s="81" t="n">
        <v>0</v>
      </c>
      <c r="AN1050" s="81" t="n">
        <v>0</v>
      </c>
      <c r="AO1050" s="81" t="n">
        <v>0</v>
      </c>
      <c r="AP1050" s="81" t="n">
        <v>-6.11959416e-09</v>
      </c>
      <c r="AQ1050" s="81" t="n">
        <v>-3</v>
      </c>
      <c r="AR1050" s="81" t="n">
        <v>1.5</v>
      </c>
      <c r="AS1050" s="81" t="n">
        <v>0</v>
      </c>
      <c r="AT1050" s="81" t="n">
        <v>0.140000001</v>
      </c>
      <c r="AU1050" s="81" t="n">
        <v>-1.31134158e-07</v>
      </c>
      <c r="AV1050" s="81" t="n">
        <v>0</v>
      </c>
      <c r="AW1050" s="82">
        <f>MAX(ABS(Y1050-AK1050),ABS(Z1050-AL1050),ABS(AA1050-AM1050),ABS(AB1050-AN1050),ABS(AC1050-AO1050),ABS(AD1050-AP1050),ABS(AE1050-AQ1050),ABS(AF1050-AR1050),ABS(AG1050-AS1050),ABS(AH1050-AT1050),ABS(AI1050-AU1050),ABS(AJ1050-AV1050))</f>
        <v/>
      </c>
    </row>
    <row r="1051">
      <c r="A1051" s="78" t="inlineStr">
        <is>
          <t>M1046</t>
        </is>
      </c>
      <c r="B1051" s="52" t="inlineStr">
        <is>
          <t>WSOCK-03</t>
        </is>
      </c>
      <c r="C1051" s="52" t="inlineStr">
        <is>
          <t>Windsock</t>
        </is>
      </c>
      <c r="D1051" s="52" t="inlineStr">
        <is>
          <t>Windsock pole</t>
        </is>
      </c>
      <c r="E1051" s="58" t="inlineStr">
        <is>
          <t>Cylinder</t>
        </is>
      </c>
      <c r="F1051" s="52" t="inlineStr">
        <is>
          <t>WSOCK-00</t>
        </is>
      </c>
      <c r="G1051" s="79" t="n">
        <v>0.100000001</v>
      </c>
      <c r="H1051" s="79" t="n">
        <v>0.100000001</v>
      </c>
      <c r="I1051" s="79" t="n">
        <v>3.0999999</v>
      </c>
      <c r="J1051" s="79" t="n">
        <v>90</v>
      </c>
      <c r="K1051" s="79" t="n">
        <v>0</v>
      </c>
      <c r="L1051" s="79" t="n">
        <v>0</v>
      </c>
      <c r="M1051" s="79" t="n">
        <v>0</v>
      </c>
      <c r="N1051" s="79" t="n">
        <v>4.55000019</v>
      </c>
      <c r="O1051" s="79" t="n">
        <v>0</v>
      </c>
      <c r="P1051" s="80">
        <f>COS(RADIANS(K1051))*COS(RADIANS(L1051))+SIN(RADIANS(K1051))*SIN(RADIANS(J1051))*SIN(RADIANS(L1051))</f>
        <v/>
      </c>
      <c r="Q1051" s="80">
        <f>-COS(RADIANS(K1051))*SIN(RADIANS(L1051))+SIN(RADIANS(K1051))*SIN(RADIANS(J1051))*COS(RADIANS(L1051))</f>
        <v/>
      </c>
      <c r="R1051" s="80">
        <f>SIN(RADIANS(K1051))*COS(RADIANS(J1051))</f>
        <v/>
      </c>
      <c r="S1051" s="80">
        <f>COS(RADIANS(J1051))*SIN(RADIANS(L1051))</f>
        <v/>
      </c>
      <c r="T1051" s="80">
        <f>COS(RADIANS(J1051))*COS(RADIANS(L1051))</f>
        <v/>
      </c>
      <c r="U1051" s="80">
        <f>-SIN(RADIANS(J1051))</f>
        <v/>
      </c>
      <c r="V1051" s="80">
        <f>-SIN(RADIANS(K1051))*COS(RADIANS(L1051))+COS(RADIANS(K1051))*SIN(RADIANS(J1051))*SIN(RADIANS(L1051))</f>
        <v/>
      </c>
      <c r="W1051" s="80">
        <f>SIN(RADIANS(K1051))*SIN(RADIANS(L1051))+COS(RADIANS(K1051))*SIN(RADIANS(J1051))*COS(RADIANS(L1051))</f>
        <v/>
      </c>
      <c r="X1051" s="80">
        <f>COS(RADIANS(K1051))*COS(RADIANS(J1051))</f>
        <v/>
      </c>
      <c r="Y1051" s="80">
        <f>P1051*G1051</f>
        <v/>
      </c>
      <c r="Z1051" s="80">
        <f>Q1051*H1051</f>
        <v/>
      </c>
      <c r="AA1051" s="80">
        <f>R1051*I1051</f>
        <v/>
      </c>
      <c r="AB1051" s="80">
        <f>M1051</f>
        <v/>
      </c>
      <c r="AC1051" s="80">
        <f>S1051*G1051</f>
        <v/>
      </c>
      <c r="AD1051" s="80">
        <f>T1051*H1051</f>
        <v/>
      </c>
      <c r="AE1051" s="80">
        <f>U1051*I1051</f>
        <v/>
      </c>
      <c r="AF1051" s="80">
        <f>N1051</f>
        <v/>
      </c>
      <c r="AG1051" s="80">
        <f>V1051*G1051</f>
        <v/>
      </c>
      <c r="AH1051" s="80">
        <f>W1051*H1051</f>
        <v/>
      </c>
      <c r="AI1051" s="80">
        <f>X1051*I1051</f>
        <v/>
      </c>
      <c r="AJ1051" s="80">
        <f>O1051</f>
        <v/>
      </c>
      <c r="AK1051" s="81" t="n">
        <v>0.100000001</v>
      </c>
      <c r="AL1051" s="81" t="n">
        <v>0</v>
      </c>
      <c r="AM1051" s="81" t="n">
        <v>0</v>
      </c>
      <c r="AN1051" s="81" t="n">
        <v>0</v>
      </c>
      <c r="AO1051" s="81" t="n">
        <v>0</v>
      </c>
      <c r="AP1051" s="81" t="n">
        <v>-4.37113901e-09</v>
      </c>
      <c r="AQ1051" s="81" t="n">
        <v>-3.0999999</v>
      </c>
      <c r="AR1051" s="81" t="n">
        <v>4.55000019</v>
      </c>
      <c r="AS1051" s="81" t="n">
        <v>0</v>
      </c>
      <c r="AT1051" s="81" t="n">
        <v>0.100000001</v>
      </c>
      <c r="AU1051" s="81" t="n">
        <v>-1.35505303e-07</v>
      </c>
      <c r="AV1051" s="81" t="n">
        <v>0</v>
      </c>
      <c r="AW1051" s="82">
        <f>MAX(ABS(Y1051-AK1051),ABS(Z1051-AL1051),ABS(AA1051-AM1051),ABS(AB1051-AN1051),ABS(AC1051-AO1051),ABS(AD1051-AP1051),ABS(AE1051-AQ1051),ABS(AF1051-AR1051),ABS(AG1051-AS1051),ABS(AH1051-AT1051),ABS(AI1051-AU1051),ABS(AJ1051-AV1051))</f>
        <v/>
      </c>
    </row>
    <row r="1052">
      <c r="A1052" s="78" t="inlineStr">
        <is>
          <t>M1047</t>
        </is>
      </c>
      <c r="B1052" s="52" t="inlineStr">
        <is>
          <t>WSOCK-04</t>
        </is>
      </c>
      <c r="C1052" s="52" t="inlineStr">
        <is>
          <t>Windsock</t>
        </is>
      </c>
      <c r="D1052" s="52" t="inlineStr">
        <is>
          <t>Sock swivel</t>
        </is>
      </c>
      <c r="E1052" s="53" t="inlineStr">
        <is>
          <t>Group</t>
        </is>
      </c>
      <c r="F1052" s="52" t="inlineStr">
        <is>
          <t>WSOCK-00</t>
        </is>
      </c>
      <c r="G1052" s="79" t="n">
        <v>1</v>
      </c>
      <c r="H1052" s="79" t="n">
        <v>1</v>
      </c>
      <c r="I1052" s="79" t="n">
        <v>1</v>
      </c>
      <c r="J1052" s="79" t="n">
        <v>0</v>
      </c>
      <c r="K1052" s="79" t="n">
        <v>209.63559</v>
      </c>
      <c r="L1052" s="79" t="n">
        <v>0</v>
      </c>
      <c r="M1052" s="79" t="n">
        <v>0</v>
      </c>
      <c r="N1052" s="79" t="n">
        <v>6</v>
      </c>
      <c r="O1052" s="79" t="n">
        <v>0</v>
      </c>
      <c r="P1052" s="80">
        <f>COS(RADIANS(K1052))*COS(RADIANS(L1052))+SIN(RADIANS(K1052))*SIN(RADIANS(J1052))*SIN(RADIANS(L1052))</f>
        <v/>
      </c>
      <c r="Q1052" s="80">
        <f>-COS(RADIANS(K1052))*SIN(RADIANS(L1052))+SIN(RADIANS(K1052))*SIN(RADIANS(J1052))*COS(RADIANS(L1052))</f>
        <v/>
      </c>
      <c r="R1052" s="80">
        <f>SIN(RADIANS(K1052))*COS(RADIANS(J1052))</f>
        <v/>
      </c>
      <c r="S1052" s="80">
        <f>COS(RADIANS(J1052))*SIN(RADIANS(L1052))</f>
        <v/>
      </c>
      <c r="T1052" s="80">
        <f>COS(RADIANS(J1052))*COS(RADIANS(L1052))</f>
        <v/>
      </c>
      <c r="U1052" s="80">
        <f>-SIN(RADIANS(J1052))</f>
        <v/>
      </c>
      <c r="V1052" s="80">
        <f>-SIN(RADIANS(K1052))*COS(RADIANS(L1052))+COS(RADIANS(K1052))*SIN(RADIANS(J1052))*SIN(RADIANS(L1052))</f>
        <v/>
      </c>
      <c r="W1052" s="80">
        <f>SIN(RADIANS(K1052))*SIN(RADIANS(L1052))+COS(RADIANS(K1052))*SIN(RADIANS(J1052))*COS(RADIANS(L1052))</f>
        <v/>
      </c>
      <c r="X1052" s="80">
        <f>COS(RADIANS(K1052))*COS(RADIANS(J1052))</f>
        <v/>
      </c>
      <c r="Y1052" s="80">
        <f>P1052*G1052</f>
        <v/>
      </c>
      <c r="Z1052" s="80">
        <f>Q1052*H1052</f>
        <v/>
      </c>
      <c r="AA1052" s="80">
        <f>R1052*I1052</f>
        <v/>
      </c>
      <c r="AB1052" s="80">
        <f>M1052</f>
        <v/>
      </c>
      <c r="AC1052" s="80">
        <f>S1052*G1052</f>
        <v/>
      </c>
      <c r="AD1052" s="80">
        <f>T1052*H1052</f>
        <v/>
      </c>
      <c r="AE1052" s="80">
        <f>U1052*I1052</f>
        <v/>
      </c>
      <c r="AF1052" s="80">
        <f>N1052</f>
        <v/>
      </c>
      <c r="AG1052" s="80">
        <f>V1052*G1052</f>
        <v/>
      </c>
      <c r="AH1052" s="80">
        <f>W1052*H1052</f>
        <v/>
      </c>
      <c r="AI1052" s="80">
        <f>X1052*I1052</f>
        <v/>
      </c>
      <c r="AJ1052" s="80">
        <f>O1052</f>
        <v/>
      </c>
      <c r="AK1052" s="81" t="n">
        <v>-0.869187891</v>
      </c>
      <c r="AL1052" s="81" t="n">
        <v>0</v>
      </c>
      <c r="AM1052" s="81" t="n">
        <v>-0.494481951</v>
      </c>
      <c r="AN1052" s="81" t="n">
        <v>0</v>
      </c>
      <c r="AO1052" s="81" t="n">
        <v>0</v>
      </c>
      <c r="AP1052" s="81" t="n">
        <v>1</v>
      </c>
      <c r="AQ1052" s="81" t="n">
        <v>0</v>
      </c>
      <c r="AR1052" s="81" t="n">
        <v>6</v>
      </c>
      <c r="AS1052" s="81" t="n">
        <v>0.494481951</v>
      </c>
      <c r="AT1052" s="81" t="n">
        <v>0</v>
      </c>
      <c r="AU1052" s="81" t="n">
        <v>-0.869187891</v>
      </c>
      <c r="AV1052" s="81" t="n">
        <v>0</v>
      </c>
      <c r="AW1052" s="82">
        <f>MAX(ABS(Y1052-AK1052),ABS(Z1052-AL1052),ABS(AA1052-AM1052),ABS(AB1052-AN1052),ABS(AC1052-AO1052),ABS(AD1052-AP1052),ABS(AE1052-AQ1052),ABS(AF1052-AR1052),ABS(AG1052-AS1052),ABS(AH1052-AT1052),ABS(AI1052-AU1052),ABS(AJ1052-AV1052))</f>
        <v/>
      </c>
    </row>
    <row r="1053">
      <c r="A1053" s="78" t="inlineStr">
        <is>
          <t>M1048</t>
        </is>
      </c>
      <c r="B1053" s="52" t="inlineStr">
        <is>
          <t>WSOCK-05</t>
        </is>
      </c>
      <c r="C1053" s="52" t="inlineStr">
        <is>
          <t>Windsock</t>
        </is>
      </c>
      <c r="D1053" s="52" t="inlineStr">
        <is>
          <t>Mouth hoop</t>
        </is>
      </c>
      <c r="E1053" s="58" t="inlineStr">
        <is>
          <t>Cylinder</t>
        </is>
      </c>
      <c r="F1053" s="52" t="inlineStr">
        <is>
          <t>WSOCK-04</t>
        </is>
      </c>
      <c r="G1053" s="79" t="n">
        <v>0.0250000004</v>
      </c>
      <c r="H1053" s="79" t="n">
        <v>0.0250000004</v>
      </c>
      <c r="I1053" s="79" t="n">
        <v>0.360000044</v>
      </c>
      <c r="J1053" s="79" t="n">
        <v>-60</v>
      </c>
      <c r="K1053" s="79" t="n">
        <v>-90</v>
      </c>
      <c r="L1053" s="79" t="n">
        <v>0</v>
      </c>
      <c r="M1053" s="79" t="n">
        <v>0.270000011</v>
      </c>
      <c r="N1053" s="79" t="n">
        <v>0.155884594</v>
      </c>
      <c r="O1053" s="79" t="n">
        <v>0</v>
      </c>
      <c r="P1053" s="80">
        <f>COS(RADIANS(K1053))*COS(RADIANS(L1053))+SIN(RADIANS(K1053))*SIN(RADIANS(J1053))*SIN(RADIANS(L1053))</f>
        <v/>
      </c>
      <c r="Q1053" s="80">
        <f>-COS(RADIANS(K1053))*SIN(RADIANS(L1053))+SIN(RADIANS(K1053))*SIN(RADIANS(J1053))*COS(RADIANS(L1053))</f>
        <v/>
      </c>
      <c r="R1053" s="80">
        <f>SIN(RADIANS(K1053))*COS(RADIANS(J1053))</f>
        <v/>
      </c>
      <c r="S1053" s="80">
        <f>COS(RADIANS(J1053))*SIN(RADIANS(L1053))</f>
        <v/>
      </c>
      <c r="T1053" s="80">
        <f>COS(RADIANS(J1053))*COS(RADIANS(L1053))</f>
        <v/>
      </c>
      <c r="U1053" s="80">
        <f>-SIN(RADIANS(J1053))</f>
        <v/>
      </c>
      <c r="V1053" s="80">
        <f>-SIN(RADIANS(K1053))*COS(RADIANS(L1053))+COS(RADIANS(K1053))*SIN(RADIANS(J1053))*SIN(RADIANS(L1053))</f>
        <v/>
      </c>
      <c r="W1053" s="80">
        <f>SIN(RADIANS(K1053))*SIN(RADIANS(L1053))+COS(RADIANS(K1053))*SIN(RADIANS(J1053))*COS(RADIANS(L1053))</f>
        <v/>
      </c>
      <c r="X1053" s="80">
        <f>COS(RADIANS(K1053))*COS(RADIANS(J1053))</f>
        <v/>
      </c>
      <c r="Y1053" s="80">
        <f>P1053*G1053</f>
        <v/>
      </c>
      <c r="Z1053" s="80">
        <f>Q1053*H1053</f>
        <v/>
      </c>
      <c r="AA1053" s="80">
        <f>R1053*I1053</f>
        <v/>
      </c>
      <c r="AB1053" s="80">
        <f>M1053</f>
        <v/>
      </c>
      <c r="AC1053" s="80">
        <f>S1053*G1053</f>
        <v/>
      </c>
      <c r="AD1053" s="80">
        <f>T1053*H1053</f>
        <v/>
      </c>
      <c r="AE1053" s="80">
        <f>U1053*I1053</f>
        <v/>
      </c>
      <c r="AF1053" s="80">
        <f>N1053</f>
        <v/>
      </c>
      <c r="AG1053" s="80">
        <f>V1053*G1053</f>
        <v/>
      </c>
      <c r="AH1053" s="80">
        <f>W1053*H1053</f>
        <v/>
      </c>
      <c r="AI1053" s="80">
        <f>X1053*I1053</f>
        <v/>
      </c>
      <c r="AJ1053" s="80">
        <f>O1053</f>
        <v/>
      </c>
      <c r="AK1053" s="81" t="n">
        <v>-1.09278475e-09</v>
      </c>
      <c r="AL1053" s="81" t="n">
        <v>0.0216506366</v>
      </c>
      <c r="AM1053" s="81" t="n">
        <v>-0.180000007</v>
      </c>
      <c r="AN1053" s="81" t="n">
        <v>0.270000011</v>
      </c>
      <c r="AO1053" s="81" t="n">
        <v>0</v>
      </c>
      <c r="AP1053" s="81" t="n">
        <v>0.0124999993</v>
      </c>
      <c r="AQ1053" s="81" t="n">
        <v>0.311769187</v>
      </c>
      <c r="AR1053" s="81" t="n">
        <v>0.155884594</v>
      </c>
      <c r="AS1053" s="81" t="n">
        <v>0.0250000004</v>
      </c>
      <c r="AT1053" s="81" t="n">
        <v>9.463793079999999e-10</v>
      </c>
      <c r="AU1053" s="81" t="n">
        <v>-7.868050210000001e-09</v>
      </c>
      <c r="AV1053" s="81" t="n">
        <v>0</v>
      </c>
      <c r="AW1053" s="82">
        <f>MAX(ABS(Y1053-AK1053),ABS(Z1053-AL1053),ABS(AA1053-AM1053),ABS(AB1053-AN1053),ABS(AC1053-AO1053),ABS(AD1053-AP1053),ABS(AE1053-AQ1053),ABS(AF1053-AR1053),ABS(AG1053-AS1053),ABS(AH1053-AT1053),ABS(AI1053-AU1053),ABS(AJ1053-AV1053))</f>
        <v/>
      </c>
    </row>
    <row r="1054">
      <c r="A1054" s="78" t="inlineStr">
        <is>
          <t>M1049</t>
        </is>
      </c>
      <c r="B1054" s="52" t="inlineStr">
        <is>
          <t>WSOCK-06</t>
        </is>
      </c>
      <c r="C1054" s="52" t="inlineStr">
        <is>
          <t>Windsock</t>
        </is>
      </c>
      <c r="D1054" s="52" t="inlineStr">
        <is>
          <t>Mouth hoop</t>
        </is>
      </c>
      <c r="E1054" s="58" t="inlineStr">
        <is>
          <t>Cylinder</t>
        </is>
      </c>
      <c r="F1054" s="52" t="inlineStr">
        <is>
          <t>WSOCK-04</t>
        </is>
      </c>
      <c r="G1054" s="79" t="n">
        <v>0.0250000004</v>
      </c>
      <c r="H1054" s="79" t="n">
        <v>0.0250000004</v>
      </c>
      <c r="I1054" s="79" t="n">
        <v>0.360000014</v>
      </c>
      <c r="J1054" s="79" t="n">
        <v>4.74318631e-06</v>
      </c>
      <c r="K1054" s="79" t="n">
        <v>-90</v>
      </c>
      <c r="L1054" s="79" t="n">
        <v>0</v>
      </c>
      <c r="M1054" s="79" t="n">
        <v>-1.49011612e-08</v>
      </c>
      <c r="N1054" s="79" t="n">
        <v>0.311769187</v>
      </c>
      <c r="O1054" s="79" t="n">
        <v>0</v>
      </c>
      <c r="P1054" s="80">
        <f>COS(RADIANS(K1054))*COS(RADIANS(L1054))+SIN(RADIANS(K1054))*SIN(RADIANS(J1054))*SIN(RADIANS(L1054))</f>
        <v/>
      </c>
      <c r="Q1054" s="80">
        <f>-COS(RADIANS(K1054))*SIN(RADIANS(L1054))+SIN(RADIANS(K1054))*SIN(RADIANS(J1054))*COS(RADIANS(L1054))</f>
        <v/>
      </c>
      <c r="R1054" s="80">
        <f>SIN(RADIANS(K1054))*COS(RADIANS(J1054))</f>
        <v/>
      </c>
      <c r="S1054" s="80">
        <f>COS(RADIANS(J1054))*SIN(RADIANS(L1054))</f>
        <v/>
      </c>
      <c r="T1054" s="80">
        <f>COS(RADIANS(J1054))*COS(RADIANS(L1054))</f>
        <v/>
      </c>
      <c r="U1054" s="80">
        <f>-SIN(RADIANS(J1054))</f>
        <v/>
      </c>
      <c r="V1054" s="80">
        <f>-SIN(RADIANS(K1054))*COS(RADIANS(L1054))+COS(RADIANS(K1054))*SIN(RADIANS(J1054))*SIN(RADIANS(L1054))</f>
        <v/>
      </c>
      <c r="W1054" s="80">
        <f>SIN(RADIANS(K1054))*SIN(RADIANS(L1054))+COS(RADIANS(K1054))*SIN(RADIANS(J1054))*COS(RADIANS(L1054))</f>
        <v/>
      </c>
      <c r="X1054" s="80">
        <f>COS(RADIANS(K1054))*COS(RADIANS(J1054))</f>
        <v/>
      </c>
      <c r="Y1054" s="80">
        <f>P1054*G1054</f>
        <v/>
      </c>
      <c r="Z1054" s="80">
        <f>Q1054*H1054</f>
        <v/>
      </c>
      <c r="AA1054" s="80">
        <f>R1054*I1054</f>
        <v/>
      </c>
      <c r="AB1054" s="80">
        <f>M1054</f>
        <v/>
      </c>
      <c r="AC1054" s="80">
        <f>S1054*G1054</f>
        <v/>
      </c>
      <c r="AD1054" s="80">
        <f>T1054*H1054</f>
        <v/>
      </c>
      <c r="AE1054" s="80">
        <f>U1054*I1054</f>
        <v/>
      </c>
      <c r="AF1054" s="80">
        <f>N1054</f>
        <v/>
      </c>
      <c r="AG1054" s="80">
        <f>V1054*G1054</f>
        <v/>
      </c>
      <c r="AH1054" s="80">
        <f>W1054*H1054</f>
        <v/>
      </c>
      <c r="AI1054" s="80">
        <f>X1054*I1054</f>
        <v/>
      </c>
      <c r="AJ1054" s="80">
        <f>O1054</f>
        <v/>
      </c>
      <c r="AK1054" s="81" t="n">
        <v>-1.09278475e-09</v>
      </c>
      <c r="AL1054" s="81" t="n">
        <v>-2.0696056e-09</v>
      </c>
      <c r="AM1054" s="81" t="n">
        <v>-0.360000014</v>
      </c>
      <c r="AN1054" s="81" t="n">
        <v>-1.49011612e-08</v>
      </c>
      <c r="AO1054" s="81" t="n">
        <v>0</v>
      </c>
      <c r="AP1054" s="81" t="n">
        <v>0.0250000004</v>
      </c>
      <c r="AQ1054" s="81" t="n">
        <v>-2.98023206e-08</v>
      </c>
      <c r="AR1054" s="81" t="n">
        <v>0.311769187</v>
      </c>
      <c r="AS1054" s="81" t="n">
        <v>0.0250000004</v>
      </c>
      <c r="AT1054" s="81" t="n">
        <v>-9.04653356e-17</v>
      </c>
      <c r="AU1054" s="81" t="n">
        <v>-1.57361004e-08</v>
      </c>
      <c r="AV1054" s="81" t="n">
        <v>0</v>
      </c>
      <c r="AW1054" s="82">
        <f>MAX(ABS(Y1054-AK1054),ABS(Z1054-AL1054),ABS(AA1054-AM1054),ABS(AB1054-AN1054),ABS(AC1054-AO1054),ABS(AD1054-AP1054),ABS(AE1054-AQ1054),ABS(AF1054-AR1054),ABS(AG1054-AS1054),ABS(AH1054-AT1054),ABS(AI1054-AU1054),ABS(AJ1054-AV1054))</f>
        <v/>
      </c>
    </row>
    <row r="1055">
      <c r="A1055" s="78" t="inlineStr">
        <is>
          <t>M1050</t>
        </is>
      </c>
      <c r="B1055" s="52" t="inlineStr">
        <is>
          <t>WSOCK-07</t>
        </is>
      </c>
      <c r="C1055" s="52" t="inlineStr">
        <is>
          <t>Windsock</t>
        </is>
      </c>
      <c r="D1055" s="52" t="inlineStr">
        <is>
          <t>Mouth hoop</t>
        </is>
      </c>
      <c r="E1055" s="58" t="inlineStr">
        <is>
          <t>Cylinder</t>
        </is>
      </c>
      <c r="F1055" s="52" t="inlineStr">
        <is>
          <t>WSOCK-04</t>
        </is>
      </c>
      <c r="G1055" s="79" t="n">
        <v>0.0250000004</v>
      </c>
      <c r="H1055" s="79" t="n">
        <v>0.0250000004</v>
      </c>
      <c r="I1055" s="79" t="n">
        <v>0.360000044</v>
      </c>
      <c r="J1055" s="79" t="n">
        <v>60</v>
      </c>
      <c r="K1055" s="79" t="n">
        <v>-90</v>
      </c>
      <c r="L1055" s="79" t="n">
        <v>0</v>
      </c>
      <c r="M1055" s="79" t="n">
        <v>-0.270000011</v>
      </c>
      <c r="N1055" s="79" t="n">
        <v>0.155884564</v>
      </c>
      <c r="O1055" s="79" t="n">
        <v>0</v>
      </c>
      <c r="P1055" s="80">
        <f>COS(RADIANS(K1055))*COS(RADIANS(L1055))+SIN(RADIANS(K1055))*SIN(RADIANS(J1055))*SIN(RADIANS(L1055))</f>
        <v/>
      </c>
      <c r="Q1055" s="80">
        <f>-COS(RADIANS(K1055))*SIN(RADIANS(L1055))+SIN(RADIANS(K1055))*SIN(RADIANS(J1055))*COS(RADIANS(L1055))</f>
        <v/>
      </c>
      <c r="R1055" s="80">
        <f>SIN(RADIANS(K1055))*COS(RADIANS(J1055))</f>
        <v/>
      </c>
      <c r="S1055" s="80">
        <f>COS(RADIANS(J1055))*SIN(RADIANS(L1055))</f>
        <v/>
      </c>
      <c r="T1055" s="80">
        <f>COS(RADIANS(J1055))*COS(RADIANS(L1055))</f>
        <v/>
      </c>
      <c r="U1055" s="80">
        <f>-SIN(RADIANS(J1055))</f>
        <v/>
      </c>
      <c r="V1055" s="80">
        <f>-SIN(RADIANS(K1055))*COS(RADIANS(L1055))+COS(RADIANS(K1055))*SIN(RADIANS(J1055))*SIN(RADIANS(L1055))</f>
        <v/>
      </c>
      <c r="W1055" s="80">
        <f>SIN(RADIANS(K1055))*SIN(RADIANS(L1055))+COS(RADIANS(K1055))*SIN(RADIANS(J1055))*COS(RADIANS(L1055))</f>
        <v/>
      </c>
      <c r="X1055" s="80">
        <f>COS(RADIANS(K1055))*COS(RADIANS(J1055))</f>
        <v/>
      </c>
      <c r="Y1055" s="80">
        <f>P1055*G1055</f>
        <v/>
      </c>
      <c r="Z1055" s="80">
        <f>Q1055*H1055</f>
        <v/>
      </c>
      <c r="AA1055" s="80">
        <f>R1055*I1055</f>
        <v/>
      </c>
      <c r="AB1055" s="80">
        <f>M1055</f>
        <v/>
      </c>
      <c r="AC1055" s="80">
        <f>S1055*G1055</f>
        <v/>
      </c>
      <c r="AD1055" s="80">
        <f>T1055*H1055</f>
        <v/>
      </c>
      <c r="AE1055" s="80">
        <f>U1055*I1055</f>
        <v/>
      </c>
      <c r="AF1055" s="80">
        <f>N1055</f>
        <v/>
      </c>
      <c r="AG1055" s="80">
        <f>V1055*G1055</f>
        <v/>
      </c>
      <c r="AH1055" s="80">
        <f>W1055*H1055</f>
        <v/>
      </c>
      <c r="AI1055" s="80">
        <f>X1055*I1055</f>
        <v/>
      </c>
      <c r="AJ1055" s="80">
        <f>O1055</f>
        <v/>
      </c>
      <c r="AK1055" s="81" t="n">
        <v>-1.09278475e-09</v>
      </c>
      <c r="AL1055" s="81" t="n">
        <v>-0.0216506366</v>
      </c>
      <c r="AM1055" s="81" t="n">
        <v>-0.180000007</v>
      </c>
      <c r="AN1055" s="81" t="n">
        <v>-0.270000011</v>
      </c>
      <c r="AO1055" s="81" t="n">
        <v>0</v>
      </c>
      <c r="AP1055" s="81" t="n">
        <v>0.0124999993</v>
      </c>
      <c r="AQ1055" s="81" t="n">
        <v>-0.311769187</v>
      </c>
      <c r="AR1055" s="81" t="n">
        <v>0.155884564</v>
      </c>
      <c r="AS1055" s="81" t="n">
        <v>0.0250000004</v>
      </c>
      <c r="AT1055" s="81" t="n">
        <v>-9.463793079999999e-10</v>
      </c>
      <c r="AU1055" s="81" t="n">
        <v>-7.868050210000001e-09</v>
      </c>
      <c r="AV1055" s="81" t="n">
        <v>0</v>
      </c>
      <c r="AW1055" s="82">
        <f>MAX(ABS(Y1055-AK1055),ABS(Z1055-AL1055),ABS(AA1055-AM1055),ABS(AB1055-AN1055),ABS(AC1055-AO1055),ABS(AD1055-AP1055),ABS(AE1055-AQ1055),ABS(AF1055-AR1055),ABS(AG1055-AS1055),ABS(AH1055-AT1055),ABS(AI1055-AU1055),ABS(AJ1055-AV1055))</f>
        <v/>
      </c>
    </row>
    <row r="1056">
      <c r="A1056" s="78" t="inlineStr">
        <is>
          <t>M1051</t>
        </is>
      </c>
      <c r="B1056" s="52" t="inlineStr">
        <is>
          <t>WSOCK-08</t>
        </is>
      </c>
      <c r="C1056" s="52" t="inlineStr">
        <is>
          <t>Windsock</t>
        </is>
      </c>
      <c r="D1056" s="52" t="inlineStr">
        <is>
          <t>Mouth hoop</t>
        </is>
      </c>
      <c r="E1056" s="58" t="inlineStr">
        <is>
          <t>Cylinder</t>
        </is>
      </c>
      <c r="F1056" s="52" t="inlineStr">
        <is>
          <t>WSOCK-04</t>
        </is>
      </c>
      <c r="G1056" s="79" t="n">
        <v>0.0250000004</v>
      </c>
      <c r="H1056" s="79" t="n">
        <v>0.0250000004</v>
      </c>
      <c r="I1056" s="79" t="n">
        <v>0.360000014</v>
      </c>
      <c r="J1056" s="79" t="n">
        <v>59.9999924</v>
      </c>
      <c r="K1056" s="79" t="n">
        <v>90</v>
      </c>
      <c r="L1056" s="79" t="n">
        <v>0</v>
      </c>
      <c r="M1056" s="79" t="n">
        <v>-0.269999981</v>
      </c>
      <c r="N1056" s="79" t="n">
        <v>-0.155884609</v>
      </c>
      <c r="O1056" s="79" t="n">
        <v>0</v>
      </c>
      <c r="P1056" s="80">
        <f>COS(RADIANS(K1056))*COS(RADIANS(L1056))+SIN(RADIANS(K1056))*SIN(RADIANS(J1056))*SIN(RADIANS(L1056))</f>
        <v/>
      </c>
      <c r="Q1056" s="80">
        <f>-COS(RADIANS(K1056))*SIN(RADIANS(L1056))+SIN(RADIANS(K1056))*SIN(RADIANS(J1056))*COS(RADIANS(L1056))</f>
        <v/>
      </c>
      <c r="R1056" s="80">
        <f>SIN(RADIANS(K1056))*COS(RADIANS(J1056))</f>
        <v/>
      </c>
      <c r="S1056" s="80">
        <f>COS(RADIANS(J1056))*SIN(RADIANS(L1056))</f>
        <v/>
      </c>
      <c r="T1056" s="80">
        <f>COS(RADIANS(J1056))*COS(RADIANS(L1056))</f>
        <v/>
      </c>
      <c r="U1056" s="80">
        <f>-SIN(RADIANS(J1056))</f>
        <v/>
      </c>
      <c r="V1056" s="80">
        <f>-SIN(RADIANS(K1056))*COS(RADIANS(L1056))+COS(RADIANS(K1056))*SIN(RADIANS(J1056))*SIN(RADIANS(L1056))</f>
        <v/>
      </c>
      <c r="W1056" s="80">
        <f>SIN(RADIANS(K1056))*SIN(RADIANS(L1056))+COS(RADIANS(K1056))*SIN(RADIANS(J1056))*COS(RADIANS(L1056))</f>
        <v/>
      </c>
      <c r="X1056" s="80">
        <f>COS(RADIANS(K1056))*COS(RADIANS(J1056))</f>
        <v/>
      </c>
      <c r="Y1056" s="80">
        <f>P1056*G1056</f>
        <v/>
      </c>
      <c r="Z1056" s="80">
        <f>Q1056*H1056</f>
        <v/>
      </c>
      <c r="AA1056" s="80">
        <f>R1056*I1056</f>
        <v/>
      </c>
      <c r="AB1056" s="80">
        <f>M1056</f>
        <v/>
      </c>
      <c r="AC1056" s="80">
        <f>S1056*G1056</f>
        <v/>
      </c>
      <c r="AD1056" s="80">
        <f>T1056*H1056</f>
        <v/>
      </c>
      <c r="AE1056" s="80">
        <f>U1056*I1056</f>
        <v/>
      </c>
      <c r="AF1056" s="80">
        <f>N1056</f>
        <v/>
      </c>
      <c r="AG1056" s="80">
        <f>V1056*G1056</f>
        <v/>
      </c>
      <c r="AH1056" s="80">
        <f>W1056*H1056</f>
        <v/>
      </c>
      <c r="AI1056" s="80">
        <f>X1056*I1056</f>
        <v/>
      </c>
      <c r="AJ1056" s="80">
        <f>O1056</f>
        <v/>
      </c>
      <c r="AK1056" s="81" t="n">
        <v>-1.09278475e-09</v>
      </c>
      <c r="AL1056" s="81" t="n">
        <v>0.0216506347</v>
      </c>
      <c r="AM1056" s="81" t="n">
        <v>0.180000022</v>
      </c>
      <c r="AN1056" s="81" t="n">
        <v>-0.269999981</v>
      </c>
      <c r="AO1056" s="81" t="n">
        <v>0</v>
      </c>
      <c r="AP1056" s="81" t="n">
        <v>0.012500002</v>
      </c>
      <c r="AQ1056" s="81" t="n">
        <v>-0.311769158</v>
      </c>
      <c r="AR1056" s="81" t="n">
        <v>-0.155884609</v>
      </c>
      <c r="AS1056" s="81" t="n">
        <v>-0.0250000004</v>
      </c>
      <c r="AT1056" s="81" t="n">
        <v>-9.463793079999999e-10</v>
      </c>
      <c r="AU1056" s="81" t="n">
        <v>-7.868051099999999e-09</v>
      </c>
      <c r="AV1056" s="81" t="n">
        <v>0</v>
      </c>
      <c r="AW1056" s="82">
        <f>MAX(ABS(Y1056-AK1056),ABS(Z1056-AL1056),ABS(AA1056-AM1056),ABS(AB1056-AN1056),ABS(AC1056-AO1056),ABS(AD1056-AP1056),ABS(AE1056-AQ1056),ABS(AF1056-AR1056),ABS(AG1056-AS1056),ABS(AH1056-AT1056),ABS(AI1056-AU1056),ABS(AJ1056-AV1056))</f>
        <v/>
      </c>
    </row>
    <row r="1057">
      <c r="A1057" s="78" t="inlineStr">
        <is>
          <t>M1052</t>
        </is>
      </c>
      <c r="B1057" s="52" t="inlineStr">
        <is>
          <t>WSOCK-09</t>
        </is>
      </c>
      <c r="C1057" s="52" t="inlineStr">
        <is>
          <t>Windsock</t>
        </is>
      </c>
      <c r="D1057" s="52" t="inlineStr">
        <is>
          <t>Mouth hoop</t>
        </is>
      </c>
      <c r="E1057" s="58" t="inlineStr">
        <is>
          <t>Cylinder</t>
        </is>
      </c>
      <c r="F1057" s="52" t="inlineStr">
        <is>
          <t>WSOCK-04</t>
        </is>
      </c>
      <c r="G1057" s="79" t="n">
        <v>0.0250000004</v>
      </c>
      <c r="H1057" s="79" t="n">
        <v>0.0250000004</v>
      </c>
      <c r="I1057" s="79" t="n">
        <v>0.360000134</v>
      </c>
      <c r="J1057" s="79" t="n">
        <v>-1.42295548e-05</v>
      </c>
      <c r="K1057" s="79" t="n">
        <v>90</v>
      </c>
      <c r="L1057" s="79" t="n">
        <v>0</v>
      </c>
      <c r="M1057" s="79" t="n">
        <v>8.19563866e-08</v>
      </c>
      <c r="N1057" s="79" t="n">
        <v>-0.311769128</v>
      </c>
      <c r="O1057" s="79" t="n">
        <v>0</v>
      </c>
      <c r="P1057" s="80">
        <f>COS(RADIANS(K1057))*COS(RADIANS(L1057))+SIN(RADIANS(K1057))*SIN(RADIANS(J1057))*SIN(RADIANS(L1057))</f>
        <v/>
      </c>
      <c r="Q1057" s="80">
        <f>-COS(RADIANS(K1057))*SIN(RADIANS(L1057))+SIN(RADIANS(K1057))*SIN(RADIANS(J1057))*COS(RADIANS(L1057))</f>
        <v/>
      </c>
      <c r="R1057" s="80">
        <f>SIN(RADIANS(K1057))*COS(RADIANS(J1057))</f>
        <v/>
      </c>
      <c r="S1057" s="80">
        <f>COS(RADIANS(J1057))*SIN(RADIANS(L1057))</f>
        <v/>
      </c>
      <c r="T1057" s="80">
        <f>COS(RADIANS(J1057))*COS(RADIANS(L1057))</f>
        <v/>
      </c>
      <c r="U1057" s="80">
        <f>-SIN(RADIANS(J1057))</f>
        <v/>
      </c>
      <c r="V1057" s="80">
        <f>-SIN(RADIANS(K1057))*COS(RADIANS(L1057))+COS(RADIANS(K1057))*SIN(RADIANS(J1057))*SIN(RADIANS(L1057))</f>
        <v/>
      </c>
      <c r="W1057" s="80">
        <f>SIN(RADIANS(K1057))*SIN(RADIANS(L1057))+COS(RADIANS(K1057))*SIN(RADIANS(J1057))*COS(RADIANS(L1057))</f>
        <v/>
      </c>
      <c r="X1057" s="80">
        <f>COS(RADIANS(K1057))*COS(RADIANS(J1057))</f>
        <v/>
      </c>
      <c r="Y1057" s="80">
        <f>P1057*G1057</f>
        <v/>
      </c>
      <c r="Z1057" s="80">
        <f>Q1057*H1057</f>
        <v/>
      </c>
      <c r="AA1057" s="80">
        <f>R1057*I1057</f>
        <v/>
      </c>
      <c r="AB1057" s="80">
        <f>M1057</f>
        <v/>
      </c>
      <c r="AC1057" s="80">
        <f>S1057*G1057</f>
        <v/>
      </c>
      <c r="AD1057" s="80">
        <f>T1057*H1057</f>
        <v/>
      </c>
      <c r="AE1057" s="80">
        <f>U1057*I1057</f>
        <v/>
      </c>
      <c r="AF1057" s="80">
        <f>N1057</f>
        <v/>
      </c>
      <c r="AG1057" s="80">
        <f>V1057*G1057</f>
        <v/>
      </c>
      <c r="AH1057" s="80">
        <f>W1057*H1057</f>
        <v/>
      </c>
      <c r="AI1057" s="80">
        <f>X1057*I1057</f>
        <v/>
      </c>
      <c r="AJ1057" s="80">
        <f>O1057</f>
        <v/>
      </c>
      <c r="AK1057" s="81" t="n">
        <v>-1.09278475e-09</v>
      </c>
      <c r="AL1057" s="81" t="n">
        <v>-6.2088148e-09</v>
      </c>
      <c r="AM1057" s="81" t="n">
        <v>0.360000134</v>
      </c>
      <c r="AN1057" s="81" t="n">
        <v>8.19563866e-08</v>
      </c>
      <c r="AO1057" s="81" t="n">
        <v>0</v>
      </c>
      <c r="AP1057" s="81" t="n">
        <v>0.0250000004</v>
      </c>
      <c r="AQ1057" s="81" t="n">
        <v>8.94069672e-08</v>
      </c>
      <c r="AR1057" s="81" t="n">
        <v>-0.311769128</v>
      </c>
      <c r="AS1057" s="81" t="n">
        <v>-0.0250000004</v>
      </c>
      <c r="AT1057" s="81" t="n">
        <v>2.71395921e-16</v>
      </c>
      <c r="AU1057" s="81" t="n">
        <v>-1.57361058e-08</v>
      </c>
      <c r="AV1057" s="81" t="n">
        <v>0</v>
      </c>
      <c r="AW1057" s="82">
        <f>MAX(ABS(Y1057-AK1057),ABS(Z1057-AL1057),ABS(AA1057-AM1057),ABS(AB1057-AN1057),ABS(AC1057-AO1057),ABS(AD1057-AP1057),ABS(AE1057-AQ1057),ABS(AF1057-AR1057),ABS(AG1057-AS1057),ABS(AH1057-AT1057),ABS(AI1057-AU1057),ABS(AJ1057-AV1057))</f>
        <v/>
      </c>
    </row>
    <row r="1058">
      <c r="A1058" s="78" t="inlineStr">
        <is>
          <t>M1053</t>
        </is>
      </c>
      <c r="B1058" s="52" t="inlineStr">
        <is>
          <t>WSOCK-10</t>
        </is>
      </c>
      <c r="C1058" s="52" t="inlineStr">
        <is>
          <t>Windsock</t>
        </is>
      </c>
      <c r="D1058" s="52" t="inlineStr">
        <is>
          <t>Mouth hoop</t>
        </is>
      </c>
      <c r="E1058" s="58" t="inlineStr">
        <is>
          <t>Cylinder</t>
        </is>
      </c>
      <c r="F1058" s="52" t="inlineStr">
        <is>
          <t>WSOCK-04</t>
        </is>
      </c>
      <c r="G1058" s="79" t="n">
        <v>0.0250000004</v>
      </c>
      <c r="H1058" s="79" t="n">
        <v>0.0250000004</v>
      </c>
      <c r="I1058" s="79" t="n">
        <v>0.359999955</v>
      </c>
      <c r="J1058" s="79" t="n">
        <v>-60.0000114</v>
      </c>
      <c r="K1058" s="79" t="n">
        <v>90</v>
      </c>
      <c r="L1058" s="79" t="n">
        <v>0</v>
      </c>
      <c r="M1058" s="79" t="n">
        <v>0.27000007</v>
      </c>
      <c r="N1058" s="79" t="n">
        <v>-0.155884519</v>
      </c>
      <c r="O1058" s="79" t="n">
        <v>0</v>
      </c>
      <c r="P1058" s="80">
        <f>COS(RADIANS(K1058))*COS(RADIANS(L1058))+SIN(RADIANS(K1058))*SIN(RADIANS(J1058))*SIN(RADIANS(L1058))</f>
        <v/>
      </c>
      <c r="Q1058" s="80">
        <f>-COS(RADIANS(K1058))*SIN(RADIANS(L1058))+SIN(RADIANS(K1058))*SIN(RADIANS(J1058))*COS(RADIANS(L1058))</f>
        <v/>
      </c>
      <c r="R1058" s="80">
        <f>SIN(RADIANS(K1058))*COS(RADIANS(J1058))</f>
        <v/>
      </c>
      <c r="S1058" s="80">
        <f>COS(RADIANS(J1058))*SIN(RADIANS(L1058))</f>
        <v/>
      </c>
      <c r="T1058" s="80">
        <f>COS(RADIANS(J1058))*COS(RADIANS(L1058))</f>
        <v/>
      </c>
      <c r="U1058" s="80">
        <f>-SIN(RADIANS(J1058))</f>
        <v/>
      </c>
      <c r="V1058" s="80">
        <f>-SIN(RADIANS(K1058))*COS(RADIANS(L1058))+COS(RADIANS(K1058))*SIN(RADIANS(J1058))*SIN(RADIANS(L1058))</f>
        <v/>
      </c>
      <c r="W1058" s="80">
        <f>SIN(RADIANS(K1058))*SIN(RADIANS(L1058))+COS(RADIANS(K1058))*SIN(RADIANS(J1058))*COS(RADIANS(L1058))</f>
        <v/>
      </c>
      <c r="X1058" s="80">
        <f>COS(RADIANS(K1058))*COS(RADIANS(J1058))</f>
        <v/>
      </c>
      <c r="Y1058" s="80">
        <f>P1058*G1058</f>
        <v/>
      </c>
      <c r="Z1058" s="80">
        <f>Q1058*H1058</f>
        <v/>
      </c>
      <c r="AA1058" s="80">
        <f>R1058*I1058</f>
        <v/>
      </c>
      <c r="AB1058" s="80">
        <f>M1058</f>
        <v/>
      </c>
      <c r="AC1058" s="80">
        <f>S1058*G1058</f>
        <v/>
      </c>
      <c r="AD1058" s="80">
        <f>T1058*H1058</f>
        <v/>
      </c>
      <c r="AE1058" s="80">
        <f>U1058*I1058</f>
        <v/>
      </c>
      <c r="AF1058" s="80">
        <f>N1058</f>
        <v/>
      </c>
      <c r="AG1058" s="80">
        <f>V1058*G1058</f>
        <v/>
      </c>
      <c r="AH1058" s="80">
        <f>W1058*H1058</f>
        <v/>
      </c>
      <c r="AI1058" s="80">
        <f>X1058*I1058</f>
        <v/>
      </c>
      <c r="AJ1058" s="80">
        <f>O1058</f>
        <v/>
      </c>
      <c r="AK1058" s="81" t="n">
        <v>-1.09278475e-09</v>
      </c>
      <c r="AL1058" s="81" t="n">
        <v>-0.0216506403</v>
      </c>
      <c r="AM1058" s="81" t="n">
        <v>0.179999888</v>
      </c>
      <c r="AN1058" s="81" t="n">
        <v>0.27000007</v>
      </c>
      <c r="AO1058" s="81" t="n">
        <v>0</v>
      </c>
      <c r="AP1058" s="81" t="n">
        <v>0.0124999946</v>
      </c>
      <c r="AQ1058" s="81" t="n">
        <v>0.311769158</v>
      </c>
      <c r="AR1058" s="81" t="n">
        <v>-0.155884519</v>
      </c>
      <c r="AS1058" s="81" t="n">
        <v>-0.0250000004</v>
      </c>
      <c r="AT1058" s="81" t="n">
        <v>9.4637953e-10</v>
      </c>
      <c r="AU1058" s="81" t="n">
        <v>-7.868044879999999e-09</v>
      </c>
      <c r="AV1058" s="81" t="n">
        <v>0</v>
      </c>
      <c r="AW1058" s="82">
        <f>MAX(ABS(Y1058-AK1058),ABS(Z1058-AL1058),ABS(AA1058-AM1058),ABS(AB1058-AN1058),ABS(AC1058-AO1058),ABS(AD1058-AP1058),ABS(AE1058-AQ1058),ABS(AF1058-AR1058),ABS(AG1058-AS1058),ABS(AH1058-AT1058),ABS(AI1058-AU1058),ABS(AJ1058-AV1058))</f>
        <v/>
      </c>
    </row>
    <row r="1059">
      <c r="A1059" s="78" t="inlineStr">
        <is>
          <t>M1054</t>
        </is>
      </c>
      <c r="B1059" s="52" t="inlineStr">
        <is>
          <t>WSOCK-11</t>
        </is>
      </c>
      <c r="C1059" s="52" t="inlineStr">
        <is>
          <t>Windsock</t>
        </is>
      </c>
      <c r="D1059" s="52" t="inlineStr">
        <is>
          <t>Hoop spoke</t>
        </is>
      </c>
      <c r="E1059" s="58" t="inlineStr">
        <is>
          <t>Cylinder</t>
        </is>
      </c>
      <c r="F1059" s="52" t="inlineStr">
        <is>
          <t>WSOCK-04</t>
        </is>
      </c>
      <c r="G1059" s="79" t="n">
        <v>0.0250000004</v>
      </c>
      <c r="H1059" s="79" t="n">
        <v>0.0250000004</v>
      </c>
      <c r="I1059" s="79" t="n">
        <v>0.310000002</v>
      </c>
      <c r="J1059" s="79" t="n">
        <v>-90</v>
      </c>
      <c r="K1059" s="79" t="n">
        <v>0</v>
      </c>
      <c r="L1059" s="79" t="n">
        <v>0</v>
      </c>
      <c r="M1059" s="79" t="n">
        <v>0</v>
      </c>
      <c r="N1059" s="79" t="n">
        <v>-0.205000013</v>
      </c>
      <c r="O1059" s="79" t="n">
        <v>0</v>
      </c>
      <c r="P1059" s="80">
        <f>COS(RADIANS(K1059))*COS(RADIANS(L1059))+SIN(RADIANS(K1059))*SIN(RADIANS(J1059))*SIN(RADIANS(L1059))</f>
        <v/>
      </c>
      <c r="Q1059" s="80">
        <f>-COS(RADIANS(K1059))*SIN(RADIANS(L1059))+SIN(RADIANS(K1059))*SIN(RADIANS(J1059))*COS(RADIANS(L1059))</f>
        <v/>
      </c>
      <c r="R1059" s="80">
        <f>SIN(RADIANS(K1059))*COS(RADIANS(J1059))</f>
        <v/>
      </c>
      <c r="S1059" s="80">
        <f>COS(RADIANS(J1059))*SIN(RADIANS(L1059))</f>
        <v/>
      </c>
      <c r="T1059" s="80">
        <f>COS(RADIANS(J1059))*COS(RADIANS(L1059))</f>
        <v/>
      </c>
      <c r="U1059" s="80">
        <f>-SIN(RADIANS(J1059))</f>
        <v/>
      </c>
      <c r="V1059" s="80">
        <f>-SIN(RADIANS(K1059))*COS(RADIANS(L1059))+COS(RADIANS(K1059))*SIN(RADIANS(J1059))*SIN(RADIANS(L1059))</f>
        <v/>
      </c>
      <c r="W1059" s="80">
        <f>SIN(RADIANS(K1059))*SIN(RADIANS(L1059))+COS(RADIANS(K1059))*SIN(RADIANS(J1059))*COS(RADIANS(L1059))</f>
        <v/>
      </c>
      <c r="X1059" s="80">
        <f>COS(RADIANS(K1059))*COS(RADIANS(J1059))</f>
        <v/>
      </c>
      <c r="Y1059" s="80">
        <f>P1059*G1059</f>
        <v/>
      </c>
      <c r="Z1059" s="80">
        <f>Q1059*H1059</f>
        <v/>
      </c>
      <c r="AA1059" s="80">
        <f>R1059*I1059</f>
        <v/>
      </c>
      <c r="AB1059" s="80">
        <f>M1059</f>
        <v/>
      </c>
      <c r="AC1059" s="80">
        <f>S1059*G1059</f>
        <v/>
      </c>
      <c r="AD1059" s="80">
        <f>T1059*H1059</f>
        <v/>
      </c>
      <c r="AE1059" s="80">
        <f>U1059*I1059</f>
        <v/>
      </c>
      <c r="AF1059" s="80">
        <f>N1059</f>
        <v/>
      </c>
      <c r="AG1059" s="80">
        <f>V1059*G1059</f>
        <v/>
      </c>
      <c r="AH1059" s="80">
        <f>W1059*H1059</f>
        <v/>
      </c>
      <c r="AI1059" s="80">
        <f>X1059*I1059</f>
        <v/>
      </c>
      <c r="AJ1059" s="80">
        <f>O1059</f>
        <v/>
      </c>
      <c r="AK1059" s="81" t="n">
        <v>0.0250000004</v>
      </c>
      <c r="AL1059" s="81" t="n">
        <v>0</v>
      </c>
      <c r="AM1059" s="81" t="n">
        <v>0</v>
      </c>
      <c r="AN1059" s="81" t="n">
        <v>0</v>
      </c>
      <c r="AO1059" s="81" t="n">
        <v>0</v>
      </c>
      <c r="AP1059" s="81" t="n">
        <v>-1.09278475e-09</v>
      </c>
      <c r="AQ1059" s="81" t="n">
        <v>0.310000002</v>
      </c>
      <c r="AR1059" s="81" t="n">
        <v>-0.205000013</v>
      </c>
      <c r="AS1059" s="81" t="n">
        <v>0</v>
      </c>
      <c r="AT1059" s="81" t="n">
        <v>-0.0250000004</v>
      </c>
      <c r="AU1059" s="81" t="n">
        <v>-1.35505305e-08</v>
      </c>
      <c r="AV1059" s="81" t="n">
        <v>0</v>
      </c>
      <c r="AW1059" s="82">
        <f>MAX(ABS(Y1059-AK1059),ABS(Z1059-AL1059),ABS(AA1059-AM1059),ABS(AB1059-AN1059),ABS(AC1059-AO1059),ABS(AD1059-AP1059),ABS(AE1059-AQ1059),ABS(AF1059-AR1059),ABS(AG1059-AS1059),ABS(AH1059-AT1059),ABS(AI1059-AU1059),ABS(AJ1059-AV1059))</f>
        <v/>
      </c>
    </row>
    <row r="1060">
      <c r="A1060" s="78" t="inlineStr">
        <is>
          <t>M1055</t>
        </is>
      </c>
      <c r="B1060" s="52" t="inlineStr">
        <is>
          <t>WSOCK-12</t>
        </is>
      </c>
      <c r="C1060" s="52" t="inlineStr">
        <is>
          <t>Windsock</t>
        </is>
      </c>
      <c r="D1060" s="52" t="inlineStr">
        <is>
          <t>Sock segment</t>
        </is>
      </c>
      <c r="E1060" s="53" t="inlineStr">
        <is>
          <t>Group</t>
        </is>
      </c>
      <c r="F1060" s="52" t="inlineStr">
        <is>
          <t>WSOCK-04</t>
        </is>
      </c>
      <c r="G1060" s="79" t="n">
        <v>1</v>
      </c>
      <c r="H1060" s="79" t="n">
        <v>1</v>
      </c>
      <c r="I1060" s="79" t="n">
        <v>1</v>
      </c>
      <c r="J1060" s="79" t="n">
        <v>4.35605621</v>
      </c>
      <c r="K1060" s="79" t="n">
        <v>0</v>
      </c>
      <c r="L1060" s="79" t="n">
        <v>0</v>
      </c>
      <c r="M1060" s="79" t="n">
        <v>0</v>
      </c>
      <c r="N1060" s="79" t="n">
        <v>0</v>
      </c>
      <c r="O1060" s="79" t="n">
        <v>0</v>
      </c>
      <c r="P1060" s="80">
        <f>COS(RADIANS(K1060))*COS(RADIANS(L1060))+SIN(RADIANS(K1060))*SIN(RADIANS(J1060))*SIN(RADIANS(L1060))</f>
        <v/>
      </c>
      <c r="Q1060" s="80">
        <f>-COS(RADIANS(K1060))*SIN(RADIANS(L1060))+SIN(RADIANS(K1060))*SIN(RADIANS(J1060))*COS(RADIANS(L1060))</f>
        <v/>
      </c>
      <c r="R1060" s="80">
        <f>SIN(RADIANS(K1060))*COS(RADIANS(J1060))</f>
        <v/>
      </c>
      <c r="S1060" s="80">
        <f>COS(RADIANS(J1060))*SIN(RADIANS(L1060))</f>
        <v/>
      </c>
      <c r="T1060" s="80">
        <f>COS(RADIANS(J1060))*COS(RADIANS(L1060))</f>
        <v/>
      </c>
      <c r="U1060" s="80">
        <f>-SIN(RADIANS(J1060))</f>
        <v/>
      </c>
      <c r="V1060" s="80">
        <f>-SIN(RADIANS(K1060))*COS(RADIANS(L1060))+COS(RADIANS(K1060))*SIN(RADIANS(J1060))*SIN(RADIANS(L1060))</f>
        <v/>
      </c>
      <c r="W1060" s="80">
        <f>SIN(RADIANS(K1060))*SIN(RADIANS(L1060))+COS(RADIANS(K1060))*SIN(RADIANS(J1060))*COS(RADIANS(L1060))</f>
        <v/>
      </c>
      <c r="X1060" s="80">
        <f>COS(RADIANS(K1060))*COS(RADIANS(J1060))</f>
        <v/>
      </c>
      <c r="Y1060" s="80">
        <f>P1060*G1060</f>
        <v/>
      </c>
      <c r="Z1060" s="80">
        <f>Q1060*H1060</f>
        <v/>
      </c>
      <c r="AA1060" s="80">
        <f>R1060*I1060</f>
        <v/>
      </c>
      <c r="AB1060" s="80">
        <f>M1060</f>
        <v/>
      </c>
      <c r="AC1060" s="80">
        <f>S1060*G1060</f>
        <v/>
      </c>
      <c r="AD1060" s="80">
        <f>T1060*H1060</f>
        <v/>
      </c>
      <c r="AE1060" s="80">
        <f>U1060*I1060</f>
        <v/>
      </c>
      <c r="AF1060" s="80">
        <f>N1060</f>
        <v/>
      </c>
      <c r="AG1060" s="80">
        <f>V1060*G1060</f>
        <v/>
      </c>
      <c r="AH1060" s="80">
        <f>W1060*H1060</f>
        <v/>
      </c>
      <c r="AI1060" s="80">
        <f>X1060*I1060</f>
        <v/>
      </c>
      <c r="AJ1060" s="80">
        <f>O1060</f>
        <v/>
      </c>
      <c r="AK1060" s="81" t="n">
        <v>1</v>
      </c>
      <c r="AL1060" s="81" t="n">
        <v>0</v>
      </c>
      <c r="AM1060" s="81" t="n">
        <v>0</v>
      </c>
      <c r="AN1060" s="81" t="n">
        <v>0</v>
      </c>
      <c r="AO1060" s="81" t="n">
        <v>0</v>
      </c>
      <c r="AP1060" s="81" t="n">
        <v>0.99711132</v>
      </c>
      <c r="AQ1060" s="81" t="n">
        <v>-0.0759543031</v>
      </c>
      <c r="AR1060" s="81" t="n">
        <v>0</v>
      </c>
      <c r="AS1060" s="81" t="n">
        <v>0</v>
      </c>
      <c r="AT1060" s="81" t="n">
        <v>0.0759543031</v>
      </c>
      <c r="AU1060" s="81" t="n">
        <v>0.99711132</v>
      </c>
      <c r="AV1060" s="81" t="n">
        <v>0</v>
      </c>
      <c r="AW1060" s="82">
        <f>MAX(ABS(Y1060-AK1060),ABS(Z1060-AL1060),ABS(AA1060-AM1060),ABS(AB1060-AN1060),ABS(AC1060-AO1060),ABS(AD1060-AP1060),ABS(AE1060-AQ1060),ABS(AF1060-AR1060),ABS(AG1060-AS1060),ABS(AH1060-AT1060),ABS(AI1060-AU1060),ABS(AJ1060-AV1060))</f>
        <v/>
      </c>
    </row>
    <row r="1061">
      <c r="A1061" s="78" t="inlineStr">
        <is>
          <t>M1056</t>
        </is>
      </c>
      <c r="B1061" s="52" t="inlineStr">
        <is>
          <t>WSOCK-13</t>
        </is>
      </c>
      <c r="C1061" s="52" t="inlineStr">
        <is>
          <t>Windsock</t>
        </is>
      </c>
      <c r="D1061" s="52" t="inlineStr">
        <is>
          <t>Sock cone</t>
        </is>
      </c>
      <c r="E1061" s="58" t="inlineStr">
        <is>
          <t>Cylinder</t>
        </is>
      </c>
      <c r="F1061" s="52" t="inlineStr">
        <is>
          <t>WSOCK-12</t>
        </is>
      </c>
      <c r="G1061" s="79" t="n">
        <v>0.720000029</v>
      </c>
      <c r="H1061" s="79" t="n">
        <v>0.720000029</v>
      </c>
      <c r="I1061" s="79" t="n">
        <v>0.550000012</v>
      </c>
      <c r="J1061" s="79" t="n">
        <v>0</v>
      </c>
      <c r="K1061" s="79" t="n">
        <v>0</v>
      </c>
      <c r="L1061" s="79" t="n">
        <v>0</v>
      </c>
      <c r="M1061" s="79" t="n">
        <v>0</v>
      </c>
      <c r="N1061" s="79" t="n">
        <v>0</v>
      </c>
      <c r="O1061" s="79" t="n">
        <v>0.275000006</v>
      </c>
      <c r="P1061" s="80">
        <f>COS(RADIANS(K1061))*COS(RADIANS(L1061))+SIN(RADIANS(K1061))*SIN(RADIANS(J1061))*SIN(RADIANS(L1061))</f>
        <v/>
      </c>
      <c r="Q1061" s="80">
        <f>-COS(RADIANS(K1061))*SIN(RADIANS(L1061))+SIN(RADIANS(K1061))*SIN(RADIANS(J1061))*COS(RADIANS(L1061))</f>
        <v/>
      </c>
      <c r="R1061" s="80">
        <f>SIN(RADIANS(K1061))*COS(RADIANS(J1061))</f>
        <v/>
      </c>
      <c r="S1061" s="80">
        <f>COS(RADIANS(J1061))*SIN(RADIANS(L1061))</f>
        <v/>
      </c>
      <c r="T1061" s="80">
        <f>COS(RADIANS(J1061))*COS(RADIANS(L1061))</f>
        <v/>
      </c>
      <c r="U1061" s="80">
        <f>-SIN(RADIANS(J1061))</f>
        <v/>
      </c>
      <c r="V1061" s="80">
        <f>-SIN(RADIANS(K1061))*COS(RADIANS(L1061))+COS(RADIANS(K1061))*SIN(RADIANS(J1061))*SIN(RADIANS(L1061))</f>
        <v/>
      </c>
      <c r="W1061" s="80">
        <f>SIN(RADIANS(K1061))*SIN(RADIANS(L1061))+COS(RADIANS(K1061))*SIN(RADIANS(J1061))*COS(RADIANS(L1061))</f>
        <v/>
      </c>
      <c r="X1061" s="80">
        <f>COS(RADIANS(K1061))*COS(RADIANS(J1061))</f>
        <v/>
      </c>
      <c r="Y1061" s="80">
        <f>P1061*G1061</f>
        <v/>
      </c>
      <c r="Z1061" s="80">
        <f>Q1061*H1061</f>
        <v/>
      </c>
      <c r="AA1061" s="80">
        <f>R1061*I1061</f>
        <v/>
      </c>
      <c r="AB1061" s="80">
        <f>M1061</f>
        <v/>
      </c>
      <c r="AC1061" s="80">
        <f>S1061*G1061</f>
        <v/>
      </c>
      <c r="AD1061" s="80">
        <f>T1061*H1061</f>
        <v/>
      </c>
      <c r="AE1061" s="80">
        <f>U1061*I1061</f>
        <v/>
      </c>
      <c r="AF1061" s="80">
        <f>N1061</f>
        <v/>
      </c>
      <c r="AG1061" s="80">
        <f>V1061*G1061</f>
        <v/>
      </c>
      <c r="AH1061" s="80">
        <f>W1061*H1061</f>
        <v/>
      </c>
      <c r="AI1061" s="80">
        <f>X1061*I1061</f>
        <v/>
      </c>
      <c r="AJ1061" s="80">
        <f>O1061</f>
        <v/>
      </c>
      <c r="AK1061" s="81" t="n">
        <v>0.720000029</v>
      </c>
      <c r="AL1061" s="81" t="n">
        <v>0</v>
      </c>
      <c r="AM1061" s="81" t="n">
        <v>0</v>
      </c>
      <c r="AN1061" s="81" t="n">
        <v>0</v>
      </c>
      <c r="AO1061" s="81" t="n">
        <v>0</v>
      </c>
      <c r="AP1061" s="81" t="n">
        <v>0.720000029</v>
      </c>
      <c r="AQ1061" s="81" t="n">
        <v>0</v>
      </c>
      <c r="AR1061" s="81" t="n">
        <v>0</v>
      </c>
      <c r="AS1061" s="81" t="n">
        <v>0</v>
      </c>
      <c r="AT1061" s="81" t="n">
        <v>0</v>
      </c>
      <c r="AU1061" s="81" t="n">
        <v>0.550000012</v>
      </c>
      <c r="AV1061" s="81" t="n">
        <v>0.275000006</v>
      </c>
      <c r="AW1061" s="82">
        <f>MAX(ABS(Y1061-AK1061),ABS(Z1061-AL1061),ABS(AA1061-AM1061),ABS(AB1061-AN1061),ABS(AC1061-AO1061),ABS(AD1061-AP1061),ABS(AE1061-AQ1061),ABS(AF1061-AR1061),ABS(AG1061-AS1061),ABS(AH1061-AT1061),ABS(AI1061-AU1061),ABS(AJ1061-AV1061))</f>
        <v/>
      </c>
    </row>
    <row r="1062">
      <c r="A1062" s="78" t="inlineStr">
        <is>
          <t>M1057</t>
        </is>
      </c>
      <c r="B1062" s="52" t="inlineStr">
        <is>
          <t>WSOCK-14</t>
        </is>
      </c>
      <c r="C1062" s="52" t="inlineStr">
        <is>
          <t>Windsock</t>
        </is>
      </c>
      <c r="D1062" s="52" t="inlineStr">
        <is>
          <t>Sock segment</t>
        </is>
      </c>
      <c r="E1062" s="53" t="inlineStr">
        <is>
          <t>Group</t>
        </is>
      </c>
      <c r="F1062" s="52" t="inlineStr">
        <is>
          <t>WSOCK-12</t>
        </is>
      </c>
      <c r="G1062" s="79" t="n">
        <v>1</v>
      </c>
      <c r="H1062" s="79" t="n">
        <v>1</v>
      </c>
      <c r="I1062" s="79" t="n">
        <v>1</v>
      </c>
      <c r="J1062" s="79" t="n">
        <v>2.93479228</v>
      </c>
      <c r="K1062" s="79" t="n">
        <v>-2.60313368</v>
      </c>
      <c r="L1062" s="79" t="n">
        <v>0</v>
      </c>
      <c r="M1062" s="79" t="n">
        <v>0</v>
      </c>
      <c r="N1062" s="79" t="n">
        <v>0</v>
      </c>
      <c r="O1062" s="79" t="n">
        <v>0.550000012</v>
      </c>
      <c r="P1062" s="80">
        <f>COS(RADIANS(K1062))*COS(RADIANS(L1062))+SIN(RADIANS(K1062))*SIN(RADIANS(J1062))*SIN(RADIANS(L1062))</f>
        <v/>
      </c>
      <c r="Q1062" s="80">
        <f>-COS(RADIANS(K1062))*SIN(RADIANS(L1062))+SIN(RADIANS(K1062))*SIN(RADIANS(J1062))*COS(RADIANS(L1062))</f>
        <v/>
      </c>
      <c r="R1062" s="80">
        <f>SIN(RADIANS(K1062))*COS(RADIANS(J1062))</f>
        <v/>
      </c>
      <c r="S1062" s="80">
        <f>COS(RADIANS(J1062))*SIN(RADIANS(L1062))</f>
        <v/>
      </c>
      <c r="T1062" s="80">
        <f>COS(RADIANS(J1062))*COS(RADIANS(L1062))</f>
        <v/>
      </c>
      <c r="U1062" s="80">
        <f>-SIN(RADIANS(J1062))</f>
        <v/>
      </c>
      <c r="V1062" s="80">
        <f>-SIN(RADIANS(K1062))*COS(RADIANS(L1062))+COS(RADIANS(K1062))*SIN(RADIANS(J1062))*SIN(RADIANS(L1062))</f>
        <v/>
      </c>
      <c r="W1062" s="80">
        <f>SIN(RADIANS(K1062))*SIN(RADIANS(L1062))+COS(RADIANS(K1062))*SIN(RADIANS(J1062))*COS(RADIANS(L1062))</f>
        <v/>
      </c>
      <c r="X1062" s="80">
        <f>COS(RADIANS(K1062))*COS(RADIANS(J1062))</f>
        <v/>
      </c>
      <c r="Y1062" s="80">
        <f>P1062*G1062</f>
        <v/>
      </c>
      <c r="Z1062" s="80">
        <f>Q1062*H1062</f>
        <v/>
      </c>
      <c r="AA1062" s="80">
        <f>R1062*I1062</f>
        <v/>
      </c>
      <c r="AB1062" s="80">
        <f>M1062</f>
        <v/>
      </c>
      <c r="AC1062" s="80">
        <f>S1062*G1062</f>
        <v/>
      </c>
      <c r="AD1062" s="80">
        <f>T1062*H1062</f>
        <v/>
      </c>
      <c r="AE1062" s="80">
        <f>U1062*I1062</f>
        <v/>
      </c>
      <c r="AF1062" s="80">
        <f>N1062</f>
        <v/>
      </c>
      <c r="AG1062" s="80">
        <f>V1062*G1062</f>
        <v/>
      </c>
      <c r="AH1062" s="80">
        <f>W1062*H1062</f>
        <v/>
      </c>
      <c r="AI1062" s="80">
        <f>X1062*I1062</f>
        <v/>
      </c>
      <c r="AJ1062" s="80">
        <f>O1062</f>
        <v/>
      </c>
      <c r="AK1062" s="81" t="n">
        <v>0.998968065</v>
      </c>
      <c r="AL1062" s="81" t="n">
        <v>-0.00232535508</v>
      </c>
      <c r="AM1062" s="81" t="n">
        <v>-0.0453580618</v>
      </c>
      <c r="AN1062" s="81" t="n">
        <v>0</v>
      </c>
      <c r="AO1062" s="81" t="n">
        <v>0</v>
      </c>
      <c r="AP1062" s="81" t="n">
        <v>0.998688459</v>
      </c>
      <c r="AQ1062" s="81" t="n">
        <v>-0.0511993915</v>
      </c>
      <c r="AR1062" s="81" t="n">
        <v>0</v>
      </c>
      <c r="AS1062" s="81" t="n">
        <v>0.0454176292</v>
      </c>
      <c r="AT1062" s="81" t="n">
        <v>0.0511465557</v>
      </c>
      <c r="AU1062" s="81" t="n">
        <v>0.997657895</v>
      </c>
      <c r="AV1062" s="81" t="n">
        <v>0.550000012</v>
      </c>
      <c r="AW1062" s="82">
        <f>MAX(ABS(Y1062-AK1062),ABS(Z1062-AL1062),ABS(AA1062-AM1062),ABS(AB1062-AN1062),ABS(AC1062-AO1062),ABS(AD1062-AP1062),ABS(AE1062-AQ1062),ABS(AF1062-AR1062),ABS(AG1062-AS1062),ABS(AH1062-AT1062),ABS(AI1062-AU1062),ABS(AJ1062-AV1062))</f>
        <v/>
      </c>
    </row>
    <row r="1063">
      <c r="A1063" s="78" t="inlineStr">
        <is>
          <t>M1058</t>
        </is>
      </c>
      <c r="B1063" s="52" t="inlineStr">
        <is>
          <t>WSOCK-15</t>
        </is>
      </c>
      <c r="C1063" s="52" t="inlineStr">
        <is>
          <t>Windsock</t>
        </is>
      </c>
      <c r="D1063" s="52" t="inlineStr">
        <is>
          <t>Sock cone</t>
        </is>
      </c>
      <c r="E1063" s="58" t="inlineStr">
        <is>
          <t>Cylinder</t>
        </is>
      </c>
      <c r="F1063" s="52" t="inlineStr">
        <is>
          <t>WSOCK-14</t>
        </is>
      </c>
      <c r="G1063" s="79" t="n">
        <v>0.600000024</v>
      </c>
      <c r="H1063" s="79" t="n">
        <v>0.600000024</v>
      </c>
      <c r="I1063" s="79" t="n">
        <v>0.550000012</v>
      </c>
      <c r="J1063" s="79" t="n">
        <v>0</v>
      </c>
      <c r="K1063" s="79" t="n">
        <v>0</v>
      </c>
      <c r="L1063" s="79" t="n">
        <v>0</v>
      </c>
      <c r="M1063" s="79" t="n">
        <v>0</v>
      </c>
      <c r="N1063" s="79" t="n">
        <v>0</v>
      </c>
      <c r="O1063" s="79" t="n">
        <v>0.275000006</v>
      </c>
      <c r="P1063" s="80">
        <f>COS(RADIANS(K1063))*COS(RADIANS(L1063))+SIN(RADIANS(K1063))*SIN(RADIANS(J1063))*SIN(RADIANS(L1063))</f>
        <v/>
      </c>
      <c r="Q1063" s="80">
        <f>-COS(RADIANS(K1063))*SIN(RADIANS(L1063))+SIN(RADIANS(K1063))*SIN(RADIANS(J1063))*COS(RADIANS(L1063))</f>
        <v/>
      </c>
      <c r="R1063" s="80">
        <f>SIN(RADIANS(K1063))*COS(RADIANS(J1063))</f>
        <v/>
      </c>
      <c r="S1063" s="80">
        <f>COS(RADIANS(J1063))*SIN(RADIANS(L1063))</f>
        <v/>
      </c>
      <c r="T1063" s="80">
        <f>COS(RADIANS(J1063))*COS(RADIANS(L1063))</f>
        <v/>
      </c>
      <c r="U1063" s="80">
        <f>-SIN(RADIANS(J1063))</f>
        <v/>
      </c>
      <c r="V1063" s="80">
        <f>-SIN(RADIANS(K1063))*COS(RADIANS(L1063))+COS(RADIANS(K1063))*SIN(RADIANS(J1063))*SIN(RADIANS(L1063))</f>
        <v/>
      </c>
      <c r="W1063" s="80">
        <f>SIN(RADIANS(K1063))*SIN(RADIANS(L1063))+COS(RADIANS(K1063))*SIN(RADIANS(J1063))*COS(RADIANS(L1063))</f>
        <v/>
      </c>
      <c r="X1063" s="80">
        <f>COS(RADIANS(K1063))*COS(RADIANS(J1063))</f>
        <v/>
      </c>
      <c r="Y1063" s="80">
        <f>P1063*G1063</f>
        <v/>
      </c>
      <c r="Z1063" s="80">
        <f>Q1063*H1063</f>
        <v/>
      </c>
      <c r="AA1063" s="80">
        <f>R1063*I1063</f>
        <v/>
      </c>
      <c r="AB1063" s="80">
        <f>M1063</f>
        <v/>
      </c>
      <c r="AC1063" s="80">
        <f>S1063*G1063</f>
        <v/>
      </c>
      <c r="AD1063" s="80">
        <f>T1063*H1063</f>
        <v/>
      </c>
      <c r="AE1063" s="80">
        <f>U1063*I1063</f>
        <v/>
      </c>
      <c r="AF1063" s="80">
        <f>N1063</f>
        <v/>
      </c>
      <c r="AG1063" s="80">
        <f>V1063*G1063</f>
        <v/>
      </c>
      <c r="AH1063" s="80">
        <f>W1063*H1063</f>
        <v/>
      </c>
      <c r="AI1063" s="80">
        <f>X1063*I1063</f>
        <v/>
      </c>
      <c r="AJ1063" s="80">
        <f>O1063</f>
        <v/>
      </c>
      <c r="AK1063" s="81" t="n">
        <v>0.600000024</v>
      </c>
      <c r="AL1063" s="81" t="n">
        <v>0</v>
      </c>
      <c r="AM1063" s="81" t="n">
        <v>0</v>
      </c>
      <c r="AN1063" s="81" t="n">
        <v>0</v>
      </c>
      <c r="AO1063" s="81" t="n">
        <v>0</v>
      </c>
      <c r="AP1063" s="81" t="n">
        <v>0.600000024</v>
      </c>
      <c r="AQ1063" s="81" t="n">
        <v>0</v>
      </c>
      <c r="AR1063" s="81" t="n">
        <v>0</v>
      </c>
      <c r="AS1063" s="81" t="n">
        <v>0</v>
      </c>
      <c r="AT1063" s="81" t="n">
        <v>0</v>
      </c>
      <c r="AU1063" s="81" t="n">
        <v>0.550000012</v>
      </c>
      <c r="AV1063" s="81" t="n">
        <v>0.275000006</v>
      </c>
      <c r="AW1063" s="82">
        <f>MAX(ABS(Y1063-AK1063),ABS(Z1063-AL1063),ABS(AA1063-AM1063),ABS(AB1063-AN1063),ABS(AC1063-AO1063),ABS(AD1063-AP1063),ABS(AE1063-AQ1063),ABS(AF1063-AR1063),ABS(AG1063-AS1063),ABS(AH1063-AT1063),ABS(AI1063-AU1063),ABS(AJ1063-AV1063))</f>
        <v/>
      </c>
    </row>
    <row r="1064">
      <c r="A1064" s="78" t="inlineStr">
        <is>
          <t>M1059</t>
        </is>
      </c>
      <c r="B1064" s="52" t="inlineStr">
        <is>
          <t>WSOCK-16</t>
        </is>
      </c>
      <c r="C1064" s="52" t="inlineStr">
        <is>
          <t>Windsock</t>
        </is>
      </c>
      <c r="D1064" s="52" t="inlineStr">
        <is>
          <t>Sock segment</t>
        </is>
      </c>
      <c r="E1064" s="53" t="inlineStr">
        <is>
          <t>Group</t>
        </is>
      </c>
      <c r="F1064" s="52" t="inlineStr">
        <is>
          <t>WSOCK-14</t>
        </is>
      </c>
      <c r="G1064" s="79" t="n">
        <v>1</v>
      </c>
      <c r="H1064" s="79" t="n">
        <v>1</v>
      </c>
      <c r="I1064" s="79" t="n">
        <v>1</v>
      </c>
      <c r="J1064" s="79" t="n">
        <v>2.58911252</v>
      </c>
      <c r="K1064" s="79" t="n">
        <v>-3.62724137</v>
      </c>
      <c r="L1064" s="79" t="n">
        <v>0</v>
      </c>
      <c r="M1064" s="79" t="n">
        <v>0</v>
      </c>
      <c r="N1064" s="79" t="n">
        <v>0</v>
      </c>
      <c r="O1064" s="79" t="n">
        <v>0.550000012</v>
      </c>
      <c r="P1064" s="80">
        <f>COS(RADIANS(K1064))*COS(RADIANS(L1064))+SIN(RADIANS(K1064))*SIN(RADIANS(J1064))*SIN(RADIANS(L1064))</f>
        <v/>
      </c>
      <c r="Q1064" s="80">
        <f>-COS(RADIANS(K1064))*SIN(RADIANS(L1064))+SIN(RADIANS(K1064))*SIN(RADIANS(J1064))*COS(RADIANS(L1064))</f>
        <v/>
      </c>
      <c r="R1064" s="80">
        <f>SIN(RADIANS(K1064))*COS(RADIANS(J1064))</f>
        <v/>
      </c>
      <c r="S1064" s="80">
        <f>COS(RADIANS(J1064))*SIN(RADIANS(L1064))</f>
        <v/>
      </c>
      <c r="T1064" s="80">
        <f>COS(RADIANS(J1064))*COS(RADIANS(L1064))</f>
        <v/>
      </c>
      <c r="U1064" s="80">
        <f>-SIN(RADIANS(J1064))</f>
        <v/>
      </c>
      <c r="V1064" s="80">
        <f>-SIN(RADIANS(K1064))*COS(RADIANS(L1064))+COS(RADIANS(K1064))*SIN(RADIANS(J1064))*SIN(RADIANS(L1064))</f>
        <v/>
      </c>
      <c r="W1064" s="80">
        <f>SIN(RADIANS(K1064))*SIN(RADIANS(L1064))+COS(RADIANS(K1064))*SIN(RADIANS(J1064))*COS(RADIANS(L1064))</f>
        <v/>
      </c>
      <c r="X1064" s="80">
        <f>COS(RADIANS(K1064))*COS(RADIANS(J1064))</f>
        <v/>
      </c>
      <c r="Y1064" s="80">
        <f>P1064*G1064</f>
        <v/>
      </c>
      <c r="Z1064" s="80">
        <f>Q1064*H1064</f>
        <v/>
      </c>
      <c r="AA1064" s="80">
        <f>R1064*I1064</f>
        <v/>
      </c>
      <c r="AB1064" s="80">
        <f>M1064</f>
        <v/>
      </c>
      <c r="AC1064" s="80">
        <f>S1064*G1064</f>
        <v/>
      </c>
      <c r="AD1064" s="80">
        <f>T1064*H1064</f>
        <v/>
      </c>
      <c r="AE1064" s="80">
        <f>U1064*I1064</f>
        <v/>
      </c>
      <c r="AF1064" s="80">
        <f>N1064</f>
        <v/>
      </c>
      <c r="AG1064" s="80">
        <f>V1064*G1064</f>
        <v/>
      </c>
      <c r="AH1064" s="80">
        <f>W1064*H1064</f>
        <v/>
      </c>
      <c r="AI1064" s="80">
        <f>X1064*I1064</f>
        <v/>
      </c>
      <c r="AJ1064" s="80">
        <f>O1064</f>
        <v/>
      </c>
      <c r="AK1064" s="81" t="n">
        <v>0.997996747</v>
      </c>
      <c r="AL1064" s="81" t="n">
        <v>-0.00285788113</v>
      </c>
      <c r="AM1064" s="81" t="n">
        <v>-0.06320044399999999</v>
      </c>
      <c r="AN1064" s="81" t="n">
        <v>0</v>
      </c>
      <c r="AO1064" s="81" t="n">
        <v>0</v>
      </c>
      <c r="AP1064" s="81" t="n">
        <v>0.998979151</v>
      </c>
      <c r="AQ1064" s="81" t="n">
        <v>-0.0451731607</v>
      </c>
      <c r="AR1064" s="81" t="n">
        <v>0</v>
      </c>
      <c r="AS1064" s="81" t="n">
        <v>0.0632650256</v>
      </c>
      <c r="AT1064" s="81" t="n">
        <v>0.045082666</v>
      </c>
      <c r="AU1064" s="81" t="n">
        <v>0.996977925</v>
      </c>
      <c r="AV1064" s="81" t="n">
        <v>0.550000012</v>
      </c>
      <c r="AW1064" s="82">
        <f>MAX(ABS(Y1064-AK1064),ABS(Z1064-AL1064),ABS(AA1064-AM1064),ABS(AB1064-AN1064),ABS(AC1064-AO1064),ABS(AD1064-AP1064),ABS(AE1064-AQ1064),ABS(AF1064-AR1064),ABS(AG1064-AS1064),ABS(AH1064-AT1064),ABS(AI1064-AU1064),ABS(AJ1064-AV1064))</f>
        <v/>
      </c>
    </row>
    <row r="1065">
      <c r="A1065" s="78" t="inlineStr">
        <is>
          <t>M1060</t>
        </is>
      </c>
      <c r="B1065" s="52" t="inlineStr">
        <is>
          <t>WSOCK-17</t>
        </is>
      </c>
      <c r="C1065" s="52" t="inlineStr">
        <is>
          <t>Windsock</t>
        </is>
      </c>
      <c r="D1065" s="52" t="inlineStr">
        <is>
          <t>Sock cone</t>
        </is>
      </c>
      <c r="E1065" s="58" t="inlineStr">
        <is>
          <t>Cylinder</t>
        </is>
      </c>
      <c r="F1065" s="52" t="inlineStr">
        <is>
          <t>WSOCK-16</t>
        </is>
      </c>
      <c r="G1065" s="79" t="n">
        <v>0.479999989</v>
      </c>
      <c r="H1065" s="79" t="n">
        <v>0.479999989</v>
      </c>
      <c r="I1065" s="79" t="n">
        <v>0.550000012</v>
      </c>
      <c r="J1065" s="79" t="n">
        <v>0</v>
      </c>
      <c r="K1065" s="79" t="n">
        <v>0</v>
      </c>
      <c r="L1065" s="79" t="n">
        <v>0</v>
      </c>
      <c r="M1065" s="79" t="n">
        <v>0</v>
      </c>
      <c r="N1065" s="79" t="n">
        <v>0</v>
      </c>
      <c r="O1065" s="79" t="n">
        <v>0.275000006</v>
      </c>
      <c r="P1065" s="80">
        <f>COS(RADIANS(K1065))*COS(RADIANS(L1065))+SIN(RADIANS(K1065))*SIN(RADIANS(J1065))*SIN(RADIANS(L1065))</f>
        <v/>
      </c>
      <c r="Q1065" s="80">
        <f>-COS(RADIANS(K1065))*SIN(RADIANS(L1065))+SIN(RADIANS(K1065))*SIN(RADIANS(J1065))*COS(RADIANS(L1065))</f>
        <v/>
      </c>
      <c r="R1065" s="80">
        <f>SIN(RADIANS(K1065))*COS(RADIANS(J1065))</f>
        <v/>
      </c>
      <c r="S1065" s="80">
        <f>COS(RADIANS(J1065))*SIN(RADIANS(L1065))</f>
        <v/>
      </c>
      <c r="T1065" s="80">
        <f>COS(RADIANS(J1065))*COS(RADIANS(L1065))</f>
        <v/>
      </c>
      <c r="U1065" s="80">
        <f>-SIN(RADIANS(J1065))</f>
        <v/>
      </c>
      <c r="V1065" s="80">
        <f>-SIN(RADIANS(K1065))*COS(RADIANS(L1065))+COS(RADIANS(K1065))*SIN(RADIANS(J1065))*SIN(RADIANS(L1065))</f>
        <v/>
      </c>
      <c r="W1065" s="80">
        <f>SIN(RADIANS(K1065))*SIN(RADIANS(L1065))+COS(RADIANS(K1065))*SIN(RADIANS(J1065))*COS(RADIANS(L1065))</f>
        <v/>
      </c>
      <c r="X1065" s="80">
        <f>COS(RADIANS(K1065))*COS(RADIANS(J1065))</f>
        <v/>
      </c>
      <c r="Y1065" s="80">
        <f>P1065*G1065</f>
        <v/>
      </c>
      <c r="Z1065" s="80">
        <f>Q1065*H1065</f>
        <v/>
      </c>
      <c r="AA1065" s="80">
        <f>R1065*I1065</f>
        <v/>
      </c>
      <c r="AB1065" s="80">
        <f>M1065</f>
        <v/>
      </c>
      <c r="AC1065" s="80">
        <f>S1065*G1065</f>
        <v/>
      </c>
      <c r="AD1065" s="80">
        <f>T1065*H1065</f>
        <v/>
      </c>
      <c r="AE1065" s="80">
        <f>U1065*I1065</f>
        <v/>
      </c>
      <c r="AF1065" s="80">
        <f>N1065</f>
        <v/>
      </c>
      <c r="AG1065" s="80">
        <f>V1065*G1065</f>
        <v/>
      </c>
      <c r="AH1065" s="80">
        <f>W1065*H1065</f>
        <v/>
      </c>
      <c r="AI1065" s="80">
        <f>X1065*I1065</f>
        <v/>
      </c>
      <c r="AJ1065" s="80">
        <f>O1065</f>
        <v/>
      </c>
      <c r="AK1065" s="81" t="n">
        <v>0.479999989</v>
      </c>
      <c r="AL1065" s="81" t="n">
        <v>0</v>
      </c>
      <c r="AM1065" s="81" t="n">
        <v>0</v>
      </c>
      <c r="AN1065" s="81" t="n">
        <v>0</v>
      </c>
      <c r="AO1065" s="81" t="n">
        <v>0</v>
      </c>
      <c r="AP1065" s="81" t="n">
        <v>0.479999989</v>
      </c>
      <c r="AQ1065" s="81" t="n">
        <v>0</v>
      </c>
      <c r="AR1065" s="81" t="n">
        <v>0</v>
      </c>
      <c r="AS1065" s="81" t="n">
        <v>0</v>
      </c>
      <c r="AT1065" s="81" t="n">
        <v>0</v>
      </c>
      <c r="AU1065" s="81" t="n">
        <v>0.550000012</v>
      </c>
      <c r="AV1065" s="81" t="n">
        <v>0.275000006</v>
      </c>
      <c r="AW1065" s="82">
        <f>MAX(ABS(Y1065-AK1065),ABS(Z1065-AL1065),ABS(AA1065-AM1065),ABS(AB1065-AN1065),ABS(AC1065-AO1065),ABS(AD1065-AP1065),ABS(AE1065-AQ1065),ABS(AF1065-AR1065),ABS(AG1065-AS1065),ABS(AH1065-AT1065),ABS(AI1065-AU1065),ABS(AJ1065-AV1065))</f>
        <v/>
      </c>
    </row>
    <row r="1066">
      <c r="A1066" s="78" t="inlineStr">
        <is>
          <t>M1061</t>
        </is>
      </c>
      <c r="B1066" s="52" t="inlineStr">
        <is>
          <t>WSOCK-18</t>
        </is>
      </c>
      <c r="C1066" s="52" t="inlineStr">
        <is>
          <t>Windsock</t>
        </is>
      </c>
      <c r="D1066" s="52" t="inlineStr">
        <is>
          <t>Sock segment</t>
        </is>
      </c>
      <c r="E1066" s="53" t="inlineStr">
        <is>
          <t>Group</t>
        </is>
      </c>
      <c r="F1066" s="52" t="inlineStr">
        <is>
          <t>WSOCK-16</t>
        </is>
      </c>
      <c r="G1066" s="79" t="n">
        <v>1</v>
      </c>
      <c r="H1066" s="79" t="n">
        <v>1</v>
      </c>
      <c r="I1066" s="79" t="n">
        <v>1</v>
      </c>
      <c r="J1066" s="79" t="n">
        <v>3.58062029</v>
      </c>
      <c r="K1066" s="79" t="n">
        <v>-2.45111299</v>
      </c>
      <c r="L1066" s="79" t="n">
        <v>0</v>
      </c>
      <c r="M1066" s="79" t="n">
        <v>0</v>
      </c>
      <c r="N1066" s="79" t="n">
        <v>0</v>
      </c>
      <c r="O1066" s="79" t="n">
        <v>0.550000012</v>
      </c>
      <c r="P1066" s="80">
        <f>COS(RADIANS(K1066))*COS(RADIANS(L1066))+SIN(RADIANS(K1066))*SIN(RADIANS(J1066))*SIN(RADIANS(L1066))</f>
        <v/>
      </c>
      <c r="Q1066" s="80">
        <f>-COS(RADIANS(K1066))*SIN(RADIANS(L1066))+SIN(RADIANS(K1066))*SIN(RADIANS(J1066))*COS(RADIANS(L1066))</f>
        <v/>
      </c>
      <c r="R1066" s="80">
        <f>SIN(RADIANS(K1066))*COS(RADIANS(J1066))</f>
        <v/>
      </c>
      <c r="S1066" s="80">
        <f>COS(RADIANS(J1066))*SIN(RADIANS(L1066))</f>
        <v/>
      </c>
      <c r="T1066" s="80">
        <f>COS(RADIANS(J1066))*COS(RADIANS(L1066))</f>
        <v/>
      </c>
      <c r="U1066" s="80">
        <f>-SIN(RADIANS(J1066))</f>
        <v/>
      </c>
      <c r="V1066" s="80">
        <f>-SIN(RADIANS(K1066))*COS(RADIANS(L1066))+COS(RADIANS(K1066))*SIN(RADIANS(J1066))*SIN(RADIANS(L1066))</f>
        <v/>
      </c>
      <c r="W1066" s="80">
        <f>SIN(RADIANS(K1066))*SIN(RADIANS(L1066))+COS(RADIANS(K1066))*SIN(RADIANS(J1066))*COS(RADIANS(L1066))</f>
        <v/>
      </c>
      <c r="X1066" s="80">
        <f>COS(RADIANS(K1066))*COS(RADIANS(J1066))</f>
        <v/>
      </c>
      <c r="Y1066" s="80">
        <f>P1066*G1066</f>
        <v/>
      </c>
      <c r="Z1066" s="80">
        <f>Q1066*H1066</f>
        <v/>
      </c>
      <c r="AA1066" s="80">
        <f>R1066*I1066</f>
        <v/>
      </c>
      <c r="AB1066" s="80">
        <f>M1066</f>
        <v/>
      </c>
      <c r="AC1066" s="80">
        <f>S1066*G1066</f>
        <v/>
      </c>
      <c r="AD1066" s="80">
        <f>T1066*H1066</f>
        <v/>
      </c>
      <c r="AE1066" s="80">
        <f>U1066*I1066</f>
        <v/>
      </c>
      <c r="AF1066" s="80">
        <f>N1066</f>
        <v/>
      </c>
      <c r="AG1066" s="80">
        <f>V1066*G1066</f>
        <v/>
      </c>
      <c r="AH1066" s="80">
        <f>W1066*H1066</f>
        <v/>
      </c>
      <c r="AI1066" s="80">
        <f>X1066*I1066</f>
        <v/>
      </c>
      <c r="AJ1066" s="80">
        <f>O1066</f>
        <v/>
      </c>
      <c r="AK1066" s="81" t="n">
        <v>0.999085069</v>
      </c>
      <c r="AL1066" s="81" t="n">
        <v>-0.00267092185</v>
      </c>
      <c r="AM1066" s="81" t="n">
        <v>-0.0426834598</v>
      </c>
      <c r="AN1066" s="81" t="n">
        <v>0</v>
      </c>
      <c r="AO1066" s="81" t="n">
        <v>0</v>
      </c>
      <c r="AP1066" s="81" t="n">
        <v>0.998047888</v>
      </c>
      <c r="AQ1066" s="81" t="n">
        <v>-0.0624529459</v>
      </c>
      <c r="AR1066" s="81" t="n">
        <v>0</v>
      </c>
      <c r="AS1066" s="81" t="n">
        <v>0.0427669473</v>
      </c>
      <c r="AT1066" s="81" t="n">
        <v>0.0623958074</v>
      </c>
      <c r="AU1066" s="81" t="n">
        <v>0.997134745</v>
      </c>
      <c r="AV1066" s="81" t="n">
        <v>0.550000012</v>
      </c>
      <c r="AW1066" s="82">
        <f>MAX(ABS(Y1066-AK1066),ABS(Z1066-AL1066),ABS(AA1066-AM1066),ABS(AB1066-AN1066),ABS(AC1066-AO1066),ABS(AD1066-AP1066),ABS(AE1066-AQ1066),ABS(AF1066-AR1066),ABS(AG1066-AS1066),ABS(AH1066-AT1066),ABS(AI1066-AU1066),ABS(AJ1066-AV1066))</f>
        <v/>
      </c>
    </row>
    <row r="1067">
      <c r="A1067" s="78" t="inlineStr">
        <is>
          <t>M1062</t>
        </is>
      </c>
      <c r="B1067" s="52" t="inlineStr">
        <is>
          <t>WSOCK-19</t>
        </is>
      </c>
      <c r="C1067" s="52" t="inlineStr">
        <is>
          <t>Windsock</t>
        </is>
      </c>
      <c r="D1067" s="52" t="inlineStr">
        <is>
          <t>Sock cone</t>
        </is>
      </c>
      <c r="E1067" s="58" t="inlineStr">
        <is>
          <t>Cylinder</t>
        </is>
      </c>
      <c r="F1067" s="52" t="inlineStr">
        <is>
          <t>WSOCK-18</t>
        </is>
      </c>
      <c r="G1067" s="79" t="n">
        <v>0.379999995</v>
      </c>
      <c r="H1067" s="79" t="n">
        <v>0.379999995</v>
      </c>
      <c r="I1067" s="79" t="n">
        <v>0.550000012</v>
      </c>
      <c r="J1067" s="79" t="n">
        <v>0</v>
      </c>
      <c r="K1067" s="79" t="n">
        <v>0</v>
      </c>
      <c r="L1067" s="79" t="n">
        <v>0</v>
      </c>
      <c r="M1067" s="79" t="n">
        <v>0</v>
      </c>
      <c r="N1067" s="79" t="n">
        <v>0</v>
      </c>
      <c r="O1067" s="79" t="n">
        <v>0.275000006</v>
      </c>
      <c r="P1067" s="80">
        <f>COS(RADIANS(K1067))*COS(RADIANS(L1067))+SIN(RADIANS(K1067))*SIN(RADIANS(J1067))*SIN(RADIANS(L1067))</f>
        <v/>
      </c>
      <c r="Q1067" s="80">
        <f>-COS(RADIANS(K1067))*SIN(RADIANS(L1067))+SIN(RADIANS(K1067))*SIN(RADIANS(J1067))*COS(RADIANS(L1067))</f>
        <v/>
      </c>
      <c r="R1067" s="80">
        <f>SIN(RADIANS(K1067))*COS(RADIANS(J1067))</f>
        <v/>
      </c>
      <c r="S1067" s="80">
        <f>COS(RADIANS(J1067))*SIN(RADIANS(L1067))</f>
        <v/>
      </c>
      <c r="T1067" s="80">
        <f>COS(RADIANS(J1067))*COS(RADIANS(L1067))</f>
        <v/>
      </c>
      <c r="U1067" s="80">
        <f>-SIN(RADIANS(J1067))</f>
        <v/>
      </c>
      <c r="V1067" s="80">
        <f>-SIN(RADIANS(K1067))*COS(RADIANS(L1067))+COS(RADIANS(K1067))*SIN(RADIANS(J1067))*SIN(RADIANS(L1067))</f>
        <v/>
      </c>
      <c r="W1067" s="80">
        <f>SIN(RADIANS(K1067))*SIN(RADIANS(L1067))+COS(RADIANS(K1067))*SIN(RADIANS(J1067))*COS(RADIANS(L1067))</f>
        <v/>
      </c>
      <c r="X1067" s="80">
        <f>COS(RADIANS(K1067))*COS(RADIANS(J1067))</f>
        <v/>
      </c>
      <c r="Y1067" s="80">
        <f>P1067*G1067</f>
        <v/>
      </c>
      <c r="Z1067" s="80">
        <f>Q1067*H1067</f>
        <v/>
      </c>
      <c r="AA1067" s="80">
        <f>R1067*I1067</f>
        <v/>
      </c>
      <c r="AB1067" s="80">
        <f>M1067</f>
        <v/>
      </c>
      <c r="AC1067" s="80">
        <f>S1067*G1067</f>
        <v/>
      </c>
      <c r="AD1067" s="80">
        <f>T1067*H1067</f>
        <v/>
      </c>
      <c r="AE1067" s="80">
        <f>U1067*I1067</f>
        <v/>
      </c>
      <c r="AF1067" s="80">
        <f>N1067</f>
        <v/>
      </c>
      <c r="AG1067" s="80">
        <f>V1067*G1067</f>
        <v/>
      </c>
      <c r="AH1067" s="80">
        <f>W1067*H1067</f>
        <v/>
      </c>
      <c r="AI1067" s="80">
        <f>X1067*I1067</f>
        <v/>
      </c>
      <c r="AJ1067" s="80">
        <f>O1067</f>
        <v/>
      </c>
      <c r="AK1067" s="81" t="n">
        <v>0.379999995</v>
      </c>
      <c r="AL1067" s="81" t="n">
        <v>0</v>
      </c>
      <c r="AM1067" s="81" t="n">
        <v>0</v>
      </c>
      <c r="AN1067" s="81" t="n">
        <v>0</v>
      </c>
      <c r="AO1067" s="81" t="n">
        <v>0</v>
      </c>
      <c r="AP1067" s="81" t="n">
        <v>0.379999995</v>
      </c>
      <c r="AQ1067" s="81" t="n">
        <v>0</v>
      </c>
      <c r="AR1067" s="81" t="n">
        <v>0</v>
      </c>
      <c r="AS1067" s="81" t="n">
        <v>0</v>
      </c>
      <c r="AT1067" s="81" t="n">
        <v>0</v>
      </c>
      <c r="AU1067" s="81" t="n">
        <v>0.550000012</v>
      </c>
      <c r="AV1067" s="81" t="n">
        <v>0.275000006</v>
      </c>
      <c r="AW1067" s="82">
        <f>MAX(ABS(Y1067-AK1067),ABS(Z1067-AL1067),ABS(AA1067-AM1067),ABS(AB1067-AN1067),ABS(AC1067-AO1067),ABS(AD1067-AP1067),ABS(AE1067-AQ1067),ABS(AF1067-AR1067),ABS(AG1067-AS1067),ABS(AH1067-AT1067),ABS(AI1067-AU1067),ABS(AJ1067-AV1067))</f>
        <v/>
      </c>
    </row>
    <row r="1068">
      <c r="A1068" s="78" t="inlineStr">
        <is>
          <t>M1063</t>
        </is>
      </c>
      <c r="B1068" s="52" t="inlineStr">
        <is>
          <t>WSOCK-20</t>
        </is>
      </c>
      <c r="C1068" s="52" t="inlineStr">
        <is>
          <t>Windsock</t>
        </is>
      </c>
      <c r="D1068" s="52" t="inlineStr">
        <is>
          <t>Sock segment</t>
        </is>
      </c>
      <c r="E1068" s="53" t="inlineStr">
        <is>
          <t>Group</t>
        </is>
      </c>
      <c r="F1068" s="52" t="inlineStr">
        <is>
          <t>WSOCK-18</t>
        </is>
      </c>
      <c r="G1068" s="79" t="n">
        <v>1</v>
      </c>
      <c r="H1068" s="79" t="n">
        <v>1</v>
      </c>
      <c r="I1068" s="79" t="n">
        <v>1</v>
      </c>
      <c r="J1068" s="79" t="n">
        <v>5.15896273</v>
      </c>
      <c r="K1068" s="79" t="n">
        <v>0.211827606</v>
      </c>
      <c r="L1068" s="79" t="n">
        <v>0</v>
      </c>
      <c r="M1068" s="79" t="n">
        <v>0</v>
      </c>
      <c r="N1068" s="79" t="n">
        <v>0</v>
      </c>
      <c r="O1068" s="79" t="n">
        <v>0.550000012</v>
      </c>
      <c r="P1068" s="80">
        <f>COS(RADIANS(K1068))*COS(RADIANS(L1068))+SIN(RADIANS(K1068))*SIN(RADIANS(J1068))*SIN(RADIANS(L1068))</f>
        <v/>
      </c>
      <c r="Q1068" s="80">
        <f>-COS(RADIANS(K1068))*SIN(RADIANS(L1068))+SIN(RADIANS(K1068))*SIN(RADIANS(J1068))*COS(RADIANS(L1068))</f>
        <v/>
      </c>
      <c r="R1068" s="80">
        <f>SIN(RADIANS(K1068))*COS(RADIANS(J1068))</f>
        <v/>
      </c>
      <c r="S1068" s="80">
        <f>COS(RADIANS(J1068))*SIN(RADIANS(L1068))</f>
        <v/>
      </c>
      <c r="T1068" s="80">
        <f>COS(RADIANS(J1068))*COS(RADIANS(L1068))</f>
        <v/>
      </c>
      <c r="U1068" s="80">
        <f>-SIN(RADIANS(J1068))</f>
        <v/>
      </c>
      <c r="V1068" s="80">
        <f>-SIN(RADIANS(K1068))*COS(RADIANS(L1068))+COS(RADIANS(K1068))*SIN(RADIANS(J1068))*SIN(RADIANS(L1068))</f>
        <v/>
      </c>
      <c r="W1068" s="80">
        <f>SIN(RADIANS(K1068))*SIN(RADIANS(L1068))+COS(RADIANS(K1068))*SIN(RADIANS(J1068))*COS(RADIANS(L1068))</f>
        <v/>
      </c>
      <c r="X1068" s="80">
        <f>COS(RADIANS(K1068))*COS(RADIANS(J1068))</f>
        <v/>
      </c>
      <c r="Y1068" s="80">
        <f>P1068*G1068</f>
        <v/>
      </c>
      <c r="Z1068" s="80">
        <f>Q1068*H1068</f>
        <v/>
      </c>
      <c r="AA1068" s="80">
        <f>R1068*I1068</f>
        <v/>
      </c>
      <c r="AB1068" s="80">
        <f>M1068</f>
        <v/>
      </c>
      <c r="AC1068" s="80">
        <f>S1068*G1068</f>
        <v/>
      </c>
      <c r="AD1068" s="80">
        <f>T1068*H1068</f>
        <v/>
      </c>
      <c r="AE1068" s="80">
        <f>U1068*I1068</f>
        <v/>
      </c>
      <c r="AF1068" s="80">
        <f>N1068</f>
        <v/>
      </c>
      <c r="AG1068" s="80">
        <f>V1068*G1068</f>
        <v/>
      </c>
      <c r="AH1068" s="80">
        <f>W1068*H1068</f>
        <v/>
      </c>
      <c r="AI1068" s="80">
        <f>X1068*I1068</f>
        <v/>
      </c>
      <c r="AJ1068" s="80">
        <f>O1068</f>
        <v/>
      </c>
      <c r="AK1068" s="81" t="n">
        <v>0.999993145</v>
      </c>
      <c r="AL1068" s="81" t="n">
        <v>0.000332438824</v>
      </c>
      <c r="AM1068" s="81" t="n">
        <v>0.00368210417</v>
      </c>
      <c r="AN1068" s="81" t="n">
        <v>0</v>
      </c>
      <c r="AO1068" s="81" t="n">
        <v>0</v>
      </c>
      <c r="AP1068" s="81" t="n">
        <v>0.99594903</v>
      </c>
      <c r="AQ1068" s="81" t="n">
        <v>-0.0899192691</v>
      </c>
      <c r="AR1068" s="81" t="n">
        <v>0</v>
      </c>
      <c r="AS1068" s="81" t="n">
        <v>-0.003697081</v>
      </c>
      <c r="AT1068" s="81" t="n">
        <v>0.08991865070000001</v>
      </c>
      <c r="AU1068" s="81" t="n">
        <v>0.995942175</v>
      </c>
      <c r="AV1068" s="81" t="n">
        <v>0.550000012</v>
      </c>
      <c r="AW1068" s="82">
        <f>MAX(ABS(Y1068-AK1068),ABS(Z1068-AL1068),ABS(AA1068-AM1068),ABS(AB1068-AN1068),ABS(AC1068-AO1068),ABS(AD1068-AP1068),ABS(AE1068-AQ1068),ABS(AF1068-AR1068),ABS(AG1068-AS1068),ABS(AH1068-AT1068),ABS(AI1068-AU1068),ABS(AJ1068-AV1068))</f>
        <v/>
      </c>
    </row>
    <row r="1069">
      <c r="A1069" s="78" t="inlineStr">
        <is>
          <t>M1064</t>
        </is>
      </c>
      <c r="B1069" s="52" t="inlineStr">
        <is>
          <t>WSOCK-21</t>
        </is>
      </c>
      <c r="C1069" s="52" t="inlineStr">
        <is>
          <t>Windsock</t>
        </is>
      </c>
      <c r="D1069" s="52" t="inlineStr">
        <is>
          <t>Sock cone</t>
        </is>
      </c>
      <c r="E1069" s="58" t="inlineStr">
        <is>
          <t>Cylinder</t>
        </is>
      </c>
      <c r="F1069" s="52" t="inlineStr">
        <is>
          <t>WSOCK-20</t>
        </is>
      </c>
      <c r="G1069" s="79" t="n">
        <v>0.280000001</v>
      </c>
      <c r="H1069" s="79" t="n">
        <v>0.280000001</v>
      </c>
      <c r="I1069" s="79" t="n">
        <v>0.550000012</v>
      </c>
      <c r="J1069" s="79" t="n">
        <v>0</v>
      </c>
      <c r="K1069" s="79" t="n">
        <v>0</v>
      </c>
      <c r="L1069" s="79" t="n">
        <v>0</v>
      </c>
      <c r="M1069" s="79" t="n">
        <v>0</v>
      </c>
      <c r="N1069" s="79" t="n">
        <v>0</v>
      </c>
      <c r="O1069" s="79" t="n">
        <v>0.275000006</v>
      </c>
      <c r="P1069" s="80">
        <f>COS(RADIANS(K1069))*COS(RADIANS(L1069))+SIN(RADIANS(K1069))*SIN(RADIANS(J1069))*SIN(RADIANS(L1069))</f>
        <v/>
      </c>
      <c r="Q1069" s="80">
        <f>-COS(RADIANS(K1069))*SIN(RADIANS(L1069))+SIN(RADIANS(K1069))*SIN(RADIANS(J1069))*COS(RADIANS(L1069))</f>
        <v/>
      </c>
      <c r="R1069" s="80">
        <f>SIN(RADIANS(K1069))*COS(RADIANS(J1069))</f>
        <v/>
      </c>
      <c r="S1069" s="80">
        <f>COS(RADIANS(J1069))*SIN(RADIANS(L1069))</f>
        <v/>
      </c>
      <c r="T1069" s="80">
        <f>COS(RADIANS(J1069))*COS(RADIANS(L1069))</f>
        <v/>
      </c>
      <c r="U1069" s="80">
        <f>-SIN(RADIANS(J1069))</f>
        <v/>
      </c>
      <c r="V1069" s="80">
        <f>-SIN(RADIANS(K1069))*COS(RADIANS(L1069))+COS(RADIANS(K1069))*SIN(RADIANS(J1069))*SIN(RADIANS(L1069))</f>
        <v/>
      </c>
      <c r="W1069" s="80">
        <f>SIN(RADIANS(K1069))*SIN(RADIANS(L1069))+COS(RADIANS(K1069))*SIN(RADIANS(J1069))*COS(RADIANS(L1069))</f>
        <v/>
      </c>
      <c r="X1069" s="80">
        <f>COS(RADIANS(K1069))*COS(RADIANS(J1069))</f>
        <v/>
      </c>
      <c r="Y1069" s="80">
        <f>P1069*G1069</f>
        <v/>
      </c>
      <c r="Z1069" s="80">
        <f>Q1069*H1069</f>
        <v/>
      </c>
      <c r="AA1069" s="80">
        <f>R1069*I1069</f>
        <v/>
      </c>
      <c r="AB1069" s="80">
        <f>M1069</f>
        <v/>
      </c>
      <c r="AC1069" s="80">
        <f>S1069*G1069</f>
        <v/>
      </c>
      <c r="AD1069" s="80">
        <f>T1069*H1069</f>
        <v/>
      </c>
      <c r="AE1069" s="80">
        <f>U1069*I1069</f>
        <v/>
      </c>
      <c r="AF1069" s="80">
        <f>N1069</f>
        <v/>
      </c>
      <c r="AG1069" s="80">
        <f>V1069*G1069</f>
        <v/>
      </c>
      <c r="AH1069" s="80">
        <f>W1069*H1069</f>
        <v/>
      </c>
      <c r="AI1069" s="80">
        <f>X1069*I1069</f>
        <v/>
      </c>
      <c r="AJ1069" s="80">
        <f>O1069</f>
        <v/>
      </c>
      <c r="AK1069" s="81" t="n">
        <v>0.280000001</v>
      </c>
      <c r="AL1069" s="81" t="n">
        <v>0</v>
      </c>
      <c r="AM1069" s="81" t="n">
        <v>0</v>
      </c>
      <c r="AN1069" s="81" t="n">
        <v>0</v>
      </c>
      <c r="AO1069" s="81" t="n">
        <v>0</v>
      </c>
      <c r="AP1069" s="81" t="n">
        <v>0.280000001</v>
      </c>
      <c r="AQ1069" s="81" t="n">
        <v>0</v>
      </c>
      <c r="AR1069" s="81" t="n">
        <v>0</v>
      </c>
      <c r="AS1069" s="81" t="n">
        <v>0</v>
      </c>
      <c r="AT1069" s="81" t="n">
        <v>0</v>
      </c>
      <c r="AU1069" s="81" t="n">
        <v>0.550000012</v>
      </c>
      <c r="AV1069" s="81" t="n">
        <v>0.275000006</v>
      </c>
      <c r="AW1069" s="82">
        <f>MAX(ABS(Y1069-AK1069),ABS(Z1069-AL1069),ABS(AA1069-AM1069),ABS(AB1069-AN1069),ABS(AC1069-AO1069),ABS(AD1069-AP1069),ABS(AE1069-AQ1069),ABS(AF1069-AR1069),ABS(AG1069-AS1069),ABS(AH1069-AT1069),ABS(AI1069-AU1069),ABS(AJ1069-AV1069))</f>
        <v/>
      </c>
    </row>
    <row r="1070">
      <c r="A1070" s="78" t="inlineStr">
        <is>
          <t>M1065</t>
        </is>
      </c>
      <c r="B1070" s="52" t="inlineStr">
        <is>
          <t>FLAG-00</t>
        </is>
      </c>
      <c r="C1070" s="52" t="inlineStr">
        <is>
          <t>Flag</t>
        </is>
      </c>
      <c r="D1070" s="52" t="inlineStr">
        <is>
          <t>Flagpole and flag</t>
        </is>
      </c>
      <c r="E1070" s="53" t="inlineStr">
        <is>
          <t>Group</t>
        </is>
      </c>
      <c r="F1070" s="52" t="inlineStr">
        <is>
          <t>World</t>
        </is>
      </c>
      <c r="G1070" s="79" t="n">
        <v>1</v>
      </c>
      <c r="H1070" s="79" t="n">
        <v>1</v>
      </c>
      <c r="I1070" s="79" t="n">
        <v>1</v>
      </c>
      <c r="J1070" s="79" t="n">
        <v>0</v>
      </c>
      <c r="K1070" s="79" t="n">
        <v>0</v>
      </c>
      <c r="L1070" s="79" t="n">
        <v>0</v>
      </c>
      <c r="M1070" s="79" t="n">
        <v>-4.5</v>
      </c>
      <c r="N1070" s="79" t="n">
        <v>-0.300000012</v>
      </c>
      <c r="O1070" s="79" t="n">
        <v>27</v>
      </c>
      <c r="P1070" s="80">
        <f>COS(RADIANS(K1070))*COS(RADIANS(L1070))+SIN(RADIANS(K1070))*SIN(RADIANS(J1070))*SIN(RADIANS(L1070))</f>
        <v/>
      </c>
      <c r="Q1070" s="80">
        <f>-COS(RADIANS(K1070))*SIN(RADIANS(L1070))+SIN(RADIANS(K1070))*SIN(RADIANS(J1070))*COS(RADIANS(L1070))</f>
        <v/>
      </c>
      <c r="R1070" s="80">
        <f>SIN(RADIANS(K1070))*COS(RADIANS(J1070))</f>
        <v/>
      </c>
      <c r="S1070" s="80">
        <f>COS(RADIANS(J1070))*SIN(RADIANS(L1070))</f>
        <v/>
      </c>
      <c r="T1070" s="80">
        <f>COS(RADIANS(J1070))*COS(RADIANS(L1070))</f>
        <v/>
      </c>
      <c r="U1070" s="80">
        <f>-SIN(RADIANS(J1070))</f>
        <v/>
      </c>
      <c r="V1070" s="80">
        <f>-SIN(RADIANS(K1070))*COS(RADIANS(L1070))+COS(RADIANS(K1070))*SIN(RADIANS(J1070))*SIN(RADIANS(L1070))</f>
        <v/>
      </c>
      <c r="W1070" s="80">
        <f>SIN(RADIANS(K1070))*SIN(RADIANS(L1070))+COS(RADIANS(K1070))*SIN(RADIANS(J1070))*COS(RADIANS(L1070))</f>
        <v/>
      </c>
      <c r="X1070" s="80">
        <f>COS(RADIANS(K1070))*COS(RADIANS(J1070))</f>
        <v/>
      </c>
      <c r="Y1070" s="80">
        <f>P1070*G1070</f>
        <v/>
      </c>
      <c r="Z1070" s="80">
        <f>Q1070*H1070</f>
        <v/>
      </c>
      <c r="AA1070" s="80">
        <f>R1070*I1070</f>
        <v/>
      </c>
      <c r="AB1070" s="80">
        <f>M1070</f>
        <v/>
      </c>
      <c r="AC1070" s="80">
        <f>S1070*G1070</f>
        <v/>
      </c>
      <c r="AD1070" s="80">
        <f>T1070*H1070</f>
        <v/>
      </c>
      <c r="AE1070" s="80">
        <f>U1070*I1070</f>
        <v/>
      </c>
      <c r="AF1070" s="80">
        <f>N1070</f>
        <v/>
      </c>
      <c r="AG1070" s="80">
        <f>V1070*G1070</f>
        <v/>
      </c>
      <c r="AH1070" s="80">
        <f>W1070*H1070</f>
        <v/>
      </c>
      <c r="AI1070" s="80">
        <f>X1070*I1070</f>
        <v/>
      </c>
      <c r="AJ1070" s="80">
        <f>O1070</f>
        <v/>
      </c>
      <c r="AK1070" s="81" t="n">
        <v>1</v>
      </c>
      <c r="AL1070" s="81" t="n">
        <v>0</v>
      </c>
      <c r="AM1070" s="81" t="n">
        <v>0</v>
      </c>
      <c r="AN1070" s="81" t="n">
        <v>-4.5</v>
      </c>
      <c r="AO1070" s="81" t="n">
        <v>0</v>
      </c>
      <c r="AP1070" s="81" t="n">
        <v>1</v>
      </c>
      <c r="AQ1070" s="81" t="n">
        <v>0</v>
      </c>
      <c r="AR1070" s="81" t="n">
        <v>-0.300000012</v>
      </c>
      <c r="AS1070" s="81" t="n">
        <v>0</v>
      </c>
      <c r="AT1070" s="81" t="n">
        <v>0</v>
      </c>
      <c r="AU1070" s="81" t="n">
        <v>1</v>
      </c>
      <c r="AV1070" s="81" t="n">
        <v>27</v>
      </c>
      <c r="AW1070" s="82">
        <f>MAX(ABS(Y1070-AK1070),ABS(Z1070-AL1070),ABS(AA1070-AM1070),ABS(AB1070-AN1070),ABS(AC1070-AO1070),ABS(AD1070-AP1070),ABS(AE1070-AQ1070),ABS(AF1070-AR1070),ABS(AG1070-AS1070),ABS(AH1070-AT1070),ABS(AI1070-AU1070),ABS(AJ1070-AV1070))</f>
        <v/>
      </c>
    </row>
    <row r="1071">
      <c r="A1071" s="78" t="inlineStr">
        <is>
          <t>M1066</t>
        </is>
      </c>
      <c r="B1071" s="52" t="inlineStr">
        <is>
          <t>FLAG-01</t>
        </is>
      </c>
      <c r="C1071" s="52" t="inlineStr">
        <is>
          <t>Flag</t>
        </is>
      </c>
      <c r="D1071" s="52" t="inlineStr">
        <is>
          <t>Flagpole base</t>
        </is>
      </c>
      <c r="E1071" s="63" t="inlineStr">
        <is>
          <t>Cube</t>
        </is>
      </c>
      <c r="F1071" s="52" t="inlineStr">
        <is>
          <t>FLAG-00</t>
        </is>
      </c>
      <c r="G1071" s="79" t="n">
        <v>0.699999988</v>
      </c>
      <c r="H1071" s="79" t="n">
        <v>0.200000003</v>
      </c>
      <c r="I1071" s="79" t="n">
        <v>0.699999988</v>
      </c>
      <c r="J1071" s="79" t="n">
        <v>0</v>
      </c>
      <c r="K1071" s="79" t="n">
        <v>0</v>
      </c>
      <c r="L1071" s="79" t="n">
        <v>0</v>
      </c>
      <c r="M1071" s="79" t="n">
        <v>0</v>
      </c>
      <c r="N1071" s="79" t="n">
        <v>0.100000001</v>
      </c>
      <c r="O1071" s="79" t="n">
        <v>0</v>
      </c>
      <c r="P1071" s="80">
        <f>COS(RADIANS(K1071))*COS(RADIANS(L1071))+SIN(RADIANS(K1071))*SIN(RADIANS(J1071))*SIN(RADIANS(L1071))</f>
        <v/>
      </c>
      <c r="Q1071" s="80">
        <f>-COS(RADIANS(K1071))*SIN(RADIANS(L1071))+SIN(RADIANS(K1071))*SIN(RADIANS(J1071))*COS(RADIANS(L1071))</f>
        <v/>
      </c>
      <c r="R1071" s="80">
        <f>SIN(RADIANS(K1071))*COS(RADIANS(J1071))</f>
        <v/>
      </c>
      <c r="S1071" s="80">
        <f>COS(RADIANS(J1071))*SIN(RADIANS(L1071))</f>
        <v/>
      </c>
      <c r="T1071" s="80">
        <f>COS(RADIANS(J1071))*COS(RADIANS(L1071))</f>
        <v/>
      </c>
      <c r="U1071" s="80">
        <f>-SIN(RADIANS(J1071))</f>
        <v/>
      </c>
      <c r="V1071" s="80">
        <f>-SIN(RADIANS(K1071))*COS(RADIANS(L1071))+COS(RADIANS(K1071))*SIN(RADIANS(J1071))*SIN(RADIANS(L1071))</f>
        <v/>
      </c>
      <c r="W1071" s="80">
        <f>SIN(RADIANS(K1071))*SIN(RADIANS(L1071))+COS(RADIANS(K1071))*SIN(RADIANS(J1071))*COS(RADIANS(L1071))</f>
        <v/>
      </c>
      <c r="X1071" s="80">
        <f>COS(RADIANS(K1071))*COS(RADIANS(J1071))</f>
        <v/>
      </c>
      <c r="Y1071" s="80">
        <f>P1071*G1071</f>
        <v/>
      </c>
      <c r="Z1071" s="80">
        <f>Q1071*H1071</f>
        <v/>
      </c>
      <c r="AA1071" s="80">
        <f>R1071*I1071</f>
        <v/>
      </c>
      <c r="AB1071" s="80">
        <f>M1071</f>
        <v/>
      </c>
      <c r="AC1071" s="80">
        <f>S1071*G1071</f>
        <v/>
      </c>
      <c r="AD1071" s="80">
        <f>T1071*H1071</f>
        <v/>
      </c>
      <c r="AE1071" s="80">
        <f>U1071*I1071</f>
        <v/>
      </c>
      <c r="AF1071" s="80">
        <f>N1071</f>
        <v/>
      </c>
      <c r="AG1071" s="80">
        <f>V1071*G1071</f>
        <v/>
      </c>
      <c r="AH1071" s="80">
        <f>W1071*H1071</f>
        <v/>
      </c>
      <c r="AI1071" s="80">
        <f>X1071*I1071</f>
        <v/>
      </c>
      <c r="AJ1071" s="80">
        <f>O1071</f>
        <v/>
      </c>
      <c r="AK1071" s="81" t="n">
        <v>0.699999988</v>
      </c>
      <c r="AL1071" s="81" t="n">
        <v>0</v>
      </c>
      <c r="AM1071" s="81" t="n">
        <v>0</v>
      </c>
      <c r="AN1071" s="81" t="n">
        <v>0</v>
      </c>
      <c r="AO1071" s="81" t="n">
        <v>0</v>
      </c>
      <c r="AP1071" s="81" t="n">
        <v>0.200000003</v>
      </c>
      <c r="AQ1071" s="81" t="n">
        <v>0</v>
      </c>
      <c r="AR1071" s="81" t="n">
        <v>0.100000001</v>
      </c>
      <c r="AS1071" s="81" t="n">
        <v>0</v>
      </c>
      <c r="AT1071" s="81" t="n">
        <v>0</v>
      </c>
      <c r="AU1071" s="81" t="n">
        <v>0.699999988</v>
      </c>
      <c r="AV1071" s="81" t="n">
        <v>0</v>
      </c>
      <c r="AW1071" s="82">
        <f>MAX(ABS(Y1071-AK1071),ABS(Z1071-AL1071),ABS(AA1071-AM1071),ABS(AB1071-AN1071),ABS(AC1071-AO1071),ABS(AD1071-AP1071),ABS(AE1071-AQ1071),ABS(AF1071-AR1071),ABS(AG1071-AS1071),ABS(AH1071-AT1071),ABS(AI1071-AU1071),ABS(AJ1071-AV1071))</f>
        <v/>
      </c>
    </row>
    <row r="1072">
      <c r="A1072" s="78" t="inlineStr">
        <is>
          <t>M1067</t>
        </is>
      </c>
      <c r="B1072" s="52" t="inlineStr">
        <is>
          <t>FLAG-02</t>
        </is>
      </c>
      <c r="C1072" s="52" t="inlineStr">
        <is>
          <t>Flag</t>
        </is>
      </c>
      <c r="D1072" s="52" t="inlineStr">
        <is>
          <t>Flagpole lower</t>
        </is>
      </c>
      <c r="E1072" s="58" t="inlineStr">
        <is>
          <t>Cylinder</t>
        </is>
      </c>
      <c r="F1072" s="52" t="inlineStr">
        <is>
          <t>FLAG-00</t>
        </is>
      </c>
      <c r="G1072" s="79" t="n">
        <v>0.159999996</v>
      </c>
      <c r="H1072" s="79" t="n">
        <v>0.159999996</v>
      </c>
      <c r="I1072" s="79" t="n">
        <v>4.5</v>
      </c>
      <c r="J1072" s="79" t="n">
        <v>90</v>
      </c>
      <c r="K1072" s="79" t="n">
        <v>0</v>
      </c>
      <c r="L1072" s="79" t="n">
        <v>0</v>
      </c>
      <c r="M1072" s="79" t="n">
        <v>0</v>
      </c>
      <c r="N1072" s="79" t="n">
        <v>2.45000005</v>
      </c>
      <c r="O1072" s="79" t="n">
        <v>0</v>
      </c>
      <c r="P1072" s="80">
        <f>COS(RADIANS(K1072))*COS(RADIANS(L1072))+SIN(RADIANS(K1072))*SIN(RADIANS(J1072))*SIN(RADIANS(L1072))</f>
        <v/>
      </c>
      <c r="Q1072" s="80">
        <f>-COS(RADIANS(K1072))*SIN(RADIANS(L1072))+SIN(RADIANS(K1072))*SIN(RADIANS(J1072))*COS(RADIANS(L1072))</f>
        <v/>
      </c>
      <c r="R1072" s="80">
        <f>SIN(RADIANS(K1072))*COS(RADIANS(J1072))</f>
        <v/>
      </c>
      <c r="S1072" s="80">
        <f>COS(RADIANS(J1072))*SIN(RADIANS(L1072))</f>
        <v/>
      </c>
      <c r="T1072" s="80">
        <f>COS(RADIANS(J1072))*COS(RADIANS(L1072))</f>
        <v/>
      </c>
      <c r="U1072" s="80">
        <f>-SIN(RADIANS(J1072))</f>
        <v/>
      </c>
      <c r="V1072" s="80">
        <f>-SIN(RADIANS(K1072))*COS(RADIANS(L1072))+COS(RADIANS(K1072))*SIN(RADIANS(J1072))*SIN(RADIANS(L1072))</f>
        <v/>
      </c>
      <c r="W1072" s="80">
        <f>SIN(RADIANS(K1072))*SIN(RADIANS(L1072))+COS(RADIANS(K1072))*SIN(RADIANS(J1072))*COS(RADIANS(L1072))</f>
        <v/>
      </c>
      <c r="X1072" s="80">
        <f>COS(RADIANS(K1072))*COS(RADIANS(J1072))</f>
        <v/>
      </c>
      <c r="Y1072" s="80">
        <f>P1072*G1072</f>
        <v/>
      </c>
      <c r="Z1072" s="80">
        <f>Q1072*H1072</f>
        <v/>
      </c>
      <c r="AA1072" s="80">
        <f>R1072*I1072</f>
        <v/>
      </c>
      <c r="AB1072" s="80">
        <f>M1072</f>
        <v/>
      </c>
      <c r="AC1072" s="80">
        <f>S1072*G1072</f>
        <v/>
      </c>
      <c r="AD1072" s="80">
        <f>T1072*H1072</f>
        <v/>
      </c>
      <c r="AE1072" s="80">
        <f>U1072*I1072</f>
        <v/>
      </c>
      <c r="AF1072" s="80">
        <f>N1072</f>
        <v/>
      </c>
      <c r="AG1072" s="80">
        <f>V1072*G1072</f>
        <v/>
      </c>
      <c r="AH1072" s="80">
        <f>W1072*H1072</f>
        <v/>
      </c>
      <c r="AI1072" s="80">
        <f>X1072*I1072</f>
        <v/>
      </c>
      <c r="AJ1072" s="80">
        <f>O1072</f>
        <v/>
      </c>
      <c r="AK1072" s="81" t="n">
        <v>0.159999996</v>
      </c>
      <c r="AL1072" s="81" t="n">
        <v>0</v>
      </c>
      <c r="AM1072" s="81" t="n">
        <v>0</v>
      </c>
      <c r="AN1072" s="81" t="n">
        <v>0</v>
      </c>
      <c r="AO1072" s="81" t="n">
        <v>0</v>
      </c>
      <c r="AP1072" s="81" t="n">
        <v>-6.99382197e-09</v>
      </c>
      <c r="AQ1072" s="81" t="n">
        <v>-4.5</v>
      </c>
      <c r="AR1072" s="81" t="n">
        <v>2.45000005</v>
      </c>
      <c r="AS1072" s="81" t="n">
        <v>0</v>
      </c>
      <c r="AT1072" s="81" t="n">
        <v>0.159999996</v>
      </c>
      <c r="AU1072" s="81" t="n">
        <v>-1.96701251e-07</v>
      </c>
      <c r="AV1072" s="81" t="n">
        <v>0</v>
      </c>
      <c r="AW1072" s="82">
        <f>MAX(ABS(Y1072-AK1072),ABS(Z1072-AL1072),ABS(AA1072-AM1072),ABS(AB1072-AN1072),ABS(AC1072-AO1072),ABS(AD1072-AP1072),ABS(AE1072-AQ1072),ABS(AF1072-AR1072),ABS(AG1072-AS1072),ABS(AH1072-AT1072),ABS(AI1072-AU1072),ABS(AJ1072-AV1072))</f>
        <v/>
      </c>
    </row>
    <row r="1073">
      <c r="A1073" s="78" t="inlineStr">
        <is>
          <t>M1068</t>
        </is>
      </c>
      <c r="B1073" s="52" t="inlineStr">
        <is>
          <t>FLAG-03</t>
        </is>
      </c>
      <c r="C1073" s="52" t="inlineStr">
        <is>
          <t>Flag</t>
        </is>
      </c>
      <c r="D1073" s="52" t="inlineStr">
        <is>
          <t>Flagpole upper</t>
        </is>
      </c>
      <c r="E1073" s="58" t="inlineStr">
        <is>
          <t>Cylinder</t>
        </is>
      </c>
      <c r="F1073" s="52" t="inlineStr">
        <is>
          <t>FLAG-00</t>
        </is>
      </c>
      <c r="G1073" s="79" t="n">
        <v>0.109999999</v>
      </c>
      <c r="H1073" s="79" t="n">
        <v>0.109999999</v>
      </c>
      <c r="I1073" s="79" t="n">
        <v>4.5</v>
      </c>
      <c r="J1073" s="79" t="n">
        <v>90</v>
      </c>
      <c r="K1073" s="79" t="n">
        <v>0</v>
      </c>
      <c r="L1073" s="79" t="n">
        <v>0</v>
      </c>
      <c r="M1073" s="79" t="n">
        <v>0</v>
      </c>
      <c r="N1073" s="79" t="n">
        <v>6.94999981</v>
      </c>
      <c r="O1073" s="79" t="n">
        <v>0</v>
      </c>
      <c r="P1073" s="80">
        <f>COS(RADIANS(K1073))*COS(RADIANS(L1073))+SIN(RADIANS(K1073))*SIN(RADIANS(J1073))*SIN(RADIANS(L1073))</f>
        <v/>
      </c>
      <c r="Q1073" s="80">
        <f>-COS(RADIANS(K1073))*SIN(RADIANS(L1073))+SIN(RADIANS(K1073))*SIN(RADIANS(J1073))*COS(RADIANS(L1073))</f>
        <v/>
      </c>
      <c r="R1073" s="80">
        <f>SIN(RADIANS(K1073))*COS(RADIANS(J1073))</f>
        <v/>
      </c>
      <c r="S1073" s="80">
        <f>COS(RADIANS(J1073))*SIN(RADIANS(L1073))</f>
        <v/>
      </c>
      <c r="T1073" s="80">
        <f>COS(RADIANS(J1073))*COS(RADIANS(L1073))</f>
        <v/>
      </c>
      <c r="U1073" s="80">
        <f>-SIN(RADIANS(J1073))</f>
        <v/>
      </c>
      <c r="V1073" s="80">
        <f>-SIN(RADIANS(K1073))*COS(RADIANS(L1073))+COS(RADIANS(K1073))*SIN(RADIANS(J1073))*SIN(RADIANS(L1073))</f>
        <v/>
      </c>
      <c r="W1073" s="80">
        <f>SIN(RADIANS(K1073))*SIN(RADIANS(L1073))+COS(RADIANS(K1073))*SIN(RADIANS(J1073))*COS(RADIANS(L1073))</f>
        <v/>
      </c>
      <c r="X1073" s="80">
        <f>COS(RADIANS(K1073))*COS(RADIANS(J1073))</f>
        <v/>
      </c>
      <c r="Y1073" s="80">
        <f>P1073*G1073</f>
        <v/>
      </c>
      <c r="Z1073" s="80">
        <f>Q1073*H1073</f>
        <v/>
      </c>
      <c r="AA1073" s="80">
        <f>R1073*I1073</f>
        <v/>
      </c>
      <c r="AB1073" s="80">
        <f>M1073</f>
        <v/>
      </c>
      <c r="AC1073" s="80">
        <f>S1073*G1073</f>
        <v/>
      </c>
      <c r="AD1073" s="80">
        <f>T1073*H1073</f>
        <v/>
      </c>
      <c r="AE1073" s="80">
        <f>U1073*I1073</f>
        <v/>
      </c>
      <c r="AF1073" s="80">
        <f>N1073</f>
        <v/>
      </c>
      <c r="AG1073" s="80">
        <f>V1073*G1073</f>
        <v/>
      </c>
      <c r="AH1073" s="80">
        <f>W1073*H1073</f>
        <v/>
      </c>
      <c r="AI1073" s="80">
        <f>X1073*I1073</f>
        <v/>
      </c>
      <c r="AJ1073" s="80">
        <f>O1073</f>
        <v/>
      </c>
      <c r="AK1073" s="81" t="n">
        <v>0.109999999</v>
      </c>
      <c r="AL1073" s="81" t="n">
        <v>0</v>
      </c>
      <c r="AM1073" s="81" t="n">
        <v>0</v>
      </c>
      <c r="AN1073" s="81" t="n">
        <v>0</v>
      </c>
      <c r="AO1073" s="81" t="n">
        <v>0</v>
      </c>
      <c r="AP1073" s="81" t="n">
        <v>-4.80825291e-09</v>
      </c>
      <c r="AQ1073" s="81" t="n">
        <v>-4.5</v>
      </c>
      <c r="AR1073" s="81" t="n">
        <v>6.94999981</v>
      </c>
      <c r="AS1073" s="81" t="n">
        <v>0</v>
      </c>
      <c r="AT1073" s="81" t="n">
        <v>0.109999999</v>
      </c>
      <c r="AU1073" s="81" t="n">
        <v>-1.96701251e-07</v>
      </c>
      <c r="AV1073" s="81" t="n">
        <v>0</v>
      </c>
      <c r="AW1073" s="82">
        <f>MAX(ABS(Y1073-AK1073),ABS(Z1073-AL1073),ABS(AA1073-AM1073),ABS(AB1073-AN1073),ABS(AC1073-AO1073),ABS(AD1073-AP1073),ABS(AE1073-AQ1073),ABS(AF1073-AR1073),ABS(AG1073-AS1073),ABS(AH1073-AT1073),ABS(AI1073-AU1073),ABS(AJ1073-AV1073))</f>
        <v/>
      </c>
    </row>
    <row r="1074">
      <c r="A1074" s="78" t="inlineStr">
        <is>
          <t>M1069</t>
        </is>
      </c>
      <c r="B1074" s="52" t="inlineStr">
        <is>
          <t>FLAG-04</t>
        </is>
      </c>
      <c r="C1074" s="52" t="inlineStr">
        <is>
          <t>Flag</t>
        </is>
      </c>
      <c r="D1074" s="52" t="inlineStr">
        <is>
          <t>Flagpole finial</t>
        </is>
      </c>
      <c r="E1074" s="59" t="inlineStr">
        <is>
          <t>Sphere</t>
        </is>
      </c>
      <c r="F1074" s="52" t="inlineStr">
        <is>
          <t>FLAG-00</t>
        </is>
      </c>
      <c r="G1074" s="79" t="n">
        <v>0.239999995</v>
      </c>
      <c r="H1074" s="79" t="n">
        <v>0.239999995</v>
      </c>
      <c r="I1074" s="79" t="n">
        <v>0.239999995</v>
      </c>
      <c r="J1074" s="79" t="n">
        <v>0</v>
      </c>
      <c r="K1074" s="79" t="n">
        <v>0</v>
      </c>
      <c r="L1074" s="79" t="n">
        <v>0</v>
      </c>
      <c r="M1074" s="79" t="n">
        <v>0</v>
      </c>
      <c r="N1074" s="79" t="n">
        <v>9.31999969</v>
      </c>
      <c r="O1074" s="79" t="n">
        <v>0</v>
      </c>
      <c r="P1074" s="80">
        <f>COS(RADIANS(K1074))*COS(RADIANS(L1074))+SIN(RADIANS(K1074))*SIN(RADIANS(J1074))*SIN(RADIANS(L1074))</f>
        <v/>
      </c>
      <c r="Q1074" s="80">
        <f>-COS(RADIANS(K1074))*SIN(RADIANS(L1074))+SIN(RADIANS(K1074))*SIN(RADIANS(J1074))*COS(RADIANS(L1074))</f>
        <v/>
      </c>
      <c r="R1074" s="80">
        <f>SIN(RADIANS(K1074))*COS(RADIANS(J1074))</f>
        <v/>
      </c>
      <c r="S1074" s="80">
        <f>COS(RADIANS(J1074))*SIN(RADIANS(L1074))</f>
        <v/>
      </c>
      <c r="T1074" s="80">
        <f>COS(RADIANS(J1074))*COS(RADIANS(L1074))</f>
        <v/>
      </c>
      <c r="U1074" s="80">
        <f>-SIN(RADIANS(J1074))</f>
        <v/>
      </c>
      <c r="V1074" s="80">
        <f>-SIN(RADIANS(K1074))*COS(RADIANS(L1074))+COS(RADIANS(K1074))*SIN(RADIANS(J1074))*SIN(RADIANS(L1074))</f>
        <v/>
      </c>
      <c r="W1074" s="80">
        <f>SIN(RADIANS(K1074))*SIN(RADIANS(L1074))+COS(RADIANS(K1074))*SIN(RADIANS(J1074))*COS(RADIANS(L1074))</f>
        <v/>
      </c>
      <c r="X1074" s="80">
        <f>COS(RADIANS(K1074))*COS(RADIANS(J1074))</f>
        <v/>
      </c>
      <c r="Y1074" s="80">
        <f>P1074*G1074</f>
        <v/>
      </c>
      <c r="Z1074" s="80">
        <f>Q1074*H1074</f>
        <v/>
      </c>
      <c r="AA1074" s="80">
        <f>R1074*I1074</f>
        <v/>
      </c>
      <c r="AB1074" s="80">
        <f>M1074</f>
        <v/>
      </c>
      <c r="AC1074" s="80">
        <f>S1074*G1074</f>
        <v/>
      </c>
      <c r="AD1074" s="80">
        <f>T1074*H1074</f>
        <v/>
      </c>
      <c r="AE1074" s="80">
        <f>U1074*I1074</f>
        <v/>
      </c>
      <c r="AF1074" s="80">
        <f>N1074</f>
        <v/>
      </c>
      <c r="AG1074" s="80">
        <f>V1074*G1074</f>
        <v/>
      </c>
      <c r="AH1074" s="80">
        <f>W1074*H1074</f>
        <v/>
      </c>
      <c r="AI1074" s="80">
        <f>X1074*I1074</f>
        <v/>
      </c>
      <c r="AJ1074" s="80">
        <f>O1074</f>
        <v/>
      </c>
      <c r="AK1074" s="81" t="n">
        <v>0.239999995</v>
      </c>
      <c r="AL1074" s="81" t="n">
        <v>0</v>
      </c>
      <c r="AM1074" s="81" t="n">
        <v>0</v>
      </c>
      <c r="AN1074" s="81" t="n">
        <v>0</v>
      </c>
      <c r="AO1074" s="81" t="n">
        <v>0</v>
      </c>
      <c r="AP1074" s="81" t="n">
        <v>0.239999995</v>
      </c>
      <c r="AQ1074" s="81" t="n">
        <v>0</v>
      </c>
      <c r="AR1074" s="81" t="n">
        <v>9.31999969</v>
      </c>
      <c r="AS1074" s="81" t="n">
        <v>0</v>
      </c>
      <c r="AT1074" s="81" t="n">
        <v>0</v>
      </c>
      <c r="AU1074" s="81" t="n">
        <v>0.239999995</v>
      </c>
      <c r="AV1074" s="81" t="n">
        <v>0</v>
      </c>
      <c r="AW1074" s="82">
        <f>MAX(ABS(Y1074-AK1074),ABS(Z1074-AL1074),ABS(AA1074-AM1074),ABS(AB1074-AN1074),ABS(AC1074-AO1074),ABS(AD1074-AP1074),ABS(AE1074-AQ1074),ABS(AF1074-AR1074),ABS(AG1074-AS1074),ABS(AH1074-AT1074),ABS(AI1074-AU1074),ABS(AJ1074-AV1074))</f>
        <v/>
      </c>
    </row>
    <row r="1075">
      <c r="A1075" s="78" t="inlineStr">
        <is>
          <t>M1070</t>
        </is>
      </c>
      <c r="B1075" s="52" t="inlineStr">
        <is>
          <t>FLAG-05</t>
        </is>
      </c>
      <c r="C1075" s="52" t="inlineStr">
        <is>
          <t>Flag</t>
        </is>
      </c>
      <c r="D1075" s="52" t="inlineStr">
        <is>
          <t>Halyard</t>
        </is>
      </c>
      <c r="E1075" s="58" t="inlineStr">
        <is>
          <t>Cylinder</t>
        </is>
      </c>
      <c r="F1075" s="52" t="inlineStr">
        <is>
          <t>FLAG-00</t>
        </is>
      </c>
      <c r="G1075" s="79" t="n">
        <v>0.0149999997</v>
      </c>
      <c r="H1075" s="79" t="n">
        <v>0.0149999997</v>
      </c>
      <c r="I1075" s="79" t="n">
        <v>7.4000001</v>
      </c>
      <c r="J1075" s="79" t="n">
        <v>90</v>
      </c>
      <c r="K1075" s="79" t="n">
        <v>0</v>
      </c>
      <c r="L1075" s="79" t="n">
        <v>0</v>
      </c>
      <c r="M1075" s="79" t="n">
        <v>-0.100000001</v>
      </c>
      <c r="N1075" s="79" t="n">
        <v>5.19999981</v>
      </c>
      <c r="O1075" s="79" t="n">
        <v>0.119999997</v>
      </c>
      <c r="P1075" s="80">
        <f>COS(RADIANS(K1075))*COS(RADIANS(L1075))+SIN(RADIANS(K1075))*SIN(RADIANS(J1075))*SIN(RADIANS(L1075))</f>
        <v/>
      </c>
      <c r="Q1075" s="80">
        <f>-COS(RADIANS(K1075))*SIN(RADIANS(L1075))+SIN(RADIANS(K1075))*SIN(RADIANS(J1075))*COS(RADIANS(L1075))</f>
        <v/>
      </c>
      <c r="R1075" s="80">
        <f>SIN(RADIANS(K1075))*COS(RADIANS(J1075))</f>
        <v/>
      </c>
      <c r="S1075" s="80">
        <f>COS(RADIANS(J1075))*SIN(RADIANS(L1075))</f>
        <v/>
      </c>
      <c r="T1075" s="80">
        <f>COS(RADIANS(J1075))*COS(RADIANS(L1075))</f>
        <v/>
      </c>
      <c r="U1075" s="80">
        <f>-SIN(RADIANS(J1075))</f>
        <v/>
      </c>
      <c r="V1075" s="80">
        <f>-SIN(RADIANS(K1075))*COS(RADIANS(L1075))+COS(RADIANS(K1075))*SIN(RADIANS(J1075))*SIN(RADIANS(L1075))</f>
        <v/>
      </c>
      <c r="W1075" s="80">
        <f>SIN(RADIANS(K1075))*SIN(RADIANS(L1075))+COS(RADIANS(K1075))*SIN(RADIANS(J1075))*COS(RADIANS(L1075))</f>
        <v/>
      </c>
      <c r="X1075" s="80">
        <f>COS(RADIANS(K1075))*COS(RADIANS(J1075))</f>
        <v/>
      </c>
      <c r="Y1075" s="80">
        <f>P1075*G1075</f>
        <v/>
      </c>
      <c r="Z1075" s="80">
        <f>Q1075*H1075</f>
        <v/>
      </c>
      <c r="AA1075" s="80">
        <f>R1075*I1075</f>
        <v/>
      </c>
      <c r="AB1075" s="80">
        <f>M1075</f>
        <v/>
      </c>
      <c r="AC1075" s="80">
        <f>S1075*G1075</f>
        <v/>
      </c>
      <c r="AD1075" s="80">
        <f>T1075*H1075</f>
        <v/>
      </c>
      <c r="AE1075" s="80">
        <f>U1075*I1075</f>
        <v/>
      </c>
      <c r="AF1075" s="80">
        <f>N1075</f>
        <v/>
      </c>
      <c r="AG1075" s="80">
        <f>V1075*G1075</f>
        <v/>
      </c>
      <c r="AH1075" s="80">
        <f>W1075*H1075</f>
        <v/>
      </c>
      <c r="AI1075" s="80">
        <f>X1075*I1075</f>
        <v/>
      </c>
      <c r="AJ1075" s="80">
        <f>O1075</f>
        <v/>
      </c>
      <c r="AK1075" s="81" t="n">
        <v>0.0149999997</v>
      </c>
      <c r="AL1075" s="81" t="n">
        <v>0</v>
      </c>
      <c r="AM1075" s="81" t="n">
        <v>0</v>
      </c>
      <c r="AN1075" s="81" t="n">
        <v>-0.100000001</v>
      </c>
      <c r="AO1075" s="81" t="n">
        <v>0</v>
      </c>
      <c r="AP1075" s="81" t="n">
        <v>-6.55670795e-10</v>
      </c>
      <c r="AQ1075" s="81" t="n">
        <v>-7.4000001</v>
      </c>
      <c r="AR1075" s="81" t="n">
        <v>5.19999981</v>
      </c>
      <c r="AS1075" s="81" t="n">
        <v>0</v>
      </c>
      <c r="AT1075" s="81" t="n">
        <v>0.0149999997</v>
      </c>
      <c r="AU1075" s="81" t="n">
        <v>-3.23464263e-07</v>
      </c>
      <c r="AV1075" s="81" t="n">
        <v>0.119999997</v>
      </c>
      <c r="AW1075" s="82">
        <f>MAX(ABS(Y1075-AK1075),ABS(Z1075-AL1075),ABS(AA1075-AM1075),ABS(AB1075-AN1075),ABS(AC1075-AO1075),ABS(AD1075-AP1075),ABS(AE1075-AQ1075),ABS(AF1075-AR1075),ABS(AG1075-AS1075),ABS(AH1075-AT1075),ABS(AI1075-AU1075),ABS(AJ1075-AV1075))</f>
        <v/>
      </c>
    </row>
    <row r="1076">
      <c r="A1076" s="78" t="inlineStr">
        <is>
          <t>M1071</t>
        </is>
      </c>
      <c r="B1076" s="52" t="inlineStr">
        <is>
          <t>FLAG-06</t>
        </is>
      </c>
      <c r="C1076" s="52" t="inlineStr">
        <is>
          <t>Flag</t>
        </is>
      </c>
      <c r="D1076" s="52" t="inlineStr">
        <is>
          <t>Cleat</t>
        </is>
      </c>
      <c r="E1076" s="63" t="inlineStr">
        <is>
          <t>Cube</t>
        </is>
      </c>
      <c r="F1076" s="52" t="inlineStr">
        <is>
          <t>FLAG-00</t>
        </is>
      </c>
      <c r="G1076" s="79" t="n">
        <v>0.07999999820000001</v>
      </c>
      <c r="H1076" s="79" t="n">
        <v>0.0500000007</v>
      </c>
      <c r="I1076" s="79" t="n">
        <v>0.0500000007</v>
      </c>
      <c r="J1076" s="79" t="n">
        <v>0</v>
      </c>
      <c r="K1076" s="79" t="n">
        <v>0</v>
      </c>
      <c r="L1076" s="79" t="n">
        <v>0</v>
      </c>
      <c r="M1076" s="79" t="n">
        <v>-0.100000001</v>
      </c>
      <c r="N1076" s="79" t="n">
        <v>1.60000002</v>
      </c>
      <c r="O1076" s="79" t="n">
        <v>0.150000006</v>
      </c>
      <c r="P1076" s="80">
        <f>COS(RADIANS(K1076))*COS(RADIANS(L1076))+SIN(RADIANS(K1076))*SIN(RADIANS(J1076))*SIN(RADIANS(L1076))</f>
        <v/>
      </c>
      <c r="Q1076" s="80">
        <f>-COS(RADIANS(K1076))*SIN(RADIANS(L1076))+SIN(RADIANS(K1076))*SIN(RADIANS(J1076))*COS(RADIANS(L1076))</f>
        <v/>
      </c>
      <c r="R1076" s="80">
        <f>SIN(RADIANS(K1076))*COS(RADIANS(J1076))</f>
        <v/>
      </c>
      <c r="S1076" s="80">
        <f>COS(RADIANS(J1076))*SIN(RADIANS(L1076))</f>
        <v/>
      </c>
      <c r="T1076" s="80">
        <f>COS(RADIANS(J1076))*COS(RADIANS(L1076))</f>
        <v/>
      </c>
      <c r="U1076" s="80">
        <f>-SIN(RADIANS(J1076))</f>
        <v/>
      </c>
      <c r="V1076" s="80">
        <f>-SIN(RADIANS(K1076))*COS(RADIANS(L1076))+COS(RADIANS(K1076))*SIN(RADIANS(J1076))*SIN(RADIANS(L1076))</f>
        <v/>
      </c>
      <c r="W1076" s="80">
        <f>SIN(RADIANS(K1076))*SIN(RADIANS(L1076))+COS(RADIANS(K1076))*SIN(RADIANS(J1076))*COS(RADIANS(L1076))</f>
        <v/>
      </c>
      <c r="X1076" s="80">
        <f>COS(RADIANS(K1076))*COS(RADIANS(J1076))</f>
        <v/>
      </c>
      <c r="Y1076" s="80">
        <f>P1076*G1076</f>
        <v/>
      </c>
      <c r="Z1076" s="80">
        <f>Q1076*H1076</f>
        <v/>
      </c>
      <c r="AA1076" s="80">
        <f>R1076*I1076</f>
        <v/>
      </c>
      <c r="AB1076" s="80">
        <f>M1076</f>
        <v/>
      </c>
      <c r="AC1076" s="80">
        <f>S1076*G1076</f>
        <v/>
      </c>
      <c r="AD1076" s="80">
        <f>T1076*H1076</f>
        <v/>
      </c>
      <c r="AE1076" s="80">
        <f>U1076*I1076</f>
        <v/>
      </c>
      <c r="AF1076" s="80">
        <f>N1076</f>
        <v/>
      </c>
      <c r="AG1076" s="80">
        <f>V1076*G1076</f>
        <v/>
      </c>
      <c r="AH1076" s="80">
        <f>W1076*H1076</f>
        <v/>
      </c>
      <c r="AI1076" s="80">
        <f>X1076*I1076</f>
        <v/>
      </c>
      <c r="AJ1076" s="80">
        <f>O1076</f>
        <v/>
      </c>
      <c r="AK1076" s="81" t="n">
        <v>0.07999999820000001</v>
      </c>
      <c r="AL1076" s="81" t="n">
        <v>0</v>
      </c>
      <c r="AM1076" s="81" t="n">
        <v>0</v>
      </c>
      <c r="AN1076" s="81" t="n">
        <v>-0.100000001</v>
      </c>
      <c r="AO1076" s="81" t="n">
        <v>0</v>
      </c>
      <c r="AP1076" s="81" t="n">
        <v>0.0500000007</v>
      </c>
      <c r="AQ1076" s="81" t="n">
        <v>0</v>
      </c>
      <c r="AR1076" s="81" t="n">
        <v>1.60000002</v>
      </c>
      <c r="AS1076" s="81" t="n">
        <v>0</v>
      </c>
      <c r="AT1076" s="81" t="n">
        <v>0</v>
      </c>
      <c r="AU1076" s="81" t="n">
        <v>0.0500000007</v>
      </c>
      <c r="AV1076" s="81" t="n">
        <v>0.150000006</v>
      </c>
      <c r="AW1076" s="82">
        <f>MAX(ABS(Y1076-AK1076),ABS(Z1076-AL1076),ABS(AA1076-AM1076),ABS(AB1076-AN1076),ABS(AC1076-AO1076),ABS(AD1076-AP1076),ABS(AE1076-AQ1076),ABS(AF1076-AR1076),ABS(AG1076-AS1076),ABS(AH1076-AT1076),ABS(AI1076-AU1076),ABS(AJ1076-AV1076))</f>
        <v/>
      </c>
    </row>
    <row r="1077">
      <c r="A1077" s="78" t="inlineStr">
        <is>
          <t>M1072</t>
        </is>
      </c>
      <c r="B1077" s="52" t="inlineStr">
        <is>
          <t>FLAG-07</t>
        </is>
      </c>
      <c r="C1077" s="52" t="inlineStr">
        <is>
          <t>Flag</t>
        </is>
      </c>
      <c r="D1077" s="52" t="inlineStr">
        <is>
          <t>Halyard</t>
        </is>
      </c>
      <c r="E1077" s="58" t="inlineStr">
        <is>
          <t>Cylinder</t>
        </is>
      </c>
      <c r="F1077" s="52" t="inlineStr">
        <is>
          <t>FLAG-00</t>
        </is>
      </c>
      <c r="G1077" s="79" t="n">
        <v>0.0149999997</v>
      </c>
      <c r="H1077" s="79" t="n">
        <v>0.0149999997</v>
      </c>
      <c r="I1077" s="79" t="n">
        <v>7.4000001</v>
      </c>
      <c r="J1077" s="79" t="n">
        <v>90</v>
      </c>
      <c r="K1077" s="79" t="n">
        <v>0</v>
      </c>
      <c r="L1077" s="79" t="n">
        <v>0</v>
      </c>
      <c r="M1077" s="79" t="n">
        <v>0.100000001</v>
      </c>
      <c r="N1077" s="79" t="n">
        <v>5.19999981</v>
      </c>
      <c r="O1077" s="79" t="n">
        <v>0.119999997</v>
      </c>
      <c r="P1077" s="80">
        <f>COS(RADIANS(K1077))*COS(RADIANS(L1077))+SIN(RADIANS(K1077))*SIN(RADIANS(J1077))*SIN(RADIANS(L1077))</f>
        <v/>
      </c>
      <c r="Q1077" s="80">
        <f>-COS(RADIANS(K1077))*SIN(RADIANS(L1077))+SIN(RADIANS(K1077))*SIN(RADIANS(J1077))*COS(RADIANS(L1077))</f>
        <v/>
      </c>
      <c r="R1077" s="80">
        <f>SIN(RADIANS(K1077))*COS(RADIANS(J1077))</f>
        <v/>
      </c>
      <c r="S1077" s="80">
        <f>COS(RADIANS(J1077))*SIN(RADIANS(L1077))</f>
        <v/>
      </c>
      <c r="T1077" s="80">
        <f>COS(RADIANS(J1077))*COS(RADIANS(L1077))</f>
        <v/>
      </c>
      <c r="U1077" s="80">
        <f>-SIN(RADIANS(J1077))</f>
        <v/>
      </c>
      <c r="V1077" s="80">
        <f>-SIN(RADIANS(K1077))*COS(RADIANS(L1077))+COS(RADIANS(K1077))*SIN(RADIANS(J1077))*SIN(RADIANS(L1077))</f>
        <v/>
      </c>
      <c r="W1077" s="80">
        <f>SIN(RADIANS(K1077))*SIN(RADIANS(L1077))+COS(RADIANS(K1077))*SIN(RADIANS(J1077))*COS(RADIANS(L1077))</f>
        <v/>
      </c>
      <c r="X1077" s="80">
        <f>COS(RADIANS(K1077))*COS(RADIANS(J1077))</f>
        <v/>
      </c>
      <c r="Y1077" s="80">
        <f>P1077*G1077</f>
        <v/>
      </c>
      <c r="Z1077" s="80">
        <f>Q1077*H1077</f>
        <v/>
      </c>
      <c r="AA1077" s="80">
        <f>R1077*I1077</f>
        <v/>
      </c>
      <c r="AB1077" s="80">
        <f>M1077</f>
        <v/>
      </c>
      <c r="AC1077" s="80">
        <f>S1077*G1077</f>
        <v/>
      </c>
      <c r="AD1077" s="80">
        <f>T1077*H1077</f>
        <v/>
      </c>
      <c r="AE1077" s="80">
        <f>U1077*I1077</f>
        <v/>
      </c>
      <c r="AF1077" s="80">
        <f>N1077</f>
        <v/>
      </c>
      <c r="AG1077" s="80">
        <f>V1077*G1077</f>
        <v/>
      </c>
      <c r="AH1077" s="80">
        <f>W1077*H1077</f>
        <v/>
      </c>
      <c r="AI1077" s="80">
        <f>X1077*I1077</f>
        <v/>
      </c>
      <c r="AJ1077" s="80">
        <f>O1077</f>
        <v/>
      </c>
      <c r="AK1077" s="81" t="n">
        <v>0.0149999997</v>
      </c>
      <c r="AL1077" s="81" t="n">
        <v>0</v>
      </c>
      <c r="AM1077" s="81" t="n">
        <v>0</v>
      </c>
      <c r="AN1077" s="81" t="n">
        <v>0.100000001</v>
      </c>
      <c r="AO1077" s="81" t="n">
        <v>0</v>
      </c>
      <c r="AP1077" s="81" t="n">
        <v>-6.55670795e-10</v>
      </c>
      <c r="AQ1077" s="81" t="n">
        <v>-7.4000001</v>
      </c>
      <c r="AR1077" s="81" t="n">
        <v>5.19999981</v>
      </c>
      <c r="AS1077" s="81" t="n">
        <v>0</v>
      </c>
      <c r="AT1077" s="81" t="n">
        <v>0.0149999997</v>
      </c>
      <c r="AU1077" s="81" t="n">
        <v>-3.23464263e-07</v>
      </c>
      <c r="AV1077" s="81" t="n">
        <v>0.119999997</v>
      </c>
      <c r="AW1077" s="82">
        <f>MAX(ABS(Y1077-AK1077),ABS(Z1077-AL1077),ABS(AA1077-AM1077),ABS(AB1077-AN1077),ABS(AC1077-AO1077),ABS(AD1077-AP1077),ABS(AE1077-AQ1077),ABS(AF1077-AR1077),ABS(AG1077-AS1077),ABS(AH1077-AT1077),ABS(AI1077-AU1077),ABS(AJ1077-AV1077))</f>
        <v/>
      </c>
    </row>
    <row r="1078">
      <c r="A1078" s="78" t="inlineStr">
        <is>
          <t>M1073</t>
        </is>
      </c>
      <c r="B1078" s="52" t="inlineStr">
        <is>
          <t>FLAG-08</t>
        </is>
      </c>
      <c r="C1078" s="52" t="inlineStr">
        <is>
          <t>Flag</t>
        </is>
      </c>
      <c r="D1078" s="52" t="inlineStr">
        <is>
          <t>Cleat</t>
        </is>
      </c>
      <c r="E1078" s="63" t="inlineStr">
        <is>
          <t>Cube</t>
        </is>
      </c>
      <c r="F1078" s="52" t="inlineStr">
        <is>
          <t>FLAG-00</t>
        </is>
      </c>
      <c r="G1078" s="79" t="n">
        <v>0.07999999820000001</v>
      </c>
      <c r="H1078" s="79" t="n">
        <v>0.0500000007</v>
      </c>
      <c r="I1078" s="79" t="n">
        <v>0.0500000007</v>
      </c>
      <c r="J1078" s="79" t="n">
        <v>0</v>
      </c>
      <c r="K1078" s="79" t="n">
        <v>0</v>
      </c>
      <c r="L1078" s="79" t="n">
        <v>0</v>
      </c>
      <c r="M1078" s="79" t="n">
        <v>0.100000001</v>
      </c>
      <c r="N1078" s="79" t="n">
        <v>1.60000002</v>
      </c>
      <c r="O1078" s="79" t="n">
        <v>0.150000006</v>
      </c>
      <c r="P1078" s="80">
        <f>COS(RADIANS(K1078))*COS(RADIANS(L1078))+SIN(RADIANS(K1078))*SIN(RADIANS(J1078))*SIN(RADIANS(L1078))</f>
        <v/>
      </c>
      <c r="Q1078" s="80">
        <f>-COS(RADIANS(K1078))*SIN(RADIANS(L1078))+SIN(RADIANS(K1078))*SIN(RADIANS(J1078))*COS(RADIANS(L1078))</f>
        <v/>
      </c>
      <c r="R1078" s="80">
        <f>SIN(RADIANS(K1078))*COS(RADIANS(J1078))</f>
        <v/>
      </c>
      <c r="S1078" s="80">
        <f>COS(RADIANS(J1078))*SIN(RADIANS(L1078))</f>
        <v/>
      </c>
      <c r="T1078" s="80">
        <f>COS(RADIANS(J1078))*COS(RADIANS(L1078))</f>
        <v/>
      </c>
      <c r="U1078" s="80">
        <f>-SIN(RADIANS(J1078))</f>
        <v/>
      </c>
      <c r="V1078" s="80">
        <f>-SIN(RADIANS(K1078))*COS(RADIANS(L1078))+COS(RADIANS(K1078))*SIN(RADIANS(J1078))*SIN(RADIANS(L1078))</f>
        <v/>
      </c>
      <c r="W1078" s="80">
        <f>SIN(RADIANS(K1078))*SIN(RADIANS(L1078))+COS(RADIANS(K1078))*SIN(RADIANS(J1078))*COS(RADIANS(L1078))</f>
        <v/>
      </c>
      <c r="X1078" s="80">
        <f>COS(RADIANS(K1078))*COS(RADIANS(J1078))</f>
        <v/>
      </c>
      <c r="Y1078" s="80">
        <f>P1078*G1078</f>
        <v/>
      </c>
      <c r="Z1078" s="80">
        <f>Q1078*H1078</f>
        <v/>
      </c>
      <c r="AA1078" s="80">
        <f>R1078*I1078</f>
        <v/>
      </c>
      <c r="AB1078" s="80">
        <f>M1078</f>
        <v/>
      </c>
      <c r="AC1078" s="80">
        <f>S1078*G1078</f>
        <v/>
      </c>
      <c r="AD1078" s="80">
        <f>T1078*H1078</f>
        <v/>
      </c>
      <c r="AE1078" s="80">
        <f>U1078*I1078</f>
        <v/>
      </c>
      <c r="AF1078" s="80">
        <f>N1078</f>
        <v/>
      </c>
      <c r="AG1078" s="80">
        <f>V1078*G1078</f>
        <v/>
      </c>
      <c r="AH1078" s="80">
        <f>W1078*H1078</f>
        <v/>
      </c>
      <c r="AI1078" s="80">
        <f>X1078*I1078</f>
        <v/>
      </c>
      <c r="AJ1078" s="80">
        <f>O1078</f>
        <v/>
      </c>
      <c r="AK1078" s="81" t="n">
        <v>0.07999999820000001</v>
      </c>
      <c r="AL1078" s="81" t="n">
        <v>0</v>
      </c>
      <c r="AM1078" s="81" t="n">
        <v>0</v>
      </c>
      <c r="AN1078" s="81" t="n">
        <v>0.100000001</v>
      </c>
      <c r="AO1078" s="81" t="n">
        <v>0</v>
      </c>
      <c r="AP1078" s="81" t="n">
        <v>0.0500000007</v>
      </c>
      <c r="AQ1078" s="81" t="n">
        <v>0</v>
      </c>
      <c r="AR1078" s="81" t="n">
        <v>1.60000002</v>
      </c>
      <c r="AS1078" s="81" t="n">
        <v>0</v>
      </c>
      <c r="AT1078" s="81" t="n">
        <v>0</v>
      </c>
      <c r="AU1078" s="81" t="n">
        <v>0.0500000007</v>
      </c>
      <c r="AV1078" s="81" t="n">
        <v>0.150000006</v>
      </c>
      <c r="AW1078" s="82">
        <f>MAX(ABS(Y1078-AK1078),ABS(Z1078-AL1078),ABS(AA1078-AM1078),ABS(AB1078-AN1078),ABS(AC1078-AO1078),ABS(AD1078-AP1078),ABS(AE1078-AQ1078),ABS(AF1078-AR1078),ABS(AG1078-AS1078),ABS(AH1078-AT1078),ABS(AI1078-AU1078),ABS(AJ1078-AV1078))</f>
        <v/>
      </c>
    </row>
    <row r="1079">
      <c r="A1079" s="78" t="inlineStr">
        <is>
          <t>M1074</t>
        </is>
      </c>
      <c r="B1079" s="52" t="inlineStr">
        <is>
          <t>FLAG-09</t>
        </is>
      </c>
      <c r="C1079" s="52" t="inlineStr">
        <is>
          <t>Flag</t>
        </is>
      </c>
      <c r="D1079" s="52" t="inlineStr">
        <is>
          <t>Flag spot housing</t>
        </is>
      </c>
      <c r="E1079" s="58" t="inlineStr">
        <is>
          <t>Cylinder</t>
        </is>
      </c>
      <c r="F1079" s="52" t="inlineStr">
        <is>
          <t>FLAG-00</t>
        </is>
      </c>
      <c r="G1079" s="79" t="n">
        <v>0.340000004</v>
      </c>
      <c r="H1079" s="79" t="n">
        <v>0.340000004</v>
      </c>
      <c r="I1079" s="79" t="n">
        <v>0.300000012</v>
      </c>
      <c r="J1079" s="79" t="n">
        <v>-68.07041169999999</v>
      </c>
      <c r="K1079" s="79" t="n">
        <v>180</v>
      </c>
      <c r="L1079" s="79" t="n">
        <v>0</v>
      </c>
      <c r="M1079" s="79" t="n">
        <v>0</v>
      </c>
      <c r="N1079" s="79" t="n">
        <v>0.300000012</v>
      </c>
      <c r="O1079" s="79" t="n">
        <v>1.89999998</v>
      </c>
      <c r="P1079" s="80">
        <f>COS(RADIANS(K1079))*COS(RADIANS(L1079))+SIN(RADIANS(K1079))*SIN(RADIANS(J1079))*SIN(RADIANS(L1079))</f>
        <v/>
      </c>
      <c r="Q1079" s="80">
        <f>-COS(RADIANS(K1079))*SIN(RADIANS(L1079))+SIN(RADIANS(K1079))*SIN(RADIANS(J1079))*COS(RADIANS(L1079))</f>
        <v/>
      </c>
      <c r="R1079" s="80">
        <f>SIN(RADIANS(K1079))*COS(RADIANS(J1079))</f>
        <v/>
      </c>
      <c r="S1079" s="80">
        <f>COS(RADIANS(J1079))*SIN(RADIANS(L1079))</f>
        <v/>
      </c>
      <c r="T1079" s="80">
        <f>COS(RADIANS(J1079))*COS(RADIANS(L1079))</f>
        <v/>
      </c>
      <c r="U1079" s="80">
        <f>-SIN(RADIANS(J1079))</f>
        <v/>
      </c>
      <c r="V1079" s="80">
        <f>-SIN(RADIANS(K1079))*COS(RADIANS(L1079))+COS(RADIANS(K1079))*SIN(RADIANS(J1079))*SIN(RADIANS(L1079))</f>
        <v/>
      </c>
      <c r="W1079" s="80">
        <f>SIN(RADIANS(K1079))*SIN(RADIANS(L1079))+COS(RADIANS(K1079))*SIN(RADIANS(J1079))*COS(RADIANS(L1079))</f>
        <v/>
      </c>
      <c r="X1079" s="80">
        <f>COS(RADIANS(K1079))*COS(RADIANS(J1079))</f>
        <v/>
      </c>
      <c r="Y1079" s="80">
        <f>P1079*G1079</f>
        <v/>
      </c>
      <c r="Z1079" s="80">
        <f>Q1079*H1079</f>
        <v/>
      </c>
      <c r="AA1079" s="80">
        <f>R1079*I1079</f>
        <v/>
      </c>
      <c r="AB1079" s="80">
        <f>M1079</f>
        <v/>
      </c>
      <c r="AC1079" s="80">
        <f>S1079*G1079</f>
        <v/>
      </c>
      <c r="AD1079" s="80">
        <f>T1079*H1079</f>
        <v/>
      </c>
      <c r="AE1079" s="80">
        <f>U1079*I1079</f>
        <v/>
      </c>
      <c r="AF1079" s="80">
        <f>N1079</f>
        <v/>
      </c>
      <c r="AG1079" s="80">
        <f>V1079*G1079</f>
        <v/>
      </c>
      <c r="AH1079" s="80">
        <f>W1079*H1079</f>
        <v/>
      </c>
      <c r="AI1079" s="80">
        <f>X1079*I1079</f>
        <v/>
      </c>
      <c r="AJ1079" s="80">
        <f>O1079</f>
        <v/>
      </c>
      <c r="AK1079" s="81" t="n">
        <v>-0.340000004</v>
      </c>
      <c r="AL1079" s="81" t="n">
        <v>2.75730407e-08</v>
      </c>
      <c r="AM1079" s="81" t="n">
        <v>-9.794851150000001e-09</v>
      </c>
      <c r="AN1079" s="81" t="n">
        <v>0</v>
      </c>
      <c r="AO1079" s="81" t="n">
        <v>0</v>
      </c>
      <c r="AP1079" s="81" t="n">
        <v>0.12697871</v>
      </c>
      <c r="AQ1079" s="81" t="n">
        <v>0.278293073</v>
      </c>
      <c r="AR1079" s="81" t="n">
        <v>0.300000012</v>
      </c>
      <c r="AS1079" s="81" t="n">
        <v>2.97237435e-08</v>
      </c>
      <c r="AT1079" s="81" t="n">
        <v>0.315398812</v>
      </c>
      <c r="AU1079" s="81" t="n">
        <v>-0.112040043</v>
      </c>
      <c r="AV1079" s="81" t="n">
        <v>1.89999998</v>
      </c>
      <c r="AW1079" s="82">
        <f>MAX(ABS(Y1079-AK1079),ABS(Z1079-AL1079),ABS(AA1079-AM1079),ABS(AB1079-AN1079),ABS(AC1079-AO1079),ABS(AD1079-AP1079),ABS(AE1079-AQ1079),ABS(AF1079-AR1079),ABS(AG1079-AS1079),ABS(AH1079-AT1079),ABS(AI1079-AU1079),ABS(AJ1079-AV1079))</f>
        <v/>
      </c>
    </row>
    <row r="1080">
      <c r="A1080" s="78" t="inlineStr">
        <is>
          <t>M1075</t>
        </is>
      </c>
      <c r="B1080" s="52" t="inlineStr">
        <is>
          <t>FLAG-10</t>
        </is>
      </c>
      <c r="C1080" s="52" t="inlineStr">
        <is>
          <t>Flag</t>
        </is>
      </c>
      <c r="D1080" s="52" t="inlineStr">
        <is>
          <t>Flag spot lens</t>
        </is>
      </c>
      <c r="E1080" s="59" t="inlineStr">
        <is>
          <t>Sphere</t>
        </is>
      </c>
      <c r="F1080" s="52" t="inlineStr">
        <is>
          <t>FLAG-00</t>
        </is>
      </c>
      <c r="G1080" s="79" t="n">
        <v>0.300000012</v>
      </c>
      <c r="H1080" s="79" t="n">
        <v>0.300000012</v>
      </c>
      <c r="I1080" s="79" t="n">
        <v>0.0500000007</v>
      </c>
      <c r="J1080" s="79" t="n">
        <v>-68.07041169999999</v>
      </c>
      <c r="K1080" s="79" t="n">
        <v>180</v>
      </c>
      <c r="L1080" s="79" t="n">
        <v>0</v>
      </c>
      <c r="M1080" s="79" t="n">
        <v>0</v>
      </c>
      <c r="N1080" s="79" t="n">
        <v>0.448422968</v>
      </c>
      <c r="O1080" s="79" t="n">
        <v>1.84024525</v>
      </c>
      <c r="P1080" s="80">
        <f>COS(RADIANS(K1080))*COS(RADIANS(L1080))+SIN(RADIANS(K1080))*SIN(RADIANS(J1080))*SIN(RADIANS(L1080))</f>
        <v/>
      </c>
      <c r="Q1080" s="80">
        <f>-COS(RADIANS(K1080))*SIN(RADIANS(L1080))+SIN(RADIANS(K1080))*SIN(RADIANS(J1080))*COS(RADIANS(L1080))</f>
        <v/>
      </c>
      <c r="R1080" s="80">
        <f>SIN(RADIANS(K1080))*COS(RADIANS(J1080))</f>
        <v/>
      </c>
      <c r="S1080" s="80">
        <f>COS(RADIANS(J1080))*SIN(RADIANS(L1080))</f>
        <v/>
      </c>
      <c r="T1080" s="80">
        <f>COS(RADIANS(J1080))*COS(RADIANS(L1080))</f>
        <v/>
      </c>
      <c r="U1080" s="80">
        <f>-SIN(RADIANS(J1080))</f>
        <v/>
      </c>
      <c r="V1080" s="80">
        <f>-SIN(RADIANS(K1080))*COS(RADIANS(L1080))+COS(RADIANS(K1080))*SIN(RADIANS(J1080))*SIN(RADIANS(L1080))</f>
        <v/>
      </c>
      <c r="W1080" s="80">
        <f>SIN(RADIANS(K1080))*SIN(RADIANS(L1080))+COS(RADIANS(K1080))*SIN(RADIANS(J1080))*COS(RADIANS(L1080))</f>
        <v/>
      </c>
      <c r="X1080" s="80">
        <f>COS(RADIANS(K1080))*COS(RADIANS(J1080))</f>
        <v/>
      </c>
      <c r="Y1080" s="80">
        <f>P1080*G1080</f>
        <v/>
      </c>
      <c r="Z1080" s="80">
        <f>Q1080*H1080</f>
        <v/>
      </c>
      <c r="AA1080" s="80">
        <f>R1080*I1080</f>
        <v/>
      </c>
      <c r="AB1080" s="80">
        <f>M1080</f>
        <v/>
      </c>
      <c r="AC1080" s="80">
        <f>S1080*G1080</f>
        <v/>
      </c>
      <c r="AD1080" s="80">
        <f>T1080*H1080</f>
        <v/>
      </c>
      <c r="AE1080" s="80">
        <f>U1080*I1080</f>
        <v/>
      </c>
      <c r="AF1080" s="80">
        <f>N1080</f>
        <v/>
      </c>
      <c r="AG1080" s="80">
        <f>V1080*G1080</f>
        <v/>
      </c>
      <c r="AH1080" s="80">
        <f>W1080*H1080</f>
        <v/>
      </c>
      <c r="AI1080" s="80">
        <f>X1080*I1080</f>
        <v/>
      </c>
      <c r="AJ1080" s="80">
        <f>O1080</f>
        <v/>
      </c>
      <c r="AK1080" s="81" t="n">
        <v>-0.300000012</v>
      </c>
      <c r="AL1080" s="81" t="n">
        <v>2.43291538e-08</v>
      </c>
      <c r="AM1080" s="81" t="n">
        <v>-1.63247516e-09</v>
      </c>
      <c r="AN1080" s="81" t="n">
        <v>0</v>
      </c>
      <c r="AO1080" s="81" t="n">
        <v>0</v>
      </c>
      <c r="AP1080" s="81" t="n">
        <v>0.112040043</v>
      </c>
      <c r="AQ1080" s="81" t="n">
        <v>0.0463821776</v>
      </c>
      <c r="AR1080" s="81" t="n">
        <v>0.448422968</v>
      </c>
      <c r="AS1080" s="81" t="n">
        <v>2.6226834e-08</v>
      </c>
      <c r="AT1080" s="81" t="n">
        <v>0.278293073</v>
      </c>
      <c r="AU1080" s="81" t="n">
        <v>-0.0186733399</v>
      </c>
      <c r="AV1080" s="81" t="n">
        <v>1.84024525</v>
      </c>
      <c r="AW1080" s="82">
        <f>MAX(ABS(Y1080-AK1080),ABS(Z1080-AL1080),ABS(AA1080-AM1080),ABS(AB1080-AN1080),ABS(AC1080-AO1080),ABS(AD1080-AP1080),ABS(AE1080-AQ1080),ABS(AF1080-AR1080),ABS(AG1080-AS1080),ABS(AH1080-AT1080),ABS(AI1080-AU1080),ABS(AJ1080-AV1080))</f>
        <v/>
      </c>
    </row>
    <row r="1081">
      <c r="A1081" s="78" t="inlineStr">
        <is>
          <t>M1076</t>
        </is>
      </c>
      <c r="B1081" s="52" t="inlineStr">
        <is>
          <t>FLAG-11</t>
        </is>
      </c>
      <c r="C1081" s="52" t="inlineStr">
        <is>
          <t>Flag</t>
        </is>
      </c>
      <c r="D1081" s="52" t="inlineStr">
        <is>
          <t>Flag spot stand</t>
        </is>
      </c>
      <c r="E1081" s="63" t="inlineStr">
        <is>
          <t>Cube</t>
        </is>
      </c>
      <c r="F1081" s="52" t="inlineStr">
        <is>
          <t>FLAG-00</t>
        </is>
      </c>
      <c r="G1081" s="79" t="n">
        <v>0.200000003</v>
      </c>
      <c r="H1081" s="79" t="n">
        <v>0.119999997</v>
      </c>
      <c r="I1081" s="79" t="n">
        <v>0.200000003</v>
      </c>
      <c r="J1081" s="79" t="n">
        <v>0</v>
      </c>
      <c r="K1081" s="79" t="n">
        <v>0</v>
      </c>
      <c r="L1081" s="79" t="n">
        <v>0</v>
      </c>
      <c r="M1081" s="79" t="n">
        <v>0</v>
      </c>
      <c r="N1081" s="79" t="n">
        <v>0.0599999987</v>
      </c>
      <c r="O1081" s="79" t="n">
        <v>1.89999998</v>
      </c>
      <c r="P1081" s="80">
        <f>COS(RADIANS(K1081))*COS(RADIANS(L1081))+SIN(RADIANS(K1081))*SIN(RADIANS(J1081))*SIN(RADIANS(L1081))</f>
        <v/>
      </c>
      <c r="Q1081" s="80">
        <f>-COS(RADIANS(K1081))*SIN(RADIANS(L1081))+SIN(RADIANS(K1081))*SIN(RADIANS(J1081))*COS(RADIANS(L1081))</f>
        <v/>
      </c>
      <c r="R1081" s="80">
        <f>SIN(RADIANS(K1081))*COS(RADIANS(J1081))</f>
        <v/>
      </c>
      <c r="S1081" s="80">
        <f>COS(RADIANS(J1081))*SIN(RADIANS(L1081))</f>
        <v/>
      </c>
      <c r="T1081" s="80">
        <f>COS(RADIANS(J1081))*COS(RADIANS(L1081))</f>
        <v/>
      </c>
      <c r="U1081" s="80">
        <f>-SIN(RADIANS(J1081))</f>
        <v/>
      </c>
      <c r="V1081" s="80">
        <f>-SIN(RADIANS(K1081))*COS(RADIANS(L1081))+COS(RADIANS(K1081))*SIN(RADIANS(J1081))*SIN(RADIANS(L1081))</f>
        <v/>
      </c>
      <c r="W1081" s="80">
        <f>SIN(RADIANS(K1081))*SIN(RADIANS(L1081))+COS(RADIANS(K1081))*SIN(RADIANS(J1081))*COS(RADIANS(L1081))</f>
        <v/>
      </c>
      <c r="X1081" s="80">
        <f>COS(RADIANS(K1081))*COS(RADIANS(J1081))</f>
        <v/>
      </c>
      <c r="Y1081" s="80">
        <f>P1081*G1081</f>
        <v/>
      </c>
      <c r="Z1081" s="80">
        <f>Q1081*H1081</f>
        <v/>
      </c>
      <c r="AA1081" s="80">
        <f>R1081*I1081</f>
        <v/>
      </c>
      <c r="AB1081" s="80">
        <f>M1081</f>
        <v/>
      </c>
      <c r="AC1081" s="80">
        <f>S1081*G1081</f>
        <v/>
      </c>
      <c r="AD1081" s="80">
        <f>T1081*H1081</f>
        <v/>
      </c>
      <c r="AE1081" s="80">
        <f>U1081*I1081</f>
        <v/>
      </c>
      <c r="AF1081" s="80">
        <f>N1081</f>
        <v/>
      </c>
      <c r="AG1081" s="80">
        <f>V1081*G1081</f>
        <v/>
      </c>
      <c r="AH1081" s="80">
        <f>W1081*H1081</f>
        <v/>
      </c>
      <c r="AI1081" s="80">
        <f>X1081*I1081</f>
        <v/>
      </c>
      <c r="AJ1081" s="80">
        <f>O1081</f>
        <v/>
      </c>
      <c r="AK1081" s="81" t="n">
        <v>0.200000003</v>
      </c>
      <c r="AL1081" s="81" t="n">
        <v>0</v>
      </c>
      <c r="AM1081" s="81" t="n">
        <v>0</v>
      </c>
      <c r="AN1081" s="81" t="n">
        <v>0</v>
      </c>
      <c r="AO1081" s="81" t="n">
        <v>0</v>
      </c>
      <c r="AP1081" s="81" t="n">
        <v>0.119999997</v>
      </c>
      <c r="AQ1081" s="81" t="n">
        <v>0</v>
      </c>
      <c r="AR1081" s="81" t="n">
        <v>0.0599999987</v>
      </c>
      <c r="AS1081" s="81" t="n">
        <v>0</v>
      </c>
      <c r="AT1081" s="81" t="n">
        <v>0</v>
      </c>
      <c r="AU1081" s="81" t="n">
        <v>0.200000003</v>
      </c>
      <c r="AV1081" s="81" t="n">
        <v>1.89999998</v>
      </c>
      <c r="AW1081" s="82">
        <f>MAX(ABS(Y1081-AK1081),ABS(Z1081-AL1081),ABS(AA1081-AM1081),ABS(AB1081-AN1081),ABS(AC1081-AO1081),ABS(AD1081-AP1081),ABS(AE1081-AQ1081),ABS(AF1081-AR1081),ABS(AG1081-AS1081),ABS(AH1081-AT1081),ABS(AI1081-AU1081),ABS(AJ1081-AV1081))</f>
        <v/>
      </c>
    </row>
    <row r="1082">
      <c r="A1082" s="78" t="inlineStr">
        <is>
          <t>M1077</t>
        </is>
      </c>
      <c r="B1082" s="52" t="inlineStr">
        <is>
          <t>FLAG-12</t>
        </is>
      </c>
      <c r="C1082" s="52" t="inlineStr">
        <is>
          <t>Flag</t>
        </is>
      </c>
      <c r="D1082" s="52" t="inlineStr">
        <is>
          <t>Flag hoist</t>
        </is>
      </c>
      <c r="E1082" s="53" t="inlineStr">
        <is>
          <t>Group</t>
        </is>
      </c>
      <c r="F1082" s="52" t="inlineStr">
        <is>
          <t>FLAG-00</t>
        </is>
      </c>
      <c r="G1082" s="79" t="n">
        <v>1</v>
      </c>
      <c r="H1082" s="79" t="n">
        <v>1</v>
      </c>
      <c r="I1082" s="79" t="n">
        <v>1</v>
      </c>
      <c r="J1082" s="79" t="n">
        <v>0</v>
      </c>
      <c r="K1082" s="79" t="n">
        <v>209.63559</v>
      </c>
      <c r="L1082" s="79" t="n">
        <v>-2.32007051</v>
      </c>
      <c r="M1082" s="79" t="n">
        <v>0.129999995</v>
      </c>
      <c r="N1082" s="79" t="n">
        <v>8.94999981</v>
      </c>
      <c r="O1082" s="79" t="n">
        <v>0</v>
      </c>
      <c r="P1082" s="80">
        <f>COS(RADIANS(K1082))*COS(RADIANS(L1082))+SIN(RADIANS(K1082))*SIN(RADIANS(J1082))*SIN(RADIANS(L1082))</f>
        <v/>
      </c>
      <c r="Q1082" s="80">
        <f>-COS(RADIANS(K1082))*SIN(RADIANS(L1082))+SIN(RADIANS(K1082))*SIN(RADIANS(J1082))*COS(RADIANS(L1082))</f>
        <v/>
      </c>
      <c r="R1082" s="80">
        <f>SIN(RADIANS(K1082))*COS(RADIANS(J1082))</f>
        <v/>
      </c>
      <c r="S1082" s="80">
        <f>COS(RADIANS(J1082))*SIN(RADIANS(L1082))</f>
        <v/>
      </c>
      <c r="T1082" s="80">
        <f>COS(RADIANS(J1082))*COS(RADIANS(L1082))</f>
        <v/>
      </c>
      <c r="U1082" s="80">
        <f>-SIN(RADIANS(J1082))</f>
        <v/>
      </c>
      <c r="V1082" s="80">
        <f>-SIN(RADIANS(K1082))*COS(RADIANS(L1082))+COS(RADIANS(K1082))*SIN(RADIANS(J1082))*SIN(RADIANS(L1082))</f>
        <v/>
      </c>
      <c r="W1082" s="80">
        <f>SIN(RADIANS(K1082))*SIN(RADIANS(L1082))+COS(RADIANS(K1082))*SIN(RADIANS(J1082))*COS(RADIANS(L1082))</f>
        <v/>
      </c>
      <c r="X1082" s="80">
        <f>COS(RADIANS(K1082))*COS(RADIANS(J1082))</f>
        <v/>
      </c>
      <c r="Y1082" s="80">
        <f>P1082*G1082</f>
        <v/>
      </c>
      <c r="Z1082" s="80">
        <f>Q1082*H1082</f>
        <v/>
      </c>
      <c r="AA1082" s="80">
        <f>R1082*I1082</f>
        <v/>
      </c>
      <c r="AB1082" s="80">
        <f>M1082</f>
        <v/>
      </c>
      <c r="AC1082" s="80">
        <f>S1082*G1082</f>
        <v/>
      </c>
      <c r="AD1082" s="80">
        <f>T1082*H1082</f>
        <v/>
      </c>
      <c r="AE1082" s="80">
        <f>U1082*I1082</f>
        <v/>
      </c>
      <c r="AF1082" s="80">
        <f>N1082</f>
        <v/>
      </c>
      <c r="AG1082" s="80">
        <f>V1082*G1082</f>
        <v/>
      </c>
      <c r="AH1082" s="80">
        <f>W1082*H1082</f>
        <v/>
      </c>
      <c r="AI1082" s="80">
        <f>X1082*I1082</f>
        <v/>
      </c>
      <c r="AJ1082" s="80">
        <f>O1082</f>
        <v/>
      </c>
      <c r="AK1082" s="81" t="n">
        <v>-0.868475378</v>
      </c>
      <c r="AL1082" s="81" t="n">
        <v>-0.0351862945</v>
      </c>
      <c r="AM1082" s="81" t="n">
        <v>-0.494481951</v>
      </c>
      <c r="AN1082" s="81" t="n">
        <v>0.129999995</v>
      </c>
      <c r="AO1082" s="81" t="n">
        <v>-0.0404818058</v>
      </c>
      <c r="AP1082" s="81" t="n">
        <v>0.999180257</v>
      </c>
      <c r="AQ1082" s="81" t="n">
        <v>0</v>
      </c>
      <c r="AR1082" s="81" t="n">
        <v>8.94999981</v>
      </c>
      <c r="AS1082" s="81" t="n">
        <v>0.49407661</v>
      </c>
      <c r="AT1082" s="81" t="n">
        <v>0.0200175215</v>
      </c>
      <c r="AU1082" s="81" t="n">
        <v>-0.869187891</v>
      </c>
      <c r="AV1082" s="81" t="n">
        <v>0</v>
      </c>
      <c r="AW1082" s="82">
        <f>MAX(ABS(Y1082-AK1082),ABS(Z1082-AL1082),ABS(AA1082-AM1082),ABS(AB1082-AN1082),ABS(AC1082-AO1082),ABS(AD1082-AP1082),ABS(AE1082-AQ1082),ABS(AF1082-AR1082),ABS(AG1082-AS1082),ABS(AH1082-AT1082),ABS(AI1082-AU1082),ABS(AJ1082-AV1082))</f>
        <v/>
      </c>
    </row>
    <row r="1083">
      <c r="A1083" s="78" t="inlineStr">
        <is>
          <t>M1078</t>
        </is>
      </c>
      <c r="B1083" s="52" t="inlineStr">
        <is>
          <t>FLAG-13</t>
        </is>
      </c>
      <c r="C1083" s="52" t="inlineStr">
        <is>
          <t>Flag</t>
        </is>
      </c>
      <c r="D1083" s="52" t="inlineStr">
        <is>
          <t>Flag strip</t>
        </is>
      </c>
      <c r="E1083" s="53" t="inlineStr">
        <is>
          <t>Group</t>
        </is>
      </c>
      <c r="F1083" s="52" t="inlineStr">
        <is>
          <t>FLAG-12</t>
        </is>
      </c>
      <c r="G1083" s="79" t="n">
        <v>1</v>
      </c>
      <c r="H1083" s="79" t="n">
        <v>1</v>
      </c>
      <c r="I1083" s="79" t="n">
        <v>1</v>
      </c>
      <c r="J1083" s="79" t="n">
        <v>0</v>
      </c>
      <c r="K1083" s="79" t="n">
        <v>0</v>
      </c>
      <c r="L1083" s="79" t="n">
        <v>0</v>
      </c>
      <c r="M1083" s="79" t="n">
        <v>0</v>
      </c>
      <c r="N1083" s="79" t="n">
        <v>0</v>
      </c>
      <c r="O1083" s="79" t="n">
        <v>0</v>
      </c>
      <c r="P1083" s="80">
        <f>COS(RADIANS(K1083))*COS(RADIANS(L1083))+SIN(RADIANS(K1083))*SIN(RADIANS(J1083))*SIN(RADIANS(L1083))</f>
        <v/>
      </c>
      <c r="Q1083" s="80">
        <f>-COS(RADIANS(K1083))*SIN(RADIANS(L1083))+SIN(RADIANS(K1083))*SIN(RADIANS(J1083))*COS(RADIANS(L1083))</f>
        <v/>
      </c>
      <c r="R1083" s="80">
        <f>SIN(RADIANS(K1083))*COS(RADIANS(J1083))</f>
        <v/>
      </c>
      <c r="S1083" s="80">
        <f>COS(RADIANS(J1083))*SIN(RADIANS(L1083))</f>
        <v/>
      </c>
      <c r="T1083" s="80">
        <f>COS(RADIANS(J1083))*COS(RADIANS(L1083))</f>
        <v/>
      </c>
      <c r="U1083" s="80">
        <f>-SIN(RADIANS(J1083))</f>
        <v/>
      </c>
      <c r="V1083" s="80">
        <f>-SIN(RADIANS(K1083))*COS(RADIANS(L1083))+COS(RADIANS(K1083))*SIN(RADIANS(J1083))*SIN(RADIANS(L1083))</f>
        <v/>
      </c>
      <c r="W1083" s="80">
        <f>SIN(RADIANS(K1083))*SIN(RADIANS(L1083))+COS(RADIANS(K1083))*SIN(RADIANS(J1083))*COS(RADIANS(L1083))</f>
        <v/>
      </c>
      <c r="X1083" s="80">
        <f>COS(RADIANS(K1083))*COS(RADIANS(J1083))</f>
        <v/>
      </c>
      <c r="Y1083" s="80">
        <f>P1083*G1083</f>
        <v/>
      </c>
      <c r="Z1083" s="80">
        <f>Q1083*H1083</f>
        <v/>
      </c>
      <c r="AA1083" s="80">
        <f>R1083*I1083</f>
        <v/>
      </c>
      <c r="AB1083" s="80">
        <f>M1083</f>
        <v/>
      </c>
      <c r="AC1083" s="80">
        <f>S1083*G1083</f>
        <v/>
      </c>
      <c r="AD1083" s="80">
        <f>T1083*H1083</f>
        <v/>
      </c>
      <c r="AE1083" s="80">
        <f>U1083*I1083</f>
        <v/>
      </c>
      <c r="AF1083" s="80">
        <f>N1083</f>
        <v/>
      </c>
      <c r="AG1083" s="80">
        <f>V1083*G1083</f>
        <v/>
      </c>
      <c r="AH1083" s="80">
        <f>W1083*H1083</f>
        <v/>
      </c>
      <c r="AI1083" s="80">
        <f>X1083*I1083</f>
        <v/>
      </c>
      <c r="AJ1083" s="80">
        <f>O1083</f>
        <v/>
      </c>
      <c r="AK1083" s="81" t="n">
        <v>1</v>
      </c>
      <c r="AL1083" s="81" t="n">
        <v>0</v>
      </c>
      <c r="AM1083" s="81" t="n">
        <v>0</v>
      </c>
      <c r="AN1083" s="81" t="n">
        <v>0</v>
      </c>
      <c r="AO1083" s="81" t="n">
        <v>0</v>
      </c>
      <c r="AP1083" s="81" t="n">
        <v>1</v>
      </c>
      <c r="AQ1083" s="81" t="n">
        <v>0</v>
      </c>
      <c r="AR1083" s="81" t="n">
        <v>0</v>
      </c>
      <c r="AS1083" s="81" t="n">
        <v>0</v>
      </c>
      <c r="AT1083" s="81" t="n">
        <v>0</v>
      </c>
      <c r="AU1083" s="81" t="n">
        <v>1</v>
      </c>
      <c r="AV1083" s="81" t="n">
        <v>0</v>
      </c>
      <c r="AW1083" s="82">
        <f>MAX(ABS(Y1083-AK1083),ABS(Z1083-AL1083),ABS(AA1083-AM1083),ABS(AB1083-AN1083),ABS(AC1083-AO1083),ABS(AD1083-AP1083),ABS(AE1083-AQ1083),ABS(AF1083-AR1083),ABS(AG1083-AS1083),ABS(AH1083-AT1083),ABS(AI1083-AU1083),ABS(AJ1083-AV1083))</f>
        <v/>
      </c>
    </row>
    <row r="1084">
      <c r="A1084" s="78" t="inlineStr">
        <is>
          <t>M1079</t>
        </is>
      </c>
      <c r="B1084" s="52" t="inlineStr">
        <is>
          <t>FLAG-14</t>
        </is>
      </c>
      <c r="C1084" s="52" t="inlineStr">
        <is>
          <t>Flag</t>
        </is>
      </c>
      <c r="D1084" s="52" t="inlineStr">
        <is>
          <t>Flag cloth</t>
        </is>
      </c>
      <c r="E1084" s="63" t="inlineStr">
        <is>
          <t>Cube</t>
        </is>
      </c>
      <c r="F1084" s="52" t="inlineStr">
        <is>
          <t>FLAG-13</t>
        </is>
      </c>
      <c r="G1084" s="79" t="n">
        <v>0.200000003</v>
      </c>
      <c r="H1084" s="79" t="n">
        <v>0.5</v>
      </c>
      <c r="I1084" s="79" t="n">
        <v>0.0199999996</v>
      </c>
      <c r="J1084" s="79" t="n">
        <v>0</v>
      </c>
      <c r="K1084" s="79" t="n">
        <v>0</v>
      </c>
      <c r="L1084" s="79" t="n">
        <v>0</v>
      </c>
      <c r="M1084" s="79" t="n">
        <v>0.100000001</v>
      </c>
      <c r="N1084" s="79" t="n">
        <v>-0.25</v>
      </c>
      <c r="O1084" s="79" t="n">
        <v>0</v>
      </c>
      <c r="P1084" s="80">
        <f>COS(RADIANS(K1084))*COS(RADIANS(L1084))+SIN(RADIANS(K1084))*SIN(RADIANS(J1084))*SIN(RADIANS(L1084))</f>
        <v/>
      </c>
      <c r="Q1084" s="80">
        <f>-COS(RADIANS(K1084))*SIN(RADIANS(L1084))+SIN(RADIANS(K1084))*SIN(RADIANS(J1084))*COS(RADIANS(L1084))</f>
        <v/>
      </c>
      <c r="R1084" s="80">
        <f>SIN(RADIANS(K1084))*COS(RADIANS(J1084))</f>
        <v/>
      </c>
      <c r="S1084" s="80">
        <f>COS(RADIANS(J1084))*SIN(RADIANS(L1084))</f>
        <v/>
      </c>
      <c r="T1084" s="80">
        <f>COS(RADIANS(J1084))*COS(RADIANS(L1084))</f>
        <v/>
      </c>
      <c r="U1084" s="80">
        <f>-SIN(RADIANS(J1084))</f>
        <v/>
      </c>
      <c r="V1084" s="80">
        <f>-SIN(RADIANS(K1084))*COS(RADIANS(L1084))+COS(RADIANS(K1084))*SIN(RADIANS(J1084))*SIN(RADIANS(L1084))</f>
        <v/>
      </c>
      <c r="W1084" s="80">
        <f>SIN(RADIANS(K1084))*SIN(RADIANS(L1084))+COS(RADIANS(K1084))*SIN(RADIANS(J1084))*COS(RADIANS(L1084))</f>
        <v/>
      </c>
      <c r="X1084" s="80">
        <f>COS(RADIANS(K1084))*COS(RADIANS(J1084))</f>
        <v/>
      </c>
      <c r="Y1084" s="80">
        <f>P1084*G1084</f>
        <v/>
      </c>
      <c r="Z1084" s="80">
        <f>Q1084*H1084</f>
        <v/>
      </c>
      <c r="AA1084" s="80">
        <f>R1084*I1084</f>
        <v/>
      </c>
      <c r="AB1084" s="80">
        <f>M1084</f>
        <v/>
      </c>
      <c r="AC1084" s="80">
        <f>S1084*G1084</f>
        <v/>
      </c>
      <c r="AD1084" s="80">
        <f>T1084*H1084</f>
        <v/>
      </c>
      <c r="AE1084" s="80">
        <f>U1084*I1084</f>
        <v/>
      </c>
      <c r="AF1084" s="80">
        <f>N1084</f>
        <v/>
      </c>
      <c r="AG1084" s="80">
        <f>V1084*G1084</f>
        <v/>
      </c>
      <c r="AH1084" s="80">
        <f>W1084*H1084</f>
        <v/>
      </c>
      <c r="AI1084" s="80">
        <f>X1084*I1084</f>
        <v/>
      </c>
      <c r="AJ1084" s="80">
        <f>O1084</f>
        <v/>
      </c>
      <c r="AK1084" s="81" t="n">
        <v>0.200000003</v>
      </c>
      <c r="AL1084" s="81" t="n">
        <v>0</v>
      </c>
      <c r="AM1084" s="81" t="n">
        <v>0</v>
      </c>
      <c r="AN1084" s="81" t="n">
        <v>0.100000001</v>
      </c>
      <c r="AO1084" s="81" t="n">
        <v>0</v>
      </c>
      <c r="AP1084" s="81" t="n">
        <v>0.5</v>
      </c>
      <c r="AQ1084" s="81" t="n">
        <v>0</v>
      </c>
      <c r="AR1084" s="81" t="n">
        <v>-0.25</v>
      </c>
      <c r="AS1084" s="81" t="n">
        <v>0</v>
      </c>
      <c r="AT1084" s="81" t="n">
        <v>0</v>
      </c>
      <c r="AU1084" s="81" t="n">
        <v>0.0199999996</v>
      </c>
      <c r="AV1084" s="81" t="n">
        <v>0</v>
      </c>
      <c r="AW1084" s="82">
        <f>MAX(ABS(Y1084-AK1084),ABS(Z1084-AL1084),ABS(AA1084-AM1084),ABS(AB1084-AN1084),ABS(AC1084-AO1084),ABS(AD1084-AP1084),ABS(AE1084-AQ1084),ABS(AF1084-AR1084),ABS(AG1084-AS1084),ABS(AH1084-AT1084),ABS(AI1084-AU1084),ABS(AJ1084-AV1084))</f>
        <v/>
      </c>
    </row>
    <row r="1085">
      <c r="A1085" s="78" t="inlineStr">
        <is>
          <t>M1080</t>
        </is>
      </c>
      <c r="B1085" s="52" t="inlineStr">
        <is>
          <t>FLAG-15</t>
        </is>
      </c>
      <c r="C1085" s="52" t="inlineStr">
        <is>
          <t>Flag</t>
        </is>
      </c>
      <c r="D1085" s="52" t="inlineStr">
        <is>
          <t>Flag cloth</t>
        </is>
      </c>
      <c r="E1085" s="63" t="inlineStr">
        <is>
          <t>Cube</t>
        </is>
      </c>
      <c r="F1085" s="52" t="inlineStr">
        <is>
          <t>FLAG-13</t>
        </is>
      </c>
      <c r="G1085" s="79" t="n">
        <v>0.200000003</v>
      </c>
      <c r="H1085" s="79" t="n">
        <v>0.5</v>
      </c>
      <c r="I1085" s="79" t="n">
        <v>0.0199999996</v>
      </c>
      <c r="J1085" s="79" t="n">
        <v>0</v>
      </c>
      <c r="K1085" s="79" t="n">
        <v>0</v>
      </c>
      <c r="L1085" s="79" t="n">
        <v>0</v>
      </c>
      <c r="M1085" s="79" t="n">
        <v>0.100000001</v>
      </c>
      <c r="N1085" s="79" t="n">
        <v>-0.75</v>
      </c>
      <c r="O1085" s="79" t="n">
        <v>0</v>
      </c>
      <c r="P1085" s="80">
        <f>COS(RADIANS(K1085))*COS(RADIANS(L1085))+SIN(RADIANS(K1085))*SIN(RADIANS(J1085))*SIN(RADIANS(L1085))</f>
        <v/>
      </c>
      <c r="Q1085" s="80">
        <f>-COS(RADIANS(K1085))*SIN(RADIANS(L1085))+SIN(RADIANS(K1085))*SIN(RADIANS(J1085))*COS(RADIANS(L1085))</f>
        <v/>
      </c>
      <c r="R1085" s="80">
        <f>SIN(RADIANS(K1085))*COS(RADIANS(J1085))</f>
        <v/>
      </c>
      <c r="S1085" s="80">
        <f>COS(RADIANS(J1085))*SIN(RADIANS(L1085))</f>
        <v/>
      </c>
      <c r="T1085" s="80">
        <f>COS(RADIANS(J1085))*COS(RADIANS(L1085))</f>
        <v/>
      </c>
      <c r="U1085" s="80">
        <f>-SIN(RADIANS(J1085))</f>
        <v/>
      </c>
      <c r="V1085" s="80">
        <f>-SIN(RADIANS(K1085))*COS(RADIANS(L1085))+COS(RADIANS(K1085))*SIN(RADIANS(J1085))*SIN(RADIANS(L1085))</f>
        <v/>
      </c>
      <c r="W1085" s="80">
        <f>SIN(RADIANS(K1085))*SIN(RADIANS(L1085))+COS(RADIANS(K1085))*SIN(RADIANS(J1085))*COS(RADIANS(L1085))</f>
        <v/>
      </c>
      <c r="X1085" s="80">
        <f>COS(RADIANS(K1085))*COS(RADIANS(J1085))</f>
        <v/>
      </c>
      <c r="Y1085" s="80">
        <f>P1085*G1085</f>
        <v/>
      </c>
      <c r="Z1085" s="80">
        <f>Q1085*H1085</f>
        <v/>
      </c>
      <c r="AA1085" s="80">
        <f>R1085*I1085</f>
        <v/>
      </c>
      <c r="AB1085" s="80">
        <f>M1085</f>
        <v/>
      </c>
      <c r="AC1085" s="80">
        <f>S1085*G1085</f>
        <v/>
      </c>
      <c r="AD1085" s="80">
        <f>T1085*H1085</f>
        <v/>
      </c>
      <c r="AE1085" s="80">
        <f>U1085*I1085</f>
        <v/>
      </c>
      <c r="AF1085" s="80">
        <f>N1085</f>
        <v/>
      </c>
      <c r="AG1085" s="80">
        <f>V1085*G1085</f>
        <v/>
      </c>
      <c r="AH1085" s="80">
        <f>W1085*H1085</f>
        <v/>
      </c>
      <c r="AI1085" s="80">
        <f>X1085*I1085</f>
        <v/>
      </c>
      <c r="AJ1085" s="80">
        <f>O1085</f>
        <v/>
      </c>
      <c r="AK1085" s="81" t="n">
        <v>0.200000003</v>
      </c>
      <c r="AL1085" s="81" t="n">
        <v>0</v>
      </c>
      <c r="AM1085" s="81" t="n">
        <v>0</v>
      </c>
      <c r="AN1085" s="81" t="n">
        <v>0.100000001</v>
      </c>
      <c r="AO1085" s="81" t="n">
        <v>0</v>
      </c>
      <c r="AP1085" s="81" t="n">
        <v>0.5</v>
      </c>
      <c r="AQ1085" s="81" t="n">
        <v>0</v>
      </c>
      <c r="AR1085" s="81" t="n">
        <v>-0.75</v>
      </c>
      <c r="AS1085" s="81" t="n">
        <v>0</v>
      </c>
      <c r="AT1085" s="81" t="n">
        <v>0</v>
      </c>
      <c r="AU1085" s="81" t="n">
        <v>0.0199999996</v>
      </c>
      <c r="AV1085" s="81" t="n">
        <v>0</v>
      </c>
      <c r="AW1085" s="82">
        <f>MAX(ABS(Y1085-AK1085),ABS(Z1085-AL1085),ABS(AA1085-AM1085),ABS(AB1085-AN1085),ABS(AC1085-AO1085),ABS(AD1085-AP1085),ABS(AE1085-AQ1085),ABS(AF1085-AR1085),ABS(AG1085-AS1085),ABS(AH1085-AT1085),ABS(AI1085-AU1085),ABS(AJ1085-AV1085))</f>
        <v/>
      </c>
    </row>
    <row r="1086">
      <c r="A1086" s="78" t="inlineStr">
        <is>
          <t>M1081</t>
        </is>
      </c>
      <c r="B1086" s="52" t="inlineStr">
        <is>
          <t>FLAG-16</t>
        </is>
      </c>
      <c r="C1086" s="52" t="inlineStr">
        <is>
          <t>Flag</t>
        </is>
      </c>
      <c r="D1086" s="52" t="inlineStr">
        <is>
          <t>Flag cloth</t>
        </is>
      </c>
      <c r="E1086" s="63" t="inlineStr">
        <is>
          <t>Cube</t>
        </is>
      </c>
      <c r="F1086" s="52" t="inlineStr">
        <is>
          <t>FLAG-13</t>
        </is>
      </c>
      <c r="G1086" s="79" t="n">
        <v>0.200000003</v>
      </c>
      <c r="H1086" s="79" t="n">
        <v>0.5</v>
      </c>
      <c r="I1086" s="79" t="n">
        <v>0.0199999996</v>
      </c>
      <c r="J1086" s="79" t="n">
        <v>0</v>
      </c>
      <c r="K1086" s="79" t="n">
        <v>0</v>
      </c>
      <c r="L1086" s="79" t="n">
        <v>0</v>
      </c>
      <c r="M1086" s="79" t="n">
        <v>0.100000001</v>
      </c>
      <c r="N1086" s="79" t="n">
        <v>-1.25</v>
      </c>
      <c r="O1086" s="79" t="n">
        <v>0</v>
      </c>
      <c r="P1086" s="80">
        <f>COS(RADIANS(K1086))*COS(RADIANS(L1086))+SIN(RADIANS(K1086))*SIN(RADIANS(J1086))*SIN(RADIANS(L1086))</f>
        <v/>
      </c>
      <c r="Q1086" s="80">
        <f>-COS(RADIANS(K1086))*SIN(RADIANS(L1086))+SIN(RADIANS(K1086))*SIN(RADIANS(J1086))*COS(RADIANS(L1086))</f>
        <v/>
      </c>
      <c r="R1086" s="80">
        <f>SIN(RADIANS(K1086))*COS(RADIANS(J1086))</f>
        <v/>
      </c>
      <c r="S1086" s="80">
        <f>COS(RADIANS(J1086))*SIN(RADIANS(L1086))</f>
        <v/>
      </c>
      <c r="T1086" s="80">
        <f>COS(RADIANS(J1086))*COS(RADIANS(L1086))</f>
        <v/>
      </c>
      <c r="U1086" s="80">
        <f>-SIN(RADIANS(J1086))</f>
        <v/>
      </c>
      <c r="V1086" s="80">
        <f>-SIN(RADIANS(K1086))*COS(RADIANS(L1086))+COS(RADIANS(K1086))*SIN(RADIANS(J1086))*SIN(RADIANS(L1086))</f>
        <v/>
      </c>
      <c r="W1086" s="80">
        <f>SIN(RADIANS(K1086))*SIN(RADIANS(L1086))+COS(RADIANS(K1086))*SIN(RADIANS(J1086))*COS(RADIANS(L1086))</f>
        <v/>
      </c>
      <c r="X1086" s="80">
        <f>COS(RADIANS(K1086))*COS(RADIANS(J1086))</f>
        <v/>
      </c>
      <c r="Y1086" s="80">
        <f>P1086*G1086</f>
        <v/>
      </c>
      <c r="Z1086" s="80">
        <f>Q1086*H1086</f>
        <v/>
      </c>
      <c r="AA1086" s="80">
        <f>R1086*I1086</f>
        <v/>
      </c>
      <c r="AB1086" s="80">
        <f>M1086</f>
        <v/>
      </c>
      <c r="AC1086" s="80">
        <f>S1086*G1086</f>
        <v/>
      </c>
      <c r="AD1086" s="80">
        <f>T1086*H1086</f>
        <v/>
      </c>
      <c r="AE1086" s="80">
        <f>U1086*I1086</f>
        <v/>
      </c>
      <c r="AF1086" s="80">
        <f>N1086</f>
        <v/>
      </c>
      <c r="AG1086" s="80">
        <f>V1086*G1086</f>
        <v/>
      </c>
      <c r="AH1086" s="80">
        <f>W1086*H1086</f>
        <v/>
      </c>
      <c r="AI1086" s="80">
        <f>X1086*I1086</f>
        <v/>
      </c>
      <c r="AJ1086" s="80">
        <f>O1086</f>
        <v/>
      </c>
      <c r="AK1086" s="81" t="n">
        <v>0.200000003</v>
      </c>
      <c r="AL1086" s="81" t="n">
        <v>0</v>
      </c>
      <c r="AM1086" s="81" t="n">
        <v>0</v>
      </c>
      <c r="AN1086" s="81" t="n">
        <v>0.100000001</v>
      </c>
      <c r="AO1086" s="81" t="n">
        <v>0</v>
      </c>
      <c r="AP1086" s="81" t="n">
        <v>0.5</v>
      </c>
      <c r="AQ1086" s="81" t="n">
        <v>0</v>
      </c>
      <c r="AR1086" s="81" t="n">
        <v>-1.25</v>
      </c>
      <c r="AS1086" s="81" t="n">
        <v>0</v>
      </c>
      <c r="AT1086" s="81" t="n">
        <v>0</v>
      </c>
      <c r="AU1086" s="81" t="n">
        <v>0.0199999996</v>
      </c>
      <c r="AV1086" s="81" t="n">
        <v>0</v>
      </c>
      <c r="AW1086" s="82">
        <f>MAX(ABS(Y1086-AK1086),ABS(Z1086-AL1086),ABS(AA1086-AM1086),ABS(AB1086-AN1086),ABS(AC1086-AO1086),ABS(AD1086-AP1086),ABS(AE1086-AQ1086),ABS(AF1086-AR1086),ABS(AG1086-AS1086),ABS(AH1086-AT1086),ABS(AI1086-AU1086),ABS(AJ1086-AV1086))</f>
        <v/>
      </c>
    </row>
    <row r="1087">
      <c r="A1087" s="78" t="inlineStr">
        <is>
          <t>M1082</t>
        </is>
      </c>
      <c r="B1087" s="52" t="inlineStr">
        <is>
          <t>FLAG-17</t>
        </is>
      </c>
      <c r="C1087" s="52" t="inlineStr">
        <is>
          <t>Flag</t>
        </is>
      </c>
      <c r="D1087" s="52" t="inlineStr">
        <is>
          <t>Flag strip</t>
        </is>
      </c>
      <c r="E1087" s="53" t="inlineStr">
        <is>
          <t>Group</t>
        </is>
      </c>
      <c r="F1087" s="52" t="inlineStr">
        <is>
          <t>FLAG-13</t>
        </is>
      </c>
      <c r="G1087" s="79" t="n">
        <v>1</v>
      </c>
      <c r="H1087" s="79" t="n">
        <v>1</v>
      </c>
      <c r="I1087" s="79" t="n">
        <v>1</v>
      </c>
      <c r="J1087" s="79" t="n">
        <v>1.17499042</v>
      </c>
      <c r="K1087" s="79" t="n">
        <v>1.31860554</v>
      </c>
      <c r="L1087" s="79" t="n">
        <v>0</v>
      </c>
      <c r="M1087" s="79" t="n">
        <v>0.200000003</v>
      </c>
      <c r="N1087" s="79" t="n">
        <v>0</v>
      </c>
      <c r="O1087" s="79" t="n">
        <v>0</v>
      </c>
      <c r="P1087" s="80">
        <f>COS(RADIANS(K1087))*COS(RADIANS(L1087))+SIN(RADIANS(K1087))*SIN(RADIANS(J1087))*SIN(RADIANS(L1087))</f>
        <v/>
      </c>
      <c r="Q1087" s="80">
        <f>-COS(RADIANS(K1087))*SIN(RADIANS(L1087))+SIN(RADIANS(K1087))*SIN(RADIANS(J1087))*COS(RADIANS(L1087))</f>
        <v/>
      </c>
      <c r="R1087" s="80">
        <f>SIN(RADIANS(K1087))*COS(RADIANS(J1087))</f>
        <v/>
      </c>
      <c r="S1087" s="80">
        <f>COS(RADIANS(J1087))*SIN(RADIANS(L1087))</f>
        <v/>
      </c>
      <c r="T1087" s="80">
        <f>COS(RADIANS(J1087))*COS(RADIANS(L1087))</f>
        <v/>
      </c>
      <c r="U1087" s="80">
        <f>-SIN(RADIANS(J1087))</f>
        <v/>
      </c>
      <c r="V1087" s="80">
        <f>-SIN(RADIANS(K1087))*COS(RADIANS(L1087))+COS(RADIANS(K1087))*SIN(RADIANS(J1087))*SIN(RADIANS(L1087))</f>
        <v/>
      </c>
      <c r="W1087" s="80">
        <f>SIN(RADIANS(K1087))*SIN(RADIANS(L1087))+COS(RADIANS(K1087))*SIN(RADIANS(J1087))*COS(RADIANS(L1087))</f>
        <v/>
      </c>
      <c r="X1087" s="80">
        <f>COS(RADIANS(K1087))*COS(RADIANS(J1087))</f>
        <v/>
      </c>
      <c r="Y1087" s="80">
        <f>P1087*G1087</f>
        <v/>
      </c>
      <c r="Z1087" s="80">
        <f>Q1087*H1087</f>
        <v/>
      </c>
      <c r="AA1087" s="80">
        <f>R1087*I1087</f>
        <v/>
      </c>
      <c r="AB1087" s="80">
        <f>M1087</f>
        <v/>
      </c>
      <c r="AC1087" s="80">
        <f>S1087*G1087</f>
        <v/>
      </c>
      <c r="AD1087" s="80">
        <f>T1087*H1087</f>
        <v/>
      </c>
      <c r="AE1087" s="80">
        <f>U1087*I1087</f>
        <v/>
      </c>
      <c r="AF1087" s="80">
        <f>N1087</f>
        <v/>
      </c>
      <c r="AG1087" s="80">
        <f>V1087*G1087</f>
        <v/>
      </c>
      <c r="AH1087" s="80">
        <f>W1087*H1087</f>
        <v/>
      </c>
      <c r="AI1087" s="80">
        <f>X1087*I1087</f>
        <v/>
      </c>
      <c r="AJ1087" s="80">
        <f>O1087</f>
        <v/>
      </c>
      <c r="AK1087" s="81" t="n">
        <v>0.999735177</v>
      </c>
      <c r="AL1087" s="81" t="n">
        <v>0.000471883919</v>
      </c>
      <c r="AM1087" s="81" t="n">
        <v>0.0230071358</v>
      </c>
      <c r="AN1087" s="81" t="n">
        <v>0.200000003</v>
      </c>
      <c r="AO1087" s="81" t="n">
        <v>0</v>
      </c>
      <c r="AP1087" s="81" t="n">
        <v>0.999789715</v>
      </c>
      <c r="AQ1087" s="81" t="n">
        <v>-0.020506015</v>
      </c>
      <c r="AR1087" s="81" t="n">
        <v>0</v>
      </c>
      <c r="AS1087" s="81" t="n">
        <v>-0.023011975</v>
      </c>
      <c r="AT1087" s="81" t="n">
        <v>0.0205005854</v>
      </c>
      <c r="AU1087" s="81" t="n">
        <v>0.9995249510000001</v>
      </c>
      <c r="AV1087" s="81" t="n">
        <v>0</v>
      </c>
      <c r="AW1087" s="82">
        <f>MAX(ABS(Y1087-AK1087),ABS(Z1087-AL1087),ABS(AA1087-AM1087),ABS(AB1087-AN1087),ABS(AC1087-AO1087),ABS(AD1087-AP1087),ABS(AE1087-AQ1087),ABS(AF1087-AR1087),ABS(AG1087-AS1087),ABS(AH1087-AT1087),ABS(AI1087-AU1087),ABS(AJ1087-AV1087))</f>
        <v/>
      </c>
    </row>
    <row r="1088">
      <c r="A1088" s="78" t="inlineStr">
        <is>
          <t>M1083</t>
        </is>
      </c>
      <c r="B1088" s="52" t="inlineStr">
        <is>
          <t>FLAG-18</t>
        </is>
      </c>
      <c r="C1088" s="52" t="inlineStr">
        <is>
          <t>Flag</t>
        </is>
      </c>
      <c r="D1088" s="52" t="inlineStr">
        <is>
          <t>Flag cloth</t>
        </is>
      </c>
      <c r="E1088" s="63" t="inlineStr">
        <is>
          <t>Cube</t>
        </is>
      </c>
      <c r="F1088" s="52" t="inlineStr">
        <is>
          <t>FLAG-17</t>
        </is>
      </c>
      <c r="G1088" s="79" t="n">
        <v>0.200000003</v>
      </c>
      <c r="H1088" s="79" t="n">
        <v>0.5</v>
      </c>
      <c r="I1088" s="79" t="n">
        <v>0.0199999996</v>
      </c>
      <c r="J1088" s="79" t="n">
        <v>0</v>
      </c>
      <c r="K1088" s="79" t="n">
        <v>0</v>
      </c>
      <c r="L1088" s="79" t="n">
        <v>0</v>
      </c>
      <c r="M1088" s="79" t="n">
        <v>0.100000001</v>
      </c>
      <c r="N1088" s="79" t="n">
        <v>-0.25</v>
      </c>
      <c r="O1088" s="79" t="n">
        <v>0</v>
      </c>
      <c r="P1088" s="80">
        <f>COS(RADIANS(K1088))*COS(RADIANS(L1088))+SIN(RADIANS(K1088))*SIN(RADIANS(J1088))*SIN(RADIANS(L1088))</f>
        <v/>
      </c>
      <c r="Q1088" s="80">
        <f>-COS(RADIANS(K1088))*SIN(RADIANS(L1088))+SIN(RADIANS(K1088))*SIN(RADIANS(J1088))*COS(RADIANS(L1088))</f>
        <v/>
      </c>
      <c r="R1088" s="80">
        <f>SIN(RADIANS(K1088))*COS(RADIANS(J1088))</f>
        <v/>
      </c>
      <c r="S1088" s="80">
        <f>COS(RADIANS(J1088))*SIN(RADIANS(L1088))</f>
        <v/>
      </c>
      <c r="T1088" s="80">
        <f>COS(RADIANS(J1088))*COS(RADIANS(L1088))</f>
        <v/>
      </c>
      <c r="U1088" s="80">
        <f>-SIN(RADIANS(J1088))</f>
        <v/>
      </c>
      <c r="V1088" s="80">
        <f>-SIN(RADIANS(K1088))*COS(RADIANS(L1088))+COS(RADIANS(K1088))*SIN(RADIANS(J1088))*SIN(RADIANS(L1088))</f>
        <v/>
      </c>
      <c r="W1088" s="80">
        <f>SIN(RADIANS(K1088))*SIN(RADIANS(L1088))+COS(RADIANS(K1088))*SIN(RADIANS(J1088))*COS(RADIANS(L1088))</f>
        <v/>
      </c>
      <c r="X1088" s="80">
        <f>COS(RADIANS(K1088))*COS(RADIANS(J1088))</f>
        <v/>
      </c>
      <c r="Y1088" s="80">
        <f>P1088*G1088</f>
        <v/>
      </c>
      <c r="Z1088" s="80">
        <f>Q1088*H1088</f>
        <v/>
      </c>
      <c r="AA1088" s="80">
        <f>R1088*I1088</f>
        <v/>
      </c>
      <c r="AB1088" s="80">
        <f>M1088</f>
        <v/>
      </c>
      <c r="AC1088" s="80">
        <f>S1088*G1088</f>
        <v/>
      </c>
      <c r="AD1088" s="80">
        <f>T1088*H1088</f>
        <v/>
      </c>
      <c r="AE1088" s="80">
        <f>U1088*I1088</f>
        <v/>
      </c>
      <c r="AF1088" s="80">
        <f>N1088</f>
        <v/>
      </c>
      <c r="AG1088" s="80">
        <f>V1088*G1088</f>
        <v/>
      </c>
      <c r="AH1088" s="80">
        <f>W1088*H1088</f>
        <v/>
      </c>
      <c r="AI1088" s="80">
        <f>X1088*I1088</f>
        <v/>
      </c>
      <c r="AJ1088" s="80">
        <f>O1088</f>
        <v/>
      </c>
      <c r="AK1088" s="81" t="n">
        <v>0.200000003</v>
      </c>
      <c r="AL1088" s="81" t="n">
        <v>0</v>
      </c>
      <c r="AM1088" s="81" t="n">
        <v>0</v>
      </c>
      <c r="AN1088" s="81" t="n">
        <v>0.100000001</v>
      </c>
      <c r="AO1088" s="81" t="n">
        <v>0</v>
      </c>
      <c r="AP1088" s="81" t="n">
        <v>0.5</v>
      </c>
      <c r="AQ1088" s="81" t="n">
        <v>0</v>
      </c>
      <c r="AR1088" s="81" t="n">
        <v>-0.25</v>
      </c>
      <c r="AS1088" s="81" t="n">
        <v>0</v>
      </c>
      <c r="AT1088" s="81" t="n">
        <v>0</v>
      </c>
      <c r="AU1088" s="81" t="n">
        <v>0.0199999996</v>
      </c>
      <c r="AV1088" s="81" t="n">
        <v>0</v>
      </c>
      <c r="AW1088" s="82">
        <f>MAX(ABS(Y1088-AK1088),ABS(Z1088-AL1088),ABS(AA1088-AM1088),ABS(AB1088-AN1088),ABS(AC1088-AO1088),ABS(AD1088-AP1088),ABS(AE1088-AQ1088),ABS(AF1088-AR1088),ABS(AG1088-AS1088),ABS(AH1088-AT1088),ABS(AI1088-AU1088),ABS(AJ1088-AV1088))</f>
        <v/>
      </c>
    </row>
    <row r="1089">
      <c r="A1089" s="78" t="inlineStr">
        <is>
          <t>M1084</t>
        </is>
      </c>
      <c r="B1089" s="52" t="inlineStr">
        <is>
          <t>FLAG-19</t>
        </is>
      </c>
      <c r="C1089" s="52" t="inlineStr">
        <is>
          <t>Flag</t>
        </is>
      </c>
      <c r="D1089" s="52" t="inlineStr">
        <is>
          <t>Flag cloth</t>
        </is>
      </c>
      <c r="E1089" s="63" t="inlineStr">
        <is>
          <t>Cube</t>
        </is>
      </c>
      <c r="F1089" s="52" t="inlineStr">
        <is>
          <t>FLAG-17</t>
        </is>
      </c>
      <c r="G1089" s="79" t="n">
        <v>0.200000003</v>
      </c>
      <c r="H1089" s="79" t="n">
        <v>0.5</v>
      </c>
      <c r="I1089" s="79" t="n">
        <v>0.0199999996</v>
      </c>
      <c r="J1089" s="79" t="n">
        <v>0</v>
      </c>
      <c r="K1089" s="79" t="n">
        <v>0</v>
      </c>
      <c r="L1089" s="79" t="n">
        <v>0</v>
      </c>
      <c r="M1089" s="79" t="n">
        <v>0.100000001</v>
      </c>
      <c r="N1089" s="79" t="n">
        <v>-0.75</v>
      </c>
      <c r="O1089" s="79" t="n">
        <v>0</v>
      </c>
      <c r="P1089" s="80">
        <f>COS(RADIANS(K1089))*COS(RADIANS(L1089))+SIN(RADIANS(K1089))*SIN(RADIANS(J1089))*SIN(RADIANS(L1089))</f>
        <v/>
      </c>
      <c r="Q1089" s="80">
        <f>-COS(RADIANS(K1089))*SIN(RADIANS(L1089))+SIN(RADIANS(K1089))*SIN(RADIANS(J1089))*COS(RADIANS(L1089))</f>
        <v/>
      </c>
      <c r="R1089" s="80">
        <f>SIN(RADIANS(K1089))*COS(RADIANS(J1089))</f>
        <v/>
      </c>
      <c r="S1089" s="80">
        <f>COS(RADIANS(J1089))*SIN(RADIANS(L1089))</f>
        <v/>
      </c>
      <c r="T1089" s="80">
        <f>COS(RADIANS(J1089))*COS(RADIANS(L1089))</f>
        <v/>
      </c>
      <c r="U1089" s="80">
        <f>-SIN(RADIANS(J1089))</f>
        <v/>
      </c>
      <c r="V1089" s="80">
        <f>-SIN(RADIANS(K1089))*COS(RADIANS(L1089))+COS(RADIANS(K1089))*SIN(RADIANS(J1089))*SIN(RADIANS(L1089))</f>
        <v/>
      </c>
      <c r="W1089" s="80">
        <f>SIN(RADIANS(K1089))*SIN(RADIANS(L1089))+COS(RADIANS(K1089))*SIN(RADIANS(J1089))*COS(RADIANS(L1089))</f>
        <v/>
      </c>
      <c r="X1089" s="80">
        <f>COS(RADIANS(K1089))*COS(RADIANS(J1089))</f>
        <v/>
      </c>
      <c r="Y1089" s="80">
        <f>P1089*G1089</f>
        <v/>
      </c>
      <c r="Z1089" s="80">
        <f>Q1089*H1089</f>
        <v/>
      </c>
      <c r="AA1089" s="80">
        <f>R1089*I1089</f>
        <v/>
      </c>
      <c r="AB1089" s="80">
        <f>M1089</f>
        <v/>
      </c>
      <c r="AC1089" s="80">
        <f>S1089*G1089</f>
        <v/>
      </c>
      <c r="AD1089" s="80">
        <f>T1089*H1089</f>
        <v/>
      </c>
      <c r="AE1089" s="80">
        <f>U1089*I1089</f>
        <v/>
      </c>
      <c r="AF1089" s="80">
        <f>N1089</f>
        <v/>
      </c>
      <c r="AG1089" s="80">
        <f>V1089*G1089</f>
        <v/>
      </c>
      <c r="AH1089" s="80">
        <f>W1089*H1089</f>
        <v/>
      </c>
      <c r="AI1089" s="80">
        <f>X1089*I1089</f>
        <v/>
      </c>
      <c r="AJ1089" s="80">
        <f>O1089</f>
        <v/>
      </c>
      <c r="AK1089" s="81" t="n">
        <v>0.200000003</v>
      </c>
      <c r="AL1089" s="81" t="n">
        <v>0</v>
      </c>
      <c r="AM1089" s="81" t="n">
        <v>0</v>
      </c>
      <c r="AN1089" s="81" t="n">
        <v>0.100000001</v>
      </c>
      <c r="AO1089" s="81" t="n">
        <v>0</v>
      </c>
      <c r="AP1089" s="81" t="n">
        <v>0.5</v>
      </c>
      <c r="AQ1089" s="81" t="n">
        <v>0</v>
      </c>
      <c r="AR1089" s="81" t="n">
        <v>-0.75</v>
      </c>
      <c r="AS1089" s="81" t="n">
        <v>0</v>
      </c>
      <c r="AT1089" s="81" t="n">
        <v>0</v>
      </c>
      <c r="AU1089" s="81" t="n">
        <v>0.0199999996</v>
      </c>
      <c r="AV1089" s="81" t="n">
        <v>0</v>
      </c>
      <c r="AW1089" s="82">
        <f>MAX(ABS(Y1089-AK1089),ABS(Z1089-AL1089),ABS(AA1089-AM1089),ABS(AB1089-AN1089),ABS(AC1089-AO1089),ABS(AD1089-AP1089),ABS(AE1089-AQ1089),ABS(AF1089-AR1089),ABS(AG1089-AS1089),ABS(AH1089-AT1089),ABS(AI1089-AU1089),ABS(AJ1089-AV1089))</f>
        <v/>
      </c>
    </row>
    <row r="1090">
      <c r="A1090" s="78" t="inlineStr">
        <is>
          <t>M1085</t>
        </is>
      </c>
      <c r="B1090" s="52" t="inlineStr">
        <is>
          <t>FLAG-20</t>
        </is>
      </c>
      <c r="C1090" s="52" t="inlineStr">
        <is>
          <t>Flag</t>
        </is>
      </c>
      <c r="D1090" s="52" t="inlineStr">
        <is>
          <t>Flag cloth</t>
        </is>
      </c>
      <c r="E1090" s="63" t="inlineStr">
        <is>
          <t>Cube</t>
        </is>
      </c>
      <c r="F1090" s="52" t="inlineStr">
        <is>
          <t>FLAG-17</t>
        </is>
      </c>
      <c r="G1090" s="79" t="n">
        <v>0.200000003</v>
      </c>
      <c r="H1090" s="79" t="n">
        <v>0.5</v>
      </c>
      <c r="I1090" s="79" t="n">
        <v>0.0199999996</v>
      </c>
      <c r="J1090" s="79" t="n">
        <v>0</v>
      </c>
      <c r="K1090" s="79" t="n">
        <v>0</v>
      </c>
      <c r="L1090" s="79" t="n">
        <v>0</v>
      </c>
      <c r="M1090" s="79" t="n">
        <v>0.100000001</v>
      </c>
      <c r="N1090" s="79" t="n">
        <v>-1.25</v>
      </c>
      <c r="O1090" s="79" t="n">
        <v>0</v>
      </c>
      <c r="P1090" s="80">
        <f>COS(RADIANS(K1090))*COS(RADIANS(L1090))+SIN(RADIANS(K1090))*SIN(RADIANS(J1090))*SIN(RADIANS(L1090))</f>
        <v/>
      </c>
      <c r="Q1090" s="80">
        <f>-COS(RADIANS(K1090))*SIN(RADIANS(L1090))+SIN(RADIANS(K1090))*SIN(RADIANS(J1090))*COS(RADIANS(L1090))</f>
        <v/>
      </c>
      <c r="R1090" s="80">
        <f>SIN(RADIANS(K1090))*COS(RADIANS(J1090))</f>
        <v/>
      </c>
      <c r="S1090" s="80">
        <f>COS(RADIANS(J1090))*SIN(RADIANS(L1090))</f>
        <v/>
      </c>
      <c r="T1090" s="80">
        <f>COS(RADIANS(J1090))*COS(RADIANS(L1090))</f>
        <v/>
      </c>
      <c r="U1090" s="80">
        <f>-SIN(RADIANS(J1090))</f>
        <v/>
      </c>
      <c r="V1090" s="80">
        <f>-SIN(RADIANS(K1090))*COS(RADIANS(L1090))+COS(RADIANS(K1090))*SIN(RADIANS(J1090))*SIN(RADIANS(L1090))</f>
        <v/>
      </c>
      <c r="W1090" s="80">
        <f>SIN(RADIANS(K1090))*SIN(RADIANS(L1090))+COS(RADIANS(K1090))*SIN(RADIANS(J1090))*COS(RADIANS(L1090))</f>
        <v/>
      </c>
      <c r="X1090" s="80">
        <f>COS(RADIANS(K1090))*COS(RADIANS(J1090))</f>
        <v/>
      </c>
      <c r="Y1090" s="80">
        <f>P1090*G1090</f>
        <v/>
      </c>
      <c r="Z1090" s="80">
        <f>Q1090*H1090</f>
        <v/>
      </c>
      <c r="AA1090" s="80">
        <f>R1090*I1090</f>
        <v/>
      </c>
      <c r="AB1090" s="80">
        <f>M1090</f>
        <v/>
      </c>
      <c r="AC1090" s="80">
        <f>S1090*G1090</f>
        <v/>
      </c>
      <c r="AD1090" s="80">
        <f>T1090*H1090</f>
        <v/>
      </c>
      <c r="AE1090" s="80">
        <f>U1090*I1090</f>
        <v/>
      </c>
      <c r="AF1090" s="80">
        <f>N1090</f>
        <v/>
      </c>
      <c r="AG1090" s="80">
        <f>V1090*G1090</f>
        <v/>
      </c>
      <c r="AH1090" s="80">
        <f>W1090*H1090</f>
        <v/>
      </c>
      <c r="AI1090" s="80">
        <f>X1090*I1090</f>
        <v/>
      </c>
      <c r="AJ1090" s="80">
        <f>O1090</f>
        <v/>
      </c>
      <c r="AK1090" s="81" t="n">
        <v>0.200000003</v>
      </c>
      <c r="AL1090" s="81" t="n">
        <v>0</v>
      </c>
      <c r="AM1090" s="81" t="n">
        <v>0</v>
      </c>
      <c r="AN1090" s="81" t="n">
        <v>0.100000001</v>
      </c>
      <c r="AO1090" s="81" t="n">
        <v>0</v>
      </c>
      <c r="AP1090" s="81" t="n">
        <v>0.5</v>
      </c>
      <c r="AQ1090" s="81" t="n">
        <v>0</v>
      </c>
      <c r="AR1090" s="81" t="n">
        <v>-1.25</v>
      </c>
      <c r="AS1090" s="81" t="n">
        <v>0</v>
      </c>
      <c r="AT1090" s="81" t="n">
        <v>0</v>
      </c>
      <c r="AU1090" s="81" t="n">
        <v>0.0199999996</v>
      </c>
      <c r="AV1090" s="81" t="n">
        <v>0</v>
      </c>
      <c r="AW1090" s="82">
        <f>MAX(ABS(Y1090-AK1090),ABS(Z1090-AL1090),ABS(AA1090-AM1090),ABS(AB1090-AN1090),ABS(AC1090-AO1090),ABS(AD1090-AP1090),ABS(AE1090-AQ1090),ABS(AF1090-AR1090),ABS(AG1090-AS1090),ABS(AH1090-AT1090),ABS(AI1090-AU1090),ABS(AJ1090-AV1090))</f>
        <v/>
      </c>
    </row>
    <row r="1091">
      <c r="A1091" s="78" t="inlineStr">
        <is>
          <t>M1086</t>
        </is>
      </c>
      <c r="B1091" s="52" t="inlineStr">
        <is>
          <t>FLAG-21</t>
        </is>
      </c>
      <c r="C1091" s="52" t="inlineStr">
        <is>
          <t>Flag</t>
        </is>
      </c>
      <c r="D1091" s="52" t="inlineStr">
        <is>
          <t>Flag strip</t>
        </is>
      </c>
      <c r="E1091" s="53" t="inlineStr">
        <is>
          <t>Group</t>
        </is>
      </c>
      <c r="F1091" s="52" t="inlineStr">
        <is>
          <t>FLAG-17</t>
        </is>
      </c>
      <c r="G1091" s="79" t="n">
        <v>1</v>
      </c>
      <c r="H1091" s="79" t="n">
        <v>1</v>
      </c>
      <c r="I1091" s="79" t="n">
        <v>1</v>
      </c>
      <c r="J1091" s="79" t="n">
        <v>1.46077144</v>
      </c>
      <c r="K1091" s="79" t="n">
        <v>2.37003422</v>
      </c>
      <c r="L1091" s="79" t="n">
        <v>0</v>
      </c>
      <c r="M1091" s="79" t="n">
        <v>0.200000003</v>
      </c>
      <c r="N1091" s="79" t="n">
        <v>0</v>
      </c>
      <c r="O1091" s="79" t="n">
        <v>0</v>
      </c>
      <c r="P1091" s="80">
        <f>COS(RADIANS(K1091))*COS(RADIANS(L1091))+SIN(RADIANS(K1091))*SIN(RADIANS(J1091))*SIN(RADIANS(L1091))</f>
        <v/>
      </c>
      <c r="Q1091" s="80">
        <f>-COS(RADIANS(K1091))*SIN(RADIANS(L1091))+SIN(RADIANS(K1091))*SIN(RADIANS(J1091))*COS(RADIANS(L1091))</f>
        <v/>
      </c>
      <c r="R1091" s="80">
        <f>SIN(RADIANS(K1091))*COS(RADIANS(J1091))</f>
        <v/>
      </c>
      <c r="S1091" s="80">
        <f>COS(RADIANS(J1091))*SIN(RADIANS(L1091))</f>
        <v/>
      </c>
      <c r="T1091" s="80">
        <f>COS(RADIANS(J1091))*COS(RADIANS(L1091))</f>
        <v/>
      </c>
      <c r="U1091" s="80">
        <f>-SIN(RADIANS(J1091))</f>
        <v/>
      </c>
      <c r="V1091" s="80">
        <f>-SIN(RADIANS(K1091))*COS(RADIANS(L1091))+COS(RADIANS(K1091))*SIN(RADIANS(J1091))*SIN(RADIANS(L1091))</f>
        <v/>
      </c>
      <c r="W1091" s="80">
        <f>SIN(RADIANS(K1091))*SIN(RADIANS(L1091))+COS(RADIANS(K1091))*SIN(RADIANS(J1091))*COS(RADIANS(L1091))</f>
        <v/>
      </c>
      <c r="X1091" s="80">
        <f>COS(RADIANS(K1091))*COS(RADIANS(J1091))</f>
        <v/>
      </c>
      <c r="Y1091" s="80">
        <f>P1091*G1091</f>
        <v/>
      </c>
      <c r="Z1091" s="80">
        <f>Q1091*H1091</f>
        <v/>
      </c>
      <c r="AA1091" s="80">
        <f>R1091*I1091</f>
        <v/>
      </c>
      <c r="AB1091" s="80">
        <f>M1091</f>
        <v/>
      </c>
      <c r="AC1091" s="80">
        <f>S1091*G1091</f>
        <v/>
      </c>
      <c r="AD1091" s="80">
        <f>T1091*H1091</f>
        <v/>
      </c>
      <c r="AE1091" s="80">
        <f>U1091*I1091</f>
        <v/>
      </c>
      <c r="AF1091" s="80">
        <f>N1091</f>
        <v/>
      </c>
      <c r="AG1091" s="80">
        <f>V1091*G1091</f>
        <v/>
      </c>
      <c r="AH1091" s="80">
        <f>W1091*H1091</f>
        <v/>
      </c>
      <c r="AI1091" s="80">
        <f>X1091*I1091</f>
        <v/>
      </c>
      <c r="AJ1091" s="80">
        <f>O1091</f>
        <v/>
      </c>
      <c r="AK1091" s="81" t="n">
        <v>0.999144614</v>
      </c>
      <c r="AL1091" s="81" t="n">
        <v>0.00105419452</v>
      </c>
      <c r="AM1091" s="81" t="n">
        <v>0.0413396731</v>
      </c>
      <c r="AN1091" s="81" t="n">
        <v>0.200000003</v>
      </c>
      <c r="AO1091" s="81" t="n">
        <v>0</v>
      </c>
      <c r="AP1091" s="81" t="n">
        <v>0.999675035</v>
      </c>
      <c r="AQ1091" s="81" t="n">
        <v>-0.0254925098</v>
      </c>
      <c r="AR1091" s="81" t="n">
        <v>0</v>
      </c>
      <c r="AS1091" s="81" t="n">
        <v>-0.0413531102</v>
      </c>
      <c r="AT1091" s="81" t="n">
        <v>0.0254707038</v>
      </c>
      <c r="AU1091" s="81" t="n">
        <v>0.998819947</v>
      </c>
      <c r="AV1091" s="81" t="n">
        <v>0</v>
      </c>
      <c r="AW1091" s="82">
        <f>MAX(ABS(Y1091-AK1091),ABS(Z1091-AL1091),ABS(AA1091-AM1091),ABS(AB1091-AN1091),ABS(AC1091-AO1091),ABS(AD1091-AP1091),ABS(AE1091-AQ1091),ABS(AF1091-AR1091),ABS(AG1091-AS1091),ABS(AH1091-AT1091),ABS(AI1091-AU1091),ABS(AJ1091-AV1091))</f>
        <v/>
      </c>
    </row>
    <row r="1092">
      <c r="A1092" s="78" t="inlineStr">
        <is>
          <t>M1087</t>
        </is>
      </c>
      <c r="B1092" s="52" t="inlineStr">
        <is>
          <t>FLAG-22</t>
        </is>
      </c>
      <c r="C1092" s="52" t="inlineStr">
        <is>
          <t>Flag</t>
        </is>
      </c>
      <c r="D1092" s="52" t="inlineStr">
        <is>
          <t>Flag cloth</t>
        </is>
      </c>
      <c r="E1092" s="63" t="inlineStr">
        <is>
          <t>Cube</t>
        </is>
      </c>
      <c r="F1092" s="52" t="inlineStr">
        <is>
          <t>FLAG-21</t>
        </is>
      </c>
      <c r="G1092" s="79" t="n">
        <v>0.200000003</v>
      </c>
      <c r="H1092" s="79" t="n">
        <v>0.5</v>
      </c>
      <c r="I1092" s="79" t="n">
        <v>0.0199999996</v>
      </c>
      <c r="J1092" s="79" t="n">
        <v>0</v>
      </c>
      <c r="K1092" s="79" t="n">
        <v>0</v>
      </c>
      <c r="L1092" s="79" t="n">
        <v>0</v>
      </c>
      <c r="M1092" s="79" t="n">
        <v>0.100000001</v>
      </c>
      <c r="N1092" s="79" t="n">
        <v>-0.25</v>
      </c>
      <c r="O1092" s="79" t="n">
        <v>0</v>
      </c>
      <c r="P1092" s="80">
        <f>COS(RADIANS(K1092))*COS(RADIANS(L1092))+SIN(RADIANS(K1092))*SIN(RADIANS(J1092))*SIN(RADIANS(L1092))</f>
        <v/>
      </c>
      <c r="Q1092" s="80">
        <f>-COS(RADIANS(K1092))*SIN(RADIANS(L1092))+SIN(RADIANS(K1092))*SIN(RADIANS(J1092))*COS(RADIANS(L1092))</f>
        <v/>
      </c>
      <c r="R1092" s="80">
        <f>SIN(RADIANS(K1092))*COS(RADIANS(J1092))</f>
        <v/>
      </c>
      <c r="S1092" s="80">
        <f>COS(RADIANS(J1092))*SIN(RADIANS(L1092))</f>
        <v/>
      </c>
      <c r="T1092" s="80">
        <f>COS(RADIANS(J1092))*COS(RADIANS(L1092))</f>
        <v/>
      </c>
      <c r="U1092" s="80">
        <f>-SIN(RADIANS(J1092))</f>
        <v/>
      </c>
      <c r="V1092" s="80">
        <f>-SIN(RADIANS(K1092))*COS(RADIANS(L1092))+COS(RADIANS(K1092))*SIN(RADIANS(J1092))*SIN(RADIANS(L1092))</f>
        <v/>
      </c>
      <c r="W1092" s="80">
        <f>SIN(RADIANS(K1092))*SIN(RADIANS(L1092))+COS(RADIANS(K1092))*SIN(RADIANS(J1092))*COS(RADIANS(L1092))</f>
        <v/>
      </c>
      <c r="X1092" s="80">
        <f>COS(RADIANS(K1092))*COS(RADIANS(J1092))</f>
        <v/>
      </c>
      <c r="Y1092" s="80">
        <f>P1092*G1092</f>
        <v/>
      </c>
      <c r="Z1092" s="80">
        <f>Q1092*H1092</f>
        <v/>
      </c>
      <c r="AA1092" s="80">
        <f>R1092*I1092</f>
        <v/>
      </c>
      <c r="AB1092" s="80">
        <f>M1092</f>
        <v/>
      </c>
      <c r="AC1092" s="80">
        <f>S1092*G1092</f>
        <v/>
      </c>
      <c r="AD1092" s="80">
        <f>T1092*H1092</f>
        <v/>
      </c>
      <c r="AE1092" s="80">
        <f>U1092*I1092</f>
        <v/>
      </c>
      <c r="AF1092" s="80">
        <f>N1092</f>
        <v/>
      </c>
      <c r="AG1092" s="80">
        <f>V1092*G1092</f>
        <v/>
      </c>
      <c r="AH1092" s="80">
        <f>W1092*H1092</f>
        <v/>
      </c>
      <c r="AI1092" s="80">
        <f>X1092*I1092</f>
        <v/>
      </c>
      <c r="AJ1092" s="80">
        <f>O1092</f>
        <v/>
      </c>
      <c r="AK1092" s="81" t="n">
        <v>0.200000003</v>
      </c>
      <c r="AL1092" s="81" t="n">
        <v>0</v>
      </c>
      <c r="AM1092" s="81" t="n">
        <v>0</v>
      </c>
      <c r="AN1092" s="81" t="n">
        <v>0.100000001</v>
      </c>
      <c r="AO1092" s="81" t="n">
        <v>0</v>
      </c>
      <c r="AP1092" s="81" t="n">
        <v>0.5</v>
      </c>
      <c r="AQ1092" s="81" t="n">
        <v>0</v>
      </c>
      <c r="AR1092" s="81" t="n">
        <v>-0.25</v>
      </c>
      <c r="AS1092" s="81" t="n">
        <v>0</v>
      </c>
      <c r="AT1092" s="81" t="n">
        <v>0</v>
      </c>
      <c r="AU1092" s="81" t="n">
        <v>0.0199999996</v>
      </c>
      <c r="AV1092" s="81" t="n">
        <v>0</v>
      </c>
      <c r="AW1092" s="82">
        <f>MAX(ABS(Y1092-AK1092),ABS(Z1092-AL1092),ABS(AA1092-AM1092),ABS(AB1092-AN1092),ABS(AC1092-AO1092),ABS(AD1092-AP1092),ABS(AE1092-AQ1092),ABS(AF1092-AR1092),ABS(AG1092-AS1092),ABS(AH1092-AT1092),ABS(AI1092-AU1092),ABS(AJ1092-AV1092))</f>
        <v/>
      </c>
    </row>
    <row r="1093">
      <c r="A1093" s="78" t="inlineStr">
        <is>
          <t>M1088</t>
        </is>
      </c>
      <c r="B1093" s="52" t="inlineStr">
        <is>
          <t>FLAG-23</t>
        </is>
      </c>
      <c r="C1093" s="52" t="inlineStr">
        <is>
          <t>Flag</t>
        </is>
      </c>
      <c r="D1093" s="52" t="inlineStr">
        <is>
          <t>Flag cloth</t>
        </is>
      </c>
      <c r="E1093" s="63" t="inlineStr">
        <is>
          <t>Cube</t>
        </is>
      </c>
      <c r="F1093" s="52" t="inlineStr">
        <is>
          <t>FLAG-21</t>
        </is>
      </c>
      <c r="G1093" s="79" t="n">
        <v>0.200000003</v>
      </c>
      <c r="H1093" s="79" t="n">
        <v>0.5</v>
      </c>
      <c r="I1093" s="79" t="n">
        <v>0.0199999996</v>
      </c>
      <c r="J1093" s="79" t="n">
        <v>0</v>
      </c>
      <c r="K1093" s="79" t="n">
        <v>0</v>
      </c>
      <c r="L1093" s="79" t="n">
        <v>0</v>
      </c>
      <c r="M1093" s="79" t="n">
        <v>0.100000001</v>
      </c>
      <c r="N1093" s="79" t="n">
        <v>-0.75</v>
      </c>
      <c r="O1093" s="79" t="n">
        <v>0</v>
      </c>
      <c r="P1093" s="80">
        <f>COS(RADIANS(K1093))*COS(RADIANS(L1093))+SIN(RADIANS(K1093))*SIN(RADIANS(J1093))*SIN(RADIANS(L1093))</f>
        <v/>
      </c>
      <c r="Q1093" s="80">
        <f>-COS(RADIANS(K1093))*SIN(RADIANS(L1093))+SIN(RADIANS(K1093))*SIN(RADIANS(J1093))*COS(RADIANS(L1093))</f>
        <v/>
      </c>
      <c r="R1093" s="80">
        <f>SIN(RADIANS(K1093))*COS(RADIANS(J1093))</f>
        <v/>
      </c>
      <c r="S1093" s="80">
        <f>COS(RADIANS(J1093))*SIN(RADIANS(L1093))</f>
        <v/>
      </c>
      <c r="T1093" s="80">
        <f>COS(RADIANS(J1093))*COS(RADIANS(L1093))</f>
        <v/>
      </c>
      <c r="U1093" s="80">
        <f>-SIN(RADIANS(J1093))</f>
        <v/>
      </c>
      <c r="V1093" s="80">
        <f>-SIN(RADIANS(K1093))*COS(RADIANS(L1093))+COS(RADIANS(K1093))*SIN(RADIANS(J1093))*SIN(RADIANS(L1093))</f>
        <v/>
      </c>
      <c r="W1093" s="80">
        <f>SIN(RADIANS(K1093))*SIN(RADIANS(L1093))+COS(RADIANS(K1093))*SIN(RADIANS(J1093))*COS(RADIANS(L1093))</f>
        <v/>
      </c>
      <c r="X1093" s="80">
        <f>COS(RADIANS(K1093))*COS(RADIANS(J1093))</f>
        <v/>
      </c>
      <c r="Y1093" s="80">
        <f>P1093*G1093</f>
        <v/>
      </c>
      <c r="Z1093" s="80">
        <f>Q1093*H1093</f>
        <v/>
      </c>
      <c r="AA1093" s="80">
        <f>R1093*I1093</f>
        <v/>
      </c>
      <c r="AB1093" s="80">
        <f>M1093</f>
        <v/>
      </c>
      <c r="AC1093" s="80">
        <f>S1093*G1093</f>
        <v/>
      </c>
      <c r="AD1093" s="80">
        <f>T1093*H1093</f>
        <v/>
      </c>
      <c r="AE1093" s="80">
        <f>U1093*I1093</f>
        <v/>
      </c>
      <c r="AF1093" s="80">
        <f>N1093</f>
        <v/>
      </c>
      <c r="AG1093" s="80">
        <f>V1093*G1093</f>
        <v/>
      </c>
      <c r="AH1093" s="80">
        <f>W1093*H1093</f>
        <v/>
      </c>
      <c r="AI1093" s="80">
        <f>X1093*I1093</f>
        <v/>
      </c>
      <c r="AJ1093" s="80">
        <f>O1093</f>
        <v/>
      </c>
      <c r="AK1093" s="81" t="n">
        <v>0.200000003</v>
      </c>
      <c r="AL1093" s="81" t="n">
        <v>0</v>
      </c>
      <c r="AM1093" s="81" t="n">
        <v>0</v>
      </c>
      <c r="AN1093" s="81" t="n">
        <v>0.100000001</v>
      </c>
      <c r="AO1093" s="81" t="n">
        <v>0</v>
      </c>
      <c r="AP1093" s="81" t="n">
        <v>0.5</v>
      </c>
      <c r="AQ1093" s="81" t="n">
        <v>0</v>
      </c>
      <c r="AR1093" s="81" t="n">
        <v>-0.75</v>
      </c>
      <c r="AS1093" s="81" t="n">
        <v>0</v>
      </c>
      <c r="AT1093" s="81" t="n">
        <v>0</v>
      </c>
      <c r="AU1093" s="81" t="n">
        <v>0.0199999996</v>
      </c>
      <c r="AV1093" s="81" t="n">
        <v>0</v>
      </c>
      <c r="AW1093" s="82">
        <f>MAX(ABS(Y1093-AK1093),ABS(Z1093-AL1093),ABS(AA1093-AM1093),ABS(AB1093-AN1093),ABS(AC1093-AO1093),ABS(AD1093-AP1093),ABS(AE1093-AQ1093),ABS(AF1093-AR1093),ABS(AG1093-AS1093),ABS(AH1093-AT1093),ABS(AI1093-AU1093),ABS(AJ1093-AV1093))</f>
        <v/>
      </c>
    </row>
    <row r="1094">
      <c r="A1094" s="78" t="inlineStr">
        <is>
          <t>M1089</t>
        </is>
      </c>
      <c r="B1094" s="52" t="inlineStr">
        <is>
          <t>FLAG-24</t>
        </is>
      </c>
      <c r="C1094" s="52" t="inlineStr">
        <is>
          <t>Flag</t>
        </is>
      </c>
      <c r="D1094" s="52" t="inlineStr">
        <is>
          <t>Flag cloth</t>
        </is>
      </c>
      <c r="E1094" s="63" t="inlineStr">
        <is>
          <t>Cube</t>
        </is>
      </c>
      <c r="F1094" s="52" t="inlineStr">
        <is>
          <t>FLAG-21</t>
        </is>
      </c>
      <c r="G1094" s="79" t="n">
        <v>0.200000003</v>
      </c>
      <c r="H1094" s="79" t="n">
        <v>0.5</v>
      </c>
      <c r="I1094" s="79" t="n">
        <v>0.0199999996</v>
      </c>
      <c r="J1094" s="79" t="n">
        <v>0</v>
      </c>
      <c r="K1094" s="79" t="n">
        <v>0</v>
      </c>
      <c r="L1094" s="79" t="n">
        <v>0</v>
      </c>
      <c r="M1094" s="79" t="n">
        <v>0.100000001</v>
      </c>
      <c r="N1094" s="79" t="n">
        <v>-1.25</v>
      </c>
      <c r="O1094" s="79" t="n">
        <v>0</v>
      </c>
      <c r="P1094" s="80">
        <f>COS(RADIANS(K1094))*COS(RADIANS(L1094))+SIN(RADIANS(K1094))*SIN(RADIANS(J1094))*SIN(RADIANS(L1094))</f>
        <v/>
      </c>
      <c r="Q1094" s="80">
        <f>-COS(RADIANS(K1094))*SIN(RADIANS(L1094))+SIN(RADIANS(K1094))*SIN(RADIANS(J1094))*COS(RADIANS(L1094))</f>
        <v/>
      </c>
      <c r="R1094" s="80">
        <f>SIN(RADIANS(K1094))*COS(RADIANS(J1094))</f>
        <v/>
      </c>
      <c r="S1094" s="80">
        <f>COS(RADIANS(J1094))*SIN(RADIANS(L1094))</f>
        <v/>
      </c>
      <c r="T1094" s="80">
        <f>COS(RADIANS(J1094))*COS(RADIANS(L1094))</f>
        <v/>
      </c>
      <c r="U1094" s="80">
        <f>-SIN(RADIANS(J1094))</f>
        <v/>
      </c>
      <c r="V1094" s="80">
        <f>-SIN(RADIANS(K1094))*COS(RADIANS(L1094))+COS(RADIANS(K1094))*SIN(RADIANS(J1094))*SIN(RADIANS(L1094))</f>
        <v/>
      </c>
      <c r="W1094" s="80">
        <f>SIN(RADIANS(K1094))*SIN(RADIANS(L1094))+COS(RADIANS(K1094))*SIN(RADIANS(J1094))*COS(RADIANS(L1094))</f>
        <v/>
      </c>
      <c r="X1094" s="80">
        <f>COS(RADIANS(K1094))*COS(RADIANS(J1094))</f>
        <v/>
      </c>
      <c r="Y1094" s="80">
        <f>P1094*G1094</f>
        <v/>
      </c>
      <c r="Z1094" s="80">
        <f>Q1094*H1094</f>
        <v/>
      </c>
      <c r="AA1094" s="80">
        <f>R1094*I1094</f>
        <v/>
      </c>
      <c r="AB1094" s="80">
        <f>M1094</f>
        <v/>
      </c>
      <c r="AC1094" s="80">
        <f>S1094*G1094</f>
        <v/>
      </c>
      <c r="AD1094" s="80">
        <f>T1094*H1094</f>
        <v/>
      </c>
      <c r="AE1094" s="80">
        <f>U1094*I1094</f>
        <v/>
      </c>
      <c r="AF1094" s="80">
        <f>N1094</f>
        <v/>
      </c>
      <c r="AG1094" s="80">
        <f>V1094*G1094</f>
        <v/>
      </c>
      <c r="AH1094" s="80">
        <f>W1094*H1094</f>
        <v/>
      </c>
      <c r="AI1094" s="80">
        <f>X1094*I1094</f>
        <v/>
      </c>
      <c r="AJ1094" s="80">
        <f>O1094</f>
        <v/>
      </c>
      <c r="AK1094" s="81" t="n">
        <v>0.200000003</v>
      </c>
      <c r="AL1094" s="81" t="n">
        <v>0</v>
      </c>
      <c r="AM1094" s="81" t="n">
        <v>0</v>
      </c>
      <c r="AN1094" s="81" t="n">
        <v>0.100000001</v>
      </c>
      <c r="AO1094" s="81" t="n">
        <v>0</v>
      </c>
      <c r="AP1094" s="81" t="n">
        <v>0.5</v>
      </c>
      <c r="AQ1094" s="81" t="n">
        <v>0</v>
      </c>
      <c r="AR1094" s="81" t="n">
        <v>-1.25</v>
      </c>
      <c r="AS1094" s="81" t="n">
        <v>0</v>
      </c>
      <c r="AT1094" s="81" t="n">
        <v>0</v>
      </c>
      <c r="AU1094" s="81" t="n">
        <v>0.0199999996</v>
      </c>
      <c r="AV1094" s="81" t="n">
        <v>0</v>
      </c>
      <c r="AW1094" s="82">
        <f>MAX(ABS(Y1094-AK1094),ABS(Z1094-AL1094),ABS(AA1094-AM1094),ABS(AB1094-AN1094),ABS(AC1094-AO1094),ABS(AD1094-AP1094),ABS(AE1094-AQ1094),ABS(AF1094-AR1094),ABS(AG1094-AS1094),ABS(AH1094-AT1094),ABS(AI1094-AU1094),ABS(AJ1094-AV1094))</f>
        <v/>
      </c>
    </row>
    <row r="1095">
      <c r="A1095" s="78" t="inlineStr">
        <is>
          <t>M1090</t>
        </is>
      </c>
      <c r="B1095" s="52" t="inlineStr">
        <is>
          <t>FLAG-25</t>
        </is>
      </c>
      <c r="C1095" s="52" t="inlineStr">
        <is>
          <t>Flag</t>
        </is>
      </c>
      <c r="D1095" s="52" t="inlineStr">
        <is>
          <t>Flag strip</t>
        </is>
      </c>
      <c r="E1095" s="53" t="inlineStr">
        <is>
          <t>Group</t>
        </is>
      </c>
      <c r="F1095" s="52" t="inlineStr">
        <is>
          <t>FLAG-21</t>
        </is>
      </c>
      <c r="G1095" s="79" t="n">
        <v>1</v>
      </c>
      <c r="H1095" s="79" t="n">
        <v>1</v>
      </c>
      <c r="I1095" s="79" t="n">
        <v>1</v>
      </c>
      <c r="J1095" s="79" t="n">
        <v>0.641070068</v>
      </c>
      <c r="K1095" s="79" t="n">
        <v>2.38524079</v>
      </c>
      <c r="L1095" s="79" t="n">
        <v>0</v>
      </c>
      <c r="M1095" s="79" t="n">
        <v>0.200000003</v>
      </c>
      <c r="N1095" s="79" t="n">
        <v>0</v>
      </c>
      <c r="O1095" s="79" t="n">
        <v>0</v>
      </c>
      <c r="P1095" s="80">
        <f>COS(RADIANS(K1095))*COS(RADIANS(L1095))+SIN(RADIANS(K1095))*SIN(RADIANS(J1095))*SIN(RADIANS(L1095))</f>
        <v/>
      </c>
      <c r="Q1095" s="80">
        <f>-COS(RADIANS(K1095))*SIN(RADIANS(L1095))+SIN(RADIANS(K1095))*SIN(RADIANS(J1095))*COS(RADIANS(L1095))</f>
        <v/>
      </c>
      <c r="R1095" s="80">
        <f>SIN(RADIANS(K1095))*COS(RADIANS(J1095))</f>
        <v/>
      </c>
      <c r="S1095" s="80">
        <f>COS(RADIANS(J1095))*SIN(RADIANS(L1095))</f>
        <v/>
      </c>
      <c r="T1095" s="80">
        <f>COS(RADIANS(J1095))*COS(RADIANS(L1095))</f>
        <v/>
      </c>
      <c r="U1095" s="80">
        <f>-SIN(RADIANS(J1095))</f>
        <v/>
      </c>
      <c r="V1095" s="80">
        <f>-SIN(RADIANS(K1095))*COS(RADIANS(L1095))+COS(RADIANS(K1095))*SIN(RADIANS(J1095))*SIN(RADIANS(L1095))</f>
        <v/>
      </c>
      <c r="W1095" s="80">
        <f>SIN(RADIANS(K1095))*SIN(RADIANS(L1095))+COS(RADIANS(K1095))*SIN(RADIANS(J1095))*COS(RADIANS(L1095))</f>
        <v/>
      </c>
      <c r="X1095" s="80">
        <f>COS(RADIANS(K1095))*COS(RADIANS(J1095))</f>
        <v/>
      </c>
      <c r="Y1095" s="80">
        <f>P1095*G1095</f>
        <v/>
      </c>
      <c r="Z1095" s="80">
        <f>Q1095*H1095</f>
        <v/>
      </c>
      <c r="AA1095" s="80">
        <f>R1095*I1095</f>
        <v/>
      </c>
      <c r="AB1095" s="80">
        <f>M1095</f>
        <v/>
      </c>
      <c r="AC1095" s="80">
        <f>S1095*G1095</f>
        <v/>
      </c>
      <c r="AD1095" s="80">
        <f>T1095*H1095</f>
        <v/>
      </c>
      <c r="AE1095" s="80">
        <f>U1095*I1095</f>
        <v/>
      </c>
      <c r="AF1095" s="80">
        <f>N1095</f>
        <v/>
      </c>
      <c r="AG1095" s="80">
        <f>V1095*G1095</f>
        <v/>
      </c>
      <c r="AH1095" s="80">
        <f>W1095*H1095</f>
        <v/>
      </c>
      <c r="AI1095" s="80">
        <f>X1095*I1095</f>
        <v/>
      </c>
      <c r="AJ1095" s="80">
        <f>O1095</f>
        <v/>
      </c>
      <c r="AK1095" s="81" t="n">
        <v>0.999133587</v>
      </c>
      <c r="AL1095" s="81" t="n">
        <v>0.000465648191</v>
      </c>
      <c r="AM1095" s="81" t="n">
        <v>0.0416156761</v>
      </c>
      <c r="AN1095" s="81" t="n">
        <v>0.200000003</v>
      </c>
      <c r="AO1095" s="81" t="n">
        <v>0</v>
      </c>
      <c r="AP1095" s="81" t="n">
        <v>0.999937415</v>
      </c>
      <c r="AQ1095" s="81" t="n">
        <v>-0.0111885499</v>
      </c>
      <c r="AR1095" s="81" t="n">
        <v>0</v>
      </c>
      <c r="AS1095" s="81" t="n">
        <v>-0.0416182801</v>
      </c>
      <c r="AT1095" s="81" t="n">
        <v>0.0111788558</v>
      </c>
      <c r="AU1095" s="81" t="n">
        <v>0.999071062</v>
      </c>
      <c r="AV1095" s="81" t="n">
        <v>0</v>
      </c>
      <c r="AW1095" s="82">
        <f>MAX(ABS(Y1095-AK1095),ABS(Z1095-AL1095),ABS(AA1095-AM1095),ABS(AB1095-AN1095),ABS(AC1095-AO1095),ABS(AD1095-AP1095),ABS(AE1095-AQ1095),ABS(AF1095-AR1095),ABS(AG1095-AS1095),ABS(AH1095-AT1095),ABS(AI1095-AU1095),ABS(AJ1095-AV1095))</f>
        <v/>
      </c>
    </row>
    <row r="1096">
      <c r="A1096" s="78" t="inlineStr">
        <is>
          <t>M1091</t>
        </is>
      </c>
      <c r="B1096" s="52" t="inlineStr">
        <is>
          <t>FLAG-26</t>
        </is>
      </c>
      <c r="C1096" s="52" t="inlineStr">
        <is>
          <t>Flag</t>
        </is>
      </c>
      <c r="D1096" s="52" t="inlineStr">
        <is>
          <t>Flag cloth</t>
        </is>
      </c>
      <c r="E1096" s="63" t="inlineStr">
        <is>
          <t>Cube</t>
        </is>
      </c>
      <c r="F1096" s="52" t="inlineStr">
        <is>
          <t>FLAG-25</t>
        </is>
      </c>
      <c r="G1096" s="79" t="n">
        <v>0.200000003</v>
      </c>
      <c r="H1096" s="79" t="n">
        <v>0.5</v>
      </c>
      <c r="I1096" s="79" t="n">
        <v>0.0199999996</v>
      </c>
      <c r="J1096" s="79" t="n">
        <v>0</v>
      </c>
      <c r="K1096" s="79" t="n">
        <v>0</v>
      </c>
      <c r="L1096" s="79" t="n">
        <v>0</v>
      </c>
      <c r="M1096" s="79" t="n">
        <v>0.100000001</v>
      </c>
      <c r="N1096" s="79" t="n">
        <v>-0.25</v>
      </c>
      <c r="O1096" s="79" t="n">
        <v>0</v>
      </c>
      <c r="P1096" s="80">
        <f>COS(RADIANS(K1096))*COS(RADIANS(L1096))+SIN(RADIANS(K1096))*SIN(RADIANS(J1096))*SIN(RADIANS(L1096))</f>
        <v/>
      </c>
      <c r="Q1096" s="80">
        <f>-COS(RADIANS(K1096))*SIN(RADIANS(L1096))+SIN(RADIANS(K1096))*SIN(RADIANS(J1096))*COS(RADIANS(L1096))</f>
        <v/>
      </c>
      <c r="R1096" s="80">
        <f>SIN(RADIANS(K1096))*COS(RADIANS(J1096))</f>
        <v/>
      </c>
      <c r="S1096" s="80">
        <f>COS(RADIANS(J1096))*SIN(RADIANS(L1096))</f>
        <v/>
      </c>
      <c r="T1096" s="80">
        <f>COS(RADIANS(J1096))*COS(RADIANS(L1096))</f>
        <v/>
      </c>
      <c r="U1096" s="80">
        <f>-SIN(RADIANS(J1096))</f>
        <v/>
      </c>
      <c r="V1096" s="80">
        <f>-SIN(RADIANS(K1096))*COS(RADIANS(L1096))+COS(RADIANS(K1096))*SIN(RADIANS(J1096))*SIN(RADIANS(L1096))</f>
        <v/>
      </c>
      <c r="W1096" s="80">
        <f>SIN(RADIANS(K1096))*SIN(RADIANS(L1096))+COS(RADIANS(K1096))*SIN(RADIANS(J1096))*COS(RADIANS(L1096))</f>
        <v/>
      </c>
      <c r="X1096" s="80">
        <f>COS(RADIANS(K1096))*COS(RADIANS(J1096))</f>
        <v/>
      </c>
      <c r="Y1096" s="80">
        <f>P1096*G1096</f>
        <v/>
      </c>
      <c r="Z1096" s="80">
        <f>Q1096*H1096</f>
        <v/>
      </c>
      <c r="AA1096" s="80">
        <f>R1096*I1096</f>
        <v/>
      </c>
      <c r="AB1096" s="80">
        <f>M1096</f>
        <v/>
      </c>
      <c r="AC1096" s="80">
        <f>S1096*G1096</f>
        <v/>
      </c>
      <c r="AD1096" s="80">
        <f>T1096*H1096</f>
        <v/>
      </c>
      <c r="AE1096" s="80">
        <f>U1096*I1096</f>
        <v/>
      </c>
      <c r="AF1096" s="80">
        <f>N1096</f>
        <v/>
      </c>
      <c r="AG1096" s="80">
        <f>V1096*G1096</f>
        <v/>
      </c>
      <c r="AH1096" s="80">
        <f>W1096*H1096</f>
        <v/>
      </c>
      <c r="AI1096" s="80">
        <f>X1096*I1096</f>
        <v/>
      </c>
      <c r="AJ1096" s="80">
        <f>O1096</f>
        <v/>
      </c>
      <c r="AK1096" s="81" t="n">
        <v>0.200000003</v>
      </c>
      <c r="AL1096" s="81" t="n">
        <v>0</v>
      </c>
      <c r="AM1096" s="81" t="n">
        <v>0</v>
      </c>
      <c r="AN1096" s="81" t="n">
        <v>0.100000001</v>
      </c>
      <c r="AO1096" s="81" t="n">
        <v>0</v>
      </c>
      <c r="AP1096" s="81" t="n">
        <v>0.5</v>
      </c>
      <c r="AQ1096" s="81" t="n">
        <v>0</v>
      </c>
      <c r="AR1096" s="81" t="n">
        <v>-0.25</v>
      </c>
      <c r="AS1096" s="81" t="n">
        <v>0</v>
      </c>
      <c r="AT1096" s="81" t="n">
        <v>0</v>
      </c>
      <c r="AU1096" s="81" t="n">
        <v>0.0199999996</v>
      </c>
      <c r="AV1096" s="81" t="n">
        <v>0</v>
      </c>
      <c r="AW1096" s="82">
        <f>MAX(ABS(Y1096-AK1096),ABS(Z1096-AL1096),ABS(AA1096-AM1096),ABS(AB1096-AN1096),ABS(AC1096-AO1096),ABS(AD1096-AP1096),ABS(AE1096-AQ1096),ABS(AF1096-AR1096),ABS(AG1096-AS1096),ABS(AH1096-AT1096),ABS(AI1096-AU1096),ABS(AJ1096-AV1096))</f>
        <v/>
      </c>
    </row>
    <row r="1097">
      <c r="A1097" s="78" t="inlineStr">
        <is>
          <t>M1092</t>
        </is>
      </c>
      <c r="B1097" s="52" t="inlineStr">
        <is>
          <t>FLAG-27</t>
        </is>
      </c>
      <c r="C1097" s="52" t="inlineStr">
        <is>
          <t>Flag</t>
        </is>
      </c>
      <c r="D1097" s="52" t="inlineStr">
        <is>
          <t>Flag cloth</t>
        </is>
      </c>
      <c r="E1097" s="63" t="inlineStr">
        <is>
          <t>Cube</t>
        </is>
      </c>
      <c r="F1097" s="52" t="inlineStr">
        <is>
          <t>FLAG-25</t>
        </is>
      </c>
      <c r="G1097" s="79" t="n">
        <v>0.200000003</v>
      </c>
      <c r="H1097" s="79" t="n">
        <v>0.5</v>
      </c>
      <c r="I1097" s="79" t="n">
        <v>0.0199999996</v>
      </c>
      <c r="J1097" s="79" t="n">
        <v>0</v>
      </c>
      <c r="K1097" s="79" t="n">
        <v>0</v>
      </c>
      <c r="L1097" s="79" t="n">
        <v>0</v>
      </c>
      <c r="M1097" s="79" t="n">
        <v>0.100000001</v>
      </c>
      <c r="N1097" s="79" t="n">
        <v>-0.75</v>
      </c>
      <c r="O1097" s="79" t="n">
        <v>0</v>
      </c>
      <c r="P1097" s="80">
        <f>COS(RADIANS(K1097))*COS(RADIANS(L1097))+SIN(RADIANS(K1097))*SIN(RADIANS(J1097))*SIN(RADIANS(L1097))</f>
        <v/>
      </c>
      <c r="Q1097" s="80">
        <f>-COS(RADIANS(K1097))*SIN(RADIANS(L1097))+SIN(RADIANS(K1097))*SIN(RADIANS(J1097))*COS(RADIANS(L1097))</f>
        <v/>
      </c>
      <c r="R1097" s="80">
        <f>SIN(RADIANS(K1097))*COS(RADIANS(J1097))</f>
        <v/>
      </c>
      <c r="S1097" s="80">
        <f>COS(RADIANS(J1097))*SIN(RADIANS(L1097))</f>
        <v/>
      </c>
      <c r="T1097" s="80">
        <f>COS(RADIANS(J1097))*COS(RADIANS(L1097))</f>
        <v/>
      </c>
      <c r="U1097" s="80">
        <f>-SIN(RADIANS(J1097))</f>
        <v/>
      </c>
      <c r="V1097" s="80">
        <f>-SIN(RADIANS(K1097))*COS(RADIANS(L1097))+COS(RADIANS(K1097))*SIN(RADIANS(J1097))*SIN(RADIANS(L1097))</f>
        <v/>
      </c>
      <c r="W1097" s="80">
        <f>SIN(RADIANS(K1097))*SIN(RADIANS(L1097))+COS(RADIANS(K1097))*SIN(RADIANS(J1097))*COS(RADIANS(L1097))</f>
        <v/>
      </c>
      <c r="X1097" s="80">
        <f>COS(RADIANS(K1097))*COS(RADIANS(J1097))</f>
        <v/>
      </c>
      <c r="Y1097" s="80">
        <f>P1097*G1097</f>
        <v/>
      </c>
      <c r="Z1097" s="80">
        <f>Q1097*H1097</f>
        <v/>
      </c>
      <c r="AA1097" s="80">
        <f>R1097*I1097</f>
        <v/>
      </c>
      <c r="AB1097" s="80">
        <f>M1097</f>
        <v/>
      </c>
      <c r="AC1097" s="80">
        <f>S1097*G1097</f>
        <v/>
      </c>
      <c r="AD1097" s="80">
        <f>T1097*H1097</f>
        <v/>
      </c>
      <c r="AE1097" s="80">
        <f>U1097*I1097</f>
        <v/>
      </c>
      <c r="AF1097" s="80">
        <f>N1097</f>
        <v/>
      </c>
      <c r="AG1097" s="80">
        <f>V1097*G1097</f>
        <v/>
      </c>
      <c r="AH1097" s="80">
        <f>W1097*H1097</f>
        <v/>
      </c>
      <c r="AI1097" s="80">
        <f>X1097*I1097</f>
        <v/>
      </c>
      <c r="AJ1097" s="80">
        <f>O1097</f>
        <v/>
      </c>
      <c r="AK1097" s="81" t="n">
        <v>0.200000003</v>
      </c>
      <c r="AL1097" s="81" t="n">
        <v>0</v>
      </c>
      <c r="AM1097" s="81" t="n">
        <v>0</v>
      </c>
      <c r="AN1097" s="81" t="n">
        <v>0.100000001</v>
      </c>
      <c r="AO1097" s="81" t="n">
        <v>0</v>
      </c>
      <c r="AP1097" s="81" t="n">
        <v>0.5</v>
      </c>
      <c r="AQ1097" s="81" t="n">
        <v>0</v>
      </c>
      <c r="AR1097" s="81" t="n">
        <v>-0.75</v>
      </c>
      <c r="AS1097" s="81" t="n">
        <v>0</v>
      </c>
      <c r="AT1097" s="81" t="n">
        <v>0</v>
      </c>
      <c r="AU1097" s="81" t="n">
        <v>0.0199999996</v>
      </c>
      <c r="AV1097" s="81" t="n">
        <v>0</v>
      </c>
      <c r="AW1097" s="82">
        <f>MAX(ABS(Y1097-AK1097),ABS(Z1097-AL1097),ABS(AA1097-AM1097),ABS(AB1097-AN1097),ABS(AC1097-AO1097),ABS(AD1097-AP1097),ABS(AE1097-AQ1097),ABS(AF1097-AR1097),ABS(AG1097-AS1097),ABS(AH1097-AT1097),ABS(AI1097-AU1097),ABS(AJ1097-AV1097))</f>
        <v/>
      </c>
    </row>
    <row r="1098">
      <c r="A1098" s="78" t="inlineStr">
        <is>
          <t>M1093</t>
        </is>
      </c>
      <c r="B1098" s="52" t="inlineStr">
        <is>
          <t>FLAG-28</t>
        </is>
      </c>
      <c r="C1098" s="52" t="inlineStr">
        <is>
          <t>Flag</t>
        </is>
      </c>
      <c r="D1098" s="52" t="inlineStr">
        <is>
          <t>Flag cloth</t>
        </is>
      </c>
      <c r="E1098" s="63" t="inlineStr">
        <is>
          <t>Cube</t>
        </is>
      </c>
      <c r="F1098" s="52" t="inlineStr">
        <is>
          <t>FLAG-25</t>
        </is>
      </c>
      <c r="G1098" s="79" t="n">
        <v>0.200000003</v>
      </c>
      <c r="H1098" s="79" t="n">
        <v>0.5</v>
      </c>
      <c r="I1098" s="79" t="n">
        <v>0.0199999996</v>
      </c>
      <c r="J1098" s="79" t="n">
        <v>0</v>
      </c>
      <c r="K1098" s="79" t="n">
        <v>0</v>
      </c>
      <c r="L1098" s="79" t="n">
        <v>0</v>
      </c>
      <c r="M1098" s="79" t="n">
        <v>0.100000001</v>
      </c>
      <c r="N1098" s="79" t="n">
        <v>-1.25</v>
      </c>
      <c r="O1098" s="79" t="n">
        <v>0</v>
      </c>
      <c r="P1098" s="80">
        <f>COS(RADIANS(K1098))*COS(RADIANS(L1098))+SIN(RADIANS(K1098))*SIN(RADIANS(J1098))*SIN(RADIANS(L1098))</f>
        <v/>
      </c>
      <c r="Q1098" s="80">
        <f>-COS(RADIANS(K1098))*SIN(RADIANS(L1098))+SIN(RADIANS(K1098))*SIN(RADIANS(J1098))*COS(RADIANS(L1098))</f>
        <v/>
      </c>
      <c r="R1098" s="80">
        <f>SIN(RADIANS(K1098))*COS(RADIANS(J1098))</f>
        <v/>
      </c>
      <c r="S1098" s="80">
        <f>COS(RADIANS(J1098))*SIN(RADIANS(L1098))</f>
        <v/>
      </c>
      <c r="T1098" s="80">
        <f>COS(RADIANS(J1098))*COS(RADIANS(L1098))</f>
        <v/>
      </c>
      <c r="U1098" s="80">
        <f>-SIN(RADIANS(J1098))</f>
        <v/>
      </c>
      <c r="V1098" s="80">
        <f>-SIN(RADIANS(K1098))*COS(RADIANS(L1098))+COS(RADIANS(K1098))*SIN(RADIANS(J1098))*SIN(RADIANS(L1098))</f>
        <v/>
      </c>
      <c r="W1098" s="80">
        <f>SIN(RADIANS(K1098))*SIN(RADIANS(L1098))+COS(RADIANS(K1098))*SIN(RADIANS(J1098))*COS(RADIANS(L1098))</f>
        <v/>
      </c>
      <c r="X1098" s="80">
        <f>COS(RADIANS(K1098))*COS(RADIANS(J1098))</f>
        <v/>
      </c>
      <c r="Y1098" s="80">
        <f>P1098*G1098</f>
        <v/>
      </c>
      <c r="Z1098" s="80">
        <f>Q1098*H1098</f>
        <v/>
      </c>
      <c r="AA1098" s="80">
        <f>R1098*I1098</f>
        <v/>
      </c>
      <c r="AB1098" s="80">
        <f>M1098</f>
        <v/>
      </c>
      <c r="AC1098" s="80">
        <f>S1098*G1098</f>
        <v/>
      </c>
      <c r="AD1098" s="80">
        <f>T1098*H1098</f>
        <v/>
      </c>
      <c r="AE1098" s="80">
        <f>U1098*I1098</f>
        <v/>
      </c>
      <c r="AF1098" s="80">
        <f>N1098</f>
        <v/>
      </c>
      <c r="AG1098" s="80">
        <f>V1098*G1098</f>
        <v/>
      </c>
      <c r="AH1098" s="80">
        <f>W1098*H1098</f>
        <v/>
      </c>
      <c r="AI1098" s="80">
        <f>X1098*I1098</f>
        <v/>
      </c>
      <c r="AJ1098" s="80">
        <f>O1098</f>
        <v/>
      </c>
      <c r="AK1098" s="81" t="n">
        <v>0.200000003</v>
      </c>
      <c r="AL1098" s="81" t="n">
        <v>0</v>
      </c>
      <c r="AM1098" s="81" t="n">
        <v>0</v>
      </c>
      <c r="AN1098" s="81" t="n">
        <v>0.100000001</v>
      </c>
      <c r="AO1098" s="81" t="n">
        <v>0</v>
      </c>
      <c r="AP1098" s="81" t="n">
        <v>0.5</v>
      </c>
      <c r="AQ1098" s="81" t="n">
        <v>0</v>
      </c>
      <c r="AR1098" s="81" t="n">
        <v>-1.25</v>
      </c>
      <c r="AS1098" s="81" t="n">
        <v>0</v>
      </c>
      <c r="AT1098" s="81" t="n">
        <v>0</v>
      </c>
      <c r="AU1098" s="81" t="n">
        <v>0.0199999996</v>
      </c>
      <c r="AV1098" s="81" t="n">
        <v>0</v>
      </c>
      <c r="AW1098" s="82">
        <f>MAX(ABS(Y1098-AK1098),ABS(Z1098-AL1098),ABS(AA1098-AM1098),ABS(AB1098-AN1098),ABS(AC1098-AO1098),ABS(AD1098-AP1098),ABS(AE1098-AQ1098),ABS(AF1098-AR1098),ABS(AG1098-AS1098),ABS(AH1098-AT1098),ABS(AI1098-AU1098),ABS(AJ1098-AV1098))</f>
        <v/>
      </c>
    </row>
    <row r="1099">
      <c r="A1099" s="78" t="inlineStr">
        <is>
          <t>M1094</t>
        </is>
      </c>
      <c r="B1099" s="52" t="inlineStr">
        <is>
          <t>FLAG-29</t>
        </is>
      </c>
      <c r="C1099" s="52" t="inlineStr">
        <is>
          <t>Flag</t>
        </is>
      </c>
      <c r="D1099" s="52" t="inlineStr">
        <is>
          <t>Flag strip</t>
        </is>
      </c>
      <c r="E1099" s="53" t="inlineStr">
        <is>
          <t>Group</t>
        </is>
      </c>
      <c r="F1099" s="52" t="inlineStr">
        <is>
          <t>FLAG-25</t>
        </is>
      </c>
      <c r="G1099" s="79" t="n">
        <v>1</v>
      </c>
      <c r="H1099" s="79" t="n">
        <v>1</v>
      </c>
      <c r="I1099" s="79" t="n">
        <v>1</v>
      </c>
      <c r="J1099" s="79" t="n">
        <v>-0.66378051</v>
      </c>
      <c r="K1099" s="79" t="n">
        <v>1.04563868</v>
      </c>
      <c r="L1099" s="79" t="n">
        <v>0</v>
      </c>
      <c r="M1099" s="79" t="n">
        <v>0.200000003</v>
      </c>
      <c r="N1099" s="79" t="n">
        <v>0</v>
      </c>
      <c r="O1099" s="79" t="n">
        <v>0</v>
      </c>
      <c r="P1099" s="80">
        <f>COS(RADIANS(K1099))*COS(RADIANS(L1099))+SIN(RADIANS(K1099))*SIN(RADIANS(J1099))*SIN(RADIANS(L1099))</f>
        <v/>
      </c>
      <c r="Q1099" s="80">
        <f>-COS(RADIANS(K1099))*SIN(RADIANS(L1099))+SIN(RADIANS(K1099))*SIN(RADIANS(J1099))*COS(RADIANS(L1099))</f>
        <v/>
      </c>
      <c r="R1099" s="80">
        <f>SIN(RADIANS(K1099))*COS(RADIANS(J1099))</f>
        <v/>
      </c>
      <c r="S1099" s="80">
        <f>COS(RADIANS(J1099))*SIN(RADIANS(L1099))</f>
        <v/>
      </c>
      <c r="T1099" s="80">
        <f>COS(RADIANS(J1099))*COS(RADIANS(L1099))</f>
        <v/>
      </c>
      <c r="U1099" s="80">
        <f>-SIN(RADIANS(J1099))</f>
        <v/>
      </c>
      <c r="V1099" s="80">
        <f>-SIN(RADIANS(K1099))*COS(RADIANS(L1099))+COS(RADIANS(K1099))*SIN(RADIANS(J1099))*SIN(RADIANS(L1099))</f>
        <v/>
      </c>
      <c r="W1099" s="80">
        <f>SIN(RADIANS(K1099))*SIN(RADIANS(L1099))+COS(RADIANS(K1099))*SIN(RADIANS(J1099))*COS(RADIANS(L1099))</f>
        <v/>
      </c>
      <c r="X1099" s="80">
        <f>COS(RADIANS(K1099))*COS(RADIANS(J1099))</f>
        <v/>
      </c>
      <c r="Y1099" s="80">
        <f>P1099*G1099</f>
        <v/>
      </c>
      <c r="Z1099" s="80">
        <f>Q1099*H1099</f>
        <v/>
      </c>
      <c r="AA1099" s="80">
        <f>R1099*I1099</f>
        <v/>
      </c>
      <c r="AB1099" s="80">
        <f>M1099</f>
        <v/>
      </c>
      <c r="AC1099" s="80">
        <f>S1099*G1099</f>
        <v/>
      </c>
      <c r="AD1099" s="80">
        <f>T1099*H1099</f>
        <v/>
      </c>
      <c r="AE1099" s="80">
        <f>U1099*I1099</f>
        <v/>
      </c>
      <c r="AF1099" s="80">
        <f>N1099</f>
        <v/>
      </c>
      <c r="AG1099" s="80">
        <f>V1099*G1099</f>
        <v/>
      </c>
      <c r="AH1099" s="80">
        <f>W1099*H1099</f>
        <v/>
      </c>
      <c r="AI1099" s="80">
        <f>X1099*I1099</f>
        <v/>
      </c>
      <c r="AJ1099" s="80">
        <f>O1099</f>
        <v/>
      </c>
      <c r="AK1099" s="81" t="n">
        <v>0.999833465</v>
      </c>
      <c r="AL1099" s="81" t="n">
        <v>-0.000211410777</v>
      </c>
      <c r="AM1099" s="81" t="n">
        <v>0.0182476006</v>
      </c>
      <c r="AN1099" s="81" t="n">
        <v>0.200000003</v>
      </c>
      <c r="AO1099" s="81" t="n">
        <v>0</v>
      </c>
      <c r="AP1099" s="81" t="n">
        <v>0.999932885</v>
      </c>
      <c r="AQ1099" s="81" t="n">
        <v>0.0115848975</v>
      </c>
      <c r="AR1099" s="81" t="n">
        <v>0</v>
      </c>
      <c r="AS1099" s="81" t="n">
        <v>-0.0182488263</v>
      </c>
      <c r="AT1099" s="81" t="n">
        <v>-0.0115829678</v>
      </c>
      <c r="AU1099" s="81" t="n">
        <v>0.99976635</v>
      </c>
      <c r="AV1099" s="81" t="n">
        <v>0</v>
      </c>
      <c r="AW1099" s="82">
        <f>MAX(ABS(Y1099-AK1099),ABS(Z1099-AL1099),ABS(AA1099-AM1099),ABS(AB1099-AN1099),ABS(AC1099-AO1099),ABS(AD1099-AP1099),ABS(AE1099-AQ1099),ABS(AF1099-AR1099),ABS(AG1099-AS1099),ABS(AH1099-AT1099),ABS(AI1099-AU1099),ABS(AJ1099-AV1099))</f>
        <v/>
      </c>
    </row>
    <row r="1100">
      <c r="A1100" s="78" t="inlineStr">
        <is>
          <t>M1095</t>
        </is>
      </c>
      <c r="B1100" s="52" t="inlineStr">
        <is>
          <t>FLAG-30</t>
        </is>
      </c>
      <c r="C1100" s="52" t="inlineStr">
        <is>
          <t>Flag</t>
        </is>
      </c>
      <c r="D1100" s="52" t="inlineStr">
        <is>
          <t>Flag cloth</t>
        </is>
      </c>
      <c r="E1100" s="63" t="inlineStr">
        <is>
          <t>Cube</t>
        </is>
      </c>
      <c r="F1100" s="52" t="inlineStr">
        <is>
          <t>FLAG-29</t>
        </is>
      </c>
      <c r="G1100" s="79" t="n">
        <v>0.200000003</v>
      </c>
      <c r="H1100" s="79" t="n">
        <v>0.5</v>
      </c>
      <c r="I1100" s="79" t="n">
        <v>0.0199999996</v>
      </c>
      <c r="J1100" s="79" t="n">
        <v>0</v>
      </c>
      <c r="K1100" s="79" t="n">
        <v>0</v>
      </c>
      <c r="L1100" s="79" t="n">
        <v>0</v>
      </c>
      <c r="M1100" s="79" t="n">
        <v>0.100000001</v>
      </c>
      <c r="N1100" s="79" t="n">
        <v>-0.25</v>
      </c>
      <c r="O1100" s="79" t="n">
        <v>0</v>
      </c>
      <c r="P1100" s="80">
        <f>COS(RADIANS(K1100))*COS(RADIANS(L1100))+SIN(RADIANS(K1100))*SIN(RADIANS(J1100))*SIN(RADIANS(L1100))</f>
        <v/>
      </c>
      <c r="Q1100" s="80">
        <f>-COS(RADIANS(K1100))*SIN(RADIANS(L1100))+SIN(RADIANS(K1100))*SIN(RADIANS(J1100))*COS(RADIANS(L1100))</f>
        <v/>
      </c>
      <c r="R1100" s="80">
        <f>SIN(RADIANS(K1100))*COS(RADIANS(J1100))</f>
        <v/>
      </c>
      <c r="S1100" s="80">
        <f>COS(RADIANS(J1100))*SIN(RADIANS(L1100))</f>
        <v/>
      </c>
      <c r="T1100" s="80">
        <f>COS(RADIANS(J1100))*COS(RADIANS(L1100))</f>
        <v/>
      </c>
      <c r="U1100" s="80">
        <f>-SIN(RADIANS(J1100))</f>
        <v/>
      </c>
      <c r="V1100" s="80">
        <f>-SIN(RADIANS(K1100))*COS(RADIANS(L1100))+COS(RADIANS(K1100))*SIN(RADIANS(J1100))*SIN(RADIANS(L1100))</f>
        <v/>
      </c>
      <c r="W1100" s="80">
        <f>SIN(RADIANS(K1100))*SIN(RADIANS(L1100))+COS(RADIANS(K1100))*SIN(RADIANS(J1100))*COS(RADIANS(L1100))</f>
        <v/>
      </c>
      <c r="X1100" s="80">
        <f>COS(RADIANS(K1100))*COS(RADIANS(J1100))</f>
        <v/>
      </c>
      <c r="Y1100" s="80">
        <f>P1100*G1100</f>
        <v/>
      </c>
      <c r="Z1100" s="80">
        <f>Q1100*H1100</f>
        <v/>
      </c>
      <c r="AA1100" s="80">
        <f>R1100*I1100</f>
        <v/>
      </c>
      <c r="AB1100" s="80">
        <f>M1100</f>
        <v/>
      </c>
      <c r="AC1100" s="80">
        <f>S1100*G1100</f>
        <v/>
      </c>
      <c r="AD1100" s="80">
        <f>T1100*H1100</f>
        <v/>
      </c>
      <c r="AE1100" s="80">
        <f>U1100*I1100</f>
        <v/>
      </c>
      <c r="AF1100" s="80">
        <f>N1100</f>
        <v/>
      </c>
      <c r="AG1100" s="80">
        <f>V1100*G1100</f>
        <v/>
      </c>
      <c r="AH1100" s="80">
        <f>W1100*H1100</f>
        <v/>
      </c>
      <c r="AI1100" s="80">
        <f>X1100*I1100</f>
        <v/>
      </c>
      <c r="AJ1100" s="80">
        <f>O1100</f>
        <v/>
      </c>
      <c r="AK1100" s="81" t="n">
        <v>0.200000003</v>
      </c>
      <c r="AL1100" s="81" t="n">
        <v>0</v>
      </c>
      <c r="AM1100" s="81" t="n">
        <v>0</v>
      </c>
      <c r="AN1100" s="81" t="n">
        <v>0.100000001</v>
      </c>
      <c r="AO1100" s="81" t="n">
        <v>0</v>
      </c>
      <c r="AP1100" s="81" t="n">
        <v>0.5</v>
      </c>
      <c r="AQ1100" s="81" t="n">
        <v>0</v>
      </c>
      <c r="AR1100" s="81" t="n">
        <v>-0.25</v>
      </c>
      <c r="AS1100" s="81" t="n">
        <v>0</v>
      </c>
      <c r="AT1100" s="81" t="n">
        <v>0</v>
      </c>
      <c r="AU1100" s="81" t="n">
        <v>0.0199999996</v>
      </c>
      <c r="AV1100" s="81" t="n">
        <v>0</v>
      </c>
      <c r="AW1100" s="82">
        <f>MAX(ABS(Y1100-AK1100),ABS(Z1100-AL1100),ABS(AA1100-AM1100),ABS(AB1100-AN1100),ABS(AC1100-AO1100),ABS(AD1100-AP1100),ABS(AE1100-AQ1100),ABS(AF1100-AR1100),ABS(AG1100-AS1100),ABS(AH1100-AT1100),ABS(AI1100-AU1100),ABS(AJ1100-AV1100))</f>
        <v/>
      </c>
    </row>
    <row r="1101">
      <c r="A1101" s="78" t="inlineStr">
        <is>
          <t>M1096</t>
        </is>
      </c>
      <c r="B1101" s="52" t="inlineStr">
        <is>
          <t>FLAG-31</t>
        </is>
      </c>
      <c r="C1101" s="52" t="inlineStr">
        <is>
          <t>Flag</t>
        </is>
      </c>
      <c r="D1101" s="52" t="inlineStr">
        <is>
          <t>Flag cloth</t>
        </is>
      </c>
      <c r="E1101" s="63" t="inlineStr">
        <is>
          <t>Cube</t>
        </is>
      </c>
      <c r="F1101" s="52" t="inlineStr">
        <is>
          <t>FLAG-29</t>
        </is>
      </c>
      <c r="G1101" s="79" t="n">
        <v>0.200000003</v>
      </c>
      <c r="H1101" s="79" t="n">
        <v>0.5</v>
      </c>
      <c r="I1101" s="79" t="n">
        <v>0.0199999996</v>
      </c>
      <c r="J1101" s="79" t="n">
        <v>0</v>
      </c>
      <c r="K1101" s="79" t="n">
        <v>0</v>
      </c>
      <c r="L1101" s="79" t="n">
        <v>0</v>
      </c>
      <c r="M1101" s="79" t="n">
        <v>0.100000001</v>
      </c>
      <c r="N1101" s="79" t="n">
        <v>-0.75</v>
      </c>
      <c r="O1101" s="79" t="n">
        <v>0</v>
      </c>
      <c r="P1101" s="80">
        <f>COS(RADIANS(K1101))*COS(RADIANS(L1101))+SIN(RADIANS(K1101))*SIN(RADIANS(J1101))*SIN(RADIANS(L1101))</f>
        <v/>
      </c>
      <c r="Q1101" s="80">
        <f>-COS(RADIANS(K1101))*SIN(RADIANS(L1101))+SIN(RADIANS(K1101))*SIN(RADIANS(J1101))*COS(RADIANS(L1101))</f>
        <v/>
      </c>
      <c r="R1101" s="80">
        <f>SIN(RADIANS(K1101))*COS(RADIANS(J1101))</f>
        <v/>
      </c>
      <c r="S1101" s="80">
        <f>COS(RADIANS(J1101))*SIN(RADIANS(L1101))</f>
        <v/>
      </c>
      <c r="T1101" s="80">
        <f>COS(RADIANS(J1101))*COS(RADIANS(L1101))</f>
        <v/>
      </c>
      <c r="U1101" s="80">
        <f>-SIN(RADIANS(J1101))</f>
        <v/>
      </c>
      <c r="V1101" s="80">
        <f>-SIN(RADIANS(K1101))*COS(RADIANS(L1101))+COS(RADIANS(K1101))*SIN(RADIANS(J1101))*SIN(RADIANS(L1101))</f>
        <v/>
      </c>
      <c r="W1101" s="80">
        <f>SIN(RADIANS(K1101))*SIN(RADIANS(L1101))+COS(RADIANS(K1101))*SIN(RADIANS(J1101))*COS(RADIANS(L1101))</f>
        <v/>
      </c>
      <c r="X1101" s="80">
        <f>COS(RADIANS(K1101))*COS(RADIANS(J1101))</f>
        <v/>
      </c>
      <c r="Y1101" s="80">
        <f>P1101*G1101</f>
        <v/>
      </c>
      <c r="Z1101" s="80">
        <f>Q1101*H1101</f>
        <v/>
      </c>
      <c r="AA1101" s="80">
        <f>R1101*I1101</f>
        <v/>
      </c>
      <c r="AB1101" s="80">
        <f>M1101</f>
        <v/>
      </c>
      <c r="AC1101" s="80">
        <f>S1101*G1101</f>
        <v/>
      </c>
      <c r="AD1101" s="80">
        <f>T1101*H1101</f>
        <v/>
      </c>
      <c r="AE1101" s="80">
        <f>U1101*I1101</f>
        <v/>
      </c>
      <c r="AF1101" s="80">
        <f>N1101</f>
        <v/>
      </c>
      <c r="AG1101" s="80">
        <f>V1101*G1101</f>
        <v/>
      </c>
      <c r="AH1101" s="80">
        <f>W1101*H1101</f>
        <v/>
      </c>
      <c r="AI1101" s="80">
        <f>X1101*I1101</f>
        <v/>
      </c>
      <c r="AJ1101" s="80">
        <f>O1101</f>
        <v/>
      </c>
      <c r="AK1101" s="81" t="n">
        <v>0.200000003</v>
      </c>
      <c r="AL1101" s="81" t="n">
        <v>0</v>
      </c>
      <c r="AM1101" s="81" t="n">
        <v>0</v>
      </c>
      <c r="AN1101" s="81" t="n">
        <v>0.100000001</v>
      </c>
      <c r="AO1101" s="81" t="n">
        <v>0</v>
      </c>
      <c r="AP1101" s="81" t="n">
        <v>0.5</v>
      </c>
      <c r="AQ1101" s="81" t="n">
        <v>0</v>
      </c>
      <c r="AR1101" s="81" t="n">
        <v>-0.75</v>
      </c>
      <c r="AS1101" s="81" t="n">
        <v>0</v>
      </c>
      <c r="AT1101" s="81" t="n">
        <v>0</v>
      </c>
      <c r="AU1101" s="81" t="n">
        <v>0.0199999996</v>
      </c>
      <c r="AV1101" s="81" t="n">
        <v>0</v>
      </c>
      <c r="AW1101" s="82">
        <f>MAX(ABS(Y1101-AK1101),ABS(Z1101-AL1101),ABS(AA1101-AM1101),ABS(AB1101-AN1101),ABS(AC1101-AO1101),ABS(AD1101-AP1101),ABS(AE1101-AQ1101),ABS(AF1101-AR1101),ABS(AG1101-AS1101),ABS(AH1101-AT1101),ABS(AI1101-AU1101),ABS(AJ1101-AV1101))</f>
        <v/>
      </c>
    </row>
    <row r="1102">
      <c r="A1102" s="78" t="inlineStr">
        <is>
          <t>M1097</t>
        </is>
      </c>
      <c r="B1102" s="52" t="inlineStr">
        <is>
          <t>FLAG-32</t>
        </is>
      </c>
      <c r="C1102" s="52" t="inlineStr">
        <is>
          <t>Flag</t>
        </is>
      </c>
      <c r="D1102" s="52" t="inlineStr">
        <is>
          <t>Flag cloth</t>
        </is>
      </c>
      <c r="E1102" s="63" t="inlineStr">
        <is>
          <t>Cube</t>
        </is>
      </c>
      <c r="F1102" s="52" t="inlineStr">
        <is>
          <t>FLAG-29</t>
        </is>
      </c>
      <c r="G1102" s="79" t="n">
        <v>0.200000003</v>
      </c>
      <c r="H1102" s="79" t="n">
        <v>0.5</v>
      </c>
      <c r="I1102" s="79" t="n">
        <v>0.0199999996</v>
      </c>
      <c r="J1102" s="79" t="n">
        <v>0</v>
      </c>
      <c r="K1102" s="79" t="n">
        <v>0</v>
      </c>
      <c r="L1102" s="79" t="n">
        <v>0</v>
      </c>
      <c r="M1102" s="79" t="n">
        <v>0.100000001</v>
      </c>
      <c r="N1102" s="79" t="n">
        <v>-1.25</v>
      </c>
      <c r="O1102" s="79" t="n">
        <v>0</v>
      </c>
      <c r="P1102" s="80">
        <f>COS(RADIANS(K1102))*COS(RADIANS(L1102))+SIN(RADIANS(K1102))*SIN(RADIANS(J1102))*SIN(RADIANS(L1102))</f>
        <v/>
      </c>
      <c r="Q1102" s="80">
        <f>-COS(RADIANS(K1102))*SIN(RADIANS(L1102))+SIN(RADIANS(K1102))*SIN(RADIANS(J1102))*COS(RADIANS(L1102))</f>
        <v/>
      </c>
      <c r="R1102" s="80">
        <f>SIN(RADIANS(K1102))*COS(RADIANS(J1102))</f>
        <v/>
      </c>
      <c r="S1102" s="80">
        <f>COS(RADIANS(J1102))*SIN(RADIANS(L1102))</f>
        <v/>
      </c>
      <c r="T1102" s="80">
        <f>COS(RADIANS(J1102))*COS(RADIANS(L1102))</f>
        <v/>
      </c>
      <c r="U1102" s="80">
        <f>-SIN(RADIANS(J1102))</f>
        <v/>
      </c>
      <c r="V1102" s="80">
        <f>-SIN(RADIANS(K1102))*COS(RADIANS(L1102))+COS(RADIANS(K1102))*SIN(RADIANS(J1102))*SIN(RADIANS(L1102))</f>
        <v/>
      </c>
      <c r="W1102" s="80">
        <f>SIN(RADIANS(K1102))*SIN(RADIANS(L1102))+COS(RADIANS(K1102))*SIN(RADIANS(J1102))*COS(RADIANS(L1102))</f>
        <v/>
      </c>
      <c r="X1102" s="80">
        <f>COS(RADIANS(K1102))*COS(RADIANS(J1102))</f>
        <v/>
      </c>
      <c r="Y1102" s="80">
        <f>P1102*G1102</f>
        <v/>
      </c>
      <c r="Z1102" s="80">
        <f>Q1102*H1102</f>
        <v/>
      </c>
      <c r="AA1102" s="80">
        <f>R1102*I1102</f>
        <v/>
      </c>
      <c r="AB1102" s="80">
        <f>M1102</f>
        <v/>
      </c>
      <c r="AC1102" s="80">
        <f>S1102*G1102</f>
        <v/>
      </c>
      <c r="AD1102" s="80">
        <f>T1102*H1102</f>
        <v/>
      </c>
      <c r="AE1102" s="80">
        <f>U1102*I1102</f>
        <v/>
      </c>
      <c r="AF1102" s="80">
        <f>N1102</f>
        <v/>
      </c>
      <c r="AG1102" s="80">
        <f>V1102*G1102</f>
        <v/>
      </c>
      <c r="AH1102" s="80">
        <f>W1102*H1102</f>
        <v/>
      </c>
      <c r="AI1102" s="80">
        <f>X1102*I1102</f>
        <v/>
      </c>
      <c r="AJ1102" s="80">
        <f>O1102</f>
        <v/>
      </c>
      <c r="AK1102" s="81" t="n">
        <v>0.200000003</v>
      </c>
      <c r="AL1102" s="81" t="n">
        <v>0</v>
      </c>
      <c r="AM1102" s="81" t="n">
        <v>0</v>
      </c>
      <c r="AN1102" s="81" t="n">
        <v>0.100000001</v>
      </c>
      <c r="AO1102" s="81" t="n">
        <v>0</v>
      </c>
      <c r="AP1102" s="81" t="n">
        <v>0.5</v>
      </c>
      <c r="AQ1102" s="81" t="n">
        <v>0</v>
      </c>
      <c r="AR1102" s="81" t="n">
        <v>-1.25</v>
      </c>
      <c r="AS1102" s="81" t="n">
        <v>0</v>
      </c>
      <c r="AT1102" s="81" t="n">
        <v>0</v>
      </c>
      <c r="AU1102" s="81" t="n">
        <v>0.0199999996</v>
      </c>
      <c r="AV1102" s="81" t="n">
        <v>0</v>
      </c>
      <c r="AW1102" s="82">
        <f>MAX(ABS(Y1102-AK1102),ABS(Z1102-AL1102),ABS(AA1102-AM1102),ABS(AB1102-AN1102),ABS(AC1102-AO1102),ABS(AD1102-AP1102),ABS(AE1102-AQ1102),ABS(AF1102-AR1102),ABS(AG1102-AS1102),ABS(AH1102-AT1102),ABS(AI1102-AU1102),ABS(AJ1102-AV1102))</f>
        <v/>
      </c>
    </row>
    <row r="1103">
      <c r="A1103" s="78" t="inlineStr">
        <is>
          <t>M1098</t>
        </is>
      </c>
      <c r="B1103" s="52" t="inlineStr">
        <is>
          <t>FLAG-33</t>
        </is>
      </c>
      <c r="C1103" s="52" t="inlineStr">
        <is>
          <t>Flag</t>
        </is>
      </c>
      <c r="D1103" s="52" t="inlineStr">
        <is>
          <t>Flag strip</t>
        </is>
      </c>
      <c r="E1103" s="53" t="inlineStr">
        <is>
          <t>Group</t>
        </is>
      </c>
      <c r="F1103" s="52" t="inlineStr">
        <is>
          <t>FLAG-29</t>
        </is>
      </c>
      <c r="G1103" s="79" t="n">
        <v>1</v>
      </c>
      <c r="H1103" s="79" t="n">
        <v>1</v>
      </c>
      <c r="I1103" s="79" t="n">
        <v>1</v>
      </c>
      <c r="J1103" s="79" t="n">
        <v>-1.46629524</v>
      </c>
      <c r="K1103" s="79" t="n">
        <v>-1.22059059</v>
      </c>
      <c r="L1103" s="79" t="n">
        <v>0</v>
      </c>
      <c r="M1103" s="79" t="n">
        <v>0.200000003</v>
      </c>
      <c r="N1103" s="79" t="n">
        <v>0</v>
      </c>
      <c r="O1103" s="79" t="n">
        <v>0</v>
      </c>
      <c r="P1103" s="80">
        <f>COS(RADIANS(K1103))*COS(RADIANS(L1103))+SIN(RADIANS(K1103))*SIN(RADIANS(J1103))*SIN(RADIANS(L1103))</f>
        <v/>
      </c>
      <c r="Q1103" s="80">
        <f>-COS(RADIANS(K1103))*SIN(RADIANS(L1103))+SIN(RADIANS(K1103))*SIN(RADIANS(J1103))*COS(RADIANS(L1103))</f>
        <v/>
      </c>
      <c r="R1103" s="80">
        <f>SIN(RADIANS(K1103))*COS(RADIANS(J1103))</f>
        <v/>
      </c>
      <c r="S1103" s="80">
        <f>COS(RADIANS(J1103))*SIN(RADIANS(L1103))</f>
        <v/>
      </c>
      <c r="T1103" s="80">
        <f>COS(RADIANS(J1103))*COS(RADIANS(L1103))</f>
        <v/>
      </c>
      <c r="U1103" s="80">
        <f>-SIN(RADIANS(J1103))</f>
        <v/>
      </c>
      <c r="V1103" s="80">
        <f>-SIN(RADIANS(K1103))*COS(RADIANS(L1103))+COS(RADIANS(K1103))*SIN(RADIANS(J1103))*SIN(RADIANS(L1103))</f>
        <v/>
      </c>
      <c r="W1103" s="80">
        <f>SIN(RADIANS(K1103))*SIN(RADIANS(L1103))+COS(RADIANS(K1103))*SIN(RADIANS(J1103))*COS(RADIANS(L1103))</f>
        <v/>
      </c>
      <c r="X1103" s="80">
        <f>COS(RADIANS(K1103))*COS(RADIANS(J1103))</f>
        <v/>
      </c>
      <c r="Y1103" s="80">
        <f>P1103*G1103</f>
        <v/>
      </c>
      <c r="Z1103" s="80">
        <f>Q1103*H1103</f>
        <v/>
      </c>
      <c r="AA1103" s="80">
        <f>R1103*I1103</f>
        <v/>
      </c>
      <c r="AB1103" s="80">
        <f>M1103</f>
        <v/>
      </c>
      <c r="AC1103" s="80">
        <f>S1103*G1103</f>
        <v/>
      </c>
      <c r="AD1103" s="80">
        <f>T1103*H1103</f>
        <v/>
      </c>
      <c r="AE1103" s="80">
        <f>U1103*I1103</f>
        <v/>
      </c>
      <c r="AF1103" s="80">
        <f>N1103</f>
        <v/>
      </c>
      <c r="AG1103" s="80">
        <f>V1103*G1103</f>
        <v/>
      </c>
      <c r="AH1103" s="80">
        <f>W1103*H1103</f>
        <v/>
      </c>
      <c r="AI1103" s="80">
        <f>X1103*I1103</f>
        <v/>
      </c>
      <c r="AJ1103" s="80">
        <f>O1103</f>
        <v/>
      </c>
      <c r="AK1103" s="81" t="n">
        <v>0.999773085</v>
      </c>
      <c r="AL1103" s="81" t="n">
        <v>0.000545087154</v>
      </c>
      <c r="AM1103" s="81" t="n">
        <v>-0.0212947391</v>
      </c>
      <c r="AN1103" s="81" t="n">
        <v>0.200000003</v>
      </c>
      <c r="AO1103" s="81" t="n">
        <v>0</v>
      </c>
      <c r="AP1103" s="81" t="n">
        <v>0.9996725319999999</v>
      </c>
      <c r="AQ1103" s="81" t="n">
        <v>0.0255888868</v>
      </c>
      <c r="AR1103" s="81" t="n">
        <v>0</v>
      </c>
      <c r="AS1103" s="81" t="n">
        <v>0.0213017147</v>
      </c>
      <c r="AT1103" s="81" t="n">
        <v>-0.0255830809</v>
      </c>
      <c r="AU1103" s="81" t="n">
        <v>0.999445677</v>
      </c>
      <c r="AV1103" s="81" t="n">
        <v>0</v>
      </c>
      <c r="AW1103" s="82">
        <f>MAX(ABS(Y1103-AK1103),ABS(Z1103-AL1103),ABS(AA1103-AM1103),ABS(AB1103-AN1103),ABS(AC1103-AO1103),ABS(AD1103-AP1103),ABS(AE1103-AQ1103),ABS(AF1103-AR1103),ABS(AG1103-AS1103),ABS(AH1103-AT1103),ABS(AI1103-AU1103),ABS(AJ1103-AV1103))</f>
        <v/>
      </c>
    </row>
    <row r="1104">
      <c r="A1104" s="78" t="inlineStr">
        <is>
          <t>M1099</t>
        </is>
      </c>
      <c r="B1104" s="52" t="inlineStr">
        <is>
          <t>FLAG-34</t>
        </is>
      </c>
      <c r="C1104" s="52" t="inlineStr">
        <is>
          <t>Flag</t>
        </is>
      </c>
      <c r="D1104" s="52" t="inlineStr">
        <is>
          <t>Flag cloth</t>
        </is>
      </c>
      <c r="E1104" s="63" t="inlineStr">
        <is>
          <t>Cube</t>
        </is>
      </c>
      <c r="F1104" s="52" t="inlineStr">
        <is>
          <t>FLAG-33</t>
        </is>
      </c>
      <c r="G1104" s="79" t="n">
        <v>0.200000003</v>
      </c>
      <c r="H1104" s="79" t="n">
        <v>0.5</v>
      </c>
      <c r="I1104" s="79" t="n">
        <v>0.0199999996</v>
      </c>
      <c r="J1104" s="79" t="n">
        <v>0</v>
      </c>
      <c r="K1104" s="79" t="n">
        <v>0</v>
      </c>
      <c r="L1104" s="79" t="n">
        <v>0</v>
      </c>
      <c r="M1104" s="79" t="n">
        <v>0.100000001</v>
      </c>
      <c r="N1104" s="79" t="n">
        <v>-0.25</v>
      </c>
      <c r="O1104" s="79" t="n">
        <v>0</v>
      </c>
      <c r="P1104" s="80">
        <f>COS(RADIANS(K1104))*COS(RADIANS(L1104))+SIN(RADIANS(K1104))*SIN(RADIANS(J1104))*SIN(RADIANS(L1104))</f>
        <v/>
      </c>
      <c r="Q1104" s="80">
        <f>-COS(RADIANS(K1104))*SIN(RADIANS(L1104))+SIN(RADIANS(K1104))*SIN(RADIANS(J1104))*COS(RADIANS(L1104))</f>
        <v/>
      </c>
      <c r="R1104" s="80">
        <f>SIN(RADIANS(K1104))*COS(RADIANS(J1104))</f>
        <v/>
      </c>
      <c r="S1104" s="80">
        <f>COS(RADIANS(J1104))*SIN(RADIANS(L1104))</f>
        <v/>
      </c>
      <c r="T1104" s="80">
        <f>COS(RADIANS(J1104))*COS(RADIANS(L1104))</f>
        <v/>
      </c>
      <c r="U1104" s="80">
        <f>-SIN(RADIANS(J1104))</f>
        <v/>
      </c>
      <c r="V1104" s="80">
        <f>-SIN(RADIANS(K1104))*COS(RADIANS(L1104))+COS(RADIANS(K1104))*SIN(RADIANS(J1104))*SIN(RADIANS(L1104))</f>
        <v/>
      </c>
      <c r="W1104" s="80">
        <f>SIN(RADIANS(K1104))*SIN(RADIANS(L1104))+COS(RADIANS(K1104))*SIN(RADIANS(J1104))*COS(RADIANS(L1104))</f>
        <v/>
      </c>
      <c r="X1104" s="80">
        <f>COS(RADIANS(K1104))*COS(RADIANS(J1104))</f>
        <v/>
      </c>
      <c r="Y1104" s="80">
        <f>P1104*G1104</f>
        <v/>
      </c>
      <c r="Z1104" s="80">
        <f>Q1104*H1104</f>
        <v/>
      </c>
      <c r="AA1104" s="80">
        <f>R1104*I1104</f>
        <v/>
      </c>
      <c r="AB1104" s="80">
        <f>M1104</f>
        <v/>
      </c>
      <c r="AC1104" s="80">
        <f>S1104*G1104</f>
        <v/>
      </c>
      <c r="AD1104" s="80">
        <f>T1104*H1104</f>
        <v/>
      </c>
      <c r="AE1104" s="80">
        <f>U1104*I1104</f>
        <v/>
      </c>
      <c r="AF1104" s="80">
        <f>N1104</f>
        <v/>
      </c>
      <c r="AG1104" s="80">
        <f>V1104*G1104</f>
        <v/>
      </c>
      <c r="AH1104" s="80">
        <f>W1104*H1104</f>
        <v/>
      </c>
      <c r="AI1104" s="80">
        <f>X1104*I1104</f>
        <v/>
      </c>
      <c r="AJ1104" s="80">
        <f>O1104</f>
        <v/>
      </c>
      <c r="AK1104" s="81" t="n">
        <v>0.200000003</v>
      </c>
      <c r="AL1104" s="81" t="n">
        <v>0</v>
      </c>
      <c r="AM1104" s="81" t="n">
        <v>0</v>
      </c>
      <c r="AN1104" s="81" t="n">
        <v>0.100000001</v>
      </c>
      <c r="AO1104" s="81" t="n">
        <v>0</v>
      </c>
      <c r="AP1104" s="81" t="n">
        <v>0.5</v>
      </c>
      <c r="AQ1104" s="81" t="n">
        <v>0</v>
      </c>
      <c r="AR1104" s="81" t="n">
        <v>-0.25</v>
      </c>
      <c r="AS1104" s="81" t="n">
        <v>0</v>
      </c>
      <c r="AT1104" s="81" t="n">
        <v>0</v>
      </c>
      <c r="AU1104" s="81" t="n">
        <v>0.0199999996</v>
      </c>
      <c r="AV1104" s="81" t="n">
        <v>0</v>
      </c>
      <c r="AW1104" s="82">
        <f>MAX(ABS(Y1104-AK1104),ABS(Z1104-AL1104),ABS(AA1104-AM1104),ABS(AB1104-AN1104),ABS(AC1104-AO1104),ABS(AD1104-AP1104),ABS(AE1104-AQ1104),ABS(AF1104-AR1104),ABS(AG1104-AS1104),ABS(AH1104-AT1104),ABS(AI1104-AU1104),ABS(AJ1104-AV1104))</f>
        <v/>
      </c>
    </row>
    <row r="1105">
      <c r="A1105" s="78" t="inlineStr">
        <is>
          <t>M1100</t>
        </is>
      </c>
      <c r="B1105" s="52" t="inlineStr">
        <is>
          <t>FLAG-35</t>
        </is>
      </c>
      <c r="C1105" s="52" t="inlineStr">
        <is>
          <t>Flag</t>
        </is>
      </c>
      <c r="D1105" s="52" t="inlineStr">
        <is>
          <t>Flag cloth</t>
        </is>
      </c>
      <c r="E1105" s="63" t="inlineStr">
        <is>
          <t>Cube</t>
        </is>
      </c>
      <c r="F1105" s="52" t="inlineStr">
        <is>
          <t>FLAG-33</t>
        </is>
      </c>
      <c r="G1105" s="79" t="n">
        <v>0.200000003</v>
      </c>
      <c r="H1105" s="79" t="n">
        <v>0.5</v>
      </c>
      <c r="I1105" s="79" t="n">
        <v>0.0199999996</v>
      </c>
      <c r="J1105" s="79" t="n">
        <v>0</v>
      </c>
      <c r="K1105" s="79" t="n">
        <v>0</v>
      </c>
      <c r="L1105" s="79" t="n">
        <v>0</v>
      </c>
      <c r="M1105" s="79" t="n">
        <v>0.100000001</v>
      </c>
      <c r="N1105" s="79" t="n">
        <v>-0.75</v>
      </c>
      <c r="O1105" s="79" t="n">
        <v>0</v>
      </c>
      <c r="P1105" s="80">
        <f>COS(RADIANS(K1105))*COS(RADIANS(L1105))+SIN(RADIANS(K1105))*SIN(RADIANS(J1105))*SIN(RADIANS(L1105))</f>
        <v/>
      </c>
      <c r="Q1105" s="80">
        <f>-COS(RADIANS(K1105))*SIN(RADIANS(L1105))+SIN(RADIANS(K1105))*SIN(RADIANS(J1105))*COS(RADIANS(L1105))</f>
        <v/>
      </c>
      <c r="R1105" s="80">
        <f>SIN(RADIANS(K1105))*COS(RADIANS(J1105))</f>
        <v/>
      </c>
      <c r="S1105" s="80">
        <f>COS(RADIANS(J1105))*SIN(RADIANS(L1105))</f>
        <v/>
      </c>
      <c r="T1105" s="80">
        <f>COS(RADIANS(J1105))*COS(RADIANS(L1105))</f>
        <v/>
      </c>
      <c r="U1105" s="80">
        <f>-SIN(RADIANS(J1105))</f>
        <v/>
      </c>
      <c r="V1105" s="80">
        <f>-SIN(RADIANS(K1105))*COS(RADIANS(L1105))+COS(RADIANS(K1105))*SIN(RADIANS(J1105))*SIN(RADIANS(L1105))</f>
        <v/>
      </c>
      <c r="W1105" s="80">
        <f>SIN(RADIANS(K1105))*SIN(RADIANS(L1105))+COS(RADIANS(K1105))*SIN(RADIANS(J1105))*COS(RADIANS(L1105))</f>
        <v/>
      </c>
      <c r="X1105" s="80">
        <f>COS(RADIANS(K1105))*COS(RADIANS(J1105))</f>
        <v/>
      </c>
      <c r="Y1105" s="80">
        <f>P1105*G1105</f>
        <v/>
      </c>
      <c r="Z1105" s="80">
        <f>Q1105*H1105</f>
        <v/>
      </c>
      <c r="AA1105" s="80">
        <f>R1105*I1105</f>
        <v/>
      </c>
      <c r="AB1105" s="80">
        <f>M1105</f>
        <v/>
      </c>
      <c r="AC1105" s="80">
        <f>S1105*G1105</f>
        <v/>
      </c>
      <c r="AD1105" s="80">
        <f>T1105*H1105</f>
        <v/>
      </c>
      <c r="AE1105" s="80">
        <f>U1105*I1105</f>
        <v/>
      </c>
      <c r="AF1105" s="80">
        <f>N1105</f>
        <v/>
      </c>
      <c r="AG1105" s="80">
        <f>V1105*G1105</f>
        <v/>
      </c>
      <c r="AH1105" s="80">
        <f>W1105*H1105</f>
        <v/>
      </c>
      <c r="AI1105" s="80">
        <f>X1105*I1105</f>
        <v/>
      </c>
      <c r="AJ1105" s="80">
        <f>O1105</f>
        <v/>
      </c>
      <c r="AK1105" s="81" t="n">
        <v>0.200000003</v>
      </c>
      <c r="AL1105" s="81" t="n">
        <v>0</v>
      </c>
      <c r="AM1105" s="81" t="n">
        <v>0</v>
      </c>
      <c r="AN1105" s="81" t="n">
        <v>0.100000001</v>
      </c>
      <c r="AO1105" s="81" t="n">
        <v>0</v>
      </c>
      <c r="AP1105" s="81" t="n">
        <v>0.5</v>
      </c>
      <c r="AQ1105" s="81" t="n">
        <v>0</v>
      </c>
      <c r="AR1105" s="81" t="n">
        <v>-0.75</v>
      </c>
      <c r="AS1105" s="81" t="n">
        <v>0</v>
      </c>
      <c r="AT1105" s="81" t="n">
        <v>0</v>
      </c>
      <c r="AU1105" s="81" t="n">
        <v>0.0199999996</v>
      </c>
      <c r="AV1105" s="81" t="n">
        <v>0</v>
      </c>
      <c r="AW1105" s="82">
        <f>MAX(ABS(Y1105-AK1105),ABS(Z1105-AL1105),ABS(AA1105-AM1105),ABS(AB1105-AN1105),ABS(AC1105-AO1105),ABS(AD1105-AP1105),ABS(AE1105-AQ1105),ABS(AF1105-AR1105),ABS(AG1105-AS1105),ABS(AH1105-AT1105),ABS(AI1105-AU1105),ABS(AJ1105-AV1105))</f>
        <v/>
      </c>
    </row>
    <row r="1106">
      <c r="A1106" s="78" t="inlineStr">
        <is>
          <t>M1101</t>
        </is>
      </c>
      <c r="B1106" s="52" t="inlineStr">
        <is>
          <t>FLAG-36</t>
        </is>
      </c>
      <c r="C1106" s="52" t="inlineStr">
        <is>
          <t>Flag</t>
        </is>
      </c>
      <c r="D1106" s="52" t="inlineStr">
        <is>
          <t>Flag cloth</t>
        </is>
      </c>
      <c r="E1106" s="63" t="inlineStr">
        <is>
          <t>Cube</t>
        </is>
      </c>
      <c r="F1106" s="52" t="inlineStr">
        <is>
          <t>FLAG-33</t>
        </is>
      </c>
      <c r="G1106" s="79" t="n">
        <v>0.200000003</v>
      </c>
      <c r="H1106" s="79" t="n">
        <v>0.5</v>
      </c>
      <c r="I1106" s="79" t="n">
        <v>0.0199999996</v>
      </c>
      <c r="J1106" s="79" t="n">
        <v>0</v>
      </c>
      <c r="K1106" s="79" t="n">
        <v>0</v>
      </c>
      <c r="L1106" s="79" t="n">
        <v>0</v>
      </c>
      <c r="M1106" s="79" t="n">
        <v>0.100000001</v>
      </c>
      <c r="N1106" s="79" t="n">
        <v>-1.25</v>
      </c>
      <c r="O1106" s="79" t="n">
        <v>0</v>
      </c>
      <c r="P1106" s="80">
        <f>COS(RADIANS(K1106))*COS(RADIANS(L1106))+SIN(RADIANS(K1106))*SIN(RADIANS(J1106))*SIN(RADIANS(L1106))</f>
        <v/>
      </c>
      <c r="Q1106" s="80">
        <f>-COS(RADIANS(K1106))*SIN(RADIANS(L1106))+SIN(RADIANS(K1106))*SIN(RADIANS(J1106))*COS(RADIANS(L1106))</f>
        <v/>
      </c>
      <c r="R1106" s="80">
        <f>SIN(RADIANS(K1106))*COS(RADIANS(J1106))</f>
        <v/>
      </c>
      <c r="S1106" s="80">
        <f>COS(RADIANS(J1106))*SIN(RADIANS(L1106))</f>
        <v/>
      </c>
      <c r="T1106" s="80">
        <f>COS(RADIANS(J1106))*COS(RADIANS(L1106))</f>
        <v/>
      </c>
      <c r="U1106" s="80">
        <f>-SIN(RADIANS(J1106))</f>
        <v/>
      </c>
      <c r="V1106" s="80">
        <f>-SIN(RADIANS(K1106))*COS(RADIANS(L1106))+COS(RADIANS(K1106))*SIN(RADIANS(J1106))*SIN(RADIANS(L1106))</f>
        <v/>
      </c>
      <c r="W1106" s="80">
        <f>SIN(RADIANS(K1106))*SIN(RADIANS(L1106))+COS(RADIANS(K1106))*SIN(RADIANS(J1106))*COS(RADIANS(L1106))</f>
        <v/>
      </c>
      <c r="X1106" s="80">
        <f>COS(RADIANS(K1106))*COS(RADIANS(J1106))</f>
        <v/>
      </c>
      <c r="Y1106" s="80">
        <f>P1106*G1106</f>
        <v/>
      </c>
      <c r="Z1106" s="80">
        <f>Q1106*H1106</f>
        <v/>
      </c>
      <c r="AA1106" s="80">
        <f>R1106*I1106</f>
        <v/>
      </c>
      <c r="AB1106" s="80">
        <f>M1106</f>
        <v/>
      </c>
      <c r="AC1106" s="80">
        <f>S1106*G1106</f>
        <v/>
      </c>
      <c r="AD1106" s="80">
        <f>T1106*H1106</f>
        <v/>
      </c>
      <c r="AE1106" s="80">
        <f>U1106*I1106</f>
        <v/>
      </c>
      <c r="AF1106" s="80">
        <f>N1106</f>
        <v/>
      </c>
      <c r="AG1106" s="80">
        <f>V1106*G1106</f>
        <v/>
      </c>
      <c r="AH1106" s="80">
        <f>W1106*H1106</f>
        <v/>
      </c>
      <c r="AI1106" s="80">
        <f>X1106*I1106</f>
        <v/>
      </c>
      <c r="AJ1106" s="80">
        <f>O1106</f>
        <v/>
      </c>
      <c r="AK1106" s="81" t="n">
        <v>0.200000003</v>
      </c>
      <c r="AL1106" s="81" t="n">
        <v>0</v>
      </c>
      <c r="AM1106" s="81" t="n">
        <v>0</v>
      </c>
      <c r="AN1106" s="81" t="n">
        <v>0.100000001</v>
      </c>
      <c r="AO1106" s="81" t="n">
        <v>0</v>
      </c>
      <c r="AP1106" s="81" t="n">
        <v>0.5</v>
      </c>
      <c r="AQ1106" s="81" t="n">
        <v>0</v>
      </c>
      <c r="AR1106" s="81" t="n">
        <v>-1.25</v>
      </c>
      <c r="AS1106" s="81" t="n">
        <v>0</v>
      </c>
      <c r="AT1106" s="81" t="n">
        <v>0</v>
      </c>
      <c r="AU1106" s="81" t="n">
        <v>0.0199999996</v>
      </c>
      <c r="AV1106" s="81" t="n">
        <v>0</v>
      </c>
      <c r="AW1106" s="82">
        <f>MAX(ABS(Y1106-AK1106),ABS(Z1106-AL1106),ABS(AA1106-AM1106),ABS(AB1106-AN1106),ABS(AC1106-AO1106),ABS(AD1106-AP1106),ABS(AE1106-AQ1106),ABS(AF1106-AR1106),ABS(AG1106-AS1106),ABS(AH1106-AT1106),ABS(AI1106-AU1106),ABS(AJ1106-AV1106))</f>
        <v/>
      </c>
    </row>
    <row r="1107">
      <c r="A1107" s="78" t="inlineStr">
        <is>
          <t>M1102</t>
        </is>
      </c>
      <c r="B1107" s="52" t="inlineStr">
        <is>
          <t>FLAG-37</t>
        </is>
      </c>
      <c r="C1107" s="52" t="inlineStr">
        <is>
          <t>Flag</t>
        </is>
      </c>
      <c r="D1107" s="52" t="inlineStr">
        <is>
          <t>Flag strip</t>
        </is>
      </c>
      <c r="E1107" s="53" t="inlineStr">
        <is>
          <t>Group</t>
        </is>
      </c>
      <c r="F1107" s="52" t="inlineStr">
        <is>
          <t>FLAG-33</t>
        </is>
      </c>
      <c r="G1107" s="79" t="n">
        <v>1</v>
      </c>
      <c r="H1107" s="79" t="n">
        <v>1</v>
      </c>
      <c r="I1107" s="79" t="n">
        <v>1</v>
      </c>
      <c r="J1107" s="79" t="n">
        <v>-1.15914714</v>
      </c>
      <c r="K1107" s="79" t="n">
        <v>-3.34494233</v>
      </c>
      <c r="L1107" s="79" t="n">
        <v>0</v>
      </c>
      <c r="M1107" s="79" t="n">
        <v>0.200000003</v>
      </c>
      <c r="N1107" s="79" t="n">
        <v>0</v>
      </c>
      <c r="O1107" s="79" t="n">
        <v>0</v>
      </c>
      <c r="P1107" s="80">
        <f>COS(RADIANS(K1107))*COS(RADIANS(L1107))+SIN(RADIANS(K1107))*SIN(RADIANS(J1107))*SIN(RADIANS(L1107))</f>
        <v/>
      </c>
      <c r="Q1107" s="80">
        <f>-COS(RADIANS(K1107))*SIN(RADIANS(L1107))+SIN(RADIANS(K1107))*SIN(RADIANS(J1107))*COS(RADIANS(L1107))</f>
        <v/>
      </c>
      <c r="R1107" s="80">
        <f>SIN(RADIANS(K1107))*COS(RADIANS(J1107))</f>
        <v/>
      </c>
      <c r="S1107" s="80">
        <f>COS(RADIANS(J1107))*SIN(RADIANS(L1107))</f>
        <v/>
      </c>
      <c r="T1107" s="80">
        <f>COS(RADIANS(J1107))*COS(RADIANS(L1107))</f>
        <v/>
      </c>
      <c r="U1107" s="80">
        <f>-SIN(RADIANS(J1107))</f>
        <v/>
      </c>
      <c r="V1107" s="80">
        <f>-SIN(RADIANS(K1107))*COS(RADIANS(L1107))+COS(RADIANS(K1107))*SIN(RADIANS(J1107))*SIN(RADIANS(L1107))</f>
        <v/>
      </c>
      <c r="W1107" s="80">
        <f>SIN(RADIANS(K1107))*SIN(RADIANS(L1107))+COS(RADIANS(K1107))*SIN(RADIANS(J1107))*COS(RADIANS(L1107))</f>
        <v/>
      </c>
      <c r="X1107" s="80">
        <f>COS(RADIANS(K1107))*COS(RADIANS(J1107))</f>
        <v/>
      </c>
      <c r="Y1107" s="80">
        <f>P1107*G1107</f>
        <v/>
      </c>
      <c r="Z1107" s="80">
        <f>Q1107*H1107</f>
        <v/>
      </c>
      <c r="AA1107" s="80">
        <f>R1107*I1107</f>
        <v/>
      </c>
      <c r="AB1107" s="80">
        <f>M1107</f>
        <v/>
      </c>
      <c r="AC1107" s="80">
        <f>S1107*G1107</f>
        <v/>
      </c>
      <c r="AD1107" s="80">
        <f>T1107*H1107</f>
        <v/>
      </c>
      <c r="AE1107" s="80">
        <f>U1107*I1107</f>
        <v/>
      </c>
      <c r="AF1107" s="80">
        <f>N1107</f>
        <v/>
      </c>
      <c r="AG1107" s="80">
        <f>V1107*G1107</f>
        <v/>
      </c>
      <c r="AH1107" s="80">
        <f>W1107*H1107</f>
        <v/>
      </c>
      <c r="AI1107" s="80">
        <f>X1107*I1107</f>
        <v/>
      </c>
      <c r="AJ1107" s="80">
        <f>O1107</f>
        <v/>
      </c>
      <c r="AK1107" s="81" t="n">
        <v>0.99829638</v>
      </c>
      <c r="AL1107" s="81" t="n">
        <v>0.00118033588</v>
      </c>
      <c r="AM1107" s="81" t="n">
        <v>-0.0583351664</v>
      </c>
      <c r="AN1107" s="81" t="n">
        <v>0.200000003</v>
      </c>
      <c r="AO1107" s="81" t="n">
        <v>0</v>
      </c>
      <c r="AP1107" s="81" t="n">
        <v>0.999795377</v>
      </c>
      <c r="AQ1107" s="81" t="n">
        <v>0.0202295538</v>
      </c>
      <c r="AR1107" s="81" t="n">
        <v>0</v>
      </c>
      <c r="AS1107" s="81" t="n">
        <v>0.058347106</v>
      </c>
      <c r="AT1107" s="81" t="n">
        <v>-0.0201950911</v>
      </c>
      <c r="AU1107" s="81" t="n">
        <v>0.9980921149999999</v>
      </c>
      <c r="AV1107" s="81" t="n">
        <v>0</v>
      </c>
      <c r="AW1107" s="82">
        <f>MAX(ABS(Y1107-AK1107),ABS(Z1107-AL1107),ABS(AA1107-AM1107),ABS(AB1107-AN1107),ABS(AC1107-AO1107),ABS(AD1107-AP1107),ABS(AE1107-AQ1107),ABS(AF1107-AR1107),ABS(AG1107-AS1107),ABS(AH1107-AT1107),ABS(AI1107-AU1107),ABS(AJ1107-AV1107))</f>
        <v/>
      </c>
    </row>
    <row r="1108">
      <c r="A1108" s="78" t="inlineStr">
        <is>
          <t>M1103</t>
        </is>
      </c>
      <c r="B1108" s="52" t="inlineStr">
        <is>
          <t>FLAG-38</t>
        </is>
      </c>
      <c r="C1108" s="52" t="inlineStr">
        <is>
          <t>Flag</t>
        </is>
      </c>
      <c r="D1108" s="52" t="inlineStr">
        <is>
          <t>Flag cloth</t>
        </is>
      </c>
      <c r="E1108" s="63" t="inlineStr">
        <is>
          <t>Cube</t>
        </is>
      </c>
      <c r="F1108" s="52" t="inlineStr">
        <is>
          <t>FLAG-37</t>
        </is>
      </c>
      <c r="G1108" s="79" t="n">
        <v>0.200000003</v>
      </c>
      <c r="H1108" s="79" t="n">
        <v>0.5</v>
      </c>
      <c r="I1108" s="79" t="n">
        <v>0.0199999996</v>
      </c>
      <c r="J1108" s="79" t="n">
        <v>0</v>
      </c>
      <c r="K1108" s="79" t="n">
        <v>0</v>
      </c>
      <c r="L1108" s="79" t="n">
        <v>0</v>
      </c>
      <c r="M1108" s="79" t="n">
        <v>0.100000001</v>
      </c>
      <c r="N1108" s="79" t="n">
        <v>-0.25</v>
      </c>
      <c r="O1108" s="79" t="n">
        <v>0</v>
      </c>
      <c r="P1108" s="80">
        <f>COS(RADIANS(K1108))*COS(RADIANS(L1108))+SIN(RADIANS(K1108))*SIN(RADIANS(J1108))*SIN(RADIANS(L1108))</f>
        <v/>
      </c>
      <c r="Q1108" s="80">
        <f>-COS(RADIANS(K1108))*SIN(RADIANS(L1108))+SIN(RADIANS(K1108))*SIN(RADIANS(J1108))*COS(RADIANS(L1108))</f>
        <v/>
      </c>
      <c r="R1108" s="80">
        <f>SIN(RADIANS(K1108))*COS(RADIANS(J1108))</f>
        <v/>
      </c>
      <c r="S1108" s="80">
        <f>COS(RADIANS(J1108))*SIN(RADIANS(L1108))</f>
        <v/>
      </c>
      <c r="T1108" s="80">
        <f>COS(RADIANS(J1108))*COS(RADIANS(L1108))</f>
        <v/>
      </c>
      <c r="U1108" s="80">
        <f>-SIN(RADIANS(J1108))</f>
        <v/>
      </c>
      <c r="V1108" s="80">
        <f>-SIN(RADIANS(K1108))*COS(RADIANS(L1108))+COS(RADIANS(K1108))*SIN(RADIANS(J1108))*SIN(RADIANS(L1108))</f>
        <v/>
      </c>
      <c r="W1108" s="80">
        <f>SIN(RADIANS(K1108))*SIN(RADIANS(L1108))+COS(RADIANS(K1108))*SIN(RADIANS(J1108))*COS(RADIANS(L1108))</f>
        <v/>
      </c>
      <c r="X1108" s="80">
        <f>COS(RADIANS(K1108))*COS(RADIANS(J1108))</f>
        <v/>
      </c>
      <c r="Y1108" s="80">
        <f>P1108*G1108</f>
        <v/>
      </c>
      <c r="Z1108" s="80">
        <f>Q1108*H1108</f>
        <v/>
      </c>
      <c r="AA1108" s="80">
        <f>R1108*I1108</f>
        <v/>
      </c>
      <c r="AB1108" s="80">
        <f>M1108</f>
        <v/>
      </c>
      <c r="AC1108" s="80">
        <f>S1108*G1108</f>
        <v/>
      </c>
      <c r="AD1108" s="80">
        <f>T1108*H1108</f>
        <v/>
      </c>
      <c r="AE1108" s="80">
        <f>U1108*I1108</f>
        <v/>
      </c>
      <c r="AF1108" s="80">
        <f>N1108</f>
        <v/>
      </c>
      <c r="AG1108" s="80">
        <f>V1108*G1108</f>
        <v/>
      </c>
      <c r="AH1108" s="80">
        <f>W1108*H1108</f>
        <v/>
      </c>
      <c r="AI1108" s="80">
        <f>X1108*I1108</f>
        <v/>
      </c>
      <c r="AJ1108" s="80">
        <f>O1108</f>
        <v/>
      </c>
      <c r="AK1108" s="81" t="n">
        <v>0.200000003</v>
      </c>
      <c r="AL1108" s="81" t="n">
        <v>0</v>
      </c>
      <c r="AM1108" s="81" t="n">
        <v>0</v>
      </c>
      <c r="AN1108" s="81" t="n">
        <v>0.100000001</v>
      </c>
      <c r="AO1108" s="81" t="n">
        <v>0</v>
      </c>
      <c r="AP1108" s="81" t="n">
        <v>0.5</v>
      </c>
      <c r="AQ1108" s="81" t="n">
        <v>0</v>
      </c>
      <c r="AR1108" s="81" t="n">
        <v>-0.25</v>
      </c>
      <c r="AS1108" s="81" t="n">
        <v>0</v>
      </c>
      <c r="AT1108" s="81" t="n">
        <v>0</v>
      </c>
      <c r="AU1108" s="81" t="n">
        <v>0.0199999996</v>
      </c>
      <c r="AV1108" s="81" t="n">
        <v>0</v>
      </c>
      <c r="AW1108" s="82">
        <f>MAX(ABS(Y1108-AK1108),ABS(Z1108-AL1108),ABS(AA1108-AM1108),ABS(AB1108-AN1108),ABS(AC1108-AO1108),ABS(AD1108-AP1108),ABS(AE1108-AQ1108),ABS(AF1108-AR1108),ABS(AG1108-AS1108),ABS(AH1108-AT1108),ABS(AI1108-AU1108),ABS(AJ1108-AV1108))</f>
        <v/>
      </c>
    </row>
    <row r="1109">
      <c r="A1109" s="78" t="inlineStr">
        <is>
          <t>M1104</t>
        </is>
      </c>
      <c r="B1109" s="52" t="inlineStr">
        <is>
          <t>FLAG-39</t>
        </is>
      </c>
      <c r="C1109" s="52" t="inlineStr">
        <is>
          <t>Flag</t>
        </is>
      </c>
      <c r="D1109" s="52" t="inlineStr">
        <is>
          <t>Flag cloth</t>
        </is>
      </c>
      <c r="E1109" s="63" t="inlineStr">
        <is>
          <t>Cube</t>
        </is>
      </c>
      <c r="F1109" s="52" t="inlineStr">
        <is>
          <t>FLAG-37</t>
        </is>
      </c>
      <c r="G1109" s="79" t="n">
        <v>0.200000003</v>
      </c>
      <c r="H1109" s="79" t="n">
        <v>0.5</v>
      </c>
      <c r="I1109" s="79" t="n">
        <v>0.0199999996</v>
      </c>
      <c r="J1109" s="79" t="n">
        <v>0</v>
      </c>
      <c r="K1109" s="79" t="n">
        <v>0</v>
      </c>
      <c r="L1109" s="79" t="n">
        <v>0</v>
      </c>
      <c r="M1109" s="79" t="n">
        <v>0.100000001</v>
      </c>
      <c r="N1109" s="79" t="n">
        <v>-0.75</v>
      </c>
      <c r="O1109" s="79" t="n">
        <v>0</v>
      </c>
      <c r="P1109" s="80">
        <f>COS(RADIANS(K1109))*COS(RADIANS(L1109))+SIN(RADIANS(K1109))*SIN(RADIANS(J1109))*SIN(RADIANS(L1109))</f>
        <v/>
      </c>
      <c r="Q1109" s="80">
        <f>-COS(RADIANS(K1109))*SIN(RADIANS(L1109))+SIN(RADIANS(K1109))*SIN(RADIANS(J1109))*COS(RADIANS(L1109))</f>
        <v/>
      </c>
      <c r="R1109" s="80">
        <f>SIN(RADIANS(K1109))*COS(RADIANS(J1109))</f>
        <v/>
      </c>
      <c r="S1109" s="80">
        <f>COS(RADIANS(J1109))*SIN(RADIANS(L1109))</f>
        <v/>
      </c>
      <c r="T1109" s="80">
        <f>COS(RADIANS(J1109))*COS(RADIANS(L1109))</f>
        <v/>
      </c>
      <c r="U1109" s="80">
        <f>-SIN(RADIANS(J1109))</f>
        <v/>
      </c>
      <c r="V1109" s="80">
        <f>-SIN(RADIANS(K1109))*COS(RADIANS(L1109))+COS(RADIANS(K1109))*SIN(RADIANS(J1109))*SIN(RADIANS(L1109))</f>
        <v/>
      </c>
      <c r="W1109" s="80">
        <f>SIN(RADIANS(K1109))*SIN(RADIANS(L1109))+COS(RADIANS(K1109))*SIN(RADIANS(J1109))*COS(RADIANS(L1109))</f>
        <v/>
      </c>
      <c r="X1109" s="80">
        <f>COS(RADIANS(K1109))*COS(RADIANS(J1109))</f>
        <v/>
      </c>
      <c r="Y1109" s="80">
        <f>P1109*G1109</f>
        <v/>
      </c>
      <c r="Z1109" s="80">
        <f>Q1109*H1109</f>
        <v/>
      </c>
      <c r="AA1109" s="80">
        <f>R1109*I1109</f>
        <v/>
      </c>
      <c r="AB1109" s="80">
        <f>M1109</f>
        <v/>
      </c>
      <c r="AC1109" s="80">
        <f>S1109*G1109</f>
        <v/>
      </c>
      <c r="AD1109" s="80">
        <f>T1109*H1109</f>
        <v/>
      </c>
      <c r="AE1109" s="80">
        <f>U1109*I1109</f>
        <v/>
      </c>
      <c r="AF1109" s="80">
        <f>N1109</f>
        <v/>
      </c>
      <c r="AG1109" s="80">
        <f>V1109*G1109</f>
        <v/>
      </c>
      <c r="AH1109" s="80">
        <f>W1109*H1109</f>
        <v/>
      </c>
      <c r="AI1109" s="80">
        <f>X1109*I1109</f>
        <v/>
      </c>
      <c r="AJ1109" s="80">
        <f>O1109</f>
        <v/>
      </c>
      <c r="AK1109" s="81" t="n">
        <v>0.200000003</v>
      </c>
      <c r="AL1109" s="81" t="n">
        <v>0</v>
      </c>
      <c r="AM1109" s="81" t="n">
        <v>0</v>
      </c>
      <c r="AN1109" s="81" t="n">
        <v>0.100000001</v>
      </c>
      <c r="AO1109" s="81" t="n">
        <v>0</v>
      </c>
      <c r="AP1109" s="81" t="n">
        <v>0.5</v>
      </c>
      <c r="AQ1109" s="81" t="n">
        <v>0</v>
      </c>
      <c r="AR1109" s="81" t="n">
        <v>-0.75</v>
      </c>
      <c r="AS1109" s="81" t="n">
        <v>0</v>
      </c>
      <c r="AT1109" s="81" t="n">
        <v>0</v>
      </c>
      <c r="AU1109" s="81" t="n">
        <v>0.0199999996</v>
      </c>
      <c r="AV1109" s="81" t="n">
        <v>0</v>
      </c>
      <c r="AW1109" s="82">
        <f>MAX(ABS(Y1109-AK1109),ABS(Z1109-AL1109),ABS(AA1109-AM1109),ABS(AB1109-AN1109),ABS(AC1109-AO1109),ABS(AD1109-AP1109),ABS(AE1109-AQ1109),ABS(AF1109-AR1109),ABS(AG1109-AS1109),ABS(AH1109-AT1109),ABS(AI1109-AU1109),ABS(AJ1109-AV1109))</f>
        <v/>
      </c>
    </row>
    <row r="1110">
      <c r="A1110" s="78" t="inlineStr">
        <is>
          <t>M1105</t>
        </is>
      </c>
      <c r="B1110" s="52" t="inlineStr">
        <is>
          <t>FLAG-40</t>
        </is>
      </c>
      <c r="C1110" s="52" t="inlineStr">
        <is>
          <t>Flag</t>
        </is>
      </c>
      <c r="D1110" s="52" t="inlineStr">
        <is>
          <t>Flag cloth</t>
        </is>
      </c>
      <c r="E1110" s="63" t="inlineStr">
        <is>
          <t>Cube</t>
        </is>
      </c>
      <c r="F1110" s="52" t="inlineStr">
        <is>
          <t>FLAG-37</t>
        </is>
      </c>
      <c r="G1110" s="79" t="n">
        <v>0.200000003</v>
      </c>
      <c r="H1110" s="79" t="n">
        <v>0.5</v>
      </c>
      <c r="I1110" s="79" t="n">
        <v>0.0199999996</v>
      </c>
      <c r="J1110" s="79" t="n">
        <v>0</v>
      </c>
      <c r="K1110" s="79" t="n">
        <v>0</v>
      </c>
      <c r="L1110" s="79" t="n">
        <v>0</v>
      </c>
      <c r="M1110" s="79" t="n">
        <v>0.100000001</v>
      </c>
      <c r="N1110" s="79" t="n">
        <v>-1.25</v>
      </c>
      <c r="O1110" s="79" t="n">
        <v>0</v>
      </c>
      <c r="P1110" s="80">
        <f>COS(RADIANS(K1110))*COS(RADIANS(L1110))+SIN(RADIANS(K1110))*SIN(RADIANS(J1110))*SIN(RADIANS(L1110))</f>
        <v/>
      </c>
      <c r="Q1110" s="80">
        <f>-COS(RADIANS(K1110))*SIN(RADIANS(L1110))+SIN(RADIANS(K1110))*SIN(RADIANS(J1110))*COS(RADIANS(L1110))</f>
        <v/>
      </c>
      <c r="R1110" s="80">
        <f>SIN(RADIANS(K1110))*COS(RADIANS(J1110))</f>
        <v/>
      </c>
      <c r="S1110" s="80">
        <f>COS(RADIANS(J1110))*SIN(RADIANS(L1110))</f>
        <v/>
      </c>
      <c r="T1110" s="80">
        <f>COS(RADIANS(J1110))*COS(RADIANS(L1110))</f>
        <v/>
      </c>
      <c r="U1110" s="80">
        <f>-SIN(RADIANS(J1110))</f>
        <v/>
      </c>
      <c r="V1110" s="80">
        <f>-SIN(RADIANS(K1110))*COS(RADIANS(L1110))+COS(RADIANS(K1110))*SIN(RADIANS(J1110))*SIN(RADIANS(L1110))</f>
        <v/>
      </c>
      <c r="W1110" s="80">
        <f>SIN(RADIANS(K1110))*SIN(RADIANS(L1110))+COS(RADIANS(K1110))*SIN(RADIANS(J1110))*COS(RADIANS(L1110))</f>
        <v/>
      </c>
      <c r="X1110" s="80">
        <f>COS(RADIANS(K1110))*COS(RADIANS(J1110))</f>
        <v/>
      </c>
      <c r="Y1110" s="80">
        <f>P1110*G1110</f>
        <v/>
      </c>
      <c r="Z1110" s="80">
        <f>Q1110*H1110</f>
        <v/>
      </c>
      <c r="AA1110" s="80">
        <f>R1110*I1110</f>
        <v/>
      </c>
      <c r="AB1110" s="80">
        <f>M1110</f>
        <v/>
      </c>
      <c r="AC1110" s="80">
        <f>S1110*G1110</f>
        <v/>
      </c>
      <c r="AD1110" s="80">
        <f>T1110*H1110</f>
        <v/>
      </c>
      <c r="AE1110" s="80">
        <f>U1110*I1110</f>
        <v/>
      </c>
      <c r="AF1110" s="80">
        <f>N1110</f>
        <v/>
      </c>
      <c r="AG1110" s="80">
        <f>V1110*G1110</f>
        <v/>
      </c>
      <c r="AH1110" s="80">
        <f>W1110*H1110</f>
        <v/>
      </c>
      <c r="AI1110" s="80">
        <f>X1110*I1110</f>
        <v/>
      </c>
      <c r="AJ1110" s="80">
        <f>O1110</f>
        <v/>
      </c>
      <c r="AK1110" s="81" t="n">
        <v>0.200000003</v>
      </c>
      <c r="AL1110" s="81" t="n">
        <v>0</v>
      </c>
      <c r="AM1110" s="81" t="n">
        <v>0</v>
      </c>
      <c r="AN1110" s="81" t="n">
        <v>0.100000001</v>
      </c>
      <c r="AO1110" s="81" t="n">
        <v>0</v>
      </c>
      <c r="AP1110" s="81" t="n">
        <v>0.5</v>
      </c>
      <c r="AQ1110" s="81" t="n">
        <v>0</v>
      </c>
      <c r="AR1110" s="81" t="n">
        <v>-1.25</v>
      </c>
      <c r="AS1110" s="81" t="n">
        <v>0</v>
      </c>
      <c r="AT1110" s="81" t="n">
        <v>0</v>
      </c>
      <c r="AU1110" s="81" t="n">
        <v>0.0199999996</v>
      </c>
      <c r="AV1110" s="81" t="n">
        <v>0</v>
      </c>
      <c r="AW1110" s="82">
        <f>MAX(ABS(Y1110-AK1110),ABS(Z1110-AL1110),ABS(AA1110-AM1110),ABS(AB1110-AN1110),ABS(AC1110-AO1110),ABS(AD1110-AP1110),ABS(AE1110-AQ1110),ABS(AF1110-AR1110),ABS(AG1110-AS1110),ABS(AH1110-AT1110),ABS(AI1110-AU1110),ABS(AJ1110-AV1110))</f>
        <v/>
      </c>
    </row>
    <row r="1111">
      <c r="A1111" s="78" t="inlineStr">
        <is>
          <t>M1106</t>
        </is>
      </c>
      <c r="B1111" s="52" t="inlineStr">
        <is>
          <t>FLAG-41</t>
        </is>
      </c>
      <c r="C1111" s="52" t="inlineStr">
        <is>
          <t>Flag</t>
        </is>
      </c>
      <c r="D1111" s="52" t="inlineStr">
        <is>
          <t>Flag strip</t>
        </is>
      </c>
      <c r="E1111" s="53" t="inlineStr">
        <is>
          <t>Group</t>
        </is>
      </c>
      <c r="F1111" s="52" t="inlineStr">
        <is>
          <t>FLAG-37</t>
        </is>
      </c>
      <c r="G1111" s="79" t="n">
        <v>1</v>
      </c>
      <c r="H1111" s="79" t="n">
        <v>1</v>
      </c>
      <c r="I1111" s="79" t="n">
        <v>1</v>
      </c>
      <c r="J1111" s="79" t="n">
        <v>0.0252204239</v>
      </c>
      <c r="K1111" s="79" t="n">
        <v>-4.1223774</v>
      </c>
      <c r="L1111" s="79" t="n">
        <v>0</v>
      </c>
      <c r="M1111" s="79" t="n">
        <v>0.200000003</v>
      </c>
      <c r="N1111" s="79" t="n">
        <v>0</v>
      </c>
      <c r="O1111" s="79" t="n">
        <v>0</v>
      </c>
      <c r="P1111" s="80">
        <f>COS(RADIANS(K1111))*COS(RADIANS(L1111))+SIN(RADIANS(K1111))*SIN(RADIANS(J1111))*SIN(RADIANS(L1111))</f>
        <v/>
      </c>
      <c r="Q1111" s="80">
        <f>-COS(RADIANS(K1111))*SIN(RADIANS(L1111))+SIN(RADIANS(K1111))*SIN(RADIANS(J1111))*COS(RADIANS(L1111))</f>
        <v/>
      </c>
      <c r="R1111" s="80">
        <f>SIN(RADIANS(K1111))*COS(RADIANS(J1111))</f>
        <v/>
      </c>
      <c r="S1111" s="80">
        <f>COS(RADIANS(J1111))*SIN(RADIANS(L1111))</f>
        <v/>
      </c>
      <c r="T1111" s="80">
        <f>COS(RADIANS(J1111))*COS(RADIANS(L1111))</f>
        <v/>
      </c>
      <c r="U1111" s="80">
        <f>-SIN(RADIANS(J1111))</f>
        <v/>
      </c>
      <c r="V1111" s="80">
        <f>-SIN(RADIANS(K1111))*COS(RADIANS(L1111))+COS(RADIANS(K1111))*SIN(RADIANS(J1111))*SIN(RADIANS(L1111))</f>
        <v/>
      </c>
      <c r="W1111" s="80">
        <f>SIN(RADIANS(K1111))*SIN(RADIANS(L1111))+COS(RADIANS(K1111))*SIN(RADIANS(J1111))*COS(RADIANS(L1111))</f>
        <v/>
      </c>
      <c r="X1111" s="80">
        <f>COS(RADIANS(K1111))*COS(RADIANS(J1111))</f>
        <v/>
      </c>
      <c r="Y1111" s="80">
        <f>P1111*G1111</f>
        <v/>
      </c>
      <c r="Z1111" s="80">
        <f>Q1111*H1111</f>
        <v/>
      </c>
      <c r="AA1111" s="80">
        <f>R1111*I1111</f>
        <v/>
      </c>
      <c r="AB1111" s="80">
        <f>M1111</f>
        <v/>
      </c>
      <c r="AC1111" s="80">
        <f>S1111*G1111</f>
        <v/>
      </c>
      <c r="AD1111" s="80">
        <f>T1111*H1111</f>
        <v/>
      </c>
      <c r="AE1111" s="80">
        <f>U1111*I1111</f>
        <v/>
      </c>
      <c r="AF1111" s="80">
        <f>N1111</f>
        <v/>
      </c>
      <c r="AG1111" s="80">
        <f>V1111*G1111</f>
        <v/>
      </c>
      <c r="AH1111" s="80">
        <f>W1111*H1111</f>
        <v/>
      </c>
      <c r="AI1111" s="80">
        <f>X1111*I1111</f>
        <v/>
      </c>
      <c r="AJ1111" s="80">
        <f>O1111</f>
        <v/>
      </c>
      <c r="AK1111" s="81" t="n">
        <v>0.997412801</v>
      </c>
      <c r="AL1111" s="81" t="n">
        <v>-3.1643176e-05</v>
      </c>
      <c r="AM1111" s="81" t="n">
        <v>-0.0718869865</v>
      </c>
      <c r="AN1111" s="81" t="n">
        <v>0.200000003</v>
      </c>
      <c r="AO1111" s="81" t="n">
        <v>0</v>
      </c>
      <c r="AP1111" s="81" t="n">
        <v>0.999999881</v>
      </c>
      <c r="AQ1111" s="81" t="n">
        <v>-0.000440179429</v>
      </c>
      <c r="AR1111" s="81" t="n">
        <v>0</v>
      </c>
      <c r="AS1111" s="81" t="n">
        <v>0.0718869939</v>
      </c>
      <c r="AT1111" s="81" t="n">
        <v>0.000439040596</v>
      </c>
      <c r="AU1111" s="81" t="n">
        <v>0.997412682</v>
      </c>
      <c r="AV1111" s="81" t="n">
        <v>0</v>
      </c>
      <c r="AW1111" s="82">
        <f>MAX(ABS(Y1111-AK1111),ABS(Z1111-AL1111),ABS(AA1111-AM1111),ABS(AB1111-AN1111),ABS(AC1111-AO1111),ABS(AD1111-AP1111),ABS(AE1111-AQ1111),ABS(AF1111-AR1111),ABS(AG1111-AS1111),ABS(AH1111-AT1111),ABS(AI1111-AU1111),ABS(AJ1111-AV1111))</f>
        <v/>
      </c>
    </row>
    <row r="1112">
      <c r="A1112" s="78" t="inlineStr">
        <is>
          <t>M1107</t>
        </is>
      </c>
      <c r="B1112" s="52" t="inlineStr">
        <is>
          <t>FLAG-42</t>
        </is>
      </c>
      <c r="C1112" s="52" t="inlineStr">
        <is>
          <t>Flag</t>
        </is>
      </c>
      <c r="D1112" s="52" t="inlineStr">
        <is>
          <t>Flag cloth</t>
        </is>
      </c>
      <c r="E1112" s="63" t="inlineStr">
        <is>
          <t>Cube</t>
        </is>
      </c>
      <c r="F1112" s="52" t="inlineStr">
        <is>
          <t>FLAG-41</t>
        </is>
      </c>
      <c r="G1112" s="79" t="n">
        <v>0.200000003</v>
      </c>
      <c r="H1112" s="79" t="n">
        <v>0.5</v>
      </c>
      <c r="I1112" s="79" t="n">
        <v>0.0199999996</v>
      </c>
      <c r="J1112" s="79" t="n">
        <v>0</v>
      </c>
      <c r="K1112" s="79" t="n">
        <v>0</v>
      </c>
      <c r="L1112" s="79" t="n">
        <v>0</v>
      </c>
      <c r="M1112" s="79" t="n">
        <v>0.100000001</v>
      </c>
      <c r="N1112" s="79" t="n">
        <v>-0.25</v>
      </c>
      <c r="O1112" s="79" t="n">
        <v>0</v>
      </c>
      <c r="P1112" s="80">
        <f>COS(RADIANS(K1112))*COS(RADIANS(L1112))+SIN(RADIANS(K1112))*SIN(RADIANS(J1112))*SIN(RADIANS(L1112))</f>
        <v/>
      </c>
      <c r="Q1112" s="80">
        <f>-COS(RADIANS(K1112))*SIN(RADIANS(L1112))+SIN(RADIANS(K1112))*SIN(RADIANS(J1112))*COS(RADIANS(L1112))</f>
        <v/>
      </c>
      <c r="R1112" s="80">
        <f>SIN(RADIANS(K1112))*COS(RADIANS(J1112))</f>
        <v/>
      </c>
      <c r="S1112" s="80">
        <f>COS(RADIANS(J1112))*SIN(RADIANS(L1112))</f>
        <v/>
      </c>
      <c r="T1112" s="80">
        <f>COS(RADIANS(J1112))*COS(RADIANS(L1112))</f>
        <v/>
      </c>
      <c r="U1112" s="80">
        <f>-SIN(RADIANS(J1112))</f>
        <v/>
      </c>
      <c r="V1112" s="80">
        <f>-SIN(RADIANS(K1112))*COS(RADIANS(L1112))+COS(RADIANS(K1112))*SIN(RADIANS(J1112))*SIN(RADIANS(L1112))</f>
        <v/>
      </c>
      <c r="W1112" s="80">
        <f>SIN(RADIANS(K1112))*SIN(RADIANS(L1112))+COS(RADIANS(K1112))*SIN(RADIANS(J1112))*COS(RADIANS(L1112))</f>
        <v/>
      </c>
      <c r="X1112" s="80">
        <f>COS(RADIANS(K1112))*COS(RADIANS(J1112))</f>
        <v/>
      </c>
      <c r="Y1112" s="80">
        <f>P1112*G1112</f>
        <v/>
      </c>
      <c r="Z1112" s="80">
        <f>Q1112*H1112</f>
        <v/>
      </c>
      <c r="AA1112" s="80">
        <f>R1112*I1112</f>
        <v/>
      </c>
      <c r="AB1112" s="80">
        <f>M1112</f>
        <v/>
      </c>
      <c r="AC1112" s="80">
        <f>S1112*G1112</f>
        <v/>
      </c>
      <c r="AD1112" s="80">
        <f>T1112*H1112</f>
        <v/>
      </c>
      <c r="AE1112" s="80">
        <f>U1112*I1112</f>
        <v/>
      </c>
      <c r="AF1112" s="80">
        <f>N1112</f>
        <v/>
      </c>
      <c r="AG1112" s="80">
        <f>V1112*G1112</f>
        <v/>
      </c>
      <c r="AH1112" s="80">
        <f>W1112*H1112</f>
        <v/>
      </c>
      <c r="AI1112" s="80">
        <f>X1112*I1112</f>
        <v/>
      </c>
      <c r="AJ1112" s="80">
        <f>O1112</f>
        <v/>
      </c>
      <c r="AK1112" s="81" t="n">
        <v>0.200000003</v>
      </c>
      <c r="AL1112" s="81" t="n">
        <v>0</v>
      </c>
      <c r="AM1112" s="81" t="n">
        <v>0</v>
      </c>
      <c r="AN1112" s="81" t="n">
        <v>0.100000001</v>
      </c>
      <c r="AO1112" s="81" t="n">
        <v>0</v>
      </c>
      <c r="AP1112" s="81" t="n">
        <v>0.5</v>
      </c>
      <c r="AQ1112" s="81" t="n">
        <v>0</v>
      </c>
      <c r="AR1112" s="81" t="n">
        <v>-0.25</v>
      </c>
      <c r="AS1112" s="81" t="n">
        <v>0</v>
      </c>
      <c r="AT1112" s="81" t="n">
        <v>0</v>
      </c>
      <c r="AU1112" s="81" t="n">
        <v>0.0199999996</v>
      </c>
      <c r="AV1112" s="81" t="n">
        <v>0</v>
      </c>
      <c r="AW1112" s="82">
        <f>MAX(ABS(Y1112-AK1112),ABS(Z1112-AL1112),ABS(AA1112-AM1112),ABS(AB1112-AN1112),ABS(AC1112-AO1112),ABS(AD1112-AP1112),ABS(AE1112-AQ1112),ABS(AF1112-AR1112),ABS(AG1112-AS1112),ABS(AH1112-AT1112),ABS(AI1112-AU1112),ABS(AJ1112-AV1112))</f>
        <v/>
      </c>
    </row>
    <row r="1113">
      <c r="A1113" s="78" t="inlineStr">
        <is>
          <t>M1108</t>
        </is>
      </c>
      <c r="B1113" s="52" t="inlineStr">
        <is>
          <t>FLAG-43</t>
        </is>
      </c>
      <c r="C1113" s="52" t="inlineStr">
        <is>
          <t>Flag</t>
        </is>
      </c>
      <c r="D1113" s="52" t="inlineStr">
        <is>
          <t>Flag cloth</t>
        </is>
      </c>
      <c r="E1113" s="63" t="inlineStr">
        <is>
          <t>Cube</t>
        </is>
      </c>
      <c r="F1113" s="52" t="inlineStr">
        <is>
          <t>FLAG-41</t>
        </is>
      </c>
      <c r="G1113" s="79" t="n">
        <v>0.200000003</v>
      </c>
      <c r="H1113" s="79" t="n">
        <v>0.5</v>
      </c>
      <c r="I1113" s="79" t="n">
        <v>0.0199999996</v>
      </c>
      <c r="J1113" s="79" t="n">
        <v>0</v>
      </c>
      <c r="K1113" s="79" t="n">
        <v>0</v>
      </c>
      <c r="L1113" s="79" t="n">
        <v>0</v>
      </c>
      <c r="M1113" s="79" t="n">
        <v>0.100000001</v>
      </c>
      <c r="N1113" s="79" t="n">
        <v>-0.75</v>
      </c>
      <c r="O1113" s="79" t="n">
        <v>0</v>
      </c>
      <c r="P1113" s="80">
        <f>COS(RADIANS(K1113))*COS(RADIANS(L1113))+SIN(RADIANS(K1113))*SIN(RADIANS(J1113))*SIN(RADIANS(L1113))</f>
        <v/>
      </c>
      <c r="Q1113" s="80">
        <f>-COS(RADIANS(K1113))*SIN(RADIANS(L1113))+SIN(RADIANS(K1113))*SIN(RADIANS(J1113))*COS(RADIANS(L1113))</f>
        <v/>
      </c>
      <c r="R1113" s="80">
        <f>SIN(RADIANS(K1113))*COS(RADIANS(J1113))</f>
        <v/>
      </c>
      <c r="S1113" s="80">
        <f>COS(RADIANS(J1113))*SIN(RADIANS(L1113))</f>
        <v/>
      </c>
      <c r="T1113" s="80">
        <f>COS(RADIANS(J1113))*COS(RADIANS(L1113))</f>
        <v/>
      </c>
      <c r="U1113" s="80">
        <f>-SIN(RADIANS(J1113))</f>
        <v/>
      </c>
      <c r="V1113" s="80">
        <f>-SIN(RADIANS(K1113))*COS(RADIANS(L1113))+COS(RADIANS(K1113))*SIN(RADIANS(J1113))*SIN(RADIANS(L1113))</f>
        <v/>
      </c>
      <c r="W1113" s="80">
        <f>SIN(RADIANS(K1113))*SIN(RADIANS(L1113))+COS(RADIANS(K1113))*SIN(RADIANS(J1113))*COS(RADIANS(L1113))</f>
        <v/>
      </c>
      <c r="X1113" s="80">
        <f>COS(RADIANS(K1113))*COS(RADIANS(J1113))</f>
        <v/>
      </c>
      <c r="Y1113" s="80">
        <f>P1113*G1113</f>
        <v/>
      </c>
      <c r="Z1113" s="80">
        <f>Q1113*H1113</f>
        <v/>
      </c>
      <c r="AA1113" s="80">
        <f>R1113*I1113</f>
        <v/>
      </c>
      <c r="AB1113" s="80">
        <f>M1113</f>
        <v/>
      </c>
      <c r="AC1113" s="80">
        <f>S1113*G1113</f>
        <v/>
      </c>
      <c r="AD1113" s="80">
        <f>T1113*H1113</f>
        <v/>
      </c>
      <c r="AE1113" s="80">
        <f>U1113*I1113</f>
        <v/>
      </c>
      <c r="AF1113" s="80">
        <f>N1113</f>
        <v/>
      </c>
      <c r="AG1113" s="80">
        <f>V1113*G1113</f>
        <v/>
      </c>
      <c r="AH1113" s="80">
        <f>W1113*H1113</f>
        <v/>
      </c>
      <c r="AI1113" s="80">
        <f>X1113*I1113</f>
        <v/>
      </c>
      <c r="AJ1113" s="80">
        <f>O1113</f>
        <v/>
      </c>
      <c r="AK1113" s="81" t="n">
        <v>0.200000003</v>
      </c>
      <c r="AL1113" s="81" t="n">
        <v>0</v>
      </c>
      <c r="AM1113" s="81" t="n">
        <v>0</v>
      </c>
      <c r="AN1113" s="81" t="n">
        <v>0.100000001</v>
      </c>
      <c r="AO1113" s="81" t="n">
        <v>0</v>
      </c>
      <c r="AP1113" s="81" t="n">
        <v>0.5</v>
      </c>
      <c r="AQ1113" s="81" t="n">
        <v>0</v>
      </c>
      <c r="AR1113" s="81" t="n">
        <v>-0.75</v>
      </c>
      <c r="AS1113" s="81" t="n">
        <v>0</v>
      </c>
      <c r="AT1113" s="81" t="n">
        <v>0</v>
      </c>
      <c r="AU1113" s="81" t="n">
        <v>0.0199999996</v>
      </c>
      <c r="AV1113" s="81" t="n">
        <v>0</v>
      </c>
      <c r="AW1113" s="82">
        <f>MAX(ABS(Y1113-AK1113),ABS(Z1113-AL1113),ABS(AA1113-AM1113),ABS(AB1113-AN1113),ABS(AC1113-AO1113),ABS(AD1113-AP1113),ABS(AE1113-AQ1113),ABS(AF1113-AR1113),ABS(AG1113-AS1113),ABS(AH1113-AT1113),ABS(AI1113-AU1113),ABS(AJ1113-AV1113))</f>
        <v/>
      </c>
    </row>
    <row r="1114">
      <c r="A1114" s="78" t="inlineStr">
        <is>
          <t>M1109</t>
        </is>
      </c>
      <c r="B1114" s="52" t="inlineStr">
        <is>
          <t>FLAG-44</t>
        </is>
      </c>
      <c r="C1114" s="52" t="inlineStr">
        <is>
          <t>Flag</t>
        </is>
      </c>
      <c r="D1114" s="52" t="inlineStr">
        <is>
          <t>Flag cloth</t>
        </is>
      </c>
      <c r="E1114" s="63" t="inlineStr">
        <is>
          <t>Cube</t>
        </is>
      </c>
      <c r="F1114" s="52" t="inlineStr">
        <is>
          <t>FLAG-41</t>
        </is>
      </c>
      <c r="G1114" s="79" t="n">
        <v>0.200000003</v>
      </c>
      <c r="H1114" s="79" t="n">
        <v>0.5</v>
      </c>
      <c r="I1114" s="79" t="n">
        <v>0.0199999996</v>
      </c>
      <c r="J1114" s="79" t="n">
        <v>0</v>
      </c>
      <c r="K1114" s="79" t="n">
        <v>0</v>
      </c>
      <c r="L1114" s="79" t="n">
        <v>0</v>
      </c>
      <c r="M1114" s="79" t="n">
        <v>0.100000001</v>
      </c>
      <c r="N1114" s="79" t="n">
        <v>-1.25</v>
      </c>
      <c r="O1114" s="79" t="n">
        <v>0</v>
      </c>
      <c r="P1114" s="80">
        <f>COS(RADIANS(K1114))*COS(RADIANS(L1114))+SIN(RADIANS(K1114))*SIN(RADIANS(J1114))*SIN(RADIANS(L1114))</f>
        <v/>
      </c>
      <c r="Q1114" s="80">
        <f>-COS(RADIANS(K1114))*SIN(RADIANS(L1114))+SIN(RADIANS(K1114))*SIN(RADIANS(J1114))*COS(RADIANS(L1114))</f>
        <v/>
      </c>
      <c r="R1114" s="80">
        <f>SIN(RADIANS(K1114))*COS(RADIANS(J1114))</f>
        <v/>
      </c>
      <c r="S1114" s="80">
        <f>COS(RADIANS(J1114))*SIN(RADIANS(L1114))</f>
        <v/>
      </c>
      <c r="T1114" s="80">
        <f>COS(RADIANS(J1114))*COS(RADIANS(L1114))</f>
        <v/>
      </c>
      <c r="U1114" s="80">
        <f>-SIN(RADIANS(J1114))</f>
        <v/>
      </c>
      <c r="V1114" s="80">
        <f>-SIN(RADIANS(K1114))*COS(RADIANS(L1114))+COS(RADIANS(K1114))*SIN(RADIANS(J1114))*SIN(RADIANS(L1114))</f>
        <v/>
      </c>
      <c r="W1114" s="80">
        <f>SIN(RADIANS(K1114))*SIN(RADIANS(L1114))+COS(RADIANS(K1114))*SIN(RADIANS(J1114))*COS(RADIANS(L1114))</f>
        <v/>
      </c>
      <c r="X1114" s="80">
        <f>COS(RADIANS(K1114))*COS(RADIANS(J1114))</f>
        <v/>
      </c>
      <c r="Y1114" s="80">
        <f>P1114*G1114</f>
        <v/>
      </c>
      <c r="Z1114" s="80">
        <f>Q1114*H1114</f>
        <v/>
      </c>
      <c r="AA1114" s="80">
        <f>R1114*I1114</f>
        <v/>
      </c>
      <c r="AB1114" s="80">
        <f>M1114</f>
        <v/>
      </c>
      <c r="AC1114" s="80">
        <f>S1114*G1114</f>
        <v/>
      </c>
      <c r="AD1114" s="80">
        <f>T1114*H1114</f>
        <v/>
      </c>
      <c r="AE1114" s="80">
        <f>U1114*I1114</f>
        <v/>
      </c>
      <c r="AF1114" s="80">
        <f>N1114</f>
        <v/>
      </c>
      <c r="AG1114" s="80">
        <f>V1114*G1114</f>
        <v/>
      </c>
      <c r="AH1114" s="80">
        <f>W1114*H1114</f>
        <v/>
      </c>
      <c r="AI1114" s="80">
        <f>X1114*I1114</f>
        <v/>
      </c>
      <c r="AJ1114" s="80">
        <f>O1114</f>
        <v/>
      </c>
      <c r="AK1114" s="81" t="n">
        <v>0.200000003</v>
      </c>
      <c r="AL1114" s="81" t="n">
        <v>0</v>
      </c>
      <c r="AM1114" s="81" t="n">
        <v>0</v>
      </c>
      <c r="AN1114" s="81" t="n">
        <v>0.100000001</v>
      </c>
      <c r="AO1114" s="81" t="n">
        <v>0</v>
      </c>
      <c r="AP1114" s="81" t="n">
        <v>0.5</v>
      </c>
      <c r="AQ1114" s="81" t="n">
        <v>0</v>
      </c>
      <c r="AR1114" s="81" t="n">
        <v>-1.25</v>
      </c>
      <c r="AS1114" s="81" t="n">
        <v>0</v>
      </c>
      <c r="AT1114" s="81" t="n">
        <v>0</v>
      </c>
      <c r="AU1114" s="81" t="n">
        <v>0.0199999996</v>
      </c>
      <c r="AV1114" s="81" t="n">
        <v>0</v>
      </c>
      <c r="AW1114" s="82">
        <f>MAX(ABS(Y1114-AK1114),ABS(Z1114-AL1114),ABS(AA1114-AM1114),ABS(AB1114-AN1114),ABS(AC1114-AO1114),ABS(AD1114-AP1114),ABS(AE1114-AQ1114),ABS(AF1114-AR1114),ABS(AG1114-AS1114),ABS(AH1114-AT1114),ABS(AI1114-AU1114),ABS(AJ1114-AV1114))</f>
        <v/>
      </c>
    </row>
    <row r="1115">
      <c r="A1115" s="78" t="inlineStr">
        <is>
          <t>M1110</t>
        </is>
      </c>
      <c r="B1115" s="52" t="inlineStr">
        <is>
          <t>FLAG-45</t>
        </is>
      </c>
      <c r="C1115" s="52" t="inlineStr">
        <is>
          <t>Flag</t>
        </is>
      </c>
      <c r="D1115" s="52" t="inlineStr">
        <is>
          <t>Flag strip</t>
        </is>
      </c>
      <c r="E1115" s="53" t="inlineStr">
        <is>
          <t>Group</t>
        </is>
      </c>
      <c r="F1115" s="52" t="inlineStr">
        <is>
          <t>FLAG-41</t>
        </is>
      </c>
      <c r="G1115" s="79" t="n">
        <v>1</v>
      </c>
      <c r="H1115" s="79" t="n">
        <v>1</v>
      </c>
      <c r="I1115" s="79" t="n">
        <v>1</v>
      </c>
      <c r="J1115" s="79" t="n">
        <v>1.19050157</v>
      </c>
      <c r="K1115" s="79" t="n">
        <v>-2.87491608</v>
      </c>
      <c r="L1115" s="79" t="n">
        <v>0</v>
      </c>
      <c r="M1115" s="79" t="n">
        <v>0.200000003</v>
      </c>
      <c r="N1115" s="79" t="n">
        <v>0</v>
      </c>
      <c r="O1115" s="79" t="n">
        <v>0</v>
      </c>
      <c r="P1115" s="80">
        <f>COS(RADIANS(K1115))*COS(RADIANS(L1115))+SIN(RADIANS(K1115))*SIN(RADIANS(J1115))*SIN(RADIANS(L1115))</f>
        <v/>
      </c>
      <c r="Q1115" s="80">
        <f>-COS(RADIANS(K1115))*SIN(RADIANS(L1115))+SIN(RADIANS(K1115))*SIN(RADIANS(J1115))*COS(RADIANS(L1115))</f>
        <v/>
      </c>
      <c r="R1115" s="80">
        <f>SIN(RADIANS(K1115))*COS(RADIANS(J1115))</f>
        <v/>
      </c>
      <c r="S1115" s="80">
        <f>COS(RADIANS(J1115))*SIN(RADIANS(L1115))</f>
        <v/>
      </c>
      <c r="T1115" s="80">
        <f>COS(RADIANS(J1115))*COS(RADIANS(L1115))</f>
        <v/>
      </c>
      <c r="U1115" s="80">
        <f>-SIN(RADIANS(J1115))</f>
        <v/>
      </c>
      <c r="V1115" s="80">
        <f>-SIN(RADIANS(K1115))*COS(RADIANS(L1115))+COS(RADIANS(K1115))*SIN(RADIANS(J1115))*SIN(RADIANS(L1115))</f>
        <v/>
      </c>
      <c r="W1115" s="80">
        <f>SIN(RADIANS(K1115))*SIN(RADIANS(L1115))+COS(RADIANS(K1115))*SIN(RADIANS(J1115))*COS(RADIANS(L1115))</f>
        <v/>
      </c>
      <c r="X1115" s="80">
        <f>COS(RADIANS(K1115))*COS(RADIANS(J1115))</f>
        <v/>
      </c>
      <c r="Y1115" s="80">
        <f>P1115*G1115</f>
        <v/>
      </c>
      <c r="Z1115" s="80">
        <f>Q1115*H1115</f>
        <v/>
      </c>
      <c r="AA1115" s="80">
        <f>R1115*I1115</f>
        <v/>
      </c>
      <c r="AB1115" s="80">
        <f>M1115</f>
        <v/>
      </c>
      <c r="AC1115" s="80">
        <f>S1115*G1115</f>
        <v/>
      </c>
      <c r="AD1115" s="80">
        <f>T1115*H1115</f>
        <v/>
      </c>
      <c r="AE1115" s="80">
        <f>U1115*I1115</f>
        <v/>
      </c>
      <c r="AF1115" s="80">
        <f>N1115</f>
        <v/>
      </c>
      <c r="AG1115" s="80">
        <f>V1115*G1115</f>
        <v/>
      </c>
      <c r="AH1115" s="80">
        <f>W1115*H1115</f>
        <v/>
      </c>
      <c r="AI1115" s="80">
        <f>X1115*I1115</f>
        <v/>
      </c>
      <c r="AJ1115" s="80">
        <f>O1115</f>
        <v/>
      </c>
      <c r="AK1115" s="81" t="n">
        <v>0.998741388</v>
      </c>
      <c r="AL1115" s="81" t="n">
        <v>-0.00104206882</v>
      </c>
      <c r="AM1115" s="81" t="n">
        <v>-0.0501448736</v>
      </c>
      <c r="AN1115" s="81" t="n">
        <v>0.200000003</v>
      </c>
      <c r="AO1115" s="81" t="n">
        <v>0</v>
      </c>
      <c r="AP1115" s="81" t="n">
        <v>0.9997841119999999</v>
      </c>
      <c r="AQ1115" s="81" t="n">
        <v>-0.020776676</v>
      </c>
      <c r="AR1115" s="81" t="n">
        <v>0</v>
      </c>
      <c r="AS1115" s="81" t="n">
        <v>0.050155703</v>
      </c>
      <c r="AT1115" s="81" t="n">
        <v>0.0207505263</v>
      </c>
      <c r="AU1115" s="81" t="n">
        <v>0.998525798</v>
      </c>
      <c r="AV1115" s="81" t="n">
        <v>0</v>
      </c>
      <c r="AW1115" s="82">
        <f>MAX(ABS(Y1115-AK1115),ABS(Z1115-AL1115),ABS(AA1115-AM1115),ABS(AB1115-AN1115),ABS(AC1115-AO1115),ABS(AD1115-AP1115),ABS(AE1115-AQ1115),ABS(AF1115-AR1115),ABS(AG1115-AS1115),ABS(AH1115-AT1115),ABS(AI1115-AU1115),ABS(AJ1115-AV1115))</f>
        <v/>
      </c>
    </row>
    <row r="1116">
      <c r="A1116" s="78" t="inlineStr">
        <is>
          <t>M1111</t>
        </is>
      </c>
      <c r="B1116" s="52" t="inlineStr">
        <is>
          <t>FLAG-46</t>
        </is>
      </c>
      <c r="C1116" s="52" t="inlineStr">
        <is>
          <t>Flag</t>
        </is>
      </c>
      <c r="D1116" s="52" t="inlineStr">
        <is>
          <t>Flag cloth</t>
        </is>
      </c>
      <c r="E1116" s="63" t="inlineStr">
        <is>
          <t>Cube</t>
        </is>
      </c>
      <c r="F1116" s="52" t="inlineStr">
        <is>
          <t>FLAG-45</t>
        </is>
      </c>
      <c r="G1116" s="79" t="n">
        <v>0.200000003</v>
      </c>
      <c r="H1116" s="79" t="n">
        <v>0.5</v>
      </c>
      <c r="I1116" s="79" t="n">
        <v>0.0199999996</v>
      </c>
      <c r="J1116" s="79" t="n">
        <v>0</v>
      </c>
      <c r="K1116" s="79" t="n">
        <v>0</v>
      </c>
      <c r="L1116" s="79" t="n">
        <v>0</v>
      </c>
      <c r="M1116" s="79" t="n">
        <v>0.100000001</v>
      </c>
      <c r="N1116" s="79" t="n">
        <v>-0.25</v>
      </c>
      <c r="O1116" s="79" t="n">
        <v>0</v>
      </c>
      <c r="P1116" s="80">
        <f>COS(RADIANS(K1116))*COS(RADIANS(L1116))+SIN(RADIANS(K1116))*SIN(RADIANS(J1116))*SIN(RADIANS(L1116))</f>
        <v/>
      </c>
      <c r="Q1116" s="80">
        <f>-COS(RADIANS(K1116))*SIN(RADIANS(L1116))+SIN(RADIANS(K1116))*SIN(RADIANS(J1116))*COS(RADIANS(L1116))</f>
        <v/>
      </c>
      <c r="R1116" s="80">
        <f>SIN(RADIANS(K1116))*COS(RADIANS(J1116))</f>
        <v/>
      </c>
      <c r="S1116" s="80">
        <f>COS(RADIANS(J1116))*SIN(RADIANS(L1116))</f>
        <v/>
      </c>
      <c r="T1116" s="80">
        <f>COS(RADIANS(J1116))*COS(RADIANS(L1116))</f>
        <v/>
      </c>
      <c r="U1116" s="80">
        <f>-SIN(RADIANS(J1116))</f>
        <v/>
      </c>
      <c r="V1116" s="80">
        <f>-SIN(RADIANS(K1116))*COS(RADIANS(L1116))+COS(RADIANS(K1116))*SIN(RADIANS(J1116))*SIN(RADIANS(L1116))</f>
        <v/>
      </c>
      <c r="W1116" s="80">
        <f>SIN(RADIANS(K1116))*SIN(RADIANS(L1116))+COS(RADIANS(K1116))*SIN(RADIANS(J1116))*COS(RADIANS(L1116))</f>
        <v/>
      </c>
      <c r="X1116" s="80">
        <f>COS(RADIANS(K1116))*COS(RADIANS(J1116))</f>
        <v/>
      </c>
      <c r="Y1116" s="80">
        <f>P1116*G1116</f>
        <v/>
      </c>
      <c r="Z1116" s="80">
        <f>Q1116*H1116</f>
        <v/>
      </c>
      <c r="AA1116" s="80">
        <f>R1116*I1116</f>
        <v/>
      </c>
      <c r="AB1116" s="80">
        <f>M1116</f>
        <v/>
      </c>
      <c r="AC1116" s="80">
        <f>S1116*G1116</f>
        <v/>
      </c>
      <c r="AD1116" s="80">
        <f>T1116*H1116</f>
        <v/>
      </c>
      <c r="AE1116" s="80">
        <f>U1116*I1116</f>
        <v/>
      </c>
      <c r="AF1116" s="80">
        <f>N1116</f>
        <v/>
      </c>
      <c r="AG1116" s="80">
        <f>V1116*G1116</f>
        <v/>
      </c>
      <c r="AH1116" s="80">
        <f>W1116*H1116</f>
        <v/>
      </c>
      <c r="AI1116" s="80">
        <f>X1116*I1116</f>
        <v/>
      </c>
      <c r="AJ1116" s="80">
        <f>O1116</f>
        <v/>
      </c>
      <c r="AK1116" s="81" t="n">
        <v>0.200000003</v>
      </c>
      <c r="AL1116" s="81" t="n">
        <v>0</v>
      </c>
      <c r="AM1116" s="81" t="n">
        <v>0</v>
      </c>
      <c r="AN1116" s="81" t="n">
        <v>0.100000001</v>
      </c>
      <c r="AO1116" s="81" t="n">
        <v>0</v>
      </c>
      <c r="AP1116" s="81" t="n">
        <v>0.5</v>
      </c>
      <c r="AQ1116" s="81" t="n">
        <v>0</v>
      </c>
      <c r="AR1116" s="81" t="n">
        <v>-0.25</v>
      </c>
      <c r="AS1116" s="81" t="n">
        <v>0</v>
      </c>
      <c r="AT1116" s="81" t="n">
        <v>0</v>
      </c>
      <c r="AU1116" s="81" t="n">
        <v>0.0199999996</v>
      </c>
      <c r="AV1116" s="81" t="n">
        <v>0</v>
      </c>
      <c r="AW1116" s="82">
        <f>MAX(ABS(Y1116-AK1116),ABS(Z1116-AL1116),ABS(AA1116-AM1116),ABS(AB1116-AN1116),ABS(AC1116-AO1116),ABS(AD1116-AP1116),ABS(AE1116-AQ1116),ABS(AF1116-AR1116),ABS(AG1116-AS1116),ABS(AH1116-AT1116),ABS(AI1116-AU1116),ABS(AJ1116-AV1116))</f>
        <v/>
      </c>
    </row>
    <row r="1117">
      <c r="A1117" s="78" t="inlineStr">
        <is>
          <t>M1112</t>
        </is>
      </c>
      <c r="B1117" s="52" t="inlineStr">
        <is>
          <t>FLAG-47</t>
        </is>
      </c>
      <c r="C1117" s="52" t="inlineStr">
        <is>
          <t>Flag</t>
        </is>
      </c>
      <c r="D1117" s="52" t="inlineStr">
        <is>
          <t>Flag cloth</t>
        </is>
      </c>
      <c r="E1117" s="63" t="inlineStr">
        <is>
          <t>Cube</t>
        </is>
      </c>
      <c r="F1117" s="52" t="inlineStr">
        <is>
          <t>FLAG-45</t>
        </is>
      </c>
      <c r="G1117" s="79" t="n">
        <v>0.200000003</v>
      </c>
      <c r="H1117" s="79" t="n">
        <v>0.5</v>
      </c>
      <c r="I1117" s="79" t="n">
        <v>0.0199999996</v>
      </c>
      <c r="J1117" s="79" t="n">
        <v>0</v>
      </c>
      <c r="K1117" s="79" t="n">
        <v>0</v>
      </c>
      <c r="L1117" s="79" t="n">
        <v>0</v>
      </c>
      <c r="M1117" s="79" t="n">
        <v>0.100000001</v>
      </c>
      <c r="N1117" s="79" t="n">
        <v>-0.75</v>
      </c>
      <c r="O1117" s="79" t="n">
        <v>0</v>
      </c>
      <c r="P1117" s="80">
        <f>COS(RADIANS(K1117))*COS(RADIANS(L1117))+SIN(RADIANS(K1117))*SIN(RADIANS(J1117))*SIN(RADIANS(L1117))</f>
        <v/>
      </c>
      <c r="Q1117" s="80">
        <f>-COS(RADIANS(K1117))*SIN(RADIANS(L1117))+SIN(RADIANS(K1117))*SIN(RADIANS(J1117))*COS(RADIANS(L1117))</f>
        <v/>
      </c>
      <c r="R1117" s="80">
        <f>SIN(RADIANS(K1117))*COS(RADIANS(J1117))</f>
        <v/>
      </c>
      <c r="S1117" s="80">
        <f>COS(RADIANS(J1117))*SIN(RADIANS(L1117))</f>
        <v/>
      </c>
      <c r="T1117" s="80">
        <f>COS(RADIANS(J1117))*COS(RADIANS(L1117))</f>
        <v/>
      </c>
      <c r="U1117" s="80">
        <f>-SIN(RADIANS(J1117))</f>
        <v/>
      </c>
      <c r="V1117" s="80">
        <f>-SIN(RADIANS(K1117))*COS(RADIANS(L1117))+COS(RADIANS(K1117))*SIN(RADIANS(J1117))*SIN(RADIANS(L1117))</f>
        <v/>
      </c>
      <c r="W1117" s="80">
        <f>SIN(RADIANS(K1117))*SIN(RADIANS(L1117))+COS(RADIANS(K1117))*SIN(RADIANS(J1117))*COS(RADIANS(L1117))</f>
        <v/>
      </c>
      <c r="X1117" s="80">
        <f>COS(RADIANS(K1117))*COS(RADIANS(J1117))</f>
        <v/>
      </c>
      <c r="Y1117" s="80">
        <f>P1117*G1117</f>
        <v/>
      </c>
      <c r="Z1117" s="80">
        <f>Q1117*H1117</f>
        <v/>
      </c>
      <c r="AA1117" s="80">
        <f>R1117*I1117</f>
        <v/>
      </c>
      <c r="AB1117" s="80">
        <f>M1117</f>
        <v/>
      </c>
      <c r="AC1117" s="80">
        <f>S1117*G1117</f>
        <v/>
      </c>
      <c r="AD1117" s="80">
        <f>T1117*H1117</f>
        <v/>
      </c>
      <c r="AE1117" s="80">
        <f>U1117*I1117</f>
        <v/>
      </c>
      <c r="AF1117" s="80">
        <f>N1117</f>
        <v/>
      </c>
      <c r="AG1117" s="80">
        <f>V1117*G1117</f>
        <v/>
      </c>
      <c r="AH1117" s="80">
        <f>W1117*H1117</f>
        <v/>
      </c>
      <c r="AI1117" s="80">
        <f>X1117*I1117</f>
        <v/>
      </c>
      <c r="AJ1117" s="80">
        <f>O1117</f>
        <v/>
      </c>
      <c r="AK1117" s="81" t="n">
        <v>0.200000003</v>
      </c>
      <c r="AL1117" s="81" t="n">
        <v>0</v>
      </c>
      <c r="AM1117" s="81" t="n">
        <v>0</v>
      </c>
      <c r="AN1117" s="81" t="n">
        <v>0.100000001</v>
      </c>
      <c r="AO1117" s="81" t="n">
        <v>0</v>
      </c>
      <c r="AP1117" s="81" t="n">
        <v>0.5</v>
      </c>
      <c r="AQ1117" s="81" t="n">
        <v>0</v>
      </c>
      <c r="AR1117" s="81" t="n">
        <v>-0.75</v>
      </c>
      <c r="AS1117" s="81" t="n">
        <v>0</v>
      </c>
      <c r="AT1117" s="81" t="n">
        <v>0</v>
      </c>
      <c r="AU1117" s="81" t="n">
        <v>0.0199999996</v>
      </c>
      <c r="AV1117" s="81" t="n">
        <v>0</v>
      </c>
      <c r="AW1117" s="82">
        <f>MAX(ABS(Y1117-AK1117),ABS(Z1117-AL1117),ABS(AA1117-AM1117),ABS(AB1117-AN1117),ABS(AC1117-AO1117),ABS(AD1117-AP1117),ABS(AE1117-AQ1117),ABS(AF1117-AR1117),ABS(AG1117-AS1117),ABS(AH1117-AT1117),ABS(AI1117-AU1117),ABS(AJ1117-AV1117))</f>
        <v/>
      </c>
    </row>
    <row r="1118">
      <c r="A1118" s="78" t="inlineStr">
        <is>
          <t>M1113</t>
        </is>
      </c>
      <c r="B1118" s="52" t="inlineStr">
        <is>
          <t>FLAG-48</t>
        </is>
      </c>
      <c r="C1118" s="52" t="inlineStr">
        <is>
          <t>Flag</t>
        </is>
      </c>
      <c r="D1118" s="52" t="inlineStr">
        <is>
          <t>Flag cloth</t>
        </is>
      </c>
      <c r="E1118" s="63" t="inlineStr">
        <is>
          <t>Cube</t>
        </is>
      </c>
      <c r="F1118" s="52" t="inlineStr">
        <is>
          <t>FLAG-45</t>
        </is>
      </c>
      <c r="G1118" s="79" t="n">
        <v>0.200000003</v>
      </c>
      <c r="H1118" s="79" t="n">
        <v>0.5</v>
      </c>
      <c r="I1118" s="79" t="n">
        <v>0.0199999996</v>
      </c>
      <c r="J1118" s="79" t="n">
        <v>0</v>
      </c>
      <c r="K1118" s="79" t="n">
        <v>0</v>
      </c>
      <c r="L1118" s="79" t="n">
        <v>0</v>
      </c>
      <c r="M1118" s="79" t="n">
        <v>0.100000001</v>
      </c>
      <c r="N1118" s="79" t="n">
        <v>-1.25</v>
      </c>
      <c r="O1118" s="79" t="n">
        <v>0</v>
      </c>
      <c r="P1118" s="80">
        <f>COS(RADIANS(K1118))*COS(RADIANS(L1118))+SIN(RADIANS(K1118))*SIN(RADIANS(J1118))*SIN(RADIANS(L1118))</f>
        <v/>
      </c>
      <c r="Q1118" s="80">
        <f>-COS(RADIANS(K1118))*SIN(RADIANS(L1118))+SIN(RADIANS(K1118))*SIN(RADIANS(J1118))*COS(RADIANS(L1118))</f>
        <v/>
      </c>
      <c r="R1118" s="80">
        <f>SIN(RADIANS(K1118))*COS(RADIANS(J1118))</f>
        <v/>
      </c>
      <c r="S1118" s="80">
        <f>COS(RADIANS(J1118))*SIN(RADIANS(L1118))</f>
        <v/>
      </c>
      <c r="T1118" s="80">
        <f>COS(RADIANS(J1118))*COS(RADIANS(L1118))</f>
        <v/>
      </c>
      <c r="U1118" s="80">
        <f>-SIN(RADIANS(J1118))</f>
        <v/>
      </c>
      <c r="V1118" s="80">
        <f>-SIN(RADIANS(K1118))*COS(RADIANS(L1118))+COS(RADIANS(K1118))*SIN(RADIANS(J1118))*SIN(RADIANS(L1118))</f>
        <v/>
      </c>
      <c r="W1118" s="80">
        <f>SIN(RADIANS(K1118))*SIN(RADIANS(L1118))+COS(RADIANS(K1118))*SIN(RADIANS(J1118))*COS(RADIANS(L1118))</f>
        <v/>
      </c>
      <c r="X1118" s="80">
        <f>COS(RADIANS(K1118))*COS(RADIANS(J1118))</f>
        <v/>
      </c>
      <c r="Y1118" s="80">
        <f>P1118*G1118</f>
        <v/>
      </c>
      <c r="Z1118" s="80">
        <f>Q1118*H1118</f>
        <v/>
      </c>
      <c r="AA1118" s="80">
        <f>R1118*I1118</f>
        <v/>
      </c>
      <c r="AB1118" s="80">
        <f>M1118</f>
        <v/>
      </c>
      <c r="AC1118" s="80">
        <f>S1118*G1118</f>
        <v/>
      </c>
      <c r="AD1118" s="80">
        <f>T1118*H1118</f>
        <v/>
      </c>
      <c r="AE1118" s="80">
        <f>U1118*I1118</f>
        <v/>
      </c>
      <c r="AF1118" s="80">
        <f>N1118</f>
        <v/>
      </c>
      <c r="AG1118" s="80">
        <f>V1118*G1118</f>
        <v/>
      </c>
      <c r="AH1118" s="80">
        <f>W1118*H1118</f>
        <v/>
      </c>
      <c r="AI1118" s="80">
        <f>X1118*I1118</f>
        <v/>
      </c>
      <c r="AJ1118" s="80">
        <f>O1118</f>
        <v/>
      </c>
      <c r="AK1118" s="81" t="n">
        <v>0.200000003</v>
      </c>
      <c r="AL1118" s="81" t="n">
        <v>0</v>
      </c>
      <c r="AM1118" s="81" t="n">
        <v>0</v>
      </c>
      <c r="AN1118" s="81" t="n">
        <v>0.100000001</v>
      </c>
      <c r="AO1118" s="81" t="n">
        <v>0</v>
      </c>
      <c r="AP1118" s="81" t="n">
        <v>0.5</v>
      </c>
      <c r="AQ1118" s="81" t="n">
        <v>0</v>
      </c>
      <c r="AR1118" s="81" t="n">
        <v>-1.25</v>
      </c>
      <c r="AS1118" s="81" t="n">
        <v>0</v>
      </c>
      <c r="AT1118" s="81" t="n">
        <v>0</v>
      </c>
      <c r="AU1118" s="81" t="n">
        <v>0.0199999996</v>
      </c>
      <c r="AV1118" s="81" t="n">
        <v>0</v>
      </c>
      <c r="AW1118" s="82">
        <f>MAX(ABS(Y1118-AK1118),ABS(Z1118-AL1118),ABS(AA1118-AM1118),ABS(AB1118-AN1118),ABS(AC1118-AO1118),ABS(AD1118-AP1118),ABS(AE1118-AQ1118),ABS(AF1118-AR1118),ABS(AG1118-AS1118),ABS(AH1118-AT1118),ABS(AI1118-AU1118),ABS(AJ1118-AV1118))</f>
        <v/>
      </c>
    </row>
    <row r="1119">
      <c r="A1119" s="78" t="inlineStr">
        <is>
          <t>M1114</t>
        </is>
      </c>
      <c r="B1119" s="52" t="inlineStr">
        <is>
          <t>FLAG-49</t>
        </is>
      </c>
      <c r="C1119" s="52" t="inlineStr">
        <is>
          <t>Flag</t>
        </is>
      </c>
      <c r="D1119" s="52" t="inlineStr">
        <is>
          <t>Flag strip</t>
        </is>
      </c>
      <c r="E1119" s="53" t="inlineStr">
        <is>
          <t>Group</t>
        </is>
      </c>
      <c r="F1119" s="52" t="inlineStr">
        <is>
          <t>FLAG-45</t>
        </is>
      </c>
      <c r="G1119" s="79" t="n">
        <v>1</v>
      </c>
      <c r="H1119" s="79" t="n">
        <v>1</v>
      </c>
      <c r="I1119" s="79" t="n">
        <v>1</v>
      </c>
      <c r="J1119" s="79" t="n">
        <v>1.45483494</v>
      </c>
      <c r="K1119" s="79" t="n">
        <v>0.0825951695</v>
      </c>
      <c r="L1119" s="79" t="n">
        <v>0</v>
      </c>
      <c r="M1119" s="79" t="n">
        <v>0.200000003</v>
      </c>
      <c r="N1119" s="79" t="n">
        <v>0</v>
      </c>
      <c r="O1119" s="79" t="n">
        <v>0</v>
      </c>
      <c r="P1119" s="80">
        <f>COS(RADIANS(K1119))*COS(RADIANS(L1119))+SIN(RADIANS(K1119))*SIN(RADIANS(J1119))*SIN(RADIANS(L1119))</f>
        <v/>
      </c>
      <c r="Q1119" s="80">
        <f>-COS(RADIANS(K1119))*SIN(RADIANS(L1119))+SIN(RADIANS(K1119))*SIN(RADIANS(J1119))*COS(RADIANS(L1119))</f>
        <v/>
      </c>
      <c r="R1119" s="80">
        <f>SIN(RADIANS(K1119))*COS(RADIANS(J1119))</f>
        <v/>
      </c>
      <c r="S1119" s="80">
        <f>COS(RADIANS(J1119))*SIN(RADIANS(L1119))</f>
        <v/>
      </c>
      <c r="T1119" s="80">
        <f>COS(RADIANS(J1119))*COS(RADIANS(L1119))</f>
        <v/>
      </c>
      <c r="U1119" s="80">
        <f>-SIN(RADIANS(J1119))</f>
        <v/>
      </c>
      <c r="V1119" s="80">
        <f>-SIN(RADIANS(K1119))*COS(RADIANS(L1119))+COS(RADIANS(K1119))*SIN(RADIANS(J1119))*SIN(RADIANS(L1119))</f>
        <v/>
      </c>
      <c r="W1119" s="80">
        <f>SIN(RADIANS(K1119))*SIN(RADIANS(L1119))+COS(RADIANS(K1119))*SIN(RADIANS(J1119))*COS(RADIANS(L1119))</f>
        <v/>
      </c>
      <c r="X1119" s="80">
        <f>COS(RADIANS(K1119))*COS(RADIANS(J1119))</f>
        <v/>
      </c>
      <c r="Y1119" s="80">
        <f>P1119*G1119</f>
        <v/>
      </c>
      <c r="Z1119" s="80">
        <f>Q1119*H1119</f>
        <v/>
      </c>
      <c r="AA1119" s="80">
        <f>R1119*I1119</f>
        <v/>
      </c>
      <c r="AB1119" s="80">
        <f>M1119</f>
        <v/>
      </c>
      <c r="AC1119" s="80">
        <f>S1119*G1119</f>
        <v/>
      </c>
      <c r="AD1119" s="80">
        <f>T1119*H1119</f>
        <v/>
      </c>
      <c r="AE1119" s="80">
        <f>U1119*I1119</f>
        <v/>
      </c>
      <c r="AF1119" s="80">
        <f>N1119</f>
        <v/>
      </c>
      <c r="AG1119" s="80">
        <f>V1119*G1119</f>
        <v/>
      </c>
      <c r="AH1119" s="80">
        <f>W1119*H1119</f>
        <v/>
      </c>
      <c r="AI1119" s="80">
        <f>X1119*I1119</f>
        <v/>
      </c>
      <c r="AJ1119" s="80">
        <f>O1119</f>
        <v/>
      </c>
      <c r="AK1119" s="81" t="n">
        <v>0.999998987</v>
      </c>
      <c r="AL1119" s="81" t="n">
        <v>3.65995984e-05</v>
      </c>
      <c r="AM1119" s="81" t="n">
        <v>0.00144109246</v>
      </c>
      <c r="AN1119" s="81" t="n">
        <v>0.200000003</v>
      </c>
      <c r="AO1119" s="81" t="n">
        <v>0</v>
      </c>
      <c r="AP1119" s="81" t="n">
        <v>0.999677658</v>
      </c>
      <c r="AQ1119" s="81" t="n">
        <v>-0.0253889319</v>
      </c>
      <c r="AR1119" s="81" t="n">
        <v>0</v>
      </c>
      <c r="AS1119" s="81" t="n">
        <v>-0.00144155719</v>
      </c>
      <c r="AT1119" s="81" t="n">
        <v>0.0253889058</v>
      </c>
      <c r="AU1119" s="81" t="n">
        <v>0.999676645</v>
      </c>
      <c r="AV1119" s="81" t="n">
        <v>0</v>
      </c>
      <c r="AW1119" s="82">
        <f>MAX(ABS(Y1119-AK1119),ABS(Z1119-AL1119),ABS(AA1119-AM1119),ABS(AB1119-AN1119),ABS(AC1119-AO1119),ABS(AD1119-AP1119),ABS(AE1119-AQ1119),ABS(AF1119-AR1119),ABS(AG1119-AS1119),ABS(AH1119-AT1119),ABS(AI1119-AU1119),ABS(AJ1119-AV1119))</f>
        <v/>
      </c>
    </row>
    <row r="1120">
      <c r="A1120" s="78" t="inlineStr">
        <is>
          <t>M1115</t>
        </is>
      </c>
      <c r="B1120" s="52" t="inlineStr">
        <is>
          <t>FLAG-50</t>
        </is>
      </c>
      <c r="C1120" s="52" t="inlineStr">
        <is>
          <t>Flag</t>
        </is>
      </c>
      <c r="D1120" s="52" t="inlineStr">
        <is>
          <t>Flag cloth</t>
        </is>
      </c>
      <c r="E1120" s="63" t="inlineStr">
        <is>
          <t>Cube</t>
        </is>
      </c>
      <c r="F1120" s="52" t="inlineStr">
        <is>
          <t>FLAG-49</t>
        </is>
      </c>
      <c r="G1120" s="79" t="n">
        <v>0.200000003</v>
      </c>
      <c r="H1120" s="79" t="n">
        <v>0.5</v>
      </c>
      <c r="I1120" s="79" t="n">
        <v>0.0199999996</v>
      </c>
      <c r="J1120" s="79" t="n">
        <v>0</v>
      </c>
      <c r="K1120" s="79" t="n">
        <v>0</v>
      </c>
      <c r="L1120" s="79" t="n">
        <v>0</v>
      </c>
      <c r="M1120" s="79" t="n">
        <v>0.100000001</v>
      </c>
      <c r="N1120" s="79" t="n">
        <v>-0.25</v>
      </c>
      <c r="O1120" s="79" t="n">
        <v>0</v>
      </c>
      <c r="P1120" s="80">
        <f>COS(RADIANS(K1120))*COS(RADIANS(L1120))+SIN(RADIANS(K1120))*SIN(RADIANS(J1120))*SIN(RADIANS(L1120))</f>
        <v/>
      </c>
      <c r="Q1120" s="80">
        <f>-COS(RADIANS(K1120))*SIN(RADIANS(L1120))+SIN(RADIANS(K1120))*SIN(RADIANS(J1120))*COS(RADIANS(L1120))</f>
        <v/>
      </c>
      <c r="R1120" s="80">
        <f>SIN(RADIANS(K1120))*COS(RADIANS(J1120))</f>
        <v/>
      </c>
      <c r="S1120" s="80">
        <f>COS(RADIANS(J1120))*SIN(RADIANS(L1120))</f>
        <v/>
      </c>
      <c r="T1120" s="80">
        <f>COS(RADIANS(J1120))*COS(RADIANS(L1120))</f>
        <v/>
      </c>
      <c r="U1120" s="80">
        <f>-SIN(RADIANS(J1120))</f>
        <v/>
      </c>
      <c r="V1120" s="80">
        <f>-SIN(RADIANS(K1120))*COS(RADIANS(L1120))+COS(RADIANS(K1120))*SIN(RADIANS(J1120))*SIN(RADIANS(L1120))</f>
        <v/>
      </c>
      <c r="W1120" s="80">
        <f>SIN(RADIANS(K1120))*SIN(RADIANS(L1120))+COS(RADIANS(K1120))*SIN(RADIANS(J1120))*COS(RADIANS(L1120))</f>
        <v/>
      </c>
      <c r="X1120" s="80">
        <f>COS(RADIANS(K1120))*COS(RADIANS(J1120))</f>
        <v/>
      </c>
      <c r="Y1120" s="80">
        <f>P1120*G1120</f>
        <v/>
      </c>
      <c r="Z1120" s="80">
        <f>Q1120*H1120</f>
        <v/>
      </c>
      <c r="AA1120" s="80">
        <f>R1120*I1120</f>
        <v/>
      </c>
      <c r="AB1120" s="80">
        <f>M1120</f>
        <v/>
      </c>
      <c r="AC1120" s="80">
        <f>S1120*G1120</f>
        <v/>
      </c>
      <c r="AD1120" s="80">
        <f>T1120*H1120</f>
        <v/>
      </c>
      <c r="AE1120" s="80">
        <f>U1120*I1120</f>
        <v/>
      </c>
      <c r="AF1120" s="80">
        <f>N1120</f>
        <v/>
      </c>
      <c r="AG1120" s="80">
        <f>V1120*G1120</f>
        <v/>
      </c>
      <c r="AH1120" s="80">
        <f>W1120*H1120</f>
        <v/>
      </c>
      <c r="AI1120" s="80">
        <f>X1120*I1120</f>
        <v/>
      </c>
      <c r="AJ1120" s="80">
        <f>O1120</f>
        <v/>
      </c>
      <c r="AK1120" s="81" t="n">
        <v>0.200000003</v>
      </c>
      <c r="AL1120" s="81" t="n">
        <v>0</v>
      </c>
      <c r="AM1120" s="81" t="n">
        <v>0</v>
      </c>
      <c r="AN1120" s="81" t="n">
        <v>0.100000001</v>
      </c>
      <c r="AO1120" s="81" t="n">
        <v>0</v>
      </c>
      <c r="AP1120" s="81" t="n">
        <v>0.5</v>
      </c>
      <c r="AQ1120" s="81" t="n">
        <v>0</v>
      </c>
      <c r="AR1120" s="81" t="n">
        <v>-0.25</v>
      </c>
      <c r="AS1120" s="81" t="n">
        <v>0</v>
      </c>
      <c r="AT1120" s="81" t="n">
        <v>0</v>
      </c>
      <c r="AU1120" s="81" t="n">
        <v>0.0199999996</v>
      </c>
      <c r="AV1120" s="81" t="n">
        <v>0</v>
      </c>
      <c r="AW1120" s="82">
        <f>MAX(ABS(Y1120-AK1120),ABS(Z1120-AL1120),ABS(AA1120-AM1120),ABS(AB1120-AN1120),ABS(AC1120-AO1120),ABS(AD1120-AP1120),ABS(AE1120-AQ1120),ABS(AF1120-AR1120),ABS(AG1120-AS1120),ABS(AH1120-AT1120),ABS(AI1120-AU1120),ABS(AJ1120-AV1120))</f>
        <v/>
      </c>
    </row>
    <row r="1121">
      <c r="A1121" s="78" t="inlineStr">
        <is>
          <t>M1116</t>
        </is>
      </c>
      <c r="B1121" s="52" t="inlineStr">
        <is>
          <t>FLAG-51</t>
        </is>
      </c>
      <c r="C1121" s="52" t="inlineStr">
        <is>
          <t>Flag</t>
        </is>
      </c>
      <c r="D1121" s="52" t="inlineStr">
        <is>
          <t>Flag cloth</t>
        </is>
      </c>
      <c r="E1121" s="63" t="inlineStr">
        <is>
          <t>Cube</t>
        </is>
      </c>
      <c r="F1121" s="52" t="inlineStr">
        <is>
          <t>FLAG-49</t>
        </is>
      </c>
      <c r="G1121" s="79" t="n">
        <v>0.200000003</v>
      </c>
      <c r="H1121" s="79" t="n">
        <v>0.5</v>
      </c>
      <c r="I1121" s="79" t="n">
        <v>0.0199999996</v>
      </c>
      <c r="J1121" s="79" t="n">
        <v>0</v>
      </c>
      <c r="K1121" s="79" t="n">
        <v>0</v>
      </c>
      <c r="L1121" s="79" t="n">
        <v>0</v>
      </c>
      <c r="M1121" s="79" t="n">
        <v>0.100000001</v>
      </c>
      <c r="N1121" s="79" t="n">
        <v>-0.75</v>
      </c>
      <c r="O1121" s="79" t="n">
        <v>0</v>
      </c>
      <c r="P1121" s="80">
        <f>COS(RADIANS(K1121))*COS(RADIANS(L1121))+SIN(RADIANS(K1121))*SIN(RADIANS(J1121))*SIN(RADIANS(L1121))</f>
        <v/>
      </c>
      <c r="Q1121" s="80">
        <f>-COS(RADIANS(K1121))*SIN(RADIANS(L1121))+SIN(RADIANS(K1121))*SIN(RADIANS(J1121))*COS(RADIANS(L1121))</f>
        <v/>
      </c>
      <c r="R1121" s="80">
        <f>SIN(RADIANS(K1121))*COS(RADIANS(J1121))</f>
        <v/>
      </c>
      <c r="S1121" s="80">
        <f>COS(RADIANS(J1121))*SIN(RADIANS(L1121))</f>
        <v/>
      </c>
      <c r="T1121" s="80">
        <f>COS(RADIANS(J1121))*COS(RADIANS(L1121))</f>
        <v/>
      </c>
      <c r="U1121" s="80">
        <f>-SIN(RADIANS(J1121))</f>
        <v/>
      </c>
      <c r="V1121" s="80">
        <f>-SIN(RADIANS(K1121))*COS(RADIANS(L1121))+COS(RADIANS(K1121))*SIN(RADIANS(J1121))*SIN(RADIANS(L1121))</f>
        <v/>
      </c>
      <c r="W1121" s="80">
        <f>SIN(RADIANS(K1121))*SIN(RADIANS(L1121))+COS(RADIANS(K1121))*SIN(RADIANS(J1121))*COS(RADIANS(L1121))</f>
        <v/>
      </c>
      <c r="X1121" s="80">
        <f>COS(RADIANS(K1121))*COS(RADIANS(J1121))</f>
        <v/>
      </c>
      <c r="Y1121" s="80">
        <f>P1121*G1121</f>
        <v/>
      </c>
      <c r="Z1121" s="80">
        <f>Q1121*H1121</f>
        <v/>
      </c>
      <c r="AA1121" s="80">
        <f>R1121*I1121</f>
        <v/>
      </c>
      <c r="AB1121" s="80">
        <f>M1121</f>
        <v/>
      </c>
      <c r="AC1121" s="80">
        <f>S1121*G1121</f>
        <v/>
      </c>
      <c r="AD1121" s="80">
        <f>T1121*H1121</f>
        <v/>
      </c>
      <c r="AE1121" s="80">
        <f>U1121*I1121</f>
        <v/>
      </c>
      <c r="AF1121" s="80">
        <f>N1121</f>
        <v/>
      </c>
      <c r="AG1121" s="80">
        <f>V1121*G1121</f>
        <v/>
      </c>
      <c r="AH1121" s="80">
        <f>W1121*H1121</f>
        <v/>
      </c>
      <c r="AI1121" s="80">
        <f>X1121*I1121</f>
        <v/>
      </c>
      <c r="AJ1121" s="80">
        <f>O1121</f>
        <v/>
      </c>
      <c r="AK1121" s="81" t="n">
        <v>0.200000003</v>
      </c>
      <c r="AL1121" s="81" t="n">
        <v>0</v>
      </c>
      <c r="AM1121" s="81" t="n">
        <v>0</v>
      </c>
      <c r="AN1121" s="81" t="n">
        <v>0.100000001</v>
      </c>
      <c r="AO1121" s="81" t="n">
        <v>0</v>
      </c>
      <c r="AP1121" s="81" t="n">
        <v>0.5</v>
      </c>
      <c r="AQ1121" s="81" t="n">
        <v>0</v>
      </c>
      <c r="AR1121" s="81" t="n">
        <v>-0.75</v>
      </c>
      <c r="AS1121" s="81" t="n">
        <v>0</v>
      </c>
      <c r="AT1121" s="81" t="n">
        <v>0</v>
      </c>
      <c r="AU1121" s="81" t="n">
        <v>0.0199999996</v>
      </c>
      <c r="AV1121" s="81" t="n">
        <v>0</v>
      </c>
      <c r="AW1121" s="82">
        <f>MAX(ABS(Y1121-AK1121),ABS(Z1121-AL1121),ABS(AA1121-AM1121),ABS(AB1121-AN1121),ABS(AC1121-AO1121),ABS(AD1121-AP1121),ABS(AE1121-AQ1121),ABS(AF1121-AR1121),ABS(AG1121-AS1121),ABS(AH1121-AT1121),ABS(AI1121-AU1121),ABS(AJ1121-AV1121))</f>
        <v/>
      </c>
    </row>
    <row r="1122">
      <c r="A1122" s="78" t="inlineStr">
        <is>
          <t>M1117</t>
        </is>
      </c>
      <c r="B1122" s="52" t="inlineStr">
        <is>
          <t>FLAG-52</t>
        </is>
      </c>
      <c r="C1122" s="52" t="inlineStr">
        <is>
          <t>Flag</t>
        </is>
      </c>
      <c r="D1122" s="52" t="inlineStr">
        <is>
          <t>Flag cloth</t>
        </is>
      </c>
      <c r="E1122" s="63" t="inlineStr">
        <is>
          <t>Cube</t>
        </is>
      </c>
      <c r="F1122" s="52" t="inlineStr">
        <is>
          <t>FLAG-49</t>
        </is>
      </c>
      <c r="G1122" s="79" t="n">
        <v>0.200000003</v>
      </c>
      <c r="H1122" s="79" t="n">
        <v>0.5</v>
      </c>
      <c r="I1122" s="79" t="n">
        <v>0.0199999996</v>
      </c>
      <c r="J1122" s="79" t="n">
        <v>0</v>
      </c>
      <c r="K1122" s="79" t="n">
        <v>0</v>
      </c>
      <c r="L1122" s="79" t="n">
        <v>0</v>
      </c>
      <c r="M1122" s="79" t="n">
        <v>0.100000001</v>
      </c>
      <c r="N1122" s="79" t="n">
        <v>-1.25</v>
      </c>
      <c r="O1122" s="79" t="n">
        <v>0</v>
      </c>
      <c r="P1122" s="80">
        <f>COS(RADIANS(K1122))*COS(RADIANS(L1122))+SIN(RADIANS(K1122))*SIN(RADIANS(J1122))*SIN(RADIANS(L1122))</f>
        <v/>
      </c>
      <c r="Q1122" s="80">
        <f>-COS(RADIANS(K1122))*SIN(RADIANS(L1122))+SIN(RADIANS(K1122))*SIN(RADIANS(J1122))*COS(RADIANS(L1122))</f>
        <v/>
      </c>
      <c r="R1122" s="80">
        <f>SIN(RADIANS(K1122))*COS(RADIANS(J1122))</f>
        <v/>
      </c>
      <c r="S1122" s="80">
        <f>COS(RADIANS(J1122))*SIN(RADIANS(L1122))</f>
        <v/>
      </c>
      <c r="T1122" s="80">
        <f>COS(RADIANS(J1122))*COS(RADIANS(L1122))</f>
        <v/>
      </c>
      <c r="U1122" s="80">
        <f>-SIN(RADIANS(J1122))</f>
        <v/>
      </c>
      <c r="V1122" s="80">
        <f>-SIN(RADIANS(K1122))*COS(RADIANS(L1122))+COS(RADIANS(K1122))*SIN(RADIANS(J1122))*SIN(RADIANS(L1122))</f>
        <v/>
      </c>
      <c r="W1122" s="80">
        <f>SIN(RADIANS(K1122))*SIN(RADIANS(L1122))+COS(RADIANS(K1122))*SIN(RADIANS(J1122))*COS(RADIANS(L1122))</f>
        <v/>
      </c>
      <c r="X1122" s="80">
        <f>COS(RADIANS(K1122))*COS(RADIANS(J1122))</f>
        <v/>
      </c>
      <c r="Y1122" s="80">
        <f>P1122*G1122</f>
        <v/>
      </c>
      <c r="Z1122" s="80">
        <f>Q1122*H1122</f>
        <v/>
      </c>
      <c r="AA1122" s="80">
        <f>R1122*I1122</f>
        <v/>
      </c>
      <c r="AB1122" s="80">
        <f>M1122</f>
        <v/>
      </c>
      <c r="AC1122" s="80">
        <f>S1122*G1122</f>
        <v/>
      </c>
      <c r="AD1122" s="80">
        <f>T1122*H1122</f>
        <v/>
      </c>
      <c r="AE1122" s="80">
        <f>U1122*I1122</f>
        <v/>
      </c>
      <c r="AF1122" s="80">
        <f>N1122</f>
        <v/>
      </c>
      <c r="AG1122" s="80">
        <f>V1122*G1122</f>
        <v/>
      </c>
      <c r="AH1122" s="80">
        <f>W1122*H1122</f>
        <v/>
      </c>
      <c r="AI1122" s="80">
        <f>X1122*I1122</f>
        <v/>
      </c>
      <c r="AJ1122" s="80">
        <f>O1122</f>
        <v/>
      </c>
      <c r="AK1122" s="81" t="n">
        <v>0.200000003</v>
      </c>
      <c r="AL1122" s="81" t="n">
        <v>0</v>
      </c>
      <c r="AM1122" s="81" t="n">
        <v>0</v>
      </c>
      <c r="AN1122" s="81" t="n">
        <v>0.100000001</v>
      </c>
      <c r="AO1122" s="81" t="n">
        <v>0</v>
      </c>
      <c r="AP1122" s="81" t="n">
        <v>0.5</v>
      </c>
      <c r="AQ1122" s="81" t="n">
        <v>0</v>
      </c>
      <c r="AR1122" s="81" t="n">
        <v>-1.25</v>
      </c>
      <c r="AS1122" s="81" t="n">
        <v>0</v>
      </c>
      <c r="AT1122" s="81" t="n">
        <v>0</v>
      </c>
      <c r="AU1122" s="81" t="n">
        <v>0.0199999996</v>
      </c>
      <c r="AV1122" s="81" t="n">
        <v>0</v>
      </c>
      <c r="AW1122" s="82">
        <f>MAX(ABS(Y1122-AK1122),ABS(Z1122-AL1122),ABS(AA1122-AM1122),ABS(AB1122-AN1122),ABS(AC1122-AO1122),ABS(AD1122-AP1122),ABS(AE1122-AQ1122),ABS(AF1122-AR1122),ABS(AG1122-AS1122),ABS(AH1122-AT1122),ABS(AI1122-AU1122),ABS(AJ1122-AV1122))</f>
        <v/>
      </c>
    </row>
    <row r="1123">
      <c r="A1123" s="78" t="inlineStr">
        <is>
          <t>M1118</t>
        </is>
      </c>
      <c r="B1123" s="52" t="inlineStr">
        <is>
          <t>FLAG-53</t>
        </is>
      </c>
      <c r="C1123" s="52" t="inlineStr">
        <is>
          <t>Flag</t>
        </is>
      </c>
      <c r="D1123" s="52" t="inlineStr">
        <is>
          <t>Flag strip</t>
        </is>
      </c>
      <c r="E1123" s="53" t="inlineStr">
        <is>
          <t>Group</t>
        </is>
      </c>
      <c r="F1123" s="52" t="inlineStr">
        <is>
          <t>FLAG-49</t>
        </is>
      </c>
      <c r="G1123" s="79" t="n">
        <v>1</v>
      </c>
      <c r="H1123" s="79" t="n">
        <v>1</v>
      </c>
      <c r="I1123" s="79" t="n">
        <v>1</v>
      </c>
      <c r="J1123" s="79" t="n">
        <v>0.618177772</v>
      </c>
      <c r="K1123" s="79" t="n">
        <v>3.46270895</v>
      </c>
      <c r="L1123" s="79" t="n">
        <v>0</v>
      </c>
      <c r="M1123" s="79" t="n">
        <v>0.200000003</v>
      </c>
      <c r="N1123" s="79" t="n">
        <v>0</v>
      </c>
      <c r="O1123" s="79" t="n">
        <v>0</v>
      </c>
      <c r="P1123" s="80">
        <f>COS(RADIANS(K1123))*COS(RADIANS(L1123))+SIN(RADIANS(K1123))*SIN(RADIANS(J1123))*SIN(RADIANS(L1123))</f>
        <v/>
      </c>
      <c r="Q1123" s="80">
        <f>-COS(RADIANS(K1123))*SIN(RADIANS(L1123))+SIN(RADIANS(K1123))*SIN(RADIANS(J1123))*COS(RADIANS(L1123))</f>
        <v/>
      </c>
      <c r="R1123" s="80">
        <f>SIN(RADIANS(K1123))*COS(RADIANS(J1123))</f>
        <v/>
      </c>
      <c r="S1123" s="80">
        <f>COS(RADIANS(J1123))*SIN(RADIANS(L1123))</f>
        <v/>
      </c>
      <c r="T1123" s="80">
        <f>COS(RADIANS(J1123))*COS(RADIANS(L1123))</f>
        <v/>
      </c>
      <c r="U1123" s="80">
        <f>-SIN(RADIANS(J1123))</f>
        <v/>
      </c>
      <c r="V1123" s="80">
        <f>-SIN(RADIANS(K1123))*COS(RADIANS(L1123))+COS(RADIANS(K1123))*SIN(RADIANS(J1123))*SIN(RADIANS(L1123))</f>
        <v/>
      </c>
      <c r="W1123" s="80">
        <f>SIN(RADIANS(K1123))*SIN(RADIANS(L1123))+COS(RADIANS(K1123))*SIN(RADIANS(J1123))*COS(RADIANS(L1123))</f>
        <v/>
      </c>
      <c r="X1123" s="80">
        <f>COS(RADIANS(K1123))*COS(RADIANS(J1123))</f>
        <v/>
      </c>
      <c r="Y1123" s="80">
        <f>P1123*G1123</f>
        <v/>
      </c>
      <c r="Z1123" s="80">
        <f>Q1123*H1123</f>
        <v/>
      </c>
      <c r="AA1123" s="80">
        <f>R1123*I1123</f>
        <v/>
      </c>
      <c r="AB1123" s="80">
        <f>M1123</f>
        <v/>
      </c>
      <c r="AC1123" s="80">
        <f>S1123*G1123</f>
        <v/>
      </c>
      <c r="AD1123" s="80">
        <f>T1123*H1123</f>
        <v/>
      </c>
      <c r="AE1123" s="80">
        <f>U1123*I1123</f>
        <v/>
      </c>
      <c r="AF1123" s="80">
        <f>N1123</f>
        <v/>
      </c>
      <c r="AG1123" s="80">
        <f>V1123*G1123</f>
        <v/>
      </c>
      <c r="AH1123" s="80">
        <f>W1123*H1123</f>
        <v/>
      </c>
      <c r="AI1123" s="80">
        <f>X1123*I1123</f>
        <v/>
      </c>
      <c r="AJ1123" s="80">
        <f>O1123</f>
        <v/>
      </c>
      <c r="AK1123" s="81" t="n">
        <v>0.99817431</v>
      </c>
      <c r="AL1123" s="81" t="n">
        <v>0.0006516453</v>
      </c>
      <c r="AM1123" s="81" t="n">
        <v>0.0603953749</v>
      </c>
      <c r="AN1123" s="81" t="n">
        <v>0.200000003</v>
      </c>
      <c r="AO1123" s="81" t="n">
        <v>0</v>
      </c>
      <c r="AP1123" s="81" t="n">
        <v>0.999941826</v>
      </c>
      <c r="AQ1123" s="81" t="n">
        <v>-0.0107890284</v>
      </c>
      <c r="AR1123" s="81" t="n">
        <v>0</v>
      </c>
      <c r="AS1123" s="81" t="n">
        <v>-0.0603988878</v>
      </c>
      <c r="AT1123" s="81" t="n">
        <v>0.0107693309</v>
      </c>
      <c r="AU1123" s="81" t="n">
        <v>0.998116255</v>
      </c>
      <c r="AV1123" s="81" t="n">
        <v>0</v>
      </c>
      <c r="AW1123" s="82">
        <f>MAX(ABS(Y1123-AK1123),ABS(Z1123-AL1123),ABS(AA1123-AM1123),ABS(AB1123-AN1123),ABS(AC1123-AO1123),ABS(AD1123-AP1123),ABS(AE1123-AQ1123),ABS(AF1123-AR1123),ABS(AG1123-AS1123),ABS(AH1123-AT1123),ABS(AI1123-AU1123),ABS(AJ1123-AV1123))</f>
        <v/>
      </c>
    </row>
    <row r="1124">
      <c r="A1124" s="78" t="inlineStr">
        <is>
          <t>M1119</t>
        </is>
      </c>
      <c r="B1124" s="52" t="inlineStr">
        <is>
          <t>FLAG-54</t>
        </is>
      </c>
      <c r="C1124" s="52" t="inlineStr">
        <is>
          <t>Flag</t>
        </is>
      </c>
      <c r="D1124" s="52" t="inlineStr">
        <is>
          <t>Flag cloth</t>
        </is>
      </c>
      <c r="E1124" s="63" t="inlineStr">
        <is>
          <t>Cube</t>
        </is>
      </c>
      <c r="F1124" s="52" t="inlineStr">
        <is>
          <t>FLAG-53</t>
        </is>
      </c>
      <c r="G1124" s="79" t="n">
        <v>0.200000003</v>
      </c>
      <c r="H1124" s="79" t="n">
        <v>0.5</v>
      </c>
      <c r="I1124" s="79" t="n">
        <v>0.0199999996</v>
      </c>
      <c r="J1124" s="79" t="n">
        <v>0</v>
      </c>
      <c r="K1124" s="79" t="n">
        <v>0</v>
      </c>
      <c r="L1124" s="79" t="n">
        <v>0</v>
      </c>
      <c r="M1124" s="79" t="n">
        <v>0.100000001</v>
      </c>
      <c r="N1124" s="79" t="n">
        <v>-0.25</v>
      </c>
      <c r="O1124" s="79" t="n">
        <v>0</v>
      </c>
      <c r="P1124" s="80">
        <f>COS(RADIANS(K1124))*COS(RADIANS(L1124))+SIN(RADIANS(K1124))*SIN(RADIANS(J1124))*SIN(RADIANS(L1124))</f>
        <v/>
      </c>
      <c r="Q1124" s="80">
        <f>-COS(RADIANS(K1124))*SIN(RADIANS(L1124))+SIN(RADIANS(K1124))*SIN(RADIANS(J1124))*COS(RADIANS(L1124))</f>
        <v/>
      </c>
      <c r="R1124" s="80">
        <f>SIN(RADIANS(K1124))*COS(RADIANS(J1124))</f>
        <v/>
      </c>
      <c r="S1124" s="80">
        <f>COS(RADIANS(J1124))*SIN(RADIANS(L1124))</f>
        <v/>
      </c>
      <c r="T1124" s="80">
        <f>COS(RADIANS(J1124))*COS(RADIANS(L1124))</f>
        <v/>
      </c>
      <c r="U1124" s="80">
        <f>-SIN(RADIANS(J1124))</f>
        <v/>
      </c>
      <c r="V1124" s="80">
        <f>-SIN(RADIANS(K1124))*COS(RADIANS(L1124))+COS(RADIANS(K1124))*SIN(RADIANS(J1124))*SIN(RADIANS(L1124))</f>
        <v/>
      </c>
      <c r="W1124" s="80">
        <f>SIN(RADIANS(K1124))*SIN(RADIANS(L1124))+COS(RADIANS(K1124))*SIN(RADIANS(J1124))*COS(RADIANS(L1124))</f>
        <v/>
      </c>
      <c r="X1124" s="80">
        <f>COS(RADIANS(K1124))*COS(RADIANS(J1124))</f>
        <v/>
      </c>
      <c r="Y1124" s="80">
        <f>P1124*G1124</f>
        <v/>
      </c>
      <c r="Z1124" s="80">
        <f>Q1124*H1124</f>
        <v/>
      </c>
      <c r="AA1124" s="80">
        <f>R1124*I1124</f>
        <v/>
      </c>
      <c r="AB1124" s="80">
        <f>M1124</f>
        <v/>
      </c>
      <c r="AC1124" s="80">
        <f>S1124*G1124</f>
        <v/>
      </c>
      <c r="AD1124" s="80">
        <f>T1124*H1124</f>
        <v/>
      </c>
      <c r="AE1124" s="80">
        <f>U1124*I1124</f>
        <v/>
      </c>
      <c r="AF1124" s="80">
        <f>N1124</f>
        <v/>
      </c>
      <c r="AG1124" s="80">
        <f>V1124*G1124</f>
        <v/>
      </c>
      <c r="AH1124" s="80">
        <f>W1124*H1124</f>
        <v/>
      </c>
      <c r="AI1124" s="80">
        <f>X1124*I1124</f>
        <v/>
      </c>
      <c r="AJ1124" s="80">
        <f>O1124</f>
        <v/>
      </c>
      <c r="AK1124" s="81" t="n">
        <v>0.200000003</v>
      </c>
      <c r="AL1124" s="81" t="n">
        <v>0</v>
      </c>
      <c r="AM1124" s="81" t="n">
        <v>0</v>
      </c>
      <c r="AN1124" s="81" t="n">
        <v>0.100000001</v>
      </c>
      <c r="AO1124" s="81" t="n">
        <v>0</v>
      </c>
      <c r="AP1124" s="81" t="n">
        <v>0.5</v>
      </c>
      <c r="AQ1124" s="81" t="n">
        <v>0</v>
      </c>
      <c r="AR1124" s="81" t="n">
        <v>-0.25</v>
      </c>
      <c r="AS1124" s="81" t="n">
        <v>0</v>
      </c>
      <c r="AT1124" s="81" t="n">
        <v>0</v>
      </c>
      <c r="AU1124" s="81" t="n">
        <v>0.0199999996</v>
      </c>
      <c r="AV1124" s="81" t="n">
        <v>0</v>
      </c>
      <c r="AW1124" s="82">
        <f>MAX(ABS(Y1124-AK1124),ABS(Z1124-AL1124),ABS(AA1124-AM1124),ABS(AB1124-AN1124),ABS(AC1124-AO1124),ABS(AD1124-AP1124),ABS(AE1124-AQ1124),ABS(AF1124-AR1124),ABS(AG1124-AS1124),ABS(AH1124-AT1124),ABS(AI1124-AU1124),ABS(AJ1124-AV1124))</f>
        <v/>
      </c>
    </row>
    <row r="1125">
      <c r="A1125" s="78" t="inlineStr">
        <is>
          <t>M1120</t>
        </is>
      </c>
      <c r="B1125" s="52" t="inlineStr">
        <is>
          <t>FLAG-55</t>
        </is>
      </c>
      <c r="C1125" s="52" t="inlineStr">
        <is>
          <t>Flag</t>
        </is>
      </c>
      <c r="D1125" s="52" t="inlineStr">
        <is>
          <t>Flag cloth</t>
        </is>
      </c>
      <c r="E1125" s="63" t="inlineStr">
        <is>
          <t>Cube</t>
        </is>
      </c>
      <c r="F1125" s="52" t="inlineStr">
        <is>
          <t>FLAG-53</t>
        </is>
      </c>
      <c r="G1125" s="79" t="n">
        <v>0.200000003</v>
      </c>
      <c r="H1125" s="79" t="n">
        <v>0.5</v>
      </c>
      <c r="I1125" s="79" t="n">
        <v>0.0199999996</v>
      </c>
      <c r="J1125" s="79" t="n">
        <v>0</v>
      </c>
      <c r="K1125" s="79" t="n">
        <v>0</v>
      </c>
      <c r="L1125" s="79" t="n">
        <v>0</v>
      </c>
      <c r="M1125" s="79" t="n">
        <v>0.100000001</v>
      </c>
      <c r="N1125" s="79" t="n">
        <v>-0.75</v>
      </c>
      <c r="O1125" s="79" t="n">
        <v>0</v>
      </c>
      <c r="P1125" s="80">
        <f>COS(RADIANS(K1125))*COS(RADIANS(L1125))+SIN(RADIANS(K1125))*SIN(RADIANS(J1125))*SIN(RADIANS(L1125))</f>
        <v/>
      </c>
      <c r="Q1125" s="80">
        <f>-COS(RADIANS(K1125))*SIN(RADIANS(L1125))+SIN(RADIANS(K1125))*SIN(RADIANS(J1125))*COS(RADIANS(L1125))</f>
        <v/>
      </c>
      <c r="R1125" s="80">
        <f>SIN(RADIANS(K1125))*COS(RADIANS(J1125))</f>
        <v/>
      </c>
      <c r="S1125" s="80">
        <f>COS(RADIANS(J1125))*SIN(RADIANS(L1125))</f>
        <v/>
      </c>
      <c r="T1125" s="80">
        <f>COS(RADIANS(J1125))*COS(RADIANS(L1125))</f>
        <v/>
      </c>
      <c r="U1125" s="80">
        <f>-SIN(RADIANS(J1125))</f>
        <v/>
      </c>
      <c r="V1125" s="80">
        <f>-SIN(RADIANS(K1125))*COS(RADIANS(L1125))+COS(RADIANS(K1125))*SIN(RADIANS(J1125))*SIN(RADIANS(L1125))</f>
        <v/>
      </c>
      <c r="W1125" s="80">
        <f>SIN(RADIANS(K1125))*SIN(RADIANS(L1125))+COS(RADIANS(K1125))*SIN(RADIANS(J1125))*COS(RADIANS(L1125))</f>
        <v/>
      </c>
      <c r="X1125" s="80">
        <f>COS(RADIANS(K1125))*COS(RADIANS(J1125))</f>
        <v/>
      </c>
      <c r="Y1125" s="80">
        <f>P1125*G1125</f>
        <v/>
      </c>
      <c r="Z1125" s="80">
        <f>Q1125*H1125</f>
        <v/>
      </c>
      <c r="AA1125" s="80">
        <f>R1125*I1125</f>
        <v/>
      </c>
      <c r="AB1125" s="80">
        <f>M1125</f>
        <v/>
      </c>
      <c r="AC1125" s="80">
        <f>S1125*G1125</f>
        <v/>
      </c>
      <c r="AD1125" s="80">
        <f>T1125*H1125</f>
        <v/>
      </c>
      <c r="AE1125" s="80">
        <f>U1125*I1125</f>
        <v/>
      </c>
      <c r="AF1125" s="80">
        <f>N1125</f>
        <v/>
      </c>
      <c r="AG1125" s="80">
        <f>V1125*G1125</f>
        <v/>
      </c>
      <c r="AH1125" s="80">
        <f>W1125*H1125</f>
        <v/>
      </c>
      <c r="AI1125" s="80">
        <f>X1125*I1125</f>
        <v/>
      </c>
      <c r="AJ1125" s="80">
        <f>O1125</f>
        <v/>
      </c>
      <c r="AK1125" s="81" t="n">
        <v>0.200000003</v>
      </c>
      <c r="AL1125" s="81" t="n">
        <v>0</v>
      </c>
      <c r="AM1125" s="81" t="n">
        <v>0</v>
      </c>
      <c r="AN1125" s="81" t="n">
        <v>0.100000001</v>
      </c>
      <c r="AO1125" s="81" t="n">
        <v>0</v>
      </c>
      <c r="AP1125" s="81" t="n">
        <v>0.5</v>
      </c>
      <c r="AQ1125" s="81" t="n">
        <v>0</v>
      </c>
      <c r="AR1125" s="81" t="n">
        <v>-0.75</v>
      </c>
      <c r="AS1125" s="81" t="n">
        <v>0</v>
      </c>
      <c r="AT1125" s="81" t="n">
        <v>0</v>
      </c>
      <c r="AU1125" s="81" t="n">
        <v>0.0199999996</v>
      </c>
      <c r="AV1125" s="81" t="n">
        <v>0</v>
      </c>
      <c r="AW1125" s="82">
        <f>MAX(ABS(Y1125-AK1125),ABS(Z1125-AL1125),ABS(AA1125-AM1125),ABS(AB1125-AN1125),ABS(AC1125-AO1125),ABS(AD1125-AP1125),ABS(AE1125-AQ1125),ABS(AF1125-AR1125),ABS(AG1125-AS1125),ABS(AH1125-AT1125),ABS(AI1125-AU1125),ABS(AJ1125-AV1125))</f>
        <v/>
      </c>
    </row>
    <row r="1126">
      <c r="A1126" s="78" t="inlineStr">
        <is>
          <t>M1121</t>
        </is>
      </c>
      <c r="B1126" s="52" t="inlineStr">
        <is>
          <t>FLAG-56</t>
        </is>
      </c>
      <c r="C1126" s="52" t="inlineStr">
        <is>
          <t>Flag</t>
        </is>
      </c>
      <c r="D1126" s="52" t="inlineStr">
        <is>
          <t>Flag cloth</t>
        </is>
      </c>
      <c r="E1126" s="63" t="inlineStr">
        <is>
          <t>Cube</t>
        </is>
      </c>
      <c r="F1126" s="52" t="inlineStr">
        <is>
          <t>FLAG-53</t>
        </is>
      </c>
      <c r="G1126" s="79" t="n">
        <v>0.200000003</v>
      </c>
      <c r="H1126" s="79" t="n">
        <v>0.5</v>
      </c>
      <c r="I1126" s="79" t="n">
        <v>0.0199999996</v>
      </c>
      <c r="J1126" s="79" t="n">
        <v>0</v>
      </c>
      <c r="K1126" s="79" t="n">
        <v>0</v>
      </c>
      <c r="L1126" s="79" t="n">
        <v>0</v>
      </c>
      <c r="M1126" s="79" t="n">
        <v>0.100000001</v>
      </c>
      <c r="N1126" s="79" t="n">
        <v>-1.25</v>
      </c>
      <c r="O1126" s="79" t="n">
        <v>0</v>
      </c>
      <c r="P1126" s="80">
        <f>COS(RADIANS(K1126))*COS(RADIANS(L1126))+SIN(RADIANS(K1126))*SIN(RADIANS(J1126))*SIN(RADIANS(L1126))</f>
        <v/>
      </c>
      <c r="Q1126" s="80">
        <f>-COS(RADIANS(K1126))*SIN(RADIANS(L1126))+SIN(RADIANS(K1126))*SIN(RADIANS(J1126))*COS(RADIANS(L1126))</f>
        <v/>
      </c>
      <c r="R1126" s="80">
        <f>SIN(RADIANS(K1126))*COS(RADIANS(J1126))</f>
        <v/>
      </c>
      <c r="S1126" s="80">
        <f>COS(RADIANS(J1126))*SIN(RADIANS(L1126))</f>
        <v/>
      </c>
      <c r="T1126" s="80">
        <f>COS(RADIANS(J1126))*COS(RADIANS(L1126))</f>
        <v/>
      </c>
      <c r="U1126" s="80">
        <f>-SIN(RADIANS(J1126))</f>
        <v/>
      </c>
      <c r="V1126" s="80">
        <f>-SIN(RADIANS(K1126))*COS(RADIANS(L1126))+COS(RADIANS(K1126))*SIN(RADIANS(J1126))*SIN(RADIANS(L1126))</f>
        <v/>
      </c>
      <c r="W1126" s="80">
        <f>SIN(RADIANS(K1126))*SIN(RADIANS(L1126))+COS(RADIANS(K1126))*SIN(RADIANS(J1126))*COS(RADIANS(L1126))</f>
        <v/>
      </c>
      <c r="X1126" s="80">
        <f>COS(RADIANS(K1126))*COS(RADIANS(J1126))</f>
        <v/>
      </c>
      <c r="Y1126" s="80">
        <f>P1126*G1126</f>
        <v/>
      </c>
      <c r="Z1126" s="80">
        <f>Q1126*H1126</f>
        <v/>
      </c>
      <c r="AA1126" s="80">
        <f>R1126*I1126</f>
        <v/>
      </c>
      <c r="AB1126" s="80">
        <f>M1126</f>
        <v/>
      </c>
      <c r="AC1126" s="80">
        <f>S1126*G1126</f>
        <v/>
      </c>
      <c r="AD1126" s="80">
        <f>T1126*H1126</f>
        <v/>
      </c>
      <c r="AE1126" s="80">
        <f>U1126*I1126</f>
        <v/>
      </c>
      <c r="AF1126" s="80">
        <f>N1126</f>
        <v/>
      </c>
      <c r="AG1126" s="80">
        <f>V1126*G1126</f>
        <v/>
      </c>
      <c r="AH1126" s="80">
        <f>W1126*H1126</f>
        <v/>
      </c>
      <c r="AI1126" s="80">
        <f>X1126*I1126</f>
        <v/>
      </c>
      <c r="AJ1126" s="80">
        <f>O1126</f>
        <v/>
      </c>
      <c r="AK1126" s="81" t="n">
        <v>0.200000003</v>
      </c>
      <c r="AL1126" s="81" t="n">
        <v>0</v>
      </c>
      <c r="AM1126" s="81" t="n">
        <v>0</v>
      </c>
      <c r="AN1126" s="81" t="n">
        <v>0.100000001</v>
      </c>
      <c r="AO1126" s="81" t="n">
        <v>0</v>
      </c>
      <c r="AP1126" s="81" t="n">
        <v>0.5</v>
      </c>
      <c r="AQ1126" s="81" t="n">
        <v>0</v>
      </c>
      <c r="AR1126" s="81" t="n">
        <v>-1.25</v>
      </c>
      <c r="AS1126" s="81" t="n">
        <v>0</v>
      </c>
      <c r="AT1126" s="81" t="n">
        <v>0</v>
      </c>
      <c r="AU1126" s="81" t="n">
        <v>0.0199999996</v>
      </c>
      <c r="AV1126" s="81" t="n">
        <v>0</v>
      </c>
      <c r="AW1126" s="82">
        <f>MAX(ABS(Y1126-AK1126),ABS(Z1126-AL1126),ABS(AA1126-AM1126),ABS(AB1126-AN1126),ABS(AC1126-AO1126),ABS(AD1126-AP1126),ABS(AE1126-AQ1126),ABS(AF1126-AR1126),ABS(AG1126-AS1126),ABS(AH1126-AT1126),ABS(AI1126-AU1126),ABS(AJ1126-AV1126))</f>
        <v/>
      </c>
    </row>
    <row r="1127">
      <c r="A1127" s="78" t="inlineStr">
        <is>
          <t>M1122</t>
        </is>
      </c>
      <c r="B1127" s="52" t="inlineStr">
        <is>
          <t>FLAG-57</t>
        </is>
      </c>
      <c r="C1127" s="52" t="inlineStr">
        <is>
          <t>Flag</t>
        </is>
      </c>
      <c r="D1127" s="52" t="inlineStr">
        <is>
          <t>Flag strip</t>
        </is>
      </c>
      <c r="E1127" s="53" t="inlineStr">
        <is>
          <t>Group</t>
        </is>
      </c>
      <c r="F1127" s="52" t="inlineStr">
        <is>
          <t>FLAG-53</t>
        </is>
      </c>
      <c r="G1127" s="79" t="n">
        <v>1</v>
      </c>
      <c r="H1127" s="79" t="n">
        <v>1</v>
      </c>
      <c r="I1127" s="79" t="n">
        <v>1</v>
      </c>
      <c r="J1127" s="79" t="n">
        <v>-0.686303377</v>
      </c>
      <c r="K1127" s="79" t="n">
        <v>5.56219006</v>
      </c>
      <c r="L1127" s="79" t="n">
        <v>0</v>
      </c>
      <c r="M1127" s="79" t="n">
        <v>0.200000003</v>
      </c>
      <c r="N1127" s="79" t="n">
        <v>0</v>
      </c>
      <c r="O1127" s="79" t="n">
        <v>0</v>
      </c>
      <c r="P1127" s="80">
        <f>COS(RADIANS(K1127))*COS(RADIANS(L1127))+SIN(RADIANS(K1127))*SIN(RADIANS(J1127))*SIN(RADIANS(L1127))</f>
        <v/>
      </c>
      <c r="Q1127" s="80">
        <f>-COS(RADIANS(K1127))*SIN(RADIANS(L1127))+SIN(RADIANS(K1127))*SIN(RADIANS(J1127))*COS(RADIANS(L1127))</f>
        <v/>
      </c>
      <c r="R1127" s="80">
        <f>SIN(RADIANS(K1127))*COS(RADIANS(J1127))</f>
        <v/>
      </c>
      <c r="S1127" s="80">
        <f>COS(RADIANS(J1127))*SIN(RADIANS(L1127))</f>
        <v/>
      </c>
      <c r="T1127" s="80">
        <f>COS(RADIANS(J1127))*COS(RADIANS(L1127))</f>
        <v/>
      </c>
      <c r="U1127" s="80">
        <f>-SIN(RADIANS(J1127))</f>
        <v/>
      </c>
      <c r="V1127" s="80">
        <f>-SIN(RADIANS(K1127))*COS(RADIANS(L1127))+COS(RADIANS(K1127))*SIN(RADIANS(J1127))*SIN(RADIANS(L1127))</f>
        <v/>
      </c>
      <c r="W1127" s="80">
        <f>SIN(RADIANS(K1127))*SIN(RADIANS(L1127))+COS(RADIANS(K1127))*SIN(RADIANS(J1127))*COS(RADIANS(L1127))</f>
        <v/>
      </c>
      <c r="X1127" s="80">
        <f>COS(RADIANS(K1127))*COS(RADIANS(J1127))</f>
        <v/>
      </c>
      <c r="Y1127" s="80">
        <f>P1127*G1127</f>
        <v/>
      </c>
      <c r="Z1127" s="80">
        <f>Q1127*H1127</f>
        <v/>
      </c>
      <c r="AA1127" s="80">
        <f>R1127*I1127</f>
        <v/>
      </c>
      <c r="AB1127" s="80">
        <f>M1127</f>
        <v/>
      </c>
      <c r="AC1127" s="80">
        <f>S1127*G1127</f>
        <v/>
      </c>
      <c r="AD1127" s="80">
        <f>T1127*H1127</f>
        <v/>
      </c>
      <c r="AE1127" s="80">
        <f>U1127*I1127</f>
        <v/>
      </c>
      <c r="AF1127" s="80">
        <f>N1127</f>
        <v/>
      </c>
      <c r="AG1127" s="80">
        <f>V1127*G1127</f>
        <v/>
      </c>
      <c r="AH1127" s="80">
        <f>W1127*H1127</f>
        <v/>
      </c>
      <c r="AI1127" s="80">
        <f>X1127*I1127</f>
        <v/>
      </c>
      <c r="AJ1127" s="80">
        <f>O1127</f>
        <v/>
      </c>
      <c r="AK1127" s="81" t="n">
        <v>0.995291591</v>
      </c>
      <c r="AL1127" s="81" t="n">
        <v>-0.00116097787</v>
      </c>
      <c r="AM1127" s="81" t="n">
        <v>0.0969191641</v>
      </c>
      <c r="AN1127" s="81" t="n">
        <v>0.200000003</v>
      </c>
      <c r="AO1127" s="81" t="n">
        <v>0</v>
      </c>
      <c r="AP1127" s="81" t="n">
        <v>0.999928236</v>
      </c>
      <c r="AQ1127" s="81" t="n">
        <v>0.0119779669</v>
      </c>
      <c r="AR1127" s="81" t="n">
        <v>0</v>
      </c>
      <c r="AS1127" s="81" t="n">
        <v>-0.09692612289999999</v>
      </c>
      <c r="AT1127" s="81" t="n">
        <v>-0.0119215697</v>
      </c>
      <c r="AU1127" s="81" t="n">
        <v>0.995220184</v>
      </c>
      <c r="AV1127" s="81" t="n">
        <v>0</v>
      </c>
      <c r="AW1127" s="82">
        <f>MAX(ABS(Y1127-AK1127),ABS(Z1127-AL1127),ABS(AA1127-AM1127),ABS(AB1127-AN1127),ABS(AC1127-AO1127),ABS(AD1127-AP1127),ABS(AE1127-AQ1127),ABS(AF1127-AR1127),ABS(AG1127-AS1127),ABS(AH1127-AT1127),ABS(AI1127-AU1127),ABS(AJ1127-AV1127))</f>
        <v/>
      </c>
    </row>
    <row r="1128">
      <c r="A1128" s="78" t="inlineStr">
        <is>
          <t>M1123</t>
        </is>
      </c>
      <c r="B1128" s="52" t="inlineStr">
        <is>
          <t>FLAG-58</t>
        </is>
      </c>
      <c r="C1128" s="52" t="inlineStr">
        <is>
          <t>Flag</t>
        </is>
      </c>
      <c r="D1128" s="52" t="inlineStr">
        <is>
          <t>Flag cloth</t>
        </is>
      </c>
      <c r="E1128" s="63" t="inlineStr">
        <is>
          <t>Cube</t>
        </is>
      </c>
      <c r="F1128" s="52" t="inlineStr">
        <is>
          <t>FLAG-57</t>
        </is>
      </c>
      <c r="G1128" s="79" t="n">
        <v>0.200000003</v>
      </c>
      <c r="H1128" s="79" t="n">
        <v>0.5</v>
      </c>
      <c r="I1128" s="79" t="n">
        <v>0.0199999996</v>
      </c>
      <c r="J1128" s="79" t="n">
        <v>0</v>
      </c>
      <c r="K1128" s="79" t="n">
        <v>0</v>
      </c>
      <c r="L1128" s="79" t="n">
        <v>0</v>
      </c>
      <c r="M1128" s="79" t="n">
        <v>0.100000001</v>
      </c>
      <c r="N1128" s="79" t="n">
        <v>-0.25</v>
      </c>
      <c r="O1128" s="79" t="n">
        <v>0</v>
      </c>
      <c r="P1128" s="80">
        <f>COS(RADIANS(K1128))*COS(RADIANS(L1128))+SIN(RADIANS(K1128))*SIN(RADIANS(J1128))*SIN(RADIANS(L1128))</f>
        <v/>
      </c>
      <c r="Q1128" s="80">
        <f>-COS(RADIANS(K1128))*SIN(RADIANS(L1128))+SIN(RADIANS(K1128))*SIN(RADIANS(J1128))*COS(RADIANS(L1128))</f>
        <v/>
      </c>
      <c r="R1128" s="80">
        <f>SIN(RADIANS(K1128))*COS(RADIANS(J1128))</f>
        <v/>
      </c>
      <c r="S1128" s="80">
        <f>COS(RADIANS(J1128))*SIN(RADIANS(L1128))</f>
        <v/>
      </c>
      <c r="T1128" s="80">
        <f>COS(RADIANS(J1128))*COS(RADIANS(L1128))</f>
        <v/>
      </c>
      <c r="U1128" s="80">
        <f>-SIN(RADIANS(J1128))</f>
        <v/>
      </c>
      <c r="V1128" s="80">
        <f>-SIN(RADIANS(K1128))*COS(RADIANS(L1128))+COS(RADIANS(K1128))*SIN(RADIANS(J1128))*SIN(RADIANS(L1128))</f>
        <v/>
      </c>
      <c r="W1128" s="80">
        <f>SIN(RADIANS(K1128))*SIN(RADIANS(L1128))+COS(RADIANS(K1128))*SIN(RADIANS(J1128))*COS(RADIANS(L1128))</f>
        <v/>
      </c>
      <c r="X1128" s="80">
        <f>COS(RADIANS(K1128))*COS(RADIANS(J1128))</f>
        <v/>
      </c>
      <c r="Y1128" s="80">
        <f>P1128*G1128</f>
        <v/>
      </c>
      <c r="Z1128" s="80">
        <f>Q1128*H1128</f>
        <v/>
      </c>
      <c r="AA1128" s="80">
        <f>R1128*I1128</f>
        <v/>
      </c>
      <c r="AB1128" s="80">
        <f>M1128</f>
        <v/>
      </c>
      <c r="AC1128" s="80">
        <f>S1128*G1128</f>
        <v/>
      </c>
      <c r="AD1128" s="80">
        <f>T1128*H1128</f>
        <v/>
      </c>
      <c r="AE1128" s="80">
        <f>U1128*I1128</f>
        <v/>
      </c>
      <c r="AF1128" s="80">
        <f>N1128</f>
        <v/>
      </c>
      <c r="AG1128" s="80">
        <f>V1128*G1128</f>
        <v/>
      </c>
      <c r="AH1128" s="80">
        <f>W1128*H1128</f>
        <v/>
      </c>
      <c r="AI1128" s="80">
        <f>X1128*I1128</f>
        <v/>
      </c>
      <c r="AJ1128" s="80">
        <f>O1128</f>
        <v/>
      </c>
      <c r="AK1128" s="81" t="n">
        <v>0.200000003</v>
      </c>
      <c r="AL1128" s="81" t="n">
        <v>0</v>
      </c>
      <c r="AM1128" s="81" t="n">
        <v>0</v>
      </c>
      <c r="AN1128" s="81" t="n">
        <v>0.100000001</v>
      </c>
      <c r="AO1128" s="81" t="n">
        <v>0</v>
      </c>
      <c r="AP1128" s="81" t="n">
        <v>0.5</v>
      </c>
      <c r="AQ1128" s="81" t="n">
        <v>0</v>
      </c>
      <c r="AR1128" s="81" t="n">
        <v>-0.25</v>
      </c>
      <c r="AS1128" s="81" t="n">
        <v>0</v>
      </c>
      <c r="AT1128" s="81" t="n">
        <v>0</v>
      </c>
      <c r="AU1128" s="81" t="n">
        <v>0.0199999996</v>
      </c>
      <c r="AV1128" s="81" t="n">
        <v>0</v>
      </c>
      <c r="AW1128" s="82">
        <f>MAX(ABS(Y1128-AK1128),ABS(Z1128-AL1128),ABS(AA1128-AM1128),ABS(AB1128-AN1128),ABS(AC1128-AO1128),ABS(AD1128-AP1128),ABS(AE1128-AQ1128),ABS(AF1128-AR1128),ABS(AG1128-AS1128),ABS(AH1128-AT1128),ABS(AI1128-AU1128),ABS(AJ1128-AV1128))</f>
        <v/>
      </c>
    </row>
    <row r="1129">
      <c r="A1129" s="78" t="inlineStr">
        <is>
          <t>M1124</t>
        </is>
      </c>
      <c r="B1129" s="52" t="inlineStr">
        <is>
          <t>FLAG-59</t>
        </is>
      </c>
      <c r="C1129" s="52" t="inlineStr">
        <is>
          <t>Flag</t>
        </is>
      </c>
      <c r="D1129" s="52" t="inlineStr">
        <is>
          <t>Flag cloth</t>
        </is>
      </c>
      <c r="E1129" s="63" t="inlineStr">
        <is>
          <t>Cube</t>
        </is>
      </c>
      <c r="F1129" s="52" t="inlineStr">
        <is>
          <t>FLAG-57</t>
        </is>
      </c>
      <c r="G1129" s="79" t="n">
        <v>0.200000003</v>
      </c>
      <c r="H1129" s="79" t="n">
        <v>0.5</v>
      </c>
      <c r="I1129" s="79" t="n">
        <v>0.0199999996</v>
      </c>
      <c r="J1129" s="79" t="n">
        <v>0</v>
      </c>
      <c r="K1129" s="79" t="n">
        <v>0</v>
      </c>
      <c r="L1129" s="79" t="n">
        <v>0</v>
      </c>
      <c r="M1129" s="79" t="n">
        <v>0.100000001</v>
      </c>
      <c r="N1129" s="79" t="n">
        <v>-0.75</v>
      </c>
      <c r="O1129" s="79" t="n">
        <v>0</v>
      </c>
      <c r="P1129" s="80">
        <f>COS(RADIANS(K1129))*COS(RADIANS(L1129))+SIN(RADIANS(K1129))*SIN(RADIANS(J1129))*SIN(RADIANS(L1129))</f>
        <v/>
      </c>
      <c r="Q1129" s="80">
        <f>-COS(RADIANS(K1129))*SIN(RADIANS(L1129))+SIN(RADIANS(K1129))*SIN(RADIANS(J1129))*COS(RADIANS(L1129))</f>
        <v/>
      </c>
      <c r="R1129" s="80">
        <f>SIN(RADIANS(K1129))*COS(RADIANS(J1129))</f>
        <v/>
      </c>
      <c r="S1129" s="80">
        <f>COS(RADIANS(J1129))*SIN(RADIANS(L1129))</f>
        <v/>
      </c>
      <c r="T1129" s="80">
        <f>COS(RADIANS(J1129))*COS(RADIANS(L1129))</f>
        <v/>
      </c>
      <c r="U1129" s="80">
        <f>-SIN(RADIANS(J1129))</f>
        <v/>
      </c>
      <c r="V1129" s="80">
        <f>-SIN(RADIANS(K1129))*COS(RADIANS(L1129))+COS(RADIANS(K1129))*SIN(RADIANS(J1129))*SIN(RADIANS(L1129))</f>
        <v/>
      </c>
      <c r="W1129" s="80">
        <f>SIN(RADIANS(K1129))*SIN(RADIANS(L1129))+COS(RADIANS(K1129))*SIN(RADIANS(J1129))*COS(RADIANS(L1129))</f>
        <v/>
      </c>
      <c r="X1129" s="80">
        <f>COS(RADIANS(K1129))*COS(RADIANS(J1129))</f>
        <v/>
      </c>
      <c r="Y1129" s="80">
        <f>P1129*G1129</f>
        <v/>
      </c>
      <c r="Z1129" s="80">
        <f>Q1129*H1129</f>
        <v/>
      </c>
      <c r="AA1129" s="80">
        <f>R1129*I1129</f>
        <v/>
      </c>
      <c r="AB1129" s="80">
        <f>M1129</f>
        <v/>
      </c>
      <c r="AC1129" s="80">
        <f>S1129*G1129</f>
        <v/>
      </c>
      <c r="AD1129" s="80">
        <f>T1129*H1129</f>
        <v/>
      </c>
      <c r="AE1129" s="80">
        <f>U1129*I1129</f>
        <v/>
      </c>
      <c r="AF1129" s="80">
        <f>N1129</f>
        <v/>
      </c>
      <c r="AG1129" s="80">
        <f>V1129*G1129</f>
        <v/>
      </c>
      <c r="AH1129" s="80">
        <f>W1129*H1129</f>
        <v/>
      </c>
      <c r="AI1129" s="80">
        <f>X1129*I1129</f>
        <v/>
      </c>
      <c r="AJ1129" s="80">
        <f>O1129</f>
        <v/>
      </c>
      <c r="AK1129" s="81" t="n">
        <v>0.200000003</v>
      </c>
      <c r="AL1129" s="81" t="n">
        <v>0</v>
      </c>
      <c r="AM1129" s="81" t="n">
        <v>0</v>
      </c>
      <c r="AN1129" s="81" t="n">
        <v>0.100000001</v>
      </c>
      <c r="AO1129" s="81" t="n">
        <v>0</v>
      </c>
      <c r="AP1129" s="81" t="n">
        <v>0.5</v>
      </c>
      <c r="AQ1129" s="81" t="n">
        <v>0</v>
      </c>
      <c r="AR1129" s="81" t="n">
        <v>-0.75</v>
      </c>
      <c r="AS1129" s="81" t="n">
        <v>0</v>
      </c>
      <c r="AT1129" s="81" t="n">
        <v>0</v>
      </c>
      <c r="AU1129" s="81" t="n">
        <v>0.0199999996</v>
      </c>
      <c r="AV1129" s="81" t="n">
        <v>0</v>
      </c>
      <c r="AW1129" s="82">
        <f>MAX(ABS(Y1129-AK1129),ABS(Z1129-AL1129),ABS(AA1129-AM1129),ABS(AB1129-AN1129),ABS(AC1129-AO1129),ABS(AD1129-AP1129),ABS(AE1129-AQ1129),ABS(AF1129-AR1129),ABS(AG1129-AS1129),ABS(AH1129-AT1129),ABS(AI1129-AU1129),ABS(AJ1129-AV1129))</f>
        <v/>
      </c>
    </row>
    <row r="1130">
      <c r="A1130" s="78" t="inlineStr">
        <is>
          <t>M1125</t>
        </is>
      </c>
      <c r="B1130" s="52" t="inlineStr">
        <is>
          <t>FLAG-60</t>
        </is>
      </c>
      <c r="C1130" s="52" t="inlineStr">
        <is>
          <t>Flag</t>
        </is>
      </c>
      <c r="D1130" s="52" t="inlineStr">
        <is>
          <t>Flag cloth</t>
        </is>
      </c>
      <c r="E1130" s="63" t="inlineStr">
        <is>
          <t>Cube</t>
        </is>
      </c>
      <c r="F1130" s="52" t="inlineStr">
        <is>
          <t>FLAG-57</t>
        </is>
      </c>
      <c r="G1130" s="79" t="n">
        <v>0.200000003</v>
      </c>
      <c r="H1130" s="79" t="n">
        <v>0.5</v>
      </c>
      <c r="I1130" s="79" t="n">
        <v>0.0199999996</v>
      </c>
      <c r="J1130" s="79" t="n">
        <v>0</v>
      </c>
      <c r="K1130" s="79" t="n">
        <v>0</v>
      </c>
      <c r="L1130" s="79" t="n">
        <v>0</v>
      </c>
      <c r="M1130" s="79" t="n">
        <v>0.100000001</v>
      </c>
      <c r="N1130" s="79" t="n">
        <v>-1.25</v>
      </c>
      <c r="O1130" s="79" t="n">
        <v>0</v>
      </c>
      <c r="P1130" s="80">
        <f>COS(RADIANS(K1130))*COS(RADIANS(L1130))+SIN(RADIANS(K1130))*SIN(RADIANS(J1130))*SIN(RADIANS(L1130))</f>
        <v/>
      </c>
      <c r="Q1130" s="80">
        <f>-COS(RADIANS(K1130))*SIN(RADIANS(L1130))+SIN(RADIANS(K1130))*SIN(RADIANS(J1130))*COS(RADIANS(L1130))</f>
        <v/>
      </c>
      <c r="R1130" s="80">
        <f>SIN(RADIANS(K1130))*COS(RADIANS(J1130))</f>
        <v/>
      </c>
      <c r="S1130" s="80">
        <f>COS(RADIANS(J1130))*SIN(RADIANS(L1130))</f>
        <v/>
      </c>
      <c r="T1130" s="80">
        <f>COS(RADIANS(J1130))*COS(RADIANS(L1130))</f>
        <v/>
      </c>
      <c r="U1130" s="80">
        <f>-SIN(RADIANS(J1130))</f>
        <v/>
      </c>
      <c r="V1130" s="80">
        <f>-SIN(RADIANS(K1130))*COS(RADIANS(L1130))+COS(RADIANS(K1130))*SIN(RADIANS(J1130))*SIN(RADIANS(L1130))</f>
        <v/>
      </c>
      <c r="W1130" s="80">
        <f>SIN(RADIANS(K1130))*SIN(RADIANS(L1130))+COS(RADIANS(K1130))*SIN(RADIANS(J1130))*COS(RADIANS(L1130))</f>
        <v/>
      </c>
      <c r="X1130" s="80">
        <f>COS(RADIANS(K1130))*COS(RADIANS(J1130))</f>
        <v/>
      </c>
      <c r="Y1130" s="80">
        <f>P1130*G1130</f>
        <v/>
      </c>
      <c r="Z1130" s="80">
        <f>Q1130*H1130</f>
        <v/>
      </c>
      <c r="AA1130" s="80">
        <f>R1130*I1130</f>
        <v/>
      </c>
      <c r="AB1130" s="80">
        <f>M1130</f>
        <v/>
      </c>
      <c r="AC1130" s="80">
        <f>S1130*G1130</f>
        <v/>
      </c>
      <c r="AD1130" s="80">
        <f>T1130*H1130</f>
        <v/>
      </c>
      <c r="AE1130" s="80">
        <f>U1130*I1130</f>
        <v/>
      </c>
      <c r="AF1130" s="80">
        <f>N1130</f>
        <v/>
      </c>
      <c r="AG1130" s="80">
        <f>V1130*G1130</f>
        <v/>
      </c>
      <c r="AH1130" s="80">
        <f>W1130*H1130</f>
        <v/>
      </c>
      <c r="AI1130" s="80">
        <f>X1130*I1130</f>
        <v/>
      </c>
      <c r="AJ1130" s="80">
        <f>O1130</f>
        <v/>
      </c>
      <c r="AK1130" s="81" t="n">
        <v>0.200000003</v>
      </c>
      <c r="AL1130" s="81" t="n">
        <v>0</v>
      </c>
      <c r="AM1130" s="81" t="n">
        <v>0</v>
      </c>
      <c r="AN1130" s="81" t="n">
        <v>0.100000001</v>
      </c>
      <c r="AO1130" s="81" t="n">
        <v>0</v>
      </c>
      <c r="AP1130" s="81" t="n">
        <v>0.5</v>
      </c>
      <c r="AQ1130" s="81" t="n">
        <v>0</v>
      </c>
      <c r="AR1130" s="81" t="n">
        <v>-1.25</v>
      </c>
      <c r="AS1130" s="81" t="n">
        <v>0</v>
      </c>
      <c r="AT1130" s="81" t="n">
        <v>0</v>
      </c>
      <c r="AU1130" s="81" t="n">
        <v>0.0199999996</v>
      </c>
      <c r="AV1130" s="81" t="n">
        <v>0</v>
      </c>
      <c r="AW1130" s="82">
        <f>MAX(ABS(Y1130-AK1130),ABS(Z1130-AL1130),ABS(AA1130-AM1130),ABS(AB1130-AN1130),ABS(AC1130-AO1130),ABS(AD1130-AP1130),ABS(AE1130-AQ1130),ABS(AF1130-AR1130),ABS(AG1130-AS1130),ABS(AH1130-AT1130),ABS(AI1130-AU1130),ABS(AJ1130-AV1130))</f>
        <v/>
      </c>
    </row>
  </sheetData>
  <mergeCells count="5">
    <mergeCell ref="BC6:BH6"/>
    <mergeCell ref="AY6:AZ6"/>
    <mergeCell ref="A2:T2"/>
    <mergeCell ref="AY27:BL29"/>
    <mergeCell ref="AY26:BA26"/>
  </mergeCells>
  <conditionalFormatting sqref="AW6:AW1130">
    <cfRule type="cellIs" priority="1" operator="lessThanOrEqual" dxfId="0">
      <formula>$H$3</formula>
    </cfRule>
    <cfRule type="cellIs" priority="2" operator="greaterThan" dxfId="1">
      <formula>$H$3</formula>
    </cfRule>
  </conditionalFormatting>
  <conditionalFormatting sqref="F3">
    <cfRule type="cellIs" priority="3" operator="equal" dxfId="0">
      <formula>"Excel = code"</formula>
    </cfRule>
  </conditionalFormatting>
  <dataValidations count="1">
    <dataValidation sqref="BA6" showDropDown="0" showInputMessage="0" showErrorMessage="0" allowBlank="0" type="list">
      <formula1>=$B$6:$B$1130</formula1>
    </dataValidation>
  </dataValidations>
  <printOptions horizontalCentered="1"/>
  <pageMargins left="0.4" right="0.4" top="1" bottom="1" header="0.5" footer="0.5"/>
  <pageSetup orientation="landscape" paperSize="9" fitToHeight="0" fitToWidth="2"/>
  <headerFooter>
    <oddHeader/>
    <oddFooter>&amp;CThermalSense  -  Md. Shakhoyat Rahman Shujon (2107104)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N1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9" customWidth="1" min="2" max="2"/>
    <col width="12" customWidth="1" min="3" max="3"/>
    <col width="9" customWidth="1" min="4" max="4"/>
    <col width="6"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12" customWidth="1" min="33" max="33"/>
    <col width="3" customWidth="1" min="34" max="34"/>
    <col width="50" customWidth="1" min="35" max="35"/>
    <col width="3" customWidth="1" min="36" max="36"/>
    <col width="22" customWidth="1" min="37" max="37"/>
    <col width="80" customWidth="1" min="38" max="38"/>
    <col width="8" customWidth="1" min="39" max="39"/>
    <col width="8" customWidth="1" min="40" max="40"/>
  </cols>
  <sheetData>
    <row r="1" ht="26" customHeight="1">
      <c r="A1" s="26" t="inlineStr">
        <is>
          <t>5  Hierarchy: parent -&gt; child tree with world matrices (world = parent_world x M)</t>
        </is>
      </c>
    </row>
    <row r="2" ht="60" customHeight="1">
      <c r="A2" s="27" t="inlineStr">
        <is>
          <t>Tree in depth-first order (indent = depth). Blue: world matrix exported by the program at t = 0. White: the same world matrix rebuilt in Excel from the M formulas of sheet 4, multiplying down the tree (root: world = M). The highlighted chain is the hierarchical searchlight: UAV -&gt; gimbal yaw -&gt; gimbal pitch -&gt; lamp. Same subset as sheet 4 (1125 of 3275 nodes: all group nodes + the first 80 leaves per root). v4: blue rows are animated joints (tank turret / gun / tracks, helicopter rotor head, radar head, blast-door leaves, flag segments ...), column AI gives the exported animation text and the table at column AK the deepest joint chain of every controllable object.</t>
        </is>
      </c>
    </row>
    <row r="3">
      <c r="A3" s="42" t="inlineStr">
        <is>
          <t>max|Excel - code| over all world matrices</t>
        </is>
      </c>
      <c r="B3" s="77">
        <f>MAX(AG5:AG1129)</f>
        <v/>
      </c>
      <c r="C3" s="42">
        <f>IF(B3&lt;='4 Transform Matrices'!$H$3,"Excel = code","CHECK")</f>
        <v/>
      </c>
      <c r="D3" s="42" t="inlineStr">
        <is>
          <t>Highlighted chain</t>
        </is>
      </c>
      <c r="E3" s="88" t="inlineStr">
        <is>
          <t>Autonomous UAV -&gt; Gimbal yaw -&gt; Gimbal pitch -&gt; Lamp housing</t>
        </is>
      </c>
      <c r="F3" s="17" t="n"/>
      <c r="G3" s="17" t="n"/>
      <c r="H3" s="17" t="n"/>
      <c r="I3" s="17" t="n"/>
      <c r="J3" s="17" t="n"/>
      <c r="K3" s="17" t="n"/>
      <c r="L3" s="16" t="n"/>
      <c r="AK3" s="13" t="inlineStr">
        <is>
          <t>Deepest joint chain of every controllable (exported tree)</t>
        </is>
      </c>
    </row>
    <row r="4" ht="32" customHeight="1">
      <c r="A4" s="28" t="inlineStr">
        <is>
          <t>Node (tree)</t>
        </is>
      </c>
      <c r="B4" s="28" t="inlineStr">
        <is>
          <t>ID</t>
        </is>
      </c>
      <c r="C4" s="28" t="inlineStr">
        <is>
          <t>Primitive</t>
        </is>
      </c>
      <c r="D4" s="28" t="inlineStr">
        <is>
          <t>Parent ID</t>
        </is>
      </c>
      <c r="E4" s="28" t="inlineStr">
        <is>
          <t>Depth</t>
        </is>
      </c>
      <c r="F4" s="28" t="inlineStr">
        <is>
          <t>World x</t>
        </is>
      </c>
      <c r="G4" s="28" t="inlineStr">
        <is>
          <t>World y</t>
        </is>
      </c>
      <c r="H4" s="28" t="inlineStr">
        <is>
          <t>World z</t>
        </is>
      </c>
      <c r="I4" s="28" t="inlineStr">
        <is>
          <t>W11 (code)</t>
        </is>
      </c>
      <c r="J4" s="28" t="inlineStr">
        <is>
          <t>W12 (code)</t>
        </is>
      </c>
      <c r="K4" s="28" t="inlineStr">
        <is>
          <t>W13 (code)</t>
        </is>
      </c>
      <c r="L4" s="28" t="inlineStr">
        <is>
          <t>W14 (code)</t>
        </is>
      </c>
      <c r="M4" s="28" t="inlineStr">
        <is>
          <t>W21 (code)</t>
        </is>
      </c>
      <c r="N4" s="28" t="inlineStr">
        <is>
          <t>W22 (code)</t>
        </is>
      </c>
      <c r="O4" s="28" t="inlineStr">
        <is>
          <t>W23 (code)</t>
        </is>
      </c>
      <c r="P4" s="28" t="inlineStr">
        <is>
          <t>W24 (code)</t>
        </is>
      </c>
      <c r="Q4" s="28" t="inlineStr">
        <is>
          <t>W31 (code)</t>
        </is>
      </c>
      <c r="R4" s="28" t="inlineStr">
        <is>
          <t>W32 (code)</t>
        </is>
      </c>
      <c r="S4" s="28" t="inlineStr">
        <is>
          <t>W33 (code)</t>
        </is>
      </c>
      <c r="T4" s="28" t="inlineStr">
        <is>
          <t>W34 (code)</t>
        </is>
      </c>
      <c r="U4" s="28" t="inlineStr">
        <is>
          <t>W11 (Excel)</t>
        </is>
      </c>
      <c r="V4" s="28" t="inlineStr">
        <is>
          <t>W12 (Excel)</t>
        </is>
      </c>
      <c r="W4" s="28" t="inlineStr">
        <is>
          <t>W13 (Excel)</t>
        </is>
      </c>
      <c r="X4" s="28" t="inlineStr">
        <is>
          <t>W14 (Excel)</t>
        </is>
      </c>
      <c r="Y4" s="28" t="inlineStr">
        <is>
          <t>W21 (Excel)</t>
        </is>
      </c>
      <c r="Z4" s="28" t="inlineStr">
        <is>
          <t>W22 (Excel)</t>
        </is>
      </c>
      <c r="AA4" s="28" t="inlineStr">
        <is>
          <t>W23 (Excel)</t>
        </is>
      </c>
      <c r="AB4" s="28" t="inlineStr">
        <is>
          <t>W24 (Excel)</t>
        </is>
      </c>
      <c r="AC4" s="28" t="inlineStr">
        <is>
          <t>W31 (Excel)</t>
        </is>
      </c>
      <c r="AD4" s="28" t="inlineStr">
        <is>
          <t>W32 (Excel)</t>
        </is>
      </c>
      <c r="AE4" s="28" t="inlineStr">
        <is>
          <t>W33 (Excel)</t>
        </is>
      </c>
      <c r="AF4" s="28" t="inlineStr">
        <is>
          <t>W34 (Excel)</t>
        </is>
      </c>
      <c r="AG4" s="28" t="inlineStr">
        <is>
          <t>max|Excel - code|</t>
        </is>
      </c>
      <c r="AI4" s="28" t="inlineStr">
        <is>
          <t>Animation (exported)</t>
        </is>
      </c>
      <c r="AK4" s="28" t="inlineStr">
        <is>
          <t>Controllable</t>
        </is>
      </c>
      <c r="AL4" s="28" t="inlineStr">
        <is>
          <t>Chain (root -&gt; deepest animated group)</t>
        </is>
      </c>
      <c r="AM4" s="28" t="inlineStr">
        <is>
          <t>Levels</t>
        </is>
      </c>
      <c r="AN4" s="28" t="inlineStr">
        <is>
          <t>Animated groups</t>
        </is>
      </c>
    </row>
    <row r="5">
      <c r="A5" s="89" t="inlineStr">
        <is>
          <t>Terrain</t>
        </is>
      </c>
      <c r="B5" s="90" t="inlineStr">
        <is>
          <t>TER-00</t>
        </is>
      </c>
      <c r="C5" s="53" t="inlineStr">
        <is>
          <t>Group</t>
        </is>
      </c>
      <c r="D5" s="90" t="inlineStr">
        <is>
          <t>World</t>
        </is>
      </c>
      <c r="E5" s="90" t="n">
        <v>0</v>
      </c>
      <c r="F5" s="54">
        <f>L5</f>
        <v/>
      </c>
      <c r="G5" s="54">
        <f>P5</f>
        <v/>
      </c>
      <c r="H5" s="54">
        <f>T5</f>
        <v/>
      </c>
      <c r="I5" s="81" t="n">
        <v>1</v>
      </c>
      <c r="J5" s="81" t="n">
        <v>0</v>
      </c>
      <c r="K5" s="81" t="n">
        <v>0</v>
      </c>
      <c r="L5" s="81" t="n">
        <v>0</v>
      </c>
      <c r="M5" s="81" t="n">
        <v>0</v>
      </c>
      <c r="N5" s="81" t="n">
        <v>1</v>
      </c>
      <c r="O5" s="81" t="n">
        <v>0</v>
      </c>
      <c r="P5" s="81" t="n">
        <v>0</v>
      </c>
      <c r="Q5" s="81" t="n">
        <v>0</v>
      </c>
      <c r="R5" s="81" t="n">
        <v>0</v>
      </c>
      <c r="S5" s="81" t="n">
        <v>1</v>
      </c>
      <c r="T5" s="81" t="n">
        <v>0</v>
      </c>
      <c r="U5" s="80">
        <f>'4 Transform Matrices'!Y6</f>
        <v/>
      </c>
      <c r="V5" s="80">
        <f>'4 Transform Matrices'!Z6</f>
        <v/>
      </c>
      <c r="W5" s="80">
        <f>'4 Transform Matrices'!AA6</f>
        <v/>
      </c>
      <c r="X5" s="80">
        <f>'4 Transform Matrices'!AB6</f>
        <v/>
      </c>
      <c r="Y5" s="80">
        <f>'4 Transform Matrices'!AC6</f>
        <v/>
      </c>
      <c r="Z5" s="80">
        <f>'4 Transform Matrices'!AD6</f>
        <v/>
      </c>
      <c r="AA5" s="80">
        <f>'4 Transform Matrices'!AE6</f>
        <v/>
      </c>
      <c r="AB5" s="80">
        <f>'4 Transform Matrices'!AF6</f>
        <v/>
      </c>
      <c r="AC5" s="80">
        <f>'4 Transform Matrices'!AG6</f>
        <v/>
      </c>
      <c r="AD5" s="80">
        <f>'4 Transform Matrices'!AH6</f>
        <v/>
      </c>
      <c r="AE5" s="80">
        <f>'4 Transform Matrices'!AI6</f>
        <v/>
      </c>
      <c r="AF5" s="80">
        <f>'4 Transform Matrices'!AJ6</f>
        <v/>
      </c>
      <c r="AG5" s="82">
        <f>MAX(ABS(I5-U5),ABS(J5-V5),ABS(K5-W5),ABS(L5-X5),ABS(M5-Y5),ABS(N5-Z5),ABS(O5-AA5),ABS(P5-AB5),ABS(Q5-AC5),ABS(R5-AD5),ABS(S5-AE5),ABS(T5-AF5))</f>
        <v/>
      </c>
      <c r="AI5" s="14" t="inlineStr"/>
      <c r="AK5" s="42" t="inlineStr">
        <is>
          <t>UAV-1 DRONE</t>
        </is>
      </c>
      <c r="AL5" s="14" t="inlineStr">
        <is>
          <t>Autonomous UAV -&gt; Motor mount Front-left -&gt; Rotor</t>
        </is>
      </c>
      <c r="AM5" s="91" t="n">
        <v>3</v>
      </c>
      <c r="AN5" s="91" t="n">
        <v>11</v>
      </c>
    </row>
    <row r="6">
      <c r="A6" s="60" t="inlineStr">
        <is>
          <t>- Ground disc</t>
        </is>
      </c>
      <c r="B6" s="52" t="inlineStr">
        <is>
          <t>TER-01</t>
        </is>
      </c>
      <c r="C6" s="56" t="inlineStr">
        <is>
          <t>Terrain disc</t>
        </is>
      </c>
      <c r="D6" s="52" t="inlineStr">
        <is>
          <t>TER-00</t>
        </is>
      </c>
      <c r="E6" s="52" t="n">
        <v>1</v>
      </c>
      <c r="F6" s="54">
        <f>L6</f>
        <v/>
      </c>
      <c r="G6" s="54">
        <f>P6</f>
        <v/>
      </c>
      <c r="H6" s="54">
        <f>T6</f>
        <v/>
      </c>
      <c r="I6" s="81" t="n">
        <v>1</v>
      </c>
      <c r="J6" s="81" t="n">
        <v>0</v>
      </c>
      <c r="K6" s="81" t="n">
        <v>0</v>
      </c>
      <c r="L6" s="81" t="n">
        <v>0</v>
      </c>
      <c r="M6" s="81" t="n">
        <v>0</v>
      </c>
      <c r="N6" s="81" t="n">
        <v>1</v>
      </c>
      <c r="O6" s="81" t="n">
        <v>0</v>
      </c>
      <c r="P6" s="81" t="n">
        <v>0</v>
      </c>
      <c r="Q6" s="81" t="n">
        <v>0</v>
      </c>
      <c r="R6" s="81" t="n">
        <v>0</v>
      </c>
      <c r="S6" s="81" t="n">
        <v>1</v>
      </c>
      <c r="T6" s="81" t="n">
        <v>0</v>
      </c>
      <c r="U6" s="80">
        <f>U5*'4 Transform Matrices'!Y7+V5*'4 Transform Matrices'!AC7+W5*'4 Transform Matrices'!AG7</f>
        <v/>
      </c>
      <c r="V6" s="80">
        <f>U5*'4 Transform Matrices'!Z7+V5*'4 Transform Matrices'!AD7+W5*'4 Transform Matrices'!AH7</f>
        <v/>
      </c>
      <c r="W6" s="80">
        <f>U5*'4 Transform Matrices'!AA7+V5*'4 Transform Matrices'!AE7+W5*'4 Transform Matrices'!AI7</f>
        <v/>
      </c>
      <c r="X6" s="80">
        <f>U5*'4 Transform Matrices'!AB7+V5*'4 Transform Matrices'!AF7+W5*'4 Transform Matrices'!AJ7+X5</f>
        <v/>
      </c>
      <c r="Y6" s="80">
        <f>Y5*'4 Transform Matrices'!Y7+Z5*'4 Transform Matrices'!AC7+AA5*'4 Transform Matrices'!AG7</f>
        <v/>
      </c>
      <c r="Z6" s="80">
        <f>Y5*'4 Transform Matrices'!Z7+Z5*'4 Transform Matrices'!AD7+AA5*'4 Transform Matrices'!AH7</f>
        <v/>
      </c>
      <c r="AA6" s="80">
        <f>Y5*'4 Transform Matrices'!AA7+Z5*'4 Transform Matrices'!AE7+AA5*'4 Transform Matrices'!AI7</f>
        <v/>
      </c>
      <c r="AB6" s="80">
        <f>Y5*'4 Transform Matrices'!AB7+Z5*'4 Transform Matrices'!AF7+AA5*'4 Transform Matrices'!AJ7+AB5</f>
        <v/>
      </c>
      <c r="AC6" s="80">
        <f>AC5*'4 Transform Matrices'!Y7+AD5*'4 Transform Matrices'!AC7+AE5*'4 Transform Matrices'!AG7</f>
        <v/>
      </c>
      <c r="AD6" s="80">
        <f>AC5*'4 Transform Matrices'!Z7+AD5*'4 Transform Matrices'!AD7+AE5*'4 Transform Matrices'!AH7</f>
        <v/>
      </c>
      <c r="AE6" s="80">
        <f>AC5*'4 Transform Matrices'!AA7+AD5*'4 Transform Matrices'!AE7+AE5*'4 Transform Matrices'!AI7</f>
        <v/>
      </c>
      <c r="AF6" s="80">
        <f>AC5*'4 Transform Matrices'!AB7+AD5*'4 Transform Matrices'!AF7+AE5*'4 Transform Matrices'!AJ7+AF5</f>
        <v/>
      </c>
      <c r="AG6" s="82">
        <f>MAX(ABS(I6-U6),ABS(J6-V6),ABS(K6-W6),ABS(L6-X6),ABS(M6-Y6),ABS(N6-Z6),ABS(O6-AA6),ABS(P6-AB6),ABS(Q6-AC6),ABS(R6-AD6),ABS(S6-AE6),ABS(T6-AF6))</f>
        <v/>
      </c>
      <c r="AI6" s="14" t="inlineStr"/>
      <c r="AK6" s="42" t="inlineStr">
        <is>
          <t>MBT-1 TANK</t>
        </is>
      </c>
      <c r="AL6" s="14" t="inlineStr">
        <is>
          <t>Main Battle Tank -&gt; Hull -&gt; Turret yaw -&gt; MG ring -&gt; MG elevation</t>
        </is>
      </c>
      <c r="AM6" s="91" t="n">
        <v>5</v>
      </c>
      <c r="AN6" s="91" t="n">
        <v>29</v>
      </c>
    </row>
    <row r="7">
      <c r="A7" s="89" t="inlineStr">
        <is>
          <t>Backdrop</t>
        </is>
      </c>
      <c r="B7" s="90" t="inlineStr">
        <is>
          <t>BKG-00</t>
        </is>
      </c>
      <c r="C7" s="53" t="inlineStr">
        <is>
          <t>Group</t>
        </is>
      </c>
      <c r="D7" s="90" t="inlineStr">
        <is>
          <t>World</t>
        </is>
      </c>
      <c r="E7" s="90" t="n">
        <v>0</v>
      </c>
      <c r="F7" s="54">
        <f>L7</f>
        <v/>
      </c>
      <c r="G7" s="54">
        <f>P7</f>
        <v/>
      </c>
      <c r="H7" s="54">
        <f>T7</f>
        <v/>
      </c>
      <c r="I7" s="81" t="n">
        <v>1</v>
      </c>
      <c r="J7" s="81" t="n">
        <v>0</v>
      </c>
      <c r="K7" s="81" t="n">
        <v>0</v>
      </c>
      <c r="L7" s="81" t="n">
        <v>0</v>
      </c>
      <c r="M7" s="81" t="n">
        <v>0</v>
      </c>
      <c r="N7" s="81" t="n">
        <v>1</v>
      </c>
      <c r="O7" s="81" t="n">
        <v>0</v>
      </c>
      <c r="P7" s="81" t="n">
        <v>0</v>
      </c>
      <c r="Q7" s="81" t="n">
        <v>0</v>
      </c>
      <c r="R7" s="81" t="n">
        <v>0</v>
      </c>
      <c r="S7" s="81" t="n">
        <v>1</v>
      </c>
      <c r="T7" s="81" t="n">
        <v>0</v>
      </c>
      <c r="U7" s="80">
        <f>'4 Transform Matrices'!Y8</f>
        <v/>
      </c>
      <c r="V7" s="80">
        <f>'4 Transform Matrices'!Z8</f>
        <v/>
      </c>
      <c r="W7" s="80">
        <f>'4 Transform Matrices'!AA8</f>
        <v/>
      </c>
      <c r="X7" s="80">
        <f>'4 Transform Matrices'!AB8</f>
        <v/>
      </c>
      <c r="Y7" s="80">
        <f>'4 Transform Matrices'!AC8</f>
        <v/>
      </c>
      <c r="Z7" s="80">
        <f>'4 Transform Matrices'!AD8</f>
        <v/>
      </c>
      <c r="AA7" s="80">
        <f>'4 Transform Matrices'!AE8</f>
        <v/>
      </c>
      <c r="AB7" s="80">
        <f>'4 Transform Matrices'!AF8</f>
        <v/>
      </c>
      <c r="AC7" s="80">
        <f>'4 Transform Matrices'!AG8</f>
        <v/>
      </c>
      <c r="AD7" s="80">
        <f>'4 Transform Matrices'!AH8</f>
        <v/>
      </c>
      <c r="AE7" s="80">
        <f>'4 Transform Matrices'!AI8</f>
        <v/>
      </c>
      <c r="AF7" s="80">
        <f>'4 Transform Matrices'!AJ8</f>
        <v/>
      </c>
      <c r="AG7" s="82">
        <f>MAX(ABS(I7-U7),ABS(J7-V7),ABS(K7-W7),ABS(L7-X7),ABS(M7-Y7),ABS(N7-Z7),ABS(O7-AA7),ABS(P7-AB7),ABS(Q7-AC7),ABS(R7-AD7),ABS(S7-AE7),ABS(T7-AF7))</f>
        <v/>
      </c>
      <c r="AI7" s="14" t="inlineStr"/>
      <c r="AK7" s="42" t="inlineStr">
        <is>
          <t>MH-6 HELICOPTER</t>
        </is>
      </c>
      <c r="AL7" s="14" t="inlineStr">
        <is>
          <t>Scout helicopter -&gt; Body -&gt; Rotor head -&gt; Tip-path plane -&gt; Main rotor -&gt; Blade 1 pivot -&gt; Blade 1 flap</t>
        </is>
      </c>
      <c r="AM7" s="91" t="n">
        <v>7</v>
      </c>
      <c r="AN7" s="91" t="n">
        <v>12</v>
      </c>
    </row>
    <row r="8">
      <c r="A8" s="60" t="inlineStr">
        <is>
          <t>- Far ground</t>
        </is>
      </c>
      <c r="B8" s="52" t="inlineStr">
        <is>
          <t>BKG-01</t>
        </is>
      </c>
      <c r="C8" s="58" t="inlineStr">
        <is>
          <t>Cylinder</t>
        </is>
      </c>
      <c r="D8" s="52" t="inlineStr">
        <is>
          <t>BKG-00</t>
        </is>
      </c>
      <c r="E8" s="52" t="n">
        <v>1</v>
      </c>
      <c r="F8" s="54">
        <f>L8</f>
        <v/>
      </c>
      <c r="G8" s="54">
        <f>P8</f>
        <v/>
      </c>
      <c r="H8" s="54">
        <f>T8</f>
        <v/>
      </c>
      <c r="I8" s="81" t="n">
        <v>400</v>
      </c>
      <c r="J8" s="81" t="n">
        <v>0</v>
      </c>
      <c r="K8" s="81" t="n">
        <v>0</v>
      </c>
      <c r="L8" s="81" t="n">
        <v>0</v>
      </c>
      <c r="M8" s="81" t="n">
        <v>0</v>
      </c>
      <c r="N8" s="81" t="n">
        <v>-1.74845554e-05</v>
      </c>
      <c r="O8" s="81" t="n">
        <v>-0.100000001</v>
      </c>
      <c r="P8" s="81" t="n">
        <v>-0.400000036</v>
      </c>
      <c r="Q8" s="81" t="n">
        <v>0</v>
      </c>
      <c r="R8" s="81" t="n">
        <v>400</v>
      </c>
      <c r="S8" s="81" t="n">
        <v>-4.37113901e-09</v>
      </c>
      <c r="T8" s="81" t="n">
        <v>0</v>
      </c>
      <c r="U8" s="80">
        <f>U7*'4 Transform Matrices'!Y9+V7*'4 Transform Matrices'!AC9+W7*'4 Transform Matrices'!AG9</f>
        <v/>
      </c>
      <c r="V8" s="80">
        <f>U7*'4 Transform Matrices'!Z9+V7*'4 Transform Matrices'!AD9+W7*'4 Transform Matrices'!AH9</f>
        <v/>
      </c>
      <c r="W8" s="80">
        <f>U7*'4 Transform Matrices'!AA9+V7*'4 Transform Matrices'!AE9+W7*'4 Transform Matrices'!AI9</f>
        <v/>
      </c>
      <c r="X8" s="80">
        <f>U7*'4 Transform Matrices'!AB9+V7*'4 Transform Matrices'!AF9+W7*'4 Transform Matrices'!AJ9+X7</f>
        <v/>
      </c>
      <c r="Y8" s="80">
        <f>Y7*'4 Transform Matrices'!Y9+Z7*'4 Transform Matrices'!AC9+AA7*'4 Transform Matrices'!AG9</f>
        <v/>
      </c>
      <c r="Z8" s="80">
        <f>Y7*'4 Transform Matrices'!Z9+Z7*'4 Transform Matrices'!AD9+AA7*'4 Transform Matrices'!AH9</f>
        <v/>
      </c>
      <c r="AA8" s="80">
        <f>Y7*'4 Transform Matrices'!AA9+Z7*'4 Transform Matrices'!AE9+AA7*'4 Transform Matrices'!AI9</f>
        <v/>
      </c>
      <c r="AB8" s="80">
        <f>Y7*'4 Transform Matrices'!AB9+Z7*'4 Transform Matrices'!AF9+AA7*'4 Transform Matrices'!AJ9+AB7</f>
        <v/>
      </c>
      <c r="AC8" s="80">
        <f>AC7*'4 Transform Matrices'!Y9+AD7*'4 Transform Matrices'!AC9+AE7*'4 Transform Matrices'!AG9</f>
        <v/>
      </c>
      <c r="AD8" s="80">
        <f>AC7*'4 Transform Matrices'!Z9+AD7*'4 Transform Matrices'!AD9+AE7*'4 Transform Matrices'!AH9</f>
        <v/>
      </c>
      <c r="AE8" s="80">
        <f>AC7*'4 Transform Matrices'!AA9+AD7*'4 Transform Matrices'!AE9+AE7*'4 Transform Matrices'!AI9</f>
        <v/>
      </c>
      <c r="AF8" s="80">
        <f>AC7*'4 Transform Matrices'!AB9+AD7*'4 Transform Matrices'!AF9+AE7*'4 Transform Matrices'!AJ9+AF7</f>
        <v/>
      </c>
      <c r="AG8" s="82">
        <f>MAX(ABS(I8-U8),ABS(J8-V8),ABS(K8-W8),ABS(L8-X8),ABS(M8-Y8),ABS(N8-Z8),ABS(O8-AA8),ABS(P8-AB8),ABS(Q8-AC8),ABS(R8-AD8),ABS(S8-AE8),ABS(T8-AF8))</f>
        <v/>
      </c>
      <c r="AI8" s="14" t="inlineStr"/>
      <c r="AK8" s="42" t="inlineStr">
        <is>
          <t>AA-1 GATLING</t>
        </is>
      </c>
      <c r="AL8" s="14" t="inlineStr">
        <is>
          <t>AA Gatling Gun -&gt; Mount yaw -&gt; Cradle pitch -&gt; Barrel cluster</t>
        </is>
      </c>
      <c r="AM8" s="91" t="n">
        <v>4</v>
      </c>
      <c r="AN8" s="91" t="n">
        <v>5</v>
      </c>
    </row>
    <row r="9">
      <c r="A9" s="60" t="inlineStr">
        <is>
          <t>- Distant hills</t>
        </is>
      </c>
      <c r="B9" s="52" t="inlineStr">
        <is>
          <t>BKG-02</t>
        </is>
      </c>
      <c r="C9" s="53" t="inlineStr">
        <is>
          <t>Group</t>
        </is>
      </c>
      <c r="D9" s="52" t="inlineStr">
        <is>
          <t>BKG-00</t>
        </is>
      </c>
      <c r="E9" s="52" t="n">
        <v>1</v>
      </c>
      <c r="F9" s="54">
        <f>L9</f>
        <v/>
      </c>
      <c r="G9" s="54">
        <f>P9</f>
        <v/>
      </c>
      <c r="H9" s="54">
        <f>T9</f>
        <v/>
      </c>
      <c r="I9" s="81" t="n">
        <v>1</v>
      </c>
      <c r="J9" s="81" t="n">
        <v>0</v>
      </c>
      <c r="K9" s="81" t="n">
        <v>0</v>
      </c>
      <c r="L9" s="81" t="n">
        <v>0</v>
      </c>
      <c r="M9" s="81" t="n">
        <v>0</v>
      </c>
      <c r="N9" s="81" t="n">
        <v>1</v>
      </c>
      <c r="O9" s="81" t="n">
        <v>0</v>
      </c>
      <c r="P9" s="81" t="n">
        <v>0</v>
      </c>
      <c r="Q9" s="81" t="n">
        <v>0</v>
      </c>
      <c r="R9" s="81" t="n">
        <v>0</v>
      </c>
      <c r="S9" s="81" t="n">
        <v>1</v>
      </c>
      <c r="T9" s="81" t="n">
        <v>0</v>
      </c>
      <c r="U9" s="80">
        <f>U7*'4 Transform Matrices'!Y10+V7*'4 Transform Matrices'!AC10+W7*'4 Transform Matrices'!AG10</f>
        <v/>
      </c>
      <c r="V9" s="80">
        <f>U7*'4 Transform Matrices'!Z10+V7*'4 Transform Matrices'!AD10+W7*'4 Transform Matrices'!AH10</f>
        <v/>
      </c>
      <c r="W9" s="80">
        <f>U7*'4 Transform Matrices'!AA10+V7*'4 Transform Matrices'!AE10+W7*'4 Transform Matrices'!AI10</f>
        <v/>
      </c>
      <c r="X9" s="80">
        <f>U7*'4 Transform Matrices'!AB10+V7*'4 Transform Matrices'!AF10+W7*'4 Transform Matrices'!AJ10+X7</f>
        <v/>
      </c>
      <c r="Y9" s="80">
        <f>Y7*'4 Transform Matrices'!Y10+Z7*'4 Transform Matrices'!AC10+AA7*'4 Transform Matrices'!AG10</f>
        <v/>
      </c>
      <c r="Z9" s="80">
        <f>Y7*'4 Transform Matrices'!Z10+Z7*'4 Transform Matrices'!AD10+AA7*'4 Transform Matrices'!AH10</f>
        <v/>
      </c>
      <c r="AA9" s="80">
        <f>Y7*'4 Transform Matrices'!AA10+Z7*'4 Transform Matrices'!AE10+AA7*'4 Transform Matrices'!AI10</f>
        <v/>
      </c>
      <c r="AB9" s="80">
        <f>Y7*'4 Transform Matrices'!AB10+Z7*'4 Transform Matrices'!AF10+AA7*'4 Transform Matrices'!AJ10+AB7</f>
        <v/>
      </c>
      <c r="AC9" s="80">
        <f>AC7*'4 Transform Matrices'!Y10+AD7*'4 Transform Matrices'!AC10+AE7*'4 Transform Matrices'!AG10</f>
        <v/>
      </c>
      <c r="AD9" s="80">
        <f>AC7*'4 Transform Matrices'!Z10+AD7*'4 Transform Matrices'!AD10+AE7*'4 Transform Matrices'!AH10</f>
        <v/>
      </c>
      <c r="AE9" s="80">
        <f>AC7*'4 Transform Matrices'!AA10+AD7*'4 Transform Matrices'!AE10+AE7*'4 Transform Matrices'!AI10</f>
        <v/>
      </c>
      <c r="AF9" s="80">
        <f>AC7*'4 Transform Matrices'!AB10+AD7*'4 Transform Matrices'!AF10+AE7*'4 Transform Matrices'!AJ10+AF7</f>
        <v/>
      </c>
      <c r="AG9" s="82">
        <f>MAX(ABS(I9-U9),ABS(J9-V9),ABS(K9-W9),ABS(L9-X9),ABS(M9-Y9),ABS(N9-Z9),ABS(O9-AA9),ABS(P9-AB9),ABS(Q9-AC9),ABS(R9-AD9),ABS(S9-AE9),ABS(T9-AF9))</f>
        <v/>
      </c>
      <c r="AI9" s="14" t="inlineStr"/>
      <c r="AK9" s="42" t="inlineStr">
        <is>
          <t>AIR-DEFENCE RADAR</t>
        </is>
      </c>
      <c r="AL9" s="14" t="inlineStr">
        <is>
          <t>Air-defence radar -&gt; Azimuth head -&gt; Elevation yoke</t>
        </is>
      </c>
      <c r="AM9" s="91" t="n">
        <v>3</v>
      </c>
      <c r="AN9" s="91" t="n">
        <v>2</v>
      </c>
    </row>
    <row r="10">
      <c r="A10" s="65" t="inlineStr">
        <is>
          <t>- Hill</t>
        </is>
      </c>
      <c r="B10" s="52" t="inlineStr">
        <is>
          <t>BKG-03</t>
        </is>
      </c>
      <c r="C10" s="59" t="inlineStr">
        <is>
          <t>Sphere</t>
        </is>
      </c>
      <c r="D10" s="52" t="inlineStr">
        <is>
          <t>BKG-02</t>
        </is>
      </c>
      <c r="E10" s="52" t="n">
        <v>2</v>
      </c>
      <c r="F10" s="54">
        <f>L10</f>
        <v/>
      </c>
      <c r="G10" s="54">
        <f>P10</f>
        <v/>
      </c>
      <c r="H10" s="54">
        <f>T10</f>
        <v/>
      </c>
      <c r="I10" s="81" t="n">
        <v>2.79514194</v>
      </c>
      <c r="J10" s="81" t="n">
        <v>0</v>
      </c>
      <c r="K10" s="81" t="n">
        <v>-25.948082</v>
      </c>
      <c r="L10" s="81" t="n">
        <v>56.0403557</v>
      </c>
      <c r="M10" s="81" t="n">
        <v>0</v>
      </c>
      <c r="N10" s="81" t="n">
        <v>12.0676346</v>
      </c>
      <c r="O10" s="81" t="n">
        <v>0</v>
      </c>
      <c r="P10" s="81" t="n">
        <v>-0.650000036</v>
      </c>
      <c r="Q10" s="81" t="n">
        <v>44.163887</v>
      </c>
      <c r="R10" s="81" t="n">
        <v>0</v>
      </c>
      <c r="S10" s="81" t="n">
        <v>1.64225984</v>
      </c>
      <c r="T10" s="81" t="n">
        <v>-3.54680586</v>
      </c>
      <c r="U10" s="80">
        <f>U9*'4 Transform Matrices'!Y11+V9*'4 Transform Matrices'!AC11+W9*'4 Transform Matrices'!AG11</f>
        <v/>
      </c>
      <c r="V10" s="80">
        <f>U9*'4 Transform Matrices'!Z11+V9*'4 Transform Matrices'!AD11+W9*'4 Transform Matrices'!AH11</f>
        <v/>
      </c>
      <c r="W10" s="80">
        <f>U9*'4 Transform Matrices'!AA11+V9*'4 Transform Matrices'!AE11+W9*'4 Transform Matrices'!AI11</f>
        <v/>
      </c>
      <c r="X10" s="80">
        <f>U9*'4 Transform Matrices'!AB11+V9*'4 Transform Matrices'!AF11+W9*'4 Transform Matrices'!AJ11+X9</f>
        <v/>
      </c>
      <c r="Y10" s="80">
        <f>Y9*'4 Transform Matrices'!Y11+Z9*'4 Transform Matrices'!AC11+AA9*'4 Transform Matrices'!AG11</f>
        <v/>
      </c>
      <c r="Z10" s="80">
        <f>Y9*'4 Transform Matrices'!Z11+Z9*'4 Transform Matrices'!AD11+AA9*'4 Transform Matrices'!AH11</f>
        <v/>
      </c>
      <c r="AA10" s="80">
        <f>Y9*'4 Transform Matrices'!AA11+Z9*'4 Transform Matrices'!AE11+AA9*'4 Transform Matrices'!AI11</f>
        <v/>
      </c>
      <c r="AB10" s="80">
        <f>Y9*'4 Transform Matrices'!AB11+Z9*'4 Transform Matrices'!AF11+AA9*'4 Transform Matrices'!AJ11+AB9</f>
        <v/>
      </c>
      <c r="AC10" s="80">
        <f>AC9*'4 Transform Matrices'!Y11+AD9*'4 Transform Matrices'!AC11+AE9*'4 Transform Matrices'!AG11</f>
        <v/>
      </c>
      <c r="AD10" s="80">
        <f>AC9*'4 Transform Matrices'!Z11+AD9*'4 Transform Matrices'!AD11+AE9*'4 Transform Matrices'!AH11</f>
        <v/>
      </c>
      <c r="AE10" s="80">
        <f>AC9*'4 Transform Matrices'!AA11+AD9*'4 Transform Matrices'!AE11+AE9*'4 Transform Matrices'!AI11</f>
        <v/>
      </c>
      <c r="AF10" s="80">
        <f>AC9*'4 Transform Matrices'!AB11+AD9*'4 Transform Matrices'!AF11+AE9*'4 Transform Matrices'!AJ11+AF9</f>
        <v/>
      </c>
      <c r="AG10" s="82">
        <f>MAX(ABS(I10-U10),ABS(J10-V10),ABS(K10-W10),ABS(L10-X10),ABS(M10-Y10),ABS(N10-Z10),ABS(O10-AA10),ABS(P10-AB10),ABS(Q10-AC10),ABS(R10-AD10),ABS(S10-AE10),ABS(T10-AF10))</f>
        <v/>
      </c>
      <c r="AI10" s="14" t="inlineStr"/>
      <c r="AK10" s="42" t="inlineStr">
        <is>
          <t>BLAST DOORS</t>
        </is>
      </c>
      <c r="AL10" s="14" t="inlineStr">
        <is>
          <t>Blast door assembly -&gt; Door leaf W</t>
        </is>
      </c>
      <c r="AM10" s="91" t="n">
        <v>2</v>
      </c>
      <c r="AN10" s="91" t="n">
        <v>4</v>
      </c>
    </row>
    <row r="11">
      <c r="A11" s="65" t="inlineStr">
        <is>
          <t>- Hill</t>
        </is>
      </c>
      <c r="B11" s="52" t="inlineStr">
        <is>
          <t>BKG-04</t>
        </is>
      </c>
      <c r="C11" s="59" t="inlineStr">
        <is>
          <t>Sphere</t>
        </is>
      </c>
      <c r="D11" s="52" t="inlineStr">
        <is>
          <t>BKG-02</t>
        </is>
      </c>
      <c r="E11" s="52" t="n">
        <v>2</v>
      </c>
      <c r="F11" s="54">
        <f>L11</f>
        <v/>
      </c>
      <c r="G11" s="54">
        <f>P11</f>
        <v/>
      </c>
      <c r="H11" s="54">
        <f>T11</f>
        <v/>
      </c>
      <c r="I11" s="81" t="n">
        <v>-16.3709278</v>
      </c>
      <c r="J11" s="81" t="n">
        <v>0</v>
      </c>
      <c r="K11" s="81" t="n">
        <v>-24.0207176</v>
      </c>
      <c r="L11" s="81" t="n">
        <v>52.8884659</v>
      </c>
      <c r="M11" s="81" t="n">
        <v>0</v>
      </c>
      <c r="N11" s="81" t="n">
        <v>14.0549831</v>
      </c>
      <c r="O11" s="81" t="n">
        <v>0</v>
      </c>
      <c r="P11" s="81" t="n">
        <v>-0.650000036</v>
      </c>
      <c r="Q11" s="81" t="n">
        <v>39.5212173</v>
      </c>
      <c r="R11" s="81" t="n">
        <v>0</v>
      </c>
      <c r="S11" s="81" t="n">
        <v>-9.950135230000001</v>
      </c>
      <c r="T11" s="81" t="n">
        <v>21.9080601</v>
      </c>
      <c r="U11" s="80">
        <f>U9*'4 Transform Matrices'!Y12+V9*'4 Transform Matrices'!AC12+W9*'4 Transform Matrices'!AG12</f>
        <v/>
      </c>
      <c r="V11" s="80">
        <f>U9*'4 Transform Matrices'!Z12+V9*'4 Transform Matrices'!AD12+W9*'4 Transform Matrices'!AH12</f>
        <v/>
      </c>
      <c r="W11" s="80">
        <f>U9*'4 Transform Matrices'!AA12+V9*'4 Transform Matrices'!AE12+W9*'4 Transform Matrices'!AI12</f>
        <v/>
      </c>
      <c r="X11" s="80">
        <f>U9*'4 Transform Matrices'!AB12+V9*'4 Transform Matrices'!AF12+W9*'4 Transform Matrices'!AJ12+X9</f>
        <v/>
      </c>
      <c r="Y11" s="80">
        <f>Y9*'4 Transform Matrices'!Y12+Z9*'4 Transform Matrices'!AC12+AA9*'4 Transform Matrices'!AG12</f>
        <v/>
      </c>
      <c r="Z11" s="80">
        <f>Y9*'4 Transform Matrices'!Z12+Z9*'4 Transform Matrices'!AD12+AA9*'4 Transform Matrices'!AH12</f>
        <v/>
      </c>
      <c r="AA11" s="80">
        <f>Y9*'4 Transform Matrices'!AA12+Z9*'4 Transform Matrices'!AE12+AA9*'4 Transform Matrices'!AI12</f>
        <v/>
      </c>
      <c r="AB11" s="80">
        <f>Y9*'4 Transform Matrices'!AB12+Z9*'4 Transform Matrices'!AF12+AA9*'4 Transform Matrices'!AJ12+AB9</f>
        <v/>
      </c>
      <c r="AC11" s="80">
        <f>AC9*'4 Transform Matrices'!Y12+AD9*'4 Transform Matrices'!AC12+AE9*'4 Transform Matrices'!AG12</f>
        <v/>
      </c>
      <c r="AD11" s="80">
        <f>AC9*'4 Transform Matrices'!Z12+AD9*'4 Transform Matrices'!AD12+AE9*'4 Transform Matrices'!AH12</f>
        <v/>
      </c>
      <c r="AE11" s="80">
        <f>AC9*'4 Transform Matrices'!AA12+AD9*'4 Transform Matrices'!AE12+AE9*'4 Transform Matrices'!AI12</f>
        <v/>
      </c>
      <c r="AF11" s="80">
        <f>AC9*'4 Transform Matrices'!AB12+AD9*'4 Transform Matrices'!AF12+AE9*'4 Transform Matrices'!AJ12+AF9</f>
        <v/>
      </c>
      <c r="AG11" s="82">
        <f>MAX(ABS(I11-U11),ABS(J11-V11),ABS(K11-W11),ABS(L11-X11),ABS(M11-Y11),ABS(N11-Z11),ABS(O11-AA11),ABS(P11-AB11),ABS(Q11-AC11),ABS(R11-AD11),ABS(S11-AE11),ABS(T11-AF11))</f>
        <v/>
      </c>
      <c r="AI11" s="14" t="inlineStr"/>
      <c r="AK11" s="42" t="inlineStr">
        <is>
          <t>GATE BARRIER</t>
        </is>
      </c>
      <c r="AL11" s="14" t="inlineStr">
        <is>
          <t>Boom barrier -&gt; Boom arm</t>
        </is>
      </c>
      <c r="AM11" s="91" t="n">
        <v>2</v>
      </c>
      <c r="AN11" s="91" t="n">
        <v>1</v>
      </c>
    </row>
    <row r="12">
      <c r="A12" s="65" t="inlineStr">
        <is>
          <t>- Hill</t>
        </is>
      </c>
      <c r="B12" s="52" t="inlineStr">
        <is>
          <t>BKG-05</t>
        </is>
      </c>
      <c r="C12" s="59" t="inlineStr">
        <is>
          <t>Sphere</t>
        </is>
      </c>
      <c r="D12" s="52" t="inlineStr">
        <is>
          <t>BKG-02</t>
        </is>
      </c>
      <c r="E12" s="52" t="n">
        <v>2</v>
      </c>
      <c r="F12" s="54">
        <f>L12</f>
        <v/>
      </c>
      <c r="G12" s="54">
        <f>P12</f>
        <v/>
      </c>
      <c r="H12" s="54">
        <f>T12</f>
        <v/>
      </c>
      <c r="I12" s="81" t="n">
        <v>-49.6939659</v>
      </c>
      <c r="J12" s="81" t="n">
        <v>0</v>
      </c>
      <c r="K12" s="81" t="n">
        <v>-10.7199078</v>
      </c>
      <c r="L12" s="81" t="n">
        <v>23.6310101</v>
      </c>
      <c r="M12" s="81" t="n">
        <v>0</v>
      </c>
      <c r="N12" s="81" t="n">
        <v>11.3147678</v>
      </c>
      <c r="O12" s="81" t="n">
        <v>0</v>
      </c>
      <c r="P12" s="81" t="n">
        <v>-0.650000036</v>
      </c>
      <c r="Q12" s="81" t="n">
        <v>22.4895592</v>
      </c>
      <c r="R12" s="81" t="n">
        <v>0</v>
      </c>
      <c r="S12" s="81" t="n">
        <v>-23.6872025</v>
      </c>
      <c r="T12" s="81" t="n">
        <v>52.2161827</v>
      </c>
      <c r="U12" s="80">
        <f>U9*'4 Transform Matrices'!Y13+V9*'4 Transform Matrices'!AC13+W9*'4 Transform Matrices'!AG13</f>
        <v/>
      </c>
      <c r="V12" s="80">
        <f>U9*'4 Transform Matrices'!Z13+V9*'4 Transform Matrices'!AD13+W9*'4 Transform Matrices'!AH13</f>
        <v/>
      </c>
      <c r="W12" s="80">
        <f>U9*'4 Transform Matrices'!AA13+V9*'4 Transform Matrices'!AE13+W9*'4 Transform Matrices'!AI13</f>
        <v/>
      </c>
      <c r="X12" s="80">
        <f>U9*'4 Transform Matrices'!AB13+V9*'4 Transform Matrices'!AF13+W9*'4 Transform Matrices'!AJ13+X9</f>
        <v/>
      </c>
      <c r="Y12" s="80">
        <f>Y9*'4 Transform Matrices'!Y13+Z9*'4 Transform Matrices'!AC13+AA9*'4 Transform Matrices'!AG13</f>
        <v/>
      </c>
      <c r="Z12" s="80">
        <f>Y9*'4 Transform Matrices'!Z13+Z9*'4 Transform Matrices'!AD13+AA9*'4 Transform Matrices'!AH13</f>
        <v/>
      </c>
      <c r="AA12" s="80">
        <f>Y9*'4 Transform Matrices'!AA13+Z9*'4 Transform Matrices'!AE13+AA9*'4 Transform Matrices'!AI13</f>
        <v/>
      </c>
      <c r="AB12" s="80">
        <f>Y9*'4 Transform Matrices'!AB13+Z9*'4 Transform Matrices'!AF13+AA9*'4 Transform Matrices'!AJ13+AB9</f>
        <v/>
      </c>
      <c r="AC12" s="80">
        <f>AC9*'4 Transform Matrices'!Y13+AD9*'4 Transform Matrices'!AC13+AE9*'4 Transform Matrices'!AG13</f>
        <v/>
      </c>
      <c r="AD12" s="80">
        <f>AC9*'4 Transform Matrices'!Z13+AD9*'4 Transform Matrices'!AD13+AE9*'4 Transform Matrices'!AH13</f>
        <v/>
      </c>
      <c r="AE12" s="80">
        <f>AC9*'4 Transform Matrices'!AA13+AD9*'4 Transform Matrices'!AE13+AE9*'4 Transform Matrices'!AI13</f>
        <v/>
      </c>
      <c r="AF12" s="80">
        <f>AC9*'4 Transform Matrices'!AB13+AD9*'4 Transform Matrices'!AF13+AE9*'4 Transform Matrices'!AJ13+AF9</f>
        <v/>
      </c>
      <c r="AG12" s="82">
        <f>MAX(ABS(I12-U12),ABS(J12-V12),ABS(K12-W12),ABS(L12-X12),ABS(M12-Y12),ABS(N12-Z12),ABS(O12-AA12),ABS(P12-AB12),ABS(Q12-AC12),ABS(R12-AD12),ABS(S12-AE12),ABS(T12-AF12))</f>
        <v/>
      </c>
      <c r="AI12" s="14" t="inlineStr"/>
      <c r="AK12" s="42" t="inlineStr">
        <is>
          <t>WINDSOCK</t>
        </is>
      </c>
      <c r="AL12" s="14" t="inlineStr">
        <is>
          <t>Windsock -&gt; Sock swivel -&gt; Sock segment x5</t>
        </is>
      </c>
      <c r="AM12" s="91" t="n">
        <v>7</v>
      </c>
      <c r="AN12" s="91" t="n">
        <v>6</v>
      </c>
    </row>
    <row r="13">
      <c r="A13" s="65" t="inlineStr">
        <is>
          <t>- Hill</t>
        </is>
      </c>
      <c r="B13" s="52" t="inlineStr">
        <is>
          <t>BKG-06</t>
        </is>
      </c>
      <c r="C13" s="59" t="inlineStr">
        <is>
          <t>Sphere</t>
        </is>
      </c>
      <c r="D13" s="52" t="inlineStr">
        <is>
          <t>BKG-02</t>
        </is>
      </c>
      <c r="E13" s="52" t="n">
        <v>2</v>
      </c>
      <c r="F13" s="54">
        <f>L13</f>
        <v/>
      </c>
      <c r="G13" s="54">
        <f>P13</f>
        <v/>
      </c>
      <c r="H13" s="54">
        <f>T13</f>
        <v/>
      </c>
      <c r="I13" s="81" t="n">
        <v>-42.7514076</v>
      </c>
      <c r="J13" s="81" t="n">
        <v>0</v>
      </c>
      <c r="K13" s="81" t="n">
        <v>-0.948241293</v>
      </c>
      <c r="L13" s="81" t="n">
        <v>2.12156057</v>
      </c>
      <c r="M13" s="81" t="n">
        <v>0</v>
      </c>
      <c r="N13" s="81" t="n">
        <v>15.8078995</v>
      </c>
      <c r="O13" s="81" t="n">
        <v>0</v>
      </c>
      <c r="P13" s="81" t="n">
        <v>-0.650000036</v>
      </c>
      <c r="Q13" s="81" t="n">
        <v>1.5602169</v>
      </c>
      <c r="R13" s="81" t="n">
        <v>0</v>
      </c>
      <c r="S13" s="81" t="n">
        <v>-25.9827023</v>
      </c>
      <c r="T13" s="81" t="n">
        <v>58.1326828</v>
      </c>
      <c r="U13" s="80">
        <f>U9*'4 Transform Matrices'!Y14+V9*'4 Transform Matrices'!AC14+W9*'4 Transform Matrices'!AG14</f>
        <v/>
      </c>
      <c r="V13" s="80">
        <f>U9*'4 Transform Matrices'!Z14+V9*'4 Transform Matrices'!AD14+W9*'4 Transform Matrices'!AH14</f>
        <v/>
      </c>
      <c r="W13" s="80">
        <f>U9*'4 Transform Matrices'!AA14+V9*'4 Transform Matrices'!AE14+W9*'4 Transform Matrices'!AI14</f>
        <v/>
      </c>
      <c r="X13" s="80">
        <f>U9*'4 Transform Matrices'!AB14+V9*'4 Transform Matrices'!AF14+W9*'4 Transform Matrices'!AJ14+X9</f>
        <v/>
      </c>
      <c r="Y13" s="80">
        <f>Y9*'4 Transform Matrices'!Y14+Z9*'4 Transform Matrices'!AC14+AA9*'4 Transform Matrices'!AG14</f>
        <v/>
      </c>
      <c r="Z13" s="80">
        <f>Y9*'4 Transform Matrices'!Z14+Z9*'4 Transform Matrices'!AD14+AA9*'4 Transform Matrices'!AH14</f>
        <v/>
      </c>
      <c r="AA13" s="80">
        <f>Y9*'4 Transform Matrices'!AA14+Z9*'4 Transform Matrices'!AE14+AA9*'4 Transform Matrices'!AI14</f>
        <v/>
      </c>
      <c r="AB13" s="80">
        <f>Y9*'4 Transform Matrices'!AB14+Z9*'4 Transform Matrices'!AF14+AA9*'4 Transform Matrices'!AJ14+AB9</f>
        <v/>
      </c>
      <c r="AC13" s="80">
        <f>AC9*'4 Transform Matrices'!Y14+AD9*'4 Transform Matrices'!AC14+AE9*'4 Transform Matrices'!AG14</f>
        <v/>
      </c>
      <c r="AD13" s="80">
        <f>AC9*'4 Transform Matrices'!Z14+AD9*'4 Transform Matrices'!AD14+AE9*'4 Transform Matrices'!AH14</f>
        <v/>
      </c>
      <c r="AE13" s="80">
        <f>AC9*'4 Transform Matrices'!AA14+AD9*'4 Transform Matrices'!AE14+AE9*'4 Transform Matrices'!AI14</f>
        <v/>
      </c>
      <c r="AF13" s="80">
        <f>AC9*'4 Transform Matrices'!AB14+AD9*'4 Transform Matrices'!AF14+AE9*'4 Transform Matrices'!AJ14+AF9</f>
        <v/>
      </c>
      <c r="AG13" s="82">
        <f>MAX(ABS(I13-U13),ABS(J13-V13),ABS(K13-W13),ABS(L13-X13),ABS(M13-Y13),ABS(N13-Z13),ABS(O13-AA13),ABS(P13-AB13),ABS(Q13-AC13),ABS(R13-AD13),ABS(S13-AE13),ABS(T13-AF13))</f>
        <v/>
      </c>
      <c r="AI13" s="14" t="inlineStr"/>
      <c r="AK13" s="42" t="inlineStr">
        <is>
          <t>FLAG</t>
        </is>
      </c>
      <c r="AL13" s="14" t="inlineStr">
        <is>
          <t>Flagpole and flag -&gt; Flag hoist -&gt; Flag strip x12</t>
        </is>
      </c>
      <c r="AM13" s="91" t="n">
        <v>14</v>
      </c>
      <c r="AN13" s="91" t="n">
        <v>13</v>
      </c>
    </row>
    <row r="14">
      <c r="A14" s="65" t="inlineStr">
        <is>
          <t>- Hill</t>
        </is>
      </c>
      <c r="B14" s="52" t="inlineStr">
        <is>
          <t>BKG-07</t>
        </is>
      </c>
      <c r="C14" s="59" t="inlineStr">
        <is>
          <t>Sphere</t>
        </is>
      </c>
      <c r="D14" s="52" t="inlineStr">
        <is>
          <t>BKG-02</t>
        </is>
      </c>
      <c r="E14" s="52" t="n">
        <v>2</v>
      </c>
      <c r="F14" s="54">
        <f>L14</f>
        <v/>
      </c>
      <c r="G14" s="54">
        <f>P14</f>
        <v/>
      </c>
      <c r="H14" s="54">
        <f>T14</f>
        <v/>
      </c>
      <c r="I14" s="81" t="n">
        <v>-39.6278038</v>
      </c>
      <c r="J14" s="81" t="n">
        <v>0</v>
      </c>
      <c r="K14" s="81" t="n">
        <v>13.3984051</v>
      </c>
      <c r="L14" s="81" t="n">
        <v>-34.4192581</v>
      </c>
      <c r="M14" s="81" t="n">
        <v>0</v>
      </c>
      <c r="N14" s="81" t="n">
        <v>15.2992716</v>
      </c>
      <c r="O14" s="81" t="n">
        <v>0</v>
      </c>
      <c r="P14" s="81" t="n">
        <v>-0.650000036</v>
      </c>
      <c r="Q14" s="81" t="n">
        <v>-23.8287373</v>
      </c>
      <c r="R14" s="81" t="n">
        <v>0</v>
      </c>
      <c r="S14" s="81" t="n">
        <v>-22.2818928</v>
      </c>
      <c r="T14" s="81" t="n">
        <v>57.2401085</v>
      </c>
      <c r="U14" s="80">
        <f>U9*'4 Transform Matrices'!Y15+V9*'4 Transform Matrices'!AC15+W9*'4 Transform Matrices'!AG15</f>
        <v/>
      </c>
      <c r="V14" s="80">
        <f>U9*'4 Transform Matrices'!Z15+V9*'4 Transform Matrices'!AD15+W9*'4 Transform Matrices'!AH15</f>
        <v/>
      </c>
      <c r="W14" s="80">
        <f>U9*'4 Transform Matrices'!AA15+V9*'4 Transform Matrices'!AE15+W9*'4 Transform Matrices'!AI15</f>
        <v/>
      </c>
      <c r="X14" s="80">
        <f>U9*'4 Transform Matrices'!AB15+V9*'4 Transform Matrices'!AF15+W9*'4 Transform Matrices'!AJ15+X9</f>
        <v/>
      </c>
      <c r="Y14" s="80">
        <f>Y9*'4 Transform Matrices'!Y15+Z9*'4 Transform Matrices'!AC15+AA9*'4 Transform Matrices'!AG15</f>
        <v/>
      </c>
      <c r="Z14" s="80">
        <f>Y9*'4 Transform Matrices'!Z15+Z9*'4 Transform Matrices'!AD15+AA9*'4 Transform Matrices'!AH15</f>
        <v/>
      </c>
      <c r="AA14" s="80">
        <f>Y9*'4 Transform Matrices'!AA15+Z9*'4 Transform Matrices'!AE15+AA9*'4 Transform Matrices'!AI15</f>
        <v/>
      </c>
      <c r="AB14" s="80">
        <f>Y9*'4 Transform Matrices'!AB15+Z9*'4 Transform Matrices'!AF15+AA9*'4 Transform Matrices'!AJ15+AB9</f>
        <v/>
      </c>
      <c r="AC14" s="80">
        <f>AC9*'4 Transform Matrices'!Y15+AD9*'4 Transform Matrices'!AC15+AE9*'4 Transform Matrices'!AG15</f>
        <v/>
      </c>
      <c r="AD14" s="80">
        <f>AC9*'4 Transform Matrices'!Z15+AD9*'4 Transform Matrices'!AD15+AE9*'4 Transform Matrices'!AH15</f>
        <v/>
      </c>
      <c r="AE14" s="80">
        <f>AC9*'4 Transform Matrices'!AA15+AD9*'4 Transform Matrices'!AE15+AE9*'4 Transform Matrices'!AI15</f>
        <v/>
      </c>
      <c r="AF14" s="80">
        <f>AC9*'4 Transform Matrices'!AB15+AD9*'4 Transform Matrices'!AF15+AE9*'4 Transform Matrices'!AJ15+AF9</f>
        <v/>
      </c>
      <c r="AG14" s="82">
        <f>MAX(ABS(I14-U14),ABS(J14-V14),ABS(K14-W14),ABS(L14-X14),ABS(M14-Y14),ABS(N14-Z14),ABS(O14-AA14),ABS(P14-AB14),ABS(Q14-AC14),ABS(R14-AD14),ABS(S14-AE14),ABS(T14-AF14))</f>
        <v/>
      </c>
      <c r="AI14" s="14" t="inlineStr"/>
    </row>
    <row r="15">
      <c r="A15" s="65" t="inlineStr">
        <is>
          <t>- Hill</t>
        </is>
      </c>
      <c r="B15" s="52" t="inlineStr">
        <is>
          <t>BKG-08</t>
        </is>
      </c>
      <c r="C15" s="59" t="inlineStr">
        <is>
          <t>Sphere</t>
        </is>
      </c>
      <c r="D15" s="52" t="inlineStr">
        <is>
          <t>BKG-02</t>
        </is>
      </c>
      <c r="E15" s="52" t="n">
        <v>2</v>
      </c>
      <c r="F15" s="54">
        <f>L15</f>
        <v/>
      </c>
      <c r="G15" s="54">
        <f>P15</f>
        <v/>
      </c>
      <c r="H15" s="54">
        <f>T15</f>
        <v/>
      </c>
      <c r="I15" s="81" t="n">
        <v>-23.0210133</v>
      </c>
      <c r="J15" s="81" t="n">
        <v>0</v>
      </c>
      <c r="K15" s="81" t="n">
        <v>22.732338</v>
      </c>
      <c r="L15" s="81" t="n">
        <v>-49.8725967</v>
      </c>
      <c r="M15" s="81" t="n">
        <v>0</v>
      </c>
      <c r="N15" s="81" t="n">
        <v>11.6238775</v>
      </c>
      <c r="O15" s="81" t="n">
        <v>0</v>
      </c>
      <c r="P15" s="81" t="n">
        <v>-0.650000036</v>
      </c>
      <c r="Q15" s="81" t="n">
        <v>-41.4706955</v>
      </c>
      <c r="R15" s="81" t="n">
        <v>0</v>
      </c>
      <c r="S15" s="81" t="n">
        <v>-12.6190662</v>
      </c>
      <c r="T15" s="81" t="n">
        <v>27.6850357</v>
      </c>
      <c r="U15" s="80">
        <f>U9*'4 Transform Matrices'!Y16+V9*'4 Transform Matrices'!AC16+W9*'4 Transform Matrices'!AG16</f>
        <v/>
      </c>
      <c r="V15" s="80">
        <f>U9*'4 Transform Matrices'!Z16+V9*'4 Transform Matrices'!AD16+W9*'4 Transform Matrices'!AH16</f>
        <v/>
      </c>
      <c r="W15" s="80">
        <f>U9*'4 Transform Matrices'!AA16+V9*'4 Transform Matrices'!AE16+W9*'4 Transform Matrices'!AI16</f>
        <v/>
      </c>
      <c r="X15" s="80">
        <f>U9*'4 Transform Matrices'!AB16+V9*'4 Transform Matrices'!AF16+W9*'4 Transform Matrices'!AJ16+X9</f>
        <v/>
      </c>
      <c r="Y15" s="80">
        <f>Y9*'4 Transform Matrices'!Y16+Z9*'4 Transform Matrices'!AC16+AA9*'4 Transform Matrices'!AG16</f>
        <v/>
      </c>
      <c r="Z15" s="80">
        <f>Y9*'4 Transform Matrices'!Z16+Z9*'4 Transform Matrices'!AD16+AA9*'4 Transform Matrices'!AH16</f>
        <v/>
      </c>
      <c r="AA15" s="80">
        <f>Y9*'4 Transform Matrices'!AA16+Z9*'4 Transform Matrices'!AE16+AA9*'4 Transform Matrices'!AI16</f>
        <v/>
      </c>
      <c r="AB15" s="80">
        <f>Y9*'4 Transform Matrices'!AB16+Z9*'4 Transform Matrices'!AF16+AA9*'4 Transform Matrices'!AJ16+AB9</f>
        <v/>
      </c>
      <c r="AC15" s="80">
        <f>AC9*'4 Transform Matrices'!Y16+AD9*'4 Transform Matrices'!AC16+AE9*'4 Transform Matrices'!AG16</f>
        <v/>
      </c>
      <c r="AD15" s="80">
        <f>AC9*'4 Transform Matrices'!Z16+AD9*'4 Transform Matrices'!AD16+AE9*'4 Transform Matrices'!AH16</f>
        <v/>
      </c>
      <c r="AE15" s="80">
        <f>AC9*'4 Transform Matrices'!AA16+AD9*'4 Transform Matrices'!AE16+AE9*'4 Transform Matrices'!AI16</f>
        <v/>
      </c>
      <c r="AF15" s="80">
        <f>AC9*'4 Transform Matrices'!AB16+AD9*'4 Transform Matrices'!AF16+AE9*'4 Transform Matrices'!AJ16+AF9</f>
        <v/>
      </c>
      <c r="AG15" s="82">
        <f>MAX(ABS(I15-U15),ABS(J15-V15),ABS(K15-W15),ABS(L15-X15),ABS(M15-Y15),ABS(N15-Z15),ABS(O15-AA15),ABS(P15-AB15),ABS(Q15-AC15),ABS(R15-AD15),ABS(S15-AE15),ABS(T15-AF15))</f>
        <v/>
      </c>
      <c r="AI15" s="14" t="inlineStr"/>
    </row>
    <row r="16">
      <c r="A16" s="65" t="inlineStr">
        <is>
          <t>- Hill</t>
        </is>
      </c>
      <c r="B16" s="52" t="inlineStr">
        <is>
          <t>BKG-09</t>
        </is>
      </c>
      <c r="C16" s="59" t="inlineStr">
        <is>
          <t>Sphere</t>
        </is>
      </c>
      <c r="D16" s="52" t="inlineStr">
        <is>
          <t>BKG-02</t>
        </is>
      </c>
      <c r="E16" s="52" t="n">
        <v>2</v>
      </c>
      <c r="F16" s="54">
        <f>L16</f>
        <v/>
      </c>
      <c r="G16" s="54">
        <f>P16</f>
        <v/>
      </c>
      <c r="H16" s="54">
        <f>T16</f>
        <v/>
      </c>
      <c r="I16" s="81" t="n">
        <v>-1.17634749</v>
      </c>
      <c r="J16" s="81" t="n">
        <v>0</v>
      </c>
      <c r="K16" s="81" t="n">
        <v>25.9898624</v>
      </c>
      <c r="L16" s="81" t="n">
        <v>-56.7945061</v>
      </c>
      <c r="M16" s="81" t="n">
        <v>0</v>
      </c>
      <c r="N16" s="81" t="n">
        <v>10.1482353</v>
      </c>
      <c r="O16" s="81" t="n">
        <v>0</v>
      </c>
      <c r="P16" s="81" t="n">
        <v>-0.650000036</v>
      </c>
      <c r="Q16" s="81" t="n">
        <v>-42.1125908</v>
      </c>
      <c r="R16" s="81" t="n">
        <v>0</v>
      </c>
      <c r="S16" s="81" t="n">
        <v>-0.72598505</v>
      </c>
      <c r="T16" s="81" t="n">
        <v>1.58646262</v>
      </c>
      <c r="U16" s="80">
        <f>U9*'4 Transform Matrices'!Y17+V9*'4 Transform Matrices'!AC17+W9*'4 Transform Matrices'!AG17</f>
        <v/>
      </c>
      <c r="V16" s="80">
        <f>U9*'4 Transform Matrices'!Z17+V9*'4 Transform Matrices'!AD17+W9*'4 Transform Matrices'!AH17</f>
        <v/>
      </c>
      <c r="W16" s="80">
        <f>U9*'4 Transform Matrices'!AA17+V9*'4 Transform Matrices'!AE17+W9*'4 Transform Matrices'!AI17</f>
        <v/>
      </c>
      <c r="X16" s="80">
        <f>U9*'4 Transform Matrices'!AB17+V9*'4 Transform Matrices'!AF17+W9*'4 Transform Matrices'!AJ17+X9</f>
        <v/>
      </c>
      <c r="Y16" s="80">
        <f>Y9*'4 Transform Matrices'!Y17+Z9*'4 Transform Matrices'!AC17+AA9*'4 Transform Matrices'!AG17</f>
        <v/>
      </c>
      <c r="Z16" s="80">
        <f>Y9*'4 Transform Matrices'!Z17+Z9*'4 Transform Matrices'!AD17+AA9*'4 Transform Matrices'!AH17</f>
        <v/>
      </c>
      <c r="AA16" s="80">
        <f>Y9*'4 Transform Matrices'!AA17+Z9*'4 Transform Matrices'!AE17+AA9*'4 Transform Matrices'!AI17</f>
        <v/>
      </c>
      <c r="AB16" s="80">
        <f>Y9*'4 Transform Matrices'!AB17+Z9*'4 Transform Matrices'!AF17+AA9*'4 Transform Matrices'!AJ17+AB9</f>
        <v/>
      </c>
      <c r="AC16" s="80">
        <f>AC9*'4 Transform Matrices'!Y17+AD9*'4 Transform Matrices'!AC17+AE9*'4 Transform Matrices'!AG17</f>
        <v/>
      </c>
      <c r="AD16" s="80">
        <f>AC9*'4 Transform Matrices'!Z17+AD9*'4 Transform Matrices'!AD17+AE9*'4 Transform Matrices'!AH17</f>
        <v/>
      </c>
      <c r="AE16" s="80">
        <f>AC9*'4 Transform Matrices'!AA17+AD9*'4 Transform Matrices'!AE17+AE9*'4 Transform Matrices'!AI17</f>
        <v/>
      </c>
      <c r="AF16" s="80">
        <f>AC9*'4 Transform Matrices'!AB17+AD9*'4 Transform Matrices'!AF17+AE9*'4 Transform Matrices'!AJ17+AF9</f>
        <v/>
      </c>
      <c r="AG16" s="82">
        <f>MAX(ABS(I16-U16),ABS(J16-V16),ABS(K16-W16),ABS(L16-X16),ABS(M16-Y16),ABS(N16-Z16),ABS(O16-AA16),ABS(P16-AB16),ABS(Q16-AC16),ABS(R16-AD16),ABS(S16-AE16),ABS(T16-AF16))</f>
        <v/>
      </c>
      <c r="AI16" s="14" t="inlineStr"/>
    </row>
    <row r="17">
      <c r="A17" s="65" t="inlineStr">
        <is>
          <t>- Hill</t>
        </is>
      </c>
      <c r="B17" s="52" t="inlineStr">
        <is>
          <t>BKG-10</t>
        </is>
      </c>
      <c r="C17" s="59" t="inlineStr">
        <is>
          <t>Sphere</t>
        </is>
      </c>
      <c r="D17" s="52" t="inlineStr">
        <is>
          <t>BKG-02</t>
        </is>
      </c>
      <c r="E17" s="52" t="n">
        <v>2</v>
      </c>
      <c r="F17" s="54">
        <f>L17</f>
        <v/>
      </c>
      <c r="G17" s="54">
        <f>P17</f>
        <v/>
      </c>
      <c r="H17" s="54">
        <f>T17</f>
        <v/>
      </c>
      <c r="I17" s="81" t="n">
        <v>17.3868542</v>
      </c>
      <c r="J17" s="81" t="n">
        <v>0</v>
      </c>
      <c r="K17" s="81" t="n">
        <v>24.0826645</v>
      </c>
      <c r="L17" s="81" t="n">
        <v>-51.1229935</v>
      </c>
      <c r="M17" s="81" t="n">
        <v>0</v>
      </c>
      <c r="N17" s="81" t="n">
        <v>10.5521259</v>
      </c>
      <c r="O17" s="81" t="n">
        <v>0</v>
      </c>
      <c r="P17" s="81" t="n">
        <v>-0.650000036</v>
      </c>
      <c r="Q17" s="81" t="n">
        <v>-42.7299805</v>
      </c>
      <c r="R17" s="81" t="n">
        <v>0</v>
      </c>
      <c r="S17" s="81" t="n">
        <v>9.79924965</v>
      </c>
      <c r="T17" s="81" t="n">
        <v>-20.8019695</v>
      </c>
      <c r="U17" s="80">
        <f>U9*'4 Transform Matrices'!Y18+V9*'4 Transform Matrices'!AC18+W9*'4 Transform Matrices'!AG18</f>
        <v/>
      </c>
      <c r="V17" s="80">
        <f>U9*'4 Transform Matrices'!Z18+V9*'4 Transform Matrices'!AD18+W9*'4 Transform Matrices'!AH18</f>
        <v/>
      </c>
      <c r="W17" s="80">
        <f>U9*'4 Transform Matrices'!AA18+V9*'4 Transform Matrices'!AE18+W9*'4 Transform Matrices'!AI18</f>
        <v/>
      </c>
      <c r="X17" s="80">
        <f>U9*'4 Transform Matrices'!AB18+V9*'4 Transform Matrices'!AF18+W9*'4 Transform Matrices'!AJ18+X9</f>
        <v/>
      </c>
      <c r="Y17" s="80">
        <f>Y9*'4 Transform Matrices'!Y18+Z9*'4 Transform Matrices'!AC18+AA9*'4 Transform Matrices'!AG18</f>
        <v/>
      </c>
      <c r="Z17" s="80">
        <f>Y9*'4 Transform Matrices'!Z18+Z9*'4 Transform Matrices'!AD18+AA9*'4 Transform Matrices'!AH18</f>
        <v/>
      </c>
      <c r="AA17" s="80">
        <f>Y9*'4 Transform Matrices'!AA18+Z9*'4 Transform Matrices'!AE18+AA9*'4 Transform Matrices'!AI18</f>
        <v/>
      </c>
      <c r="AB17" s="80">
        <f>Y9*'4 Transform Matrices'!AB18+Z9*'4 Transform Matrices'!AF18+AA9*'4 Transform Matrices'!AJ18+AB9</f>
        <v/>
      </c>
      <c r="AC17" s="80">
        <f>AC9*'4 Transform Matrices'!Y18+AD9*'4 Transform Matrices'!AC18+AE9*'4 Transform Matrices'!AG18</f>
        <v/>
      </c>
      <c r="AD17" s="80">
        <f>AC9*'4 Transform Matrices'!Z18+AD9*'4 Transform Matrices'!AD18+AE9*'4 Transform Matrices'!AH18</f>
        <v/>
      </c>
      <c r="AE17" s="80">
        <f>AC9*'4 Transform Matrices'!AA18+AD9*'4 Transform Matrices'!AE18+AE9*'4 Transform Matrices'!AI18</f>
        <v/>
      </c>
      <c r="AF17" s="80">
        <f>AC9*'4 Transform Matrices'!AB18+AD9*'4 Transform Matrices'!AF18+AE9*'4 Transform Matrices'!AJ18+AF9</f>
        <v/>
      </c>
      <c r="AG17" s="82">
        <f>MAX(ABS(I17-U17),ABS(J17-V17),ABS(K17-W17),ABS(L17-X17),ABS(M17-Y17),ABS(N17-Z17),ABS(O17-AA17),ABS(P17-AB17),ABS(Q17-AC17),ABS(R17-AD17),ABS(S17-AE17),ABS(T17-AF17))</f>
        <v/>
      </c>
      <c r="AI17" s="14" t="inlineStr"/>
    </row>
    <row r="18">
      <c r="A18" s="65" t="inlineStr">
        <is>
          <t>- Hill</t>
        </is>
      </c>
      <c r="B18" s="52" t="inlineStr">
        <is>
          <t>BKG-11</t>
        </is>
      </c>
      <c r="C18" s="59" t="inlineStr">
        <is>
          <t>Sphere</t>
        </is>
      </c>
      <c r="D18" s="52" t="inlineStr">
        <is>
          <t>BKG-02</t>
        </is>
      </c>
      <c r="E18" s="52" t="n">
        <v>2</v>
      </c>
      <c r="F18" s="54">
        <f>L18</f>
        <v/>
      </c>
      <c r="G18" s="54">
        <f>P18</f>
        <v/>
      </c>
      <c r="H18" s="54">
        <f>T18</f>
        <v/>
      </c>
      <c r="I18" s="81" t="n">
        <v>45.002224</v>
      </c>
      <c r="J18" s="81" t="n">
        <v>0</v>
      </c>
      <c r="K18" s="81" t="n">
        <v>10.9904203</v>
      </c>
      <c r="L18" s="81" t="n">
        <v>-24.4975433</v>
      </c>
      <c r="M18" s="81" t="n">
        <v>0</v>
      </c>
      <c r="N18" s="81" t="n">
        <v>11.055645</v>
      </c>
      <c r="O18" s="81" t="n">
        <v>0</v>
      </c>
      <c r="P18" s="81" t="n">
        <v>-0.650000036</v>
      </c>
      <c r="Q18" s="81" t="n">
        <v>-20.9903355</v>
      </c>
      <c r="R18" s="81" t="n">
        <v>0</v>
      </c>
      <c r="S18" s="81" t="n">
        <v>23.5629082</v>
      </c>
      <c r="T18" s="81" t="n">
        <v>-52.5215034</v>
      </c>
      <c r="U18" s="80">
        <f>U9*'4 Transform Matrices'!Y19+V9*'4 Transform Matrices'!AC19+W9*'4 Transform Matrices'!AG19</f>
        <v/>
      </c>
      <c r="V18" s="80">
        <f>U9*'4 Transform Matrices'!Z19+V9*'4 Transform Matrices'!AD19+W9*'4 Transform Matrices'!AH19</f>
        <v/>
      </c>
      <c r="W18" s="80">
        <f>U9*'4 Transform Matrices'!AA19+V9*'4 Transform Matrices'!AE19+W9*'4 Transform Matrices'!AI19</f>
        <v/>
      </c>
      <c r="X18" s="80">
        <f>U9*'4 Transform Matrices'!AB19+V9*'4 Transform Matrices'!AF19+W9*'4 Transform Matrices'!AJ19+X9</f>
        <v/>
      </c>
      <c r="Y18" s="80">
        <f>Y9*'4 Transform Matrices'!Y19+Z9*'4 Transform Matrices'!AC19+AA9*'4 Transform Matrices'!AG19</f>
        <v/>
      </c>
      <c r="Z18" s="80">
        <f>Y9*'4 Transform Matrices'!Z19+Z9*'4 Transform Matrices'!AD19+AA9*'4 Transform Matrices'!AH19</f>
        <v/>
      </c>
      <c r="AA18" s="80">
        <f>Y9*'4 Transform Matrices'!AA19+Z9*'4 Transform Matrices'!AE19+AA9*'4 Transform Matrices'!AI19</f>
        <v/>
      </c>
      <c r="AB18" s="80">
        <f>Y9*'4 Transform Matrices'!AB19+Z9*'4 Transform Matrices'!AF19+AA9*'4 Transform Matrices'!AJ19+AB9</f>
        <v/>
      </c>
      <c r="AC18" s="80">
        <f>AC9*'4 Transform Matrices'!Y19+AD9*'4 Transform Matrices'!AC19+AE9*'4 Transform Matrices'!AG19</f>
        <v/>
      </c>
      <c r="AD18" s="80">
        <f>AC9*'4 Transform Matrices'!Z19+AD9*'4 Transform Matrices'!AD19+AE9*'4 Transform Matrices'!AH19</f>
        <v/>
      </c>
      <c r="AE18" s="80">
        <f>AC9*'4 Transform Matrices'!AA19+AD9*'4 Transform Matrices'!AE19+AE9*'4 Transform Matrices'!AI19</f>
        <v/>
      </c>
      <c r="AF18" s="80">
        <f>AC9*'4 Transform Matrices'!AB19+AD9*'4 Transform Matrices'!AF19+AE9*'4 Transform Matrices'!AJ19+AF9</f>
        <v/>
      </c>
      <c r="AG18" s="82">
        <f>MAX(ABS(I18-U18),ABS(J18-V18),ABS(K18-W18),ABS(L18-X18),ABS(M18-Y18),ABS(N18-Z18),ABS(O18-AA18),ABS(P18-AB18),ABS(Q18-AC18),ABS(R18-AD18),ABS(S18-AE18),ABS(T18-AF18))</f>
        <v/>
      </c>
      <c r="AI18" s="14" t="inlineStr"/>
    </row>
    <row r="19">
      <c r="A19" s="65" t="inlineStr">
        <is>
          <t>- Hill</t>
        </is>
      </c>
      <c r="B19" s="52" t="inlineStr">
        <is>
          <t>BKG-12</t>
        </is>
      </c>
      <c r="C19" s="59" t="inlineStr">
        <is>
          <t>Sphere</t>
        </is>
      </c>
      <c r="D19" s="52" t="inlineStr">
        <is>
          <t>BKG-02</t>
        </is>
      </c>
      <c r="E19" s="52" t="n">
        <v>2</v>
      </c>
      <c r="F19" s="54">
        <f>L19</f>
        <v/>
      </c>
      <c r="G19" s="54">
        <f>P19</f>
        <v/>
      </c>
      <c r="H19" s="54">
        <f>T19</f>
        <v/>
      </c>
      <c r="I19" s="81" t="n">
        <v>42.202816</v>
      </c>
      <c r="J19" s="81" t="n">
        <v>0</v>
      </c>
      <c r="K19" s="81" t="n">
        <v>-1.4312433</v>
      </c>
      <c r="L19" s="81" t="n">
        <v>3.77612185</v>
      </c>
      <c r="M19" s="81" t="n">
        <v>0</v>
      </c>
      <c r="N19" s="81" t="n">
        <v>16.2165623</v>
      </c>
      <c r="O19" s="81" t="n">
        <v>0</v>
      </c>
      <c r="P19" s="81" t="n">
        <v>-0.650000036</v>
      </c>
      <c r="Q19" s="81" t="n">
        <v>2.32670069</v>
      </c>
      <c r="R19" s="81" t="n">
        <v>0</v>
      </c>
      <c r="S19" s="81" t="n">
        <v>25.960577</v>
      </c>
      <c r="T19" s="81" t="n">
        <v>-68.4931107</v>
      </c>
      <c r="U19" s="80">
        <f>U9*'4 Transform Matrices'!Y20+V9*'4 Transform Matrices'!AC20+W9*'4 Transform Matrices'!AG20</f>
        <v/>
      </c>
      <c r="V19" s="80">
        <f>U9*'4 Transform Matrices'!Z20+V9*'4 Transform Matrices'!AD20+W9*'4 Transform Matrices'!AH20</f>
        <v/>
      </c>
      <c r="W19" s="80">
        <f>U9*'4 Transform Matrices'!AA20+V9*'4 Transform Matrices'!AE20+W9*'4 Transform Matrices'!AI20</f>
        <v/>
      </c>
      <c r="X19" s="80">
        <f>U9*'4 Transform Matrices'!AB20+V9*'4 Transform Matrices'!AF20+W9*'4 Transform Matrices'!AJ20+X9</f>
        <v/>
      </c>
      <c r="Y19" s="80">
        <f>Y9*'4 Transform Matrices'!Y20+Z9*'4 Transform Matrices'!AC20+AA9*'4 Transform Matrices'!AG20</f>
        <v/>
      </c>
      <c r="Z19" s="80">
        <f>Y9*'4 Transform Matrices'!Z20+Z9*'4 Transform Matrices'!AD20+AA9*'4 Transform Matrices'!AH20</f>
        <v/>
      </c>
      <c r="AA19" s="80">
        <f>Y9*'4 Transform Matrices'!AA20+Z9*'4 Transform Matrices'!AE20+AA9*'4 Transform Matrices'!AI20</f>
        <v/>
      </c>
      <c r="AB19" s="80">
        <f>Y9*'4 Transform Matrices'!AB20+Z9*'4 Transform Matrices'!AF20+AA9*'4 Transform Matrices'!AJ20+AB9</f>
        <v/>
      </c>
      <c r="AC19" s="80">
        <f>AC9*'4 Transform Matrices'!Y20+AD9*'4 Transform Matrices'!AC20+AE9*'4 Transform Matrices'!AG20</f>
        <v/>
      </c>
      <c r="AD19" s="80">
        <f>AC9*'4 Transform Matrices'!Z20+AD9*'4 Transform Matrices'!AD20+AE9*'4 Transform Matrices'!AH20</f>
        <v/>
      </c>
      <c r="AE19" s="80">
        <f>AC9*'4 Transform Matrices'!AA20+AD9*'4 Transform Matrices'!AE20+AE9*'4 Transform Matrices'!AI20</f>
        <v/>
      </c>
      <c r="AF19" s="80">
        <f>AC9*'4 Transform Matrices'!AB20+AD9*'4 Transform Matrices'!AF20+AE9*'4 Transform Matrices'!AJ20+AF9</f>
        <v/>
      </c>
      <c r="AG19" s="82">
        <f>MAX(ABS(I19-U19),ABS(J19-V19),ABS(K19-W19),ABS(L19-X19),ABS(M19-Y19),ABS(N19-Z19),ABS(O19-AA19),ABS(P19-AB19),ABS(Q19-AC19),ABS(R19-AD19),ABS(S19-AE19),ABS(T19-AF19))</f>
        <v/>
      </c>
      <c r="AI19" s="14" t="inlineStr"/>
    </row>
    <row r="20">
      <c r="A20" s="65" t="inlineStr">
        <is>
          <t>- Hill</t>
        </is>
      </c>
      <c r="B20" s="52" t="inlineStr">
        <is>
          <t>BKG-13</t>
        </is>
      </c>
      <c r="C20" s="59" t="inlineStr">
        <is>
          <t>Sphere</t>
        </is>
      </c>
      <c r="D20" s="52" t="inlineStr">
        <is>
          <t>BKG-02</t>
        </is>
      </c>
      <c r="E20" s="52" t="n">
        <v>2</v>
      </c>
      <c r="F20" s="54">
        <f>L20</f>
        <v/>
      </c>
      <c r="G20" s="54">
        <f>P20</f>
        <v/>
      </c>
      <c r="H20" s="54">
        <f>T20</f>
        <v/>
      </c>
      <c r="I20" s="81" t="n">
        <v>49.917366</v>
      </c>
      <c r="J20" s="81" t="n">
        <v>0</v>
      </c>
      <c r="K20" s="81" t="n">
        <v>-11.5791426</v>
      </c>
      <c r="L20" s="81" t="n">
        <v>27.0282345</v>
      </c>
      <c r="M20" s="81" t="n">
        <v>0</v>
      </c>
      <c r="N20" s="81" t="n">
        <v>16.4230042</v>
      </c>
      <c r="O20" s="81" t="n">
        <v>0</v>
      </c>
      <c r="P20" s="81" t="n">
        <v>-0.650000036</v>
      </c>
      <c r="Q20" s="81" t="n">
        <v>24.8289909</v>
      </c>
      <c r="R20" s="81" t="n">
        <v>0</v>
      </c>
      <c r="S20" s="81" t="n">
        <v>23.2792492</v>
      </c>
      <c r="T20" s="81" t="n">
        <v>-54.3388252</v>
      </c>
      <c r="U20" s="80">
        <f>U9*'4 Transform Matrices'!Y21+V9*'4 Transform Matrices'!AC21+W9*'4 Transform Matrices'!AG21</f>
        <v/>
      </c>
      <c r="V20" s="80">
        <f>U9*'4 Transform Matrices'!Z21+V9*'4 Transform Matrices'!AD21+W9*'4 Transform Matrices'!AH21</f>
        <v/>
      </c>
      <c r="W20" s="80">
        <f>U9*'4 Transform Matrices'!AA21+V9*'4 Transform Matrices'!AE21+W9*'4 Transform Matrices'!AI21</f>
        <v/>
      </c>
      <c r="X20" s="80">
        <f>U9*'4 Transform Matrices'!AB21+V9*'4 Transform Matrices'!AF21+W9*'4 Transform Matrices'!AJ21+X9</f>
        <v/>
      </c>
      <c r="Y20" s="80">
        <f>Y9*'4 Transform Matrices'!Y21+Z9*'4 Transform Matrices'!AC21+AA9*'4 Transform Matrices'!AG21</f>
        <v/>
      </c>
      <c r="Z20" s="80">
        <f>Y9*'4 Transform Matrices'!Z21+Z9*'4 Transform Matrices'!AD21+AA9*'4 Transform Matrices'!AH21</f>
        <v/>
      </c>
      <c r="AA20" s="80">
        <f>Y9*'4 Transform Matrices'!AA21+Z9*'4 Transform Matrices'!AE21+AA9*'4 Transform Matrices'!AI21</f>
        <v/>
      </c>
      <c r="AB20" s="80">
        <f>Y9*'4 Transform Matrices'!AB21+Z9*'4 Transform Matrices'!AF21+AA9*'4 Transform Matrices'!AJ21+AB9</f>
        <v/>
      </c>
      <c r="AC20" s="80">
        <f>AC9*'4 Transform Matrices'!Y21+AD9*'4 Transform Matrices'!AC21+AE9*'4 Transform Matrices'!AG21</f>
        <v/>
      </c>
      <c r="AD20" s="80">
        <f>AC9*'4 Transform Matrices'!Z21+AD9*'4 Transform Matrices'!AD21+AE9*'4 Transform Matrices'!AH21</f>
        <v/>
      </c>
      <c r="AE20" s="80">
        <f>AC9*'4 Transform Matrices'!AA21+AD9*'4 Transform Matrices'!AE21+AE9*'4 Transform Matrices'!AI21</f>
        <v/>
      </c>
      <c r="AF20" s="80">
        <f>AC9*'4 Transform Matrices'!AB21+AD9*'4 Transform Matrices'!AF21+AE9*'4 Transform Matrices'!AJ21+AF9</f>
        <v/>
      </c>
      <c r="AG20" s="82">
        <f>MAX(ABS(I20-U20),ABS(J20-V20),ABS(K20-W20),ABS(L20-X20),ABS(M20-Y20),ABS(N20-Z20),ABS(O20-AA20),ABS(P20-AB20),ABS(Q20-AC20),ABS(R20-AD20),ABS(S20-AE20),ABS(T20-AF20))</f>
        <v/>
      </c>
      <c r="AI20" s="14" t="inlineStr"/>
    </row>
    <row r="21">
      <c r="A21" s="65" t="inlineStr">
        <is>
          <t>- Hill</t>
        </is>
      </c>
      <c r="B21" s="52" t="inlineStr">
        <is>
          <t>BKG-14</t>
        </is>
      </c>
      <c r="C21" s="59" t="inlineStr">
        <is>
          <t>Sphere</t>
        </is>
      </c>
      <c r="D21" s="52" t="inlineStr">
        <is>
          <t>BKG-02</t>
        </is>
      </c>
      <c r="E21" s="52" t="n">
        <v>2</v>
      </c>
      <c r="F21" s="54">
        <f>L21</f>
        <v/>
      </c>
      <c r="G21" s="54">
        <f>P21</f>
        <v/>
      </c>
      <c r="H21" s="54">
        <f>T21</f>
        <v/>
      </c>
      <c r="I21" s="81" t="n">
        <v>23.3901157</v>
      </c>
      <c r="J21" s="81" t="n">
        <v>0</v>
      </c>
      <c r="K21" s="81" t="n">
        <v>-23.0870094</v>
      </c>
      <c r="L21" s="81" t="n">
        <v>49.8765411</v>
      </c>
      <c r="M21" s="81" t="n">
        <v>0</v>
      </c>
      <c r="N21" s="81" t="n">
        <v>13.2064352</v>
      </c>
      <c r="O21" s="81" t="n">
        <v>0</v>
      </c>
      <c r="P21" s="81" t="n">
        <v>-0.650000036</v>
      </c>
      <c r="Q21" s="81" t="n">
        <v>45.1592979</v>
      </c>
      <c r="R21" s="81" t="n">
        <v>0</v>
      </c>
      <c r="S21" s="81" t="n">
        <v>11.9578428</v>
      </c>
      <c r="T21" s="81" t="n">
        <v>-25.8333969</v>
      </c>
      <c r="U21" s="80">
        <f>U9*'4 Transform Matrices'!Y22+V9*'4 Transform Matrices'!AC22+W9*'4 Transform Matrices'!AG22</f>
        <v/>
      </c>
      <c r="V21" s="80">
        <f>U9*'4 Transform Matrices'!Z22+V9*'4 Transform Matrices'!AD22+W9*'4 Transform Matrices'!AH22</f>
        <v/>
      </c>
      <c r="W21" s="80">
        <f>U9*'4 Transform Matrices'!AA22+V9*'4 Transform Matrices'!AE22+W9*'4 Transform Matrices'!AI22</f>
        <v/>
      </c>
      <c r="X21" s="80">
        <f>U9*'4 Transform Matrices'!AB22+V9*'4 Transform Matrices'!AF22+W9*'4 Transform Matrices'!AJ22+X9</f>
        <v/>
      </c>
      <c r="Y21" s="80">
        <f>Y9*'4 Transform Matrices'!Y22+Z9*'4 Transform Matrices'!AC22+AA9*'4 Transform Matrices'!AG22</f>
        <v/>
      </c>
      <c r="Z21" s="80">
        <f>Y9*'4 Transform Matrices'!Z22+Z9*'4 Transform Matrices'!AD22+AA9*'4 Transform Matrices'!AH22</f>
        <v/>
      </c>
      <c r="AA21" s="80">
        <f>Y9*'4 Transform Matrices'!AA22+Z9*'4 Transform Matrices'!AE22+AA9*'4 Transform Matrices'!AI22</f>
        <v/>
      </c>
      <c r="AB21" s="80">
        <f>Y9*'4 Transform Matrices'!AB22+Z9*'4 Transform Matrices'!AF22+AA9*'4 Transform Matrices'!AJ22+AB9</f>
        <v/>
      </c>
      <c r="AC21" s="80">
        <f>AC9*'4 Transform Matrices'!Y22+AD9*'4 Transform Matrices'!AC22+AE9*'4 Transform Matrices'!AG22</f>
        <v/>
      </c>
      <c r="AD21" s="80">
        <f>AC9*'4 Transform Matrices'!Z22+AD9*'4 Transform Matrices'!AD22+AE9*'4 Transform Matrices'!AH22</f>
        <v/>
      </c>
      <c r="AE21" s="80">
        <f>AC9*'4 Transform Matrices'!AA22+AD9*'4 Transform Matrices'!AE22+AE9*'4 Transform Matrices'!AI22</f>
        <v/>
      </c>
      <c r="AF21" s="80">
        <f>AC9*'4 Transform Matrices'!AB22+AD9*'4 Transform Matrices'!AF22+AE9*'4 Transform Matrices'!AJ22+AF9</f>
        <v/>
      </c>
      <c r="AG21" s="82">
        <f>MAX(ABS(I21-U21),ABS(J21-V21),ABS(K21-W21),ABS(L21-X21),ABS(M21-Y21),ABS(N21-Z21),ABS(O21-AA21),ABS(P21-AB21),ABS(Q21-AC21),ABS(R21-AD21),ABS(S21-AE21),ABS(T21-AF21))</f>
        <v/>
      </c>
      <c r="AI21" s="14" t="inlineStr"/>
    </row>
    <row r="22">
      <c r="A22" s="65" t="inlineStr">
        <is>
          <t>- Far hill</t>
        </is>
      </c>
      <c r="B22" s="52" t="inlineStr">
        <is>
          <t>BKG-15</t>
        </is>
      </c>
      <c r="C22" s="59" t="inlineStr">
        <is>
          <t>Sphere</t>
        </is>
      </c>
      <c r="D22" s="52" t="inlineStr">
        <is>
          <t>BKG-02</t>
        </is>
      </c>
      <c r="E22" s="52" t="n">
        <v>2</v>
      </c>
      <c r="F22" s="54">
        <f>L22</f>
        <v/>
      </c>
      <c r="G22" s="54">
        <f>P22</f>
        <v/>
      </c>
      <c r="H22" s="54">
        <f>T22</f>
        <v/>
      </c>
      <c r="I22" s="81" t="n">
        <v>-24.2726841</v>
      </c>
      <c r="J22" s="81" t="n">
        <v>0</v>
      </c>
      <c r="K22" s="81" t="n">
        <v>-38.6375961</v>
      </c>
      <c r="L22" s="81" t="n">
        <v>94.6265717</v>
      </c>
      <c r="M22" s="81" t="n">
        <v>0</v>
      </c>
      <c r="N22" s="81" t="n">
        <v>35.2499046</v>
      </c>
      <c r="O22" s="81" t="n">
        <v>0</v>
      </c>
      <c r="P22" s="81" t="n">
        <v>-0.650000036</v>
      </c>
      <c r="Q22" s="81" t="n">
        <v>90.60659029999999</v>
      </c>
      <c r="R22" s="81" t="n">
        <v>0</v>
      </c>
      <c r="S22" s="81" t="n">
        <v>-10.3506613</v>
      </c>
      <c r="T22" s="81" t="n">
        <v>25.3496037</v>
      </c>
      <c r="U22" s="80">
        <f>U9*'4 Transform Matrices'!Y23+V9*'4 Transform Matrices'!AC23+W9*'4 Transform Matrices'!AG23</f>
        <v/>
      </c>
      <c r="V22" s="80">
        <f>U9*'4 Transform Matrices'!Z23+V9*'4 Transform Matrices'!AD23+W9*'4 Transform Matrices'!AH23</f>
        <v/>
      </c>
      <c r="W22" s="80">
        <f>U9*'4 Transform Matrices'!AA23+V9*'4 Transform Matrices'!AE23+W9*'4 Transform Matrices'!AI23</f>
        <v/>
      </c>
      <c r="X22" s="80">
        <f>U9*'4 Transform Matrices'!AB23+V9*'4 Transform Matrices'!AF23+W9*'4 Transform Matrices'!AJ23+X9</f>
        <v/>
      </c>
      <c r="Y22" s="80">
        <f>Y9*'4 Transform Matrices'!Y23+Z9*'4 Transform Matrices'!AC23+AA9*'4 Transform Matrices'!AG23</f>
        <v/>
      </c>
      <c r="Z22" s="80">
        <f>Y9*'4 Transform Matrices'!Z23+Z9*'4 Transform Matrices'!AD23+AA9*'4 Transform Matrices'!AH23</f>
        <v/>
      </c>
      <c r="AA22" s="80">
        <f>Y9*'4 Transform Matrices'!AA23+Z9*'4 Transform Matrices'!AE23+AA9*'4 Transform Matrices'!AI23</f>
        <v/>
      </c>
      <c r="AB22" s="80">
        <f>Y9*'4 Transform Matrices'!AB23+Z9*'4 Transform Matrices'!AF23+AA9*'4 Transform Matrices'!AJ23+AB9</f>
        <v/>
      </c>
      <c r="AC22" s="80">
        <f>AC9*'4 Transform Matrices'!Y23+AD9*'4 Transform Matrices'!AC23+AE9*'4 Transform Matrices'!AG23</f>
        <v/>
      </c>
      <c r="AD22" s="80">
        <f>AC9*'4 Transform Matrices'!Z23+AD9*'4 Transform Matrices'!AD23+AE9*'4 Transform Matrices'!AH23</f>
        <v/>
      </c>
      <c r="AE22" s="80">
        <f>AC9*'4 Transform Matrices'!AA23+AD9*'4 Transform Matrices'!AE23+AE9*'4 Transform Matrices'!AI23</f>
        <v/>
      </c>
      <c r="AF22" s="80">
        <f>AC9*'4 Transform Matrices'!AB23+AD9*'4 Transform Matrices'!AF23+AE9*'4 Transform Matrices'!AJ23+AF9</f>
        <v/>
      </c>
      <c r="AG22" s="82">
        <f>MAX(ABS(I22-U22),ABS(J22-V22),ABS(K22-W22),ABS(L22-X22),ABS(M22-Y22),ABS(N22-Z22),ABS(O22-AA22),ABS(P22-AB22),ABS(Q22-AC22),ABS(R22-AD22),ABS(S22-AE22),ABS(T22-AF22))</f>
        <v/>
      </c>
      <c r="AI22" s="14" t="inlineStr"/>
    </row>
    <row r="23">
      <c r="A23" s="65" t="inlineStr">
        <is>
          <t>- Far hill</t>
        </is>
      </c>
      <c r="B23" s="52" t="inlineStr">
        <is>
          <t>BKG-16</t>
        </is>
      </c>
      <c r="C23" s="59" t="inlineStr">
        <is>
          <t>Sphere</t>
        </is>
      </c>
      <c r="D23" s="52" t="inlineStr">
        <is>
          <t>BKG-02</t>
        </is>
      </c>
      <c r="E23" s="52" t="n">
        <v>2</v>
      </c>
      <c r="F23" s="54">
        <f>L23</f>
        <v/>
      </c>
      <c r="G23" s="54">
        <f>P23</f>
        <v/>
      </c>
      <c r="H23" s="54">
        <f>T23</f>
        <v/>
      </c>
      <c r="I23" s="81" t="n">
        <v>-88.63399510000001</v>
      </c>
      <c r="J23" s="81" t="n">
        <v>0</v>
      </c>
      <c r="K23" s="81" t="n">
        <v>-17.0992889</v>
      </c>
      <c r="L23" s="81" t="n">
        <v>38.0546341</v>
      </c>
      <c r="M23" s="81" t="n">
        <v>0</v>
      </c>
      <c r="N23" s="81" t="n">
        <v>33.9173737</v>
      </c>
      <c r="O23" s="81" t="n">
        <v>0</v>
      </c>
      <c r="P23" s="81" t="n">
        <v>-0.650000036</v>
      </c>
      <c r="Q23" s="81" t="n">
        <v>41.912014</v>
      </c>
      <c r="R23" s="81" t="n">
        <v>0</v>
      </c>
      <c r="S23" s="81" t="n">
        <v>-36.1609497</v>
      </c>
      <c r="T23" s="81" t="n">
        <v>80.4764862</v>
      </c>
      <c r="U23" s="80">
        <f>U9*'4 Transform Matrices'!Y24+V9*'4 Transform Matrices'!AC24+W9*'4 Transform Matrices'!AG24</f>
        <v/>
      </c>
      <c r="V23" s="80">
        <f>U9*'4 Transform Matrices'!Z24+V9*'4 Transform Matrices'!AD24+W9*'4 Transform Matrices'!AH24</f>
        <v/>
      </c>
      <c r="W23" s="80">
        <f>U9*'4 Transform Matrices'!AA24+V9*'4 Transform Matrices'!AE24+W9*'4 Transform Matrices'!AI24</f>
        <v/>
      </c>
      <c r="X23" s="80">
        <f>U9*'4 Transform Matrices'!AB24+V9*'4 Transform Matrices'!AF24+W9*'4 Transform Matrices'!AJ24+X9</f>
        <v/>
      </c>
      <c r="Y23" s="80">
        <f>Y9*'4 Transform Matrices'!Y24+Z9*'4 Transform Matrices'!AC24+AA9*'4 Transform Matrices'!AG24</f>
        <v/>
      </c>
      <c r="Z23" s="80">
        <f>Y9*'4 Transform Matrices'!Z24+Z9*'4 Transform Matrices'!AD24+AA9*'4 Transform Matrices'!AH24</f>
        <v/>
      </c>
      <c r="AA23" s="80">
        <f>Y9*'4 Transform Matrices'!AA24+Z9*'4 Transform Matrices'!AE24+AA9*'4 Transform Matrices'!AI24</f>
        <v/>
      </c>
      <c r="AB23" s="80">
        <f>Y9*'4 Transform Matrices'!AB24+Z9*'4 Transform Matrices'!AF24+AA9*'4 Transform Matrices'!AJ24+AB9</f>
        <v/>
      </c>
      <c r="AC23" s="80">
        <f>AC9*'4 Transform Matrices'!Y24+AD9*'4 Transform Matrices'!AC24+AE9*'4 Transform Matrices'!AG24</f>
        <v/>
      </c>
      <c r="AD23" s="80">
        <f>AC9*'4 Transform Matrices'!Z24+AD9*'4 Transform Matrices'!AD24+AE9*'4 Transform Matrices'!AH24</f>
        <v/>
      </c>
      <c r="AE23" s="80">
        <f>AC9*'4 Transform Matrices'!AA24+AD9*'4 Transform Matrices'!AE24+AE9*'4 Transform Matrices'!AI24</f>
        <v/>
      </c>
      <c r="AF23" s="80">
        <f>AC9*'4 Transform Matrices'!AB24+AD9*'4 Transform Matrices'!AF24+AE9*'4 Transform Matrices'!AJ24+AF9</f>
        <v/>
      </c>
      <c r="AG23" s="82">
        <f>MAX(ABS(I23-U23),ABS(J23-V23),ABS(K23-W23),ABS(L23-X23),ABS(M23-Y23),ABS(N23-Z23),ABS(O23-AA23),ABS(P23-AB23),ABS(Q23-AC23),ABS(R23-AD23),ABS(S23-AE23),ABS(T23-AF23))</f>
        <v/>
      </c>
      <c r="AI23" s="14" t="inlineStr"/>
    </row>
    <row r="24">
      <c r="A24" s="65" t="inlineStr">
        <is>
          <t>- Far hill</t>
        </is>
      </c>
      <c r="B24" s="52" t="inlineStr">
        <is>
          <t>BKG-17</t>
        </is>
      </c>
      <c r="C24" s="59" t="inlineStr">
        <is>
          <t>Sphere</t>
        </is>
      </c>
      <c r="D24" s="52" t="inlineStr">
        <is>
          <t>BKG-02</t>
        </is>
      </c>
      <c r="E24" s="52" t="n">
        <v>2</v>
      </c>
      <c r="F24" s="54">
        <f>L24</f>
        <v/>
      </c>
      <c r="G24" s="54">
        <f>P24</f>
        <v/>
      </c>
      <c r="H24" s="54">
        <f>T24</f>
        <v/>
      </c>
      <c r="I24" s="81" t="n">
        <v>-90.1290894</v>
      </c>
      <c r="J24" s="81" t="n">
        <v>0</v>
      </c>
      <c r="K24" s="81" t="n">
        <v>1.84569252</v>
      </c>
      <c r="L24" s="81" t="n">
        <v>-4.08968496</v>
      </c>
      <c r="M24" s="81" t="n">
        <v>0</v>
      </c>
      <c r="N24" s="81" t="n">
        <v>25.3123474</v>
      </c>
      <c r="O24" s="81" t="n">
        <v>0</v>
      </c>
      <c r="P24" s="81" t="n">
        <v>-0.650000036</v>
      </c>
      <c r="Q24" s="81" t="n">
        <v>-4.16319895</v>
      </c>
      <c r="R24" s="81" t="n">
        <v>0</v>
      </c>
      <c r="S24" s="81" t="n">
        <v>-39.9573936</v>
      </c>
      <c r="T24" s="81" t="n">
        <v>88.5377884</v>
      </c>
      <c r="U24" s="80">
        <f>U9*'4 Transform Matrices'!Y25+V9*'4 Transform Matrices'!AC25+W9*'4 Transform Matrices'!AG25</f>
        <v/>
      </c>
      <c r="V24" s="80">
        <f>U9*'4 Transform Matrices'!Z25+V9*'4 Transform Matrices'!AD25+W9*'4 Transform Matrices'!AH25</f>
        <v/>
      </c>
      <c r="W24" s="80">
        <f>U9*'4 Transform Matrices'!AA25+V9*'4 Transform Matrices'!AE25+W9*'4 Transform Matrices'!AI25</f>
        <v/>
      </c>
      <c r="X24" s="80">
        <f>U9*'4 Transform Matrices'!AB25+V9*'4 Transform Matrices'!AF25+W9*'4 Transform Matrices'!AJ25+X9</f>
        <v/>
      </c>
      <c r="Y24" s="80">
        <f>Y9*'4 Transform Matrices'!Y25+Z9*'4 Transform Matrices'!AC25+AA9*'4 Transform Matrices'!AG25</f>
        <v/>
      </c>
      <c r="Z24" s="80">
        <f>Y9*'4 Transform Matrices'!Z25+Z9*'4 Transform Matrices'!AD25+AA9*'4 Transform Matrices'!AH25</f>
        <v/>
      </c>
      <c r="AA24" s="80">
        <f>Y9*'4 Transform Matrices'!AA25+Z9*'4 Transform Matrices'!AE25+AA9*'4 Transform Matrices'!AI25</f>
        <v/>
      </c>
      <c r="AB24" s="80">
        <f>Y9*'4 Transform Matrices'!AB25+Z9*'4 Transform Matrices'!AF25+AA9*'4 Transform Matrices'!AJ25+AB9</f>
        <v/>
      </c>
      <c r="AC24" s="80">
        <f>AC9*'4 Transform Matrices'!Y25+AD9*'4 Transform Matrices'!AC25+AE9*'4 Transform Matrices'!AG25</f>
        <v/>
      </c>
      <c r="AD24" s="80">
        <f>AC9*'4 Transform Matrices'!Z25+AD9*'4 Transform Matrices'!AD25+AE9*'4 Transform Matrices'!AH25</f>
        <v/>
      </c>
      <c r="AE24" s="80">
        <f>AC9*'4 Transform Matrices'!AA25+AD9*'4 Transform Matrices'!AE25+AE9*'4 Transform Matrices'!AI25</f>
        <v/>
      </c>
      <c r="AF24" s="80">
        <f>AC9*'4 Transform Matrices'!AB25+AD9*'4 Transform Matrices'!AF25+AE9*'4 Transform Matrices'!AJ25+AF9</f>
        <v/>
      </c>
      <c r="AG24" s="82">
        <f>MAX(ABS(I24-U24),ABS(J24-V24),ABS(K24-W24),ABS(L24-X24),ABS(M24-Y24),ABS(N24-Z24),ABS(O24-AA24),ABS(P24-AB24),ABS(Q24-AC24),ABS(R24-AD24),ABS(S24-AE24),ABS(T24-AF24))</f>
        <v/>
      </c>
      <c r="AI24" s="14" t="inlineStr"/>
    </row>
    <row r="25">
      <c r="A25" s="65" t="inlineStr">
        <is>
          <t>- Far hill</t>
        </is>
      </c>
      <c r="B25" s="52" t="inlineStr">
        <is>
          <t>BKG-18</t>
        </is>
      </c>
      <c r="C25" s="59" t="inlineStr">
        <is>
          <t>Sphere</t>
        </is>
      </c>
      <c r="D25" s="52" t="inlineStr">
        <is>
          <t>BKG-02</t>
        </is>
      </c>
      <c r="E25" s="52" t="n">
        <v>2</v>
      </c>
      <c r="F25" s="54">
        <f>L25</f>
        <v/>
      </c>
      <c r="G25" s="54">
        <f>P25</f>
        <v/>
      </c>
      <c r="H25" s="54">
        <f>T25</f>
        <v/>
      </c>
      <c r="I25" s="81" t="n">
        <v>-40.1144447</v>
      </c>
      <c r="J25" s="81" t="n">
        <v>0</v>
      </c>
      <c r="K25" s="81" t="n">
        <v>33.4506416</v>
      </c>
      <c r="L25" s="81" t="n">
        <v>-71.6156464</v>
      </c>
      <c r="M25" s="81" t="n">
        <v>0</v>
      </c>
      <c r="N25" s="81" t="n">
        <v>34.4747314</v>
      </c>
      <c r="O25" s="81" t="n">
        <v>0</v>
      </c>
      <c r="P25" s="81" t="n">
        <v>-0.650000036</v>
      </c>
      <c r="Q25" s="81" t="n">
        <v>-61.1797981</v>
      </c>
      <c r="R25" s="81" t="n">
        <v>0</v>
      </c>
      <c r="S25" s="81" t="n">
        <v>-21.9329567</v>
      </c>
      <c r="T25" s="81" t="n">
        <v>46.9570351</v>
      </c>
      <c r="U25" s="80">
        <f>U9*'4 Transform Matrices'!Y26+V9*'4 Transform Matrices'!AC26+W9*'4 Transform Matrices'!AG26</f>
        <v/>
      </c>
      <c r="V25" s="80">
        <f>U9*'4 Transform Matrices'!Z26+V9*'4 Transform Matrices'!AD26+W9*'4 Transform Matrices'!AH26</f>
        <v/>
      </c>
      <c r="W25" s="80">
        <f>U9*'4 Transform Matrices'!AA26+V9*'4 Transform Matrices'!AE26+W9*'4 Transform Matrices'!AI26</f>
        <v/>
      </c>
      <c r="X25" s="80">
        <f>U9*'4 Transform Matrices'!AB26+V9*'4 Transform Matrices'!AF26+W9*'4 Transform Matrices'!AJ26+X9</f>
        <v/>
      </c>
      <c r="Y25" s="80">
        <f>Y9*'4 Transform Matrices'!Y26+Z9*'4 Transform Matrices'!AC26+AA9*'4 Transform Matrices'!AG26</f>
        <v/>
      </c>
      <c r="Z25" s="80">
        <f>Y9*'4 Transform Matrices'!Z26+Z9*'4 Transform Matrices'!AD26+AA9*'4 Transform Matrices'!AH26</f>
        <v/>
      </c>
      <c r="AA25" s="80">
        <f>Y9*'4 Transform Matrices'!AA26+Z9*'4 Transform Matrices'!AE26+AA9*'4 Transform Matrices'!AI26</f>
        <v/>
      </c>
      <c r="AB25" s="80">
        <f>Y9*'4 Transform Matrices'!AB26+Z9*'4 Transform Matrices'!AF26+AA9*'4 Transform Matrices'!AJ26+AB9</f>
        <v/>
      </c>
      <c r="AC25" s="80">
        <f>AC9*'4 Transform Matrices'!Y26+AD9*'4 Transform Matrices'!AC26+AE9*'4 Transform Matrices'!AG26</f>
        <v/>
      </c>
      <c r="AD25" s="80">
        <f>AC9*'4 Transform Matrices'!Z26+AD9*'4 Transform Matrices'!AD26+AE9*'4 Transform Matrices'!AH26</f>
        <v/>
      </c>
      <c r="AE25" s="80">
        <f>AC9*'4 Transform Matrices'!AA26+AD9*'4 Transform Matrices'!AE26+AE9*'4 Transform Matrices'!AI26</f>
        <v/>
      </c>
      <c r="AF25" s="80">
        <f>AC9*'4 Transform Matrices'!AB26+AD9*'4 Transform Matrices'!AF26+AE9*'4 Transform Matrices'!AJ26+AF9</f>
        <v/>
      </c>
      <c r="AG25" s="82">
        <f>MAX(ABS(I25-U25),ABS(J25-V25),ABS(K25-W25),ABS(L25-X25),ABS(M25-Y25),ABS(N25-Z25),ABS(O25-AA25),ABS(P25-AB25),ABS(Q25-AC25),ABS(R25-AD25),ABS(S25-AE25),ABS(T25-AF25))</f>
        <v/>
      </c>
      <c r="AI25" s="14" t="inlineStr"/>
    </row>
    <row r="26">
      <c r="A26" s="65" t="inlineStr">
        <is>
          <t>- Far hill</t>
        </is>
      </c>
      <c r="B26" s="52" t="inlineStr">
        <is>
          <t>BKG-19</t>
        </is>
      </c>
      <c r="C26" s="59" t="inlineStr">
        <is>
          <t>Sphere</t>
        </is>
      </c>
      <c r="D26" s="52" t="inlineStr">
        <is>
          <t>BKG-02</t>
        </is>
      </c>
      <c r="E26" s="52" t="n">
        <v>2</v>
      </c>
      <c r="F26" s="54">
        <f>L26</f>
        <v/>
      </c>
      <c r="G26" s="54">
        <f>P26</f>
        <v/>
      </c>
      <c r="H26" s="54">
        <f>T26</f>
        <v/>
      </c>
      <c r="I26" s="81" t="n">
        <v>11.8413515</v>
      </c>
      <c r="J26" s="81" t="n">
        <v>0</v>
      </c>
      <c r="K26" s="81" t="n">
        <v>39.6759872</v>
      </c>
      <c r="L26" s="81" t="n">
        <v>-86.1738052</v>
      </c>
      <c r="M26" s="81" t="n">
        <v>0</v>
      </c>
      <c r="N26" s="81" t="n">
        <v>24.914362</v>
      </c>
      <c r="O26" s="81" t="n">
        <v>0</v>
      </c>
      <c r="P26" s="81" t="n">
        <v>-0.650000036</v>
      </c>
      <c r="Q26" s="81" t="n">
        <v>-92.4668808</v>
      </c>
      <c r="R26" s="81" t="n">
        <v>0</v>
      </c>
      <c r="S26" s="81" t="n">
        <v>5.08092499</v>
      </c>
      <c r="T26" s="81" t="n">
        <v>-11.0354671</v>
      </c>
      <c r="U26" s="80">
        <f>U9*'4 Transform Matrices'!Y27+V9*'4 Transform Matrices'!AC27+W9*'4 Transform Matrices'!AG27</f>
        <v/>
      </c>
      <c r="V26" s="80">
        <f>U9*'4 Transform Matrices'!Z27+V9*'4 Transform Matrices'!AD27+W9*'4 Transform Matrices'!AH27</f>
        <v/>
      </c>
      <c r="W26" s="80">
        <f>U9*'4 Transform Matrices'!AA27+V9*'4 Transform Matrices'!AE27+W9*'4 Transform Matrices'!AI27</f>
        <v/>
      </c>
      <c r="X26" s="80">
        <f>U9*'4 Transform Matrices'!AB27+V9*'4 Transform Matrices'!AF27+W9*'4 Transform Matrices'!AJ27+X9</f>
        <v/>
      </c>
      <c r="Y26" s="80">
        <f>Y9*'4 Transform Matrices'!Y27+Z9*'4 Transform Matrices'!AC27+AA9*'4 Transform Matrices'!AG27</f>
        <v/>
      </c>
      <c r="Z26" s="80">
        <f>Y9*'4 Transform Matrices'!Z27+Z9*'4 Transform Matrices'!AD27+AA9*'4 Transform Matrices'!AH27</f>
        <v/>
      </c>
      <c r="AA26" s="80">
        <f>Y9*'4 Transform Matrices'!AA27+Z9*'4 Transform Matrices'!AE27+AA9*'4 Transform Matrices'!AI27</f>
        <v/>
      </c>
      <c r="AB26" s="80">
        <f>Y9*'4 Transform Matrices'!AB27+Z9*'4 Transform Matrices'!AF27+AA9*'4 Transform Matrices'!AJ27+AB9</f>
        <v/>
      </c>
      <c r="AC26" s="80">
        <f>AC9*'4 Transform Matrices'!Y27+AD9*'4 Transform Matrices'!AC27+AE9*'4 Transform Matrices'!AG27</f>
        <v/>
      </c>
      <c r="AD26" s="80">
        <f>AC9*'4 Transform Matrices'!Z27+AD9*'4 Transform Matrices'!AD27+AE9*'4 Transform Matrices'!AH27</f>
        <v/>
      </c>
      <c r="AE26" s="80">
        <f>AC9*'4 Transform Matrices'!AA27+AD9*'4 Transform Matrices'!AE27+AE9*'4 Transform Matrices'!AI27</f>
        <v/>
      </c>
      <c r="AF26" s="80">
        <f>AC9*'4 Transform Matrices'!AB27+AD9*'4 Transform Matrices'!AF27+AE9*'4 Transform Matrices'!AJ27+AF9</f>
        <v/>
      </c>
      <c r="AG26" s="82">
        <f>MAX(ABS(I26-U26),ABS(J26-V26),ABS(K26-W26),ABS(L26-X26),ABS(M26-Y26),ABS(N26-Z26),ABS(O26-AA26),ABS(P26-AB26),ABS(Q26-AC26),ABS(R26-AD26),ABS(S26-AE26),ABS(T26-AF26))</f>
        <v/>
      </c>
      <c r="AI26" s="14" t="inlineStr"/>
    </row>
    <row r="27">
      <c r="A27" s="65" t="inlineStr">
        <is>
          <t>- Far hill</t>
        </is>
      </c>
      <c r="B27" s="52" t="inlineStr">
        <is>
          <t>BKG-20</t>
        </is>
      </c>
      <c r="C27" s="59" t="inlineStr">
        <is>
          <t>Sphere</t>
        </is>
      </c>
      <c r="D27" s="52" t="inlineStr">
        <is>
          <t>BKG-02</t>
        </is>
      </c>
      <c r="E27" s="52" t="n">
        <v>2</v>
      </c>
      <c r="F27" s="54">
        <f>L27</f>
        <v/>
      </c>
      <c r="G27" s="54">
        <f>P27</f>
        <v/>
      </c>
      <c r="H27" s="54">
        <f>T27</f>
        <v/>
      </c>
      <c r="I27" s="81" t="n">
        <v>45.1849518</v>
      </c>
      <c r="J27" s="81" t="n">
        <v>0</v>
      </c>
      <c r="K27" s="81" t="n">
        <v>32.3521996</v>
      </c>
      <c r="L27" s="81" t="n">
        <v>-71.1838226</v>
      </c>
      <c r="M27" s="81" t="n">
        <v>0</v>
      </c>
      <c r="N27" s="81" t="n">
        <v>40.7606506</v>
      </c>
      <c r="O27" s="81" t="n">
        <v>0</v>
      </c>
      <c r="P27" s="81" t="n">
        <v>-0.650000036</v>
      </c>
      <c r="Q27" s="81" t="n">
        <v>-62.1446114</v>
      </c>
      <c r="R27" s="81" t="n">
        <v>0</v>
      </c>
      <c r="S27" s="81" t="n">
        <v>23.5230789</v>
      </c>
      <c r="T27" s="81" t="n">
        <v>-51.7573051</v>
      </c>
      <c r="U27" s="80">
        <f>U9*'4 Transform Matrices'!Y28+V9*'4 Transform Matrices'!AC28+W9*'4 Transform Matrices'!AG28</f>
        <v/>
      </c>
      <c r="V27" s="80">
        <f>U9*'4 Transform Matrices'!Z28+V9*'4 Transform Matrices'!AD28+W9*'4 Transform Matrices'!AH28</f>
        <v/>
      </c>
      <c r="W27" s="80">
        <f>U9*'4 Transform Matrices'!AA28+V9*'4 Transform Matrices'!AE28+W9*'4 Transform Matrices'!AI28</f>
        <v/>
      </c>
      <c r="X27" s="80">
        <f>U9*'4 Transform Matrices'!AB28+V9*'4 Transform Matrices'!AF28+W9*'4 Transform Matrices'!AJ28+X9</f>
        <v/>
      </c>
      <c r="Y27" s="80">
        <f>Y9*'4 Transform Matrices'!Y28+Z9*'4 Transform Matrices'!AC28+AA9*'4 Transform Matrices'!AG28</f>
        <v/>
      </c>
      <c r="Z27" s="80">
        <f>Y9*'4 Transform Matrices'!Z28+Z9*'4 Transform Matrices'!AD28+AA9*'4 Transform Matrices'!AH28</f>
        <v/>
      </c>
      <c r="AA27" s="80">
        <f>Y9*'4 Transform Matrices'!AA28+Z9*'4 Transform Matrices'!AE28+AA9*'4 Transform Matrices'!AI28</f>
        <v/>
      </c>
      <c r="AB27" s="80">
        <f>Y9*'4 Transform Matrices'!AB28+Z9*'4 Transform Matrices'!AF28+AA9*'4 Transform Matrices'!AJ28+AB9</f>
        <v/>
      </c>
      <c r="AC27" s="80">
        <f>AC9*'4 Transform Matrices'!Y28+AD9*'4 Transform Matrices'!AC28+AE9*'4 Transform Matrices'!AG28</f>
        <v/>
      </c>
      <c r="AD27" s="80">
        <f>AC9*'4 Transform Matrices'!Z28+AD9*'4 Transform Matrices'!AD28+AE9*'4 Transform Matrices'!AH28</f>
        <v/>
      </c>
      <c r="AE27" s="80">
        <f>AC9*'4 Transform Matrices'!AA28+AD9*'4 Transform Matrices'!AE28+AE9*'4 Transform Matrices'!AI28</f>
        <v/>
      </c>
      <c r="AF27" s="80">
        <f>AC9*'4 Transform Matrices'!AB28+AD9*'4 Transform Matrices'!AF28+AE9*'4 Transform Matrices'!AJ28+AF9</f>
        <v/>
      </c>
      <c r="AG27" s="82">
        <f>MAX(ABS(I27-U27),ABS(J27-V27),ABS(K27-W27),ABS(L27-X27),ABS(M27-Y27),ABS(N27-Z27),ABS(O27-AA27),ABS(P27-AB27),ABS(Q27-AC27),ABS(R27-AD27),ABS(S27-AE27),ABS(T27-AF27))</f>
        <v/>
      </c>
      <c r="AI27" s="14" t="inlineStr"/>
    </row>
    <row r="28">
      <c r="A28" s="65" t="inlineStr">
        <is>
          <t>- Far hill</t>
        </is>
      </c>
      <c r="B28" s="52" t="inlineStr">
        <is>
          <t>BKG-21</t>
        </is>
      </c>
      <c r="C28" s="59" t="inlineStr">
        <is>
          <t>Sphere</t>
        </is>
      </c>
      <c r="D28" s="52" t="inlineStr">
        <is>
          <t>BKG-02</t>
        </is>
      </c>
      <c r="E28" s="52" t="n">
        <v>2</v>
      </c>
      <c r="F28" s="54">
        <f>L28</f>
        <v/>
      </c>
      <c r="G28" s="54">
        <f>P28</f>
        <v/>
      </c>
      <c r="H28" s="54">
        <f>T28</f>
        <v/>
      </c>
      <c r="I28" s="81" t="n">
        <v>74.4281616</v>
      </c>
      <c r="J28" s="81" t="n">
        <v>0</v>
      </c>
      <c r="K28" s="81" t="n">
        <v>6.99312401</v>
      </c>
      <c r="L28" s="81" t="n">
        <v>-17.0536366</v>
      </c>
      <c r="M28" s="81" t="n">
        <v>0</v>
      </c>
      <c r="N28" s="81" t="n">
        <v>40.6505356</v>
      </c>
      <c r="O28" s="81" t="n">
        <v>0</v>
      </c>
      <c r="P28" s="81" t="n">
        <v>-0.650000036</v>
      </c>
      <c r="Q28" s="81" t="n">
        <v>-13.2156687</v>
      </c>
      <c r="R28" s="81" t="n">
        <v>0</v>
      </c>
      <c r="S28" s="81" t="n">
        <v>39.3839607</v>
      </c>
      <c r="T28" s="81" t="n">
        <v>-96.0428696</v>
      </c>
      <c r="U28" s="80">
        <f>U9*'4 Transform Matrices'!Y29+V9*'4 Transform Matrices'!AC29+W9*'4 Transform Matrices'!AG29</f>
        <v/>
      </c>
      <c r="V28" s="80">
        <f>U9*'4 Transform Matrices'!Z29+V9*'4 Transform Matrices'!AD29+W9*'4 Transform Matrices'!AH29</f>
        <v/>
      </c>
      <c r="W28" s="80">
        <f>U9*'4 Transform Matrices'!AA29+V9*'4 Transform Matrices'!AE29+W9*'4 Transform Matrices'!AI29</f>
        <v/>
      </c>
      <c r="X28" s="80">
        <f>U9*'4 Transform Matrices'!AB29+V9*'4 Transform Matrices'!AF29+W9*'4 Transform Matrices'!AJ29+X9</f>
        <v/>
      </c>
      <c r="Y28" s="80">
        <f>Y9*'4 Transform Matrices'!Y29+Z9*'4 Transform Matrices'!AC29+AA9*'4 Transform Matrices'!AG29</f>
        <v/>
      </c>
      <c r="Z28" s="80">
        <f>Y9*'4 Transform Matrices'!Z29+Z9*'4 Transform Matrices'!AD29+AA9*'4 Transform Matrices'!AH29</f>
        <v/>
      </c>
      <c r="AA28" s="80">
        <f>Y9*'4 Transform Matrices'!AA29+Z9*'4 Transform Matrices'!AE29+AA9*'4 Transform Matrices'!AI29</f>
        <v/>
      </c>
      <c r="AB28" s="80">
        <f>Y9*'4 Transform Matrices'!AB29+Z9*'4 Transform Matrices'!AF29+AA9*'4 Transform Matrices'!AJ29+AB9</f>
        <v/>
      </c>
      <c r="AC28" s="80">
        <f>AC9*'4 Transform Matrices'!Y29+AD9*'4 Transform Matrices'!AC29+AE9*'4 Transform Matrices'!AG29</f>
        <v/>
      </c>
      <c r="AD28" s="80">
        <f>AC9*'4 Transform Matrices'!Z29+AD9*'4 Transform Matrices'!AD29+AE9*'4 Transform Matrices'!AH29</f>
        <v/>
      </c>
      <c r="AE28" s="80">
        <f>AC9*'4 Transform Matrices'!AA29+AD9*'4 Transform Matrices'!AE29+AE9*'4 Transform Matrices'!AI29</f>
        <v/>
      </c>
      <c r="AF28" s="80">
        <f>AC9*'4 Transform Matrices'!AB29+AD9*'4 Transform Matrices'!AF29+AE9*'4 Transform Matrices'!AJ29+AF9</f>
        <v/>
      </c>
      <c r="AG28" s="82">
        <f>MAX(ABS(I28-U28),ABS(J28-V28),ABS(K28-W28),ABS(L28-X28),ABS(M28-Y28),ABS(N28-Z28),ABS(O28-AA28),ABS(P28-AB28),ABS(Q28-AC28),ABS(R28-AD28),ABS(S28-AE28),ABS(T28-AF28))</f>
        <v/>
      </c>
      <c r="AI28" s="14" t="inlineStr"/>
    </row>
    <row r="29">
      <c r="A29" s="65" t="inlineStr">
        <is>
          <t>- Far hill</t>
        </is>
      </c>
      <c r="B29" s="52" t="inlineStr">
        <is>
          <t>BKG-22</t>
        </is>
      </c>
      <c r="C29" s="59" t="inlineStr">
        <is>
          <t>Sphere</t>
        </is>
      </c>
      <c r="D29" s="52" t="inlineStr">
        <is>
          <t>BKG-02</t>
        </is>
      </c>
      <c r="E29" s="52" t="n">
        <v>2</v>
      </c>
      <c r="F29" s="54">
        <f>L29</f>
        <v/>
      </c>
      <c r="G29" s="54">
        <f>P29</f>
        <v/>
      </c>
      <c r="H29" s="54">
        <f>T29</f>
        <v/>
      </c>
      <c r="I29" s="81" t="n">
        <v>82.5955582</v>
      </c>
      <c r="J29" s="81" t="n">
        <v>0</v>
      </c>
      <c r="K29" s="81" t="n">
        <v>-15.7999659</v>
      </c>
      <c r="L29" s="81" t="n">
        <v>35.034111</v>
      </c>
      <c r="M29" s="81" t="n">
        <v>0</v>
      </c>
      <c r="N29" s="81" t="n">
        <v>28.6672001</v>
      </c>
      <c r="O29" s="81" t="n">
        <v>0</v>
      </c>
      <c r="P29" s="81" t="n">
        <v>-0.650000036</v>
      </c>
      <c r="Q29" s="81" t="n">
        <v>35.5130424</v>
      </c>
      <c r="R29" s="81" t="n">
        <v>0</v>
      </c>
      <c r="S29" s="81" t="n">
        <v>36.747261</v>
      </c>
      <c r="T29" s="81" t="n">
        <v>-81.4816742</v>
      </c>
      <c r="U29" s="80">
        <f>U9*'4 Transform Matrices'!Y30+V9*'4 Transform Matrices'!AC30+W9*'4 Transform Matrices'!AG30</f>
        <v/>
      </c>
      <c r="V29" s="80">
        <f>U9*'4 Transform Matrices'!Z30+V9*'4 Transform Matrices'!AD30+W9*'4 Transform Matrices'!AH30</f>
        <v/>
      </c>
      <c r="W29" s="80">
        <f>U9*'4 Transform Matrices'!AA30+V9*'4 Transform Matrices'!AE30+W9*'4 Transform Matrices'!AI30</f>
        <v/>
      </c>
      <c r="X29" s="80">
        <f>U9*'4 Transform Matrices'!AB30+V9*'4 Transform Matrices'!AF30+W9*'4 Transform Matrices'!AJ30+X9</f>
        <v/>
      </c>
      <c r="Y29" s="80">
        <f>Y9*'4 Transform Matrices'!Y30+Z9*'4 Transform Matrices'!AC30+AA9*'4 Transform Matrices'!AG30</f>
        <v/>
      </c>
      <c r="Z29" s="80">
        <f>Y9*'4 Transform Matrices'!Z30+Z9*'4 Transform Matrices'!AD30+AA9*'4 Transform Matrices'!AH30</f>
        <v/>
      </c>
      <c r="AA29" s="80">
        <f>Y9*'4 Transform Matrices'!AA30+Z9*'4 Transform Matrices'!AE30+AA9*'4 Transform Matrices'!AI30</f>
        <v/>
      </c>
      <c r="AB29" s="80">
        <f>Y9*'4 Transform Matrices'!AB30+Z9*'4 Transform Matrices'!AF30+AA9*'4 Transform Matrices'!AJ30+AB9</f>
        <v/>
      </c>
      <c r="AC29" s="80">
        <f>AC9*'4 Transform Matrices'!Y30+AD9*'4 Transform Matrices'!AC30+AE9*'4 Transform Matrices'!AG30</f>
        <v/>
      </c>
      <c r="AD29" s="80">
        <f>AC9*'4 Transform Matrices'!Z30+AD9*'4 Transform Matrices'!AD30+AE9*'4 Transform Matrices'!AH30</f>
        <v/>
      </c>
      <c r="AE29" s="80">
        <f>AC9*'4 Transform Matrices'!AA30+AD9*'4 Transform Matrices'!AE30+AE9*'4 Transform Matrices'!AI30</f>
        <v/>
      </c>
      <c r="AF29" s="80">
        <f>AC9*'4 Transform Matrices'!AB30+AD9*'4 Transform Matrices'!AF30+AE9*'4 Transform Matrices'!AJ30+AF9</f>
        <v/>
      </c>
      <c r="AG29" s="82">
        <f>MAX(ABS(I29-U29),ABS(J29-V29),ABS(K29-W29),ABS(L29-X29),ABS(M29-Y29),ABS(N29-Z29),ABS(O29-AA29),ABS(P29-AB29),ABS(Q29-AC29),ABS(R29-AD29),ABS(S29-AE29),ABS(T29-AF29))</f>
        <v/>
      </c>
      <c r="AI29" s="14" t="inlineStr"/>
    </row>
    <row r="30">
      <c r="A30" s="65" t="inlineStr">
        <is>
          <t>- Far hill</t>
        </is>
      </c>
      <c r="B30" s="52" t="inlineStr">
        <is>
          <t>BKG-23</t>
        </is>
      </c>
      <c r="C30" s="59" t="inlineStr">
        <is>
          <t>Sphere</t>
        </is>
      </c>
      <c r="D30" s="52" t="inlineStr">
        <is>
          <t>BKG-02</t>
        </is>
      </c>
      <c r="E30" s="52" t="n">
        <v>2</v>
      </c>
      <c r="F30" s="54">
        <f>L30</f>
        <v/>
      </c>
      <c r="G30" s="54">
        <f>P30</f>
        <v/>
      </c>
      <c r="H30" s="54">
        <f>T30</f>
        <v/>
      </c>
      <c r="I30" s="81" t="n">
        <v>23.2853508</v>
      </c>
      <c r="J30" s="81" t="n">
        <v>0</v>
      </c>
      <c r="K30" s="81" t="n">
        <v>-38.5906296</v>
      </c>
      <c r="L30" s="81" t="n">
        <v>84.3448868</v>
      </c>
      <c r="M30" s="81" t="n">
        <v>0</v>
      </c>
      <c r="N30" s="81" t="n">
        <v>32.6420631</v>
      </c>
      <c r="O30" s="81" t="n">
        <v>0</v>
      </c>
      <c r="P30" s="81" t="n">
        <v>-0.650000036</v>
      </c>
      <c r="Q30" s="81" t="n">
        <v>85.3820801</v>
      </c>
      <c r="R30" s="81" t="n">
        <v>0</v>
      </c>
      <c r="S30" s="81" t="n">
        <v>10.5244141</v>
      </c>
      <c r="T30" s="81" t="n">
        <v>-23.0024891</v>
      </c>
      <c r="U30" s="80">
        <f>U9*'4 Transform Matrices'!Y31+V9*'4 Transform Matrices'!AC31+W9*'4 Transform Matrices'!AG31</f>
        <v/>
      </c>
      <c r="V30" s="80">
        <f>U9*'4 Transform Matrices'!Z31+V9*'4 Transform Matrices'!AD31+W9*'4 Transform Matrices'!AH31</f>
        <v/>
      </c>
      <c r="W30" s="80">
        <f>U9*'4 Transform Matrices'!AA31+V9*'4 Transform Matrices'!AE31+W9*'4 Transform Matrices'!AI31</f>
        <v/>
      </c>
      <c r="X30" s="80">
        <f>U9*'4 Transform Matrices'!AB31+V9*'4 Transform Matrices'!AF31+W9*'4 Transform Matrices'!AJ31+X9</f>
        <v/>
      </c>
      <c r="Y30" s="80">
        <f>Y9*'4 Transform Matrices'!Y31+Z9*'4 Transform Matrices'!AC31+AA9*'4 Transform Matrices'!AG31</f>
        <v/>
      </c>
      <c r="Z30" s="80">
        <f>Y9*'4 Transform Matrices'!Z31+Z9*'4 Transform Matrices'!AD31+AA9*'4 Transform Matrices'!AH31</f>
        <v/>
      </c>
      <c r="AA30" s="80">
        <f>Y9*'4 Transform Matrices'!AA31+Z9*'4 Transform Matrices'!AE31+AA9*'4 Transform Matrices'!AI31</f>
        <v/>
      </c>
      <c r="AB30" s="80">
        <f>Y9*'4 Transform Matrices'!AB31+Z9*'4 Transform Matrices'!AF31+AA9*'4 Transform Matrices'!AJ31+AB9</f>
        <v/>
      </c>
      <c r="AC30" s="80">
        <f>AC9*'4 Transform Matrices'!Y31+AD9*'4 Transform Matrices'!AC31+AE9*'4 Transform Matrices'!AG31</f>
        <v/>
      </c>
      <c r="AD30" s="80">
        <f>AC9*'4 Transform Matrices'!Z31+AD9*'4 Transform Matrices'!AD31+AE9*'4 Transform Matrices'!AH31</f>
        <v/>
      </c>
      <c r="AE30" s="80">
        <f>AC9*'4 Transform Matrices'!AA31+AD9*'4 Transform Matrices'!AE31+AE9*'4 Transform Matrices'!AI31</f>
        <v/>
      </c>
      <c r="AF30" s="80">
        <f>AC9*'4 Transform Matrices'!AB31+AD9*'4 Transform Matrices'!AF31+AE9*'4 Transform Matrices'!AJ31+AF9</f>
        <v/>
      </c>
      <c r="AG30" s="82">
        <f>MAX(ABS(I30-U30),ABS(J30-V30),ABS(K30-W30),ABS(L30-X30),ABS(M30-Y30),ABS(N30-Z30),ABS(O30-AA30),ABS(P30-AB30),ABS(Q30-AC30),ABS(R30-AD30),ABS(S30-AE30),ABS(T30-AF30))</f>
        <v/>
      </c>
      <c r="AI30" s="14" t="inlineStr"/>
    </row>
    <row r="31">
      <c r="A31" s="60" t="inlineStr">
        <is>
          <t>- Treeline</t>
        </is>
      </c>
      <c r="B31" s="52" t="inlineStr">
        <is>
          <t>BKG-24</t>
        </is>
      </c>
      <c r="C31" s="53" t="inlineStr">
        <is>
          <t>Group</t>
        </is>
      </c>
      <c r="D31" s="52" t="inlineStr">
        <is>
          <t>BKG-00</t>
        </is>
      </c>
      <c r="E31" s="52" t="n">
        <v>1</v>
      </c>
      <c r="F31" s="54">
        <f>L31</f>
        <v/>
      </c>
      <c r="G31" s="54">
        <f>P31</f>
        <v/>
      </c>
      <c r="H31" s="54">
        <f>T31</f>
        <v/>
      </c>
      <c r="I31" s="81" t="n">
        <v>1</v>
      </c>
      <c r="J31" s="81" t="n">
        <v>0</v>
      </c>
      <c r="K31" s="81" t="n">
        <v>0</v>
      </c>
      <c r="L31" s="81" t="n">
        <v>0</v>
      </c>
      <c r="M31" s="81" t="n">
        <v>0</v>
      </c>
      <c r="N31" s="81" t="n">
        <v>1</v>
      </c>
      <c r="O31" s="81" t="n">
        <v>0</v>
      </c>
      <c r="P31" s="81" t="n">
        <v>0</v>
      </c>
      <c r="Q31" s="81" t="n">
        <v>0</v>
      </c>
      <c r="R31" s="81" t="n">
        <v>0</v>
      </c>
      <c r="S31" s="81" t="n">
        <v>1</v>
      </c>
      <c r="T31" s="81" t="n">
        <v>0</v>
      </c>
      <c r="U31" s="80">
        <f>U7*'4 Transform Matrices'!Y32+V7*'4 Transform Matrices'!AC32+W7*'4 Transform Matrices'!AG32</f>
        <v/>
      </c>
      <c r="V31" s="80">
        <f>U7*'4 Transform Matrices'!Z32+V7*'4 Transform Matrices'!AD32+W7*'4 Transform Matrices'!AH32</f>
        <v/>
      </c>
      <c r="W31" s="80">
        <f>U7*'4 Transform Matrices'!AA32+V7*'4 Transform Matrices'!AE32+W7*'4 Transform Matrices'!AI32</f>
        <v/>
      </c>
      <c r="X31" s="80">
        <f>U7*'4 Transform Matrices'!AB32+V7*'4 Transform Matrices'!AF32+W7*'4 Transform Matrices'!AJ32+X7</f>
        <v/>
      </c>
      <c r="Y31" s="80">
        <f>Y7*'4 Transform Matrices'!Y32+Z7*'4 Transform Matrices'!AC32+AA7*'4 Transform Matrices'!AG32</f>
        <v/>
      </c>
      <c r="Z31" s="80">
        <f>Y7*'4 Transform Matrices'!Z32+Z7*'4 Transform Matrices'!AD32+AA7*'4 Transform Matrices'!AH32</f>
        <v/>
      </c>
      <c r="AA31" s="80">
        <f>Y7*'4 Transform Matrices'!AA32+Z7*'4 Transform Matrices'!AE32+AA7*'4 Transform Matrices'!AI32</f>
        <v/>
      </c>
      <c r="AB31" s="80">
        <f>Y7*'4 Transform Matrices'!AB32+Z7*'4 Transform Matrices'!AF32+AA7*'4 Transform Matrices'!AJ32+AB7</f>
        <v/>
      </c>
      <c r="AC31" s="80">
        <f>AC7*'4 Transform Matrices'!Y32+AD7*'4 Transform Matrices'!AC32+AE7*'4 Transform Matrices'!AG32</f>
        <v/>
      </c>
      <c r="AD31" s="80">
        <f>AC7*'4 Transform Matrices'!Z32+AD7*'4 Transform Matrices'!AD32+AE7*'4 Transform Matrices'!AH32</f>
        <v/>
      </c>
      <c r="AE31" s="80">
        <f>AC7*'4 Transform Matrices'!AA32+AD7*'4 Transform Matrices'!AE32+AE7*'4 Transform Matrices'!AI32</f>
        <v/>
      </c>
      <c r="AF31" s="80">
        <f>AC7*'4 Transform Matrices'!AB32+AD7*'4 Transform Matrices'!AF32+AE7*'4 Transform Matrices'!AJ32+AF7</f>
        <v/>
      </c>
      <c r="AG31" s="82">
        <f>MAX(ABS(I31-U31),ABS(J31-V31),ABS(K31-W31),ABS(L31-X31),ABS(M31-Y31),ABS(N31-Z31),ABS(O31-AA31),ABS(P31-AB31),ABS(Q31-AC31),ABS(R31-AD31),ABS(S31-AE31),ABS(T31-AF31))</f>
        <v/>
      </c>
      <c r="AI31" s="14" t="inlineStr"/>
    </row>
    <row r="32">
      <c r="A32" s="65" t="inlineStr">
        <is>
          <t>- Treeline pine</t>
        </is>
      </c>
      <c r="B32" s="52" t="inlineStr">
        <is>
          <t>BKG-25</t>
        </is>
      </c>
      <c r="C32" s="53" t="inlineStr">
        <is>
          <t>Group</t>
        </is>
      </c>
      <c r="D32" s="52" t="inlineStr">
        <is>
          <t>BKG-24</t>
        </is>
      </c>
      <c r="E32" s="52" t="n">
        <v>2</v>
      </c>
      <c r="F32" s="54">
        <f>L32</f>
        <v/>
      </c>
      <c r="G32" s="54">
        <f>P32</f>
        <v/>
      </c>
      <c r="H32" s="54">
        <f>T32</f>
        <v/>
      </c>
      <c r="I32" s="81" t="n">
        <v>-0.994293511</v>
      </c>
      <c r="J32" s="81" t="n">
        <v>0</v>
      </c>
      <c r="K32" s="81" t="n">
        <v>-0.106678799</v>
      </c>
      <c r="L32" s="81" t="n">
        <v>39.1079941</v>
      </c>
      <c r="M32" s="81" t="n">
        <v>0</v>
      </c>
      <c r="N32" s="81" t="n">
        <v>1</v>
      </c>
      <c r="O32" s="81" t="n">
        <v>0</v>
      </c>
      <c r="P32" s="81" t="n">
        <v>-0.350000024</v>
      </c>
      <c r="Q32" s="81" t="n">
        <v>0.106678799</v>
      </c>
      <c r="R32" s="81" t="n">
        <v>0</v>
      </c>
      <c r="S32" s="81" t="n">
        <v>-0.994293511</v>
      </c>
      <c r="T32" s="81" t="n">
        <v>-1.16431975</v>
      </c>
      <c r="U32" s="80">
        <f>U31*'4 Transform Matrices'!Y33+V31*'4 Transform Matrices'!AC33+W31*'4 Transform Matrices'!AG33</f>
        <v/>
      </c>
      <c r="V32" s="80">
        <f>U31*'4 Transform Matrices'!Z33+V31*'4 Transform Matrices'!AD33+W31*'4 Transform Matrices'!AH33</f>
        <v/>
      </c>
      <c r="W32" s="80">
        <f>U31*'4 Transform Matrices'!AA33+V31*'4 Transform Matrices'!AE33+W31*'4 Transform Matrices'!AI33</f>
        <v/>
      </c>
      <c r="X32" s="80">
        <f>U31*'4 Transform Matrices'!AB33+V31*'4 Transform Matrices'!AF33+W31*'4 Transform Matrices'!AJ33+X31</f>
        <v/>
      </c>
      <c r="Y32" s="80">
        <f>Y31*'4 Transform Matrices'!Y33+Z31*'4 Transform Matrices'!AC33+AA31*'4 Transform Matrices'!AG33</f>
        <v/>
      </c>
      <c r="Z32" s="80">
        <f>Y31*'4 Transform Matrices'!Z33+Z31*'4 Transform Matrices'!AD33+AA31*'4 Transform Matrices'!AH33</f>
        <v/>
      </c>
      <c r="AA32" s="80">
        <f>Y31*'4 Transform Matrices'!AA33+Z31*'4 Transform Matrices'!AE33+AA31*'4 Transform Matrices'!AI33</f>
        <v/>
      </c>
      <c r="AB32" s="80">
        <f>Y31*'4 Transform Matrices'!AB33+Z31*'4 Transform Matrices'!AF33+AA31*'4 Transform Matrices'!AJ33+AB31</f>
        <v/>
      </c>
      <c r="AC32" s="80">
        <f>AC31*'4 Transform Matrices'!Y33+AD31*'4 Transform Matrices'!AC33+AE31*'4 Transform Matrices'!AG33</f>
        <v/>
      </c>
      <c r="AD32" s="80">
        <f>AC31*'4 Transform Matrices'!Z33+AD31*'4 Transform Matrices'!AD33+AE31*'4 Transform Matrices'!AH33</f>
        <v/>
      </c>
      <c r="AE32" s="80">
        <f>AC31*'4 Transform Matrices'!AA33+AD31*'4 Transform Matrices'!AE33+AE31*'4 Transform Matrices'!AI33</f>
        <v/>
      </c>
      <c r="AF32" s="80">
        <f>AC31*'4 Transform Matrices'!AB33+AD31*'4 Transform Matrices'!AF33+AE31*'4 Transform Matrices'!AJ33+AF31</f>
        <v/>
      </c>
      <c r="AG32" s="82">
        <f>MAX(ABS(I32-U32),ABS(J32-V32),ABS(K32-W32),ABS(L32-X32),ABS(M32-Y32),ABS(N32-Z32),ABS(O32-AA32),ABS(P32-AB32),ABS(Q32-AC32),ABS(R32-AD32),ABS(S32-AE32),ABS(T32-AF32))</f>
        <v/>
      </c>
      <c r="AI32" s="14" t="inlineStr"/>
    </row>
    <row r="33">
      <c r="A33" s="67" t="inlineStr">
        <is>
          <t>- Pine crown</t>
        </is>
      </c>
      <c r="B33" s="52" t="inlineStr">
        <is>
          <t>BKG-26</t>
        </is>
      </c>
      <c r="C33" s="61" t="inlineStr">
        <is>
          <t>Cone</t>
        </is>
      </c>
      <c r="D33" s="52" t="inlineStr">
        <is>
          <t>BKG-25</t>
        </is>
      </c>
      <c r="E33" s="52" t="n">
        <v>3</v>
      </c>
      <c r="F33" s="54">
        <f>L33</f>
        <v/>
      </c>
      <c r="G33" s="54">
        <f>P33</f>
        <v/>
      </c>
      <c r="H33" s="54">
        <f>T33</f>
        <v/>
      </c>
      <c r="I33" s="81" t="n">
        <v>-4.49077749</v>
      </c>
      <c r="J33" s="81" t="n">
        <v>0.481820226</v>
      </c>
      <c r="K33" s="81" t="n">
        <v>2.33175719e-08</v>
      </c>
      <c r="L33" s="81" t="n">
        <v>39.1079941</v>
      </c>
      <c r="M33" s="81" t="n">
        <v>0</v>
      </c>
      <c r="N33" s="81" t="n">
        <v>-1.97424711e-07</v>
      </c>
      <c r="O33" s="81" t="n">
        <v>5.0004673</v>
      </c>
      <c r="P33" s="81" t="n">
        <v>2.15023375</v>
      </c>
      <c r="Q33" s="81" t="n">
        <v>0.481820226</v>
      </c>
      <c r="R33" s="81" t="n">
        <v>4.49077749</v>
      </c>
      <c r="S33" s="81" t="n">
        <v>2.17330054e-07</v>
      </c>
      <c r="T33" s="81" t="n">
        <v>-1.16431975</v>
      </c>
      <c r="U33" s="80">
        <f>U32*'4 Transform Matrices'!Y34+V32*'4 Transform Matrices'!AC34+W32*'4 Transform Matrices'!AG34</f>
        <v/>
      </c>
      <c r="V33" s="80">
        <f>U32*'4 Transform Matrices'!Z34+V32*'4 Transform Matrices'!AD34+W32*'4 Transform Matrices'!AH34</f>
        <v/>
      </c>
      <c r="W33" s="80">
        <f>U32*'4 Transform Matrices'!AA34+V32*'4 Transform Matrices'!AE34+W32*'4 Transform Matrices'!AI34</f>
        <v/>
      </c>
      <c r="X33" s="80">
        <f>U32*'4 Transform Matrices'!AB34+V32*'4 Transform Matrices'!AF34+W32*'4 Transform Matrices'!AJ34+X32</f>
        <v/>
      </c>
      <c r="Y33" s="80">
        <f>Y32*'4 Transform Matrices'!Y34+Z32*'4 Transform Matrices'!AC34+AA32*'4 Transform Matrices'!AG34</f>
        <v/>
      </c>
      <c r="Z33" s="80">
        <f>Y32*'4 Transform Matrices'!Z34+Z32*'4 Transform Matrices'!AD34+AA32*'4 Transform Matrices'!AH34</f>
        <v/>
      </c>
      <c r="AA33" s="80">
        <f>Y32*'4 Transform Matrices'!AA34+Z32*'4 Transform Matrices'!AE34+AA32*'4 Transform Matrices'!AI34</f>
        <v/>
      </c>
      <c r="AB33" s="80">
        <f>Y32*'4 Transform Matrices'!AB34+Z32*'4 Transform Matrices'!AF34+AA32*'4 Transform Matrices'!AJ34+AB32</f>
        <v/>
      </c>
      <c r="AC33" s="80">
        <f>AC32*'4 Transform Matrices'!Y34+AD32*'4 Transform Matrices'!AC34+AE32*'4 Transform Matrices'!AG34</f>
        <v/>
      </c>
      <c r="AD33" s="80">
        <f>AC32*'4 Transform Matrices'!Z34+AD32*'4 Transform Matrices'!AD34+AE32*'4 Transform Matrices'!AH34</f>
        <v/>
      </c>
      <c r="AE33" s="80">
        <f>AC32*'4 Transform Matrices'!AA34+AD32*'4 Transform Matrices'!AE34+AE32*'4 Transform Matrices'!AI34</f>
        <v/>
      </c>
      <c r="AF33" s="80">
        <f>AC32*'4 Transform Matrices'!AB34+AD32*'4 Transform Matrices'!AF34+AE32*'4 Transform Matrices'!AJ34+AF32</f>
        <v/>
      </c>
      <c r="AG33" s="82">
        <f>MAX(ABS(I33-U33),ABS(J33-V33),ABS(K33-W33),ABS(L33-X33),ABS(M33-Y33),ABS(N33-Z33),ABS(O33-AA33),ABS(P33-AB33),ABS(Q33-AC33),ABS(R33-AD33),ABS(S33-AE33),ABS(T33-AF33))</f>
        <v/>
      </c>
      <c r="AI33" s="14" t="inlineStr"/>
    </row>
    <row r="34">
      <c r="A34" s="67" t="inlineStr">
        <is>
          <t>- Pine crown</t>
        </is>
      </c>
      <c r="B34" s="52" t="inlineStr">
        <is>
          <t>BKG-27</t>
        </is>
      </c>
      <c r="C34" s="61" t="inlineStr">
        <is>
          <t>Cone</t>
        </is>
      </c>
      <c r="D34" s="52" t="inlineStr">
        <is>
          <t>BKG-25</t>
        </is>
      </c>
      <c r="E34" s="52" t="n">
        <v>3</v>
      </c>
      <c r="F34" s="54">
        <f>L34</f>
        <v/>
      </c>
      <c r="G34" s="54">
        <f>P34</f>
        <v/>
      </c>
      <c r="H34" s="54">
        <f>T34</f>
        <v/>
      </c>
      <c r="I34" s="81" t="n">
        <v>-2.37134099</v>
      </c>
      <c r="J34" s="81" t="n">
        <v>1.7307272</v>
      </c>
      <c r="K34" s="81" t="n">
        <v>1.14310076e-07</v>
      </c>
      <c r="L34" s="81" t="n">
        <v>39.1079941</v>
      </c>
      <c r="M34" s="81" t="n">
        <v>0</v>
      </c>
      <c r="N34" s="81" t="n">
        <v>-1.28326064e-07</v>
      </c>
      <c r="O34" s="81" t="n">
        <v>4.4358983</v>
      </c>
      <c r="P34" s="81" t="n">
        <v>5.49732065</v>
      </c>
      <c r="Q34" s="81" t="n">
        <v>1.7307272</v>
      </c>
      <c r="R34" s="81" t="n">
        <v>2.37134123</v>
      </c>
      <c r="S34" s="81" t="n">
        <v>1.56620985e-07</v>
      </c>
      <c r="T34" s="81" t="n">
        <v>-1.16431975</v>
      </c>
      <c r="U34" s="80">
        <f>U32*'4 Transform Matrices'!Y35+V32*'4 Transform Matrices'!AC35+W32*'4 Transform Matrices'!AG35</f>
        <v/>
      </c>
      <c r="V34" s="80">
        <f>U32*'4 Transform Matrices'!Z35+V32*'4 Transform Matrices'!AD35+W32*'4 Transform Matrices'!AH35</f>
        <v/>
      </c>
      <c r="W34" s="80">
        <f>U32*'4 Transform Matrices'!AA35+V32*'4 Transform Matrices'!AE35+W32*'4 Transform Matrices'!AI35</f>
        <v/>
      </c>
      <c r="X34" s="80">
        <f>U32*'4 Transform Matrices'!AB35+V32*'4 Transform Matrices'!AF35+W32*'4 Transform Matrices'!AJ35+X32</f>
        <v/>
      </c>
      <c r="Y34" s="80">
        <f>Y32*'4 Transform Matrices'!Y35+Z32*'4 Transform Matrices'!AC35+AA32*'4 Transform Matrices'!AG35</f>
        <v/>
      </c>
      <c r="Z34" s="80">
        <f>Y32*'4 Transform Matrices'!Z35+Z32*'4 Transform Matrices'!AD35+AA32*'4 Transform Matrices'!AH35</f>
        <v/>
      </c>
      <c r="AA34" s="80">
        <f>Y32*'4 Transform Matrices'!AA35+Z32*'4 Transform Matrices'!AE35+AA32*'4 Transform Matrices'!AI35</f>
        <v/>
      </c>
      <c r="AB34" s="80">
        <f>Y32*'4 Transform Matrices'!AB35+Z32*'4 Transform Matrices'!AF35+AA32*'4 Transform Matrices'!AJ35+AB32</f>
        <v/>
      </c>
      <c r="AC34" s="80">
        <f>AC32*'4 Transform Matrices'!Y35+AD32*'4 Transform Matrices'!AC35+AE32*'4 Transform Matrices'!AG35</f>
        <v/>
      </c>
      <c r="AD34" s="80">
        <f>AC32*'4 Transform Matrices'!Z35+AD32*'4 Transform Matrices'!AD35+AE32*'4 Transform Matrices'!AH35</f>
        <v/>
      </c>
      <c r="AE34" s="80">
        <f>AC32*'4 Transform Matrices'!AA35+AD32*'4 Transform Matrices'!AE35+AE32*'4 Transform Matrices'!AI35</f>
        <v/>
      </c>
      <c r="AF34" s="80">
        <f>AC32*'4 Transform Matrices'!AB35+AD32*'4 Transform Matrices'!AF35+AE32*'4 Transform Matrices'!AJ35+AF32</f>
        <v/>
      </c>
      <c r="AG34" s="82">
        <f>MAX(ABS(I34-U34),ABS(J34-V34),ABS(K34-W34),ABS(L34-X34),ABS(M34-Y34),ABS(N34-Z34),ABS(O34-AA34),ABS(P34-AB34),ABS(Q34-AC34),ABS(R34-AD34),ABS(S34-AE34),ABS(T34-AF34))</f>
        <v/>
      </c>
      <c r="AI34" s="14" t="inlineStr"/>
    </row>
    <row r="35">
      <c r="A35" s="65" t="inlineStr">
        <is>
          <t>- Treeline pine</t>
        </is>
      </c>
      <c r="B35" s="52" t="inlineStr">
        <is>
          <t>BKG-28</t>
        </is>
      </c>
      <c r="C35" s="53" t="inlineStr">
        <is>
          <t>Group</t>
        </is>
      </c>
      <c r="D35" s="52" t="inlineStr">
        <is>
          <t>BKG-24</t>
        </is>
      </c>
      <c r="E35" s="52" t="n">
        <v>2</v>
      </c>
      <c r="F35" s="54">
        <f>L35</f>
        <v/>
      </c>
      <c r="G35" s="54">
        <f>P35</f>
        <v/>
      </c>
      <c r="H35" s="54">
        <f>T35</f>
        <v/>
      </c>
      <c r="I35" s="81" t="n">
        <v>-0.556491494</v>
      </c>
      <c r="J35" s="81" t="n">
        <v>0</v>
      </c>
      <c r="K35" s="81" t="n">
        <v>-0.8308532830000001</v>
      </c>
      <c r="L35" s="81" t="n">
        <v>41.4448357</v>
      </c>
      <c r="M35" s="81" t="n">
        <v>0</v>
      </c>
      <c r="N35" s="81" t="n">
        <v>1</v>
      </c>
      <c r="O35" s="81" t="n">
        <v>0</v>
      </c>
      <c r="P35" s="81" t="n">
        <v>-0.350000024</v>
      </c>
      <c r="Q35" s="81" t="n">
        <v>0.8308532830000001</v>
      </c>
      <c r="R35" s="81" t="n">
        <v>0</v>
      </c>
      <c r="S35" s="81" t="n">
        <v>-0.556491494</v>
      </c>
      <c r="T35" s="81" t="n">
        <v>6.82796526</v>
      </c>
      <c r="U35" s="80">
        <f>U31*'4 Transform Matrices'!Y36+V31*'4 Transform Matrices'!AC36+W31*'4 Transform Matrices'!AG36</f>
        <v/>
      </c>
      <c r="V35" s="80">
        <f>U31*'4 Transform Matrices'!Z36+V31*'4 Transform Matrices'!AD36+W31*'4 Transform Matrices'!AH36</f>
        <v/>
      </c>
      <c r="W35" s="80">
        <f>U31*'4 Transform Matrices'!AA36+V31*'4 Transform Matrices'!AE36+W31*'4 Transform Matrices'!AI36</f>
        <v/>
      </c>
      <c r="X35" s="80">
        <f>U31*'4 Transform Matrices'!AB36+V31*'4 Transform Matrices'!AF36+W31*'4 Transform Matrices'!AJ36+X31</f>
        <v/>
      </c>
      <c r="Y35" s="80">
        <f>Y31*'4 Transform Matrices'!Y36+Z31*'4 Transform Matrices'!AC36+AA31*'4 Transform Matrices'!AG36</f>
        <v/>
      </c>
      <c r="Z35" s="80">
        <f>Y31*'4 Transform Matrices'!Z36+Z31*'4 Transform Matrices'!AD36+AA31*'4 Transform Matrices'!AH36</f>
        <v/>
      </c>
      <c r="AA35" s="80">
        <f>Y31*'4 Transform Matrices'!AA36+Z31*'4 Transform Matrices'!AE36+AA31*'4 Transform Matrices'!AI36</f>
        <v/>
      </c>
      <c r="AB35" s="80">
        <f>Y31*'4 Transform Matrices'!AB36+Z31*'4 Transform Matrices'!AF36+AA31*'4 Transform Matrices'!AJ36+AB31</f>
        <v/>
      </c>
      <c r="AC35" s="80">
        <f>AC31*'4 Transform Matrices'!Y36+AD31*'4 Transform Matrices'!AC36+AE31*'4 Transform Matrices'!AG36</f>
        <v/>
      </c>
      <c r="AD35" s="80">
        <f>AC31*'4 Transform Matrices'!Z36+AD31*'4 Transform Matrices'!AD36+AE31*'4 Transform Matrices'!AH36</f>
        <v/>
      </c>
      <c r="AE35" s="80">
        <f>AC31*'4 Transform Matrices'!AA36+AD31*'4 Transform Matrices'!AE36+AE31*'4 Transform Matrices'!AI36</f>
        <v/>
      </c>
      <c r="AF35" s="80">
        <f>AC31*'4 Transform Matrices'!AB36+AD31*'4 Transform Matrices'!AF36+AE31*'4 Transform Matrices'!AJ36+AF31</f>
        <v/>
      </c>
      <c r="AG35" s="82">
        <f>MAX(ABS(I35-U35),ABS(J35-V35),ABS(K35-W35),ABS(L35-X35),ABS(M35-Y35),ABS(N35-Z35),ABS(O35-AA35),ABS(P35-AB35),ABS(Q35-AC35),ABS(R35-AD35),ABS(S35-AE35),ABS(T35-AF35))</f>
        <v/>
      </c>
      <c r="AI35" s="14" t="inlineStr"/>
    </row>
    <row r="36">
      <c r="A36" s="67" t="inlineStr">
        <is>
          <t>- Pine crown</t>
        </is>
      </c>
      <c r="B36" s="52" t="inlineStr">
        <is>
          <t>BKG-29</t>
        </is>
      </c>
      <c r="C36" s="61" t="inlineStr">
        <is>
          <t>Cone</t>
        </is>
      </c>
      <c r="D36" s="52" t="inlineStr">
        <is>
          <t>BKG-28</t>
        </is>
      </c>
      <c r="E36" s="52" t="n">
        <v>3</v>
      </c>
      <c r="F36" s="54">
        <f>L36</f>
        <v/>
      </c>
      <c r="G36" s="54">
        <f>P36</f>
        <v/>
      </c>
      <c r="H36" s="54">
        <f>T36</f>
        <v/>
      </c>
      <c r="I36" s="81" t="n">
        <v>-2.87898231</v>
      </c>
      <c r="J36" s="81" t="n">
        <v>4.2983799</v>
      </c>
      <c r="K36" s="81" t="n">
        <v>2.08019031e-07</v>
      </c>
      <c r="L36" s="81" t="n">
        <v>41.4448357</v>
      </c>
      <c r="M36" s="81" t="n">
        <v>0</v>
      </c>
      <c r="N36" s="81" t="n">
        <v>-2.26138781e-07</v>
      </c>
      <c r="O36" s="81" t="n">
        <v>5.72775078</v>
      </c>
      <c r="P36" s="81" t="n">
        <v>2.51387548</v>
      </c>
      <c r="Q36" s="81" t="n">
        <v>4.2983799</v>
      </c>
      <c r="R36" s="81" t="n">
        <v>2.87898231</v>
      </c>
      <c r="S36" s="81" t="n">
        <v>1.39327639e-07</v>
      </c>
      <c r="T36" s="81" t="n">
        <v>6.82796526</v>
      </c>
      <c r="U36" s="80">
        <f>U35*'4 Transform Matrices'!Y37+V35*'4 Transform Matrices'!AC37+W35*'4 Transform Matrices'!AG37</f>
        <v/>
      </c>
      <c r="V36" s="80">
        <f>U35*'4 Transform Matrices'!Z37+V35*'4 Transform Matrices'!AD37+W35*'4 Transform Matrices'!AH37</f>
        <v/>
      </c>
      <c r="W36" s="80">
        <f>U35*'4 Transform Matrices'!AA37+V35*'4 Transform Matrices'!AE37+W35*'4 Transform Matrices'!AI37</f>
        <v/>
      </c>
      <c r="X36" s="80">
        <f>U35*'4 Transform Matrices'!AB37+V35*'4 Transform Matrices'!AF37+W35*'4 Transform Matrices'!AJ37+X35</f>
        <v/>
      </c>
      <c r="Y36" s="80">
        <f>Y35*'4 Transform Matrices'!Y37+Z35*'4 Transform Matrices'!AC37+AA35*'4 Transform Matrices'!AG37</f>
        <v/>
      </c>
      <c r="Z36" s="80">
        <f>Y35*'4 Transform Matrices'!Z37+Z35*'4 Transform Matrices'!AD37+AA35*'4 Transform Matrices'!AH37</f>
        <v/>
      </c>
      <c r="AA36" s="80">
        <f>Y35*'4 Transform Matrices'!AA37+Z35*'4 Transform Matrices'!AE37+AA35*'4 Transform Matrices'!AI37</f>
        <v/>
      </c>
      <c r="AB36" s="80">
        <f>Y35*'4 Transform Matrices'!AB37+Z35*'4 Transform Matrices'!AF37+AA35*'4 Transform Matrices'!AJ37+AB35</f>
        <v/>
      </c>
      <c r="AC36" s="80">
        <f>AC35*'4 Transform Matrices'!Y37+AD35*'4 Transform Matrices'!AC37+AE35*'4 Transform Matrices'!AG37</f>
        <v/>
      </c>
      <c r="AD36" s="80">
        <f>AC35*'4 Transform Matrices'!Z37+AD35*'4 Transform Matrices'!AD37+AE35*'4 Transform Matrices'!AH37</f>
        <v/>
      </c>
      <c r="AE36" s="80">
        <f>AC35*'4 Transform Matrices'!AA37+AD35*'4 Transform Matrices'!AE37+AE35*'4 Transform Matrices'!AI37</f>
        <v/>
      </c>
      <c r="AF36" s="80">
        <f>AC35*'4 Transform Matrices'!AB37+AD35*'4 Transform Matrices'!AF37+AE35*'4 Transform Matrices'!AJ37+AF35</f>
        <v/>
      </c>
      <c r="AG36" s="82">
        <f>MAX(ABS(I36-U36),ABS(J36-V36),ABS(K36-W36),ABS(L36-X36),ABS(M36-Y36),ABS(N36-Z36),ABS(O36-AA36),ABS(P36-AB36),ABS(Q36-AC36),ABS(R36-AD36),ABS(S36-AE36),ABS(T36-AF36))</f>
        <v/>
      </c>
      <c r="AI36" s="14" t="inlineStr"/>
    </row>
    <row r="37">
      <c r="A37" s="67" t="inlineStr">
        <is>
          <t>- Pine crown</t>
        </is>
      </c>
      <c r="B37" s="52" t="inlineStr">
        <is>
          <t>BKG-30</t>
        </is>
      </c>
      <c r="C37" s="61" t="inlineStr">
        <is>
          <t>Cone</t>
        </is>
      </c>
      <c r="D37" s="52" t="inlineStr">
        <is>
          <t>BKG-28</t>
        </is>
      </c>
      <c r="E37" s="52" t="n">
        <v>3</v>
      </c>
      <c r="F37" s="54">
        <f>L37</f>
        <v/>
      </c>
      <c r="G37" s="54">
        <f>P37</f>
        <v/>
      </c>
      <c r="H37" s="54">
        <f>T37</f>
        <v/>
      </c>
      <c r="I37" s="81" t="n">
        <v>-0.223653182</v>
      </c>
      <c r="J37" s="81" t="n">
        <v>3.35529804</v>
      </c>
      <c r="K37" s="81" t="n">
        <v>2.21608829e-07</v>
      </c>
      <c r="L37" s="81" t="n">
        <v>41.4448357</v>
      </c>
      <c r="M37" s="81" t="n">
        <v>0</v>
      </c>
      <c r="N37" s="81" t="n">
        <v>-1.46990203e-07</v>
      </c>
      <c r="O37" s="81" t="n">
        <v>5.08106947</v>
      </c>
      <c r="P37" s="81" t="n">
        <v>6.34777355</v>
      </c>
      <c r="Q37" s="81" t="n">
        <v>3.35529804</v>
      </c>
      <c r="R37" s="81" t="n">
        <v>0.223653212</v>
      </c>
      <c r="S37" s="81" t="n">
        <v>1.47717252e-08</v>
      </c>
      <c r="T37" s="81" t="n">
        <v>6.82796526</v>
      </c>
      <c r="U37" s="80">
        <f>U35*'4 Transform Matrices'!Y38+V35*'4 Transform Matrices'!AC38+W35*'4 Transform Matrices'!AG38</f>
        <v/>
      </c>
      <c r="V37" s="80">
        <f>U35*'4 Transform Matrices'!Z38+V35*'4 Transform Matrices'!AD38+W35*'4 Transform Matrices'!AH38</f>
        <v/>
      </c>
      <c r="W37" s="80">
        <f>U35*'4 Transform Matrices'!AA38+V35*'4 Transform Matrices'!AE38+W35*'4 Transform Matrices'!AI38</f>
        <v/>
      </c>
      <c r="X37" s="80">
        <f>U35*'4 Transform Matrices'!AB38+V35*'4 Transform Matrices'!AF38+W35*'4 Transform Matrices'!AJ38+X35</f>
        <v/>
      </c>
      <c r="Y37" s="80">
        <f>Y35*'4 Transform Matrices'!Y38+Z35*'4 Transform Matrices'!AC38+AA35*'4 Transform Matrices'!AG38</f>
        <v/>
      </c>
      <c r="Z37" s="80">
        <f>Y35*'4 Transform Matrices'!Z38+Z35*'4 Transform Matrices'!AD38+AA35*'4 Transform Matrices'!AH38</f>
        <v/>
      </c>
      <c r="AA37" s="80">
        <f>Y35*'4 Transform Matrices'!AA38+Z35*'4 Transform Matrices'!AE38+AA35*'4 Transform Matrices'!AI38</f>
        <v/>
      </c>
      <c r="AB37" s="80">
        <f>Y35*'4 Transform Matrices'!AB38+Z35*'4 Transform Matrices'!AF38+AA35*'4 Transform Matrices'!AJ38+AB35</f>
        <v/>
      </c>
      <c r="AC37" s="80">
        <f>AC35*'4 Transform Matrices'!Y38+AD35*'4 Transform Matrices'!AC38+AE35*'4 Transform Matrices'!AG38</f>
        <v/>
      </c>
      <c r="AD37" s="80">
        <f>AC35*'4 Transform Matrices'!Z38+AD35*'4 Transform Matrices'!AD38+AE35*'4 Transform Matrices'!AH38</f>
        <v/>
      </c>
      <c r="AE37" s="80">
        <f>AC35*'4 Transform Matrices'!AA38+AD35*'4 Transform Matrices'!AE38+AE35*'4 Transform Matrices'!AI38</f>
        <v/>
      </c>
      <c r="AF37" s="80">
        <f>AC35*'4 Transform Matrices'!AB38+AD35*'4 Transform Matrices'!AF38+AE35*'4 Transform Matrices'!AJ38+AF35</f>
        <v/>
      </c>
      <c r="AG37" s="82">
        <f>MAX(ABS(I37-U37),ABS(J37-V37),ABS(K37-W37),ABS(L37-X37),ABS(M37-Y37),ABS(N37-Z37),ABS(O37-AA37),ABS(P37-AB37),ABS(Q37-AC37),ABS(R37-AD37),ABS(S37-AE37),ABS(T37-AF37))</f>
        <v/>
      </c>
      <c r="AI37" s="14" t="inlineStr"/>
    </row>
    <row r="38">
      <c r="A38" s="65" t="inlineStr">
        <is>
          <t>- Treeline pine</t>
        </is>
      </c>
      <c r="B38" s="52" t="inlineStr">
        <is>
          <t>BKG-31</t>
        </is>
      </c>
      <c r="C38" s="53" t="inlineStr">
        <is>
          <t>Group</t>
        </is>
      </c>
      <c r="D38" s="52" t="inlineStr">
        <is>
          <t>BKG-24</t>
        </is>
      </c>
      <c r="E38" s="52" t="n">
        <v>2</v>
      </c>
      <c r="F38" s="54">
        <f>L38</f>
        <v/>
      </c>
      <c r="G38" s="54">
        <f>P38</f>
        <v/>
      </c>
      <c r="H38" s="54">
        <f>T38</f>
        <v/>
      </c>
      <c r="I38" s="81" t="n">
        <v>-0.947017193</v>
      </c>
      <c r="J38" s="81" t="n">
        <v>0</v>
      </c>
      <c r="K38" s="81" t="n">
        <v>0.321182966</v>
      </c>
      <c r="L38" s="81" t="n">
        <v>37.7826309</v>
      </c>
      <c r="M38" s="81" t="n">
        <v>0</v>
      </c>
      <c r="N38" s="81" t="n">
        <v>1</v>
      </c>
      <c r="O38" s="81" t="n">
        <v>0</v>
      </c>
      <c r="P38" s="81" t="n">
        <v>-0.350000024</v>
      </c>
      <c r="Q38" s="81" t="n">
        <v>-0.321182966</v>
      </c>
      <c r="R38" s="81" t="n">
        <v>0</v>
      </c>
      <c r="S38" s="81" t="n">
        <v>-0.947017193</v>
      </c>
      <c r="T38" s="81" t="n">
        <v>8.61719894</v>
      </c>
      <c r="U38" s="80">
        <f>U31*'4 Transform Matrices'!Y39+V31*'4 Transform Matrices'!AC39+W31*'4 Transform Matrices'!AG39</f>
        <v/>
      </c>
      <c r="V38" s="80">
        <f>U31*'4 Transform Matrices'!Z39+V31*'4 Transform Matrices'!AD39+W31*'4 Transform Matrices'!AH39</f>
        <v/>
      </c>
      <c r="W38" s="80">
        <f>U31*'4 Transform Matrices'!AA39+V31*'4 Transform Matrices'!AE39+W31*'4 Transform Matrices'!AI39</f>
        <v/>
      </c>
      <c r="X38" s="80">
        <f>U31*'4 Transform Matrices'!AB39+V31*'4 Transform Matrices'!AF39+W31*'4 Transform Matrices'!AJ39+X31</f>
        <v/>
      </c>
      <c r="Y38" s="80">
        <f>Y31*'4 Transform Matrices'!Y39+Z31*'4 Transform Matrices'!AC39+AA31*'4 Transform Matrices'!AG39</f>
        <v/>
      </c>
      <c r="Z38" s="80">
        <f>Y31*'4 Transform Matrices'!Z39+Z31*'4 Transform Matrices'!AD39+AA31*'4 Transform Matrices'!AH39</f>
        <v/>
      </c>
      <c r="AA38" s="80">
        <f>Y31*'4 Transform Matrices'!AA39+Z31*'4 Transform Matrices'!AE39+AA31*'4 Transform Matrices'!AI39</f>
        <v/>
      </c>
      <c r="AB38" s="80">
        <f>Y31*'4 Transform Matrices'!AB39+Z31*'4 Transform Matrices'!AF39+AA31*'4 Transform Matrices'!AJ39+AB31</f>
        <v/>
      </c>
      <c r="AC38" s="80">
        <f>AC31*'4 Transform Matrices'!Y39+AD31*'4 Transform Matrices'!AC39+AE31*'4 Transform Matrices'!AG39</f>
        <v/>
      </c>
      <c r="AD38" s="80">
        <f>AC31*'4 Transform Matrices'!Z39+AD31*'4 Transform Matrices'!AD39+AE31*'4 Transform Matrices'!AH39</f>
        <v/>
      </c>
      <c r="AE38" s="80">
        <f>AC31*'4 Transform Matrices'!AA39+AD31*'4 Transform Matrices'!AE39+AE31*'4 Transform Matrices'!AI39</f>
        <v/>
      </c>
      <c r="AF38" s="80">
        <f>AC31*'4 Transform Matrices'!AB39+AD31*'4 Transform Matrices'!AF39+AE31*'4 Transform Matrices'!AJ39+AF31</f>
        <v/>
      </c>
      <c r="AG38" s="82">
        <f>MAX(ABS(I38-U38),ABS(J38-V38),ABS(K38-W38),ABS(L38-X38),ABS(M38-Y38),ABS(N38-Z38),ABS(O38-AA38),ABS(P38-AB38),ABS(Q38-AC38),ABS(R38-AD38),ABS(S38-AE38),ABS(T38-AF38))</f>
        <v/>
      </c>
      <c r="AI38" s="14" t="inlineStr"/>
    </row>
    <row r="39">
      <c r="A39" s="67" t="inlineStr">
        <is>
          <t>- Pine crown</t>
        </is>
      </c>
      <c r="B39" s="52" t="inlineStr">
        <is>
          <t>BKG-32</t>
        </is>
      </c>
      <c r="C39" s="61" t="inlineStr">
        <is>
          <t>Cone</t>
        </is>
      </c>
      <c r="D39" s="52" t="inlineStr">
        <is>
          <t>BKG-31</t>
        </is>
      </c>
      <c r="E39" s="52" t="n">
        <v>3</v>
      </c>
      <c r="F39" s="54">
        <f>L39</f>
        <v/>
      </c>
      <c r="G39" s="54">
        <f>P39</f>
        <v/>
      </c>
      <c r="H39" s="54">
        <f>T39</f>
        <v/>
      </c>
      <c r="I39" s="81" t="n">
        <v>-3.68003225</v>
      </c>
      <c r="J39" s="81" t="n">
        <v>-1.24809098</v>
      </c>
      <c r="K39" s="81" t="n">
        <v>-6.040104949999999e-08</v>
      </c>
      <c r="L39" s="81" t="n">
        <v>37.7826309</v>
      </c>
      <c r="M39" s="81" t="n">
        <v>0</v>
      </c>
      <c r="N39" s="81" t="n">
        <v>-1.69858922e-07</v>
      </c>
      <c r="O39" s="81" t="n">
        <v>4.30226755</v>
      </c>
      <c r="P39" s="81" t="n">
        <v>1.80113375</v>
      </c>
      <c r="Q39" s="81" t="n">
        <v>-1.24809098</v>
      </c>
      <c r="R39" s="81" t="n">
        <v>3.68003225</v>
      </c>
      <c r="S39" s="81" t="n">
        <v>1.7809424e-07</v>
      </c>
      <c r="T39" s="81" t="n">
        <v>8.61719894</v>
      </c>
      <c r="U39" s="80">
        <f>U38*'4 Transform Matrices'!Y40+V38*'4 Transform Matrices'!AC40+W38*'4 Transform Matrices'!AG40</f>
        <v/>
      </c>
      <c r="V39" s="80">
        <f>U38*'4 Transform Matrices'!Z40+V38*'4 Transform Matrices'!AD40+W38*'4 Transform Matrices'!AH40</f>
        <v/>
      </c>
      <c r="W39" s="80">
        <f>U38*'4 Transform Matrices'!AA40+V38*'4 Transform Matrices'!AE40+W38*'4 Transform Matrices'!AI40</f>
        <v/>
      </c>
      <c r="X39" s="80">
        <f>U38*'4 Transform Matrices'!AB40+V38*'4 Transform Matrices'!AF40+W38*'4 Transform Matrices'!AJ40+X38</f>
        <v/>
      </c>
      <c r="Y39" s="80">
        <f>Y38*'4 Transform Matrices'!Y40+Z38*'4 Transform Matrices'!AC40+AA38*'4 Transform Matrices'!AG40</f>
        <v/>
      </c>
      <c r="Z39" s="80">
        <f>Y38*'4 Transform Matrices'!Z40+Z38*'4 Transform Matrices'!AD40+AA38*'4 Transform Matrices'!AH40</f>
        <v/>
      </c>
      <c r="AA39" s="80">
        <f>Y38*'4 Transform Matrices'!AA40+Z38*'4 Transform Matrices'!AE40+AA38*'4 Transform Matrices'!AI40</f>
        <v/>
      </c>
      <c r="AB39" s="80">
        <f>Y38*'4 Transform Matrices'!AB40+Z38*'4 Transform Matrices'!AF40+AA38*'4 Transform Matrices'!AJ40+AB38</f>
        <v/>
      </c>
      <c r="AC39" s="80">
        <f>AC38*'4 Transform Matrices'!Y40+AD38*'4 Transform Matrices'!AC40+AE38*'4 Transform Matrices'!AG40</f>
        <v/>
      </c>
      <c r="AD39" s="80">
        <f>AC38*'4 Transform Matrices'!Z40+AD38*'4 Transform Matrices'!AD40+AE38*'4 Transform Matrices'!AH40</f>
        <v/>
      </c>
      <c r="AE39" s="80">
        <f>AC38*'4 Transform Matrices'!AA40+AD38*'4 Transform Matrices'!AE40+AE38*'4 Transform Matrices'!AI40</f>
        <v/>
      </c>
      <c r="AF39" s="80">
        <f>AC38*'4 Transform Matrices'!AB40+AD38*'4 Transform Matrices'!AF40+AE38*'4 Transform Matrices'!AJ40+AF38</f>
        <v/>
      </c>
      <c r="AG39" s="82">
        <f>MAX(ABS(I39-U39),ABS(J39-V39),ABS(K39-W39),ABS(L39-X39),ABS(M39-Y39),ABS(N39-Z39),ABS(O39-AA39),ABS(P39-AB39),ABS(Q39-AC39),ABS(R39-AD39),ABS(S39-AE39),ABS(T39-AF39))</f>
        <v/>
      </c>
      <c r="AI39" s="14" t="inlineStr"/>
    </row>
    <row r="40">
      <c r="A40" s="67" t="inlineStr">
        <is>
          <t>- Pine crown</t>
        </is>
      </c>
      <c r="B40" s="52" t="inlineStr">
        <is>
          <t>BKG-33</t>
        </is>
      </c>
      <c r="C40" s="61" t="inlineStr">
        <is>
          <t>Cone</t>
        </is>
      </c>
      <c r="D40" s="52" t="inlineStr">
        <is>
          <t>BKG-31</t>
        </is>
      </c>
      <c r="E40" s="52" t="n">
        <v>3</v>
      </c>
      <c r="F40" s="54">
        <f>L40</f>
        <v/>
      </c>
      <c r="G40" s="54">
        <f>P40</f>
        <v/>
      </c>
      <c r="H40" s="54">
        <f>T40</f>
        <v/>
      </c>
      <c r="I40" s="81" t="n">
        <v>-2.47718048</v>
      </c>
      <c r="J40" s="81" t="n">
        <v>0.493439436</v>
      </c>
      <c r="K40" s="81" t="n">
        <v>3.25904033e-08</v>
      </c>
      <c r="L40" s="81" t="n">
        <v>37.7826309</v>
      </c>
      <c r="M40" s="81" t="n">
        <v>0</v>
      </c>
      <c r="N40" s="81" t="n">
        <v>-1.10408301e-07</v>
      </c>
      <c r="O40" s="81" t="n">
        <v>3.81652784</v>
      </c>
      <c r="P40" s="81" t="n">
        <v>4.68087769</v>
      </c>
      <c r="Q40" s="81" t="n">
        <v>0.493439436</v>
      </c>
      <c r="R40" s="81" t="n">
        <v>2.47718048</v>
      </c>
      <c r="S40" s="81" t="n">
        <v>1.63611404e-07</v>
      </c>
      <c r="T40" s="81" t="n">
        <v>8.61719894</v>
      </c>
      <c r="U40" s="80">
        <f>U38*'4 Transform Matrices'!Y41+V38*'4 Transform Matrices'!AC41+W38*'4 Transform Matrices'!AG41</f>
        <v/>
      </c>
      <c r="V40" s="80">
        <f>U38*'4 Transform Matrices'!Z41+V38*'4 Transform Matrices'!AD41+W38*'4 Transform Matrices'!AH41</f>
        <v/>
      </c>
      <c r="W40" s="80">
        <f>U38*'4 Transform Matrices'!AA41+V38*'4 Transform Matrices'!AE41+W38*'4 Transform Matrices'!AI41</f>
        <v/>
      </c>
      <c r="X40" s="80">
        <f>U38*'4 Transform Matrices'!AB41+V38*'4 Transform Matrices'!AF41+W38*'4 Transform Matrices'!AJ41+X38</f>
        <v/>
      </c>
      <c r="Y40" s="80">
        <f>Y38*'4 Transform Matrices'!Y41+Z38*'4 Transform Matrices'!AC41+AA38*'4 Transform Matrices'!AG41</f>
        <v/>
      </c>
      <c r="Z40" s="80">
        <f>Y38*'4 Transform Matrices'!Z41+Z38*'4 Transform Matrices'!AD41+AA38*'4 Transform Matrices'!AH41</f>
        <v/>
      </c>
      <c r="AA40" s="80">
        <f>Y38*'4 Transform Matrices'!AA41+Z38*'4 Transform Matrices'!AE41+AA38*'4 Transform Matrices'!AI41</f>
        <v/>
      </c>
      <c r="AB40" s="80">
        <f>Y38*'4 Transform Matrices'!AB41+Z38*'4 Transform Matrices'!AF41+AA38*'4 Transform Matrices'!AJ41+AB38</f>
        <v/>
      </c>
      <c r="AC40" s="80">
        <f>AC38*'4 Transform Matrices'!Y41+AD38*'4 Transform Matrices'!AC41+AE38*'4 Transform Matrices'!AG41</f>
        <v/>
      </c>
      <c r="AD40" s="80">
        <f>AC38*'4 Transform Matrices'!Z41+AD38*'4 Transform Matrices'!AD41+AE38*'4 Transform Matrices'!AH41</f>
        <v/>
      </c>
      <c r="AE40" s="80">
        <f>AC38*'4 Transform Matrices'!AA41+AD38*'4 Transform Matrices'!AE41+AE38*'4 Transform Matrices'!AI41</f>
        <v/>
      </c>
      <c r="AF40" s="80">
        <f>AC38*'4 Transform Matrices'!AB41+AD38*'4 Transform Matrices'!AF41+AE38*'4 Transform Matrices'!AJ41+AF38</f>
        <v/>
      </c>
      <c r="AG40" s="82">
        <f>MAX(ABS(I40-U40),ABS(J40-V40),ABS(K40-W40),ABS(L40-X40),ABS(M40-Y40),ABS(N40-Z40),ABS(O40-AA40),ABS(P40-AB40),ABS(Q40-AC40),ABS(R40-AD40),ABS(S40-AE40),ABS(T40-AF40))</f>
        <v/>
      </c>
      <c r="AI40" s="14" t="inlineStr"/>
    </row>
    <row r="41">
      <c r="A41" s="65" t="inlineStr">
        <is>
          <t>- Treeline pine</t>
        </is>
      </c>
      <c r="B41" s="52" t="inlineStr">
        <is>
          <t>BKG-34</t>
        </is>
      </c>
      <c r="C41" s="53" t="inlineStr">
        <is>
          <t>Group</t>
        </is>
      </c>
      <c r="D41" s="52" t="inlineStr">
        <is>
          <t>BKG-24</t>
        </is>
      </c>
      <c r="E41" s="52" t="n">
        <v>2</v>
      </c>
      <c r="F41" s="54">
        <f>L41</f>
        <v/>
      </c>
      <c r="G41" s="54">
        <f>P41</f>
        <v/>
      </c>
      <c r="H41" s="54">
        <f>T41</f>
        <v/>
      </c>
      <c r="I41" s="81" t="n">
        <v>-0.896013916</v>
      </c>
      <c r="J41" s="81" t="n">
        <v>0</v>
      </c>
      <c r="K41" s="81" t="n">
        <v>-0.444025993</v>
      </c>
      <c r="L41" s="81" t="n">
        <v>38.3386841</v>
      </c>
      <c r="M41" s="81" t="n">
        <v>0</v>
      </c>
      <c r="N41" s="81" t="n">
        <v>1</v>
      </c>
      <c r="O41" s="81" t="n">
        <v>0</v>
      </c>
      <c r="P41" s="81" t="n">
        <v>-0.350000024</v>
      </c>
      <c r="Q41" s="81" t="n">
        <v>0.444025993</v>
      </c>
      <c r="R41" s="81" t="n">
        <v>0</v>
      </c>
      <c r="S41" s="81" t="n">
        <v>-0.896013916</v>
      </c>
      <c r="T41" s="81" t="n">
        <v>17.181427</v>
      </c>
      <c r="U41" s="80">
        <f>U31*'4 Transform Matrices'!Y42+V31*'4 Transform Matrices'!AC42+W31*'4 Transform Matrices'!AG42</f>
        <v/>
      </c>
      <c r="V41" s="80">
        <f>U31*'4 Transform Matrices'!Z42+V31*'4 Transform Matrices'!AD42+W31*'4 Transform Matrices'!AH42</f>
        <v/>
      </c>
      <c r="W41" s="80">
        <f>U31*'4 Transform Matrices'!AA42+V31*'4 Transform Matrices'!AE42+W31*'4 Transform Matrices'!AI42</f>
        <v/>
      </c>
      <c r="X41" s="80">
        <f>U31*'4 Transform Matrices'!AB42+V31*'4 Transform Matrices'!AF42+W31*'4 Transform Matrices'!AJ42+X31</f>
        <v/>
      </c>
      <c r="Y41" s="80">
        <f>Y31*'4 Transform Matrices'!Y42+Z31*'4 Transform Matrices'!AC42+AA31*'4 Transform Matrices'!AG42</f>
        <v/>
      </c>
      <c r="Z41" s="80">
        <f>Y31*'4 Transform Matrices'!Z42+Z31*'4 Transform Matrices'!AD42+AA31*'4 Transform Matrices'!AH42</f>
        <v/>
      </c>
      <c r="AA41" s="80">
        <f>Y31*'4 Transform Matrices'!AA42+Z31*'4 Transform Matrices'!AE42+AA31*'4 Transform Matrices'!AI42</f>
        <v/>
      </c>
      <c r="AB41" s="80">
        <f>Y31*'4 Transform Matrices'!AB42+Z31*'4 Transform Matrices'!AF42+AA31*'4 Transform Matrices'!AJ42+AB31</f>
        <v/>
      </c>
      <c r="AC41" s="80">
        <f>AC31*'4 Transform Matrices'!Y42+AD31*'4 Transform Matrices'!AC42+AE31*'4 Transform Matrices'!AG42</f>
        <v/>
      </c>
      <c r="AD41" s="80">
        <f>AC31*'4 Transform Matrices'!Z42+AD31*'4 Transform Matrices'!AD42+AE31*'4 Transform Matrices'!AH42</f>
        <v/>
      </c>
      <c r="AE41" s="80">
        <f>AC31*'4 Transform Matrices'!AA42+AD31*'4 Transform Matrices'!AE42+AE31*'4 Transform Matrices'!AI42</f>
        <v/>
      </c>
      <c r="AF41" s="80">
        <f>AC31*'4 Transform Matrices'!AB42+AD31*'4 Transform Matrices'!AF42+AE31*'4 Transform Matrices'!AJ42+AF31</f>
        <v/>
      </c>
      <c r="AG41" s="82">
        <f>MAX(ABS(I41-U41),ABS(J41-V41),ABS(K41-W41),ABS(L41-X41),ABS(M41-Y41),ABS(N41-Z41),ABS(O41-AA41),ABS(P41-AB41),ABS(Q41-AC41),ABS(R41-AD41),ABS(S41-AE41),ABS(T41-AF41))</f>
        <v/>
      </c>
      <c r="AI41" s="14" t="inlineStr"/>
    </row>
    <row r="42">
      <c r="A42" s="67" t="inlineStr">
        <is>
          <t>- Pine crown</t>
        </is>
      </c>
      <c r="B42" s="52" t="inlineStr">
        <is>
          <t>BKG-35</t>
        </is>
      </c>
      <c r="C42" s="61" t="inlineStr">
        <is>
          <t>Cone</t>
        </is>
      </c>
      <c r="D42" s="52" t="inlineStr">
        <is>
          <t>BKG-34</t>
        </is>
      </c>
      <c r="E42" s="52" t="n">
        <v>3</v>
      </c>
      <c r="F42" s="54">
        <f>L42</f>
        <v/>
      </c>
      <c r="G42" s="54">
        <f>P42</f>
        <v/>
      </c>
      <c r="H42" s="54">
        <f>T42</f>
        <v/>
      </c>
      <c r="I42" s="81" t="n">
        <v>-4.85218382</v>
      </c>
      <c r="J42" s="81" t="n">
        <v>2.40453362</v>
      </c>
      <c r="K42" s="81" t="n">
        <v>1.16366806e-07</v>
      </c>
      <c r="L42" s="81" t="n">
        <v>38.3386841</v>
      </c>
      <c r="M42" s="81" t="n">
        <v>0</v>
      </c>
      <c r="N42" s="81" t="n">
        <v>-2.3671025e-07</v>
      </c>
      <c r="O42" s="81" t="n">
        <v>5.9955101</v>
      </c>
      <c r="P42" s="81" t="n">
        <v>2.64775515</v>
      </c>
      <c r="Q42" s="81" t="n">
        <v>2.40453362</v>
      </c>
      <c r="R42" s="81" t="n">
        <v>4.85218382</v>
      </c>
      <c r="S42" s="81" t="n">
        <v>2.3482022e-07</v>
      </c>
      <c r="T42" s="81" t="n">
        <v>17.181427</v>
      </c>
      <c r="U42" s="80">
        <f>U41*'4 Transform Matrices'!Y43+V41*'4 Transform Matrices'!AC43+W41*'4 Transform Matrices'!AG43</f>
        <v/>
      </c>
      <c r="V42" s="80">
        <f>U41*'4 Transform Matrices'!Z43+V41*'4 Transform Matrices'!AD43+W41*'4 Transform Matrices'!AH43</f>
        <v/>
      </c>
      <c r="W42" s="80">
        <f>U41*'4 Transform Matrices'!AA43+V41*'4 Transform Matrices'!AE43+W41*'4 Transform Matrices'!AI43</f>
        <v/>
      </c>
      <c r="X42" s="80">
        <f>U41*'4 Transform Matrices'!AB43+V41*'4 Transform Matrices'!AF43+W41*'4 Transform Matrices'!AJ43+X41</f>
        <v/>
      </c>
      <c r="Y42" s="80">
        <f>Y41*'4 Transform Matrices'!Y43+Z41*'4 Transform Matrices'!AC43+AA41*'4 Transform Matrices'!AG43</f>
        <v/>
      </c>
      <c r="Z42" s="80">
        <f>Y41*'4 Transform Matrices'!Z43+Z41*'4 Transform Matrices'!AD43+AA41*'4 Transform Matrices'!AH43</f>
        <v/>
      </c>
      <c r="AA42" s="80">
        <f>Y41*'4 Transform Matrices'!AA43+Z41*'4 Transform Matrices'!AE43+AA41*'4 Transform Matrices'!AI43</f>
        <v/>
      </c>
      <c r="AB42" s="80">
        <f>Y41*'4 Transform Matrices'!AB43+Z41*'4 Transform Matrices'!AF43+AA41*'4 Transform Matrices'!AJ43+AB41</f>
        <v/>
      </c>
      <c r="AC42" s="80">
        <f>AC41*'4 Transform Matrices'!Y43+AD41*'4 Transform Matrices'!AC43+AE41*'4 Transform Matrices'!AG43</f>
        <v/>
      </c>
      <c r="AD42" s="80">
        <f>AC41*'4 Transform Matrices'!Z43+AD41*'4 Transform Matrices'!AD43+AE41*'4 Transform Matrices'!AH43</f>
        <v/>
      </c>
      <c r="AE42" s="80">
        <f>AC41*'4 Transform Matrices'!AA43+AD41*'4 Transform Matrices'!AE43+AE41*'4 Transform Matrices'!AI43</f>
        <v/>
      </c>
      <c r="AF42" s="80">
        <f>AC41*'4 Transform Matrices'!AB43+AD41*'4 Transform Matrices'!AF43+AE41*'4 Transform Matrices'!AJ43+AF41</f>
        <v/>
      </c>
      <c r="AG42" s="82">
        <f>MAX(ABS(I42-U42),ABS(J42-V42),ABS(K42-W42),ABS(L42-X42),ABS(M42-Y42),ABS(N42-Z42),ABS(O42-AA42),ABS(P42-AB42),ABS(Q42-AC42),ABS(R42-AD42),ABS(S42-AE42),ABS(T42-AF42))</f>
        <v/>
      </c>
      <c r="AI42" s="14" t="inlineStr"/>
    </row>
    <row r="43">
      <c r="A43" s="67" t="inlineStr">
        <is>
          <t>- Pine crown</t>
        </is>
      </c>
      <c r="B43" s="52" t="inlineStr">
        <is>
          <t>BKG-36</t>
        </is>
      </c>
      <c r="C43" s="61" t="inlineStr">
        <is>
          <t>Cone</t>
        </is>
      </c>
      <c r="D43" s="52" t="inlineStr">
        <is>
          <t>BKG-34</t>
        </is>
      </c>
      <c r="E43" s="52" t="n">
        <v>3</v>
      </c>
      <c r="F43" s="54">
        <f>L43</f>
        <v/>
      </c>
      <c r="G43" s="54">
        <f>P43</f>
        <v/>
      </c>
      <c r="H43" s="54">
        <f>T43</f>
        <v/>
      </c>
      <c r="I43" s="81" t="n">
        <v>-1.94990087</v>
      </c>
      <c r="J43" s="81" t="n">
        <v>2.93051124</v>
      </c>
      <c r="K43" s="81" t="n">
        <v>1.93552737e-07</v>
      </c>
      <c r="L43" s="81" t="n">
        <v>38.3386841</v>
      </c>
      <c r="M43" s="81" t="n">
        <v>0</v>
      </c>
      <c r="N43" s="81" t="n">
        <v>-1.53861663e-07</v>
      </c>
      <c r="O43" s="81" t="n">
        <v>5.31859779</v>
      </c>
      <c r="P43" s="81" t="n">
        <v>6.66087914</v>
      </c>
      <c r="Q43" s="81" t="n">
        <v>2.93051124</v>
      </c>
      <c r="R43" s="81" t="n">
        <v>1.94990075</v>
      </c>
      <c r="S43" s="81" t="n">
        <v>1.28785942e-07</v>
      </c>
      <c r="T43" s="81" t="n">
        <v>17.181427</v>
      </c>
      <c r="U43" s="80">
        <f>U41*'4 Transform Matrices'!Y44+V41*'4 Transform Matrices'!AC44+W41*'4 Transform Matrices'!AG44</f>
        <v/>
      </c>
      <c r="V43" s="80">
        <f>U41*'4 Transform Matrices'!Z44+V41*'4 Transform Matrices'!AD44+W41*'4 Transform Matrices'!AH44</f>
        <v/>
      </c>
      <c r="W43" s="80">
        <f>U41*'4 Transform Matrices'!AA44+V41*'4 Transform Matrices'!AE44+W41*'4 Transform Matrices'!AI44</f>
        <v/>
      </c>
      <c r="X43" s="80">
        <f>U41*'4 Transform Matrices'!AB44+V41*'4 Transform Matrices'!AF44+W41*'4 Transform Matrices'!AJ44+X41</f>
        <v/>
      </c>
      <c r="Y43" s="80">
        <f>Y41*'4 Transform Matrices'!Y44+Z41*'4 Transform Matrices'!AC44+AA41*'4 Transform Matrices'!AG44</f>
        <v/>
      </c>
      <c r="Z43" s="80">
        <f>Y41*'4 Transform Matrices'!Z44+Z41*'4 Transform Matrices'!AD44+AA41*'4 Transform Matrices'!AH44</f>
        <v/>
      </c>
      <c r="AA43" s="80">
        <f>Y41*'4 Transform Matrices'!AA44+Z41*'4 Transform Matrices'!AE44+AA41*'4 Transform Matrices'!AI44</f>
        <v/>
      </c>
      <c r="AB43" s="80">
        <f>Y41*'4 Transform Matrices'!AB44+Z41*'4 Transform Matrices'!AF44+AA41*'4 Transform Matrices'!AJ44+AB41</f>
        <v/>
      </c>
      <c r="AC43" s="80">
        <f>AC41*'4 Transform Matrices'!Y44+AD41*'4 Transform Matrices'!AC44+AE41*'4 Transform Matrices'!AG44</f>
        <v/>
      </c>
      <c r="AD43" s="80">
        <f>AC41*'4 Transform Matrices'!Z44+AD41*'4 Transform Matrices'!AD44+AE41*'4 Transform Matrices'!AH44</f>
        <v/>
      </c>
      <c r="AE43" s="80">
        <f>AC41*'4 Transform Matrices'!AA44+AD41*'4 Transform Matrices'!AE44+AE41*'4 Transform Matrices'!AI44</f>
        <v/>
      </c>
      <c r="AF43" s="80">
        <f>AC41*'4 Transform Matrices'!AB44+AD41*'4 Transform Matrices'!AF44+AE41*'4 Transform Matrices'!AJ44+AF41</f>
        <v/>
      </c>
      <c r="AG43" s="82">
        <f>MAX(ABS(I43-U43),ABS(J43-V43),ABS(K43-W43),ABS(L43-X43),ABS(M43-Y43),ABS(N43-Z43),ABS(O43-AA43),ABS(P43-AB43),ABS(Q43-AC43),ABS(R43-AD43),ABS(S43-AE43),ABS(T43-AF43))</f>
        <v/>
      </c>
      <c r="AI43" s="14" t="inlineStr"/>
    </row>
    <row r="44">
      <c r="A44" s="65" t="inlineStr">
        <is>
          <t>- Treeline pine</t>
        </is>
      </c>
      <c r="B44" s="52" t="inlineStr">
        <is>
          <t>BKG-37</t>
        </is>
      </c>
      <c r="C44" s="53" t="inlineStr">
        <is>
          <t>Group</t>
        </is>
      </c>
      <c r="D44" s="52" t="inlineStr">
        <is>
          <t>BKG-24</t>
        </is>
      </c>
      <c r="E44" s="52" t="n">
        <v>2</v>
      </c>
      <c r="F44" s="54">
        <f>L44</f>
        <v/>
      </c>
      <c r="G44" s="54">
        <f>P44</f>
        <v/>
      </c>
      <c r="H44" s="54">
        <f>T44</f>
        <v/>
      </c>
      <c r="I44" s="81" t="n">
        <v>0.385315567</v>
      </c>
      <c r="J44" s="81" t="n">
        <v>0</v>
      </c>
      <c r="K44" s="81" t="n">
        <v>-0.922784865</v>
      </c>
      <c r="L44" s="81" t="n">
        <v>33.4667282</v>
      </c>
      <c r="M44" s="81" t="n">
        <v>0</v>
      </c>
      <c r="N44" s="81" t="n">
        <v>1</v>
      </c>
      <c r="O44" s="81" t="n">
        <v>0</v>
      </c>
      <c r="P44" s="81" t="n">
        <v>-0.350000024</v>
      </c>
      <c r="Q44" s="81" t="n">
        <v>0.922784865</v>
      </c>
      <c r="R44" s="81" t="n">
        <v>0</v>
      </c>
      <c r="S44" s="81" t="n">
        <v>0.385315567</v>
      </c>
      <c r="T44" s="81" t="n">
        <v>22.1274834</v>
      </c>
      <c r="U44" s="80">
        <f>U31*'4 Transform Matrices'!Y45+V31*'4 Transform Matrices'!AC45+W31*'4 Transform Matrices'!AG45</f>
        <v/>
      </c>
      <c r="V44" s="80">
        <f>U31*'4 Transform Matrices'!Z45+V31*'4 Transform Matrices'!AD45+W31*'4 Transform Matrices'!AH45</f>
        <v/>
      </c>
      <c r="W44" s="80">
        <f>U31*'4 Transform Matrices'!AA45+V31*'4 Transform Matrices'!AE45+W31*'4 Transform Matrices'!AI45</f>
        <v/>
      </c>
      <c r="X44" s="80">
        <f>U31*'4 Transform Matrices'!AB45+V31*'4 Transform Matrices'!AF45+W31*'4 Transform Matrices'!AJ45+X31</f>
        <v/>
      </c>
      <c r="Y44" s="80">
        <f>Y31*'4 Transform Matrices'!Y45+Z31*'4 Transform Matrices'!AC45+AA31*'4 Transform Matrices'!AG45</f>
        <v/>
      </c>
      <c r="Z44" s="80">
        <f>Y31*'4 Transform Matrices'!Z45+Z31*'4 Transform Matrices'!AD45+AA31*'4 Transform Matrices'!AH45</f>
        <v/>
      </c>
      <c r="AA44" s="80">
        <f>Y31*'4 Transform Matrices'!AA45+Z31*'4 Transform Matrices'!AE45+AA31*'4 Transform Matrices'!AI45</f>
        <v/>
      </c>
      <c r="AB44" s="80">
        <f>Y31*'4 Transform Matrices'!AB45+Z31*'4 Transform Matrices'!AF45+AA31*'4 Transform Matrices'!AJ45+AB31</f>
        <v/>
      </c>
      <c r="AC44" s="80">
        <f>AC31*'4 Transform Matrices'!Y45+AD31*'4 Transform Matrices'!AC45+AE31*'4 Transform Matrices'!AG45</f>
        <v/>
      </c>
      <c r="AD44" s="80">
        <f>AC31*'4 Transform Matrices'!Z45+AD31*'4 Transform Matrices'!AD45+AE31*'4 Transform Matrices'!AH45</f>
        <v/>
      </c>
      <c r="AE44" s="80">
        <f>AC31*'4 Transform Matrices'!AA45+AD31*'4 Transform Matrices'!AE45+AE31*'4 Transform Matrices'!AI45</f>
        <v/>
      </c>
      <c r="AF44" s="80">
        <f>AC31*'4 Transform Matrices'!AB45+AD31*'4 Transform Matrices'!AF45+AE31*'4 Transform Matrices'!AJ45+AF31</f>
        <v/>
      </c>
      <c r="AG44" s="82">
        <f>MAX(ABS(I44-U44),ABS(J44-V44),ABS(K44-W44),ABS(L44-X44),ABS(M44-Y44),ABS(N44-Z44),ABS(O44-AA44),ABS(P44-AB44),ABS(Q44-AC44),ABS(R44-AD44),ABS(S44-AE44),ABS(T44-AF44))</f>
        <v/>
      </c>
      <c r="AI44" s="14" t="inlineStr"/>
    </row>
    <row r="45">
      <c r="A45" s="67" t="inlineStr">
        <is>
          <t>- Pine crown</t>
        </is>
      </c>
      <c r="B45" s="52" t="inlineStr">
        <is>
          <t>BKG-38</t>
        </is>
      </c>
      <c r="C45" s="61" t="inlineStr">
        <is>
          <t>Cone</t>
        </is>
      </c>
      <c r="D45" s="52" t="inlineStr">
        <is>
          <t>BKG-37</t>
        </is>
      </c>
      <c r="E45" s="52" t="n">
        <v>3</v>
      </c>
      <c r="F45" s="54">
        <f>L45</f>
        <v/>
      </c>
      <c r="G45" s="54">
        <f>P45</f>
        <v/>
      </c>
      <c r="H45" s="54">
        <f>T45</f>
        <v/>
      </c>
      <c r="I45" s="81" t="n">
        <v>1.72496247</v>
      </c>
      <c r="J45" s="81" t="n">
        <v>4.13107967</v>
      </c>
      <c r="K45" s="81" t="n">
        <v>1.99922582e-07</v>
      </c>
      <c r="L45" s="81" t="n">
        <v>33.4667282</v>
      </c>
      <c r="M45" s="81" t="n">
        <v>0</v>
      </c>
      <c r="N45" s="81" t="n">
        <v>-1.95685075e-07</v>
      </c>
      <c r="O45" s="81" t="n">
        <v>4.95640516</v>
      </c>
      <c r="P45" s="81" t="n">
        <v>2.12820244</v>
      </c>
      <c r="Q45" s="81" t="n">
        <v>4.13107967</v>
      </c>
      <c r="R45" s="81" t="n">
        <v>-1.72496247</v>
      </c>
      <c r="S45" s="81" t="n">
        <v>-8.347913649999999e-08</v>
      </c>
      <c r="T45" s="81" t="n">
        <v>22.1274834</v>
      </c>
      <c r="U45" s="80">
        <f>U44*'4 Transform Matrices'!Y46+V44*'4 Transform Matrices'!AC46+W44*'4 Transform Matrices'!AG46</f>
        <v/>
      </c>
      <c r="V45" s="80">
        <f>U44*'4 Transform Matrices'!Z46+V44*'4 Transform Matrices'!AD46+W44*'4 Transform Matrices'!AH46</f>
        <v/>
      </c>
      <c r="W45" s="80">
        <f>U44*'4 Transform Matrices'!AA46+V44*'4 Transform Matrices'!AE46+W44*'4 Transform Matrices'!AI46</f>
        <v/>
      </c>
      <c r="X45" s="80">
        <f>U44*'4 Transform Matrices'!AB46+V44*'4 Transform Matrices'!AF46+W44*'4 Transform Matrices'!AJ46+X44</f>
        <v/>
      </c>
      <c r="Y45" s="80">
        <f>Y44*'4 Transform Matrices'!Y46+Z44*'4 Transform Matrices'!AC46+AA44*'4 Transform Matrices'!AG46</f>
        <v/>
      </c>
      <c r="Z45" s="80">
        <f>Y44*'4 Transform Matrices'!Z46+Z44*'4 Transform Matrices'!AD46+AA44*'4 Transform Matrices'!AH46</f>
        <v/>
      </c>
      <c r="AA45" s="80">
        <f>Y44*'4 Transform Matrices'!AA46+Z44*'4 Transform Matrices'!AE46+AA44*'4 Transform Matrices'!AI46</f>
        <v/>
      </c>
      <c r="AB45" s="80">
        <f>Y44*'4 Transform Matrices'!AB46+Z44*'4 Transform Matrices'!AF46+AA44*'4 Transform Matrices'!AJ46+AB44</f>
        <v/>
      </c>
      <c r="AC45" s="80">
        <f>AC44*'4 Transform Matrices'!Y46+AD44*'4 Transform Matrices'!AC46+AE44*'4 Transform Matrices'!AG46</f>
        <v/>
      </c>
      <c r="AD45" s="80">
        <f>AC44*'4 Transform Matrices'!Z46+AD44*'4 Transform Matrices'!AD46+AE44*'4 Transform Matrices'!AH46</f>
        <v/>
      </c>
      <c r="AE45" s="80">
        <f>AC44*'4 Transform Matrices'!AA46+AD44*'4 Transform Matrices'!AE46+AE44*'4 Transform Matrices'!AI46</f>
        <v/>
      </c>
      <c r="AF45" s="80">
        <f>AC44*'4 Transform Matrices'!AB46+AD44*'4 Transform Matrices'!AF46+AE44*'4 Transform Matrices'!AJ46+AF44</f>
        <v/>
      </c>
      <c r="AG45" s="82">
        <f>MAX(ABS(I45-U45),ABS(J45-V45),ABS(K45-W45),ABS(L45-X45),ABS(M45-Y45),ABS(N45-Z45),ABS(O45-AA45),ABS(P45-AB45),ABS(Q45-AC45),ABS(R45-AD45),ABS(S45-AE45),ABS(T45-AF45))</f>
        <v/>
      </c>
      <c r="AI45" s="14" t="inlineStr"/>
    </row>
    <row r="46">
      <c r="A46" s="67" t="inlineStr">
        <is>
          <t>- Pine crown</t>
        </is>
      </c>
      <c r="B46" s="52" t="inlineStr">
        <is>
          <t>BKG-39</t>
        </is>
      </c>
      <c r="C46" s="61" t="inlineStr">
        <is>
          <t>Cone</t>
        </is>
      </c>
      <c r="D46" s="52" t="inlineStr">
        <is>
          <t>BKG-37</t>
        </is>
      </c>
      <c r="E46" s="52" t="n">
        <v>3</v>
      </c>
      <c r="F46" s="54">
        <f>L46</f>
        <v/>
      </c>
      <c r="G46" s="54">
        <f>P46</f>
        <v/>
      </c>
      <c r="H46" s="54">
        <f>T46</f>
        <v/>
      </c>
      <c r="I46" s="81" t="n">
        <v>2.31361079</v>
      </c>
      <c r="J46" s="81" t="n">
        <v>1.76484001</v>
      </c>
      <c r="K46" s="81" t="n">
        <v>1.16563157e-07</v>
      </c>
      <c r="L46" s="81" t="n">
        <v>33.4667282</v>
      </c>
      <c r="M46" s="81" t="n">
        <v>0</v>
      </c>
      <c r="N46" s="81" t="n">
        <v>-1.27195293e-07</v>
      </c>
      <c r="O46" s="81" t="n">
        <v>4.39681101</v>
      </c>
      <c r="P46" s="81" t="n">
        <v>5.44579649</v>
      </c>
      <c r="Q46" s="81" t="n">
        <v>1.76484001</v>
      </c>
      <c r="R46" s="81" t="n">
        <v>-2.31361055</v>
      </c>
      <c r="S46" s="81" t="n">
        <v>-1.52808056e-07</v>
      </c>
      <c r="T46" s="81" t="n">
        <v>22.1274834</v>
      </c>
      <c r="U46" s="80">
        <f>U44*'4 Transform Matrices'!Y47+V44*'4 Transform Matrices'!AC47+W44*'4 Transform Matrices'!AG47</f>
        <v/>
      </c>
      <c r="V46" s="80">
        <f>U44*'4 Transform Matrices'!Z47+V44*'4 Transform Matrices'!AD47+W44*'4 Transform Matrices'!AH47</f>
        <v/>
      </c>
      <c r="W46" s="80">
        <f>U44*'4 Transform Matrices'!AA47+V44*'4 Transform Matrices'!AE47+W44*'4 Transform Matrices'!AI47</f>
        <v/>
      </c>
      <c r="X46" s="80">
        <f>U44*'4 Transform Matrices'!AB47+V44*'4 Transform Matrices'!AF47+W44*'4 Transform Matrices'!AJ47+X44</f>
        <v/>
      </c>
      <c r="Y46" s="80">
        <f>Y44*'4 Transform Matrices'!Y47+Z44*'4 Transform Matrices'!AC47+AA44*'4 Transform Matrices'!AG47</f>
        <v/>
      </c>
      <c r="Z46" s="80">
        <f>Y44*'4 Transform Matrices'!Z47+Z44*'4 Transform Matrices'!AD47+AA44*'4 Transform Matrices'!AH47</f>
        <v/>
      </c>
      <c r="AA46" s="80">
        <f>Y44*'4 Transform Matrices'!AA47+Z44*'4 Transform Matrices'!AE47+AA44*'4 Transform Matrices'!AI47</f>
        <v/>
      </c>
      <c r="AB46" s="80">
        <f>Y44*'4 Transform Matrices'!AB47+Z44*'4 Transform Matrices'!AF47+AA44*'4 Transform Matrices'!AJ47+AB44</f>
        <v/>
      </c>
      <c r="AC46" s="80">
        <f>AC44*'4 Transform Matrices'!Y47+AD44*'4 Transform Matrices'!AC47+AE44*'4 Transform Matrices'!AG47</f>
        <v/>
      </c>
      <c r="AD46" s="80">
        <f>AC44*'4 Transform Matrices'!Z47+AD44*'4 Transform Matrices'!AD47+AE44*'4 Transform Matrices'!AH47</f>
        <v/>
      </c>
      <c r="AE46" s="80">
        <f>AC44*'4 Transform Matrices'!AA47+AD44*'4 Transform Matrices'!AE47+AE44*'4 Transform Matrices'!AI47</f>
        <v/>
      </c>
      <c r="AF46" s="80">
        <f>AC44*'4 Transform Matrices'!AB47+AD44*'4 Transform Matrices'!AF47+AE44*'4 Transform Matrices'!AJ47+AF44</f>
        <v/>
      </c>
      <c r="AG46" s="82">
        <f>MAX(ABS(I46-U46),ABS(J46-V46),ABS(K46-W46),ABS(L46-X46),ABS(M46-Y46),ABS(N46-Z46),ABS(O46-AA46),ABS(P46-AB46),ABS(Q46-AC46),ABS(R46-AD46),ABS(S46-AE46),ABS(T46-AF46))</f>
        <v/>
      </c>
      <c r="AI46" s="14" t="inlineStr"/>
    </row>
    <row r="47">
      <c r="A47" s="65" t="inlineStr">
        <is>
          <t>- Treeline pine</t>
        </is>
      </c>
      <c r="B47" s="52" t="inlineStr">
        <is>
          <t>BKG-40</t>
        </is>
      </c>
      <c r="C47" s="53" t="inlineStr">
        <is>
          <t>Group</t>
        </is>
      </c>
      <c r="D47" s="52" t="inlineStr">
        <is>
          <t>BKG-24</t>
        </is>
      </c>
      <c r="E47" s="52" t="n">
        <v>2</v>
      </c>
      <c r="F47" s="54">
        <f>L47</f>
        <v/>
      </c>
      <c r="G47" s="54">
        <f>P47</f>
        <v/>
      </c>
      <c r="H47" s="54">
        <f>T47</f>
        <v/>
      </c>
      <c r="I47" s="81" t="n">
        <v>-0.632059395</v>
      </c>
      <c r="J47" s="81" t="n">
        <v>0</v>
      </c>
      <c r="K47" s="81" t="n">
        <v>-0.774919927</v>
      </c>
      <c r="L47" s="81" t="n">
        <v>32.4522743</v>
      </c>
      <c r="M47" s="81" t="n">
        <v>0</v>
      </c>
      <c r="N47" s="81" t="n">
        <v>1</v>
      </c>
      <c r="O47" s="81" t="n">
        <v>0</v>
      </c>
      <c r="P47" s="81" t="n">
        <v>-0.350000024</v>
      </c>
      <c r="Q47" s="81" t="n">
        <v>0.774919927</v>
      </c>
      <c r="R47" s="81" t="n">
        <v>0</v>
      </c>
      <c r="S47" s="81" t="n">
        <v>-0.632059395</v>
      </c>
      <c r="T47" s="81" t="n">
        <v>23.2236423</v>
      </c>
      <c r="U47" s="80">
        <f>U31*'4 Transform Matrices'!Y48+V31*'4 Transform Matrices'!AC48+W31*'4 Transform Matrices'!AG48</f>
        <v/>
      </c>
      <c r="V47" s="80">
        <f>U31*'4 Transform Matrices'!Z48+V31*'4 Transform Matrices'!AD48+W31*'4 Transform Matrices'!AH48</f>
        <v/>
      </c>
      <c r="W47" s="80">
        <f>U31*'4 Transform Matrices'!AA48+V31*'4 Transform Matrices'!AE48+W31*'4 Transform Matrices'!AI48</f>
        <v/>
      </c>
      <c r="X47" s="80">
        <f>U31*'4 Transform Matrices'!AB48+V31*'4 Transform Matrices'!AF48+W31*'4 Transform Matrices'!AJ48+X31</f>
        <v/>
      </c>
      <c r="Y47" s="80">
        <f>Y31*'4 Transform Matrices'!Y48+Z31*'4 Transform Matrices'!AC48+AA31*'4 Transform Matrices'!AG48</f>
        <v/>
      </c>
      <c r="Z47" s="80">
        <f>Y31*'4 Transform Matrices'!Z48+Z31*'4 Transform Matrices'!AD48+AA31*'4 Transform Matrices'!AH48</f>
        <v/>
      </c>
      <c r="AA47" s="80">
        <f>Y31*'4 Transform Matrices'!AA48+Z31*'4 Transform Matrices'!AE48+AA31*'4 Transform Matrices'!AI48</f>
        <v/>
      </c>
      <c r="AB47" s="80">
        <f>Y31*'4 Transform Matrices'!AB48+Z31*'4 Transform Matrices'!AF48+AA31*'4 Transform Matrices'!AJ48+AB31</f>
        <v/>
      </c>
      <c r="AC47" s="80">
        <f>AC31*'4 Transform Matrices'!Y48+AD31*'4 Transform Matrices'!AC48+AE31*'4 Transform Matrices'!AG48</f>
        <v/>
      </c>
      <c r="AD47" s="80">
        <f>AC31*'4 Transform Matrices'!Z48+AD31*'4 Transform Matrices'!AD48+AE31*'4 Transform Matrices'!AH48</f>
        <v/>
      </c>
      <c r="AE47" s="80">
        <f>AC31*'4 Transform Matrices'!AA48+AD31*'4 Transform Matrices'!AE48+AE31*'4 Transform Matrices'!AI48</f>
        <v/>
      </c>
      <c r="AF47" s="80">
        <f>AC31*'4 Transform Matrices'!AB48+AD31*'4 Transform Matrices'!AF48+AE31*'4 Transform Matrices'!AJ48+AF31</f>
        <v/>
      </c>
      <c r="AG47" s="82">
        <f>MAX(ABS(I47-U47),ABS(J47-V47),ABS(K47-W47),ABS(L47-X47),ABS(M47-Y47),ABS(N47-Z47),ABS(O47-AA47),ABS(P47-AB47),ABS(Q47-AC47),ABS(R47-AD47),ABS(S47-AE47),ABS(T47-AF47))</f>
        <v/>
      </c>
      <c r="AI47" s="14" t="inlineStr"/>
    </row>
    <row r="48">
      <c r="A48" s="67" t="inlineStr">
        <is>
          <t>- Pine crown</t>
        </is>
      </c>
      <c r="B48" s="52" t="inlineStr">
        <is>
          <t>BKG-41</t>
        </is>
      </c>
      <c r="C48" s="61" t="inlineStr">
        <is>
          <t>Cone</t>
        </is>
      </c>
      <c r="D48" s="52" t="inlineStr">
        <is>
          <t>BKG-40</t>
        </is>
      </c>
      <c r="E48" s="52" t="n">
        <v>3</v>
      </c>
      <c r="F48" s="54">
        <f>L48</f>
        <v/>
      </c>
      <c r="G48" s="54">
        <f>P48</f>
        <v/>
      </c>
      <c r="H48" s="54">
        <f>T48</f>
        <v/>
      </c>
      <c r="I48" s="81" t="n">
        <v>-2.40800786</v>
      </c>
      <c r="J48" s="81" t="n">
        <v>2.95227504</v>
      </c>
      <c r="K48" s="81" t="n">
        <v>1.42874626e-07</v>
      </c>
      <c r="L48" s="81" t="n">
        <v>32.4522743</v>
      </c>
      <c r="M48" s="81" t="n">
        <v>0</v>
      </c>
      <c r="N48" s="81" t="n">
        <v>-1.6653081e-07</v>
      </c>
      <c r="O48" s="81" t="n">
        <v>4.2179718</v>
      </c>
      <c r="P48" s="81" t="n">
        <v>1.75898588</v>
      </c>
      <c r="Q48" s="81" t="n">
        <v>2.95227504</v>
      </c>
      <c r="R48" s="81" t="n">
        <v>2.40800786</v>
      </c>
      <c r="S48" s="81" t="n">
        <v>1.16534942e-07</v>
      </c>
      <c r="T48" s="81" t="n">
        <v>23.2236423</v>
      </c>
      <c r="U48" s="80">
        <f>U47*'4 Transform Matrices'!Y49+V47*'4 Transform Matrices'!AC49+W47*'4 Transform Matrices'!AG49</f>
        <v/>
      </c>
      <c r="V48" s="80">
        <f>U47*'4 Transform Matrices'!Z49+V47*'4 Transform Matrices'!AD49+W47*'4 Transform Matrices'!AH49</f>
        <v/>
      </c>
      <c r="W48" s="80">
        <f>U47*'4 Transform Matrices'!AA49+V47*'4 Transform Matrices'!AE49+W47*'4 Transform Matrices'!AI49</f>
        <v/>
      </c>
      <c r="X48" s="80">
        <f>U47*'4 Transform Matrices'!AB49+V47*'4 Transform Matrices'!AF49+W47*'4 Transform Matrices'!AJ49+X47</f>
        <v/>
      </c>
      <c r="Y48" s="80">
        <f>Y47*'4 Transform Matrices'!Y49+Z47*'4 Transform Matrices'!AC49+AA47*'4 Transform Matrices'!AG49</f>
        <v/>
      </c>
      <c r="Z48" s="80">
        <f>Y47*'4 Transform Matrices'!Z49+Z47*'4 Transform Matrices'!AD49+AA47*'4 Transform Matrices'!AH49</f>
        <v/>
      </c>
      <c r="AA48" s="80">
        <f>Y47*'4 Transform Matrices'!AA49+Z47*'4 Transform Matrices'!AE49+AA47*'4 Transform Matrices'!AI49</f>
        <v/>
      </c>
      <c r="AB48" s="80">
        <f>Y47*'4 Transform Matrices'!AB49+Z47*'4 Transform Matrices'!AF49+AA47*'4 Transform Matrices'!AJ49+AB47</f>
        <v/>
      </c>
      <c r="AC48" s="80">
        <f>AC47*'4 Transform Matrices'!Y49+AD47*'4 Transform Matrices'!AC49+AE47*'4 Transform Matrices'!AG49</f>
        <v/>
      </c>
      <c r="AD48" s="80">
        <f>AC47*'4 Transform Matrices'!Z49+AD47*'4 Transform Matrices'!AD49+AE47*'4 Transform Matrices'!AH49</f>
        <v/>
      </c>
      <c r="AE48" s="80">
        <f>AC47*'4 Transform Matrices'!AA49+AD47*'4 Transform Matrices'!AE49+AE47*'4 Transform Matrices'!AI49</f>
        <v/>
      </c>
      <c r="AF48" s="80">
        <f>AC47*'4 Transform Matrices'!AB49+AD47*'4 Transform Matrices'!AF49+AE47*'4 Transform Matrices'!AJ49+AF47</f>
        <v/>
      </c>
      <c r="AG48" s="82">
        <f>MAX(ABS(I48-U48),ABS(J48-V48),ABS(K48-W48),ABS(L48-X48),ABS(M48-Y48),ABS(N48-Z48),ABS(O48-AA48),ABS(P48-AB48),ABS(Q48-AC48),ABS(R48-AD48),ABS(S48-AE48),ABS(T48-AF48))</f>
        <v/>
      </c>
      <c r="AI48" s="14" t="inlineStr"/>
    </row>
    <row r="49">
      <c r="A49" s="67" t="inlineStr">
        <is>
          <t>- Pine crown</t>
        </is>
      </c>
      <c r="B49" s="52" t="inlineStr">
        <is>
          <t>BKG-42</t>
        </is>
      </c>
      <c r="C49" s="61" t="inlineStr">
        <is>
          <t>Cone</t>
        </is>
      </c>
      <c r="D49" s="52" t="inlineStr">
        <is>
          <t>BKG-40</t>
        </is>
      </c>
      <c r="E49" s="52" t="n">
        <v>3</v>
      </c>
      <c r="F49" s="54">
        <f>L49</f>
        <v/>
      </c>
      <c r="G49" s="54">
        <f>P49</f>
        <v/>
      </c>
      <c r="H49" s="54">
        <f>T49</f>
        <v/>
      </c>
      <c r="I49" s="81" t="n">
        <v>-0.396017879</v>
      </c>
      <c r="J49" s="81" t="n">
        <v>2.44448686</v>
      </c>
      <c r="K49" s="81" t="n">
        <v>1.61452078e-07</v>
      </c>
      <c r="L49" s="81" t="n">
        <v>32.4522743</v>
      </c>
      <c r="M49" s="81" t="n">
        <v>0</v>
      </c>
      <c r="N49" s="81" t="n">
        <v>-1.08245025e-07</v>
      </c>
      <c r="O49" s="81" t="n">
        <v>3.74174929</v>
      </c>
      <c r="P49" s="81" t="n">
        <v>4.58230591</v>
      </c>
      <c r="Q49" s="81" t="n">
        <v>2.44448686</v>
      </c>
      <c r="R49" s="81" t="n">
        <v>0.396017939</v>
      </c>
      <c r="S49" s="81" t="n">
        <v>2.61559627e-08</v>
      </c>
      <c r="T49" s="81" t="n">
        <v>23.2236423</v>
      </c>
      <c r="U49" s="80">
        <f>U47*'4 Transform Matrices'!Y50+V47*'4 Transform Matrices'!AC50+W47*'4 Transform Matrices'!AG50</f>
        <v/>
      </c>
      <c r="V49" s="80">
        <f>U47*'4 Transform Matrices'!Z50+V47*'4 Transform Matrices'!AD50+W47*'4 Transform Matrices'!AH50</f>
        <v/>
      </c>
      <c r="W49" s="80">
        <f>U47*'4 Transform Matrices'!AA50+V47*'4 Transform Matrices'!AE50+W47*'4 Transform Matrices'!AI50</f>
        <v/>
      </c>
      <c r="X49" s="80">
        <f>U47*'4 Transform Matrices'!AB50+V47*'4 Transform Matrices'!AF50+W47*'4 Transform Matrices'!AJ50+X47</f>
        <v/>
      </c>
      <c r="Y49" s="80">
        <f>Y47*'4 Transform Matrices'!Y50+Z47*'4 Transform Matrices'!AC50+AA47*'4 Transform Matrices'!AG50</f>
        <v/>
      </c>
      <c r="Z49" s="80">
        <f>Y47*'4 Transform Matrices'!Z50+Z47*'4 Transform Matrices'!AD50+AA47*'4 Transform Matrices'!AH50</f>
        <v/>
      </c>
      <c r="AA49" s="80">
        <f>Y47*'4 Transform Matrices'!AA50+Z47*'4 Transform Matrices'!AE50+AA47*'4 Transform Matrices'!AI50</f>
        <v/>
      </c>
      <c r="AB49" s="80">
        <f>Y47*'4 Transform Matrices'!AB50+Z47*'4 Transform Matrices'!AF50+AA47*'4 Transform Matrices'!AJ50+AB47</f>
        <v/>
      </c>
      <c r="AC49" s="80">
        <f>AC47*'4 Transform Matrices'!Y50+AD47*'4 Transform Matrices'!AC50+AE47*'4 Transform Matrices'!AG50</f>
        <v/>
      </c>
      <c r="AD49" s="80">
        <f>AC47*'4 Transform Matrices'!Z50+AD47*'4 Transform Matrices'!AD50+AE47*'4 Transform Matrices'!AH50</f>
        <v/>
      </c>
      <c r="AE49" s="80">
        <f>AC47*'4 Transform Matrices'!AA50+AD47*'4 Transform Matrices'!AE50+AE47*'4 Transform Matrices'!AI50</f>
        <v/>
      </c>
      <c r="AF49" s="80">
        <f>AC47*'4 Transform Matrices'!AB50+AD47*'4 Transform Matrices'!AF50+AE47*'4 Transform Matrices'!AJ50+AF47</f>
        <v/>
      </c>
      <c r="AG49" s="82">
        <f>MAX(ABS(I49-U49),ABS(J49-V49),ABS(K49-W49),ABS(L49-X49),ABS(M49-Y49),ABS(N49-Z49),ABS(O49-AA49),ABS(P49-AB49),ABS(Q49-AC49),ABS(R49-AD49),ABS(S49-AE49),ABS(T49-AF49))</f>
        <v/>
      </c>
      <c r="AI49" s="14" t="inlineStr"/>
    </row>
    <row r="50">
      <c r="A50" s="65" t="inlineStr">
        <is>
          <t>- Treeline pine</t>
        </is>
      </c>
      <c r="B50" s="52" t="inlineStr">
        <is>
          <t>BKG-43</t>
        </is>
      </c>
      <c r="C50" s="53" t="inlineStr">
        <is>
          <t>Group</t>
        </is>
      </c>
      <c r="D50" s="52" t="inlineStr">
        <is>
          <t>BKG-24</t>
        </is>
      </c>
      <c r="E50" s="52" t="n">
        <v>2</v>
      </c>
      <c r="F50" s="54">
        <f>L50</f>
        <v/>
      </c>
      <c r="G50" s="54">
        <f>P50</f>
        <v/>
      </c>
      <c r="H50" s="54">
        <f>T50</f>
        <v/>
      </c>
      <c r="I50" s="81" t="n">
        <v>0.812381208</v>
      </c>
      <c r="J50" s="81" t="n">
        <v>0</v>
      </c>
      <c r="K50" s="81" t="n">
        <v>0.583126724</v>
      </c>
      <c r="L50" s="81" t="n">
        <v>27.0474052</v>
      </c>
      <c r="M50" s="81" t="n">
        <v>0</v>
      </c>
      <c r="N50" s="81" t="n">
        <v>1</v>
      </c>
      <c r="O50" s="81" t="n">
        <v>0</v>
      </c>
      <c r="P50" s="81" t="n">
        <v>-0.350000024</v>
      </c>
      <c r="Q50" s="81" t="n">
        <v>-0.583126724</v>
      </c>
      <c r="R50" s="81" t="n">
        <v>0</v>
      </c>
      <c r="S50" s="81" t="n">
        <v>0.812381208</v>
      </c>
      <c r="T50" s="81" t="n">
        <v>28.0952911</v>
      </c>
      <c r="U50" s="80">
        <f>U31*'4 Transform Matrices'!Y51+V31*'4 Transform Matrices'!AC51+W31*'4 Transform Matrices'!AG51</f>
        <v/>
      </c>
      <c r="V50" s="80">
        <f>U31*'4 Transform Matrices'!Z51+V31*'4 Transform Matrices'!AD51+W31*'4 Transform Matrices'!AH51</f>
        <v/>
      </c>
      <c r="W50" s="80">
        <f>U31*'4 Transform Matrices'!AA51+V31*'4 Transform Matrices'!AE51+W31*'4 Transform Matrices'!AI51</f>
        <v/>
      </c>
      <c r="X50" s="80">
        <f>U31*'4 Transform Matrices'!AB51+V31*'4 Transform Matrices'!AF51+W31*'4 Transform Matrices'!AJ51+X31</f>
        <v/>
      </c>
      <c r="Y50" s="80">
        <f>Y31*'4 Transform Matrices'!Y51+Z31*'4 Transform Matrices'!AC51+AA31*'4 Transform Matrices'!AG51</f>
        <v/>
      </c>
      <c r="Z50" s="80">
        <f>Y31*'4 Transform Matrices'!Z51+Z31*'4 Transform Matrices'!AD51+AA31*'4 Transform Matrices'!AH51</f>
        <v/>
      </c>
      <c r="AA50" s="80">
        <f>Y31*'4 Transform Matrices'!AA51+Z31*'4 Transform Matrices'!AE51+AA31*'4 Transform Matrices'!AI51</f>
        <v/>
      </c>
      <c r="AB50" s="80">
        <f>Y31*'4 Transform Matrices'!AB51+Z31*'4 Transform Matrices'!AF51+AA31*'4 Transform Matrices'!AJ51+AB31</f>
        <v/>
      </c>
      <c r="AC50" s="80">
        <f>AC31*'4 Transform Matrices'!Y51+AD31*'4 Transform Matrices'!AC51+AE31*'4 Transform Matrices'!AG51</f>
        <v/>
      </c>
      <c r="AD50" s="80">
        <f>AC31*'4 Transform Matrices'!Z51+AD31*'4 Transform Matrices'!AD51+AE31*'4 Transform Matrices'!AH51</f>
        <v/>
      </c>
      <c r="AE50" s="80">
        <f>AC31*'4 Transform Matrices'!AA51+AD31*'4 Transform Matrices'!AE51+AE31*'4 Transform Matrices'!AI51</f>
        <v/>
      </c>
      <c r="AF50" s="80">
        <f>AC31*'4 Transform Matrices'!AB51+AD31*'4 Transform Matrices'!AF51+AE31*'4 Transform Matrices'!AJ51+AF31</f>
        <v/>
      </c>
      <c r="AG50" s="82">
        <f>MAX(ABS(I50-U50),ABS(J50-V50),ABS(K50-W50),ABS(L50-X50),ABS(M50-Y50),ABS(N50-Z50),ABS(O50-AA50),ABS(P50-AB50),ABS(Q50-AC50),ABS(R50-AD50),ABS(S50-AE50),ABS(T50-AF50))</f>
        <v/>
      </c>
      <c r="AI50" s="14" t="inlineStr"/>
    </row>
    <row r="51">
      <c r="A51" s="67" t="inlineStr">
        <is>
          <t>- Pine crown</t>
        </is>
      </c>
      <c r="B51" s="52" t="inlineStr">
        <is>
          <t>BKG-44</t>
        </is>
      </c>
      <c r="C51" s="61" t="inlineStr">
        <is>
          <t>Cone</t>
        </is>
      </c>
      <c r="D51" s="52" t="inlineStr">
        <is>
          <t>BKG-43</t>
        </is>
      </c>
      <c r="E51" s="52" t="n">
        <v>3</v>
      </c>
      <c r="F51" s="54">
        <f>L51</f>
        <v/>
      </c>
      <c r="G51" s="54">
        <f>P51</f>
        <v/>
      </c>
      <c r="H51" s="54">
        <f>T51</f>
        <v/>
      </c>
      <c r="I51" s="81" t="n">
        <v>3.6310904</v>
      </c>
      <c r="J51" s="81" t="n">
        <v>-2.60639453</v>
      </c>
      <c r="K51" s="81" t="n">
        <v>-1.26135816e-07</v>
      </c>
      <c r="L51" s="81" t="n">
        <v>27.0474052</v>
      </c>
      <c r="M51" s="81" t="n">
        <v>0</v>
      </c>
      <c r="N51" s="81" t="n">
        <v>-1.95376259e-07</v>
      </c>
      <c r="O51" s="81" t="n">
        <v>4.94858313</v>
      </c>
      <c r="P51" s="81" t="n">
        <v>2.12429142</v>
      </c>
      <c r="Q51" s="81" t="n">
        <v>-2.60639453</v>
      </c>
      <c r="R51" s="81" t="n">
        <v>-3.6310904</v>
      </c>
      <c r="S51" s="81" t="n">
        <v>-1.75725731e-07</v>
      </c>
      <c r="T51" s="81" t="n">
        <v>28.0952911</v>
      </c>
      <c r="U51" s="80">
        <f>U50*'4 Transform Matrices'!Y52+V50*'4 Transform Matrices'!AC52+W50*'4 Transform Matrices'!AG52</f>
        <v/>
      </c>
      <c r="V51" s="80">
        <f>U50*'4 Transform Matrices'!Z52+V50*'4 Transform Matrices'!AD52+W50*'4 Transform Matrices'!AH52</f>
        <v/>
      </c>
      <c r="W51" s="80">
        <f>U50*'4 Transform Matrices'!AA52+V50*'4 Transform Matrices'!AE52+W50*'4 Transform Matrices'!AI52</f>
        <v/>
      </c>
      <c r="X51" s="80">
        <f>U50*'4 Transform Matrices'!AB52+V50*'4 Transform Matrices'!AF52+W50*'4 Transform Matrices'!AJ52+X50</f>
        <v/>
      </c>
      <c r="Y51" s="80">
        <f>Y50*'4 Transform Matrices'!Y52+Z50*'4 Transform Matrices'!AC52+AA50*'4 Transform Matrices'!AG52</f>
        <v/>
      </c>
      <c r="Z51" s="80">
        <f>Y50*'4 Transform Matrices'!Z52+Z50*'4 Transform Matrices'!AD52+AA50*'4 Transform Matrices'!AH52</f>
        <v/>
      </c>
      <c r="AA51" s="80">
        <f>Y50*'4 Transform Matrices'!AA52+Z50*'4 Transform Matrices'!AE52+AA50*'4 Transform Matrices'!AI52</f>
        <v/>
      </c>
      <c r="AB51" s="80">
        <f>Y50*'4 Transform Matrices'!AB52+Z50*'4 Transform Matrices'!AF52+AA50*'4 Transform Matrices'!AJ52+AB50</f>
        <v/>
      </c>
      <c r="AC51" s="80">
        <f>AC50*'4 Transform Matrices'!Y52+AD50*'4 Transform Matrices'!AC52+AE50*'4 Transform Matrices'!AG52</f>
        <v/>
      </c>
      <c r="AD51" s="80">
        <f>AC50*'4 Transform Matrices'!Z52+AD50*'4 Transform Matrices'!AD52+AE50*'4 Transform Matrices'!AH52</f>
        <v/>
      </c>
      <c r="AE51" s="80">
        <f>AC50*'4 Transform Matrices'!AA52+AD50*'4 Transform Matrices'!AE52+AE50*'4 Transform Matrices'!AI52</f>
        <v/>
      </c>
      <c r="AF51" s="80">
        <f>AC50*'4 Transform Matrices'!AB52+AD50*'4 Transform Matrices'!AF52+AE50*'4 Transform Matrices'!AJ52+AF50</f>
        <v/>
      </c>
      <c r="AG51" s="82">
        <f>MAX(ABS(I51-U51),ABS(J51-V51),ABS(K51-W51),ABS(L51-X51),ABS(M51-Y51),ABS(N51-Z51),ABS(O51-AA51),ABS(P51-AB51),ABS(Q51-AC51),ABS(R51-AD51),ABS(S51-AE51),ABS(T51-AF51))</f>
        <v/>
      </c>
      <c r="AI51" s="14" t="inlineStr"/>
    </row>
    <row r="52">
      <c r="A52" s="67" t="inlineStr">
        <is>
          <t>- Pine crown</t>
        </is>
      </c>
      <c r="B52" s="52" t="inlineStr">
        <is>
          <t>BKG-45</t>
        </is>
      </c>
      <c r="C52" s="61" t="inlineStr">
        <is>
          <t>Cone</t>
        </is>
      </c>
      <c r="D52" s="52" t="inlineStr">
        <is>
          <t>BKG-43</t>
        </is>
      </c>
      <c r="E52" s="52" t="n">
        <v>3</v>
      </c>
      <c r="F52" s="54">
        <f>L52</f>
        <v/>
      </c>
      <c r="G52" s="54">
        <f>P52</f>
        <v/>
      </c>
      <c r="H52" s="54">
        <f>T52</f>
        <v/>
      </c>
      <c r="I52" s="81" t="n">
        <v>1.19692242</v>
      </c>
      <c r="J52" s="81" t="n">
        <v>-2.64728689</v>
      </c>
      <c r="K52" s="81" t="n">
        <v>-1.74846519e-07</v>
      </c>
      <c r="L52" s="81" t="n">
        <v>27.0474052</v>
      </c>
      <c r="M52" s="81" t="n">
        <v>0</v>
      </c>
      <c r="N52" s="81" t="n">
        <v>-1.26994564e-07</v>
      </c>
      <c r="O52" s="81" t="n">
        <v>4.38987255</v>
      </c>
      <c r="P52" s="81" t="n">
        <v>5.43665028</v>
      </c>
      <c r="Q52" s="81" t="n">
        <v>-2.64728665</v>
      </c>
      <c r="R52" s="81" t="n">
        <v>-1.19692254</v>
      </c>
      <c r="S52" s="81" t="n">
        <v>-7.905367029999999e-08</v>
      </c>
      <c r="T52" s="81" t="n">
        <v>28.0952911</v>
      </c>
      <c r="U52" s="80">
        <f>U50*'4 Transform Matrices'!Y53+V50*'4 Transform Matrices'!AC53+W50*'4 Transform Matrices'!AG53</f>
        <v/>
      </c>
      <c r="V52" s="80">
        <f>U50*'4 Transform Matrices'!Z53+V50*'4 Transform Matrices'!AD53+W50*'4 Transform Matrices'!AH53</f>
        <v/>
      </c>
      <c r="W52" s="80">
        <f>U50*'4 Transform Matrices'!AA53+V50*'4 Transform Matrices'!AE53+W50*'4 Transform Matrices'!AI53</f>
        <v/>
      </c>
      <c r="X52" s="80">
        <f>U50*'4 Transform Matrices'!AB53+V50*'4 Transform Matrices'!AF53+W50*'4 Transform Matrices'!AJ53+X50</f>
        <v/>
      </c>
      <c r="Y52" s="80">
        <f>Y50*'4 Transform Matrices'!Y53+Z50*'4 Transform Matrices'!AC53+AA50*'4 Transform Matrices'!AG53</f>
        <v/>
      </c>
      <c r="Z52" s="80">
        <f>Y50*'4 Transform Matrices'!Z53+Z50*'4 Transform Matrices'!AD53+AA50*'4 Transform Matrices'!AH53</f>
        <v/>
      </c>
      <c r="AA52" s="80">
        <f>Y50*'4 Transform Matrices'!AA53+Z50*'4 Transform Matrices'!AE53+AA50*'4 Transform Matrices'!AI53</f>
        <v/>
      </c>
      <c r="AB52" s="80">
        <f>Y50*'4 Transform Matrices'!AB53+Z50*'4 Transform Matrices'!AF53+AA50*'4 Transform Matrices'!AJ53+AB50</f>
        <v/>
      </c>
      <c r="AC52" s="80">
        <f>AC50*'4 Transform Matrices'!Y53+AD50*'4 Transform Matrices'!AC53+AE50*'4 Transform Matrices'!AG53</f>
        <v/>
      </c>
      <c r="AD52" s="80">
        <f>AC50*'4 Transform Matrices'!Z53+AD50*'4 Transform Matrices'!AD53+AE50*'4 Transform Matrices'!AH53</f>
        <v/>
      </c>
      <c r="AE52" s="80">
        <f>AC50*'4 Transform Matrices'!AA53+AD50*'4 Transform Matrices'!AE53+AE50*'4 Transform Matrices'!AI53</f>
        <v/>
      </c>
      <c r="AF52" s="80">
        <f>AC50*'4 Transform Matrices'!AB53+AD50*'4 Transform Matrices'!AF53+AE50*'4 Transform Matrices'!AJ53+AF50</f>
        <v/>
      </c>
      <c r="AG52" s="82">
        <f>MAX(ABS(I52-U52),ABS(J52-V52),ABS(K52-W52),ABS(L52-X52),ABS(M52-Y52),ABS(N52-Z52),ABS(O52-AA52),ABS(P52-AB52),ABS(Q52-AC52),ABS(R52-AD52),ABS(S52-AE52),ABS(T52-AF52))</f>
        <v/>
      </c>
      <c r="AI52" s="14" t="inlineStr"/>
    </row>
    <row r="53">
      <c r="A53" s="65" t="inlineStr">
        <is>
          <t>- Treeline pine</t>
        </is>
      </c>
      <c r="B53" s="52" t="inlineStr">
        <is>
          <t>BKG-46</t>
        </is>
      </c>
      <c r="C53" s="53" t="inlineStr">
        <is>
          <t>Group</t>
        </is>
      </c>
      <c r="D53" s="52" t="inlineStr">
        <is>
          <t>BKG-24</t>
        </is>
      </c>
      <c r="E53" s="52" t="n">
        <v>2</v>
      </c>
      <c r="F53" s="54">
        <f>L53</f>
        <v/>
      </c>
      <c r="G53" s="54">
        <f>P53</f>
        <v/>
      </c>
      <c r="H53" s="54">
        <f>T53</f>
        <v/>
      </c>
      <c r="I53" s="81" t="n">
        <v>-0.552559257</v>
      </c>
      <c r="J53" s="81" t="n">
        <v>0</v>
      </c>
      <c r="K53" s="81" t="n">
        <v>0.8334736230000001</v>
      </c>
      <c r="L53" s="81" t="n">
        <v>21.7293625</v>
      </c>
      <c r="M53" s="81" t="n">
        <v>0</v>
      </c>
      <c r="N53" s="81" t="n">
        <v>1</v>
      </c>
      <c r="O53" s="81" t="n">
        <v>0</v>
      </c>
      <c r="P53" s="81" t="n">
        <v>-0.350000024</v>
      </c>
      <c r="Q53" s="81" t="n">
        <v>-0.8334736230000001</v>
      </c>
      <c r="R53" s="81" t="n">
        <v>0</v>
      </c>
      <c r="S53" s="81" t="n">
        <v>-0.552559257</v>
      </c>
      <c r="T53" s="81" t="n">
        <v>31.1869812</v>
      </c>
      <c r="U53" s="80">
        <f>U31*'4 Transform Matrices'!Y54+V31*'4 Transform Matrices'!AC54+W31*'4 Transform Matrices'!AG54</f>
        <v/>
      </c>
      <c r="V53" s="80">
        <f>U31*'4 Transform Matrices'!Z54+V31*'4 Transform Matrices'!AD54+W31*'4 Transform Matrices'!AH54</f>
        <v/>
      </c>
      <c r="W53" s="80">
        <f>U31*'4 Transform Matrices'!AA54+V31*'4 Transform Matrices'!AE54+W31*'4 Transform Matrices'!AI54</f>
        <v/>
      </c>
      <c r="X53" s="80">
        <f>U31*'4 Transform Matrices'!AB54+V31*'4 Transform Matrices'!AF54+W31*'4 Transform Matrices'!AJ54+X31</f>
        <v/>
      </c>
      <c r="Y53" s="80">
        <f>Y31*'4 Transform Matrices'!Y54+Z31*'4 Transform Matrices'!AC54+AA31*'4 Transform Matrices'!AG54</f>
        <v/>
      </c>
      <c r="Z53" s="80">
        <f>Y31*'4 Transform Matrices'!Z54+Z31*'4 Transform Matrices'!AD54+AA31*'4 Transform Matrices'!AH54</f>
        <v/>
      </c>
      <c r="AA53" s="80">
        <f>Y31*'4 Transform Matrices'!AA54+Z31*'4 Transform Matrices'!AE54+AA31*'4 Transform Matrices'!AI54</f>
        <v/>
      </c>
      <c r="AB53" s="80">
        <f>Y31*'4 Transform Matrices'!AB54+Z31*'4 Transform Matrices'!AF54+AA31*'4 Transform Matrices'!AJ54+AB31</f>
        <v/>
      </c>
      <c r="AC53" s="80">
        <f>AC31*'4 Transform Matrices'!Y54+AD31*'4 Transform Matrices'!AC54+AE31*'4 Transform Matrices'!AG54</f>
        <v/>
      </c>
      <c r="AD53" s="80">
        <f>AC31*'4 Transform Matrices'!Z54+AD31*'4 Transform Matrices'!AD54+AE31*'4 Transform Matrices'!AH54</f>
        <v/>
      </c>
      <c r="AE53" s="80">
        <f>AC31*'4 Transform Matrices'!AA54+AD31*'4 Transform Matrices'!AE54+AE31*'4 Transform Matrices'!AI54</f>
        <v/>
      </c>
      <c r="AF53" s="80">
        <f>AC31*'4 Transform Matrices'!AB54+AD31*'4 Transform Matrices'!AF54+AE31*'4 Transform Matrices'!AJ54+AF31</f>
        <v/>
      </c>
      <c r="AG53" s="82">
        <f>MAX(ABS(I53-U53),ABS(J53-V53),ABS(K53-W53),ABS(L53-X53),ABS(M53-Y53),ABS(N53-Z53),ABS(O53-AA53),ABS(P53-AB53),ABS(Q53-AC53),ABS(R53-AD53),ABS(S53-AE53),ABS(T53-AF53))</f>
        <v/>
      </c>
      <c r="AI53" s="14" t="inlineStr"/>
    </row>
    <row r="54">
      <c r="A54" s="67" t="inlineStr">
        <is>
          <t>- Pine crown</t>
        </is>
      </c>
      <c r="B54" s="52" t="inlineStr">
        <is>
          <t>BKG-47</t>
        </is>
      </c>
      <c r="C54" s="61" t="inlineStr">
        <is>
          <t>Cone</t>
        </is>
      </c>
      <c r="D54" s="52" t="inlineStr">
        <is>
          <t>BKG-46</t>
        </is>
      </c>
      <c r="E54" s="52" t="n">
        <v>3</v>
      </c>
      <c r="F54" s="54">
        <f>L54</f>
        <v/>
      </c>
      <c r="G54" s="54">
        <f>P54</f>
        <v/>
      </c>
      <c r="H54" s="54">
        <f>T54</f>
        <v/>
      </c>
      <c r="I54" s="81" t="n">
        <v>-2.25167131</v>
      </c>
      <c r="J54" s="81" t="n">
        <v>-3.3963933</v>
      </c>
      <c r="K54" s="81" t="n">
        <v>-1.6436762e-07</v>
      </c>
      <c r="L54" s="81" t="n">
        <v>21.7293625</v>
      </c>
      <c r="M54" s="81" t="n">
        <v>0</v>
      </c>
      <c r="N54" s="81" t="n">
        <v>-1.78123301e-07</v>
      </c>
      <c r="O54" s="81" t="n">
        <v>4.51159191</v>
      </c>
      <c r="P54" s="81" t="n">
        <v>1.90579593</v>
      </c>
      <c r="Q54" s="81" t="n">
        <v>-3.3963933</v>
      </c>
      <c r="R54" s="81" t="n">
        <v>2.25167131</v>
      </c>
      <c r="S54" s="81" t="n">
        <v>1.08969076e-07</v>
      </c>
      <c r="T54" s="81" t="n">
        <v>31.1869812</v>
      </c>
      <c r="U54" s="80">
        <f>U53*'4 Transform Matrices'!Y55+V53*'4 Transform Matrices'!AC55+W53*'4 Transform Matrices'!AG55</f>
        <v/>
      </c>
      <c r="V54" s="80">
        <f>U53*'4 Transform Matrices'!Z55+V53*'4 Transform Matrices'!AD55+W53*'4 Transform Matrices'!AH55</f>
        <v/>
      </c>
      <c r="W54" s="80">
        <f>U53*'4 Transform Matrices'!AA55+V53*'4 Transform Matrices'!AE55+W53*'4 Transform Matrices'!AI55</f>
        <v/>
      </c>
      <c r="X54" s="80">
        <f>U53*'4 Transform Matrices'!AB55+V53*'4 Transform Matrices'!AF55+W53*'4 Transform Matrices'!AJ55+X53</f>
        <v/>
      </c>
      <c r="Y54" s="80">
        <f>Y53*'4 Transform Matrices'!Y55+Z53*'4 Transform Matrices'!AC55+AA53*'4 Transform Matrices'!AG55</f>
        <v/>
      </c>
      <c r="Z54" s="80">
        <f>Y53*'4 Transform Matrices'!Z55+Z53*'4 Transform Matrices'!AD55+AA53*'4 Transform Matrices'!AH55</f>
        <v/>
      </c>
      <c r="AA54" s="80">
        <f>Y53*'4 Transform Matrices'!AA55+Z53*'4 Transform Matrices'!AE55+AA53*'4 Transform Matrices'!AI55</f>
        <v/>
      </c>
      <c r="AB54" s="80">
        <f>Y53*'4 Transform Matrices'!AB55+Z53*'4 Transform Matrices'!AF55+AA53*'4 Transform Matrices'!AJ55+AB53</f>
        <v/>
      </c>
      <c r="AC54" s="80">
        <f>AC53*'4 Transform Matrices'!Y55+AD53*'4 Transform Matrices'!AC55+AE53*'4 Transform Matrices'!AG55</f>
        <v/>
      </c>
      <c r="AD54" s="80">
        <f>AC53*'4 Transform Matrices'!Z55+AD53*'4 Transform Matrices'!AD55+AE53*'4 Transform Matrices'!AH55</f>
        <v/>
      </c>
      <c r="AE54" s="80">
        <f>AC53*'4 Transform Matrices'!AA55+AD53*'4 Transform Matrices'!AE55+AE53*'4 Transform Matrices'!AI55</f>
        <v/>
      </c>
      <c r="AF54" s="80">
        <f>AC53*'4 Transform Matrices'!AB55+AD53*'4 Transform Matrices'!AF55+AE53*'4 Transform Matrices'!AJ55+AF53</f>
        <v/>
      </c>
      <c r="AG54" s="82">
        <f>MAX(ABS(I54-U54),ABS(J54-V54),ABS(K54-W54),ABS(L54-X54),ABS(M54-Y54),ABS(N54-Z54),ABS(O54-AA54),ABS(P54-AB54),ABS(Q54-AC54),ABS(R54-AD54),ABS(S54-AE54),ABS(T54-AF54))</f>
        <v/>
      </c>
      <c r="AI54" s="14" t="inlineStr"/>
    </row>
    <row r="55">
      <c r="A55" s="67" t="inlineStr">
        <is>
          <t>- Pine crown</t>
        </is>
      </c>
      <c r="B55" s="52" t="inlineStr">
        <is>
          <t>BKG-48</t>
        </is>
      </c>
      <c r="C55" s="61" t="inlineStr">
        <is>
          <t>Cone</t>
        </is>
      </c>
      <c r="D55" s="52" t="inlineStr">
        <is>
          <t>BKG-46</t>
        </is>
      </c>
      <c r="E55" s="52" t="n">
        <v>3</v>
      </c>
      <c r="F55" s="54">
        <f>L55</f>
        <v/>
      </c>
      <c r="G55" s="54">
        <f>P55</f>
        <v/>
      </c>
      <c r="H55" s="54">
        <f>T55</f>
        <v/>
      </c>
      <c r="I55" s="81" t="n">
        <v>-2.3713305</v>
      </c>
      <c r="J55" s="81" t="n">
        <v>-1.18009257</v>
      </c>
      <c r="K55" s="81" t="n">
        <v>-7.79420901e-08</v>
      </c>
      <c r="L55" s="81" t="n">
        <v>21.7293625</v>
      </c>
      <c r="M55" s="81" t="n">
        <v>0</v>
      </c>
      <c r="N55" s="81" t="n">
        <v>-1.15780139e-07</v>
      </c>
      <c r="O55" s="81" t="n">
        <v>4.00221872</v>
      </c>
      <c r="P55" s="81" t="n">
        <v>4.92565203</v>
      </c>
      <c r="Q55" s="81" t="n">
        <v>-1.18009257</v>
      </c>
      <c r="R55" s="81" t="n">
        <v>2.3713305</v>
      </c>
      <c r="S55" s="81" t="n">
        <v>1.56620303e-07</v>
      </c>
      <c r="T55" s="81" t="n">
        <v>31.1869812</v>
      </c>
      <c r="U55" s="80">
        <f>U53*'4 Transform Matrices'!Y56+V53*'4 Transform Matrices'!AC56+W53*'4 Transform Matrices'!AG56</f>
        <v/>
      </c>
      <c r="V55" s="80">
        <f>U53*'4 Transform Matrices'!Z56+V53*'4 Transform Matrices'!AD56+W53*'4 Transform Matrices'!AH56</f>
        <v/>
      </c>
      <c r="W55" s="80">
        <f>U53*'4 Transform Matrices'!AA56+V53*'4 Transform Matrices'!AE56+W53*'4 Transform Matrices'!AI56</f>
        <v/>
      </c>
      <c r="X55" s="80">
        <f>U53*'4 Transform Matrices'!AB56+V53*'4 Transform Matrices'!AF56+W53*'4 Transform Matrices'!AJ56+X53</f>
        <v/>
      </c>
      <c r="Y55" s="80">
        <f>Y53*'4 Transform Matrices'!Y56+Z53*'4 Transform Matrices'!AC56+AA53*'4 Transform Matrices'!AG56</f>
        <v/>
      </c>
      <c r="Z55" s="80">
        <f>Y53*'4 Transform Matrices'!Z56+Z53*'4 Transform Matrices'!AD56+AA53*'4 Transform Matrices'!AH56</f>
        <v/>
      </c>
      <c r="AA55" s="80">
        <f>Y53*'4 Transform Matrices'!AA56+Z53*'4 Transform Matrices'!AE56+AA53*'4 Transform Matrices'!AI56</f>
        <v/>
      </c>
      <c r="AB55" s="80">
        <f>Y53*'4 Transform Matrices'!AB56+Z53*'4 Transform Matrices'!AF56+AA53*'4 Transform Matrices'!AJ56+AB53</f>
        <v/>
      </c>
      <c r="AC55" s="80">
        <f>AC53*'4 Transform Matrices'!Y56+AD53*'4 Transform Matrices'!AC56+AE53*'4 Transform Matrices'!AG56</f>
        <v/>
      </c>
      <c r="AD55" s="80">
        <f>AC53*'4 Transform Matrices'!Z56+AD53*'4 Transform Matrices'!AD56+AE53*'4 Transform Matrices'!AH56</f>
        <v/>
      </c>
      <c r="AE55" s="80">
        <f>AC53*'4 Transform Matrices'!AA56+AD53*'4 Transform Matrices'!AE56+AE53*'4 Transform Matrices'!AI56</f>
        <v/>
      </c>
      <c r="AF55" s="80">
        <f>AC53*'4 Transform Matrices'!AB56+AD53*'4 Transform Matrices'!AF56+AE53*'4 Transform Matrices'!AJ56+AF53</f>
        <v/>
      </c>
      <c r="AG55" s="82">
        <f>MAX(ABS(I55-U55),ABS(J55-V55),ABS(K55-W55),ABS(L55-X55),ABS(M55-Y55),ABS(N55-Z55),ABS(O55-AA55),ABS(P55-AB55),ABS(Q55-AC55),ABS(R55-AD55),ABS(S55-AE55),ABS(T55-AF55))</f>
        <v/>
      </c>
      <c r="AI55" s="14" t="inlineStr"/>
    </row>
    <row r="56">
      <c r="A56" s="65" t="inlineStr">
        <is>
          <t>- Treeline pine</t>
        </is>
      </c>
      <c r="B56" s="52" t="inlineStr">
        <is>
          <t>BKG-49</t>
        </is>
      </c>
      <c r="C56" s="53" t="inlineStr">
        <is>
          <t>Group</t>
        </is>
      </c>
      <c r="D56" s="52" t="inlineStr">
        <is>
          <t>BKG-24</t>
        </is>
      </c>
      <c r="E56" s="52" t="n">
        <v>2</v>
      </c>
      <c r="F56" s="54">
        <f>L56</f>
        <v/>
      </c>
      <c r="G56" s="54">
        <f>P56</f>
        <v/>
      </c>
      <c r="H56" s="54">
        <f>T56</f>
        <v/>
      </c>
      <c r="I56" s="81" t="n">
        <v>-0.99941951</v>
      </c>
      <c r="J56" s="81" t="n">
        <v>0</v>
      </c>
      <c r="K56" s="81" t="n">
        <v>-0.0340685137</v>
      </c>
      <c r="L56" s="81" t="n">
        <v>19.7530708</v>
      </c>
      <c r="M56" s="81" t="n">
        <v>0</v>
      </c>
      <c r="N56" s="81" t="n">
        <v>1</v>
      </c>
      <c r="O56" s="81" t="n">
        <v>0</v>
      </c>
      <c r="P56" s="81" t="n">
        <v>-0.350000024</v>
      </c>
      <c r="Q56" s="81" t="n">
        <v>0.0340685137</v>
      </c>
      <c r="R56" s="81" t="n">
        <v>0</v>
      </c>
      <c r="S56" s="81" t="n">
        <v>-0.99941951</v>
      </c>
      <c r="T56" s="81" t="n">
        <v>38.9806442</v>
      </c>
      <c r="U56" s="80">
        <f>U31*'4 Transform Matrices'!Y57+V31*'4 Transform Matrices'!AC57+W31*'4 Transform Matrices'!AG57</f>
        <v/>
      </c>
      <c r="V56" s="80">
        <f>U31*'4 Transform Matrices'!Z57+V31*'4 Transform Matrices'!AD57+W31*'4 Transform Matrices'!AH57</f>
        <v/>
      </c>
      <c r="W56" s="80">
        <f>U31*'4 Transform Matrices'!AA57+V31*'4 Transform Matrices'!AE57+W31*'4 Transform Matrices'!AI57</f>
        <v/>
      </c>
      <c r="X56" s="80">
        <f>U31*'4 Transform Matrices'!AB57+V31*'4 Transform Matrices'!AF57+W31*'4 Transform Matrices'!AJ57+X31</f>
        <v/>
      </c>
      <c r="Y56" s="80">
        <f>Y31*'4 Transform Matrices'!Y57+Z31*'4 Transform Matrices'!AC57+AA31*'4 Transform Matrices'!AG57</f>
        <v/>
      </c>
      <c r="Z56" s="80">
        <f>Y31*'4 Transform Matrices'!Z57+Z31*'4 Transform Matrices'!AD57+AA31*'4 Transform Matrices'!AH57</f>
        <v/>
      </c>
      <c r="AA56" s="80">
        <f>Y31*'4 Transform Matrices'!AA57+Z31*'4 Transform Matrices'!AE57+AA31*'4 Transform Matrices'!AI57</f>
        <v/>
      </c>
      <c r="AB56" s="80">
        <f>Y31*'4 Transform Matrices'!AB57+Z31*'4 Transform Matrices'!AF57+AA31*'4 Transform Matrices'!AJ57+AB31</f>
        <v/>
      </c>
      <c r="AC56" s="80">
        <f>AC31*'4 Transform Matrices'!Y57+AD31*'4 Transform Matrices'!AC57+AE31*'4 Transform Matrices'!AG57</f>
        <v/>
      </c>
      <c r="AD56" s="80">
        <f>AC31*'4 Transform Matrices'!Z57+AD31*'4 Transform Matrices'!AD57+AE31*'4 Transform Matrices'!AH57</f>
        <v/>
      </c>
      <c r="AE56" s="80">
        <f>AC31*'4 Transform Matrices'!AA57+AD31*'4 Transform Matrices'!AE57+AE31*'4 Transform Matrices'!AI57</f>
        <v/>
      </c>
      <c r="AF56" s="80">
        <f>AC31*'4 Transform Matrices'!AB57+AD31*'4 Transform Matrices'!AF57+AE31*'4 Transform Matrices'!AJ57+AF31</f>
        <v/>
      </c>
      <c r="AG56" s="82">
        <f>MAX(ABS(I56-U56),ABS(J56-V56),ABS(K56-W56),ABS(L56-X56),ABS(M56-Y56),ABS(N56-Z56),ABS(O56-AA56),ABS(P56-AB56),ABS(Q56-AC56),ABS(R56-AD56),ABS(S56-AE56),ABS(T56-AF56))</f>
        <v/>
      </c>
      <c r="AI56" s="14" t="inlineStr"/>
    </row>
    <row r="57">
      <c r="A57" s="67" t="inlineStr">
        <is>
          <t>- Pine crown</t>
        </is>
      </c>
      <c r="B57" s="52" t="inlineStr">
        <is>
          <t>BKG-50</t>
        </is>
      </c>
      <c r="C57" s="61" t="inlineStr">
        <is>
          <t>Cone</t>
        </is>
      </c>
      <c r="D57" s="52" t="inlineStr">
        <is>
          <t>BKG-49</t>
        </is>
      </c>
      <c r="E57" s="52" t="n">
        <v>3</v>
      </c>
      <c r="F57" s="54">
        <f>L57</f>
        <v/>
      </c>
      <c r="G57" s="54">
        <f>P57</f>
        <v/>
      </c>
      <c r="H57" s="54">
        <f>T57</f>
        <v/>
      </c>
      <c r="I57" s="81" t="n">
        <v>-3.46372104</v>
      </c>
      <c r="J57" s="81" t="n">
        <v>0.118072368</v>
      </c>
      <c r="K57" s="81" t="n">
        <v>5.71408254e-09</v>
      </c>
      <c r="L57" s="81" t="n">
        <v>19.7530708</v>
      </c>
      <c r="M57" s="81" t="n">
        <v>0</v>
      </c>
      <c r="N57" s="81" t="n">
        <v>-1.51491989e-07</v>
      </c>
      <c r="O57" s="81" t="n">
        <v>3.83706117</v>
      </c>
      <c r="P57" s="81" t="n">
        <v>1.56853056</v>
      </c>
      <c r="Q57" s="81" t="n">
        <v>0.118072368</v>
      </c>
      <c r="R57" s="81" t="n">
        <v>3.46372104</v>
      </c>
      <c r="S57" s="81" t="n">
        <v>1.67625913e-07</v>
      </c>
      <c r="T57" s="81" t="n">
        <v>38.9806442</v>
      </c>
      <c r="U57" s="80">
        <f>U56*'4 Transform Matrices'!Y58+V56*'4 Transform Matrices'!AC58+W56*'4 Transform Matrices'!AG58</f>
        <v/>
      </c>
      <c r="V57" s="80">
        <f>U56*'4 Transform Matrices'!Z58+V56*'4 Transform Matrices'!AD58+W56*'4 Transform Matrices'!AH58</f>
        <v/>
      </c>
      <c r="W57" s="80">
        <f>U56*'4 Transform Matrices'!AA58+V56*'4 Transform Matrices'!AE58+W56*'4 Transform Matrices'!AI58</f>
        <v/>
      </c>
      <c r="X57" s="80">
        <f>U56*'4 Transform Matrices'!AB58+V56*'4 Transform Matrices'!AF58+W56*'4 Transform Matrices'!AJ58+X56</f>
        <v/>
      </c>
      <c r="Y57" s="80">
        <f>Y56*'4 Transform Matrices'!Y58+Z56*'4 Transform Matrices'!AC58+AA56*'4 Transform Matrices'!AG58</f>
        <v/>
      </c>
      <c r="Z57" s="80">
        <f>Y56*'4 Transform Matrices'!Z58+Z56*'4 Transform Matrices'!AD58+AA56*'4 Transform Matrices'!AH58</f>
        <v/>
      </c>
      <c r="AA57" s="80">
        <f>Y56*'4 Transform Matrices'!AA58+Z56*'4 Transform Matrices'!AE58+AA56*'4 Transform Matrices'!AI58</f>
        <v/>
      </c>
      <c r="AB57" s="80">
        <f>Y56*'4 Transform Matrices'!AB58+Z56*'4 Transform Matrices'!AF58+AA56*'4 Transform Matrices'!AJ58+AB56</f>
        <v/>
      </c>
      <c r="AC57" s="80">
        <f>AC56*'4 Transform Matrices'!Y58+AD56*'4 Transform Matrices'!AC58+AE56*'4 Transform Matrices'!AG58</f>
        <v/>
      </c>
      <c r="AD57" s="80">
        <f>AC56*'4 Transform Matrices'!Z58+AD56*'4 Transform Matrices'!AD58+AE56*'4 Transform Matrices'!AH58</f>
        <v/>
      </c>
      <c r="AE57" s="80">
        <f>AC56*'4 Transform Matrices'!AA58+AD56*'4 Transform Matrices'!AE58+AE56*'4 Transform Matrices'!AI58</f>
        <v/>
      </c>
      <c r="AF57" s="80">
        <f>AC56*'4 Transform Matrices'!AB58+AD56*'4 Transform Matrices'!AF58+AE56*'4 Transform Matrices'!AJ58+AF56</f>
        <v/>
      </c>
      <c r="AG57" s="82">
        <f>MAX(ABS(I57-U57),ABS(J57-V57),ABS(K57-W57),ABS(L57-X57),ABS(M57-Y57),ABS(N57-Z57),ABS(O57-AA57),ABS(P57-AB57),ABS(Q57-AC57),ABS(R57-AD57),ABS(S57-AE57),ABS(T57-AF57))</f>
        <v/>
      </c>
      <c r="AI57" s="14" t="inlineStr"/>
    </row>
    <row r="58">
      <c r="A58" s="67" t="inlineStr">
        <is>
          <t>- Pine crown</t>
        </is>
      </c>
      <c r="B58" s="52" t="inlineStr">
        <is>
          <t>BKG-51</t>
        </is>
      </c>
      <c r="C58" s="61" t="inlineStr">
        <is>
          <t>Cone</t>
        </is>
      </c>
      <c r="D58" s="52" t="inlineStr">
        <is>
          <t>BKG-49</t>
        </is>
      </c>
      <c r="E58" s="52" t="n">
        <v>3</v>
      </c>
      <c r="F58" s="54">
        <f>L58</f>
        <v/>
      </c>
      <c r="G58" s="54">
        <f>P58</f>
        <v/>
      </c>
      <c r="H58" s="54">
        <f>T58</f>
        <v/>
      </c>
      <c r="I58" s="81" t="n">
        <v>-1.91141224</v>
      </c>
      <c r="J58" s="81" t="n">
        <v>1.1921742</v>
      </c>
      <c r="K58" s="81" t="n">
        <v>7.874003670000001e-08</v>
      </c>
      <c r="L58" s="81" t="n">
        <v>19.7530708</v>
      </c>
      <c r="M58" s="81" t="n">
        <v>0</v>
      </c>
      <c r="N58" s="81" t="n">
        <v>-9.84697976e-08</v>
      </c>
      <c r="O58" s="81" t="n">
        <v>3.40384483</v>
      </c>
      <c r="P58" s="81" t="n">
        <v>4.1368866</v>
      </c>
      <c r="Q58" s="81" t="n">
        <v>1.1921742</v>
      </c>
      <c r="R58" s="81" t="n">
        <v>1.91141224</v>
      </c>
      <c r="S58" s="81" t="n">
        <v>1.26243862e-07</v>
      </c>
      <c r="T58" s="81" t="n">
        <v>38.9806442</v>
      </c>
      <c r="U58" s="80">
        <f>U56*'4 Transform Matrices'!Y59+V56*'4 Transform Matrices'!AC59+W56*'4 Transform Matrices'!AG59</f>
        <v/>
      </c>
      <c r="V58" s="80">
        <f>U56*'4 Transform Matrices'!Z59+V56*'4 Transform Matrices'!AD59+W56*'4 Transform Matrices'!AH59</f>
        <v/>
      </c>
      <c r="W58" s="80">
        <f>U56*'4 Transform Matrices'!AA59+V56*'4 Transform Matrices'!AE59+W56*'4 Transform Matrices'!AI59</f>
        <v/>
      </c>
      <c r="X58" s="80">
        <f>U56*'4 Transform Matrices'!AB59+V56*'4 Transform Matrices'!AF59+W56*'4 Transform Matrices'!AJ59+X56</f>
        <v/>
      </c>
      <c r="Y58" s="80">
        <f>Y56*'4 Transform Matrices'!Y59+Z56*'4 Transform Matrices'!AC59+AA56*'4 Transform Matrices'!AG59</f>
        <v/>
      </c>
      <c r="Z58" s="80">
        <f>Y56*'4 Transform Matrices'!Z59+Z56*'4 Transform Matrices'!AD59+AA56*'4 Transform Matrices'!AH59</f>
        <v/>
      </c>
      <c r="AA58" s="80">
        <f>Y56*'4 Transform Matrices'!AA59+Z56*'4 Transform Matrices'!AE59+AA56*'4 Transform Matrices'!AI59</f>
        <v/>
      </c>
      <c r="AB58" s="80">
        <f>Y56*'4 Transform Matrices'!AB59+Z56*'4 Transform Matrices'!AF59+AA56*'4 Transform Matrices'!AJ59+AB56</f>
        <v/>
      </c>
      <c r="AC58" s="80">
        <f>AC56*'4 Transform Matrices'!Y59+AD56*'4 Transform Matrices'!AC59+AE56*'4 Transform Matrices'!AG59</f>
        <v/>
      </c>
      <c r="AD58" s="80">
        <f>AC56*'4 Transform Matrices'!Z59+AD56*'4 Transform Matrices'!AD59+AE56*'4 Transform Matrices'!AH59</f>
        <v/>
      </c>
      <c r="AE58" s="80">
        <f>AC56*'4 Transform Matrices'!AA59+AD56*'4 Transform Matrices'!AE59+AE56*'4 Transform Matrices'!AI59</f>
        <v/>
      </c>
      <c r="AF58" s="80">
        <f>AC56*'4 Transform Matrices'!AB59+AD56*'4 Transform Matrices'!AF59+AE56*'4 Transform Matrices'!AJ59+AF56</f>
        <v/>
      </c>
      <c r="AG58" s="82">
        <f>MAX(ABS(I58-U58),ABS(J58-V58),ABS(K58-W58),ABS(L58-X58),ABS(M58-Y58),ABS(N58-Z58),ABS(O58-AA58),ABS(P58-AB58),ABS(Q58-AC58),ABS(R58-AD58),ABS(S58-AE58),ABS(T58-AF58))</f>
        <v/>
      </c>
      <c r="AI58" s="14" t="inlineStr"/>
    </row>
    <row r="59">
      <c r="A59" s="65" t="inlineStr">
        <is>
          <t>- Treeline pine</t>
        </is>
      </c>
      <c r="B59" s="52" t="inlineStr">
        <is>
          <t>BKG-52</t>
        </is>
      </c>
      <c r="C59" s="53" t="inlineStr">
        <is>
          <t>Group</t>
        </is>
      </c>
      <c r="D59" s="52" t="inlineStr">
        <is>
          <t>BKG-24</t>
        </is>
      </c>
      <c r="E59" s="52" t="n">
        <v>2</v>
      </c>
      <c r="F59" s="54">
        <f>L59</f>
        <v/>
      </c>
      <c r="G59" s="54">
        <f>P59</f>
        <v/>
      </c>
      <c r="H59" s="54">
        <f>T59</f>
        <v/>
      </c>
      <c r="I59" s="81" t="n">
        <v>0.0543798171</v>
      </c>
      <c r="J59" s="81" t="n">
        <v>0</v>
      </c>
      <c r="K59" s="81" t="n">
        <v>-0.998520315</v>
      </c>
      <c r="L59" s="81" t="n">
        <v>12.8584633</v>
      </c>
      <c r="M59" s="81" t="n">
        <v>0</v>
      </c>
      <c r="N59" s="81" t="n">
        <v>1</v>
      </c>
      <c r="O59" s="81" t="n">
        <v>0</v>
      </c>
      <c r="P59" s="81" t="n">
        <v>-0.350000024</v>
      </c>
      <c r="Q59" s="81" t="n">
        <v>0.998520315</v>
      </c>
      <c r="R59" s="81" t="n">
        <v>0</v>
      </c>
      <c r="S59" s="81" t="n">
        <v>0.0543798171</v>
      </c>
      <c r="T59" s="81" t="n">
        <v>42.0600319</v>
      </c>
      <c r="U59" s="80">
        <f>U31*'4 Transform Matrices'!Y60+V31*'4 Transform Matrices'!AC60+W31*'4 Transform Matrices'!AG60</f>
        <v/>
      </c>
      <c r="V59" s="80">
        <f>U31*'4 Transform Matrices'!Z60+V31*'4 Transform Matrices'!AD60+W31*'4 Transform Matrices'!AH60</f>
        <v/>
      </c>
      <c r="W59" s="80">
        <f>U31*'4 Transform Matrices'!AA60+V31*'4 Transform Matrices'!AE60+W31*'4 Transform Matrices'!AI60</f>
        <v/>
      </c>
      <c r="X59" s="80">
        <f>U31*'4 Transform Matrices'!AB60+V31*'4 Transform Matrices'!AF60+W31*'4 Transform Matrices'!AJ60+X31</f>
        <v/>
      </c>
      <c r="Y59" s="80">
        <f>Y31*'4 Transform Matrices'!Y60+Z31*'4 Transform Matrices'!AC60+AA31*'4 Transform Matrices'!AG60</f>
        <v/>
      </c>
      <c r="Z59" s="80">
        <f>Y31*'4 Transform Matrices'!Z60+Z31*'4 Transform Matrices'!AD60+AA31*'4 Transform Matrices'!AH60</f>
        <v/>
      </c>
      <c r="AA59" s="80">
        <f>Y31*'4 Transform Matrices'!AA60+Z31*'4 Transform Matrices'!AE60+AA31*'4 Transform Matrices'!AI60</f>
        <v/>
      </c>
      <c r="AB59" s="80">
        <f>Y31*'4 Transform Matrices'!AB60+Z31*'4 Transform Matrices'!AF60+AA31*'4 Transform Matrices'!AJ60+AB31</f>
        <v/>
      </c>
      <c r="AC59" s="80">
        <f>AC31*'4 Transform Matrices'!Y60+AD31*'4 Transform Matrices'!AC60+AE31*'4 Transform Matrices'!AG60</f>
        <v/>
      </c>
      <c r="AD59" s="80">
        <f>AC31*'4 Transform Matrices'!Z60+AD31*'4 Transform Matrices'!AD60+AE31*'4 Transform Matrices'!AH60</f>
        <v/>
      </c>
      <c r="AE59" s="80">
        <f>AC31*'4 Transform Matrices'!AA60+AD31*'4 Transform Matrices'!AE60+AE31*'4 Transform Matrices'!AI60</f>
        <v/>
      </c>
      <c r="AF59" s="80">
        <f>AC31*'4 Transform Matrices'!AB60+AD31*'4 Transform Matrices'!AF60+AE31*'4 Transform Matrices'!AJ60+AF31</f>
        <v/>
      </c>
      <c r="AG59" s="82">
        <f>MAX(ABS(I59-U59),ABS(J59-V59),ABS(K59-W59),ABS(L59-X59),ABS(M59-Y59),ABS(N59-Z59),ABS(O59-AA59),ABS(P59-AB59),ABS(Q59-AC59),ABS(R59-AD59),ABS(S59-AE59),ABS(T59-AF59))</f>
        <v/>
      </c>
      <c r="AI59" s="14" t="inlineStr"/>
    </row>
    <row r="60">
      <c r="A60" s="67" t="inlineStr">
        <is>
          <t>- Pine crown</t>
        </is>
      </c>
      <c r="B60" s="52" t="inlineStr">
        <is>
          <t>BKG-53</t>
        </is>
      </c>
      <c r="C60" s="61" t="inlineStr">
        <is>
          <t>Cone</t>
        </is>
      </c>
      <c r="D60" s="52" t="inlineStr">
        <is>
          <t>BKG-52</t>
        </is>
      </c>
      <c r="E60" s="52" t="n">
        <v>3</v>
      </c>
      <c r="F60" s="54">
        <f>L60</f>
        <v/>
      </c>
      <c r="G60" s="54">
        <f>P60</f>
        <v/>
      </c>
      <c r="H60" s="54">
        <f>T60</f>
        <v/>
      </c>
      <c r="I60" s="81" t="n">
        <v>0.264710665</v>
      </c>
      <c r="J60" s="81" t="n">
        <v>4.8606081</v>
      </c>
      <c r="K60" s="81" t="n">
        <v>2.35227915e-07</v>
      </c>
      <c r="L60" s="81" t="n">
        <v>12.8584633</v>
      </c>
      <c r="M60" s="81" t="n">
        <v>0</v>
      </c>
      <c r="N60" s="81" t="n">
        <v>-2.12778758e-07</v>
      </c>
      <c r="O60" s="81" t="n">
        <v>5.38936186</v>
      </c>
      <c r="P60" s="81" t="n">
        <v>2.34468079</v>
      </c>
      <c r="Q60" s="81" t="n">
        <v>4.8606081</v>
      </c>
      <c r="R60" s="81" t="n">
        <v>-0.264710665</v>
      </c>
      <c r="S60" s="81" t="n">
        <v>-1.28106068e-08</v>
      </c>
      <c r="T60" s="81" t="n">
        <v>42.0600319</v>
      </c>
      <c r="U60" s="80">
        <f>U59*'4 Transform Matrices'!Y61+V59*'4 Transform Matrices'!AC61+W59*'4 Transform Matrices'!AG61</f>
        <v/>
      </c>
      <c r="V60" s="80">
        <f>U59*'4 Transform Matrices'!Z61+V59*'4 Transform Matrices'!AD61+W59*'4 Transform Matrices'!AH61</f>
        <v/>
      </c>
      <c r="W60" s="80">
        <f>U59*'4 Transform Matrices'!AA61+V59*'4 Transform Matrices'!AE61+W59*'4 Transform Matrices'!AI61</f>
        <v/>
      </c>
      <c r="X60" s="80">
        <f>U59*'4 Transform Matrices'!AB61+V59*'4 Transform Matrices'!AF61+W59*'4 Transform Matrices'!AJ61+X59</f>
        <v/>
      </c>
      <c r="Y60" s="80">
        <f>Y59*'4 Transform Matrices'!Y61+Z59*'4 Transform Matrices'!AC61+AA59*'4 Transform Matrices'!AG61</f>
        <v/>
      </c>
      <c r="Z60" s="80">
        <f>Y59*'4 Transform Matrices'!Z61+Z59*'4 Transform Matrices'!AD61+AA59*'4 Transform Matrices'!AH61</f>
        <v/>
      </c>
      <c r="AA60" s="80">
        <f>Y59*'4 Transform Matrices'!AA61+Z59*'4 Transform Matrices'!AE61+AA59*'4 Transform Matrices'!AI61</f>
        <v/>
      </c>
      <c r="AB60" s="80">
        <f>Y59*'4 Transform Matrices'!AB61+Z59*'4 Transform Matrices'!AF61+AA59*'4 Transform Matrices'!AJ61+AB59</f>
        <v/>
      </c>
      <c r="AC60" s="80">
        <f>AC59*'4 Transform Matrices'!Y61+AD59*'4 Transform Matrices'!AC61+AE59*'4 Transform Matrices'!AG61</f>
        <v/>
      </c>
      <c r="AD60" s="80">
        <f>AC59*'4 Transform Matrices'!Z61+AD59*'4 Transform Matrices'!AD61+AE59*'4 Transform Matrices'!AH61</f>
        <v/>
      </c>
      <c r="AE60" s="80">
        <f>AC59*'4 Transform Matrices'!AA61+AD59*'4 Transform Matrices'!AE61+AE59*'4 Transform Matrices'!AI61</f>
        <v/>
      </c>
      <c r="AF60" s="80">
        <f>AC59*'4 Transform Matrices'!AB61+AD59*'4 Transform Matrices'!AF61+AE59*'4 Transform Matrices'!AJ61+AF59</f>
        <v/>
      </c>
      <c r="AG60" s="82">
        <f>MAX(ABS(I60-U60),ABS(J60-V60),ABS(K60-W60),ABS(L60-X60),ABS(M60-Y60),ABS(N60-Z60),ABS(O60-AA60),ABS(P60-AB60),ABS(Q60-AC60),ABS(R60-AD60),ABS(S60-AE60),ABS(T60-AF60))</f>
        <v/>
      </c>
      <c r="AI60" s="14" t="inlineStr"/>
    </row>
    <row r="61">
      <c r="A61" s="67" t="inlineStr">
        <is>
          <t>- Pine crown</t>
        </is>
      </c>
      <c r="B61" s="52" t="inlineStr">
        <is>
          <t>BKG-54</t>
        </is>
      </c>
      <c r="C61" s="61" t="inlineStr">
        <is>
          <t>Cone</t>
        </is>
      </c>
      <c r="D61" s="52" t="inlineStr">
        <is>
          <t>BKG-52</t>
        </is>
      </c>
      <c r="E61" s="52" t="n">
        <v>3</v>
      </c>
      <c r="F61" s="54">
        <f>L61</f>
        <v/>
      </c>
      <c r="G61" s="54">
        <f>P61</f>
        <v/>
      </c>
      <c r="H61" s="54">
        <f>T61</f>
        <v/>
      </c>
      <c r="I61" s="81" t="n">
        <v>1.72870743</v>
      </c>
      <c r="J61" s="81" t="n">
        <v>2.65008545</v>
      </c>
      <c r="K61" s="81" t="n">
        <v>1.75031346e-07</v>
      </c>
      <c r="L61" s="81" t="n">
        <v>12.8584633</v>
      </c>
      <c r="M61" s="81" t="n">
        <v>0</v>
      </c>
      <c r="N61" s="81" t="n">
        <v>-1.38306191e-07</v>
      </c>
      <c r="O61" s="81" t="n">
        <v>4.7808857</v>
      </c>
      <c r="P61" s="81" t="n">
        <v>5.95207691</v>
      </c>
      <c r="Q61" s="81" t="n">
        <v>2.65008545</v>
      </c>
      <c r="R61" s="81" t="n">
        <v>-1.72870743</v>
      </c>
      <c r="S61" s="81" t="n">
        <v>-1.14176686e-07</v>
      </c>
      <c r="T61" s="81" t="n">
        <v>42.0600319</v>
      </c>
      <c r="U61" s="80">
        <f>U59*'4 Transform Matrices'!Y62+V59*'4 Transform Matrices'!AC62+W59*'4 Transform Matrices'!AG62</f>
        <v/>
      </c>
      <c r="V61" s="80">
        <f>U59*'4 Transform Matrices'!Z62+V59*'4 Transform Matrices'!AD62+W59*'4 Transform Matrices'!AH62</f>
        <v/>
      </c>
      <c r="W61" s="80">
        <f>U59*'4 Transform Matrices'!AA62+V59*'4 Transform Matrices'!AE62+W59*'4 Transform Matrices'!AI62</f>
        <v/>
      </c>
      <c r="X61" s="80">
        <f>U59*'4 Transform Matrices'!AB62+V59*'4 Transform Matrices'!AF62+W59*'4 Transform Matrices'!AJ62+X59</f>
        <v/>
      </c>
      <c r="Y61" s="80">
        <f>Y59*'4 Transform Matrices'!Y62+Z59*'4 Transform Matrices'!AC62+AA59*'4 Transform Matrices'!AG62</f>
        <v/>
      </c>
      <c r="Z61" s="80">
        <f>Y59*'4 Transform Matrices'!Z62+Z59*'4 Transform Matrices'!AD62+AA59*'4 Transform Matrices'!AH62</f>
        <v/>
      </c>
      <c r="AA61" s="80">
        <f>Y59*'4 Transform Matrices'!AA62+Z59*'4 Transform Matrices'!AE62+AA59*'4 Transform Matrices'!AI62</f>
        <v/>
      </c>
      <c r="AB61" s="80">
        <f>Y59*'4 Transform Matrices'!AB62+Z59*'4 Transform Matrices'!AF62+AA59*'4 Transform Matrices'!AJ62+AB59</f>
        <v/>
      </c>
      <c r="AC61" s="80">
        <f>AC59*'4 Transform Matrices'!Y62+AD59*'4 Transform Matrices'!AC62+AE59*'4 Transform Matrices'!AG62</f>
        <v/>
      </c>
      <c r="AD61" s="80">
        <f>AC59*'4 Transform Matrices'!Z62+AD59*'4 Transform Matrices'!AD62+AE59*'4 Transform Matrices'!AH62</f>
        <v/>
      </c>
      <c r="AE61" s="80">
        <f>AC59*'4 Transform Matrices'!AA62+AD59*'4 Transform Matrices'!AE62+AE59*'4 Transform Matrices'!AI62</f>
        <v/>
      </c>
      <c r="AF61" s="80">
        <f>AC59*'4 Transform Matrices'!AB62+AD59*'4 Transform Matrices'!AF62+AE59*'4 Transform Matrices'!AJ62+AF59</f>
        <v/>
      </c>
      <c r="AG61" s="82">
        <f>MAX(ABS(I61-U61),ABS(J61-V61),ABS(K61-W61),ABS(L61-X61),ABS(M61-Y61),ABS(N61-Z61),ABS(O61-AA61),ABS(P61-AB61),ABS(Q61-AC61),ABS(R61-AD61),ABS(S61-AE61),ABS(T61-AF61))</f>
        <v/>
      </c>
      <c r="AI61" s="14" t="inlineStr"/>
    </row>
    <row r="62">
      <c r="A62" s="65" t="inlineStr">
        <is>
          <t>- Treeline pine</t>
        </is>
      </c>
      <c r="B62" s="52" t="inlineStr">
        <is>
          <t>BKG-55</t>
        </is>
      </c>
      <c r="C62" s="53" t="inlineStr">
        <is>
          <t>Group</t>
        </is>
      </c>
      <c r="D62" s="52" t="inlineStr">
        <is>
          <t>BKG-24</t>
        </is>
      </c>
      <c r="E62" s="52" t="n">
        <v>2</v>
      </c>
      <c r="F62" s="54">
        <f>L62</f>
        <v/>
      </c>
      <c r="G62" s="54">
        <f>P62</f>
        <v/>
      </c>
      <c r="H62" s="54">
        <f>T62</f>
        <v/>
      </c>
      <c r="I62" s="81" t="n">
        <v>-0.148901179</v>
      </c>
      <c r="J62" s="81" t="n">
        <v>0</v>
      </c>
      <c r="K62" s="81" t="n">
        <v>-0.988852084</v>
      </c>
      <c r="L62" s="81" t="n">
        <v>10.4521475</v>
      </c>
      <c r="M62" s="81" t="n">
        <v>0</v>
      </c>
      <c r="N62" s="81" t="n">
        <v>1</v>
      </c>
      <c r="O62" s="81" t="n">
        <v>0</v>
      </c>
      <c r="P62" s="81" t="n">
        <v>-0.350000024</v>
      </c>
      <c r="Q62" s="81" t="n">
        <v>0.988852084</v>
      </c>
      <c r="R62" s="81" t="n">
        <v>0</v>
      </c>
      <c r="S62" s="81" t="n">
        <v>-0.148901179</v>
      </c>
      <c r="T62" s="81" t="n">
        <v>41.0778008</v>
      </c>
      <c r="U62" s="80">
        <f>U31*'4 Transform Matrices'!Y63+V31*'4 Transform Matrices'!AC63+W31*'4 Transform Matrices'!AG63</f>
        <v/>
      </c>
      <c r="V62" s="80">
        <f>U31*'4 Transform Matrices'!Z63+V31*'4 Transform Matrices'!AD63+W31*'4 Transform Matrices'!AH63</f>
        <v/>
      </c>
      <c r="W62" s="80">
        <f>U31*'4 Transform Matrices'!AA63+V31*'4 Transform Matrices'!AE63+W31*'4 Transform Matrices'!AI63</f>
        <v/>
      </c>
      <c r="X62" s="80">
        <f>U31*'4 Transform Matrices'!AB63+V31*'4 Transform Matrices'!AF63+W31*'4 Transform Matrices'!AJ63+X31</f>
        <v/>
      </c>
      <c r="Y62" s="80">
        <f>Y31*'4 Transform Matrices'!Y63+Z31*'4 Transform Matrices'!AC63+AA31*'4 Transform Matrices'!AG63</f>
        <v/>
      </c>
      <c r="Z62" s="80">
        <f>Y31*'4 Transform Matrices'!Z63+Z31*'4 Transform Matrices'!AD63+AA31*'4 Transform Matrices'!AH63</f>
        <v/>
      </c>
      <c r="AA62" s="80">
        <f>Y31*'4 Transform Matrices'!AA63+Z31*'4 Transform Matrices'!AE63+AA31*'4 Transform Matrices'!AI63</f>
        <v/>
      </c>
      <c r="AB62" s="80">
        <f>Y31*'4 Transform Matrices'!AB63+Z31*'4 Transform Matrices'!AF63+AA31*'4 Transform Matrices'!AJ63+AB31</f>
        <v/>
      </c>
      <c r="AC62" s="80">
        <f>AC31*'4 Transform Matrices'!Y63+AD31*'4 Transform Matrices'!AC63+AE31*'4 Transform Matrices'!AG63</f>
        <v/>
      </c>
      <c r="AD62" s="80">
        <f>AC31*'4 Transform Matrices'!Z63+AD31*'4 Transform Matrices'!AD63+AE31*'4 Transform Matrices'!AH63</f>
        <v/>
      </c>
      <c r="AE62" s="80">
        <f>AC31*'4 Transform Matrices'!AA63+AD31*'4 Transform Matrices'!AE63+AE31*'4 Transform Matrices'!AI63</f>
        <v/>
      </c>
      <c r="AF62" s="80">
        <f>AC31*'4 Transform Matrices'!AB63+AD31*'4 Transform Matrices'!AF63+AE31*'4 Transform Matrices'!AJ63+AF31</f>
        <v/>
      </c>
      <c r="AG62" s="82">
        <f>MAX(ABS(I62-U62),ABS(J62-V62),ABS(K62-W62),ABS(L62-X62),ABS(M62-Y62),ABS(N62-Z62),ABS(O62-AA62),ABS(P62-AB62),ABS(Q62-AC62),ABS(R62-AD62),ABS(S62-AE62),ABS(T62-AF62))</f>
        <v/>
      </c>
      <c r="AI62" s="14" t="inlineStr"/>
    </row>
    <row r="63">
      <c r="A63" s="67" t="inlineStr">
        <is>
          <t>- Pine crown</t>
        </is>
      </c>
      <c r="B63" s="52" t="inlineStr">
        <is>
          <t>BKG-56</t>
        </is>
      </c>
      <c r="C63" s="61" t="inlineStr">
        <is>
          <t>Cone</t>
        </is>
      </c>
      <c r="D63" s="52" t="inlineStr">
        <is>
          <t>BKG-55</t>
        </is>
      </c>
      <c r="E63" s="52" t="n">
        <v>3</v>
      </c>
      <c r="F63" s="54">
        <f>L63</f>
        <v/>
      </c>
      <c r="G63" s="54">
        <f>P63</f>
        <v/>
      </c>
      <c r="H63" s="54">
        <f>T63</f>
        <v/>
      </c>
      <c r="I63" s="81" t="n">
        <v>-0.800811529</v>
      </c>
      <c r="J63" s="81" t="n">
        <v>5.31818581</v>
      </c>
      <c r="K63" s="81" t="n">
        <v>2.57372278e-07</v>
      </c>
      <c r="L63" s="81" t="n">
        <v>10.4521475</v>
      </c>
      <c r="M63" s="81" t="n">
        <v>0</v>
      </c>
      <c r="N63" s="81" t="n">
        <v>-2.35086006e-07</v>
      </c>
      <c r="O63" s="81" t="n">
        <v>5.95437002</v>
      </c>
      <c r="P63" s="81" t="n">
        <v>2.62718487</v>
      </c>
      <c r="Q63" s="81" t="n">
        <v>5.31818581</v>
      </c>
      <c r="R63" s="81" t="n">
        <v>0.800811529</v>
      </c>
      <c r="S63" s="81" t="n">
        <v>3.87550756e-08</v>
      </c>
      <c r="T63" s="81" t="n">
        <v>41.0778008</v>
      </c>
      <c r="U63" s="80">
        <f>U62*'4 Transform Matrices'!Y64+V62*'4 Transform Matrices'!AC64+W62*'4 Transform Matrices'!AG64</f>
        <v/>
      </c>
      <c r="V63" s="80">
        <f>U62*'4 Transform Matrices'!Z64+V62*'4 Transform Matrices'!AD64+W62*'4 Transform Matrices'!AH64</f>
        <v/>
      </c>
      <c r="W63" s="80">
        <f>U62*'4 Transform Matrices'!AA64+V62*'4 Transform Matrices'!AE64+W62*'4 Transform Matrices'!AI64</f>
        <v/>
      </c>
      <c r="X63" s="80">
        <f>U62*'4 Transform Matrices'!AB64+V62*'4 Transform Matrices'!AF64+W62*'4 Transform Matrices'!AJ64+X62</f>
        <v/>
      </c>
      <c r="Y63" s="80">
        <f>Y62*'4 Transform Matrices'!Y64+Z62*'4 Transform Matrices'!AC64+AA62*'4 Transform Matrices'!AG64</f>
        <v/>
      </c>
      <c r="Z63" s="80">
        <f>Y62*'4 Transform Matrices'!Z64+Z62*'4 Transform Matrices'!AD64+AA62*'4 Transform Matrices'!AH64</f>
        <v/>
      </c>
      <c r="AA63" s="80">
        <f>Y62*'4 Transform Matrices'!AA64+Z62*'4 Transform Matrices'!AE64+AA62*'4 Transform Matrices'!AI64</f>
        <v/>
      </c>
      <c r="AB63" s="80">
        <f>Y62*'4 Transform Matrices'!AB64+Z62*'4 Transform Matrices'!AF64+AA62*'4 Transform Matrices'!AJ64+AB62</f>
        <v/>
      </c>
      <c r="AC63" s="80">
        <f>AC62*'4 Transform Matrices'!Y64+AD62*'4 Transform Matrices'!AC64+AE62*'4 Transform Matrices'!AG64</f>
        <v/>
      </c>
      <c r="AD63" s="80">
        <f>AC62*'4 Transform Matrices'!Z64+AD62*'4 Transform Matrices'!AD64+AE62*'4 Transform Matrices'!AH64</f>
        <v/>
      </c>
      <c r="AE63" s="80">
        <f>AC62*'4 Transform Matrices'!AA64+AD62*'4 Transform Matrices'!AE64+AE62*'4 Transform Matrices'!AI64</f>
        <v/>
      </c>
      <c r="AF63" s="80">
        <f>AC62*'4 Transform Matrices'!AB64+AD62*'4 Transform Matrices'!AF64+AE62*'4 Transform Matrices'!AJ64+AF62</f>
        <v/>
      </c>
      <c r="AG63" s="82">
        <f>MAX(ABS(I63-U63),ABS(J63-V63),ABS(K63-W63),ABS(L63-X63),ABS(M63-Y63),ABS(N63-Z63),ABS(O63-AA63),ABS(P63-AB63),ABS(Q63-AC63),ABS(R63-AD63),ABS(S63-AE63),ABS(T63-AF63))</f>
        <v/>
      </c>
      <c r="AI63" s="14" t="inlineStr"/>
    </row>
    <row r="64">
      <c r="A64" s="67" t="inlineStr">
        <is>
          <t>- Pine crown</t>
        </is>
      </c>
      <c r="B64" s="52" t="inlineStr">
        <is>
          <t>BKG-57</t>
        </is>
      </c>
      <c r="C64" s="61" t="inlineStr">
        <is>
          <t>Cone</t>
        </is>
      </c>
      <c r="D64" s="52" t="inlineStr">
        <is>
          <t>BKG-55</t>
        </is>
      </c>
      <c r="E64" s="52" t="n">
        <v>3</v>
      </c>
      <c r="F64" s="54">
        <f>L64</f>
        <v/>
      </c>
      <c r="G64" s="54">
        <f>P64</f>
        <v/>
      </c>
      <c r="H64" s="54">
        <f>T64</f>
        <v/>
      </c>
      <c r="I64" s="81" t="n">
        <v>1.27762032</v>
      </c>
      <c r="J64" s="81" t="n">
        <v>3.25395823</v>
      </c>
      <c r="K64" s="81" t="n">
        <v>2.14915588e-07</v>
      </c>
      <c r="L64" s="81" t="n">
        <v>10.4521475</v>
      </c>
      <c r="M64" s="81" t="n">
        <v>0</v>
      </c>
      <c r="N64" s="81" t="n">
        <v>-1.52805896e-07</v>
      </c>
      <c r="O64" s="81" t="n">
        <v>5.28210258</v>
      </c>
      <c r="P64" s="81" t="n">
        <v>6.61277199</v>
      </c>
      <c r="Q64" s="81" t="n">
        <v>3.25395823</v>
      </c>
      <c r="R64" s="81" t="n">
        <v>-1.27762032</v>
      </c>
      <c r="S64" s="81" t="n">
        <v>-8.43835295e-08</v>
      </c>
      <c r="T64" s="81" t="n">
        <v>41.0778008</v>
      </c>
      <c r="U64" s="80">
        <f>U62*'4 Transform Matrices'!Y65+V62*'4 Transform Matrices'!AC65+W62*'4 Transform Matrices'!AG65</f>
        <v/>
      </c>
      <c r="V64" s="80">
        <f>U62*'4 Transform Matrices'!Z65+V62*'4 Transform Matrices'!AD65+W62*'4 Transform Matrices'!AH65</f>
        <v/>
      </c>
      <c r="W64" s="80">
        <f>U62*'4 Transform Matrices'!AA65+V62*'4 Transform Matrices'!AE65+W62*'4 Transform Matrices'!AI65</f>
        <v/>
      </c>
      <c r="X64" s="80">
        <f>U62*'4 Transform Matrices'!AB65+V62*'4 Transform Matrices'!AF65+W62*'4 Transform Matrices'!AJ65+X62</f>
        <v/>
      </c>
      <c r="Y64" s="80">
        <f>Y62*'4 Transform Matrices'!Y65+Z62*'4 Transform Matrices'!AC65+AA62*'4 Transform Matrices'!AG65</f>
        <v/>
      </c>
      <c r="Z64" s="80">
        <f>Y62*'4 Transform Matrices'!Z65+Z62*'4 Transform Matrices'!AD65+AA62*'4 Transform Matrices'!AH65</f>
        <v/>
      </c>
      <c r="AA64" s="80">
        <f>Y62*'4 Transform Matrices'!AA65+Z62*'4 Transform Matrices'!AE65+AA62*'4 Transform Matrices'!AI65</f>
        <v/>
      </c>
      <c r="AB64" s="80">
        <f>Y62*'4 Transform Matrices'!AB65+Z62*'4 Transform Matrices'!AF65+AA62*'4 Transform Matrices'!AJ65+AB62</f>
        <v/>
      </c>
      <c r="AC64" s="80">
        <f>AC62*'4 Transform Matrices'!Y65+AD62*'4 Transform Matrices'!AC65+AE62*'4 Transform Matrices'!AG65</f>
        <v/>
      </c>
      <c r="AD64" s="80">
        <f>AC62*'4 Transform Matrices'!Z65+AD62*'4 Transform Matrices'!AD65+AE62*'4 Transform Matrices'!AH65</f>
        <v/>
      </c>
      <c r="AE64" s="80">
        <f>AC62*'4 Transform Matrices'!AA65+AD62*'4 Transform Matrices'!AE65+AE62*'4 Transform Matrices'!AI65</f>
        <v/>
      </c>
      <c r="AF64" s="80">
        <f>AC62*'4 Transform Matrices'!AB65+AD62*'4 Transform Matrices'!AF65+AE62*'4 Transform Matrices'!AJ65+AF62</f>
        <v/>
      </c>
      <c r="AG64" s="82">
        <f>MAX(ABS(I64-U64),ABS(J64-V64),ABS(K64-W64),ABS(L64-X64),ABS(M64-Y64),ABS(N64-Z64),ABS(O64-AA64),ABS(P64-AB64),ABS(Q64-AC64),ABS(R64-AD64),ABS(S64-AE64),ABS(T64-AF64))</f>
        <v/>
      </c>
      <c r="AI64" s="14" t="inlineStr"/>
    </row>
    <row r="65">
      <c r="A65" s="65" t="inlineStr">
        <is>
          <t>- Treeline pine</t>
        </is>
      </c>
      <c r="B65" s="52" t="inlineStr">
        <is>
          <t>BKG-58</t>
        </is>
      </c>
      <c r="C65" s="53" t="inlineStr">
        <is>
          <t>Group</t>
        </is>
      </c>
      <c r="D65" s="52" t="inlineStr">
        <is>
          <t>BKG-24</t>
        </is>
      </c>
      <c r="E65" s="52" t="n">
        <v>2</v>
      </c>
      <c r="F65" s="54">
        <f>L65</f>
        <v/>
      </c>
      <c r="G65" s="54">
        <f>P65</f>
        <v/>
      </c>
      <c r="H65" s="54">
        <f>T65</f>
        <v/>
      </c>
      <c r="I65" s="81" t="n">
        <v>0.618419528</v>
      </c>
      <c r="J65" s="81" t="n">
        <v>0</v>
      </c>
      <c r="K65" s="81" t="n">
        <v>-0.785848141</v>
      </c>
      <c r="L65" s="81" t="n">
        <v>-16.7886524</v>
      </c>
      <c r="M65" s="81" t="n">
        <v>0</v>
      </c>
      <c r="N65" s="81" t="n">
        <v>1</v>
      </c>
      <c r="O65" s="81" t="n">
        <v>0</v>
      </c>
      <c r="P65" s="81" t="n">
        <v>-0.350000024</v>
      </c>
      <c r="Q65" s="81" t="n">
        <v>0.785848141</v>
      </c>
      <c r="R65" s="81" t="n">
        <v>0</v>
      </c>
      <c r="S65" s="81" t="n">
        <v>0.618419528</v>
      </c>
      <c r="T65" s="81" t="n">
        <v>40.9049797</v>
      </c>
      <c r="U65" s="80">
        <f>U31*'4 Transform Matrices'!Y66+V31*'4 Transform Matrices'!AC66+W31*'4 Transform Matrices'!AG66</f>
        <v/>
      </c>
      <c r="V65" s="80">
        <f>U31*'4 Transform Matrices'!Z66+V31*'4 Transform Matrices'!AD66+W31*'4 Transform Matrices'!AH66</f>
        <v/>
      </c>
      <c r="W65" s="80">
        <f>U31*'4 Transform Matrices'!AA66+V31*'4 Transform Matrices'!AE66+W31*'4 Transform Matrices'!AI66</f>
        <v/>
      </c>
      <c r="X65" s="80">
        <f>U31*'4 Transform Matrices'!AB66+V31*'4 Transform Matrices'!AF66+W31*'4 Transform Matrices'!AJ66+X31</f>
        <v/>
      </c>
      <c r="Y65" s="80">
        <f>Y31*'4 Transform Matrices'!Y66+Z31*'4 Transform Matrices'!AC66+AA31*'4 Transform Matrices'!AG66</f>
        <v/>
      </c>
      <c r="Z65" s="80">
        <f>Y31*'4 Transform Matrices'!Z66+Z31*'4 Transform Matrices'!AD66+AA31*'4 Transform Matrices'!AH66</f>
        <v/>
      </c>
      <c r="AA65" s="80">
        <f>Y31*'4 Transform Matrices'!AA66+Z31*'4 Transform Matrices'!AE66+AA31*'4 Transform Matrices'!AI66</f>
        <v/>
      </c>
      <c r="AB65" s="80">
        <f>Y31*'4 Transform Matrices'!AB66+Z31*'4 Transform Matrices'!AF66+AA31*'4 Transform Matrices'!AJ66+AB31</f>
        <v/>
      </c>
      <c r="AC65" s="80">
        <f>AC31*'4 Transform Matrices'!Y66+AD31*'4 Transform Matrices'!AC66+AE31*'4 Transform Matrices'!AG66</f>
        <v/>
      </c>
      <c r="AD65" s="80">
        <f>AC31*'4 Transform Matrices'!Z66+AD31*'4 Transform Matrices'!AD66+AE31*'4 Transform Matrices'!AH66</f>
        <v/>
      </c>
      <c r="AE65" s="80">
        <f>AC31*'4 Transform Matrices'!AA66+AD31*'4 Transform Matrices'!AE66+AE31*'4 Transform Matrices'!AI66</f>
        <v/>
      </c>
      <c r="AF65" s="80">
        <f>AC31*'4 Transform Matrices'!AB66+AD31*'4 Transform Matrices'!AF66+AE31*'4 Transform Matrices'!AJ66+AF31</f>
        <v/>
      </c>
      <c r="AG65" s="82">
        <f>MAX(ABS(I65-U65),ABS(J65-V65),ABS(K65-W65),ABS(L65-X65),ABS(M65-Y65),ABS(N65-Z65),ABS(O65-AA65),ABS(P65-AB65),ABS(Q65-AC65),ABS(R65-AD65),ABS(S65-AE65),ABS(T65-AF65))</f>
        <v/>
      </c>
      <c r="AI65" s="14" t="inlineStr"/>
    </row>
    <row r="66">
      <c r="A66" s="67" t="inlineStr">
        <is>
          <t>- Pine crown</t>
        </is>
      </c>
      <c r="B66" s="52" t="inlineStr">
        <is>
          <t>BKG-59</t>
        </is>
      </c>
      <c r="C66" s="61" t="inlineStr">
        <is>
          <t>Cone</t>
        </is>
      </c>
      <c r="D66" s="52" t="inlineStr">
        <is>
          <t>BKG-58</t>
        </is>
      </c>
      <c r="E66" s="52" t="n">
        <v>3</v>
      </c>
      <c r="F66" s="54">
        <f>L66</f>
        <v/>
      </c>
      <c r="G66" s="54">
        <f>P66</f>
        <v/>
      </c>
      <c r="H66" s="54">
        <f>T66</f>
        <v/>
      </c>
      <c r="I66" s="81" t="n">
        <v>2.73563242</v>
      </c>
      <c r="J66" s="81" t="n">
        <v>3.47626758</v>
      </c>
      <c r="K66" s="81" t="n">
        <v>1.68233115e-07</v>
      </c>
      <c r="L66" s="81" t="n">
        <v>-16.7886524</v>
      </c>
      <c r="M66" s="81" t="n">
        <v>0</v>
      </c>
      <c r="N66" s="81" t="n">
        <v>-1.93361117e-07</v>
      </c>
      <c r="O66" s="81" t="n">
        <v>4.89754295</v>
      </c>
      <c r="P66" s="81" t="n">
        <v>2.09877157</v>
      </c>
      <c r="Q66" s="81" t="n">
        <v>3.47626758</v>
      </c>
      <c r="R66" s="81" t="n">
        <v>-2.73563242</v>
      </c>
      <c r="S66" s="81" t="n">
        <v>-1.32390255e-07</v>
      </c>
      <c r="T66" s="81" t="n">
        <v>40.9049797</v>
      </c>
      <c r="U66" s="80">
        <f>U65*'4 Transform Matrices'!Y67+V65*'4 Transform Matrices'!AC67+W65*'4 Transform Matrices'!AG67</f>
        <v/>
      </c>
      <c r="V66" s="80">
        <f>U65*'4 Transform Matrices'!Z67+V65*'4 Transform Matrices'!AD67+W65*'4 Transform Matrices'!AH67</f>
        <v/>
      </c>
      <c r="W66" s="80">
        <f>U65*'4 Transform Matrices'!AA67+V65*'4 Transform Matrices'!AE67+W65*'4 Transform Matrices'!AI67</f>
        <v/>
      </c>
      <c r="X66" s="80">
        <f>U65*'4 Transform Matrices'!AB67+V65*'4 Transform Matrices'!AF67+W65*'4 Transform Matrices'!AJ67+X65</f>
        <v/>
      </c>
      <c r="Y66" s="80">
        <f>Y65*'4 Transform Matrices'!Y67+Z65*'4 Transform Matrices'!AC67+AA65*'4 Transform Matrices'!AG67</f>
        <v/>
      </c>
      <c r="Z66" s="80">
        <f>Y65*'4 Transform Matrices'!Z67+Z65*'4 Transform Matrices'!AD67+AA65*'4 Transform Matrices'!AH67</f>
        <v/>
      </c>
      <c r="AA66" s="80">
        <f>Y65*'4 Transform Matrices'!AA67+Z65*'4 Transform Matrices'!AE67+AA65*'4 Transform Matrices'!AI67</f>
        <v/>
      </c>
      <c r="AB66" s="80">
        <f>Y65*'4 Transform Matrices'!AB67+Z65*'4 Transform Matrices'!AF67+AA65*'4 Transform Matrices'!AJ67+AB65</f>
        <v/>
      </c>
      <c r="AC66" s="80">
        <f>AC65*'4 Transform Matrices'!Y67+AD65*'4 Transform Matrices'!AC67+AE65*'4 Transform Matrices'!AG67</f>
        <v/>
      </c>
      <c r="AD66" s="80">
        <f>AC65*'4 Transform Matrices'!Z67+AD65*'4 Transform Matrices'!AD67+AE65*'4 Transform Matrices'!AH67</f>
        <v/>
      </c>
      <c r="AE66" s="80">
        <f>AC65*'4 Transform Matrices'!AA67+AD65*'4 Transform Matrices'!AE67+AE65*'4 Transform Matrices'!AI67</f>
        <v/>
      </c>
      <c r="AF66" s="80">
        <f>AC65*'4 Transform Matrices'!AB67+AD65*'4 Transform Matrices'!AF67+AE65*'4 Transform Matrices'!AJ67+AF65</f>
        <v/>
      </c>
      <c r="AG66" s="82">
        <f>MAX(ABS(I66-U66),ABS(J66-V66),ABS(K66-W66),ABS(L66-X66),ABS(M66-Y66),ABS(N66-Z66),ABS(O66-AA66),ABS(P66-AB66),ABS(Q66-AC66),ABS(R66-AD66),ABS(S66-AE66),ABS(T66-AF66))</f>
        <v/>
      </c>
      <c r="AI66" s="14" t="inlineStr"/>
    </row>
    <row r="67">
      <c r="A67" s="67" t="inlineStr">
        <is>
          <t>- Pine crown</t>
        </is>
      </c>
      <c r="B67" s="52" t="inlineStr">
        <is>
          <t>BKG-60</t>
        </is>
      </c>
      <c r="C67" s="61" t="inlineStr">
        <is>
          <t>Cone</t>
        </is>
      </c>
      <c r="D67" s="52" t="inlineStr">
        <is>
          <t>BKG-58</t>
        </is>
      </c>
      <c r="E67" s="52" t="n">
        <v>3</v>
      </c>
      <c r="F67" s="54">
        <f>L67</f>
        <v/>
      </c>
      <c r="G67" s="54">
        <f>P67</f>
        <v/>
      </c>
      <c r="H67" s="54">
        <f>T67</f>
        <v/>
      </c>
      <c r="I67" s="81" t="n">
        <v>2.66971946</v>
      </c>
      <c r="J67" s="81" t="n">
        <v>1.06776774</v>
      </c>
      <c r="K67" s="81" t="n">
        <v>7.05233205e-08</v>
      </c>
      <c r="L67" s="81" t="n">
        <v>-16.7886524</v>
      </c>
      <c r="M67" s="81" t="n">
        <v>0</v>
      </c>
      <c r="N67" s="81" t="n">
        <v>-1.25684721e-07</v>
      </c>
      <c r="O67" s="81" t="n">
        <v>4.34459448</v>
      </c>
      <c r="P67" s="81" t="n">
        <v>5.37696552</v>
      </c>
      <c r="Q67" s="81" t="n">
        <v>1.06776774</v>
      </c>
      <c r="R67" s="81" t="n">
        <v>-2.66971946</v>
      </c>
      <c r="S67" s="81" t="n">
        <v>-1.76328115e-07</v>
      </c>
      <c r="T67" s="81" t="n">
        <v>40.9049797</v>
      </c>
      <c r="U67" s="80">
        <f>U65*'4 Transform Matrices'!Y68+V65*'4 Transform Matrices'!AC68+W65*'4 Transform Matrices'!AG68</f>
        <v/>
      </c>
      <c r="V67" s="80">
        <f>U65*'4 Transform Matrices'!Z68+V65*'4 Transform Matrices'!AD68+W65*'4 Transform Matrices'!AH68</f>
        <v/>
      </c>
      <c r="W67" s="80">
        <f>U65*'4 Transform Matrices'!AA68+V65*'4 Transform Matrices'!AE68+W65*'4 Transform Matrices'!AI68</f>
        <v/>
      </c>
      <c r="X67" s="80">
        <f>U65*'4 Transform Matrices'!AB68+V65*'4 Transform Matrices'!AF68+W65*'4 Transform Matrices'!AJ68+X65</f>
        <v/>
      </c>
      <c r="Y67" s="80">
        <f>Y65*'4 Transform Matrices'!Y68+Z65*'4 Transform Matrices'!AC68+AA65*'4 Transform Matrices'!AG68</f>
        <v/>
      </c>
      <c r="Z67" s="80">
        <f>Y65*'4 Transform Matrices'!Z68+Z65*'4 Transform Matrices'!AD68+AA65*'4 Transform Matrices'!AH68</f>
        <v/>
      </c>
      <c r="AA67" s="80">
        <f>Y65*'4 Transform Matrices'!AA68+Z65*'4 Transform Matrices'!AE68+AA65*'4 Transform Matrices'!AI68</f>
        <v/>
      </c>
      <c r="AB67" s="80">
        <f>Y65*'4 Transform Matrices'!AB68+Z65*'4 Transform Matrices'!AF68+AA65*'4 Transform Matrices'!AJ68+AB65</f>
        <v/>
      </c>
      <c r="AC67" s="80">
        <f>AC65*'4 Transform Matrices'!Y68+AD65*'4 Transform Matrices'!AC68+AE65*'4 Transform Matrices'!AG68</f>
        <v/>
      </c>
      <c r="AD67" s="80">
        <f>AC65*'4 Transform Matrices'!Z68+AD65*'4 Transform Matrices'!AD68+AE65*'4 Transform Matrices'!AH68</f>
        <v/>
      </c>
      <c r="AE67" s="80">
        <f>AC65*'4 Transform Matrices'!AA68+AD65*'4 Transform Matrices'!AE68+AE65*'4 Transform Matrices'!AI68</f>
        <v/>
      </c>
      <c r="AF67" s="80">
        <f>AC65*'4 Transform Matrices'!AB68+AD65*'4 Transform Matrices'!AF68+AE65*'4 Transform Matrices'!AJ68+AF65</f>
        <v/>
      </c>
      <c r="AG67" s="82">
        <f>MAX(ABS(I67-U67),ABS(J67-V67),ABS(K67-W67),ABS(L67-X67),ABS(M67-Y67),ABS(N67-Z67),ABS(O67-AA67),ABS(P67-AB67),ABS(Q67-AC67),ABS(R67-AD67),ABS(S67-AE67),ABS(T67-AF67))</f>
        <v/>
      </c>
      <c r="AI67" s="14" t="inlineStr"/>
    </row>
    <row r="68">
      <c r="A68" s="65" t="inlineStr">
        <is>
          <t>- Treeline pine</t>
        </is>
      </c>
      <c r="B68" s="52" t="inlineStr">
        <is>
          <t>BKG-61</t>
        </is>
      </c>
      <c r="C68" s="53" t="inlineStr">
        <is>
          <t>Group</t>
        </is>
      </c>
      <c r="D68" s="52" t="inlineStr">
        <is>
          <t>BKG-24</t>
        </is>
      </c>
      <c r="E68" s="52" t="n">
        <v>2</v>
      </c>
      <c r="F68" s="54">
        <f>L68</f>
        <v/>
      </c>
      <c r="G68" s="54">
        <f>P68</f>
        <v/>
      </c>
      <c r="H68" s="54">
        <f>T68</f>
        <v/>
      </c>
      <c r="I68" s="81" t="n">
        <v>0.875645161</v>
      </c>
      <c r="J68" s="81" t="n">
        <v>0</v>
      </c>
      <c r="K68" s="81" t="n">
        <v>-0.482955009</v>
      </c>
      <c r="L68" s="81" t="n">
        <v>-17.3762798</v>
      </c>
      <c r="M68" s="81" t="n">
        <v>0</v>
      </c>
      <c r="N68" s="81" t="n">
        <v>1</v>
      </c>
      <c r="O68" s="81" t="n">
        <v>0</v>
      </c>
      <c r="P68" s="81" t="n">
        <v>-0.350000024</v>
      </c>
      <c r="Q68" s="81" t="n">
        <v>0.482955009</v>
      </c>
      <c r="R68" s="81" t="n">
        <v>0</v>
      </c>
      <c r="S68" s="81" t="n">
        <v>0.875645161</v>
      </c>
      <c r="T68" s="81" t="n">
        <v>34.27705</v>
      </c>
      <c r="U68" s="80">
        <f>U31*'4 Transform Matrices'!Y69+V31*'4 Transform Matrices'!AC69+W31*'4 Transform Matrices'!AG69</f>
        <v/>
      </c>
      <c r="V68" s="80">
        <f>U31*'4 Transform Matrices'!Z69+V31*'4 Transform Matrices'!AD69+W31*'4 Transform Matrices'!AH69</f>
        <v/>
      </c>
      <c r="W68" s="80">
        <f>U31*'4 Transform Matrices'!AA69+V31*'4 Transform Matrices'!AE69+W31*'4 Transform Matrices'!AI69</f>
        <v/>
      </c>
      <c r="X68" s="80">
        <f>U31*'4 Transform Matrices'!AB69+V31*'4 Transform Matrices'!AF69+W31*'4 Transform Matrices'!AJ69+X31</f>
        <v/>
      </c>
      <c r="Y68" s="80">
        <f>Y31*'4 Transform Matrices'!Y69+Z31*'4 Transform Matrices'!AC69+AA31*'4 Transform Matrices'!AG69</f>
        <v/>
      </c>
      <c r="Z68" s="80">
        <f>Y31*'4 Transform Matrices'!Z69+Z31*'4 Transform Matrices'!AD69+AA31*'4 Transform Matrices'!AH69</f>
        <v/>
      </c>
      <c r="AA68" s="80">
        <f>Y31*'4 Transform Matrices'!AA69+Z31*'4 Transform Matrices'!AE69+AA31*'4 Transform Matrices'!AI69</f>
        <v/>
      </c>
      <c r="AB68" s="80">
        <f>Y31*'4 Transform Matrices'!AB69+Z31*'4 Transform Matrices'!AF69+AA31*'4 Transform Matrices'!AJ69+AB31</f>
        <v/>
      </c>
      <c r="AC68" s="80">
        <f>AC31*'4 Transform Matrices'!Y69+AD31*'4 Transform Matrices'!AC69+AE31*'4 Transform Matrices'!AG69</f>
        <v/>
      </c>
      <c r="AD68" s="80">
        <f>AC31*'4 Transform Matrices'!Z69+AD31*'4 Transform Matrices'!AD69+AE31*'4 Transform Matrices'!AH69</f>
        <v/>
      </c>
      <c r="AE68" s="80">
        <f>AC31*'4 Transform Matrices'!AA69+AD31*'4 Transform Matrices'!AE69+AE31*'4 Transform Matrices'!AI69</f>
        <v/>
      </c>
      <c r="AF68" s="80">
        <f>AC31*'4 Transform Matrices'!AB69+AD31*'4 Transform Matrices'!AF69+AE31*'4 Transform Matrices'!AJ69+AF31</f>
        <v/>
      </c>
      <c r="AG68" s="82">
        <f>MAX(ABS(I68-U68),ABS(J68-V68),ABS(K68-W68),ABS(L68-X68),ABS(M68-Y68),ABS(N68-Z68),ABS(O68-AA68),ABS(P68-AB68),ABS(Q68-AC68),ABS(R68-AD68),ABS(S68-AE68),ABS(T68-AF68))</f>
        <v/>
      </c>
      <c r="AI68" s="14" t="inlineStr"/>
    </row>
    <row r="69">
      <c r="A69" s="67" t="inlineStr">
        <is>
          <t>- Pine crown</t>
        </is>
      </c>
      <c r="B69" s="52" t="inlineStr">
        <is>
          <t>BKG-62</t>
        </is>
      </c>
      <c r="C69" s="61" t="inlineStr">
        <is>
          <t>Cone</t>
        </is>
      </c>
      <c r="D69" s="52" t="inlineStr">
        <is>
          <t>BKG-61</t>
        </is>
      </c>
      <c r="E69" s="52" t="n">
        <v>3</v>
      </c>
      <c r="F69" s="54">
        <f>L69</f>
        <v/>
      </c>
      <c r="G69" s="54">
        <f>P69</f>
        <v/>
      </c>
      <c r="H69" s="54">
        <f>T69</f>
        <v/>
      </c>
      <c r="I69" s="81" t="n">
        <v>2.94362855</v>
      </c>
      <c r="J69" s="81" t="n">
        <v>1.62353456</v>
      </c>
      <c r="K69" s="81" t="n">
        <v>7.85705581e-08</v>
      </c>
      <c r="L69" s="81" t="n">
        <v>-17.3762798</v>
      </c>
      <c r="M69" s="81" t="n">
        <v>0</v>
      </c>
      <c r="N69" s="81" t="n">
        <v>-1.46943194e-07</v>
      </c>
      <c r="O69" s="81" t="n">
        <v>3.7218473</v>
      </c>
      <c r="P69" s="81" t="n">
        <v>1.51092362</v>
      </c>
      <c r="Q69" s="81" t="n">
        <v>1.62353456</v>
      </c>
      <c r="R69" s="81" t="n">
        <v>-2.94362855</v>
      </c>
      <c r="S69" s="81" t="n">
        <v>-1.42456187e-07</v>
      </c>
      <c r="T69" s="81" t="n">
        <v>34.27705</v>
      </c>
      <c r="U69" s="80">
        <f>U68*'4 Transform Matrices'!Y70+V68*'4 Transform Matrices'!AC70+W68*'4 Transform Matrices'!AG70</f>
        <v/>
      </c>
      <c r="V69" s="80">
        <f>U68*'4 Transform Matrices'!Z70+V68*'4 Transform Matrices'!AD70+W68*'4 Transform Matrices'!AH70</f>
        <v/>
      </c>
      <c r="W69" s="80">
        <f>U68*'4 Transform Matrices'!AA70+V68*'4 Transform Matrices'!AE70+W68*'4 Transform Matrices'!AI70</f>
        <v/>
      </c>
      <c r="X69" s="80">
        <f>U68*'4 Transform Matrices'!AB70+V68*'4 Transform Matrices'!AF70+W68*'4 Transform Matrices'!AJ70+X68</f>
        <v/>
      </c>
      <c r="Y69" s="80">
        <f>Y68*'4 Transform Matrices'!Y70+Z68*'4 Transform Matrices'!AC70+AA68*'4 Transform Matrices'!AG70</f>
        <v/>
      </c>
      <c r="Z69" s="80">
        <f>Y68*'4 Transform Matrices'!Z70+Z68*'4 Transform Matrices'!AD70+AA68*'4 Transform Matrices'!AH70</f>
        <v/>
      </c>
      <c r="AA69" s="80">
        <f>Y68*'4 Transform Matrices'!AA70+Z68*'4 Transform Matrices'!AE70+AA68*'4 Transform Matrices'!AI70</f>
        <v/>
      </c>
      <c r="AB69" s="80">
        <f>Y68*'4 Transform Matrices'!AB70+Z68*'4 Transform Matrices'!AF70+AA68*'4 Transform Matrices'!AJ70+AB68</f>
        <v/>
      </c>
      <c r="AC69" s="80">
        <f>AC68*'4 Transform Matrices'!Y70+AD68*'4 Transform Matrices'!AC70+AE68*'4 Transform Matrices'!AG70</f>
        <v/>
      </c>
      <c r="AD69" s="80">
        <f>AC68*'4 Transform Matrices'!Z70+AD68*'4 Transform Matrices'!AD70+AE68*'4 Transform Matrices'!AH70</f>
        <v/>
      </c>
      <c r="AE69" s="80">
        <f>AC68*'4 Transform Matrices'!AA70+AD68*'4 Transform Matrices'!AE70+AE68*'4 Transform Matrices'!AI70</f>
        <v/>
      </c>
      <c r="AF69" s="80">
        <f>AC68*'4 Transform Matrices'!AB70+AD68*'4 Transform Matrices'!AF70+AE68*'4 Transform Matrices'!AJ70+AF68</f>
        <v/>
      </c>
      <c r="AG69" s="82">
        <f>MAX(ABS(I69-U69),ABS(J69-V69),ABS(K69-W69),ABS(L69-X69),ABS(M69-Y69),ABS(N69-Z69),ABS(O69-AA69),ABS(P69-AB69),ABS(Q69-AC69),ABS(R69-AD69),ABS(S69-AE69),ABS(T69-AF69))</f>
        <v/>
      </c>
      <c r="AI69" s="14" t="inlineStr"/>
    </row>
    <row r="70">
      <c r="A70" s="67" t="inlineStr">
        <is>
          <t>- Pine crown</t>
        </is>
      </c>
      <c r="B70" s="52" t="inlineStr">
        <is>
          <t>BKG-63</t>
        </is>
      </c>
      <c r="C70" s="61" t="inlineStr">
        <is>
          <t>Cone</t>
        </is>
      </c>
      <c r="D70" s="52" t="inlineStr">
        <is>
          <t>BKG-61</t>
        </is>
      </c>
      <c r="E70" s="52" t="n">
        <v>3</v>
      </c>
      <c r="F70" s="54">
        <f>L70</f>
        <v/>
      </c>
      <c r="G70" s="54">
        <f>P70</f>
        <v/>
      </c>
      <c r="H70" s="54">
        <f>T70</f>
        <v/>
      </c>
      <c r="I70" s="81" t="n">
        <v>2.18466592</v>
      </c>
      <c r="J70" s="81" t="n">
        <v>-0.0427649207</v>
      </c>
      <c r="K70" s="81" t="n">
        <v>-2.8245104e-09</v>
      </c>
      <c r="L70" s="81" t="n">
        <v>-17.3762798</v>
      </c>
      <c r="M70" s="81" t="n">
        <v>0</v>
      </c>
      <c r="N70" s="81" t="n">
        <v>-9.5513073e-08</v>
      </c>
      <c r="O70" s="81" t="n">
        <v>3.3016386</v>
      </c>
      <c r="P70" s="81" t="n">
        <v>4.00216007</v>
      </c>
      <c r="Q70" s="81" t="n">
        <v>-0.0427648835</v>
      </c>
      <c r="R70" s="81" t="n">
        <v>-2.18466568</v>
      </c>
      <c r="S70" s="81" t="n">
        <v>-1.44291562e-07</v>
      </c>
      <c r="T70" s="81" t="n">
        <v>34.27705</v>
      </c>
      <c r="U70" s="80">
        <f>U68*'4 Transform Matrices'!Y71+V68*'4 Transform Matrices'!AC71+W68*'4 Transform Matrices'!AG71</f>
        <v/>
      </c>
      <c r="V70" s="80">
        <f>U68*'4 Transform Matrices'!Z71+V68*'4 Transform Matrices'!AD71+W68*'4 Transform Matrices'!AH71</f>
        <v/>
      </c>
      <c r="W70" s="80">
        <f>U68*'4 Transform Matrices'!AA71+V68*'4 Transform Matrices'!AE71+W68*'4 Transform Matrices'!AI71</f>
        <v/>
      </c>
      <c r="X70" s="80">
        <f>U68*'4 Transform Matrices'!AB71+V68*'4 Transform Matrices'!AF71+W68*'4 Transform Matrices'!AJ71+X68</f>
        <v/>
      </c>
      <c r="Y70" s="80">
        <f>Y68*'4 Transform Matrices'!Y71+Z68*'4 Transform Matrices'!AC71+AA68*'4 Transform Matrices'!AG71</f>
        <v/>
      </c>
      <c r="Z70" s="80">
        <f>Y68*'4 Transform Matrices'!Z71+Z68*'4 Transform Matrices'!AD71+AA68*'4 Transform Matrices'!AH71</f>
        <v/>
      </c>
      <c r="AA70" s="80">
        <f>Y68*'4 Transform Matrices'!AA71+Z68*'4 Transform Matrices'!AE71+AA68*'4 Transform Matrices'!AI71</f>
        <v/>
      </c>
      <c r="AB70" s="80">
        <f>Y68*'4 Transform Matrices'!AB71+Z68*'4 Transform Matrices'!AF71+AA68*'4 Transform Matrices'!AJ71+AB68</f>
        <v/>
      </c>
      <c r="AC70" s="80">
        <f>AC68*'4 Transform Matrices'!Y71+AD68*'4 Transform Matrices'!AC71+AE68*'4 Transform Matrices'!AG71</f>
        <v/>
      </c>
      <c r="AD70" s="80">
        <f>AC68*'4 Transform Matrices'!Z71+AD68*'4 Transform Matrices'!AD71+AE68*'4 Transform Matrices'!AH71</f>
        <v/>
      </c>
      <c r="AE70" s="80">
        <f>AC68*'4 Transform Matrices'!AA71+AD68*'4 Transform Matrices'!AE71+AE68*'4 Transform Matrices'!AI71</f>
        <v/>
      </c>
      <c r="AF70" s="80">
        <f>AC68*'4 Transform Matrices'!AB71+AD68*'4 Transform Matrices'!AF71+AE68*'4 Transform Matrices'!AJ71+AF68</f>
        <v/>
      </c>
      <c r="AG70" s="82">
        <f>MAX(ABS(I70-U70),ABS(J70-V70),ABS(K70-W70),ABS(L70-X70),ABS(M70-Y70),ABS(N70-Z70),ABS(O70-AA70),ABS(P70-AB70),ABS(Q70-AC70),ABS(R70-AD70),ABS(S70-AE70),ABS(T70-AF70))</f>
        <v/>
      </c>
      <c r="AI70" s="14" t="inlineStr"/>
    </row>
    <row r="71">
      <c r="A71" s="65" t="inlineStr">
        <is>
          <t>- Treeline pine</t>
        </is>
      </c>
      <c r="B71" s="52" t="inlineStr">
        <is>
          <t>BKG-64</t>
        </is>
      </c>
      <c r="C71" s="53" t="inlineStr">
        <is>
          <t>Group</t>
        </is>
      </c>
      <c r="D71" s="52" t="inlineStr">
        <is>
          <t>BKG-24</t>
        </is>
      </c>
      <c r="E71" s="52" t="n">
        <v>2</v>
      </c>
      <c r="F71" s="54">
        <f>L71</f>
        <v/>
      </c>
      <c r="G71" s="54">
        <f>P71</f>
        <v/>
      </c>
      <c r="H71" s="54">
        <f>T71</f>
        <v/>
      </c>
      <c r="I71" s="81" t="n">
        <v>0.99891293</v>
      </c>
      <c r="J71" s="81" t="n">
        <v>0</v>
      </c>
      <c r="K71" s="81" t="n">
        <v>-0.0466152169</v>
      </c>
      <c r="L71" s="81" t="n">
        <v>-20.1982346</v>
      </c>
      <c r="M71" s="81" t="n">
        <v>0</v>
      </c>
      <c r="N71" s="81" t="n">
        <v>1</v>
      </c>
      <c r="O71" s="81" t="n">
        <v>0</v>
      </c>
      <c r="P71" s="81" t="n">
        <v>-0.350000024</v>
      </c>
      <c r="Q71" s="81" t="n">
        <v>0.0466152169</v>
      </c>
      <c r="R71" s="81" t="n">
        <v>0</v>
      </c>
      <c r="S71" s="81" t="n">
        <v>0.99891293</v>
      </c>
      <c r="T71" s="81" t="n">
        <v>32.9320259</v>
      </c>
      <c r="U71" s="80">
        <f>U31*'4 Transform Matrices'!Y72+V31*'4 Transform Matrices'!AC72+W31*'4 Transform Matrices'!AG72</f>
        <v/>
      </c>
      <c r="V71" s="80">
        <f>U31*'4 Transform Matrices'!Z72+V31*'4 Transform Matrices'!AD72+W31*'4 Transform Matrices'!AH72</f>
        <v/>
      </c>
      <c r="W71" s="80">
        <f>U31*'4 Transform Matrices'!AA72+V31*'4 Transform Matrices'!AE72+W31*'4 Transform Matrices'!AI72</f>
        <v/>
      </c>
      <c r="X71" s="80">
        <f>U31*'4 Transform Matrices'!AB72+V31*'4 Transform Matrices'!AF72+W31*'4 Transform Matrices'!AJ72+X31</f>
        <v/>
      </c>
      <c r="Y71" s="80">
        <f>Y31*'4 Transform Matrices'!Y72+Z31*'4 Transform Matrices'!AC72+AA31*'4 Transform Matrices'!AG72</f>
        <v/>
      </c>
      <c r="Z71" s="80">
        <f>Y31*'4 Transform Matrices'!Z72+Z31*'4 Transform Matrices'!AD72+AA31*'4 Transform Matrices'!AH72</f>
        <v/>
      </c>
      <c r="AA71" s="80">
        <f>Y31*'4 Transform Matrices'!AA72+Z31*'4 Transform Matrices'!AE72+AA31*'4 Transform Matrices'!AI72</f>
        <v/>
      </c>
      <c r="AB71" s="80">
        <f>Y31*'4 Transform Matrices'!AB72+Z31*'4 Transform Matrices'!AF72+AA31*'4 Transform Matrices'!AJ72+AB31</f>
        <v/>
      </c>
      <c r="AC71" s="80">
        <f>AC31*'4 Transform Matrices'!Y72+AD31*'4 Transform Matrices'!AC72+AE31*'4 Transform Matrices'!AG72</f>
        <v/>
      </c>
      <c r="AD71" s="80">
        <f>AC31*'4 Transform Matrices'!Z72+AD31*'4 Transform Matrices'!AD72+AE31*'4 Transform Matrices'!AH72</f>
        <v/>
      </c>
      <c r="AE71" s="80">
        <f>AC31*'4 Transform Matrices'!AA72+AD31*'4 Transform Matrices'!AE72+AE31*'4 Transform Matrices'!AI72</f>
        <v/>
      </c>
      <c r="AF71" s="80">
        <f>AC31*'4 Transform Matrices'!AB72+AD31*'4 Transform Matrices'!AF72+AE31*'4 Transform Matrices'!AJ72+AF31</f>
        <v/>
      </c>
      <c r="AG71" s="82">
        <f>MAX(ABS(I71-U71),ABS(J71-V71),ABS(K71-W71),ABS(L71-X71),ABS(M71-Y71),ABS(N71-Z71),ABS(O71-AA71),ABS(P71-AB71),ABS(Q71-AC71),ABS(R71-AD71),ABS(S71-AE71),ABS(T71-AF71))</f>
        <v/>
      </c>
      <c r="AI71" s="14" t="inlineStr"/>
    </row>
    <row r="72">
      <c r="A72" s="67" t="inlineStr">
        <is>
          <t>- Pine crown</t>
        </is>
      </c>
      <c r="B72" s="52" t="inlineStr">
        <is>
          <t>BKG-65</t>
        </is>
      </c>
      <c r="C72" s="61" t="inlineStr">
        <is>
          <t>Cone</t>
        </is>
      </c>
      <c r="D72" s="52" t="inlineStr">
        <is>
          <t>BKG-64</t>
        </is>
      </c>
      <c r="E72" s="52" t="n">
        <v>3</v>
      </c>
      <c r="F72" s="54">
        <f>L72</f>
        <v/>
      </c>
      <c r="G72" s="54">
        <f>P72</f>
        <v/>
      </c>
      <c r="H72" s="54">
        <f>T72</f>
        <v/>
      </c>
      <c r="I72" s="81" t="n">
        <v>5.15834236</v>
      </c>
      <c r="J72" s="81" t="n">
        <v>0.240718931</v>
      </c>
      <c r="K72" s="81" t="n">
        <v>1.16495338e-08</v>
      </c>
      <c r="L72" s="81" t="n">
        <v>-20.1982346</v>
      </c>
      <c r="M72" s="81" t="n">
        <v>0</v>
      </c>
      <c r="N72" s="81" t="n">
        <v>-2.25723696e-07</v>
      </c>
      <c r="O72" s="81" t="n">
        <v>5.71723747</v>
      </c>
      <c r="P72" s="81" t="n">
        <v>2.50861883</v>
      </c>
      <c r="Q72" s="81" t="n">
        <v>0.240718931</v>
      </c>
      <c r="R72" s="81" t="n">
        <v>-5.15834236</v>
      </c>
      <c r="S72" s="81" t="n">
        <v>-2.49636742e-07</v>
      </c>
      <c r="T72" s="81" t="n">
        <v>32.9320259</v>
      </c>
      <c r="U72" s="80">
        <f>U71*'4 Transform Matrices'!Y73+V71*'4 Transform Matrices'!AC73+W71*'4 Transform Matrices'!AG73</f>
        <v/>
      </c>
      <c r="V72" s="80">
        <f>U71*'4 Transform Matrices'!Z73+V71*'4 Transform Matrices'!AD73+W71*'4 Transform Matrices'!AH73</f>
        <v/>
      </c>
      <c r="W72" s="80">
        <f>U71*'4 Transform Matrices'!AA73+V71*'4 Transform Matrices'!AE73+W71*'4 Transform Matrices'!AI73</f>
        <v/>
      </c>
      <c r="X72" s="80">
        <f>U71*'4 Transform Matrices'!AB73+V71*'4 Transform Matrices'!AF73+W71*'4 Transform Matrices'!AJ73+X71</f>
        <v/>
      </c>
      <c r="Y72" s="80">
        <f>Y71*'4 Transform Matrices'!Y73+Z71*'4 Transform Matrices'!AC73+AA71*'4 Transform Matrices'!AG73</f>
        <v/>
      </c>
      <c r="Z72" s="80">
        <f>Y71*'4 Transform Matrices'!Z73+Z71*'4 Transform Matrices'!AD73+AA71*'4 Transform Matrices'!AH73</f>
        <v/>
      </c>
      <c r="AA72" s="80">
        <f>Y71*'4 Transform Matrices'!AA73+Z71*'4 Transform Matrices'!AE73+AA71*'4 Transform Matrices'!AI73</f>
        <v/>
      </c>
      <c r="AB72" s="80">
        <f>Y71*'4 Transform Matrices'!AB73+Z71*'4 Transform Matrices'!AF73+AA71*'4 Transform Matrices'!AJ73+AB71</f>
        <v/>
      </c>
      <c r="AC72" s="80">
        <f>AC71*'4 Transform Matrices'!Y73+AD71*'4 Transform Matrices'!AC73+AE71*'4 Transform Matrices'!AG73</f>
        <v/>
      </c>
      <c r="AD72" s="80">
        <f>AC71*'4 Transform Matrices'!Z73+AD71*'4 Transform Matrices'!AD73+AE71*'4 Transform Matrices'!AH73</f>
        <v/>
      </c>
      <c r="AE72" s="80">
        <f>AC71*'4 Transform Matrices'!AA73+AD71*'4 Transform Matrices'!AE73+AE71*'4 Transform Matrices'!AI73</f>
        <v/>
      </c>
      <c r="AF72" s="80">
        <f>AC71*'4 Transform Matrices'!AB73+AD71*'4 Transform Matrices'!AF73+AE71*'4 Transform Matrices'!AJ73+AF71</f>
        <v/>
      </c>
      <c r="AG72" s="82">
        <f>MAX(ABS(I72-U72),ABS(J72-V72),ABS(K72-W72),ABS(L72-X72),ABS(M72-Y72),ABS(N72-Z72),ABS(O72-AA72),ABS(P72-AB72),ABS(Q72-AC72),ABS(R72-AD72),ABS(S72-AE72),ABS(T72-AF72))</f>
        <v/>
      </c>
      <c r="AI72" s="14" t="inlineStr"/>
    </row>
    <row r="73">
      <c r="A73" s="67" t="inlineStr">
        <is>
          <t>- Pine crown</t>
        </is>
      </c>
      <c r="B73" s="52" t="inlineStr">
        <is>
          <t>BKG-66</t>
        </is>
      </c>
      <c r="C73" s="61" t="inlineStr">
        <is>
          <t>Cone</t>
        </is>
      </c>
      <c r="D73" s="52" t="inlineStr">
        <is>
          <t>BKG-64</t>
        </is>
      </c>
      <c r="E73" s="52" t="n">
        <v>3</v>
      </c>
      <c r="F73" s="54">
        <f>L73</f>
        <v/>
      </c>
      <c r="G73" s="54">
        <f>P73</f>
        <v/>
      </c>
      <c r="H73" s="54">
        <f>T73</f>
        <v/>
      </c>
      <c r="I73" s="81" t="n">
        <v>2.98194981</v>
      </c>
      <c r="J73" s="81" t="n">
        <v>-1.54095674</v>
      </c>
      <c r="K73" s="81" t="n">
        <v>-1.0177623e-07</v>
      </c>
      <c r="L73" s="81" t="n">
        <v>-20.1982346</v>
      </c>
      <c r="M73" s="81" t="n">
        <v>0</v>
      </c>
      <c r="N73" s="81" t="n">
        <v>-1.46720396e-07</v>
      </c>
      <c r="O73" s="81" t="n">
        <v>5.07174301</v>
      </c>
      <c r="P73" s="81" t="n">
        <v>6.33547974</v>
      </c>
      <c r="Q73" s="81" t="n">
        <v>-1.54095662</v>
      </c>
      <c r="R73" s="81" t="n">
        <v>-2.98194981</v>
      </c>
      <c r="S73" s="81" t="n">
        <v>-1.9695014e-07</v>
      </c>
      <c r="T73" s="81" t="n">
        <v>32.9320259</v>
      </c>
      <c r="U73" s="80">
        <f>U71*'4 Transform Matrices'!Y74+V71*'4 Transform Matrices'!AC74+W71*'4 Transform Matrices'!AG74</f>
        <v/>
      </c>
      <c r="V73" s="80">
        <f>U71*'4 Transform Matrices'!Z74+V71*'4 Transform Matrices'!AD74+W71*'4 Transform Matrices'!AH74</f>
        <v/>
      </c>
      <c r="W73" s="80">
        <f>U71*'4 Transform Matrices'!AA74+V71*'4 Transform Matrices'!AE74+W71*'4 Transform Matrices'!AI74</f>
        <v/>
      </c>
      <c r="X73" s="80">
        <f>U71*'4 Transform Matrices'!AB74+V71*'4 Transform Matrices'!AF74+W71*'4 Transform Matrices'!AJ74+X71</f>
        <v/>
      </c>
      <c r="Y73" s="80">
        <f>Y71*'4 Transform Matrices'!Y74+Z71*'4 Transform Matrices'!AC74+AA71*'4 Transform Matrices'!AG74</f>
        <v/>
      </c>
      <c r="Z73" s="80">
        <f>Y71*'4 Transform Matrices'!Z74+Z71*'4 Transform Matrices'!AD74+AA71*'4 Transform Matrices'!AH74</f>
        <v/>
      </c>
      <c r="AA73" s="80">
        <f>Y71*'4 Transform Matrices'!AA74+Z71*'4 Transform Matrices'!AE74+AA71*'4 Transform Matrices'!AI74</f>
        <v/>
      </c>
      <c r="AB73" s="80">
        <f>Y71*'4 Transform Matrices'!AB74+Z71*'4 Transform Matrices'!AF74+AA71*'4 Transform Matrices'!AJ74+AB71</f>
        <v/>
      </c>
      <c r="AC73" s="80">
        <f>AC71*'4 Transform Matrices'!Y74+AD71*'4 Transform Matrices'!AC74+AE71*'4 Transform Matrices'!AG74</f>
        <v/>
      </c>
      <c r="AD73" s="80">
        <f>AC71*'4 Transform Matrices'!Z74+AD71*'4 Transform Matrices'!AD74+AE71*'4 Transform Matrices'!AH74</f>
        <v/>
      </c>
      <c r="AE73" s="80">
        <f>AC71*'4 Transform Matrices'!AA74+AD71*'4 Transform Matrices'!AE74+AE71*'4 Transform Matrices'!AI74</f>
        <v/>
      </c>
      <c r="AF73" s="80">
        <f>AC71*'4 Transform Matrices'!AB74+AD71*'4 Transform Matrices'!AF74+AE71*'4 Transform Matrices'!AJ74+AF71</f>
        <v/>
      </c>
      <c r="AG73" s="82">
        <f>MAX(ABS(I73-U73),ABS(J73-V73),ABS(K73-W73),ABS(L73-X73),ABS(M73-Y73),ABS(N73-Z73),ABS(O73-AA73),ABS(P73-AB73),ABS(Q73-AC73),ABS(R73-AD73),ABS(S73-AE73),ABS(T73-AF73))</f>
        <v/>
      </c>
      <c r="AI73" s="14" t="inlineStr"/>
    </row>
    <row r="74">
      <c r="A74" s="65" t="inlineStr">
        <is>
          <t>- Treeline pine</t>
        </is>
      </c>
      <c r="B74" s="52" t="inlineStr">
        <is>
          <t>BKG-67</t>
        </is>
      </c>
      <c r="C74" s="53" t="inlineStr">
        <is>
          <t>Group</t>
        </is>
      </c>
      <c r="D74" s="52" t="inlineStr">
        <is>
          <t>BKG-24</t>
        </is>
      </c>
      <c r="E74" s="52" t="n">
        <v>2</v>
      </c>
      <c r="F74" s="54">
        <f>L74</f>
        <v/>
      </c>
      <c r="G74" s="54">
        <f>P74</f>
        <v/>
      </c>
      <c r="H74" s="54">
        <f>T74</f>
        <v/>
      </c>
      <c r="I74" s="81" t="n">
        <v>-0.95201081</v>
      </c>
      <c r="J74" s="81" t="n">
        <v>0</v>
      </c>
      <c r="K74" s="81" t="n">
        <v>-0.306064337</v>
      </c>
      <c r="L74" s="81" t="n">
        <v>-28.2625008</v>
      </c>
      <c r="M74" s="81" t="n">
        <v>0</v>
      </c>
      <c r="N74" s="81" t="n">
        <v>1</v>
      </c>
      <c r="O74" s="81" t="n">
        <v>0</v>
      </c>
      <c r="P74" s="81" t="n">
        <v>-0.350000024</v>
      </c>
      <c r="Q74" s="81" t="n">
        <v>0.306064337</v>
      </c>
      <c r="R74" s="81" t="n">
        <v>0</v>
      </c>
      <c r="S74" s="81" t="n">
        <v>-0.95201081</v>
      </c>
      <c r="T74" s="81" t="n">
        <v>30.2142601</v>
      </c>
      <c r="U74" s="80">
        <f>U31*'4 Transform Matrices'!Y75+V31*'4 Transform Matrices'!AC75+W31*'4 Transform Matrices'!AG75</f>
        <v/>
      </c>
      <c r="V74" s="80">
        <f>U31*'4 Transform Matrices'!Z75+V31*'4 Transform Matrices'!AD75+W31*'4 Transform Matrices'!AH75</f>
        <v/>
      </c>
      <c r="W74" s="80">
        <f>U31*'4 Transform Matrices'!AA75+V31*'4 Transform Matrices'!AE75+W31*'4 Transform Matrices'!AI75</f>
        <v/>
      </c>
      <c r="X74" s="80">
        <f>U31*'4 Transform Matrices'!AB75+V31*'4 Transform Matrices'!AF75+W31*'4 Transform Matrices'!AJ75+X31</f>
        <v/>
      </c>
      <c r="Y74" s="80">
        <f>Y31*'4 Transform Matrices'!Y75+Z31*'4 Transform Matrices'!AC75+AA31*'4 Transform Matrices'!AG75</f>
        <v/>
      </c>
      <c r="Z74" s="80">
        <f>Y31*'4 Transform Matrices'!Z75+Z31*'4 Transform Matrices'!AD75+AA31*'4 Transform Matrices'!AH75</f>
        <v/>
      </c>
      <c r="AA74" s="80">
        <f>Y31*'4 Transform Matrices'!AA75+Z31*'4 Transform Matrices'!AE75+AA31*'4 Transform Matrices'!AI75</f>
        <v/>
      </c>
      <c r="AB74" s="80">
        <f>Y31*'4 Transform Matrices'!AB75+Z31*'4 Transform Matrices'!AF75+AA31*'4 Transform Matrices'!AJ75+AB31</f>
        <v/>
      </c>
      <c r="AC74" s="80">
        <f>AC31*'4 Transform Matrices'!Y75+AD31*'4 Transform Matrices'!AC75+AE31*'4 Transform Matrices'!AG75</f>
        <v/>
      </c>
      <c r="AD74" s="80">
        <f>AC31*'4 Transform Matrices'!Z75+AD31*'4 Transform Matrices'!AD75+AE31*'4 Transform Matrices'!AH75</f>
        <v/>
      </c>
      <c r="AE74" s="80">
        <f>AC31*'4 Transform Matrices'!AA75+AD31*'4 Transform Matrices'!AE75+AE31*'4 Transform Matrices'!AI75</f>
        <v/>
      </c>
      <c r="AF74" s="80">
        <f>AC31*'4 Transform Matrices'!AB75+AD31*'4 Transform Matrices'!AF75+AE31*'4 Transform Matrices'!AJ75+AF31</f>
        <v/>
      </c>
      <c r="AG74" s="82">
        <f>MAX(ABS(I74-U74),ABS(J74-V74),ABS(K74-W74),ABS(L74-X74),ABS(M74-Y74),ABS(N74-Z74),ABS(O74-AA74),ABS(P74-AB74),ABS(Q74-AC74),ABS(R74-AD74),ABS(S74-AE74),ABS(T74-AF74))</f>
        <v/>
      </c>
      <c r="AI74" s="14" t="inlineStr"/>
    </row>
    <row r="75">
      <c r="A75" s="67" t="inlineStr">
        <is>
          <t>- Pine crown</t>
        </is>
      </c>
      <c r="B75" s="52" t="inlineStr">
        <is>
          <t>BKG-68</t>
        </is>
      </c>
      <c r="C75" s="61" t="inlineStr">
        <is>
          <t>Cone</t>
        </is>
      </c>
      <c r="D75" s="52" t="inlineStr">
        <is>
          <t>BKG-67</t>
        </is>
      </c>
      <c r="E75" s="52" t="n">
        <v>3</v>
      </c>
      <c r="F75" s="54">
        <f>L75</f>
        <v/>
      </c>
      <c r="G75" s="54">
        <f>P75</f>
        <v/>
      </c>
      <c r="H75" s="54">
        <f>T75</f>
        <v/>
      </c>
      <c r="I75" s="81" t="n">
        <v>-4.99581385</v>
      </c>
      <c r="J75" s="81" t="n">
        <v>1.60611665</v>
      </c>
      <c r="K75" s="81" t="n">
        <v>7.77276128e-08</v>
      </c>
      <c r="L75" s="81" t="n">
        <v>-28.2625008</v>
      </c>
      <c r="M75" s="81" t="n">
        <v>0</v>
      </c>
      <c r="N75" s="81" t="n">
        <v>-2.29381797e-07</v>
      </c>
      <c r="O75" s="81" t="n">
        <v>5.80989122</v>
      </c>
      <c r="P75" s="81" t="n">
        <v>2.55494547</v>
      </c>
      <c r="Q75" s="81" t="n">
        <v>1.60611665</v>
      </c>
      <c r="R75" s="81" t="n">
        <v>4.99581385</v>
      </c>
      <c r="S75" s="81" t="n">
        <v>2.41771147e-07</v>
      </c>
      <c r="T75" s="81" t="n">
        <v>30.2142601</v>
      </c>
      <c r="U75" s="80">
        <f>U74*'4 Transform Matrices'!Y76+V74*'4 Transform Matrices'!AC76+W74*'4 Transform Matrices'!AG76</f>
        <v/>
      </c>
      <c r="V75" s="80">
        <f>U74*'4 Transform Matrices'!Z76+V74*'4 Transform Matrices'!AD76+W74*'4 Transform Matrices'!AH76</f>
        <v/>
      </c>
      <c r="W75" s="80">
        <f>U74*'4 Transform Matrices'!AA76+V74*'4 Transform Matrices'!AE76+W74*'4 Transform Matrices'!AI76</f>
        <v/>
      </c>
      <c r="X75" s="80">
        <f>U74*'4 Transform Matrices'!AB76+V74*'4 Transform Matrices'!AF76+W74*'4 Transform Matrices'!AJ76+X74</f>
        <v/>
      </c>
      <c r="Y75" s="80">
        <f>Y74*'4 Transform Matrices'!Y76+Z74*'4 Transform Matrices'!AC76+AA74*'4 Transform Matrices'!AG76</f>
        <v/>
      </c>
      <c r="Z75" s="80">
        <f>Y74*'4 Transform Matrices'!Z76+Z74*'4 Transform Matrices'!AD76+AA74*'4 Transform Matrices'!AH76</f>
        <v/>
      </c>
      <c r="AA75" s="80">
        <f>Y74*'4 Transform Matrices'!AA76+Z74*'4 Transform Matrices'!AE76+AA74*'4 Transform Matrices'!AI76</f>
        <v/>
      </c>
      <c r="AB75" s="80">
        <f>Y74*'4 Transform Matrices'!AB76+Z74*'4 Transform Matrices'!AF76+AA74*'4 Transform Matrices'!AJ76+AB74</f>
        <v/>
      </c>
      <c r="AC75" s="80">
        <f>AC74*'4 Transform Matrices'!Y76+AD74*'4 Transform Matrices'!AC76+AE74*'4 Transform Matrices'!AG76</f>
        <v/>
      </c>
      <c r="AD75" s="80">
        <f>AC74*'4 Transform Matrices'!Z76+AD74*'4 Transform Matrices'!AD76+AE74*'4 Transform Matrices'!AH76</f>
        <v/>
      </c>
      <c r="AE75" s="80">
        <f>AC74*'4 Transform Matrices'!AA76+AD74*'4 Transform Matrices'!AE76+AE74*'4 Transform Matrices'!AI76</f>
        <v/>
      </c>
      <c r="AF75" s="80">
        <f>AC74*'4 Transform Matrices'!AB76+AD74*'4 Transform Matrices'!AF76+AE74*'4 Transform Matrices'!AJ76+AF74</f>
        <v/>
      </c>
      <c r="AG75" s="82">
        <f>MAX(ABS(I75-U75),ABS(J75-V75),ABS(K75-W75),ABS(L75-X75),ABS(M75-Y75),ABS(N75-Z75),ABS(O75-AA75),ABS(P75-AB75),ABS(Q75-AC75),ABS(R75-AD75),ABS(S75-AE75),ABS(T75-AF75))</f>
        <v/>
      </c>
      <c r="AI75" s="14" t="inlineStr"/>
    </row>
    <row r="76">
      <c r="A76" s="67" t="inlineStr">
        <is>
          <t>- Pine crown</t>
        </is>
      </c>
      <c r="B76" s="52" t="inlineStr">
        <is>
          <t>BKG-69</t>
        </is>
      </c>
      <c r="C76" s="61" t="inlineStr">
        <is>
          <t>Cone</t>
        </is>
      </c>
      <c r="D76" s="52" t="inlineStr">
        <is>
          <t>BKG-67</t>
        </is>
      </c>
      <c r="E76" s="52" t="n">
        <v>3</v>
      </c>
      <c r="F76" s="54">
        <f>L76</f>
        <v/>
      </c>
      <c r="G76" s="54">
        <f>P76</f>
        <v/>
      </c>
      <c r="H76" s="54">
        <f>T76</f>
        <v/>
      </c>
      <c r="I76" s="81" t="n">
        <v>-2.29023814</v>
      </c>
      <c r="J76" s="81" t="n">
        <v>2.52774906</v>
      </c>
      <c r="K76" s="81" t="n">
        <v>1.66951324e-07</v>
      </c>
      <c r="L76" s="81" t="n">
        <v>-28.2625008</v>
      </c>
      <c r="M76" s="81" t="n">
        <v>0</v>
      </c>
      <c r="N76" s="81" t="n">
        <v>-1.4909817e-07</v>
      </c>
      <c r="O76" s="81" t="n">
        <v>5.15393591</v>
      </c>
      <c r="P76" s="81" t="n">
        <v>6.44382477</v>
      </c>
      <c r="Q76" s="81" t="n">
        <v>2.52774906</v>
      </c>
      <c r="R76" s="81" t="n">
        <v>2.29023814</v>
      </c>
      <c r="S76" s="81" t="n">
        <v>1.51264345e-07</v>
      </c>
      <c r="T76" s="81" t="n">
        <v>30.2142601</v>
      </c>
      <c r="U76" s="80">
        <f>U74*'4 Transform Matrices'!Y77+V74*'4 Transform Matrices'!AC77+W74*'4 Transform Matrices'!AG77</f>
        <v/>
      </c>
      <c r="V76" s="80">
        <f>U74*'4 Transform Matrices'!Z77+V74*'4 Transform Matrices'!AD77+W74*'4 Transform Matrices'!AH77</f>
        <v/>
      </c>
      <c r="W76" s="80">
        <f>U74*'4 Transform Matrices'!AA77+V74*'4 Transform Matrices'!AE77+W74*'4 Transform Matrices'!AI77</f>
        <v/>
      </c>
      <c r="X76" s="80">
        <f>U74*'4 Transform Matrices'!AB77+V74*'4 Transform Matrices'!AF77+W74*'4 Transform Matrices'!AJ77+X74</f>
        <v/>
      </c>
      <c r="Y76" s="80">
        <f>Y74*'4 Transform Matrices'!Y77+Z74*'4 Transform Matrices'!AC77+AA74*'4 Transform Matrices'!AG77</f>
        <v/>
      </c>
      <c r="Z76" s="80">
        <f>Y74*'4 Transform Matrices'!Z77+Z74*'4 Transform Matrices'!AD77+AA74*'4 Transform Matrices'!AH77</f>
        <v/>
      </c>
      <c r="AA76" s="80">
        <f>Y74*'4 Transform Matrices'!AA77+Z74*'4 Transform Matrices'!AE77+AA74*'4 Transform Matrices'!AI77</f>
        <v/>
      </c>
      <c r="AB76" s="80">
        <f>Y74*'4 Transform Matrices'!AB77+Z74*'4 Transform Matrices'!AF77+AA74*'4 Transform Matrices'!AJ77+AB74</f>
        <v/>
      </c>
      <c r="AC76" s="80">
        <f>AC74*'4 Transform Matrices'!Y77+AD74*'4 Transform Matrices'!AC77+AE74*'4 Transform Matrices'!AG77</f>
        <v/>
      </c>
      <c r="AD76" s="80">
        <f>AC74*'4 Transform Matrices'!Z77+AD74*'4 Transform Matrices'!AD77+AE74*'4 Transform Matrices'!AH77</f>
        <v/>
      </c>
      <c r="AE76" s="80">
        <f>AC74*'4 Transform Matrices'!AA77+AD74*'4 Transform Matrices'!AE77+AE74*'4 Transform Matrices'!AI77</f>
        <v/>
      </c>
      <c r="AF76" s="80">
        <f>AC74*'4 Transform Matrices'!AB77+AD74*'4 Transform Matrices'!AF77+AE74*'4 Transform Matrices'!AJ77+AF74</f>
        <v/>
      </c>
      <c r="AG76" s="82">
        <f>MAX(ABS(I76-U76),ABS(J76-V76),ABS(K76-W76),ABS(L76-X76),ABS(M76-Y76),ABS(N76-Z76),ABS(O76-AA76),ABS(P76-AB76),ABS(Q76-AC76),ABS(R76-AD76),ABS(S76-AE76),ABS(T76-AF76))</f>
        <v/>
      </c>
      <c r="AI76" s="14" t="inlineStr"/>
    </row>
    <row r="77">
      <c r="A77" s="65" t="inlineStr">
        <is>
          <t>- Treeline pine</t>
        </is>
      </c>
      <c r="B77" s="52" t="inlineStr">
        <is>
          <t>BKG-70</t>
        </is>
      </c>
      <c r="C77" s="53" t="inlineStr">
        <is>
          <t>Group</t>
        </is>
      </c>
      <c r="D77" s="52" t="inlineStr">
        <is>
          <t>BKG-24</t>
        </is>
      </c>
      <c r="E77" s="52" t="n">
        <v>2</v>
      </c>
      <c r="F77" s="54">
        <f>L77</f>
        <v/>
      </c>
      <c r="G77" s="54">
        <f>P77</f>
        <v/>
      </c>
      <c r="H77" s="54">
        <f>T77</f>
        <v/>
      </c>
      <c r="I77" s="81" t="n">
        <v>-0.987730145</v>
      </c>
      <c r="J77" s="81" t="n">
        <v>0</v>
      </c>
      <c r="K77" s="81" t="n">
        <v>0.156170458</v>
      </c>
      <c r="L77" s="81" t="n">
        <v>-28.6209641</v>
      </c>
      <c r="M77" s="81" t="n">
        <v>0</v>
      </c>
      <c r="N77" s="81" t="n">
        <v>1</v>
      </c>
      <c r="O77" s="81" t="n">
        <v>0</v>
      </c>
      <c r="P77" s="81" t="n">
        <v>-0.350000024</v>
      </c>
      <c r="Q77" s="81" t="n">
        <v>-0.156170458</v>
      </c>
      <c r="R77" s="81" t="n">
        <v>0</v>
      </c>
      <c r="S77" s="81" t="n">
        <v>-0.987730145</v>
      </c>
      <c r="T77" s="81" t="n">
        <v>26.7516747</v>
      </c>
      <c r="U77" s="80">
        <f>U31*'4 Transform Matrices'!Y78+V31*'4 Transform Matrices'!AC78+W31*'4 Transform Matrices'!AG78</f>
        <v/>
      </c>
      <c r="V77" s="80">
        <f>U31*'4 Transform Matrices'!Z78+V31*'4 Transform Matrices'!AD78+W31*'4 Transform Matrices'!AH78</f>
        <v/>
      </c>
      <c r="W77" s="80">
        <f>U31*'4 Transform Matrices'!AA78+V31*'4 Transform Matrices'!AE78+W31*'4 Transform Matrices'!AI78</f>
        <v/>
      </c>
      <c r="X77" s="80">
        <f>U31*'4 Transform Matrices'!AB78+V31*'4 Transform Matrices'!AF78+W31*'4 Transform Matrices'!AJ78+X31</f>
        <v/>
      </c>
      <c r="Y77" s="80">
        <f>Y31*'4 Transform Matrices'!Y78+Z31*'4 Transform Matrices'!AC78+AA31*'4 Transform Matrices'!AG78</f>
        <v/>
      </c>
      <c r="Z77" s="80">
        <f>Y31*'4 Transform Matrices'!Z78+Z31*'4 Transform Matrices'!AD78+AA31*'4 Transform Matrices'!AH78</f>
        <v/>
      </c>
      <c r="AA77" s="80">
        <f>Y31*'4 Transform Matrices'!AA78+Z31*'4 Transform Matrices'!AE78+AA31*'4 Transform Matrices'!AI78</f>
        <v/>
      </c>
      <c r="AB77" s="80">
        <f>Y31*'4 Transform Matrices'!AB78+Z31*'4 Transform Matrices'!AF78+AA31*'4 Transform Matrices'!AJ78+AB31</f>
        <v/>
      </c>
      <c r="AC77" s="80">
        <f>AC31*'4 Transform Matrices'!Y78+AD31*'4 Transform Matrices'!AC78+AE31*'4 Transform Matrices'!AG78</f>
        <v/>
      </c>
      <c r="AD77" s="80">
        <f>AC31*'4 Transform Matrices'!Z78+AD31*'4 Transform Matrices'!AD78+AE31*'4 Transform Matrices'!AH78</f>
        <v/>
      </c>
      <c r="AE77" s="80">
        <f>AC31*'4 Transform Matrices'!AA78+AD31*'4 Transform Matrices'!AE78+AE31*'4 Transform Matrices'!AI78</f>
        <v/>
      </c>
      <c r="AF77" s="80">
        <f>AC31*'4 Transform Matrices'!AB78+AD31*'4 Transform Matrices'!AF78+AE31*'4 Transform Matrices'!AJ78+AF31</f>
        <v/>
      </c>
      <c r="AG77" s="82">
        <f>MAX(ABS(I77-U77),ABS(J77-V77),ABS(K77-W77),ABS(L77-X77),ABS(M77-Y77),ABS(N77-Z77),ABS(O77-AA77),ABS(P77-AB77),ABS(Q77-AC77),ABS(R77-AD77),ABS(S77-AE77),ABS(T77-AF77))</f>
        <v/>
      </c>
      <c r="AI77" s="14" t="inlineStr"/>
    </row>
    <row r="78">
      <c r="A78" s="67" t="inlineStr">
        <is>
          <t>- Pine crown</t>
        </is>
      </c>
      <c r="B78" s="52" t="inlineStr">
        <is>
          <t>BKG-71</t>
        </is>
      </c>
      <c r="C78" s="61" t="inlineStr">
        <is>
          <t>Cone</t>
        </is>
      </c>
      <c r="D78" s="52" t="inlineStr">
        <is>
          <t>BKG-70</t>
        </is>
      </c>
      <c r="E78" s="52" t="n">
        <v>3</v>
      </c>
      <c r="F78" s="54">
        <f>L78</f>
        <v/>
      </c>
      <c r="G78" s="54">
        <f>P78</f>
        <v/>
      </c>
      <c r="H78" s="54">
        <f>T78</f>
        <v/>
      </c>
      <c r="I78" s="81" t="n">
        <v>-4.093997</v>
      </c>
      <c r="J78" s="81" t="n">
        <v>-0.6473037</v>
      </c>
      <c r="K78" s="81" t="n">
        <v>-3.13261026e-08</v>
      </c>
      <c r="L78" s="81" t="n">
        <v>-28.6209641</v>
      </c>
      <c r="M78" s="81" t="n">
        <v>0</v>
      </c>
      <c r="N78" s="81" t="n">
        <v>-1.81177299e-07</v>
      </c>
      <c r="O78" s="81" t="n">
        <v>4.58894539</v>
      </c>
      <c r="P78" s="81" t="n">
        <v>1.94447267</v>
      </c>
      <c r="Q78" s="81" t="n">
        <v>-0.6473037</v>
      </c>
      <c r="R78" s="81" t="n">
        <v>4.093997</v>
      </c>
      <c r="S78" s="81" t="n">
        <v>1.98127964e-07</v>
      </c>
      <c r="T78" s="81" t="n">
        <v>26.7516747</v>
      </c>
      <c r="U78" s="80">
        <f>U77*'4 Transform Matrices'!Y79+V77*'4 Transform Matrices'!AC79+W77*'4 Transform Matrices'!AG79</f>
        <v/>
      </c>
      <c r="V78" s="80">
        <f>U77*'4 Transform Matrices'!Z79+V77*'4 Transform Matrices'!AD79+W77*'4 Transform Matrices'!AH79</f>
        <v/>
      </c>
      <c r="W78" s="80">
        <f>U77*'4 Transform Matrices'!AA79+V77*'4 Transform Matrices'!AE79+W77*'4 Transform Matrices'!AI79</f>
        <v/>
      </c>
      <c r="X78" s="80">
        <f>U77*'4 Transform Matrices'!AB79+V77*'4 Transform Matrices'!AF79+W77*'4 Transform Matrices'!AJ79+X77</f>
        <v/>
      </c>
      <c r="Y78" s="80">
        <f>Y77*'4 Transform Matrices'!Y79+Z77*'4 Transform Matrices'!AC79+AA77*'4 Transform Matrices'!AG79</f>
        <v/>
      </c>
      <c r="Z78" s="80">
        <f>Y77*'4 Transform Matrices'!Z79+Z77*'4 Transform Matrices'!AD79+AA77*'4 Transform Matrices'!AH79</f>
        <v/>
      </c>
      <c r="AA78" s="80">
        <f>Y77*'4 Transform Matrices'!AA79+Z77*'4 Transform Matrices'!AE79+AA77*'4 Transform Matrices'!AI79</f>
        <v/>
      </c>
      <c r="AB78" s="80">
        <f>Y77*'4 Transform Matrices'!AB79+Z77*'4 Transform Matrices'!AF79+AA77*'4 Transform Matrices'!AJ79+AB77</f>
        <v/>
      </c>
      <c r="AC78" s="80">
        <f>AC77*'4 Transform Matrices'!Y79+AD77*'4 Transform Matrices'!AC79+AE77*'4 Transform Matrices'!AG79</f>
        <v/>
      </c>
      <c r="AD78" s="80">
        <f>AC77*'4 Transform Matrices'!Z79+AD77*'4 Transform Matrices'!AD79+AE77*'4 Transform Matrices'!AH79</f>
        <v/>
      </c>
      <c r="AE78" s="80">
        <f>AC77*'4 Transform Matrices'!AA79+AD77*'4 Transform Matrices'!AE79+AE77*'4 Transform Matrices'!AI79</f>
        <v/>
      </c>
      <c r="AF78" s="80">
        <f>AC77*'4 Transform Matrices'!AB79+AD77*'4 Transform Matrices'!AF79+AE77*'4 Transform Matrices'!AJ79+AF77</f>
        <v/>
      </c>
      <c r="AG78" s="82">
        <f>MAX(ABS(I78-U78),ABS(J78-V78),ABS(K78-W78),ABS(L78-X78),ABS(M78-Y78),ABS(N78-Z78),ABS(O78-AA78),ABS(P78-AB78),ABS(Q78-AC78),ABS(R78-AD78),ABS(S78-AE78),ABS(T78-AF78))</f>
        <v/>
      </c>
      <c r="AI78" s="14" t="inlineStr"/>
    </row>
    <row r="79">
      <c r="A79" s="67" t="inlineStr">
        <is>
          <t>- Pine crown</t>
        </is>
      </c>
      <c r="B79" s="52" t="inlineStr">
        <is>
          <t>BKG-72</t>
        </is>
      </c>
      <c r="C79" s="61" t="inlineStr">
        <is>
          <t>Cone</t>
        </is>
      </c>
      <c r="D79" s="52" t="inlineStr">
        <is>
          <t>BKG-70</t>
        </is>
      </c>
      <c r="E79" s="52" t="n">
        <v>3</v>
      </c>
      <c r="F79" s="54">
        <f>L79</f>
        <v/>
      </c>
      <c r="G79" s="54">
        <f>P79</f>
        <v/>
      </c>
      <c r="H79" s="54">
        <f>T79</f>
        <v/>
      </c>
      <c r="I79" s="81" t="n">
        <v>-2.51495194</v>
      </c>
      <c r="J79" s="81" t="n">
        <v>0.966170967</v>
      </c>
      <c r="K79" s="81" t="n">
        <v>6.38131112e-08</v>
      </c>
      <c r="L79" s="81" t="n">
        <v>-28.6209641</v>
      </c>
      <c r="M79" s="81" t="n">
        <v>0</v>
      </c>
      <c r="N79" s="81" t="n">
        <v>-1.17765246e-07</v>
      </c>
      <c r="O79" s="81" t="n">
        <v>4.07083845</v>
      </c>
      <c r="P79" s="81" t="n">
        <v>5.01610565</v>
      </c>
      <c r="Q79" s="81" t="n">
        <v>0.966171026</v>
      </c>
      <c r="R79" s="81" t="n">
        <v>2.51495194</v>
      </c>
      <c r="S79" s="81" t="n">
        <v>1.66106119e-07</v>
      </c>
      <c r="T79" s="81" t="n">
        <v>26.7516747</v>
      </c>
      <c r="U79" s="80">
        <f>U77*'4 Transform Matrices'!Y80+V77*'4 Transform Matrices'!AC80+W77*'4 Transform Matrices'!AG80</f>
        <v/>
      </c>
      <c r="V79" s="80">
        <f>U77*'4 Transform Matrices'!Z80+V77*'4 Transform Matrices'!AD80+W77*'4 Transform Matrices'!AH80</f>
        <v/>
      </c>
      <c r="W79" s="80">
        <f>U77*'4 Transform Matrices'!AA80+V77*'4 Transform Matrices'!AE80+W77*'4 Transform Matrices'!AI80</f>
        <v/>
      </c>
      <c r="X79" s="80">
        <f>U77*'4 Transform Matrices'!AB80+V77*'4 Transform Matrices'!AF80+W77*'4 Transform Matrices'!AJ80+X77</f>
        <v/>
      </c>
      <c r="Y79" s="80">
        <f>Y77*'4 Transform Matrices'!Y80+Z77*'4 Transform Matrices'!AC80+AA77*'4 Transform Matrices'!AG80</f>
        <v/>
      </c>
      <c r="Z79" s="80">
        <f>Y77*'4 Transform Matrices'!Z80+Z77*'4 Transform Matrices'!AD80+AA77*'4 Transform Matrices'!AH80</f>
        <v/>
      </c>
      <c r="AA79" s="80">
        <f>Y77*'4 Transform Matrices'!AA80+Z77*'4 Transform Matrices'!AE80+AA77*'4 Transform Matrices'!AI80</f>
        <v/>
      </c>
      <c r="AB79" s="80">
        <f>Y77*'4 Transform Matrices'!AB80+Z77*'4 Transform Matrices'!AF80+AA77*'4 Transform Matrices'!AJ80+AB77</f>
        <v/>
      </c>
      <c r="AC79" s="80">
        <f>AC77*'4 Transform Matrices'!Y80+AD77*'4 Transform Matrices'!AC80+AE77*'4 Transform Matrices'!AG80</f>
        <v/>
      </c>
      <c r="AD79" s="80">
        <f>AC77*'4 Transform Matrices'!Z80+AD77*'4 Transform Matrices'!AD80+AE77*'4 Transform Matrices'!AH80</f>
        <v/>
      </c>
      <c r="AE79" s="80">
        <f>AC77*'4 Transform Matrices'!AA80+AD77*'4 Transform Matrices'!AE80+AE77*'4 Transform Matrices'!AI80</f>
        <v/>
      </c>
      <c r="AF79" s="80">
        <f>AC77*'4 Transform Matrices'!AB80+AD77*'4 Transform Matrices'!AF80+AE77*'4 Transform Matrices'!AJ80+AF77</f>
        <v/>
      </c>
      <c r="AG79" s="82">
        <f>MAX(ABS(I79-U79),ABS(J79-V79),ABS(K79-W79),ABS(L79-X79),ABS(M79-Y79),ABS(N79-Z79),ABS(O79-AA79),ABS(P79-AB79),ABS(Q79-AC79),ABS(R79-AD79),ABS(S79-AE79),ABS(T79-AF79))</f>
        <v/>
      </c>
      <c r="AI79" s="14" t="inlineStr"/>
    </row>
    <row r="80">
      <c r="A80" s="65" t="inlineStr">
        <is>
          <t>- Treeline pine</t>
        </is>
      </c>
      <c r="B80" s="52" t="inlineStr">
        <is>
          <t>BKG-73</t>
        </is>
      </c>
      <c r="C80" s="53" t="inlineStr">
        <is>
          <t>Group</t>
        </is>
      </c>
      <c r="D80" s="52" t="inlineStr">
        <is>
          <t>BKG-24</t>
        </is>
      </c>
      <c r="E80" s="52" t="n">
        <v>2</v>
      </c>
      <c r="F80" s="54">
        <f>L80</f>
        <v/>
      </c>
      <c r="G80" s="54">
        <f>P80</f>
        <v/>
      </c>
      <c r="H80" s="54">
        <f>T80</f>
        <v/>
      </c>
      <c r="I80" s="81" t="n">
        <v>0.7994102239999999</v>
      </c>
      <c r="J80" s="81" t="n">
        <v>0</v>
      </c>
      <c r="K80" s="81" t="n">
        <v>-0.600785553</v>
      </c>
      <c r="L80" s="81" t="n">
        <v>-33.5472183</v>
      </c>
      <c r="M80" s="81" t="n">
        <v>0</v>
      </c>
      <c r="N80" s="81" t="n">
        <v>1</v>
      </c>
      <c r="O80" s="81" t="n">
        <v>0</v>
      </c>
      <c r="P80" s="81" t="n">
        <v>-0.350000024</v>
      </c>
      <c r="Q80" s="81" t="n">
        <v>0.600785553</v>
      </c>
      <c r="R80" s="81" t="n">
        <v>0</v>
      </c>
      <c r="S80" s="81" t="n">
        <v>0.7994102239999999</v>
      </c>
      <c r="T80" s="81" t="n">
        <v>20.6751099</v>
      </c>
      <c r="U80" s="80">
        <f>U31*'4 Transform Matrices'!Y81+V31*'4 Transform Matrices'!AC81+W31*'4 Transform Matrices'!AG81</f>
        <v/>
      </c>
      <c r="V80" s="80">
        <f>U31*'4 Transform Matrices'!Z81+V31*'4 Transform Matrices'!AD81+W31*'4 Transform Matrices'!AH81</f>
        <v/>
      </c>
      <c r="W80" s="80">
        <f>U31*'4 Transform Matrices'!AA81+V31*'4 Transform Matrices'!AE81+W31*'4 Transform Matrices'!AI81</f>
        <v/>
      </c>
      <c r="X80" s="80">
        <f>U31*'4 Transform Matrices'!AB81+V31*'4 Transform Matrices'!AF81+W31*'4 Transform Matrices'!AJ81+X31</f>
        <v/>
      </c>
      <c r="Y80" s="80">
        <f>Y31*'4 Transform Matrices'!Y81+Z31*'4 Transform Matrices'!AC81+AA31*'4 Transform Matrices'!AG81</f>
        <v/>
      </c>
      <c r="Z80" s="80">
        <f>Y31*'4 Transform Matrices'!Z81+Z31*'4 Transform Matrices'!AD81+AA31*'4 Transform Matrices'!AH81</f>
        <v/>
      </c>
      <c r="AA80" s="80">
        <f>Y31*'4 Transform Matrices'!AA81+Z31*'4 Transform Matrices'!AE81+AA31*'4 Transform Matrices'!AI81</f>
        <v/>
      </c>
      <c r="AB80" s="80">
        <f>Y31*'4 Transform Matrices'!AB81+Z31*'4 Transform Matrices'!AF81+AA31*'4 Transform Matrices'!AJ81+AB31</f>
        <v/>
      </c>
      <c r="AC80" s="80">
        <f>AC31*'4 Transform Matrices'!Y81+AD31*'4 Transform Matrices'!AC81+AE31*'4 Transform Matrices'!AG81</f>
        <v/>
      </c>
      <c r="AD80" s="80">
        <f>AC31*'4 Transform Matrices'!Z81+AD31*'4 Transform Matrices'!AD81+AE31*'4 Transform Matrices'!AH81</f>
        <v/>
      </c>
      <c r="AE80" s="80">
        <f>AC31*'4 Transform Matrices'!AA81+AD31*'4 Transform Matrices'!AE81+AE31*'4 Transform Matrices'!AI81</f>
        <v/>
      </c>
      <c r="AF80" s="80">
        <f>AC31*'4 Transform Matrices'!AB81+AD31*'4 Transform Matrices'!AF81+AE31*'4 Transform Matrices'!AJ81+AF31</f>
        <v/>
      </c>
      <c r="AG80" s="82">
        <f>MAX(ABS(I80-U80),ABS(J80-V80),ABS(K80-W80),ABS(L80-X80),ABS(M80-Y80),ABS(N80-Z80),ABS(O80-AA80),ABS(P80-AB80),ABS(Q80-AC80),ABS(R80-AD80),ABS(S80-AE80),ABS(T80-AF80))</f>
        <v/>
      </c>
      <c r="AI80" s="14" t="inlineStr"/>
    </row>
    <row r="81">
      <c r="A81" s="67" t="inlineStr">
        <is>
          <t>- Pine crown</t>
        </is>
      </c>
      <c r="B81" s="52" t="inlineStr">
        <is>
          <t>BKG-74</t>
        </is>
      </c>
      <c r="C81" s="61" t="inlineStr">
        <is>
          <t>Cone</t>
        </is>
      </c>
      <c r="D81" s="52" t="inlineStr">
        <is>
          <t>BKG-73</t>
        </is>
      </c>
      <c r="E81" s="52" t="n">
        <v>3</v>
      </c>
      <c r="F81" s="54">
        <f>L81</f>
        <v/>
      </c>
      <c r="G81" s="54">
        <f>P81</f>
        <v/>
      </c>
      <c r="H81" s="54">
        <f>T81</f>
        <v/>
      </c>
      <c r="I81" s="81" t="n">
        <v>2.82825899</v>
      </c>
      <c r="J81" s="81" t="n">
        <v>2.12553835</v>
      </c>
      <c r="K81" s="81" t="n">
        <v>1.02864902e-07</v>
      </c>
      <c r="L81" s="81" t="n">
        <v>-33.5472183</v>
      </c>
      <c r="M81" s="81" t="n">
        <v>0</v>
      </c>
      <c r="N81" s="81" t="n">
        <v>-1.54647921e-07</v>
      </c>
      <c r="O81" s="81" t="n">
        <v>3.91699624</v>
      </c>
      <c r="P81" s="81" t="n">
        <v>1.6084981</v>
      </c>
      <c r="Q81" s="81" t="n">
        <v>2.12553835</v>
      </c>
      <c r="R81" s="81" t="n">
        <v>-2.82825899</v>
      </c>
      <c r="S81" s="81" t="n">
        <v>-1.36872885e-07</v>
      </c>
      <c r="T81" s="81" t="n">
        <v>20.6751099</v>
      </c>
      <c r="U81" s="80">
        <f>U80*'4 Transform Matrices'!Y82+V80*'4 Transform Matrices'!AC82+W80*'4 Transform Matrices'!AG82</f>
        <v/>
      </c>
      <c r="V81" s="80">
        <f>U80*'4 Transform Matrices'!Z82+V80*'4 Transform Matrices'!AD82+W80*'4 Transform Matrices'!AH82</f>
        <v/>
      </c>
      <c r="W81" s="80">
        <f>U80*'4 Transform Matrices'!AA82+V80*'4 Transform Matrices'!AE82+W80*'4 Transform Matrices'!AI82</f>
        <v/>
      </c>
      <c r="X81" s="80">
        <f>U80*'4 Transform Matrices'!AB82+V80*'4 Transform Matrices'!AF82+W80*'4 Transform Matrices'!AJ82+X80</f>
        <v/>
      </c>
      <c r="Y81" s="80">
        <f>Y80*'4 Transform Matrices'!Y82+Z80*'4 Transform Matrices'!AC82+AA80*'4 Transform Matrices'!AG82</f>
        <v/>
      </c>
      <c r="Z81" s="80">
        <f>Y80*'4 Transform Matrices'!Z82+Z80*'4 Transform Matrices'!AD82+AA80*'4 Transform Matrices'!AH82</f>
        <v/>
      </c>
      <c r="AA81" s="80">
        <f>Y80*'4 Transform Matrices'!AA82+Z80*'4 Transform Matrices'!AE82+AA80*'4 Transform Matrices'!AI82</f>
        <v/>
      </c>
      <c r="AB81" s="80">
        <f>Y80*'4 Transform Matrices'!AB82+Z80*'4 Transform Matrices'!AF82+AA80*'4 Transform Matrices'!AJ82+AB80</f>
        <v/>
      </c>
      <c r="AC81" s="80">
        <f>AC80*'4 Transform Matrices'!Y82+AD80*'4 Transform Matrices'!AC82+AE80*'4 Transform Matrices'!AG82</f>
        <v/>
      </c>
      <c r="AD81" s="80">
        <f>AC80*'4 Transform Matrices'!Z82+AD80*'4 Transform Matrices'!AD82+AE80*'4 Transform Matrices'!AH82</f>
        <v/>
      </c>
      <c r="AE81" s="80">
        <f>AC80*'4 Transform Matrices'!AA82+AD80*'4 Transform Matrices'!AE82+AE80*'4 Transform Matrices'!AI82</f>
        <v/>
      </c>
      <c r="AF81" s="80">
        <f>AC80*'4 Transform Matrices'!AB82+AD80*'4 Transform Matrices'!AF82+AE80*'4 Transform Matrices'!AJ82+AF80</f>
        <v/>
      </c>
      <c r="AG81" s="82">
        <f>MAX(ABS(I81-U81),ABS(J81-V81),ABS(K81-W81),ABS(L81-X81),ABS(M81-Y81),ABS(N81-Z81),ABS(O81-AA81),ABS(P81-AB81),ABS(Q81-AC81),ABS(R81-AD81),ABS(S81-AE81),ABS(T81-AF81))</f>
        <v/>
      </c>
      <c r="AI81" s="14" t="inlineStr"/>
    </row>
    <row r="82">
      <c r="A82" s="67" t="inlineStr">
        <is>
          <t>- Pine crown</t>
        </is>
      </c>
      <c r="B82" s="52" t="inlineStr">
        <is>
          <t>BKG-75</t>
        </is>
      </c>
      <c r="C82" s="61" t="inlineStr">
        <is>
          <t>Cone</t>
        </is>
      </c>
      <c r="D82" s="52" t="inlineStr">
        <is>
          <t>BKG-73</t>
        </is>
      </c>
      <c r="E82" s="52" t="n">
        <v>3</v>
      </c>
      <c r="F82" s="54">
        <f>L82</f>
        <v/>
      </c>
      <c r="G82" s="54">
        <f>P82</f>
        <v/>
      </c>
      <c r="H82" s="54">
        <f>T82</f>
        <v/>
      </c>
      <c r="I82" s="81" t="n">
        <v>2.28287363</v>
      </c>
      <c r="J82" s="81" t="n">
        <v>0.277316451</v>
      </c>
      <c r="K82" s="81" t="n">
        <v>1.83160456e-08</v>
      </c>
      <c r="L82" s="81" t="n">
        <v>-33.5472183</v>
      </c>
      <c r="M82" s="81" t="n">
        <v>0</v>
      </c>
      <c r="N82" s="81" t="n">
        <v>-1.00521142e-07</v>
      </c>
      <c r="O82" s="81" t="n">
        <v>3.47475481</v>
      </c>
      <c r="P82" s="81" t="n">
        <v>4.2303586</v>
      </c>
      <c r="Q82" s="81" t="n">
        <v>0.27731654</v>
      </c>
      <c r="R82" s="81" t="n">
        <v>-2.28287363</v>
      </c>
      <c r="S82" s="81" t="n">
        <v>-1.50777936e-07</v>
      </c>
      <c r="T82" s="81" t="n">
        <v>20.6751099</v>
      </c>
      <c r="U82" s="80">
        <f>U80*'4 Transform Matrices'!Y83+V80*'4 Transform Matrices'!AC83+W80*'4 Transform Matrices'!AG83</f>
        <v/>
      </c>
      <c r="V82" s="80">
        <f>U80*'4 Transform Matrices'!Z83+V80*'4 Transform Matrices'!AD83+W80*'4 Transform Matrices'!AH83</f>
        <v/>
      </c>
      <c r="W82" s="80">
        <f>U80*'4 Transform Matrices'!AA83+V80*'4 Transform Matrices'!AE83+W80*'4 Transform Matrices'!AI83</f>
        <v/>
      </c>
      <c r="X82" s="80">
        <f>U80*'4 Transform Matrices'!AB83+V80*'4 Transform Matrices'!AF83+W80*'4 Transform Matrices'!AJ83+X80</f>
        <v/>
      </c>
      <c r="Y82" s="80">
        <f>Y80*'4 Transform Matrices'!Y83+Z80*'4 Transform Matrices'!AC83+AA80*'4 Transform Matrices'!AG83</f>
        <v/>
      </c>
      <c r="Z82" s="80">
        <f>Y80*'4 Transform Matrices'!Z83+Z80*'4 Transform Matrices'!AD83+AA80*'4 Transform Matrices'!AH83</f>
        <v/>
      </c>
      <c r="AA82" s="80">
        <f>Y80*'4 Transform Matrices'!AA83+Z80*'4 Transform Matrices'!AE83+AA80*'4 Transform Matrices'!AI83</f>
        <v/>
      </c>
      <c r="AB82" s="80">
        <f>Y80*'4 Transform Matrices'!AB83+Z80*'4 Transform Matrices'!AF83+AA80*'4 Transform Matrices'!AJ83+AB80</f>
        <v/>
      </c>
      <c r="AC82" s="80">
        <f>AC80*'4 Transform Matrices'!Y83+AD80*'4 Transform Matrices'!AC83+AE80*'4 Transform Matrices'!AG83</f>
        <v/>
      </c>
      <c r="AD82" s="80">
        <f>AC80*'4 Transform Matrices'!Z83+AD80*'4 Transform Matrices'!AD83+AE80*'4 Transform Matrices'!AH83</f>
        <v/>
      </c>
      <c r="AE82" s="80">
        <f>AC80*'4 Transform Matrices'!AA83+AD80*'4 Transform Matrices'!AE83+AE80*'4 Transform Matrices'!AI83</f>
        <v/>
      </c>
      <c r="AF82" s="80">
        <f>AC80*'4 Transform Matrices'!AB83+AD80*'4 Transform Matrices'!AF83+AE80*'4 Transform Matrices'!AJ83+AF80</f>
        <v/>
      </c>
      <c r="AG82" s="82">
        <f>MAX(ABS(I82-U82),ABS(J82-V82),ABS(K82-W82),ABS(L82-X82),ABS(M82-Y82),ABS(N82-Z82),ABS(O82-AA82),ABS(P82-AB82),ABS(Q82-AC82),ABS(R82-AD82),ABS(S82-AE82),ABS(T82-AF82))</f>
        <v/>
      </c>
      <c r="AI82" s="14" t="inlineStr"/>
    </row>
    <row r="83">
      <c r="A83" s="65" t="inlineStr">
        <is>
          <t>- Treeline pine</t>
        </is>
      </c>
      <c r="B83" s="52" t="inlineStr">
        <is>
          <t>BKG-76</t>
        </is>
      </c>
      <c r="C83" s="53" t="inlineStr">
        <is>
          <t>Group</t>
        </is>
      </c>
      <c r="D83" s="52" t="inlineStr">
        <is>
          <t>BKG-24</t>
        </is>
      </c>
      <c r="E83" s="52" t="n">
        <v>2</v>
      </c>
      <c r="F83" s="54">
        <f>L83</f>
        <v/>
      </c>
      <c r="G83" s="54">
        <f>P83</f>
        <v/>
      </c>
      <c r="H83" s="54">
        <f>T83</f>
        <v/>
      </c>
      <c r="I83" s="81" t="n">
        <v>-0.263734251</v>
      </c>
      <c r="J83" s="81" t="n">
        <v>0</v>
      </c>
      <c r="K83" s="81" t="n">
        <v>-0.964595377</v>
      </c>
      <c r="L83" s="81" t="n">
        <v>-40.3961449</v>
      </c>
      <c r="M83" s="81" t="n">
        <v>0</v>
      </c>
      <c r="N83" s="81" t="n">
        <v>1</v>
      </c>
      <c r="O83" s="81" t="n">
        <v>0</v>
      </c>
      <c r="P83" s="81" t="n">
        <v>-0.350000024</v>
      </c>
      <c r="Q83" s="81" t="n">
        <v>0.964595377</v>
      </c>
      <c r="R83" s="81" t="n">
        <v>0</v>
      </c>
      <c r="S83" s="81" t="n">
        <v>-0.263734251</v>
      </c>
      <c r="T83" s="81" t="n">
        <v>18.7432671</v>
      </c>
      <c r="U83" s="80">
        <f>U31*'4 Transform Matrices'!Y84+V31*'4 Transform Matrices'!AC84+W31*'4 Transform Matrices'!AG84</f>
        <v/>
      </c>
      <c r="V83" s="80">
        <f>U31*'4 Transform Matrices'!Z84+V31*'4 Transform Matrices'!AD84+W31*'4 Transform Matrices'!AH84</f>
        <v/>
      </c>
      <c r="W83" s="80">
        <f>U31*'4 Transform Matrices'!AA84+V31*'4 Transform Matrices'!AE84+W31*'4 Transform Matrices'!AI84</f>
        <v/>
      </c>
      <c r="X83" s="80">
        <f>U31*'4 Transform Matrices'!AB84+V31*'4 Transform Matrices'!AF84+W31*'4 Transform Matrices'!AJ84+X31</f>
        <v/>
      </c>
      <c r="Y83" s="80">
        <f>Y31*'4 Transform Matrices'!Y84+Z31*'4 Transform Matrices'!AC84+AA31*'4 Transform Matrices'!AG84</f>
        <v/>
      </c>
      <c r="Z83" s="80">
        <f>Y31*'4 Transform Matrices'!Z84+Z31*'4 Transform Matrices'!AD84+AA31*'4 Transform Matrices'!AH84</f>
        <v/>
      </c>
      <c r="AA83" s="80">
        <f>Y31*'4 Transform Matrices'!AA84+Z31*'4 Transform Matrices'!AE84+AA31*'4 Transform Matrices'!AI84</f>
        <v/>
      </c>
      <c r="AB83" s="80">
        <f>Y31*'4 Transform Matrices'!AB84+Z31*'4 Transform Matrices'!AF84+AA31*'4 Transform Matrices'!AJ84+AB31</f>
        <v/>
      </c>
      <c r="AC83" s="80">
        <f>AC31*'4 Transform Matrices'!Y84+AD31*'4 Transform Matrices'!AC84+AE31*'4 Transform Matrices'!AG84</f>
        <v/>
      </c>
      <c r="AD83" s="80">
        <f>AC31*'4 Transform Matrices'!Z84+AD31*'4 Transform Matrices'!AD84+AE31*'4 Transform Matrices'!AH84</f>
        <v/>
      </c>
      <c r="AE83" s="80">
        <f>AC31*'4 Transform Matrices'!AA84+AD31*'4 Transform Matrices'!AE84+AE31*'4 Transform Matrices'!AI84</f>
        <v/>
      </c>
      <c r="AF83" s="80">
        <f>AC31*'4 Transform Matrices'!AB84+AD31*'4 Transform Matrices'!AF84+AE31*'4 Transform Matrices'!AJ84+AF31</f>
        <v/>
      </c>
      <c r="AG83" s="82">
        <f>MAX(ABS(I83-U83),ABS(J83-V83),ABS(K83-W83),ABS(L83-X83),ABS(M83-Y83),ABS(N83-Z83),ABS(O83-AA83),ABS(P83-AB83),ABS(Q83-AC83),ABS(R83-AD83),ABS(S83-AE83),ABS(T83-AF83))</f>
        <v/>
      </c>
      <c r="AI83" s="14" t="inlineStr"/>
    </row>
    <row r="84">
      <c r="A84" s="67" t="inlineStr">
        <is>
          <t>- Pine crown</t>
        </is>
      </c>
      <c r="B84" s="52" t="inlineStr">
        <is>
          <t>BKG-77</t>
        </is>
      </c>
      <c r="C84" s="61" t="inlineStr">
        <is>
          <t>Cone</t>
        </is>
      </c>
      <c r="D84" s="52" t="inlineStr">
        <is>
          <t>BKG-76</t>
        </is>
      </c>
      <c r="E84" s="52" t="n">
        <v>3</v>
      </c>
      <c r="F84" s="54">
        <f>L84</f>
        <v/>
      </c>
      <c r="G84" s="54">
        <f>P84</f>
        <v/>
      </c>
      <c r="H84" s="54">
        <f>T84</f>
        <v/>
      </c>
      <c r="I84" s="81" t="n">
        <v>-1.1134671</v>
      </c>
      <c r="J84" s="81" t="n">
        <v>4.07245255</v>
      </c>
      <c r="K84" s="81" t="n">
        <v>1.97085313e-07</v>
      </c>
      <c r="L84" s="81" t="n">
        <v>-40.3961449</v>
      </c>
      <c r="M84" s="81" t="n">
        <v>0</v>
      </c>
      <c r="N84" s="81" t="n">
        <v>-1.84546337e-07</v>
      </c>
      <c r="O84" s="81" t="n">
        <v>4.67427731</v>
      </c>
      <c r="P84" s="81" t="n">
        <v>1.98713863</v>
      </c>
      <c r="Q84" s="81" t="n">
        <v>4.07245255</v>
      </c>
      <c r="R84" s="81" t="n">
        <v>1.1134671</v>
      </c>
      <c r="S84" s="81" t="n">
        <v>5.38859588e-08</v>
      </c>
      <c r="T84" s="81" t="n">
        <v>18.7432671</v>
      </c>
      <c r="U84" s="80">
        <f>U83*'4 Transform Matrices'!Y85+V83*'4 Transform Matrices'!AC85+W83*'4 Transform Matrices'!AG85</f>
        <v/>
      </c>
      <c r="V84" s="80">
        <f>U83*'4 Transform Matrices'!Z85+V83*'4 Transform Matrices'!AD85+W83*'4 Transform Matrices'!AH85</f>
        <v/>
      </c>
      <c r="W84" s="80">
        <f>U83*'4 Transform Matrices'!AA85+V83*'4 Transform Matrices'!AE85+W83*'4 Transform Matrices'!AI85</f>
        <v/>
      </c>
      <c r="X84" s="80">
        <f>U83*'4 Transform Matrices'!AB85+V83*'4 Transform Matrices'!AF85+W83*'4 Transform Matrices'!AJ85+X83</f>
        <v/>
      </c>
      <c r="Y84" s="80">
        <f>Y83*'4 Transform Matrices'!Y85+Z83*'4 Transform Matrices'!AC85+AA83*'4 Transform Matrices'!AG85</f>
        <v/>
      </c>
      <c r="Z84" s="80">
        <f>Y83*'4 Transform Matrices'!Z85+Z83*'4 Transform Matrices'!AD85+AA83*'4 Transform Matrices'!AH85</f>
        <v/>
      </c>
      <c r="AA84" s="80">
        <f>Y83*'4 Transform Matrices'!AA85+Z83*'4 Transform Matrices'!AE85+AA83*'4 Transform Matrices'!AI85</f>
        <v/>
      </c>
      <c r="AB84" s="80">
        <f>Y83*'4 Transform Matrices'!AB85+Z83*'4 Transform Matrices'!AF85+AA83*'4 Transform Matrices'!AJ85+AB83</f>
        <v/>
      </c>
      <c r="AC84" s="80">
        <f>AC83*'4 Transform Matrices'!Y85+AD83*'4 Transform Matrices'!AC85+AE83*'4 Transform Matrices'!AG85</f>
        <v/>
      </c>
      <c r="AD84" s="80">
        <f>AC83*'4 Transform Matrices'!Z85+AD83*'4 Transform Matrices'!AD85+AE83*'4 Transform Matrices'!AH85</f>
        <v/>
      </c>
      <c r="AE84" s="80">
        <f>AC83*'4 Transform Matrices'!AA85+AD83*'4 Transform Matrices'!AE85+AE83*'4 Transform Matrices'!AI85</f>
        <v/>
      </c>
      <c r="AF84" s="80">
        <f>AC83*'4 Transform Matrices'!AB85+AD83*'4 Transform Matrices'!AF85+AE83*'4 Transform Matrices'!AJ85+AF83</f>
        <v/>
      </c>
      <c r="AG84" s="82">
        <f>MAX(ABS(I84-U84),ABS(J84-V84),ABS(K84-W84),ABS(L84-X84),ABS(M84-Y84),ABS(N84-Z84),ABS(O84-AA84),ABS(P84-AB84),ABS(Q84-AC84),ABS(R84-AD84),ABS(S84-AE84),ABS(T84-AF84))</f>
        <v/>
      </c>
      <c r="AI84" s="14" t="inlineStr"/>
    </row>
    <row r="85">
      <c r="A85" s="67" t="inlineStr">
        <is>
          <t>- Pine crown</t>
        </is>
      </c>
      <c r="B85" s="52" t="inlineStr">
        <is>
          <t>BKG-78</t>
        </is>
      </c>
      <c r="C85" s="61" t="inlineStr">
        <is>
          <t>Cone</t>
        </is>
      </c>
      <c r="D85" s="52" t="inlineStr">
        <is>
          <t>BKG-76</t>
        </is>
      </c>
      <c r="E85" s="52" t="n">
        <v>3</v>
      </c>
      <c r="F85" s="54">
        <f>L85</f>
        <v/>
      </c>
      <c r="G85" s="54">
        <f>P85</f>
        <v/>
      </c>
      <c r="H85" s="54">
        <f>T85</f>
        <v/>
      </c>
      <c r="I85" s="81" t="n">
        <v>0.696758032</v>
      </c>
      <c r="J85" s="81" t="n">
        <v>2.65432739</v>
      </c>
      <c r="K85" s="81" t="n">
        <v>1.75311499e-07</v>
      </c>
      <c r="L85" s="81" t="n">
        <v>-40.3961449</v>
      </c>
      <c r="M85" s="81" t="n">
        <v>0</v>
      </c>
      <c r="N85" s="81" t="n">
        <v>-1.19955118e-07</v>
      </c>
      <c r="O85" s="81" t="n">
        <v>4.14653635</v>
      </c>
      <c r="P85" s="81" t="n">
        <v>5.11588907</v>
      </c>
      <c r="Q85" s="81" t="n">
        <v>2.65432715</v>
      </c>
      <c r="R85" s="81" t="n">
        <v>-0.696758091</v>
      </c>
      <c r="S85" s="81" t="n">
        <v>-4.60190641e-08</v>
      </c>
      <c r="T85" s="81" t="n">
        <v>18.7432671</v>
      </c>
      <c r="U85" s="80">
        <f>U83*'4 Transform Matrices'!Y86+V83*'4 Transform Matrices'!AC86+W83*'4 Transform Matrices'!AG86</f>
        <v/>
      </c>
      <c r="V85" s="80">
        <f>U83*'4 Transform Matrices'!Z86+V83*'4 Transform Matrices'!AD86+W83*'4 Transform Matrices'!AH86</f>
        <v/>
      </c>
      <c r="W85" s="80">
        <f>U83*'4 Transform Matrices'!AA86+V83*'4 Transform Matrices'!AE86+W83*'4 Transform Matrices'!AI86</f>
        <v/>
      </c>
      <c r="X85" s="80">
        <f>U83*'4 Transform Matrices'!AB86+V83*'4 Transform Matrices'!AF86+W83*'4 Transform Matrices'!AJ86+X83</f>
        <v/>
      </c>
      <c r="Y85" s="80">
        <f>Y83*'4 Transform Matrices'!Y86+Z83*'4 Transform Matrices'!AC86+AA83*'4 Transform Matrices'!AG86</f>
        <v/>
      </c>
      <c r="Z85" s="80">
        <f>Y83*'4 Transform Matrices'!Z86+Z83*'4 Transform Matrices'!AD86+AA83*'4 Transform Matrices'!AH86</f>
        <v/>
      </c>
      <c r="AA85" s="80">
        <f>Y83*'4 Transform Matrices'!AA86+Z83*'4 Transform Matrices'!AE86+AA83*'4 Transform Matrices'!AI86</f>
        <v/>
      </c>
      <c r="AB85" s="80">
        <f>Y83*'4 Transform Matrices'!AB86+Z83*'4 Transform Matrices'!AF86+AA83*'4 Transform Matrices'!AJ86+AB83</f>
        <v/>
      </c>
      <c r="AC85" s="80">
        <f>AC83*'4 Transform Matrices'!Y86+AD83*'4 Transform Matrices'!AC86+AE83*'4 Transform Matrices'!AG86</f>
        <v/>
      </c>
      <c r="AD85" s="80">
        <f>AC83*'4 Transform Matrices'!Z86+AD83*'4 Transform Matrices'!AD86+AE83*'4 Transform Matrices'!AH86</f>
        <v/>
      </c>
      <c r="AE85" s="80">
        <f>AC83*'4 Transform Matrices'!AA86+AD83*'4 Transform Matrices'!AE86+AE83*'4 Transform Matrices'!AI86</f>
        <v/>
      </c>
      <c r="AF85" s="80">
        <f>AC83*'4 Transform Matrices'!AB86+AD83*'4 Transform Matrices'!AF86+AE83*'4 Transform Matrices'!AJ86+AF83</f>
        <v/>
      </c>
      <c r="AG85" s="82">
        <f>MAX(ABS(I85-U85),ABS(J85-V85),ABS(K85-W85),ABS(L85-X85),ABS(M85-Y85),ABS(N85-Z85),ABS(O85-AA85),ABS(P85-AB85),ABS(Q85-AC85),ABS(R85-AD85),ABS(S85-AE85),ABS(T85-AF85))</f>
        <v/>
      </c>
      <c r="AI85" s="14" t="inlineStr"/>
    </row>
    <row r="86">
      <c r="A86" s="65" t="inlineStr">
        <is>
          <t>- Treeline pine</t>
        </is>
      </c>
      <c r="B86" s="52" t="inlineStr">
        <is>
          <t>BKG-79</t>
        </is>
      </c>
      <c r="C86" s="53" t="inlineStr">
        <is>
          <t>Group</t>
        </is>
      </c>
      <c r="D86" s="52" t="inlineStr">
        <is>
          <t>BKG-24</t>
        </is>
      </c>
      <c r="E86" s="52" t="n">
        <v>2</v>
      </c>
      <c r="F86" s="54">
        <f>L86</f>
        <v/>
      </c>
      <c r="G86" s="54">
        <f>P86</f>
        <v/>
      </c>
      <c r="H86" s="54">
        <f>T86</f>
        <v/>
      </c>
      <c r="I86" s="81" t="n">
        <v>0.843078971</v>
      </c>
      <c r="J86" s="81" t="n">
        <v>0</v>
      </c>
      <c r="K86" s="81" t="n">
        <v>0.537789822</v>
      </c>
      <c r="L86" s="81" t="n">
        <v>-43.1471024</v>
      </c>
      <c r="M86" s="81" t="n">
        <v>0</v>
      </c>
      <c r="N86" s="81" t="n">
        <v>1</v>
      </c>
      <c r="O86" s="81" t="n">
        <v>0</v>
      </c>
      <c r="P86" s="81" t="n">
        <v>-0.350000024</v>
      </c>
      <c r="Q86" s="81" t="n">
        <v>-0.537789822</v>
      </c>
      <c r="R86" s="81" t="n">
        <v>0</v>
      </c>
      <c r="S86" s="81" t="n">
        <v>0.843078971</v>
      </c>
      <c r="T86" s="81" t="n">
        <v>9.859864229999999</v>
      </c>
      <c r="U86" s="80">
        <f>U31*'4 Transform Matrices'!Y87+V31*'4 Transform Matrices'!AC87+W31*'4 Transform Matrices'!AG87</f>
        <v/>
      </c>
      <c r="V86" s="80">
        <f>U31*'4 Transform Matrices'!Z87+V31*'4 Transform Matrices'!AD87+W31*'4 Transform Matrices'!AH87</f>
        <v/>
      </c>
      <c r="W86" s="80">
        <f>U31*'4 Transform Matrices'!AA87+V31*'4 Transform Matrices'!AE87+W31*'4 Transform Matrices'!AI87</f>
        <v/>
      </c>
      <c r="X86" s="80">
        <f>U31*'4 Transform Matrices'!AB87+V31*'4 Transform Matrices'!AF87+W31*'4 Transform Matrices'!AJ87+X31</f>
        <v/>
      </c>
      <c r="Y86" s="80">
        <f>Y31*'4 Transform Matrices'!Y87+Z31*'4 Transform Matrices'!AC87+AA31*'4 Transform Matrices'!AG87</f>
        <v/>
      </c>
      <c r="Z86" s="80">
        <f>Y31*'4 Transform Matrices'!Z87+Z31*'4 Transform Matrices'!AD87+AA31*'4 Transform Matrices'!AH87</f>
        <v/>
      </c>
      <c r="AA86" s="80">
        <f>Y31*'4 Transform Matrices'!AA87+Z31*'4 Transform Matrices'!AE87+AA31*'4 Transform Matrices'!AI87</f>
        <v/>
      </c>
      <c r="AB86" s="80">
        <f>Y31*'4 Transform Matrices'!AB87+Z31*'4 Transform Matrices'!AF87+AA31*'4 Transform Matrices'!AJ87+AB31</f>
        <v/>
      </c>
      <c r="AC86" s="80">
        <f>AC31*'4 Transform Matrices'!Y87+AD31*'4 Transform Matrices'!AC87+AE31*'4 Transform Matrices'!AG87</f>
        <v/>
      </c>
      <c r="AD86" s="80">
        <f>AC31*'4 Transform Matrices'!Z87+AD31*'4 Transform Matrices'!AD87+AE31*'4 Transform Matrices'!AH87</f>
        <v/>
      </c>
      <c r="AE86" s="80">
        <f>AC31*'4 Transform Matrices'!AA87+AD31*'4 Transform Matrices'!AE87+AE31*'4 Transform Matrices'!AI87</f>
        <v/>
      </c>
      <c r="AF86" s="80">
        <f>AC31*'4 Transform Matrices'!AB87+AD31*'4 Transform Matrices'!AF87+AE31*'4 Transform Matrices'!AJ87+AF31</f>
        <v/>
      </c>
      <c r="AG86" s="82">
        <f>MAX(ABS(I86-U86),ABS(J86-V86),ABS(K86-W86),ABS(L86-X86),ABS(M86-Y86),ABS(N86-Z86),ABS(O86-AA86),ABS(P86-AB86),ABS(Q86-AC86),ABS(R86-AD86),ABS(S86-AE86),ABS(T86-AF86))</f>
        <v/>
      </c>
      <c r="AI86" s="14" t="inlineStr"/>
    </row>
    <row r="87">
      <c r="A87" s="67" t="inlineStr">
        <is>
          <t>- Pine crown</t>
        </is>
      </c>
      <c r="B87" s="52" t="inlineStr">
        <is>
          <t>BKG-80</t>
        </is>
      </c>
      <c r="C87" s="61" t="inlineStr">
        <is>
          <t>Cone</t>
        </is>
      </c>
      <c r="D87" s="52" t="inlineStr">
        <is>
          <t>BKG-79</t>
        </is>
      </c>
      <c r="E87" s="52" t="n">
        <v>3</v>
      </c>
      <c r="F87" s="54">
        <f>L87</f>
        <v/>
      </c>
      <c r="G87" s="54">
        <f>P87</f>
        <v/>
      </c>
      <c r="H87" s="54">
        <f>T87</f>
        <v/>
      </c>
      <c r="I87" s="81" t="n">
        <v>4.37495947</v>
      </c>
      <c r="J87" s="81" t="n">
        <v>-2.79073358</v>
      </c>
      <c r="K87" s="81" t="n">
        <v>-1.35056851e-07</v>
      </c>
      <c r="L87" s="81" t="n">
        <v>-43.1471024</v>
      </c>
      <c r="M87" s="81" t="n">
        <v>0</v>
      </c>
      <c r="N87" s="81" t="n">
        <v>-2.2682994e-07</v>
      </c>
      <c r="O87" s="81" t="n">
        <v>5.7452569</v>
      </c>
      <c r="P87" s="81" t="n">
        <v>2.52262831</v>
      </c>
      <c r="Q87" s="81" t="n">
        <v>-2.79073358</v>
      </c>
      <c r="R87" s="81" t="n">
        <v>-4.37495947</v>
      </c>
      <c r="S87" s="81" t="n">
        <v>-2.11725066e-07</v>
      </c>
      <c r="T87" s="81" t="n">
        <v>9.859864229999999</v>
      </c>
      <c r="U87" s="80">
        <f>U86*'4 Transform Matrices'!Y88+V86*'4 Transform Matrices'!AC88+W86*'4 Transform Matrices'!AG88</f>
        <v/>
      </c>
      <c r="V87" s="80">
        <f>U86*'4 Transform Matrices'!Z88+V86*'4 Transform Matrices'!AD88+W86*'4 Transform Matrices'!AH88</f>
        <v/>
      </c>
      <c r="W87" s="80">
        <f>U86*'4 Transform Matrices'!AA88+V86*'4 Transform Matrices'!AE88+W86*'4 Transform Matrices'!AI88</f>
        <v/>
      </c>
      <c r="X87" s="80">
        <f>U86*'4 Transform Matrices'!AB88+V86*'4 Transform Matrices'!AF88+W86*'4 Transform Matrices'!AJ88+X86</f>
        <v/>
      </c>
      <c r="Y87" s="80">
        <f>Y86*'4 Transform Matrices'!Y88+Z86*'4 Transform Matrices'!AC88+AA86*'4 Transform Matrices'!AG88</f>
        <v/>
      </c>
      <c r="Z87" s="80">
        <f>Y86*'4 Transform Matrices'!Z88+Z86*'4 Transform Matrices'!AD88+AA86*'4 Transform Matrices'!AH88</f>
        <v/>
      </c>
      <c r="AA87" s="80">
        <f>Y86*'4 Transform Matrices'!AA88+Z86*'4 Transform Matrices'!AE88+AA86*'4 Transform Matrices'!AI88</f>
        <v/>
      </c>
      <c r="AB87" s="80">
        <f>Y86*'4 Transform Matrices'!AB88+Z86*'4 Transform Matrices'!AF88+AA86*'4 Transform Matrices'!AJ88+AB86</f>
        <v/>
      </c>
      <c r="AC87" s="80">
        <f>AC86*'4 Transform Matrices'!Y88+AD86*'4 Transform Matrices'!AC88+AE86*'4 Transform Matrices'!AG88</f>
        <v/>
      </c>
      <c r="AD87" s="80">
        <f>AC86*'4 Transform Matrices'!Z88+AD86*'4 Transform Matrices'!AD88+AE86*'4 Transform Matrices'!AH88</f>
        <v/>
      </c>
      <c r="AE87" s="80">
        <f>AC86*'4 Transform Matrices'!AA88+AD86*'4 Transform Matrices'!AE88+AE86*'4 Transform Matrices'!AI88</f>
        <v/>
      </c>
      <c r="AF87" s="80">
        <f>AC86*'4 Transform Matrices'!AB88+AD86*'4 Transform Matrices'!AF88+AE86*'4 Transform Matrices'!AJ88+AF86</f>
        <v/>
      </c>
      <c r="AG87" s="82">
        <f>MAX(ABS(I87-U87),ABS(J87-V87),ABS(K87-W87),ABS(L87-X87),ABS(M87-Y87),ABS(N87-Z87),ABS(O87-AA87),ABS(P87-AB87),ABS(Q87-AC87),ABS(R87-AD87),ABS(S87-AE87),ABS(T87-AF87))</f>
        <v/>
      </c>
      <c r="AI87" s="14" t="inlineStr"/>
    </row>
    <row r="88">
      <c r="A88" s="67" t="inlineStr">
        <is>
          <t>- Pine crown</t>
        </is>
      </c>
      <c r="B88" s="52" t="inlineStr">
        <is>
          <t>BKG-81</t>
        </is>
      </c>
      <c r="C88" s="61" t="inlineStr">
        <is>
          <t>Cone</t>
        </is>
      </c>
      <c r="D88" s="52" t="inlineStr">
        <is>
          <t>BKG-79</t>
        </is>
      </c>
      <c r="E88" s="52" t="n">
        <v>3</v>
      </c>
      <c r="F88" s="54">
        <f>L88</f>
        <v/>
      </c>
      <c r="G88" s="54">
        <f>P88</f>
        <v/>
      </c>
      <c r="H88" s="54">
        <f>T88</f>
        <v/>
      </c>
      <c r="I88" s="81" t="n">
        <v>1.55574846</v>
      </c>
      <c r="J88" s="81" t="n">
        <v>-2.99281168</v>
      </c>
      <c r="K88" s="81" t="n">
        <v>-1.97667532e-07</v>
      </c>
      <c r="L88" s="81" t="n">
        <v>-43.1471024</v>
      </c>
      <c r="M88" s="81" t="n">
        <v>0</v>
      </c>
      <c r="N88" s="81" t="n">
        <v>-1.47439451e-07</v>
      </c>
      <c r="O88" s="81" t="n">
        <v>5.0965991</v>
      </c>
      <c r="P88" s="81" t="n">
        <v>6.36824417</v>
      </c>
      <c r="Q88" s="81" t="n">
        <v>-2.99281168</v>
      </c>
      <c r="R88" s="81" t="n">
        <v>-1.55574846</v>
      </c>
      <c r="S88" s="81" t="n">
        <v>-1.02753205e-07</v>
      </c>
      <c r="T88" s="81" t="n">
        <v>9.859864229999999</v>
      </c>
      <c r="U88" s="80">
        <f>U86*'4 Transform Matrices'!Y89+V86*'4 Transform Matrices'!AC89+W86*'4 Transform Matrices'!AG89</f>
        <v/>
      </c>
      <c r="V88" s="80">
        <f>U86*'4 Transform Matrices'!Z89+V86*'4 Transform Matrices'!AD89+W86*'4 Transform Matrices'!AH89</f>
        <v/>
      </c>
      <c r="W88" s="80">
        <f>U86*'4 Transform Matrices'!AA89+V86*'4 Transform Matrices'!AE89+W86*'4 Transform Matrices'!AI89</f>
        <v/>
      </c>
      <c r="X88" s="80">
        <f>U86*'4 Transform Matrices'!AB89+V86*'4 Transform Matrices'!AF89+W86*'4 Transform Matrices'!AJ89+X86</f>
        <v/>
      </c>
      <c r="Y88" s="80">
        <f>Y86*'4 Transform Matrices'!Y89+Z86*'4 Transform Matrices'!AC89+AA86*'4 Transform Matrices'!AG89</f>
        <v/>
      </c>
      <c r="Z88" s="80">
        <f>Y86*'4 Transform Matrices'!Z89+Z86*'4 Transform Matrices'!AD89+AA86*'4 Transform Matrices'!AH89</f>
        <v/>
      </c>
      <c r="AA88" s="80">
        <f>Y86*'4 Transform Matrices'!AA89+Z86*'4 Transform Matrices'!AE89+AA86*'4 Transform Matrices'!AI89</f>
        <v/>
      </c>
      <c r="AB88" s="80">
        <f>Y86*'4 Transform Matrices'!AB89+Z86*'4 Transform Matrices'!AF89+AA86*'4 Transform Matrices'!AJ89+AB86</f>
        <v/>
      </c>
      <c r="AC88" s="80">
        <f>AC86*'4 Transform Matrices'!Y89+AD86*'4 Transform Matrices'!AC89+AE86*'4 Transform Matrices'!AG89</f>
        <v/>
      </c>
      <c r="AD88" s="80">
        <f>AC86*'4 Transform Matrices'!Z89+AD86*'4 Transform Matrices'!AD89+AE86*'4 Transform Matrices'!AH89</f>
        <v/>
      </c>
      <c r="AE88" s="80">
        <f>AC86*'4 Transform Matrices'!AA89+AD86*'4 Transform Matrices'!AE89+AE86*'4 Transform Matrices'!AI89</f>
        <v/>
      </c>
      <c r="AF88" s="80">
        <f>AC86*'4 Transform Matrices'!AB89+AD86*'4 Transform Matrices'!AF89+AE86*'4 Transform Matrices'!AJ89+AF86</f>
        <v/>
      </c>
      <c r="AG88" s="82">
        <f>MAX(ABS(I88-U88),ABS(J88-V88),ABS(K88-W88),ABS(L88-X88),ABS(M88-Y88),ABS(N88-Z88),ABS(O88-AA88),ABS(P88-AB88),ABS(Q88-AC88),ABS(R88-AD88),ABS(S88-AE88),ABS(T88-AF88))</f>
        <v/>
      </c>
      <c r="AI88" s="14" t="inlineStr"/>
    </row>
    <row r="89">
      <c r="A89" s="65" t="inlineStr">
        <is>
          <t>- Treeline pine</t>
        </is>
      </c>
      <c r="B89" s="52" t="inlineStr">
        <is>
          <t>BKG-82</t>
        </is>
      </c>
      <c r="C89" s="53" t="inlineStr">
        <is>
          <t>Group</t>
        </is>
      </c>
      <c r="D89" s="52" t="inlineStr">
        <is>
          <t>BKG-24</t>
        </is>
      </c>
      <c r="E89" s="52" t="n">
        <v>2</v>
      </c>
      <c r="F89" s="54">
        <f>L89</f>
        <v/>
      </c>
      <c r="G89" s="54">
        <f>P89</f>
        <v/>
      </c>
      <c r="H89" s="54">
        <f>T89</f>
        <v/>
      </c>
      <c r="I89" s="81" t="n">
        <v>-0.6001000399999999</v>
      </c>
      <c r="J89" s="81" t="n">
        <v>0</v>
      </c>
      <c r="K89" s="81" t="n">
        <v>-0.79992491</v>
      </c>
      <c r="L89" s="81" t="n">
        <v>-43.5347443</v>
      </c>
      <c r="M89" s="81" t="n">
        <v>0</v>
      </c>
      <c r="N89" s="81" t="n">
        <v>1</v>
      </c>
      <c r="O89" s="81" t="n">
        <v>0</v>
      </c>
      <c r="P89" s="81" t="n">
        <v>-0.350000024</v>
      </c>
      <c r="Q89" s="81" t="n">
        <v>0.79992491</v>
      </c>
      <c r="R89" s="81" t="n">
        <v>0</v>
      </c>
      <c r="S89" s="81" t="n">
        <v>-0.6001000399999999</v>
      </c>
      <c r="T89" s="81" t="n">
        <v>3.39246225</v>
      </c>
      <c r="U89" s="80">
        <f>U31*'4 Transform Matrices'!Y90+V31*'4 Transform Matrices'!AC90+W31*'4 Transform Matrices'!AG90</f>
        <v/>
      </c>
      <c r="V89" s="80">
        <f>U31*'4 Transform Matrices'!Z90+V31*'4 Transform Matrices'!AD90+W31*'4 Transform Matrices'!AH90</f>
        <v/>
      </c>
      <c r="W89" s="80">
        <f>U31*'4 Transform Matrices'!AA90+V31*'4 Transform Matrices'!AE90+W31*'4 Transform Matrices'!AI90</f>
        <v/>
      </c>
      <c r="X89" s="80">
        <f>U31*'4 Transform Matrices'!AB90+V31*'4 Transform Matrices'!AF90+W31*'4 Transform Matrices'!AJ90+X31</f>
        <v/>
      </c>
      <c r="Y89" s="80">
        <f>Y31*'4 Transform Matrices'!Y90+Z31*'4 Transform Matrices'!AC90+AA31*'4 Transform Matrices'!AG90</f>
        <v/>
      </c>
      <c r="Z89" s="80">
        <f>Y31*'4 Transform Matrices'!Z90+Z31*'4 Transform Matrices'!AD90+AA31*'4 Transform Matrices'!AH90</f>
        <v/>
      </c>
      <c r="AA89" s="80">
        <f>Y31*'4 Transform Matrices'!AA90+Z31*'4 Transform Matrices'!AE90+AA31*'4 Transform Matrices'!AI90</f>
        <v/>
      </c>
      <c r="AB89" s="80">
        <f>Y31*'4 Transform Matrices'!AB90+Z31*'4 Transform Matrices'!AF90+AA31*'4 Transform Matrices'!AJ90+AB31</f>
        <v/>
      </c>
      <c r="AC89" s="80">
        <f>AC31*'4 Transform Matrices'!Y90+AD31*'4 Transform Matrices'!AC90+AE31*'4 Transform Matrices'!AG90</f>
        <v/>
      </c>
      <c r="AD89" s="80">
        <f>AC31*'4 Transform Matrices'!Z90+AD31*'4 Transform Matrices'!AD90+AE31*'4 Transform Matrices'!AH90</f>
        <v/>
      </c>
      <c r="AE89" s="80">
        <f>AC31*'4 Transform Matrices'!AA90+AD31*'4 Transform Matrices'!AE90+AE31*'4 Transform Matrices'!AI90</f>
        <v/>
      </c>
      <c r="AF89" s="80">
        <f>AC31*'4 Transform Matrices'!AB90+AD31*'4 Transform Matrices'!AF90+AE31*'4 Transform Matrices'!AJ90+AF31</f>
        <v/>
      </c>
      <c r="AG89" s="82">
        <f>MAX(ABS(I89-U89),ABS(J89-V89),ABS(K89-W89),ABS(L89-X89),ABS(M89-Y89),ABS(N89-Z89),ABS(O89-AA89),ABS(P89-AB89),ABS(Q89-AC89),ABS(R89-AD89),ABS(S89-AE89),ABS(T89-AF89))</f>
        <v/>
      </c>
      <c r="AI89" s="14" t="inlineStr"/>
    </row>
    <row r="90">
      <c r="A90" s="67" t="inlineStr">
        <is>
          <t>- Pine crown</t>
        </is>
      </c>
      <c r="B90" s="52" t="inlineStr">
        <is>
          <t>BKG-83</t>
        </is>
      </c>
      <c r="C90" s="61" t="inlineStr">
        <is>
          <t>Cone</t>
        </is>
      </c>
      <c r="D90" s="52" t="inlineStr">
        <is>
          <t>BKG-82</t>
        </is>
      </c>
      <c r="E90" s="52" t="n">
        <v>3</v>
      </c>
      <c r="F90" s="54">
        <f>L90</f>
        <v/>
      </c>
      <c r="G90" s="54">
        <f>P90</f>
        <v/>
      </c>
      <c r="H90" s="54">
        <f>T90</f>
        <v/>
      </c>
      <c r="I90" s="81" t="n">
        <v>-2.15531325</v>
      </c>
      <c r="J90" s="81" t="n">
        <v>2.87300229</v>
      </c>
      <c r="K90" s="81" t="n">
        <v>1.39038235e-07</v>
      </c>
      <c r="L90" s="81" t="n">
        <v>-43.5347443</v>
      </c>
      <c r="M90" s="81" t="n">
        <v>0</v>
      </c>
      <c r="N90" s="81" t="n">
        <v>-1.5699338e-07</v>
      </c>
      <c r="O90" s="81" t="n">
        <v>3.976403</v>
      </c>
      <c r="P90" s="81" t="n">
        <v>1.63820148</v>
      </c>
      <c r="Q90" s="81" t="n">
        <v>2.87300229</v>
      </c>
      <c r="R90" s="81" t="n">
        <v>2.15531325</v>
      </c>
      <c r="S90" s="81" t="n">
        <v>1.04305848e-07</v>
      </c>
      <c r="T90" s="81" t="n">
        <v>3.39246225</v>
      </c>
      <c r="U90" s="80">
        <f>U89*'4 Transform Matrices'!Y91+V89*'4 Transform Matrices'!AC91+W89*'4 Transform Matrices'!AG91</f>
        <v/>
      </c>
      <c r="V90" s="80">
        <f>U89*'4 Transform Matrices'!Z91+V89*'4 Transform Matrices'!AD91+W89*'4 Transform Matrices'!AH91</f>
        <v/>
      </c>
      <c r="W90" s="80">
        <f>U89*'4 Transform Matrices'!AA91+V89*'4 Transform Matrices'!AE91+W89*'4 Transform Matrices'!AI91</f>
        <v/>
      </c>
      <c r="X90" s="80">
        <f>U89*'4 Transform Matrices'!AB91+V89*'4 Transform Matrices'!AF91+W89*'4 Transform Matrices'!AJ91+X89</f>
        <v/>
      </c>
      <c r="Y90" s="80">
        <f>Y89*'4 Transform Matrices'!Y91+Z89*'4 Transform Matrices'!AC91+AA89*'4 Transform Matrices'!AG91</f>
        <v/>
      </c>
      <c r="Z90" s="80">
        <f>Y89*'4 Transform Matrices'!Z91+Z89*'4 Transform Matrices'!AD91+AA89*'4 Transform Matrices'!AH91</f>
        <v/>
      </c>
      <c r="AA90" s="80">
        <f>Y89*'4 Transform Matrices'!AA91+Z89*'4 Transform Matrices'!AE91+AA89*'4 Transform Matrices'!AI91</f>
        <v/>
      </c>
      <c r="AB90" s="80">
        <f>Y89*'4 Transform Matrices'!AB91+Z89*'4 Transform Matrices'!AF91+AA89*'4 Transform Matrices'!AJ91+AB89</f>
        <v/>
      </c>
      <c r="AC90" s="80">
        <f>AC89*'4 Transform Matrices'!Y91+AD89*'4 Transform Matrices'!AC91+AE89*'4 Transform Matrices'!AG91</f>
        <v/>
      </c>
      <c r="AD90" s="80">
        <f>AC89*'4 Transform Matrices'!Z91+AD89*'4 Transform Matrices'!AD91+AE89*'4 Transform Matrices'!AH91</f>
        <v/>
      </c>
      <c r="AE90" s="80">
        <f>AC89*'4 Transform Matrices'!AA91+AD89*'4 Transform Matrices'!AE91+AE89*'4 Transform Matrices'!AI91</f>
        <v/>
      </c>
      <c r="AF90" s="80">
        <f>AC89*'4 Transform Matrices'!AB91+AD89*'4 Transform Matrices'!AF91+AE89*'4 Transform Matrices'!AJ91+AF89</f>
        <v/>
      </c>
      <c r="AG90" s="82">
        <f>MAX(ABS(I90-U90),ABS(J90-V90),ABS(K90-W90),ABS(L90-X90),ABS(M90-Y90),ABS(N90-Z90),ABS(O90-AA90),ABS(P90-AB90),ABS(Q90-AC90),ABS(R90-AD90),ABS(S90-AE90),ABS(T90-AF90))</f>
        <v/>
      </c>
      <c r="AI90" s="14" t="inlineStr"/>
    </row>
    <row r="91">
      <c r="A91" s="67" t="inlineStr">
        <is>
          <t>- Pine crown</t>
        </is>
      </c>
      <c r="B91" s="52" t="inlineStr">
        <is>
          <t>BKG-84</t>
        </is>
      </c>
      <c r="C91" s="61" t="inlineStr">
        <is>
          <t>Cone</t>
        </is>
      </c>
      <c r="D91" s="52" t="inlineStr">
        <is>
          <t>BKG-82</t>
        </is>
      </c>
      <c r="E91" s="52" t="n">
        <v>3</v>
      </c>
      <c r="F91" s="54">
        <f>L91</f>
        <v/>
      </c>
      <c r="G91" s="54">
        <f>P91</f>
        <v/>
      </c>
      <c r="H91" s="54">
        <f>T91</f>
        <v/>
      </c>
      <c r="I91" s="81" t="n">
        <v>-0.279535621</v>
      </c>
      <c r="J91" s="81" t="n">
        <v>2.3177371</v>
      </c>
      <c r="K91" s="81" t="n">
        <v>1.53080578e-07</v>
      </c>
      <c r="L91" s="81" t="n">
        <v>-43.5347443</v>
      </c>
      <c r="M91" s="81" t="n">
        <v>0</v>
      </c>
      <c r="N91" s="81" t="n">
        <v>-1.02045696e-07</v>
      </c>
      <c r="O91" s="81" t="n">
        <v>3.52745438</v>
      </c>
      <c r="P91" s="81" t="n">
        <v>4.29982615</v>
      </c>
      <c r="Q91" s="81" t="n">
        <v>2.3177371</v>
      </c>
      <c r="R91" s="81" t="n">
        <v>0.279535681</v>
      </c>
      <c r="S91" s="81" t="n">
        <v>1.8462611e-08</v>
      </c>
      <c r="T91" s="81" t="n">
        <v>3.39246225</v>
      </c>
      <c r="U91" s="80">
        <f>U89*'4 Transform Matrices'!Y92+V89*'4 Transform Matrices'!AC92+W89*'4 Transform Matrices'!AG92</f>
        <v/>
      </c>
      <c r="V91" s="80">
        <f>U89*'4 Transform Matrices'!Z92+V89*'4 Transform Matrices'!AD92+W89*'4 Transform Matrices'!AH92</f>
        <v/>
      </c>
      <c r="W91" s="80">
        <f>U89*'4 Transform Matrices'!AA92+V89*'4 Transform Matrices'!AE92+W89*'4 Transform Matrices'!AI92</f>
        <v/>
      </c>
      <c r="X91" s="80">
        <f>U89*'4 Transform Matrices'!AB92+V89*'4 Transform Matrices'!AF92+W89*'4 Transform Matrices'!AJ92+X89</f>
        <v/>
      </c>
      <c r="Y91" s="80">
        <f>Y89*'4 Transform Matrices'!Y92+Z89*'4 Transform Matrices'!AC92+AA89*'4 Transform Matrices'!AG92</f>
        <v/>
      </c>
      <c r="Z91" s="80">
        <f>Y89*'4 Transform Matrices'!Z92+Z89*'4 Transform Matrices'!AD92+AA89*'4 Transform Matrices'!AH92</f>
        <v/>
      </c>
      <c r="AA91" s="80">
        <f>Y89*'4 Transform Matrices'!AA92+Z89*'4 Transform Matrices'!AE92+AA89*'4 Transform Matrices'!AI92</f>
        <v/>
      </c>
      <c r="AB91" s="80">
        <f>Y89*'4 Transform Matrices'!AB92+Z89*'4 Transform Matrices'!AF92+AA89*'4 Transform Matrices'!AJ92+AB89</f>
        <v/>
      </c>
      <c r="AC91" s="80">
        <f>AC89*'4 Transform Matrices'!Y92+AD89*'4 Transform Matrices'!AC92+AE89*'4 Transform Matrices'!AG92</f>
        <v/>
      </c>
      <c r="AD91" s="80">
        <f>AC89*'4 Transform Matrices'!Z92+AD89*'4 Transform Matrices'!AD92+AE89*'4 Transform Matrices'!AH92</f>
        <v/>
      </c>
      <c r="AE91" s="80">
        <f>AC89*'4 Transform Matrices'!AA92+AD89*'4 Transform Matrices'!AE92+AE89*'4 Transform Matrices'!AI92</f>
        <v/>
      </c>
      <c r="AF91" s="80">
        <f>AC89*'4 Transform Matrices'!AB92+AD89*'4 Transform Matrices'!AF92+AE89*'4 Transform Matrices'!AJ92+AF89</f>
        <v/>
      </c>
      <c r="AG91" s="82">
        <f>MAX(ABS(I91-U91),ABS(J91-V91),ABS(K91-W91),ABS(L91-X91),ABS(M91-Y91),ABS(N91-Z91),ABS(O91-AA91),ABS(P91-AB91),ABS(Q91-AC91),ABS(R91-AD91),ABS(S91-AE91),ABS(T91-AF91))</f>
        <v/>
      </c>
      <c r="AI91" s="14" t="inlineStr"/>
    </row>
    <row r="92">
      <c r="A92" s="65" t="inlineStr">
        <is>
          <t>- Treeline pine</t>
        </is>
      </c>
      <c r="B92" s="52" t="inlineStr">
        <is>
          <t>BKG-85</t>
        </is>
      </c>
      <c r="C92" s="53" t="inlineStr">
        <is>
          <t>Group</t>
        </is>
      </c>
      <c r="D92" s="52" t="inlineStr">
        <is>
          <t>BKG-24</t>
        </is>
      </c>
      <c r="E92" s="52" t="n">
        <v>2</v>
      </c>
      <c r="F92" s="54">
        <f>L92</f>
        <v/>
      </c>
      <c r="G92" s="54">
        <f>P92</f>
        <v/>
      </c>
      <c r="H92" s="54">
        <f>T92</f>
        <v/>
      </c>
      <c r="I92" s="81" t="n">
        <v>0.926434815</v>
      </c>
      <c r="J92" s="81" t="n">
        <v>0</v>
      </c>
      <c r="K92" s="81" t="n">
        <v>-0.376455247</v>
      </c>
      <c r="L92" s="81" t="n">
        <v>-41.2432976</v>
      </c>
      <c r="M92" s="81" t="n">
        <v>0</v>
      </c>
      <c r="N92" s="81" t="n">
        <v>1</v>
      </c>
      <c r="O92" s="81" t="n">
        <v>0</v>
      </c>
      <c r="P92" s="81" t="n">
        <v>-0.350000024</v>
      </c>
      <c r="Q92" s="81" t="n">
        <v>0.376455247</v>
      </c>
      <c r="R92" s="81" t="n">
        <v>0</v>
      </c>
      <c r="S92" s="81" t="n">
        <v>0.926434815</v>
      </c>
      <c r="T92" s="81" t="n">
        <v>2.03667307</v>
      </c>
      <c r="U92" s="80">
        <f>U31*'4 Transform Matrices'!Y93+V31*'4 Transform Matrices'!AC93+W31*'4 Transform Matrices'!AG93</f>
        <v/>
      </c>
      <c r="V92" s="80">
        <f>U31*'4 Transform Matrices'!Z93+V31*'4 Transform Matrices'!AD93+W31*'4 Transform Matrices'!AH93</f>
        <v/>
      </c>
      <c r="W92" s="80">
        <f>U31*'4 Transform Matrices'!AA93+V31*'4 Transform Matrices'!AE93+W31*'4 Transform Matrices'!AI93</f>
        <v/>
      </c>
      <c r="X92" s="80">
        <f>U31*'4 Transform Matrices'!AB93+V31*'4 Transform Matrices'!AF93+W31*'4 Transform Matrices'!AJ93+X31</f>
        <v/>
      </c>
      <c r="Y92" s="80">
        <f>Y31*'4 Transform Matrices'!Y93+Z31*'4 Transform Matrices'!AC93+AA31*'4 Transform Matrices'!AG93</f>
        <v/>
      </c>
      <c r="Z92" s="80">
        <f>Y31*'4 Transform Matrices'!Z93+Z31*'4 Transform Matrices'!AD93+AA31*'4 Transform Matrices'!AH93</f>
        <v/>
      </c>
      <c r="AA92" s="80">
        <f>Y31*'4 Transform Matrices'!AA93+Z31*'4 Transform Matrices'!AE93+AA31*'4 Transform Matrices'!AI93</f>
        <v/>
      </c>
      <c r="AB92" s="80">
        <f>Y31*'4 Transform Matrices'!AB93+Z31*'4 Transform Matrices'!AF93+AA31*'4 Transform Matrices'!AJ93+AB31</f>
        <v/>
      </c>
      <c r="AC92" s="80">
        <f>AC31*'4 Transform Matrices'!Y93+AD31*'4 Transform Matrices'!AC93+AE31*'4 Transform Matrices'!AG93</f>
        <v/>
      </c>
      <c r="AD92" s="80">
        <f>AC31*'4 Transform Matrices'!Z93+AD31*'4 Transform Matrices'!AD93+AE31*'4 Transform Matrices'!AH93</f>
        <v/>
      </c>
      <c r="AE92" s="80">
        <f>AC31*'4 Transform Matrices'!AA93+AD31*'4 Transform Matrices'!AE93+AE31*'4 Transform Matrices'!AI93</f>
        <v/>
      </c>
      <c r="AF92" s="80">
        <f>AC31*'4 Transform Matrices'!AB93+AD31*'4 Transform Matrices'!AF93+AE31*'4 Transform Matrices'!AJ93+AF31</f>
        <v/>
      </c>
      <c r="AG92" s="82">
        <f>MAX(ABS(I92-U92),ABS(J92-V92),ABS(K92-W92),ABS(L92-X92),ABS(M92-Y92),ABS(N92-Z92),ABS(O92-AA92),ABS(P92-AB92),ABS(Q92-AC92),ABS(R92-AD92),ABS(S92-AE92),ABS(T92-AF92))</f>
        <v/>
      </c>
      <c r="AI92" s="14" t="inlineStr"/>
    </row>
    <row r="93">
      <c r="A93" s="67" t="inlineStr">
        <is>
          <t>- Pine crown</t>
        </is>
      </c>
      <c r="B93" s="52" t="inlineStr">
        <is>
          <t>BKG-86</t>
        </is>
      </c>
      <c r="C93" s="61" t="inlineStr">
        <is>
          <t>Cone</t>
        </is>
      </c>
      <c r="D93" s="52" t="inlineStr">
        <is>
          <t>BKG-85</t>
        </is>
      </c>
      <c r="E93" s="52" t="n">
        <v>3</v>
      </c>
      <c r="F93" s="54">
        <f>L93</f>
        <v/>
      </c>
      <c r="G93" s="54">
        <f>P93</f>
        <v/>
      </c>
      <c r="H93" s="54">
        <f>T93</f>
        <v/>
      </c>
      <c r="I93" s="81" t="n">
        <v>4.49675131</v>
      </c>
      <c r="J93" s="81" t="n">
        <v>1.82724738</v>
      </c>
      <c r="K93" s="81" t="n">
        <v>8.84291893e-08</v>
      </c>
      <c r="L93" s="81" t="n">
        <v>-41.2432976</v>
      </c>
      <c r="M93" s="81" t="n">
        <v>0</v>
      </c>
      <c r="N93" s="81" t="n">
        <v>-2.12167365e-07</v>
      </c>
      <c r="O93" s="81" t="n">
        <v>5.37387657</v>
      </c>
      <c r="P93" s="81" t="n">
        <v>2.33693838</v>
      </c>
      <c r="Q93" s="81" t="n">
        <v>1.82724738</v>
      </c>
      <c r="R93" s="81" t="n">
        <v>-4.49675131</v>
      </c>
      <c r="S93" s="81" t="n">
        <v>-2.17619174e-07</v>
      </c>
      <c r="T93" s="81" t="n">
        <v>2.03667307</v>
      </c>
      <c r="U93" s="80">
        <f>U92*'4 Transform Matrices'!Y94+V92*'4 Transform Matrices'!AC94+W92*'4 Transform Matrices'!AG94</f>
        <v/>
      </c>
      <c r="V93" s="80">
        <f>U92*'4 Transform Matrices'!Z94+V92*'4 Transform Matrices'!AD94+W92*'4 Transform Matrices'!AH94</f>
        <v/>
      </c>
      <c r="W93" s="80">
        <f>U92*'4 Transform Matrices'!AA94+V92*'4 Transform Matrices'!AE94+W92*'4 Transform Matrices'!AI94</f>
        <v/>
      </c>
      <c r="X93" s="80">
        <f>U92*'4 Transform Matrices'!AB94+V92*'4 Transform Matrices'!AF94+W92*'4 Transform Matrices'!AJ94+X92</f>
        <v/>
      </c>
      <c r="Y93" s="80">
        <f>Y92*'4 Transform Matrices'!Y94+Z92*'4 Transform Matrices'!AC94+AA92*'4 Transform Matrices'!AG94</f>
        <v/>
      </c>
      <c r="Z93" s="80">
        <f>Y92*'4 Transform Matrices'!Z94+Z92*'4 Transform Matrices'!AD94+AA92*'4 Transform Matrices'!AH94</f>
        <v/>
      </c>
      <c r="AA93" s="80">
        <f>Y92*'4 Transform Matrices'!AA94+Z92*'4 Transform Matrices'!AE94+AA92*'4 Transform Matrices'!AI94</f>
        <v/>
      </c>
      <c r="AB93" s="80">
        <f>Y92*'4 Transform Matrices'!AB94+Z92*'4 Transform Matrices'!AF94+AA92*'4 Transform Matrices'!AJ94+AB92</f>
        <v/>
      </c>
      <c r="AC93" s="80">
        <f>AC92*'4 Transform Matrices'!Y94+AD92*'4 Transform Matrices'!AC94+AE92*'4 Transform Matrices'!AG94</f>
        <v/>
      </c>
      <c r="AD93" s="80">
        <f>AC92*'4 Transform Matrices'!Z94+AD92*'4 Transform Matrices'!AD94+AE92*'4 Transform Matrices'!AH94</f>
        <v/>
      </c>
      <c r="AE93" s="80">
        <f>AC92*'4 Transform Matrices'!AA94+AD92*'4 Transform Matrices'!AE94+AE92*'4 Transform Matrices'!AI94</f>
        <v/>
      </c>
      <c r="AF93" s="80">
        <f>AC92*'4 Transform Matrices'!AB94+AD92*'4 Transform Matrices'!AF94+AE92*'4 Transform Matrices'!AJ94+AF92</f>
        <v/>
      </c>
      <c r="AG93" s="82">
        <f>MAX(ABS(I93-U93),ABS(J93-V93),ABS(K93-W93),ABS(L93-X93),ABS(M93-Y93),ABS(N93-Z93),ABS(O93-AA93),ABS(P93-AB93),ABS(Q93-AC93),ABS(R93-AD93),ABS(S93-AE93),ABS(T93-AF93))</f>
        <v/>
      </c>
      <c r="AI93" s="14" t="inlineStr"/>
    </row>
    <row r="94">
      <c r="A94" s="67" t="inlineStr">
        <is>
          <t>- Pine crown</t>
        </is>
      </c>
      <c r="B94" s="52" t="inlineStr">
        <is>
          <t>BKG-87</t>
        </is>
      </c>
      <c r="C94" s="61" t="inlineStr">
        <is>
          <t>Cone</t>
        </is>
      </c>
      <c r="D94" s="52" t="inlineStr">
        <is>
          <t>BKG-85</t>
        </is>
      </c>
      <c r="E94" s="52" t="n">
        <v>3</v>
      </c>
      <c r="F94" s="54">
        <f>L94</f>
        <v/>
      </c>
      <c r="G94" s="54">
        <f>P94</f>
        <v/>
      </c>
      <c r="H94" s="54">
        <f>T94</f>
        <v/>
      </c>
      <c r="I94" s="81" t="n">
        <v>3.12515068</v>
      </c>
      <c r="J94" s="81" t="n">
        <v>-0.432856411</v>
      </c>
      <c r="K94" s="81" t="n">
        <v>-2.85890529e-08</v>
      </c>
      <c r="L94" s="81" t="n">
        <v>-41.2432976</v>
      </c>
      <c r="M94" s="81" t="n">
        <v>0</v>
      </c>
      <c r="N94" s="81" t="n">
        <v>-1.37908785e-07</v>
      </c>
      <c r="O94" s="81" t="n">
        <v>4.76714849</v>
      </c>
      <c r="P94" s="81" t="n">
        <v>5.93396854</v>
      </c>
      <c r="Q94" s="81" t="n">
        <v>-0.43285647</v>
      </c>
      <c r="R94" s="81" t="n">
        <v>-3.12515068</v>
      </c>
      <c r="S94" s="81" t="n">
        <v>-2.06408188e-07</v>
      </c>
      <c r="T94" s="81" t="n">
        <v>2.03667307</v>
      </c>
      <c r="U94" s="80">
        <f>U92*'4 Transform Matrices'!Y95+V92*'4 Transform Matrices'!AC95+W92*'4 Transform Matrices'!AG95</f>
        <v/>
      </c>
      <c r="V94" s="80">
        <f>U92*'4 Transform Matrices'!Z95+V92*'4 Transform Matrices'!AD95+W92*'4 Transform Matrices'!AH95</f>
        <v/>
      </c>
      <c r="W94" s="80">
        <f>U92*'4 Transform Matrices'!AA95+V92*'4 Transform Matrices'!AE95+W92*'4 Transform Matrices'!AI95</f>
        <v/>
      </c>
      <c r="X94" s="80">
        <f>U92*'4 Transform Matrices'!AB95+V92*'4 Transform Matrices'!AF95+W92*'4 Transform Matrices'!AJ95+X92</f>
        <v/>
      </c>
      <c r="Y94" s="80">
        <f>Y92*'4 Transform Matrices'!Y95+Z92*'4 Transform Matrices'!AC95+AA92*'4 Transform Matrices'!AG95</f>
        <v/>
      </c>
      <c r="Z94" s="80">
        <f>Y92*'4 Transform Matrices'!Z95+Z92*'4 Transform Matrices'!AD95+AA92*'4 Transform Matrices'!AH95</f>
        <v/>
      </c>
      <c r="AA94" s="80">
        <f>Y92*'4 Transform Matrices'!AA95+Z92*'4 Transform Matrices'!AE95+AA92*'4 Transform Matrices'!AI95</f>
        <v/>
      </c>
      <c r="AB94" s="80">
        <f>Y92*'4 Transform Matrices'!AB95+Z92*'4 Transform Matrices'!AF95+AA92*'4 Transform Matrices'!AJ95+AB92</f>
        <v/>
      </c>
      <c r="AC94" s="80">
        <f>AC92*'4 Transform Matrices'!Y95+AD92*'4 Transform Matrices'!AC95+AE92*'4 Transform Matrices'!AG95</f>
        <v/>
      </c>
      <c r="AD94" s="80">
        <f>AC92*'4 Transform Matrices'!Z95+AD92*'4 Transform Matrices'!AD95+AE92*'4 Transform Matrices'!AH95</f>
        <v/>
      </c>
      <c r="AE94" s="80">
        <f>AC92*'4 Transform Matrices'!AA95+AD92*'4 Transform Matrices'!AE95+AE92*'4 Transform Matrices'!AI95</f>
        <v/>
      </c>
      <c r="AF94" s="80">
        <f>AC92*'4 Transform Matrices'!AB95+AD92*'4 Transform Matrices'!AF95+AE92*'4 Transform Matrices'!AJ95+AF92</f>
        <v/>
      </c>
      <c r="AG94" s="82">
        <f>MAX(ABS(I94-U94),ABS(J94-V94),ABS(K94-W94),ABS(L94-X94),ABS(M94-Y94),ABS(N94-Z94),ABS(O94-AA94),ABS(P94-AB94),ABS(Q94-AC94),ABS(R94-AD94),ABS(S94-AE94),ABS(T94-AF94))</f>
        <v/>
      </c>
      <c r="AI94" s="14" t="inlineStr"/>
    </row>
    <row r="95">
      <c r="A95" s="65" t="inlineStr">
        <is>
          <t>- Treeline pine</t>
        </is>
      </c>
      <c r="B95" s="52" t="inlineStr">
        <is>
          <t>BKG-88</t>
        </is>
      </c>
      <c r="C95" s="53" t="inlineStr">
        <is>
          <t>Group</t>
        </is>
      </c>
      <c r="D95" s="52" t="inlineStr">
        <is>
          <t>BKG-24</t>
        </is>
      </c>
      <c r="E95" s="52" t="n">
        <v>2</v>
      </c>
      <c r="F95" s="54">
        <f>L95</f>
        <v/>
      </c>
      <c r="G95" s="54">
        <f>P95</f>
        <v/>
      </c>
      <c r="H95" s="54">
        <f>T95</f>
        <v/>
      </c>
      <c r="I95" s="81" t="n">
        <v>-0.992786884</v>
      </c>
      <c r="J95" s="81" t="n">
        <v>0</v>
      </c>
      <c r="K95" s="81" t="n">
        <v>-0.119892545</v>
      </c>
      <c r="L95" s="81" t="n">
        <v>-40.1409454</v>
      </c>
      <c r="M95" s="81" t="n">
        <v>0</v>
      </c>
      <c r="N95" s="81" t="n">
        <v>1</v>
      </c>
      <c r="O95" s="81" t="n">
        <v>0</v>
      </c>
      <c r="P95" s="81" t="n">
        <v>-0.350000024</v>
      </c>
      <c r="Q95" s="81" t="n">
        <v>0.119892545</v>
      </c>
      <c r="R95" s="81" t="n">
        <v>0</v>
      </c>
      <c r="S95" s="81" t="n">
        <v>-0.992786884</v>
      </c>
      <c r="T95" s="81" t="n">
        <v>-7.4812088</v>
      </c>
      <c r="U95" s="80">
        <f>U31*'4 Transform Matrices'!Y96+V31*'4 Transform Matrices'!AC96+W31*'4 Transform Matrices'!AG96</f>
        <v/>
      </c>
      <c r="V95" s="80">
        <f>U31*'4 Transform Matrices'!Z96+V31*'4 Transform Matrices'!AD96+W31*'4 Transform Matrices'!AH96</f>
        <v/>
      </c>
      <c r="W95" s="80">
        <f>U31*'4 Transform Matrices'!AA96+V31*'4 Transform Matrices'!AE96+W31*'4 Transform Matrices'!AI96</f>
        <v/>
      </c>
      <c r="X95" s="80">
        <f>U31*'4 Transform Matrices'!AB96+V31*'4 Transform Matrices'!AF96+W31*'4 Transform Matrices'!AJ96+X31</f>
        <v/>
      </c>
      <c r="Y95" s="80">
        <f>Y31*'4 Transform Matrices'!Y96+Z31*'4 Transform Matrices'!AC96+AA31*'4 Transform Matrices'!AG96</f>
        <v/>
      </c>
      <c r="Z95" s="80">
        <f>Y31*'4 Transform Matrices'!Z96+Z31*'4 Transform Matrices'!AD96+AA31*'4 Transform Matrices'!AH96</f>
        <v/>
      </c>
      <c r="AA95" s="80">
        <f>Y31*'4 Transform Matrices'!AA96+Z31*'4 Transform Matrices'!AE96+AA31*'4 Transform Matrices'!AI96</f>
        <v/>
      </c>
      <c r="AB95" s="80">
        <f>Y31*'4 Transform Matrices'!AB96+Z31*'4 Transform Matrices'!AF96+AA31*'4 Transform Matrices'!AJ96+AB31</f>
        <v/>
      </c>
      <c r="AC95" s="80">
        <f>AC31*'4 Transform Matrices'!Y96+AD31*'4 Transform Matrices'!AC96+AE31*'4 Transform Matrices'!AG96</f>
        <v/>
      </c>
      <c r="AD95" s="80">
        <f>AC31*'4 Transform Matrices'!Z96+AD31*'4 Transform Matrices'!AD96+AE31*'4 Transform Matrices'!AH96</f>
        <v/>
      </c>
      <c r="AE95" s="80">
        <f>AC31*'4 Transform Matrices'!AA96+AD31*'4 Transform Matrices'!AE96+AE31*'4 Transform Matrices'!AI96</f>
        <v/>
      </c>
      <c r="AF95" s="80">
        <f>AC31*'4 Transform Matrices'!AB96+AD31*'4 Transform Matrices'!AF96+AE31*'4 Transform Matrices'!AJ96+AF31</f>
        <v/>
      </c>
      <c r="AG95" s="82">
        <f>MAX(ABS(I95-U95),ABS(J95-V95),ABS(K95-W95),ABS(L95-X95),ABS(M95-Y95),ABS(N95-Z95),ABS(O95-AA95),ABS(P95-AB95),ABS(Q95-AC95),ABS(R95-AD95),ABS(S95-AE95),ABS(T95-AF95))</f>
        <v/>
      </c>
      <c r="AI95" s="14" t="inlineStr"/>
    </row>
    <row r="96">
      <c r="A96" s="67" t="inlineStr">
        <is>
          <t>- Pine crown</t>
        </is>
      </c>
      <c r="B96" s="52" t="inlineStr">
        <is>
          <t>BKG-89</t>
        </is>
      </c>
      <c r="C96" s="61" t="inlineStr">
        <is>
          <t>Cone</t>
        </is>
      </c>
      <c r="D96" s="52" t="inlineStr">
        <is>
          <t>BKG-88</t>
        </is>
      </c>
      <c r="E96" s="52" t="n">
        <v>3</v>
      </c>
      <c r="F96" s="54">
        <f>L96</f>
        <v/>
      </c>
      <c r="G96" s="54">
        <f>P96</f>
        <v/>
      </c>
      <c r="H96" s="54">
        <f>T96</f>
        <v/>
      </c>
      <c r="I96" s="81" t="n">
        <v>-3.4701736</v>
      </c>
      <c r="J96" s="81" t="n">
        <v>0.41907075</v>
      </c>
      <c r="K96" s="81" t="n">
        <v>2.02808241e-08</v>
      </c>
      <c r="L96" s="81" t="n">
        <v>-40.1409454</v>
      </c>
      <c r="M96" s="81" t="n">
        <v>0</v>
      </c>
      <c r="N96" s="81" t="n">
        <v>-1.52788175e-07</v>
      </c>
      <c r="O96" s="81" t="n">
        <v>3.86989164</v>
      </c>
      <c r="P96" s="81" t="n">
        <v>1.5849458</v>
      </c>
      <c r="Q96" s="81" t="n">
        <v>0.41907075</v>
      </c>
      <c r="R96" s="81" t="n">
        <v>3.4701736</v>
      </c>
      <c r="S96" s="81" t="n">
        <v>1.67938182e-07</v>
      </c>
      <c r="T96" s="81" t="n">
        <v>-7.4812088</v>
      </c>
      <c r="U96" s="80">
        <f>U95*'4 Transform Matrices'!Y97+V95*'4 Transform Matrices'!AC97+W95*'4 Transform Matrices'!AG97</f>
        <v/>
      </c>
      <c r="V96" s="80">
        <f>U95*'4 Transform Matrices'!Z97+V95*'4 Transform Matrices'!AD97+W95*'4 Transform Matrices'!AH97</f>
        <v/>
      </c>
      <c r="W96" s="80">
        <f>U95*'4 Transform Matrices'!AA97+V95*'4 Transform Matrices'!AE97+W95*'4 Transform Matrices'!AI97</f>
        <v/>
      </c>
      <c r="X96" s="80">
        <f>U95*'4 Transform Matrices'!AB97+V95*'4 Transform Matrices'!AF97+W95*'4 Transform Matrices'!AJ97+X95</f>
        <v/>
      </c>
      <c r="Y96" s="80">
        <f>Y95*'4 Transform Matrices'!Y97+Z95*'4 Transform Matrices'!AC97+AA95*'4 Transform Matrices'!AG97</f>
        <v/>
      </c>
      <c r="Z96" s="80">
        <f>Y95*'4 Transform Matrices'!Z97+Z95*'4 Transform Matrices'!AD97+AA95*'4 Transform Matrices'!AH97</f>
        <v/>
      </c>
      <c r="AA96" s="80">
        <f>Y95*'4 Transform Matrices'!AA97+Z95*'4 Transform Matrices'!AE97+AA95*'4 Transform Matrices'!AI97</f>
        <v/>
      </c>
      <c r="AB96" s="80">
        <f>Y95*'4 Transform Matrices'!AB97+Z95*'4 Transform Matrices'!AF97+AA95*'4 Transform Matrices'!AJ97+AB95</f>
        <v/>
      </c>
      <c r="AC96" s="80">
        <f>AC95*'4 Transform Matrices'!Y97+AD95*'4 Transform Matrices'!AC97+AE95*'4 Transform Matrices'!AG97</f>
        <v/>
      </c>
      <c r="AD96" s="80">
        <f>AC95*'4 Transform Matrices'!Z97+AD95*'4 Transform Matrices'!AD97+AE95*'4 Transform Matrices'!AH97</f>
        <v/>
      </c>
      <c r="AE96" s="80">
        <f>AC95*'4 Transform Matrices'!AA97+AD95*'4 Transform Matrices'!AE97+AE95*'4 Transform Matrices'!AI97</f>
        <v/>
      </c>
      <c r="AF96" s="80">
        <f>AC95*'4 Transform Matrices'!AB97+AD95*'4 Transform Matrices'!AF97+AE95*'4 Transform Matrices'!AJ97+AF95</f>
        <v/>
      </c>
      <c r="AG96" s="82">
        <f>MAX(ABS(I96-U96),ABS(J96-V96),ABS(K96-W96),ABS(L96-X96),ABS(M96-Y96),ABS(N96-Z96),ABS(O96-AA96),ABS(P96-AB96),ABS(Q96-AC96),ABS(R96-AD96),ABS(S96-AE96),ABS(T96-AF96))</f>
        <v/>
      </c>
      <c r="AI96" s="14" t="inlineStr"/>
    </row>
    <row r="97">
      <c r="A97" s="67" t="inlineStr">
        <is>
          <t>- Pine crown</t>
        </is>
      </c>
      <c r="B97" s="52" t="inlineStr">
        <is>
          <t>BKG-90</t>
        </is>
      </c>
      <c r="C97" s="61" t="inlineStr">
        <is>
          <t>Cone</t>
        </is>
      </c>
      <c r="D97" s="52" t="inlineStr">
        <is>
          <t>BKG-88</t>
        </is>
      </c>
      <c r="E97" s="52" t="n">
        <v>3</v>
      </c>
      <c r="F97" s="54">
        <f>L97</f>
        <v/>
      </c>
      <c r="G97" s="54">
        <f>P97</f>
        <v/>
      </c>
      <c r="H97" s="54">
        <f>T97</f>
        <v/>
      </c>
      <c r="I97" s="81" t="n">
        <v>-1.81721985</v>
      </c>
      <c r="J97" s="81" t="n">
        <v>1.36370814</v>
      </c>
      <c r="K97" s="81" t="n">
        <v>9.006942040000001e-08</v>
      </c>
      <c r="L97" s="81" t="n">
        <v>-40.1409454</v>
      </c>
      <c r="M97" s="81" t="n">
        <v>0</v>
      </c>
      <c r="N97" s="81" t="n">
        <v>-9.931230949999999e-08</v>
      </c>
      <c r="O97" s="81" t="n">
        <v>3.43296838</v>
      </c>
      <c r="P97" s="81" t="n">
        <v>4.17527676</v>
      </c>
      <c r="Q97" s="81" t="n">
        <v>1.36370814</v>
      </c>
      <c r="R97" s="81" t="n">
        <v>1.81721973</v>
      </c>
      <c r="S97" s="81" t="n">
        <v>1.2002269e-07</v>
      </c>
      <c r="T97" s="81" t="n">
        <v>-7.4812088</v>
      </c>
      <c r="U97" s="80">
        <f>U95*'4 Transform Matrices'!Y98+V95*'4 Transform Matrices'!AC98+W95*'4 Transform Matrices'!AG98</f>
        <v/>
      </c>
      <c r="V97" s="80">
        <f>U95*'4 Transform Matrices'!Z98+V95*'4 Transform Matrices'!AD98+W95*'4 Transform Matrices'!AH98</f>
        <v/>
      </c>
      <c r="W97" s="80">
        <f>U95*'4 Transform Matrices'!AA98+V95*'4 Transform Matrices'!AE98+W95*'4 Transform Matrices'!AI98</f>
        <v/>
      </c>
      <c r="X97" s="80">
        <f>U95*'4 Transform Matrices'!AB98+V95*'4 Transform Matrices'!AF98+W95*'4 Transform Matrices'!AJ98+X95</f>
        <v/>
      </c>
      <c r="Y97" s="80">
        <f>Y95*'4 Transform Matrices'!Y98+Z95*'4 Transform Matrices'!AC98+AA95*'4 Transform Matrices'!AG98</f>
        <v/>
      </c>
      <c r="Z97" s="80">
        <f>Y95*'4 Transform Matrices'!Z98+Z95*'4 Transform Matrices'!AD98+AA95*'4 Transform Matrices'!AH98</f>
        <v/>
      </c>
      <c r="AA97" s="80">
        <f>Y95*'4 Transform Matrices'!AA98+Z95*'4 Transform Matrices'!AE98+AA95*'4 Transform Matrices'!AI98</f>
        <v/>
      </c>
      <c r="AB97" s="80">
        <f>Y95*'4 Transform Matrices'!AB98+Z95*'4 Transform Matrices'!AF98+AA95*'4 Transform Matrices'!AJ98+AB95</f>
        <v/>
      </c>
      <c r="AC97" s="80">
        <f>AC95*'4 Transform Matrices'!Y98+AD95*'4 Transform Matrices'!AC98+AE95*'4 Transform Matrices'!AG98</f>
        <v/>
      </c>
      <c r="AD97" s="80">
        <f>AC95*'4 Transform Matrices'!Z98+AD95*'4 Transform Matrices'!AD98+AE95*'4 Transform Matrices'!AH98</f>
        <v/>
      </c>
      <c r="AE97" s="80">
        <f>AC95*'4 Transform Matrices'!AA98+AD95*'4 Transform Matrices'!AE98+AE95*'4 Transform Matrices'!AI98</f>
        <v/>
      </c>
      <c r="AF97" s="80">
        <f>AC95*'4 Transform Matrices'!AB98+AD95*'4 Transform Matrices'!AF98+AE95*'4 Transform Matrices'!AJ98+AF95</f>
        <v/>
      </c>
      <c r="AG97" s="82">
        <f>MAX(ABS(I97-U97),ABS(J97-V97),ABS(K97-W97),ABS(L97-X97),ABS(M97-Y97),ABS(N97-Z97),ABS(O97-AA97),ABS(P97-AB97),ABS(Q97-AC97),ABS(R97-AD97),ABS(S97-AE97),ABS(T97-AF97))</f>
        <v/>
      </c>
      <c r="AI97" s="14" t="inlineStr"/>
    </row>
    <row r="98">
      <c r="A98" s="65" t="inlineStr">
        <is>
          <t>- Treeline pine</t>
        </is>
      </c>
      <c r="B98" s="52" t="inlineStr">
        <is>
          <t>BKG-91</t>
        </is>
      </c>
      <c r="C98" s="53" t="inlineStr">
        <is>
          <t>Group</t>
        </is>
      </c>
      <c r="D98" s="52" t="inlineStr">
        <is>
          <t>BKG-24</t>
        </is>
      </c>
      <c r="E98" s="52" t="n">
        <v>2</v>
      </c>
      <c r="F98" s="54">
        <f>L98</f>
        <v/>
      </c>
      <c r="G98" s="54">
        <f>P98</f>
        <v/>
      </c>
      <c r="H98" s="54">
        <f>T98</f>
        <v/>
      </c>
      <c r="I98" s="81" t="n">
        <v>0.337660193</v>
      </c>
      <c r="J98" s="81" t="n">
        <v>0</v>
      </c>
      <c r="K98" s="81" t="n">
        <v>-0.941268086</v>
      </c>
      <c r="L98" s="81" t="n">
        <v>-40.986187</v>
      </c>
      <c r="M98" s="81" t="n">
        <v>0</v>
      </c>
      <c r="N98" s="81" t="n">
        <v>1</v>
      </c>
      <c r="O98" s="81" t="n">
        <v>0</v>
      </c>
      <c r="P98" s="81" t="n">
        <v>-0.350000024</v>
      </c>
      <c r="Q98" s="81" t="n">
        <v>0.941268086</v>
      </c>
      <c r="R98" s="81" t="n">
        <v>0</v>
      </c>
      <c r="S98" s="81" t="n">
        <v>0.337660193</v>
      </c>
      <c r="T98" s="81" t="n">
        <v>-8.496287349999999</v>
      </c>
      <c r="U98" s="80">
        <f>U31*'4 Transform Matrices'!Y99+V31*'4 Transform Matrices'!AC99+W31*'4 Transform Matrices'!AG99</f>
        <v/>
      </c>
      <c r="V98" s="80">
        <f>U31*'4 Transform Matrices'!Z99+V31*'4 Transform Matrices'!AD99+W31*'4 Transform Matrices'!AH99</f>
        <v/>
      </c>
      <c r="W98" s="80">
        <f>U31*'4 Transform Matrices'!AA99+V31*'4 Transform Matrices'!AE99+W31*'4 Transform Matrices'!AI99</f>
        <v/>
      </c>
      <c r="X98" s="80">
        <f>U31*'4 Transform Matrices'!AB99+V31*'4 Transform Matrices'!AF99+W31*'4 Transform Matrices'!AJ99+X31</f>
        <v/>
      </c>
      <c r="Y98" s="80">
        <f>Y31*'4 Transform Matrices'!Y99+Z31*'4 Transform Matrices'!AC99+AA31*'4 Transform Matrices'!AG99</f>
        <v/>
      </c>
      <c r="Z98" s="80">
        <f>Y31*'4 Transform Matrices'!Z99+Z31*'4 Transform Matrices'!AD99+AA31*'4 Transform Matrices'!AH99</f>
        <v/>
      </c>
      <c r="AA98" s="80">
        <f>Y31*'4 Transform Matrices'!AA99+Z31*'4 Transform Matrices'!AE99+AA31*'4 Transform Matrices'!AI99</f>
        <v/>
      </c>
      <c r="AB98" s="80">
        <f>Y31*'4 Transform Matrices'!AB99+Z31*'4 Transform Matrices'!AF99+AA31*'4 Transform Matrices'!AJ99+AB31</f>
        <v/>
      </c>
      <c r="AC98" s="80">
        <f>AC31*'4 Transform Matrices'!Y99+AD31*'4 Transform Matrices'!AC99+AE31*'4 Transform Matrices'!AG99</f>
        <v/>
      </c>
      <c r="AD98" s="80">
        <f>AC31*'4 Transform Matrices'!Z99+AD31*'4 Transform Matrices'!AD99+AE31*'4 Transform Matrices'!AH99</f>
        <v/>
      </c>
      <c r="AE98" s="80">
        <f>AC31*'4 Transform Matrices'!AA99+AD31*'4 Transform Matrices'!AE99+AE31*'4 Transform Matrices'!AI99</f>
        <v/>
      </c>
      <c r="AF98" s="80">
        <f>AC31*'4 Transform Matrices'!AB99+AD31*'4 Transform Matrices'!AF99+AE31*'4 Transform Matrices'!AJ99+AF31</f>
        <v/>
      </c>
      <c r="AG98" s="82">
        <f>MAX(ABS(I98-U98),ABS(J98-V98),ABS(K98-W98),ABS(L98-X98),ABS(M98-Y98),ABS(N98-Z98),ABS(O98-AA98),ABS(P98-AB98),ABS(Q98-AC98),ABS(R98-AD98),ABS(S98-AE98),ABS(T98-AF98))</f>
        <v/>
      </c>
      <c r="AI98" s="14" t="inlineStr"/>
    </row>
    <row r="99">
      <c r="A99" s="67" t="inlineStr">
        <is>
          <t>- Pine crown</t>
        </is>
      </c>
      <c r="B99" s="52" t="inlineStr">
        <is>
          <t>BKG-92</t>
        </is>
      </c>
      <c r="C99" s="61" t="inlineStr">
        <is>
          <t>Cone</t>
        </is>
      </c>
      <c r="D99" s="52" t="inlineStr">
        <is>
          <t>BKG-91</t>
        </is>
      </c>
      <c r="E99" s="52" t="n">
        <v>3</v>
      </c>
      <c r="F99" s="54">
        <f>L99</f>
        <v/>
      </c>
      <c r="G99" s="54">
        <f>P99</f>
        <v/>
      </c>
      <c r="H99" s="54">
        <f>T99</f>
        <v/>
      </c>
      <c r="I99" s="81" t="n">
        <v>1.86848176</v>
      </c>
      <c r="J99" s="81" t="n">
        <v>5.20861578</v>
      </c>
      <c r="K99" s="81" t="n">
        <v>2.52069668e-07</v>
      </c>
      <c r="L99" s="81" t="n">
        <v>-40.986187</v>
      </c>
      <c r="M99" s="81" t="n">
        <v>0</v>
      </c>
      <c r="N99" s="81" t="n">
        <v>-2.4188202e-07</v>
      </c>
      <c r="O99" s="81" t="n">
        <v>6.12650299</v>
      </c>
      <c r="P99" s="81" t="n">
        <v>2.71325159</v>
      </c>
      <c r="Q99" s="81" t="n">
        <v>5.20861578</v>
      </c>
      <c r="R99" s="81" t="n">
        <v>-1.86848176</v>
      </c>
      <c r="S99" s="81" t="n">
        <v>-9.04247131e-08</v>
      </c>
      <c r="T99" s="81" t="n">
        <v>-8.496287349999999</v>
      </c>
      <c r="U99" s="80">
        <f>U98*'4 Transform Matrices'!Y100+V98*'4 Transform Matrices'!AC100+W98*'4 Transform Matrices'!AG100</f>
        <v/>
      </c>
      <c r="V99" s="80">
        <f>U98*'4 Transform Matrices'!Z100+V98*'4 Transform Matrices'!AD100+W98*'4 Transform Matrices'!AH100</f>
        <v/>
      </c>
      <c r="W99" s="80">
        <f>U98*'4 Transform Matrices'!AA100+V98*'4 Transform Matrices'!AE100+W98*'4 Transform Matrices'!AI100</f>
        <v/>
      </c>
      <c r="X99" s="80">
        <f>U98*'4 Transform Matrices'!AB100+V98*'4 Transform Matrices'!AF100+W98*'4 Transform Matrices'!AJ100+X98</f>
        <v/>
      </c>
      <c r="Y99" s="80">
        <f>Y98*'4 Transform Matrices'!Y100+Z98*'4 Transform Matrices'!AC100+AA98*'4 Transform Matrices'!AG100</f>
        <v/>
      </c>
      <c r="Z99" s="80">
        <f>Y98*'4 Transform Matrices'!Z100+Z98*'4 Transform Matrices'!AD100+AA98*'4 Transform Matrices'!AH100</f>
        <v/>
      </c>
      <c r="AA99" s="80">
        <f>Y98*'4 Transform Matrices'!AA100+Z98*'4 Transform Matrices'!AE100+AA98*'4 Transform Matrices'!AI100</f>
        <v/>
      </c>
      <c r="AB99" s="80">
        <f>Y98*'4 Transform Matrices'!AB100+Z98*'4 Transform Matrices'!AF100+AA98*'4 Transform Matrices'!AJ100+AB98</f>
        <v/>
      </c>
      <c r="AC99" s="80">
        <f>AC98*'4 Transform Matrices'!Y100+AD98*'4 Transform Matrices'!AC100+AE98*'4 Transform Matrices'!AG100</f>
        <v/>
      </c>
      <c r="AD99" s="80">
        <f>AC98*'4 Transform Matrices'!Z100+AD98*'4 Transform Matrices'!AD100+AE98*'4 Transform Matrices'!AH100</f>
        <v/>
      </c>
      <c r="AE99" s="80">
        <f>AC98*'4 Transform Matrices'!AA100+AD98*'4 Transform Matrices'!AE100+AE98*'4 Transform Matrices'!AI100</f>
        <v/>
      </c>
      <c r="AF99" s="80">
        <f>AC98*'4 Transform Matrices'!AB100+AD98*'4 Transform Matrices'!AF100+AE98*'4 Transform Matrices'!AJ100+AF98</f>
        <v/>
      </c>
      <c r="AG99" s="82">
        <f>MAX(ABS(I99-U99),ABS(J99-V99),ABS(K99-W99),ABS(L99-X99),ABS(M99-Y99),ABS(N99-Z99),ABS(O99-AA99),ABS(P99-AB99),ABS(Q99-AC99),ABS(R99-AD99),ABS(S99-AE99),ABS(T99-AF99))</f>
        <v/>
      </c>
      <c r="AI99" s="14" t="inlineStr"/>
    </row>
    <row r="100">
      <c r="A100" s="67" t="inlineStr">
        <is>
          <t>- Pine crown</t>
        </is>
      </c>
      <c r="B100" s="52" t="inlineStr">
        <is>
          <t>BKG-93</t>
        </is>
      </c>
      <c r="C100" s="61" t="inlineStr">
        <is>
          <t>Cone</t>
        </is>
      </c>
      <c r="D100" s="52" t="inlineStr">
        <is>
          <t>BKG-91</t>
        </is>
      </c>
      <c r="E100" s="52" t="n">
        <v>3</v>
      </c>
      <c r="F100" s="54">
        <f>L100</f>
        <v/>
      </c>
      <c r="G100" s="54">
        <f>P100</f>
        <v/>
      </c>
      <c r="H100" s="54">
        <f>T100</f>
        <v/>
      </c>
      <c r="I100" s="81" t="n">
        <v>2.7445991</v>
      </c>
      <c r="J100" s="81" t="n">
        <v>2.32475901</v>
      </c>
      <c r="K100" s="81" t="n">
        <v>1.53544377e-07</v>
      </c>
      <c r="L100" s="81" t="n">
        <v>-40.986187</v>
      </c>
      <c r="M100" s="81" t="n">
        <v>0</v>
      </c>
      <c r="N100" s="81" t="n">
        <v>-1.57223297e-07</v>
      </c>
      <c r="O100" s="81" t="n">
        <v>5.4348011</v>
      </c>
      <c r="P100" s="81" t="n">
        <v>6.8140564</v>
      </c>
      <c r="Q100" s="81" t="n">
        <v>2.32475901</v>
      </c>
      <c r="R100" s="81" t="n">
        <v>-2.7445991</v>
      </c>
      <c r="S100" s="81" t="n">
        <v>-1.8127372e-07</v>
      </c>
      <c r="T100" s="81" t="n">
        <v>-8.496287349999999</v>
      </c>
      <c r="U100" s="80">
        <f>U98*'4 Transform Matrices'!Y101+V98*'4 Transform Matrices'!AC101+W98*'4 Transform Matrices'!AG101</f>
        <v/>
      </c>
      <c r="V100" s="80">
        <f>U98*'4 Transform Matrices'!Z101+V98*'4 Transform Matrices'!AD101+W98*'4 Transform Matrices'!AH101</f>
        <v/>
      </c>
      <c r="W100" s="80">
        <f>U98*'4 Transform Matrices'!AA101+V98*'4 Transform Matrices'!AE101+W98*'4 Transform Matrices'!AI101</f>
        <v/>
      </c>
      <c r="X100" s="80">
        <f>U98*'4 Transform Matrices'!AB101+V98*'4 Transform Matrices'!AF101+W98*'4 Transform Matrices'!AJ101+X98</f>
        <v/>
      </c>
      <c r="Y100" s="80">
        <f>Y98*'4 Transform Matrices'!Y101+Z98*'4 Transform Matrices'!AC101+AA98*'4 Transform Matrices'!AG101</f>
        <v/>
      </c>
      <c r="Z100" s="80">
        <f>Y98*'4 Transform Matrices'!Z101+Z98*'4 Transform Matrices'!AD101+AA98*'4 Transform Matrices'!AH101</f>
        <v/>
      </c>
      <c r="AA100" s="80">
        <f>Y98*'4 Transform Matrices'!AA101+Z98*'4 Transform Matrices'!AE101+AA98*'4 Transform Matrices'!AI101</f>
        <v/>
      </c>
      <c r="AB100" s="80">
        <f>Y98*'4 Transform Matrices'!AB101+Z98*'4 Transform Matrices'!AF101+AA98*'4 Transform Matrices'!AJ101+AB98</f>
        <v/>
      </c>
      <c r="AC100" s="80">
        <f>AC98*'4 Transform Matrices'!Y101+AD98*'4 Transform Matrices'!AC101+AE98*'4 Transform Matrices'!AG101</f>
        <v/>
      </c>
      <c r="AD100" s="80">
        <f>AC98*'4 Transform Matrices'!Z101+AD98*'4 Transform Matrices'!AD101+AE98*'4 Transform Matrices'!AH101</f>
        <v/>
      </c>
      <c r="AE100" s="80">
        <f>AC98*'4 Transform Matrices'!AA101+AD98*'4 Transform Matrices'!AE101+AE98*'4 Transform Matrices'!AI101</f>
        <v/>
      </c>
      <c r="AF100" s="80">
        <f>AC98*'4 Transform Matrices'!AB101+AD98*'4 Transform Matrices'!AF101+AE98*'4 Transform Matrices'!AJ101+AF98</f>
        <v/>
      </c>
      <c r="AG100" s="82">
        <f>MAX(ABS(I100-U100),ABS(J100-V100),ABS(K100-W100),ABS(L100-X100),ABS(M100-Y100),ABS(N100-Z100),ABS(O100-AA100),ABS(P100-AB100),ABS(Q100-AC100),ABS(R100-AD100),ABS(S100-AE100),ABS(T100-AF100))</f>
        <v/>
      </c>
      <c r="AI100" s="14" t="inlineStr"/>
    </row>
    <row r="101">
      <c r="A101" s="65" t="inlineStr">
        <is>
          <t>- Treeline pine</t>
        </is>
      </c>
      <c r="B101" s="52" t="inlineStr">
        <is>
          <t>BKG-94</t>
        </is>
      </c>
      <c r="C101" s="53" t="inlineStr">
        <is>
          <t>Group</t>
        </is>
      </c>
      <c r="D101" s="52" t="inlineStr">
        <is>
          <t>BKG-24</t>
        </is>
      </c>
      <c r="E101" s="52" t="n">
        <v>2</v>
      </c>
      <c r="F101" s="54">
        <f>L101</f>
        <v/>
      </c>
      <c r="G101" s="54">
        <f>P101</f>
        <v/>
      </c>
      <c r="H101" s="54">
        <f>T101</f>
        <v/>
      </c>
      <c r="I101" s="81" t="n">
        <v>-0.52510196</v>
      </c>
      <c r="J101" s="81" t="n">
        <v>0</v>
      </c>
      <c r="K101" s="81" t="n">
        <v>0.85103935</v>
      </c>
      <c r="L101" s="81" t="n">
        <v>-37.3298454</v>
      </c>
      <c r="M101" s="81" t="n">
        <v>0</v>
      </c>
      <c r="N101" s="81" t="n">
        <v>1</v>
      </c>
      <c r="O101" s="81" t="n">
        <v>0</v>
      </c>
      <c r="P101" s="81" t="n">
        <v>-0.350000024</v>
      </c>
      <c r="Q101" s="81" t="n">
        <v>-0.85103935</v>
      </c>
      <c r="R101" s="81" t="n">
        <v>0</v>
      </c>
      <c r="S101" s="81" t="n">
        <v>-0.52510196</v>
      </c>
      <c r="T101" s="81" t="n">
        <v>-16.3735771</v>
      </c>
      <c r="U101" s="80">
        <f>U31*'4 Transform Matrices'!Y102+V31*'4 Transform Matrices'!AC102+W31*'4 Transform Matrices'!AG102</f>
        <v/>
      </c>
      <c r="V101" s="80">
        <f>U31*'4 Transform Matrices'!Z102+V31*'4 Transform Matrices'!AD102+W31*'4 Transform Matrices'!AH102</f>
        <v/>
      </c>
      <c r="W101" s="80">
        <f>U31*'4 Transform Matrices'!AA102+V31*'4 Transform Matrices'!AE102+W31*'4 Transform Matrices'!AI102</f>
        <v/>
      </c>
      <c r="X101" s="80">
        <f>U31*'4 Transform Matrices'!AB102+V31*'4 Transform Matrices'!AF102+W31*'4 Transform Matrices'!AJ102+X31</f>
        <v/>
      </c>
      <c r="Y101" s="80">
        <f>Y31*'4 Transform Matrices'!Y102+Z31*'4 Transform Matrices'!AC102+AA31*'4 Transform Matrices'!AG102</f>
        <v/>
      </c>
      <c r="Z101" s="80">
        <f>Y31*'4 Transform Matrices'!Z102+Z31*'4 Transform Matrices'!AD102+AA31*'4 Transform Matrices'!AH102</f>
        <v/>
      </c>
      <c r="AA101" s="80">
        <f>Y31*'4 Transform Matrices'!AA102+Z31*'4 Transform Matrices'!AE102+AA31*'4 Transform Matrices'!AI102</f>
        <v/>
      </c>
      <c r="AB101" s="80">
        <f>Y31*'4 Transform Matrices'!AB102+Z31*'4 Transform Matrices'!AF102+AA31*'4 Transform Matrices'!AJ102+AB31</f>
        <v/>
      </c>
      <c r="AC101" s="80">
        <f>AC31*'4 Transform Matrices'!Y102+AD31*'4 Transform Matrices'!AC102+AE31*'4 Transform Matrices'!AG102</f>
        <v/>
      </c>
      <c r="AD101" s="80">
        <f>AC31*'4 Transform Matrices'!Z102+AD31*'4 Transform Matrices'!AD102+AE31*'4 Transform Matrices'!AH102</f>
        <v/>
      </c>
      <c r="AE101" s="80">
        <f>AC31*'4 Transform Matrices'!AA102+AD31*'4 Transform Matrices'!AE102+AE31*'4 Transform Matrices'!AI102</f>
        <v/>
      </c>
      <c r="AF101" s="80">
        <f>AC31*'4 Transform Matrices'!AB102+AD31*'4 Transform Matrices'!AF102+AE31*'4 Transform Matrices'!AJ102+AF31</f>
        <v/>
      </c>
      <c r="AG101" s="82">
        <f>MAX(ABS(I101-U101),ABS(J101-V101),ABS(K101-W101),ABS(L101-X101),ABS(M101-Y101),ABS(N101-Z101),ABS(O101-AA101),ABS(P101-AB101),ABS(Q101-AC101),ABS(R101-AD101),ABS(S101-AE101),ABS(T101-AF101))</f>
        <v/>
      </c>
      <c r="AI101" s="14" t="inlineStr"/>
    </row>
    <row r="102">
      <c r="A102" s="67" t="inlineStr">
        <is>
          <t>- Pine crown</t>
        </is>
      </c>
      <c r="B102" s="52" t="inlineStr">
        <is>
          <t>BKG-95</t>
        </is>
      </c>
      <c r="C102" s="61" t="inlineStr">
        <is>
          <t>Cone</t>
        </is>
      </c>
      <c r="D102" s="52" t="inlineStr">
        <is>
          <t>BKG-94</t>
        </is>
      </c>
      <c r="E102" s="52" t="n">
        <v>3</v>
      </c>
      <c r="F102" s="54">
        <f>L102</f>
        <v/>
      </c>
      <c r="G102" s="54">
        <f>P102</f>
        <v/>
      </c>
      <c r="H102" s="54">
        <f>T102</f>
        <v/>
      </c>
      <c r="I102" s="81" t="n">
        <v>-2.55429339</v>
      </c>
      <c r="J102" s="81" t="n">
        <v>-4.13977528</v>
      </c>
      <c r="K102" s="81" t="n">
        <v>-2.00343408e-07</v>
      </c>
      <c r="L102" s="81" t="n">
        <v>-37.3298454</v>
      </c>
      <c r="M102" s="81" t="n">
        <v>0</v>
      </c>
      <c r="N102" s="81" t="n">
        <v>-2.12628635e-07</v>
      </c>
      <c r="O102" s="81" t="n">
        <v>5.38555956</v>
      </c>
      <c r="P102" s="81" t="n">
        <v>2.34277964</v>
      </c>
      <c r="Q102" s="81" t="n">
        <v>-4.13977528</v>
      </c>
      <c r="R102" s="81" t="n">
        <v>2.55429339</v>
      </c>
      <c r="S102" s="81" t="n">
        <v>1.23614399e-07</v>
      </c>
      <c r="T102" s="81" t="n">
        <v>-16.3735771</v>
      </c>
      <c r="U102" s="80">
        <f>U101*'4 Transform Matrices'!Y103+V101*'4 Transform Matrices'!AC103+W101*'4 Transform Matrices'!AG103</f>
        <v/>
      </c>
      <c r="V102" s="80">
        <f>U101*'4 Transform Matrices'!Z103+V101*'4 Transform Matrices'!AD103+W101*'4 Transform Matrices'!AH103</f>
        <v/>
      </c>
      <c r="W102" s="80">
        <f>U101*'4 Transform Matrices'!AA103+V101*'4 Transform Matrices'!AE103+W101*'4 Transform Matrices'!AI103</f>
        <v/>
      </c>
      <c r="X102" s="80">
        <f>U101*'4 Transform Matrices'!AB103+V101*'4 Transform Matrices'!AF103+W101*'4 Transform Matrices'!AJ103+X101</f>
        <v/>
      </c>
      <c r="Y102" s="80">
        <f>Y101*'4 Transform Matrices'!Y103+Z101*'4 Transform Matrices'!AC103+AA101*'4 Transform Matrices'!AG103</f>
        <v/>
      </c>
      <c r="Z102" s="80">
        <f>Y101*'4 Transform Matrices'!Z103+Z101*'4 Transform Matrices'!AD103+AA101*'4 Transform Matrices'!AH103</f>
        <v/>
      </c>
      <c r="AA102" s="80">
        <f>Y101*'4 Transform Matrices'!AA103+Z101*'4 Transform Matrices'!AE103+AA101*'4 Transform Matrices'!AI103</f>
        <v/>
      </c>
      <c r="AB102" s="80">
        <f>Y101*'4 Transform Matrices'!AB103+Z101*'4 Transform Matrices'!AF103+AA101*'4 Transform Matrices'!AJ103+AB101</f>
        <v/>
      </c>
      <c r="AC102" s="80">
        <f>AC101*'4 Transform Matrices'!Y103+AD101*'4 Transform Matrices'!AC103+AE101*'4 Transform Matrices'!AG103</f>
        <v/>
      </c>
      <c r="AD102" s="80">
        <f>AC101*'4 Transform Matrices'!Z103+AD101*'4 Transform Matrices'!AD103+AE101*'4 Transform Matrices'!AH103</f>
        <v/>
      </c>
      <c r="AE102" s="80">
        <f>AC101*'4 Transform Matrices'!AA103+AD101*'4 Transform Matrices'!AE103+AE101*'4 Transform Matrices'!AI103</f>
        <v/>
      </c>
      <c r="AF102" s="80">
        <f>AC101*'4 Transform Matrices'!AB103+AD101*'4 Transform Matrices'!AF103+AE101*'4 Transform Matrices'!AJ103+AF101</f>
        <v/>
      </c>
      <c r="AG102" s="82">
        <f>MAX(ABS(I102-U102),ABS(J102-V102),ABS(K102-W102),ABS(L102-X102),ABS(M102-Y102),ABS(N102-Z102),ABS(O102-AA102),ABS(P102-AB102),ABS(Q102-AC102),ABS(R102-AD102),ABS(S102-AE102),ABS(T102-AF102))</f>
        <v/>
      </c>
      <c r="AI102" s="14" t="inlineStr"/>
    </row>
    <row r="103">
      <c r="A103" s="67" t="inlineStr">
        <is>
          <t>- Pine crown</t>
        </is>
      </c>
      <c r="B103" s="52" t="inlineStr">
        <is>
          <t>BKG-96</t>
        </is>
      </c>
      <c r="C103" s="61" t="inlineStr">
        <is>
          <t>Cone</t>
        </is>
      </c>
      <c r="D103" s="52" t="inlineStr">
        <is>
          <t>BKG-94</t>
        </is>
      </c>
      <c r="E103" s="52" t="n">
        <v>3</v>
      </c>
      <c r="F103" s="54">
        <f>L103</f>
        <v/>
      </c>
      <c r="G103" s="54">
        <f>P103</f>
        <v/>
      </c>
      <c r="H103" s="54">
        <f>T103</f>
        <v/>
      </c>
      <c r="I103" s="81" t="n">
        <v>-2.78328085</v>
      </c>
      <c r="J103" s="81" t="n">
        <v>-1.50020242</v>
      </c>
      <c r="K103" s="81" t="n">
        <v>-9.908453080000001e-08</v>
      </c>
      <c r="L103" s="81" t="n">
        <v>-37.3298454</v>
      </c>
      <c r="M103" s="81" t="n">
        <v>0</v>
      </c>
      <c r="N103" s="81" t="n">
        <v>-1.38208605e-07</v>
      </c>
      <c r="O103" s="81" t="n">
        <v>4.77751255</v>
      </c>
      <c r="P103" s="81" t="n">
        <v>5.94763041</v>
      </c>
      <c r="Q103" s="81" t="n">
        <v>-1.50020242</v>
      </c>
      <c r="R103" s="81" t="n">
        <v>2.78328085</v>
      </c>
      <c r="S103" s="81" t="n">
        <v>1.83828561e-07</v>
      </c>
      <c r="T103" s="81" t="n">
        <v>-16.3735771</v>
      </c>
      <c r="U103" s="80">
        <f>U101*'4 Transform Matrices'!Y104+V101*'4 Transform Matrices'!AC104+W101*'4 Transform Matrices'!AG104</f>
        <v/>
      </c>
      <c r="V103" s="80">
        <f>U101*'4 Transform Matrices'!Z104+V101*'4 Transform Matrices'!AD104+W101*'4 Transform Matrices'!AH104</f>
        <v/>
      </c>
      <c r="W103" s="80">
        <f>U101*'4 Transform Matrices'!AA104+V101*'4 Transform Matrices'!AE104+W101*'4 Transform Matrices'!AI104</f>
        <v/>
      </c>
      <c r="X103" s="80">
        <f>U101*'4 Transform Matrices'!AB104+V101*'4 Transform Matrices'!AF104+W101*'4 Transform Matrices'!AJ104+X101</f>
        <v/>
      </c>
      <c r="Y103" s="80">
        <f>Y101*'4 Transform Matrices'!Y104+Z101*'4 Transform Matrices'!AC104+AA101*'4 Transform Matrices'!AG104</f>
        <v/>
      </c>
      <c r="Z103" s="80">
        <f>Y101*'4 Transform Matrices'!Z104+Z101*'4 Transform Matrices'!AD104+AA101*'4 Transform Matrices'!AH104</f>
        <v/>
      </c>
      <c r="AA103" s="80">
        <f>Y101*'4 Transform Matrices'!AA104+Z101*'4 Transform Matrices'!AE104+AA101*'4 Transform Matrices'!AI104</f>
        <v/>
      </c>
      <c r="AB103" s="80">
        <f>Y101*'4 Transform Matrices'!AB104+Z101*'4 Transform Matrices'!AF104+AA101*'4 Transform Matrices'!AJ104+AB101</f>
        <v/>
      </c>
      <c r="AC103" s="80">
        <f>AC101*'4 Transform Matrices'!Y104+AD101*'4 Transform Matrices'!AC104+AE101*'4 Transform Matrices'!AG104</f>
        <v/>
      </c>
      <c r="AD103" s="80">
        <f>AC101*'4 Transform Matrices'!Z104+AD101*'4 Transform Matrices'!AD104+AE101*'4 Transform Matrices'!AH104</f>
        <v/>
      </c>
      <c r="AE103" s="80">
        <f>AC101*'4 Transform Matrices'!AA104+AD101*'4 Transform Matrices'!AE104+AE101*'4 Transform Matrices'!AI104</f>
        <v/>
      </c>
      <c r="AF103" s="80">
        <f>AC101*'4 Transform Matrices'!AB104+AD101*'4 Transform Matrices'!AF104+AE101*'4 Transform Matrices'!AJ104+AF101</f>
        <v/>
      </c>
      <c r="AG103" s="82">
        <f>MAX(ABS(I103-U103),ABS(J103-V103),ABS(K103-W103),ABS(L103-X103),ABS(M103-Y103),ABS(N103-Z103),ABS(O103-AA103),ABS(P103-AB103),ABS(Q103-AC103),ABS(R103-AD103),ABS(S103-AE103),ABS(T103-AF103))</f>
        <v/>
      </c>
      <c r="AI103" s="14" t="inlineStr"/>
    </row>
    <row r="104">
      <c r="A104" s="65" t="inlineStr">
        <is>
          <t>- Treeline pine</t>
        </is>
      </c>
      <c r="B104" s="52" t="inlineStr">
        <is>
          <t>BKG-97</t>
        </is>
      </c>
      <c r="C104" s="53" t="inlineStr">
        <is>
          <t>Group</t>
        </is>
      </c>
      <c r="D104" s="52" t="inlineStr">
        <is>
          <t>BKG-24</t>
        </is>
      </c>
      <c r="E104" s="52" t="n">
        <v>2</v>
      </c>
      <c r="F104" s="54">
        <f>L104</f>
        <v/>
      </c>
      <c r="G104" s="54">
        <f>P104</f>
        <v/>
      </c>
      <c r="H104" s="54">
        <f>T104</f>
        <v/>
      </c>
      <c r="I104" s="81" t="n">
        <v>-0.224812433</v>
      </c>
      <c r="J104" s="81" t="n">
        <v>0</v>
      </c>
      <c r="K104" s="81" t="n">
        <v>0.97440207</v>
      </c>
      <c r="L104" s="81" t="n">
        <v>-35.1404228</v>
      </c>
      <c r="M104" s="81" t="n">
        <v>0</v>
      </c>
      <c r="N104" s="81" t="n">
        <v>1</v>
      </c>
      <c r="O104" s="81" t="n">
        <v>0</v>
      </c>
      <c r="P104" s="81" t="n">
        <v>-0.350000024</v>
      </c>
      <c r="Q104" s="81" t="n">
        <v>-0.97440207</v>
      </c>
      <c r="R104" s="81" t="n">
        <v>0</v>
      </c>
      <c r="S104" s="81" t="n">
        <v>-0.224812433</v>
      </c>
      <c r="T104" s="81" t="n">
        <v>-18.7341709</v>
      </c>
      <c r="U104" s="80">
        <f>U31*'4 Transform Matrices'!Y105+V31*'4 Transform Matrices'!AC105+W31*'4 Transform Matrices'!AG105</f>
        <v/>
      </c>
      <c r="V104" s="80">
        <f>U31*'4 Transform Matrices'!Z105+V31*'4 Transform Matrices'!AD105+W31*'4 Transform Matrices'!AH105</f>
        <v/>
      </c>
      <c r="W104" s="80">
        <f>U31*'4 Transform Matrices'!AA105+V31*'4 Transform Matrices'!AE105+W31*'4 Transform Matrices'!AI105</f>
        <v/>
      </c>
      <c r="X104" s="80">
        <f>U31*'4 Transform Matrices'!AB105+V31*'4 Transform Matrices'!AF105+W31*'4 Transform Matrices'!AJ105+X31</f>
        <v/>
      </c>
      <c r="Y104" s="80">
        <f>Y31*'4 Transform Matrices'!Y105+Z31*'4 Transform Matrices'!AC105+AA31*'4 Transform Matrices'!AG105</f>
        <v/>
      </c>
      <c r="Z104" s="80">
        <f>Y31*'4 Transform Matrices'!Z105+Z31*'4 Transform Matrices'!AD105+AA31*'4 Transform Matrices'!AH105</f>
        <v/>
      </c>
      <c r="AA104" s="80">
        <f>Y31*'4 Transform Matrices'!AA105+Z31*'4 Transform Matrices'!AE105+AA31*'4 Transform Matrices'!AI105</f>
        <v/>
      </c>
      <c r="AB104" s="80">
        <f>Y31*'4 Transform Matrices'!AB105+Z31*'4 Transform Matrices'!AF105+AA31*'4 Transform Matrices'!AJ105+AB31</f>
        <v/>
      </c>
      <c r="AC104" s="80">
        <f>AC31*'4 Transform Matrices'!Y105+AD31*'4 Transform Matrices'!AC105+AE31*'4 Transform Matrices'!AG105</f>
        <v/>
      </c>
      <c r="AD104" s="80">
        <f>AC31*'4 Transform Matrices'!Z105+AD31*'4 Transform Matrices'!AD105+AE31*'4 Transform Matrices'!AH105</f>
        <v/>
      </c>
      <c r="AE104" s="80">
        <f>AC31*'4 Transform Matrices'!AA105+AD31*'4 Transform Matrices'!AE105+AE31*'4 Transform Matrices'!AI105</f>
        <v/>
      </c>
      <c r="AF104" s="80">
        <f>AC31*'4 Transform Matrices'!AB105+AD31*'4 Transform Matrices'!AF105+AE31*'4 Transform Matrices'!AJ105+AF31</f>
        <v/>
      </c>
      <c r="AG104" s="82">
        <f>MAX(ABS(I104-U104),ABS(J104-V104),ABS(K104-W104),ABS(L104-X104),ABS(M104-Y104),ABS(N104-Z104),ABS(O104-AA104),ABS(P104-AB104),ABS(Q104-AC104),ABS(R104-AD104),ABS(S104-AE104),ABS(T104-AF104))</f>
        <v/>
      </c>
      <c r="AI104" s="14" t="inlineStr"/>
    </row>
    <row r="105">
      <c r="A105" s="67" t="inlineStr">
        <is>
          <t>- Pine crown</t>
        </is>
      </c>
      <c r="B105" s="52" t="inlineStr">
        <is>
          <t>BKG-98</t>
        </is>
      </c>
      <c r="C105" s="61" t="inlineStr">
        <is>
          <t>Cone</t>
        </is>
      </c>
      <c r="D105" s="52" t="inlineStr">
        <is>
          <t>BKG-97</t>
        </is>
      </c>
      <c r="E105" s="52" t="n">
        <v>3</v>
      </c>
      <c r="F105" s="54">
        <f>L105</f>
        <v/>
      </c>
      <c r="G105" s="54">
        <f>P105</f>
        <v/>
      </c>
      <c r="H105" s="54">
        <f>T105</f>
        <v/>
      </c>
      <c r="I105" s="81" t="n">
        <v>-0.794677496</v>
      </c>
      <c r="J105" s="81" t="n">
        <v>-3.44436193</v>
      </c>
      <c r="K105" s="81" t="n">
        <v>-1.66689048e-07</v>
      </c>
      <c r="L105" s="81" t="n">
        <v>-35.1404228</v>
      </c>
      <c r="M105" s="81" t="n">
        <v>0</v>
      </c>
      <c r="N105" s="81" t="n">
        <v>-1.5451306e-07</v>
      </c>
      <c r="O105" s="81" t="n">
        <v>3.91358042</v>
      </c>
      <c r="P105" s="81" t="n">
        <v>1.60679018</v>
      </c>
      <c r="Q105" s="81" t="n">
        <v>-3.44436193</v>
      </c>
      <c r="R105" s="81" t="n">
        <v>0.794677496</v>
      </c>
      <c r="S105" s="81" t="n">
        <v>3.84582215e-08</v>
      </c>
      <c r="T105" s="81" t="n">
        <v>-18.7341709</v>
      </c>
      <c r="U105" s="80">
        <f>U104*'4 Transform Matrices'!Y106+V104*'4 Transform Matrices'!AC106+W104*'4 Transform Matrices'!AG106</f>
        <v/>
      </c>
      <c r="V105" s="80">
        <f>U104*'4 Transform Matrices'!Z106+V104*'4 Transform Matrices'!AD106+W104*'4 Transform Matrices'!AH106</f>
        <v/>
      </c>
      <c r="W105" s="80">
        <f>U104*'4 Transform Matrices'!AA106+V104*'4 Transform Matrices'!AE106+W104*'4 Transform Matrices'!AI106</f>
        <v/>
      </c>
      <c r="X105" s="80">
        <f>U104*'4 Transform Matrices'!AB106+V104*'4 Transform Matrices'!AF106+W104*'4 Transform Matrices'!AJ106+X104</f>
        <v/>
      </c>
      <c r="Y105" s="80">
        <f>Y104*'4 Transform Matrices'!Y106+Z104*'4 Transform Matrices'!AC106+AA104*'4 Transform Matrices'!AG106</f>
        <v/>
      </c>
      <c r="Z105" s="80">
        <f>Y104*'4 Transform Matrices'!Z106+Z104*'4 Transform Matrices'!AD106+AA104*'4 Transform Matrices'!AH106</f>
        <v/>
      </c>
      <c r="AA105" s="80">
        <f>Y104*'4 Transform Matrices'!AA106+Z104*'4 Transform Matrices'!AE106+AA104*'4 Transform Matrices'!AI106</f>
        <v/>
      </c>
      <c r="AB105" s="80">
        <f>Y104*'4 Transform Matrices'!AB106+Z104*'4 Transform Matrices'!AF106+AA104*'4 Transform Matrices'!AJ106+AB104</f>
        <v/>
      </c>
      <c r="AC105" s="80">
        <f>AC104*'4 Transform Matrices'!Y106+AD104*'4 Transform Matrices'!AC106+AE104*'4 Transform Matrices'!AG106</f>
        <v/>
      </c>
      <c r="AD105" s="80">
        <f>AC104*'4 Transform Matrices'!Z106+AD104*'4 Transform Matrices'!AD106+AE104*'4 Transform Matrices'!AH106</f>
        <v/>
      </c>
      <c r="AE105" s="80">
        <f>AC104*'4 Transform Matrices'!AA106+AD104*'4 Transform Matrices'!AE106+AE104*'4 Transform Matrices'!AI106</f>
        <v/>
      </c>
      <c r="AF105" s="80">
        <f>AC104*'4 Transform Matrices'!AB106+AD104*'4 Transform Matrices'!AF106+AE104*'4 Transform Matrices'!AJ106+AF104</f>
        <v/>
      </c>
      <c r="AG105" s="82">
        <f>MAX(ABS(I105-U105),ABS(J105-V105),ABS(K105-W105),ABS(L105-X105),ABS(M105-Y105),ABS(N105-Z105),ABS(O105-AA105),ABS(P105-AB105),ABS(Q105-AC105),ABS(R105-AD105),ABS(S105-AE105),ABS(T105-AF105))</f>
        <v/>
      </c>
      <c r="AI105" s="14" t="inlineStr"/>
    </row>
    <row r="106">
      <c r="A106" s="67" t="inlineStr">
        <is>
          <t>- Pine crown</t>
        </is>
      </c>
      <c r="B106" s="52" t="inlineStr">
        <is>
          <t>BKG-99</t>
        </is>
      </c>
      <c r="C106" s="61" t="inlineStr">
        <is>
          <t>Cone</t>
        </is>
      </c>
      <c r="D106" s="52" t="inlineStr">
        <is>
          <t>BKG-97</t>
        </is>
      </c>
      <c r="E106" s="52" t="n">
        <v>3</v>
      </c>
      <c r="F106" s="54">
        <f>L106</f>
        <v/>
      </c>
      <c r="G106" s="54">
        <f>P106</f>
        <v/>
      </c>
      <c r="H106" s="54">
        <f>T106</f>
        <v/>
      </c>
      <c r="I106" s="81" t="n">
        <v>-1.5667547</v>
      </c>
      <c r="J106" s="81" t="n">
        <v>-1.68061805</v>
      </c>
      <c r="K106" s="81" t="n">
        <v>-1.11000503e-07</v>
      </c>
      <c r="L106" s="81" t="n">
        <v>-35.1404228</v>
      </c>
      <c r="M106" s="81" t="n">
        <v>0</v>
      </c>
      <c r="N106" s="81" t="n">
        <v>-1.00433489e-07</v>
      </c>
      <c r="O106" s="81" t="n">
        <v>3.47172451</v>
      </c>
      <c r="P106" s="81" t="n">
        <v>4.22636414</v>
      </c>
      <c r="Q106" s="81" t="n">
        <v>-1.68061805</v>
      </c>
      <c r="R106" s="81" t="n">
        <v>1.5667547</v>
      </c>
      <c r="S106" s="81" t="n">
        <v>1.03480126e-07</v>
      </c>
      <c r="T106" s="81" t="n">
        <v>-18.7341709</v>
      </c>
      <c r="U106" s="80">
        <f>U104*'4 Transform Matrices'!Y107+V104*'4 Transform Matrices'!AC107+W104*'4 Transform Matrices'!AG107</f>
        <v/>
      </c>
      <c r="V106" s="80">
        <f>U104*'4 Transform Matrices'!Z107+V104*'4 Transform Matrices'!AD107+W104*'4 Transform Matrices'!AH107</f>
        <v/>
      </c>
      <c r="W106" s="80">
        <f>U104*'4 Transform Matrices'!AA107+V104*'4 Transform Matrices'!AE107+W104*'4 Transform Matrices'!AI107</f>
        <v/>
      </c>
      <c r="X106" s="80">
        <f>U104*'4 Transform Matrices'!AB107+V104*'4 Transform Matrices'!AF107+W104*'4 Transform Matrices'!AJ107+X104</f>
        <v/>
      </c>
      <c r="Y106" s="80">
        <f>Y104*'4 Transform Matrices'!Y107+Z104*'4 Transform Matrices'!AC107+AA104*'4 Transform Matrices'!AG107</f>
        <v/>
      </c>
      <c r="Z106" s="80">
        <f>Y104*'4 Transform Matrices'!Z107+Z104*'4 Transform Matrices'!AD107+AA104*'4 Transform Matrices'!AH107</f>
        <v/>
      </c>
      <c r="AA106" s="80">
        <f>Y104*'4 Transform Matrices'!AA107+Z104*'4 Transform Matrices'!AE107+AA104*'4 Transform Matrices'!AI107</f>
        <v/>
      </c>
      <c r="AB106" s="80">
        <f>Y104*'4 Transform Matrices'!AB107+Z104*'4 Transform Matrices'!AF107+AA104*'4 Transform Matrices'!AJ107+AB104</f>
        <v/>
      </c>
      <c r="AC106" s="80">
        <f>AC104*'4 Transform Matrices'!Y107+AD104*'4 Transform Matrices'!AC107+AE104*'4 Transform Matrices'!AG107</f>
        <v/>
      </c>
      <c r="AD106" s="80">
        <f>AC104*'4 Transform Matrices'!Z107+AD104*'4 Transform Matrices'!AD107+AE104*'4 Transform Matrices'!AH107</f>
        <v/>
      </c>
      <c r="AE106" s="80">
        <f>AC104*'4 Transform Matrices'!AA107+AD104*'4 Transform Matrices'!AE107+AE104*'4 Transform Matrices'!AI107</f>
        <v/>
      </c>
      <c r="AF106" s="80">
        <f>AC104*'4 Transform Matrices'!AB107+AD104*'4 Transform Matrices'!AF107+AE104*'4 Transform Matrices'!AJ107+AF104</f>
        <v/>
      </c>
      <c r="AG106" s="82">
        <f>MAX(ABS(I106-U106),ABS(J106-V106),ABS(K106-W106),ABS(L106-X106),ABS(M106-Y106),ABS(N106-Z106),ABS(O106-AA106),ABS(P106-AB106),ABS(Q106-AC106),ABS(R106-AD106),ABS(S106-AE106),ABS(T106-AF106))</f>
        <v/>
      </c>
      <c r="AI106" s="14" t="inlineStr"/>
    </row>
    <row r="107">
      <c r="A107" s="65" t="inlineStr">
        <is>
          <t>- Treeline pine</t>
        </is>
      </c>
      <c r="B107" s="52" t="inlineStr">
        <is>
          <t>BKG-100</t>
        </is>
      </c>
      <c r="C107" s="53" t="inlineStr">
        <is>
          <t>Group</t>
        </is>
      </c>
      <c r="D107" s="52" t="inlineStr">
        <is>
          <t>BKG-24</t>
        </is>
      </c>
      <c r="E107" s="52" t="n">
        <v>2</v>
      </c>
      <c r="F107" s="54">
        <f>L107</f>
        <v/>
      </c>
      <c r="G107" s="54">
        <f>P107</f>
        <v/>
      </c>
      <c r="H107" s="54">
        <f>T107</f>
        <v/>
      </c>
      <c r="I107" s="81" t="n">
        <v>0.00243885675</v>
      </c>
      <c r="J107" s="81" t="n">
        <v>0</v>
      </c>
      <c r="K107" s="81" t="n">
        <v>0.99999702</v>
      </c>
      <c r="L107" s="81" t="n">
        <v>-32.7083511</v>
      </c>
      <c r="M107" s="81" t="n">
        <v>0</v>
      </c>
      <c r="N107" s="81" t="n">
        <v>1</v>
      </c>
      <c r="O107" s="81" t="n">
        <v>0</v>
      </c>
      <c r="P107" s="81" t="n">
        <v>-0.350000024</v>
      </c>
      <c r="Q107" s="81" t="n">
        <v>-0.99999702</v>
      </c>
      <c r="R107" s="81" t="n">
        <v>0</v>
      </c>
      <c r="S107" s="81" t="n">
        <v>0.00243885675</v>
      </c>
      <c r="T107" s="81" t="n">
        <v>-27.9971886</v>
      </c>
      <c r="U107" s="80">
        <f>U31*'4 Transform Matrices'!Y108+V31*'4 Transform Matrices'!AC108+W31*'4 Transform Matrices'!AG108</f>
        <v/>
      </c>
      <c r="V107" s="80">
        <f>U31*'4 Transform Matrices'!Z108+V31*'4 Transform Matrices'!AD108+W31*'4 Transform Matrices'!AH108</f>
        <v/>
      </c>
      <c r="W107" s="80">
        <f>U31*'4 Transform Matrices'!AA108+V31*'4 Transform Matrices'!AE108+W31*'4 Transform Matrices'!AI108</f>
        <v/>
      </c>
      <c r="X107" s="80">
        <f>U31*'4 Transform Matrices'!AB108+V31*'4 Transform Matrices'!AF108+W31*'4 Transform Matrices'!AJ108+X31</f>
        <v/>
      </c>
      <c r="Y107" s="80">
        <f>Y31*'4 Transform Matrices'!Y108+Z31*'4 Transform Matrices'!AC108+AA31*'4 Transform Matrices'!AG108</f>
        <v/>
      </c>
      <c r="Z107" s="80">
        <f>Y31*'4 Transform Matrices'!Z108+Z31*'4 Transform Matrices'!AD108+AA31*'4 Transform Matrices'!AH108</f>
        <v/>
      </c>
      <c r="AA107" s="80">
        <f>Y31*'4 Transform Matrices'!AA108+Z31*'4 Transform Matrices'!AE108+AA31*'4 Transform Matrices'!AI108</f>
        <v/>
      </c>
      <c r="AB107" s="80">
        <f>Y31*'4 Transform Matrices'!AB108+Z31*'4 Transform Matrices'!AF108+AA31*'4 Transform Matrices'!AJ108+AB31</f>
        <v/>
      </c>
      <c r="AC107" s="80">
        <f>AC31*'4 Transform Matrices'!Y108+AD31*'4 Transform Matrices'!AC108+AE31*'4 Transform Matrices'!AG108</f>
        <v/>
      </c>
      <c r="AD107" s="80">
        <f>AC31*'4 Transform Matrices'!Z108+AD31*'4 Transform Matrices'!AD108+AE31*'4 Transform Matrices'!AH108</f>
        <v/>
      </c>
      <c r="AE107" s="80">
        <f>AC31*'4 Transform Matrices'!AA108+AD31*'4 Transform Matrices'!AE108+AE31*'4 Transform Matrices'!AI108</f>
        <v/>
      </c>
      <c r="AF107" s="80">
        <f>AC31*'4 Transform Matrices'!AB108+AD31*'4 Transform Matrices'!AF108+AE31*'4 Transform Matrices'!AJ108+AF31</f>
        <v/>
      </c>
      <c r="AG107" s="82">
        <f>MAX(ABS(I107-U107),ABS(J107-V107),ABS(K107-W107),ABS(L107-X107),ABS(M107-Y107),ABS(N107-Z107),ABS(O107-AA107),ABS(P107-AB107),ABS(Q107-AC107),ABS(R107-AD107),ABS(S107-AE107),ABS(T107-AF107))</f>
        <v/>
      </c>
      <c r="AI107" s="14" t="inlineStr"/>
    </row>
    <row r="108">
      <c r="A108" s="67" t="inlineStr">
        <is>
          <t>- Pine crown</t>
        </is>
      </c>
      <c r="B108" s="52" t="inlineStr">
        <is>
          <t>BKG-101</t>
        </is>
      </c>
      <c r="C108" s="61" t="inlineStr">
        <is>
          <t>Cone</t>
        </is>
      </c>
      <c r="D108" s="52" t="inlineStr">
        <is>
          <t>BKG-100</t>
        </is>
      </c>
      <c r="E108" s="52" t="n">
        <v>3</v>
      </c>
      <c r="F108" s="54">
        <f>L108</f>
        <v/>
      </c>
      <c r="G108" s="54">
        <f>P108</f>
        <v/>
      </c>
      <c r="H108" s="54">
        <f>T108</f>
        <v/>
      </c>
      <c r="I108" s="81" t="n">
        <v>0.0124467183</v>
      </c>
      <c r="J108" s="81" t="n">
        <v>-5.10348988</v>
      </c>
      <c r="K108" s="81" t="n">
        <v>-2.46982125e-07</v>
      </c>
      <c r="L108" s="81" t="n">
        <v>-32.7083511</v>
      </c>
      <c r="M108" s="81" t="n">
        <v>0</v>
      </c>
      <c r="N108" s="81" t="n">
        <v>-2.23081301e-07</v>
      </c>
      <c r="O108" s="81" t="n">
        <v>5.65030956</v>
      </c>
      <c r="P108" s="81" t="n">
        <v>2.47515488</v>
      </c>
      <c r="Q108" s="81" t="n">
        <v>-5.10348988</v>
      </c>
      <c r="R108" s="81" t="n">
        <v>-0.0124467183</v>
      </c>
      <c r="S108" s="81" t="n">
        <v>-6.02355832e-10</v>
      </c>
      <c r="T108" s="81" t="n">
        <v>-27.9971886</v>
      </c>
      <c r="U108" s="80">
        <f>U107*'4 Transform Matrices'!Y109+V107*'4 Transform Matrices'!AC109+W107*'4 Transform Matrices'!AG109</f>
        <v/>
      </c>
      <c r="V108" s="80">
        <f>U107*'4 Transform Matrices'!Z109+V107*'4 Transform Matrices'!AD109+W107*'4 Transform Matrices'!AH109</f>
        <v/>
      </c>
      <c r="W108" s="80">
        <f>U107*'4 Transform Matrices'!AA109+V107*'4 Transform Matrices'!AE109+W107*'4 Transform Matrices'!AI109</f>
        <v/>
      </c>
      <c r="X108" s="80">
        <f>U107*'4 Transform Matrices'!AB109+V107*'4 Transform Matrices'!AF109+W107*'4 Transform Matrices'!AJ109+X107</f>
        <v/>
      </c>
      <c r="Y108" s="80">
        <f>Y107*'4 Transform Matrices'!Y109+Z107*'4 Transform Matrices'!AC109+AA107*'4 Transform Matrices'!AG109</f>
        <v/>
      </c>
      <c r="Z108" s="80">
        <f>Y107*'4 Transform Matrices'!Z109+Z107*'4 Transform Matrices'!AD109+AA107*'4 Transform Matrices'!AH109</f>
        <v/>
      </c>
      <c r="AA108" s="80">
        <f>Y107*'4 Transform Matrices'!AA109+Z107*'4 Transform Matrices'!AE109+AA107*'4 Transform Matrices'!AI109</f>
        <v/>
      </c>
      <c r="AB108" s="80">
        <f>Y107*'4 Transform Matrices'!AB109+Z107*'4 Transform Matrices'!AF109+AA107*'4 Transform Matrices'!AJ109+AB107</f>
        <v/>
      </c>
      <c r="AC108" s="80">
        <f>AC107*'4 Transform Matrices'!Y109+AD107*'4 Transform Matrices'!AC109+AE107*'4 Transform Matrices'!AG109</f>
        <v/>
      </c>
      <c r="AD108" s="80">
        <f>AC107*'4 Transform Matrices'!Z109+AD107*'4 Transform Matrices'!AD109+AE107*'4 Transform Matrices'!AH109</f>
        <v/>
      </c>
      <c r="AE108" s="80">
        <f>AC107*'4 Transform Matrices'!AA109+AD107*'4 Transform Matrices'!AE109+AE107*'4 Transform Matrices'!AI109</f>
        <v/>
      </c>
      <c r="AF108" s="80">
        <f>AC107*'4 Transform Matrices'!AB109+AD107*'4 Transform Matrices'!AF109+AE107*'4 Transform Matrices'!AJ109+AF107</f>
        <v/>
      </c>
      <c r="AG108" s="82">
        <f>MAX(ABS(I108-U108),ABS(J108-V108),ABS(K108-W108),ABS(L108-X108),ABS(M108-Y108),ABS(N108-Z108),ABS(O108-AA108),ABS(P108-AB108),ABS(Q108-AC108),ABS(R108-AD108),ABS(S108-AE108),ABS(T108-AF108))</f>
        <v/>
      </c>
      <c r="AI108" s="14" t="inlineStr"/>
    </row>
    <row r="109">
      <c r="A109" s="67" t="inlineStr">
        <is>
          <t>- Pine crown</t>
        </is>
      </c>
      <c r="B109" s="52" t="inlineStr">
        <is>
          <t>BKG-102</t>
        </is>
      </c>
      <c r="C109" s="61" t="inlineStr">
        <is>
          <t>Cone</t>
        </is>
      </c>
      <c r="D109" s="52" t="inlineStr">
        <is>
          <t>BKG-100</t>
        </is>
      </c>
      <c r="E109" s="52" t="n">
        <v>3</v>
      </c>
      <c r="F109" s="54">
        <f>L109</f>
        <v/>
      </c>
      <c r="G109" s="54">
        <f>P109</f>
        <v/>
      </c>
      <c r="H109" s="54">
        <f>T109</f>
        <v/>
      </c>
      <c r="I109" s="81" t="n">
        <v>-1.65162766</v>
      </c>
      <c r="J109" s="81" t="n">
        <v>-2.87688375</v>
      </c>
      <c r="K109" s="81" t="n">
        <v>-1.90010809e-07</v>
      </c>
      <c r="L109" s="81" t="n">
        <v>-32.7083511</v>
      </c>
      <c r="M109" s="81" t="n">
        <v>0</v>
      </c>
      <c r="N109" s="81" t="n">
        <v>-1.45002829e-07</v>
      </c>
      <c r="O109" s="81" t="n">
        <v>5.01237154</v>
      </c>
      <c r="P109" s="81" t="n">
        <v>6.25721693</v>
      </c>
      <c r="Q109" s="81" t="n">
        <v>-2.87688375</v>
      </c>
      <c r="R109" s="81" t="n">
        <v>1.65162778</v>
      </c>
      <c r="S109" s="81" t="n">
        <v>1.09085768e-07</v>
      </c>
      <c r="T109" s="81" t="n">
        <v>-27.9971886</v>
      </c>
      <c r="U109" s="80">
        <f>U107*'4 Transform Matrices'!Y110+V107*'4 Transform Matrices'!AC110+W107*'4 Transform Matrices'!AG110</f>
        <v/>
      </c>
      <c r="V109" s="80">
        <f>U107*'4 Transform Matrices'!Z110+V107*'4 Transform Matrices'!AD110+W107*'4 Transform Matrices'!AH110</f>
        <v/>
      </c>
      <c r="W109" s="80">
        <f>U107*'4 Transform Matrices'!AA110+V107*'4 Transform Matrices'!AE110+W107*'4 Transform Matrices'!AI110</f>
        <v/>
      </c>
      <c r="X109" s="80">
        <f>U107*'4 Transform Matrices'!AB110+V107*'4 Transform Matrices'!AF110+W107*'4 Transform Matrices'!AJ110+X107</f>
        <v/>
      </c>
      <c r="Y109" s="80">
        <f>Y107*'4 Transform Matrices'!Y110+Z107*'4 Transform Matrices'!AC110+AA107*'4 Transform Matrices'!AG110</f>
        <v/>
      </c>
      <c r="Z109" s="80">
        <f>Y107*'4 Transform Matrices'!Z110+Z107*'4 Transform Matrices'!AD110+AA107*'4 Transform Matrices'!AH110</f>
        <v/>
      </c>
      <c r="AA109" s="80">
        <f>Y107*'4 Transform Matrices'!AA110+Z107*'4 Transform Matrices'!AE110+AA107*'4 Transform Matrices'!AI110</f>
        <v/>
      </c>
      <c r="AB109" s="80">
        <f>Y107*'4 Transform Matrices'!AB110+Z107*'4 Transform Matrices'!AF110+AA107*'4 Transform Matrices'!AJ110+AB107</f>
        <v/>
      </c>
      <c r="AC109" s="80">
        <f>AC107*'4 Transform Matrices'!Y110+AD107*'4 Transform Matrices'!AC110+AE107*'4 Transform Matrices'!AG110</f>
        <v/>
      </c>
      <c r="AD109" s="80">
        <f>AC107*'4 Transform Matrices'!Z110+AD107*'4 Transform Matrices'!AD110+AE107*'4 Transform Matrices'!AH110</f>
        <v/>
      </c>
      <c r="AE109" s="80">
        <f>AC107*'4 Transform Matrices'!AA110+AD107*'4 Transform Matrices'!AE110+AE107*'4 Transform Matrices'!AI110</f>
        <v/>
      </c>
      <c r="AF109" s="80">
        <f>AC107*'4 Transform Matrices'!AB110+AD107*'4 Transform Matrices'!AF110+AE107*'4 Transform Matrices'!AJ110+AF107</f>
        <v/>
      </c>
      <c r="AG109" s="82">
        <f>MAX(ABS(I109-U109),ABS(J109-V109),ABS(K109-W109),ABS(L109-X109),ABS(M109-Y109),ABS(N109-Z109),ABS(O109-AA109),ABS(P109-AB109),ABS(Q109-AC109),ABS(R109-AD109),ABS(S109-AE109),ABS(T109-AF109))</f>
        <v/>
      </c>
      <c r="AI109" s="14" t="inlineStr"/>
    </row>
    <row r="110">
      <c r="A110" s="65" t="inlineStr">
        <is>
          <t>- Treeline pine</t>
        </is>
      </c>
      <c r="B110" s="52" t="inlineStr">
        <is>
          <t>BKG-103</t>
        </is>
      </c>
      <c r="C110" s="53" t="inlineStr">
        <is>
          <t>Group</t>
        </is>
      </c>
      <c r="D110" s="52" t="inlineStr">
        <is>
          <t>BKG-24</t>
        </is>
      </c>
      <c r="E110" s="52" t="n">
        <v>2</v>
      </c>
      <c r="F110" s="54">
        <f>L110</f>
        <v/>
      </c>
      <c r="G110" s="54">
        <f>P110</f>
        <v/>
      </c>
      <c r="H110" s="54">
        <f>T110</f>
        <v/>
      </c>
      <c r="I110" s="81" t="n">
        <v>-0.262689054</v>
      </c>
      <c r="J110" s="81" t="n">
        <v>0</v>
      </c>
      <c r="K110" s="81" t="n">
        <v>-0.964880526</v>
      </c>
      <c r="L110" s="81" t="n">
        <v>-27.5981693</v>
      </c>
      <c r="M110" s="81" t="n">
        <v>0</v>
      </c>
      <c r="N110" s="81" t="n">
        <v>1</v>
      </c>
      <c r="O110" s="81" t="n">
        <v>0</v>
      </c>
      <c r="P110" s="81" t="n">
        <v>-0.350000024</v>
      </c>
      <c r="Q110" s="81" t="n">
        <v>0.964880526</v>
      </c>
      <c r="R110" s="81" t="n">
        <v>0</v>
      </c>
      <c r="S110" s="81" t="n">
        <v>-0.262689054</v>
      </c>
      <c r="T110" s="81" t="n">
        <v>-29.3756542</v>
      </c>
      <c r="U110" s="80">
        <f>U31*'4 Transform Matrices'!Y111+V31*'4 Transform Matrices'!AC111+W31*'4 Transform Matrices'!AG111</f>
        <v/>
      </c>
      <c r="V110" s="80">
        <f>U31*'4 Transform Matrices'!Z111+V31*'4 Transform Matrices'!AD111+W31*'4 Transform Matrices'!AH111</f>
        <v/>
      </c>
      <c r="W110" s="80">
        <f>U31*'4 Transform Matrices'!AA111+V31*'4 Transform Matrices'!AE111+W31*'4 Transform Matrices'!AI111</f>
        <v/>
      </c>
      <c r="X110" s="80">
        <f>U31*'4 Transform Matrices'!AB111+V31*'4 Transform Matrices'!AF111+W31*'4 Transform Matrices'!AJ111+X31</f>
        <v/>
      </c>
      <c r="Y110" s="80">
        <f>Y31*'4 Transform Matrices'!Y111+Z31*'4 Transform Matrices'!AC111+AA31*'4 Transform Matrices'!AG111</f>
        <v/>
      </c>
      <c r="Z110" s="80">
        <f>Y31*'4 Transform Matrices'!Z111+Z31*'4 Transform Matrices'!AD111+AA31*'4 Transform Matrices'!AH111</f>
        <v/>
      </c>
      <c r="AA110" s="80">
        <f>Y31*'4 Transform Matrices'!AA111+Z31*'4 Transform Matrices'!AE111+AA31*'4 Transform Matrices'!AI111</f>
        <v/>
      </c>
      <c r="AB110" s="80">
        <f>Y31*'4 Transform Matrices'!AB111+Z31*'4 Transform Matrices'!AF111+AA31*'4 Transform Matrices'!AJ111+AB31</f>
        <v/>
      </c>
      <c r="AC110" s="80">
        <f>AC31*'4 Transform Matrices'!Y111+AD31*'4 Transform Matrices'!AC111+AE31*'4 Transform Matrices'!AG111</f>
        <v/>
      </c>
      <c r="AD110" s="80">
        <f>AC31*'4 Transform Matrices'!Z111+AD31*'4 Transform Matrices'!AD111+AE31*'4 Transform Matrices'!AH111</f>
        <v/>
      </c>
      <c r="AE110" s="80">
        <f>AC31*'4 Transform Matrices'!AA111+AD31*'4 Transform Matrices'!AE111+AE31*'4 Transform Matrices'!AI111</f>
        <v/>
      </c>
      <c r="AF110" s="80">
        <f>AC31*'4 Transform Matrices'!AB111+AD31*'4 Transform Matrices'!AF111+AE31*'4 Transform Matrices'!AJ111+AF31</f>
        <v/>
      </c>
      <c r="AG110" s="82">
        <f>MAX(ABS(I110-U110),ABS(J110-V110),ABS(K110-W110),ABS(L110-X110),ABS(M110-Y110),ABS(N110-Z110),ABS(O110-AA110),ABS(P110-AB110),ABS(Q110-AC110),ABS(R110-AD110),ABS(S110-AE110),ABS(T110-AF110))</f>
        <v/>
      </c>
      <c r="AI110" s="14" t="inlineStr"/>
    </row>
    <row r="111">
      <c r="A111" s="67" t="inlineStr">
        <is>
          <t>- Pine crown</t>
        </is>
      </c>
      <c r="B111" s="52" t="inlineStr">
        <is>
          <t>BKG-104</t>
        </is>
      </c>
      <c r="C111" s="61" t="inlineStr">
        <is>
          <t>Cone</t>
        </is>
      </c>
      <c r="D111" s="52" t="inlineStr">
        <is>
          <t>BKG-103</t>
        </is>
      </c>
      <c r="E111" s="52" t="n">
        <v>3</v>
      </c>
      <c r="F111" s="54">
        <f>L111</f>
        <v/>
      </c>
      <c r="G111" s="54">
        <f>P111</f>
        <v/>
      </c>
      <c r="H111" s="54">
        <f>T111</f>
        <v/>
      </c>
      <c r="I111" s="81" t="n">
        <v>-1.293033</v>
      </c>
      <c r="J111" s="81" t="n">
        <v>4.74942684</v>
      </c>
      <c r="K111" s="81" t="n">
        <v>2.29847331e-07</v>
      </c>
      <c r="L111" s="81" t="n">
        <v>-27.5981693</v>
      </c>
      <c r="M111" s="81" t="n">
        <v>0</v>
      </c>
      <c r="N111" s="81" t="n">
        <v>-2.15160355e-07</v>
      </c>
      <c r="O111" s="81" t="n">
        <v>5.44968414</v>
      </c>
      <c r="P111" s="81" t="n">
        <v>2.37484217</v>
      </c>
      <c r="Q111" s="81" t="n">
        <v>4.74942684</v>
      </c>
      <c r="R111" s="81" t="n">
        <v>1.293033</v>
      </c>
      <c r="S111" s="81" t="n">
        <v>6.25760137e-08</v>
      </c>
      <c r="T111" s="81" t="n">
        <v>-29.3756542</v>
      </c>
      <c r="U111" s="80">
        <f>U110*'4 Transform Matrices'!Y112+V110*'4 Transform Matrices'!AC112+W110*'4 Transform Matrices'!AG112</f>
        <v/>
      </c>
      <c r="V111" s="80">
        <f>U110*'4 Transform Matrices'!Z112+V110*'4 Transform Matrices'!AD112+W110*'4 Transform Matrices'!AH112</f>
        <v/>
      </c>
      <c r="W111" s="80">
        <f>U110*'4 Transform Matrices'!AA112+V110*'4 Transform Matrices'!AE112+W110*'4 Transform Matrices'!AI112</f>
        <v/>
      </c>
      <c r="X111" s="80">
        <f>U110*'4 Transform Matrices'!AB112+V110*'4 Transform Matrices'!AF112+W110*'4 Transform Matrices'!AJ112+X110</f>
        <v/>
      </c>
      <c r="Y111" s="80">
        <f>Y110*'4 Transform Matrices'!Y112+Z110*'4 Transform Matrices'!AC112+AA110*'4 Transform Matrices'!AG112</f>
        <v/>
      </c>
      <c r="Z111" s="80">
        <f>Y110*'4 Transform Matrices'!Z112+Z110*'4 Transform Matrices'!AD112+AA110*'4 Transform Matrices'!AH112</f>
        <v/>
      </c>
      <c r="AA111" s="80">
        <f>Y110*'4 Transform Matrices'!AA112+Z110*'4 Transform Matrices'!AE112+AA110*'4 Transform Matrices'!AI112</f>
        <v/>
      </c>
      <c r="AB111" s="80">
        <f>Y110*'4 Transform Matrices'!AB112+Z110*'4 Transform Matrices'!AF112+AA110*'4 Transform Matrices'!AJ112+AB110</f>
        <v/>
      </c>
      <c r="AC111" s="80">
        <f>AC110*'4 Transform Matrices'!Y112+AD110*'4 Transform Matrices'!AC112+AE110*'4 Transform Matrices'!AG112</f>
        <v/>
      </c>
      <c r="AD111" s="80">
        <f>AC110*'4 Transform Matrices'!Z112+AD110*'4 Transform Matrices'!AD112+AE110*'4 Transform Matrices'!AH112</f>
        <v/>
      </c>
      <c r="AE111" s="80">
        <f>AC110*'4 Transform Matrices'!AA112+AD110*'4 Transform Matrices'!AE112+AE110*'4 Transform Matrices'!AI112</f>
        <v/>
      </c>
      <c r="AF111" s="80">
        <f>AC110*'4 Transform Matrices'!AB112+AD110*'4 Transform Matrices'!AF112+AE110*'4 Transform Matrices'!AJ112+AF110</f>
        <v/>
      </c>
      <c r="AG111" s="82">
        <f>MAX(ABS(I111-U111),ABS(J111-V111),ABS(K111-W111),ABS(L111-X111),ABS(M111-Y111),ABS(N111-Z111),ABS(O111-AA111),ABS(P111-AB111),ABS(Q111-AC111),ABS(R111-AD111),ABS(S111-AE111),ABS(T111-AF111))</f>
        <v/>
      </c>
      <c r="AI111" s="14" t="inlineStr"/>
    </row>
    <row r="112">
      <c r="A112" s="67" t="inlineStr">
        <is>
          <t>- Pine crown</t>
        </is>
      </c>
      <c r="B112" s="52" t="inlineStr">
        <is>
          <t>BKG-105</t>
        </is>
      </c>
      <c r="C112" s="61" t="inlineStr">
        <is>
          <t>Cone</t>
        </is>
      </c>
      <c r="D112" s="52" t="inlineStr">
        <is>
          <t>BKG-103</t>
        </is>
      </c>
      <c r="E112" s="52" t="n">
        <v>3</v>
      </c>
      <c r="F112" s="54">
        <f>L112</f>
        <v/>
      </c>
      <c r="G112" s="54">
        <f>P112</f>
        <v/>
      </c>
      <c r="H112" s="54">
        <f>T112</f>
        <v/>
      </c>
      <c r="I112" s="81" t="n">
        <v>0.815694034</v>
      </c>
      <c r="J112" s="81" t="n">
        <v>3.09376645</v>
      </c>
      <c r="K112" s="81" t="n">
        <v>2.04335336e-07</v>
      </c>
      <c r="L112" s="81" t="n">
        <v>-27.5981693</v>
      </c>
      <c r="M112" s="81" t="n">
        <v>0</v>
      </c>
      <c r="N112" s="81" t="n">
        <v>-1.39854222e-07</v>
      </c>
      <c r="O112" s="81" t="n">
        <v>4.83439732</v>
      </c>
      <c r="P112" s="81" t="n">
        <v>6.02261496</v>
      </c>
      <c r="Q112" s="81" t="n">
        <v>3.09376621</v>
      </c>
      <c r="R112" s="81" t="n">
        <v>-0.815693974</v>
      </c>
      <c r="S112" s="81" t="n">
        <v>-5.38744942e-08</v>
      </c>
      <c r="T112" s="81" t="n">
        <v>-29.3756542</v>
      </c>
      <c r="U112" s="80">
        <f>U110*'4 Transform Matrices'!Y113+V110*'4 Transform Matrices'!AC113+W110*'4 Transform Matrices'!AG113</f>
        <v/>
      </c>
      <c r="V112" s="80">
        <f>U110*'4 Transform Matrices'!Z113+V110*'4 Transform Matrices'!AD113+W110*'4 Transform Matrices'!AH113</f>
        <v/>
      </c>
      <c r="W112" s="80">
        <f>U110*'4 Transform Matrices'!AA113+V110*'4 Transform Matrices'!AE113+W110*'4 Transform Matrices'!AI113</f>
        <v/>
      </c>
      <c r="X112" s="80">
        <f>U110*'4 Transform Matrices'!AB113+V110*'4 Transform Matrices'!AF113+W110*'4 Transform Matrices'!AJ113+X110</f>
        <v/>
      </c>
      <c r="Y112" s="80">
        <f>Y110*'4 Transform Matrices'!Y113+Z110*'4 Transform Matrices'!AC113+AA110*'4 Transform Matrices'!AG113</f>
        <v/>
      </c>
      <c r="Z112" s="80">
        <f>Y110*'4 Transform Matrices'!Z113+Z110*'4 Transform Matrices'!AD113+AA110*'4 Transform Matrices'!AH113</f>
        <v/>
      </c>
      <c r="AA112" s="80">
        <f>Y110*'4 Transform Matrices'!AA113+Z110*'4 Transform Matrices'!AE113+AA110*'4 Transform Matrices'!AI113</f>
        <v/>
      </c>
      <c r="AB112" s="80">
        <f>Y110*'4 Transform Matrices'!AB113+Z110*'4 Transform Matrices'!AF113+AA110*'4 Transform Matrices'!AJ113+AB110</f>
        <v/>
      </c>
      <c r="AC112" s="80">
        <f>AC110*'4 Transform Matrices'!Y113+AD110*'4 Transform Matrices'!AC113+AE110*'4 Transform Matrices'!AG113</f>
        <v/>
      </c>
      <c r="AD112" s="80">
        <f>AC110*'4 Transform Matrices'!Z113+AD110*'4 Transform Matrices'!AD113+AE110*'4 Transform Matrices'!AH113</f>
        <v/>
      </c>
      <c r="AE112" s="80">
        <f>AC110*'4 Transform Matrices'!AA113+AD110*'4 Transform Matrices'!AE113+AE110*'4 Transform Matrices'!AI113</f>
        <v/>
      </c>
      <c r="AF112" s="80">
        <f>AC110*'4 Transform Matrices'!AB113+AD110*'4 Transform Matrices'!AF113+AE110*'4 Transform Matrices'!AJ113+AF110</f>
        <v/>
      </c>
      <c r="AG112" s="82">
        <f>MAX(ABS(I112-U112),ABS(J112-V112),ABS(K112-W112),ABS(L112-X112),ABS(M112-Y112),ABS(N112-Z112),ABS(O112-AA112),ABS(P112-AB112),ABS(Q112-AC112),ABS(R112-AD112),ABS(S112-AE112),ABS(T112-AF112))</f>
        <v/>
      </c>
      <c r="AI112" s="14" t="inlineStr"/>
    </row>
    <row r="113">
      <c r="A113" s="65" t="inlineStr">
        <is>
          <t>- Treeline pine</t>
        </is>
      </c>
      <c r="B113" s="52" t="inlineStr">
        <is>
          <t>BKG-106</t>
        </is>
      </c>
      <c r="C113" s="53" t="inlineStr">
        <is>
          <t>Group</t>
        </is>
      </c>
      <c r="D113" s="52" t="inlineStr">
        <is>
          <t>BKG-24</t>
        </is>
      </c>
      <c r="E113" s="52" t="n">
        <v>2</v>
      </c>
      <c r="F113" s="54">
        <f>L113</f>
        <v/>
      </c>
      <c r="G113" s="54">
        <f>P113</f>
        <v/>
      </c>
      <c r="H113" s="54">
        <f>T113</f>
        <v/>
      </c>
      <c r="I113" s="81" t="n">
        <v>-0.428245783</v>
      </c>
      <c r="J113" s="81" t="n">
        <v>0</v>
      </c>
      <c r="K113" s="81" t="n">
        <v>-0.903662324</v>
      </c>
      <c r="L113" s="81" t="n">
        <v>-21.4722557</v>
      </c>
      <c r="M113" s="81" t="n">
        <v>0</v>
      </c>
      <c r="N113" s="81" t="n">
        <v>1</v>
      </c>
      <c r="O113" s="81" t="n">
        <v>0</v>
      </c>
      <c r="P113" s="81" t="n">
        <v>-0.350000024</v>
      </c>
      <c r="Q113" s="81" t="n">
        <v>0.903662324</v>
      </c>
      <c r="R113" s="81" t="n">
        <v>0</v>
      </c>
      <c r="S113" s="81" t="n">
        <v>-0.428245783</v>
      </c>
      <c r="T113" s="81" t="n">
        <v>-32.2352142</v>
      </c>
      <c r="U113" s="80">
        <f>U31*'4 Transform Matrices'!Y114+V31*'4 Transform Matrices'!AC114+W31*'4 Transform Matrices'!AG114</f>
        <v/>
      </c>
      <c r="V113" s="80">
        <f>U31*'4 Transform Matrices'!Z114+V31*'4 Transform Matrices'!AD114+W31*'4 Transform Matrices'!AH114</f>
        <v/>
      </c>
      <c r="W113" s="80">
        <f>U31*'4 Transform Matrices'!AA114+V31*'4 Transform Matrices'!AE114+W31*'4 Transform Matrices'!AI114</f>
        <v/>
      </c>
      <c r="X113" s="80">
        <f>U31*'4 Transform Matrices'!AB114+V31*'4 Transform Matrices'!AF114+W31*'4 Transform Matrices'!AJ114+X31</f>
        <v/>
      </c>
      <c r="Y113" s="80">
        <f>Y31*'4 Transform Matrices'!Y114+Z31*'4 Transform Matrices'!AC114+AA31*'4 Transform Matrices'!AG114</f>
        <v/>
      </c>
      <c r="Z113" s="80">
        <f>Y31*'4 Transform Matrices'!Z114+Z31*'4 Transform Matrices'!AD114+AA31*'4 Transform Matrices'!AH114</f>
        <v/>
      </c>
      <c r="AA113" s="80">
        <f>Y31*'4 Transform Matrices'!AA114+Z31*'4 Transform Matrices'!AE114+AA31*'4 Transform Matrices'!AI114</f>
        <v/>
      </c>
      <c r="AB113" s="80">
        <f>Y31*'4 Transform Matrices'!AB114+Z31*'4 Transform Matrices'!AF114+AA31*'4 Transform Matrices'!AJ114+AB31</f>
        <v/>
      </c>
      <c r="AC113" s="80">
        <f>AC31*'4 Transform Matrices'!Y114+AD31*'4 Transform Matrices'!AC114+AE31*'4 Transform Matrices'!AG114</f>
        <v/>
      </c>
      <c r="AD113" s="80">
        <f>AC31*'4 Transform Matrices'!Z114+AD31*'4 Transform Matrices'!AD114+AE31*'4 Transform Matrices'!AH114</f>
        <v/>
      </c>
      <c r="AE113" s="80">
        <f>AC31*'4 Transform Matrices'!AA114+AD31*'4 Transform Matrices'!AE114+AE31*'4 Transform Matrices'!AI114</f>
        <v/>
      </c>
      <c r="AF113" s="80">
        <f>AC31*'4 Transform Matrices'!AB114+AD31*'4 Transform Matrices'!AF114+AE31*'4 Transform Matrices'!AJ114+AF31</f>
        <v/>
      </c>
      <c r="AG113" s="82">
        <f>MAX(ABS(I113-U113),ABS(J113-V113),ABS(K113-W113),ABS(L113-X113),ABS(M113-Y113),ABS(N113-Z113),ABS(O113-AA113),ABS(P113-AB113),ABS(Q113-AC113),ABS(R113-AD113),ABS(S113-AE113),ABS(T113-AF113))</f>
        <v/>
      </c>
      <c r="AI113" s="14" t="inlineStr"/>
    </row>
    <row r="114">
      <c r="A114" s="67" t="inlineStr">
        <is>
          <t>- Pine crown</t>
        </is>
      </c>
      <c r="B114" s="52" t="inlineStr">
        <is>
          <t>BKG-107</t>
        </is>
      </c>
      <c r="C114" s="61" t="inlineStr">
        <is>
          <t>Cone</t>
        </is>
      </c>
      <c r="D114" s="52" t="inlineStr">
        <is>
          <t>BKG-106</t>
        </is>
      </c>
      <c r="E114" s="52" t="n">
        <v>3</v>
      </c>
      <c r="F114" s="54">
        <f>L114</f>
        <v/>
      </c>
      <c r="G114" s="54">
        <f>P114</f>
        <v/>
      </c>
      <c r="H114" s="54">
        <f>T114</f>
        <v/>
      </c>
      <c r="I114" s="81" t="n">
        <v>-1.70269704</v>
      </c>
      <c r="J114" s="81" t="n">
        <v>3.59294415</v>
      </c>
      <c r="K114" s="81" t="n">
        <v>1.73879641e-07</v>
      </c>
      <c r="L114" s="81" t="n">
        <v>-21.4722557</v>
      </c>
      <c r="M114" s="81" t="n">
        <v>0</v>
      </c>
      <c r="N114" s="81" t="n">
        <v>-1.73795655e-07</v>
      </c>
      <c r="O114" s="81" t="n">
        <v>4.40197897</v>
      </c>
      <c r="P114" s="81" t="n">
        <v>1.85098946</v>
      </c>
      <c r="Q114" s="81" t="n">
        <v>3.59294415</v>
      </c>
      <c r="R114" s="81" t="n">
        <v>1.70269704</v>
      </c>
      <c r="S114" s="81" t="n">
        <v>8.24015984e-08</v>
      </c>
      <c r="T114" s="81" t="n">
        <v>-32.2352142</v>
      </c>
      <c r="U114" s="80">
        <f>U113*'4 Transform Matrices'!Y115+V113*'4 Transform Matrices'!AC115+W113*'4 Transform Matrices'!AG115</f>
        <v/>
      </c>
      <c r="V114" s="80">
        <f>U113*'4 Transform Matrices'!Z115+V113*'4 Transform Matrices'!AD115+W113*'4 Transform Matrices'!AH115</f>
        <v/>
      </c>
      <c r="W114" s="80">
        <f>U113*'4 Transform Matrices'!AA115+V113*'4 Transform Matrices'!AE115+W113*'4 Transform Matrices'!AI115</f>
        <v/>
      </c>
      <c r="X114" s="80">
        <f>U113*'4 Transform Matrices'!AB115+V113*'4 Transform Matrices'!AF115+W113*'4 Transform Matrices'!AJ115+X113</f>
        <v/>
      </c>
      <c r="Y114" s="80">
        <f>Y113*'4 Transform Matrices'!Y115+Z113*'4 Transform Matrices'!AC115+AA113*'4 Transform Matrices'!AG115</f>
        <v/>
      </c>
      <c r="Z114" s="80">
        <f>Y113*'4 Transform Matrices'!Z115+Z113*'4 Transform Matrices'!AD115+AA113*'4 Transform Matrices'!AH115</f>
        <v/>
      </c>
      <c r="AA114" s="80">
        <f>Y113*'4 Transform Matrices'!AA115+Z113*'4 Transform Matrices'!AE115+AA113*'4 Transform Matrices'!AI115</f>
        <v/>
      </c>
      <c r="AB114" s="80">
        <f>Y113*'4 Transform Matrices'!AB115+Z113*'4 Transform Matrices'!AF115+AA113*'4 Transform Matrices'!AJ115+AB113</f>
        <v/>
      </c>
      <c r="AC114" s="80">
        <f>AC113*'4 Transform Matrices'!Y115+AD113*'4 Transform Matrices'!AC115+AE113*'4 Transform Matrices'!AG115</f>
        <v/>
      </c>
      <c r="AD114" s="80">
        <f>AC113*'4 Transform Matrices'!Z115+AD113*'4 Transform Matrices'!AD115+AE113*'4 Transform Matrices'!AH115</f>
        <v/>
      </c>
      <c r="AE114" s="80">
        <f>AC113*'4 Transform Matrices'!AA115+AD113*'4 Transform Matrices'!AE115+AE113*'4 Transform Matrices'!AI115</f>
        <v/>
      </c>
      <c r="AF114" s="80">
        <f>AC113*'4 Transform Matrices'!AB115+AD113*'4 Transform Matrices'!AF115+AE113*'4 Transform Matrices'!AJ115+AF113</f>
        <v/>
      </c>
      <c r="AG114" s="82">
        <f>MAX(ABS(I114-U114),ABS(J114-V114),ABS(K114-W114),ABS(L114-X114),ABS(M114-Y114),ABS(N114-Z114),ABS(O114-AA114),ABS(P114-AB114),ABS(Q114-AC114),ABS(R114-AD114),ABS(S114-AE114),ABS(T114-AF114))</f>
        <v/>
      </c>
      <c r="AI114" s="14" t="inlineStr"/>
    </row>
    <row r="115">
      <c r="A115" s="67" t="inlineStr">
        <is>
          <t>- Pine crown</t>
        </is>
      </c>
      <c r="B115" s="52" t="inlineStr">
        <is>
          <t>BKG-108</t>
        </is>
      </c>
      <c r="C115" s="61" t="inlineStr">
        <is>
          <t>Cone</t>
        </is>
      </c>
      <c r="D115" s="52" t="inlineStr">
        <is>
          <t>BKG-106</t>
        </is>
      </c>
      <c r="E115" s="52" t="n">
        <v>3</v>
      </c>
      <c r="F115" s="54">
        <f>L115</f>
        <v/>
      </c>
      <c r="G115" s="54">
        <f>P115</f>
        <v/>
      </c>
      <c r="H115" s="54">
        <f>T115</f>
        <v/>
      </c>
      <c r="I115" s="81" t="n">
        <v>0.209230646</v>
      </c>
      <c r="J115" s="81" t="n">
        <v>2.57590389</v>
      </c>
      <c r="K115" s="81" t="n">
        <v>1.70131841e-07</v>
      </c>
      <c r="L115" s="81" t="n">
        <v>-21.4722557</v>
      </c>
      <c r="M115" s="81" t="n">
        <v>0</v>
      </c>
      <c r="N115" s="81" t="n">
        <v>-1.12967165e-07</v>
      </c>
      <c r="O115" s="81" t="n">
        <v>3.90498137</v>
      </c>
      <c r="P115" s="81" t="n">
        <v>4.79747581</v>
      </c>
      <c r="Q115" s="81" t="n">
        <v>2.57590389</v>
      </c>
      <c r="R115" s="81" t="n">
        <v>-0.209230646</v>
      </c>
      <c r="S115" s="81" t="n">
        <v>-1.38191414e-08</v>
      </c>
      <c r="T115" s="81" t="n">
        <v>-32.2352142</v>
      </c>
      <c r="U115" s="80">
        <f>U113*'4 Transform Matrices'!Y116+V113*'4 Transform Matrices'!AC116+W113*'4 Transform Matrices'!AG116</f>
        <v/>
      </c>
      <c r="V115" s="80">
        <f>U113*'4 Transform Matrices'!Z116+V113*'4 Transform Matrices'!AD116+W113*'4 Transform Matrices'!AH116</f>
        <v/>
      </c>
      <c r="W115" s="80">
        <f>U113*'4 Transform Matrices'!AA116+V113*'4 Transform Matrices'!AE116+W113*'4 Transform Matrices'!AI116</f>
        <v/>
      </c>
      <c r="X115" s="80">
        <f>U113*'4 Transform Matrices'!AB116+V113*'4 Transform Matrices'!AF116+W113*'4 Transform Matrices'!AJ116+X113</f>
        <v/>
      </c>
      <c r="Y115" s="80">
        <f>Y113*'4 Transform Matrices'!Y116+Z113*'4 Transform Matrices'!AC116+AA113*'4 Transform Matrices'!AG116</f>
        <v/>
      </c>
      <c r="Z115" s="80">
        <f>Y113*'4 Transform Matrices'!Z116+Z113*'4 Transform Matrices'!AD116+AA113*'4 Transform Matrices'!AH116</f>
        <v/>
      </c>
      <c r="AA115" s="80">
        <f>Y113*'4 Transform Matrices'!AA116+Z113*'4 Transform Matrices'!AE116+AA113*'4 Transform Matrices'!AI116</f>
        <v/>
      </c>
      <c r="AB115" s="80">
        <f>Y113*'4 Transform Matrices'!AB116+Z113*'4 Transform Matrices'!AF116+AA113*'4 Transform Matrices'!AJ116+AB113</f>
        <v/>
      </c>
      <c r="AC115" s="80">
        <f>AC113*'4 Transform Matrices'!Y116+AD113*'4 Transform Matrices'!AC116+AE113*'4 Transform Matrices'!AG116</f>
        <v/>
      </c>
      <c r="AD115" s="80">
        <f>AC113*'4 Transform Matrices'!Z116+AD113*'4 Transform Matrices'!AD116+AE113*'4 Transform Matrices'!AH116</f>
        <v/>
      </c>
      <c r="AE115" s="80">
        <f>AC113*'4 Transform Matrices'!AA116+AD113*'4 Transform Matrices'!AE116+AE113*'4 Transform Matrices'!AI116</f>
        <v/>
      </c>
      <c r="AF115" s="80">
        <f>AC113*'4 Transform Matrices'!AB116+AD113*'4 Transform Matrices'!AF116+AE113*'4 Transform Matrices'!AJ116+AF113</f>
        <v/>
      </c>
      <c r="AG115" s="82">
        <f>MAX(ABS(I115-U115),ABS(J115-V115),ABS(K115-W115),ABS(L115-X115),ABS(M115-Y115),ABS(N115-Z115),ABS(O115-AA115),ABS(P115-AB115),ABS(Q115-AC115),ABS(R115-AD115),ABS(S115-AE115),ABS(T115-AF115))</f>
        <v/>
      </c>
      <c r="AI115" s="14" t="inlineStr"/>
    </row>
    <row r="116">
      <c r="A116" s="65" t="inlineStr">
        <is>
          <t>- Treeline pine</t>
        </is>
      </c>
      <c r="B116" s="52" t="inlineStr">
        <is>
          <t>BKG-109</t>
        </is>
      </c>
      <c r="C116" s="53" t="inlineStr">
        <is>
          <t>Group</t>
        </is>
      </c>
      <c r="D116" s="52" t="inlineStr">
        <is>
          <t>BKG-24</t>
        </is>
      </c>
      <c r="E116" s="52" t="n">
        <v>2</v>
      </c>
      <c r="F116" s="54">
        <f>L116</f>
        <v/>
      </c>
      <c r="G116" s="54">
        <f>P116</f>
        <v/>
      </c>
      <c r="H116" s="54">
        <f>T116</f>
        <v/>
      </c>
      <c r="I116" s="81" t="n">
        <v>-0.904620647</v>
      </c>
      <c r="J116" s="81" t="n">
        <v>0</v>
      </c>
      <c r="K116" s="81" t="n">
        <v>0.426217675</v>
      </c>
      <c r="L116" s="81" t="n">
        <v>-18.6720676</v>
      </c>
      <c r="M116" s="81" t="n">
        <v>0</v>
      </c>
      <c r="N116" s="81" t="n">
        <v>1</v>
      </c>
      <c r="O116" s="81" t="n">
        <v>0</v>
      </c>
      <c r="P116" s="81" t="n">
        <v>-0.350000024</v>
      </c>
      <c r="Q116" s="81" t="n">
        <v>-0.426217675</v>
      </c>
      <c r="R116" s="81" t="n">
        <v>0</v>
      </c>
      <c r="S116" s="81" t="n">
        <v>-0.904620647</v>
      </c>
      <c r="T116" s="81" t="n">
        <v>-37.1592102</v>
      </c>
      <c r="U116" s="80">
        <f>U31*'4 Transform Matrices'!Y117+V31*'4 Transform Matrices'!AC117+W31*'4 Transform Matrices'!AG117</f>
        <v/>
      </c>
      <c r="V116" s="80">
        <f>U31*'4 Transform Matrices'!Z117+V31*'4 Transform Matrices'!AD117+W31*'4 Transform Matrices'!AH117</f>
        <v/>
      </c>
      <c r="W116" s="80">
        <f>U31*'4 Transform Matrices'!AA117+V31*'4 Transform Matrices'!AE117+W31*'4 Transform Matrices'!AI117</f>
        <v/>
      </c>
      <c r="X116" s="80">
        <f>U31*'4 Transform Matrices'!AB117+V31*'4 Transform Matrices'!AF117+W31*'4 Transform Matrices'!AJ117+X31</f>
        <v/>
      </c>
      <c r="Y116" s="80">
        <f>Y31*'4 Transform Matrices'!Y117+Z31*'4 Transform Matrices'!AC117+AA31*'4 Transform Matrices'!AG117</f>
        <v/>
      </c>
      <c r="Z116" s="80">
        <f>Y31*'4 Transform Matrices'!Z117+Z31*'4 Transform Matrices'!AD117+AA31*'4 Transform Matrices'!AH117</f>
        <v/>
      </c>
      <c r="AA116" s="80">
        <f>Y31*'4 Transform Matrices'!AA117+Z31*'4 Transform Matrices'!AE117+AA31*'4 Transform Matrices'!AI117</f>
        <v/>
      </c>
      <c r="AB116" s="80">
        <f>Y31*'4 Transform Matrices'!AB117+Z31*'4 Transform Matrices'!AF117+AA31*'4 Transform Matrices'!AJ117+AB31</f>
        <v/>
      </c>
      <c r="AC116" s="80">
        <f>AC31*'4 Transform Matrices'!Y117+AD31*'4 Transform Matrices'!AC117+AE31*'4 Transform Matrices'!AG117</f>
        <v/>
      </c>
      <c r="AD116" s="80">
        <f>AC31*'4 Transform Matrices'!Z117+AD31*'4 Transform Matrices'!AD117+AE31*'4 Transform Matrices'!AH117</f>
        <v/>
      </c>
      <c r="AE116" s="80">
        <f>AC31*'4 Transform Matrices'!AA117+AD31*'4 Transform Matrices'!AE117+AE31*'4 Transform Matrices'!AI117</f>
        <v/>
      </c>
      <c r="AF116" s="80">
        <f>AC31*'4 Transform Matrices'!AB117+AD31*'4 Transform Matrices'!AF117+AE31*'4 Transform Matrices'!AJ117+AF31</f>
        <v/>
      </c>
      <c r="AG116" s="82">
        <f>MAX(ABS(I116-U116),ABS(J116-V116),ABS(K116-W116),ABS(L116-X116),ABS(M116-Y116),ABS(N116-Z116),ABS(O116-AA116),ABS(P116-AB116),ABS(Q116-AC116),ABS(R116-AD116),ABS(S116-AE116),ABS(T116-AF116))</f>
        <v/>
      </c>
      <c r="AI116" s="14" t="inlineStr"/>
    </row>
    <row r="117">
      <c r="A117" s="67" t="inlineStr">
        <is>
          <t>- Pine crown</t>
        </is>
      </c>
      <c r="B117" s="52" t="inlineStr">
        <is>
          <t>BKG-110</t>
        </is>
      </c>
      <c r="C117" s="61" t="inlineStr">
        <is>
          <t>Cone</t>
        </is>
      </c>
      <c r="D117" s="52" t="inlineStr">
        <is>
          <t>BKG-109</t>
        </is>
      </c>
      <c r="E117" s="52" t="n">
        <v>3</v>
      </c>
      <c r="F117" s="54">
        <f>L117</f>
        <v/>
      </c>
      <c r="G117" s="54">
        <f>P117</f>
        <v/>
      </c>
      <c r="H117" s="54">
        <f>T117</f>
        <v/>
      </c>
      <c r="I117" s="81" t="n">
        <v>-3.64896059</v>
      </c>
      <c r="J117" s="81" t="n">
        <v>-1.71923053</v>
      </c>
      <c r="K117" s="81" t="n">
        <v>-8.320173350000001e-08</v>
      </c>
      <c r="L117" s="81" t="n">
        <v>-18.6720676</v>
      </c>
      <c r="M117" s="81" t="n">
        <v>0</v>
      </c>
      <c r="N117" s="81" t="n">
        <v>-1.76318252e-07</v>
      </c>
      <c r="O117" s="81" t="n">
        <v>4.46587229</v>
      </c>
      <c r="P117" s="81" t="n">
        <v>1.88293612</v>
      </c>
      <c r="Q117" s="81" t="n">
        <v>-1.71923053</v>
      </c>
      <c r="R117" s="81" t="n">
        <v>3.64896059</v>
      </c>
      <c r="S117" s="81" t="n">
        <v>1.76590532e-07</v>
      </c>
      <c r="T117" s="81" t="n">
        <v>-37.1592102</v>
      </c>
      <c r="U117" s="80">
        <f>U116*'4 Transform Matrices'!Y118+V116*'4 Transform Matrices'!AC118+W116*'4 Transform Matrices'!AG118</f>
        <v/>
      </c>
      <c r="V117" s="80">
        <f>U116*'4 Transform Matrices'!Z118+V116*'4 Transform Matrices'!AD118+W116*'4 Transform Matrices'!AH118</f>
        <v/>
      </c>
      <c r="W117" s="80">
        <f>U116*'4 Transform Matrices'!AA118+V116*'4 Transform Matrices'!AE118+W116*'4 Transform Matrices'!AI118</f>
        <v/>
      </c>
      <c r="X117" s="80">
        <f>U116*'4 Transform Matrices'!AB118+V116*'4 Transform Matrices'!AF118+W116*'4 Transform Matrices'!AJ118+X116</f>
        <v/>
      </c>
      <c r="Y117" s="80">
        <f>Y116*'4 Transform Matrices'!Y118+Z116*'4 Transform Matrices'!AC118+AA116*'4 Transform Matrices'!AG118</f>
        <v/>
      </c>
      <c r="Z117" s="80">
        <f>Y116*'4 Transform Matrices'!Z118+Z116*'4 Transform Matrices'!AD118+AA116*'4 Transform Matrices'!AH118</f>
        <v/>
      </c>
      <c r="AA117" s="80">
        <f>Y116*'4 Transform Matrices'!AA118+Z116*'4 Transform Matrices'!AE118+AA116*'4 Transform Matrices'!AI118</f>
        <v/>
      </c>
      <c r="AB117" s="80">
        <f>Y116*'4 Transform Matrices'!AB118+Z116*'4 Transform Matrices'!AF118+AA116*'4 Transform Matrices'!AJ118+AB116</f>
        <v/>
      </c>
      <c r="AC117" s="80">
        <f>AC116*'4 Transform Matrices'!Y118+AD116*'4 Transform Matrices'!AC118+AE116*'4 Transform Matrices'!AG118</f>
        <v/>
      </c>
      <c r="AD117" s="80">
        <f>AC116*'4 Transform Matrices'!Z118+AD116*'4 Transform Matrices'!AD118+AE116*'4 Transform Matrices'!AH118</f>
        <v/>
      </c>
      <c r="AE117" s="80">
        <f>AC116*'4 Transform Matrices'!AA118+AD116*'4 Transform Matrices'!AE118+AE116*'4 Transform Matrices'!AI118</f>
        <v/>
      </c>
      <c r="AF117" s="80">
        <f>AC116*'4 Transform Matrices'!AB118+AD116*'4 Transform Matrices'!AF118+AE116*'4 Transform Matrices'!AJ118+AF116</f>
        <v/>
      </c>
      <c r="AG117" s="82">
        <f>MAX(ABS(I117-U117),ABS(J117-V117),ABS(K117-W117),ABS(L117-X117),ABS(M117-Y117),ABS(N117-Z117),ABS(O117-AA117),ABS(P117-AB117),ABS(Q117-AC117),ABS(R117-AD117),ABS(S117-AE117),ABS(T117-AF117))</f>
        <v/>
      </c>
      <c r="AI117" s="14" t="inlineStr"/>
    </row>
    <row r="118">
      <c r="A118" s="67" t="inlineStr">
        <is>
          <t>- Pine crown</t>
        </is>
      </c>
      <c r="B118" s="52" t="inlineStr">
        <is>
          <t>BKG-111</t>
        </is>
      </c>
      <c r="C118" s="61" t="inlineStr">
        <is>
          <t>Cone</t>
        </is>
      </c>
      <c r="D118" s="52" t="inlineStr">
        <is>
          <t>BKG-109</t>
        </is>
      </c>
      <c r="E118" s="52" t="n">
        <v>3</v>
      </c>
      <c r="F118" s="54">
        <f>L118</f>
        <v/>
      </c>
      <c r="G118" s="54">
        <f>P118</f>
        <v/>
      </c>
      <c r="H118" s="54">
        <f>T118</f>
        <v/>
      </c>
      <c r="I118" s="81" t="n">
        <v>-2.6128099</v>
      </c>
      <c r="J118" s="81" t="n">
        <v>0.218128935</v>
      </c>
      <c r="K118" s="81" t="n">
        <v>1.4406849e-08</v>
      </c>
      <c r="L118" s="81" t="n">
        <v>-18.6720676</v>
      </c>
      <c r="M118" s="81" t="n">
        <v>0</v>
      </c>
      <c r="N118" s="81" t="n">
        <v>-1.14606863e-07</v>
      </c>
      <c r="O118" s="81" t="n">
        <v>3.9616611</v>
      </c>
      <c r="P118" s="81" t="n">
        <v>4.87219</v>
      </c>
      <c r="Q118" s="81" t="n">
        <v>0.218128935</v>
      </c>
      <c r="R118" s="81" t="n">
        <v>2.6128099</v>
      </c>
      <c r="S118" s="81" t="n">
        <v>1.72569386e-07</v>
      </c>
      <c r="T118" s="81" t="n">
        <v>-37.1592102</v>
      </c>
      <c r="U118" s="80">
        <f>U116*'4 Transform Matrices'!Y119+V116*'4 Transform Matrices'!AC119+W116*'4 Transform Matrices'!AG119</f>
        <v/>
      </c>
      <c r="V118" s="80">
        <f>U116*'4 Transform Matrices'!Z119+V116*'4 Transform Matrices'!AD119+W116*'4 Transform Matrices'!AH119</f>
        <v/>
      </c>
      <c r="W118" s="80">
        <f>U116*'4 Transform Matrices'!AA119+V116*'4 Transform Matrices'!AE119+W116*'4 Transform Matrices'!AI119</f>
        <v/>
      </c>
      <c r="X118" s="80">
        <f>U116*'4 Transform Matrices'!AB119+V116*'4 Transform Matrices'!AF119+W116*'4 Transform Matrices'!AJ119+X116</f>
        <v/>
      </c>
      <c r="Y118" s="80">
        <f>Y116*'4 Transform Matrices'!Y119+Z116*'4 Transform Matrices'!AC119+AA116*'4 Transform Matrices'!AG119</f>
        <v/>
      </c>
      <c r="Z118" s="80">
        <f>Y116*'4 Transform Matrices'!Z119+Z116*'4 Transform Matrices'!AD119+AA116*'4 Transform Matrices'!AH119</f>
        <v/>
      </c>
      <c r="AA118" s="80">
        <f>Y116*'4 Transform Matrices'!AA119+Z116*'4 Transform Matrices'!AE119+AA116*'4 Transform Matrices'!AI119</f>
        <v/>
      </c>
      <c r="AB118" s="80">
        <f>Y116*'4 Transform Matrices'!AB119+Z116*'4 Transform Matrices'!AF119+AA116*'4 Transform Matrices'!AJ119+AB116</f>
        <v/>
      </c>
      <c r="AC118" s="80">
        <f>AC116*'4 Transform Matrices'!Y119+AD116*'4 Transform Matrices'!AC119+AE116*'4 Transform Matrices'!AG119</f>
        <v/>
      </c>
      <c r="AD118" s="80">
        <f>AC116*'4 Transform Matrices'!Z119+AD116*'4 Transform Matrices'!AD119+AE116*'4 Transform Matrices'!AH119</f>
        <v/>
      </c>
      <c r="AE118" s="80">
        <f>AC116*'4 Transform Matrices'!AA119+AD116*'4 Transform Matrices'!AE119+AE116*'4 Transform Matrices'!AI119</f>
        <v/>
      </c>
      <c r="AF118" s="80">
        <f>AC116*'4 Transform Matrices'!AB119+AD116*'4 Transform Matrices'!AF119+AE116*'4 Transform Matrices'!AJ119+AF116</f>
        <v/>
      </c>
      <c r="AG118" s="82">
        <f>MAX(ABS(I118-U118),ABS(J118-V118),ABS(K118-W118),ABS(L118-X118),ABS(M118-Y118),ABS(N118-Z118),ABS(O118-AA118),ABS(P118-AB118),ABS(Q118-AC118),ABS(R118-AD118),ABS(S118-AE118),ABS(T118-AF118))</f>
        <v/>
      </c>
      <c r="AI118" s="14" t="inlineStr"/>
    </row>
    <row r="119">
      <c r="A119" s="65" t="inlineStr">
        <is>
          <t>- Treeline pine</t>
        </is>
      </c>
      <c r="B119" s="52" t="inlineStr">
        <is>
          <t>BKG-112</t>
        </is>
      </c>
      <c r="C119" s="53" t="inlineStr">
        <is>
          <t>Group</t>
        </is>
      </c>
      <c r="D119" s="52" t="inlineStr">
        <is>
          <t>BKG-24</t>
        </is>
      </c>
      <c r="E119" s="52" t="n">
        <v>2</v>
      </c>
      <c r="F119" s="54">
        <f>L119</f>
        <v/>
      </c>
      <c r="G119" s="54">
        <f>P119</f>
        <v/>
      </c>
      <c r="H119" s="54">
        <f>T119</f>
        <v/>
      </c>
      <c r="I119" s="81" t="n">
        <v>-0.287374109</v>
      </c>
      <c r="J119" s="81" t="n">
        <v>0</v>
      </c>
      <c r="K119" s="81" t="n">
        <v>0.957818449</v>
      </c>
      <c r="L119" s="81" t="n">
        <v>-13.9517183</v>
      </c>
      <c r="M119" s="81" t="n">
        <v>0</v>
      </c>
      <c r="N119" s="81" t="n">
        <v>1</v>
      </c>
      <c r="O119" s="81" t="n">
        <v>0</v>
      </c>
      <c r="P119" s="81" t="n">
        <v>-0.350000024</v>
      </c>
      <c r="Q119" s="81" t="n">
        <v>-0.957818449</v>
      </c>
      <c r="R119" s="81" t="n">
        <v>0</v>
      </c>
      <c r="S119" s="81" t="n">
        <v>-0.287374109</v>
      </c>
      <c r="T119" s="81" t="n">
        <v>-41.7366333</v>
      </c>
      <c r="U119" s="80">
        <f>U31*'4 Transform Matrices'!Y120+V31*'4 Transform Matrices'!AC120+W31*'4 Transform Matrices'!AG120</f>
        <v/>
      </c>
      <c r="V119" s="80">
        <f>U31*'4 Transform Matrices'!Z120+V31*'4 Transform Matrices'!AD120+W31*'4 Transform Matrices'!AH120</f>
        <v/>
      </c>
      <c r="W119" s="80">
        <f>U31*'4 Transform Matrices'!AA120+V31*'4 Transform Matrices'!AE120+W31*'4 Transform Matrices'!AI120</f>
        <v/>
      </c>
      <c r="X119" s="80">
        <f>U31*'4 Transform Matrices'!AB120+V31*'4 Transform Matrices'!AF120+W31*'4 Transform Matrices'!AJ120+X31</f>
        <v/>
      </c>
      <c r="Y119" s="80">
        <f>Y31*'4 Transform Matrices'!Y120+Z31*'4 Transform Matrices'!AC120+AA31*'4 Transform Matrices'!AG120</f>
        <v/>
      </c>
      <c r="Z119" s="80">
        <f>Y31*'4 Transform Matrices'!Z120+Z31*'4 Transform Matrices'!AD120+AA31*'4 Transform Matrices'!AH120</f>
        <v/>
      </c>
      <c r="AA119" s="80">
        <f>Y31*'4 Transform Matrices'!AA120+Z31*'4 Transform Matrices'!AE120+AA31*'4 Transform Matrices'!AI120</f>
        <v/>
      </c>
      <c r="AB119" s="80">
        <f>Y31*'4 Transform Matrices'!AB120+Z31*'4 Transform Matrices'!AF120+AA31*'4 Transform Matrices'!AJ120+AB31</f>
        <v/>
      </c>
      <c r="AC119" s="80">
        <f>AC31*'4 Transform Matrices'!Y120+AD31*'4 Transform Matrices'!AC120+AE31*'4 Transform Matrices'!AG120</f>
        <v/>
      </c>
      <c r="AD119" s="80">
        <f>AC31*'4 Transform Matrices'!Z120+AD31*'4 Transform Matrices'!AD120+AE31*'4 Transform Matrices'!AH120</f>
        <v/>
      </c>
      <c r="AE119" s="80">
        <f>AC31*'4 Transform Matrices'!AA120+AD31*'4 Transform Matrices'!AE120+AE31*'4 Transform Matrices'!AI120</f>
        <v/>
      </c>
      <c r="AF119" s="80">
        <f>AC31*'4 Transform Matrices'!AB120+AD31*'4 Transform Matrices'!AF120+AE31*'4 Transform Matrices'!AJ120+AF31</f>
        <v/>
      </c>
      <c r="AG119" s="82">
        <f>MAX(ABS(I119-U119),ABS(J119-V119),ABS(K119-W119),ABS(L119-X119),ABS(M119-Y119),ABS(N119-Z119),ABS(O119-AA119),ABS(P119-AB119),ABS(Q119-AC119),ABS(R119-AD119),ABS(S119-AE119),ABS(T119-AF119))</f>
        <v/>
      </c>
      <c r="AI119" s="14" t="inlineStr"/>
    </row>
    <row r="120">
      <c r="A120" s="65" t="inlineStr">
        <is>
          <t>- Treeline pine</t>
        </is>
      </c>
      <c r="B120" s="52" t="inlineStr">
        <is>
          <t>BKG-115</t>
        </is>
      </c>
      <c r="C120" s="53" t="inlineStr">
        <is>
          <t>Group</t>
        </is>
      </c>
      <c r="D120" s="52" t="inlineStr">
        <is>
          <t>BKG-24</t>
        </is>
      </c>
      <c r="E120" s="52" t="n">
        <v>2</v>
      </c>
      <c r="F120" s="54">
        <f>L120</f>
        <v/>
      </c>
      <c r="G120" s="54">
        <f>P120</f>
        <v/>
      </c>
      <c r="H120" s="54">
        <f>T120</f>
        <v/>
      </c>
      <c r="I120" s="81" t="n">
        <v>0.978800297</v>
      </c>
      <c r="J120" s="81" t="n">
        <v>0</v>
      </c>
      <c r="K120" s="81" t="n">
        <v>-0.204816982</v>
      </c>
      <c r="L120" s="81" t="n">
        <v>-6.89543152</v>
      </c>
      <c r="M120" s="81" t="n">
        <v>0</v>
      </c>
      <c r="N120" s="81" t="n">
        <v>1</v>
      </c>
      <c r="O120" s="81" t="n">
        <v>0</v>
      </c>
      <c r="P120" s="81" t="n">
        <v>-0.350000024</v>
      </c>
      <c r="Q120" s="81" t="n">
        <v>0.204816982</v>
      </c>
      <c r="R120" s="81" t="n">
        <v>0</v>
      </c>
      <c r="S120" s="81" t="n">
        <v>0.978800297</v>
      </c>
      <c r="T120" s="81" t="n">
        <v>-39.6046906</v>
      </c>
      <c r="U120" s="80">
        <f>U31*'4 Transform Matrices'!Y121+V31*'4 Transform Matrices'!AC121+W31*'4 Transform Matrices'!AG121</f>
        <v/>
      </c>
      <c r="V120" s="80">
        <f>U31*'4 Transform Matrices'!Z121+V31*'4 Transform Matrices'!AD121+W31*'4 Transform Matrices'!AH121</f>
        <v/>
      </c>
      <c r="W120" s="80">
        <f>U31*'4 Transform Matrices'!AA121+V31*'4 Transform Matrices'!AE121+W31*'4 Transform Matrices'!AI121</f>
        <v/>
      </c>
      <c r="X120" s="80">
        <f>U31*'4 Transform Matrices'!AB121+V31*'4 Transform Matrices'!AF121+W31*'4 Transform Matrices'!AJ121+X31</f>
        <v/>
      </c>
      <c r="Y120" s="80">
        <f>Y31*'4 Transform Matrices'!Y121+Z31*'4 Transform Matrices'!AC121+AA31*'4 Transform Matrices'!AG121</f>
        <v/>
      </c>
      <c r="Z120" s="80">
        <f>Y31*'4 Transform Matrices'!Z121+Z31*'4 Transform Matrices'!AD121+AA31*'4 Transform Matrices'!AH121</f>
        <v/>
      </c>
      <c r="AA120" s="80">
        <f>Y31*'4 Transform Matrices'!AA121+Z31*'4 Transform Matrices'!AE121+AA31*'4 Transform Matrices'!AI121</f>
        <v/>
      </c>
      <c r="AB120" s="80">
        <f>Y31*'4 Transform Matrices'!AB121+Z31*'4 Transform Matrices'!AF121+AA31*'4 Transform Matrices'!AJ121+AB31</f>
        <v/>
      </c>
      <c r="AC120" s="80">
        <f>AC31*'4 Transform Matrices'!Y121+AD31*'4 Transform Matrices'!AC121+AE31*'4 Transform Matrices'!AG121</f>
        <v/>
      </c>
      <c r="AD120" s="80">
        <f>AC31*'4 Transform Matrices'!Z121+AD31*'4 Transform Matrices'!AD121+AE31*'4 Transform Matrices'!AH121</f>
        <v/>
      </c>
      <c r="AE120" s="80">
        <f>AC31*'4 Transform Matrices'!AA121+AD31*'4 Transform Matrices'!AE121+AE31*'4 Transform Matrices'!AI121</f>
        <v/>
      </c>
      <c r="AF120" s="80">
        <f>AC31*'4 Transform Matrices'!AB121+AD31*'4 Transform Matrices'!AF121+AE31*'4 Transform Matrices'!AJ121+AF31</f>
        <v/>
      </c>
      <c r="AG120" s="82">
        <f>MAX(ABS(I120-U120),ABS(J120-V120),ABS(K120-W120),ABS(L120-X120),ABS(M120-Y120),ABS(N120-Z120),ABS(O120-AA120),ABS(P120-AB120),ABS(Q120-AC120),ABS(R120-AD120),ABS(S120-AE120),ABS(T120-AF120))</f>
        <v/>
      </c>
      <c r="AI120" s="14" t="inlineStr"/>
    </row>
    <row r="121">
      <c r="A121" s="65" t="inlineStr">
        <is>
          <t>- Treeline pine</t>
        </is>
      </c>
      <c r="B121" s="52" t="inlineStr">
        <is>
          <t>BKG-118</t>
        </is>
      </c>
      <c r="C121" s="53" t="inlineStr">
        <is>
          <t>Group</t>
        </is>
      </c>
      <c r="D121" s="52" t="inlineStr">
        <is>
          <t>BKG-24</t>
        </is>
      </c>
      <c r="E121" s="52" t="n">
        <v>2</v>
      </c>
      <c r="F121" s="54">
        <f>L121</f>
        <v/>
      </c>
      <c r="G121" s="54">
        <f>P121</f>
        <v/>
      </c>
      <c r="H121" s="54">
        <f>T121</f>
        <v/>
      </c>
      <c r="I121" s="81" t="n">
        <v>0.23040317</v>
      </c>
      <c r="J121" s="81" t="n">
        <v>0</v>
      </c>
      <c r="K121" s="81" t="n">
        <v>-0.973095238</v>
      </c>
      <c r="L121" s="81" t="n">
        <v>-1.05550194</v>
      </c>
      <c r="M121" s="81" t="n">
        <v>0</v>
      </c>
      <c r="N121" s="81" t="n">
        <v>1</v>
      </c>
      <c r="O121" s="81" t="n">
        <v>0</v>
      </c>
      <c r="P121" s="81" t="n">
        <v>-0.350000024</v>
      </c>
      <c r="Q121" s="81" t="n">
        <v>0.973095238</v>
      </c>
      <c r="R121" s="81" t="n">
        <v>0</v>
      </c>
      <c r="S121" s="81" t="n">
        <v>0.23040317</v>
      </c>
      <c r="T121" s="81" t="n">
        <v>-38.2043343</v>
      </c>
      <c r="U121" s="80">
        <f>U31*'4 Transform Matrices'!Y122+V31*'4 Transform Matrices'!AC122+W31*'4 Transform Matrices'!AG122</f>
        <v/>
      </c>
      <c r="V121" s="80">
        <f>U31*'4 Transform Matrices'!Z122+V31*'4 Transform Matrices'!AD122+W31*'4 Transform Matrices'!AH122</f>
        <v/>
      </c>
      <c r="W121" s="80">
        <f>U31*'4 Transform Matrices'!AA122+V31*'4 Transform Matrices'!AE122+W31*'4 Transform Matrices'!AI122</f>
        <v/>
      </c>
      <c r="X121" s="80">
        <f>U31*'4 Transform Matrices'!AB122+V31*'4 Transform Matrices'!AF122+W31*'4 Transform Matrices'!AJ122+X31</f>
        <v/>
      </c>
      <c r="Y121" s="80">
        <f>Y31*'4 Transform Matrices'!Y122+Z31*'4 Transform Matrices'!AC122+AA31*'4 Transform Matrices'!AG122</f>
        <v/>
      </c>
      <c r="Z121" s="80">
        <f>Y31*'4 Transform Matrices'!Z122+Z31*'4 Transform Matrices'!AD122+AA31*'4 Transform Matrices'!AH122</f>
        <v/>
      </c>
      <c r="AA121" s="80">
        <f>Y31*'4 Transform Matrices'!AA122+Z31*'4 Transform Matrices'!AE122+AA31*'4 Transform Matrices'!AI122</f>
        <v/>
      </c>
      <c r="AB121" s="80">
        <f>Y31*'4 Transform Matrices'!AB122+Z31*'4 Transform Matrices'!AF122+AA31*'4 Transform Matrices'!AJ122+AB31</f>
        <v/>
      </c>
      <c r="AC121" s="80">
        <f>AC31*'4 Transform Matrices'!Y122+AD31*'4 Transform Matrices'!AC122+AE31*'4 Transform Matrices'!AG122</f>
        <v/>
      </c>
      <c r="AD121" s="80">
        <f>AC31*'4 Transform Matrices'!Z122+AD31*'4 Transform Matrices'!AD122+AE31*'4 Transform Matrices'!AH122</f>
        <v/>
      </c>
      <c r="AE121" s="80">
        <f>AC31*'4 Transform Matrices'!AA122+AD31*'4 Transform Matrices'!AE122+AE31*'4 Transform Matrices'!AI122</f>
        <v/>
      </c>
      <c r="AF121" s="80">
        <f>AC31*'4 Transform Matrices'!AB122+AD31*'4 Transform Matrices'!AF122+AE31*'4 Transform Matrices'!AJ122+AF31</f>
        <v/>
      </c>
      <c r="AG121" s="82">
        <f>MAX(ABS(I121-U121),ABS(J121-V121),ABS(K121-W121),ABS(L121-X121),ABS(M121-Y121),ABS(N121-Z121),ABS(O121-AA121),ABS(P121-AB121),ABS(Q121-AC121),ABS(R121-AD121),ABS(S121-AE121),ABS(T121-AF121))</f>
        <v/>
      </c>
      <c r="AI121" s="14" t="inlineStr"/>
    </row>
    <row r="122">
      <c r="A122" s="65" t="inlineStr">
        <is>
          <t>- Treeline pine</t>
        </is>
      </c>
      <c r="B122" s="52" t="inlineStr">
        <is>
          <t>BKG-121</t>
        </is>
      </c>
      <c r="C122" s="53" t="inlineStr">
        <is>
          <t>Group</t>
        </is>
      </c>
      <c r="D122" s="52" t="inlineStr">
        <is>
          <t>BKG-24</t>
        </is>
      </c>
      <c r="E122" s="52" t="n">
        <v>2</v>
      </c>
      <c r="F122" s="54">
        <f>L122</f>
        <v/>
      </c>
      <c r="G122" s="54">
        <f>P122</f>
        <v/>
      </c>
      <c r="H122" s="54">
        <f>T122</f>
        <v/>
      </c>
      <c r="I122" s="81" t="n">
        <v>0.875060976</v>
      </c>
      <c r="J122" s="81" t="n">
        <v>0</v>
      </c>
      <c r="K122" s="81" t="n">
        <v>-0.484012693</v>
      </c>
      <c r="L122" s="81" t="n">
        <v>0.876019597</v>
      </c>
      <c r="M122" s="81" t="n">
        <v>0</v>
      </c>
      <c r="N122" s="81" t="n">
        <v>1</v>
      </c>
      <c r="O122" s="81" t="n">
        <v>0</v>
      </c>
      <c r="P122" s="81" t="n">
        <v>-0.350000024</v>
      </c>
      <c r="Q122" s="81" t="n">
        <v>0.484012693</v>
      </c>
      <c r="R122" s="81" t="n">
        <v>0</v>
      </c>
      <c r="S122" s="81" t="n">
        <v>0.875060976</v>
      </c>
      <c r="T122" s="81" t="n">
        <v>-38.2201805</v>
      </c>
      <c r="U122" s="80">
        <f>U31*'4 Transform Matrices'!Y123+V31*'4 Transform Matrices'!AC123+W31*'4 Transform Matrices'!AG123</f>
        <v/>
      </c>
      <c r="V122" s="80">
        <f>U31*'4 Transform Matrices'!Z123+V31*'4 Transform Matrices'!AD123+W31*'4 Transform Matrices'!AH123</f>
        <v/>
      </c>
      <c r="W122" s="80">
        <f>U31*'4 Transform Matrices'!AA123+V31*'4 Transform Matrices'!AE123+W31*'4 Transform Matrices'!AI123</f>
        <v/>
      </c>
      <c r="X122" s="80">
        <f>U31*'4 Transform Matrices'!AB123+V31*'4 Transform Matrices'!AF123+W31*'4 Transform Matrices'!AJ123+X31</f>
        <v/>
      </c>
      <c r="Y122" s="80">
        <f>Y31*'4 Transform Matrices'!Y123+Z31*'4 Transform Matrices'!AC123+AA31*'4 Transform Matrices'!AG123</f>
        <v/>
      </c>
      <c r="Z122" s="80">
        <f>Y31*'4 Transform Matrices'!Z123+Z31*'4 Transform Matrices'!AD123+AA31*'4 Transform Matrices'!AH123</f>
        <v/>
      </c>
      <c r="AA122" s="80">
        <f>Y31*'4 Transform Matrices'!AA123+Z31*'4 Transform Matrices'!AE123+AA31*'4 Transform Matrices'!AI123</f>
        <v/>
      </c>
      <c r="AB122" s="80">
        <f>Y31*'4 Transform Matrices'!AB123+Z31*'4 Transform Matrices'!AF123+AA31*'4 Transform Matrices'!AJ123+AB31</f>
        <v/>
      </c>
      <c r="AC122" s="80">
        <f>AC31*'4 Transform Matrices'!Y123+AD31*'4 Transform Matrices'!AC123+AE31*'4 Transform Matrices'!AG123</f>
        <v/>
      </c>
      <c r="AD122" s="80">
        <f>AC31*'4 Transform Matrices'!Z123+AD31*'4 Transform Matrices'!AD123+AE31*'4 Transform Matrices'!AH123</f>
        <v/>
      </c>
      <c r="AE122" s="80">
        <f>AC31*'4 Transform Matrices'!AA123+AD31*'4 Transform Matrices'!AE123+AE31*'4 Transform Matrices'!AI123</f>
        <v/>
      </c>
      <c r="AF122" s="80">
        <f>AC31*'4 Transform Matrices'!AB123+AD31*'4 Transform Matrices'!AF123+AE31*'4 Transform Matrices'!AJ123+AF31</f>
        <v/>
      </c>
      <c r="AG122" s="82">
        <f>MAX(ABS(I122-U122),ABS(J122-V122),ABS(K122-W122),ABS(L122-X122),ABS(M122-Y122),ABS(N122-Z122),ABS(O122-AA122),ABS(P122-AB122),ABS(Q122-AC122),ABS(R122-AD122),ABS(S122-AE122),ABS(T122-AF122))</f>
        <v/>
      </c>
      <c r="AI122" s="14" t="inlineStr"/>
    </row>
    <row r="123">
      <c r="A123" s="65" t="inlineStr">
        <is>
          <t>- Treeline pine</t>
        </is>
      </c>
      <c r="B123" s="52" t="inlineStr">
        <is>
          <t>BKG-124</t>
        </is>
      </c>
      <c r="C123" s="53" t="inlineStr">
        <is>
          <t>Group</t>
        </is>
      </c>
      <c r="D123" s="52" t="inlineStr">
        <is>
          <t>BKG-24</t>
        </is>
      </c>
      <c r="E123" s="52" t="n">
        <v>2</v>
      </c>
      <c r="F123" s="54">
        <f>L123</f>
        <v/>
      </c>
      <c r="G123" s="54">
        <f>P123</f>
        <v/>
      </c>
      <c r="H123" s="54">
        <f>T123</f>
        <v/>
      </c>
      <c r="I123" s="81" t="n">
        <v>-0.939974666</v>
      </c>
      <c r="J123" s="81" t="n">
        <v>0</v>
      </c>
      <c r="K123" s="81" t="n">
        <v>0.341244251</v>
      </c>
      <c r="L123" s="81" t="n">
        <v>10.6414337</v>
      </c>
      <c r="M123" s="81" t="n">
        <v>0</v>
      </c>
      <c r="N123" s="81" t="n">
        <v>1</v>
      </c>
      <c r="O123" s="81" t="n">
        <v>0</v>
      </c>
      <c r="P123" s="81" t="n">
        <v>-0.350000024</v>
      </c>
      <c r="Q123" s="81" t="n">
        <v>-0.341244251</v>
      </c>
      <c r="R123" s="81" t="n">
        <v>0</v>
      </c>
      <c r="S123" s="81" t="n">
        <v>-0.939974666</v>
      </c>
      <c r="T123" s="81" t="n">
        <v>-42.6612968</v>
      </c>
      <c r="U123" s="80">
        <f>U31*'4 Transform Matrices'!Y124+V31*'4 Transform Matrices'!AC124+W31*'4 Transform Matrices'!AG124</f>
        <v/>
      </c>
      <c r="V123" s="80">
        <f>U31*'4 Transform Matrices'!Z124+V31*'4 Transform Matrices'!AD124+W31*'4 Transform Matrices'!AH124</f>
        <v/>
      </c>
      <c r="W123" s="80">
        <f>U31*'4 Transform Matrices'!AA124+V31*'4 Transform Matrices'!AE124+W31*'4 Transform Matrices'!AI124</f>
        <v/>
      </c>
      <c r="X123" s="80">
        <f>U31*'4 Transform Matrices'!AB124+V31*'4 Transform Matrices'!AF124+W31*'4 Transform Matrices'!AJ124+X31</f>
        <v/>
      </c>
      <c r="Y123" s="80">
        <f>Y31*'4 Transform Matrices'!Y124+Z31*'4 Transform Matrices'!AC124+AA31*'4 Transform Matrices'!AG124</f>
        <v/>
      </c>
      <c r="Z123" s="80">
        <f>Y31*'4 Transform Matrices'!Z124+Z31*'4 Transform Matrices'!AD124+AA31*'4 Transform Matrices'!AH124</f>
        <v/>
      </c>
      <c r="AA123" s="80">
        <f>Y31*'4 Transform Matrices'!AA124+Z31*'4 Transform Matrices'!AE124+AA31*'4 Transform Matrices'!AI124</f>
        <v/>
      </c>
      <c r="AB123" s="80">
        <f>Y31*'4 Transform Matrices'!AB124+Z31*'4 Transform Matrices'!AF124+AA31*'4 Transform Matrices'!AJ124+AB31</f>
        <v/>
      </c>
      <c r="AC123" s="80">
        <f>AC31*'4 Transform Matrices'!Y124+AD31*'4 Transform Matrices'!AC124+AE31*'4 Transform Matrices'!AG124</f>
        <v/>
      </c>
      <c r="AD123" s="80">
        <f>AC31*'4 Transform Matrices'!Z124+AD31*'4 Transform Matrices'!AD124+AE31*'4 Transform Matrices'!AH124</f>
        <v/>
      </c>
      <c r="AE123" s="80">
        <f>AC31*'4 Transform Matrices'!AA124+AD31*'4 Transform Matrices'!AE124+AE31*'4 Transform Matrices'!AI124</f>
        <v/>
      </c>
      <c r="AF123" s="80">
        <f>AC31*'4 Transform Matrices'!AB124+AD31*'4 Transform Matrices'!AF124+AE31*'4 Transform Matrices'!AJ124+AF31</f>
        <v/>
      </c>
      <c r="AG123" s="82">
        <f>MAX(ABS(I123-U123),ABS(J123-V123),ABS(K123-W123),ABS(L123-X123),ABS(M123-Y123),ABS(N123-Z123),ABS(O123-AA123),ABS(P123-AB123),ABS(Q123-AC123),ABS(R123-AD123),ABS(S123-AE123),ABS(T123-AF123))</f>
        <v/>
      </c>
      <c r="AI123" s="14" t="inlineStr"/>
    </row>
    <row r="124">
      <c r="A124" s="65" t="inlineStr">
        <is>
          <t>- Treeline pine</t>
        </is>
      </c>
      <c r="B124" s="52" t="inlineStr">
        <is>
          <t>BKG-127</t>
        </is>
      </c>
      <c r="C124" s="53" t="inlineStr">
        <is>
          <t>Group</t>
        </is>
      </c>
      <c r="D124" s="52" t="inlineStr">
        <is>
          <t>BKG-24</t>
        </is>
      </c>
      <c r="E124" s="52" t="n">
        <v>2</v>
      </c>
      <c r="F124" s="54">
        <f>L124</f>
        <v/>
      </c>
      <c r="G124" s="54">
        <f>P124</f>
        <v/>
      </c>
      <c r="H124" s="54">
        <f>T124</f>
        <v/>
      </c>
      <c r="I124" s="81" t="n">
        <v>-0.204452604</v>
      </c>
      <c r="J124" s="81" t="n">
        <v>0</v>
      </c>
      <c r="K124" s="81" t="n">
        <v>-0.9788764720000001</v>
      </c>
      <c r="L124" s="81" t="n">
        <v>14.4075184</v>
      </c>
      <c r="M124" s="81" t="n">
        <v>0</v>
      </c>
      <c r="N124" s="81" t="n">
        <v>1</v>
      </c>
      <c r="O124" s="81" t="n">
        <v>0</v>
      </c>
      <c r="P124" s="81" t="n">
        <v>-0.350000024</v>
      </c>
      <c r="Q124" s="81" t="n">
        <v>0.9788764720000001</v>
      </c>
      <c r="R124" s="81" t="n">
        <v>0</v>
      </c>
      <c r="S124" s="81" t="n">
        <v>-0.204452604</v>
      </c>
      <c r="T124" s="81" t="n">
        <v>-36.0035439</v>
      </c>
      <c r="U124" s="80">
        <f>U31*'4 Transform Matrices'!Y125+V31*'4 Transform Matrices'!AC125+W31*'4 Transform Matrices'!AG125</f>
        <v/>
      </c>
      <c r="V124" s="80">
        <f>U31*'4 Transform Matrices'!Z125+V31*'4 Transform Matrices'!AD125+W31*'4 Transform Matrices'!AH125</f>
        <v/>
      </c>
      <c r="W124" s="80">
        <f>U31*'4 Transform Matrices'!AA125+V31*'4 Transform Matrices'!AE125+W31*'4 Transform Matrices'!AI125</f>
        <v/>
      </c>
      <c r="X124" s="80">
        <f>U31*'4 Transform Matrices'!AB125+V31*'4 Transform Matrices'!AF125+W31*'4 Transform Matrices'!AJ125+X31</f>
        <v/>
      </c>
      <c r="Y124" s="80">
        <f>Y31*'4 Transform Matrices'!Y125+Z31*'4 Transform Matrices'!AC125+AA31*'4 Transform Matrices'!AG125</f>
        <v/>
      </c>
      <c r="Z124" s="80">
        <f>Y31*'4 Transform Matrices'!Z125+Z31*'4 Transform Matrices'!AD125+AA31*'4 Transform Matrices'!AH125</f>
        <v/>
      </c>
      <c r="AA124" s="80">
        <f>Y31*'4 Transform Matrices'!AA125+Z31*'4 Transform Matrices'!AE125+AA31*'4 Transform Matrices'!AI125</f>
        <v/>
      </c>
      <c r="AB124" s="80">
        <f>Y31*'4 Transform Matrices'!AB125+Z31*'4 Transform Matrices'!AF125+AA31*'4 Transform Matrices'!AJ125+AB31</f>
        <v/>
      </c>
      <c r="AC124" s="80">
        <f>AC31*'4 Transform Matrices'!Y125+AD31*'4 Transform Matrices'!AC125+AE31*'4 Transform Matrices'!AG125</f>
        <v/>
      </c>
      <c r="AD124" s="80">
        <f>AC31*'4 Transform Matrices'!Z125+AD31*'4 Transform Matrices'!AD125+AE31*'4 Transform Matrices'!AH125</f>
        <v/>
      </c>
      <c r="AE124" s="80">
        <f>AC31*'4 Transform Matrices'!AA125+AD31*'4 Transform Matrices'!AE125+AE31*'4 Transform Matrices'!AI125</f>
        <v/>
      </c>
      <c r="AF124" s="80">
        <f>AC31*'4 Transform Matrices'!AB125+AD31*'4 Transform Matrices'!AF125+AE31*'4 Transform Matrices'!AJ125+AF31</f>
        <v/>
      </c>
      <c r="AG124" s="82">
        <f>MAX(ABS(I124-U124),ABS(J124-V124),ABS(K124-W124),ABS(L124-X124),ABS(M124-Y124),ABS(N124-Z124),ABS(O124-AA124),ABS(P124-AB124),ABS(Q124-AC124),ABS(R124-AD124),ABS(S124-AE124),ABS(T124-AF124))</f>
        <v/>
      </c>
      <c r="AI124" s="14" t="inlineStr"/>
    </row>
    <row r="125">
      <c r="A125" s="65" t="inlineStr">
        <is>
          <t>- Treeline pine</t>
        </is>
      </c>
      <c r="B125" s="52" t="inlineStr">
        <is>
          <t>BKG-130</t>
        </is>
      </c>
      <c r="C125" s="53" t="inlineStr">
        <is>
          <t>Group</t>
        </is>
      </c>
      <c r="D125" s="52" t="inlineStr">
        <is>
          <t>BKG-24</t>
        </is>
      </c>
      <c r="E125" s="52" t="n">
        <v>2</v>
      </c>
      <c r="F125" s="54">
        <f>L125</f>
        <v/>
      </c>
      <c r="G125" s="54">
        <f>P125</f>
        <v/>
      </c>
      <c r="H125" s="54">
        <f>T125</f>
        <v/>
      </c>
      <c r="I125" s="81" t="n">
        <v>-0.907639444</v>
      </c>
      <c r="J125" s="81" t="n">
        <v>0</v>
      </c>
      <c r="K125" s="81" t="n">
        <v>-0.41975072</v>
      </c>
      <c r="L125" s="81" t="n">
        <v>17.7147961</v>
      </c>
      <c r="M125" s="81" t="n">
        <v>0</v>
      </c>
      <c r="N125" s="81" t="n">
        <v>1</v>
      </c>
      <c r="O125" s="81" t="n">
        <v>0</v>
      </c>
      <c r="P125" s="81" t="n">
        <v>-0.350000024</v>
      </c>
      <c r="Q125" s="81" t="n">
        <v>0.41975072</v>
      </c>
      <c r="R125" s="81" t="n">
        <v>0</v>
      </c>
      <c r="S125" s="81" t="n">
        <v>-0.907639444</v>
      </c>
      <c r="T125" s="81" t="n">
        <v>-37.4560051</v>
      </c>
      <c r="U125" s="80">
        <f>U31*'4 Transform Matrices'!Y126+V31*'4 Transform Matrices'!AC126+W31*'4 Transform Matrices'!AG126</f>
        <v/>
      </c>
      <c r="V125" s="80">
        <f>U31*'4 Transform Matrices'!Z126+V31*'4 Transform Matrices'!AD126+W31*'4 Transform Matrices'!AH126</f>
        <v/>
      </c>
      <c r="W125" s="80">
        <f>U31*'4 Transform Matrices'!AA126+V31*'4 Transform Matrices'!AE126+W31*'4 Transform Matrices'!AI126</f>
        <v/>
      </c>
      <c r="X125" s="80">
        <f>U31*'4 Transform Matrices'!AB126+V31*'4 Transform Matrices'!AF126+W31*'4 Transform Matrices'!AJ126+X31</f>
        <v/>
      </c>
      <c r="Y125" s="80">
        <f>Y31*'4 Transform Matrices'!Y126+Z31*'4 Transform Matrices'!AC126+AA31*'4 Transform Matrices'!AG126</f>
        <v/>
      </c>
      <c r="Z125" s="80">
        <f>Y31*'4 Transform Matrices'!Z126+Z31*'4 Transform Matrices'!AD126+AA31*'4 Transform Matrices'!AH126</f>
        <v/>
      </c>
      <c r="AA125" s="80">
        <f>Y31*'4 Transform Matrices'!AA126+Z31*'4 Transform Matrices'!AE126+AA31*'4 Transform Matrices'!AI126</f>
        <v/>
      </c>
      <c r="AB125" s="80">
        <f>Y31*'4 Transform Matrices'!AB126+Z31*'4 Transform Matrices'!AF126+AA31*'4 Transform Matrices'!AJ126+AB31</f>
        <v/>
      </c>
      <c r="AC125" s="80">
        <f>AC31*'4 Transform Matrices'!Y126+AD31*'4 Transform Matrices'!AC126+AE31*'4 Transform Matrices'!AG126</f>
        <v/>
      </c>
      <c r="AD125" s="80">
        <f>AC31*'4 Transform Matrices'!Z126+AD31*'4 Transform Matrices'!AD126+AE31*'4 Transform Matrices'!AH126</f>
        <v/>
      </c>
      <c r="AE125" s="80">
        <f>AC31*'4 Transform Matrices'!AA126+AD31*'4 Transform Matrices'!AE126+AE31*'4 Transform Matrices'!AI126</f>
        <v/>
      </c>
      <c r="AF125" s="80">
        <f>AC31*'4 Transform Matrices'!AB126+AD31*'4 Transform Matrices'!AF126+AE31*'4 Transform Matrices'!AJ126+AF31</f>
        <v/>
      </c>
      <c r="AG125" s="82">
        <f>MAX(ABS(I125-U125),ABS(J125-V125),ABS(K125-W125),ABS(L125-X125),ABS(M125-Y125),ABS(N125-Z125),ABS(O125-AA125),ABS(P125-AB125),ABS(Q125-AC125),ABS(R125-AD125),ABS(S125-AE125),ABS(T125-AF125))</f>
        <v/>
      </c>
      <c r="AI125" s="14" t="inlineStr"/>
    </row>
    <row r="126">
      <c r="A126" s="65" t="inlineStr">
        <is>
          <t>- Treeline pine</t>
        </is>
      </c>
      <c r="B126" s="52" t="inlineStr">
        <is>
          <t>BKG-133</t>
        </is>
      </c>
      <c r="C126" s="53" t="inlineStr">
        <is>
          <t>Group</t>
        </is>
      </c>
      <c r="D126" s="52" t="inlineStr">
        <is>
          <t>BKG-24</t>
        </is>
      </c>
      <c r="E126" s="52" t="n">
        <v>2</v>
      </c>
      <c r="F126" s="54">
        <f>L126</f>
        <v/>
      </c>
      <c r="G126" s="54">
        <f>P126</f>
        <v/>
      </c>
      <c r="H126" s="54">
        <f>T126</f>
        <v/>
      </c>
      <c r="I126" s="81" t="n">
        <v>0.444599241</v>
      </c>
      <c r="J126" s="81" t="n">
        <v>0</v>
      </c>
      <c r="K126" s="81" t="n">
        <v>0.895729601</v>
      </c>
      <c r="L126" s="81" t="n">
        <v>23.7491817</v>
      </c>
      <c r="M126" s="81" t="n">
        <v>0</v>
      </c>
      <c r="N126" s="81" t="n">
        <v>1</v>
      </c>
      <c r="O126" s="81" t="n">
        <v>0</v>
      </c>
      <c r="P126" s="81" t="n">
        <v>-0.350000024</v>
      </c>
      <c r="Q126" s="81" t="n">
        <v>-0.895729601</v>
      </c>
      <c r="R126" s="81" t="n">
        <v>0</v>
      </c>
      <c r="S126" s="81" t="n">
        <v>0.444599241</v>
      </c>
      <c r="T126" s="81" t="n">
        <v>-36.6044502</v>
      </c>
      <c r="U126" s="80">
        <f>U31*'4 Transform Matrices'!Y127+V31*'4 Transform Matrices'!AC127+W31*'4 Transform Matrices'!AG127</f>
        <v/>
      </c>
      <c r="V126" s="80">
        <f>U31*'4 Transform Matrices'!Z127+V31*'4 Transform Matrices'!AD127+W31*'4 Transform Matrices'!AH127</f>
        <v/>
      </c>
      <c r="W126" s="80">
        <f>U31*'4 Transform Matrices'!AA127+V31*'4 Transform Matrices'!AE127+W31*'4 Transform Matrices'!AI127</f>
        <v/>
      </c>
      <c r="X126" s="80">
        <f>U31*'4 Transform Matrices'!AB127+V31*'4 Transform Matrices'!AF127+W31*'4 Transform Matrices'!AJ127+X31</f>
        <v/>
      </c>
      <c r="Y126" s="80">
        <f>Y31*'4 Transform Matrices'!Y127+Z31*'4 Transform Matrices'!AC127+AA31*'4 Transform Matrices'!AG127</f>
        <v/>
      </c>
      <c r="Z126" s="80">
        <f>Y31*'4 Transform Matrices'!Z127+Z31*'4 Transform Matrices'!AD127+AA31*'4 Transform Matrices'!AH127</f>
        <v/>
      </c>
      <c r="AA126" s="80">
        <f>Y31*'4 Transform Matrices'!AA127+Z31*'4 Transform Matrices'!AE127+AA31*'4 Transform Matrices'!AI127</f>
        <v/>
      </c>
      <c r="AB126" s="80">
        <f>Y31*'4 Transform Matrices'!AB127+Z31*'4 Transform Matrices'!AF127+AA31*'4 Transform Matrices'!AJ127+AB31</f>
        <v/>
      </c>
      <c r="AC126" s="80">
        <f>AC31*'4 Transform Matrices'!Y127+AD31*'4 Transform Matrices'!AC127+AE31*'4 Transform Matrices'!AG127</f>
        <v/>
      </c>
      <c r="AD126" s="80">
        <f>AC31*'4 Transform Matrices'!Z127+AD31*'4 Transform Matrices'!AD127+AE31*'4 Transform Matrices'!AH127</f>
        <v/>
      </c>
      <c r="AE126" s="80">
        <f>AC31*'4 Transform Matrices'!AA127+AD31*'4 Transform Matrices'!AE127+AE31*'4 Transform Matrices'!AI127</f>
        <v/>
      </c>
      <c r="AF126" s="80">
        <f>AC31*'4 Transform Matrices'!AB127+AD31*'4 Transform Matrices'!AF127+AE31*'4 Transform Matrices'!AJ127+AF31</f>
        <v/>
      </c>
      <c r="AG126" s="82">
        <f>MAX(ABS(I126-U126),ABS(J126-V126),ABS(K126-W126),ABS(L126-X126),ABS(M126-Y126),ABS(N126-Z126),ABS(O126-AA126),ABS(P126-AB126),ABS(Q126-AC126),ABS(R126-AD126),ABS(S126-AE126),ABS(T126-AF126))</f>
        <v/>
      </c>
      <c r="AI126" s="14" t="inlineStr"/>
    </row>
    <row r="127">
      <c r="A127" s="65" t="inlineStr">
        <is>
          <t>- Treeline pine</t>
        </is>
      </c>
      <c r="B127" s="52" t="inlineStr">
        <is>
          <t>BKG-136</t>
        </is>
      </c>
      <c r="C127" s="53" t="inlineStr">
        <is>
          <t>Group</t>
        </is>
      </c>
      <c r="D127" s="52" t="inlineStr">
        <is>
          <t>BKG-24</t>
        </is>
      </c>
      <c r="E127" s="52" t="n">
        <v>2</v>
      </c>
      <c r="F127" s="54">
        <f>L127</f>
        <v/>
      </c>
      <c r="G127" s="54">
        <f>P127</f>
        <v/>
      </c>
      <c r="H127" s="54">
        <f>T127</f>
        <v/>
      </c>
      <c r="I127" s="81" t="n">
        <v>-0.428780437</v>
      </c>
      <c r="J127" s="81" t="n">
        <v>0</v>
      </c>
      <c r="K127" s="81" t="n">
        <v>-0.903408706</v>
      </c>
      <c r="L127" s="81" t="n">
        <v>24.6317787</v>
      </c>
      <c r="M127" s="81" t="n">
        <v>0</v>
      </c>
      <c r="N127" s="81" t="n">
        <v>1</v>
      </c>
      <c r="O127" s="81" t="n">
        <v>0</v>
      </c>
      <c r="P127" s="81" t="n">
        <v>-0.350000024</v>
      </c>
      <c r="Q127" s="81" t="n">
        <v>0.903408706</v>
      </c>
      <c r="R127" s="81" t="n">
        <v>0</v>
      </c>
      <c r="S127" s="81" t="n">
        <v>-0.428780437</v>
      </c>
      <c r="T127" s="81" t="n">
        <v>-30.0790997</v>
      </c>
      <c r="U127" s="80">
        <f>U31*'4 Transform Matrices'!Y128+V31*'4 Transform Matrices'!AC128+W31*'4 Transform Matrices'!AG128</f>
        <v/>
      </c>
      <c r="V127" s="80">
        <f>U31*'4 Transform Matrices'!Z128+V31*'4 Transform Matrices'!AD128+W31*'4 Transform Matrices'!AH128</f>
        <v/>
      </c>
      <c r="W127" s="80">
        <f>U31*'4 Transform Matrices'!AA128+V31*'4 Transform Matrices'!AE128+W31*'4 Transform Matrices'!AI128</f>
        <v/>
      </c>
      <c r="X127" s="80">
        <f>U31*'4 Transform Matrices'!AB128+V31*'4 Transform Matrices'!AF128+W31*'4 Transform Matrices'!AJ128+X31</f>
        <v/>
      </c>
      <c r="Y127" s="80">
        <f>Y31*'4 Transform Matrices'!Y128+Z31*'4 Transform Matrices'!AC128+AA31*'4 Transform Matrices'!AG128</f>
        <v/>
      </c>
      <c r="Z127" s="80">
        <f>Y31*'4 Transform Matrices'!Z128+Z31*'4 Transform Matrices'!AD128+AA31*'4 Transform Matrices'!AH128</f>
        <v/>
      </c>
      <c r="AA127" s="80">
        <f>Y31*'4 Transform Matrices'!AA128+Z31*'4 Transform Matrices'!AE128+AA31*'4 Transform Matrices'!AI128</f>
        <v/>
      </c>
      <c r="AB127" s="80">
        <f>Y31*'4 Transform Matrices'!AB128+Z31*'4 Transform Matrices'!AF128+AA31*'4 Transform Matrices'!AJ128+AB31</f>
        <v/>
      </c>
      <c r="AC127" s="80">
        <f>AC31*'4 Transform Matrices'!Y128+AD31*'4 Transform Matrices'!AC128+AE31*'4 Transform Matrices'!AG128</f>
        <v/>
      </c>
      <c r="AD127" s="80">
        <f>AC31*'4 Transform Matrices'!Z128+AD31*'4 Transform Matrices'!AD128+AE31*'4 Transform Matrices'!AH128</f>
        <v/>
      </c>
      <c r="AE127" s="80">
        <f>AC31*'4 Transform Matrices'!AA128+AD31*'4 Transform Matrices'!AE128+AE31*'4 Transform Matrices'!AI128</f>
        <v/>
      </c>
      <c r="AF127" s="80">
        <f>AC31*'4 Transform Matrices'!AB128+AD31*'4 Transform Matrices'!AF128+AE31*'4 Transform Matrices'!AJ128+AF31</f>
        <v/>
      </c>
      <c r="AG127" s="82">
        <f>MAX(ABS(I127-U127),ABS(J127-V127),ABS(K127-W127),ABS(L127-X127),ABS(M127-Y127),ABS(N127-Z127),ABS(O127-AA127),ABS(P127-AB127),ABS(Q127-AC127),ABS(R127-AD127),ABS(S127-AE127),ABS(T127-AF127))</f>
        <v/>
      </c>
      <c r="AI127" s="14" t="inlineStr"/>
    </row>
    <row r="128">
      <c r="A128" s="65" t="inlineStr">
        <is>
          <t>- Treeline pine</t>
        </is>
      </c>
      <c r="B128" s="52" t="inlineStr">
        <is>
          <t>BKG-139</t>
        </is>
      </c>
      <c r="C128" s="53" t="inlineStr">
        <is>
          <t>Group</t>
        </is>
      </c>
      <c r="D128" s="52" t="inlineStr">
        <is>
          <t>BKG-24</t>
        </is>
      </c>
      <c r="E128" s="52" t="n">
        <v>2</v>
      </c>
      <c r="F128" s="54">
        <f>L128</f>
        <v/>
      </c>
      <c r="G128" s="54">
        <f>P128</f>
        <v/>
      </c>
      <c r="H128" s="54">
        <f>T128</f>
        <v/>
      </c>
      <c r="I128" s="81" t="n">
        <v>0.685374856</v>
      </c>
      <c r="J128" s="81" t="n">
        <v>0</v>
      </c>
      <c r="K128" s="81" t="n">
        <v>-0.7281904219999999</v>
      </c>
      <c r="L128" s="81" t="n">
        <v>31.1357765</v>
      </c>
      <c r="M128" s="81" t="n">
        <v>0</v>
      </c>
      <c r="N128" s="81" t="n">
        <v>1</v>
      </c>
      <c r="O128" s="81" t="n">
        <v>0</v>
      </c>
      <c r="P128" s="81" t="n">
        <v>-0.350000024</v>
      </c>
      <c r="Q128" s="81" t="n">
        <v>0.7281904219999999</v>
      </c>
      <c r="R128" s="81" t="n">
        <v>0</v>
      </c>
      <c r="S128" s="81" t="n">
        <v>0.685374856</v>
      </c>
      <c r="T128" s="81" t="n">
        <v>-23.6716099</v>
      </c>
      <c r="U128" s="80">
        <f>U31*'4 Transform Matrices'!Y129+V31*'4 Transform Matrices'!AC129+W31*'4 Transform Matrices'!AG129</f>
        <v/>
      </c>
      <c r="V128" s="80">
        <f>U31*'4 Transform Matrices'!Z129+V31*'4 Transform Matrices'!AD129+W31*'4 Transform Matrices'!AH129</f>
        <v/>
      </c>
      <c r="W128" s="80">
        <f>U31*'4 Transform Matrices'!AA129+V31*'4 Transform Matrices'!AE129+W31*'4 Transform Matrices'!AI129</f>
        <v/>
      </c>
      <c r="X128" s="80">
        <f>U31*'4 Transform Matrices'!AB129+V31*'4 Transform Matrices'!AF129+W31*'4 Transform Matrices'!AJ129+X31</f>
        <v/>
      </c>
      <c r="Y128" s="80">
        <f>Y31*'4 Transform Matrices'!Y129+Z31*'4 Transform Matrices'!AC129+AA31*'4 Transform Matrices'!AG129</f>
        <v/>
      </c>
      <c r="Z128" s="80">
        <f>Y31*'4 Transform Matrices'!Z129+Z31*'4 Transform Matrices'!AD129+AA31*'4 Transform Matrices'!AH129</f>
        <v/>
      </c>
      <c r="AA128" s="80">
        <f>Y31*'4 Transform Matrices'!AA129+Z31*'4 Transform Matrices'!AE129+AA31*'4 Transform Matrices'!AI129</f>
        <v/>
      </c>
      <c r="AB128" s="80">
        <f>Y31*'4 Transform Matrices'!AB129+Z31*'4 Transform Matrices'!AF129+AA31*'4 Transform Matrices'!AJ129+AB31</f>
        <v/>
      </c>
      <c r="AC128" s="80">
        <f>AC31*'4 Transform Matrices'!Y129+AD31*'4 Transform Matrices'!AC129+AE31*'4 Transform Matrices'!AG129</f>
        <v/>
      </c>
      <c r="AD128" s="80">
        <f>AC31*'4 Transform Matrices'!Z129+AD31*'4 Transform Matrices'!AD129+AE31*'4 Transform Matrices'!AH129</f>
        <v/>
      </c>
      <c r="AE128" s="80">
        <f>AC31*'4 Transform Matrices'!AA129+AD31*'4 Transform Matrices'!AE129+AE31*'4 Transform Matrices'!AI129</f>
        <v/>
      </c>
      <c r="AF128" s="80">
        <f>AC31*'4 Transform Matrices'!AB129+AD31*'4 Transform Matrices'!AF129+AE31*'4 Transform Matrices'!AJ129+AF31</f>
        <v/>
      </c>
      <c r="AG128" s="82">
        <f>MAX(ABS(I128-U128),ABS(J128-V128),ABS(K128-W128),ABS(L128-X128),ABS(M128-Y128),ABS(N128-Z128),ABS(O128-AA128),ABS(P128-AB128),ABS(Q128-AC128),ABS(R128-AD128),ABS(S128-AE128),ABS(T128-AF128))</f>
        <v/>
      </c>
      <c r="AI128" s="14" t="inlineStr"/>
    </row>
    <row r="129">
      <c r="A129" s="65" t="inlineStr">
        <is>
          <t>- Treeline pine</t>
        </is>
      </c>
      <c r="B129" s="52" t="inlineStr">
        <is>
          <t>BKG-142</t>
        </is>
      </c>
      <c r="C129" s="53" t="inlineStr">
        <is>
          <t>Group</t>
        </is>
      </c>
      <c r="D129" s="52" t="inlineStr">
        <is>
          <t>BKG-24</t>
        </is>
      </c>
      <c r="E129" s="52" t="n">
        <v>2</v>
      </c>
      <c r="F129" s="54">
        <f>L129</f>
        <v/>
      </c>
      <c r="G129" s="54">
        <f>P129</f>
        <v/>
      </c>
      <c r="H129" s="54">
        <f>T129</f>
        <v/>
      </c>
      <c r="I129" s="81" t="n">
        <v>-0.967838526</v>
      </c>
      <c r="J129" s="81" t="n">
        <v>0</v>
      </c>
      <c r="K129" s="81" t="n">
        <v>-0.251572341</v>
      </c>
      <c r="L129" s="81" t="n">
        <v>33.1783829</v>
      </c>
      <c r="M129" s="81" t="n">
        <v>0</v>
      </c>
      <c r="N129" s="81" t="n">
        <v>1</v>
      </c>
      <c r="O129" s="81" t="n">
        <v>0</v>
      </c>
      <c r="P129" s="81" t="n">
        <v>-0.350000024</v>
      </c>
      <c r="Q129" s="81" t="n">
        <v>0.251572341</v>
      </c>
      <c r="R129" s="81" t="n">
        <v>0</v>
      </c>
      <c r="S129" s="81" t="n">
        <v>-0.967838526</v>
      </c>
      <c r="T129" s="81" t="n">
        <v>-22.945961</v>
      </c>
      <c r="U129" s="80">
        <f>U31*'4 Transform Matrices'!Y130+V31*'4 Transform Matrices'!AC130+W31*'4 Transform Matrices'!AG130</f>
        <v/>
      </c>
      <c r="V129" s="80">
        <f>U31*'4 Transform Matrices'!Z130+V31*'4 Transform Matrices'!AD130+W31*'4 Transform Matrices'!AH130</f>
        <v/>
      </c>
      <c r="W129" s="80">
        <f>U31*'4 Transform Matrices'!AA130+V31*'4 Transform Matrices'!AE130+W31*'4 Transform Matrices'!AI130</f>
        <v/>
      </c>
      <c r="X129" s="80">
        <f>U31*'4 Transform Matrices'!AB130+V31*'4 Transform Matrices'!AF130+W31*'4 Transform Matrices'!AJ130+X31</f>
        <v/>
      </c>
      <c r="Y129" s="80">
        <f>Y31*'4 Transform Matrices'!Y130+Z31*'4 Transform Matrices'!AC130+AA31*'4 Transform Matrices'!AG130</f>
        <v/>
      </c>
      <c r="Z129" s="80">
        <f>Y31*'4 Transform Matrices'!Z130+Z31*'4 Transform Matrices'!AD130+AA31*'4 Transform Matrices'!AH130</f>
        <v/>
      </c>
      <c r="AA129" s="80">
        <f>Y31*'4 Transform Matrices'!AA130+Z31*'4 Transform Matrices'!AE130+AA31*'4 Transform Matrices'!AI130</f>
        <v/>
      </c>
      <c r="AB129" s="80">
        <f>Y31*'4 Transform Matrices'!AB130+Z31*'4 Transform Matrices'!AF130+AA31*'4 Transform Matrices'!AJ130+AB31</f>
        <v/>
      </c>
      <c r="AC129" s="80">
        <f>AC31*'4 Transform Matrices'!Y130+AD31*'4 Transform Matrices'!AC130+AE31*'4 Transform Matrices'!AG130</f>
        <v/>
      </c>
      <c r="AD129" s="80">
        <f>AC31*'4 Transform Matrices'!Z130+AD31*'4 Transform Matrices'!AD130+AE31*'4 Transform Matrices'!AH130</f>
        <v/>
      </c>
      <c r="AE129" s="80">
        <f>AC31*'4 Transform Matrices'!AA130+AD31*'4 Transform Matrices'!AE130+AE31*'4 Transform Matrices'!AI130</f>
        <v/>
      </c>
      <c r="AF129" s="80">
        <f>AC31*'4 Transform Matrices'!AB130+AD31*'4 Transform Matrices'!AF130+AE31*'4 Transform Matrices'!AJ130+AF31</f>
        <v/>
      </c>
      <c r="AG129" s="82">
        <f>MAX(ABS(I129-U129),ABS(J129-V129),ABS(K129-W129),ABS(L129-X129),ABS(M129-Y129),ABS(N129-Z129),ABS(O129-AA129),ABS(P129-AB129),ABS(Q129-AC129),ABS(R129-AD129),ABS(S129-AE129),ABS(T129-AF129))</f>
        <v/>
      </c>
      <c r="AI129" s="14" t="inlineStr"/>
    </row>
    <row r="130">
      <c r="A130" s="65" t="inlineStr">
        <is>
          <t>- Treeline pine</t>
        </is>
      </c>
      <c r="B130" s="52" t="inlineStr">
        <is>
          <t>BKG-145</t>
        </is>
      </c>
      <c r="C130" s="53" t="inlineStr">
        <is>
          <t>Group</t>
        </is>
      </c>
      <c r="D130" s="52" t="inlineStr">
        <is>
          <t>BKG-24</t>
        </is>
      </c>
      <c r="E130" s="52" t="n">
        <v>2</v>
      </c>
      <c r="F130" s="54">
        <f>L130</f>
        <v/>
      </c>
      <c r="G130" s="54">
        <f>P130</f>
        <v/>
      </c>
      <c r="H130" s="54">
        <f>T130</f>
        <v/>
      </c>
      <c r="I130" s="81" t="n">
        <v>-0.35247165</v>
      </c>
      <c r="J130" s="81" t="n">
        <v>0</v>
      </c>
      <c r="K130" s="81" t="n">
        <v>0.935822487</v>
      </c>
      <c r="L130" s="81" t="n">
        <v>36.725544</v>
      </c>
      <c r="M130" s="81" t="n">
        <v>0</v>
      </c>
      <c r="N130" s="81" t="n">
        <v>1</v>
      </c>
      <c r="O130" s="81" t="n">
        <v>0</v>
      </c>
      <c r="P130" s="81" t="n">
        <v>-0.350000024</v>
      </c>
      <c r="Q130" s="81" t="n">
        <v>-0.935822487</v>
      </c>
      <c r="R130" s="81" t="n">
        <v>0</v>
      </c>
      <c r="S130" s="81" t="n">
        <v>-0.35247165</v>
      </c>
      <c r="T130" s="81" t="n">
        <v>-16.1090298</v>
      </c>
      <c r="U130" s="80">
        <f>U31*'4 Transform Matrices'!Y131+V31*'4 Transform Matrices'!AC131+W31*'4 Transform Matrices'!AG131</f>
        <v/>
      </c>
      <c r="V130" s="80">
        <f>U31*'4 Transform Matrices'!Z131+V31*'4 Transform Matrices'!AD131+W31*'4 Transform Matrices'!AH131</f>
        <v/>
      </c>
      <c r="W130" s="80">
        <f>U31*'4 Transform Matrices'!AA131+V31*'4 Transform Matrices'!AE131+W31*'4 Transform Matrices'!AI131</f>
        <v/>
      </c>
      <c r="X130" s="80">
        <f>U31*'4 Transform Matrices'!AB131+V31*'4 Transform Matrices'!AF131+W31*'4 Transform Matrices'!AJ131+X31</f>
        <v/>
      </c>
      <c r="Y130" s="80">
        <f>Y31*'4 Transform Matrices'!Y131+Z31*'4 Transform Matrices'!AC131+AA31*'4 Transform Matrices'!AG131</f>
        <v/>
      </c>
      <c r="Z130" s="80">
        <f>Y31*'4 Transform Matrices'!Z131+Z31*'4 Transform Matrices'!AD131+AA31*'4 Transform Matrices'!AH131</f>
        <v/>
      </c>
      <c r="AA130" s="80">
        <f>Y31*'4 Transform Matrices'!AA131+Z31*'4 Transform Matrices'!AE131+AA31*'4 Transform Matrices'!AI131</f>
        <v/>
      </c>
      <c r="AB130" s="80">
        <f>Y31*'4 Transform Matrices'!AB131+Z31*'4 Transform Matrices'!AF131+AA31*'4 Transform Matrices'!AJ131+AB31</f>
        <v/>
      </c>
      <c r="AC130" s="80">
        <f>AC31*'4 Transform Matrices'!Y131+AD31*'4 Transform Matrices'!AC131+AE31*'4 Transform Matrices'!AG131</f>
        <v/>
      </c>
      <c r="AD130" s="80">
        <f>AC31*'4 Transform Matrices'!Z131+AD31*'4 Transform Matrices'!AD131+AE31*'4 Transform Matrices'!AH131</f>
        <v/>
      </c>
      <c r="AE130" s="80">
        <f>AC31*'4 Transform Matrices'!AA131+AD31*'4 Transform Matrices'!AE131+AE31*'4 Transform Matrices'!AI131</f>
        <v/>
      </c>
      <c r="AF130" s="80">
        <f>AC31*'4 Transform Matrices'!AB131+AD31*'4 Transform Matrices'!AF131+AE31*'4 Transform Matrices'!AJ131+AF31</f>
        <v/>
      </c>
      <c r="AG130" s="82">
        <f>MAX(ABS(I130-U130),ABS(J130-V130),ABS(K130-W130),ABS(L130-X130),ABS(M130-Y130),ABS(N130-Z130),ABS(O130-AA130),ABS(P130-AB130),ABS(Q130-AC130),ABS(R130-AD130),ABS(S130-AE130),ABS(T130-AF130))</f>
        <v/>
      </c>
      <c r="AI130" s="14" t="inlineStr"/>
    </row>
    <row r="131">
      <c r="A131" s="65" t="inlineStr">
        <is>
          <t>- Treeline pine</t>
        </is>
      </c>
      <c r="B131" s="52" t="inlineStr">
        <is>
          <t>BKG-148</t>
        </is>
      </c>
      <c r="C131" s="53" t="inlineStr">
        <is>
          <t>Group</t>
        </is>
      </c>
      <c r="D131" s="52" t="inlineStr">
        <is>
          <t>BKG-24</t>
        </is>
      </c>
      <c r="E131" s="52" t="n">
        <v>2</v>
      </c>
      <c r="F131" s="54">
        <f>L131</f>
        <v/>
      </c>
      <c r="G131" s="54">
        <f>P131</f>
        <v/>
      </c>
      <c r="H131" s="54">
        <f>T131</f>
        <v/>
      </c>
      <c r="I131" s="81" t="n">
        <v>0.999983311</v>
      </c>
      <c r="J131" s="81" t="n">
        <v>0</v>
      </c>
      <c r="K131" s="81" t="n">
        <v>-0.005782397</v>
      </c>
      <c r="L131" s="81" t="n">
        <v>42.2116356</v>
      </c>
      <c r="M131" s="81" t="n">
        <v>0</v>
      </c>
      <c r="N131" s="81" t="n">
        <v>1</v>
      </c>
      <c r="O131" s="81" t="n">
        <v>0</v>
      </c>
      <c r="P131" s="81" t="n">
        <v>-0.350000024</v>
      </c>
      <c r="Q131" s="81" t="n">
        <v>0.005782397</v>
      </c>
      <c r="R131" s="81" t="n">
        <v>0</v>
      </c>
      <c r="S131" s="81" t="n">
        <v>0.999983311</v>
      </c>
      <c r="T131" s="81" t="n">
        <v>-10.5887833</v>
      </c>
      <c r="U131" s="80">
        <f>U31*'4 Transform Matrices'!Y132+V31*'4 Transform Matrices'!AC132+W31*'4 Transform Matrices'!AG132</f>
        <v/>
      </c>
      <c r="V131" s="80">
        <f>U31*'4 Transform Matrices'!Z132+V31*'4 Transform Matrices'!AD132+W31*'4 Transform Matrices'!AH132</f>
        <v/>
      </c>
      <c r="W131" s="80">
        <f>U31*'4 Transform Matrices'!AA132+V31*'4 Transform Matrices'!AE132+W31*'4 Transform Matrices'!AI132</f>
        <v/>
      </c>
      <c r="X131" s="80">
        <f>U31*'4 Transform Matrices'!AB132+V31*'4 Transform Matrices'!AF132+W31*'4 Transform Matrices'!AJ132+X31</f>
        <v/>
      </c>
      <c r="Y131" s="80">
        <f>Y31*'4 Transform Matrices'!Y132+Z31*'4 Transform Matrices'!AC132+AA31*'4 Transform Matrices'!AG132</f>
        <v/>
      </c>
      <c r="Z131" s="80">
        <f>Y31*'4 Transform Matrices'!Z132+Z31*'4 Transform Matrices'!AD132+AA31*'4 Transform Matrices'!AH132</f>
        <v/>
      </c>
      <c r="AA131" s="80">
        <f>Y31*'4 Transform Matrices'!AA132+Z31*'4 Transform Matrices'!AE132+AA31*'4 Transform Matrices'!AI132</f>
        <v/>
      </c>
      <c r="AB131" s="80">
        <f>Y31*'4 Transform Matrices'!AB132+Z31*'4 Transform Matrices'!AF132+AA31*'4 Transform Matrices'!AJ132+AB31</f>
        <v/>
      </c>
      <c r="AC131" s="80">
        <f>AC31*'4 Transform Matrices'!Y132+AD31*'4 Transform Matrices'!AC132+AE31*'4 Transform Matrices'!AG132</f>
        <v/>
      </c>
      <c r="AD131" s="80">
        <f>AC31*'4 Transform Matrices'!Z132+AD31*'4 Transform Matrices'!AD132+AE31*'4 Transform Matrices'!AH132</f>
        <v/>
      </c>
      <c r="AE131" s="80">
        <f>AC31*'4 Transform Matrices'!AA132+AD31*'4 Transform Matrices'!AE132+AE31*'4 Transform Matrices'!AI132</f>
        <v/>
      </c>
      <c r="AF131" s="80">
        <f>AC31*'4 Transform Matrices'!AB132+AD31*'4 Transform Matrices'!AF132+AE31*'4 Transform Matrices'!AJ132+AF31</f>
        <v/>
      </c>
      <c r="AG131" s="82">
        <f>MAX(ABS(I131-U131),ABS(J131-V131),ABS(K131-W131),ABS(L131-X131),ABS(M131-Y131),ABS(N131-Z131),ABS(O131-AA131),ABS(P131-AB131),ABS(Q131-AC131),ABS(R131-AD131),ABS(S131-AE131),ABS(T131-AF131))</f>
        <v/>
      </c>
      <c r="AI131" s="14" t="inlineStr"/>
    </row>
    <row r="132">
      <c r="A132" s="65" t="inlineStr">
        <is>
          <t>- Treeline pine</t>
        </is>
      </c>
      <c r="B132" s="52" t="inlineStr">
        <is>
          <t>BKG-151</t>
        </is>
      </c>
      <c r="C132" s="53" t="inlineStr">
        <is>
          <t>Group</t>
        </is>
      </c>
      <c r="D132" s="52" t="inlineStr">
        <is>
          <t>BKG-24</t>
        </is>
      </c>
      <c r="E132" s="52" t="n">
        <v>2</v>
      </c>
      <c r="F132" s="54">
        <f>L132</f>
        <v/>
      </c>
      <c r="G132" s="54">
        <f>P132</f>
        <v/>
      </c>
      <c r="H132" s="54">
        <f>T132</f>
        <v/>
      </c>
      <c r="I132" s="81" t="n">
        <v>0.902548254</v>
      </c>
      <c r="J132" s="81" t="n">
        <v>0</v>
      </c>
      <c r="K132" s="81" t="n">
        <v>-0.430588722</v>
      </c>
      <c r="L132" s="81" t="n">
        <v>37.8365898</v>
      </c>
      <c r="M132" s="81" t="n">
        <v>0</v>
      </c>
      <c r="N132" s="81" t="n">
        <v>1</v>
      </c>
      <c r="O132" s="81" t="n">
        <v>0</v>
      </c>
      <c r="P132" s="81" t="n">
        <v>-0.350000024</v>
      </c>
      <c r="Q132" s="81" t="n">
        <v>0.430588722</v>
      </c>
      <c r="R132" s="81" t="n">
        <v>0</v>
      </c>
      <c r="S132" s="81" t="n">
        <v>0.902548254</v>
      </c>
      <c r="T132" s="81" t="n">
        <v>-5.86438227</v>
      </c>
      <c r="U132" s="80">
        <f>U31*'4 Transform Matrices'!Y133+V31*'4 Transform Matrices'!AC133+W31*'4 Transform Matrices'!AG133</f>
        <v/>
      </c>
      <c r="V132" s="80">
        <f>U31*'4 Transform Matrices'!Z133+V31*'4 Transform Matrices'!AD133+W31*'4 Transform Matrices'!AH133</f>
        <v/>
      </c>
      <c r="W132" s="80">
        <f>U31*'4 Transform Matrices'!AA133+V31*'4 Transform Matrices'!AE133+W31*'4 Transform Matrices'!AI133</f>
        <v/>
      </c>
      <c r="X132" s="80">
        <f>U31*'4 Transform Matrices'!AB133+V31*'4 Transform Matrices'!AF133+W31*'4 Transform Matrices'!AJ133+X31</f>
        <v/>
      </c>
      <c r="Y132" s="80">
        <f>Y31*'4 Transform Matrices'!Y133+Z31*'4 Transform Matrices'!AC133+AA31*'4 Transform Matrices'!AG133</f>
        <v/>
      </c>
      <c r="Z132" s="80">
        <f>Y31*'4 Transform Matrices'!Z133+Z31*'4 Transform Matrices'!AD133+AA31*'4 Transform Matrices'!AH133</f>
        <v/>
      </c>
      <c r="AA132" s="80">
        <f>Y31*'4 Transform Matrices'!AA133+Z31*'4 Transform Matrices'!AE133+AA31*'4 Transform Matrices'!AI133</f>
        <v/>
      </c>
      <c r="AB132" s="80">
        <f>Y31*'4 Transform Matrices'!AB133+Z31*'4 Transform Matrices'!AF133+AA31*'4 Transform Matrices'!AJ133+AB31</f>
        <v/>
      </c>
      <c r="AC132" s="80">
        <f>AC31*'4 Transform Matrices'!Y133+AD31*'4 Transform Matrices'!AC133+AE31*'4 Transform Matrices'!AG133</f>
        <v/>
      </c>
      <c r="AD132" s="80">
        <f>AC31*'4 Transform Matrices'!Z133+AD31*'4 Transform Matrices'!AD133+AE31*'4 Transform Matrices'!AH133</f>
        <v/>
      </c>
      <c r="AE132" s="80">
        <f>AC31*'4 Transform Matrices'!AA133+AD31*'4 Transform Matrices'!AE133+AE31*'4 Transform Matrices'!AI133</f>
        <v/>
      </c>
      <c r="AF132" s="80">
        <f>AC31*'4 Transform Matrices'!AB133+AD31*'4 Transform Matrices'!AF133+AE31*'4 Transform Matrices'!AJ133+AF31</f>
        <v/>
      </c>
      <c r="AG132" s="82">
        <f>MAX(ABS(I132-U132),ABS(J132-V132),ABS(K132-W132),ABS(L132-X132),ABS(M132-Y132),ABS(N132-Z132),ABS(O132-AA132),ABS(P132-AB132),ABS(Q132-AC132),ABS(R132-AD132),ABS(S132-AE132),ABS(T132-AF132))</f>
        <v/>
      </c>
      <c r="AI132" s="14" t="inlineStr"/>
    </row>
    <row r="133">
      <c r="A133" s="60" t="inlineStr">
        <is>
          <t>- Far radio tower</t>
        </is>
      </c>
      <c r="B133" s="52" t="inlineStr">
        <is>
          <t>BKG-154</t>
        </is>
      </c>
      <c r="C133" s="53" t="inlineStr">
        <is>
          <t>Group</t>
        </is>
      </c>
      <c r="D133" s="52" t="inlineStr">
        <is>
          <t>BKG-00</t>
        </is>
      </c>
      <c r="E133" s="52" t="n">
        <v>1</v>
      </c>
      <c r="F133" s="54">
        <f>L133</f>
        <v/>
      </c>
      <c r="G133" s="54">
        <f>P133</f>
        <v/>
      </c>
      <c r="H133" s="54">
        <f>T133</f>
        <v/>
      </c>
      <c r="I133" s="81" t="n">
        <v>0.939692616</v>
      </c>
      <c r="J133" s="81" t="n">
        <v>0</v>
      </c>
      <c r="K133" s="81" t="n">
        <v>0.342020154</v>
      </c>
      <c r="L133" s="81" t="n">
        <v>-76.6044617</v>
      </c>
      <c r="M133" s="81" t="n">
        <v>0</v>
      </c>
      <c r="N133" s="81" t="n">
        <v>1</v>
      </c>
      <c r="O133" s="81" t="n">
        <v>0</v>
      </c>
      <c r="P133" s="81" t="n">
        <v>-0.350000024</v>
      </c>
      <c r="Q133" s="81" t="n">
        <v>-0.342020154</v>
      </c>
      <c r="R133" s="81" t="n">
        <v>0</v>
      </c>
      <c r="S133" s="81" t="n">
        <v>0.939692616</v>
      </c>
      <c r="T133" s="81" t="n">
        <v>64.2787476</v>
      </c>
      <c r="U133" s="80">
        <f>U7*'4 Transform Matrices'!Y134+V7*'4 Transform Matrices'!AC134+W7*'4 Transform Matrices'!AG134</f>
        <v/>
      </c>
      <c r="V133" s="80">
        <f>U7*'4 Transform Matrices'!Z134+V7*'4 Transform Matrices'!AD134+W7*'4 Transform Matrices'!AH134</f>
        <v/>
      </c>
      <c r="W133" s="80">
        <f>U7*'4 Transform Matrices'!AA134+V7*'4 Transform Matrices'!AE134+W7*'4 Transform Matrices'!AI134</f>
        <v/>
      </c>
      <c r="X133" s="80">
        <f>U7*'4 Transform Matrices'!AB134+V7*'4 Transform Matrices'!AF134+W7*'4 Transform Matrices'!AJ134+X7</f>
        <v/>
      </c>
      <c r="Y133" s="80">
        <f>Y7*'4 Transform Matrices'!Y134+Z7*'4 Transform Matrices'!AC134+AA7*'4 Transform Matrices'!AG134</f>
        <v/>
      </c>
      <c r="Z133" s="80">
        <f>Y7*'4 Transform Matrices'!Z134+Z7*'4 Transform Matrices'!AD134+AA7*'4 Transform Matrices'!AH134</f>
        <v/>
      </c>
      <c r="AA133" s="80">
        <f>Y7*'4 Transform Matrices'!AA134+Z7*'4 Transform Matrices'!AE134+AA7*'4 Transform Matrices'!AI134</f>
        <v/>
      </c>
      <c r="AB133" s="80">
        <f>Y7*'4 Transform Matrices'!AB134+Z7*'4 Transform Matrices'!AF134+AA7*'4 Transform Matrices'!AJ134+AB7</f>
        <v/>
      </c>
      <c r="AC133" s="80">
        <f>AC7*'4 Transform Matrices'!Y134+AD7*'4 Transform Matrices'!AC134+AE7*'4 Transform Matrices'!AG134</f>
        <v/>
      </c>
      <c r="AD133" s="80">
        <f>AC7*'4 Transform Matrices'!Z134+AD7*'4 Transform Matrices'!AD134+AE7*'4 Transform Matrices'!AH134</f>
        <v/>
      </c>
      <c r="AE133" s="80">
        <f>AC7*'4 Transform Matrices'!AA134+AD7*'4 Transform Matrices'!AE134+AE7*'4 Transform Matrices'!AI134</f>
        <v/>
      </c>
      <c r="AF133" s="80">
        <f>AC7*'4 Transform Matrices'!AB134+AD7*'4 Transform Matrices'!AF134+AE7*'4 Transform Matrices'!AJ134+AF7</f>
        <v/>
      </c>
      <c r="AG133" s="82">
        <f>MAX(ABS(I133-U133),ABS(J133-V133),ABS(K133-W133),ABS(L133-X133),ABS(M133-Y133),ABS(N133-Z133),ABS(O133-AA133),ABS(P133-AB133),ABS(Q133-AC133),ABS(R133-AD133),ABS(S133-AE133),ABS(T133-AF133))</f>
        <v/>
      </c>
      <c r="AI133" s="14" t="inlineStr"/>
    </row>
    <row r="134">
      <c r="A134" s="89" t="inlineStr">
        <is>
          <t>Environment</t>
        </is>
      </c>
      <c r="B134" s="90" t="inlineStr">
        <is>
          <t>ENV-00</t>
        </is>
      </c>
      <c r="C134" s="53" t="inlineStr">
        <is>
          <t>Group</t>
        </is>
      </c>
      <c r="D134" s="90" t="inlineStr">
        <is>
          <t>World</t>
        </is>
      </c>
      <c r="E134" s="90" t="n">
        <v>0</v>
      </c>
      <c r="F134" s="54">
        <f>L134</f>
        <v/>
      </c>
      <c r="G134" s="54">
        <f>P134</f>
        <v/>
      </c>
      <c r="H134" s="54">
        <f>T134</f>
        <v/>
      </c>
      <c r="I134" s="81" t="n">
        <v>1</v>
      </c>
      <c r="J134" s="81" t="n">
        <v>0</v>
      </c>
      <c r="K134" s="81" t="n">
        <v>0</v>
      </c>
      <c r="L134" s="81" t="n">
        <v>0</v>
      </c>
      <c r="M134" s="81" t="n">
        <v>0</v>
      </c>
      <c r="N134" s="81" t="n">
        <v>1</v>
      </c>
      <c r="O134" s="81" t="n">
        <v>0</v>
      </c>
      <c r="P134" s="81" t="n">
        <v>0</v>
      </c>
      <c r="Q134" s="81" t="n">
        <v>0</v>
      </c>
      <c r="R134" s="81" t="n">
        <v>0</v>
      </c>
      <c r="S134" s="81" t="n">
        <v>1</v>
      </c>
      <c r="T134" s="81" t="n">
        <v>0</v>
      </c>
      <c r="U134" s="80">
        <f>'4 Transform Matrices'!Y135</f>
        <v/>
      </c>
      <c r="V134" s="80">
        <f>'4 Transform Matrices'!Z135</f>
        <v/>
      </c>
      <c r="W134" s="80">
        <f>'4 Transform Matrices'!AA135</f>
        <v/>
      </c>
      <c r="X134" s="80">
        <f>'4 Transform Matrices'!AB135</f>
        <v/>
      </c>
      <c r="Y134" s="80">
        <f>'4 Transform Matrices'!AC135</f>
        <v/>
      </c>
      <c r="Z134" s="80">
        <f>'4 Transform Matrices'!AD135</f>
        <v/>
      </c>
      <c r="AA134" s="80">
        <f>'4 Transform Matrices'!AE135</f>
        <v/>
      </c>
      <c r="AB134" s="80">
        <f>'4 Transform Matrices'!AF135</f>
        <v/>
      </c>
      <c r="AC134" s="80">
        <f>'4 Transform Matrices'!AG135</f>
        <v/>
      </c>
      <c r="AD134" s="80">
        <f>'4 Transform Matrices'!AH135</f>
        <v/>
      </c>
      <c r="AE134" s="80">
        <f>'4 Transform Matrices'!AI135</f>
        <v/>
      </c>
      <c r="AF134" s="80">
        <f>'4 Transform Matrices'!AJ135</f>
        <v/>
      </c>
      <c r="AG134" s="82">
        <f>MAX(ABS(I134-U134),ABS(J134-V134),ABS(K134-W134),ABS(L134-X134),ABS(M134-Y134),ABS(N134-Z134),ABS(O134-AA134),ABS(P134-AB134),ABS(Q134-AC134),ABS(R134-AD134),ABS(S134-AE134),ABS(T134-AF134))</f>
        <v/>
      </c>
      <c r="AI134" s="14" t="inlineStr"/>
    </row>
    <row r="135">
      <c r="A135" s="60" t="inlineStr">
        <is>
          <t>- Perimeter fence</t>
        </is>
      </c>
      <c r="B135" s="52" t="inlineStr">
        <is>
          <t>ENV-01</t>
        </is>
      </c>
      <c r="C135" s="53" t="inlineStr">
        <is>
          <t>Group</t>
        </is>
      </c>
      <c r="D135" s="52" t="inlineStr">
        <is>
          <t>ENV-00</t>
        </is>
      </c>
      <c r="E135" s="52" t="n">
        <v>1</v>
      </c>
      <c r="F135" s="54">
        <f>L135</f>
        <v/>
      </c>
      <c r="G135" s="54">
        <f>P135</f>
        <v/>
      </c>
      <c r="H135" s="54">
        <f>T135</f>
        <v/>
      </c>
      <c r="I135" s="81" t="n">
        <v>1</v>
      </c>
      <c r="J135" s="81" t="n">
        <v>0</v>
      </c>
      <c r="K135" s="81" t="n">
        <v>0</v>
      </c>
      <c r="L135" s="81" t="n">
        <v>0</v>
      </c>
      <c r="M135" s="81" t="n">
        <v>0</v>
      </c>
      <c r="N135" s="81" t="n">
        <v>1</v>
      </c>
      <c r="O135" s="81" t="n">
        <v>0</v>
      </c>
      <c r="P135" s="81" t="n">
        <v>0</v>
      </c>
      <c r="Q135" s="81" t="n">
        <v>0</v>
      </c>
      <c r="R135" s="81" t="n">
        <v>0</v>
      </c>
      <c r="S135" s="81" t="n">
        <v>1</v>
      </c>
      <c r="T135" s="81" t="n">
        <v>0</v>
      </c>
      <c r="U135" s="80">
        <f>U134*'4 Transform Matrices'!Y136+V134*'4 Transform Matrices'!AC136+W134*'4 Transform Matrices'!AG136</f>
        <v/>
      </c>
      <c r="V135" s="80">
        <f>U134*'4 Transform Matrices'!Z136+V134*'4 Transform Matrices'!AD136+W134*'4 Transform Matrices'!AH136</f>
        <v/>
      </c>
      <c r="W135" s="80">
        <f>U134*'4 Transform Matrices'!AA136+V134*'4 Transform Matrices'!AE136+W134*'4 Transform Matrices'!AI136</f>
        <v/>
      </c>
      <c r="X135" s="80">
        <f>U134*'4 Transform Matrices'!AB136+V134*'4 Transform Matrices'!AF136+W134*'4 Transform Matrices'!AJ136+X134</f>
        <v/>
      </c>
      <c r="Y135" s="80">
        <f>Y134*'4 Transform Matrices'!Y136+Z134*'4 Transform Matrices'!AC136+AA134*'4 Transform Matrices'!AG136</f>
        <v/>
      </c>
      <c r="Z135" s="80">
        <f>Y134*'4 Transform Matrices'!Z136+Z134*'4 Transform Matrices'!AD136+AA134*'4 Transform Matrices'!AH136</f>
        <v/>
      </c>
      <c r="AA135" s="80">
        <f>Y134*'4 Transform Matrices'!AA136+Z134*'4 Transform Matrices'!AE136+AA134*'4 Transform Matrices'!AI136</f>
        <v/>
      </c>
      <c r="AB135" s="80">
        <f>Y134*'4 Transform Matrices'!AB136+Z134*'4 Transform Matrices'!AF136+AA134*'4 Transform Matrices'!AJ136+AB134</f>
        <v/>
      </c>
      <c r="AC135" s="80">
        <f>AC134*'4 Transform Matrices'!Y136+AD134*'4 Transform Matrices'!AC136+AE134*'4 Transform Matrices'!AG136</f>
        <v/>
      </c>
      <c r="AD135" s="80">
        <f>AC134*'4 Transform Matrices'!Z136+AD134*'4 Transform Matrices'!AD136+AE134*'4 Transform Matrices'!AH136</f>
        <v/>
      </c>
      <c r="AE135" s="80">
        <f>AC134*'4 Transform Matrices'!AA136+AD134*'4 Transform Matrices'!AE136+AE134*'4 Transform Matrices'!AI136</f>
        <v/>
      </c>
      <c r="AF135" s="80">
        <f>AC134*'4 Transform Matrices'!AB136+AD134*'4 Transform Matrices'!AF136+AE134*'4 Transform Matrices'!AJ136+AF134</f>
        <v/>
      </c>
      <c r="AG135" s="82">
        <f>MAX(ABS(I135-U135),ABS(J135-V135),ABS(K135-W135),ABS(L135-X135),ABS(M135-Y135),ABS(N135-Z135),ABS(O135-AA135),ABS(P135-AB135),ABS(Q135-AC135),ABS(R135-AD135),ABS(S135-AE135),ABS(T135-AF135))</f>
        <v/>
      </c>
      <c r="AI135" s="14" t="inlineStr"/>
    </row>
    <row r="136">
      <c r="A136" s="65" t="inlineStr">
        <is>
          <t>- Gate post</t>
        </is>
      </c>
      <c r="B136" s="52" t="inlineStr">
        <is>
          <t>ENV-02</t>
        </is>
      </c>
      <c r="C136" s="58" t="inlineStr">
        <is>
          <t>Cylinder</t>
        </is>
      </c>
      <c r="D136" s="52" t="inlineStr">
        <is>
          <t>ENV-01</t>
        </is>
      </c>
      <c r="E136" s="52" t="n">
        <v>2</v>
      </c>
      <c r="F136" s="54">
        <f>L136</f>
        <v/>
      </c>
      <c r="G136" s="54">
        <f>P136</f>
        <v/>
      </c>
      <c r="H136" s="54">
        <f>T136</f>
        <v/>
      </c>
      <c r="I136" s="81" t="n">
        <v>0.180000007</v>
      </c>
      <c r="J136" s="81" t="n">
        <v>0</v>
      </c>
      <c r="K136" s="81" t="n">
        <v>0</v>
      </c>
      <c r="L136" s="81" t="n">
        <v>-2.97225451</v>
      </c>
      <c r="M136" s="81" t="n">
        <v>0</v>
      </c>
      <c r="N136" s="81" t="n">
        <v>-7.868050210000001e-09</v>
      </c>
      <c r="O136" s="81" t="n">
        <v>-1.75</v>
      </c>
      <c r="P136" s="81" t="n">
        <v>0.591253936</v>
      </c>
      <c r="Q136" s="81" t="n">
        <v>0</v>
      </c>
      <c r="R136" s="81" t="n">
        <v>0.180000007</v>
      </c>
      <c r="S136" s="81" t="n">
        <v>-7.64949277e-08</v>
      </c>
      <c r="T136" s="81" t="n">
        <v>18.7660789</v>
      </c>
      <c r="U136" s="80">
        <f>U135*'4 Transform Matrices'!Y137+V135*'4 Transform Matrices'!AC137+W135*'4 Transform Matrices'!AG137</f>
        <v/>
      </c>
      <c r="V136" s="80">
        <f>U135*'4 Transform Matrices'!Z137+V135*'4 Transform Matrices'!AD137+W135*'4 Transform Matrices'!AH137</f>
        <v/>
      </c>
      <c r="W136" s="80">
        <f>U135*'4 Transform Matrices'!AA137+V135*'4 Transform Matrices'!AE137+W135*'4 Transform Matrices'!AI137</f>
        <v/>
      </c>
      <c r="X136" s="80">
        <f>U135*'4 Transform Matrices'!AB137+V135*'4 Transform Matrices'!AF137+W135*'4 Transform Matrices'!AJ137+X135</f>
        <v/>
      </c>
      <c r="Y136" s="80">
        <f>Y135*'4 Transform Matrices'!Y137+Z135*'4 Transform Matrices'!AC137+AA135*'4 Transform Matrices'!AG137</f>
        <v/>
      </c>
      <c r="Z136" s="80">
        <f>Y135*'4 Transform Matrices'!Z137+Z135*'4 Transform Matrices'!AD137+AA135*'4 Transform Matrices'!AH137</f>
        <v/>
      </c>
      <c r="AA136" s="80">
        <f>Y135*'4 Transform Matrices'!AA137+Z135*'4 Transform Matrices'!AE137+AA135*'4 Transform Matrices'!AI137</f>
        <v/>
      </c>
      <c r="AB136" s="80">
        <f>Y135*'4 Transform Matrices'!AB137+Z135*'4 Transform Matrices'!AF137+AA135*'4 Transform Matrices'!AJ137+AB135</f>
        <v/>
      </c>
      <c r="AC136" s="80">
        <f>AC135*'4 Transform Matrices'!Y137+AD135*'4 Transform Matrices'!AC137+AE135*'4 Transform Matrices'!AG137</f>
        <v/>
      </c>
      <c r="AD136" s="80">
        <f>AC135*'4 Transform Matrices'!Z137+AD135*'4 Transform Matrices'!AD137+AE135*'4 Transform Matrices'!AH137</f>
        <v/>
      </c>
      <c r="AE136" s="80">
        <f>AC135*'4 Transform Matrices'!AA137+AD135*'4 Transform Matrices'!AE137+AE135*'4 Transform Matrices'!AI137</f>
        <v/>
      </c>
      <c r="AF136" s="80">
        <f>AC135*'4 Transform Matrices'!AB137+AD135*'4 Transform Matrices'!AF137+AE135*'4 Transform Matrices'!AJ137+AF135</f>
        <v/>
      </c>
      <c r="AG136" s="82">
        <f>MAX(ABS(I136-U136),ABS(J136-V136),ABS(K136-W136),ABS(L136-X136),ABS(M136-Y136),ABS(N136-Z136),ABS(O136-AA136),ABS(P136-AB136),ABS(Q136-AC136),ABS(R136-AD136),ABS(S136-AE136),ABS(T136-AF136))</f>
        <v/>
      </c>
      <c r="AI136" s="14" t="inlineStr"/>
    </row>
    <row r="137">
      <c r="A137" s="65" t="inlineStr">
        <is>
          <t>- Fence post</t>
        </is>
      </c>
      <c r="B137" s="52" t="inlineStr">
        <is>
          <t>ENV-03</t>
        </is>
      </c>
      <c r="C137" s="58" t="inlineStr">
        <is>
          <t>Cylinder</t>
        </is>
      </c>
      <c r="D137" s="52" t="inlineStr">
        <is>
          <t>ENV-01</t>
        </is>
      </c>
      <c r="E137" s="52" t="n">
        <v>2</v>
      </c>
      <c r="F137" s="54">
        <f>L137</f>
        <v/>
      </c>
      <c r="G137" s="54">
        <f>P137</f>
        <v/>
      </c>
      <c r="H137" s="54">
        <f>T137</f>
        <v/>
      </c>
      <c r="I137" s="81" t="n">
        <v>0.100000001</v>
      </c>
      <c r="J137" s="81" t="n">
        <v>0</v>
      </c>
      <c r="K137" s="81" t="n">
        <v>0</v>
      </c>
      <c r="L137" s="81" t="n">
        <v>-8.62582111</v>
      </c>
      <c r="M137" s="81" t="n">
        <v>0</v>
      </c>
      <c r="N137" s="81" t="n">
        <v>-4.37113901e-09</v>
      </c>
      <c r="O137" s="81" t="n">
        <v>-1.54999995</v>
      </c>
      <c r="P137" s="81" t="n">
        <v>0.50443995</v>
      </c>
      <c r="Q137" s="81" t="n">
        <v>0</v>
      </c>
      <c r="R137" s="81" t="n">
        <v>0.100000001</v>
      </c>
      <c r="S137" s="81" t="n">
        <v>-6.77526515e-08</v>
      </c>
      <c r="T137" s="81" t="n">
        <v>16.9291229</v>
      </c>
      <c r="U137" s="80">
        <f>U135*'4 Transform Matrices'!Y138+V135*'4 Transform Matrices'!AC138+W135*'4 Transform Matrices'!AG138</f>
        <v/>
      </c>
      <c r="V137" s="80">
        <f>U135*'4 Transform Matrices'!Z138+V135*'4 Transform Matrices'!AD138+W135*'4 Transform Matrices'!AH138</f>
        <v/>
      </c>
      <c r="W137" s="80">
        <f>U135*'4 Transform Matrices'!AA138+V135*'4 Transform Matrices'!AE138+W135*'4 Transform Matrices'!AI138</f>
        <v/>
      </c>
      <c r="X137" s="80">
        <f>U135*'4 Transform Matrices'!AB138+V135*'4 Transform Matrices'!AF138+W135*'4 Transform Matrices'!AJ138+X135</f>
        <v/>
      </c>
      <c r="Y137" s="80">
        <f>Y135*'4 Transform Matrices'!Y138+Z135*'4 Transform Matrices'!AC138+AA135*'4 Transform Matrices'!AG138</f>
        <v/>
      </c>
      <c r="Z137" s="80">
        <f>Y135*'4 Transform Matrices'!Z138+Z135*'4 Transform Matrices'!AD138+AA135*'4 Transform Matrices'!AH138</f>
        <v/>
      </c>
      <c r="AA137" s="80">
        <f>Y135*'4 Transform Matrices'!AA138+Z135*'4 Transform Matrices'!AE138+AA135*'4 Transform Matrices'!AI138</f>
        <v/>
      </c>
      <c r="AB137" s="80">
        <f>Y135*'4 Transform Matrices'!AB138+Z135*'4 Transform Matrices'!AF138+AA135*'4 Transform Matrices'!AJ138+AB135</f>
        <v/>
      </c>
      <c r="AC137" s="80">
        <f>AC135*'4 Transform Matrices'!Y138+AD135*'4 Transform Matrices'!AC138+AE135*'4 Transform Matrices'!AG138</f>
        <v/>
      </c>
      <c r="AD137" s="80">
        <f>AC135*'4 Transform Matrices'!Z138+AD135*'4 Transform Matrices'!AD138+AE135*'4 Transform Matrices'!AH138</f>
        <v/>
      </c>
      <c r="AE137" s="80">
        <f>AC135*'4 Transform Matrices'!AA138+AD135*'4 Transform Matrices'!AE138+AE135*'4 Transform Matrices'!AI138</f>
        <v/>
      </c>
      <c r="AF137" s="80">
        <f>AC135*'4 Transform Matrices'!AB138+AD135*'4 Transform Matrices'!AF138+AE135*'4 Transform Matrices'!AJ138+AF135</f>
        <v/>
      </c>
      <c r="AG137" s="82">
        <f>MAX(ABS(I137-U137),ABS(J137-V137),ABS(K137-W137),ABS(L137-X137),ABS(M137-Y137),ABS(N137-Z137),ABS(O137-AA137),ABS(P137-AB137),ABS(Q137-AC137),ABS(R137-AD137),ABS(S137-AE137),ABS(T137-AF137))</f>
        <v/>
      </c>
      <c r="AI137" s="14" t="inlineStr"/>
    </row>
    <row r="138">
      <c r="A138" s="65" t="inlineStr">
        <is>
          <t>- Fence post</t>
        </is>
      </c>
      <c r="B138" s="52" t="inlineStr">
        <is>
          <t>ENV-04</t>
        </is>
      </c>
      <c r="C138" s="58" t="inlineStr">
        <is>
          <t>Cylinder</t>
        </is>
      </c>
      <c r="D138" s="52" t="inlineStr">
        <is>
          <t>ENV-01</t>
        </is>
      </c>
      <c r="E138" s="52" t="n">
        <v>2</v>
      </c>
      <c r="F138" s="54">
        <f>L138</f>
        <v/>
      </c>
      <c r="G138" s="54">
        <f>P138</f>
        <v/>
      </c>
      <c r="H138" s="54">
        <f>T138</f>
        <v/>
      </c>
      <c r="I138" s="81" t="n">
        <v>0.100000001</v>
      </c>
      <c r="J138" s="81" t="n">
        <v>0</v>
      </c>
      <c r="K138" s="81" t="n">
        <v>0</v>
      </c>
      <c r="L138" s="81" t="n">
        <v>-13.435029</v>
      </c>
      <c r="M138" s="81" t="n">
        <v>0</v>
      </c>
      <c r="N138" s="81" t="n">
        <v>-4.37113901e-09</v>
      </c>
      <c r="O138" s="81" t="n">
        <v>-1.54999995</v>
      </c>
      <c r="P138" s="81" t="n">
        <v>0.45661962</v>
      </c>
      <c r="Q138" s="81" t="n">
        <v>0</v>
      </c>
      <c r="R138" s="81" t="n">
        <v>0.100000001</v>
      </c>
      <c r="S138" s="81" t="n">
        <v>-6.77526515e-08</v>
      </c>
      <c r="T138" s="81" t="n">
        <v>13.435029</v>
      </c>
      <c r="U138" s="80">
        <f>U135*'4 Transform Matrices'!Y139+V135*'4 Transform Matrices'!AC139+W135*'4 Transform Matrices'!AG139</f>
        <v/>
      </c>
      <c r="V138" s="80">
        <f>U135*'4 Transform Matrices'!Z139+V135*'4 Transform Matrices'!AD139+W135*'4 Transform Matrices'!AH139</f>
        <v/>
      </c>
      <c r="W138" s="80">
        <f>U135*'4 Transform Matrices'!AA139+V135*'4 Transform Matrices'!AE139+W135*'4 Transform Matrices'!AI139</f>
        <v/>
      </c>
      <c r="X138" s="80">
        <f>U135*'4 Transform Matrices'!AB139+V135*'4 Transform Matrices'!AF139+W135*'4 Transform Matrices'!AJ139+X135</f>
        <v/>
      </c>
      <c r="Y138" s="80">
        <f>Y135*'4 Transform Matrices'!Y139+Z135*'4 Transform Matrices'!AC139+AA135*'4 Transform Matrices'!AG139</f>
        <v/>
      </c>
      <c r="Z138" s="80">
        <f>Y135*'4 Transform Matrices'!Z139+Z135*'4 Transform Matrices'!AD139+AA135*'4 Transform Matrices'!AH139</f>
        <v/>
      </c>
      <c r="AA138" s="80">
        <f>Y135*'4 Transform Matrices'!AA139+Z135*'4 Transform Matrices'!AE139+AA135*'4 Transform Matrices'!AI139</f>
        <v/>
      </c>
      <c r="AB138" s="80">
        <f>Y135*'4 Transform Matrices'!AB139+Z135*'4 Transform Matrices'!AF139+AA135*'4 Transform Matrices'!AJ139+AB135</f>
        <v/>
      </c>
      <c r="AC138" s="80">
        <f>AC135*'4 Transform Matrices'!Y139+AD135*'4 Transform Matrices'!AC139+AE135*'4 Transform Matrices'!AG139</f>
        <v/>
      </c>
      <c r="AD138" s="80">
        <f>AC135*'4 Transform Matrices'!Z139+AD135*'4 Transform Matrices'!AD139+AE135*'4 Transform Matrices'!AH139</f>
        <v/>
      </c>
      <c r="AE138" s="80">
        <f>AC135*'4 Transform Matrices'!AA139+AD135*'4 Transform Matrices'!AE139+AE135*'4 Transform Matrices'!AI139</f>
        <v/>
      </c>
      <c r="AF138" s="80">
        <f>AC135*'4 Transform Matrices'!AB139+AD135*'4 Transform Matrices'!AF139+AE135*'4 Transform Matrices'!AJ139+AF135</f>
        <v/>
      </c>
      <c r="AG138" s="82">
        <f>MAX(ABS(I138-U138),ABS(J138-V138),ABS(K138-W138),ABS(L138-X138),ABS(M138-Y138),ABS(N138-Z138),ABS(O138-AA138),ABS(P138-AB138),ABS(Q138-AC138),ABS(R138-AD138),ABS(S138-AE138),ABS(T138-AF138))</f>
        <v/>
      </c>
      <c r="AI138" s="14" t="inlineStr"/>
    </row>
    <row r="139">
      <c r="A139" s="65" t="inlineStr">
        <is>
          <t>- Fence post</t>
        </is>
      </c>
      <c r="B139" s="52" t="inlineStr">
        <is>
          <t>ENV-05</t>
        </is>
      </c>
      <c r="C139" s="58" t="inlineStr">
        <is>
          <t>Cylinder</t>
        </is>
      </c>
      <c r="D139" s="52" t="inlineStr">
        <is>
          <t>ENV-01</t>
        </is>
      </c>
      <c r="E139" s="52" t="n">
        <v>2</v>
      </c>
      <c r="F139" s="54">
        <f>L139</f>
        <v/>
      </c>
      <c r="G139" s="54">
        <f>P139</f>
        <v/>
      </c>
      <c r="H139" s="54">
        <f>T139</f>
        <v/>
      </c>
      <c r="I139" s="81" t="n">
        <v>0.100000001</v>
      </c>
      <c r="J139" s="81" t="n">
        <v>0</v>
      </c>
      <c r="K139" s="81" t="n">
        <v>0</v>
      </c>
      <c r="L139" s="81" t="n">
        <v>-16.9291248</v>
      </c>
      <c r="M139" s="81" t="n">
        <v>0</v>
      </c>
      <c r="N139" s="81" t="n">
        <v>-4.37113901e-09</v>
      </c>
      <c r="O139" s="81" t="n">
        <v>-1.54999995</v>
      </c>
      <c r="P139" s="81" t="n">
        <v>0.460084617</v>
      </c>
      <c r="Q139" s="81" t="n">
        <v>0</v>
      </c>
      <c r="R139" s="81" t="n">
        <v>0.100000001</v>
      </c>
      <c r="S139" s="81" t="n">
        <v>-6.77526515e-08</v>
      </c>
      <c r="T139" s="81" t="n">
        <v>8.6258173</v>
      </c>
      <c r="U139" s="80">
        <f>U135*'4 Transform Matrices'!Y140+V135*'4 Transform Matrices'!AC140+W135*'4 Transform Matrices'!AG140</f>
        <v/>
      </c>
      <c r="V139" s="80">
        <f>U135*'4 Transform Matrices'!Z140+V135*'4 Transform Matrices'!AD140+W135*'4 Transform Matrices'!AH140</f>
        <v/>
      </c>
      <c r="W139" s="80">
        <f>U135*'4 Transform Matrices'!AA140+V135*'4 Transform Matrices'!AE140+W135*'4 Transform Matrices'!AI140</f>
        <v/>
      </c>
      <c r="X139" s="80">
        <f>U135*'4 Transform Matrices'!AB140+V135*'4 Transform Matrices'!AF140+W135*'4 Transform Matrices'!AJ140+X135</f>
        <v/>
      </c>
      <c r="Y139" s="80">
        <f>Y135*'4 Transform Matrices'!Y140+Z135*'4 Transform Matrices'!AC140+AA135*'4 Transform Matrices'!AG140</f>
        <v/>
      </c>
      <c r="Z139" s="80">
        <f>Y135*'4 Transform Matrices'!Z140+Z135*'4 Transform Matrices'!AD140+AA135*'4 Transform Matrices'!AH140</f>
        <v/>
      </c>
      <c r="AA139" s="80">
        <f>Y135*'4 Transform Matrices'!AA140+Z135*'4 Transform Matrices'!AE140+AA135*'4 Transform Matrices'!AI140</f>
        <v/>
      </c>
      <c r="AB139" s="80">
        <f>Y135*'4 Transform Matrices'!AB140+Z135*'4 Transform Matrices'!AF140+AA135*'4 Transform Matrices'!AJ140+AB135</f>
        <v/>
      </c>
      <c r="AC139" s="80">
        <f>AC135*'4 Transform Matrices'!Y140+AD135*'4 Transform Matrices'!AC140+AE135*'4 Transform Matrices'!AG140</f>
        <v/>
      </c>
      <c r="AD139" s="80">
        <f>AC135*'4 Transform Matrices'!Z140+AD135*'4 Transform Matrices'!AD140+AE135*'4 Transform Matrices'!AH140</f>
        <v/>
      </c>
      <c r="AE139" s="80">
        <f>AC135*'4 Transform Matrices'!AA140+AD135*'4 Transform Matrices'!AE140+AE135*'4 Transform Matrices'!AI140</f>
        <v/>
      </c>
      <c r="AF139" s="80">
        <f>AC135*'4 Transform Matrices'!AB140+AD135*'4 Transform Matrices'!AF140+AE135*'4 Transform Matrices'!AJ140+AF135</f>
        <v/>
      </c>
      <c r="AG139" s="82">
        <f>MAX(ABS(I139-U139),ABS(J139-V139),ABS(K139-W139),ABS(L139-X139),ABS(M139-Y139),ABS(N139-Z139),ABS(O139-AA139),ABS(P139-AB139),ABS(Q139-AC139),ABS(R139-AD139),ABS(S139-AE139),ABS(T139-AF139))</f>
        <v/>
      </c>
      <c r="AI139" s="14" t="inlineStr"/>
    </row>
    <row r="140">
      <c r="A140" s="65" t="inlineStr">
        <is>
          <t>- Fence post</t>
        </is>
      </c>
      <c r="B140" s="52" t="inlineStr">
        <is>
          <t>ENV-06</t>
        </is>
      </c>
      <c r="C140" s="58" t="inlineStr">
        <is>
          <t>Cylinder</t>
        </is>
      </c>
      <c r="D140" s="52" t="inlineStr">
        <is>
          <t>ENV-01</t>
        </is>
      </c>
      <c r="E140" s="52" t="n">
        <v>2</v>
      </c>
      <c r="F140" s="54">
        <f>L140</f>
        <v/>
      </c>
      <c r="G140" s="54">
        <f>P140</f>
        <v/>
      </c>
      <c r="H140" s="54">
        <f>T140</f>
        <v/>
      </c>
      <c r="I140" s="81" t="n">
        <v>0.100000001</v>
      </c>
      <c r="J140" s="81" t="n">
        <v>0</v>
      </c>
      <c r="K140" s="81" t="n">
        <v>0</v>
      </c>
      <c r="L140" s="81" t="n">
        <v>-18.7660789</v>
      </c>
      <c r="M140" s="81" t="n">
        <v>0</v>
      </c>
      <c r="N140" s="81" t="n">
        <v>-4.37113901e-09</v>
      </c>
      <c r="O140" s="81" t="n">
        <v>-1.54999995</v>
      </c>
      <c r="P140" s="81" t="n">
        <v>0.504860699</v>
      </c>
      <c r="Q140" s="81" t="n">
        <v>0</v>
      </c>
      <c r="R140" s="81" t="n">
        <v>0.100000001</v>
      </c>
      <c r="S140" s="81" t="n">
        <v>-6.77526515e-08</v>
      </c>
      <c r="T140" s="81" t="n">
        <v>2.97225451</v>
      </c>
      <c r="U140" s="80">
        <f>U135*'4 Transform Matrices'!Y141+V135*'4 Transform Matrices'!AC141+W135*'4 Transform Matrices'!AG141</f>
        <v/>
      </c>
      <c r="V140" s="80">
        <f>U135*'4 Transform Matrices'!Z141+V135*'4 Transform Matrices'!AD141+W135*'4 Transform Matrices'!AH141</f>
        <v/>
      </c>
      <c r="W140" s="80">
        <f>U135*'4 Transform Matrices'!AA141+V135*'4 Transform Matrices'!AE141+W135*'4 Transform Matrices'!AI141</f>
        <v/>
      </c>
      <c r="X140" s="80">
        <f>U135*'4 Transform Matrices'!AB141+V135*'4 Transform Matrices'!AF141+W135*'4 Transform Matrices'!AJ141+X135</f>
        <v/>
      </c>
      <c r="Y140" s="80">
        <f>Y135*'4 Transform Matrices'!Y141+Z135*'4 Transform Matrices'!AC141+AA135*'4 Transform Matrices'!AG141</f>
        <v/>
      </c>
      <c r="Z140" s="80">
        <f>Y135*'4 Transform Matrices'!Z141+Z135*'4 Transform Matrices'!AD141+AA135*'4 Transform Matrices'!AH141</f>
        <v/>
      </c>
      <c r="AA140" s="80">
        <f>Y135*'4 Transform Matrices'!AA141+Z135*'4 Transform Matrices'!AE141+AA135*'4 Transform Matrices'!AI141</f>
        <v/>
      </c>
      <c r="AB140" s="80">
        <f>Y135*'4 Transform Matrices'!AB141+Z135*'4 Transform Matrices'!AF141+AA135*'4 Transform Matrices'!AJ141+AB135</f>
        <v/>
      </c>
      <c r="AC140" s="80">
        <f>AC135*'4 Transform Matrices'!Y141+AD135*'4 Transform Matrices'!AC141+AE135*'4 Transform Matrices'!AG141</f>
        <v/>
      </c>
      <c r="AD140" s="80">
        <f>AC135*'4 Transform Matrices'!Z141+AD135*'4 Transform Matrices'!AD141+AE135*'4 Transform Matrices'!AH141</f>
        <v/>
      </c>
      <c r="AE140" s="80">
        <f>AC135*'4 Transform Matrices'!AA141+AD135*'4 Transform Matrices'!AE141+AE135*'4 Transform Matrices'!AI141</f>
        <v/>
      </c>
      <c r="AF140" s="80">
        <f>AC135*'4 Transform Matrices'!AB141+AD135*'4 Transform Matrices'!AF141+AE135*'4 Transform Matrices'!AJ141+AF135</f>
        <v/>
      </c>
      <c r="AG140" s="82">
        <f>MAX(ABS(I140-U140),ABS(J140-V140),ABS(K140-W140),ABS(L140-X140),ABS(M140-Y140),ABS(N140-Z140),ABS(O140-AA140),ABS(P140-AB140),ABS(Q140-AC140),ABS(R140-AD140),ABS(S140-AE140),ABS(T140-AF140))</f>
        <v/>
      </c>
      <c r="AI140" s="14" t="inlineStr"/>
    </row>
    <row r="141">
      <c r="A141" s="65" t="inlineStr">
        <is>
          <t>- Fence post</t>
        </is>
      </c>
      <c r="B141" s="52" t="inlineStr">
        <is>
          <t>ENV-07</t>
        </is>
      </c>
      <c r="C141" s="58" t="inlineStr">
        <is>
          <t>Cylinder</t>
        </is>
      </c>
      <c r="D141" s="52" t="inlineStr">
        <is>
          <t>ENV-01</t>
        </is>
      </c>
      <c r="E141" s="52" t="n">
        <v>2</v>
      </c>
      <c r="F141" s="54">
        <f>L141</f>
        <v/>
      </c>
      <c r="G141" s="54">
        <f>P141</f>
        <v/>
      </c>
      <c r="H141" s="54">
        <f>T141</f>
        <v/>
      </c>
      <c r="I141" s="81" t="n">
        <v>0.100000001</v>
      </c>
      <c r="J141" s="81" t="n">
        <v>0</v>
      </c>
      <c r="K141" s="81" t="n">
        <v>0</v>
      </c>
      <c r="L141" s="81" t="n">
        <v>-18.766077</v>
      </c>
      <c r="M141" s="81" t="n">
        <v>0</v>
      </c>
      <c r="N141" s="81" t="n">
        <v>-4.37113901e-09</v>
      </c>
      <c r="O141" s="81" t="n">
        <v>-1.54999995</v>
      </c>
      <c r="P141" s="81" t="n">
        <v>0.504536688</v>
      </c>
      <c r="Q141" s="81" t="n">
        <v>0</v>
      </c>
      <c r="R141" s="81" t="n">
        <v>0.100000001</v>
      </c>
      <c r="S141" s="81" t="n">
        <v>-6.77526515e-08</v>
      </c>
      <c r="T141" s="81" t="n">
        <v>-2.97225761</v>
      </c>
      <c r="U141" s="80">
        <f>U135*'4 Transform Matrices'!Y142+V135*'4 Transform Matrices'!AC142+W135*'4 Transform Matrices'!AG142</f>
        <v/>
      </c>
      <c r="V141" s="80">
        <f>U135*'4 Transform Matrices'!Z142+V135*'4 Transform Matrices'!AD142+W135*'4 Transform Matrices'!AH142</f>
        <v/>
      </c>
      <c r="W141" s="80">
        <f>U135*'4 Transform Matrices'!AA142+V135*'4 Transform Matrices'!AE142+W135*'4 Transform Matrices'!AI142</f>
        <v/>
      </c>
      <c r="X141" s="80">
        <f>U135*'4 Transform Matrices'!AB142+V135*'4 Transform Matrices'!AF142+W135*'4 Transform Matrices'!AJ142+X135</f>
        <v/>
      </c>
      <c r="Y141" s="80">
        <f>Y135*'4 Transform Matrices'!Y142+Z135*'4 Transform Matrices'!AC142+AA135*'4 Transform Matrices'!AG142</f>
        <v/>
      </c>
      <c r="Z141" s="80">
        <f>Y135*'4 Transform Matrices'!Z142+Z135*'4 Transform Matrices'!AD142+AA135*'4 Transform Matrices'!AH142</f>
        <v/>
      </c>
      <c r="AA141" s="80">
        <f>Y135*'4 Transform Matrices'!AA142+Z135*'4 Transform Matrices'!AE142+AA135*'4 Transform Matrices'!AI142</f>
        <v/>
      </c>
      <c r="AB141" s="80">
        <f>Y135*'4 Transform Matrices'!AB142+Z135*'4 Transform Matrices'!AF142+AA135*'4 Transform Matrices'!AJ142+AB135</f>
        <v/>
      </c>
      <c r="AC141" s="80">
        <f>AC135*'4 Transform Matrices'!Y142+AD135*'4 Transform Matrices'!AC142+AE135*'4 Transform Matrices'!AG142</f>
        <v/>
      </c>
      <c r="AD141" s="80">
        <f>AC135*'4 Transform Matrices'!Z142+AD135*'4 Transform Matrices'!AD142+AE135*'4 Transform Matrices'!AH142</f>
        <v/>
      </c>
      <c r="AE141" s="80">
        <f>AC135*'4 Transform Matrices'!AA142+AD135*'4 Transform Matrices'!AE142+AE135*'4 Transform Matrices'!AI142</f>
        <v/>
      </c>
      <c r="AF141" s="80">
        <f>AC135*'4 Transform Matrices'!AB142+AD135*'4 Transform Matrices'!AF142+AE135*'4 Transform Matrices'!AJ142+AF135</f>
        <v/>
      </c>
      <c r="AG141" s="82">
        <f>MAX(ABS(I141-U141),ABS(J141-V141),ABS(K141-W141),ABS(L141-X141),ABS(M141-Y141),ABS(N141-Z141),ABS(O141-AA141),ABS(P141-AB141),ABS(Q141-AC141),ABS(R141-AD141),ABS(S141-AE141),ABS(T141-AF141))</f>
        <v/>
      </c>
      <c r="AI141" s="14" t="inlineStr"/>
    </row>
    <row r="142">
      <c r="A142" s="65" t="inlineStr">
        <is>
          <t>- Fence post</t>
        </is>
      </c>
      <c r="B142" s="52" t="inlineStr">
        <is>
          <t>ENV-08</t>
        </is>
      </c>
      <c r="C142" s="58" t="inlineStr">
        <is>
          <t>Cylinder</t>
        </is>
      </c>
      <c r="D142" s="52" t="inlineStr">
        <is>
          <t>ENV-01</t>
        </is>
      </c>
      <c r="E142" s="52" t="n">
        <v>2</v>
      </c>
      <c r="F142" s="54">
        <f>L142</f>
        <v/>
      </c>
      <c r="G142" s="54">
        <f>P142</f>
        <v/>
      </c>
      <c r="H142" s="54">
        <f>T142</f>
        <v/>
      </c>
      <c r="I142" s="81" t="n">
        <v>0.100000001</v>
      </c>
      <c r="J142" s="81" t="n">
        <v>0</v>
      </c>
      <c r="K142" s="81" t="n">
        <v>0</v>
      </c>
      <c r="L142" s="81" t="n">
        <v>-16.9291248</v>
      </c>
      <c r="M142" s="81" t="n">
        <v>0</v>
      </c>
      <c r="N142" s="81" t="n">
        <v>-4.37113901e-09</v>
      </c>
      <c r="O142" s="81" t="n">
        <v>-1.54999995</v>
      </c>
      <c r="P142" s="81" t="n">
        <v>0.415374279</v>
      </c>
      <c r="Q142" s="81" t="n">
        <v>0</v>
      </c>
      <c r="R142" s="81" t="n">
        <v>0.100000001</v>
      </c>
      <c r="S142" s="81" t="n">
        <v>-6.77526515e-08</v>
      </c>
      <c r="T142" s="81" t="n">
        <v>-8.62582016</v>
      </c>
      <c r="U142" s="80">
        <f>U135*'4 Transform Matrices'!Y143+V135*'4 Transform Matrices'!AC143+W135*'4 Transform Matrices'!AG143</f>
        <v/>
      </c>
      <c r="V142" s="80">
        <f>U135*'4 Transform Matrices'!Z143+V135*'4 Transform Matrices'!AD143+W135*'4 Transform Matrices'!AH143</f>
        <v/>
      </c>
      <c r="W142" s="80">
        <f>U135*'4 Transform Matrices'!AA143+V135*'4 Transform Matrices'!AE143+W135*'4 Transform Matrices'!AI143</f>
        <v/>
      </c>
      <c r="X142" s="80">
        <f>U135*'4 Transform Matrices'!AB143+V135*'4 Transform Matrices'!AF143+W135*'4 Transform Matrices'!AJ143+X135</f>
        <v/>
      </c>
      <c r="Y142" s="80">
        <f>Y135*'4 Transform Matrices'!Y143+Z135*'4 Transform Matrices'!AC143+AA135*'4 Transform Matrices'!AG143</f>
        <v/>
      </c>
      <c r="Z142" s="80">
        <f>Y135*'4 Transform Matrices'!Z143+Z135*'4 Transform Matrices'!AD143+AA135*'4 Transform Matrices'!AH143</f>
        <v/>
      </c>
      <c r="AA142" s="80">
        <f>Y135*'4 Transform Matrices'!AA143+Z135*'4 Transform Matrices'!AE143+AA135*'4 Transform Matrices'!AI143</f>
        <v/>
      </c>
      <c r="AB142" s="80">
        <f>Y135*'4 Transform Matrices'!AB143+Z135*'4 Transform Matrices'!AF143+AA135*'4 Transform Matrices'!AJ143+AB135</f>
        <v/>
      </c>
      <c r="AC142" s="80">
        <f>AC135*'4 Transform Matrices'!Y143+AD135*'4 Transform Matrices'!AC143+AE135*'4 Transform Matrices'!AG143</f>
        <v/>
      </c>
      <c r="AD142" s="80">
        <f>AC135*'4 Transform Matrices'!Z143+AD135*'4 Transform Matrices'!AD143+AE135*'4 Transform Matrices'!AH143</f>
        <v/>
      </c>
      <c r="AE142" s="80">
        <f>AC135*'4 Transform Matrices'!AA143+AD135*'4 Transform Matrices'!AE143+AE135*'4 Transform Matrices'!AI143</f>
        <v/>
      </c>
      <c r="AF142" s="80">
        <f>AC135*'4 Transform Matrices'!AB143+AD135*'4 Transform Matrices'!AF143+AE135*'4 Transform Matrices'!AJ143+AF135</f>
        <v/>
      </c>
      <c r="AG142" s="82">
        <f>MAX(ABS(I142-U142),ABS(J142-V142),ABS(K142-W142),ABS(L142-X142),ABS(M142-Y142),ABS(N142-Z142),ABS(O142-AA142),ABS(P142-AB142),ABS(Q142-AC142),ABS(R142-AD142),ABS(S142-AE142),ABS(T142-AF142))</f>
        <v/>
      </c>
      <c r="AI142" s="14" t="inlineStr"/>
    </row>
    <row r="143">
      <c r="A143" s="65" t="inlineStr">
        <is>
          <t>- Fence post</t>
        </is>
      </c>
      <c r="B143" s="52" t="inlineStr">
        <is>
          <t>ENV-09</t>
        </is>
      </c>
      <c r="C143" s="58" t="inlineStr">
        <is>
          <t>Cylinder</t>
        </is>
      </c>
      <c r="D143" s="52" t="inlineStr">
        <is>
          <t>ENV-01</t>
        </is>
      </c>
      <c r="E143" s="52" t="n">
        <v>2</v>
      </c>
      <c r="F143" s="54">
        <f>L143</f>
        <v/>
      </c>
      <c r="G143" s="54">
        <f>P143</f>
        <v/>
      </c>
      <c r="H143" s="54">
        <f>T143</f>
        <v/>
      </c>
      <c r="I143" s="81" t="n">
        <v>0.100000001</v>
      </c>
      <c r="J143" s="81" t="n">
        <v>0</v>
      </c>
      <c r="K143" s="81" t="n">
        <v>0</v>
      </c>
      <c r="L143" s="81" t="n">
        <v>-13.43503</v>
      </c>
      <c r="M143" s="81" t="n">
        <v>0</v>
      </c>
      <c r="N143" s="81" t="n">
        <v>-4.37113901e-09</v>
      </c>
      <c r="O143" s="81" t="n">
        <v>-1.54999995</v>
      </c>
      <c r="P143" s="81" t="n">
        <v>0.450360417</v>
      </c>
      <c r="Q143" s="81" t="n">
        <v>0</v>
      </c>
      <c r="R143" s="81" t="n">
        <v>0.100000001</v>
      </c>
      <c r="S143" s="81" t="n">
        <v>-6.77526515e-08</v>
      </c>
      <c r="T143" s="81" t="n">
        <v>-13.4350271</v>
      </c>
      <c r="U143" s="80">
        <f>U135*'4 Transform Matrices'!Y144+V135*'4 Transform Matrices'!AC144+W135*'4 Transform Matrices'!AG144</f>
        <v/>
      </c>
      <c r="V143" s="80">
        <f>U135*'4 Transform Matrices'!Z144+V135*'4 Transform Matrices'!AD144+W135*'4 Transform Matrices'!AH144</f>
        <v/>
      </c>
      <c r="W143" s="80">
        <f>U135*'4 Transform Matrices'!AA144+V135*'4 Transform Matrices'!AE144+W135*'4 Transform Matrices'!AI144</f>
        <v/>
      </c>
      <c r="X143" s="80">
        <f>U135*'4 Transform Matrices'!AB144+V135*'4 Transform Matrices'!AF144+W135*'4 Transform Matrices'!AJ144+X135</f>
        <v/>
      </c>
      <c r="Y143" s="80">
        <f>Y135*'4 Transform Matrices'!Y144+Z135*'4 Transform Matrices'!AC144+AA135*'4 Transform Matrices'!AG144</f>
        <v/>
      </c>
      <c r="Z143" s="80">
        <f>Y135*'4 Transform Matrices'!Z144+Z135*'4 Transform Matrices'!AD144+AA135*'4 Transform Matrices'!AH144</f>
        <v/>
      </c>
      <c r="AA143" s="80">
        <f>Y135*'4 Transform Matrices'!AA144+Z135*'4 Transform Matrices'!AE144+AA135*'4 Transform Matrices'!AI144</f>
        <v/>
      </c>
      <c r="AB143" s="80">
        <f>Y135*'4 Transform Matrices'!AB144+Z135*'4 Transform Matrices'!AF144+AA135*'4 Transform Matrices'!AJ144+AB135</f>
        <v/>
      </c>
      <c r="AC143" s="80">
        <f>AC135*'4 Transform Matrices'!Y144+AD135*'4 Transform Matrices'!AC144+AE135*'4 Transform Matrices'!AG144</f>
        <v/>
      </c>
      <c r="AD143" s="80">
        <f>AC135*'4 Transform Matrices'!Z144+AD135*'4 Transform Matrices'!AD144+AE135*'4 Transform Matrices'!AH144</f>
        <v/>
      </c>
      <c r="AE143" s="80">
        <f>AC135*'4 Transform Matrices'!AA144+AD135*'4 Transform Matrices'!AE144+AE135*'4 Transform Matrices'!AI144</f>
        <v/>
      </c>
      <c r="AF143" s="80">
        <f>AC135*'4 Transform Matrices'!AB144+AD135*'4 Transform Matrices'!AF144+AE135*'4 Transform Matrices'!AJ144+AF135</f>
        <v/>
      </c>
      <c r="AG143" s="82">
        <f>MAX(ABS(I143-U143),ABS(J143-V143),ABS(K143-W143),ABS(L143-X143),ABS(M143-Y143),ABS(N143-Z143),ABS(O143-AA143),ABS(P143-AB143),ABS(Q143-AC143),ABS(R143-AD143),ABS(S143-AE143),ABS(T143-AF143))</f>
        <v/>
      </c>
      <c r="AI143" s="14" t="inlineStr"/>
    </row>
    <row r="144">
      <c r="A144" s="65" t="inlineStr">
        <is>
          <t>- Fence post</t>
        </is>
      </c>
      <c r="B144" s="52" t="inlineStr">
        <is>
          <t>ENV-10</t>
        </is>
      </c>
      <c r="C144" s="58" t="inlineStr">
        <is>
          <t>Cylinder</t>
        </is>
      </c>
      <c r="D144" s="52" t="inlineStr">
        <is>
          <t>ENV-01</t>
        </is>
      </c>
      <c r="E144" s="52" t="n">
        <v>2</v>
      </c>
      <c r="F144" s="54">
        <f>L144</f>
        <v/>
      </c>
      <c r="G144" s="54">
        <f>P144</f>
        <v/>
      </c>
      <c r="H144" s="54">
        <f>T144</f>
        <v/>
      </c>
      <c r="I144" s="81" t="n">
        <v>0.100000001</v>
      </c>
      <c r="J144" s="81" t="n">
        <v>0</v>
      </c>
      <c r="K144" s="81" t="n">
        <v>0</v>
      </c>
      <c r="L144" s="81" t="n">
        <v>-8.625814439999999</v>
      </c>
      <c r="M144" s="81" t="n">
        <v>0</v>
      </c>
      <c r="N144" s="81" t="n">
        <v>-4.37113901e-09</v>
      </c>
      <c r="O144" s="81" t="n">
        <v>-1.54999995</v>
      </c>
      <c r="P144" s="81" t="n">
        <v>0.500019133</v>
      </c>
      <c r="Q144" s="81" t="n">
        <v>0</v>
      </c>
      <c r="R144" s="81" t="n">
        <v>0.100000001</v>
      </c>
      <c r="S144" s="81" t="n">
        <v>-6.77526515e-08</v>
      </c>
      <c r="T144" s="81" t="n">
        <v>-16.9291267</v>
      </c>
      <c r="U144" s="80">
        <f>U135*'4 Transform Matrices'!Y145+V135*'4 Transform Matrices'!AC145+W135*'4 Transform Matrices'!AG145</f>
        <v/>
      </c>
      <c r="V144" s="80">
        <f>U135*'4 Transform Matrices'!Z145+V135*'4 Transform Matrices'!AD145+W135*'4 Transform Matrices'!AH145</f>
        <v/>
      </c>
      <c r="W144" s="80">
        <f>U135*'4 Transform Matrices'!AA145+V135*'4 Transform Matrices'!AE145+W135*'4 Transform Matrices'!AI145</f>
        <v/>
      </c>
      <c r="X144" s="80">
        <f>U135*'4 Transform Matrices'!AB145+V135*'4 Transform Matrices'!AF145+W135*'4 Transform Matrices'!AJ145+X135</f>
        <v/>
      </c>
      <c r="Y144" s="80">
        <f>Y135*'4 Transform Matrices'!Y145+Z135*'4 Transform Matrices'!AC145+AA135*'4 Transform Matrices'!AG145</f>
        <v/>
      </c>
      <c r="Z144" s="80">
        <f>Y135*'4 Transform Matrices'!Z145+Z135*'4 Transform Matrices'!AD145+AA135*'4 Transform Matrices'!AH145</f>
        <v/>
      </c>
      <c r="AA144" s="80">
        <f>Y135*'4 Transform Matrices'!AA145+Z135*'4 Transform Matrices'!AE145+AA135*'4 Transform Matrices'!AI145</f>
        <v/>
      </c>
      <c r="AB144" s="80">
        <f>Y135*'4 Transform Matrices'!AB145+Z135*'4 Transform Matrices'!AF145+AA135*'4 Transform Matrices'!AJ145+AB135</f>
        <v/>
      </c>
      <c r="AC144" s="80">
        <f>AC135*'4 Transform Matrices'!Y145+AD135*'4 Transform Matrices'!AC145+AE135*'4 Transform Matrices'!AG145</f>
        <v/>
      </c>
      <c r="AD144" s="80">
        <f>AC135*'4 Transform Matrices'!Z145+AD135*'4 Transform Matrices'!AD145+AE135*'4 Transform Matrices'!AH145</f>
        <v/>
      </c>
      <c r="AE144" s="80">
        <f>AC135*'4 Transform Matrices'!AA145+AD135*'4 Transform Matrices'!AE145+AE135*'4 Transform Matrices'!AI145</f>
        <v/>
      </c>
      <c r="AF144" s="80">
        <f>AC135*'4 Transform Matrices'!AB145+AD135*'4 Transform Matrices'!AF145+AE135*'4 Transform Matrices'!AJ145+AF135</f>
        <v/>
      </c>
      <c r="AG144" s="82">
        <f>MAX(ABS(I144-U144),ABS(J144-V144),ABS(K144-W144),ABS(L144-X144),ABS(M144-Y144),ABS(N144-Z144),ABS(O144-AA144),ABS(P144-AB144),ABS(Q144-AC144),ABS(R144-AD144),ABS(S144-AE144),ABS(T144-AF144))</f>
        <v/>
      </c>
      <c r="AI144" s="14" t="inlineStr"/>
    </row>
    <row r="145">
      <c r="A145" s="65" t="inlineStr">
        <is>
          <t>- Fence post</t>
        </is>
      </c>
      <c r="B145" s="52" t="inlineStr">
        <is>
          <t>ENV-11</t>
        </is>
      </c>
      <c r="C145" s="58" t="inlineStr">
        <is>
          <t>Cylinder</t>
        </is>
      </c>
      <c r="D145" s="52" t="inlineStr">
        <is>
          <t>ENV-01</t>
        </is>
      </c>
      <c r="E145" s="52" t="n">
        <v>2</v>
      </c>
      <c r="F145" s="54">
        <f>L145</f>
        <v/>
      </c>
      <c r="G145" s="54">
        <f>P145</f>
        <v/>
      </c>
      <c r="H145" s="54">
        <f>T145</f>
        <v/>
      </c>
      <c r="I145" s="81" t="n">
        <v>0.100000001</v>
      </c>
      <c r="J145" s="81" t="n">
        <v>0</v>
      </c>
      <c r="K145" s="81" t="n">
        <v>0</v>
      </c>
      <c r="L145" s="81" t="n">
        <v>-2.97225595</v>
      </c>
      <c r="M145" s="81" t="n">
        <v>0</v>
      </c>
      <c r="N145" s="81" t="n">
        <v>-4.37113901e-09</v>
      </c>
      <c r="O145" s="81" t="n">
        <v>-1.54999995</v>
      </c>
      <c r="P145" s="81" t="n">
        <v>0.453977555</v>
      </c>
      <c r="Q145" s="81" t="n">
        <v>0</v>
      </c>
      <c r="R145" s="81" t="n">
        <v>0.100000001</v>
      </c>
      <c r="S145" s="81" t="n">
        <v>-6.77526515e-08</v>
      </c>
      <c r="T145" s="81" t="n">
        <v>-18.766077</v>
      </c>
      <c r="U145" s="80">
        <f>U135*'4 Transform Matrices'!Y146+V135*'4 Transform Matrices'!AC146+W135*'4 Transform Matrices'!AG146</f>
        <v/>
      </c>
      <c r="V145" s="80">
        <f>U135*'4 Transform Matrices'!Z146+V135*'4 Transform Matrices'!AD146+W135*'4 Transform Matrices'!AH146</f>
        <v/>
      </c>
      <c r="W145" s="80">
        <f>U135*'4 Transform Matrices'!AA146+V135*'4 Transform Matrices'!AE146+W135*'4 Transform Matrices'!AI146</f>
        <v/>
      </c>
      <c r="X145" s="80">
        <f>U135*'4 Transform Matrices'!AB146+V135*'4 Transform Matrices'!AF146+W135*'4 Transform Matrices'!AJ146+X135</f>
        <v/>
      </c>
      <c r="Y145" s="80">
        <f>Y135*'4 Transform Matrices'!Y146+Z135*'4 Transform Matrices'!AC146+AA135*'4 Transform Matrices'!AG146</f>
        <v/>
      </c>
      <c r="Z145" s="80">
        <f>Y135*'4 Transform Matrices'!Z146+Z135*'4 Transform Matrices'!AD146+AA135*'4 Transform Matrices'!AH146</f>
        <v/>
      </c>
      <c r="AA145" s="80">
        <f>Y135*'4 Transform Matrices'!AA146+Z135*'4 Transform Matrices'!AE146+AA135*'4 Transform Matrices'!AI146</f>
        <v/>
      </c>
      <c r="AB145" s="80">
        <f>Y135*'4 Transform Matrices'!AB146+Z135*'4 Transform Matrices'!AF146+AA135*'4 Transform Matrices'!AJ146+AB135</f>
        <v/>
      </c>
      <c r="AC145" s="80">
        <f>AC135*'4 Transform Matrices'!Y146+AD135*'4 Transform Matrices'!AC146+AE135*'4 Transform Matrices'!AG146</f>
        <v/>
      </c>
      <c r="AD145" s="80">
        <f>AC135*'4 Transform Matrices'!Z146+AD135*'4 Transform Matrices'!AD146+AE135*'4 Transform Matrices'!AH146</f>
        <v/>
      </c>
      <c r="AE145" s="80">
        <f>AC135*'4 Transform Matrices'!AA146+AD135*'4 Transform Matrices'!AE146+AE135*'4 Transform Matrices'!AI146</f>
        <v/>
      </c>
      <c r="AF145" s="80">
        <f>AC135*'4 Transform Matrices'!AB146+AD135*'4 Transform Matrices'!AF146+AE135*'4 Transform Matrices'!AJ146+AF135</f>
        <v/>
      </c>
      <c r="AG145" s="82">
        <f>MAX(ABS(I145-U145),ABS(J145-V145),ABS(K145-W145),ABS(L145-X145),ABS(M145-Y145),ABS(N145-Z145),ABS(O145-AA145),ABS(P145-AB145),ABS(Q145-AC145),ABS(R145-AD145),ABS(S145-AE145),ABS(T145-AF145))</f>
        <v/>
      </c>
      <c r="AI145" s="14" t="inlineStr"/>
    </row>
    <row r="146">
      <c r="A146" s="65" t="inlineStr">
        <is>
          <t>- Fence post</t>
        </is>
      </c>
      <c r="B146" s="52" t="inlineStr">
        <is>
          <t>ENV-12</t>
        </is>
      </c>
      <c r="C146" s="58" t="inlineStr">
        <is>
          <t>Cylinder</t>
        </is>
      </c>
      <c r="D146" s="52" t="inlineStr">
        <is>
          <t>ENV-01</t>
        </is>
      </c>
      <c r="E146" s="52" t="n">
        <v>2</v>
      </c>
      <c r="F146" s="54">
        <f>L146</f>
        <v/>
      </c>
      <c r="G146" s="54">
        <f>P146</f>
        <v/>
      </c>
      <c r="H146" s="54">
        <f>T146</f>
        <v/>
      </c>
      <c r="I146" s="81" t="n">
        <v>0.100000001</v>
      </c>
      <c r="J146" s="81" t="n">
        <v>0</v>
      </c>
      <c r="K146" s="81" t="n">
        <v>0</v>
      </c>
      <c r="L146" s="81" t="n">
        <v>2.97225618</v>
      </c>
      <c r="M146" s="81" t="n">
        <v>0</v>
      </c>
      <c r="N146" s="81" t="n">
        <v>-4.37113901e-09</v>
      </c>
      <c r="O146" s="81" t="n">
        <v>-1.54999995</v>
      </c>
      <c r="P146" s="81" t="n">
        <v>0.466875345</v>
      </c>
      <c r="Q146" s="81" t="n">
        <v>0</v>
      </c>
      <c r="R146" s="81" t="n">
        <v>0.100000001</v>
      </c>
      <c r="S146" s="81" t="n">
        <v>-6.77526515e-08</v>
      </c>
      <c r="T146" s="81" t="n">
        <v>-18.766077</v>
      </c>
      <c r="U146" s="80">
        <f>U135*'4 Transform Matrices'!Y147+V135*'4 Transform Matrices'!AC147+W135*'4 Transform Matrices'!AG147</f>
        <v/>
      </c>
      <c r="V146" s="80">
        <f>U135*'4 Transform Matrices'!Z147+V135*'4 Transform Matrices'!AD147+W135*'4 Transform Matrices'!AH147</f>
        <v/>
      </c>
      <c r="W146" s="80">
        <f>U135*'4 Transform Matrices'!AA147+V135*'4 Transform Matrices'!AE147+W135*'4 Transform Matrices'!AI147</f>
        <v/>
      </c>
      <c r="X146" s="80">
        <f>U135*'4 Transform Matrices'!AB147+V135*'4 Transform Matrices'!AF147+W135*'4 Transform Matrices'!AJ147+X135</f>
        <v/>
      </c>
      <c r="Y146" s="80">
        <f>Y135*'4 Transform Matrices'!Y147+Z135*'4 Transform Matrices'!AC147+AA135*'4 Transform Matrices'!AG147</f>
        <v/>
      </c>
      <c r="Z146" s="80">
        <f>Y135*'4 Transform Matrices'!Z147+Z135*'4 Transform Matrices'!AD147+AA135*'4 Transform Matrices'!AH147</f>
        <v/>
      </c>
      <c r="AA146" s="80">
        <f>Y135*'4 Transform Matrices'!AA147+Z135*'4 Transform Matrices'!AE147+AA135*'4 Transform Matrices'!AI147</f>
        <v/>
      </c>
      <c r="AB146" s="80">
        <f>Y135*'4 Transform Matrices'!AB147+Z135*'4 Transform Matrices'!AF147+AA135*'4 Transform Matrices'!AJ147+AB135</f>
        <v/>
      </c>
      <c r="AC146" s="80">
        <f>AC135*'4 Transform Matrices'!Y147+AD135*'4 Transform Matrices'!AC147+AE135*'4 Transform Matrices'!AG147</f>
        <v/>
      </c>
      <c r="AD146" s="80">
        <f>AC135*'4 Transform Matrices'!Z147+AD135*'4 Transform Matrices'!AD147+AE135*'4 Transform Matrices'!AH147</f>
        <v/>
      </c>
      <c r="AE146" s="80">
        <f>AC135*'4 Transform Matrices'!AA147+AD135*'4 Transform Matrices'!AE147+AE135*'4 Transform Matrices'!AI147</f>
        <v/>
      </c>
      <c r="AF146" s="80">
        <f>AC135*'4 Transform Matrices'!AB147+AD135*'4 Transform Matrices'!AF147+AE135*'4 Transform Matrices'!AJ147+AF135</f>
        <v/>
      </c>
      <c r="AG146" s="82">
        <f>MAX(ABS(I146-U146),ABS(J146-V146),ABS(K146-W146),ABS(L146-X146),ABS(M146-Y146),ABS(N146-Z146),ABS(O146-AA146),ABS(P146-AB146),ABS(Q146-AC146),ABS(R146-AD146),ABS(S146-AE146),ABS(T146-AF146))</f>
        <v/>
      </c>
      <c r="AI146" s="14" t="inlineStr"/>
    </row>
    <row r="147">
      <c r="A147" s="65" t="inlineStr">
        <is>
          <t>- Fence post</t>
        </is>
      </c>
      <c r="B147" s="52" t="inlineStr">
        <is>
          <t>ENV-13</t>
        </is>
      </c>
      <c r="C147" s="58" t="inlineStr">
        <is>
          <t>Cylinder</t>
        </is>
      </c>
      <c r="D147" s="52" t="inlineStr">
        <is>
          <t>ENV-01</t>
        </is>
      </c>
      <c r="E147" s="52" t="n">
        <v>2</v>
      </c>
      <c r="F147" s="54">
        <f>L147</f>
        <v/>
      </c>
      <c r="G147" s="54">
        <f>P147</f>
        <v/>
      </c>
      <c r="H147" s="54">
        <f>T147</f>
        <v/>
      </c>
      <c r="I147" s="81" t="n">
        <v>0.100000001</v>
      </c>
      <c r="J147" s="81" t="n">
        <v>0</v>
      </c>
      <c r="K147" s="81" t="n">
        <v>0</v>
      </c>
      <c r="L147" s="81" t="n">
        <v>8.62582302</v>
      </c>
      <c r="M147" s="81" t="n">
        <v>0</v>
      </c>
      <c r="N147" s="81" t="n">
        <v>-4.37113901e-09</v>
      </c>
      <c r="O147" s="81" t="n">
        <v>-1.54999995</v>
      </c>
      <c r="P147" s="81" t="n">
        <v>0.470878839</v>
      </c>
      <c r="Q147" s="81" t="n">
        <v>0</v>
      </c>
      <c r="R147" s="81" t="n">
        <v>0.100000001</v>
      </c>
      <c r="S147" s="81" t="n">
        <v>-6.77526515e-08</v>
      </c>
      <c r="T147" s="81" t="n">
        <v>-16.929121</v>
      </c>
      <c r="U147" s="80">
        <f>U135*'4 Transform Matrices'!Y148+V135*'4 Transform Matrices'!AC148+W135*'4 Transform Matrices'!AG148</f>
        <v/>
      </c>
      <c r="V147" s="80">
        <f>U135*'4 Transform Matrices'!Z148+V135*'4 Transform Matrices'!AD148+W135*'4 Transform Matrices'!AH148</f>
        <v/>
      </c>
      <c r="W147" s="80">
        <f>U135*'4 Transform Matrices'!AA148+V135*'4 Transform Matrices'!AE148+W135*'4 Transform Matrices'!AI148</f>
        <v/>
      </c>
      <c r="X147" s="80">
        <f>U135*'4 Transform Matrices'!AB148+V135*'4 Transform Matrices'!AF148+W135*'4 Transform Matrices'!AJ148+X135</f>
        <v/>
      </c>
      <c r="Y147" s="80">
        <f>Y135*'4 Transform Matrices'!Y148+Z135*'4 Transform Matrices'!AC148+AA135*'4 Transform Matrices'!AG148</f>
        <v/>
      </c>
      <c r="Z147" s="80">
        <f>Y135*'4 Transform Matrices'!Z148+Z135*'4 Transform Matrices'!AD148+AA135*'4 Transform Matrices'!AH148</f>
        <v/>
      </c>
      <c r="AA147" s="80">
        <f>Y135*'4 Transform Matrices'!AA148+Z135*'4 Transform Matrices'!AE148+AA135*'4 Transform Matrices'!AI148</f>
        <v/>
      </c>
      <c r="AB147" s="80">
        <f>Y135*'4 Transform Matrices'!AB148+Z135*'4 Transform Matrices'!AF148+AA135*'4 Transform Matrices'!AJ148+AB135</f>
        <v/>
      </c>
      <c r="AC147" s="80">
        <f>AC135*'4 Transform Matrices'!Y148+AD135*'4 Transform Matrices'!AC148+AE135*'4 Transform Matrices'!AG148</f>
        <v/>
      </c>
      <c r="AD147" s="80">
        <f>AC135*'4 Transform Matrices'!Z148+AD135*'4 Transform Matrices'!AD148+AE135*'4 Transform Matrices'!AH148</f>
        <v/>
      </c>
      <c r="AE147" s="80">
        <f>AC135*'4 Transform Matrices'!AA148+AD135*'4 Transform Matrices'!AE148+AE135*'4 Transform Matrices'!AI148</f>
        <v/>
      </c>
      <c r="AF147" s="80">
        <f>AC135*'4 Transform Matrices'!AB148+AD135*'4 Transform Matrices'!AF148+AE135*'4 Transform Matrices'!AJ148+AF135</f>
        <v/>
      </c>
      <c r="AG147" s="82">
        <f>MAX(ABS(I147-U147),ABS(J147-V147),ABS(K147-W147),ABS(L147-X147),ABS(M147-Y147),ABS(N147-Z147),ABS(O147-AA147),ABS(P147-AB147),ABS(Q147-AC147),ABS(R147-AD147),ABS(S147-AE147),ABS(T147-AF147))</f>
        <v/>
      </c>
      <c r="AI147" s="14" t="inlineStr"/>
    </row>
    <row r="148">
      <c r="A148" s="65" t="inlineStr">
        <is>
          <t>- Fence post</t>
        </is>
      </c>
      <c r="B148" s="52" t="inlineStr">
        <is>
          <t>ENV-14</t>
        </is>
      </c>
      <c r="C148" s="58" t="inlineStr">
        <is>
          <t>Cylinder</t>
        </is>
      </c>
      <c r="D148" s="52" t="inlineStr">
        <is>
          <t>ENV-01</t>
        </is>
      </c>
      <c r="E148" s="52" t="n">
        <v>2</v>
      </c>
      <c r="F148" s="54">
        <f>L148</f>
        <v/>
      </c>
      <c r="G148" s="54">
        <f>P148</f>
        <v/>
      </c>
      <c r="H148" s="54">
        <f>T148</f>
        <v/>
      </c>
      <c r="I148" s="81" t="n">
        <v>0.100000001</v>
      </c>
      <c r="J148" s="81" t="n">
        <v>0</v>
      </c>
      <c r="K148" s="81" t="n">
        <v>0</v>
      </c>
      <c r="L148" s="81" t="n">
        <v>13.4350262</v>
      </c>
      <c r="M148" s="81" t="n">
        <v>0</v>
      </c>
      <c r="N148" s="81" t="n">
        <v>-4.37113901e-09</v>
      </c>
      <c r="O148" s="81" t="n">
        <v>-1.54999995</v>
      </c>
      <c r="P148" s="81" t="n">
        <v>0.505350053</v>
      </c>
      <c r="Q148" s="81" t="n">
        <v>0</v>
      </c>
      <c r="R148" s="81" t="n">
        <v>0.100000001</v>
      </c>
      <c r="S148" s="81" t="n">
        <v>-6.77526515e-08</v>
      </c>
      <c r="T148" s="81" t="n">
        <v>-13.4350309</v>
      </c>
      <c r="U148" s="80">
        <f>U135*'4 Transform Matrices'!Y149+V135*'4 Transform Matrices'!AC149+W135*'4 Transform Matrices'!AG149</f>
        <v/>
      </c>
      <c r="V148" s="80">
        <f>U135*'4 Transform Matrices'!Z149+V135*'4 Transform Matrices'!AD149+W135*'4 Transform Matrices'!AH149</f>
        <v/>
      </c>
      <c r="W148" s="80">
        <f>U135*'4 Transform Matrices'!AA149+V135*'4 Transform Matrices'!AE149+W135*'4 Transform Matrices'!AI149</f>
        <v/>
      </c>
      <c r="X148" s="80">
        <f>U135*'4 Transform Matrices'!AB149+V135*'4 Transform Matrices'!AF149+W135*'4 Transform Matrices'!AJ149+X135</f>
        <v/>
      </c>
      <c r="Y148" s="80">
        <f>Y135*'4 Transform Matrices'!Y149+Z135*'4 Transform Matrices'!AC149+AA135*'4 Transform Matrices'!AG149</f>
        <v/>
      </c>
      <c r="Z148" s="80">
        <f>Y135*'4 Transform Matrices'!Z149+Z135*'4 Transform Matrices'!AD149+AA135*'4 Transform Matrices'!AH149</f>
        <v/>
      </c>
      <c r="AA148" s="80">
        <f>Y135*'4 Transform Matrices'!AA149+Z135*'4 Transform Matrices'!AE149+AA135*'4 Transform Matrices'!AI149</f>
        <v/>
      </c>
      <c r="AB148" s="80">
        <f>Y135*'4 Transform Matrices'!AB149+Z135*'4 Transform Matrices'!AF149+AA135*'4 Transform Matrices'!AJ149+AB135</f>
        <v/>
      </c>
      <c r="AC148" s="80">
        <f>AC135*'4 Transform Matrices'!Y149+AD135*'4 Transform Matrices'!AC149+AE135*'4 Transform Matrices'!AG149</f>
        <v/>
      </c>
      <c r="AD148" s="80">
        <f>AC135*'4 Transform Matrices'!Z149+AD135*'4 Transform Matrices'!AD149+AE135*'4 Transform Matrices'!AH149</f>
        <v/>
      </c>
      <c r="AE148" s="80">
        <f>AC135*'4 Transform Matrices'!AA149+AD135*'4 Transform Matrices'!AE149+AE135*'4 Transform Matrices'!AI149</f>
        <v/>
      </c>
      <c r="AF148" s="80">
        <f>AC135*'4 Transform Matrices'!AB149+AD135*'4 Transform Matrices'!AF149+AE135*'4 Transform Matrices'!AJ149+AF135</f>
        <v/>
      </c>
      <c r="AG148" s="82">
        <f>MAX(ABS(I148-U148),ABS(J148-V148),ABS(K148-W148),ABS(L148-X148),ABS(M148-Y148),ABS(N148-Z148),ABS(O148-AA148),ABS(P148-AB148),ABS(Q148-AC148),ABS(R148-AD148),ABS(S148-AE148),ABS(T148-AF148))</f>
        <v/>
      </c>
      <c r="AI148" s="14" t="inlineStr"/>
    </row>
    <row r="149">
      <c r="A149" s="65" t="inlineStr">
        <is>
          <t>- Fence post</t>
        </is>
      </c>
      <c r="B149" s="52" t="inlineStr">
        <is>
          <t>ENV-15</t>
        </is>
      </c>
      <c r="C149" s="58" t="inlineStr">
        <is>
          <t>Cylinder</t>
        </is>
      </c>
      <c r="D149" s="52" t="inlineStr">
        <is>
          <t>ENV-01</t>
        </is>
      </c>
      <c r="E149" s="52" t="n">
        <v>2</v>
      </c>
      <c r="F149" s="54">
        <f>L149</f>
        <v/>
      </c>
      <c r="G149" s="54">
        <f>P149</f>
        <v/>
      </c>
      <c r="H149" s="54">
        <f>T149</f>
        <v/>
      </c>
      <c r="I149" s="81" t="n">
        <v>0.100000001</v>
      </c>
      <c r="J149" s="81" t="n">
        <v>0</v>
      </c>
      <c r="K149" s="81" t="n">
        <v>0</v>
      </c>
      <c r="L149" s="81" t="n">
        <v>16.9291248</v>
      </c>
      <c r="M149" s="81" t="n">
        <v>0</v>
      </c>
      <c r="N149" s="81" t="n">
        <v>-4.37113901e-09</v>
      </c>
      <c r="O149" s="81" t="n">
        <v>-1.54999995</v>
      </c>
      <c r="P149" s="81" t="n">
        <v>0.279559851</v>
      </c>
      <c r="Q149" s="81" t="n">
        <v>0</v>
      </c>
      <c r="R149" s="81" t="n">
        <v>0.100000001</v>
      </c>
      <c r="S149" s="81" t="n">
        <v>-6.77526515e-08</v>
      </c>
      <c r="T149" s="81" t="n">
        <v>-8.62582016</v>
      </c>
      <c r="U149" s="80">
        <f>U135*'4 Transform Matrices'!Y150+V135*'4 Transform Matrices'!AC150+W135*'4 Transform Matrices'!AG150</f>
        <v/>
      </c>
      <c r="V149" s="80">
        <f>U135*'4 Transform Matrices'!Z150+V135*'4 Transform Matrices'!AD150+W135*'4 Transform Matrices'!AH150</f>
        <v/>
      </c>
      <c r="W149" s="80">
        <f>U135*'4 Transform Matrices'!AA150+V135*'4 Transform Matrices'!AE150+W135*'4 Transform Matrices'!AI150</f>
        <v/>
      </c>
      <c r="X149" s="80">
        <f>U135*'4 Transform Matrices'!AB150+V135*'4 Transform Matrices'!AF150+W135*'4 Transform Matrices'!AJ150+X135</f>
        <v/>
      </c>
      <c r="Y149" s="80">
        <f>Y135*'4 Transform Matrices'!Y150+Z135*'4 Transform Matrices'!AC150+AA135*'4 Transform Matrices'!AG150</f>
        <v/>
      </c>
      <c r="Z149" s="80">
        <f>Y135*'4 Transform Matrices'!Z150+Z135*'4 Transform Matrices'!AD150+AA135*'4 Transform Matrices'!AH150</f>
        <v/>
      </c>
      <c r="AA149" s="80">
        <f>Y135*'4 Transform Matrices'!AA150+Z135*'4 Transform Matrices'!AE150+AA135*'4 Transform Matrices'!AI150</f>
        <v/>
      </c>
      <c r="AB149" s="80">
        <f>Y135*'4 Transform Matrices'!AB150+Z135*'4 Transform Matrices'!AF150+AA135*'4 Transform Matrices'!AJ150+AB135</f>
        <v/>
      </c>
      <c r="AC149" s="80">
        <f>AC135*'4 Transform Matrices'!Y150+AD135*'4 Transform Matrices'!AC150+AE135*'4 Transform Matrices'!AG150</f>
        <v/>
      </c>
      <c r="AD149" s="80">
        <f>AC135*'4 Transform Matrices'!Z150+AD135*'4 Transform Matrices'!AD150+AE135*'4 Transform Matrices'!AH150</f>
        <v/>
      </c>
      <c r="AE149" s="80">
        <f>AC135*'4 Transform Matrices'!AA150+AD135*'4 Transform Matrices'!AE150+AE135*'4 Transform Matrices'!AI150</f>
        <v/>
      </c>
      <c r="AF149" s="80">
        <f>AC135*'4 Transform Matrices'!AB150+AD135*'4 Transform Matrices'!AF150+AE135*'4 Transform Matrices'!AJ150+AF135</f>
        <v/>
      </c>
      <c r="AG149" s="82">
        <f>MAX(ABS(I149-U149),ABS(J149-V149),ABS(K149-W149),ABS(L149-X149),ABS(M149-Y149),ABS(N149-Z149),ABS(O149-AA149),ABS(P149-AB149),ABS(Q149-AC149),ABS(R149-AD149),ABS(S149-AE149),ABS(T149-AF149))</f>
        <v/>
      </c>
      <c r="AI149" s="14" t="inlineStr"/>
    </row>
    <row r="150">
      <c r="A150" s="65" t="inlineStr">
        <is>
          <t>- Fence post</t>
        </is>
      </c>
      <c r="B150" s="52" t="inlineStr">
        <is>
          <t>ENV-16</t>
        </is>
      </c>
      <c r="C150" s="58" t="inlineStr">
        <is>
          <t>Cylinder</t>
        </is>
      </c>
      <c r="D150" s="52" t="inlineStr">
        <is>
          <t>ENV-01</t>
        </is>
      </c>
      <c r="E150" s="52" t="n">
        <v>2</v>
      </c>
      <c r="F150" s="54">
        <f>L150</f>
        <v/>
      </c>
      <c r="G150" s="54">
        <f>P150</f>
        <v/>
      </c>
      <c r="H150" s="54">
        <f>T150</f>
        <v/>
      </c>
      <c r="I150" s="81" t="n">
        <v>0.100000001</v>
      </c>
      <c r="J150" s="81" t="n">
        <v>0</v>
      </c>
      <c r="K150" s="81" t="n">
        <v>0</v>
      </c>
      <c r="L150" s="81" t="n">
        <v>18.7660809</v>
      </c>
      <c r="M150" s="81" t="n">
        <v>0</v>
      </c>
      <c r="N150" s="81" t="n">
        <v>-4.37113901e-09</v>
      </c>
      <c r="O150" s="81" t="n">
        <v>-1.54999995</v>
      </c>
      <c r="P150" s="81" t="n">
        <v>0.474525124</v>
      </c>
      <c r="Q150" s="81" t="n">
        <v>0</v>
      </c>
      <c r="R150" s="81" t="n">
        <v>0.100000001</v>
      </c>
      <c r="S150" s="81" t="n">
        <v>-6.77526515e-08</v>
      </c>
      <c r="T150" s="81" t="n">
        <v>-2.97224379</v>
      </c>
      <c r="U150" s="80">
        <f>U135*'4 Transform Matrices'!Y151+V135*'4 Transform Matrices'!AC151+W135*'4 Transform Matrices'!AG151</f>
        <v/>
      </c>
      <c r="V150" s="80">
        <f>U135*'4 Transform Matrices'!Z151+V135*'4 Transform Matrices'!AD151+W135*'4 Transform Matrices'!AH151</f>
        <v/>
      </c>
      <c r="W150" s="80">
        <f>U135*'4 Transform Matrices'!AA151+V135*'4 Transform Matrices'!AE151+W135*'4 Transform Matrices'!AI151</f>
        <v/>
      </c>
      <c r="X150" s="80">
        <f>U135*'4 Transform Matrices'!AB151+V135*'4 Transform Matrices'!AF151+W135*'4 Transform Matrices'!AJ151+X135</f>
        <v/>
      </c>
      <c r="Y150" s="80">
        <f>Y135*'4 Transform Matrices'!Y151+Z135*'4 Transform Matrices'!AC151+AA135*'4 Transform Matrices'!AG151</f>
        <v/>
      </c>
      <c r="Z150" s="80">
        <f>Y135*'4 Transform Matrices'!Z151+Z135*'4 Transform Matrices'!AD151+AA135*'4 Transform Matrices'!AH151</f>
        <v/>
      </c>
      <c r="AA150" s="80">
        <f>Y135*'4 Transform Matrices'!AA151+Z135*'4 Transform Matrices'!AE151+AA135*'4 Transform Matrices'!AI151</f>
        <v/>
      </c>
      <c r="AB150" s="80">
        <f>Y135*'4 Transform Matrices'!AB151+Z135*'4 Transform Matrices'!AF151+AA135*'4 Transform Matrices'!AJ151+AB135</f>
        <v/>
      </c>
      <c r="AC150" s="80">
        <f>AC135*'4 Transform Matrices'!Y151+AD135*'4 Transform Matrices'!AC151+AE135*'4 Transform Matrices'!AG151</f>
        <v/>
      </c>
      <c r="AD150" s="80">
        <f>AC135*'4 Transform Matrices'!Z151+AD135*'4 Transform Matrices'!AD151+AE135*'4 Transform Matrices'!AH151</f>
        <v/>
      </c>
      <c r="AE150" s="80">
        <f>AC135*'4 Transform Matrices'!AA151+AD135*'4 Transform Matrices'!AE151+AE135*'4 Transform Matrices'!AI151</f>
        <v/>
      </c>
      <c r="AF150" s="80">
        <f>AC135*'4 Transform Matrices'!AB151+AD135*'4 Transform Matrices'!AF151+AE135*'4 Transform Matrices'!AJ151+AF135</f>
        <v/>
      </c>
      <c r="AG150" s="82">
        <f>MAX(ABS(I150-U150),ABS(J150-V150),ABS(K150-W150),ABS(L150-X150),ABS(M150-Y150),ABS(N150-Z150),ABS(O150-AA150),ABS(P150-AB150),ABS(Q150-AC150),ABS(R150-AD150),ABS(S150-AE150),ABS(T150-AF150))</f>
        <v/>
      </c>
      <c r="AI150" s="14" t="inlineStr"/>
    </row>
    <row r="151">
      <c r="A151" s="65" t="inlineStr">
        <is>
          <t>- Fence post</t>
        </is>
      </c>
      <c r="B151" s="52" t="inlineStr">
        <is>
          <t>ENV-17</t>
        </is>
      </c>
      <c r="C151" s="58" t="inlineStr">
        <is>
          <t>Cylinder</t>
        </is>
      </c>
      <c r="D151" s="52" t="inlineStr">
        <is>
          <t>ENV-01</t>
        </is>
      </c>
      <c r="E151" s="52" t="n">
        <v>2</v>
      </c>
      <c r="F151" s="54">
        <f>L151</f>
        <v/>
      </c>
      <c r="G151" s="54">
        <f>P151</f>
        <v/>
      </c>
      <c r="H151" s="54">
        <f>T151</f>
        <v/>
      </c>
      <c r="I151" s="81" t="n">
        <v>0.100000001</v>
      </c>
      <c r="J151" s="81" t="n">
        <v>0</v>
      </c>
      <c r="K151" s="81" t="n">
        <v>0</v>
      </c>
      <c r="L151" s="81" t="n">
        <v>18.7660789</v>
      </c>
      <c r="M151" s="81" t="n">
        <v>0</v>
      </c>
      <c r="N151" s="81" t="n">
        <v>-4.37113901e-09</v>
      </c>
      <c r="O151" s="81" t="n">
        <v>-1.54999995</v>
      </c>
      <c r="P151" s="81" t="n">
        <v>0.414780885</v>
      </c>
      <c r="Q151" s="81" t="n">
        <v>0</v>
      </c>
      <c r="R151" s="81" t="n">
        <v>0.100000001</v>
      </c>
      <c r="S151" s="81" t="n">
        <v>-6.77526515e-08</v>
      </c>
      <c r="T151" s="81" t="n">
        <v>2.97225022</v>
      </c>
      <c r="U151" s="80">
        <f>U135*'4 Transform Matrices'!Y152+V135*'4 Transform Matrices'!AC152+W135*'4 Transform Matrices'!AG152</f>
        <v/>
      </c>
      <c r="V151" s="80">
        <f>U135*'4 Transform Matrices'!Z152+V135*'4 Transform Matrices'!AD152+W135*'4 Transform Matrices'!AH152</f>
        <v/>
      </c>
      <c r="W151" s="80">
        <f>U135*'4 Transform Matrices'!AA152+V135*'4 Transform Matrices'!AE152+W135*'4 Transform Matrices'!AI152</f>
        <v/>
      </c>
      <c r="X151" s="80">
        <f>U135*'4 Transform Matrices'!AB152+V135*'4 Transform Matrices'!AF152+W135*'4 Transform Matrices'!AJ152+X135</f>
        <v/>
      </c>
      <c r="Y151" s="80">
        <f>Y135*'4 Transform Matrices'!Y152+Z135*'4 Transform Matrices'!AC152+AA135*'4 Transform Matrices'!AG152</f>
        <v/>
      </c>
      <c r="Z151" s="80">
        <f>Y135*'4 Transform Matrices'!Z152+Z135*'4 Transform Matrices'!AD152+AA135*'4 Transform Matrices'!AH152</f>
        <v/>
      </c>
      <c r="AA151" s="80">
        <f>Y135*'4 Transform Matrices'!AA152+Z135*'4 Transform Matrices'!AE152+AA135*'4 Transform Matrices'!AI152</f>
        <v/>
      </c>
      <c r="AB151" s="80">
        <f>Y135*'4 Transform Matrices'!AB152+Z135*'4 Transform Matrices'!AF152+AA135*'4 Transform Matrices'!AJ152+AB135</f>
        <v/>
      </c>
      <c r="AC151" s="80">
        <f>AC135*'4 Transform Matrices'!Y152+AD135*'4 Transform Matrices'!AC152+AE135*'4 Transform Matrices'!AG152</f>
        <v/>
      </c>
      <c r="AD151" s="80">
        <f>AC135*'4 Transform Matrices'!Z152+AD135*'4 Transform Matrices'!AD152+AE135*'4 Transform Matrices'!AH152</f>
        <v/>
      </c>
      <c r="AE151" s="80">
        <f>AC135*'4 Transform Matrices'!AA152+AD135*'4 Transform Matrices'!AE152+AE135*'4 Transform Matrices'!AI152</f>
        <v/>
      </c>
      <c r="AF151" s="80">
        <f>AC135*'4 Transform Matrices'!AB152+AD135*'4 Transform Matrices'!AF152+AE135*'4 Transform Matrices'!AJ152+AF135</f>
        <v/>
      </c>
      <c r="AG151" s="82">
        <f>MAX(ABS(I151-U151),ABS(J151-V151),ABS(K151-W151),ABS(L151-X151),ABS(M151-Y151),ABS(N151-Z151),ABS(O151-AA151),ABS(P151-AB151),ABS(Q151-AC151),ABS(R151-AD151),ABS(S151-AE151),ABS(T151-AF151))</f>
        <v/>
      </c>
      <c r="AI151" s="14" t="inlineStr"/>
    </row>
    <row r="152">
      <c r="A152" s="65" t="inlineStr">
        <is>
          <t>- Fence post</t>
        </is>
      </c>
      <c r="B152" s="52" t="inlineStr">
        <is>
          <t>ENV-18</t>
        </is>
      </c>
      <c r="C152" s="58" t="inlineStr">
        <is>
          <t>Cylinder</t>
        </is>
      </c>
      <c r="D152" s="52" t="inlineStr">
        <is>
          <t>ENV-01</t>
        </is>
      </c>
      <c r="E152" s="52" t="n">
        <v>2</v>
      </c>
      <c r="F152" s="54">
        <f>L152</f>
        <v/>
      </c>
      <c r="G152" s="54">
        <f>P152</f>
        <v/>
      </c>
      <c r="H152" s="54">
        <f>T152</f>
        <v/>
      </c>
      <c r="I152" s="81" t="n">
        <v>0.100000001</v>
      </c>
      <c r="J152" s="81" t="n">
        <v>0</v>
      </c>
      <c r="K152" s="81" t="n">
        <v>0</v>
      </c>
      <c r="L152" s="81" t="n">
        <v>16.929121</v>
      </c>
      <c r="M152" s="81" t="n">
        <v>0</v>
      </c>
      <c r="N152" s="81" t="n">
        <v>-4.37113901e-09</v>
      </c>
      <c r="O152" s="81" t="n">
        <v>-1.54999995</v>
      </c>
      <c r="P152" s="81" t="n">
        <v>0.445598543</v>
      </c>
      <c r="Q152" s="81" t="n">
        <v>0</v>
      </c>
      <c r="R152" s="81" t="n">
        <v>0.100000001</v>
      </c>
      <c r="S152" s="81" t="n">
        <v>-6.77526515e-08</v>
      </c>
      <c r="T152" s="81" t="n">
        <v>8.625825880000001</v>
      </c>
      <c r="U152" s="80">
        <f>U135*'4 Transform Matrices'!Y153+V135*'4 Transform Matrices'!AC153+W135*'4 Transform Matrices'!AG153</f>
        <v/>
      </c>
      <c r="V152" s="80">
        <f>U135*'4 Transform Matrices'!Z153+V135*'4 Transform Matrices'!AD153+W135*'4 Transform Matrices'!AH153</f>
        <v/>
      </c>
      <c r="W152" s="80">
        <f>U135*'4 Transform Matrices'!AA153+V135*'4 Transform Matrices'!AE153+W135*'4 Transform Matrices'!AI153</f>
        <v/>
      </c>
      <c r="X152" s="80">
        <f>U135*'4 Transform Matrices'!AB153+V135*'4 Transform Matrices'!AF153+W135*'4 Transform Matrices'!AJ153+X135</f>
        <v/>
      </c>
      <c r="Y152" s="80">
        <f>Y135*'4 Transform Matrices'!Y153+Z135*'4 Transform Matrices'!AC153+AA135*'4 Transform Matrices'!AG153</f>
        <v/>
      </c>
      <c r="Z152" s="80">
        <f>Y135*'4 Transform Matrices'!Z153+Z135*'4 Transform Matrices'!AD153+AA135*'4 Transform Matrices'!AH153</f>
        <v/>
      </c>
      <c r="AA152" s="80">
        <f>Y135*'4 Transform Matrices'!AA153+Z135*'4 Transform Matrices'!AE153+AA135*'4 Transform Matrices'!AI153</f>
        <v/>
      </c>
      <c r="AB152" s="80">
        <f>Y135*'4 Transform Matrices'!AB153+Z135*'4 Transform Matrices'!AF153+AA135*'4 Transform Matrices'!AJ153+AB135</f>
        <v/>
      </c>
      <c r="AC152" s="80">
        <f>AC135*'4 Transform Matrices'!Y153+AD135*'4 Transform Matrices'!AC153+AE135*'4 Transform Matrices'!AG153</f>
        <v/>
      </c>
      <c r="AD152" s="80">
        <f>AC135*'4 Transform Matrices'!Z153+AD135*'4 Transform Matrices'!AD153+AE135*'4 Transform Matrices'!AH153</f>
        <v/>
      </c>
      <c r="AE152" s="80">
        <f>AC135*'4 Transform Matrices'!AA153+AD135*'4 Transform Matrices'!AE153+AE135*'4 Transform Matrices'!AI153</f>
        <v/>
      </c>
      <c r="AF152" s="80">
        <f>AC135*'4 Transform Matrices'!AB153+AD135*'4 Transform Matrices'!AF153+AE135*'4 Transform Matrices'!AJ153+AF135</f>
        <v/>
      </c>
      <c r="AG152" s="82">
        <f>MAX(ABS(I152-U152),ABS(J152-V152),ABS(K152-W152),ABS(L152-X152),ABS(M152-Y152),ABS(N152-Z152),ABS(O152-AA152),ABS(P152-AB152),ABS(Q152-AC152),ABS(R152-AD152),ABS(S152-AE152),ABS(T152-AF152))</f>
        <v/>
      </c>
      <c r="AI152" s="14" t="inlineStr"/>
    </row>
    <row r="153">
      <c r="A153" s="65" t="inlineStr">
        <is>
          <t>- Fence post</t>
        </is>
      </c>
      <c r="B153" s="52" t="inlineStr">
        <is>
          <t>ENV-19</t>
        </is>
      </c>
      <c r="C153" s="58" t="inlineStr">
        <is>
          <t>Cylinder</t>
        </is>
      </c>
      <c r="D153" s="52" t="inlineStr">
        <is>
          <t>ENV-01</t>
        </is>
      </c>
      <c r="E153" s="52" t="n">
        <v>2</v>
      </c>
      <c r="F153" s="54">
        <f>L153</f>
        <v/>
      </c>
      <c r="G153" s="54">
        <f>P153</f>
        <v/>
      </c>
      <c r="H153" s="54">
        <f>T153</f>
        <v/>
      </c>
      <c r="I153" s="81" t="n">
        <v>0.100000001</v>
      </c>
      <c r="J153" s="81" t="n">
        <v>0</v>
      </c>
      <c r="K153" s="81" t="n">
        <v>0</v>
      </c>
      <c r="L153" s="81" t="n">
        <v>13.4350214</v>
      </c>
      <c r="M153" s="81" t="n">
        <v>0</v>
      </c>
      <c r="N153" s="81" t="n">
        <v>-4.37113901e-09</v>
      </c>
      <c r="O153" s="81" t="n">
        <v>-1.54999995</v>
      </c>
      <c r="P153" s="81" t="n">
        <v>0.506196082</v>
      </c>
      <c r="Q153" s="81" t="n">
        <v>0</v>
      </c>
      <c r="R153" s="81" t="n">
        <v>0.100000001</v>
      </c>
      <c r="S153" s="81" t="n">
        <v>-6.77526515e-08</v>
      </c>
      <c r="T153" s="81" t="n">
        <v>13.4350357</v>
      </c>
      <c r="U153" s="80">
        <f>U135*'4 Transform Matrices'!Y154+V135*'4 Transform Matrices'!AC154+W135*'4 Transform Matrices'!AG154</f>
        <v/>
      </c>
      <c r="V153" s="80">
        <f>U135*'4 Transform Matrices'!Z154+V135*'4 Transform Matrices'!AD154+W135*'4 Transform Matrices'!AH154</f>
        <v/>
      </c>
      <c r="W153" s="80">
        <f>U135*'4 Transform Matrices'!AA154+V135*'4 Transform Matrices'!AE154+W135*'4 Transform Matrices'!AI154</f>
        <v/>
      </c>
      <c r="X153" s="80">
        <f>U135*'4 Transform Matrices'!AB154+V135*'4 Transform Matrices'!AF154+W135*'4 Transform Matrices'!AJ154+X135</f>
        <v/>
      </c>
      <c r="Y153" s="80">
        <f>Y135*'4 Transform Matrices'!Y154+Z135*'4 Transform Matrices'!AC154+AA135*'4 Transform Matrices'!AG154</f>
        <v/>
      </c>
      <c r="Z153" s="80">
        <f>Y135*'4 Transform Matrices'!Z154+Z135*'4 Transform Matrices'!AD154+AA135*'4 Transform Matrices'!AH154</f>
        <v/>
      </c>
      <c r="AA153" s="80">
        <f>Y135*'4 Transform Matrices'!AA154+Z135*'4 Transform Matrices'!AE154+AA135*'4 Transform Matrices'!AI154</f>
        <v/>
      </c>
      <c r="AB153" s="80">
        <f>Y135*'4 Transform Matrices'!AB154+Z135*'4 Transform Matrices'!AF154+AA135*'4 Transform Matrices'!AJ154+AB135</f>
        <v/>
      </c>
      <c r="AC153" s="80">
        <f>AC135*'4 Transform Matrices'!Y154+AD135*'4 Transform Matrices'!AC154+AE135*'4 Transform Matrices'!AG154</f>
        <v/>
      </c>
      <c r="AD153" s="80">
        <f>AC135*'4 Transform Matrices'!Z154+AD135*'4 Transform Matrices'!AD154+AE135*'4 Transform Matrices'!AH154</f>
        <v/>
      </c>
      <c r="AE153" s="80">
        <f>AC135*'4 Transform Matrices'!AA154+AD135*'4 Transform Matrices'!AE154+AE135*'4 Transform Matrices'!AI154</f>
        <v/>
      </c>
      <c r="AF153" s="80">
        <f>AC135*'4 Transform Matrices'!AB154+AD135*'4 Transform Matrices'!AF154+AE135*'4 Transform Matrices'!AJ154+AF135</f>
        <v/>
      </c>
      <c r="AG153" s="82">
        <f>MAX(ABS(I153-U153),ABS(J153-V153),ABS(K153-W153),ABS(L153-X153),ABS(M153-Y153),ABS(N153-Z153),ABS(O153-AA153),ABS(P153-AB153),ABS(Q153-AC153),ABS(R153-AD153),ABS(S153-AE153),ABS(T153-AF153))</f>
        <v/>
      </c>
      <c r="AI153" s="14" t="inlineStr"/>
    </row>
    <row r="154">
      <c r="A154" s="65" t="inlineStr">
        <is>
          <t>- Fence post</t>
        </is>
      </c>
      <c r="B154" s="52" t="inlineStr">
        <is>
          <t>ENV-20</t>
        </is>
      </c>
      <c r="C154" s="58" t="inlineStr">
        <is>
          <t>Cylinder</t>
        </is>
      </c>
      <c r="D154" s="52" t="inlineStr">
        <is>
          <t>ENV-01</t>
        </is>
      </c>
      <c r="E154" s="52" t="n">
        <v>2</v>
      </c>
      <c r="F154" s="54">
        <f>L154</f>
        <v/>
      </c>
      <c r="G154" s="54">
        <f>P154</f>
        <v/>
      </c>
      <c r="H154" s="54">
        <f>T154</f>
        <v/>
      </c>
      <c r="I154" s="81" t="n">
        <v>0.100000001</v>
      </c>
      <c r="J154" s="81" t="n">
        <v>0</v>
      </c>
      <c r="K154" s="81" t="n">
        <v>0</v>
      </c>
      <c r="L154" s="81" t="n">
        <v>8.6258173</v>
      </c>
      <c r="M154" s="81" t="n">
        <v>0</v>
      </c>
      <c r="N154" s="81" t="n">
        <v>-4.37113901e-09</v>
      </c>
      <c r="O154" s="81" t="n">
        <v>-1.54999995</v>
      </c>
      <c r="P154" s="81" t="n">
        <v>0.425250441</v>
      </c>
      <c r="Q154" s="81" t="n">
        <v>0</v>
      </c>
      <c r="R154" s="81" t="n">
        <v>0.100000001</v>
      </c>
      <c r="S154" s="81" t="n">
        <v>-6.77526515e-08</v>
      </c>
      <c r="T154" s="81" t="n">
        <v>16.9291248</v>
      </c>
      <c r="U154" s="80">
        <f>U135*'4 Transform Matrices'!Y155+V135*'4 Transform Matrices'!AC155+W135*'4 Transform Matrices'!AG155</f>
        <v/>
      </c>
      <c r="V154" s="80">
        <f>U135*'4 Transform Matrices'!Z155+V135*'4 Transform Matrices'!AD155+W135*'4 Transform Matrices'!AH155</f>
        <v/>
      </c>
      <c r="W154" s="80">
        <f>U135*'4 Transform Matrices'!AA155+V135*'4 Transform Matrices'!AE155+W135*'4 Transform Matrices'!AI155</f>
        <v/>
      </c>
      <c r="X154" s="80">
        <f>U135*'4 Transform Matrices'!AB155+V135*'4 Transform Matrices'!AF155+W135*'4 Transform Matrices'!AJ155+X135</f>
        <v/>
      </c>
      <c r="Y154" s="80">
        <f>Y135*'4 Transform Matrices'!Y155+Z135*'4 Transform Matrices'!AC155+AA135*'4 Transform Matrices'!AG155</f>
        <v/>
      </c>
      <c r="Z154" s="80">
        <f>Y135*'4 Transform Matrices'!Z155+Z135*'4 Transform Matrices'!AD155+AA135*'4 Transform Matrices'!AH155</f>
        <v/>
      </c>
      <c r="AA154" s="80">
        <f>Y135*'4 Transform Matrices'!AA155+Z135*'4 Transform Matrices'!AE155+AA135*'4 Transform Matrices'!AI155</f>
        <v/>
      </c>
      <c r="AB154" s="80">
        <f>Y135*'4 Transform Matrices'!AB155+Z135*'4 Transform Matrices'!AF155+AA135*'4 Transform Matrices'!AJ155+AB135</f>
        <v/>
      </c>
      <c r="AC154" s="80">
        <f>AC135*'4 Transform Matrices'!Y155+AD135*'4 Transform Matrices'!AC155+AE135*'4 Transform Matrices'!AG155</f>
        <v/>
      </c>
      <c r="AD154" s="80">
        <f>AC135*'4 Transform Matrices'!Z155+AD135*'4 Transform Matrices'!AD155+AE135*'4 Transform Matrices'!AH155</f>
        <v/>
      </c>
      <c r="AE154" s="80">
        <f>AC135*'4 Transform Matrices'!AA155+AD135*'4 Transform Matrices'!AE155+AE135*'4 Transform Matrices'!AI155</f>
        <v/>
      </c>
      <c r="AF154" s="80">
        <f>AC135*'4 Transform Matrices'!AB155+AD135*'4 Transform Matrices'!AF155+AE135*'4 Transform Matrices'!AJ155+AF135</f>
        <v/>
      </c>
      <c r="AG154" s="82">
        <f>MAX(ABS(I154-U154),ABS(J154-V154),ABS(K154-W154),ABS(L154-X154),ABS(M154-Y154),ABS(N154-Z154),ABS(O154-AA154),ABS(P154-AB154),ABS(Q154-AC154),ABS(R154-AD154),ABS(S154-AE154),ABS(T154-AF154))</f>
        <v/>
      </c>
      <c r="AI154" s="14" t="inlineStr"/>
    </row>
    <row r="155">
      <c r="A155" s="65" t="inlineStr">
        <is>
          <t>- Gate post</t>
        </is>
      </c>
      <c r="B155" s="52" t="inlineStr">
        <is>
          <t>ENV-21</t>
        </is>
      </c>
      <c r="C155" s="58" t="inlineStr">
        <is>
          <t>Cylinder</t>
        </is>
      </c>
      <c r="D155" s="52" t="inlineStr">
        <is>
          <t>ENV-01</t>
        </is>
      </c>
      <c r="E155" s="52" t="n">
        <v>2</v>
      </c>
      <c r="F155" s="54">
        <f>L155</f>
        <v/>
      </c>
      <c r="G155" s="54">
        <f>P155</f>
        <v/>
      </c>
      <c r="H155" s="54">
        <f>T155</f>
        <v/>
      </c>
      <c r="I155" s="81" t="n">
        <v>0.180000007</v>
      </c>
      <c r="J155" s="81" t="n">
        <v>0</v>
      </c>
      <c r="K155" s="81" t="n">
        <v>0</v>
      </c>
      <c r="L155" s="81" t="n">
        <v>2.97224975</v>
      </c>
      <c r="M155" s="81" t="n">
        <v>0</v>
      </c>
      <c r="N155" s="81" t="n">
        <v>-7.868050210000001e-09</v>
      </c>
      <c r="O155" s="81" t="n">
        <v>-1.75</v>
      </c>
      <c r="P155" s="81" t="n">
        <v>0.512985229</v>
      </c>
      <c r="Q155" s="81" t="n">
        <v>0</v>
      </c>
      <c r="R155" s="81" t="n">
        <v>0.180000007</v>
      </c>
      <c r="S155" s="81" t="n">
        <v>-7.64949277e-08</v>
      </c>
      <c r="T155" s="81" t="n">
        <v>18.7660789</v>
      </c>
      <c r="U155" s="80">
        <f>U135*'4 Transform Matrices'!Y156+V135*'4 Transform Matrices'!AC156+W135*'4 Transform Matrices'!AG156</f>
        <v/>
      </c>
      <c r="V155" s="80">
        <f>U135*'4 Transform Matrices'!Z156+V135*'4 Transform Matrices'!AD156+W135*'4 Transform Matrices'!AH156</f>
        <v/>
      </c>
      <c r="W155" s="80">
        <f>U135*'4 Transform Matrices'!AA156+V135*'4 Transform Matrices'!AE156+W135*'4 Transform Matrices'!AI156</f>
        <v/>
      </c>
      <c r="X155" s="80">
        <f>U135*'4 Transform Matrices'!AB156+V135*'4 Transform Matrices'!AF156+W135*'4 Transform Matrices'!AJ156+X135</f>
        <v/>
      </c>
      <c r="Y155" s="80">
        <f>Y135*'4 Transform Matrices'!Y156+Z135*'4 Transform Matrices'!AC156+AA135*'4 Transform Matrices'!AG156</f>
        <v/>
      </c>
      <c r="Z155" s="80">
        <f>Y135*'4 Transform Matrices'!Z156+Z135*'4 Transform Matrices'!AD156+AA135*'4 Transform Matrices'!AH156</f>
        <v/>
      </c>
      <c r="AA155" s="80">
        <f>Y135*'4 Transform Matrices'!AA156+Z135*'4 Transform Matrices'!AE156+AA135*'4 Transform Matrices'!AI156</f>
        <v/>
      </c>
      <c r="AB155" s="80">
        <f>Y135*'4 Transform Matrices'!AB156+Z135*'4 Transform Matrices'!AF156+AA135*'4 Transform Matrices'!AJ156+AB135</f>
        <v/>
      </c>
      <c r="AC155" s="80">
        <f>AC135*'4 Transform Matrices'!Y156+AD135*'4 Transform Matrices'!AC156+AE135*'4 Transform Matrices'!AG156</f>
        <v/>
      </c>
      <c r="AD155" s="80">
        <f>AC135*'4 Transform Matrices'!Z156+AD135*'4 Transform Matrices'!AD156+AE135*'4 Transform Matrices'!AH156</f>
        <v/>
      </c>
      <c r="AE155" s="80">
        <f>AC135*'4 Transform Matrices'!AA156+AD135*'4 Transform Matrices'!AE156+AE135*'4 Transform Matrices'!AI156</f>
        <v/>
      </c>
      <c r="AF155" s="80">
        <f>AC135*'4 Transform Matrices'!AB156+AD135*'4 Transform Matrices'!AF156+AE135*'4 Transform Matrices'!AJ156+AF135</f>
        <v/>
      </c>
      <c r="AG155" s="82">
        <f>MAX(ABS(I155-U155),ABS(J155-V155),ABS(K155-W155),ABS(L155-X155),ABS(M155-Y155),ABS(N155-Z155),ABS(O155-AA155),ABS(P155-AB155),ABS(Q155-AC155),ABS(R155-AD155),ABS(S155-AE155),ABS(T155-AF155))</f>
        <v/>
      </c>
      <c r="AI155" s="14" t="inlineStr"/>
    </row>
    <row r="156">
      <c r="A156" s="65" t="inlineStr">
        <is>
          <t>- Fence wire</t>
        </is>
      </c>
      <c r="B156" s="52" t="inlineStr">
        <is>
          <t>ENV-22</t>
        </is>
      </c>
      <c r="C156" s="58" t="inlineStr">
        <is>
          <t>Cylinder</t>
        </is>
      </c>
      <c r="D156" s="52" t="inlineStr">
        <is>
          <t>ENV-01</t>
        </is>
      </c>
      <c r="E156" s="52" t="n">
        <v>2</v>
      </c>
      <c r="F156" s="54">
        <f>L156</f>
        <v/>
      </c>
      <c r="G156" s="54">
        <f>P156</f>
        <v/>
      </c>
      <c r="H156" s="54">
        <f>T156</f>
        <v/>
      </c>
      <c r="I156" s="81" t="n">
        <v>-0.00370820449</v>
      </c>
      <c r="J156" s="81" t="n">
        <v>2.53154431e-05</v>
      </c>
      <c r="K156" s="81" t="n">
        <v>-5.65356684</v>
      </c>
      <c r="L156" s="81" t="n">
        <v>-5.79903793</v>
      </c>
      <c r="M156" s="81" t="n">
        <v>0</v>
      </c>
      <c r="N156" s="81" t="n">
        <v>0.0119999712</v>
      </c>
      <c r="O156" s="81" t="n">
        <v>0.0131860664</v>
      </c>
      <c r="P156" s="81" t="n">
        <v>0.372846961</v>
      </c>
      <c r="Q156" s="81" t="n">
        <v>0.0114126783</v>
      </c>
      <c r="R156" s="81" t="n">
        <v>8.22548827e-06</v>
      </c>
      <c r="S156" s="81" t="n">
        <v>-1.83695555</v>
      </c>
      <c r="T156" s="81" t="n">
        <v>17.8476009</v>
      </c>
      <c r="U156" s="80">
        <f>U135*'4 Transform Matrices'!Y157+V135*'4 Transform Matrices'!AC157+W135*'4 Transform Matrices'!AG157</f>
        <v/>
      </c>
      <c r="V156" s="80">
        <f>U135*'4 Transform Matrices'!Z157+V135*'4 Transform Matrices'!AD157+W135*'4 Transform Matrices'!AH157</f>
        <v/>
      </c>
      <c r="W156" s="80">
        <f>U135*'4 Transform Matrices'!AA157+V135*'4 Transform Matrices'!AE157+W135*'4 Transform Matrices'!AI157</f>
        <v/>
      </c>
      <c r="X156" s="80">
        <f>U135*'4 Transform Matrices'!AB157+V135*'4 Transform Matrices'!AF157+W135*'4 Transform Matrices'!AJ157+X135</f>
        <v/>
      </c>
      <c r="Y156" s="80">
        <f>Y135*'4 Transform Matrices'!Y157+Z135*'4 Transform Matrices'!AC157+AA135*'4 Transform Matrices'!AG157</f>
        <v/>
      </c>
      <c r="Z156" s="80">
        <f>Y135*'4 Transform Matrices'!Z157+Z135*'4 Transform Matrices'!AD157+AA135*'4 Transform Matrices'!AH157</f>
        <v/>
      </c>
      <c r="AA156" s="80">
        <f>Y135*'4 Transform Matrices'!AA157+Z135*'4 Transform Matrices'!AE157+AA135*'4 Transform Matrices'!AI157</f>
        <v/>
      </c>
      <c r="AB156" s="80">
        <f>Y135*'4 Transform Matrices'!AB157+Z135*'4 Transform Matrices'!AF157+AA135*'4 Transform Matrices'!AJ157+AB135</f>
        <v/>
      </c>
      <c r="AC156" s="80">
        <f>AC135*'4 Transform Matrices'!Y157+AD135*'4 Transform Matrices'!AC157+AE135*'4 Transform Matrices'!AG157</f>
        <v/>
      </c>
      <c r="AD156" s="80">
        <f>AC135*'4 Transform Matrices'!Z157+AD135*'4 Transform Matrices'!AD157+AE135*'4 Transform Matrices'!AH157</f>
        <v/>
      </c>
      <c r="AE156" s="80">
        <f>AC135*'4 Transform Matrices'!AA157+AD135*'4 Transform Matrices'!AE157+AE135*'4 Transform Matrices'!AI157</f>
        <v/>
      </c>
      <c r="AF156" s="80">
        <f>AC135*'4 Transform Matrices'!AB157+AD135*'4 Transform Matrices'!AF157+AE135*'4 Transform Matrices'!AJ157+AF135</f>
        <v/>
      </c>
      <c r="AG156" s="82">
        <f>MAX(ABS(I156-U156),ABS(J156-V156),ABS(K156-W156),ABS(L156-X156),ABS(M156-Y156),ABS(N156-Z156),ABS(O156-AA156),ABS(P156-AB156),ABS(Q156-AC156),ABS(R156-AD156),ABS(S156-AE156),ABS(T156-AF156))</f>
        <v/>
      </c>
      <c r="AI156" s="14" t="inlineStr"/>
    </row>
    <row r="157">
      <c r="A157" s="65" t="inlineStr">
        <is>
          <t>- Fence wire</t>
        </is>
      </c>
      <c r="B157" s="52" t="inlineStr">
        <is>
          <t>ENV-23</t>
        </is>
      </c>
      <c r="C157" s="58" t="inlineStr">
        <is>
          <t>Cylinder</t>
        </is>
      </c>
      <c r="D157" s="52" t="inlineStr">
        <is>
          <t>ENV-01</t>
        </is>
      </c>
      <c r="E157" s="52" t="n">
        <v>2</v>
      </c>
      <c r="F157" s="54">
        <f>L157</f>
        <v/>
      </c>
      <c r="G157" s="54">
        <f>P157</f>
        <v/>
      </c>
      <c r="H157" s="54">
        <f>T157</f>
        <v/>
      </c>
      <c r="I157" s="81" t="n">
        <v>-0.00370820449</v>
      </c>
      <c r="J157" s="81" t="n">
        <v>2.53153867e-05</v>
      </c>
      <c r="K157" s="81" t="n">
        <v>-5.65356684</v>
      </c>
      <c r="L157" s="81" t="n">
        <v>-5.79903793</v>
      </c>
      <c r="M157" s="81" t="n">
        <v>0</v>
      </c>
      <c r="N157" s="81" t="n">
        <v>0.0119999712</v>
      </c>
      <c r="O157" s="81" t="n">
        <v>0.0131860375</v>
      </c>
      <c r="P157" s="81" t="n">
        <v>0.772846937</v>
      </c>
      <c r="Q157" s="81" t="n">
        <v>0.0114126783</v>
      </c>
      <c r="R157" s="81" t="n">
        <v>8.225470079999999e-06</v>
      </c>
      <c r="S157" s="81" t="n">
        <v>-1.83695555</v>
      </c>
      <c r="T157" s="81" t="n">
        <v>17.8476009</v>
      </c>
      <c r="U157" s="80">
        <f>U135*'4 Transform Matrices'!Y158+V135*'4 Transform Matrices'!AC158+W135*'4 Transform Matrices'!AG158</f>
        <v/>
      </c>
      <c r="V157" s="80">
        <f>U135*'4 Transform Matrices'!Z158+V135*'4 Transform Matrices'!AD158+W135*'4 Transform Matrices'!AH158</f>
        <v/>
      </c>
      <c r="W157" s="80">
        <f>U135*'4 Transform Matrices'!AA158+V135*'4 Transform Matrices'!AE158+W135*'4 Transform Matrices'!AI158</f>
        <v/>
      </c>
      <c r="X157" s="80">
        <f>U135*'4 Transform Matrices'!AB158+V135*'4 Transform Matrices'!AF158+W135*'4 Transform Matrices'!AJ158+X135</f>
        <v/>
      </c>
      <c r="Y157" s="80">
        <f>Y135*'4 Transform Matrices'!Y158+Z135*'4 Transform Matrices'!AC158+AA135*'4 Transform Matrices'!AG158</f>
        <v/>
      </c>
      <c r="Z157" s="80">
        <f>Y135*'4 Transform Matrices'!Z158+Z135*'4 Transform Matrices'!AD158+AA135*'4 Transform Matrices'!AH158</f>
        <v/>
      </c>
      <c r="AA157" s="80">
        <f>Y135*'4 Transform Matrices'!AA158+Z135*'4 Transform Matrices'!AE158+AA135*'4 Transform Matrices'!AI158</f>
        <v/>
      </c>
      <c r="AB157" s="80">
        <f>Y135*'4 Transform Matrices'!AB158+Z135*'4 Transform Matrices'!AF158+AA135*'4 Transform Matrices'!AJ158+AB135</f>
        <v/>
      </c>
      <c r="AC157" s="80">
        <f>AC135*'4 Transform Matrices'!Y158+AD135*'4 Transform Matrices'!AC158+AE135*'4 Transform Matrices'!AG158</f>
        <v/>
      </c>
      <c r="AD157" s="80">
        <f>AC135*'4 Transform Matrices'!Z158+AD135*'4 Transform Matrices'!AD158+AE135*'4 Transform Matrices'!AH158</f>
        <v/>
      </c>
      <c r="AE157" s="80">
        <f>AC135*'4 Transform Matrices'!AA158+AD135*'4 Transform Matrices'!AE158+AE135*'4 Transform Matrices'!AI158</f>
        <v/>
      </c>
      <c r="AF157" s="80">
        <f>AC135*'4 Transform Matrices'!AB158+AD135*'4 Transform Matrices'!AF158+AE135*'4 Transform Matrices'!AJ158+AF135</f>
        <v/>
      </c>
      <c r="AG157" s="82">
        <f>MAX(ABS(I157-U157),ABS(J157-V157),ABS(K157-W157),ABS(L157-X157),ABS(M157-Y157),ABS(N157-Z157),ABS(O157-AA157),ABS(P157-AB157),ABS(Q157-AC157),ABS(R157-AD157),ABS(S157-AE157),ABS(T157-AF157))</f>
        <v/>
      </c>
      <c r="AI157" s="14" t="inlineStr"/>
    </row>
    <row r="158">
      <c r="A158" s="65" t="inlineStr">
        <is>
          <t>- Fence wire</t>
        </is>
      </c>
      <c r="B158" s="52" t="inlineStr">
        <is>
          <t>ENV-24</t>
        </is>
      </c>
      <c r="C158" s="58" t="inlineStr">
        <is>
          <t>Cylinder</t>
        </is>
      </c>
      <c r="D158" s="52" t="inlineStr">
        <is>
          <t>ENV-01</t>
        </is>
      </c>
      <c r="E158" s="52" t="n">
        <v>2</v>
      </c>
      <c r="F158" s="54">
        <f>L158</f>
        <v/>
      </c>
      <c r="G158" s="54">
        <f>P158</f>
        <v/>
      </c>
      <c r="H158" s="54">
        <f>T158</f>
        <v/>
      </c>
      <c r="I158" s="81" t="n">
        <v>-0.00370820449</v>
      </c>
      <c r="J158" s="81" t="n">
        <v>2.53155013e-05</v>
      </c>
      <c r="K158" s="81" t="n">
        <v>-5.65356684</v>
      </c>
      <c r="L158" s="81" t="n">
        <v>-5.79903793</v>
      </c>
      <c r="M158" s="81" t="n">
        <v>0</v>
      </c>
      <c r="N158" s="81" t="n">
        <v>0.0119999712</v>
      </c>
      <c r="O158" s="81" t="n">
        <v>0.0131860971</v>
      </c>
      <c r="P158" s="81" t="n">
        <v>1.17284703</v>
      </c>
      <c r="Q158" s="81" t="n">
        <v>0.0114126783</v>
      </c>
      <c r="R158" s="81" t="n">
        <v>8.22550646e-06</v>
      </c>
      <c r="S158" s="81" t="n">
        <v>-1.83695555</v>
      </c>
      <c r="T158" s="81" t="n">
        <v>17.8476009</v>
      </c>
      <c r="U158" s="80">
        <f>U135*'4 Transform Matrices'!Y159+V135*'4 Transform Matrices'!AC159+W135*'4 Transform Matrices'!AG159</f>
        <v/>
      </c>
      <c r="V158" s="80">
        <f>U135*'4 Transform Matrices'!Z159+V135*'4 Transform Matrices'!AD159+W135*'4 Transform Matrices'!AH159</f>
        <v/>
      </c>
      <c r="W158" s="80">
        <f>U135*'4 Transform Matrices'!AA159+V135*'4 Transform Matrices'!AE159+W135*'4 Transform Matrices'!AI159</f>
        <v/>
      </c>
      <c r="X158" s="80">
        <f>U135*'4 Transform Matrices'!AB159+V135*'4 Transform Matrices'!AF159+W135*'4 Transform Matrices'!AJ159+X135</f>
        <v/>
      </c>
      <c r="Y158" s="80">
        <f>Y135*'4 Transform Matrices'!Y159+Z135*'4 Transform Matrices'!AC159+AA135*'4 Transform Matrices'!AG159</f>
        <v/>
      </c>
      <c r="Z158" s="80">
        <f>Y135*'4 Transform Matrices'!Z159+Z135*'4 Transform Matrices'!AD159+AA135*'4 Transform Matrices'!AH159</f>
        <v/>
      </c>
      <c r="AA158" s="80">
        <f>Y135*'4 Transform Matrices'!AA159+Z135*'4 Transform Matrices'!AE159+AA135*'4 Transform Matrices'!AI159</f>
        <v/>
      </c>
      <c r="AB158" s="80">
        <f>Y135*'4 Transform Matrices'!AB159+Z135*'4 Transform Matrices'!AF159+AA135*'4 Transform Matrices'!AJ159+AB135</f>
        <v/>
      </c>
      <c r="AC158" s="80">
        <f>AC135*'4 Transform Matrices'!Y159+AD135*'4 Transform Matrices'!AC159+AE135*'4 Transform Matrices'!AG159</f>
        <v/>
      </c>
      <c r="AD158" s="80">
        <f>AC135*'4 Transform Matrices'!Z159+AD135*'4 Transform Matrices'!AD159+AE135*'4 Transform Matrices'!AH159</f>
        <v/>
      </c>
      <c r="AE158" s="80">
        <f>AC135*'4 Transform Matrices'!AA159+AD135*'4 Transform Matrices'!AE159+AE135*'4 Transform Matrices'!AI159</f>
        <v/>
      </c>
      <c r="AF158" s="80">
        <f>AC135*'4 Transform Matrices'!AB159+AD135*'4 Transform Matrices'!AF159+AE135*'4 Transform Matrices'!AJ159+AF135</f>
        <v/>
      </c>
      <c r="AG158" s="82">
        <f>MAX(ABS(I158-U158),ABS(J158-V158),ABS(K158-W158),ABS(L158-X158),ABS(M158-Y158),ABS(N158-Z158),ABS(O158-AA158),ABS(P158-AB158),ABS(Q158-AC158),ABS(R158-AD158),ABS(S158-AE158),ABS(T158-AF158))</f>
        <v/>
      </c>
      <c r="AI158" s="14" t="inlineStr"/>
    </row>
    <row r="159">
      <c r="A159" s="65" t="inlineStr">
        <is>
          <t>- Fence wire</t>
        </is>
      </c>
      <c r="B159" s="52" t="inlineStr">
        <is>
          <t>ENV-25</t>
        </is>
      </c>
      <c r="C159" s="58" t="inlineStr">
        <is>
          <t>Cylinder</t>
        </is>
      </c>
      <c r="D159" s="52" t="inlineStr">
        <is>
          <t>ENV-01</t>
        </is>
      </c>
      <c r="E159" s="52" t="n">
        <v>2</v>
      </c>
      <c r="F159" s="54">
        <f>L159</f>
        <v/>
      </c>
      <c r="G159" s="54">
        <f>P159</f>
        <v/>
      </c>
      <c r="H159" s="54">
        <f>T159</f>
        <v/>
      </c>
      <c r="I159" s="81" t="n">
        <v>-0.00705342228</v>
      </c>
      <c r="J159" s="81" t="n">
        <v>-7.80947375e-05</v>
      </c>
      <c r="K159" s="81" t="n">
        <v>-4.80920792</v>
      </c>
      <c r="L159" s="81" t="n">
        <v>-11.0304251</v>
      </c>
      <c r="M159" s="81" t="n">
        <v>0</v>
      </c>
      <c r="N159" s="81" t="n">
        <v>0.0119996117</v>
      </c>
      <c r="O159" s="81" t="n">
        <v>-0.0478203595</v>
      </c>
      <c r="P159" s="81" t="n">
        <v>0.355529845</v>
      </c>
      <c r="Q159" s="81" t="n">
        <v>0.009708204309999999</v>
      </c>
      <c r="R159" s="81" t="n">
        <v>-5.67391362e-05</v>
      </c>
      <c r="S159" s="81" t="n">
        <v>-3.49409366</v>
      </c>
      <c r="T159" s="81" t="n">
        <v>15.1820755</v>
      </c>
      <c r="U159" s="80">
        <f>U135*'4 Transform Matrices'!Y160+V135*'4 Transform Matrices'!AC160+W135*'4 Transform Matrices'!AG160</f>
        <v/>
      </c>
      <c r="V159" s="80">
        <f>U135*'4 Transform Matrices'!Z160+V135*'4 Transform Matrices'!AD160+W135*'4 Transform Matrices'!AH160</f>
        <v/>
      </c>
      <c r="W159" s="80">
        <f>U135*'4 Transform Matrices'!AA160+V135*'4 Transform Matrices'!AE160+W135*'4 Transform Matrices'!AI160</f>
        <v/>
      </c>
      <c r="X159" s="80">
        <f>U135*'4 Transform Matrices'!AB160+V135*'4 Transform Matrices'!AF160+W135*'4 Transform Matrices'!AJ160+X135</f>
        <v/>
      </c>
      <c r="Y159" s="80">
        <f>Y135*'4 Transform Matrices'!Y160+Z135*'4 Transform Matrices'!AC160+AA135*'4 Transform Matrices'!AG160</f>
        <v/>
      </c>
      <c r="Z159" s="80">
        <f>Y135*'4 Transform Matrices'!Z160+Z135*'4 Transform Matrices'!AD160+AA135*'4 Transform Matrices'!AH160</f>
        <v/>
      </c>
      <c r="AA159" s="80">
        <f>Y135*'4 Transform Matrices'!AA160+Z135*'4 Transform Matrices'!AE160+AA135*'4 Transform Matrices'!AI160</f>
        <v/>
      </c>
      <c r="AB159" s="80">
        <f>Y135*'4 Transform Matrices'!AB160+Z135*'4 Transform Matrices'!AF160+AA135*'4 Transform Matrices'!AJ160+AB135</f>
        <v/>
      </c>
      <c r="AC159" s="80">
        <f>AC135*'4 Transform Matrices'!Y160+AD135*'4 Transform Matrices'!AC160+AE135*'4 Transform Matrices'!AG160</f>
        <v/>
      </c>
      <c r="AD159" s="80">
        <f>AC135*'4 Transform Matrices'!Z160+AD135*'4 Transform Matrices'!AD160+AE135*'4 Transform Matrices'!AH160</f>
        <v/>
      </c>
      <c r="AE159" s="80">
        <f>AC135*'4 Transform Matrices'!AA160+AD135*'4 Transform Matrices'!AE160+AE135*'4 Transform Matrices'!AI160</f>
        <v/>
      </c>
      <c r="AF159" s="80">
        <f>AC135*'4 Transform Matrices'!AB160+AD135*'4 Transform Matrices'!AF160+AE135*'4 Transform Matrices'!AJ160+AF135</f>
        <v/>
      </c>
      <c r="AG159" s="82">
        <f>MAX(ABS(I159-U159),ABS(J159-V159),ABS(K159-W159),ABS(L159-X159),ABS(M159-Y159),ABS(N159-Z159),ABS(O159-AA159),ABS(P159-AB159),ABS(Q159-AC159),ABS(R159-AD159),ABS(S159-AE159),ABS(T159-AF159))</f>
        <v/>
      </c>
      <c r="AI159" s="14" t="inlineStr"/>
    </row>
    <row r="160">
      <c r="A160" s="65" t="inlineStr">
        <is>
          <t>- Fence wire</t>
        </is>
      </c>
      <c r="B160" s="52" t="inlineStr">
        <is>
          <t>ENV-26</t>
        </is>
      </c>
      <c r="C160" s="58" t="inlineStr">
        <is>
          <t>Cylinder</t>
        </is>
      </c>
      <c r="D160" s="52" t="inlineStr">
        <is>
          <t>ENV-01</t>
        </is>
      </c>
      <c r="E160" s="52" t="n">
        <v>2</v>
      </c>
      <c r="F160" s="54">
        <f>L160</f>
        <v/>
      </c>
      <c r="G160" s="54">
        <f>P160</f>
        <v/>
      </c>
      <c r="H160" s="54">
        <f>T160</f>
        <v/>
      </c>
      <c r="I160" s="81" t="n">
        <v>-0.00705342228</v>
      </c>
      <c r="J160" s="81" t="n">
        <v>-7.80946866e-05</v>
      </c>
      <c r="K160" s="81" t="n">
        <v>-4.80920792</v>
      </c>
      <c r="L160" s="81" t="n">
        <v>-11.0304251</v>
      </c>
      <c r="M160" s="81" t="n">
        <v>0</v>
      </c>
      <c r="N160" s="81" t="n">
        <v>0.0119996117</v>
      </c>
      <c r="O160" s="81" t="n">
        <v>-0.0478203297</v>
      </c>
      <c r="P160" s="81" t="n">
        <v>0.755529821</v>
      </c>
      <c r="Q160" s="81" t="n">
        <v>0.009708204309999999</v>
      </c>
      <c r="R160" s="81" t="n">
        <v>-5.67391107e-05</v>
      </c>
      <c r="S160" s="81" t="n">
        <v>-3.49409366</v>
      </c>
      <c r="T160" s="81" t="n">
        <v>15.1820755</v>
      </c>
      <c r="U160" s="80">
        <f>U135*'4 Transform Matrices'!Y161+V135*'4 Transform Matrices'!AC161+W135*'4 Transform Matrices'!AG161</f>
        <v/>
      </c>
      <c r="V160" s="80">
        <f>U135*'4 Transform Matrices'!Z161+V135*'4 Transform Matrices'!AD161+W135*'4 Transform Matrices'!AH161</f>
        <v/>
      </c>
      <c r="W160" s="80">
        <f>U135*'4 Transform Matrices'!AA161+V135*'4 Transform Matrices'!AE161+W135*'4 Transform Matrices'!AI161</f>
        <v/>
      </c>
      <c r="X160" s="80">
        <f>U135*'4 Transform Matrices'!AB161+V135*'4 Transform Matrices'!AF161+W135*'4 Transform Matrices'!AJ161+X135</f>
        <v/>
      </c>
      <c r="Y160" s="80">
        <f>Y135*'4 Transform Matrices'!Y161+Z135*'4 Transform Matrices'!AC161+AA135*'4 Transform Matrices'!AG161</f>
        <v/>
      </c>
      <c r="Z160" s="80">
        <f>Y135*'4 Transform Matrices'!Z161+Z135*'4 Transform Matrices'!AD161+AA135*'4 Transform Matrices'!AH161</f>
        <v/>
      </c>
      <c r="AA160" s="80">
        <f>Y135*'4 Transform Matrices'!AA161+Z135*'4 Transform Matrices'!AE161+AA135*'4 Transform Matrices'!AI161</f>
        <v/>
      </c>
      <c r="AB160" s="80">
        <f>Y135*'4 Transform Matrices'!AB161+Z135*'4 Transform Matrices'!AF161+AA135*'4 Transform Matrices'!AJ161+AB135</f>
        <v/>
      </c>
      <c r="AC160" s="80">
        <f>AC135*'4 Transform Matrices'!Y161+AD135*'4 Transform Matrices'!AC161+AE135*'4 Transform Matrices'!AG161</f>
        <v/>
      </c>
      <c r="AD160" s="80">
        <f>AC135*'4 Transform Matrices'!Z161+AD135*'4 Transform Matrices'!AD161+AE135*'4 Transform Matrices'!AH161</f>
        <v/>
      </c>
      <c r="AE160" s="80">
        <f>AC135*'4 Transform Matrices'!AA161+AD135*'4 Transform Matrices'!AE161+AE135*'4 Transform Matrices'!AI161</f>
        <v/>
      </c>
      <c r="AF160" s="80">
        <f>AC135*'4 Transform Matrices'!AB161+AD135*'4 Transform Matrices'!AF161+AE135*'4 Transform Matrices'!AJ161+AF135</f>
        <v/>
      </c>
      <c r="AG160" s="82">
        <f>MAX(ABS(I160-U160),ABS(J160-V160),ABS(K160-W160),ABS(L160-X160),ABS(M160-Y160),ABS(N160-Z160),ABS(O160-AA160),ABS(P160-AB160),ABS(Q160-AC160),ABS(R160-AD160),ABS(S160-AE160),ABS(T160-AF160))</f>
        <v/>
      </c>
      <c r="AI160" s="14" t="inlineStr"/>
    </row>
    <row r="161">
      <c r="A161" s="65" t="inlineStr">
        <is>
          <t>- Fence wire</t>
        </is>
      </c>
      <c r="B161" s="52" t="inlineStr">
        <is>
          <t>ENV-27</t>
        </is>
      </c>
      <c r="C161" s="58" t="inlineStr">
        <is>
          <t>Cylinder</t>
        </is>
      </c>
      <c r="D161" s="52" t="inlineStr">
        <is>
          <t>ENV-01</t>
        </is>
      </c>
      <c r="E161" s="52" t="n">
        <v>2</v>
      </c>
      <c r="F161" s="54">
        <f>L161</f>
        <v/>
      </c>
      <c r="G161" s="54">
        <f>P161</f>
        <v/>
      </c>
      <c r="H161" s="54">
        <f>T161</f>
        <v/>
      </c>
      <c r="I161" s="81" t="n">
        <v>-0.00705342228</v>
      </c>
      <c r="J161" s="81" t="n">
        <v>-7.80948831e-05</v>
      </c>
      <c r="K161" s="81" t="n">
        <v>-4.80920792</v>
      </c>
      <c r="L161" s="81" t="n">
        <v>-11.0304251</v>
      </c>
      <c r="M161" s="81" t="n">
        <v>0</v>
      </c>
      <c r="N161" s="81" t="n">
        <v>0.0119996117</v>
      </c>
      <c r="O161" s="81" t="n">
        <v>-0.0478204452</v>
      </c>
      <c r="P161" s="81" t="n">
        <v>1.15552974</v>
      </c>
      <c r="Q161" s="81" t="n">
        <v>0.009708204309999999</v>
      </c>
      <c r="R161" s="81" t="n">
        <v>-5.67392417e-05</v>
      </c>
      <c r="S161" s="81" t="n">
        <v>-3.49409366</v>
      </c>
      <c r="T161" s="81" t="n">
        <v>15.1820755</v>
      </c>
      <c r="U161" s="80">
        <f>U135*'4 Transform Matrices'!Y162+V135*'4 Transform Matrices'!AC162+W135*'4 Transform Matrices'!AG162</f>
        <v/>
      </c>
      <c r="V161" s="80">
        <f>U135*'4 Transform Matrices'!Z162+V135*'4 Transform Matrices'!AD162+W135*'4 Transform Matrices'!AH162</f>
        <v/>
      </c>
      <c r="W161" s="80">
        <f>U135*'4 Transform Matrices'!AA162+V135*'4 Transform Matrices'!AE162+W135*'4 Transform Matrices'!AI162</f>
        <v/>
      </c>
      <c r="X161" s="80">
        <f>U135*'4 Transform Matrices'!AB162+V135*'4 Transform Matrices'!AF162+W135*'4 Transform Matrices'!AJ162+X135</f>
        <v/>
      </c>
      <c r="Y161" s="80">
        <f>Y135*'4 Transform Matrices'!Y162+Z135*'4 Transform Matrices'!AC162+AA135*'4 Transform Matrices'!AG162</f>
        <v/>
      </c>
      <c r="Z161" s="80">
        <f>Y135*'4 Transform Matrices'!Z162+Z135*'4 Transform Matrices'!AD162+AA135*'4 Transform Matrices'!AH162</f>
        <v/>
      </c>
      <c r="AA161" s="80">
        <f>Y135*'4 Transform Matrices'!AA162+Z135*'4 Transform Matrices'!AE162+AA135*'4 Transform Matrices'!AI162</f>
        <v/>
      </c>
      <c r="AB161" s="80">
        <f>Y135*'4 Transform Matrices'!AB162+Z135*'4 Transform Matrices'!AF162+AA135*'4 Transform Matrices'!AJ162+AB135</f>
        <v/>
      </c>
      <c r="AC161" s="80">
        <f>AC135*'4 Transform Matrices'!Y162+AD135*'4 Transform Matrices'!AC162+AE135*'4 Transform Matrices'!AG162</f>
        <v/>
      </c>
      <c r="AD161" s="80">
        <f>AC135*'4 Transform Matrices'!Z162+AD135*'4 Transform Matrices'!AD162+AE135*'4 Transform Matrices'!AH162</f>
        <v/>
      </c>
      <c r="AE161" s="80">
        <f>AC135*'4 Transform Matrices'!AA162+AD135*'4 Transform Matrices'!AE162+AE135*'4 Transform Matrices'!AI162</f>
        <v/>
      </c>
      <c r="AF161" s="80">
        <f>AC135*'4 Transform Matrices'!AB162+AD135*'4 Transform Matrices'!AF162+AE135*'4 Transform Matrices'!AJ162+AF135</f>
        <v/>
      </c>
      <c r="AG161" s="82">
        <f>MAX(ABS(I161-U161),ABS(J161-V161),ABS(K161-W161),ABS(L161-X161),ABS(M161-Y161),ABS(N161-Z161),ABS(O161-AA161),ABS(P161-AB161),ABS(Q161-AC161),ABS(R161-AD161),ABS(S161-AE161),ABS(T161-AF161))</f>
        <v/>
      </c>
      <c r="AI161" s="14" t="inlineStr"/>
    </row>
    <row r="162">
      <c r="A162" s="65" t="inlineStr">
        <is>
          <t>- Fence wire</t>
        </is>
      </c>
      <c r="B162" s="52" t="inlineStr">
        <is>
          <t>ENV-28</t>
        </is>
      </c>
      <c r="C162" s="58" t="inlineStr">
        <is>
          <t>Cylinder</t>
        </is>
      </c>
      <c r="D162" s="52" t="inlineStr">
        <is>
          <t>ENV-01</t>
        </is>
      </c>
      <c r="E162" s="52" t="n">
        <v>2</v>
      </c>
      <c r="F162" s="54">
        <f>L162</f>
        <v/>
      </c>
      <c r="G162" s="54">
        <f>P162</f>
        <v/>
      </c>
      <c r="H162" s="54">
        <f>T162</f>
        <v/>
      </c>
      <c r="I162" s="81" t="n">
        <v>-0.00970820524</v>
      </c>
      <c r="J162" s="81" t="n">
        <v>4.11136944e-06</v>
      </c>
      <c r="K162" s="81" t="n">
        <v>-3.4940958</v>
      </c>
      <c r="L162" s="81" t="n">
        <v>-15.1820774</v>
      </c>
      <c r="M162" s="81" t="n">
        <v>0</v>
      </c>
      <c r="N162" s="81" t="n">
        <v>0.0119999982</v>
      </c>
      <c r="O162" s="81" t="n">
        <v>0.00346499705</v>
      </c>
      <c r="P162" s="81" t="n">
        <v>0.333352149</v>
      </c>
      <c r="Q162" s="81" t="n">
        <v>0.00705342228</v>
      </c>
      <c r="R162" s="81" t="n">
        <v>5.65881555e-06</v>
      </c>
      <c r="S162" s="81" t="n">
        <v>-4.80921173</v>
      </c>
      <c r="T162" s="81" t="n">
        <v>11.0304232</v>
      </c>
      <c r="U162" s="80">
        <f>U135*'4 Transform Matrices'!Y163+V135*'4 Transform Matrices'!AC163+W135*'4 Transform Matrices'!AG163</f>
        <v/>
      </c>
      <c r="V162" s="80">
        <f>U135*'4 Transform Matrices'!Z163+V135*'4 Transform Matrices'!AD163+W135*'4 Transform Matrices'!AH163</f>
        <v/>
      </c>
      <c r="W162" s="80">
        <f>U135*'4 Transform Matrices'!AA163+V135*'4 Transform Matrices'!AE163+W135*'4 Transform Matrices'!AI163</f>
        <v/>
      </c>
      <c r="X162" s="80">
        <f>U135*'4 Transform Matrices'!AB163+V135*'4 Transform Matrices'!AF163+W135*'4 Transform Matrices'!AJ163+X135</f>
        <v/>
      </c>
      <c r="Y162" s="80">
        <f>Y135*'4 Transform Matrices'!Y163+Z135*'4 Transform Matrices'!AC163+AA135*'4 Transform Matrices'!AG163</f>
        <v/>
      </c>
      <c r="Z162" s="80">
        <f>Y135*'4 Transform Matrices'!Z163+Z135*'4 Transform Matrices'!AD163+AA135*'4 Transform Matrices'!AH163</f>
        <v/>
      </c>
      <c r="AA162" s="80">
        <f>Y135*'4 Transform Matrices'!AA163+Z135*'4 Transform Matrices'!AE163+AA135*'4 Transform Matrices'!AI163</f>
        <v/>
      </c>
      <c r="AB162" s="80">
        <f>Y135*'4 Transform Matrices'!AB163+Z135*'4 Transform Matrices'!AF163+AA135*'4 Transform Matrices'!AJ163+AB135</f>
        <v/>
      </c>
      <c r="AC162" s="80">
        <f>AC135*'4 Transform Matrices'!Y163+AD135*'4 Transform Matrices'!AC163+AE135*'4 Transform Matrices'!AG163</f>
        <v/>
      </c>
      <c r="AD162" s="80">
        <f>AC135*'4 Transform Matrices'!Z163+AD135*'4 Transform Matrices'!AD163+AE135*'4 Transform Matrices'!AH163</f>
        <v/>
      </c>
      <c r="AE162" s="80">
        <f>AC135*'4 Transform Matrices'!AA163+AD135*'4 Transform Matrices'!AE163+AE135*'4 Transform Matrices'!AI163</f>
        <v/>
      </c>
      <c r="AF162" s="80">
        <f>AC135*'4 Transform Matrices'!AB163+AD135*'4 Transform Matrices'!AF163+AE135*'4 Transform Matrices'!AJ163+AF135</f>
        <v/>
      </c>
      <c r="AG162" s="82">
        <f>MAX(ABS(I162-U162),ABS(J162-V162),ABS(K162-W162),ABS(L162-X162),ABS(M162-Y162),ABS(N162-Z162),ABS(O162-AA162),ABS(P162-AB162),ABS(Q162-AC162),ABS(R162-AD162),ABS(S162-AE162),ABS(T162-AF162))</f>
        <v/>
      </c>
      <c r="AI162" s="14" t="inlineStr"/>
    </row>
    <row r="163">
      <c r="A163" s="65" t="inlineStr">
        <is>
          <t>- Fence wire</t>
        </is>
      </c>
      <c r="B163" s="52" t="inlineStr">
        <is>
          <t>ENV-29</t>
        </is>
      </c>
      <c r="C163" s="58" t="inlineStr">
        <is>
          <t>Cylinder</t>
        </is>
      </c>
      <c r="D163" s="52" t="inlineStr">
        <is>
          <t>ENV-01</t>
        </is>
      </c>
      <c r="E163" s="52" t="n">
        <v>2</v>
      </c>
      <c r="F163" s="54">
        <f>L163</f>
        <v/>
      </c>
      <c r="G163" s="54">
        <f>P163</f>
        <v/>
      </c>
      <c r="H163" s="54">
        <f>T163</f>
        <v/>
      </c>
      <c r="I163" s="81" t="n">
        <v>-0.00970820524</v>
      </c>
      <c r="J163" s="81" t="n">
        <v>4.11136944e-06</v>
      </c>
      <c r="K163" s="81" t="n">
        <v>-3.4940958</v>
      </c>
      <c r="L163" s="81" t="n">
        <v>-15.1820774</v>
      </c>
      <c r="M163" s="81" t="n">
        <v>0</v>
      </c>
      <c r="N163" s="81" t="n">
        <v>0.0119999982</v>
      </c>
      <c r="O163" s="81" t="n">
        <v>0.00346499705</v>
      </c>
      <c r="P163" s="81" t="n">
        <v>0.733352184</v>
      </c>
      <c r="Q163" s="81" t="n">
        <v>0.00705342228</v>
      </c>
      <c r="R163" s="81" t="n">
        <v>5.65881555e-06</v>
      </c>
      <c r="S163" s="81" t="n">
        <v>-4.80921173</v>
      </c>
      <c r="T163" s="81" t="n">
        <v>11.0304232</v>
      </c>
      <c r="U163" s="80">
        <f>U135*'4 Transform Matrices'!Y164+V135*'4 Transform Matrices'!AC164+W135*'4 Transform Matrices'!AG164</f>
        <v/>
      </c>
      <c r="V163" s="80">
        <f>U135*'4 Transform Matrices'!Z164+V135*'4 Transform Matrices'!AD164+W135*'4 Transform Matrices'!AH164</f>
        <v/>
      </c>
      <c r="W163" s="80">
        <f>U135*'4 Transform Matrices'!AA164+V135*'4 Transform Matrices'!AE164+W135*'4 Transform Matrices'!AI164</f>
        <v/>
      </c>
      <c r="X163" s="80">
        <f>U135*'4 Transform Matrices'!AB164+V135*'4 Transform Matrices'!AF164+W135*'4 Transform Matrices'!AJ164+X135</f>
        <v/>
      </c>
      <c r="Y163" s="80">
        <f>Y135*'4 Transform Matrices'!Y164+Z135*'4 Transform Matrices'!AC164+AA135*'4 Transform Matrices'!AG164</f>
        <v/>
      </c>
      <c r="Z163" s="80">
        <f>Y135*'4 Transform Matrices'!Z164+Z135*'4 Transform Matrices'!AD164+AA135*'4 Transform Matrices'!AH164</f>
        <v/>
      </c>
      <c r="AA163" s="80">
        <f>Y135*'4 Transform Matrices'!AA164+Z135*'4 Transform Matrices'!AE164+AA135*'4 Transform Matrices'!AI164</f>
        <v/>
      </c>
      <c r="AB163" s="80">
        <f>Y135*'4 Transform Matrices'!AB164+Z135*'4 Transform Matrices'!AF164+AA135*'4 Transform Matrices'!AJ164+AB135</f>
        <v/>
      </c>
      <c r="AC163" s="80">
        <f>AC135*'4 Transform Matrices'!Y164+AD135*'4 Transform Matrices'!AC164+AE135*'4 Transform Matrices'!AG164</f>
        <v/>
      </c>
      <c r="AD163" s="80">
        <f>AC135*'4 Transform Matrices'!Z164+AD135*'4 Transform Matrices'!AD164+AE135*'4 Transform Matrices'!AH164</f>
        <v/>
      </c>
      <c r="AE163" s="80">
        <f>AC135*'4 Transform Matrices'!AA164+AD135*'4 Transform Matrices'!AE164+AE135*'4 Transform Matrices'!AI164</f>
        <v/>
      </c>
      <c r="AF163" s="80">
        <f>AC135*'4 Transform Matrices'!AB164+AD135*'4 Transform Matrices'!AF164+AE135*'4 Transform Matrices'!AJ164+AF135</f>
        <v/>
      </c>
      <c r="AG163" s="82">
        <f>MAX(ABS(I163-U163),ABS(J163-V163),ABS(K163-W163),ABS(L163-X163),ABS(M163-Y163),ABS(N163-Z163),ABS(O163-AA163),ABS(P163-AB163),ABS(Q163-AC163),ABS(R163-AD163),ABS(S163-AE163),ABS(T163-AF163))</f>
        <v/>
      </c>
      <c r="AI163" s="14" t="inlineStr"/>
    </row>
    <row r="164">
      <c r="A164" s="65" t="inlineStr">
        <is>
          <t>- Fence wire</t>
        </is>
      </c>
      <c r="B164" s="52" t="inlineStr">
        <is>
          <t>ENV-30</t>
        </is>
      </c>
      <c r="C164" s="58" t="inlineStr">
        <is>
          <t>Cylinder</t>
        </is>
      </c>
      <c r="D164" s="52" t="inlineStr">
        <is>
          <t>ENV-01</t>
        </is>
      </c>
      <c r="E164" s="52" t="n">
        <v>2</v>
      </c>
      <c r="F164" s="54">
        <f>L164</f>
        <v/>
      </c>
      <c r="G164" s="54">
        <f>P164</f>
        <v/>
      </c>
      <c r="H164" s="54">
        <f>T164</f>
        <v/>
      </c>
      <c r="I164" s="81" t="n">
        <v>-0.00970820524</v>
      </c>
      <c r="J164" s="81" t="n">
        <v>4.11143992e-06</v>
      </c>
      <c r="K164" s="81" t="n">
        <v>-3.4940958</v>
      </c>
      <c r="L164" s="81" t="n">
        <v>-15.1820774</v>
      </c>
      <c r="M164" s="81" t="n">
        <v>0</v>
      </c>
      <c r="N164" s="81" t="n">
        <v>0.0119999982</v>
      </c>
      <c r="O164" s="81" t="n">
        <v>0.00346505665</v>
      </c>
      <c r="P164" s="81" t="n">
        <v>1.13335204</v>
      </c>
      <c r="Q164" s="81" t="n">
        <v>0.00705342228</v>
      </c>
      <c r="R164" s="81" t="n">
        <v>5.65891287e-06</v>
      </c>
      <c r="S164" s="81" t="n">
        <v>-4.80921173</v>
      </c>
      <c r="T164" s="81" t="n">
        <v>11.0304232</v>
      </c>
      <c r="U164" s="80">
        <f>U135*'4 Transform Matrices'!Y165+V135*'4 Transform Matrices'!AC165+W135*'4 Transform Matrices'!AG165</f>
        <v/>
      </c>
      <c r="V164" s="80">
        <f>U135*'4 Transform Matrices'!Z165+V135*'4 Transform Matrices'!AD165+W135*'4 Transform Matrices'!AH165</f>
        <v/>
      </c>
      <c r="W164" s="80">
        <f>U135*'4 Transform Matrices'!AA165+V135*'4 Transform Matrices'!AE165+W135*'4 Transform Matrices'!AI165</f>
        <v/>
      </c>
      <c r="X164" s="80">
        <f>U135*'4 Transform Matrices'!AB165+V135*'4 Transform Matrices'!AF165+W135*'4 Transform Matrices'!AJ165+X135</f>
        <v/>
      </c>
      <c r="Y164" s="80">
        <f>Y135*'4 Transform Matrices'!Y165+Z135*'4 Transform Matrices'!AC165+AA135*'4 Transform Matrices'!AG165</f>
        <v/>
      </c>
      <c r="Z164" s="80">
        <f>Y135*'4 Transform Matrices'!Z165+Z135*'4 Transform Matrices'!AD165+AA135*'4 Transform Matrices'!AH165</f>
        <v/>
      </c>
      <c r="AA164" s="80">
        <f>Y135*'4 Transform Matrices'!AA165+Z135*'4 Transform Matrices'!AE165+AA135*'4 Transform Matrices'!AI165</f>
        <v/>
      </c>
      <c r="AB164" s="80">
        <f>Y135*'4 Transform Matrices'!AB165+Z135*'4 Transform Matrices'!AF165+AA135*'4 Transform Matrices'!AJ165+AB135</f>
        <v/>
      </c>
      <c r="AC164" s="80">
        <f>AC135*'4 Transform Matrices'!Y165+AD135*'4 Transform Matrices'!AC165+AE135*'4 Transform Matrices'!AG165</f>
        <v/>
      </c>
      <c r="AD164" s="80">
        <f>AC135*'4 Transform Matrices'!Z165+AD135*'4 Transform Matrices'!AD165+AE135*'4 Transform Matrices'!AH165</f>
        <v/>
      </c>
      <c r="AE164" s="80">
        <f>AC135*'4 Transform Matrices'!AA165+AD135*'4 Transform Matrices'!AE165+AE135*'4 Transform Matrices'!AI165</f>
        <v/>
      </c>
      <c r="AF164" s="80">
        <f>AC135*'4 Transform Matrices'!AB165+AD135*'4 Transform Matrices'!AF165+AE135*'4 Transform Matrices'!AJ165+AF135</f>
        <v/>
      </c>
      <c r="AG164" s="82">
        <f>MAX(ABS(I164-U164),ABS(J164-V164),ABS(K164-W164),ABS(L164-X164),ABS(M164-Y164),ABS(N164-Z164),ABS(O164-AA164),ABS(P164-AB164),ABS(Q164-AC164),ABS(R164-AD164),ABS(S164-AE164),ABS(T164-AF164))</f>
        <v/>
      </c>
      <c r="AI164" s="14" t="inlineStr"/>
    </row>
    <row r="165">
      <c r="A165" s="65" t="inlineStr">
        <is>
          <t>- Fence wire</t>
        </is>
      </c>
      <c r="B165" s="52" t="inlineStr">
        <is>
          <t>ENV-31</t>
        </is>
      </c>
      <c r="C165" s="58" t="inlineStr">
        <is>
          <t>Cylinder</t>
        </is>
      </c>
      <c r="D165" s="52" t="inlineStr">
        <is>
          <t>ENV-01</t>
        </is>
      </c>
      <c r="E165" s="52" t="n">
        <v>2</v>
      </c>
      <c r="F165" s="54">
        <f>L165</f>
        <v/>
      </c>
      <c r="G165" s="54">
        <f>P165</f>
        <v/>
      </c>
      <c r="H165" s="54">
        <f>T165</f>
        <v/>
      </c>
      <c r="I165" s="81" t="n">
        <v>-0.0114126783</v>
      </c>
      <c r="J165" s="81" t="n">
        <v>2.79306842e-05</v>
      </c>
      <c r="K165" s="81" t="n">
        <v>-1.83695412</v>
      </c>
      <c r="L165" s="81" t="n">
        <v>-17.8476028</v>
      </c>
      <c r="M165" s="81" t="n">
        <v>0</v>
      </c>
      <c r="N165" s="81" t="n">
        <v>0.0119996592</v>
      </c>
      <c r="O165" s="81" t="n">
        <v>0.044776082</v>
      </c>
      <c r="P165" s="81" t="n">
        <v>0.357472688</v>
      </c>
      <c r="Q165" s="81" t="n">
        <v>0.00370820449</v>
      </c>
      <c r="R165" s="81" t="n">
        <v>8.59617867e-05</v>
      </c>
      <c r="S165" s="81" t="n">
        <v>-5.65356255</v>
      </c>
      <c r="T165" s="81" t="n">
        <v>5.79903603</v>
      </c>
      <c r="U165" s="80">
        <f>U135*'4 Transform Matrices'!Y166+V135*'4 Transform Matrices'!AC166+W135*'4 Transform Matrices'!AG166</f>
        <v/>
      </c>
      <c r="V165" s="80">
        <f>U135*'4 Transform Matrices'!Z166+V135*'4 Transform Matrices'!AD166+W135*'4 Transform Matrices'!AH166</f>
        <v/>
      </c>
      <c r="W165" s="80">
        <f>U135*'4 Transform Matrices'!AA166+V135*'4 Transform Matrices'!AE166+W135*'4 Transform Matrices'!AI166</f>
        <v/>
      </c>
      <c r="X165" s="80">
        <f>U135*'4 Transform Matrices'!AB166+V135*'4 Transform Matrices'!AF166+W135*'4 Transform Matrices'!AJ166+X135</f>
        <v/>
      </c>
      <c r="Y165" s="80">
        <f>Y135*'4 Transform Matrices'!Y166+Z135*'4 Transform Matrices'!AC166+AA135*'4 Transform Matrices'!AG166</f>
        <v/>
      </c>
      <c r="Z165" s="80">
        <f>Y135*'4 Transform Matrices'!Z166+Z135*'4 Transform Matrices'!AD166+AA135*'4 Transform Matrices'!AH166</f>
        <v/>
      </c>
      <c r="AA165" s="80">
        <f>Y135*'4 Transform Matrices'!AA166+Z135*'4 Transform Matrices'!AE166+AA135*'4 Transform Matrices'!AI166</f>
        <v/>
      </c>
      <c r="AB165" s="80">
        <f>Y135*'4 Transform Matrices'!AB166+Z135*'4 Transform Matrices'!AF166+AA135*'4 Transform Matrices'!AJ166+AB135</f>
        <v/>
      </c>
      <c r="AC165" s="80">
        <f>AC135*'4 Transform Matrices'!Y166+AD135*'4 Transform Matrices'!AC166+AE135*'4 Transform Matrices'!AG166</f>
        <v/>
      </c>
      <c r="AD165" s="80">
        <f>AC135*'4 Transform Matrices'!Z166+AD135*'4 Transform Matrices'!AD166+AE135*'4 Transform Matrices'!AH166</f>
        <v/>
      </c>
      <c r="AE165" s="80">
        <f>AC135*'4 Transform Matrices'!AA166+AD135*'4 Transform Matrices'!AE166+AE135*'4 Transform Matrices'!AI166</f>
        <v/>
      </c>
      <c r="AF165" s="80">
        <f>AC135*'4 Transform Matrices'!AB166+AD135*'4 Transform Matrices'!AF166+AE135*'4 Transform Matrices'!AJ166+AF135</f>
        <v/>
      </c>
      <c r="AG165" s="82">
        <f>MAX(ABS(I165-U165),ABS(J165-V165),ABS(K165-W165),ABS(L165-X165),ABS(M165-Y165),ABS(N165-Z165),ABS(O165-AA165),ABS(P165-AB165),ABS(Q165-AC165),ABS(R165-AD165),ABS(S165-AE165),ABS(T165-AF165))</f>
        <v/>
      </c>
      <c r="AI165" s="14" t="inlineStr"/>
    </row>
    <row r="166">
      <c r="A166" s="65" t="inlineStr">
        <is>
          <t>- Fence wire</t>
        </is>
      </c>
      <c r="B166" s="52" t="inlineStr">
        <is>
          <t>ENV-32</t>
        </is>
      </c>
      <c r="C166" s="58" t="inlineStr">
        <is>
          <t>Cylinder</t>
        </is>
      </c>
      <c r="D166" s="52" t="inlineStr">
        <is>
          <t>ENV-01</t>
        </is>
      </c>
      <c r="E166" s="52" t="n">
        <v>2</v>
      </c>
      <c r="F166" s="54">
        <f>L166</f>
        <v/>
      </c>
      <c r="G166" s="54">
        <f>P166</f>
        <v/>
      </c>
      <c r="H166" s="54">
        <f>T166</f>
        <v/>
      </c>
      <c r="I166" s="81" t="n">
        <v>-0.0114126783</v>
      </c>
      <c r="J166" s="81" t="n">
        <v>2.79306842e-05</v>
      </c>
      <c r="K166" s="81" t="n">
        <v>-1.83695412</v>
      </c>
      <c r="L166" s="81" t="n">
        <v>-17.8476028</v>
      </c>
      <c r="M166" s="81" t="n">
        <v>0</v>
      </c>
      <c r="N166" s="81" t="n">
        <v>0.0119996592</v>
      </c>
      <c r="O166" s="81" t="n">
        <v>0.044776082</v>
      </c>
      <c r="P166" s="81" t="n">
        <v>0.7574726939999999</v>
      </c>
      <c r="Q166" s="81" t="n">
        <v>0.00370820449</v>
      </c>
      <c r="R166" s="81" t="n">
        <v>8.59617867e-05</v>
      </c>
      <c r="S166" s="81" t="n">
        <v>-5.65356255</v>
      </c>
      <c r="T166" s="81" t="n">
        <v>5.79903603</v>
      </c>
      <c r="U166" s="80">
        <f>U135*'4 Transform Matrices'!Y167+V135*'4 Transform Matrices'!AC167+W135*'4 Transform Matrices'!AG167</f>
        <v/>
      </c>
      <c r="V166" s="80">
        <f>U135*'4 Transform Matrices'!Z167+V135*'4 Transform Matrices'!AD167+W135*'4 Transform Matrices'!AH167</f>
        <v/>
      </c>
      <c r="W166" s="80">
        <f>U135*'4 Transform Matrices'!AA167+V135*'4 Transform Matrices'!AE167+W135*'4 Transform Matrices'!AI167</f>
        <v/>
      </c>
      <c r="X166" s="80">
        <f>U135*'4 Transform Matrices'!AB167+V135*'4 Transform Matrices'!AF167+W135*'4 Transform Matrices'!AJ167+X135</f>
        <v/>
      </c>
      <c r="Y166" s="80">
        <f>Y135*'4 Transform Matrices'!Y167+Z135*'4 Transform Matrices'!AC167+AA135*'4 Transform Matrices'!AG167</f>
        <v/>
      </c>
      <c r="Z166" s="80">
        <f>Y135*'4 Transform Matrices'!Z167+Z135*'4 Transform Matrices'!AD167+AA135*'4 Transform Matrices'!AH167</f>
        <v/>
      </c>
      <c r="AA166" s="80">
        <f>Y135*'4 Transform Matrices'!AA167+Z135*'4 Transform Matrices'!AE167+AA135*'4 Transform Matrices'!AI167</f>
        <v/>
      </c>
      <c r="AB166" s="80">
        <f>Y135*'4 Transform Matrices'!AB167+Z135*'4 Transform Matrices'!AF167+AA135*'4 Transform Matrices'!AJ167+AB135</f>
        <v/>
      </c>
      <c r="AC166" s="80">
        <f>AC135*'4 Transform Matrices'!Y167+AD135*'4 Transform Matrices'!AC167+AE135*'4 Transform Matrices'!AG167</f>
        <v/>
      </c>
      <c r="AD166" s="80">
        <f>AC135*'4 Transform Matrices'!Z167+AD135*'4 Transform Matrices'!AD167+AE135*'4 Transform Matrices'!AH167</f>
        <v/>
      </c>
      <c r="AE166" s="80">
        <f>AC135*'4 Transform Matrices'!AA167+AD135*'4 Transform Matrices'!AE167+AE135*'4 Transform Matrices'!AI167</f>
        <v/>
      </c>
      <c r="AF166" s="80">
        <f>AC135*'4 Transform Matrices'!AB167+AD135*'4 Transform Matrices'!AF167+AE135*'4 Transform Matrices'!AJ167+AF135</f>
        <v/>
      </c>
      <c r="AG166" s="82">
        <f>MAX(ABS(I166-U166),ABS(J166-V166),ABS(K166-W166),ABS(L166-X166),ABS(M166-Y166),ABS(N166-Z166),ABS(O166-AA166),ABS(P166-AB166),ABS(Q166-AC166),ABS(R166-AD166),ABS(S166-AE166),ABS(T166-AF166))</f>
        <v/>
      </c>
      <c r="AI166" s="14" t="inlineStr"/>
    </row>
    <row r="167">
      <c r="A167" s="65" t="inlineStr">
        <is>
          <t>- Fence wire</t>
        </is>
      </c>
      <c r="B167" s="52" t="inlineStr">
        <is>
          <t>ENV-33</t>
        </is>
      </c>
      <c r="C167" s="58" t="inlineStr">
        <is>
          <t>Cylinder</t>
        </is>
      </c>
      <c r="D167" s="52" t="inlineStr">
        <is>
          <t>ENV-01</t>
        </is>
      </c>
      <c r="E167" s="52" t="n">
        <v>2</v>
      </c>
      <c r="F167" s="54">
        <f>L167</f>
        <v/>
      </c>
      <c r="G167" s="54">
        <f>P167</f>
        <v/>
      </c>
      <c r="H167" s="54">
        <f>T167</f>
        <v/>
      </c>
      <c r="I167" s="81" t="n">
        <v>-0.0114126783</v>
      </c>
      <c r="J167" s="81" t="n">
        <v>2.79306842e-05</v>
      </c>
      <c r="K167" s="81" t="n">
        <v>-1.83695412</v>
      </c>
      <c r="L167" s="81" t="n">
        <v>-17.8476028</v>
      </c>
      <c r="M167" s="81" t="n">
        <v>0</v>
      </c>
      <c r="N167" s="81" t="n">
        <v>0.0119996592</v>
      </c>
      <c r="O167" s="81" t="n">
        <v>0.044776082</v>
      </c>
      <c r="P167" s="81" t="n">
        <v>1.15747261</v>
      </c>
      <c r="Q167" s="81" t="n">
        <v>0.00370820449</v>
      </c>
      <c r="R167" s="81" t="n">
        <v>8.59617867e-05</v>
      </c>
      <c r="S167" s="81" t="n">
        <v>-5.65356255</v>
      </c>
      <c r="T167" s="81" t="n">
        <v>5.79903603</v>
      </c>
      <c r="U167" s="80">
        <f>U135*'4 Transform Matrices'!Y168+V135*'4 Transform Matrices'!AC168+W135*'4 Transform Matrices'!AG168</f>
        <v/>
      </c>
      <c r="V167" s="80">
        <f>U135*'4 Transform Matrices'!Z168+V135*'4 Transform Matrices'!AD168+W135*'4 Transform Matrices'!AH168</f>
        <v/>
      </c>
      <c r="W167" s="80">
        <f>U135*'4 Transform Matrices'!AA168+V135*'4 Transform Matrices'!AE168+W135*'4 Transform Matrices'!AI168</f>
        <v/>
      </c>
      <c r="X167" s="80">
        <f>U135*'4 Transform Matrices'!AB168+V135*'4 Transform Matrices'!AF168+W135*'4 Transform Matrices'!AJ168+X135</f>
        <v/>
      </c>
      <c r="Y167" s="80">
        <f>Y135*'4 Transform Matrices'!Y168+Z135*'4 Transform Matrices'!AC168+AA135*'4 Transform Matrices'!AG168</f>
        <v/>
      </c>
      <c r="Z167" s="80">
        <f>Y135*'4 Transform Matrices'!Z168+Z135*'4 Transform Matrices'!AD168+AA135*'4 Transform Matrices'!AH168</f>
        <v/>
      </c>
      <c r="AA167" s="80">
        <f>Y135*'4 Transform Matrices'!AA168+Z135*'4 Transform Matrices'!AE168+AA135*'4 Transform Matrices'!AI168</f>
        <v/>
      </c>
      <c r="AB167" s="80">
        <f>Y135*'4 Transform Matrices'!AB168+Z135*'4 Transform Matrices'!AF168+AA135*'4 Transform Matrices'!AJ168+AB135</f>
        <v/>
      </c>
      <c r="AC167" s="80">
        <f>AC135*'4 Transform Matrices'!Y168+AD135*'4 Transform Matrices'!AC168+AE135*'4 Transform Matrices'!AG168</f>
        <v/>
      </c>
      <c r="AD167" s="80">
        <f>AC135*'4 Transform Matrices'!Z168+AD135*'4 Transform Matrices'!AD168+AE135*'4 Transform Matrices'!AH168</f>
        <v/>
      </c>
      <c r="AE167" s="80">
        <f>AC135*'4 Transform Matrices'!AA168+AD135*'4 Transform Matrices'!AE168+AE135*'4 Transform Matrices'!AI168</f>
        <v/>
      </c>
      <c r="AF167" s="80">
        <f>AC135*'4 Transform Matrices'!AB168+AD135*'4 Transform Matrices'!AF168+AE135*'4 Transform Matrices'!AJ168+AF135</f>
        <v/>
      </c>
      <c r="AG167" s="82">
        <f>MAX(ABS(I167-U167),ABS(J167-V167),ABS(K167-W167),ABS(L167-X167),ABS(M167-Y167),ABS(N167-Z167),ABS(O167-AA167),ABS(P167-AB167),ABS(Q167-AC167),ABS(R167-AD167),ABS(S167-AE167),ABS(T167-AF167))</f>
        <v/>
      </c>
      <c r="AI167" s="14" t="inlineStr"/>
    </row>
    <row r="168">
      <c r="A168" s="65" t="inlineStr">
        <is>
          <t>- Fence wire</t>
        </is>
      </c>
      <c r="B168" s="52" t="inlineStr">
        <is>
          <t>ENV-34</t>
        </is>
      </c>
      <c r="C168" s="58" t="inlineStr">
        <is>
          <t>Cylinder</t>
        </is>
      </c>
      <c r="D168" s="52" t="inlineStr">
        <is>
          <t>ENV-01</t>
        </is>
      </c>
      <c r="E168" s="52" t="n">
        <v>2</v>
      </c>
      <c r="F168" s="54">
        <f>L168</f>
        <v/>
      </c>
      <c r="G168" s="54">
        <f>P168</f>
        <v/>
      </c>
      <c r="H168" s="54">
        <f>T168</f>
        <v/>
      </c>
      <c r="I168" s="81" t="n">
        <v>-0.0120000001</v>
      </c>
      <c r="J168" s="81" t="n">
        <v>9.87528202e-14</v>
      </c>
      <c r="K168" s="81" t="n">
        <v>8.97596408e-07</v>
      </c>
      <c r="L168" s="81" t="n">
        <v>-18.7660789</v>
      </c>
      <c r="M168" s="81" t="n">
        <v>0</v>
      </c>
      <c r="N168" s="81" t="n">
        <v>0.0120000001</v>
      </c>
      <c r="O168" s="81" t="n">
        <v>-0.000323981047</v>
      </c>
      <c r="P168" s="81" t="n">
        <v>0.379698753</v>
      </c>
      <c r="Q168" s="81" t="n">
        <v>-1.8119497e-09</v>
      </c>
      <c r="R168" s="81" t="n">
        <v>-6.54010364e-07</v>
      </c>
      <c r="S168" s="81" t="n">
        <v>-5.94451237</v>
      </c>
      <c r="T168" s="81" t="n">
        <v>-1.54972076e-06</v>
      </c>
      <c r="U168" s="80">
        <f>U135*'4 Transform Matrices'!Y169+V135*'4 Transform Matrices'!AC169+W135*'4 Transform Matrices'!AG169</f>
        <v/>
      </c>
      <c r="V168" s="80">
        <f>U135*'4 Transform Matrices'!Z169+V135*'4 Transform Matrices'!AD169+W135*'4 Transform Matrices'!AH169</f>
        <v/>
      </c>
      <c r="W168" s="80">
        <f>U135*'4 Transform Matrices'!AA169+V135*'4 Transform Matrices'!AE169+W135*'4 Transform Matrices'!AI169</f>
        <v/>
      </c>
      <c r="X168" s="80">
        <f>U135*'4 Transform Matrices'!AB169+V135*'4 Transform Matrices'!AF169+W135*'4 Transform Matrices'!AJ169+X135</f>
        <v/>
      </c>
      <c r="Y168" s="80">
        <f>Y135*'4 Transform Matrices'!Y169+Z135*'4 Transform Matrices'!AC169+AA135*'4 Transform Matrices'!AG169</f>
        <v/>
      </c>
      <c r="Z168" s="80">
        <f>Y135*'4 Transform Matrices'!Z169+Z135*'4 Transform Matrices'!AD169+AA135*'4 Transform Matrices'!AH169</f>
        <v/>
      </c>
      <c r="AA168" s="80">
        <f>Y135*'4 Transform Matrices'!AA169+Z135*'4 Transform Matrices'!AE169+AA135*'4 Transform Matrices'!AI169</f>
        <v/>
      </c>
      <c r="AB168" s="80">
        <f>Y135*'4 Transform Matrices'!AB169+Z135*'4 Transform Matrices'!AF169+AA135*'4 Transform Matrices'!AJ169+AB135</f>
        <v/>
      </c>
      <c r="AC168" s="80">
        <f>AC135*'4 Transform Matrices'!Y169+AD135*'4 Transform Matrices'!AC169+AE135*'4 Transform Matrices'!AG169</f>
        <v/>
      </c>
      <c r="AD168" s="80">
        <f>AC135*'4 Transform Matrices'!Z169+AD135*'4 Transform Matrices'!AD169+AE135*'4 Transform Matrices'!AH169</f>
        <v/>
      </c>
      <c r="AE168" s="80">
        <f>AC135*'4 Transform Matrices'!AA169+AD135*'4 Transform Matrices'!AE169+AE135*'4 Transform Matrices'!AI169</f>
        <v/>
      </c>
      <c r="AF168" s="80">
        <f>AC135*'4 Transform Matrices'!AB169+AD135*'4 Transform Matrices'!AF169+AE135*'4 Transform Matrices'!AJ169+AF135</f>
        <v/>
      </c>
      <c r="AG168" s="82">
        <f>MAX(ABS(I168-U168),ABS(J168-V168),ABS(K168-W168),ABS(L168-X168),ABS(M168-Y168),ABS(N168-Z168),ABS(O168-AA168),ABS(P168-AB168),ABS(Q168-AC168),ABS(R168-AD168),ABS(S168-AE168),ABS(T168-AF168))</f>
        <v/>
      </c>
      <c r="AI168" s="14" t="inlineStr"/>
    </row>
    <row r="169">
      <c r="A169" s="65" t="inlineStr">
        <is>
          <t>- Fence wire</t>
        </is>
      </c>
      <c r="B169" s="52" t="inlineStr">
        <is>
          <t>ENV-35</t>
        </is>
      </c>
      <c r="C169" s="58" t="inlineStr">
        <is>
          <t>Cylinder</t>
        </is>
      </c>
      <c r="D169" s="52" t="inlineStr">
        <is>
          <t>ENV-01</t>
        </is>
      </c>
      <c r="E169" s="52" t="n">
        <v>2</v>
      </c>
      <c r="F169" s="54">
        <f>L169</f>
        <v/>
      </c>
      <c r="G169" s="54">
        <f>P169</f>
        <v/>
      </c>
      <c r="H169" s="54">
        <f>T169</f>
        <v/>
      </c>
      <c r="I169" s="81" t="n">
        <v>-0.0120000001</v>
      </c>
      <c r="J169" s="81" t="n">
        <v>9.87619071e-14</v>
      </c>
      <c r="K169" s="81" t="n">
        <v>8.97596408e-07</v>
      </c>
      <c r="L169" s="81" t="n">
        <v>-18.7660789</v>
      </c>
      <c r="M169" s="81" t="n">
        <v>0</v>
      </c>
      <c r="N169" s="81" t="n">
        <v>0.0120000001</v>
      </c>
      <c r="O169" s="81" t="n">
        <v>-0.000324010849</v>
      </c>
      <c r="P169" s="81" t="n">
        <v>0.77969873</v>
      </c>
      <c r="Q169" s="81" t="n">
        <v>-1.8119497e-09</v>
      </c>
      <c r="R169" s="81" t="n">
        <v>-6.54070504e-07</v>
      </c>
      <c r="S169" s="81" t="n">
        <v>-5.94451237</v>
      </c>
      <c r="T169" s="81" t="n">
        <v>-1.54972076e-06</v>
      </c>
      <c r="U169" s="80">
        <f>U135*'4 Transform Matrices'!Y170+V135*'4 Transform Matrices'!AC170+W135*'4 Transform Matrices'!AG170</f>
        <v/>
      </c>
      <c r="V169" s="80">
        <f>U135*'4 Transform Matrices'!Z170+V135*'4 Transform Matrices'!AD170+W135*'4 Transform Matrices'!AH170</f>
        <v/>
      </c>
      <c r="W169" s="80">
        <f>U135*'4 Transform Matrices'!AA170+V135*'4 Transform Matrices'!AE170+W135*'4 Transform Matrices'!AI170</f>
        <v/>
      </c>
      <c r="X169" s="80">
        <f>U135*'4 Transform Matrices'!AB170+V135*'4 Transform Matrices'!AF170+W135*'4 Transform Matrices'!AJ170+X135</f>
        <v/>
      </c>
      <c r="Y169" s="80">
        <f>Y135*'4 Transform Matrices'!Y170+Z135*'4 Transform Matrices'!AC170+AA135*'4 Transform Matrices'!AG170</f>
        <v/>
      </c>
      <c r="Z169" s="80">
        <f>Y135*'4 Transform Matrices'!Z170+Z135*'4 Transform Matrices'!AD170+AA135*'4 Transform Matrices'!AH170</f>
        <v/>
      </c>
      <c r="AA169" s="80">
        <f>Y135*'4 Transform Matrices'!AA170+Z135*'4 Transform Matrices'!AE170+AA135*'4 Transform Matrices'!AI170</f>
        <v/>
      </c>
      <c r="AB169" s="80">
        <f>Y135*'4 Transform Matrices'!AB170+Z135*'4 Transform Matrices'!AF170+AA135*'4 Transform Matrices'!AJ170+AB135</f>
        <v/>
      </c>
      <c r="AC169" s="80">
        <f>AC135*'4 Transform Matrices'!Y170+AD135*'4 Transform Matrices'!AC170+AE135*'4 Transform Matrices'!AG170</f>
        <v/>
      </c>
      <c r="AD169" s="80">
        <f>AC135*'4 Transform Matrices'!Z170+AD135*'4 Transform Matrices'!AD170+AE135*'4 Transform Matrices'!AH170</f>
        <v/>
      </c>
      <c r="AE169" s="80">
        <f>AC135*'4 Transform Matrices'!AA170+AD135*'4 Transform Matrices'!AE170+AE135*'4 Transform Matrices'!AI170</f>
        <v/>
      </c>
      <c r="AF169" s="80">
        <f>AC135*'4 Transform Matrices'!AB170+AD135*'4 Transform Matrices'!AF170+AE135*'4 Transform Matrices'!AJ170+AF135</f>
        <v/>
      </c>
      <c r="AG169" s="82">
        <f>MAX(ABS(I169-U169),ABS(J169-V169),ABS(K169-W169),ABS(L169-X169),ABS(M169-Y169),ABS(N169-Z169),ABS(O169-AA169),ABS(P169-AB169),ABS(Q169-AC169),ABS(R169-AD169),ABS(S169-AE169),ABS(T169-AF169))</f>
        <v/>
      </c>
      <c r="AI169" s="14" t="inlineStr"/>
    </row>
    <row r="170">
      <c r="A170" s="65" t="inlineStr">
        <is>
          <t>- Fence wire</t>
        </is>
      </c>
      <c r="B170" s="52" t="inlineStr">
        <is>
          <t>ENV-36</t>
        </is>
      </c>
      <c r="C170" s="58" t="inlineStr">
        <is>
          <t>Cylinder</t>
        </is>
      </c>
      <c r="D170" s="52" t="inlineStr">
        <is>
          <t>ENV-01</t>
        </is>
      </c>
      <c r="E170" s="52" t="n">
        <v>2</v>
      </c>
      <c r="F170" s="54">
        <f>L170</f>
        <v/>
      </c>
      <c r="G170" s="54">
        <f>P170</f>
        <v/>
      </c>
      <c r="H170" s="54">
        <f>T170</f>
        <v/>
      </c>
      <c r="I170" s="81" t="n">
        <v>-0.0120000001</v>
      </c>
      <c r="J170" s="81" t="n">
        <v>9.87619071e-14</v>
      </c>
      <c r="K170" s="81" t="n">
        <v>8.97596408e-07</v>
      </c>
      <c r="L170" s="81" t="n">
        <v>-18.7660789</v>
      </c>
      <c r="M170" s="81" t="n">
        <v>0</v>
      </c>
      <c r="N170" s="81" t="n">
        <v>0.0120000001</v>
      </c>
      <c r="O170" s="81" t="n">
        <v>-0.000324010849</v>
      </c>
      <c r="P170" s="81" t="n">
        <v>1.17969871</v>
      </c>
      <c r="Q170" s="81" t="n">
        <v>-1.8119497e-09</v>
      </c>
      <c r="R170" s="81" t="n">
        <v>-6.54070504e-07</v>
      </c>
      <c r="S170" s="81" t="n">
        <v>-5.94451237</v>
      </c>
      <c r="T170" s="81" t="n">
        <v>-1.54972076e-06</v>
      </c>
      <c r="U170" s="80">
        <f>U135*'4 Transform Matrices'!Y171+V135*'4 Transform Matrices'!AC171+W135*'4 Transform Matrices'!AG171</f>
        <v/>
      </c>
      <c r="V170" s="80">
        <f>U135*'4 Transform Matrices'!Z171+V135*'4 Transform Matrices'!AD171+W135*'4 Transform Matrices'!AH171</f>
        <v/>
      </c>
      <c r="W170" s="80">
        <f>U135*'4 Transform Matrices'!AA171+V135*'4 Transform Matrices'!AE171+W135*'4 Transform Matrices'!AI171</f>
        <v/>
      </c>
      <c r="X170" s="80">
        <f>U135*'4 Transform Matrices'!AB171+V135*'4 Transform Matrices'!AF171+W135*'4 Transform Matrices'!AJ171+X135</f>
        <v/>
      </c>
      <c r="Y170" s="80">
        <f>Y135*'4 Transform Matrices'!Y171+Z135*'4 Transform Matrices'!AC171+AA135*'4 Transform Matrices'!AG171</f>
        <v/>
      </c>
      <c r="Z170" s="80">
        <f>Y135*'4 Transform Matrices'!Z171+Z135*'4 Transform Matrices'!AD171+AA135*'4 Transform Matrices'!AH171</f>
        <v/>
      </c>
      <c r="AA170" s="80">
        <f>Y135*'4 Transform Matrices'!AA171+Z135*'4 Transform Matrices'!AE171+AA135*'4 Transform Matrices'!AI171</f>
        <v/>
      </c>
      <c r="AB170" s="80">
        <f>Y135*'4 Transform Matrices'!AB171+Z135*'4 Transform Matrices'!AF171+AA135*'4 Transform Matrices'!AJ171+AB135</f>
        <v/>
      </c>
      <c r="AC170" s="80">
        <f>AC135*'4 Transform Matrices'!Y171+AD135*'4 Transform Matrices'!AC171+AE135*'4 Transform Matrices'!AG171</f>
        <v/>
      </c>
      <c r="AD170" s="80">
        <f>AC135*'4 Transform Matrices'!Z171+AD135*'4 Transform Matrices'!AD171+AE135*'4 Transform Matrices'!AH171</f>
        <v/>
      </c>
      <c r="AE170" s="80">
        <f>AC135*'4 Transform Matrices'!AA171+AD135*'4 Transform Matrices'!AE171+AE135*'4 Transform Matrices'!AI171</f>
        <v/>
      </c>
      <c r="AF170" s="80">
        <f>AC135*'4 Transform Matrices'!AB171+AD135*'4 Transform Matrices'!AF171+AE135*'4 Transform Matrices'!AJ171+AF135</f>
        <v/>
      </c>
      <c r="AG170" s="82">
        <f>MAX(ABS(I170-U170),ABS(J170-V170),ABS(K170-W170),ABS(L170-X170),ABS(M170-Y170),ABS(N170-Z170),ABS(O170-AA170),ABS(P170-AB170),ABS(Q170-AC170),ABS(R170-AD170),ABS(S170-AE170),ABS(T170-AF170))</f>
        <v/>
      </c>
      <c r="AI170" s="14" t="inlineStr"/>
    </row>
    <row r="171">
      <c r="A171" s="65" t="inlineStr">
        <is>
          <t>- Fence wire</t>
        </is>
      </c>
      <c r="B171" s="52" t="inlineStr">
        <is>
          <t>ENV-37</t>
        </is>
      </c>
      <c r="C171" s="58" t="inlineStr">
        <is>
          <t>Cylinder</t>
        </is>
      </c>
      <c r="D171" s="52" t="inlineStr">
        <is>
          <t>ENV-01</t>
        </is>
      </c>
      <c r="E171" s="52" t="n">
        <v>2</v>
      </c>
      <c r="F171" s="54">
        <f>L171</f>
        <v/>
      </c>
      <c r="G171" s="54">
        <f>P171</f>
        <v/>
      </c>
      <c r="H171" s="54">
        <f>T171</f>
        <v/>
      </c>
      <c r="I171" s="81" t="n">
        <v>-0.0114126801</v>
      </c>
      <c r="J171" s="81" t="n">
        <v>5.5613531e-05</v>
      </c>
      <c r="K171" s="81" t="n">
        <v>1.83695126</v>
      </c>
      <c r="L171" s="81" t="n">
        <v>-17.8476009</v>
      </c>
      <c r="M171" s="81" t="n">
        <v>0</v>
      </c>
      <c r="N171" s="81" t="n">
        <v>0.0119986506</v>
      </c>
      <c r="O171" s="81" t="n">
        <v>-0.0891624764</v>
      </c>
      <c r="P171" s="81" t="n">
        <v>0.334955513</v>
      </c>
      <c r="Q171" s="81" t="n">
        <v>-0.00370819913</v>
      </c>
      <c r="R171" s="81" t="n">
        <v>-0.000171161097</v>
      </c>
      <c r="S171" s="81" t="n">
        <v>-5.65356302</v>
      </c>
      <c r="T171" s="81" t="n">
        <v>-5.79903889</v>
      </c>
      <c r="U171" s="80">
        <f>U135*'4 Transform Matrices'!Y172+V135*'4 Transform Matrices'!AC172+W135*'4 Transform Matrices'!AG172</f>
        <v/>
      </c>
      <c r="V171" s="80">
        <f>U135*'4 Transform Matrices'!Z172+V135*'4 Transform Matrices'!AD172+W135*'4 Transform Matrices'!AH172</f>
        <v/>
      </c>
      <c r="W171" s="80">
        <f>U135*'4 Transform Matrices'!AA172+V135*'4 Transform Matrices'!AE172+W135*'4 Transform Matrices'!AI172</f>
        <v/>
      </c>
      <c r="X171" s="80">
        <f>U135*'4 Transform Matrices'!AB172+V135*'4 Transform Matrices'!AF172+W135*'4 Transform Matrices'!AJ172+X135</f>
        <v/>
      </c>
      <c r="Y171" s="80">
        <f>Y135*'4 Transform Matrices'!Y172+Z135*'4 Transform Matrices'!AC172+AA135*'4 Transform Matrices'!AG172</f>
        <v/>
      </c>
      <c r="Z171" s="80">
        <f>Y135*'4 Transform Matrices'!Z172+Z135*'4 Transform Matrices'!AD172+AA135*'4 Transform Matrices'!AH172</f>
        <v/>
      </c>
      <c r="AA171" s="80">
        <f>Y135*'4 Transform Matrices'!AA172+Z135*'4 Transform Matrices'!AE172+AA135*'4 Transform Matrices'!AI172</f>
        <v/>
      </c>
      <c r="AB171" s="80">
        <f>Y135*'4 Transform Matrices'!AB172+Z135*'4 Transform Matrices'!AF172+AA135*'4 Transform Matrices'!AJ172+AB135</f>
        <v/>
      </c>
      <c r="AC171" s="80">
        <f>AC135*'4 Transform Matrices'!Y172+AD135*'4 Transform Matrices'!AC172+AE135*'4 Transform Matrices'!AG172</f>
        <v/>
      </c>
      <c r="AD171" s="80">
        <f>AC135*'4 Transform Matrices'!Z172+AD135*'4 Transform Matrices'!AD172+AE135*'4 Transform Matrices'!AH172</f>
        <v/>
      </c>
      <c r="AE171" s="80">
        <f>AC135*'4 Transform Matrices'!AA172+AD135*'4 Transform Matrices'!AE172+AE135*'4 Transform Matrices'!AI172</f>
        <v/>
      </c>
      <c r="AF171" s="80">
        <f>AC135*'4 Transform Matrices'!AB172+AD135*'4 Transform Matrices'!AF172+AE135*'4 Transform Matrices'!AJ172+AF135</f>
        <v/>
      </c>
      <c r="AG171" s="82">
        <f>MAX(ABS(I171-U171),ABS(J171-V171),ABS(K171-W171),ABS(L171-X171),ABS(M171-Y171),ABS(N171-Z171),ABS(O171-AA171),ABS(P171-AB171),ABS(Q171-AC171),ABS(R171-AD171),ABS(S171-AE171),ABS(T171-AF171))</f>
        <v/>
      </c>
      <c r="AI171" s="14" t="inlineStr"/>
    </row>
    <row r="172">
      <c r="A172" s="65" t="inlineStr">
        <is>
          <t>- Fence wire</t>
        </is>
      </c>
      <c r="B172" s="52" t="inlineStr">
        <is>
          <t>ENV-38</t>
        </is>
      </c>
      <c r="C172" s="58" t="inlineStr">
        <is>
          <t>Cylinder</t>
        </is>
      </c>
      <c r="D172" s="52" t="inlineStr">
        <is>
          <t>ENV-01</t>
        </is>
      </c>
      <c r="E172" s="52" t="n">
        <v>2</v>
      </c>
      <c r="F172" s="54">
        <f>L172</f>
        <v/>
      </c>
      <c r="G172" s="54">
        <f>P172</f>
        <v/>
      </c>
      <c r="H172" s="54">
        <f>T172</f>
        <v/>
      </c>
      <c r="I172" s="81" t="n">
        <v>-0.0114126801</v>
      </c>
      <c r="J172" s="81" t="n">
        <v>5.5613491e-05</v>
      </c>
      <c r="K172" s="81" t="n">
        <v>1.83695126</v>
      </c>
      <c r="L172" s="81" t="n">
        <v>-17.8476009</v>
      </c>
      <c r="M172" s="81" t="n">
        <v>0</v>
      </c>
      <c r="N172" s="81" t="n">
        <v>0.0119986506</v>
      </c>
      <c r="O172" s="81" t="n">
        <v>-0.0891624093</v>
      </c>
      <c r="P172" s="81" t="n">
        <v>0.734955549</v>
      </c>
      <c r="Q172" s="81" t="n">
        <v>-0.00370819913</v>
      </c>
      <c r="R172" s="81" t="n">
        <v>-0.00017116098</v>
      </c>
      <c r="S172" s="81" t="n">
        <v>-5.65356302</v>
      </c>
      <c r="T172" s="81" t="n">
        <v>-5.79903889</v>
      </c>
      <c r="U172" s="80">
        <f>U135*'4 Transform Matrices'!Y173+V135*'4 Transform Matrices'!AC173+W135*'4 Transform Matrices'!AG173</f>
        <v/>
      </c>
      <c r="V172" s="80">
        <f>U135*'4 Transform Matrices'!Z173+V135*'4 Transform Matrices'!AD173+W135*'4 Transform Matrices'!AH173</f>
        <v/>
      </c>
      <c r="W172" s="80">
        <f>U135*'4 Transform Matrices'!AA173+V135*'4 Transform Matrices'!AE173+W135*'4 Transform Matrices'!AI173</f>
        <v/>
      </c>
      <c r="X172" s="80">
        <f>U135*'4 Transform Matrices'!AB173+V135*'4 Transform Matrices'!AF173+W135*'4 Transform Matrices'!AJ173+X135</f>
        <v/>
      </c>
      <c r="Y172" s="80">
        <f>Y135*'4 Transform Matrices'!Y173+Z135*'4 Transform Matrices'!AC173+AA135*'4 Transform Matrices'!AG173</f>
        <v/>
      </c>
      <c r="Z172" s="80">
        <f>Y135*'4 Transform Matrices'!Z173+Z135*'4 Transform Matrices'!AD173+AA135*'4 Transform Matrices'!AH173</f>
        <v/>
      </c>
      <c r="AA172" s="80">
        <f>Y135*'4 Transform Matrices'!AA173+Z135*'4 Transform Matrices'!AE173+AA135*'4 Transform Matrices'!AI173</f>
        <v/>
      </c>
      <c r="AB172" s="80">
        <f>Y135*'4 Transform Matrices'!AB173+Z135*'4 Transform Matrices'!AF173+AA135*'4 Transform Matrices'!AJ173+AB135</f>
        <v/>
      </c>
      <c r="AC172" s="80">
        <f>AC135*'4 Transform Matrices'!Y173+AD135*'4 Transform Matrices'!AC173+AE135*'4 Transform Matrices'!AG173</f>
        <v/>
      </c>
      <c r="AD172" s="80">
        <f>AC135*'4 Transform Matrices'!Z173+AD135*'4 Transform Matrices'!AD173+AE135*'4 Transform Matrices'!AH173</f>
        <v/>
      </c>
      <c r="AE172" s="80">
        <f>AC135*'4 Transform Matrices'!AA173+AD135*'4 Transform Matrices'!AE173+AE135*'4 Transform Matrices'!AI173</f>
        <v/>
      </c>
      <c r="AF172" s="80">
        <f>AC135*'4 Transform Matrices'!AB173+AD135*'4 Transform Matrices'!AF173+AE135*'4 Transform Matrices'!AJ173+AF135</f>
        <v/>
      </c>
      <c r="AG172" s="82">
        <f>MAX(ABS(I172-U172),ABS(J172-V172),ABS(K172-W172),ABS(L172-X172),ABS(M172-Y172),ABS(N172-Z172),ABS(O172-AA172),ABS(P172-AB172),ABS(Q172-AC172),ABS(R172-AD172),ABS(S172-AE172),ABS(T172-AF172))</f>
        <v/>
      </c>
      <c r="AI172" s="14" t="inlineStr"/>
    </row>
    <row r="173">
      <c r="A173" s="65" t="inlineStr">
        <is>
          <t>- Fence wire</t>
        </is>
      </c>
      <c r="B173" s="52" t="inlineStr">
        <is>
          <t>ENV-39</t>
        </is>
      </c>
      <c r="C173" s="58" t="inlineStr">
        <is>
          <t>Cylinder</t>
        </is>
      </c>
      <c r="D173" s="52" t="inlineStr">
        <is>
          <t>ENV-01</t>
        </is>
      </c>
      <c r="E173" s="52" t="n">
        <v>2</v>
      </c>
      <c r="F173" s="54">
        <f>L173</f>
        <v/>
      </c>
      <c r="G173" s="54">
        <f>P173</f>
        <v/>
      </c>
      <c r="H173" s="54">
        <f>T173</f>
        <v/>
      </c>
      <c r="I173" s="81" t="n">
        <v>-0.0114126801</v>
      </c>
      <c r="J173" s="81" t="n">
        <v>5.5613531e-05</v>
      </c>
      <c r="K173" s="81" t="n">
        <v>1.83695126</v>
      </c>
      <c r="L173" s="81" t="n">
        <v>-17.8476009</v>
      </c>
      <c r="M173" s="81" t="n">
        <v>0</v>
      </c>
      <c r="N173" s="81" t="n">
        <v>0.0119986506</v>
      </c>
      <c r="O173" s="81" t="n">
        <v>-0.0891624764</v>
      </c>
      <c r="P173" s="81" t="n">
        <v>1.13495541</v>
      </c>
      <c r="Q173" s="81" t="n">
        <v>-0.00370819913</v>
      </c>
      <c r="R173" s="81" t="n">
        <v>-0.000171161097</v>
      </c>
      <c r="S173" s="81" t="n">
        <v>-5.65356302</v>
      </c>
      <c r="T173" s="81" t="n">
        <v>-5.79903889</v>
      </c>
      <c r="U173" s="80">
        <f>U135*'4 Transform Matrices'!Y174+V135*'4 Transform Matrices'!AC174+W135*'4 Transform Matrices'!AG174</f>
        <v/>
      </c>
      <c r="V173" s="80">
        <f>U135*'4 Transform Matrices'!Z174+V135*'4 Transform Matrices'!AD174+W135*'4 Transform Matrices'!AH174</f>
        <v/>
      </c>
      <c r="W173" s="80">
        <f>U135*'4 Transform Matrices'!AA174+V135*'4 Transform Matrices'!AE174+W135*'4 Transform Matrices'!AI174</f>
        <v/>
      </c>
      <c r="X173" s="80">
        <f>U135*'4 Transform Matrices'!AB174+V135*'4 Transform Matrices'!AF174+W135*'4 Transform Matrices'!AJ174+X135</f>
        <v/>
      </c>
      <c r="Y173" s="80">
        <f>Y135*'4 Transform Matrices'!Y174+Z135*'4 Transform Matrices'!AC174+AA135*'4 Transform Matrices'!AG174</f>
        <v/>
      </c>
      <c r="Z173" s="80">
        <f>Y135*'4 Transform Matrices'!Z174+Z135*'4 Transform Matrices'!AD174+AA135*'4 Transform Matrices'!AH174</f>
        <v/>
      </c>
      <c r="AA173" s="80">
        <f>Y135*'4 Transform Matrices'!AA174+Z135*'4 Transform Matrices'!AE174+AA135*'4 Transform Matrices'!AI174</f>
        <v/>
      </c>
      <c r="AB173" s="80">
        <f>Y135*'4 Transform Matrices'!AB174+Z135*'4 Transform Matrices'!AF174+AA135*'4 Transform Matrices'!AJ174+AB135</f>
        <v/>
      </c>
      <c r="AC173" s="80">
        <f>AC135*'4 Transform Matrices'!Y174+AD135*'4 Transform Matrices'!AC174+AE135*'4 Transform Matrices'!AG174</f>
        <v/>
      </c>
      <c r="AD173" s="80">
        <f>AC135*'4 Transform Matrices'!Z174+AD135*'4 Transform Matrices'!AD174+AE135*'4 Transform Matrices'!AH174</f>
        <v/>
      </c>
      <c r="AE173" s="80">
        <f>AC135*'4 Transform Matrices'!AA174+AD135*'4 Transform Matrices'!AE174+AE135*'4 Transform Matrices'!AI174</f>
        <v/>
      </c>
      <c r="AF173" s="80">
        <f>AC135*'4 Transform Matrices'!AB174+AD135*'4 Transform Matrices'!AF174+AE135*'4 Transform Matrices'!AJ174+AF135</f>
        <v/>
      </c>
      <c r="AG173" s="82">
        <f>MAX(ABS(I173-U173),ABS(J173-V173),ABS(K173-W173),ABS(L173-X173),ABS(M173-Y173),ABS(N173-Z173),ABS(O173-AA173),ABS(P173-AB173),ABS(Q173-AC173),ABS(R173-AD173),ABS(S173-AE173),ABS(T173-AF173))</f>
        <v/>
      </c>
      <c r="AI173" s="14" t="inlineStr"/>
    </row>
    <row r="174">
      <c r="A174" s="65" t="inlineStr">
        <is>
          <t>- Fence wire</t>
        </is>
      </c>
      <c r="B174" s="52" t="inlineStr">
        <is>
          <t>ENV-40</t>
        </is>
      </c>
      <c r="C174" s="58" t="inlineStr">
        <is>
          <t>Cylinder</t>
        </is>
      </c>
      <c r="D174" s="52" t="inlineStr">
        <is>
          <t>ENV-01</t>
        </is>
      </c>
      <c r="E174" s="52" t="n">
        <v>2</v>
      </c>
      <c r="F174" s="54">
        <f>L174</f>
        <v/>
      </c>
      <c r="G174" s="54">
        <f>P174</f>
        <v/>
      </c>
      <c r="H174" s="54">
        <f>T174</f>
        <v/>
      </c>
      <c r="I174" s="81" t="n">
        <v>-0.009708202440000001</v>
      </c>
      <c r="J174" s="81" t="n">
        <v>-4.15119357e-05</v>
      </c>
      <c r="K174" s="81" t="n">
        <v>3.49409461</v>
      </c>
      <c r="L174" s="81" t="n">
        <v>-15.1820774</v>
      </c>
      <c r="M174" s="81" t="n">
        <v>0</v>
      </c>
      <c r="N174" s="81" t="n">
        <v>0.0119997924</v>
      </c>
      <c r="O174" s="81" t="n">
        <v>0.0349861681</v>
      </c>
      <c r="P174" s="81" t="n">
        <v>0.307867348</v>
      </c>
      <c r="Q174" s="81" t="n">
        <v>-0.0070534246</v>
      </c>
      <c r="R174" s="81" t="n">
        <v>5.71362543e-05</v>
      </c>
      <c r="S174" s="81" t="n">
        <v>-4.80920696</v>
      </c>
      <c r="T174" s="81" t="n">
        <v>-11.0304241</v>
      </c>
      <c r="U174" s="80">
        <f>U135*'4 Transform Matrices'!Y175+V135*'4 Transform Matrices'!AC175+W135*'4 Transform Matrices'!AG175</f>
        <v/>
      </c>
      <c r="V174" s="80">
        <f>U135*'4 Transform Matrices'!Z175+V135*'4 Transform Matrices'!AD175+W135*'4 Transform Matrices'!AH175</f>
        <v/>
      </c>
      <c r="W174" s="80">
        <f>U135*'4 Transform Matrices'!AA175+V135*'4 Transform Matrices'!AE175+W135*'4 Transform Matrices'!AI175</f>
        <v/>
      </c>
      <c r="X174" s="80">
        <f>U135*'4 Transform Matrices'!AB175+V135*'4 Transform Matrices'!AF175+W135*'4 Transform Matrices'!AJ175+X135</f>
        <v/>
      </c>
      <c r="Y174" s="80">
        <f>Y135*'4 Transform Matrices'!Y175+Z135*'4 Transform Matrices'!AC175+AA135*'4 Transform Matrices'!AG175</f>
        <v/>
      </c>
      <c r="Z174" s="80">
        <f>Y135*'4 Transform Matrices'!Z175+Z135*'4 Transform Matrices'!AD175+AA135*'4 Transform Matrices'!AH175</f>
        <v/>
      </c>
      <c r="AA174" s="80">
        <f>Y135*'4 Transform Matrices'!AA175+Z135*'4 Transform Matrices'!AE175+AA135*'4 Transform Matrices'!AI175</f>
        <v/>
      </c>
      <c r="AB174" s="80">
        <f>Y135*'4 Transform Matrices'!AB175+Z135*'4 Transform Matrices'!AF175+AA135*'4 Transform Matrices'!AJ175+AB135</f>
        <v/>
      </c>
      <c r="AC174" s="80">
        <f>AC135*'4 Transform Matrices'!Y175+AD135*'4 Transform Matrices'!AC175+AE135*'4 Transform Matrices'!AG175</f>
        <v/>
      </c>
      <c r="AD174" s="80">
        <f>AC135*'4 Transform Matrices'!Z175+AD135*'4 Transform Matrices'!AD175+AE135*'4 Transform Matrices'!AH175</f>
        <v/>
      </c>
      <c r="AE174" s="80">
        <f>AC135*'4 Transform Matrices'!AA175+AD135*'4 Transform Matrices'!AE175+AE135*'4 Transform Matrices'!AI175</f>
        <v/>
      </c>
      <c r="AF174" s="80">
        <f>AC135*'4 Transform Matrices'!AB175+AD135*'4 Transform Matrices'!AF175+AE135*'4 Transform Matrices'!AJ175+AF135</f>
        <v/>
      </c>
      <c r="AG174" s="82">
        <f>MAX(ABS(I174-U174),ABS(J174-V174),ABS(K174-W174),ABS(L174-X174),ABS(M174-Y174),ABS(N174-Z174),ABS(O174-AA174),ABS(P174-AB174),ABS(Q174-AC174),ABS(R174-AD174),ABS(S174-AE174),ABS(T174-AF174))</f>
        <v/>
      </c>
      <c r="AI174" s="14" t="inlineStr"/>
    </row>
    <row r="175">
      <c r="A175" s="65" t="inlineStr">
        <is>
          <t>- Fence wire</t>
        </is>
      </c>
      <c r="B175" s="52" t="inlineStr">
        <is>
          <t>ENV-41</t>
        </is>
      </c>
      <c r="C175" s="58" t="inlineStr">
        <is>
          <t>Cylinder</t>
        </is>
      </c>
      <c r="D175" s="52" t="inlineStr">
        <is>
          <t>ENV-01</t>
        </is>
      </c>
      <c r="E175" s="52" t="n">
        <v>2</v>
      </c>
      <c r="F175" s="54">
        <f>L175</f>
        <v/>
      </c>
      <c r="G175" s="54">
        <f>P175</f>
        <v/>
      </c>
      <c r="H175" s="54">
        <f>T175</f>
        <v/>
      </c>
      <c r="I175" s="81" t="n">
        <v>-0.009708202440000001</v>
      </c>
      <c r="J175" s="81" t="n">
        <v>-4.15118993e-05</v>
      </c>
      <c r="K175" s="81" t="n">
        <v>3.49409461</v>
      </c>
      <c r="L175" s="81" t="n">
        <v>-15.1820774</v>
      </c>
      <c r="M175" s="81" t="n">
        <v>0</v>
      </c>
      <c r="N175" s="81" t="n">
        <v>0.0119997924</v>
      </c>
      <c r="O175" s="81" t="n">
        <v>0.0349861383</v>
      </c>
      <c r="P175" s="81" t="n">
        <v>0.707867384</v>
      </c>
      <c r="Q175" s="81" t="n">
        <v>-0.0070534246</v>
      </c>
      <c r="R175" s="81" t="n">
        <v>5.71362107e-05</v>
      </c>
      <c r="S175" s="81" t="n">
        <v>-4.80920696</v>
      </c>
      <c r="T175" s="81" t="n">
        <v>-11.0304241</v>
      </c>
      <c r="U175" s="80">
        <f>U135*'4 Transform Matrices'!Y176+V135*'4 Transform Matrices'!AC176+W135*'4 Transform Matrices'!AG176</f>
        <v/>
      </c>
      <c r="V175" s="80">
        <f>U135*'4 Transform Matrices'!Z176+V135*'4 Transform Matrices'!AD176+W135*'4 Transform Matrices'!AH176</f>
        <v/>
      </c>
      <c r="W175" s="80">
        <f>U135*'4 Transform Matrices'!AA176+V135*'4 Transform Matrices'!AE176+W135*'4 Transform Matrices'!AI176</f>
        <v/>
      </c>
      <c r="X175" s="80">
        <f>U135*'4 Transform Matrices'!AB176+V135*'4 Transform Matrices'!AF176+W135*'4 Transform Matrices'!AJ176+X135</f>
        <v/>
      </c>
      <c r="Y175" s="80">
        <f>Y135*'4 Transform Matrices'!Y176+Z135*'4 Transform Matrices'!AC176+AA135*'4 Transform Matrices'!AG176</f>
        <v/>
      </c>
      <c r="Z175" s="80">
        <f>Y135*'4 Transform Matrices'!Z176+Z135*'4 Transform Matrices'!AD176+AA135*'4 Transform Matrices'!AH176</f>
        <v/>
      </c>
      <c r="AA175" s="80">
        <f>Y135*'4 Transform Matrices'!AA176+Z135*'4 Transform Matrices'!AE176+AA135*'4 Transform Matrices'!AI176</f>
        <v/>
      </c>
      <c r="AB175" s="80">
        <f>Y135*'4 Transform Matrices'!AB176+Z135*'4 Transform Matrices'!AF176+AA135*'4 Transform Matrices'!AJ176+AB135</f>
        <v/>
      </c>
      <c r="AC175" s="80">
        <f>AC135*'4 Transform Matrices'!Y176+AD135*'4 Transform Matrices'!AC176+AE135*'4 Transform Matrices'!AG176</f>
        <v/>
      </c>
      <c r="AD175" s="80">
        <f>AC135*'4 Transform Matrices'!Z176+AD135*'4 Transform Matrices'!AD176+AE135*'4 Transform Matrices'!AH176</f>
        <v/>
      </c>
      <c r="AE175" s="80">
        <f>AC135*'4 Transform Matrices'!AA176+AD135*'4 Transform Matrices'!AE176+AE135*'4 Transform Matrices'!AI176</f>
        <v/>
      </c>
      <c r="AF175" s="80">
        <f>AC135*'4 Transform Matrices'!AB176+AD135*'4 Transform Matrices'!AF176+AE135*'4 Transform Matrices'!AJ176+AF135</f>
        <v/>
      </c>
      <c r="AG175" s="82">
        <f>MAX(ABS(I175-U175),ABS(J175-V175),ABS(K175-W175),ABS(L175-X175),ABS(M175-Y175),ABS(N175-Z175),ABS(O175-AA175),ABS(P175-AB175),ABS(Q175-AC175),ABS(R175-AD175),ABS(S175-AE175),ABS(T175-AF175))</f>
        <v/>
      </c>
      <c r="AI175" s="14" t="inlineStr"/>
    </row>
    <row r="176">
      <c r="A176" s="65" t="inlineStr">
        <is>
          <t>- Fence wire</t>
        </is>
      </c>
      <c r="B176" s="52" t="inlineStr">
        <is>
          <t>ENV-42</t>
        </is>
      </c>
      <c r="C176" s="58" t="inlineStr">
        <is>
          <t>Cylinder</t>
        </is>
      </c>
      <c r="D176" s="52" t="inlineStr">
        <is>
          <t>ENV-01</t>
        </is>
      </c>
      <c r="E176" s="52" t="n">
        <v>2</v>
      </c>
      <c r="F176" s="54">
        <f>L176</f>
        <v/>
      </c>
      <c r="G176" s="54">
        <f>P176</f>
        <v/>
      </c>
      <c r="H176" s="54">
        <f>T176</f>
        <v/>
      </c>
      <c r="I176" s="81" t="n">
        <v>-0.009708202440000001</v>
      </c>
      <c r="J176" s="81" t="n">
        <v>-4.15118993e-05</v>
      </c>
      <c r="K176" s="81" t="n">
        <v>3.49409461</v>
      </c>
      <c r="L176" s="81" t="n">
        <v>-15.1820774</v>
      </c>
      <c r="M176" s="81" t="n">
        <v>0</v>
      </c>
      <c r="N176" s="81" t="n">
        <v>0.0119997924</v>
      </c>
      <c r="O176" s="81" t="n">
        <v>0.0349861383</v>
      </c>
      <c r="P176" s="81" t="n">
        <v>1.10786724</v>
      </c>
      <c r="Q176" s="81" t="n">
        <v>-0.0070534246</v>
      </c>
      <c r="R176" s="81" t="n">
        <v>5.71362107e-05</v>
      </c>
      <c r="S176" s="81" t="n">
        <v>-4.80920696</v>
      </c>
      <c r="T176" s="81" t="n">
        <v>-11.0304241</v>
      </c>
      <c r="U176" s="80">
        <f>U135*'4 Transform Matrices'!Y177+V135*'4 Transform Matrices'!AC177+W135*'4 Transform Matrices'!AG177</f>
        <v/>
      </c>
      <c r="V176" s="80">
        <f>U135*'4 Transform Matrices'!Z177+V135*'4 Transform Matrices'!AD177+W135*'4 Transform Matrices'!AH177</f>
        <v/>
      </c>
      <c r="W176" s="80">
        <f>U135*'4 Transform Matrices'!AA177+V135*'4 Transform Matrices'!AE177+W135*'4 Transform Matrices'!AI177</f>
        <v/>
      </c>
      <c r="X176" s="80">
        <f>U135*'4 Transform Matrices'!AB177+V135*'4 Transform Matrices'!AF177+W135*'4 Transform Matrices'!AJ177+X135</f>
        <v/>
      </c>
      <c r="Y176" s="80">
        <f>Y135*'4 Transform Matrices'!Y177+Z135*'4 Transform Matrices'!AC177+AA135*'4 Transform Matrices'!AG177</f>
        <v/>
      </c>
      <c r="Z176" s="80">
        <f>Y135*'4 Transform Matrices'!Z177+Z135*'4 Transform Matrices'!AD177+AA135*'4 Transform Matrices'!AH177</f>
        <v/>
      </c>
      <c r="AA176" s="80">
        <f>Y135*'4 Transform Matrices'!AA177+Z135*'4 Transform Matrices'!AE177+AA135*'4 Transform Matrices'!AI177</f>
        <v/>
      </c>
      <c r="AB176" s="80">
        <f>Y135*'4 Transform Matrices'!AB177+Z135*'4 Transform Matrices'!AF177+AA135*'4 Transform Matrices'!AJ177+AB135</f>
        <v/>
      </c>
      <c r="AC176" s="80">
        <f>AC135*'4 Transform Matrices'!Y177+AD135*'4 Transform Matrices'!AC177+AE135*'4 Transform Matrices'!AG177</f>
        <v/>
      </c>
      <c r="AD176" s="80">
        <f>AC135*'4 Transform Matrices'!Z177+AD135*'4 Transform Matrices'!AD177+AE135*'4 Transform Matrices'!AH177</f>
        <v/>
      </c>
      <c r="AE176" s="80">
        <f>AC135*'4 Transform Matrices'!AA177+AD135*'4 Transform Matrices'!AE177+AE135*'4 Transform Matrices'!AI177</f>
        <v/>
      </c>
      <c r="AF176" s="80">
        <f>AC135*'4 Transform Matrices'!AB177+AD135*'4 Transform Matrices'!AF177+AE135*'4 Transform Matrices'!AJ177+AF135</f>
        <v/>
      </c>
      <c r="AG176" s="82">
        <f>MAX(ABS(I176-U176),ABS(J176-V176),ABS(K176-W176),ABS(L176-X176),ABS(M176-Y176),ABS(N176-Z176),ABS(O176-AA176),ABS(P176-AB176),ABS(Q176-AC176),ABS(R176-AD176),ABS(S176-AE176),ABS(T176-AF176))</f>
        <v/>
      </c>
      <c r="AI176" s="14" t="inlineStr"/>
    </row>
    <row r="177">
      <c r="A177" s="65" t="inlineStr">
        <is>
          <t>- Fence wire</t>
        </is>
      </c>
      <c r="B177" s="52" t="inlineStr">
        <is>
          <t>ENV-43</t>
        </is>
      </c>
      <c r="C177" s="58" t="inlineStr">
        <is>
          <t>Cylinder</t>
        </is>
      </c>
      <c r="D177" s="52" t="inlineStr">
        <is>
          <t>ENV-01</t>
        </is>
      </c>
      <c r="E177" s="52" t="n">
        <v>2</v>
      </c>
      <c r="F177" s="54">
        <f>L177</f>
        <v/>
      </c>
      <c r="G177" s="54">
        <f>P177</f>
        <v/>
      </c>
      <c r="H177" s="54">
        <f>T177</f>
        <v/>
      </c>
      <c r="I177" s="81" t="n">
        <v>-0.00705342228</v>
      </c>
      <c r="J177" s="81" t="n">
        <v>-8.10965939e-05</v>
      </c>
      <c r="K177" s="81" t="n">
        <v>4.80921555</v>
      </c>
      <c r="L177" s="81" t="n">
        <v>-11.0304222</v>
      </c>
      <c r="M177" s="81" t="n">
        <v>0</v>
      </c>
      <c r="N177" s="81" t="n">
        <v>0.0119995819</v>
      </c>
      <c r="O177" s="81" t="n">
        <v>0.049658712</v>
      </c>
      <c r="P177" s="81" t="n">
        <v>0.350189805</v>
      </c>
      <c r="Q177" s="81" t="n">
        <v>-0.009708204309999999</v>
      </c>
      <c r="R177" s="81" t="n">
        <v>5.8920119e-05</v>
      </c>
      <c r="S177" s="81" t="n">
        <v>-3.49409914</v>
      </c>
      <c r="T177" s="81" t="n">
        <v>-15.1820774</v>
      </c>
      <c r="U177" s="80">
        <f>U135*'4 Transform Matrices'!Y178+V135*'4 Transform Matrices'!AC178+W135*'4 Transform Matrices'!AG178</f>
        <v/>
      </c>
      <c r="V177" s="80">
        <f>U135*'4 Transform Matrices'!Z178+V135*'4 Transform Matrices'!AD178+W135*'4 Transform Matrices'!AH178</f>
        <v/>
      </c>
      <c r="W177" s="80">
        <f>U135*'4 Transform Matrices'!AA178+V135*'4 Transform Matrices'!AE178+W135*'4 Transform Matrices'!AI178</f>
        <v/>
      </c>
      <c r="X177" s="80">
        <f>U135*'4 Transform Matrices'!AB178+V135*'4 Transform Matrices'!AF178+W135*'4 Transform Matrices'!AJ178+X135</f>
        <v/>
      </c>
      <c r="Y177" s="80">
        <f>Y135*'4 Transform Matrices'!Y178+Z135*'4 Transform Matrices'!AC178+AA135*'4 Transform Matrices'!AG178</f>
        <v/>
      </c>
      <c r="Z177" s="80">
        <f>Y135*'4 Transform Matrices'!Z178+Z135*'4 Transform Matrices'!AD178+AA135*'4 Transform Matrices'!AH178</f>
        <v/>
      </c>
      <c r="AA177" s="80">
        <f>Y135*'4 Transform Matrices'!AA178+Z135*'4 Transform Matrices'!AE178+AA135*'4 Transform Matrices'!AI178</f>
        <v/>
      </c>
      <c r="AB177" s="80">
        <f>Y135*'4 Transform Matrices'!AB178+Z135*'4 Transform Matrices'!AF178+AA135*'4 Transform Matrices'!AJ178+AB135</f>
        <v/>
      </c>
      <c r="AC177" s="80">
        <f>AC135*'4 Transform Matrices'!Y178+AD135*'4 Transform Matrices'!AC178+AE135*'4 Transform Matrices'!AG178</f>
        <v/>
      </c>
      <c r="AD177" s="80">
        <f>AC135*'4 Transform Matrices'!Z178+AD135*'4 Transform Matrices'!AD178+AE135*'4 Transform Matrices'!AH178</f>
        <v/>
      </c>
      <c r="AE177" s="80">
        <f>AC135*'4 Transform Matrices'!AA178+AD135*'4 Transform Matrices'!AE178+AE135*'4 Transform Matrices'!AI178</f>
        <v/>
      </c>
      <c r="AF177" s="80">
        <f>AC135*'4 Transform Matrices'!AB178+AD135*'4 Transform Matrices'!AF178+AE135*'4 Transform Matrices'!AJ178+AF135</f>
        <v/>
      </c>
      <c r="AG177" s="82">
        <f>MAX(ABS(I177-U177),ABS(J177-V177),ABS(K177-W177),ABS(L177-X177),ABS(M177-Y177),ABS(N177-Z177),ABS(O177-AA177),ABS(P177-AB177),ABS(Q177-AC177),ABS(R177-AD177),ABS(S177-AE177),ABS(T177-AF177))</f>
        <v/>
      </c>
      <c r="AI177" s="14" t="inlineStr"/>
    </row>
    <row r="178">
      <c r="A178" s="65" t="inlineStr">
        <is>
          <t>- Fence wire</t>
        </is>
      </c>
      <c r="B178" s="52" t="inlineStr">
        <is>
          <t>ENV-44</t>
        </is>
      </c>
      <c r="C178" s="58" t="inlineStr">
        <is>
          <t>Cylinder</t>
        </is>
      </c>
      <c r="D178" s="52" t="inlineStr">
        <is>
          <t>ENV-01</t>
        </is>
      </c>
      <c r="E178" s="52" t="n">
        <v>2</v>
      </c>
      <c r="F178" s="54">
        <f>L178</f>
        <v/>
      </c>
      <c r="G178" s="54">
        <f>P178</f>
        <v/>
      </c>
      <c r="H178" s="54">
        <f>T178</f>
        <v/>
      </c>
      <c r="I178" s="81" t="n">
        <v>-0.00705342228</v>
      </c>
      <c r="J178" s="81" t="n">
        <v>-8.10965939e-05</v>
      </c>
      <c r="K178" s="81" t="n">
        <v>4.80921555</v>
      </c>
      <c r="L178" s="81" t="n">
        <v>-11.0304222</v>
      </c>
      <c r="M178" s="81" t="n">
        <v>0</v>
      </c>
      <c r="N178" s="81" t="n">
        <v>0.0119995819</v>
      </c>
      <c r="O178" s="81" t="n">
        <v>0.049658712</v>
      </c>
      <c r="P178" s="81" t="n">
        <v>0.750189781</v>
      </c>
      <c r="Q178" s="81" t="n">
        <v>-0.009708204309999999</v>
      </c>
      <c r="R178" s="81" t="n">
        <v>5.8920119e-05</v>
      </c>
      <c r="S178" s="81" t="n">
        <v>-3.49409914</v>
      </c>
      <c r="T178" s="81" t="n">
        <v>-15.1820774</v>
      </c>
      <c r="U178" s="80">
        <f>U135*'4 Transform Matrices'!Y179+V135*'4 Transform Matrices'!AC179+W135*'4 Transform Matrices'!AG179</f>
        <v/>
      </c>
      <c r="V178" s="80">
        <f>U135*'4 Transform Matrices'!Z179+V135*'4 Transform Matrices'!AD179+W135*'4 Transform Matrices'!AH179</f>
        <v/>
      </c>
      <c r="W178" s="80">
        <f>U135*'4 Transform Matrices'!AA179+V135*'4 Transform Matrices'!AE179+W135*'4 Transform Matrices'!AI179</f>
        <v/>
      </c>
      <c r="X178" s="80">
        <f>U135*'4 Transform Matrices'!AB179+V135*'4 Transform Matrices'!AF179+W135*'4 Transform Matrices'!AJ179+X135</f>
        <v/>
      </c>
      <c r="Y178" s="80">
        <f>Y135*'4 Transform Matrices'!Y179+Z135*'4 Transform Matrices'!AC179+AA135*'4 Transform Matrices'!AG179</f>
        <v/>
      </c>
      <c r="Z178" s="80">
        <f>Y135*'4 Transform Matrices'!Z179+Z135*'4 Transform Matrices'!AD179+AA135*'4 Transform Matrices'!AH179</f>
        <v/>
      </c>
      <c r="AA178" s="80">
        <f>Y135*'4 Transform Matrices'!AA179+Z135*'4 Transform Matrices'!AE179+AA135*'4 Transform Matrices'!AI179</f>
        <v/>
      </c>
      <c r="AB178" s="80">
        <f>Y135*'4 Transform Matrices'!AB179+Z135*'4 Transform Matrices'!AF179+AA135*'4 Transform Matrices'!AJ179+AB135</f>
        <v/>
      </c>
      <c r="AC178" s="80">
        <f>AC135*'4 Transform Matrices'!Y179+AD135*'4 Transform Matrices'!AC179+AE135*'4 Transform Matrices'!AG179</f>
        <v/>
      </c>
      <c r="AD178" s="80">
        <f>AC135*'4 Transform Matrices'!Z179+AD135*'4 Transform Matrices'!AD179+AE135*'4 Transform Matrices'!AH179</f>
        <v/>
      </c>
      <c r="AE178" s="80">
        <f>AC135*'4 Transform Matrices'!AA179+AD135*'4 Transform Matrices'!AE179+AE135*'4 Transform Matrices'!AI179</f>
        <v/>
      </c>
      <c r="AF178" s="80">
        <f>AC135*'4 Transform Matrices'!AB179+AD135*'4 Transform Matrices'!AF179+AE135*'4 Transform Matrices'!AJ179+AF135</f>
        <v/>
      </c>
      <c r="AG178" s="82">
        <f>MAX(ABS(I178-U178),ABS(J178-V178),ABS(K178-W178),ABS(L178-X178),ABS(M178-Y178),ABS(N178-Z178),ABS(O178-AA178),ABS(P178-AB178),ABS(Q178-AC178),ABS(R178-AD178),ABS(S178-AE178),ABS(T178-AF178))</f>
        <v/>
      </c>
      <c r="AI178" s="14" t="inlineStr"/>
    </row>
    <row r="179">
      <c r="A179" s="65" t="inlineStr">
        <is>
          <t>- Fence wire</t>
        </is>
      </c>
      <c r="B179" s="52" t="inlineStr">
        <is>
          <t>ENV-45</t>
        </is>
      </c>
      <c r="C179" s="58" t="inlineStr">
        <is>
          <t>Cylinder</t>
        </is>
      </c>
      <c r="D179" s="52" t="inlineStr">
        <is>
          <t>ENV-01</t>
        </is>
      </c>
      <c r="E179" s="52" t="n">
        <v>2</v>
      </c>
      <c r="F179" s="54">
        <f>L179</f>
        <v/>
      </c>
      <c r="G179" s="54">
        <f>P179</f>
        <v/>
      </c>
      <c r="H179" s="54">
        <f>T179</f>
        <v/>
      </c>
      <c r="I179" s="81" t="n">
        <v>-0.00705342228</v>
      </c>
      <c r="J179" s="81" t="n">
        <v>-8.10966885e-05</v>
      </c>
      <c r="K179" s="81" t="n">
        <v>4.80921555</v>
      </c>
      <c r="L179" s="81" t="n">
        <v>-11.0304222</v>
      </c>
      <c r="M179" s="81" t="n">
        <v>0</v>
      </c>
      <c r="N179" s="81" t="n">
        <v>0.0119995819</v>
      </c>
      <c r="O179" s="81" t="n">
        <v>0.0496587716</v>
      </c>
      <c r="P179" s="81" t="n">
        <v>1.15018976</v>
      </c>
      <c r="Q179" s="81" t="n">
        <v>-0.009708204309999999</v>
      </c>
      <c r="R179" s="81" t="n">
        <v>5.89201882e-05</v>
      </c>
      <c r="S179" s="81" t="n">
        <v>-3.49409914</v>
      </c>
      <c r="T179" s="81" t="n">
        <v>-15.1820774</v>
      </c>
      <c r="U179" s="80">
        <f>U135*'4 Transform Matrices'!Y180+V135*'4 Transform Matrices'!AC180+W135*'4 Transform Matrices'!AG180</f>
        <v/>
      </c>
      <c r="V179" s="80">
        <f>U135*'4 Transform Matrices'!Z180+V135*'4 Transform Matrices'!AD180+W135*'4 Transform Matrices'!AH180</f>
        <v/>
      </c>
      <c r="W179" s="80">
        <f>U135*'4 Transform Matrices'!AA180+V135*'4 Transform Matrices'!AE180+W135*'4 Transform Matrices'!AI180</f>
        <v/>
      </c>
      <c r="X179" s="80">
        <f>U135*'4 Transform Matrices'!AB180+V135*'4 Transform Matrices'!AF180+W135*'4 Transform Matrices'!AJ180+X135</f>
        <v/>
      </c>
      <c r="Y179" s="80">
        <f>Y135*'4 Transform Matrices'!Y180+Z135*'4 Transform Matrices'!AC180+AA135*'4 Transform Matrices'!AG180</f>
        <v/>
      </c>
      <c r="Z179" s="80">
        <f>Y135*'4 Transform Matrices'!Z180+Z135*'4 Transform Matrices'!AD180+AA135*'4 Transform Matrices'!AH180</f>
        <v/>
      </c>
      <c r="AA179" s="80">
        <f>Y135*'4 Transform Matrices'!AA180+Z135*'4 Transform Matrices'!AE180+AA135*'4 Transform Matrices'!AI180</f>
        <v/>
      </c>
      <c r="AB179" s="80">
        <f>Y135*'4 Transform Matrices'!AB180+Z135*'4 Transform Matrices'!AF180+AA135*'4 Transform Matrices'!AJ180+AB135</f>
        <v/>
      </c>
      <c r="AC179" s="80">
        <f>AC135*'4 Transform Matrices'!Y180+AD135*'4 Transform Matrices'!AC180+AE135*'4 Transform Matrices'!AG180</f>
        <v/>
      </c>
      <c r="AD179" s="80">
        <f>AC135*'4 Transform Matrices'!Z180+AD135*'4 Transform Matrices'!AD180+AE135*'4 Transform Matrices'!AH180</f>
        <v/>
      </c>
      <c r="AE179" s="80">
        <f>AC135*'4 Transform Matrices'!AA180+AD135*'4 Transform Matrices'!AE180+AE135*'4 Transform Matrices'!AI180</f>
        <v/>
      </c>
      <c r="AF179" s="80">
        <f>AC135*'4 Transform Matrices'!AB180+AD135*'4 Transform Matrices'!AF180+AE135*'4 Transform Matrices'!AJ180+AF135</f>
        <v/>
      </c>
      <c r="AG179" s="82">
        <f>MAX(ABS(I179-U179),ABS(J179-V179),ABS(K179-W179),ABS(L179-X179),ABS(M179-Y179),ABS(N179-Z179),ABS(O179-AA179),ABS(P179-AB179),ABS(Q179-AC179),ABS(R179-AD179),ABS(S179-AE179),ABS(T179-AF179))</f>
        <v/>
      </c>
      <c r="AI179" s="14" t="inlineStr"/>
    </row>
    <row r="180">
      <c r="A180" s="65" t="inlineStr">
        <is>
          <t>- Fence wire</t>
        </is>
      </c>
      <c r="B180" s="52" t="inlineStr">
        <is>
          <t>ENV-46</t>
        </is>
      </c>
      <c r="C180" s="58" t="inlineStr">
        <is>
          <t>Cylinder</t>
        </is>
      </c>
      <c r="D180" s="52" t="inlineStr">
        <is>
          <t>ENV-01</t>
        </is>
      </c>
      <c r="E180" s="52" t="n">
        <v>2</v>
      </c>
      <c r="F180" s="54">
        <f>L180</f>
        <v/>
      </c>
      <c r="G180" s="54">
        <f>P180</f>
        <v/>
      </c>
      <c r="H180" s="54">
        <f>T180</f>
        <v/>
      </c>
      <c r="I180" s="81" t="n">
        <v>-0.00370819913</v>
      </c>
      <c r="J180" s="81" t="n">
        <v>8.83912508e-05</v>
      </c>
      <c r="K180" s="81" t="n">
        <v>5.65355921</v>
      </c>
      <c r="L180" s="81" t="n">
        <v>-5.79903507</v>
      </c>
      <c r="M180" s="81" t="n">
        <v>0</v>
      </c>
      <c r="N180" s="81" t="n">
        <v>0.0119996406</v>
      </c>
      <c r="O180" s="81" t="n">
        <v>-0.0460415781</v>
      </c>
      <c r="P180" s="81" t="n">
        <v>0.351998389</v>
      </c>
      <c r="Q180" s="81" t="n">
        <v>-0.0114126801</v>
      </c>
      <c r="R180" s="81" t="n">
        <v>-2.87200164e-05</v>
      </c>
      <c r="S180" s="81" t="n">
        <v>-1.83694994</v>
      </c>
      <c r="T180" s="81" t="n">
        <v>-17.8476028</v>
      </c>
      <c r="U180" s="80">
        <f>U135*'4 Transform Matrices'!Y181+V135*'4 Transform Matrices'!AC181+W135*'4 Transform Matrices'!AG181</f>
        <v/>
      </c>
      <c r="V180" s="80">
        <f>U135*'4 Transform Matrices'!Z181+V135*'4 Transform Matrices'!AD181+W135*'4 Transform Matrices'!AH181</f>
        <v/>
      </c>
      <c r="W180" s="80">
        <f>U135*'4 Transform Matrices'!AA181+V135*'4 Transform Matrices'!AE181+W135*'4 Transform Matrices'!AI181</f>
        <v/>
      </c>
      <c r="X180" s="80">
        <f>U135*'4 Transform Matrices'!AB181+V135*'4 Transform Matrices'!AF181+W135*'4 Transform Matrices'!AJ181+X135</f>
        <v/>
      </c>
      <c r="Y180" s="80">
        <f>Y135*'4 Transform Matrices'!Y181+Z135*'4 Transform Matrices'!AC181+AA135*'4 Transform Matrices'!AG181</f>
        <v/>
      </c>
      <c r="Z180" s="80">
        <f>Y135*'4 Transform Matrices'!Z181+Z135*'4 Transform Matrices'!AD181+AA135*'4 Transform Matrices'!AH181</f>
        <v/>
      </c>
      <c r="AA180" s="80">
        <f>Y135*'4 Transform Matrices'!AA181+Z135*'4 Transform Matrices'!AE181+AA135*'4 Transform Matrices'!AI181</f>
        <v/>
      </c>
      <c r="AB180" s="80">
        <f>Y135*'4 Transform Matrices'!AB181+Z135*'4 Transform Matrices'!AF181+AA135*'4 Transform Matrices'!AJ181+AB135</f>
        <v/>
      </c>
      <c r="AC180" s="80">
        <f>AC135*'4 Transform Matrices'!Y181+AD135*'4 Transform Matrices'!AC181+AE135*'4 Transform Matrices'!AG181</f>
        <v/>
      </c>
      <c r="AD180" s="80">
        <f>AC135*'4 Transform Matrices'!Z181+AD135*'4 Transform Matrices'!AD181+AE135*'4 Transform Matrices'!AH181</f>
        <v/>
      </c>
      <c r="AE180" s="80">
        <f>AC135*'4 Transform Matrices'!AA181+AD135*'4 Transform Matrices'!AE181+AE135*'4 Transform Matrices'!AI181</f>
        <v/>
      </c>
      <c r="AF180" s="80">
        <f>AC135*'4 Transform Matrices'!AB181+AD135*'4 Transform Matrices'!AF181+AE135*'4 Transform Matrices'!AJ181+AF135</f>
        <v/>
      </c>
      <c r="AG180" s="82">
        <f>MAX(ABS(I180-U180),ABS(J180-V180),ABS(K180-W180),ABS(L180-X180),ABS(M180-Y180),ABS(N180-Z180),ABS(O180-AA180),ABS(P180-AB180),ABS(Q180-AC180),ABS(R180-AD180),ABS(S180-AE180),ABS(T180-AF180))</f>
        <v/>
      </c>
      <c r="AI180" s="14" t="inlineStr"/>
    </row>
    <row r="181">
      <c r="A181" s="65" t="inlineStr">
        <is>
          <t>- Fence wire</t>
        </is>
      </c>
      <c r="B181" s="52" t="inlineStr">
        <is>
          <t>ENV-47</t>
        </is>
      </c>
      <c r="C181" s="58" t="inlineStr">
        <is>
          <t>Cylinder</t>
        </is>
      </c>
      <c r="D181" s="52" t="inlineStr">
        <is>
          <t>ENV-01</t>
        </is>
      </c>
      <c r="E181" s="52" t="n">
        <v>2</v>
      </c>
      <c r="F181" s="54">
        <f>L181</f>
        <v/>
      </c>
      <c r="G181" s="54">
        <f>P181</f>
        <v/>
      </c>
      <c r="H181" s="54">
        <f>T181</f>
        <v/>
      </c>
      <c r="I181" s="81" t="n">
        <v>-0.00370819913</v>
      </c>
      <c r="J181" s="81" t="n">
        <v>8.83913162e-05</v>
      </c>
      <c r="K181" s="81" t="n">
        <v>5.65355921</v>
      </c>
      <c r="L181" s="81" t="n">
        <v>-5.79903507</v>
      </c>
      <c r="M181" s="81" t="n">
        <v>0</v>
      </c>
      <c r="N181" s="81" t="n">
        <v>0.0119996406</v>
      </c>
      <c r="O181" s="81" t="n">
        <v>-0.0460416116</v>
      </c>
      <c r="P181" s="81" t="n">
        <v>0.7519983649999999</v>
      </c>
      <c r="Q181" s="81" t="n">
        <v>-0.0114126801</v>
      </c>
      <c r="R181" s="81" t="n">
        <v>-2.87200346e-05</v>
      </c>
      <c r="S181" s="81" t="n">
        <v>-1.83694994</v>
      </c>
      <c r="T181" s="81" t="n">
        <v>-17.8476028</v>
      </c>
      <c r="U181" s="80">
        <f>U135*'4 Transform Matrices'!Y182+V135*'4 Transform Matrices'!AC182+W135*'4 Transform Matrices'!AG182</f>
        <v/>
      </c>
      <c r="V181" s="80">
        <f>U135*'4 Transform Matrices'!Z182+V135*'4 Transform Matrices'!AD182+W135*'4 Transform Matrices'!AH182</f>
        <v/>
      </c>
      <c r="W181" s="80">
        <f>U135*'4 Transform Matrices'!AA182+V135*'4 Transform Matrices'!AE182+W135*'4 Transform Matrices'!AI182</f>
        <v/>
      </c>
      <c r="X181" s="80">
        <f>U135*'4 Transform Matrices'!AB182+V135*'4 Transform Matrices'!AF182+W135*'4 Transform Matrices'!AJ182+X135</f>
        <v/>
      </c>
      <c r="Y181" s="80">
        <f>Y135*'4 Transform Matrices'!Y182+Z135*'4 Transform Matrices'!AC182+AA135*'4 Transform Matrices'!AG182</f>
        <v/>
      </c>
      <c r="Z181" s="80">
        <f>Y135*'4 Transform Matrices'!Z182+Z135*'4 Transform Matrices'!AD182+AA135*'4 Transform Matrices'!AH182</f>
        <v/>
      </c>
      <c r="AA181" s="80">
        <f>Y135*'4 Transform Matrices'!AA182+Z135*'4 Transform Matrices'!AE182+AA135*'4 Transform Matrices'!AI182</f>
        <v/>
      </c>
      <c r="AB181" s="80">
        <f>Y135*'4 Transform Matrices'!AB182+Z135*'4 Transform Matrices'!AF182+AA135*'4 Transform Matrices'!AJ182+AB135</f>
        <v/>
      </c>
      <c r="AC181" s="80">
        <f>AC135*'4 Transform Matrices'!Y182+AD135*'4 Transform Matrices'!AC182+AE135*'4 Transform Matrices'!AG182</f>
        <v/>
      </c>
      <c r="AD181" s="80">
        <f>AC135*'4 Transform Matrices'!Z182+AD135*'4 Transform Matrices'!AD182+AE135*'4 Transform Matrices'!AH182</f>
        <v/>
      </c>
      <c r="AE181" s="80">
        <f>AC135*'4 Transform Matrices'!AA182+AD135*'4 Transform Matrices'!AE182+AE135*'4 Transform Matrices'!AI182</f>
        <v/>
      </c>
      <c r="AF181" s="80">
        <f>AC135*'4 Transform Matrices'!AB182+AD135*'4 Transform Matrices'!AF182+AE135*'4 Transform Matrices'!AJ182+AF135</f>
        <v/>
      </c>
      <c r="AG181" s="82">
        <f>MAX(ABS(I181-U181),ABS(J181-V181),ABS(K181-W181),ABS(L181-X181),ABS(M181-Y181),ABS(N181-Z181),ABS(O181-AA181),ABS(P181-AB181),ABS(Q181-AC181),ABS(R181-AD181),ABS(S181-AE181),ABS(T181-AF181))</f>
        <v/>
      </c>
      <c r="AI181" s="14" t="inlineStr"/>
    </row>
    <row r="182">
      <c r="A182" s="65" t="inlineStr">
        <is>
          <t>- Fence wire</t>
        </is>
      </c>
      <c r="B182" s="52" t="inlineStr">
        <is>
          <t>ENV-48</t>
        </is>
      </c>
      <c r="C182" s="58" t="inlineStr">
        <is>
          <t>Cylinder</t>
        </is>
      </c>
      <c r="D182" s="52" t="inlineStr">
        <is>
          <t>ENV-01</t>
        </is>
      </c>
      <c r="E182" s="52" t="n">
        <v>2</v>
      </c>
      <c r="F182" s="54">
        <f>L182</f>
        <v/>
      </c>
      <c r="G182" s="54">
        <f>P182</f>
        <v/>
      </c>
      <c r="H182" s="54">
        <f>T182</f>
        <v/>
      </c>
      <c r="I182" s="81" t="n">
        <v>-0.00370819913</v>
      </c>
      <c r="J182" s="81" t="n">
        <v>8.83913162e-05</v>
      </c>
      <c r="K182" s="81" t="n">
        <v>5.65355921</v>
      </c>
      <c r="L182" s="81" t="n">
        <v>-5.79903507</v>
      </c>
      <c r="M182" s="81" t="n">
        <v>0</v>
      </c>
      <c r="N182" s="81" t="n">
        <v>0.0119996406</v>
      </c>
      <c r="O182" s="81" t="n">
        <v>-0.0460416116</v>
      </c>
      <c r="P182" s="81" t="n">
        <v>1.15199828</v>
      </c>
      <c r="Q182" s="81" t="n">
        <v>-0.0114126801</v>
      </c>
      <c r="R182" s="81" t="n">
        <v>-2.87200346e-05</v>
      </c>
      <c r="S182" s="81" t="n">
        <v>-1.83694994</v>
      </c>
      <c r="T182" s="81" t="n">
        <v>-17.8476028</v>
      </c>
      <c r="U182" s="80">
        <f>U135*'4 Transform Matrices'!Y183+V135*'4 Transform Matrices'!AC183+W135*'4 Transform Matrices'!AG183</f>
        <v/>
      </c>
      <c r="V182" s="80">
        <f>U135*'4 Transform Matrices'!Z183+V135*'4 Transform Matrices'!AD183+W135*'4 Transform Matrices'!AH183</f>
        <v/>
      </c>
      <c r="W182" s="80">
        <f>U135*'4 Transform Matrices'!AA183+V135*'4 Transform Matrices'!AE183+W135*'4 Transform Matrices'!AI183</f>
        <v/>
      </c>
      <c r="X182" s="80">
        <f>U135*'4 Transform Matrices'!AB183+V135*'4 Transform Matrices'!AF183+W135*'4 Transform Matrices'!AJ183+X135</f>
        <v/>
      </c>
      <c r="Y182" s="80">
        <f>Y135*'4 Transform Matrices'!Y183+Z135*'4 Transform Matrices'!AC183+AA135*'4 Transform Matrices'!AG183</f>
        <v/>
      </c>
      <c r="Z182" s="80">
        <f>Y135*'4 Transform Matrices'!Z183+Z135*'4 Transform Matrices'!AD183+AA135*'4 Transform Matrices'!AH183</f>
        <v/>
      </c>
      <c r="AA182" s="80">
        <f>Y135*'4 Transform Matrices'!AA183+Z135*'4 Transform Matrices'!AE183+AA135*'4 Transform Matrices'!AI183</f>
        <v/>
      </c>
      <c r="AB182" s="80">
        <f>Y135*'4 Transform Matrices'!AB183+Z135*'4 Transform Matrices'!AF183+AA135*'4 Transform Matrices'!AJ183+AB135</f>
        <v/>
      </c>
      <c r="AC182" s="80">
        <f>AC135*'4 Transform Matrices'!Y183+AD135*'4 Transform Matrices'!AC183+AE135*'4 Transform Matrices'!AG183</f>
        <v/>
      </c>
      <c r="AD182" s="80">
        <f>AC135*'4 Transform Matrices'!Z183+AD135*'4 Transform Matrices'!AD183+AE135*'4 Transform Matrices'!AH183</f>
        <v/>
      </c>
      <c r="AE182" s="80">
        <f>AC135*'4 Transform Matrices'!AA183+AD135*'4 Transform Matrices'!AE183+AE135*'4 Transform Matrices'!AI183</f>
        <v/>
      </c>
      <c r="AF182" s="80">
        <f>AC135*'4 Transform Matrices'!AB183+AD135*'4 Transform Matrices'!AF183+AE135*'4 Transform Matrices'!AJ183+AF135</f>
        <v/>
      </c>
      <c r="AG182" s="82">
        <f>MAX(ABS(I182-U182),ABS(J182-V182),ABS(K182-W182),ABS(L182-X182),ABS(M182-Y182),ABS(N182-Z182),ABS(O182-AA182),ABS(P182-AB182),ABS(Q182-AC182),ABS(R182-AD182),ABS(S182-AE182),ABS(T182-AF182))</f>
        <v/>
      </c>
      <c r="AI182" s="14" t="inlineStr"/>
    </row>
    <row r="183">
      <c r="A183" s="65" t="inlineStr">
        <is>
          <t>- Fence wire</t>
        </is>
      </c>
      <c r="B183" s="52" t="inlineStr">
        <is>
          <t>ENV-49</t>
        </is>
      </c>
      <c r="C183" s="58" t="inlineStr">
        <is>
          <t>Cylinder</t>
        </is>
      </c>
      <c r="D183" s="52" t="inlineStr">
        <is>
          <t>ENV-01</t>
        </is>
      </c>
      <c r="E183" s="52" t="n">
        <v>2</v>
      </c>
      <c r="F183" s="54">
        <f>L183</f>
        <v/>
      </c>
      <c r="G183" s="54">
        <f>P183</f>
        <v/>
      </c>
      <c r="H183" s="54">
        <f>T183</f>
        <v/>
      </c>
      <c r="I183" s="81" t="n">
        <v>-5.24536636e-10</v>
      </c>
      <c r="J183" s="81" t="n">
        <v>-2.60363013e-05</v>
      </c>
      <c r="K183" s="81" t="n">
        <v>5.94451284</v>
      </c>
      <c r="L183" s="81" t="n">
        <v>1.1920929e-07</v>
      </c>
      <c r="M183" s="81" t="n">
        <v>0</v>
      </c>
      <c r="N183" s="81" t="n">
        <v>0.0119999722</v>
      </c>
      <c r="O183" s="81" t="n">
        <v>0.0128977904</v>
      </c>
      <c r="P183" s="81" t="n">
        <v>0.33542648</v>
      </c>
      <c r="Q183" s="81" t="n">
        <v>-0.0120000001</v>
      </c>
      <c r="R183" s="81" t="n">
        <v>1.1380829e-12</v>
      </c>
      <c r="S183" s="81" t="n">
        <v>-2.59842892e-07</v>
      </c>
      <c r="T183" s="81" t="n">
        <v>-18.766077</v>
      </c>
      <c r="U183" s="80">
        <f>U135*'4 Transform Matrices'!Y184+V135*'4 Transform Matrices'!AC184+W135*'4 Transform Matrices'!AG184</f>
        <v/>
      </c>
      <c r="V183" s="80">
        <f>U135*'4 Transform Matrices'!Z184+V135*'4 Transform Matrices'!AD184+W135*'4 Transform Matrices'!AH184</f>
        <v/>
      </c>
      <c r="W183" s="80">
        <f>U135*'4 Transform Matrices'!AA184+V135*'4 Transform Matrices'!AE184+W135*'4 Transform Matrices'!AI184</f>
        <v/>
      </c>
      <c r="X183" s="80">
        <f>U135*'4 Transform Matrices'!AB184+V135*'4 Transform Matrices'!AF184+W135*'4 Transform Matrices'!AJ184+X135</f>
        <v/>
      </c>
      <c r="Y183" s="80">
        <f>Y135*'4 Transform Matrices'!Y184+Z135*'4 Transform Matrices'!AC184+AA135*'4 Transform Matrices'!AG184</f>
        <v/>
      </c>
      <c r="Z183" s="80">
        <f>Y135*'4 Transform Matrices'!Z184+Z135*'4 Transform Matrices'!AD184+AA135*'4 Transform Matrices'!AH184</f>
        <v/>
      </c>
      <c r="AA183" s="80">
        <f>Y135*'4 Transform Matrices'!AA184+Z135*'4 Transform Matrices'!AE184+AA135*'4 Transform Matrices'!AI184</f>
        <v/>
      </c>
      <c r="AB183" s="80">
        <f>Y135*'4 Transform Matrices'!AB184+Z135*'4 Transform Matrices'!AF184+AA135*'4 Transform Matrices'!AJ184+AB135</f>
        <v/>
      </c>
      <c r="AC183" s="80">
        <f>AC135*'4 Transform Matrices'!Y184+AD135*'4 Transform Matrices'!AC184+AE135*'4 Transform Matrices'!AG184</f>
        <v/>
      </c>
      <c r="AD183" s="80">
        <f>AC135*'4 Transform Matrices'!Z184+AD135*'4 Transform Matrices'!AD184+AE135*'4 Transform Matrices'!AH184</f>
        <v/>
      </c>
      <c r="AE183" s="80">
        <f>AC135*'4 Transform Matrices'!AA184+AD135*'4 Transform Matrices'!AE184+AE135*'4 Transform Matrices'!AI184</f>
        <v/>
      </c>
      <c r="AF183" s="80">
        <f>AC135*'4 Transform Matrices'!AB184+AD135*'4 Transform Matrices'!AF184+AE135*'4 Transform Matrices'!AJ184+AF135</f>
        <v/>
      </c>
      <c r="AG183" s="82">
        <f>MAX(ABS(I183-U183),ABS(J183-V183),ABS(K183-W183),ABS(L183-X183),ABS(M183-Y183),ABS(N183-Z183),ABS(O183-AA183),ABS(P183-AB183),ABS(Q183-AC183),ABS(R183-AD183),ABS(S183-AE183),ABS(T183-AF183))</f>
        <v/>
      </c>
      <c r="AI183" s="14" t="inlineStr"/>
    </row>
    <row r="184">
      <c r="A184" s="65" t="inlineStr">
        <is>
          <t>- Fence wire</t>
        </is>
      </c>
      <c r="B184" s="52" t="inlineStr">
        <is>
          <t>ENV-50</t>
        </is>
      </c>
      <c r="C184" s="58" t="inlineStr">
        <is>
          <t>Cylinder</t>
        </is>
      </c>
      <c r="D184" s="52" t="inlineStr">
        <is>
          <t>ENV-01</t>
        </is>
      </c>
      <c r="E184" s="52" t="n">
        <v>2</v>
      </c>
      <c r="F184" s="54">
        <f>L184</f>
        <v/>
      </c>
      <c r="G184" s="54">
        <f>P184</f>
        <v/>
      </c>
      <c r="H184" s="54">
        <f>T184</f>
        <v/>
      </c>
      <c r="I184" s="81" t="n">
        <v>-5.24536636e-10</v>
      </c>
      <c r="J184" s="81" t="n">
        <v>-2.60364213e-05</v>
      </c>
      <c r="K184" s="81" t="n">
        <v>5.94451284</v>
      </c>
      <c r="L184" s="81" t="n">
        <v>1.1920929e-07</v>
      </c>
      <c r="M184" s="81" t="n">
        <v>0</v>
      </c>
      <c r="N184" s="81" t="n">
        <v>0.0119999722</v>
      </c>
      <c r="O184" s="81" t="n">
        <v>0.01289785</v>
      </c>
      <c r="P184" s="81" t="n">
        <v>0.735426486</v>
      </c>
      <c r="Q184" s="81" t="n">
        <v>-0.0120000001</v>
      </c>
      <c r="R184" s="81" t="n">
        <v>1.1380881e-12</v>
      </c>
      <c r="S184" s="81" t="n">
        <v>-2.59842892e-07</v>
      </c>
      <c r="T184" s="81" t="n">
        <v>-18.766077</v>
      </c>
      <c r="U184" s="80">
        <f>U135*'4 Transform Matrices'!Y185+V135*'4 Transform Matrices'!AC185+W135*'4 Transform Matrices'!AG185</f>
        <v/>
      </c>
      <c r="V184" s="80">
        <f>U135*'4 Transform Matrices'!Z185+V135*'4 Transform Matrices'!AD185+W135*'4 Transform Matrices'!AH185</f>
        <v/>
      </c>
      <c r="W184" s="80">
        <f>U135*'4 Transform Matrices'!AA185+V135*'4 Transform Matrices'!AE185+W135*'4 Transform Matrices'!AI185</f>
        <v/>
      </c>
      <c r="X184" s="80">
        <f>U135*'4 Transform Matrices'!AB185+V135*'4 Transform Matrices'!AF185+W135*'4 Transform Matrices'!AJ185+X135</f>
        <v/>
      </c>
      <c r="Y184" s="80">
        <f>Y135*'4 Transform Matrices'!Y185+Z135*'4 Transform Matrices'!AC185+AA135*'4 Transform Matrices'!AG185</f>
        <v/>
      </c>
      <c r="Z184" s="80">
        <f>Y135*'4 Transform Matrices'!Z185+Z135*'4 Transform Matrices'!AD185+AA135*'4 Transform Matrices'!AH185</f>
        <v/>
      </c>
      <c r="AA184" s="80">
        <f>Y135*'4 Transform Matrices'!AA185+Z135*'4 Transform Matrices'!AE185+AA135*'4 Transform Matrices'!AI185</f>
        <v/>
      </c>
      <c r="AB184" s="80">
        <f>Y135*'4 Transform Matrices'!AB185+Z135*'4 Transform Matrices'!AF185+AA135*'4 Transform Matrices'!AJ185+AB135</f>
        <v/>
      </c>
      <c r="AC184" s="80">
        <f>AC135*'4 Transform Matrices'!Y185+AD135*'4 Transform Matrices'!AC185+AE135*'4 Transform Matrices'!AG185</f>
        <v/>
      </c>
      <c r="AD184" s="80">
        <f>AC135*'4 Transform Matrices'!Z185+AD135*'4 Transform Matrices'!AD185+AE135*'4 Transform Matrices'!AH185</f>
        <v/>
      </c>
      <c r="AE184" s="80">
        <f>AC135*'4 Transform Matrices'!AA185+AD135*'4 Transform Matrices'!AE185+AE135*'4 Transform Matrices'!AI185</f>
        <v/>
      </c>
      <c r="AF184" s="80">
        <f>AC135*'4 Transform Matrices'!AB185+AD135*'4 Transform Matrices'!AF185+AE135*'4 Transform Matrices'!AJ185+AF135</f>
        <v/>
      </c>
      <c r="AG184" s="82">
        <f>MAX(ABS(I184-U184),ABS(J184-V184),ABS(K184-W184),ABS(L184-X184),ABS(M184-Y184),ABS(N184-Z184),ABS(O184-AA184),ABS(P184-AB184),ABS(Q184-AC184),ABS(R184-AD184),ABS(S184-AE184),ABS(T184-AF184))</f>
        <v/>
      </c>
      <c r="AI184" s="14" t="inlineStr"/>
    </row>
    <row r="185">
      <c r="A185" s="65" t="inlineStr">
        <is>
          <t>- Fence wire</t>
        </is>
      </c>
      <c r="B185" s="52" t="inlineStr">
        <is>
          <t>ENV-51</t>
        </is>
      </c>
      <c r="C185" s="58" t="inlineStr">
        <is>
          <t>Cylinder</t>
        </is>
      </c>
      <c r="D185" s="52" t="inlineStr">
        <is>
          <t>ENV-01</t>
        </is>
      </c>
      <c r="E185" s="52" t="n">
        <v>2</v>
      </c>
      <c r="F185" s="54">
        <f>L185</f>
        <v/>
      </c>
      <c r="G185" s="54">
        <f>P185</f>
        <v/>
      </c>
      <c r="H185" s="54">
        <f>T185</f>
        <v/>
      </c>
      <c r="I185" s="81" t="n">
        <v>-5.24536636e-10</v>
      </c>
      <c r="J185" s="81" t="n">
        <v>-2.60364213e-05</v>
      </c>
      <c r="K185" s="81" t="n">
        <v>5.94451284</v>
      </c>
      <c r="L185" s="81" t="n">
        <v>1.1920929e-07</v>
      </c>
      <c r="M185" s="81" t="n">
        <v>0</v>
      </c>
      <c r="N185" s="81" t="n">
        <v>0.0119999722</v>
      </c>
      <c r="O185" s="81" t="n">
        <v>0.01289785</v>
      </c>
      <c r="P185" s="81" t="n">
        <v>1.13542652</v>
      </c>
      <c r="Q185" s="81" t="n">
        <v>-0.0120000001</v>
      </c>
      <c r="R185" s="81" t="n">
        <v>1.1380881e-12</v>
      </c>
      <c r="S185" s="81" t="n">
        <v>-2.59842892e-07</v>
      </c>
      <c r="T185" s="81" t="n">
        <v>-18.766077</v>
      </c>
      <c r="U185" s="80">
        <f>U135*'4 Transform Matrices'!Y186+V135*'4 Transform Matrices'!AC186+W135*'4 Transform Matrices'!AG186</f>
        <v/>
      </c>
      <c r="V185" s="80">
        <f>U135*'4 Transform Matrices'!Z186+V135*'4 Transform Matrices'!AD186+W135*'4 Transform Matrices'!AH186</f>
        <v/>
      </c>
      <c r="W185" s="80">
        <f>U135*'4 Transform Matrices'!AA186+V135*'4 Transform Matrices'!AE186+W135*'4 Transform Matrices'!AI186</f>
        <v/>
      </c>
      <c r="X185" s="80">
        <f>U135*'4 Transform Matrices'!AB186+V135*'4 Transform Matrices'!AF186+W135*'4 Transform Matrices'!AJ186+X135</f>
        <v/>
      </c>
      <c r="Y185" s="80">
        <f>Y135*'4 Transform Matrices'!Y186+Z135*'4 Transform Matrices'!AC186+AA135*'4 Transform Matrices'!AG186</f>
        <v/>
      </c>
      <c r="Z185" s="80">
        <f>Y135*'4 Transform Matrices'!Z186+Z135*'4 Transform Matrices'!AD186+AA135*'4 Transform Matrices'!AH186</f>
        <v/>
      </c>
      <c r="AA185" s="80">
        <f>Y135*'4 Transform Matrices'!AA186+Z135*'4 Transform Matrices'!AE186+AA135*'4 Transform Matrices'!AI186</f>
        <v/>
      </c>
      <c r="AB185" s="80">
        <f>Y135*'4 Transform Matrices'!AB186+Z135*'4 Transform Matrices'!AF186+AA135*'4 Transform Matrices'!AJ186+AB135</f>
        <v/>
      </c>
      <c r="AC185" s="80">
        <f>AC135*'4 Transform Matrices'!Y186+AD135*'4 Transform Matrices'!AC186+AE135*'4 Transform Matrices'!AG186</f>
        <v/>
      </c>
      <c r="AD185" s="80">
        <f>AC135*'4 Transform Matrices'!Z186+AD135*'4 Transform Matrices'!AD186+AE135*'4 Transform Matrices'!AH186</f>
        <v/>
      </c>
      <c r="AE185" s="80">
        <f>AC135*'4 Transform Matrices'!AA186+AD135*'4 Transform Matrices'!AE186+AE135*'4 Transform Matrices'!AI186</f>
        <v/>
      </c>
      <c r="AF185" s="80">
        <f>AC135*'4 Transform Matrices'!AB186+AD135*'4 Transform Matrices'!AF186+AE135*'4 Transform Matrices'!AJ186+AF135</f>
        <v/>
      </c>
      <c r="AG185" s="82">
        <f>MAX(ABS(I185-U185),ABS(J185-V185),ABS(K185-W185),ABS(L185-X185),ABS(M185-Y185),ABS(N185-Z185),ABS(O185-AA185),ABS(P185-AB185),ABS(Q185-AC185),ABS(R185-AD185),ABS(S185-AE185),ABS(T185-AF185))</f>
        <v/>
      </c>
      <c r="AI185" s="14" t="inlineStr"/>
    </row>
    <row r="186">
      <c r="A186" s="65" t="inlineStr">
        <is>
          <t>- Fence wire</t>
        </is>
      </c>
      <c r="B186" s="52" t="inlineStr">
        <is>
          <t>ENV-52</t>
        </is>
      </c>
      <c r="C186" s="58" t="inlineStr">
        <is>
          <t>Cylinder</t>
        </is>
      </c>
      <c r="D186" s="52" t="inlineStr">
        <is>
          <t>ENV-01</t>
        </is>
      </c>
      <c r="E186" s="52" t="n">
        <v>2</v>
      </c>
      <c r="F186" s="54">
        <f>L186</f>
        <v/>
      </c>
      <c r="G186" s="54">
        <f>P186</f>
        <v/>
      </c>
      <c r="H186" s="54">
        <f>T186</f>
        <v/>
      </c>
      <c r="I186" s="81" t="n">
        <v>0.00370820472</v>
      </c>
      <c r="J186" s="81" t="n">
        <v>-7.686179740000001e-06</v>
      </c>
      <c r="K186" s="81" t="n">
        <v>5.65356684</v>
      </c>
      <c r="L186" s="81" t="n">
        <v>5.79903984</v>
      </c>
      <c r="M186" s="81" t="n">
        <v>0</v>
      </c>
      <c r="N186" s="81" t="n">
        <v>0.0119999973</v>
      </c>
      <c r="O186" s="81" t="n">
        <v>0.00400349544</v>
      </c>
      <c r="P186" s="81" t="n">
        <v>0.343877137</v>
      </c>
      <c r="Q186" s="81" t="n">
        <v>-0.0114126783</v>
      </c>
      <c r="R186" s="81" t="n">
        <v>-2.49739196e-06</v>
      </c>
      <c r="S186" s="81" t="n">
        <v>1.83695579</v>
      </c>
      <c r="T186" s="81" t="n">
        <v>-17.847599</v>
      </c>
      <c r="U186" s="80">
        <f>U135*'4 Transform Matrices'!Y187+V135*'4 Transform Matrices'!AC187+W135*'4 Transform Matrices'!AG187</f>
        <v/>
      </c>
      <c r="V186" s="80">
        <f>U135*'4 Transform Matrices'!Z187+V135*'4 Transform Matrices'!AD187+W135*'4 Transform Matrices'!AH187</f>
        <v/>
      </c>
      <c r="W186" s="80">
        <f>U135*'4 Transform Matrices'!AA187+V135*'4 Transform Matrices'!AE187+W135*'4 Transform Matrices'!AI187</f>
        <v/>
      </c>
      <c r="X186" s="80">
        <f>U135*'4 Transform Matrices'!AB187+V135*'4 Transform Matrices'!AF187+W135*'4 Transform Matrices'!AJ187+X135</f>
        <v/>
      </c>
      <c r="Y186" s="80">
        <f>Y135*'4 Transform Matrices'!Y187+Z135*'4 Transform Matrices'!AC187+AA135*'4 Transform Matrices'!AG187</f>
        <v/>
      </c>
      <c r="Z186" s="80">
        <f>Y135*'4 Transform Matrices'!Z187+Z135*'4 Transform Matrices'!AD187+AA135*'4 Transform Matrices'!AH187</f>
        <v/>
      </c>
      <c r="AA186" s="80">
        <f>Y135*'4 Transform Matrices'!AA187+Z135*'4 Transform Matrices'!AE187+AA135*'4 Transform Matrices'!AI187</f>
        <v/>
      </c>
      <c r="AB186" s="80">
        <f>Y135*'4 Transform Matrices'!AB187+Z135*'4 Transform Matrices'!AF187+AA135*'4 Transform Matrices'!AJ187+AB135</f>
        <v/>
      </c>
      <c r="AC186" s="80">
        <f>AC135*'4 Transform Matrices'!Y187+AD135*'4 Transform Matrices'!AC187+AE135*'4 Transform Matrices'!AG187</f>
        <v/>
      </c>
      <c r="AD186" s="80">
        <f>AC135*'4 Transform Matrices'!Z187+AD135*'4 Transform Matrices'!AD187+AE135*'4 Transform Matrices'!AH187</f>
        <v/>
      </c>
      <c r="AE186" s="80">
        <f>AC135*'4 Transform Matrices'!AA187+AD135*'4 Transform Matrices'!AE187+AE135*'4 Transform Matrices'!AI187</f>
        <v/>
      </c>
      <c r="AF186" s="80">
        <f>AC135*'4 Transform Matrices'!AB187+AD135*'4 Transform Matrices'!AF187+AE135*'4 Transform Matrices'!AJ187+AF135</f>
        <v/>
      </c>
      <c r="AG186" s="82">
        <f>MAX(ABS(I186-U186),ABS(J186-V186),ABS(K186-W186),ABS(L186-X186),ABS(M186-Y186),ABS(N186-Z186),ABS(O186-AA186),ABS(P186-AB186),ABS(Q186-AC186),ABS(R186-AD186),ABS(S186-AE186),ABS(T186-AF186))</f>
        <v/>
      </c>
      <c r="AI186" s="14" t="inlineStr"/>
    </row>
    <row r="187">
      <c r="A187" s="65" t="inlineStr">
        <is>
          <t>- Fence wire</t>
        </is>
      </c>
      <c r="B187" s="52" t="inlineStr">
        <is>
          <t>ENV-53</t>
        </is>
      </c>
      <c r="C187" s="58" t="inlineStr">
        <is>
          <t>Cylinder</t>
        </is>
      </c>
      <c r="D187" s="52" t="inlineStr">
        <is>
          <t>ENV-01</t>
        </is>
      </c>
      <c r="E187" s="52" t="n">
        <v>2</v>
      </c>
      <c r="F187" s="54">
        <f>L187</f>
        <v/>
      </c>
      <c r="G187" s="54">
        <f>P187</f>
        <v/>
      </c>
      <c r="H187" s="54">
        <f>T187</f>
        <v/>
      </c>
      <c r="I187" s="81" t="n">
        <v>0.00370820472</v>
      </c>
      <c r="J187" s="81" t="n">
        <v>-7.686121530000001e-06</v>
      </c>
      <c r="K187" s="81" t="n">
        <v>5.65356684</v>
      </c>
      <c r="L187" s="81" t="n">
        <v>5.79903984</v>
      </c>
      <c r="M187" s="81" t="n">
        <v>0</v>
      </c>
      <c r="N187" s="81" t="n">
        <v>0.0119999973</v>
      </c>
      <c r="O187" s="81" t="n">
        <v>0.00400346518</v>
      </c>
      <c r="P187" s="81" t="n">
        <v>0.743877172</v>
      </c>
      <c r="Q187" s="81" t="n">
        <v>-0.0114126783</v>
      </c>
      <c r="R187" s="81" t="n">
        <v>-2.49737309e-06</v>
      </c>
      <c r="S187" s="81" t="n">
        <v>1.83695579</v>
      </c>
      <c r="T187" s="81" t="n">
        <v>-17.847599</v>
      </c>
      <c r="U187" s="80">
        <f>U135*'4 Transform Matrices'!Y188+V135*'4 Transform Matrices'!AC188+W135*'4 Transform Matrices'!AG188</f>
        <v/>
      </c>
      <c r="V187" s="80">
        <f>U135*'4 Transform Matrices'!Z188+V135*'4 Transform Matrices'!AD188+W135*'4 Transform Matrices'!AH188</f>
        <v/>
      </c>
      <c r="W187" s="80">
        <f>U135*'4 Transform Matrices'!AA188+V135*'4 Transform Matrices'!AE188+W135*'4 Transform Matrices'!AI188</f>
        <v/>
      </c>
      <c r="X187" s="80">
        <f>U135*'4 Transform Matrices'!AB188+V135*'4 Transform Matrices'!AF188+W135*'4 Transform Matrices'!AJ188+X135</f>
        <v/>
      </c>
      <c r="Y187" s="80">
        <f>Y135*'4 Transform Matrices'!Y188+Z135*'4 Transform Matrices'!AC188+AA135*'4 Transform Matrices'!AG188</f>
        <v/>
      </c>
      <c r="Z187" s="80">
        <f>Y135*'4 Transform Matrices'!Z188+Z135*'4 Transform Matrices'!AD188+AA135*'4 Transform Matrices'!AH188</f>
        <v/>
      </c>
      <c r="AA187" s="80">
        <f>Y135*'4 Transform Matrices'!AA188+Z135*'4 Transform Matrices'!AE188+AA135*'4 Transform Matrices'!AI188</f>
        <v/>
      </c>
      <c r="AB187" s="80">
        <f>Y135*'4 Transform Matrices'!AB188+Z135*'4 Transform Matrices'!AF188+AA135*'4 Transform Matrices'!AJ188+AB135</f>
        <v/>
      </c>
      <c r="AC187" s="80">
        <f>AC135*'4 Transform Matrices'!Y188+AD135*'4 Transform Matrices'!AC188+AE135*'4 Transform Matrices'!AG188</f>
        <v/>
      </c>
      <c r="AD187" s="80">
        <f>AC135*'4 Transform Matrices'!Z188+AD135*'4 Transform Matrices'!AD188+AE135*'4 Transform Matrices'!AH188</f>
        <v/>
      </c>
      <c r="AE187" s="80">
        <f>AC135*'4 Transform Matrices'!AA188+AD135*'4 Transform Matrices'!AE188+AE135*'4 Transform Matrices'!AI188</f>
        <v/>
      </c>
      <c r="AF187" s="80">
        <f>AC135*'4 Transform Matrices'!AB188+AD135*'4 Transform Matrices'!AF188+AE135*'4 Transform Matrices'!AJ188+AF135</f>
        <v/>
      </c>
      <c r="AG187" s="82">
        <f>MAX(ABS(I187-U187),ABS(J187-V187),ABS(K187-W187),ABS(L187-X187),ABS(M187-Y187),ABS(N187-Z187),ABS(O187-AA187),ABS(P187-AB187),ABS(Q187-AC187),ABS(R187-AD187),ABS(S187-AE187),ABS(T187-AF187))</f>
        <v/>
      </c>
      <c r="AI187" s="14" t="inlineStr"/>
    </row>
    <row r="188">
      <c r="A188" s="65" t="inlineStr">
        <is>
          <t>- Fence wire</t>
        </is>
      </c>
      <c r="B188" s="52" t="inlineStr">
        <is>
          <t>ENV-54</t>
        </is>
      </c>
      <c r="C188" s="58" t="inlineStr">
        <is>
          <t>Cylinder</t>
        </is>
      </c>
      <c r="D188" s="52" t="inlineStr">
        <is>
          <t>ENV-01</t>
        </is>
      </c>
      <c r="E188" s="52" t="n">
        <v>2</v>
      </c>
      <c r="F188" s="54">
        <f>L188</f>
        <v/>
      </c>
      <c r="G188" s="54">
        <f>P188</f>
        <v/>
      </c>
      <c r="H188" s="54">
        <f>T188</f>
        <v/>
      </c>
      <c r="I188" s="81" t="n">
        <v>0.00370820472</v>
      </c>
      <c r="J188" s="81" t="n">
        <v>-7.68623704e-06</v>
      </c>
      <c r="K188" s="81" t="n">
        <v>5.65356684</v>
      </c>
      <c r="L188" s="81" t="n">
        <v>5.79903984</v>
      </c>
      <c r="M188" s="81" t="n">
        <v>0</v>
      </c>
      <c r="N188" s="81" t="n">
        <v>0.0119999973</v>
      </c>
      <c r="O188" s="81" t="n">
        <v>0.00400352478</v>
      </c>
      <c r="P188" s="81" t="n">
        <v>1.14387715</v>
      </c>
      <c r="Q188" s="81" t="n">
        <v>-0.0114126783</v>
      </c>
      <c r="R188" s="81" t="n">
        <v>-2.49741015e-06</v>
      </c>
      <c r="S188" s="81" t="n">
        <v>1.83695579</v>
      </c>
      <c r="T188" s="81" t="n">
        <v>-17.847599</v>
      </c>
      <c r="U188" s="80">
        <f>U135*'4 Transform Matrices'!Y189+V135*'4 Transform Matrices'!AC189+W135*'4 Transform Matrices'!AG189</f>
        <v/>
      </c>
      <c r="V188" s="80">
        <f>U135*'4 Transform Matrices'!Z189+V135*'4 Transform Matrices'!AD189+W135*'4 Transform Matrices'!AH189</f>
        <v/>
      </c>
      <c r="W188" s="80">
        <f>U135*'4 Transform Matrices'!AA189+V135*'4 Transform Matrices'!AE189+W135*'4 Transform Matrices'!AI189</f>
        <v/>
      </c>
      <c r="X188" s="80">
        <f>U135*'4 Transform Matrices'!AB189+V135*'4 Transform Matrices'!AF189+W135*'4 Transform Matrices'!AJ189+X135</f>
        <v/>
      </c>
      <c r="Y188" s="80">
        <f>Y135*'4 Transform Matrices'!Y189+Z135*'4 Transform Matrices'!AC189+AA135*'4 Transform Matrices'!AG189</f>
        <v/>
      </c>
      <c r="Z188" s="80">
        <f>Y135*'4 Transform Matrices'!Z189+Z135*'4 Transform Matrices'!AD189+AA135*'4 Transform Matrices'!AH189</f>
        <v/>
      </c>
      <c r="AA188" s="80">
        <f>Y135*'4 Transform Matrices'!AA189+Z135*'4 Transform Matrices'!AE189+AA135*'4 Transform Matrices'!AI189</f>
        <v/>
      </c>
      <c r="AB188" s="80">
        <f>Y135*'4 Transform Matrices'!AB189+Z135*'4 Transform Matrices'!AF189+AA135*'4 Transform Matrices'!AJ189+AB135</f>
        <v/>
      </c>
      <c r="AC188" s="80">
        <f>AC135*'4 Transform Matrices'!Y189+AD135*'4 Transform Matrices'!AC189+AE135*'4 Transform Matrices'!AG189</f>
        <v/>
      </c>
      <c r="AD188" s="80">
        <f>AC135*'4 Transform Matrices'!Z189+AD135*'4 Transform Matrices'!AD189+AE135*'4 Transform Matrices'!AH189</f>
        <v/>
      </c>
      <c r="AE188" s="80">
        <f>AC135*'4 Transform Matrices'!AA189+AD135*'4 Transform Matrices'!AE189+AE135*'4 Transform Matrices'!AI189</f>
        <v/>
      </c>
      <c r="AF188" s="80">
        <f>AC135*'4 Transform Matrices'!AB189+AD135*'4 Transform Matrices'!AF189+AE135*'4 Transform Matrices'!AJ189+AF135</f>
        <v/>
      </c>
      <c r="AG188" s="82">
        <f>MAX(ABS(I188-U188),ABS(J188-V188),ABS(K188-W188),ABS(L188-X188),ABS(M188-Y188),ABS(N188-Z188),ABS(O188-AA188),ABS(P188-AB188),ABS(Q188-AC188),ABS(R188-AD188),ABS(S188-AE188),ABS(T188-AF188))</f>
        <v/>
      </c>
      <c r="AI188" s="14" t="inlineStr"/>
    </row>
    <row r="189">
      <c r="A189" s="65" t="inlineStr">
        <is>
          <t>- Fence wire</t>
        </is>
      </c>
      <c r="B189" s="52" t="inlineStr">
        <is>
          <t>ENV-55</t>
        </is>
      </c>
      <c r="C189" s="58" t="inlineStr">
        <is>
          <t>Cylinder</t>
        </is>
      </c>
      <c r="D189" s="52" t="inlineStr">
        <is>
          <t>ENV-01</t>
        </is>
      </c>
      <c r="E189" s="52" t="n">
        <v>2</v>
      </c>
      <c r="F189" s="54">
        <f>L189</f>
        <v/>
      </c>
      <c r="G189" s="54">
        <f>P189</f>
        <v/>
      </c>
      <c r="H189" s="54">
        <f>T189</f>
        <v/>
      </c>
      <c r="I189" s="81" t="n">
        <v>0.00705342321</v>
      </c>
      <c r="J189" s="81" t="n">
        <v>-5.62953719e-05</v>
      </c>
      <c r="K189" s="81" t="n">
        <v>4.80920315</v>
      </c>
      <c r="L189" s="81" t="n">
        <v>11.0304241</v>
      </c>
      <c r="M189" s="81" t="n">
        <v>0</v>
      </c>
      <c r="N189" s="81" t="n">
        <v>0.011999798</v>
      </c>
      <c r="O189" s="81" t="n">
        <v>0.0344712101</v>
      </c>
      <c r="P189" s="81" t="n">
        <v>0.363114476</v>
      </c>
      <c r="Q189" s="81" t="n">
        <v>-0.009708204309999999</v>
      </c>
      <c r="R189" s="81" t="n">
        <v>-4.09009808e-05</v>
      </c>
      <c r="S189" s="81" t="n">
        <v>3.49409032</v>
      </c>
      <c r="T189" s="81" t="n">
        <v>-15.1820755</v>
      </c>
      <c r="U189" s="80">
        <f>U135*'4 Transform Matrices'!Y190+V135*'4 Transform Matrices'!AC190+W135*'4 Transform Matrices'!AG190</f>
        <v/>
      </c>
      <c r="V189" s="80">
        <f>U135*'4 Transform Matrices'!Z190+V135*'4 Transform Matrices'!AD190+W135*'4 Transform Matrices'!AH190</f>
        <v/>
      </c>
      <c r="W189" s="80">
        <f>U135*'4 Transform Matrices'!AA190+V135*'4 Transform Matrices'!AE190+W135*'4 Transform Matrices'!AI190</f>
        <v/>
      </c>
      <c r="X189" s="80">
        <f>U135*'4 Transform Matrices'!AB190+V135*'4 Transform Matrices'!AF190+W135*'4 Transform Matrices'!AJ190+X135</f>
        <v/>
      </c>
      <c r="Y189" s="80">
        <f>Y135*'4 Transform Matrices'!Y190+Z135*'4 Transform Matrices'!AC190+AA135*'4 Transform Matrices'!AG190</f>
        <v/>
      </c>
      <c r="Z189" s="80">
        <f>Y135*'4 Transform Matrices'!Z190+Z135*'4 Transform Matrices'!AD190+AA135*'4 Transform Matrices'!AH190</f>
        <v/>
      </c>
      <c r="AA189" s="80">
        <f>Y135*'4 Transform Matrices'!AA190+Z135*'4 Transform Matrices'!AE190+AA135*'4 Transform Matrices'!AI190</f>
        <v/>
      </c>
      <c r="AB189" s="80">
        <f>Y135*'4 Transform Matrices'!AB190+Z135*'4 Transform Matrices'!AF190+AA135*'4 Transform Matrices'!AJ190+AB135</f>
        <v/>
      </c>
      <c r="AC189" s="80">
        <f>AC135*'4 Transform Matrices'!Y190+AD135*'4 Transform Matrices'!AC190+AE135*'4 Transform Matrices'!AG190</f>
        <v/>
      </c>
      <c r="AD189" s="80">
        <f>AC135*'4 Transform Matrices'!Z190+AD135*'4 Transform Matrices'!AD190+AE135*'4 Transform Matrices'!AH190</f>
        <v/>
      </c>
      <c r="AE189" s="80">
        <f>AC135*'4 Transform Matrices'!AA190+AD135*'4 Transform Matrices'!AE190+AE135*'4 Transform Matrices'!AI190</f>
        <v/>
      </c>
      <c r="AF189" s="80">
        <f>AC135*'4 Transform Matrices'!AB190+AD135*'4 Transform Matrices'!AF190+AE135*'4 Transform Matrices'!AJ190+AF135</f>
        <v/>
      </c>
      <c r="AG189" s="82">
        <f>MAX(ABS(I189-U189),ABS(J189-V189),ABS(K189-W189),ABS(L189-X189),ABS(M189-Y189),ABS(N189-Z189),ABS(O189-AA189),ABS(P189-AB189),ABS(Q189-AC189),ABS(R189-AD189),ABS(S189-AE189),ABS(T189-AF189))</f>
        <v/>
      </c>
      <c r="AI189" s="14" t="inlineStr"/>
    </row>
    <row r="190">
      <c r="A190" s="65" t="inlineStr">
        <is>
          <t>- Fence wire</t>
        </is>
      </c>
      <c r="B190" s="52" t="inlineStr">
        <is>
          <t>ENV-56</t>
        </is>
      </c>
      <c r="C190" s="58" t="inlineStr">
        <is>
          <t>Cylinder</t>
        </is>
      </c>
      <c r="D190" s="52" t="inlineStr">
        <is>
          <t>ENV-01</t>
        </is>
      </c>
      <c r="E190" s="52" t="n">
        <v>2</v>
      </c>
      <c r="F190" s="54">
        <f>L190</f>
        <v/>
      </c>
      <c r="G190" s="54">
        <f>P190</f>
        <v/>
      </c>
      <c r="H190" s="54">
        <f>T190</f>
        <v/>
      </c>
      <c r="I190" s="81" t="n">
        <v>0.00705342321</v>
      </c>
      <c r="J190" s="81" t="n">
        <v>-5.62953719e-05</v>
      </c>
      <c r="K190" s="81" t="n">
        <v>4.80920315</v>
      </c>
      <c r="L190" s="81" t="n">
        <v>11.0304241</v>
      </c>
      <c r="M190" s="81" t="n">
        <v>0</v>
      </c>
      <c r="N190" s="81" t="n">
        <v>0.011999798</v>
      </c>
      <c r="O190" s="81" t="n">
        <v>0.0344712101</v>
      </c>
      <c r="P190" s="81" t="n">
        <v>0.7631144520000001</v>
      </c>
      <c r="Q190" s="81" t="n">
        <v>-0.009708204309999999</v>
      </c>
      <c r="R190" s="81" t="n">
        <v>-4.09009808e-05</v>
      </c>
      <c r="S190" s="81" t="n">
        <v>3.49409032</v>
      </c>
      <c r="T190" s="81" t="n">
        <v>-15.1820755</v>
      </c>
      <c r="U190" s="80">
        <f>U135*'4 Transform Matrices'!Y191+V135*'4 Transform Matrices'!AC191+W135*'4 Transform Matrices'!AG191</f>
        <v/>
      </c>
      <c r="V190" s="80">
        <f>U135*'4 Transform Matrices'!Z191+V135*'4 Transform Matrices'!AD191+W135*'4 Transform Matrices'!AH191</f>
        <v/>
      </c>
      <c r="W190" s="80">
        <f>U135*'4 Transform Matrices'!AA191+V135*'4 Transform Matrices'!AE191+W135*'4 Transform Matrices'!AI191</f>
        <v/>
      </c>
      <c r="X190" s="80">
        <f>U135*'4 Transform Matrices'!AB191+V135*'4 Transform Matrices'!AF191+W135*'4 Transform Matrices'!AJ191+X135</f>
        <v/>
      </c>
      <c r="Y190" s="80">
        <f>Y135*'4 Transform Matrices'!Y191+Z135*'4 Transform Matrices'!AC191+AA135*'4 Transform Matrices'!AG191</f>
        <v/>
      </c>
      <c r="Z190" s="80">
        <f>Y135*'4 Transform Matrices'!Z191+Z135*'4 Transform Matrices'!AD191+AA135*'4 Transform Matrices'!AH191</f>
        <v/>
      </c>
      <c r="AA190" s="80">
        <f>Y135*'4 Transform Matrices'!AA191+Z135*'4 Transform Matrices'!AE191+AA135*'4 Transform Matrices'!AI191</f>
        <v/>
      </c>
      <c r="AB190" s="80">
        <f>Y135*'4 Transform Matrices'!AB191+Z135*'4 Transform Matrices'!AF191+AA135*'4 Transform Matrices'!AJ191+AB135</f>
        <v/>
      </c>
      <c r="AC190" s="80">
        <f>AC135*'4 Transform Matrices'!Y191+AD135*'4 Transform Matrices'!AC191+AE135*'4 Transform Matrices'!AG191</f>
        <v/>
      </c>
      <c r="AD190" s="80">
        <f>AC135*'4 Transform Matrices'!Z191+AD135*'4 Transform Matrices'!AD191+AE135*'4 Transform Matrices'!AH191</f>
        <v/>
      </c>
      <c r="AE190" s="80">
        <f>AC135*'4 Transform Matrices'!AA191+AD135*'4 Transform Matrices'!AE191+AE135*'4 Transform Matrices'!AI191</f>
        <v/>
      </c>
      <c r="AF190" s="80">
        <f>AC135*'4 Transform Matrices'!AB191+AD135*'4 Transform Matrices'!AF191+AE135*'4 Transform Matrices'!AJ191+AF135</f>
        <v/>
      </c>
      <c r="AG190" s="82">
        <f>MAX(ABS(I190-U190),ABS(J190-V190),ABS(K190-W190),ABS(L190-X190),ABS(M190-Y190),ABS(N190-Z190),ABS(O190-AA190),ABS(P190-AB190),ABS(Q190-AC190),ABS(R190-AD190),ABS(S190-AE190),ABS(T190-AF190))</f>
        <v/>
      </c>
      <c r="AI190" s="14" t="inlineStr"/>
    </row>
    <row r="191">
      <c r="A191" s="65" t="inlineStr">
        <is>
          <t>- Fence wire</t>
        </is>
      </c>
      <c r="B191" s="52" t="inlineStr">
        <is>
          <t>ENV-57</t>
        </is>
      </c>
      <c r="C191" s="58" t="inlineStr">
        <is>
          <t>Cylinder</t>
        </is>
      </c>
      <c r="D191" s="52" t="inlineStr">
        <is>
          <t>ENV-01</t>
        </is>
      </c>
      <c r="E191" s="52" t="n">
        <v>2</v>
      </c>
      <c r="F191" s="54">
        <f>L191</f>
        <v/>
      </c>
      <c r="G191" s="54">
        <f>P191</f>
        <v/>
      </c>
      <c r="H191" s="54">
        <f>T191</f>
        <v/>
      </c>
      <c r="I191" s="81" t="n">
        <v>0.00705342321</v>
      </c>
      <c r="J191" s="81" t="n">
        <v>-5.629527e-05</v>
      </c>
      <c r="K191" s="81" t="n">
        <v>4.80920315</v>
      </c>
      <c r="L191" s="81" t="n">
        <v>11.0304241</v>
      </c>
      <c r="M191" s="81" t="n">
        <v>0</v>
      </c>
      <c r="N191" s="81" t="n">
        <v>0.011999798</v>
      </c>
      <c r="O191" s="81" t="n">
        <v>0.0344711505</v>
      </c>
      <c r="P191" s="81" t="n">
        <v>1.16311455</v>
      </c>
      <c r="Q191" s="81" t="n">
        <v>-0.009708204309999999</v>
      </c>
      <c r="R191" s="81" t="n">
        <v>-4.09009081e-05</v>
      </c>
      <c r="S191" s="81" t="n">
        <v>3.49409032</v>
      </c>
      <c r="T191" s="81" t="n">
        <v>-15.1820755</v>
      </c>
      <c r="U191" s="80">
        <f>U135*'4 Transform Matrices'!Y192+V135*'4 Transform Matrices'!AC192+W135*'4 Transform Matrices'!AG192</f>
        <v/>
      </c>
      <c r="V191" s="80">
        <f>U135*'4 Transform Matrices'!Z192+V135*'4 Transform Matrices'!AD192+W135*'4 Transform Matrices'!AH192</f>
        <v/>
      </c>
      <c r="W191" s="80">
        <f>U135*'4 Transform Matrices'!AA192+V135*'4 Transform Matrices'!AE192+W135*'4 Transform Matrices'!AI192</f>
        <v/>
      </c>
      <c r="X191" s="80">
        <f>U135*'4 Transform Matrices'!AB192+V135*'4 Transform Matrices'!AF192+W135*'4 Transform Matrices'!AJ192+X135</f>
        <v/>
      </c>
      <c r="Y191" s="80">
        <f>Y135*'4 Transform Matrices'!Y192+Z135*'4 Transform Matrices'!AC192+AA135*'4 Transform Matrices'!AG192</f>
        <v/>
      </c>
      <c r="Z191" s="80">
        <f>Y135*'4 Transform Matrices'!Z192+Z135*'4 Transform Matrices'!AD192+AA135*'4 Transform Matrices'!AH192</f>
        <v/>
      </c>
      <c r="AA191" s="80">
        <f>Y135*'4 Transform Matrices'!AA192+Z135*'4 Transform Matrices'!AE192+AA135*'4 Transform Matrices'!AI192</f>
        <v/>
      </c>
      <c r="AB191" s="80">
        <f>Y135*'4 Transform Matrices'!AB192+Z135*'4 Transform Matrices'!AF192+AA135*'4 Transform Matrices'!AJ192+AB135</f>
        <v/>
      </c>
      <c r="AC191" s="80">
        <f>AC135*'4 Transform Matrices'!Y192+AD135*'4 Transform Matrices'!AC192+AE135*'4 Transform Matrices'!AG192</f>
        <v/>
      </c>
      <c r="AD191" s="80">
        <f>AC135*'4 Transform Matrices'!Z192+AD135*'4 Transform Matrices'!AD192+AE135*'4 Transform Matrices'!AH192</f>
        <v/>
      </c>
      <c r="AE191" s="80">
        <f>AC135*'4 Transform Matrices'!AA192+AD135*'4 Transform Matrices'!AE192+AE135*'4 Transform Matrices'!AI192</f>
        <v/>
      </c>
      <c r="AF191" s="80">
        <f>AC135*'4 Transform Matrices'!AB192+AD135*'4 Transform Matrices'!AF192+AE135*'4 Transform Matrices'!AJ192+AF135</f>
        <v/>
      </c>
      <c r="AG191" s="82">
        <f>MAX(ABS(I191-U191),ABS(J191-V191),ABS(K191-W191),ABS(L191-X191),ABS(M191-Y191),ABS(N191-Z191),ABS(O191-AA191),ABS(P191-AB191),ABS(Q191-AC191),ABS(R191-AD191),ABS(S191-AE191),ABS(T191-AF191))</f>
        <v/>
      </c>
      <c r="AI191" s="14" t="inlineStr"/>
    </row>
    <row r="192">
      <c r="A192" s="65" t="inlineStr">
        <is>
          <t>- Fence wire</t>
        </is>
      </c>
      <c r="B192" s="52" t="inlineStr">
        <is>
          <t>ENV-58</t>
        </is>
      </c>
      <c r="C192" s="58" t="inlineStr">
        <is>
          <t>Cylinder</t>
        </is>
      </c>
      <c r="D192" s="52" t="inlineStr">
        <is>
          <t>ENV-01</t>
        </is>
      </c>
      <c r="E192" s="52" t="n">
        <v>2</v>
      </c>
      <c r="F192" s="54">
        <f>L192</f>
        <v/>
      </c>
      <c r="G192" s="54">
        <f>P192</f>
        <v/>
      </c>
      <c r="H192" s="54">
        <f>T192</f>
        <v/>
      </c>
      <c r="I192" s="81" t="n">
        <v>0.00970820151</v>
      </c>
      <c r="J192" s="81" t="n">
        <v>0.00026771694</v>
      </c>
      <c r="K192" s="81" t="n">
        <v>3.49409842</v>
      </c>
      <c r="L192" s="81" t="n">
        <v>15.1820755</v>
      </c>
      <c r="M192" s="81" t="n">
        <v>0</v>
      </c>
      <c r="N192" s="81" t="n">
        <v>0.0119913537</v>
      </c>
      <c r="O192" s="81" t="n">
        <v>-0.225790203</v>
      </c>
      <c r="P192" s="81" t="n">
        <v>0.267454982</v>
      </c>
      <c r="Q192" s="81" t="n">
        <v>-0.007053426</v>
      </c>
      <c r="R192" s="81" t="n">
        <v>0.000368480542</v>
      </c>
      <c r="S192" s="81" t="n">
        <v>4.80921125</v>
      </c>
      <c r="T192" s="81" t="n">
        <v>-11.030426</v>
      </c>
      <c r="U192" s="80">
        <f>U135*'4 Transform Matrices'!Y193+V135*'4 Transform Matrices'!AC193+W135*'4 Transform Matrices'!AG193</f>
        <v/>
      </c>
      <c r="V192" s="80">
        <f>U135*'4 Transform Matrices'!Z193+V135*'4 Transform Matrices'!AD193+W135*'4 Transform Matrices'!AH193</f>
        <v/>
      </c>
      <c r="W192" s="80">
        <f>U135*'4 Transform Matrices'!AA193+V135*'4 Transform Matrices'!AE193+W135*'4 Transform Matrices'!AI193</f>
        <v/>
      </c>
      <c r="X192" s="80">
        <f>U135*'4 Transform Matrices'!AB193+V135*'4 Transform Matrices'!AF193+W135*'4 Transform Matrices'!AJ193+X135</f>
        <v/>
      </c>
      <c r="Y192" s="80">
        <f>Y135*'4 Transform Matrices'!Y193+Z135*'4 Transform Matrices'!AC193+AA135*'4 Transform Matrices'!AG193</f>
        <v/>
      </c>
      <c r="Z192" s="80">
        <f>Y135*'4 Transform Matrices'!Z193+Z135*'4 Transform Matrices'!AD193+AA135*'4 Transform Matrices'!AH193</f>
        <v/>
      </c>
      <c r="AA192" s="80">
        <f>Y135*'4 Transform Matrices'!AA193+Z135*'4 Transform Matrices'!AE193+AA135*'4 Transform Matrices'!AI193</f>
        <v/>
      </c>
      <c r="AB192" s="80">
        <f>Y135*'4 Transform Matrices'!AB193+Z135*'4 Transform Matrices'!AF193+AA135*'4 Transform Matrices'!AJ193+AB135</f>
        <v/>
      </c>
      <c r="AC192" s="80">
        <f>AC135*'4 Transform Matrices'!Y193+AD135*'4 Transform Matrices'!AC193+AE135*'4 Transform Matrices'!AG193</f>
        <v/>
      </c>
      <c r="AD192" s="80">
        <f>AC135*'4 Transform Matrices'!Z193+AD135*'4 Transform Matrices'!AD193+AE135*'4 Transform Matrices'!AH193</f>
        <v/>
      </c>
      <c r="AE192" s="80">
        <f>AC135*'4 Transform Matrices'!AA193+AD135*'4 Transform Matrices'!AE193+AE135*'4 Transform Matrices'!AI193</f>
        <v/>
      </c>
      <c r="AF192" s="80">
        <f>AC135*'4 Transform Matrices'!AB193+AD135*'4 Transform Matrices'!AF193+AE135*'4 Transform Matrices'!AJ193+AF135</f>
        <v/>
      </c>
      <c r="AG192" s="82">
        <f>MAX(ABS(I192-U192),ABS(J192-V192),ABS(K192-W192),ABS(L192-X192),ABS(M192-Y192),ABS(N192-Z192),ABS(O192-AA192),ABS(P192-AB192),ABS(Q192-AC192),ABS(R192-AD192),ABS(S192-AE192),ABS(T192-AF192))</f>
        <v/>
      </c>
      <c r="AI192" s="14" t="inlineStr"/>
    </row>
    <row r="193">
      <c r="A193" s="65" t="inlineStr">
        <is>
          <t>- Fence wire</t>
        </is>
      </c>
      <c r="B193" s="52" t="inlineStr">
        <is>
          <t>ENV-59</t>
        </is>
      </c>
      <c r="C193" s="58" t="inlineStr">
        <is>
          <t>Cylinder</t>
        </is>
      </c>
      <c r="D193" s="52" t="inlineStr">
        <is>
          <t>ENV-01</t>
        </is>
      </c>
      <c r="E193" s="52" t="n">
        <v>2</v>
      </c>
      <c r="F193" s="54">
        <f>L193</f>
        <v/>
      </c>
      <c r="G193" s="54">
        <f>P193</f>
        <v/>
      </c>
      <c r="H193" s="54">
        <f>T193</f>
        <v/>
      </c>
      <c r="I193" s="81" t="n">
        <v>0.00970820151</v>
      </c>
      <c r="J193" s="81" t="n">
        <v>0.00026771694</v>
      </c>
      <c r="K193" s="81" t="n">
        <v>3.49409842</v>
      </c>
      <c r="L193" s="81" t="n">
        <v>15.1820755</v>
      </c>
      <c r="M193" s="81" t="n">
        <v>0</v>
      </c>
      <c r="N193" s="81" t="n">
        <v>0.0119913537</v>
      </c>
      <c r="O193" s="81" t="n">
        <v>-0.225790203</v>
      </c>
      <c r="P193" s="81" t="n">
        <v>0.667454958</v>
      </c>
      <c r="Q193" s="81" t="n">
        <v>-0.007053426</v>
      </c>
      <c r="R193" s="81" t="n">
        <v>0.000368480542</v>
      </c>
      <c r="S193" s="81" t="n">
        <v>4.80921125</v>
      </c>
      <c r="T193" s="81" t="n">
        <v>-11.030426</v>
      </c>
      <c r="U193" s="80">
        <f>U135*'4 Transform Matrices'!Y194+V135*'4 Transform Matrices'!AC194+W135*'4 Transform Matrices'!AG194</f>
        <v/>
      </c>
      <c r="V193" s="80">
        <f>U135*'4 Transform Matrices'!Z194+V135*'4 Transform Matrices'!AD194+W135*'4 Transform Matrices'!AH194</f>
        <v/>
      </c>
      <c r="W193" s="80">
        <f>U135*'4 Transform Matrices'!AA194+V135*'4 Transform Matrices'!AE194+W135*'4 Transform Matrices'!AI194</f>
        <v/>
      </c>
      <c r="X193" s="80">
        <f>U135*'4 Transform Matrices'!AB194+V135*'4 Transform Matrices'!AF194+W135*'4 Transform Matrices'!AJ194+X135</f>
        <v/>
      </c>
      <c r="Y193" s="80">
        <f>Y135*'4 Transform Matrices'!Y194+Z135*'4 Transform Matrices'!AC194+AA135*'4 Transform Matrices'!AG194</f>
        <v/>
      </c>
      <c r="Z193" s="80">
        <f>Y135*'4 Transform Matrices'!Z194+Z135*'4 Transform Matrices'!AD194+AA135*'4 Transform Matrices'!AH194</f>
        <v/>
      </c>
      <c r="AA193" s="80">
        <f>Y135*'4 Transform Matrices'!AA194+Z135*'4 Transform Matrices'!AE194+AA135*'4 Transform Matrices'!AI194</f>
        <v/>
      </c>
      <c r="AB193" s="80">
        <f>Y135*'4 Transform Matrices'!AB194+Z135*'4 Transform Matrices'!AF194+AA135*'4 Transform Matrices'!AJ194+AB135</f>
        <v/>
      </c>
      <c r="AC193" s="80">
        <f>AC135*'4 Transform Matrices'!Y194+AD135*'4 Transform Matrices'!AC194+AE135*'4 Transform Matrices'!AG194</f>
        <v/>
      </c>
      <c r="AD193" s="80">
        <f>AC135*'4 Transform Matrices'!Z194+AD135*'4 Transform Matrices'!AD194+AE135*'4 Transform Matrices'!AH194</f>
        <v/>
      </c>
      <c r="AE193" s="80">
        <f>AC135*'4 Transform Matrices'!AA194+AD135*'4 Transform Matrices'!AE194+AE135*'4 Transform Matrices'!AI194</f>
        <v/>
      </c>
      <c r="AF193" s="80">
        <f>AC135*'4 Transform Matrices'!AB194+AD135*'4 Transform Matrices'!AF194+AE135*'4 Transform Matrices'!AJ194+AF135</f>
        <v/>
      </c>
      <c r="AG193" s="82">
        <f>MAX(ABS(I193-U193),ABS(J193-V193),ABS(K193-W193),ABS(L193-X193),ABS(M193-Y193),ABS(N193-Z193),ABS(O193-AA193),ABS(P193-AB193),ABS(Q193-AC193),ABS(R193-AD193),ABS(S193-AE193),ABS(T193-AF193))</f>
        <v/>
      </c>
      <c r="AI193" s="14" t="inlineStr"/>
    </row>
    <row r="194">
      <c r="A194" s="65" t="inlineStr">
        <is>
          <t>- Fence wire</t>
        </is>
      </c>
      <c r="B194" s="52" t="inlineStr">
        <is>
          <t>ENV-60</t>
        </is>
      </c>
      <c r="C194" s="58" t="inlineStr">
        <is>
          <t>Cylinder</t>
        </is>
      </c>
      <c r="D194" s="52" t="inlineStr">
        <is>
          <t>ENV-01</t>
        </is>
      </c>
      <c r="E194" s="52" t="n">
        <v>2</v>
      </c>
      <c r="F194" s="54">
        <f>L194</f>
        <v/>
      </c>
      <c r="G194" s="54">
        <f>P194</f>
        <v/>
      </c>
      <c r="H194" s="54">
        <f>T194</f>
        <v/>
      </c>
      <c r="I194" s="81" t="n">
        <v>0.00970820151</v>
      </c>
      <c r="J194" s="81" t="n">
        <v>0.00026771694</v>
      </c>
      <c r="K194" s="81" t="n">
        <v>3.49409842</v>
      </c>
      <c r="L194" s="81" t="n">
        <v>15.1820755</v>
      </c>
      <c r="M194" s="81" t="n">
        <v>0</v>
      </c>
      <c r="N194" s="81" t="n">
        <v>0.0119913537</v>
      </c>
      <c r="O194" s="81" t="n">
        <v>-0.225790203</v>
      </c>
      <c r="P194" s="81" t="n">
        <v>1.06745493</v>
      </c>
      <c r="Q194" s="81" t="n">
        <v>-0.007053426</v>
      </c>
      <c r="R194" s="81" t="n">
        <v>0.000368480542</v>
      </c>
      <c r="S194" s="81" t="n">
        <v>4.80921125</v>
      </c>
      <c r="T194" s="81" t="n">
        <v>-11.030426</v>
      </c>
      <c r="U194" s="80">
        <f>U135*'4 Transform Matrices'!Y195+V135*'4 Transform Matrices'!AC195+W135*'4 Transform Matrices'!AG195</f>
        <v/>
      </c>
      <c r="V194" s="80">
        <f>U135*'4 Transform Matrices'!Z195+V135*'4 Transform Matrices'!AD195+W135*'4 Transform Matrices'!AH195</f>
        <v/>
      </c>
      <c r="W194" s="80">
        <f>U135*'4 Transform Matrices'!AA195+V135*'4 Transform Matrices'!AE195+W135*'4 Transform Matrices'!AI195</f>
        <v/>
      </c>
      <c r="X194" s="80">
        <f>U135*'4 Transform Matrices'!AB195+V135*'4 Transform Matrices'!AF195+W135*'4 Transform Matrices'!AJ195+X135</f>
        <v/>
      </c>
      <c r="Y194" s="80">
        <f>Y135*'4 Transform Matrices'!Y195+Z135*'4 Transform Matrices'!AC195+AA135*'4 Transform Matrices'!AG195</f>
        <v/>
      </c>
      <c r="Z194" s="80">
        <f>Y135*'4 Transform Matrices'!Z195+Z135*'4 Transform Matrices'!AD195+AA135*'4 Transform Matrices'!AH195</f>
        <v/>
      </c>
      <c r="AA194" s="80">
        <f>Y135*'4 Transform Matrices'!AA195+Z135*'4 Transform Matrices'!AE195+AA135*'4 Transform Matrices'!AI195</f>
        <v/>
      </c>
      <c r="AB194" s="80">
        <f>Y135*'4 Transform Matrices'!AB195+Z135*'4 Transform Matrices'!AF195+AA135*'4 Transform Matrices'!AJ195+AB135</f>
        <v/>
      </c>
      <c r="AC194" s="80">
        <f>AC135*'4 Transform Matrices'!Y195+AD135*'4 Transform Matrices'!AC195+AE135*'4 Transform Matrices'!AG195</f>
        <v/>
      </c>
      <c r="AD194" s="80">
        <f>AC135*'4 Transform Matrices'!Z195+AD135*'4 Transform Matrices'!AD195+AE135*'4 Transform Matrices'!AH195</f>
        <v/>
      </c>
      <c r="AE194" s="80">
        <f>AC135*'4 Transform Matrices'!AA195+AD135*'4 Transform Matrices'!AE195+AE135*'4 Transform Matrices'!AI195</f>
        <v/>
      </c>
      <c r="AF194" s="80">
        <f>AC135*'4 Transform Matrices'!AB195+AD135*'4 Transform Matrices'!AF195+AE135*'4 Transform Matrices'!AJ195+AF135</f>
        <v/>
      </c>
      <c r="AG194" s="82">
        <f>MAX(ABS(I194-U194),ABS(J194-V194),ABS(K194-W194),ABS(L194-X194),ABS(M194-Y194),ABS(N194-Z194),ABS(O194-AA194),ABS(P194-AB194),ABS(Q194-AC194),ABS(R194-AD194),ABS(S194-AE194),ABS(T194-AF194))</f>
        <v/>
      </c>
      <c r="AI194" s="14" t="inlineStr"/>
    </row>
    <row r="195">
      <c r="A195" s="65" t="inlineStr">
        <is>
          <t>- Fence wire</t>
        </is>
      </c>
      <c r="B195" s="52" t="inlineStr">
        <is>
          <t>ENV-61</t>
        </is>
      </c>
      <c r="C195" s="58" t="inlineStr">
        <is>
          <t>Cylinder</t>
        </is>
      </c>
      <c r="D195" s="52" t="inlineStr">
        <is>
          <t>ENV-01</t>
        </is>
      </c>
      <c r="E195" s="52" t="n">
        <v>2</v>
      </c>
      <c r="F195" s="54">
        <f>L195</f>
        <v/>
      </c>
      <c r="G195" s="54">
        <f>P195</f>
        <v/>
      </c>
      <c r="H195" s="54">
        <f>T195</f>
        <v/>
      </c>
      <c r="I195" s="81" t="n">
        <v>0.0114126801</v>
      </c>
      <c r="J195" s="81" t="n">
        <v>-0.000121554214</v>
      </c>
      <c r="K195" s="81" t="n">
        <v>1.83695614</v>
      </c>
      <c r="L195" s="81" t="n">
        <v>17.8476028</v>
      </c>
      <c r="M195" s="81" t="n">
        <v>0</v>
      </c>
      <c r="N195" s="81" t="n">
        <v>0.0119935516</v>
      </c>
      <c r="O195" s="81" t="n">
        <v>0.194965273</v>
      </c>
      <c r="P195" s="81" t="n">
        <v>0.252042532</v>
      </c>
      <c r="Q195" s="81" t="n">
        <v>-0.00370819983</v>
      </c>
      <c r="R195" s="81" t="n">
        <v>-0.000374105875</v>
      </c>
      <c r="S195" s="81" t="n">
        <v>5.65357637</v>
      </c>
      <c r="T195" s="81" t="n">
        <v>-5.79903221</v>
      </c>
      <c r="U195" s="80">
        <f>U135*'4 Transform Matrices'!Y196+V135*'4 Transform Matrices'!AC196+W135*'4 Transform Matrices'!AG196</f>
        <v/>
      </c>
      <c r="V195" s="80">
        <f>U135*'4 Transform Matrices'!Z196+V135*'4 Transform Matrices'!AD196+W135*'4 Transform Matrices'!AH196</f>
        <v/>
      </c>
      <c r="W195" s="80">
        <f>U135*'4 Transform Matrices'!AA196+V135*'4 Transform Matrices'!AE196+W135*'4 Transform Matrices'!AI196</f>
        <v/>
      </c>
      <c r="X195" s="80">
        <f>U135*'4 Transform Matrices'!AB196+V135*'4 Transform Matrices'!AF196+W135*'4 Transform Matrices'!AJ196+X135</f>
        <v/>
      </c>
      <c r="Y195" s="80">
        <f>Y135*'4 Transform Matrices'!Y196+Z135*'4 Transform Matrices'!AC196+AA135*'4 Transform Matrices'!AG196</f>
        <v/>
      </c>
      <c r="Z195" s="80">
        <f>Y135*'4 Transform Matrices'!Z196+Z135*'4 Transform Matrices'!AD196+AA135*'4 Transform Matrices'!AH196</f>
        <v/>
      </c>
      <c r="AA195" s="80">
        <f>Y135*'4 Transform Matrices'!AA196+Z135*'4 Transform Matrices'!AE196+AA135*'4 Transform Matrices'!AI196</f>
        <v/>
      </c>
      <c r="AB195" s="80">
        <f>Y135*'4 Transform Matrices'!AB196+Z135*'4 Transform Matrices'!AF196+AA135*'4 Transform Matrices'!AJ196+AB135</f>
        <v/>
      </c>
      <c r="AC195" s="80">
        <f>AC135*'4 Transform Matrices'!Y196+AD135*'4 Transform Matrices'!AC196+AE135*'4 Transform Matrices'!AG196</f>
        <v/>
      </c>
      <c r="AD195" s="80">
        <f>AC135*'4 Transform Matrices'!Z196+AD135*'4 Transform Matrices'!AD196+AE135*'4 Transform Matrices'!AH196</f>
        <v/>
      </c>
      <c r="AE195" s="80">
        <f>AC135*'4 Transform Matrices'!AA196+AD135*'4 Transform Matrices'!AE196+AE135*'4 Transform Matrices'!AI196</f>
        <v/>
      </c>
      <c r="AF195" s="80">
        <f>AC135*'4 Transform Matrices'!AB196+AD135*'4 Transform Matrices'!AF196+AE135*'4 Transform Matrices'!AJ196+AF135</f>
        <v/>
      </c>
      <c r="AG195" s="82">
        <f>MAX(ABS(I195-U195),ABS(J195-V195),ABS(K195-W195),ABS(L195-X195),ABS(M195-Y195),ABS(N195-Z195),ABS(O195-AA195),ABS(P195-AB195),ABS(Q195-AC195),ABS(R195-AD195),ABS(S195-AE195),ABS(T195-AF195))</f>
        <v/>
      </c>
      <c r="AI195" s="14" t="inlineStr"/>
    </row>
    <row r="196">
      <c r="A196" s="65" t="inlineStr">
        <is>
          <t>- Fence wire</t>
        </is>
      </c>
      <c r="B196" s="52" t="inlineStr">
        <is>
          <t>ENV-62</t>
        </is>
      </c>
      <c r="C196" s="58" t="inlineStr">
        <is>
          <t>Cylinder</t>
        </is>
      </c>
      <c r="D196" s="52" t="inlineStr">
        <is>
          <t>ENV-01</t>
        </is>
      </c>
      <c r="E196" s="52" t="n">
        <v>2</v>
      </c>
      <c r="F196" s="54">
        <f>L196</f>
        <v/>
      </c>
      <c r="G196" s="54">
        <f>P196</f>
        <v/>
      </c>
      <c r="H196" s="54">
        <f>T196</f>
        <v/>
      </c>
      <c r="I196" s="81" t="n">
        <v>0.0114126801</v>
      </c>
      <c r="J196" s="81" t="n">
        <v>-0.000121554192</v>
      </c>
      <c r="K196" s="81" t="n">
        <v>1.83695614</v>
      </c>
      <c r="L196" s="81" t="n">
        <v>17.8476028</v>
      </c>
      <c r="M196" s="81" t="n">
        <v>0</v>
      </c>
      <c r="N196" s="81" t="n">
        <v>0.0119935516</v>
      </c>
      <c r="O196" s="81" t="n">
        <v>0.194965228</v>
      </c>
      <c r="P196" s="81" t="n">
        <v>0.652042508</v>
      </c>
      <c r="Q196" s="81" t="n">
        <v>-0.00370819983</v>
      </c>
      <c r="R196" s="81" t="n">
        <v>-0.000374105817</v>
      </c>
      <c r="S196" s="81" t="n">
        <v>5.65357637</v>
      </c>
      <c r="T196" s="81" t="n">
        <v>-5.79903221</v>
      </c>
      <c r="U196" s="80">
        <f>U135*'4 Transform Matrices'!Y197+V135*'4 Transform Matrices'!AC197+W135*'4 Transform Matrices'!AG197</f>
        <v/>
      </c>
      <c r="V196" s="80">
        <f>U135*'4 Transform Matrices'!Z197+V135*'4 Transform Matrices'!AD197+W135*'4 Transform Matrices'!AH197</f>
        <v/>
      </c>
      <c r="W196" s="80">
        <f>U135*'4 Transform Matrices'!AA197+V135*'4 Transform Matrices'!AE197+W135*'4 Transform Matrices'!AI197</f>
        <v/>
      </c>
      <c r="X196" s="80">
        <f>U135*'4 Transform Matrices'!AB197+V135*'4 Transform Matrices'!AF197+W135*'4 Transform Matrices'!AJ197+X135</f>
        <v/>
      </c>
      <c r="Y196" s="80">
        <f>Y135*'4 Transform Matrices'!Y197+Z135*'4 Transform Matrices'!AC197+AA135*'4 Transform Matrices'!AG197</f>
        <v/>
      </c>
      <c r="Z196" s="80">
        <f>Y135*'4 Transform Matrices'!Z197+Z135*'4 Transform Matrices'!AD197+AA135*'4 Transform Matrices'!AH197</f>
        <v/>
      </c>
      <c r="AA196" s="80">
        <f>Y135*'4 Transform Matrices'!AA197+Z135*'4 Transform Matrices'!AE197+AA135*'4 Transform Matrices'!AI197</f>
        <v/>
      </c>
      <c r="AB196" s="80">
        <f>Y135*'4 Transform Matrices'!AB197+Z135*'4 Transform Matrices'!AF197+AA135*'4 Transform Matrices'!AJ197+AB135</f>
        <v/>
      </c>
      <c r="AC196" s="80">
        <f>AC135*'4 Transform Matrices'!Y197+AD135*'4 Transform Matrices'!AC197+AE135*'4 Transform Matrices'!AG197</f>
        <v/>
      </c>
      <c r="AD196" s="80">
        <f>AC135*'4 Transform Matrices'!Z197+AD135*'4 Transform Matrices'!AD197+AE135*'4 Transform Matrices'!AH197</f>
        <v/>
      </c>
      <c r="AE196" s="80">
        <f>AC135*'4 Transform Matrices'!AA197+AD135*'4 Transform Matrices'!AE197+AE135*'4 Transform Matrices'!AI197</f>
        <v/>
      </c>
      <c r="AF196" s="80">
        <f>AC135*'4 Transform Matrices'!AB197+AD135*'4 Transform Matrices'!AF197+AE135*'4 Transform Matrices'!AJ197+AF135</f>
        <v/>
      </c>
      <c r="AG196" s="82">
        <f>MAX(ABS(I196-U196),ABS(J196-V196),ABS(K196-W196),ABS(L196-X196),ABS(M196-Y196),ABS(N196-Z196),ABS(O196-AA196),ABS(P196-AB196),ABS(Q196-AC196),ABS(R196-AD196),ABS(S196-AE196),ABS(T196-AF196))</f>
        <v/>
      </c>
      <c r="AI196" s="14" t="inlineStr"/>
    </row>
    <row r="197">
      <c r="A197" s="65" t="inlineStr">
        <is>
          <t>- Fence wire</t>
        </is>
      </c>
      <c r="B197" s="52" t="inlineStr">
        <is>
          <t>ENV-63</t>
        </is>
      </c>
      <c r="C197" s="58" t="inlineStr">
        <is>
          <t>Cylinder</t>
        </is>
      </c>
      <c r="D197" s="52" t="inlineStr">
        <is>
          <t>ENV-01</t>
        </is>
      </c>
      <c r="E197" s="52" t="n">
        <v>2</v>
      </c>
      <c r="F197" s="54">
        <f>L197</f>
        <v/>
      </c>
      <c r="G197" s="54">
        <f>P197</f>
        <v/>
      </c>
      <c r="H197" s="54">
        <f>T197</f>
        <v/>
      </c>
      <c r="I197" s="81" t="n">
        <v>0.0114126801</v>
      </c>
      <c r="J197" s="81" t="n">
        <v>-0.000121554236</v>
      </c>
      <c r="K197" s="81" t="n">
        <v>1.83695614</v>
      </c>
      <c r="L197" s="81" t="n">
        <v>17.8476028</v>
      </c>
      <c r="M197" s="81" t="n">
        <v>0</v>
      </c>
      <c r="N197" s="81" t="n">
        <v>0.0119935516</v>
      </c>
      <c r="O197" s="81" t="n">
        <v>0.194965288</v>
      </c>
      <c r="P197" s="81" t="n">
        <v>1.05204248</v>
      </c>
      <c r="Q197" s="81" t="n">
        <v>-0.00370819983</v>
      </c>
      <c r="R197" s="81" t="n">
        <v>-0.000374105934</v>
      </c>
      <c r="S197" s="81" t="n">
        <v>5.65357637</v>
      </c>
      <c r="T197" s="81" t="n">
        <v>-5.79903221</v>
      </c>
      <c r="U197" s="80">
        <f>U135*'4 Transform Matrices'!Y198+V135*'4 Transform Matrices'!AC198+W135*'4 Transform Matrices'!AG198</f>
        <v/>
      </c>
      <c r="V197" s="80">
        <f>U135*'4 Transform Matrices'!Z198+V135*'4 Transform Matrices'!AD198+W135*'4 Transform Matrices'!AH198</f>
        <v/>
      </c>
      <c r="W197" s="80">
        <f>U135*'4 Transform Matrices'!AA198+V135*'4 Transform Matrices'!AE198+W135*'4 Transform Matrices'!AI198</f>
        <v/>
      </c>
      <c r="X197" s="80">
        <f>U135*'4 Transform Matrices'!AB198+V135*'4 Transform Matrices'!AF198+W135*'4 Transform Matrices'!AJ198+X135</f>
        <v/>
      </c>
      <c r="Y197" s="80">
        <f>Y135*'4 Transform Matrices'!Y198+Z135*'4 Transform Matrices'!AC198+AA135*'4 Transform Matrices'!AG198</f>
        <v/>
      </c>
      <c r="Z197" s="80">
        <f>Y135*'4 Transform Matrices'!Z198+Z135*'4 Transform Matrices'!AD198+AA135*'4 Transform Matrices'!AH198</f>
        <v/>
      </c>
      <c r="AA197" s="80">
        <f>Y135*'4 Transform Matrices'!AA198+Z135*'4 Transform Matrices'!AE198+AA135*'4 Transform Matrices'!AI198</f>
        <v/>
      </c>
      <c r="AB197" s="80">
        <f>Y135*'4 Transform Matrices'!AB198+Z135*'4 Transform Matrices'!AF198+AA135*'4 Transform Matrices'!AJ198+AB135</f>
        <v/>
      </c>
      <c r="AC197" s="80">
        <f>AC135*'4 Transform Matrices'!Y198+AD135*'4 Transform Matrices'!AC198+AE135*'4 Transform Matrices'!AG198</f>
        <v/>
      </c>
      <c r="AD197" s="80">
        <f>AC135*'4 Transform Matrices'!Z198+AD135*'4 Transform Matrices'!AD198+AE135*'4 Transform Matrices'!AH198</f>
        <v/>
      </c>
      <c r="AE197" s="80">
        <f>AC135*'4 Transform Matrices'!AA198+AD135*'4 Transform Matrices'!AE198+AE135*'4 Transform Matrices'!AI198</f>
        <v/>
      </c>
      <c r="AF197" s="80">
        <f>AC135*'4 Transform Matrices'!AB198+AD135*'4 Transform Matrices'!AF198+AE135*'4 Transform Matrices'!AJ198+AF135</f>
        <v/>
      </c>
      <c r="AG197" s="82">
        <f>MAX(ABS(I197-U197),ABS(J197-V197),ABS(K197-W197),ABS(L197-X197),ABS(M197-Y197),ABS(N197-Z197),ABS(O197-AA197),ABS(P197-AB197),ABS(Q197-AC197),ABS(R197-AD197),ABS(S197-AE197),ABS(T197-AF197))</f>
        <v/>
      </c>
      <c r="AI197" s="14" t="inlineStr"/>
    </row>
    <row r="198">
      <c r="A198" s="65" t="inlineStr">
        <is>
          <t>- Fence wire</t>
        </is>
      </c>
      <c r="B198" s="52" t="inlineStr">
        <is>
          <t>ENV-64</t>
        </is>
      </c>
      <c r="C198" s="58" t="inlineStr">
        <is>
          <t>Cylinder</t>
        </is>
      </c>
      <c r="D198" s="52" t="inlineStr">
        <is>
          <t>ENV-01</t>
        </is>
      </c>
      <c r="E198" s="52" t="n">
        <v>2</v>
      </c>
      <c r="F198" s="54">
        <f>L198</f>
        <v/>
      </c>
      <c r="G198" s="54">
        <f>P198</f>
        <v/>
      </c>
      <c r="H198" s="54">
        <f>T198</f>
        <v/>
      </c>
      <c r="I198" s="81" t="n">
        <v>0.0120000001</v>
      </c>
      <c r="J198" s="81" t="n">
        <v>-3.86950645e-11</v>
      </c>
      <c r="K198" s="81" t="n">
        <v>-1.90734852e-06</v>
      </c>
      <c r="L198" s="81" t="n">
        <v>18.7660789</v>
      </c>
      <c r="M198" s="81" t="n">
        <v>0</v>
      </c>
      <c r="N198" s="81" t="n">
        <v>0.0119993947</v>
      </c>
      <c r="O198" s="81" t="n">
        <v>-0.0597442314</v>
      </c>
      <c r="P198" s="81" t="n">
        <v>0.319653034</v>
      </c>
      <c r="Q198" s="81" t="n">
        <v>3.85031651e-09</v>
      </c>
      <c r="R198" s="81" t="n">
        <v>0.000120598088</v>
      </c>
      <c r="S198" s="81" t="n">
        <v>5.94449425</v>
      </c>
      <c r="T198" s="81" t="n">
        <v>3.21865082e-06</v>
      </c>
      <c r="U198" s="80">
        <f>U135*'4 Transform Matrices'!Y199+V135*'4 Transform Matrices'!AC199+W135*'4 Transform Matrices'!AG199</f>
        <v/>
      </c>
      <c r="V198" s="80">
        <f>U135*'4 Transform Matrices'!Z199+V135*'4 Transform Matrices'!AD199+W135*'4 Transform Matrices'!AH199</f>
        <v/>
      </c>
      <c r="W198" s="80">
        <f>U135*'4 Transform Matrices'!AA199+V135*'4 Transform Matrices'!AE199+W135*'4 Transform Matrices'!AI199</f>
        <v/>
      </c>
      <c r="X198" s="80">
        <f>U135*'4 Transform Matrices'!AB199+V135*'4 Transform Matrices'!AF199+W135*'4 Transform Matrices'!AJ199+X135</f>
        <v/>
      </c>
      <c r="Y198" s="80">
        <f>Y135*'4 Transform Matrices'!Y199+Z135*'4 Transform Matrices'!AC199+AA135*'4 Transform Matrices'!AG199</f>
        <v/>
      </c>
      <c r="Z198" s="80">
        <f>Y135*'4 Transform Matrices'!Z199+Z135*'4 Transform Matrices'!AD199+AA135*'4 Transform Matrices'!AH199</f>
        <v/>
      </c>
      <c r="AA198" s="80">
        <f>Y135*'4 Transform Matrices'!AA199+Z135*'4 Transform Matrices'!AE199+AA135*'4 Transform Matrices'!AI199</f>
        <v/>
      </c>
      <c r="AB198" s="80">
        <f>Y135*'4 Transform Matrices'!AB199+Z135*'4 Transform Matrices'!AF199+AA135*'4 Transform Matrices'!AJ199+AB135</f>
        <v/>
      </c>
      <c r="AC198" s="80">
        <f>AC135*'4 Transform Matrices'!Y199+AD135*'4 Transform Matrices'!AC199+AE135*'4 Transform Matrices'!AG199</f>
        <v/>
      </c>
      <c r="AD198" s="80">
        <f>AC135*'4 Transform Matrices'!Z199+AD135*'4 Transform Matrices'!AD199+AE135*'4 Transform Matrices'!AH199</f>
        <v/>
      </c>
      <c r="AE198" s="80">
        <f>AC135*'4 Transform Matrices'!AA199+AD135*'4 Transform Matrices'!AE199+AE135*'4 Transform Matrices'!AI199</f>
        <v/>
      </c>
      <c r="AF198" s="80">
        <f>AC135*'4 Transform Matrices'!AB199+AD135*'4 Transform Matrices'!AF199+AE135*'4 Transform Matrices'!AJ199+AF135</f>
        <v/>
      </c>
      <c r="AG198" s="82">
        <f>MAX(ABS(I198-U198),ABS(J198-V198),ABS(K198-W198),ABS(L198-X198),ABS(M198-Y198),ABS(N198-Z198),ABS(O198-AA198),ABS(P198-AB198),ABS(Q198-AC198),ABS(R198-AD198),ABS(S198-AE198),ABS(T198-AF198))</f>
        <v/>
      </c>
      <c r="AI198" s="14" t="inlineStr"/>
    </row>
    <row r="199">
      <c r="A199" s="65" t="inlineStr">
        <is>
          <t>- Fence wire</t>
        </is>
      </c>
      <c r="B199" s="52" t="inlineStr">
        <is>
          <t>ENV-65</t>
        </is>
      </c>
      <c r="C199" s="58" t="inlineStr">
        <is>
          <t>Cylinder</t>
        </is>
      </c>
      <c r="D199" s="52" t="inlineStr">
        <is>
          <t>ENV-01</t>
        </is>
      </c>
      <c r="E199" s="52" t="n">
        <v>2</v>
      </c>
      <c r="F199" s="54">
        <f>L199</f>
        <v/>
      </c>
      <c r="G199" s="54">
        <f>P199</f>
        <v/>
      </c>
      <c r="H199" s="54">
        <f>T199</f>
        <v/>
      </c>
      <c r="I199" s="81" t="n">
        <v>0.0120000001</v>
      </c>
      <c r="J199" s="81" t="n">
        <v>-3.86950645e-11</v>
      </c>
      <c r="K199" s="81" t="n">
        <v>-1.90734852e-06</v>
      </c>
      <c r="L199" s="81" t="n">
        <v>18.7660789</v>
      </c>
      <c r="M199" s="81" t="n">
        <v>0</v>
      </c>
      <c r="N199" s="81" t="n">
        <v>0.0119993947</v>
      </c>
      <c r="O199" s="81" t="n">
        <v>-0.0597442314</v>
      </c>
      <c r="P199" s="81" t="n">
        <v>0.71965301</v>
      </c>
      <c r="Q199" s="81" t="n">
        <v>3.85031651e-09</v>
      </c>
      <c r="R199" s="81" t="n">
        <v>0.000120598088</v>
      </c>
      <c r="S199" s="81" t="n">
        <v>5.94449425</v>
      </c>
      <c r="T199" s="81" t="n">
        <v>3.21865082e-06</v>
      </c>
      <c r="U199" s="80">
        <f>U135*'4 Transform Matrices'!Y200+V135*'4 Transform Matrices'!AC200+W135*'4 Transform Matrices'!AG200</f>
        <v/>
      </c>
      <c r="V199" s="80">
        <f>U135*'4 Transform Matrices'!Z200+V135*'4 Transform Matrices'!AD200+W135*'4 Transform Matrices'!AH200</f>
        <v/>
      </c>
      <c r="W199" s="80">
        <f>U135*'4 Transform Matrices'!AA200+V135*'4 Transform Matrices'!AE200+W135*'4 Transform Matrices'!AI200</f>
        <v/>
      </c>
      <c r="X199" s="80">
        <f>U135*'4 Transform Matrices'!AB200+V135*'4 Transform Matrices'!AF200+W135*'4 Transform Matrices'!AJ200+X135</f>
        <v/>
      </c>
      <c r="Y199" s="80">
        <f>Y135*'4 Transform Matrices'!Y200+Z135*'4 Transform Matrices'!AC200+AA135*'4 Transform Matrices'!AG200</f>
        <v/>
      </c>
      <c r="Z199" s="80">
        <f>Y135*'4 Transform Matrices'!Z200+Z135*'4 Transform Matrices'!AD200+AA135*'4 Transform Matrices'!AH200</f>
        <v/>
      </c>
      <c r="AA199" s="80">
        <f>Y135*'4 Transform Matrices'!AA200+Z135*'4 Transform Matrices'!AE200+AA135*'4 Transform Matrices'!AI200</f>
        <v/>
      </c>
      <c r="AB199" s="80">
        <f>Y135*'4 Transform Matrices'!AB200+Z135*'4 Transform Matrices'!AF200+AA135*'4 Transform Matrices'!AJ200+AB135</f>
        <v/>
      </c>
      <c r="AC199" s="80">
        <f>AC135*'4 Transform Matrices'!Y200+AD135*'4 Transform Matrices'!AC200+AE135*'4 Transform Matrices'!AG200</f>
        <v/>
      </c>
      <c r="AD199" s="80">
        <f>AC135*'4 Transform Matrices'!Z200+AD135*'4 Transform Matrices'!AD200+AE135*'4 Transform Matrices'!AH200</f>
        <v/>
      </c>
      <c r="AE199" s="80">
        <f>AC135*'4 Transform Matrices'!AA200+AD135*'4 Transform Matrices'!AE200+AE135*'4 Transform Matrices'!AI200</f>
        <v/>
      </c>
      <c r="AF199" s="80">
        <f>AC135*'4 Transform Matrices'!AB200+AD135*'4 Transform Matrices'!AF200+AE135*'4 Transform Matrices'!AJ200+AF135</f>
        <v/>
      </c>
      <c r="AG199" s="82">
        <f>MAX(ABS(I199-U199),ABS(J199-V199),ABS(K199-W199),ABS(L199-X199),ABS(M199-Y199),ABS(N199-Z199),ABS(O199-AA199),ABS(P199-AB199),ABS(Q199-AC199),ABS(R199-AD199),ABS(S199-AE199),ABS(T199-AF199))</f>
        <v/>
      </c>
      <c r="AI199" s="14" t="inlineStr"/>
    </row>
    <row r="200">
      <c r="A200" s="65" t="inlineStr">
        <is>
          <t>- Fence wire</t>
        </is>
      </c>
      <c r="B200" s="52" t="inlineStr">
        <is>
          <t>ENV-66</t>
        </is>
      </c>
      <c r="C200" s="58" t="inlineStr">
        <is>
          <t>Cylinder</t>
        </is>
      </c>
      <c r="D200" s="52" t="inlineStr">
        <is>
          <t>ENV-01</t>
        </is>
      </c>
      <c r="E200" s="52" t="n">
        <v>2</v>
      </c>
      <c r="F200" s="54">
        <f>L200</f>
        <v/>
      </c>
      <c r="G200" s="54">
        <f>P200</f>
        <v/>
      </c>
      <c r="H200" s="54">
        <f>T200</f>
        <v/>
      </c>
      <c r="I200" s="81" t="n">
        <v>0.0120000001</v>
      </c>
      <c r="J200" s="81" t="n">
        <v>-3.86950645e-11</v>
      </c>
      <c r="K200" s="81" t="n">
        <v>-1.90734852e-06</v>
      </c>
      <c r="L200" s="81" t="n">
        <v>18.7660789</v>
      </c>
      <c r="M200" s="81" t="n">
        <v>0</v>
      </c>
      <c r="N200" s="81" t="n">
        <v>0.0119993947</v>
      </c>
      <c r="O200" s="81" t="n">
        <v>-0.0597442314</v>
      </c>
      <c r="P200" s="81" t="n">
        <v>1.11965299</v>
      </c>
      <c r="Q200" s="81" t="n">
        <v>3.85031651e-09</v>
      </c>
      <c r="R200" s="81" t="n">
        <v>0.000120598088</v>
      </c>
      <c r="S200" s="81" t="n">
        <v>5.94449425</v>
      </c>
      <c r="T200" s="81" t="n">
        <v>3.21865082e-06</v>
      </c>
      <c r="U200" s="80">
        <f>U135*'4 Transform Matrices'!Y201+V135*'4 Transform Matrices'!AC201+W135*'4 Transform Matrices'!AG201</f>
        <v/>
      </c>
      <c r="V200" s="80">
        <f>U135*'4 Transform Matrices'!Z201+V135*'4 Transform Matrices'!AD201+W135*'4 Transform Matrices'!AH201</f>
        <v/>
      </c>
      <c r="W200" s="80">
        <f>U135*'4 Transform Matrices'!AA201+V135*'4 Transform Matrices'!AE201+W135*'4 Transform Matrices'!AI201</f>
        <v/>
      </c>
      <c r="X200" s="80">
        <f>U135*'4 Transform Matrices'!AB201+V135*'4 Transform Matrices'!AF201+W135*'4 Transform Matrices'!AJ201+X135</f>
        <v/>
      </c>
      <c r="Y200" s="80">
        <f>Y135*'4 Transform Matrices'!Y201+Z135*'4 Transform Matrices'!AC201+AA135*'4 Transform Matrices'!AG201</f>
        <v/>
      </c>
      <c r="Z200" s="80">
        <f>Y135*'4 Transform Matrices'!Z201+Z135*'4 Transform Matrices'!AD201+AA135*'4 Transform Matrices'!AH201</f>
        <v/>
      </c>
      <c r="AA200" s="80">
        <f>Y135*'4 Transform Matrices'!AA201+Z135*'4 Transform Matrices'!AE201+AA135*'4 Transform Matrices'!AI201</f>
        <v/>
      </c>
      <c r="AB200" s="80">
        <f>Y135*'4 Transform Matrices'!AB201+Z135*'4 Transform Matrices'!AF201+AA135*'4 Transform Matrices'!AJ201+AB135</f>
        <v/>
      </c>
      <c r="AC200" s="80">
        <f>AC135*'4 Transform Matrices'!Y201+AD135*'4 Transform Matrices'!AC201+AE135*'4 Transform Matrices'!AG201</f>
        <v/>
      </c>
      <c r="AD200" s="80">
        <f>AC135*'4 Transform Matrices'!Z201+AD135*'4 Transform Matrices'!AD201+AE135*'4 Transform Matrices'!AH201</f>
        <v/>
      </c>
      <c r="AE200" s="80">
        <f>AC135*'4 Transform Matrices'!AA201+AD135*'4 Transform Matrices'!AE201+AE135*'4 Transform Matrices'!AI201</f>
        <v/>
      </c>
      <c r="AF200" s="80">
        <f>AC135*'4 Transform Matrices'!AB201+AD135*'4 Transform Matrices'!AF201+AE135*'4 Transform Matrices'!AJ201+AF135</f>
        <v/>
      </c>
      <c r="AG200" s="82">
        <f>MAX(ABS(I200-U200),ABS(J200-V200),ABS(K200-W200),ABS(L200-X200),ABS(M200-Y200),ABS(N200-Z200),ABS(O200-AA200),ABS(P200-AB200),ABS(Q200-AC200),ABS(R200-AD200),ABS(S200-AE200),ABS(T200-AF200))</f>
        <v/>
      </c>
      <c r="AI200" s="14" t="inlineStr"/>
    </row>
    <row r="201">
      <c r="A201" s="65" t="inlineStr">
        <is>
          <t>- Fence wire</t>
        </is>
      </c>
      <c r="B201" s="52" t="inlineStr">
        <is>
          <t>ENV-67</t>
        </is>
      </c>
      <c r="C201" s="58" t="inlineStr">
        <is>
          <t>Cylinder</t>
        </is>
      </c>
      <c r="D201" s="52" t="inlineStr">
        <is>
          <t>ENV-01</t>
        </is>
      </c>
      <c r="E201" s="52" t="n">
        <v>2</v>
      </c>
      <c r="F201" s="54">
        <f>L201</f>
        <v/>
      </c>
      <c r="G201" s="54">
        <f>P201</f>
        <v/>
      </c>
      <c r="H201" s="54">
        <f>T201</f>
        <v/>
      </c>
      <c r="I201" s="81" t="n">
        <v>0.0114126783</v>
      </c>
      <c r="J201" s="81" t="n">
        <v>1.92238513e-05</v>
      </c>
      <c r="K201" s="81" t="n">
        <v>-1.83695781</v>
      </c>
      <c r="L201" s="81" t="n">
        <v>17.847599</v>
      </c>
      <c r="M201" s="81" t="n">
        <v>0</v>
      </c>
      <c r="N201" s="81" t="n">
        <v>0.011999839</v>
      </c>
      <c r="O201" s="81" t="n">
        <v>0.0308176558</v>
      </c>
      <c r="P201" s="81" t="n">
        <v>0.305189729</v>
      </c>
      <c r="Q201" s="81" t="n">
        <v>0.00370820332</v>
      </c>
      <c r="R201" s="81" t="n">
        <v>-5.91649441e-05</v>
      </c>
      <c r="S201" s="81" t="n">
        <v>5.6535759</v>
      </c>
      <c r="T201" s="81" t="n">
        <v>5.79903793</v>
      </c>
      <c r="U201" s="80">
        <f>U135*'4 Transform Matrices'!Y202+V135*'4 Transform Matrices'!AC202+W135*'4 Transform Matrices'!AG202</f>
        <v/>
      </c>
      <c r="V201" s="80">
        <f>U135*'4 Transform Matrices'!Z202+V135*'4 Transform Matrices'!AD202+W135*'4 Transform Matrices'!AH202</f>
        <v/>
      </c>
      <c r="W201" s="80">
        <f>U135*'4 Transform Matrices'!AA202+V135*'4 Transform Matrices'!AE202+W135*'4 Transform Matrices'!AI202</f>
        <v/>
      </c>
      <c r="X201" s="80">
        <f>U135*'4 Transform Matrices'!AB202+V135*'4 Transform Matrices'!AF202+W135*'4 Transform Matrices'!AJ202+X135</f>
        <v/>
      </c>
      <c r="Y201" s="80">
        <f>Y135*'4 Transform Matrices'!Y202+Z135*'4 Transform Matrices'!AC202+AA135*'4 Transform Matrices'!AG202</f>
        <v/>
      </c>
      <c r="Z201" s="80">
        <f>Y135*'4 Transform Matrices'!Z202+Z135*'4 Transform Matrices'!AD202+AA135*'4 Transform Matrices'!AH202</f>
        <v/>
      </c>
      <c r="AA201" s="80">
        <f>Y135*'4 Transform Matrices'!AA202+Z135*'4 Transform Matrices'!AE202+AA135*'4 Transform Matrices'!AI202</f>
        <v/>
      </c>
      <c r="AB201" s="80">
        <f>Y135*'4 Transform Matrices'!AB202+Z135*'4 Transform Matrices'!AF202+AA135*'4 Transform Matrices'!AJ202+AB135</f>
        <v/>
      </c>
      <c r="AC201" s="80">
        <f>AC135*'4 Transform Matrices'!Y202+AD135*'4 Transform Matrices'!AC202+AE135*'4 Transform Matrices'!AG202</f>
        <v/>
      </c>
      <c r="AD201" s="80">
        <f>AC135*'4 Transform Matrices'!Z202+AD135*'4 Transform Matrices'!AD202+AE135*'4 Transform Matrices'!AH202</f>
        <v/>
      </c>
      <c r="AE201" s="80">
        <f>AC135*'4 Transform Matrices'!AA202+AD135*'4 Transform Matrices'!AE202+AE135*'4 Transform Matrices'!AI202</f>
        <v/>
      </c>
      <c r="AF201" s="80">
        <f>AC135*'4 Transform Matrices'!AB202+AD135*'4 Transform Matrices'!AF202+AE135*'4 Transform Matrices'!AJ202+AF135</f>
        <v/>
      </c>
      <c r="AG201" s="82">
        <f>MAX(ABS(I201-U201),ABS(J201-V201),ABS(K201-W201),ABS(L201-X201),ABS(M201-Y201),ABS(N201-Z201),ABS(O201-AA201),ABS(P201-AB201),ABS(Q201-AC201),ABS(R201-AD201),ABS(S201-AE201),ABS(T201-AF201))</f>
        <v/>
      </c>
      <c r="AI201" s="14" t="inlineStr"/>
    </row>
    <row r="202">
      <c r="A202" s="65" t="inlineStr">
        <is>
          <t>- Fence wire</t>
        </is>
      </c>
      <c r="B202" s="52" t="inlineStr">
        <is>
          <t>ENV-68</t>
        </is>
      </c>
      <c r="C202" s="58" t="inlineStr">
        <is>
          <t>Cylinder</t>
        </is>
      </c>
      <c r="D202" s="52" t="inlineStr">
        <is>
          <t>ENV-01</t>
        </is>
      </c>
      <c r="E202" s="52" t="n">
        <v>2</v>
      </c>
      <c r="F202" s="54">
        <f>L202</f>
        <v/>
      </c>
      <c r="G202" s="54">
        <f>P202</f>
        <v/>
      </c>
      <c r="H202" s="54">
        <f>T202</f>
        <v/>
      </c>
      <c r="I202" s="81" t="n">
        <v>0.0114126783</v>
      </c>
      <c r="J202" s="81" t="n">
        <v>1.92238713e-05</v>
      </c>
      <c r="K202" s="81" t="n">
        <v>-1.83695781</v>
      </c>
      <c r="L202" s="81" t="n">
        <v>17.847599</v>
      </c>
      <c r="M202" s="81" t="n">
        <v>0</v>
      </c>
      <c r="N202" s="81" t="n">
        <v>0.011999839</v>
      </c>
      <c r="O202" s="81" t="n">
        <v>0.0308176856</v>
      </c>
      <c r="P202" s="81" t="n">
        <v>0.705189705</v>
      </c>
      <c r="Q202" s="81" t="n">
        <v>0.00370820332</v>
      </c>
      <c r="R202" s="81" t="n">
        <v>-5.9165006e-05</v>
      </c>
      <c r="S202" s="81" t="n">
        <v>5.6535759</v>
      </c>
      <c r="T202" s="81" t="n">
        <v>5.79903793</v>
      </c>
      <c r="U202" s="80">
        <f>U135*'4 Transform Matrices'!Y203+V135*'4 Transform Matrices'!AC203+W135*'4 Transform Matrices'!AG203</f>
        <v/>
      </c>
      <c r="V202" s="80">
        <f>U135*'4 Transform Matrices'!Z203+V135*'4 Transform Matrices'!AD203+W135*'4 Transform Matrices'!AH203</f>
        <v/>
      </c>
      <c r="W202" s="80">
        <f>U135*'4 Transform Matrices'!AA203+V135*'4 Transform Matrices'!AE203+W135*'4 Transform Matrices'!AI203</f>
        <v/>
      </c>
      <c r="X202" s="80">
        <f>U135*'4 Transform Matrices'!AB203+V135*'4 Transform Matrices'!AF203+W135*'4 Transform Matrices'!AJ203+X135</f>
        <v/>
      </c>
      <c r="Y202" s="80">
        <f>Y135*'4 Transform Matrices'!Y203+Z135*'4 Transform Matrices'!AC203+AA135*'4 Transform Matrices'!AG203</f>
        <v/>
      </c>
      <c r="Z202" s="80">
        <f>Y135*'4 Transform Matrices'!Z203+Z135*'4 Transform Matrices'!AD203+AA135*'4 Transform Matrices'!AH203</f>
        <v/>
      </c>
      <c r="AA202" s="80">
        <f>Y135*'4 Transform Matrices'!AA203+Z135*'4 Transform Matrices'!AE203+AA135*'4 Transform Matrices'!AI203</f>
        <v/>
      </c>
      <c r="AB202" s="80">
        <f>Y135*'4 Transform Matrices'!AB203+Z135*'4 Transform Matrices'!AF203+AA135*'4 Transform Matrices'!AJ203+AB135</f>
        <v/>
      </c>
      <c r="AC202" s="80">
        <f>AC135*'4 Transform Matrices'!Y203+AD135*'4 Transform Matrices'!AC203+AE135*'4 Transform Matrices'!AG203</f>
        <v/>
      </c>
      <c r="AD202" s="80">
        <f>AC135*'4 Transform Matrices'!Z203+AD135*'4 Transform Matrices'!AD203+AE135*'4 Transform Matrices'!AH203</f>
        <v/>
      </c>
      <c r="AE202" s="80">
        <f>AC135*'4 Transform Matrices'!AA203+AD135*'4 Transform Matrices'!AE203+AE135*'4 Transform Matrices'!AI203</f>
        <v/>
      </c>
      <c r="AF202" s="80">
        <f>AC135*'4 Transform Matrices'!AB203+AD135*'4 Transform Matrices'!AF203+AE135*'4 Transform Matrices'!AJ203+AF135</f>
        <v/>
      </c>
      <c r="AG202" s="82">
        <f>MAX(ABS(I202-U202),ABS(J202-V202),ABS(K202-W202),ABS(L202-X202),ABS(M202-Y202),ABS(N202-Z202),ABS(O202-AA202),ABS(P202-AB202),ABS(Q202-AC202),ABS(R202-AD202),ABS(S202-AE202),ABS(T202-AF202))</f>
        <v/>
      </c>
      <c r="AI202" s="14" t="inlineStr"/>
    </row>
    <row r="203">
      <c r="A203" s="65" t="inlineStr">
        <is>
          <t>- Fence wire</t>
        </is>
      </c>
      <c r="B203" s="52" t="inlineStr">
        <is>
          <t>ENV-69</t>
        </is>
      </c>
      <c r="C203" s="58" t="inlineStr">
        <is>
          <t>Cylinder</t>
        </is>
      </c>
      <c r="D203" s="52" t="inlineStr">
        <is>
          <t>ENV-01</t>
        </is>
      </c>
      <c r="E203" s="52" t="n">
        <v>2</v>
      </c>
      <c r="F203" s="54">
        <f>L203</f>
        <v/>
      </c>
      <c r="G203" s="54">
        <f>P203</f>
        <v/>
      </c>
      <c r="H203" s="54">
        <f>T203</f>
        <v/>
      </c>
      <c r="I203" s="81" t="n">
        <v>0.0114126783</v>
      </c>
      <c r="J203" s="81" t="n">
        <v>1.92238331e-05</v>
      </c>
      <c r="K203" s="81" t="n">
        <v>-1.83695781</v>
      </c>
      <c r="L203" s="81" t="n">
        <v>17.847599</v>
      </c>
      <c r="M203" s="81" t="n">
        <v>0</v>
      </c>
      <c r="N203" s="81" t="n">
        <v>0.011999839</v>
      </c>
      <c r="O203" s="81" t="n">
        <v>0.0308176242</v>
      </c>
      <c r="P203" s="81" t="n">
        <v>1.1051898</v>
      </c>
      <c r="Q203" s="81" t="n">
        <v>0.00370820332</v>
      </c>
      <c r="R203" s="81" t="n">
        <v>-5.91648895e-05</v>
      </c>
      <c r="S203" s="81" t="n">
        <v>5.6535759</v>
      </c>
      <c r="T203" s="81" t="n">
        <v>5.79903793</v>
      </c>
      <c r="U203" s="80">
        <f>U135*'4 Transform Matrices'!Y204+V135*'4 Transform Matrices'!AC204+W135*'4 Transform Matrices'!AG204</f>
        <v/>
      </c>
      <c r="V203" s="80">
        <f>U135*'4 Transform Matrices'!Z204+V135*'4 Transform Matrices'!AD204+W135*'4 Transform Matrices'!AH204</f>
        <v/>
      </c>
      <c r="W203" s="80">
        <f>U135*'4 Transform Matrices'!AA204+V135*'4 Transform Matrices'!AE204+W135*'4 Transform Matrices'!AI204</f>
        <v/>
      </c>
      <c r="X203" s="80">
        <f>U135*'4 Transform Matrices'!AB204+V135*'4 Transform Matrices'!AF204+W135*'4 Transform Matrices'!AJ204+X135</f>
        <v/>
      </c>
      <c r="Y203" s="80">
        <f>Y135*'4 Transform Matrices'!Y204+Z135*'4 Transform Matrices'!AC204+AA135*'4 Transform Matrices'!AG204</f>
        <v/>
      </c>
      <c r="Z203" s="80">
        <f>Y135*'4 Transform Matrices'!Z204+Z135*'4 Transform Matrices'!AD204+AA135*'4 Transform Matrices'!AH204</f>
        <v/>
      </c>
      <c r="AA203" s="80">
        <f>Y135*'4 Transform Matrices'!AA204+Z135*'4 Transform Matrices'!AE204+AA135*'4 Transform Matrices'!AI204</f>
        <v/>
      </c>
      <c r="AB203" s="80">
        <f>Y135*'4 Transform Matrices'!AB204+Z135*'4 Transform Matrices'!AF204+AA135*'4 Transform Matrices'!AJ204+AB135</f>
        <v/>
      </c>
      <c r="AC203" s="80">
        <f>AC135*'4 Transform Matrices'!Y204+AD135*'4 Transform Matrices'!AC204+AE135*'4 Transform Matrices'!AG204</f>
        <v/>
      </c>
      <c r="AD203" s="80">
        <f>AC135*'4 Transform Matrices'!Z204+AD135*'4 Transform Matrices'!AD204+AE135*'4 Transform Matrices'!AH204</f>
        <v/>
      </c>
      <c r="AE203" s="80">
        <f>AC135*'4 Transform Matrices'!AA204+AD135*'4 Transform Matrices'!AE204+AE135*'4 Transform Matrices'!AI204</f>
        <v/>
      </c>
      <c r="AF203" s="80">
        <f>AC135*'4 Transform Matrices'!AB204+AD135*'4 Transform Matrices'!AF204+AE135*'4 Transform Matrices'!AJ204+AF135</f>
        <v/>
      </c>
      <c r="AG203" s="82">
        <f>MAX(ABS(I203-U203),ABS(J203-V203),ABS(K203-W203),ABS(L203-X203),ABS(M203-Y203),ABS(N203-Z203),ABS(O203-AA203),ABS(P203-AB203),ABS(Q203-AC203),ABS(R203-AD203),ABS(S203-AE203),ABS(T203-AF203))</f>
        <v/>
      </c>
      <c r="AI203" s="14" t="inlineStr"/>
    </row>
    <row r="204">
      <c r="A204" s="65" t="inlineStr">
        <is>
          <t>- Fence wire</t>
        </is>
      </c>
      <c r="B204" s="52" t="inlineStr">
        <is>
          <t>ENV-70</t>
        </is>
      </c>
      <c r="C204" s="58" t="inlineStr">
        <is>
          <t>Cylinder</t>
        </is>
      </c>
      <c r="D204" s="52" t="inlineStr">
        <is>
          <t>ENV-01</t>
        </is>
      </c>
      <c r="E204" s="52" t="n">
        <v>2</v>
      </c>
      <c r="F204" s="54">
        <f>L204</f>
        <v/>
      </c>
      <c r="G204" s="54">
        <f>P204</f>
        <v/>
      </c>
      <c r="H204" s="54">
        <f>T204</f>
        <v/>
      </c>
      <c r="I204" s="81" t="n">
        <v>0.009708199650000001</v>
      </c>
      <c r="J204" s="81" t="n">
        <v>7.18979354e-05</v>
      </c>
      <c r="K204" s="81" t="n">
        <v>-3.49409962</v>
      </c>
      <c r="L204" s="81" t="n">
        <v>15.1820717</v>
      </c>
      <c r="M204" s="81" t="n">
        <v>0</v>
      </c>
      <c r="N204" s="81" t="n">
        <v>0.0119993761</v>
      </c>
      <c r="O204" s="81" t="n">
        <v>0.0605975389</v>
      </c>
      <c r="P204" s="81" t="n">
        <v>0.350897342</v>
      </c>
      <c r="Q204" s="81" t="n">
        <v>0.0070534288</v>
      </c>
      <c r="R204" s="81" t="n">
        <v>-9.89588953e-05</v>
      </c>
      <c r="S204" s="81" t="n">
        <v>4.80920982</v>
      </c>
      <c r="T204" s="81" t="n">
        <v>11.0304308</v>
      </c>
      <c r="U204" s="80">
        <f>U135*'4 Transform Matrices'!Y205+V135*'4 Transform Matrices'!AC205+W135*'4 Transform Matrices'!AG205</f>
        <v/>
      </c>
      <c r="V204" s="80">
        <f>U135*'4 Transform Matrices'!Z205+V135*'4 Transform Matrices'!AD205+W135*'4 Transform Matrices'!AH205</f>
        <v/>
      </c>
      <c r="W204" s="80">
        <f>U135*'4 Transform Matrices'!AA205+V135*'4 Transform Matrices'!AE205+W135*'4 Transform Matrices'!AI205</f>
        <v/>
      </c>
      <c r="X204" s="80">
        <f>U135*'4 Transform Matrices'!AB205+V135*'4 Transform Matrices'!AF205+W135*'4 Transform Matrices'!AJ205+X135</f>
        <v/>
      </c>
      <c r="Y204" s="80">
        <f>Y135*'4 Transform Matrices'!Y205+Z135*'4 Transform Matrices'!AC205+AA135*'4 Transform Matrices'!AG205</f>
        <v/>
      </c>
      <c r="Z204" s="80">
        <f>Y135*'4 Transform Matrices'!Z205+Z135*'4 Transform Matrices'!AD205+AA135*'4 Transform Matrices'!AH205</f>
        <v/>
      </c>
      <c r="AA204" s="80">
        <f>Y135*'4 Transform Matrices'!AA205+Z135*'4 Transform Matrices'!AE205+AA135*'4 Transform Matrices'!AI205</f>
        <v/>
      </c>
      <c r="AB204" s="80">
        <f>Y135*'4 Transform Matrices'!AB205+Z135*'4 Transform Matrices'!AF205+AA135*'4 Transform Matrices'!AJ205+AB135</f>
        <v/>
      </c>
      <c r="AC204" s="80">
        <f>AC135*'4 Transform Matrices'!Y205+AD135*'4 Transform Matrices'!AC205+AE135*'4 Transform Matrices'!AG205</f>
        <v/>
      </c>
      <c r="AD204" s="80">
        <f>AC135*'4 Transform Matrices'!Z205+AD135*'4 Transform Matrices'!AD205+AE135*'4 Transform Matrices'!AH205</f>
        <v/>
      </c>
      <c r="AE204" s="80">
        <f>AC135*'4 Transform Matrices'!AA205+AD135*'4 Transform Matrices'!AE205+AE135*'4 Transform Matrices'!AI205</f>
        <v/>
      </c>
      <c r="AF204" s="80">
        <f>AC135*'4 Transform Matrices'!AB205+AD135*'4 Transform Matrices'!AF205+AE135*'4 Transform Matrices'!AJ205+AF135</f>
        <v/>
      </c>
      <c r="AG204" s="82">
        <f>MAX(ABS(I204-U204),ABS(J204-V204),ABS(K204-W204),ABS(L204-X204),ABS(M204-Y204),ABS(N204-Z204),ABS(O204-AA204),ABS(P204-AB204),ABS(Q204-AC204),ABS(R204-AD204),ABS(S204-AE204),ABS(T204-AF204))</f>
        <v/>
      </c>
      <c r="AI204" s="14" t="inlineStr"/>
    </row>
    <row r="205">
      <c r="A205" s="65" t="inlineStr">
        <is>
          <t>- Fence wire</t>
        </is>
      </c>
      <c r="B205" s="52" t="inlineStr">
        <is>
          <t>ENV-71</t>
        </is>
      </c>
      <c r="C205" s="58" t="inlineStr">
        <is>
          <t>Cylinder</t>
        </is>
      </c>
      <c r="D205" s="52" t="inlineStr">
        <is>
          <t>ENV-01</t>
        </is>
      </c>
      <c r="E205" s="52" t="n">
        <v>2</v>
      </c>
      <c r="F205" s="54">
        <f>L205</f>
        <v/>
      </c>
      <c r="G205" s="54">
        <f>P205</f>
        <v/>
      </c>
      <c r="H205" s="54">
        <f>T205</f>
        <v/>
      </c>
      <c r="I205" s="81" t="n">
        <v>0.009708199650000001</v>
      </c>
      <c r="J205" s="81" t="n">
        <v>7.18979354e-05</v>
      </c>
      <c r="K205" s="81" t="n">
        <v>-3.49409962</v>
      </c>
      <c r="L205" s="81" t="n">
        <v>15.1820717</v>
      </c>
      <c r="M205" s="81" t="n">
        <v>0</v>
      </c>
      <c r="N205" s="81" t="n">
        <v>0.0119993761</v>
      </c>
      <c r="O205" s="81" t="n">
        <v>0.0605975389</v>
      </c>
      <c r="P205" s="81" t="n">
        <v>0.750897348</v>
      </c>
      <c r="Q205" s="81" t="n">
        <v>0.0070534288</v>
      </c>
      <c r="R205" s="81" t="n">
        <v>-9.89588953e-05</v>
      </c>
      <c r="S205" s="81" t="n">
        <v>4.80920982</v>
      </c>
      <c r="T205" s="81" t="n">
        <v>11.0304308</v>
      </c>
      <c r="U205" s="80">
        <f>U135*'4 Transform Matrices'!Y206+V135*'4 Transform Matrices'!AC206+W135*'4 Transform Matrices'!AG206</f>
        <v/>
      </c>
      <c r="V205" s="80">
        <f>U135*'4 Transform Matrices'!Z206+V135*'4 Transform Matrices'!AD206+W135*'4 Transform Matrices'!AH206</f>
        <v/>
      </c>
      <c r="W205" s="80">
        <f>U135*'4 Transform Matrices'!AA206+V135*'4 Transform Matrices'!AE206+W135*'4 Transform Matrices'!AI206</f>
        <v/>
      </c>
      <c r="X205" s="80">
        <f>U135*'4 Transform Matrices'!AB206+V135*'4 Transform Matrices'!AF206+W135*'4 Transform Matrices'!AJ206+X135</f>
        <v/>
      </c>
      <c r="Y205" s="80">
        <f>Y135*'4 Transform Matrices'!Y206+Z135*'4 Transform Matrices'!AC206+AA135*'4 Transform Matrices'!AG206</f>
        <v/>
      </c>
      <c r="Z205" s="80">
        <f>Y135*'4 Transform Matrices'!Z206+Z135*'4 Transform Matrices'!AD206+AA135*'4 Transform Matrices'!AH206</f>
        <v/>
      </c>
      <c r="AA205" s="80">
        <f>Y135*'4 Transform Matrices'!AA206+Z135*'4 Transform Matrices'!AE206+AA135*'4 Transform Matrices'!AI206</f>
        <v/>
      </c>
      <c r="AB205" s="80">
        <f>Y135*'4 Transform Matrices'!AB206+Z135*'4 Transform Matrices'!AF206+AA135*'4 Transform Matrices'!AJ206+AB135</f>
        <v/>
      </c>
      <c r="AC205" s="80">
        <f>AC135*'4 Transform Matrices'!Y206+AD135*'4 Transform Matrices'!AC206+AE135*'4 Transform Matrices'!AG206</f>
        <v/>
      </c>
      <c r="AD205" s="80">
        <f>AC135*'4 Transform Matrices'!Z206+AD135*'4 Transform Matrices'!AD206+AE135*'4 Transform Matrices'!AH206</f>
        <v/>
      </c>
      <c r="AE205" s="80">
        <f>AC135*'4 Transform Matrices'!AA206+AD135*'4 Transform Matrices'!AE206+AE135*'4 Transform Matrices'!AI206</f>
        <v/>
      </c>
      <c r="AF205" s="80">
        <f>AC135*'4 Transform Matrices'!AB206+AD135*'4 Transform Matrices'!AF206+AE135*'4 Transform Matrices'!AJ206+AF135</f>
        <v/>
      </c>
      <c r="AG205" s="82">
        <f>MAX(ABS(I205-U205),ABS(J205-V205),ABS(K205-W205),ABS(L205-X205),ABS(M205-Y205),ABS(N205-Z205),ABS(O205-AA205),ABS(P205-AB205),ABS(Q205-AC205),ABS(R205-AD205),ABS(S205-AE205),ABS(T205-AF205))</f>
        <v/>
      </c>
      <c r="AI205" s="14" t="inlineStr"/>
    </row>
    <row r="206">
      <c r="A206" s="65" t="inlineStr">
        <is>
          <t>- Fence wire</t>
        </is>
      </c>
      <c r="B206" s="52" t="inlineStr">
        <is>
          <t>ENV-72</t>
        </is>
      </c>
      <c r="C206" s="58" t="inlineStr">
        <is>
          <t>Cylinder</t>
        </is>
      </c>
      <c r="D206" s="52" t="inlineStr">
        <is>
          <t>ENV-01</t>
        </is>
      </c>
      <c r="E206" s="52" t="n">
        <v>2</v>
      </c>
      <c r="F206" s="54">
        <f>L206</f>
        <v/>
      </c>
      <c r="G206" s="54">
        <f>P206</f>
        <v/>
      </c>
      <c r="H206" s="54">
        <f>T206</f>
        <v/>
      </c>
      <c r="I206" s="81" t="n">
        <v>0.009708199650000001</v>
      </c>
      <c r="J206" s="81" t="n">
        <v>7.18979354e-05</v>
      </c>
      <c r="K206" s="81" t="n">
        <v>-3.49409962</v>
      </c>
      <c r="L206" s="81" t="n">
        <v>15.1820717</v>
      </c>
      <c r="M206" s="81" t="n">
        <v>0</v>
      </c>
      <c r="N206" s="81" t="n">
        <v>0.0119993761</v>
      </c>
      <c r="O206" s="81" t="n">
        <v>0.0605975389</v>
      </c>
      <c r="P206" s="81" t="n">
        <v>1.15089726</v>
      </c>
      <c r="Q206" s="81" t="n">
        <v>0.0070534288</v>
      </c>
      <c r="R206" s="81" t="n">
        <v>-9.89588953e-05</v>
      </c>
      <c r="S206" s="81" t="n">
        <v>4.80920982</v>
      </c>
      <c r="T206" s="81" t="n">
        <v>11.0304308</v>
      </c>
      <c r="U206" s="80">
        <f>U135*'4 Transform Matrices'!Y207+V135*'4 Transform Matrices'!AC207+W135*'4 Transform Matrices'!AG207</f>
        <v/>
      </c>
      <c r="V206" s="80">
        <f>U135*'4 Transform Matrices'!Z207+V135*'4 Transform Matrices'!AD207+W135*'4 Transform Matrices'!AH207</f>
        <v/>
      </c>
      <c r="W206" s="80">
        <f>U135*'4 Transform Matrices'!AA207+V135*'4 Transform Matrices'!AE207+W135*'4 Transform Matrices'!AI207</f>
        <v/>
      </c>
      <c r="X206" s="80">
        <f>U135*'4 Transform Matrices'!AB207+V135*'4 Transform Matrices'!AF207+W135*'4 Transform Matrices'!AJ207+X135</f>
        <v/>
      </c>
      <c r="Y206" s="80">
        <f>Y135*'4 Transform Matrices'!Y207+Z135*'4 Transform Matrices'!AC207+AA135*'4 Transform Matrices'!AG207</f>
        <v/>
      </c>
      <c r="Z206" s="80">
        <f>Y135*'4 Transform Matrices'!Z207+Z135*'4 Transform Matrices'!AD207+AA135*'4 Transform Matrices'!AH207</f>
        <v/>
      </c>
      <c r="AA206" s="80">
        <f>Y135*'4 Transform Matrices'!AA207+Z135*'4 Transform Matrices'!AE207+AA135*'4 Transform Matrices'!AI207</f>
        <v/>
      </c>
      <c r="AB206" s="80">
        <f>Y135*'4 Transform Matrices'!AB207+Z135*'4 Transform Matrices'!AF207+AA135*'4 Transform Matrices'!AJ207+AB135</f>
        <v/>
      </c>
      <c r="AC206" s="80">
        <f>AC135*'4 Transform Matrices'!Y207+AD135*'4 Transform Matrices'!AC207+AE135*'4 Transform Matrices'!AG207</f>
        <v/>
      </c>
      <c r="AD206" s="80">
        <f>AC135*'4 Transform Matrices'!Z207+AD135*'4 Transform Matrices'!AD207+AE135*'4 Transform Matrices'!AH207</f>
        <v/>
      </c>
      <c r="AE206" s="80">
        <f>AC135*'4 Transform Matrices'!AA207+AD135*'4 Transform Matrices'!AE207+AE135*'4 Transform Matrices'!AI207</f>
        <v/>
      </c>
      <c r="AF206" s="80">
        <f>AC135*'4 Transform Matrices'!AB207+AD135*'4 Transform Matrices'!AF207+AE135*'4 Transform Matrices'!AJ207+AF135</f>
        <v/>
      </c>
      <c r="AG206" s="82">
        <f>MAX(ABS(I206-U206),ABS(J206-V206),ABS(K206-W206),ABS(L206-X206),ABS(M206-Y206),ABS(N206-Z206),ABS(O206-AA206),ABS(P206-AB206),ABS(Q206-AC206),ABS(R206-AD206),ABS(S206-AE206),ABS(T206-AF206))</f>
        <v/>
      </c>
      <c r="AI206" s="14" t="inlineStr"/>
    </row>
    <row r="207">
      <c r="A207" s="65" t="inlineStr">
        <is>
          <t>- Fence wire</t>
        </is>
      </c>
      <c r="B207" s="52" t="inlineStr">
        <is>
          <t>ENV-73</t>
        </is>
      </c>
      <c r="C207" s="58" t="inlineStr">
        <is>
          <t>Cylinder</t>
        </is>
      </c>
      <c r="D207" s="52" t="inlineStr">
        <is>
          <t>ENV-01</t>
        </is>
      </c>
      <c r="E207" s="52" t="n">
        <v>2</v>
      </c>
      <c r="F207" s="54">
        <f>L207</f>
        <v/>
      </c>
      <c r="G207" s="54">
        <f>P207</f>
        <v/>
      </c>
      <c r="H207" s="54">
        <f>T207</f>
        <v/>
      </c>
      <c r="I207" s="81" t="n">
        <v>0.00705341995</v>
      </c>
      <c r="J207" s="81" t="n">
        <v>-0.000132183341</v>
      </c>
      <c r="K207" s="81" t="n">
        <v>-4.8092041</v>
      </c>
      <c r="L207" s="81" t="n">
        <v>11.0304193</v>
      </c>
      <c r="M207" s="81" t="n">
        <v>0</v>
      </c>
      <c r="N207" s="81" t="n">
        <v>0.0119988881</v>
      </c>
      <c r="O207" s="81" t="n">
        <v>-0.0809456408</v>
      </c>
      <c r="P207" s="81" t="n">
        <v>0.340723276</v>
      </c>
      <c r="Q207" s="81" t="n">
        <v>0.009708206170000001</v>
      </c>
      <c r="R207" s="81" t="n">
        <v>9.60367543e-05</v>
      </c>
      <c r="S207" s="81" t="n">
        <v>3.49408913</v>
      </c>
      <c r="T207" s="81" t="n">
        <v>15.1820803</v>
      </c>
      <c r="U207" s="80">
        <f>U135*'4 Transform Matrices'!Y208+V135*'4 Transform Matrices'!AC208+W135*'4 Transform Matrices'!AG208</f>
        <v/>
      </c>
      <c r="V207" s="80">
        <f>U135*'4 Transform Matrices'!Z208+V135*'4 Transform Matrices'!AD208+W135*'4 Transform Matrices'!AH208</f>
        <v/>
      </c>
      <c r="W207" s="80">
        <f>U135*'4 Transform Matrices'!AA208+V135*'4 Transform Matrices'!AE208+W135*'4 Transform Matrices'!AI208</f>
        <v/>
      </c>
      <c r="X207" s="80">
        <f>U135*'4 Transform Matrices'!AB208+V135*'4 Transform Matrices'!AF208+W135*'4 Transform Matrices'!AJ208+X135</f>
        <v/>
      </c>
      <c r="Y207" s="80">
        <f>Y135*'4 Transform Matrices'!Y208+Z135*'4 Transform Matrices'!AC208+AA135*'4 Transform Matrices'!AG208</f>
        <v/>
      </c>
      <c r="Z207" s="80">
        <f>Y135*'4 Transform Matrices'!Z208+Z135*'4 Transform Matrices'!AD208+AA135*'4 Transform Matrices'!AH208</f>
        <v/>
      </c>
      <c r="AA207" s="80">
        <f>Y135*'4 Transform Matrices'!AA208+Z135*'4 Transform Matrices'!AE208+AA135*'4 Transform Matrices'!AI208</f>
        <v/>
      </c>
      <c r="AB207" s="80">
        <f>Y135*'4 Transform Matrices'!AB208+Z135*'4 Transform Matrices'!AF208+AA135*'4 Transform Matrices'!AJ208+AB135</f>
        <v/>
      </c>
      <c r="AC207" s="80">
        <f>AC135*'4 Transform Matrices'!Y208+AD135*'4 Transform Matrices'!AC208+AE135*'4 Transform Matrices'!AG208</f>
        <v/>
      </c>
      <c r="AD207" s="80">
        <f>AC135*'4 Transform Matrices'!Z208+AD135*'4 Transform Matrices'!AD208+AE135*'4 Transform Matrices'!AH208</f>
        <v/>
      </c>
      <c r="AE207" s="80">
        <f>AC135*'4 Transform Matrices'!AA208+AD135*'4 Transform Matrices'!AE208+AE135*'4 Transform Matrices'!AI208</f>
        <v/>
      </c>
      <c r="AF207" s="80">
        <f>AC135*'4 Transform Matrices'!AB208+AD135*'4 Transform Matrices'!AF208+AE135*'4 Transform Matrices'!AJ208+AF135</f>
        <v/>
      </c>
      <c r="AG207" s="82">
        <f>MAX(ABS(I207-U207),ABS(J207-V207),ABS(K207-W207),ABS(L207-X207),ABS(M207-Y207),ABS(N207-Z207),ABS(O207-AA207),ABS(P207-AB207),ABS(Q207-AC207),ABS(R207-AD207),ABS(S207-AE207),ABS(T207-AF207))</f>
        <v/>
      </c>
      <c r="AI207" s="14" t="inlineStr"/>
    </row>
    <row r="208">
      <c r="A208" s="65" t="inlineStr">
        <is>
          <t>- Fence wire</t>
        </is>
      </c>
      <c r="B208" s="52" t="inlineStr">
        <is>
          <t>ENV-74</t>
        </is>
      </c>
      <c r="C208" s="58" t="inlineStr">
        <is>
          <t>Cylinder</t>
        </is>
      </c>
      <c r="D208" s="52" t="inlineStr">
        <is>
          <t>ENV-01</t>
        </is>
      </c>
      <c r="E208" s="52" t="n">
        <v>2</v>
      </c>
      <c r="F208" s="54">
        <f>L208</f>
        <v/>
      </c>
      <c r="G208" s="54">
        <f>P208</f>
        <v/>
      </c>
      <c r="H208" s="54">
        <f>T208</f>
        <v/>
      </c>
      <c r="I208" s="81" t="n">
        <v>0.00705341995</v>
      </c>
      <c r="J208" s="81" t="n">
        <v>-0.000132183282</v>
      </c>
      <c r="K208" s="81" t="n">
        <v>-4.8092041</v>
      </c>
      <c r="L208" s="81" t="n">
        <v>11.0304193</v>
      </c>
      <c r="M208" s="81" t="n">
        <v>0</v>
      </c>
      <c r="N208" s="81" t="n">
        <v>0.0119988881</v>
      </c>
      <c r="O208" s="81" t="n">
        <v>-0.080945611</v>
      </c>
      <c r="P208" s="81" t="n">
        <v>0.740723312</v>
      </c>
      <c r="Q208" s="81" t="n">
        <v>0.009708206170000001</v>
      </c>
      <c r="R208" s="81" t="n">
        <v>9.60367179e-05</v>
      </c>
      <c r="S208" s="81" t="n">
        <v>3.49408913</v>
      </c>
      <c r="T208" s="81" t="n">
        <v>15.1820803</v>
      </c>
      <c r="U208" s="80">
        <f>U135*'4 Transform Matrices'!Y209+V135*'4 Transform Matrices'!AC209+W135*'4 Transform Matrices'!AG209</f>
        <v/>
      </c>
      <c r="V208" s="80">
        <f>U135*'4 Transform Matrices'!Z209+V135*'4 Transform Matrices'!AD209+W135*'4 Transform Matrices'!AH209</f>
        <v/>
      </c>
      <c r="W208" s="80">
        <f>U135*'4 Transform Matrices'!AA209+V135*'4 Transform Matrices'!AE209+W135*'4 Transform Matrices'!AI209</f>
        <v/>
      </c>
      <c r="X208" s="80">
        <f>U135*'4 Transform Matrices'!AB209+V135*'4 Transform Matrices'!AF209+W135*'4 Transform Matrices'!AJ209+X135</f>
        <v/>
      </c>
      <c r="Y208" s="80">
        <f>Y135*'4 Transform Matrices'!Y209+Z135*'4 Transform Matrices'!AC209+AA135*'4 Transform Matrices'!AG209</f>
        <v/>
      </c>
      <c r="Z208" s="80">
        <f>Y135*'4 Transform Matrices'!Z209+Z135*'4 Transform Matrices'!AD209+AA135*'4 Transform Matrices'!AH209</f>
        <v/>
      </c>
      <c r="AA208" s="80">
        <f>Y135*'4 Transform Matrices'!AA209+Z135*'4 Transform Matrices'!AE209+AA135*'4 Transform Matrices'!AI209</f>
        <v/>
      </c>
      <c r="AB208" s="80">
        <f>Y135*'4 Transform Matrices'!AB209+Z135*'4 Transform Matrices'!AF209+AA135*'4 Transform Matrices'!AJ209+AB135</f>
        <v/>
      </c>
      <c r="AC208" s="80">
        <f>AC135*'4 Transform Matrices'!Y209+AD135*'4 Transform Matrices'!AC209+AE135*'4 Transform Matrices'!AG209</f>
        <v/>
      </c>
      <c r="AD208" s="80">
        <f>AC135*'4 Transform Matrices'!Z209+AD135*'4 Transform Matrices'!AD209+AE135*'4 Transform Matrices'!AH209</f>
        <v/>
      </c>
      <c r="AE208" s="80">
        <f>AC135*'4 Transform Matrices'!AA209+AD135*'4 Transform Matrices'!AE209+AE135*'4 Transform Matrices'!AI209</f>
        <v/>
      </c>
      <c r="AF208" s="80">
        <f>AC135*'4 Transform Matrices'!AB209+AD135*'4 Transform Matrices'!AF209+AE135*'4 Transform Matrices'!AJ209+AF135</f>
        <v/>
      </c>
      <c r="AG208" s="82">
        <f>MAX(ABS(I208-U208),ABS(J208-V208),ABS(K208-W208),ABS(L208-X208),ABS(M208-Y208),ABS(N208-Z208),ABS(O208-AA208),ABS(P208-AB208),ABS(Q208-AC208),ABS(R208-AD208),ABS(S208-AE208),ABS(T208-AF208))</f>
        <v/>
      </c>
      <c r="AI208" s="14" t="inlineStr"/>
    </row>
    <row r="209">
      <c r="A209" s="65" t="inlineStr">
        <is>
          <t>- Fence wire</t>
        </is>
      </c>
      <c r="B209" s="52" t="inlineStr">
        <is>
          <t>ENV-75</t>
        </is>
      </c>
      <c r="C209" s="58" t="inlineStr">
        <is>
          <t>Cylinder</t>
        </is>
      </c>
      <c r="D209" s="52" t="inlineStr">
        <is>
          <t>ENV-01</t>
        </is>
      </c>
      <c r="E209" s="52" t="n">
        <v>2</v>
      </c>
      <c r="F209" s="54">
        <f>L209</f>
        <v/>
      </c>
      <c r="G209" s="54">
        <f>P209</f>
        <v/>
      </c>
      <c r="H209" s="54">
        <f>T209</f>
        <v/>
      </c>
      <c r="I209" s="81" t="n">
        <v>0.00705341995</v>
      </c>
      <c r="J209" s="81" t="n">
        <v>-0.000132183282</v>
      </c>
      <c r="K209" s="81" t="n">
        <v>-4.8092041</v>
      </c>
      <c r="L209" s="81" t="n">
        <v>11.0304193</v>
      </c>
      <c r="M209" s="81" t="n">
        <v>0</v>
      </c>
      <c r="N209" s="81" t="n">
        <v>0.0119988881</v>
      </c>
      <c r="O209" s="81" t="n">
        <v>-0.080945611</v>
      </c>
      <c r="P209" s="81" t="n">
        <v>1.14072323</v>
      </c>
      <c r="Q209" s="81" t="n">
        <v>0.009708206170000001</v>
      </c>
      <c r="R209" s="81" t="n">
        <v>9.60367179e-05</v>
      </c>
      <c r="S209" s="81" t="n">
        <v>3.49408913</v>
      </c>
      <c r="T209" s="81" t="n">
        <v>15.1820803</v>
      </c>
      <c r="U209" s="80">
        <f>U135*'4 Transform Matrices'!Y210+V135*'4 Transform Matrices'!AC210+W135*'4 Transform Matrices'!AG210</f>
        <v/>
      </c>
      <c r="V209" s="80">
        <f>U135*'4 Transform Matrices'!Z210+V135*'4 Transform Matrices'!AD210+W135*'4 Transform Matrices'!AH210</f>
        <v/>
      </c>
      <c r="W209" s="80">
        <f>U135*'4 Transform Matrices'!AA210+V135*'4 Transform Matrices'!AE210+W135*'4 Transform Matrices'!AI210</f>
        <v/>
      </c>
      <c r="X209" s="80">
        <f>U135*'4 Transform Matrices'!AB210+V135*'4 Transform Matrices'!AF210+W135*'4 Transform Matrices'!AJ210+X135</f>
        <v/>
      </c>
      <c r="Y209" s="80">
        <f>Y135*'4 Transform Matrices'!Y210+Z135*'4 Transform Matrices'!AC210+AA135*'4 Transform Matrices'!AG210</f>
        <v/>
      </c>
      <c r="Z209" s="80">
        <f>Y135*'4 Transform Matrices'!Z210+Z135*'4 Transform Matrices'!AD210+AA135*'4 Transform Matrices'!AH210</f>
        <v/>
      </c>
      <c r="AA209" s="80">
        <f>Y135*'4 Transform Matrices'!AA210+Z135*'4 Transform Matrices'!AE210+AA135*'4 Transform Matrices'!AI210</f>
        <v/>
      </c>
      <c r="AB209" s="80">
        <f>Y135*'4 Transform Matrices'!AB210+Z135*'4 Transform Matrices'!AF210+AA135*'4 Transform Matrices'!AJ210+AB135</f>
        <v/>
      </c>
      <c r="AC209" s="80">
        <f>AC135*'4 Transform Matrices'!Y210+AD135*'4 Transform Matrices'!AC210+AE135*'4 Transform Matrices'!AG210</f>
        <v/>
      </c>
      <c r="AD209" s="80">
        <f>AC135*'4 Transform Matrices'!Z210+AD135*'4 Transform Matrices'!AD210+AE135*'4 Transform Matrices'!AH210</f>
        <v/>
      </c>
      <c r="AE209" s="80">
        <f>AC135*'4 Transform Matrices'!AA210+AD135*'4 Transform Matrices'!AE210+AE135*'4 Transform Matrices'!AI210</f>
        <v/>
      </c>
      <c r="AF209" s="80">
        <f>AC135*'4 Transform Matrices'!AB210+AD135*'4 Transform Matrices'!AF210+AE135*'4 Transform Matrices'!AJ210+AF135</f>
        <v/>
      </c>
      <c r="AG209" s="82">
        <f>MAX(ABS(I209-U209),ABS(J209-V209),ABS(K209-W209),ABS(L209-X209),ABS(M209-Y209),ABS(N209-Z209),ABS(O209-AA209),ABS(P209-AB209),ABS(Q209-AC209),ABS(R209-AD209),ABS(S209-AE209),ABS(T209-AF209))</f>
        <v/>
      </c>
      <c r="AI209" s="14" t="inlineStr"/>
    </row>
    <row r="210">
      <c r="A210" s="65" t="inlineStr">
        <is>
          <t>- Fence wire</t>
        </is>
      </c>
      <c r="B210" s="52" t="inlineStr">
        <is>
          <t>ENV-76</t>
        </is>
      </c>
      <c r="C210" s="58" t="inlineStr">
        <is>
          <t>Cylinder</t>
        </is>
      </c>
      <c r="D210" s="52" t="inlineStr">
        <is>
          <t>ENV-01</t>
        </is>
      </c>
      <c r="E210" s="52" t="n">
        <v>2</v>
      </c>
      <c r="F210" s="54">
        <f>L210</f>
        <v/>
      </c>
      <c r="G210" s="54">
        <f>P210</f>
        <v/>
      </c>
      <c r="H210" s="54">
        <f>T210</f>
        <v/>
      </c>
      <c r="I210" s="81" t="n">
        <v>0.00370820216</v>
      </c>
      <c r="J210" s="81" t="n">
        <v>-2.35476418e-05</v>
      </c>
      <c r="K210" s="81" t="n">
        <v>-5.65356731</v>
      </c>
      <c r="L210" s="81" t="n">
        <v>5.79903364</v>
      </c>
      <c r="M210" s="81" t="n">
        <v>0</v>
      </c>
      <c r="N210" s="81" t="n">
        <v>0.011999974</v>
      </c>
      <c r="O210" s="81" t="n">
        <v>-0.0122652659</v>
      </c>
      <c r="P210" s="81" t="n">
        <v>0.294117838</v>
      </c>
      <c r="Q210" s="81" t="n">
        <v>0.0114126783</v>
      </c>
      <c r="R210" s="81" t="n">
        <v>7.65108871e-06</v>
      </c>
      <c r="S210" s="81" t="n">
        <v>1.83695447</v>
      </c>
      <c r="T210" s="81" t="n">
        <v>17.8476028</v>
      </c>
      <c r="U210" s="80">
        <f>U135*'4 Transform Matrices'!Y211+V135*'4 Transform Matrices'!AC211+W135*'4 Transform Matrices'!AG211</f>
        <v/>
      </c>
      <c r="V210" s="80">
        <f>U135*'4 Transform Matrices'!Z211+V135*'4 Transform Matrices'!AD211+W135*'4 Transform Matrices'!AH211</f>
        <v/>
      </c>
      <c r="W210" s="80">
        <f>U135*'4 Transform Matrices'!AA211+V135*'4 Transform Matrices'!AE211+W135*'4 Transform Matrices'!AI211</f>
        <v/>
      </c>
      <c r="X210" s="80">
        <f>U135*'4 Transform Matrices'!AB211+V135*'4 Transform Matrices'!AF211+W135*'4 Transform Matrices'!AJ211+X135</f>
        <v/>
      </c>
      <c r="Y210" s="80">
        <f>Y135*'4 Transform Matrices'!Y211+Z135*'4 Transform Matrices'!AC211+AA135*'4 Transform Matrices'!AG211</f>
        <v/>
      </c>
      <c r="Z210" s="80">
        <f>Y135*'4 Transform Matrices'!Z211+Z135*'4 Transform Matrices'!AD211+AA135*'4 Transform Matrices'!AH211</f>
        <v/>
      </c>
      <c r="AA210" s="80">
        <f>Y135*'4 Transform Matrices'!AA211+Z135*'4 Transform Matrices'!AE211+AA135*'4 Transform Matrices'!AI211</f>
        <v/>
      </c>
      <c r="AB210" s="80">
        <f>Y135*'4 Transform Matrices'!AB211+Z135*'4 Transform Matrices'!AF211+AA135*'4 Transform Matrices'!AJ211+AB135</f>
        <v/>
      </c>
      <c r="AC210" s="80">
        <f>AC135*'4 Transform Matrices'!Y211+AD135*'4 Transform Matrices'!AC211+AE135*'4 Transform Matrices'!AG211</f>
        <v/>
      </c>
      <c r="AD210" s="80">
        <f>AC135*'4 Transform Matrices'!Z211+AD135*'4 Transform Matrices'!AD211+AE135*'4 Transform Matrices'!AH211</f>
        <v/>
      </c>
      <c r="AE210" s="80">
        <f>AC135*'4 Transform Matrices'!AA211+AD135*'4 Transform Matrices'!AE211+AE135*'4 Transform Matrices'!AI211</f>
        <v/>
      </c>
      <c r="AF210" s="80">
        <f>AC135*'4 Transform Matrices'!AB211+AD135*'4 Transform Matrices'!AF211+AE135*'4 Transform Matrices'!AJ211+AF135</f>
        <v/>
      </c>
      <c r="AG210" s="82">
        <f>MAX(ABS(I210-U210),ABS(J210-V210),ABS(K210-W210),ABS(L210-X210),ABS(M210-Y210),ABS(N210-Z210),ABS(O210-AA210),ABS(P210-AB210),ABS(Q210-AC210),ABS(R210-AD210),ABS(S210-AE210),ABS(T210-AF210))</f>
        <v/>
      </c>
      <c r="AI210" s="14" t="inlineStr"/>
    </row>
    <row r="211">
      <c r="A211" s="65" t="inlineStr">
        <is>
          <t>- Fence wire</t>
        </is>
      </c>
      <c r="B211" s="52" t="inlineStr">
        <is>
          <t>ENV-77</t>
        </is>
      </c>
      <c r="C211" s="58" t="inlineStr">
        <is>
          <t>Cylinder</t>
        </is>
      </c>
      <c r="D211" s="52" t="inlineStr">
        <is>
          <t>ENV-01</t>
        </is>
      </c>
      <c r="E211" s="52" t="n">
        <v>2</v>
      </c>
      <c r="F211" s="54">
        <f>L211</f>
        <v/>
      </c>
      <c r="G211" s="54">
        <f>P211</f>
        <v/>
      </c>
      <c r="H211" s="54">
        <f>T211</f>
        <v/>
      </c>
      <c r="I211" s="81" t="n">
        <v>0.00370820216</v>
      </c>
      <c r="J211" s="81" t="n">
        <v>-2.35476418e-05</v>
      </c>
      <c r="K211" s="81" t="n">
        <v>-5.65356731</v>
      </c>
      <c r="L211" s="81" t="n">
        <v>5.79903364</v>
      </c>
      <c r="M211" s="81" t="n">
        <v>0</v>
      </c>
      <c r="N211" s="81" t="n">
        <v>0.011999974</v>
      </c>
      <c r="O211" s="81" t="n">
        <v>-0.0122652659</v>
      </c>
      <c r="P211" s="81" t="n">
        <v>0.694117904</v>
      </c>
      <c r="Q211" s="81" t="n">
        <v>0.0114126783</v>
      </c>
      <c r="R211" s="81" t="n">
        <v>7.65108871e-06</v>
      </c>
      <c r="S211" s="81" t="n">
        <v>1.83695447</v>
      </c>
      <c r="T211" s="81" t="n">
        <v>17.8476028</v>
      </c>
      <c r="U211" s="80">
        <f>U135*'4 Transform Matrices'!Y212+V135*'4 Transform Matrices'!AC212+W135*'4 Transform Matrices'!AG212</f>
        <v/>
      </c>
      <c r="V211" s="80">
        <f>U135*'4 Transform Matrices'!Z212+V135*'4 Transform Matrices'!AD212+W135*'4 Transform Matrices'!AH212</f>
        <v/>
      </c>
      <c r="W211" s="80">
        <f>U135*'4 Transform Matrices'!AA212+V135*'4 Transform Matrices'!AE212+W135*'4 Transform Matrices'!AI212</f>
        <v/>
      </c>
      <c r="X211" s="80">
        <f>U135*'4 Transform Matrices'!AB212+V135*'4 Transform Matrices'!AF212+W135*'4 Transform Matrices'!AJ212+X135</f>
        <v/>
      </c>
      <c r="Y211" s="80">
        <f>Y135*'4 Transform Matrices'!Y212+Z135*'4 Transform Matrices'!AC212+AA135*'4 Transform Matrices'!AG212</f>
        <v/>
      </c>
      <c r="Z211" s="80">
        <f>Y135*'4 Transform Matrices'!Z212+Z135*'4 Transform Matrices'!AD212+AA135*'4 Transform Matrices'!AH212</f>
        <v/>
      </c>
      <c r="AA211" s="80">
        <f>Y135*'4 Transform Matrices'!AA212+Z135*'4 Transform Matrices'!AE212+AA135*'4 Transform Matrices'!AI212</f>
        <v/>
      </c>
      <c r="AB211" s="80">
        <f>Y135*'4 Transform Matrices'!AB212+Z135*'4 Transform Matrices'!AF212+AA135*'4 Transform Matrices'!AJ212+AB135</f>
        <v/>
      </c>
      <c r="AC211" s="80">
        <f>AC135*'4 Transform Matrices'!Y212+AD135*'4 Transform Matrices'!AC212+AE135*'4 Transform Matrices'!AG212</f>
        <v/>
      </c>
      <c r="AD211" s="80">
        <f>AC135*'4 Transform Matrices'!Z212+AD135*'4 Transform Matrices'!AD212+AE135*'4 Transform Matrices'!AH212</f>
        <v/>
      </c>
      <c r="AE211" s="80">
        <f>AC135*'4 Transform Matrices'!AA212+AD135*'4 Transform Matrices'!AE212+AE135*'4 Transform Matrices'!AI212</f>
        <v/>
      </c>
      <c r="AF211" s="80">
        <f>AC135*'4 Transform Matrices'!AB212+AD135*'4 Transform Matrices'!AF212+AE135*'4 Transform Matrices'!AJ212+AF135</f>
        <v/>
      </c>
      <c r="AG211" s="82">
        <f>MAX(ABS(I211-U211),ABS(J211-V211),ABS(K211-W211),ABS(L211-X211),ABS(M211-Y211),ABS(N211-Z211),ABS(O211-AA211),ABS(P211-AB211),ABS(Q211-AC211),ABS(R211-AD211),ABS(S211-AE211),ABS(T211-AF211))</f>
        <v/>
      </c>
      <c r="AI211" s="14" t="inlineStr"/>
    </row>
    <row r="212">
      <c r="A212" s="65" t="inlineStr">
        <is>
          <t>- Fence wire</t>
        </is>
      </c>
      <c r="B212" s="52" t="inlineStr">
        <is>
          <t>ENV-78</t>
        </is>
      </c>
      <c r="C212" s="58" t="inlineStr">
        <is>
          <t>Cylinder</t>
        </is>
      </c>
      <c r="D212" s="52" t="inlineStr">
        <is>
          <t>ENV-01</t>
        </is>
      </c>
      <c r="E212" s="52" t="n">
        <v>2</v>
      </c>
      <c r="F212" s="54">
        <f>L212</f>
        <v/>
      </c>
      <c r="G212" s="54">
        <f>P212</f>
        <v/>
      </c>
      <c r="H212" s="54">
        <f>T212</f>
        <v/>
      </c>
      <c r="I212" s="81" t="n">
        <v>0.00370820216</v>
      </c>
      <c r="J212" s="81" t="n">
        <v>-2.35477564e-05</v>
      </c>
      <c r="K212" s="81" t="n">
        <v>-5.65356731</v>
      </c>
      <c r="L212" s="81" t="n">
        <v>5.79903364</v>
      </c>
      <c r="M212" s="81" t="n">
        <v>0</v>
      </c>
      <c r="N212" s="81" t="n">
        <v>0.011999974</v>
      </c>
      <c r="O212" s="81" t="n">
        <v>-0.0122653255</v>
      </c>
      <c r="P212" s="81" t="n">
        <v>1.09411788</v>
      </c>
      <c r="Q212" s="81" t="n">
        <v>0.0114126783</v>
      </c>
      <c r="R212" s="81" t="n">
        <v>7.651126e-06</v>
      </c>
      <c r="S212" s="81" t="n">
        <v>1.83695447</v>
      </c>
      <c r="T212" s="81" t="n">
        <v>17.8476028</v>
      </c>
      <c r="U212" s="80">
        <f>U135*'4 Transform Matrices'!Y213+V135*'4 Transform Matrices'!AC213+W135*'4 Transform Matrices'!AG213</f>
        <v/>
      </c>
      <c r="V212" s="80">
        <f>U135*'4 Transform Matrices'!Z213+V135*'4 Transform Matrices'!AD213+W135*'4 Transform Matrices'!AH213</f>
        <v/>
      </c>
      <c r="W212" s="80">
        <f>U135*'4 Transform Matrices'!AA213+V135*'4 Transform Matrices'!AE213+W135*'4 Transform Matrices'!AI213</f>
        <v/>
      </c>
      <c r="X212" s="80">
        <f>U135*'4 Transform Matrices'!AB213+V135*'4 Transform Matrices'!AF213+W135*'4 Transform Matrices'!AJ213+X135</f>
        <v/>
      </c>
      <c r="Y212" s="80">
        <f>Y135*'4 Transform Matrices'!Y213+Z135*'4 Transform Matrices'!AC213+AA135*'4 Transform Matrices'!AG213</f>
        <v/>
      </c>
      <c r="Z212" s="80">
        <f>Y135*'4 Transform Matrices'!Z213+Z135*'4 Transform Matrices'!AD213+AA135*'4 Transform Matrices'!AH213</f>
        <v/>
      </c>
      <c r="AA212" s="80">
        <f>Y135*'4 Transform Matrices'!AA213+Z135*'4 Transform Matrices'!AE213+AA135*'4 Transform Matrices'!AI213</f>
        <v/>
      </c>
      <c r="AB212" s="80">
        <f>Y135*'4 Transform Matrices'!AB213+Z135*'4 Transform Matrices'!AF213+AA135*'4 Transform Matrices'!AJ213+AB135</f>
        <v/>
      </c>
      <c r="AC212" s="80">
        <f>AC135*'4 Transform Matrices'!Y213+AD135*'4 Transform Matrices'!AC213+AE135*'4 Transform Matrices'!AG213</f>
        <v/>
      </c>
      <c r="AD212" s="80">
        <f>AC135*'4 Transform Matrices'!Z213+AD135*'4 Transform Matrices'!AD213+AE135*'4 Transform Matrices'!AH213</f>
        <v/>
      </c>
      <c r="AE212" s="80">
        <f>AC135*'4 Transform Matrices'!AA213+AD135*'4 Transform Matrices'!AE213+AE135*'4 Transform Matrices'!AI213</f>
        <v/>
      </c>
      <c r="AF212" s="80">
        <f>AC135*'4 Transform Matrices'!AB213+AD135*'4 Transform Matrices'!AF213+AE135*'4 Transform Matrices'!AJ213+AF135</f>
        <v/>
      </c>
      <c r="AG212" s="82">
        <f>MAX(ABS(I212-U212),ABS(J212-V212),ABS(K212-W212),ABS(L212-X212),ABS(M212-Y212),ABS(N212-Z212),ABS(O212-AA212),ABS(P212-AB212),ABS(Q212-AC212),ABS(R212-AD212),ABS(S212-AE212),ABS(T212-AF212))</f>
        <v/>
      </c>
      <c r="AI212" s="14" t="inlineStr"/>
    </row>
    <row r="213">
      <c r="A213" s="65" t="inlineStr">
        <is>
          <t>- Gate leaf</t>
        </is>
      </c>
      <c r="B213" s="52" t="inlineStr">
        <is>
          <t>ENV-79</t>
        </is>
      </c>
      <c r="C213" s="53" t="inlineStr">
        <is>
          <t>Group</t>
        </is>
      </c>
      <c r="D213" s="52" t="inlineStr">
        <is>
          <t>ENV-01</t>
        </is>
      </c>
      <c r="E213" s="52" t="n">
        <v>2</v>
      </c>
      <c r="F213" s="54">
        <f>L213</f>
        <v/>
      </c>
      <c r="G213" s="54">
        <f>P213</f>
        <v/>
      </c>
      <c r="H213" s="54">
        <f>T213</f>
        <v/>
      </c>
      <c r="I213" s="81" t="n">
        <v>-0.9396926759999999</v>
      </c>
      <c r="J213" s="81" t="n">
        <v>0</v>
      </c>
      <c r="K213" s="81" t="n">
        <v>-0.342020005</v>
      </c>
      <c r="L213" s="81" t="n">
        <v>2.97224975</v>
      </c>
      <c r="M213" s="81" t="n">
        <v>0</v>
      </c>
      <c r="N213" s="81" t="n">
        <v>1</v>
      </c>
      <c r="O213" s="81" t="n">
        <v>0</v>
      </c>
      <c r="P213" s="81" t="n">
        <v>-0.0620147772</v>
      </c>
      <c r="Q213" s="81" t="n">
        <v>0.342020005</v>
      </c>
      <c r="R213" s="81" t="n">
        <v>0</v>
      </c>
      <c r="S213" s="81" t="n">
        <v>-0.9396926759999999</v>
      </c>
      <c r="T213" s="81" t="n">
        <v>18.7660789</v>
      </c>
      <c r="U213" s="80">
        <f>U135*'4 Transform Matrices'!Y214+V135*'4 Transform Matrices'!AC214+W135*'4 Transform Matrices'!AG214</f>
        <v/>
      </c>
      <c r="V213" s="80">
        <f>U135*'4 Transform Matrices'!Z214+V135*'4 Transform Matrices'!AD214+W135*'4 Transform Matrices'!AH214</f>
        <v/>
      </c>
      <c r="W213" s="80">
        <f>U135*'4 Transform Matrices'!AA214+V135*'4 Transform Matrices'!AE214+W135*'4 Transform Matrices'!AI214</f>
        <v/>
      </c>
      <c r="X213" s="80">
        <f>U135*'4 Transform Matrices'!AB214+V135*'4 Transform Matrices'!AF214+W135*'4 Transform Matrices'!AJ214+X135</f>
        <v/>
      </c>
      <c r="Y213" s="80">
        <f>Y135*'4 Transform Matrices'!Y214+Z135*'4 Transform Matrices'!AC214+AA135*'4 Transform Matrices'!AG214</f>
        <v/>
      </c>
      <c r="Z213" s="80">
        <f>Y135*'4 Transform Matrices'!Z214+Z135*'4 Transform Matrices'!AD214+AA135*'4 Transform Matrices'!AH214</f>
        <v/>
      </c>
      <c r="AA213" s="80">
        <f>Y135*'4 Transform Matrices'!AA214+Z135*'4 Transform Matrices'!AE214+AA135*'4 Transform Matrices'!AI214</f>
        <v/>
      </c>
      <c r="AB213" s="80">
        <f>Y135*'4 Transform Matrices'!AB214+Z135*'4 Transform Matrices'!AF214+AA135*'4 Transform Matrices'!AJ214+AB135</f>
        <v/>
      </c>
      <c r="AC213" s="80">
        <f>AC135*'4 Transform Matrices'!Y214+AD135*'4 Transform Matrices'!AC214+AE135*'4 Transform Matrices'!AG214</f>
        <v/>
      </c>
      <c r="AD213" s="80">
        <f>AC135*'4 Transform Matrices'!Z214+AD135*'4 Transform Matrices'!AD214+AE135*'4 Transform Matrices'!AH214</f>
        <v/>
      </c>
      <c r="AE213" s="80">
        <f>AC135*'4 Transform Matrices'!AA214+AD135*'4 Transform Matrices'!AE214+AE135*'4 Transform Matrices'!AI214</f>
        <v/>
      </c>
      <c r="AF213" s="80">
        <f>AC135*'4 Transform Matrices'!AB214+AD135*'4 Transform Matrices'!AF214+AE135*'4 Transform Matrices'!AJ214+AF135</f>
        <v/>
      </c>
      <c r="AG213" s="82">
        <f>MAX(ABS(I213-U213),ABS(J213-V213),ABS(K213-W213),ABS(L213-X213),ABS(M213-Y213),ABS(N213-Z213),ABS(O213-AA213),ABS(P213-AB213),ABS(Q213-AC213),ABS(R213-AD213),ABS(S213-AE213),ABS(T213-AF213))</f>
        <v/>
      </c>
      <c r="AI213" s="14" t="inlineStr"/>
    </row>
    <row r="214">
      <c r="A214" s="67" t="inlineStr">
        <is>
          <t>- Gate stile</t>
        </is>
      </c>
      <c r="B214" s="52" t="inlineStr">
        <is>
          <t>ENV-80</t>
        </is>
      </c>
      <c r="C214" s="58" t="inlineStr">
        <is>
          <t>Cylinder</t>
        </is>
      </c>
      <c r="D214" s="52" t="inlineStr">
        <is>
          <t>ENV-79</t>
        </is>
      </c>
      <c r="E214" s="52" t="n">
        <v>3</v>
      </c>
      <c r="F214" s="54">
        <f>L214</f>
        <v/>
      </c>
      <c r="G214" s="54">
        <f>P214</f>
        <v/>
      </c>
      <c r="H214" s="54">
        <f>T214</f>
        <v/>
      </c>
      <c r="I214" s="81" t="n">
        <v>-0.0563815609</v>
      </c>
      <c r="J214" s="81" t="n">
        <v>-0.0205211993</v>
      </c>
      <c r="K214" s="81" t="n">
        <v>1.7940204e-08</v>
      </c>
      <c r="L214" s="81" t="n">
        <v>2.00689507</v>
      </c>
      <c r="M214" s="81" t="n">
        <v>0</v>
      </c>
      <c r="N214" s="81" t="n">
        <v>-2.62268318e-09</v>
      </c>
      <c r="O214" s="81" t="n">
        <v>-1.20000005</v>
      </c>
      <c r="P214" s="81" t="n">
        <v>0.737985253</v>
      </c>
      <c r="Q214" s="81" t="n">
        <v>0.0205211993</v>
      </c>
      <c r="R214" s="81" t="n">
        <v>-0.0563815609</v>
      </c>
      <c r="S214" s="81" t="n">
        <v>4.92903283e-08</v>
      </c>
      <c r="T214" s="81" t="n">
        <v>16.1137867</v>
      </c>
      <c r="U214" s="80">
        <f>U213*'4 Transform Matrices'!Y215+V213*'4 Transform Matrices'!AC215+W213*'4 Transform Matrices'!AG215</f>
        <v/>
      </c>
      <c r="V214" s="80">
        <f>U213*'4 Transform Matrices'!Z215+V213*'4 Transform Matrices'!AD215+W213*'4 Transform Matrices'!AH215</f>
        <v/>
      </c>
      <c r="W214" s="80">
        <f>U213*'4 Transform Matrices'!AA215+V213*'4 Transform Matrices'!AE215+W213*'4 Transform Matrices'!AI215</f>
        <v/>
      </c>
      <c r="X214" s="80">
        <f>U213*'4 Transform Matrices'!AB215+V213*'4 Transform Matrices'!AF215+W213*'4 Transform Matrices'!AJ215+X213</f>
        <v/>
      </c>
      <c r="Y214" s="80">
        <f>Y213*'4 Transform Matrices'!Y215+Z213*'4 Transform Matrices'!AC215+AA213*'4 Transform Matrices'!AG215</f>
        <v/>
      </c>
      <c r="Z214" s="80">
        <f>Y213*'4 Transform Matrices'!Z215+Z213*'4 Transform Matrices'!AD215+AA213*'4 Transform Matrices'!AH215</f>
        <v/>
      </c>
      <c r="AA214" s="80">
        <f>Y213*'4 Transform Matrices'!AA215+Z213*'4 Transform Matrices'!AE215+AA213*'4 Transform Matrices'!AI215</f>
        <v/>
      </c>
      <c r="AB214" s="80">
        <f>Y213*'4 Transform Matrices'!AB215+Z213*'4 Transform Matrices'!AF215+AA213*'4 Transform Matrices'!AJ215+AB213</f>
        <v/>
      </c>
      <c r="AC214" s="80">
        <f>AC213*'4 Transform Matrices'!Y215+AD213*'4 Transform Matrices'!AC215+AE213*'4 Transform Matrices'!AG215</f>
        <v/>
      </c>
      <c r="AD214" s="80">
        <f>AC213*'4 Transform Matrices'!Z215+AD213*'4 Transform Matrices'!AD215+AE213*'4 Transform Matrices'!AH215</f>
        <v/>
      </c>
      <c r="AE214" s="80">
        <f>AC213*'4 Transform Matrices'!AA215+AD213*'4 Transform Matrices'!AE215+AE213*'4 Transform Matrices'!AI215</f>
        <v/>
      </c>
      <c r="AF214" s="80">
        <f>AC213*'4 Transform Matrices'!AB215+AD213*'4 Transform Matrices'!AF215+AE213*'4 Transform Matrices'!AJ215+AF213</f>
        <v/>
      </c>
      <c r="AG214" s="82">
        <f>MAX(ABS(I214-U214),ABS(J214-V214),ABS(K214-W214),ABS(L214-X214),ABS(M214-Y214),ABS(N214-Z214),ABS(O214-AA214),ABS(P214-AB214),ABS(Q214-AC214),ABS(R214-AD214),ABS(S214-AE214),ABS(T214-AF214))</f>
        <v/>
      </c>
      <c r="AI214" s="14" t="inlineStr"/>
    </row>
    <row r="215">
      <c r="A215" s="67" t="inlineStr">
        <is>
          <t>- Gate rail top</t>
        </is>
      </c>
      <c r="B215" s="52" t="inlineStr">
        <is>
          <t>ENV-81</t>
        </is>
      </c>
      <c r="C215" s="58" t="inlineStr">
        <is>
          <t>Cylinder</t>
        </is>
      </c>
      <c r="D215" s="52" t="inlineStr">
        <is>
          <t>ENV-79</t>
        </is>
      </c>
      <c r="E215" s="52" t="n">
        <v>3</v>
      </c>
      <c r="F215" s="54">
        <f>L215</f>
        <v/>
      </c>
      <c r="G215" s="54">
        <f>P215</f>
        <v/>
      </c>
      <c r="H215" s="54">
        <f>T215</f>
        <v/>
      </c>
      <c r="I215" s="81" t="n">
        <v>-0.0469846353</v>
      </c>
      <c r="J215" s="81" t="n">
        <v>0</v>
      </c>
      <c r="K215" s="81" t="n">
        <v>-0.931152821</v>
      </c>
      <c r="L215" s="81" t="n">
        <v>2.47247124</v>
      </c>
      <c r="M215" s="81" t="n">
        <v>0</v>
      </c>
      <c r="N215" s="81" t="n">
        <v>0.0500000007</v>
      </c>
      <c r="O215" s="81" t="n">
        <v>0</v>
      </c>
      <c r="P215" s="81" t="n">
        <v>1.28798521</v>
      </c>
      <c r="Q215" s="81" t="n">
        <v>0.017101001</v>
      </c>
      <c r="R215" s="81" t="n">
        <v>0</v>
      </c>
      <c r="S215" s="81" t="n">
        <v>-2.55832267</v>
      </c>
      <c r="T215" s="81" t="n">
        <v>17.3929482</v>
      </c>
      <c r="U215" s="80">
        <f>U213*'4 Transform Matrices'!Y216+V213*'4 Transform Matrices'!AC216+W213*'4 Transform Matrices'!AG216</f>
        <v/>
      </c>
      <c r="V215" s="80">
        <f>U213*'4 Transform Matrices'!Z216+V213*'4 Transform Matrices'!AD216+W213*'4 Transform Matrices'!AH216</f>
        <v/>
      </c>
      <c r="W215" s="80">
        <f>U213*'4 Transform Matrices'!AA216+V213*'4 Transform Matrices'!AE216+W213*'4 Transform Matrices'!AI216</f>
        <v/>
      </c>
      <c r="X215" s="80">
        <f>U213*'4 Transform Matrices'!AB216+V213*'4 Transform Matrices'!AF216+W213*'4 Transform Matrices'!AJ216+X213</f>
        <v/>
      </c>
      <c r="Y215" s="80">
        <f>Y213*'4 Transform Matrices'!Y216+Z213*'4 Transform Matrices'!AC216+AA213*'4 Transform Matrices'!AG216</f>
        <v/>
      </c>
      <c r="Z215" s="80">
        <f>Y213*'4 Transform Matrices'!Z216+Z213*'4 Transform Matrices'!AD216+AA213*'4 Transform Matrices'!AH216</f>
        <v/>
      </c>
      <c r="AA215" s="80">
        <f>Y213*'4 Transform Matrices'!AA216+Z213*'4 Transform Matrices'!AE216+AA213*'4 Transform Matrices'!AI216</f>
        <v/>
      </c>
      <c r="AB215" s="80">
        <f>Y213*'4 Transform Matrices'!AB216+Z213*'4 Transform Matrices'!AF216+AA213*'4 Transform Matrices'!AJ216+AB213</f>
        <v/>
      </c>
      <c r="AC215" s="80">
        <f>AC213*'4 Transform Matrices'!Y216+AD213*'4 Transform Matrices'!AC216+AE213*'4 Transform Matrices'!AG216</f>
        <v/>
      </c>
      <c r="AD215" s="80">
        <f>AC213*'4 Transform Matrices'!Z216+AD213*'4 Transform Matrices'!AD216+AE213*'4 Transform Matrices'!AH216</f>
        <v/>
      </c>
      <c r="AE215" s="80">
        <f>AC213*'4 Transform Matrices'!AA216+AD213*'4 Transform Matrices'!AE216+AE213*'4 Transform Matrices'!AI216</f>
        <v/>
      </c>
      <c r="AF215" s="80">
        <f>AC213*'4 Transform Matrices'!AB216+AD213*'4 Transform Matrices'!AF216+AE213*'4 Transform Matrices'!AJ216+AF213</f>
        <v/>
      </c>
      <c r="AG215" s="82">
        <f>MAX(ABS(I215-U215),ABS(J215-V215),ABS(K215-W215),ABS(L215-X215),ABS(M215-Y215),ABS(N215-Z215),ABS(O215-AA215),ABS(P215-AB215),ABS(Q215-AC215),ABS(R215-AD215),ABS(S215-AE215),ABS(T215-AF215))</f>
        <v/>
      </c>
      <c r="AI215" s="14" t="inlineStr"/>
    </row>
    <row r="216">
      <c r="A216" s="67" t="inlineStr">
        <is>
          <t>- Gate rail bottom</t>
        </is>
      </c>
      <c r="B216" s="52" t="inlineStr">
        <is>
          <t>ENV-82</t>
        </is>
      </c>
      <c r="C216" s="58" t="inlineStr">
        <is>
          <t>Cylinder</t>
        </is>
      </c>
      <c r="D216" s="52" t="inlineStr">
        <is>
          <t>ENV-79</t>
        </is>
      </c>
      <c r="E216" s="52" t="n">
        <v>3</v>
      </c>
      <c r="F216" s="54">
        <f>L216</f>
        <v/>
      </c>
      <c r="G216" s="54">
        <f>P216</f>
        <v/>
      </c>
      <c r="H216" s="54">
        <f>T216</f>
        <v/>
      </c>
      <c r="I216" s="81" t="n">
        <v>-0.0469846353</v>
      </c>
      <c r="J216" s="81" t="n">
        <v>0</v>
      </c>
      <c r="K216" s="81" t="n">
        <v>-0.931152821</v>
      </c>
      <c r="L216" s="81" t="n">
        <v>2.47247124</v>
      </c>
      <c r="M216" s="81" t="n">
        <v>0</v>
      </c>
      <c r="N216" s="81" t="n">
        <v>0.0500000007</v>
      </c>
      <c r="O216" s="81" t="n">
        <v>0</v>
      </c>
      <c r="P216" s="81" t="n">
        <v>0.187985227</v>
      </c>
      <c r="Q216" s="81" t="n">
        <v>0.017101001</v>
      </c>
      <c r="R216" s="81" t="n">
        <v>0</v>
      </c>
      <c r="S216" s="81" t="n">
        <v>-2.55832267</v>
      </c>
      <c r="T216" s="81" t="n">
        <v>17.3929482</v>
      </c>
      <c r="U216" s="80">
        <f>U213*'4 Transform Matrices'!Y217+V213*'4 Transform Matrices'!AC217+W213*'4 Transform Matrices'!AG217</f>
        <v/>
      </c>
      <c r="V216" s="80">
        <f>U213*'4 Transform Matrices'!Z217+V213*'4 Transform Matrices'!AD217+W213*'4 Transform Matrices'!AH217</f>
        <v/>
      </c>
      <c r="W216" s="80">
        <f>U213*'4 Transform Matrices'!AA217+V213*'4 Transform Matrices'!AE217+W213*'4 Transform Matrices'!AI217</f>
        <v/>
      </c>
      <c r="X216" s="80">
        <f>U213*'4 Transform Matrices'!AB217+V213*'4 Transform Matrices'!AF217+W213*'4 Transform Matrices'!AJ217+X213</f>
        <v/>
      </c>
      <c r="Y216" s="80">
        <f>Y213*'4 Transform Matrices'!Y217+Z213*'4 Transform Matrices'!AC217+AA213*'4 Transform Matrices'!AG217</f>
        <v/>
      </c>
      <c r="Z216" s="80">
        <f>Y213*'4 Transform Matrices'!Z217+Z213*'4 Transform Matrices'!AD217+AA213*'4 Transform Matrices'!AH217</f>
        <v/>
      </c>
      <c r="AA216" s="80">
        <f>Y213*'4 Transform Matrices'!AA217+Z213*'4 Transform Matrices'!AE217+AA213*'4 Transform Matrices'!AI217</f>
        <v/>
      </c>
      <c r="AB216" s="80">
        <f>Y213*'4 Transform Matrices'!AB217+Z213*'4 Transform Matrices'!AF217+AA213*'4 Transform Matrices'!AJ217+AB213</f>
        <v/>
      </c>
      <c r="AC216" s="80">
        <f>AC213*'4 Transform Matrices'!Y217+AD213*'4 Transform Matrices'!AC217+AE213*'4 Transform Matrices'!AG217</f>
        <v/>
      </c>
      <c r="AD216" s="80">
        <f>AC213*'4 Transform Matrices'!Z217+AD213*'4 Transform Matrices'!AD217+AE213*'4 Transform Matrices'!AH217</f>
        <v/>
      </c>
      <c r="AE216" s="80">
        <f>AC213*'4 Transform Matrices'!AA217+AD213*'4 Transform Matrices'!AE217+AE213*'4 Transform Matrices'!AI217</f>
        <v/>
      </c>
      <c r="AF216" s="80">
        <f>AC213*'4 Transform Matrices'!AB217+AD213*'4 Transform Matrices'!AF217+AE213*'4 Transform Matrices'!AJ217+AF213</f>
        <v/>
      </c>
      <c r="AG216" s="82">
        <f>MAX(ABS(I216-U216),ABS(J216-V216),ABS(K216-W216),ABS(L216-X216),ABS(M216-Y216),ABS(N216-Z216),ABS(O216-AA216),ABS(P216-AB216),ABS(Q216-AC216),ABS(R216-AD216),ABS(S216-AE216),ABS(T216-AF216))</f>
        <v/>
      </c>
      <c r="AI216" s="14" t="inlineStr"/>
    </row>
    <row r="217">
      <c r="A217" s="65" t="inlineStr">
        <is>
          <t>- Gate leaf</t>
        </is>
      </c>
      <c r="B217" s="52" t="inlineStr">
        <is>
          <t>ENV-84</t>
        </is>
      </c>
      <c r="C217" s="53" t="inlineStr">
        <is>
          <t>Group</t>
        </is>
      </c>
      <c r="D217" s="52" t="inlineStr">
        <is>
          <t>ENV-01</t>
        </is>
      </c>
      <c r="E217" s="52" t="n">
        <v>2</v>
      </c>
      <c r="F217" s="54">
        <f>L217</f>
        <v/>
      </c>
      <c r="G217" s="54">
        <f>P217</f>
        <v/>
      </c>
      <c r="H217" s="54">
        <f>T217</f>
        <v/>
      </c>
      <c r="I217" s="81" t="n">
        <v>-0.258819044</v>
      </c>
      <c r="J217" s="81" t="n">
        <v>0</v>
      </c>
      <c r="K217" s="81" t="n">
        <v>0.965925813</v>
      </c>
      <c r="L217" s="81" t="n">
        <v>-2.97225451</v>
      </c>
      <c r="M217" s="81" t="n">
        <v>0</v>
      </c>
      <c r="N217" s="81" t="n">
        <v>1</v>
      </c>
      <c r="O217" s="81" t="n">
        <v>0</v>
      </c>
      <c r="P217" s="81" t="n">
        <v>0.0162539482</v>
      </c>
      <c r="Q217" s="81" t="n">
        <v>-0.965925813</v>
      </c>
      <c r="R217" s="81" t="n">
        <v>0</v>
      </c>
      <c r="S217" s="81" t="n">
        <v>-0.258819044</v>
      </c>
      <c r="T217" s="81" t="n">
        <v>18.7660789</v>
      </c>
      <c r="U217" s="80">
        <f>U135*'4 Transform Matrices'!Y218+V135*'4 Transform Matrices'!AC218+W135*'4 Transform Matrices'!AG218</f>
        <v/>
      </c>
      <c r="V217" s="80">
        <f>U135*'4 Transform Matrices'!Z218+V135*'4 Transform Matrices'!AD218+W135*'4 Transform Matrices'!AH218</f>
        <v/>
      </c>
      <c r="W217" s="80">
        <f>U135*'4 Transform Matrices'!AA218+V135*'4 Transform Matrices'!AE218+W135*'4 Transform Matrices'!AI218</f>
        <v/>
      </c>
      <c r="X217" s="80">
        <f>U135*'4 Transform Matrices'!AB218+V135*'4 Transform Matrices'!AF218+W135*'4 Transform Matrices'!AJ218+X135</f>
        <v/>
      </c>
      <c r="Y217" s="80">
        <f>Y135*'4 Transform Matrices'!Y218+Z135*'4 Transform Matrices'!AC218+AA135*'4 Transform Matrices'!AG218</f>
        <v/>
      </c>
      <c r="Z217" s="80">
        <f>Y135*'4 Transform Matrices'!Z218+Z135*'4 Transform Matrices'!AD218+AA135*'4 Transform Matrices'!AH218</f>
        <v/>
      </c>
      <c r="AA217" s="80">
        <f>Y135*'4 Transform Matrices'!AA218+Z135*'4 Transform Matrices'!AE218+AA135*'4 Transform Matrices'!AI218</f>
        <v/>
      </c>
      <c r="AB217" s="80">
        <f>Y135*'4 Transform Matrices'!AB218+Z135*'4 Transform Matrices'!AF218+AA135*'4 Transform Matrices'!AJ218+AB135</f>
        <v/>
      </c>
      <c r="AC217" s="80">
        <f>AC135*'4 Transform Matrices'!Y218+AD135*'4 Transform Matrices'!AC218+AE135*'4 Transform Matrices'!AG218</f>
        <v/>
      </c>
      <c r="AD217" s="80">
        <f>AC135*'4 Transform Matrices'!Z218+AD135*'4 Transform Matrices'!AD218+AE135*'4 Transform Matrices'!AH218</f>
        <v/>
      </c>
      <c r="AE217" s="80">
        <f>AC135*'4 Transform Matrices'!AA218+AD135*'4 Transform Matrices'!AE218+AE135*'4 Transform Matrices'!AI218</f>
        <v/>
      </c>
      <c r="AF217" s="80">
        <f>AC135*'4 Transform Matrices'!AB218+AD135*'4 Transform Matrices'!AF218+AE135*'4 Transform Matrices'!AJ218+AF135</f>
        <v/>
      </c>
      <c r="AG217" s="82">
        <f>MAX(ABS(I217-U217),ABS(J217-V217),ABS(K217-W217),ABS(L217-X217),ABS(M217-Y217),ABS(N217-Z217),ABS(O217-AA217),ABS(P217-AB217),ABS(Q217-AC217),ABS(R217-AD217),ABS(S217-AE217),ABS(T217-AF217))</f>
        <v/>
      </c>
      <c r="AI217" s="14" t="inlineStr"/>
    </row>
    <row r="218">
      <c r="A218" s="60" t="inlineStr">
        <is>
          <t>- Watchtower</t>
        </is>
      </c>
      <c r="B218" s="52" t="inlineStr">
        <is>
          <t>ENV-90</t>
        </is>
      </c>
      <c r="C218" s="53" t="inlineStr">
        <is>
          <t>Group</t>
        </is>
      </c>
      <c r="D218" s="52" t="inlineStr">
        <is>
          <t>ENV-00</t>
        </is>
      </c>
      <c r="E218" s="52" t="n">
        <v>1</v>
      </c>
      <c r="F218" s="54">
        <f>L218</f>
        <v/>
      </c>
      <c r="G218" s="54">
        <f>P218</f>
        <v/>
      </c>
      <c r="H218" s="54">
        <f>T218</f>
        <v/>
      </c>
      <c r="I218" s="81" t="n">
        <v>1</v>
      </c>
      <c r="J218" s="81" t="n">
        <v>0</v>
      </c>
      <c r="K218" s="81" t="n">
        <v>0</v>
      </c>
      <c r="L218" s="81" t="n">
        <v>10.5</v>
      </c>
      <c r="M218" s="81" t="n">
        <v>0</v>
      </c>
      <c r="N218" s="81" t="n">
        <v>1</v>
      </c>
      <c r="O218" s="81" t="n">
        <v>0</v>
      </c>
      <c r="P218" s="81" t="n">
        <v>0.0634425879</v>
      </c>
      <c r="Q218" s="81" t="n">
        <v>0</v>
      </c>
      <c r="R218" s="81" t="n">
        <v>0</v>
      </c>
      <c r="S218" s="81" t="n">
        <v>1</v>
      </c>
      <c r="T218" s="81" t="n">
        <v>10</v>
      </c>
      <c r="U218" s="80">
        <f>U134*'4 Transform Matrices'!Y219+V134*'4 Transform Matrices'!AC219+W134*'4 Transform Matrices'!AG219</f>
        <v/>
      </c>
      <c r="V218" s="80">
        <f>U134*'4 Transform Matrices'!Z219+V134*'4 Transform Matrices'!AD219+W134*'4 Transform Matrices'!AH219</f>
        <v/>
      </c>
      <c r="W218" s="80">
        <f>U134*'4 Transform Matrices'!AA219+V134*'4 Transform Matrices'!AE219+W134*'4 Transform Matrices'!AI219</f>
        <v/>
      </c>
      <c r="X218" s="80">
        <f>U134*'4 Transform Matrices'!AB219+V134*'4 Transform Matrices'!AF219+W134*'4 Transform Matrices'!AJ219+X134</f>
        <v/>
      </c>
      <c r="Y218" s="80">
        <f>Y134*'4 Transform Matrices'!Y219+Z134*'4 Transform Matrices'!AC219+AA134*'4 Transform Matrices'!AG219</f>
        <v/>
      </c>
      <c r="Z218" s="80">
        <f>Y134*'4 Transform Matrices'!Z219+Z134*'4 Transform Matrices'!AD219+AA134*'4 Transform Matrices'!AH219</f>
        <v/>
      </c>
      <c r="AA218" s="80">
        <f>Y134*'4 Transform Matrices'!AA219+Z134*'4 Transform Matrices'!AE219+AA134*'4 Transform Matrices'!AI219</f>
        <v/>
      </c>
      <c r="AB218" s="80">
        <f>Y134*'4 Transform Matrices'!AB219+Z134*'4 Transform Matrices'!AF219+AA134*'4 Transform Matrices'!AJ219+AB134</f>
        <v/>
      </c>
      <c r="AC218" s="80">
        <f>AC134*'4 Transform Matrices'!Y219+AD134*'4 Transform Matrices'!AC219+AE134*'4 Transform Matrices'!AG219</f>
        <v/>
      </c>
      <c r="AD218" s="80">
        <f>AC134*'4 Transform Matrices'!Z219+AD134*'4 Transform Matrices'!AD219+AE134*'4 Transform Matrices'!AH219</f>
        <v/>
      </c>
      <c r="AE218" s="80">
        <f>AC134*'4 Transform Matrices'!AA219+AD134*'4 Transform Matrices'!AE219+AE134*'4 Transform Matrices'!AI219</f>
        <v/>
      </c>
      <c r="AF218" s="80">
        <f>AC134*'4 Transform Matrices'!AB219+AD134*'4 Transform Matrices'!AF219+AE134*'4 Transform Matrices'!AJ219+AF134</f>
        <v/>
      </c>
      <c r="AG218" s="82">
        <f>MAX(ABS(I218-U218),ABS(J218-V218),ABS(K218-W218),ABS(L218-X218),ABS(M218-Y218),ABS(N218-Z218),ABS(O218-AA218),ABS(P218-AB218),ABS(Q218-AC218),ABS(R218-AD218),ABS(S218-AE218),ABS(T218-AF218))</f>
        <v/>
      </c>
      <c r="AI218" s="14" t="inlineStr"/>
    </row>
    <row r="219">
      <c r="A219" s="60" t="inlineStr">
        <is>
          <t>- Sandbag wall</t>
        </is>
      </c>
      <c r="B219" s="52" t="inlineStr">
        <is>
          <t>ENV-117</t>
        </is>
      </c>
      <c r="C219" s="53" t="inlineStr">
        <is>
          <t>Group</t>
        </is>
      </c>
      <c r="D219" s="52" t="inlineStr">
        <is>
          <t>ENV-00</t>
        </is>
      </c>
      <c r="E219" s="52" t="n">
        <v>1</v>
      </c>
      <c r="F219" s="54">
        <f>L219</f>
        <v/>
      </c>
      <c r="G219" s="54">
        <f>P219</f>
        <v/>
      </c>
      <c r="H219" s="54">
        <f>T219</f>
        <v/>
      </c>
      <c r="I219" s="81" t="n">
        <v>1</v>
      </c>
      <c r="J219" s="81" t="n">
        <v>0</v>
      </c>
      <c r="K219" s="81" t="n">
        <v>0</v>
      </c>
      <c r="L219" s="81" t="n">
        <v>0</v>
      </c>
      <c r="M219" s="81" t="n">
        <v>0</v>
      </c>
      <c r="N219" s="81" t="n">
        <v>1</v>
      </c>
      <c r="O219" s="81" t="n">
        <v>0</v>
      </c>
      <c r="P219" s="81" t="n">
        <v>0</v>
      </c>
      <c r="Q219" s="81" t="n">
        <v>0</v>
      </c>
      <c r="R219" s="81" t="n">
        <v>0</v>
      </c>
      <c r="S219" s="81" t="n">
        <v>1</v>
      </c>
      <c r="T219" s="81" t="n">
        <v>0</v>
      </c>
      <c r="U219" s="80">
        <f>U134*'4 Transform Matrices'!Y220+V134*'4 Transform Matrices'!AC220+W134*'4 Transform Matrices'!AG220</f>
        <v/>
      </c>
      <c r="V219" s="80">
        <f>U134*'4 Transform Matrices'!Z220+V134*'4 Transform Matrices'!AD220+W134*'4 Transform Matrices'!AH220</f>
        <v/>
      </c>
      <c r="W219" s="80">
        <f>U134*'4 Transform Matrices'!AA220+V134*'4 Transform Matrices'!AE220+W134*'4 Transform Matrices'!AI220</f>
        <v/>
      </c>
      <c r="X219" s="80">
        <f>U134*'4 Transform Matrices'!AB220+V134*'4 Transform Matrices'!AF220+W134*'4 Transform Matrices'!AJ220+X134</f>
        <v/>
      </c>
      <c r="Y219" s="80">
        <f>Y134*'4 Transform Matrices'!Y220+Z134*'4 Transform Matrices'!AC220+AA134*'4 Transform Matrices'!AG220</f>
        <v/>
      </c>
      <c r="Z219" s="80">
        <f>Y134*'4 Transform Matrices'!Z220+Z134*'4 Transform Matrices'!AD220+AA134*'4 Transform Matrices'!AH220</f>
        <v/>
      </c>
      <c r="AA219" s="80">
        <f>Y134*'4 Transform Matrices'!AA220+Z134*'4 Transform Matrices'!AE220+AA134*'4 Transform Matrices'!AI220</f>
        <v/>
      </c>
      <c r="AB219" s="80">
        <f>Y134*'4 Transform Matrices'!AB220+Z134*'4 Transform Matrices'!AF220+AA134*'4 Transform Matrices'!AJ220+AB134</f>
        <v/>
      </c>
      <c r="AC219" s="80">
        <f>AC134*'4 Transform Matrices'!Y220+AD134*'4 Transform Matrices'!AC220+AE134*'4 Transform Matrices'!AG220</f>
        <v/>
      </c>
      <c r="AD219" s="80">
        <f>AC134*'4 Transform Matrices'!Z220+AD134*'4 Transform Matrices'!AD220+AE134*'4 Transform Matrices'!AH220</f>
        <v/>
      </c>
      <c r="AE219" s="80">
        <f>AC134*'4 Transform Matrices'!AA220+AD134*'4 Transform Matrices'!AE220+AE134*'4 Transform Matrices'!AI220</f>
        <v/>
      </c>
      <c r="AF219" s="80">
        <f>AC134*'4 Transform Matrices'!AB220+AD134*'4 Transform Matrices'!AF220+AE134*'4 Transform Matrices'!AJ220+AF134</f>
        <v/>
      </c>
      <c r="AG219" s="82">
        <f>MAX(ABS(I219-U219),ABS(J219-V219),ABS(K219-W219),ABS(L219-X219),ABS(M219-Y219),ABS(N219-Z219),ABS(O219-AA219),ABS(P219-AB219),ABS(Q219-AC219),ABS(R219-AD219),ABS(S219-AE219),ABS(T219-AF219))</f>
        <v/>
      </c>
      <c r="AI219" s="14" t="inlineStr"/>
    </row>
    <row r="220">
      <c r="A220" s="60" t="inlineStr">
        <is>
          <t>- Sandbag wall</t>
        </is>
      </c>
      <c r="B220" s="52" t="inlineStr">
        <is>
          <t>ENV-136</t>
        </is>
      </c>
      <c r="C220" s="53" t="inlineStr">
        <is>
          <t>Group</t>
        </is>
      </c>
      <c r="D220" s="52" t="inlineStr">
        <is>
          <t>ENV-00</t>
        </is>
      </c>
      <c r="E220" s="52" t="n">
        <v>1</v>
      </c>
      <c r="F220" s="54">
        <f>L220</f>
        <v/>
      </c>
      <c r="G220" s="54">
        <f>P220</f>
        <v/>
      </c>
      <c r="H220" s="54">
        <f>T220</f>
        <v/>
      </c>
      <c r="I220" s="81" t="n">
        <v>1</v>
      </c>
      <c r="J220" s="81" t="n">
        <v>0</v>
      </c>
      <c r="K220" s="81" t="n">
        <v>0</v>
      </c>
      <c r="L220" s="81" t="n">
        <v>0</v>
      </c>
      <c r="M220" s="81" t="n">
        <v>0</v>
      </c>
      <c r="N220" s="81" t="n">
        <v>1</v>
      </c>
      <c r="O220" s="81" t="n">
        <v>0</v>
      </c>
      <c r="P220" s="81" t="n">
        <v>0</v>
      </c>
      <c r="Q220" s="81" t="n">
        <v>0</v>
      </c>
      <c r="R220" s="81" t="n">
        <v>0</v>
      </c>
      <c r="S220" s="81" t="n">
        <v>1</v>
      </c>
      <c r="T220" s="81" t="n">
        <v>0</v>
      </c>
      <c r="U220" s="80">
        <f>U134*'4 Transform Matrices'!Y221+V134*'4 Transform Matrices'!AC221+W134*'4 Transform Matrices'!AG221</f>
        <v/>
      </c>
      <c r="V220" s="80">
        <f>U134*'4 Transform Matrices'!Z221+V134*'4 Transform Matrices'!AD221+W134*'4 Transform Matrices'!AH221</f>
        <v/>
      </c>
      <c r="W220" s="80">
        <f>U134*'4 Transform Matrices'!AA221+V134*'4 Transform Matrices'!AE221+W134*'4 Transform Matrices'!AI221</f>
        <v/>
      </c>
      <c r="X220" s="80">
        <f>U134*'4 Transform Matrices'!AB221+V134*'4 Transform Matrices'!AF221+W134*'4 Transform Matrices'!AJ221+X134</f>
        <v/>
      </c>
      <c r="Y220" s="80">
        <f>Y134*'4 Transform Matrices'!Y221+Z134*'4 Transform Matrices'!AC221+AA134*'4 Transform Matrices'!AG221</f>
        <v/>
      </c>
      <c r="Z220" s="80">
        <f>Y134*'4 Transform Matrices'!Z221+Z134*'4 Transform Matrices'!AD221+AA134*'4 Transform Matrices'!AH221</f>
        <v/>
      </c>
      <c r="AA220" s="80">
        <f>Y134*'4 Transform Matrices'!AA221+Z134*'4 Transform Matrices'!AE221+AA134*'4 Transform Matrices'!AI221</f>
        <v/>
      </c>
      <c r="AB220" s="80">
        <f>Y134*'4 Transform Matrices'!AB221+Z134*'4 Transform Matrices'!AF221+AA134*'4 Transform Matrices'!AJ221+AB134</f>
        <v/>
      </c>
      <c r="AC220" s="80">
        <f>AC134*'4 Transform Matrices'!Y221+AD134*'4 Transform Matrices'!AC221+AE134*'4 Transform Matrices'!AG221</f>
        <v/>
      </c>
      <c r="AD220" s="80">
        <f>AC134*'4 Transform Matrices'!Z221+AD134*'4 Transform Matrices'!AD221+AE134*'4 Transform Matrices'!AH221</f>
        <v/>
      </c>
      <c r="AE220" s="80">
        <f>AC134*'4 Transform Matrices'!AA221+AD134*'4 Transform Matrices'!AE221+AE134*'4 Transform Matrices'!AI221</f>
        <v/>
      </c>
      <c r="AF220" s="80">
        <f>AC134*'4 Transform Matrices'!AB221+AD134*'4 Transform Matrices'!AF221+AE134*'4 Transform Matrices'!AJ221+AF134</f>
        <v/>
      </c>
      <c r="AG220" s="82">
        <f>MAX(ABS(I220-U220),ABS(J220-V220),ABS(K220-W220),ABS(L220-X220),ABS(M220-Y220),ABS(N220-Z220),ABS(O220-AA220),ABS(P220-AB220),ABS(Q220-AC220),ABS(R220-AD220),ABS(S220-AE220),ABS(T220-AF220))</f>
        <v/>
      </c>
      <c r="AI220" s="14" t="inlineStr"/>
    </row>
    <row r="221">
      <c r="A221" s="60" t="inlineStr">
        <is>
          <t>- Camouflaged tent</t>
        </is>
      </c>
      <c r="B221" s="52" t="inlineStr">
        <is>
          <t>ENV-152</t>
        </is>
      </c>
      <c r="C221" s="53" t="inlineStr">
        <is>
          <t>Group</t>
        </is>
      </c>
      <c r="D221" s="52" t="inlineStr">
        <is>
          <t>ENV-00</t>
        </is>
      </c>
      <c r="E221" s="52" t="n">
        <v>1</v>
      </c>
      <c r="F221" s="54">
        <f>L221</f>
        <v/>
      </c>
      <c r="G221" s="54">
        <f>P221</f>
        <v/>
      </c>
      <c r="H221" s="54">
        <f>T221</f>
        <v/>
      </c>
      <c r="I221" s="81" t="n">
        <v>0.939692616</v>
      </c>
      <c r="J221" s="81" t="n">
        <v>0</v>
      </c>
      <c r="K221" s="81" t="n">
        <v>0.342020154</v>
      </c>
      <c r="L221" s="81" t="n">
        <v>-9.19999981</v>
      </c>
      <c r="M221" s="81" t="n">
        <v>0</v>
      </c>
      <c r="N221" s="81" t="n">
        <v>1</v>
      </c>
      <c r="O221" s="81" t="n">
        <v>0</v>
      </c>
      <c r="P221" s="81" t="n">
        <v>-0.147190794</v>
      </c>
      <c r="Q221" s="81" t="n">
        <v>-0.342020154</v>
      </c>
      <c r="R221" s="81" t="n">
        <v>0</v>
      </c>
      <c r="S221" s="81" t="n">
        <v>0.939692616</v>
      </c>
      <c r="T221" s="81" t="n">
        <v>-3.79999995</v>
      </c>
      <c r="U221" s="80">
        <f>U134*'4 Transform Matrices'!Y222+V134*'4 Transform Matrices'!AC222+W134*'4 Transform Matrices'!AG222</f>
        <v/>
      </c>
      <c r="V221" s="80">
        <f>U134*'4 Transform Matrices'!Z222+V134*'4 Transform Matrices'!AD222+W134*'4 Transform Matrices'!AH222</f>
        <v/>
      </c>
      <c r="W221" s="80">
        <f>U134*'4 Transform Matrices'!AA222+V134*'4 Transform Matrices'!AE222+W134*'4 Transform Matrices'!AI222</f>
        <v/>
      </c>
      <c r="X221" s="80">
        <f>U134*'4 Transform Matrices'!AB222+V134*'4 Transform Matrices'!AF222+W134*'4 Transform Matrices'!AJ222+X134</f>
        <v/>
      </c>
      <c r="Y221" s="80">
        <f>Y134*'4 Transform Matrices'!Y222+Z134*'4 Transform Matrices'!AC222+AA134*'4 Transform Matrices'!AG222</f>
        <v/>
      </c>
      <c r="Z221" s="80">
        <f>Y134*'4 Transform Matrices'!Z222+Z134*'4 Transform Matrices'!AD222+AA134*'4 Transform Matrices'!AH222</f>
        <v/>
      </c>
      <c r="AA221" s="80">
        <f>Y134*'4 Transform Matrices'!AA222+Z134*'4 Transform Matrices'!AE222+AA134*'4 Transform Matrices'!AI222</f>
        <v/>
      </c>
      <c r="AB221" s="80">
        <f>Y134*'4 Transform Matrices'!AB222+Z134*'4 Transform Matrices'!AF222+AA134*'4 Transform Matrices'!AJ222+AB134</f>
        <v/>
      </c>
      <c r="AC221" s="80">
        <f>AC134*'4 Transform Matrices'!Y222+AD134*'4 Transform Matrices'!AC222+AE134*'4 Transform Matrices'!AG222</f>
        <v/>
      </c>
      <c r="AD221" s="80">
        <f>AC134*'4 Transform Matrices'!Z222+AD134*'4 Transform Matrices'!AD222+AE134*'4 Transform Matrices'!AH222</f>
        <v/>
      </c>
      <c r="AE221" s="80">
        <f>AC134*'4 Transform Matrices'!AA222+AD134*'4 Transform Matrices'!AE222+AE134*'4 Transform Matrices'!AI222</f>
        <v/>
      </c>
      <c r="AF221" s="80">
        <f>AC134*'4 Transform Matrices'!AB222+AD134*'4 Transform Matrices'!AF222+AE134*'4 Transform Matrices'!AJ222+AF134</f>
        <v/>
      </c>
      <c r="AG221" s="82">
        <f>MAX(ABS(I221-U221),ABS(J221-V221),ABS(K221-W221),ABS(L221-X221),ABS(M221-Y221),ABS(N221-Z221),ABS(O221-AA221),ABS(P221-AB221),ABS(Q221-AC221),ABS(R221-AD221),ABS(S221-AE221),ABS(T221-AF221))</f>
        <v/>
      </c>
      <c r="AI221" s="14" t="inlineStr"/>
    </row>
    <row r="222">
      <c r="A222" s="60" t="inlineStr">
        <is>
          <t>- Supply cache</t>
        </is>
      </c>
      <c r="B222" s="52" t="inlineStr">
        <is>
          <t>ENV-167</t>
        </is>
      </c>
      <c r="C222" s="53" t="inlineStr">
        <is>
          <t>Group</t>
        </is>
      </c>
      <c r="D222" s="52" t="inlineStr">
        <is>
          <t>ENV-00</t>
        </is>
      </c>
      <c r="E222" s="52" t="n">
        <v>1</v>
      </c>
      <c r="F222" s="54">
        <f>L222</f>
        <v/>
      </c>
      <c r="G222" s="54">
        <f>P222</f>
        <v/>
      </c>
      <c r="H222" s="54">
        <f>T222</f>
        <v/>
      </c>
      <c r="I222" s="81" t="n">
        <v>0.965925813</v>
      </c>
      <c r="J222" s="81" t="n">
        <v>0</v>
      </c>
      <c r="K222" s="81" t="n">
        <v>0.258819044</v>
      </c>
      <c r="L222" s="81" t="n">
        <v>-7.30000019</v>
      </c>
      <c r="M222" s="81" t="n">
        <v>0</v>
      </c>
      <c r="N222" s="81" t="n">
        <v>1</v>
      </c>
      <c r="O222" s="81" t="n">
        <v>0</v>
      </c>
      <c r="P222" s="81" t="n">
        <v>-0.256088138</v>
      </c>
      <c r="Q222" s="81" t="n">
        <v>-0.258819044</v>
      </c>
      <c r="R222" s="81" t="n">
        <v>0</v>
      </c>
      <c r="S222" s="81" t="n">
        <v>0.965925813</v>
      </c>
      <c r="T222" s="81" t="n">
        <v>1.20000005</v>
      </c>
      <c r="U222" s="80">
        <f>U134*'4 Transform Matrices'!Y223+V134*'4 Transform Matrices'!AC223+W134*'4 Transform Matrices'!AG223</f>
        <v/>
      </c>
      <c r="V222" s="80">
        <f>U134*'4 Transform Matrices'!Z223+V134*'4 Transform Matrices'!AD223+W134*'4 Transform Matrices'!AH223</f>
        <v/>
      </c>
      <c r="W222" s="80">
        <f>U134*'4 Transform Matrices'!AA223+V134*'4 Transform Matrices'!AE223+W134*'4 Transform Matrices'!AI223</f>
        <v/>
      </c>
      <c r="X222" s="80">
        <f>U134*'4 Transform Matrices'!AB223+V134*'4 Transform Matrices'!AF223+W134*'4 Transform Matrices'!AJ223+X134</f>
        <v/>
      </c>
      <c r="Y222" s="80">
        <f>Y134*'4 Transform Matrices'!Y223+Z134*'4 Transform Matrices'!AC223+AA134*'4 Transform Matrices'!AG223</f>
        <v/>
      </c>
      <c r="Z222" s="80">
        <f>Y134*'4 Transform Matrices'!Z223+Z134*'4 Transform Matrices'!AD223+AA134*'4 Transform Matrices'!AH223</f>
        <v/>
      </c>
      <c r="AA222" s="80">
        <f>Y134*'4 Transform Matrices'!AA223+Z134*'4 Transform Matrices'!AE223+AA134*'4 Transform Matrices'!AI223</f>
        <v/>
      </c>
      <c r="AB222" s="80">
        <f>Y134*'4 Transform Matrices'!AB223+Z134*'4 Transform Matrices'!AF223+AA134*'4 Transform Matrices'!AJ223+AB134</f>
        <v/>
      </c>
      <c r="AC222" s="80">
        <f>AC134*'4 Transform Matrices'!Y223+AD134*'4 Transform Matrices'!AC223+AE134*'4 Transform Matrices'!AG223</f>
        <v/>
      </c>
      <c r="AD222" s="80">
        <f>AC134*'4 Transform Matrices'!Z223+AD134*'4 Transform Matrices'!AD223+AE134*'4 Transform Matrices'!AH223</f>
        <v/>
      </c>
      <c r="AE222" s="80">
        <f>AC134*'4 Transform Matrices'!AA223+AD134*'4 Transform Matrices'!AE223+AE134*'4 Transform Matrices'!AI223</f>
        <v/>
      </c>
      <c r="AF222" s="80">
        <f>AC134*'4 Transform Matrices'!AB223+AD134*'4 Transform Matrices'!AF223+AE134*'4 Transform Matrices'!AJ223+AF134</f>
        <v/>
      </c>
      <c r="AG222" s="82">
        <f>MAX(ABS(I222-U222),ABS(J222-V222),ABS(K222-W222),ABS(L222-X222),ABS(M222-Y222),ABS(N222-Z222),ABS(O222-AA222),ABS(P222-AB222),ABS(Q222-AC222),ABS(R222-AD222),ABS(S222-AE222),ABS(T222-AF222))</f>
        <v/>
      </c>
      <c r="AI222" s="14" t="inlineStr"/>
    </row>
    <row r="223">
      <c r="A223" s="60" t="inlineStr">
        <is>
          <t>- Supply cache</t>
        </is>
      </c>
      <c r="B223" s="52" t="inlineStr">
        <is>
          <t>ENV-174</t>
        </is>
      </c>
      <c r="C223" s="53" t="inlineStr">
        <is>
          <t>Group</t>
        </is>
      </c>
      <c r="D223" s="52" t="inlineStr">
        <is>
          <t>ENV-00</t>
        </is>
      </c>
      <c r="E223" s="52" t="n">
        <v>1</v>
      </c>
      <c r="F223" s="54">
        <f>L223</f>
        <v/>
      </c>
      <c r="G223" s="54">
        <f>P223</f>
        <v/>
      </c>
      <c r="H223" s="54">
        <f>T223</f>
        <v/>
      </c>
      <c r="I223" s="81" t="n">
        <v>0.906307757</v>
      </c>
      <c r="J223" s="81" t="n">
        <v>0</v>
      </c>
      <c r="K223" s="81" t="n">
        <v>-0.42261827</v>
      </c>
      <c r="L223" s="81" t="n">
        <v>-7.19999981</v>
      </c>
      <c r="M223" s="81" t="n">
        <v>0</v>
      </c>
      <c r="N223" s="81" t="n">
        <v>1</v>
      </c>
      <c r="O223" s="81" t="n">
        <v>0</v>
      </c>
      <c r="P223" s="81" t="n">
        <v>0.164057165</v>
      </c>
      <c r="Q223" s="81" t="n">
        <v>0.42261827</v>
      </c>
      <c r="R223" s="81" t="n">
        <v>0</v>
      </c>
      <c r="S223" s="81" t="n">
        <v>0.906307757</v>
      </c>
      <c r="T223" s="81" t="n">
        <v>-7.9000001</v>
      </c>
      <c r="U223" s="80">
        <f>U134*'4 Transform Matrices'!Y224+V134*'4 Transform Matrices'!AC224+W134*'4 Transform Matrices'!AG224</f>
        <v/>
      </c>
      <c r="V223" s="80">
        <f>U134*'4 Transform Matrices'!Z224+V134*'4 Transform Matrices'!AD224+W134*'4 Transform Matrices'!AH224</f>
        <v/>
      </c>
      <c r="W223" s="80">
        <f>U134*'4 Transform Matrices'!AA224+V134*'4 Transform Matrices'!AE224+W134*'4 Transform Matrices'!AI224</f>
        <v/>
      </c>
      <c r="X223" s="80">
        <f>U134*'4 Transform Matrices'!AB224+V134*'4 Transform Matrices'!AF224+W134*'4 Transform Matrices'!AJ224+X134</f>
        <v/>
      </c>
      <c r="Y223" s="80">
        <f>Y134*'4 Transform Matrices'!Y224+Z134*'4 Transform Matrices'!AC224+AA134*'4 Transform Matrices'!AG224</f>
        <v/>
      </c>
      <c r="Z223" s="80">
        <f>Y134*'4 Transform Matrices'!Z224+Z134*'4 Transform Matrices'!AD224+AA134*'4 Transform Matrices'!AH224</f>
        <v/>
      </c>
      <c r="AA223" s="80">
        <f>Y134*'4 Transform Matrices'!AA224+Z134*'4 Transform Matrices'!AE224+AA134*'4 Transform Matrices'!AI224</f>
        <v/>
      </c>
      <c r="AB223" s="80">
        <f>Y134*'4 Transform Matrices'!AB224+Z134*'4 Transform Matrices'!AF224+AA134*'4 Transform Matrices'!AJ224+AB134</f>
        <v/>
      </c>
      <c r="AC223" s="80">
        <f>AC134*'4 Transform Matrices'!Y224+AD134*'4 Transform Matrices'!AC224+AE134*'4 Transform Matrices'!AG224</f>
        <v/>
      </c>
      <c r="AD223" s="80">
        <f>AC134*'4 Transform Matrices'!Z224+AD134*'4 Transform Matrices'!AD224+AE134*'4 Transform Matrices'!AH224</f>
        <v/>
      </c>
      <c r="AE223" s="80">
        <f>AC134*'4 Transform Matrices'!AA224+AD134*'4 Transform Matrices'!AE224+AE134*'4 Transform Matrices'!AI224</f>
        <v/>
      </c>
      <c r="AF223" s="80">
        <f>AC134*'4 Transform Matrices'!AB224+AD134*'4 Transform Matrices'!AF224+AE134*'4 Transform Matrices'!AJ224+AF134</f>
        <v/>
      </c>
      <c r="AG223" s="82">
        <f>MAX(ABS(I223-U223),ABS(J223-V223),ABS(K223-W223),ABS(L223-X223),ABS(M223-Y223),ABS(N223-Z223),ABS(O223-AA223),ABS(P223-AB223),ABS(Q223-AC223),ABS(R223-AD223),ABS(S223-AE223),ABS(T223-AF223))</f>
        <v/>
      </c>
      <c r="AI223" s="14" t="inlineStr"/>
    </row>
    <row r="224">
      <c r="A224" s="60" t="inlineStr">
        <is>
          <t>- Supply cache</t>
        </is>
      </c>
      <c r="B224" s="52" t="inlineStr">
        <is>
          <t>ENV-182</t>
        </is>
      </c>
      <c r="C224" s="53" t="inlineStr">
        <is>
          <t>Group</t>
        </is>
      </c>
      <c r="D224" s="52" t="inlineStr">
        <is>
          <t>ENV-00</t>
        </is>
      </c>
      <c r="E224" s="52" t="n">
        <v>1</v>
      </c>
      <c r="F224" s="54">
        <f>L224</f>
        <v/>
      </c>
      <c r="G224" s="54">
        <f>P224</f>
        <v/>
      </c>
      <c r="H224" s="54">
        <f>T224</f>
        <v/>
      </c>
      <c r="I224" s="81" t="n">
        <v>0.766044438</v>
      </c>
      <c r="J224" s="81" t="n">
        <v>0</v>
      </c>
      <c r="K224" s="81" t="n">
        <v>0.642787635</v>
      </c>
      <c r="L224" s="81" t="n">
        <v>8.19999981</v>
      </c>
      <c r="M224" s="81" t="n">
        <v>0</v>
      </c>
      <c r="N224" s="81" t="n">
        <v>1</v>
      </c>
      <c r="O224" s="81" t="n">
        <v>0</v>
      </c>
      <c r="P224" s="81" t="n">
        <v>-0.110032387</v>
      </c>
      <c r="Q224" s="81" t="n">
        <v>-0.642787635</v>
      </c>
      <c r="R224" s="81" t="n">
        <v>0</v>
      </c>
      <c r="S224" s="81" t="n">
        <v>0.766044438</v>
      </c>
      <c r="T224" s="81" t="n">
        <v>-3.4000001</v>
      </c>
      <c r="U224" s="80">
        <f>U134*'4 Transform Matrices'!Y225+V134*'4 Transform Matrices'!AC225+W134*'4 Transform Matrices'!AG225</f>
        <v/>
      </c>
      <c r="V224" s="80">
        <f>U134*'4 Transform Matrices'!Z225+V134*'4 Transform Matrices'!AD225+W134*'4 Transform Matrices'!AH225</f>
        <v/>
      </c>
      <c r="W224" s="80">
        <f>U134*'4 Transform Matrices'!AA225+V134*'4 Transform Matrices'!AE225+W134*'4 Transform Matrices'!AI225</f>
        <v/>
      </c>
      <c r="X224" s="80">
        <f>U134*'4 Transform Matrices'!AB225+V134*'4 Transform Matrices'!AF225+W134*'4 Transform Matrices'!AJ225+X134</f>
        <v/>
      </c>
      <c r="Y224" s="80">
        <f>Y134*'4 Transform Matrices'!Y225+Z134*'4 Transform Matrices'!AC225+AA134*'4 Transform Matrices'!AG225</f>
        <v/>
      </c>
      <c r="Z224" s="80">
        <f>Y134*'4 Transform Matrices'!Z225+Z134*'4 Transform Matrices'!AD225+AA134*'4 Transform Matrices'!AH225</f>
        <v/>
      </c>
      <c r="AA224" s="80">
        <f>Y134*'4 Transform Matrices'!AA225+Z134*'4 Transform Matrices'!AE225+AA134*'4 Transform Matrices'!AI225</f>
        <v/>
      </c>
      <c r="AB224" s="80">
        <f>Y134*'4 Transform Matrices'!AB225+Z134*'4 Transform Matrices'!AF225+AA134*'4 Transform Matrices'!AJ225+AB134</f>
        <v/>
      </c>
      <c r="AC224" s="80">
        <f>AC134*'4 Transform Matrices'!Y225+AD134*'4 Transform Matrices'!AC225+AE134*'4 Transform Matrices'!AG225</f>
        <v/>
      </c>
      <c r="AD224" s="80">
        <f>AC134*'4 Transform Matrices'!Z225+AD134*'4 Transform Matrices'!AD225+AE134*'4 Transform Matrices'!AH225</f>
        <v/>
      </c>
      <c r="AE224" s="80">
        <f>AC134*'4 Transform Matrices'!AA225+AD134*'4 Transform Matrices'!AE225+AE134*'4 Transform Matrices'!AI225</f>
        <v/>
      </c>
      <c r="AF224" s="80">
        <f>AC134*'4 Transform Matrices'!AB225+AD134*'4 Transform Matrices'!AF225+AE134*'4 Transform Matrices'!AJ225+AF134</f>
        <v/>
      </c>
      <c r="AG224" s="82">
        <f>MAX(ABS(I224-U224),ABS(J224-V224),ABS(K224-W224),ABS(L224-X224),ABS(M224-Y224),ABS(N224-Z224),ABS(O224-AA224),ABS(P224-AB224),ABS(Q224-AC224),ABS(R224-AD224),ABS(S224-AE224),ABS(T224-AF224))</f>
        <v/>
      </c>
      <c r="AI224" s="14" t="inlineStr"/>
    </row>
    <row r="225">
      <c r="A225" s="60" t="inlineStr">
        <is>
          <t>- Radio mast</t>
        </is>
      </c>
      <c r="B225" s="52" t="inlineStr">
        <is>
          <t>ENV-187</t>
        </is>
      </c>
      <c r="C225" s="53" t="inlineStr">
        <is>
          <t>Group</t>
        </is>
      </c>
      <c r="D225" s="52" t="inlineStr">
        <is>
          <t>ENV-00</t>
        </is>
      </c>
      <c r="E225" s="52" t="n">
        <v>1</v>
      </c>
      <c r="F225" s="54">
        <f>L225</f>
        <v/>
      </c>
      <c r="G225" s="54">
        <f>P225</f>
        <v/>
      </c>
      <c r="H225" s="54">
        <f>T225</f>
        <v/>
      </c>
      <c r="I225" s="81" t="n">
        <v>1</v>
      </c>
      <c r="J225" s="81" t="n">
        <v>0</v>
      </c>
      <c r="K225" s="81" t="n">
        <v>0</v>
      </c>
      <c r="L225" s="81" t="n">
        <v>-13</v>
      </c>
      <c r="M225" s="81" t="n">
        <v>0</v>
      </c>
      <c r="N225" s="81" t="n">
        <v>1</v>
      </c>
      <c r="O225" s="81" t="n">
        <v>0</v>
      </c>
      <c r="P225" s="81" t="n">
        <v>3.67582979e-05</v>
      </c>
      <c r="Q225" s="81" t="n">
        <v>0</v>
      </c>
      <c r="R225" s="81" t="n">
        <v>0</v>
      </c>
      <c r="S225" s="81" t="n">
        <v>1</v>
      </c>
      <c r="T225" s="81" t="n">
        <v>6</v>
      </c>
      <c r="U225" s="80">
        <f>U134*'4 Transform Matrices'!Y226+V134*'4 Transform Matrices'!AC226+W134*'4 Transform Matrices'!AG226</f>
        <v/>
      </c>
      <c r="V225" s="80">
        <f>U134*'4 Transform Matrices'!Z226+V134*'4 Transform Matrices'!AD226+W134*'4 Transform Matrices'!AH226</f>
        <v/>
      </c>
      <c r="W225" s="80">
        <f>U134*'4 Transform Matrices'!AA226+V134*'4 Transform Matrices'!AE226+W134*'4 Transform Matrices'!AI226</f>
        <v/>
      </c>
      <c r="X225" s="80">
        <f>U134*'4 Transform Matrices'!AB226+V134*'4 Transform Matrices'!AF226+W134*'4 Transform Matrices'!AJ226+X134</f>
        <v/>
      </c>
      <c r="Y225" s="80">
        <f>Y134*'4 Transform Matrices'!Y226+Z134*'4 Transform Matrices'!AC226+AA134*'4 Transform Matrices'!AG226</f>
        <v/>
      </c>
      <c r="Z225" s="80">
        <f>Y134*'4 Transform Matrices'!Z226+Z134*'4 Transform Matrices'!AD226+AA134*'4 Transform Matrices'!AH226</f>
        <v/>
      </c>
      <c r="AA225" s="80">
        <f>Y134*'4 Transform Matrices'!AA226+Z134*'4 Transform Matrices'!AE226+AA134*'4 Transform Matrices'!AI226</f>
        <v/>
      </c>
      <c r="AB225" s="80">
        <f>Y134*'4 Transform Matrices'!AB226+Z134*'4 Transform Matrices'!AF226+AA134*'4 Transform Matrices'!AJ226+AB134</f>
        <v/>
      </c>
      <c r="AC225" s="80">
        <f>AC134*'4 Transform Matrices'!Y226+AD134*'4 Transform Matrices'!AC226+AE134*'4 Transform Matrices'!AG226</f>
        <v/>
      </c>
      <c r="AD225" s="80">
        <f>AC134*'4 Transform Matrices'!Z226+AD134*'4 Transform Matrices'!AD226+AE134*'4 Transform Matrices'!AH226</f>
        <v/>
      </c>
      <c r="AE225" s="80">
        <f>AC134*'4 Transform Matrices'!AA226+AD134*'4 Transform Matrices'!AE226+AE134*'4 Transform Matrices'!AI226</f>
        <v/>
      </c>
      <c r="AF225" s="80">
        <f>AC134*'4 Transform Matrices'!AB226+AD134*'4 Transform Matrices'!AF226+AE134*'4 Transform Matrices'!AJ226+AF134</f>
        <v/>
      </c>
      <c r="AG225" s="82">
        <f>MAX(ABS(I225-U225),ABS(J225-V225),ABS(K225-W225),ABS(L225-X225),ABS(M225-Y225),ABS(N225-Z225),ABS(O225-AA225),ABS(P225-AB225),ABS(Q225-AC225),ABS(R225-AD225),ABS(S225-AE225),ABS(T225-AF225))</f>
        <v/>
      </c>
      <c r="AI225" s="14" t="inlineStr"/>
    </row>
    <row r="226">
      <c r="A226" s="60" t="inlineStr">
        <is>
          <t>- Military dressing</t>
        </is>
      </c>
      <c r="B226" s="52" t="inlineStr">
        <is>
          <t>ENV-208</t>
        </is>
      </c>
      <c r="C226" s="53" t="inlineStr">
        <is>
          <t>Group</t>
        </is>
      </c>
      <c r="D226" s="52" t="inlineStr">
        <is>
          <t>ENV-00</t>
        </is>
      </c>
      <c r="E226" s="52" t="n">
        <v>1</v>
      </c>
      <c r="F226" s="54">
        <f>L226</f>
        <v/>
      </c>
      <c r="G226" s="54">
        <f>P226</f>
        <v/>
      </c>
      <c r="H226" s="54">
        <f>T226</f>
        <v/>
      </c>
      <c r="I226" s="81" t="n">
        <v>1</v>
      </c>
      <c r="J226" s="81" t="n">
        <v>0</v>
      </c>
      <c r="K226" s="81" t="n">
        <v>0</v>
      </c>
      <c r="L226" s="81" t="n">
        <v>0</v>
      </c>
      <c r="M226" s="81" t="n">
        <v>0</v>
      </c>
      <c r="N226" s="81" t="n">
        <v>1</v>
      </c>
      <c r="O226" s="81" t="n">
        <v>0</v>
      </c>
      <c r="P226" s="81" t="n">
        <v>0</v>
      </c>
      <c r="Q226" s="81" t="n">
        <v>0</v>
      </c>
      <c r="R226" s="81" t="n">
        <v>0</v>
      </c>
      <c r="S226" s="81" t="n">
        <v>1</v>
      </c>
      <c r="T226" s="81" t="n">
        <v>0</v>
      </c>
      <c r="U226" s="80">
        <f>U134*'4 Transform Matrices'!Y227+V134*'4 Transform Matrices'!AC227+W134*'4 Transform Matrices'!AG227</f>
        <v/>
      </c>
      <c r="V226" s="80">
        <f>U134*'4 Transform Matrices'!Z227+V134*'4 Transform Matrices'!AD227+W134*'4 Transform Matrices'!AH227</f>
        <v/>
      </c>
      <c r="W226" s="80">
        <f>U134*'4 Transform Matrices'!AA227+V134*'4 Transform Matrices'!AE227+W134*'4 Transform Matrices'!AI227</f>
        <v/>
      </c>
      <c r="X226" s="80">
        <f>U134*'4 Transform Matrices'!AB227+V134*'4 Transform Matrices'!AF227+W134*'4 Transform Matrices'!AJ227+X134</f>
        <v/>
      </c>
      <c r="Y226" s="80">
        <f>Y134*'4 Transform Matrices'!Y227+Z134*'4 Transform Matrices'!AC227+AA134*'4 Transform Matrices'!AG227</f>
        <v/>
      </c>
      <c r="Z226" s="80">
        <f>Y134*'4 Transform Matrices'!Z227+Z134*'4 Transform Matrices'!AD227+AA134*'4 Transform Matrices'!AH227</f>
        <v/>
      </c>
      <c r="AA226" s="80">
        <f>Y134*'4 Transform Matrices'!AA227+Z134*'4 Transform Matrices'!AE227+AA134*'4 Transform Matrices'!AI227</f>
        <v/>
      </c>
      <c r="AB226" s="80">
        <f>Y134*'4 Transform Matrices'!AB227+Z134*'4 Transform Matrices'!AF227+AA134*'4 Transform Matrices'!AJ227+AB134</f>
        <v/>
      </c>
      <c r="AC226" s="80">
        <f>AC134*'4 Transform Matrices'!Y227+AD134*'4 Transform Matrices'!AC227+AE134*'4 Transform Matrices'!AG227</f>
        <v/>
      </c>
      <c r="AD226" s="80">
        <f>AC134*'4 Transform Matrices'!Z227+AD134*'4 Transform Matrices'!AD227+AE134*'4 Transform Matrices'!AH227</f>
        <v/>
      </c>
      <c r="AE226" s="80">
        <f>AC134*'4 Transform Matrices'!AA227+AD134*'4 Transform Matrices'!AE227+AE134*'4 Transform Matrices'!AI227</f>
        <v/>
      </c>
      <c r="AF226" s="80">
        <f>AC134*'4 Transform Matrices'!AB227+AD134*'4 Transform Matrices'!AF227+AE134*'4 Transform Matrices'!AJ227+AF134</f>
        <v/>
      </c>
      <c r="AG226" s="82">
        <f>MAX(ABS(I226-U226),ABS(J226-V226),ABS(K226-W226),ABS(L226-X226),ABS(M226-Y226),ABS(N226-Z226),ABS(O226-AA226),ABS(P226-AB226),ABS(Q226-AC226),ABS(R226-AD226),ABS(S226-AE226),ABS(T226-AF226))</f>
        <v/>
      </c>
      <c r="AI226" s="14" t="inlineStr"/>
    </row>
    <row r="227">
      <c r="A227" s="65" t="inlineStr">
        <is>
          <t>- HESCO blocks</t>
        </is>
      </c>
      <c r="B227" s="52" t="inlineStr">
        <is>
          <t>ENV-209</t>
        </is>
      </c>
      <c r="C227" s="53" t="inlineStr">
        <is>
          <t>Group</t>
        </is>
      </c>
      <c r="D227" s="52" t="inlineStr">
        <is>
          <t>ENV-208</t>
        </is>
      </c>
      <c r="E227" s="52" t="n">
        <v>2</v>
      </c>
      <c r="F227" s="54">
        <f>L227</f>
        <v/>
      </c>
      <c r="G227" s="54">
        <f>P227</f>
        <v/>
      </c>
      <c r="H227" s="54">
        <f>T227</f>
        <v/>
      </c>
      <c r="I227" s="81" t="n">
        <v>1</v>
      </c>
      <c r="J227" s="81" t="n">
        <v>0</v>
      </c>
      <c r="K227" s="81" t="n">
        <v>0</v>
      </c>
      <c r="L227" s="81" t="n">
        <v>-6.4000001</v>
      </c>
      <c r="M227" s="81" t="n">
        <v>0</v>
      </c>
      <c r="N227" s="81" t="n">
        <v>1</v>
      </c>
      <c r="O227" s="81" t="n">
        <v>0</v>
      </c>
      <c r="P227" s="81" t="n">
        <v>0.410670936</v>
      </c>
      <c r="Q227" s="81" t="n">
        <v>0</v>
      </c>
      <c r="R227" s="81" t="n">
        <v>0</v>
      </c>
      <c r="S227" s="81" t="n">
        <v>1</v>
      </c>
      <c r="T227" s="81" t="n">
        <v>17</v>
      </c>
      <c r="U227" s="80">
        <f>U226*'4 Transform Matrices'!Y228+V226*'4 Transform Matrices'!AC228+W226*'4 Transform Matrices'!AG228</f>
        <v/>
      </c>
      <c r="V227" s="80">
        <f>U226*'4 Transform Matrices'!Z228+V226*'4 Transform Matrices'!AD228+W226*'4 Transform Matrices'!AH228</f>
        <v/>
      </c>
      <c r="W227" s="80">
        <f>U226*'4 Transform Matrices'!AA228+V226*'4 Transform Matrices'!AE228+W226*'4 Transform Matrices'!AI228</f>
        <v/>
      </c>
      <c r="X227" s="80">
        <f>U226*'4 Transform Matrices'!AB228+V226*'4 Transform Matrices'!AF228+W226*'4 Transform Matrices'!AJ228+X226</f>
        <v/>
      </c>
      <c r="Y227" s="80">
        <f>Y226*'4 Transform Matrices'!Y228+Z226*'4 Transform Matrices'!AC228+AA226*'4 Transform Matrices'!AG228</f>
        <v/>
      </c>
      <c r="Z227" s="80">
        <f>Y226*'4 Transform Matrices'!Z228+Z226*'4 Transform Matrices'!AD228+AA226*'4 Transform Matrices'!AH228</f>
        <v/>
      </c>
      <c r="AA227" s="80">
        <f>Y226*'4 Transform Matrices'!AA228+Z226*'4 Transform Matrices'!AE228+AA226*'4 Transform Matrices'!AI228</f>
        <v/>
      </c>
      <c r="AB227" s="80">
        <f>Y226*'4 Transform Matrices'!AB228+Z226*'4 Transform Matrices'!AF228+AA226*'4 Transform Matrices'!AJ228+AB226</f>
        <v/>
      </c>
      <c r="AC227" s="80">
        <f>AC226*'4 Transform Matrices'!Y228+AD226*'4 Transform Matrices'!AC228+AE226*'4 Transform Matrices'!AG228</f>
        <v/>
      </c>
      <c r="AD227" s="80">
        <f>AC226*'4 Transform Matrices'!Z228+AD226*'4 Transform Matrices'!AD228+AE226*'4 Transform Matrices'!AH228</f>
        <v/>
      </c>
      <c r="AE227" s="80">
        <f>AC226*'4 Transform Matrices'!AA228+AD226*'4 Transform Matrices'!AE228+AE226*'4 Transform Matrices'!AI228</f>
        <v/>
      </c>
      <c r="AF227" s="80">
        <f>AC226*'4 Transform Matrices'!AB228+AD226*'4 Transform Matrices'!AF228+AE226*'4 Transform Matrices'!AJ228+AF226</f>
        <v/>
      </c>
      <c r="AG227" s="82">
        <f>MAX(ABS(I227-U227),ABS(J227-V227),ABS(K227-W227),ABS(L227-X227),ABS(M227-Y227),ABS(N227-Z227),ABS(O227-AA227),ABS(P227-AB227),ABS(Q227-AC227),ABS(R227-AD227),ABS(S227-AE227),ABS(T227-AF227))</f>
        <v/>
      </c>
      <c r="AI227" s="14" t="inlineStr"/>
    </row>
    <row r="228">
      <c r="A228" s="65" t="inlineStr">
        <is>
          <t>- HESCO blocks</t>
        </is>
      </c>
      <c r="B228" s="52" t="inlineStr">
        <is>
          <t>ENV-216</t>
        </is>
      </c>
      <c r="C228" s="53" t="inlineStr">
        <is>
          <t>Group</t>
        </is>
      </c>
      <c r="D228" s="52" t="inlineStr">
        <is>
          <t>ENV-208</t>
        </is>
      </c>
      <c r="E228" s="52" t="n">
        <v>2</v>
      </c>
      <c r="F228" s="54">
        <f>L228</f>
        <v/>
      </c>
      <c r="G228" s="54">
        <f>P228</f>
        <v/>
      </c>
      <c r="H228" s="54">
        <f>T228</f>
        <v/>
      </c>
      <c r="I228" s="81" t="n">
        <v>0.49999997</v>
      </c>
      <c r="J228" s="81" t="n">
        <v>0</v>
      </c>
      <c r="K228" s="81" t="n">
        <v>0.866025448</v>
      </c>
      <c r="L228" s="81" t="n">
        <v>-12.8000002</v>
      </c>
      <c r="M228" s="81" t="n">
        <v>0</v>
      </c>
      <c r="N228" s="81" t="n">
        <v>1</v>
      </c>
      <c r="O228" s="81" t="n">
        <v>0</v>
      </c>
      <c r="P228" s="81" t="n">
        <v>0.11512433</v>
      </c>
      <c r="Q228" s="81" t="n">
        <v>-0.866025448</v>
      </c>
      <c r="R228" s="81" t="n">
        <v>0</v>
      </c>
      <c r="S228" s="81" t="n">
        <v>0.49999997</v>
      </c>
      <c r="T228" s="81" t="n">
        <v>8.19999981</v>
      </c>
      <c r="U228" s="80">
        <f>U226*'4 Transform Matrices'!Y229+V226*'4 Transform Matrices'!AC229+W226*'4 Transform Matrices'!AG229</f>
        <v/>
      </c>
      <c r="V228" s="80">
        <f>U226*'4 Transform Matrices'!Z229+V226*'4 Transform Matrices'!AD229+W226*'4 Transform Matrices'!AH229</f>
        <v/>
      </c>
      <c r="W228" s="80">
        <f>U226*'4 Transform Matrices'!AA229+V226*'4 Transform Matrices'!AE229+W226*'4 Transform Matrices'!AI229</f>
        <v/>
      </c>
      <c r="X228" s="80">
        <f>U226*'4 Transform Matrices'!AB229+V226*'4 Transform Matrices'!AF229+W226*'4 Transform Matrices'!AJ229+X226</f>
        <v/>
      </c>
      <c r="Y228" s="80">
        <f>Y226*'4 Transform Matrices'!Y229+Z226*'4 Transform Matrices'!AC229+AA226*'4 Transform Matrices'!AG229</f>
        <v/>
      </c>
      <c r="Z228" s="80">
        <f>Y226*'4 Transform Matrices'!Z229+Z226*'4 Transform Matrices'!AD229+AA226*'4 Transform Matrices'!AH229</f>
        <v/>
      </c>
      <c r="AA228" s="80">
        <f>Y226*'4 Transform Matrices'!AA229+Z226*'4 Transform Matrices'!AE229+AA226*'4 Transform Matrices'!AI229</f>
        <v/>
      </c>
      <c r="AB228" s="80">
        <f>Y226*'4 Transform Matrices'!AB229+Z226*'4 Transform Matrices'!AF229+AA226*'4 Transform Matrices'!AJ229+AB226</f>
        <v/>
      </c>
      <c r="AC228" s="80">
        <f>AC226*'4 Transform Matrices'!Y229+AD226*'4 Transform Matrices'!AC229+AE226*'4 Transform Matrices'!AG229</f>
        <v/>
      </c>
      <c r="AD228" s="80">
        <f>AC226*'4 Transform Matrices'!Z229+AD226*'4 Transform Matrices'!AD229+AE226*'4 Transform Matrices'!AH229</f>
        <v/>
      </c>
      <c r="AE228" s="80">
        <f>AC226*'4 Transform Matrices'!AA229+AD226*'4 Transform Matrices'!AE229+AE226*'4 Transform Matrices'!AI229</f>
        <v/>
      </c>
      <c r="AF228" s="80">
        <f>AC226*'4 Transform Matrices'!AB229+AD226*'4 Transform Matrices'!AF229+AE226*'4 Transform Matrices'!AJ229+AF226</f>
        <v/>
      </c>
      <c r="AG228" s="82">
        <f>MAX(ABS(I228-U228),ABS(J228-V228),ABS(K228-W228),ABS(L228-X228),ABS(M228-Y228),ABS(N228-Z228),ABS(O228-AA228),ABS(P228-AB228),ABS(Q228-AC228),ABS(R228-AD228),ABS(S228-AE228),ABS(T228-AF228))</f>
        <v/>
      </c>
      <c r="AI228" s="14" t="inlineStr"/>
    </row>
    <row r="229">
      <c r="A229" s="65" t="inlineStr">
        <is>
          <t>- Jersey barrier</t>
        </is>
      </c>
      <c r="B229" s="52" t="inlineStr">
        <is>
          <t>ENV-219</t>
        </is>
      </c>
      <c r="C229" s="53" t="inlineStr">
        <is>
          <t>Group</t>
        </is>
      </c>
      <c r="D229" s="52" t="inlineStr">
        <is>
          <t>ENV-208</t>
        </is>
      </c>
      <c r="E229" s="52" t="n">
        <v>2</v>
      </c>
      <c r="F229" s="54">
        <f>L229</f>
        <v/>
      </c>
      <c r="G229" s="54">
        <f>P229</f>
        <v/>
      </c>
      <c r="H229" s="54">
        <f>T229</f>
        <v/>
      </c>
      <c r="I229" s="81" t="n">
        <v>1</v>
      </c>
      <c r="J229" s="81" t="n">
        <v>0</v>
      </c>
      <c r="K229" s="81" t="n">
        <v>0</v>
      </c>
      <c r="L229" s="81" t="n">
        <v>3.29999995</v>
      </c>
      <c r="M229" s="81" t="n">
        <v>0</v>
      </c>
      <c r="N229" s="81" t="n">
        <v>1</v>
      </c>
      <c r="O229" s="81" t="n">
        <v>0</v>
      </c>
      <c r="P229" s="81" t="n">
        <v>0.200055301</v>
      </c>
      <c r="Q229" s="81" t="n">
        <v>0</v>
      </c>
      <c r="R229" s="81" t="n">
        <v>0</v>
      </c>
      <c r="S229" s="81" t="n">
        <v>1</v>
      </c>
      <c r="T229" s="81" t="n">
        <v>17.6000004</v>
      </c>
      <c r="U229" s="80">
        <f>U226*'4 Transform Matrices'!Y230+V226*'4 Transform Matrices'!AC230+W226*'4 Transform Matrices'!AG230</f>
        <v/>
      </c>
      <c r="V229" s="80">
        <f>U226*'4 Transform Matrices'!Z230+V226*'4 Transform Matrices'!AD230+W226*'4 Transform Matrices'!AH230</f>
        <v/>
      </c>
      <c r="W229" s="80">
        <f>U226*'4 Transform Matrices'!AA230+V226*'4 Transform Matrices'!AE230+W226*'4 Transform Matrices'!AI230</f>
        <v/>
      </c>
      <c r="X229" s="80">
        <f>U226*'4 Transform Matrices'!AB230+V226*'4 Transform Matrices'!AF230+W226*'4 Transform Matrices'!AJ230+X226</f>
        <v/>
      </c>
      <c r="Y229" s="80">
        <f>Y226*'4 Transform Matrices'!Y230+Z226*'4 Transform Matrices'!AC230+AA226*'4 Transform Matrices'!AG230</f>
        <v/>
      </c>
      <c r="Z229" s="80">
        <f>Y226*'4 Transform Matrices'!Z230+Z226*'4 Transform Matrices'!AD230+AA226*'4 Transform Matrices'!AH230</f>
        <v/>
      </c>
      <c r="AA229" s="80">
        <f>Y226*'4 Transform Matrices'!AA230+Z226*'4 Transform Matrices'!AE230+AA226*'4 Transform Matrices'!AI230</f>
        <v/>
      </c>
      <c r="AB229" s="80">
        <f>Y226*'4 Transform Matrices'!AB230+Z226*'4 Transform Matrices'!AF230+AA226*'4 Transform Matrices'!AJ230+AB226</f>
        <v/>
      </c>
      <c r="AC229" s="80">
        <f>AC226*'4 Transform Matrices'!Y230+AD226*'4 Transform Matrices'!AC230+AE226*'4 Transform Matrices'!AG230</f>
        <v/>
      </c>
      <c r="AD229" s="80">
        <f>AC226*'4 Transform Matrices'!Z230+AD226*'4 Transform Matrices'!AD230+AE226*'4 Transform Matrices'!AH230</f>
        <v/>
      </c>
      <c r="AE229" s="80">
        <f>AC226*'4 Transform Matrices'!AA230+AD226*'4 Transform Matrices'!AE230+AE226*'4 Transform Matrices'!AI230</f>
        <v/>
      </c>
      <c r="AF229" s="80">
        <f>AC226*'4 Transform Matrices'!AB230+AD226*'4 Transform Matrices'!AF230+AE226*'4 Transform Matrices'!AJ230+AF226</f>
        <v/>
      </c>
      <c r="AG229" s="82">
        <f>MAX(ABS(I229-U229),ABS(J229-V229),ABS(K229-W229),ABS(L229-X229),ABS(M229-Y229),ABS(N229-Z229),ABS(O229-AA229),ABS(P229-AB229),ABS(Q229-AC229),ABS(R229-AD229),ABS(S229-AE229),ABS(T229-AF229))</f>
        <v/>
      </c>
      <c r="AI229" s="14" t="inlineStr"/>
    </row>
    <row r="230">
      <c r="A230" s="65" t="inlineStr">
        <is>
          <t>- Jersey barrier</t>
        </is>
      </c>
      <c r="B230" s="52" t="inlineStr">
        <is>
          <t>ENV-222</t>
        </is>
      </c>
      <c r="C230" s="53" t="inlineStr">
        <is>
          <t>Group</t>
        </is>
      </c>
      <c r="D230" s="52" t="inlineStr">
        <is>
          <t>ENV-208</t>
        </is>
      </c>
      <c r="E230" s="52" t="n">
        <v>2</v>
      </c>
      <c r="F230" s="54">
        <f>L230</f>
        <v/>
      </c>
      <c r="G230" s="54">
        <f>P230</f>
        <v/>
      </c>
      <c r="H230" s="54">
        <f>T230</f>
        <v/>
      </c>
      <c r="I230" s="81" t="n">
        <v>1</v>
      </c>
      <c r="J230" s="81" t="n">
        <v>0</v>
      </c>
      <c r="K230" s="81" t="n">
        <v>0</v>
      </c>
      <c r="L230" s="81" t="n">
        <v>-3.29999995</v>
      </c>
      <c r="M230" s="81" t="n">
        <v>0</v>
      </c>
      <c r="N230" s="81" t="n">
        <v>1</v>
      </c>
      <c r="O230" s="81" t="n">
        <v>0</v>
      </c>
      <c r="P230" s="81" t="n">
        <v>0.453214467</v>
      </c>
      <c r="Q230" s="81" t="n">
        <v>0</v>
      </c>
      <c r="R230" s="81" t="n">
        <v>0</v>
      </c>
      <c r="S230" s="81" t="n">
        <v>1</v>
      </c>
      <c r="T230" s="81" t="n">
        <v>16.2000008</v>
      </c>
      <c r="U230" s="80">
        <f>U226*'4 Transform Matrices'!Y231+V226*'4 Transform Matrices'!AC231+W226*'4 Transform Matrices'!AG231</f>
        <v/>
      </c>
      <c r="V230" s="80">
        <f>U226*'4 Transform Matrices'!Z231+V226*'4 Transform Matrices'!AD231+W226*'4 Transform Matrices'!AH231</f>
        <v/>
      </c>
      <c r="W230" s="80">
        <f>U226*'4 Transform Matrices'!AA231+V226*'4 Transform Matrices'!AE231+W226*'4 Transform Matrices'!AI231</f>
        <v/>
      </c>
      <c r="X230" s="80">
        <f>U226*'4 Transform Matrices'!AB231+V226*'4 Transform Matrices'!AF231+W226*'4 Transform Matrices'!AJ231+X226</f>
        <v/>
      </c>
      <c r="Y230" s="80">
        <f>Y226*'4 Transform Matrices'!Y231+Z226*'4 Transform Matrices'!AC231+AA226*'4 Transform Matrices'!AG231</f>
        <v/>
      </c>
      <c r="Z230" s="80">
        <f>Y226*'4 Transform Matrices'!Z231+Z226*'4 Transform Matrices'!AD231+AA226*'4 Transform Matrices'!AH231</f>
        <v/>
      </c>
      <c r="AA230" s="80">
        <f>Y226*'4 Transform Matrices'!AA231+Z226*'4 Transform Matrices'!AE231+AA226*'4 Transform Matrices'!AI231</f>
        <v/>
      </c>
      <c r="AB230" s="80">
        <f>Y226*'4 Transform Matrices'!AB231+Z226*'4 Transform Matrices'!AF231+AA226*'4 Transform Matrices'!AJ231+AB226</f>
        <v/>
      </c>
      <c r="AC230" s="80">
        <f>AC226*'4 Transform Matrices'!Y231+AD226*'4 Transform Matrices'!AC231+AE226*'4 Transform Matrices'!AG231</f>
        <v/>
      </c>
      <c r="AD230" s="80">
        <f>AC226*'4 Transform Matrices'!Z231+AD226*'4 Transform Matrices'!AD231+AE226*'4 Transform Matrices'!AH231</f>
        <v/>
      </c>
      <c r="AE230" s="80">
        <f>AC226*'4 Transform Matrices'!AA231+AD226*'4 Transform Matrices'!AE231+AE226*'4 Transform Matrices'!AI231</f>
        <v/>
      </c>
      <c r="AF230" s="80">
        <f>AC226*'4 Transform Matrices'!AB231+AD226*'4 Transform Matrices'!AF231+AE226*'4 Transform Matrices'!AJ231+AF226</f>
        <v/>
      </c>
      <c r="AG230" s="82">
        <f>MAX(ABS(I230-U230),ABS(J230-V230),ABS(K230-W230),ABS(L230-X230),ABS(M230-Y230),ABS(N230-Z230),ABS(O230-AA230),ABS(P230-AB230),ABS(Q230-AC230),ABS(R230-AD230),ABS(S230-AE230),ABS(T230-AF230))</f>
        <v/>
      </c>
      <c r="AI230" s="14" t="inlineStr"/>
    </row>
    <row r="231">
      <c r="A231" s="65" t="inlineStr">
        <is>
          <t>- Sandbag wall</t>
        </is>
      </c>
      <c r="B231" s="52" t="inlineStr">
        <is>
          <t>ENV-225</t>
        </is>
      </c>
      <c r="C231" s="53" t="inlineStr">
        <is>
          <t>Group</t>
        </is>
      </c>
      <c r="D231" s="52" t="inlineStr">
        <is>
          <t>ENV-208</t>
        </is>
      </c>
      <c r="E231" s="52" t="n">
        <v>2</v>
      </c>
      <c r="F231" s="54">
        <f>L231</f>
        <v/>
      </c>
      <c r="G231" s="54">
        <f>P231</f>
        <v/>
      </c>
      <c r="H231" s="54">
        <f>T231</f>
        <v/>
      </c>
      <c r="I231" s="81" t="n">
        <v>1</v>
      </c>
      <c r="J231" s="81" t="n">
        <v>0</v>
      </c>
      <c r="K231" s="81" t="n">
        <v>0</v>
      </c>
      <c r="L231" s="81" t="n">
        <v>0</v>
      </c>
      <c r="M231" s="81" t="n">
        <v>0</v>
      </c>
      <c r="N231" s="81" t="n">
        <v>1</v>
      </c>
      <c r="O231" s="81" t="n">
        <v>0</v>
      </c>
      <c r="P231" s="81" t="n">
        <v>0</v>
      </c>
      <c r="Q231" s="81" t="n">
        <v>0</v>
      </c>
      <c r="R231" s="81" t="n">
        <v>0</v>
      </c>
      <c r="S231" s="81" t="n">
        <v>1</v>
      </c>
      <c r="T231" s="81" t="n">
        <v>0</v>
      </c>
      <c r="U231" s="80">
        <f>U226*'4 Transform Matrices'!Y232+V226*'4 Transform Matrices'!AC232+W226*'4 Transform Matrices'!AG232</f>
        <v/>
      </c>
      <c r="V231" s="80">
        <f>U226*'4 Transform Matrices'!Z232+V226*'4 Transform Matrices'!AD232+W226*'4 Transform Matrices'!AH232</f>
        <v/>
      </c>
      <c r="W231" s="80">
        <f>U226*'4 Transform Matrices'!AA232+V226*'4 Transform Matrices'!AE232+W226*'4 Transform Matrices'!AI232</f>
        <v/>
      </c>
      <c r="X231" s="80">
        <f>U226*'4 Transform Matrices'!AB232+V226*'4 Transform Matrices'!AF232+W226*'4 Transform Matrices'!AJ232+X226</f>
        <v/>
      </c>
      <c r="Y231" s="80">
        <f>Y226*'4 Transform Matrices'!Y232+Z226*'4 Transform Matrices'!AC232+AA226*'4 Transform Matrices'!AG232</f>
        <v/>
      </c>
      <c r="Z231" s="80">
        <f>Y226*'4 Transform Matrices'!Z232+Z226*'4 Transform Matrices'!AD232+AA226*'4 Transform Matrices'!AH232</f>
        <v/>
      </c>
      <c r="AA231" s="80">
        <f>Y226*'4 Transform Matrices'!AA232+Z226*'4 Transform Matrices'!AE232+AA226*'4 Transform Matrices'!AI232</f>
        <v/>
      </c>
      <c r="AB231" s="80">
        <f>Y226*'4 Transform Matrices'!AB232+Z226*'4 Transform Matrices'!AF232+AA226*'4 Transform Matrices'!AJ232+AB226</f>
        <v/>
      </c>
      <c r="AC231" s="80">
        <f>AC226*'4 Transform Matrices'!Y232+AD226*'4 Transform Matrices'!AC232+AE226*'4 Transform Matrices'!AG232</f>
        <v/>
      </c>
      <c r="AD231" s="80">
        <f>AC226*'4 Transform Matrices'!Z232+AD226*'4 Transform Matrices'!AD232+AE226*'4 Transform Matrices'!AH232</f>
        <v/>
      </c>
      <c r="AE231" s="80">
        <f>AC226*'4 Transform Matrices'!AA232+AD226*'4 Transform Matrices'!AE232+AE226*'4 Transform Matrices'!AI232</f>
        <v/>
      </c>
      <c r="AF231" s="80">
        <f>AC226*'4 Transform Matrices'!AB232+AD226*'4 Transform Matrices'!AF232+AE226*'4 Transform Matrices'!AJ232+AF226</f>
        <v/>
      </c>
      <c r="AG231" s="82">
        <f>MAX(ABS(I231-U231),ABS(J231-V231),ABS(K231-W231),ABS(L231-X231),ABS(M231-Y231),ABS(N231-Z231),ABS(O231-AA231),ABS(P231-AB231),ABS(Q231-AC231),ABS(R231-AD231),ABS(S231-AE231),ABS(T231-AF231))</f>
        <v/>
      </c>
      <c r="AI231" s="14" t="inlineStr"/>
    </row>
    <row r="232">
      <c r="A232" s="65" t="inlineStr">
        <is>
          <t>- Supply cache</t>
        </is>
      </c>
      <c r="B232" s="52" t="inlineStr">
        <is>
          <t>ENV-250</t>
        </is>
      </c>
      <c r="C232" s="53" t="inlineStr">
        <is>
          <t>Group</t>
        </is>
      </c>
      <c r="D232" s="52" t="inlineStr">
        <is>
          <t>ENV-208</t>
        </is>
      </c>
      <c r="E232" s="52" t="n">
        <v>2</v>
      </c>
      <c r="F232" s="54">
        <f>L232</f>
        <v/>
      </c>
      <c r="G232" s="54">
        <f>P232</f>
        <v/>
      </c>
      <c r="H232" s="54">
        <f>T232</f>
        <v/>
      </c>
      <c r="I232" s="81" t="n">
        <v>0.342020035</v>
      </c>
      <c r="J232" s="81" t="n">
        <v>0</v>
      </c>
      <c r="K232" s="81" t="n">
        <v>0.9396926759999999</v>
      </c>
      <c r="L232" s="81" t="n">
        <v>9.899999619999999</v>
      </c>
      <c r="M232" s="81" t="n">
        <v>0</v>
      </c>
      <c r="N232" s="81" t="n">
        <v>1</v>
      </c>
      <c r="O232" s="81" t="n">
        <v>0</v>
      </c>
      <c r="P232" s="81" t="n">
        <v>-0.0131509593</v>
      </c>
      <c r="Q232" s="81" t="n">
        <v>-0.9396926759999999</v>
      </c>
      <c r="R232" s="81" t="n">
        <v>0</v>
      </c>
      <c r="S232" s="81" t="n">
        <v>0.342020035</v>
      </c>
      <c r="T232" s="81" t="n">
        <v>-1.60000002</v>
      </c>
      <c r="U232" s="80">
        <f>U226*'4 Transform Matrices'!Y233+V226*'4 Transform Matrices'!AC233+W226*'4 Transform Matrices'!AG233</f>
        <v/>
      </c>
      <c r="V232" s="80">
        <f>U226*'4 Transform Matrices'!Z233+V226*'4 Transform Matrices'!AD233+W226*'4 Transform Matrices'!AH233</f>
        <v/>
      </c>
      <c r="W232" s="80">
        <f>U226*'4 Transform Matrices'!AA233+V226*'4 Transform Matrices'!AE233+W226*'4 Transform Matrices'!AI233</f>
        <v/>
      </c>
      <c r="X232" s="80">
        <f>U226*'4 Transform Matrices'!AB233+V226*'4 Transform Matrices'!AF233+W226*'4 Transform Matrices'!AJ233+X226</f>
        <v/>
      </c>
      <c r="Y232" s="80">
        <f>Y226*'4 Transform Matrices'!Y233+Z226*'4 Transform Matrices'!AC233+AA226*'4 Transform Matrices'!AG233</f>
        <v/>
      </c>
      <c r="Z232" s="80">
        <f>Y226*'4 Transform Matrices'!Z233+Z226*'4 Transform Matrices'!AD233+AA226*'4 Transform Matrices'!AH233</f>
        <v/>
      </c>
      <c r="AA232" s="80">
        <f>Y226*'4 Transform Matrices'!AA233+Z226*'4 Transform Matrices'!AE233+AA226*'4 Transform Matrices'!AI233</f>
        <v/>
      </c>
      <c r="AB232" s="80">
        <f>Y226*'4 Transform Matrices'!AB233+Z226*'4 Transform Matrices'!AF233+AA226*'4 Transform Matrices'!AJ233+AB226</f>
        <v/>
      </c>
      <c r="AC232" s="80">
        <f>AC226*'4 Transform Matrices'!Y233+AD226*'4 Transform Matrices'!AC233+AE226*'4 Transform Matrices'!AG233</f>
        <v/>
      </c>
      <c r="AD232" s="80">
        <f>AC226*'4 Transform Matrices'!Z233+AD226*'4 Transform Matrices'!AD233+AE226*'4 Transform Matrices'!AH233</f>
        <v/>
      </c>
      <c r="AE232" s="80">
        <f>AC226*'4 Transform Matrices'!AA233+AD226*'4 Transform Matrices'!AE233+AE226*'4 Transform Matrices'!AI233</f>
        <v/>
      </c>
      <c r="AF232" s="80">
        <f>AC226*'4 Transform Matrices'!AB233+AD226*'4 Transform Matrices'!AF233+AE226*'4 Transform Matrices'!AJ233+AF226</f>
        <v/>
      </c>
      <c r="AG232" s="82">
        <f>MAX(ABS(I232-U232),ABS(J232-V232),ABS(K232-W232),ABS(L232-X232),ABS(M232-Y232),ABS(N232-Z232),ABS(O232-AA232),ABS(P232-AB232),ABS(Q232-AC232),ABS(R232-AD232),ABS(S232-AE232),ABS(T232-AF232))</f>
        <v/>
      </c>
      <c r="AI232" s="14" t="inlineStr"/>
    </row>
    <row r="233">
      <c r="A233" s="65" t="inlineStr">
        <is>
          <t>- Track sign</t>
        </is>
      </c>
      <c r="B233" s="52" t="inlineStr">
        <is>
          <t>ENV-257</t>
        </is>
      </c>
      <c r="C233" s="53" t="inlineStr">
        <is>
          <t>Group</t>
        </is>
      </c>
      <c r="D233" s="52" t="inlineStr">
        <is>
          <t>ENV-208</t>
        </is>
      </c>
      <c r="E233" s="52" t="n">
        <v>2</v>
      </c>
      <c r="F233" s="54">
        <f>L233</f>
        <v/>
      </c>
      <c r="G233" s="54">
        <f>P233</f>
        <v/>
      </c>
      <c r="H233" s="54">
        <f>T233</f>
        <v/>
      </c>
      <c r="I233" s="81" t="n">
        <v>1</v>
      </c>
      <c r="J233" s="81" t="n">
        <v>0</v>
      </c>
      <c r="K233" s="81" t="n">
        <v>0</v>
      </c>
      <c r="L233" s="81" t="n">
        <v>-3.4000001</v>
      </c>
      <c r="M233" s="81" t="n">
        <v>0</v>
      </c>
      <c r="N233" s="81" t="n">
        <v>1</v>
      </c>
      <c r="O233" s="81" t="n">
        <v>0</v>
      </c>
      <c r="P233" s="81" t="n">
        <v>-0.12738505</v>
      </c>
      <c r="Q233" s="81" t="n">
        <v>0</v>
      </c>
      <c r="R233" s="81" t="n">
        <v>0</v>
      </c>
      <c r="S233" s="81" t="n">
        <v>1</v>
      </c>
      <c r="T233" s="81" t="n">
        <v>7.5</v>
      </c>
      <c r="U233" s="80">
        <f>U226*'4 Transform Matrices'!Y234+V226*'4 Transform Matrices'!AC234+W226*'4 Transform Matrices'!AG234</f>
        <v/>
      </c>
      <c r="V233" s="80">
        <f>U226*'4 Transform Matrices'!Z234+V226*'4 Transform Matrices'!AD234+W226*'4 Transform Matrices'!AH234</f>
        <v/>
      </c>
      <c r="W233" s="80">
        <f>U226*'4 Transform Matrices'!AA234+V226*'4 Transform Matrices'!AE234+W226*'4 Transform Matrices'!AI234</f>
        <v/>
      </c>
      <c r="X233" s="80">
        <f>U226*'4 Transform Matrices'!AB234+V226*'4 Transform Matrices'!AF234+W226*'4 Transform Matrices'!AJ234+X226</f>
        <v/>
      </c>
      <c r="Y233" s="80">
        <f>Y226*'4 Transform Matrices'!Y234+Z226*'4 Transform Matrices'!AC234+AA226*'4 Transform Matrices'!AG234</f>
        <v/>
      </c>
      <c r="Z233" s="80">
        <f>Y226*'4 Transform Matrices'!Z234+Z226*'4 Transform Matrices'!AD234+AA226*'4 Transform Matrices'!AH234</f>
        <v/>
      </c>
      <c r="AA233" s="80">
        <f>Y226*'4 Transform Matrices'!AA234+Z226*'4 Transform Matrices'!AE234+AA226*'4 Transform Matrices'!AI234</f>
        <v/>
      </c>
      <c r="AB233" s="80">
        <f>Y226*'4 Transform Matrices'!AB234+Z226*'4 Transform Matrices'!AF234+AA226*'4 Transform Matrices'!AJ234+AB226</f>
        <v/>
      </c>
      <c r="AC233" s="80">
        <f>AC226*'4 Transform Matrices'!Y234+AD226*'4 Transform Matrices'!AC234+AE226*'4 Transform Matrices'!AG234</f>
        <v/>
      </c>
      <c r="AD233" s="80">
        <f>AC226*'4 Transform Matrices'!Z234+AD226*'4 Transform Matrices'!AD234+AE226*'4 Transform Matrices'!AH234</f>
        <v/>
      </c>
      <c r="AE233" s="80">
        <f>AC226*'4 Transform Matrices'!AA234+AD226*'4 Transform Matrices'!AE234+AE226*'4 Transform Matrices'!AI234</f>
        <v/>
      </c>
      <c r="AF233" s="80">
        <f>AC226*'4 Transform Matrices'!AB234+AD226*'4 Transform Matrices'!AF234+AE226*'4 Transform Matrices'!AJ234+AF226</f>
        <v/>
      </c>
      <c r="AG233" s="82">
        <f>MAX(ABS(I233-U233),ABS(J233-V233),ABS(K233-W233),ABS(L233-X233),ABS(M233-Y233),ABS(N233-Z233),ABS(O233-AA233),ABS(P233-AB233),ABS(Q233-AC233),ABS(R233-AD233),ABS(S233-AE233),ABS(T233-AF233))</f>
        <v/>
      </c>
      <c r="AI233" s="14" t="inlineStr"/>
    </row>
    <row r="234">
      <c r="A234" s="60" t="inlineStr">
        <is>
          <t>- Lamp posts</t>
        </is>
      </c>
      <c r="B234" s="52" t="inlineStr">
        <is>
          <t>ENV-262</t>
        </is>
      </c>
      <c r="C234" s="53" t="inlineStr">
        <is>
          <t>Group</t>
        </is>
      </c>
      <c r="D234" s="52" t="inlineStr">
        <is>
          <t>ENV-00</t>
        </is>
      </c>
      <c r="E234" s="52" t="n">
        <v>1</v>
      </c>
      <c r="F234" s="54">
        <f>L234</f>
        <v/>
      </c>
      <c r="G234" s="54">
        <f>P234</f>
        <v/>
      </c>
      <c r="H234" s="54">
        <f>T234</f>
        <v/>
      </c>
      <c r="I234" s="81" t="n">
        <v>1</v>
      </c>
      <c r="J234" s="81" t="n">
        <v>0</v>
      </c>
      <c r="K234" s="81" t="n">
        <v>0</v>
      </c>
      <c r="L234" s="81" t="n">
        <v>0</v>
      </c>
      <c r="M234" s="81" t="n">
        <v>0</v>
      </c>
      <c r="N234" s="81" t="n">
        <v>1</v>
      </c>
      <c r="O234" s="81" t="n">
        <v>0</v>
      </c>
      <c r="P234" s="81" t="n">
        <v>0</v>
      </c>
      <c r="Q234" s="81" t="n">
        <v>0</v>
      </c>
      <c r="R234" s="81" t="n">
        <v>0</v>
      </c>
      <c r="S234" s="81" t="n">
        <v>1</v>
      </c>
      <c r="T234" s="81" t="n">
        <v>0</v>
      </c>
      <c r="U234" s="80">
        <f>U134*'4 Transform Matrices'!Y235+V134*'4 Transform Matrices'!AC235+W134*'4 Transform Matrices'!AG235</f>
        <v/>
      </c>
      <c r="V234" s="80">
        <f>U134*'4 Transform Matrices'!Z235+V134*'4 Transform Matrices'!AD235+W134*'4 Transform Matrices'!AH235</f>
        <v/>
      </c>
      <c r="W234" s="80">
        <f>U134*'4 Transform Matrices'!AA235+V134*'4 Transform Matrices'!AE235+W134*'4 Transform Matrices'!AI235</f>
        <v/>
      </c>
      <c r="X234" s="80">
        <f>U134*'4 Transform Matrices'!AB235+V134*'4 Transform Matrices'!AF235+W134*'4 Transform Matrices'!AJ235+X134</f>
        <v/>
      </c>
      <c r="Y234" s="80">
        <f>Y134*'4 Transform Matrices'!Y235+Z134*'4 Transform Matrices'!AC235+AA134*'4 Transform Matrices'!AG235</f>
        <v/>
      </c>
      <c r="Z234" s="80">
        <f>Y134*'4 Transform Matrices'!Z235+Z134*'4 Transform Matrices'!AD235+AA134*'4 Transform Matrices'!AH235</f>
        <v/>
      </c>
      <c r="AA234" s="80">
        <f>Y134*'4 Transform Matrices'!AA235+Z134*'4 Transform Matrices'!AE235+AA134*'4 Transform Matrices'!AI235</f>
        <v/>
      </c>
      <c r="AB234" s="80">
        <f>Y134*'4 Transform Matrices'!AB235+Z134*'4 Transform Matrices'!AF235+AA134*'4 Transform Matrices'!AJ235+AB134</f>
        <v/>
      </c>
      <c r="AC234" s="80">
        <f>AC134*'4 Transform Matrices'!Y235+AD134*'4 Transform Matrices'!AC235+AE134*'4 Transform Matrices'!AG235</f>
        <v/>
      </c>
      <c r="AD234" s="80">
        <f>AC134*'4 Transform Matrices'!Z235+AD134*'4 Transform Matrices'!AD235+AE134*'4 Transform Matrices'!AH235</f>
        <v/>
      </c>
      <c r="AE234" s="80">
        <f>AC134*'4 Transform Matrices'!AA235+AD134*'4 Transform Matrices'!AE235+AE134*'4 Transform Matrices'!AI235</f>
        <v/>
      </c>
      <c r="AF234" s="80">
        <f>AC134*'4 Transform Matrices'!AB235+AD134*'4 Transform Matrices'!AF235+AE134*'4 Transform Matrices'!AJ235+AF134</f>
        <v/>
      </c>
      <c r="AG234" s="82">
        <f>MAX(ABS(I234-U234),ABS(J234-V234),ABS(K234-W234),ABS(L234-X234),ABS(M234-Y234),ABS(N234-Z234),ABS(O234-AA234),ABS(P234-AB234),ABS(Q234-AC234),ABS(R234-AD234),ABS(S234-AE234),ABS(T234-AF234))</f>
        <v/>
      </c>
      <c r="AI234" s="14" t="inlineStr"/>
    </row>
    <row r="235">
      <c r="A235" s="65" t="inlineStr">
        <is>
          <t>- Lamp post</t>
        </is>
      </c>
      <c r="B235" s="52" t="inlineStr">
        <is>
          <t>ENV-263</t>
        </is>
      </c>
      <c r="C235" s="53" t="inlineStr">
        <is>
          <t>Group</t>
        </is>
      </c>
      <c r="D235" s="52" t="inlineStr">
        <is>
          <t>ENV-262</t>
        </is>
      </c>
      <c r="E235" s="52" t="n">
        <v>2</v>
      </c>
      <c r="F235" s="54">
        <f>L235</f>
        <v/>
      </c>
      <c r="G235" s="54">
        <f>P235</f>
        <v/>
      </c>
      <c r="H235" s="54">
        <f>T235</f>
        <v/>
      </c>
      <c r="I235" s="81" t="n">
        <v>1</v>
      </c>
      <c r="J235" s="81" t="n">
        <v>0</v>
      </c>
      <c r="K235" s="81" t="n">
        <v>0</v>
      </c>
      <c r="L235" s="81" t="n">
        <v>3.5999999</v>
      </c>
      <c r="M235" s="81" t="n">
        <v>0</v>
      </c>
      <c r="N235" s="81" t="n">
        <v>1</v>
      </c>
      <c r="O235" s="81" t="n">
        <v>0</v>
      </c>
      <c r="P235" s="81" t="n">
        <v>0.249281198</v>
      </c>
      <c r="Q235" s="81" t="n">
        <v>0</v>
      </c>
      <c r="R235" s="81" t="n">
        <v>0</v>
      </c>
      <c r="S235" s="81" t="n">
        <v>1</v>
      </c>
      <c r="T235" s="81" t="n">
        <v>6.5</v>
      </c>
      <c r="U235" s="80">
        <f>U234*'4 Transform Matrices'!Y236+V234*'4 Transform Matrices'!AC236+W234*'4 Transform Matrices'!AG236</f>
        <v/>
      </c>
      <c r="V235" s="80">
        <f>U234*'4 Transform Matrices'!Z236+V234*'4 Transform Matrices'!AD236+W234*'4 Transform Matrices'!AH236</f>
        <v/>
      </c>
      <c r="W235" s="80">
        <f>U234*'4 Transform Matrices'!AA236+V234*'4 Transform Matrices'!AE236+W234*'4 Transform Matrices'!AI236</f>
        <v/>
      </c>
      <c r="X235" s="80">
        <f>U234*'4 Transform Matrices'!AB236+V234*'4 Transform Matrices'!AF236+W234*'4 Transform Matrices'!AJ236+X234</f>
        <v/>
      </c>
      <c r="Y235" s="80">
        <f>Y234*'4 Transform Matrices'!Y236+Z234*'4 Transform Matrices'!AC236+AA234*'4 Transform Matrices'!AG236</f>
        <v/>
      </c>
      <c r="Z235" s="80">
        <f>Y234*'4 Transform Matrices'!Z236+Z234*'4 Transform Matrices'!AD236+AA234*'4 Transform Matrices'!AH236</f>
        <v/>
      </c>
      <c r="AA235" s="80">
        <f>Y234*'4 Transform Matrices'!AA236+Z234*'4 Transform Matrices'!AE236+AA234*'4 Transform Matrices'!AI236</f>
        <v/>
      </c>
      <c r="AB235" s="80">
        <f>Y234*'4 Transform Matrices'!AB236+Z234*'4 Transform Matrices'!AF236+AA234*'4 Transform Matrices'!AJ236+AB234</f>
        <v/>
      </c>
      <c r="AC235" s="80">
        <f>AC234*'4 Transform Matrices'!Y236+AD234*'4 Transform Matrices'!AC236+AE234*'4 Transform Matrices'!AG236</f>
        <v/>
      </c>
      <c r="AD235" s="80">
        <f>AC234*'4 Transform Matrices'!Z236+AD234*'4 Transform Matrices'!AD236+AE234*'4 Transform Matrices'!AH236</f>
        <v/>
      </c>
      <c r="AE235" s="80">
        <f>AC234*'4 Transform Matrices'!AA236+AD234*'4 Transform Matrices'!AE236+AE234*'4 Transform Matrices'!AI236</f>
        <v/>
      </c>
      <c r="AF235" s="80">
        <f>AC234*'4 Transform Matrices'!AB236+AD234*'4 Transform Matrices'!AF236+AE234*'4 Transform Matrices'!AJ236+AF234</f>
        <v/>
      </c>
      <c r="AG235" s="82">
        <f>MAX(ABS(I235-U235),ABS(J235-V235),ABS(K235-W235),ABS(L235-X235),ABS(M235-Y235),ABS(N235-Z235),ABS(O235-AA235),ABS(P235-AB235),ABS(Q235-AC235),ABS(R235-AD235),ABS(S235-AE235),ABS(T235-AF235))</f>
        <v/>
      </c>
      <c r="AI235" s="14" t="inlineStr"/>
    </row>
    <row r="236">
      <c r="A236" s="65" t="inlineStr">
        <is>
          <t>- Lamp post</t>
        </is>
      </c>
      <c r="B236" s="52" t="inlineStr">
        <is>
          <t>ENV-268</t>
        </is>
      </c>
      <c r="C236" s="53" t="inlineStr">
        <is>
          <t>Group</t>
        </is>
      </c>
      <c r="D236" s="52" t="inlineStr">
        <is>
          <t>ENV-262</t>
        </is>
      </c>
      <c r="E236" s="52" t="n">
        <v>2</v>
      </c>
      <c r="F236" s="54">
        <f>L236</f>
        <v/>
      </c>
      <c r="G236" s="54">
        <f>P236</f>
        <v/>
      </c>
      <c r="H236" s="54">
        <f>T236</f>
        <v/>
      </c>
      <c r="I236" s="81" t="n">
        <v>1</v>
      </c>
      <c r="J236" s="81" t="n">
        <v>0</v>
      </c>
      <c r="K236" s="81" t="n">
        <v>0</v>
      </c>
      <c r="L236" s="81" t="n">
        <v>3.5999999</v>
      </c>
      <c r="M236" s="81" t="n">
        <v>0</v>
      </c>
      <c r="N236" s="81" t="n">
        <v>1</v>
      </c>
      <c r="O236" s="81" t="n">
        <v>0</v>
      </c>
      <c r="P236" s="81" t="n">
        <v>-0.253968209</v>
      </c>
      <c r="Q236" s="81" t="n">
        <v>0</v>
      </c>
      <c r="R236" s="81" t="n">
        <v>0</v>
      </c>
      <c r="S236" s="81" t="n">
        <v>1</v>
      </c>
      <c r="T236" s="81" t="n">
        <v>13</v>
      </c>
      <c r="U236" s="80">
        <f>U234*'4 Transform Matrices'!Y237+V234*'4 Transform Matrices'!AC237+W234*'4 Transform Matrices'!AG237</f>
        <v/>
      </c>
      <c r="V236" s="80">
        <f>U234*'4 Transform Matrices'!Z237+V234*'4 Transform Matrices'!AD237+W234*'4 Transform Matrices'!AH237</f>
        <v/>
      </c>
      <c r="W236" s="80">
        <f>U234*'4 Transform Matrices'!AA237+V234*'4 Transform Matrices'!AE237+W234*'4 Transform Matrices'!AI237</f>
        <v/>
      </c>
      <c r="X236" s="80">
        <f>U234*'4 Transform Matrices'!AB237+V234*'4 Transform Matrices'!AF237+W234*'4 Transform Matrices'!AJ237+X234</f>
        <v/>
      </c>
      <c r="Y236" s="80">
        <f>Y234*'4 Transform Matrices'!Y237+Z234*'4 Transform Matrices'!AC237+AA234*'4 Transform Matrices'!AG237</f>
        <v/>
      </c>
      <c r="Z236" s="80">
        <f>Y234*'4 Transform Matrices'!Z237+Z234*'4 Transform Matrices'!AD237+AA234*'4 Transform Matrices'!AH237</f>
        <v/>
      </c>
      <c r="AA236" s="80">
        <f>Y234*'4 Transform Matrices'!AA237+Z234*'4 Transform Matrices'!AE237+AA234*'4 Transform Matrices'!AI237</f>
        <v/>
      </c>
      <c r="AB236" s="80">
        <f>Y234*'4 Transform Matrices'!AB237+Z234*'4 Transform Matrices'!AF237+AA234*'4 Transform Matrices'!AJ237+AB234</f>
        <v/>
      </c>
      <c r="AC236" s="80">
        <f>AC234*'4 Transform Matrices'!Y237+AD234*'4 Transform Matrices'!AC237+AE234*'4 Transform Matrices'!AG237</f>
        <v/>
      </c>
      <c r="AD236" s="80">
        <f>AC234*'4 Transform Matrices'!Z237+AD234*'4 Transform Matrices'!AD237+AE234*'4 Transform Matrices'!AH237</f>
        <v/>
      </c>
      <c r="AE236" s="80">
        <f>AC234*'4 Transform Matrices'!AA237+AD234*'4 Transform Matrices'!AE237+AE234*'4 Transform Matrices'!AI237</f>
        <v/>
      </c>
      <c r="AF236" s="80">
        <f>AC234*'4 Transform Matrices'!AB237+AD234*'4 Transform Matrices'!AF237+AE234*'4 Transform Matrices'!AJ237+AF234</f>
        <v/>
      </c>
      <c r="AG236" s="82">
        <f>MAX(ABS(I236-U236),ABS(J236-V236),ABS(K236-W236),ABS(L236-X236),ABS(M236-Y236),ABS(N236-Z236),ABS(O236-AA236),ABS(P236-AB236),ABS(Q236-AC236),ABS(R236-AD236),ABS(S236-AE236),ABS(T236-AF236))</f>
        <v/>
      </c>
      <c r="AI236" s="14" t="inlineStr"/>
    </row>
    <row r="237">
      <c r="A237" s="60" t="inlineStr">
        <is>
          <t>- Fire barrel</t>
        </is>
      </c>
      <c r="B237" s="52" t="inlineStr">
        <is>
          <t>ENV-273</t>
        </is>
      </c>
      <c r="C237" s="53" t="inlineStr">
        <is>
          <t>Group</t>
        </is>
      </c>
      <c r="D237" s="52" t="inlineStr">
        <is>
          <t>ENV-00</t>
        </is>
      </c>
      <c r="E237" s="52" t="n">
        <v>1</v>
      </c>
      <c r="F237" s="54">
        <f>L237</f>
        <v/>
      </c>
      <c r="G237" s="54">
        <f>P237</f>
        <v/>
      </c>
      <c r="H237" s="54">
        <f>T237</f>
        <v/>
      </c>
      <c r="I237" s="81" t="n">
        <v>1</v>
      </c>
      <c r="J237" s="81" t="n">
        <v>0</v>
      </c>
      <c r="K237" s="81" t="n">
        <v>0</v>
      </c>
      <c r="L237" s="81" t="n">
        <v>5.30000019</v>
      </c>
      <c r="M237" s="81" t="n">
        <v>0</v>
      </c>
      <c r="N237" s="81" t="n">
        <v>1</v>
      </c>
      <c r="O237" s="81" t="n">
        <v>0</v>
      </c>
      <c r="P237" s="81" t="n">
        <v>-0.205850393</v>
      </c>
      <c r="Q237" s="81" t="n">
        <v>0</v>
      </c>
      <c r="R237" s="81" t="n">
        <v>0</v>
      </c>
      <c r="S237" s="81" t="n">
        <v>1</v>
      </c>
      <c r="T237" s="81" t="n">
        <v>15.3500004</v>
      </c>
      <c r="U237" s="80">
        <f>U134*'4 Transform Matrices'!Y238+V134*'4 Transform Matrices'!AC238+W134*'4 Transform Matrices'!AG238</f>
        <v/>
      </c>
      <c r="V237" s="80">
        <f>U134*'4 Transform Matrices'!Z238+V134*'4 Transform Matrices'!AD238+W134*'4 Transform Matrices'!AH238</f>
        <v/>
      </c>
      <c r="W237" s="80">
        <f>U134*'4 Transform Matrices'!AA238+V134*'4 Transform Matrices'!AE238+W134*'4 Transform Matrices'!AI238</f>
        <v/>
      </c>
      <c r="X237" s="80">
        <f>U134*'4 Transform Matrices'!AB238+V134*'4 Transform Matrices'!AF238+W134*'4 Transform Matrices'!AJ238+X134</f>
        <v/>
      </c>
      <c r="Y237" s="80">
        <f>Y134*'4 Transform Matrices'!Y238+Z134*'4 Transform Matrices'!AC238+AA134*'4 Transform Matrices'!AG238</f>
        <v/>
      </c>
      <c r="Z237" s="80">
        <f>Y134*'4 Transform Matrices'!Z238+Z134*'4 Transform Matrices'!AD238+AA134*'4 Transform Matrices'!AH238</f>
        <v/>
      </c>
      <c r="AA237" s="80">
        <f>Y134*'4 Transform Matrices'!AA238+Z134*'4 Transform Matrices'!AE238+AA134*'4 Transform Matrices'!AI238</f>
        <v/>
      </c>
      <c r="AB237" s="80">
        <f>Y134*'4 Transform Matrices'!AB238+Z134*'4 Transform Matrices'!AF238+AA134*'4 Transform Matrices'!AJ238+AB134</f>
        <v/>
      </c>
      <c r="AC237" s="80">
        <f>AC134*'4 Transform Matrices'!Y238+AD134*'4 Transform Matrices'!AC238+AE134*'4 Transform Matrices'!AG238</f>
        <v/>
      </c>
      <c r="AD237" s="80">
        <f>AC134*'4 Transform Matrices'!Z238+AD134*'4 Transform Matrices'!AD238+AE134*'4 Transform Matrices'!AH238</f>
        <v/>
      </c>
      <c r="AE237" s="80">
        <f>AC134*'4 Transform Matrices'!AA238+AD134*'4 Transform Matrices'!AE238+AE134*'4 Transform Matrices'!AI238</f>
        <v/>
      </c>
      <c r="AF237" s="80">
        <f>AC134*'4 Transform Matrices'!AB238+AD134*'4 Transform Matrices'!AF238+AE134*'4 Transform Matrices'!AJ238+AF134</f>
        <v/>
      </c>
      <c r="AG237" s="82">
        <f>MAX(ABS(I237-U237),ABS(J237-V237),ABS(K237-W237),ABS(L237-X237),ABS(M237-Y237),ABS(N237-Z237),ABS(O237-AA237),ABS(P237-AB237),ABS(Q237-AC237),ABS(R237-AD237),ABS(S237-AE237),ABS(T237-AF237))</f>
        <v/>
      </c>
      <c r="AI237" s="14" t="inlineStr"/>
    </row>
    <row r="238">
      <c r="A238" s="60" t="inlineStr">
        <is>
          <t>- Tree</t>
        </is>
      </c>
      <c r="B238" s="52" t="inlineStr">
        <is>
          <t>ENV-276</t>
        </is>
      </c>
      <c r="C238" s="53" t="inlineStr">
        <is>
          <t>Group</t>
        </is>
      </c>
      <c r="D238" s="52" t="inlineStr">
        <is>
          <t>ENV-00</t>
        </is>
      </c>
      <c r="E238" s="52" t="n">
        <v>1</v>
      </c>
      <c r="F238" s="54">
        <f>L238</f>
        <v/>
      </c>
      <c r="G238" s="54">
        <f>P238</f>
        <v/>
      </c>
      <c r="H238" s="54">
        <f>T238</f>
        <v/>
      </c>
      <c r="I238" s="81" t="n">
        <v>-0.65077436</v>
      </c>
      <c r="J238" s="81" t="n">
        <v>0</v>
      </c>
      <c r="K238" s="81" t="n">
        <v>0.759271204</v>
      </c>
      <c r="L238" s="81" t="n">
        <v>-6.19999981</v>
      </c>
      <c r="M238" s="81" t="n">
        <v>0</v>
      </c>
      <c r="N238" s="81" t="n">
        <v>1</v>
      </c>
      <c r="O238" s="81" t="n">
        <v>0</v>
      </c>
      <c r="P238" s="81" t="n">
        <v>-0.265538365</v>
      </c>
      <c r="Q238" s="81" t="n">
        <v>-0.759271204</v>
      </c>
      <c r="R238" s="81" t="n">
        <v>0</v>
      </c>
      <c r="S238" s="81" t="n">
        <v>-0.65077436</v>
      </c>
      <c r="T238" s="81" t="n">
        <v>3.5999999</v>
      </c>
      <c r="U238" s="80">
        <f>U134*'4 Transform Matrices'!Y239+V134*'4 Transform Matrices'!AC239+W134*'4 Transform Matrices'!AG239</f>
        <v/>
      </c>
      <c r="V238" s="80">
        <f>U134*'4 Transform Matrices'!Z239+V134*'4 Transform Matrices'!AD239+W134*'4 Transform Matrices'!AH239</f>
        <v/>
      </c>
      <c r="W238" s="80">
        <f>U134*'4 Transform Matrices'!AA239+V134*'4 Transform Matrices'!AE239+W134*'4 Transform Matrices'!AI239</f>
        <v/>
      </c>
      <c r="X238" s="80">
        <f>U134*'4 Transform Matrices'!AB239+V134*'4 Transform Matrices'!AF239+W134*'4 Transform Matrices'!AJ239+X134</f>
        <v/>
      </c>
      <c r="Y238" s="80">
        <f>Y134*'4 Transform Matrices'!Y239+Z134*'4 Transform Matrices'!AC239+AA134*'4 Transform Matrices'!AG239</f>
        <v/>
      </c>
      <c r="Z238" s="80">
        <f>Y134*'4 Transform Matrices'!Z239+Z134*'4 Transform Matrices'!AD239+AA134*'4 Transform Matrices'!AH239</f>
        <v/>
      </c>
      <c r="AA238" s="80">
        <f>Y134*'4 Transform Matrices'!AA239+Z134*'4 Transform Matrices'!AE239+AA134*'4 Transform Matrices'!AI239</f>
        <v/>
      </c>
      <c r="AB238" s="80">
        <f>Y134*'4 Transform Matrices'!AB239+Z134*'4 Transform Matrices'!AF239+AA134*'4 Transform Matrices'!AJ239+AB134</f>
        <v/>
      </c>
      <c r="AC238" s="80">
        <f>AC134*'4 Transform Matrices'!Y239+AD134*'4 Transform Matrices'!AC239+AE134*'4 Transform Matrices'!AG239</f>
        <v/>
      </c>
      <c r="AD238" s="80">
        <f>AC134*'4 Transform Matrices'!Z239+AD134*'4 Transform Matrices'!AD239+AE134*'4 Transform Matrices'!AH239</f>
        <v/>
      </c>
      <c r="AE238" s="80">
        <f>AC134*'4 Transform Matrices'!AA239+AD134*'4 Transform Matrices'!AE239+AE134*'4 Transform Matrices'!AI239</f>
        <v/>
      </c>
      <c r="AF238" s="80">
        <f>AC134*'4 Transform Matrices'!AB239+AD134*'4 Transform Matrices'!AF239+AE134*'4 Transform Matrices'!AJ239+AF134</f>
        <v/>
      </c>
      <c r="AG238" s="82">
        <f>MAX(ABS(I238-U238),ABS(J238-V238),ABS(K238-W238),ABS(L238-X238),ABS(M238-Y238),ABS(N238-Z238),ABS(O238-AA238),ABS(P238-AB238),ABS(Q238-AC238),ABS(R238-AD238),ABS(S238-AE238),ABS(T238-AF238))</f>
        <v/>
      </c>
      <c r="AI238" s="14" t="inlineStr"/>
    </row>
    <row r="239">
      <c r="A239" s="60" t="inlineStr">
        <is>
          <t>- Tree</t>
        </is>
      </c>
      <c r="B239" s="52" t="inlineStr">
        <is>
          <t>ENV-295</t>
        </is>
      </c>
      <c r="C239" s="53" t="inlineStr">
        <is>
          <t>Group</t>
        </is>
      </c>
      <c r="D239" s="52" t="inlineStr">
        <is>
          <t>ENV-00</t>
        </is>
      </c>
      <c r="E239" s="52" t="n">
        <v>1</v>
      </c>
      <c r="F239" s="54">
        <f>L239</f>
        <v/>
      </c>
      <c r="G239" s="54">
        <f>P239</f>
        <v/>
      </c>
      <c r="H239" s="54">
        <f>T239</f>
        <v/>
      </c>
      <c r="I239" s="81" t="n">
        <v>-0.78477633</v>
      </c>
      <c r="J239" s="81" t="n">
        <v>0</v>
      </c>
      <c r="K239" s="81" t="n">
        <v>-0.61977911</v>
      </c>
      <c r="L239" s="81" t="n">
        <v>5.9000001</v>
      </c>
      <c r="M239" s="81" t="n">
        <v>0</v>
      </c>
      <c r="N239" s="81" t="n">
        <v>1</v>
      </c>
      <c r="O239" s="81" t="n">
        <v>0</v>
      </c>
      <c r="P239" s="81" t="n">
        <v>0.316997617</v>
      </c>
      <c r="Q239" s="81" t="n">
        <v>0.61977911</v>
      </c>
      <c r="R239" s="81" t="n">
        <v>0</v>
      </c>
      <c r="S239" s="81" t="n">
        <v>-0.78477633</v>
      </c>
      <c r="T239" s="81" t="n">
        <v>5.0999999</v>
      </c>
      <c r="U239" s="80">
        <f>U134*'4 Transform Matrices'!Y240+V134*'4 Transform Matrices'!AC240+W134*'4 Transform Matrices'!AG240</f>
        <v/>
      </c>
      <c r="V239" s="80">
        <f>U134*'4 Transform Matrices'!Z240+V134*'4 Transform Matrices'!AD240+W134*'4 Transform Matrices'!AH240</f>
        <v/>
      </c>
      <c r="W239" s="80">
        <f>U134*'4 Transform Matrices'!AA240+V134*'4 Transform Matrices'!AE240+W134*'4 Transform Matrices'!AI240</f>
        <v/>
      </c>
      <c r="X239" s="80">
        <f>U134*'4 Transform Matrices'!AB240+V134*'4 Transform Matrices'!AF240+W134*'4 Transform Matrices'!AJ240+X134</f>
        <v/>
      </c>
      <c r="Y239" s="80">
        <f>Y134*'4 Transform Matrices'!Y240+Z134*'4 Transform Matrices'!AC240+AA134*'4 Transform Matrices'!AG240</f>
        <v/>
      </c>
      <c r="Z239" s="80">
        <f>Y134*'4 Transform Matrices'!Z240+Z134*'4 Transform Matrices'!AD240+AA134*'4 Transform Matrices'!AH240</f>
        <v/>
      </c>
      <c r="AA239" s="80">
        <f>Y134*'4 Transform Matrices'!AA240+Z134*'4 Transform Matrices'!AE240+AA134*'4 Transform Matrices'!AI240</f>
        <v/>
      </c>
      <c r="AB239" s="80">
        <f>Y134*'4 Transform Matrices'!AB240+Z134*'4 Transform Matrices'!AF240+AA134*'4 Transform Matrices'!AJ240+AB134</f>
        <v/>
      </c>
      <c r="AC239" s="80">
        <f>AC134*'4 Transform Matrices'!Y240+AD134*'4 Transform Matrices'!AC240+AE134*'4 Transform Matrices'!AG240</f>
        <v/>
      </c>
      <c r="AD239" s="80">
        <f>AC134*'4 Transform Matrices'!Z240+AD134*'4 Transform Matrices'!AD240+AE134*'4 Transform Matrices'!AH240</f>
        <v/>
      </c>
      <c r="AE239" s="80">
        <f>AC134*'4 Transform Matrices'!AA240+AD134*'4 Transform Matrices'!AE240+AE134*'4 Transform Matrices'!AI240</f>
        <v/>
      </c>
      <c r="AF239" s="80">
        <f>AC134*'4 Transform Matrices'!AB240+AD134*'4 Transform Matrices'!AF240+AE134*'4 Transform Matrices'!AJ240+AF134</f>
        <v/>
      </c>
      <c r="AG239" s="82">
        <f>MAX(ABS(I239-U239),ABS(J239-V239),ABS(K239-W239),ABS(L239-X239),ABS(M239-Y239),ABS(N239-Z239),ABS(O239-AA239),ABS(P239-AB239),ABS(Q239-AC239),ABS(R239-AD239),ABS(S239-AE239),ABS(T239-AF239))</f>
        <v/>
      </c>
      <c r="AI239" s="14" t="inlineStr"/>
    </row>
    <row r="240">
      <c r="A240" s="60" t="inlineStr">
        <is>
          <t>- Tree</t>
        </is>
      </c>
      <c r="B240" s="52" t="inlineStr">
        <is>
          <t>ENV-314</t>
        </is>
      </c>
      <c r="C240" s="53" t="inlineStr">
        <is>
          <t>Group</t>
        </is>
      </c>
      <c r="D240" s="52" t="inlineStr">
        <is>
          <t>ENV-00</t>
        </is>
      </c>
      <c r="E240" s="52" t="n">
        <v>1</v>
      </c>
      <c r="F240" s="54">
        <f>L240</f>
        <v/>
      </c>
      <c r="G240" s="54">
        <f>P240</f>
        <v/>
      </c>
      <c r="H240" s="54">
        <f>T240</f>
        <v/>
      </c>
      <c r="I240" s="81" t="n">
        <v>0.43837142</v>
      </c>
      <c r="J240" s="81" t="n">
        <v>0</v>
      </c>
      <c r="K240" s="81" t="n">
        <v>0.898793936</v>
      </c>
      <c r="L240" s="81" t="n">
        <v>-8</v>
      </c>
      <c r="M240" s="81" t="n">
        <v>0</v>
      </c>
      <c r="N240" s="81" t="n">
        <v>1</v>
      </c>
      <c r="O240" s="81" t="n">
        <v>0</v>
      </c>
      <c r="P240" s="81" t="n">
        <v>0.104105331</v>
      </c>
      <c r="Q240" s="81" t="n">
        <v>-0.898793936</v>
      </c>
      <c r="R240" s="81" t="n">
        <v>0</v>
      </c>
      <c r="S240" s="81" t="n">
        <v>0.43837142</v>
      </c>
      <c r="T240" s="81" t="n">
        <v>-6.5999999</v>
      </c>
      <c r="U240" s="80">
        <f>U134*'4 Transform Matrices'!Y241+V134*'4 Transform Matrices'!AC241+W134*'4 Transform Matrices'!AG241</f>
        <v/>
      </c>
      <c r="V240" s="80">
        <f>U134*'4 Transform Matrices'!Z241+V134*'4 Transform Matrices'!AD241+W134*'4 Transform Matrices'!AH241</f>
        <v/>
      </c>
      <c r="W240" s="80">
        <f>U134*'4 Transform Matrices'!AA241+V134*'4 Transform Matrices'!AE241+W134*'4 Transform Matrices'!AI241</f>
        <v/>
      </c>
      <c r="X240" s="80">
        <f>U134*'4 Transform Matrices'!AB241+V134*'4 Transform Matrices'!AF241+W134*'4 Transform Matrices'!AJ241+X134</f>
        <v/>
      </c>
      <c r="Y240" s="80">
        <f>Y134*'4 Transform Matrices'!Y241+Z134*'4 Transform Matrices'!AC241+AA134*'4 Transform Matrices'!AG241</f>
        <v/>
      </c>
      <c r="Z240" s="80">
        <f>Y134*'4 Transform Matrices'!Z241+Z134*'4 Transform Matrices'!AD241+AA134*'4 Transform Matrices'!AH241</f>
        <v/>
      </c>
      <c r="AA240" s="80">
        <f>Y134*'4 Transform Matrices'!AA241+Z134*'4 Transform Matrices'!AE241+AA134*'4 Transform Matrices'!AI241</f>
        <v/>
      </c>
      <c r="AB240" s="80">
        <f>Y134*'4 Transform Matrices'!AB241+Z134*'4 Transform Matrices'!AF241+AA134*'4 Transform Matrices'!AJ241+AB134</f>
        <v/>
      </c>
      <c r="AC240" s="80">
        <f>AC134*'4 Transform Matrices'!Y241+AD134*'4 Transform Matrices'!AC241+AE134*'4 Transform Matrices'!AG241</f>
        <v/>
      </c>
      <c r="AD240" s="80">
        <f>AC134*'4 Transform Matrices'!Z241+AD134*'4 Transform Matrices'!AD241+AE134*'4 Transform Matrices'!AH241</f>
        <v/>
      </c>
      <c r="AE240" s="80">
        <f>AC134*'4 Transform Matrices'!AA241+AD134*'4 Transform Matrices'!AE241+AE134*'4 Transform Matrices'!AI241</f>
        <v/>
      </c>
      <c r="AF240" s="80">
        <f>AC134*'4 Transform Matrices'!AB241+AD134*'4 Transform Matrices'!AF241+AE134*'4 Transform Matrices'!AJ241+AF134</f>
        <v/>
      </c>
      <c r="AG240" s="82">
        <f>MAX(ABS(I240-U240),ABS(J240-V240),ABS(K240-W240),ABS(L240-X240),ABS(M240-Y240),ABS(N240-Z240),ABS(O240-AA240),ABS(P240-AB240),ABS(Q240-AC240),ABS(R240-AD240),ABS(S240-AE240),ABS(T240-AF240))</f>
        <v/>
      </c>
      <c r="AI240" s="14" t="inlineStr"/>
    </row>
    <row r="241">
      <c r="A241" s="60" t="inlineStr">
        <is>
          <t>- Forest patch</t>
        </is>
      </c>
      <c r="B241" s="52" t="inlineStr">
        <is>
          <t>ENV-333</t>
        </is>
      </c>
      <c r="C241" s="53" t="inlineStr">
        <is>
          <t>Group</t>
        </is>
      </c>
      <c r="D241" s="52" t="inlineStr">
        <is>
          <t>ENV-00</t>
        </is>
      </c>
      <c r="E241" s="52" t="n">
        <v>1</v>
      </c>
      <c r="F241" s="54">
        <f>L241</f>
        <v/>
      </c>
      <c r="G241" s="54">
        <f>P241</f>
        <v/>
      </c>
      <c r="H241" s="54">
        <f>T241</f>
        <v/>
      </c>
      <c r="I241" s="81" t="n">
        <v>1</v>
      </c>
      <c r="J241" s="81" t="n">
        <v>0</v>
      </c>
      <c r="K241" s="81" t="n">
        <v>0</v>
      </c>
      <c r="L241" s="81" t="n">
        <v>0</v>
      </c>
      <c r="M241" s="81" t="n">
        <v>0</v>
      </c>
      <c r="N241" s="81" t="n">
        <v>1</v>
      </c>
      <c r="O241" s="81" t="n">
        <v>0</v>
      </c>
      <c r="P241" s="81" t="n">
        <v>0</v>
      </c>
      <c r="Q241" s="81" t="n">
        <v>0</v>
      </c>
      <c r="R241" s="81" t="n">
        <v>0</v>
      </c>
      <c r="S241" s="81" t="n">
        <v>1</v>
      </c>
      <c r="T241" s="81" t="n">
        <v>0</v>
      </c>
      <c r="U241" s="80">
        <f>U134*'4 Transform Matrices'!Y242+V134*'4 Transform Matrices'!AC242+W134*'4 Transform Matrices'!AG242</f>
        <v/>
      </c>
      <c r="V241" s="80">
        <f>U134*'4 Transform Matrices'!Z242+V134*'4 Transform Matrices'!AD242+W134*'4 Transform Matrices'!AH242</f>
        <v/>
      </c>
      <c r="W241" s="80">
        <f>U134*'4 Transform Matrices'!AA242+V134*'4 Transform Matrices'!AE242+W134*'4 Transform Matrices'!AI242</f>
        <v/>
      </c>
      <c r="X241" s="80">
        <f>U134*'4 Transform Matrices'!AB242+V134*'4 Transform Matrices'!AF242+W134*'4 Transform Matrices'!AJ242+X134</f>
        <v/>
      </c>
      <c r="Y241" s="80">
        <f>Y134*'4 Transform Matrices'!Y242+Z134*'4 Transform Matrices'!AC242+AA134*'4 Transform Matrices'!AG242</f>
        <v/>
      </c>
      <c r="Z241" s="80">
        <f>Y134*'4 Transform Matrices'!Z242+Z134*'4 Transform Matrices'!AD242+AA134*'4 Transform Matrices'!AH242</f>
        <v/>
      </c>
      <c r="AA241" s="80">
        <f>Y134*'4 Transform Matrices'!AA242+Z134*'4 Transform Matrices'!AE242+AA134*'4 Transform Matrices'!AI242</f>
        <v/>
      </c>
      <c r="AB241" s="80">
        <f>Y134*'4 Transform Matrices'!AB242+Z134*'4 Transform Matrices'!AF242+AA134*'4 Transform Matrices'!AJ242+AB134</f>
        <v/>
      </c>
      <c r="AC241" s="80">
        <f>AC134*'4 Transform Matrices'!Y242+AD134*'4 Transform Matrices'!AC242+AE134*'4 Transform Matrices'!AG242</f>
        <v/>
      </c>
      <c r="AD241" s="80">
        <f>AC134*'4 Transform Matrices'!Z242+AD134*'4 Transform Matrices'!AD242+AE134*'4 Transform Matrices'!AH242</f>
        <v/>
      </c>
      <c r="AE241" s="80">
        <f>AC134*'4 Transform Matrices'!AA242+AD134*'4 Transform Matrices'!AE242+AE134*'4 Transform Matrices'!AI242</f>
        <v/>
      </c>
      <c r="AF241" s="80">
        <f>AC134*'4 Transform Matrices'!AB242+AD134*'4 Transform Matrices'!AF242+AE134*'4 Transform Matrices'!AJ242+AF134</f>
        <v/>
      </c>
      <c r="AG241" s="82">
        <f>MAX(ABS(I241-U241),ABS(J241-V241),ABS(K241-W241),ABS(L241-X241),ABS(M241-Y241),ABS(N241-Z241),ABS(O241-AA241),ABS(P241-AB241),ABS(Q241-AC241),ABS(R241-AD241),ABS(S241-AE241),ABS(T241-AF241))</f>
        <v/>
      </c>
      <c r="AI241" s="14" t="inlineStr"/>
    </row>
    <row r="242">
      <c r="A242" s="65" t="inlineStr">
        <is>
          <t>- Pine</t>
        </is>
      </c>
      <c r="B242" s="52" t="inlineStr">
        <is>
          <t>ENV-334</t>
        </is>
      </c>
      <c r="C242" s="53" t="inlineStr">
        <is>
          <t>Group</t>
        </is>
      </c>
      <c r="D242" s="52" t="inlineStr">
        <is>
          <t>ENV-333</t>
        </is>
      </c>
      <c r="E242" s="52" t="n">
        <v>2</v>
      </c>
      <c r="F242" s="54">
        <f>L242</f>
        <v/>
      </c>
      <c r="G242" s="54">
        <f>P242</f>
        <v/>
      </c>
      <c r="H242" s="54">
        <f>T242</f>
        <v/>
      </c>
      <c r="I242" s="81" t="n">
        <v>0.890872717</v>
      </c>
      <c r="J242" s="81" t="n">
        <v>0</v>
      </c>
      <c r="K242" s="81" t="n">
        <v>0.454253048</v>
      </c>
      <c r="L242" s="81" t="n">
        <v>14.1021271</v>
      </c>
      <c r="M242" s="81" t="n">
        <v>0</v>
      </c>
      <c r="N242" s="81" t="n">
        <v>1</v>
      </c>
      <c r="O242" s="81" t="n">
        <v>0</v>
      </c>
      <c r="P242" s="81" t="n">
        <v>-0.179537296</v>
      </c>
      <c r="Q242" s="81" t="n">
        <v>-0.454253048</v>
      </c>
      <c r="R242" s="81" t="n">
        <v>0</v>
      </c>
      <c r="S242" s="81" t="n">
        <v>0.890872717</v>
      </c>
      <c r="T242" s="81" t="n">
        <v>-1.32102191</v>
      </c>
      <c r="U242" s="80">
        <f>U241*'4 Transform Matrices'!Y243+V241*'4 Transform Matrices'!AC243+W241*'4 Transform Matrices'!AG243</f>
        <v/>
      </c>
      <c r="V242" s="80">
        <f>U241*'4 Transform Matrices'!Z243+V241*'4 Transform Matrices'!AD243+W241*'4 Transform Matrices'!AH243</f>
        <v/>
      </c>
      <c r="W242" s="80">
        <f>U241*'4 Transform Matrices'!AA243+V241*'4 Transform Matrices'!AE243+W241*'4 Transform Matrices'!AI243</f>
        <v/>
      </c>
      <c r="X242" s="80">
        <f>U241*'4 Transform Matrices'!AB243+V241*'4 Transform Matrices'!AF243+W241*'4 Transform Matrices'!AJ243+X241</f>
        <v/>
      </c>
      <c r="Y242" s="80">
        <f>Y241*'4 Transform Matrices'!Y243+Z241*'4 Transform Matrices'!AC243+AA241*'4 Transform Matrices'!AG243</f>
        <v/>
      </c>
      <c r="Z242" s="80">
        <f>Y241*'4 Transform Matrices'!Z243+Z241*'4 Transform Matrices'!AD243+AA241*'4 Transform Matrices'!AH243</f>
        <v/>
      </c>
      <c r="AA242" s="80">
        <f>Y241*'4 Transform Matrices'!AA243+Z241*'4 Transform Matrices'!AE243+AA241*'4 Transform Matrices'!AI243</f>
        <v/>
      </c>
      <c r="AB242" s="80">
        <f>Y241*'4 Transform Matrices'!AB243+Z241*'4 Transform Matrices'!AF243+AA241*'4 Transform Matrices'!AJ243+AB241</f>
        <v/>
      </c>
      <c r="AC242" s="80">
        <f>AC241*'4 Transform Matrices'!Y243+AD241*'4 Transform Matrices'!AC243+AE241*'4 Transform Matrices'!AG243</f>
        <v/>
      </c>
      <c r="AD242" s="80">
        <f>AC241*'4 Transform Matrices'!Z243+AD241*'4 Transform Matrices'!AD243+AE241*'4 Transform Matrices'!AH243</f>
        <v/>
      </c>
      <c r="AE242" s="80">
        <f>AC241*'4 Transform Matrices'!AA243+AD241*'4 Transform Matrices'!AE243+AE241*'4 Transform Matrices'!AI243</f>
        <v/>
      </c>
      <c r="AF242" s="80">
        <f>AC241*'4 Transform Matrices'!AB243+AD241*'4 Transform Matrices'!AF243+AE241*'4 Transform Matrices'!AJ243+AF241</f>
        <v/>
      </c>
      <c r="AG242" s="82">
        <f>MAX(ABS(I242-U242),ABS(J242-V242),ABS(K242-W242),ABS(L242-X242),ABS(M242-Y242),ABS(N242-Z242),ABS(O242-AA242),ABS(P242-AB242),ABS(Q242-AC242),ABS(R242-AD242),ABS(S242-AE242),ABS(T242-AF242))</f>
        <v/>
      </c>
      <c r="AI242" s="14" t="inlineStr"/>
    </row>
    <row r="243">
      <c r="A243" s="65" t="inlineStr">
        <is>
          <t>- Pine</t>
        </is>
      </c>
      <c r="B243" s="52" t="inlineStr">
        <is>
          <t>ENV-342</t>
        </is>
      </c>
      <c r="C243" s="53" t="inlineStr">
        <is>
          <t>Group</t>
        </is>
      </c>
      <c r="D243" s="52" t="inlineStr">
        <is>
          <t>ENV-333</t>
        </is>
      </c>
      <c r="E243" s="52" t="n">
        <v>2</v>
      </c>
      <c r="F243" s="54">
        <f>L243</f>
        <v/>
      </c>
      <c r="G243" s="54">
        <f>P243</f>
        <v/>
      </c>
      <c r="H243" s="54">
        <f>T243</f>
        <v/>
      </c>
      <c r="I243" s="81" t="n">
        <v>-0.201444745</v>
      </c>
      <c r="J243" s="81" t="n">
        <v>0</v>
      </c>
      <c r="K243" s="81" t="n">
        <v>-0.979499876</v>
      </c>
      <c r="L243" s="81" t="n">
        <v>13.3614244</v>
      </c>
      <c r="M243" s="81" t="n">
        <v>0</v>
      </c>
      <c r="N243" s="81" t="n">
        <v>1</v>
      </c>
      <c r="O243" s="81" t="n">
        <v>0</v>
      </c>
      <c r="P243" s="81" t="n">
        <v>0.124904521</v>
      </c>
      <c r="Q243" s="81" t="n">
        <v>0.979499876</v>
      </c>
      <c r="R243" s="81" t="n">
        <v>0</v>
      </c>
      <c r="S243" s="81" t="n">
        <v>-0.201444745</v>
      </c>
      <c r="T243" s="81" t="n">
        <v>-5.87431431</v>
      </c>
      <c r="U243" s="80">
        <f>U241*'4 Transform Matrices'!Y244+V241*'4 Transform Matrices'!AC244+W241*'4 Transform Matrices'!AG244</f>
        <v/>
      </c>
      <c r="V243" s="80">
        <f>U241*'4 Transform Matrices'!Z244+V241*'4 Transform Matrices'!AD244+W241*'4 Transform Matrices'!AH244</f>
        <v/>
      </c>
      <c r="W243" s="80">
        <f>U241*'4 Transform Matrices'!AA244+V241*'4 Transform Matrices'!AE244+W241*'4 Transform Matrices'!AI244</f>
        <v/>
      </c>
      <c r="X243" s="80">
        <f>U241*'4 Transform Matrices'!AB244+V241*'4 Transform Matrices'!AF244+W241*'4 Transform Matrices'!AJ244+X241</f>
        <v/>
      </c>
      <c r="Y243" s="80">
        <f>Y241*'4 Transform Matrices'!Y244+Z241*'4 Transform Matrices'!AC244+AA241*'4 Transform Matrices'!AG244</f>
        <v/>
      </c>
      <c r="Z243" s="80">
        <f>Y241*'4 Transform Matrices'!Z244+Z241*'4 Transform Matrices'!AD244+AA241*'4 Transform Matrices'!AH244</f>
        <v/>
      </c>
      <c r="AA243" s="80">
        <f>Y241*'4 Transform Matrices'!AA244+Z241*'4 Transform Matrices'!AE244+AA241*'4 Transform Matrices'!AI244</f>
        <v/>
      </c>
      <c r="AB243" s="80">
        <f>Y241*'4 Transform Matrices'!AB244+Z241*'4 Transform Matrices'!AF244+AA241*'4 Transform Matrices'!AJ244+AB241</f>
        <v/>
      </c>
      <c r="AC243" s="80">
        <f>AC241*'4 Transform Matrices'!Y244+AD241*'4 Transform Matrices'!AC244+AE241*'4 Transform Matrices'!AG244</f>
        <v/>
      </c>
      <c r="AD243" s="80">
        <f>AC241*'4 Transform Matrices'!Z244+AD241*'4 Transform Matrices'!AD244+AE241*'4 Transform Matrices'!AH244</f>
        <v/>
      </c>
      <c r="AE243" s="80">
        <f>AC241*'4 Transform Matrices'!AA244+AD241*'4 Transform Matrices'!AE244+AE241*'4 Transform Matrices'!AI244</f>
        <v/>
      </c>
      <c r="AF243" s="80">
        <f>AC241*'4 Transform Matrices'!AB244+AD241*'4 Transform Matrices'!AF244+AE241*'4 Transform Matrices'!AJ244+AF241</f>
        <v/>
      </c>
      <c r="AG243" s="82">
        <f>MAX(ABS(I243-U243),ABS(J243-V243),ABS(K243-W243),ABS(L243-X243),ABS(M243-Y243),ABS(N243-Z243),ABS(O243-AA243),ABS(P243-AB243),ABS(Q243-AC243),ABS(R243-AD243),ABS(S243-AE243),ABS(T243-AF243))</f>
        <v/>
      </c>
      <c r="AI243" s="14" t="inlineStr"/>
    </row>
    <row r="244">
      <c r="A244" s="65" t="inlineStr">
        <is>
          <t>- Pine</t>
        </is>
      </c>
      <c r="B244" s="52" t="inlineStr">
        <is>
          <t>ENV-350</t>
        </is>
      </c>
      <c r="C244" s="53" t="inlineStr">
        <is>
          <t>Group</t>
        </is>
      </c>
      <c r="D244" s="52" t="inlineStr">
        <is>
          <t>ENV-333</t>
        </is>
      </c>
      <c r="E244" s="52" t="n">
        <v>2</v>
      </c>
      <c r="F244" s="54">
        <f>L244</f>
        <v/>
      </c>
      <c r="G244" s="54">
        <f>P244</f>
        <v/>
      </c>
      <c r="H244" s="54">
        <f>T244</f>
        <v/>
      </c>
      <c r="I244" s="81" t="n">
        <v>0.705517709</v>
      </c>
      <c r="J244" s="81" t="n">
        <v>0</v>
      </c>
      <c r="K244" s="81" t="n">
        <v>0.708692253</v>
      </c>
      <c r="L244" s="81" t="n">
        <v>14.0869236</v>
      </c>
      <c r="M244" s="81" t="n">
        <v>0</v>
      </c>
      <c r="N244" s="81" t="n">
        <v>1</v>
      </c>
      <c r="O244" s="81" t="n">
        <v>0</v>
      </c>
      <c r="P244" s="81" t="n">
        <v>-0.100825563</v>
      </c>
      <c r="Q244" s="81" t="n">
        <v>-0.708692253</v>
      </c>
      <c r="R244" s="81" t="n">
        <v>0</v>
      </c>
      <c r="S244" s="81" t="n">
        <v>0.705517709</v>
      </c>
      <c r="T244" s="81" t="n">
        <v>-3.6006887</v>
      </c>
      <c r="U244" s="80">
        <f>U241*'4 Transform Matrices'!Y245+V241*'4 Transform Matrices'!AC245+W241*'4 Transform Matrices'!AG245</f>
        <v/>
      </c>
      <c r="V244" s="80">
        <f>U241*'4 Transform Matrices'!Z245+V241*'4 Transform Matrices'!AD245+W241*'4 Transform Matrices'!AH245</f>
        <v/>
      </c>
      <c r="W244" s="80">
        <f>U241*'4 Transform Matrices'!AA245+V241*'4 Transform Matrices'!AE245+W241*'4 Transform Matrices'!AI245</f>
        <v/>
      </c>
      <c r="X244" s="80">
        <f>U241*'4 Transform Matrices'!AB245+V241*'4 Transform Matrices'!AF245+W241*'4 Transform Matrices'!AJ245+X241</f>
        <v/>
      </c>
      <c r="Y244" s="80">
        <f>Y241*'4 Transform Matrices'!Y245+Z241*'4 Transform Matrices'!AC245+AA241*'4 Transform Matrices'!AG245</f>
        <v/>
      </c>
      <c r="Z244" s="80">
        <f>Y241*'4 Transform Matrices'!Z245+Z241*'4 Transform Matrices'!AD245+AA241*'4 Transform Matrices'!AH245</f>
        <v/>
      </c>
      <c r="AA244" s="80">
        <f>Y241*'4 Transform Matrices'!AA245+Z241*'4 Transform Matrices'!AE245+AA241*'4 Transform Matrices'!AI245</f>
        <v/>
      </c>
      <c r="AB244" s="80">
        <f>Y241*'4 Transform Matrices'!AB245+Z241*'4 Transform Matrices'!AF245+AA241*'4 Transform Matrices'!AJ245+AB241</f>
        <v/>
      </c>
      <c r="AC244" s="80">
        <f>AC241*'4 Transform Matrices'!Y245+AD241*'4 Transform Matrices'!AC245+AE241*'4 Transform Matrices'!AG245</f>
        <v/>
      </c>
      <c r="AD244" s="80">
        <f>AC241*'4 Transform Matrices'!Z245+AD241*'4 Transform Matrices'!AD245+AE241*'4 Transform Matrices'!AH245</f>
        <v/>
      </c>
      <c r="AE244" s="80">
        <f>AC241*'4 Transform Matrices'!AA245+AD241*'4 Transform Matrices'!AE245+AE241*'4 Transform Matrices'!AI245</f>
        <v/>
      </c>
      <c r="AF244" s="80">
        <f>AC241*'4 Transform Matrices'!AB245+AD241*'4 Transform Matrices'!AF245+AE241*'4 Transform Matrices'!AJ245+AF241</f>
        <v/>
      </c>
      <c r="AG244" s="82">
        <f>MAX(ABS(I244-U244),ABS(J244-V244),ABS(K244-W244),ABS(L244-X244),ABS(M244-Y244),ABS(N244-Z244),ABS(O244-AA244),ABS(P244-AB244),ABS(Q244-AC244),ABS(R244-AD244),ABS(S244-AE244),ABS(T244-AF244))</f>
        <v/>
      </c>
      <c r="AI244" s="14" t="inlineStr"/>
    </row>
    <row r="245">
      <c r="A245" s="65" t="inlineStr">
        <is>
          <t>- Pine</t>
        </is>
      </c>
      <c r="B245" s="52" t="inlineStr">
        <is>
          <t>ENV-358</t>
        </is>
      </c>
      <c r="C245" s="53" t="inlineStr">
        <is>
          <t>Group</t>
        </is>
      </c>
      <c r="D245" s="52" t="inlineStr">
        <is>
          <t>ENV-333</t>
        </is>
      </c>
      <c r="E245" s="52" t="n">
        <v>2</v>
      </c>
      <c r="F245" s="54">
        <f>L245</f>
        <v/>
      </c>
      <c r="G245" s="54">
        <f>P245</f>
        <v/>
      </c>
      <c r="H245" s="54">
        <f>T245</f>
        <v/>
      </c>
      <c r="I245" s="81" t="n">
        <v>-0.868170679</v>
      </c>
      <c r="J245" s="81" t="n">
        <v>0</v>
      </c>
      <c r="K245" s="81" t="n">
        <v>-0.496265769</v>
      </c>
      <c r="L245" s="81" t="n">
        <v>16.5959492</v>
      </c>
      <c r="M245" s="81" t="n">
        <v>0</v>
      </c>
      <c r="N245" s="81" t="n">
        <v>1</v>
      </c>
      <c r="O245" s="81" t="n">
        <v>0</v>
      </c>
      <c r="P245" s="81" t="n">
        <v>0.298383176</v>
      </c>
      <c r="Q245" s="81" t="n">
        <v>0.496265769</v>
      </c>
      <c r="R245" s="81" t="n">
        <v>0</v>
      </c>
      <c r="S245" s="81" t="n">
        <v>-0.868170679</v>
      </c>
      <c r="T245" s="81" t="n">
        <v>-2.4099443</v>
      </c>
      <c r="U245" s="80">
        <f>U241*'4 Transform Matrices'!Y246+V241*'4 Transform Matrices'!AC246+W241*'4 Transform Matrices'!AG246</f>
        <v/>
      </c>
      <c r="V245" s="80">
        <f>U241*'4 Transform Matrices'!Z246+V241*'4 Transform Matrices'!AD246+W241*'4 Transform Matrices'!AH246</f>
        <v/>
      </c>
      <c r="W245" s="80">
        <f>U241*'4 Transform Matrices'!AA246+V241*'4 Transform Matrices'!AE246+W241*'4 Transform Matrices'!AI246</f>
        <v/>
      </c>
      <c r="X245" s="80">
        <f>U241*'4 Transform Matrices'!AB246+V241*'4 Transform Matrices'!AF246+W241*'4 Transform Matrices'!AJ246+X241</f>
        <v/>
      </c>
      <c r="Y245" s="80">
        <f>Y241*'4 Transform Matrices'!Y246+Z241*'4 Transform Matrices'!AC246+AA241*'4 Transform Matrices'!AG246</f>
        <v/>
      </c>
      <c r="Z245" s="80">
        <f>Y241*'4 Transform Matrices'!Z246+Z241*'4 Transform Matrices'!AD246+AA241*'4 Transform Matrices'!AH246</f>
        <v/>
      </c>
      <c r="AA245" s="80">
        <f>Y241*'4 Transform Matrices'!AA246+Z241*'4 Transform Matrices'!AE246+AA241*'4 Transform Matrices'!AI246</f>
        <v/>
      </c>
      <c r="AB245" s="80">
        <f>Y241*'4 Transform Matrices'!AB246+Z241*'4 Transform Matrices'!AF246+AA241*'4 Transform Matrices'!AJ246+AB241</f>
        <v/>
      </c>
      <c r="AC245" s="80">
        <f>AC241*'4 Transform Matrices'!Y246+AD241*'4 Transform Matrices'!AC246+AE241*'4 Transform Matrices'!AG246</f>
        <v/>
      </c>
      <c r="AD245" s="80">
        <f>AC241*'4 Transform Matrices'!Z246+AD241*'4 Transform Matrices'!AD246+AE241*'4 Transform Matrices'!AH246</f>
        <v/>
      </c>
      <c r="AE245" s="80">
        <f>AC241*'4 Transform Matrices'!AA246+AD241*'4 Transform Matrices'!AE246+AE241*'4 Transform Matrices'!AI246</f>
        <v/>
      </c>
      <c r="AF245" s="80">
        <f>AC241*'4 Transform Matrices'!AB246+AD241*'4 Transform Matrices'!AF246+AE241*'4 Transform Matrices'!AJ246+AF241</f>
        <v/>
      </c>
      <c r="AG245" s="82">
        <f>MAX(ABS(I245-U245),ABS(J245-V245),ABS(K245-W245),ABS(L245-X245),ABS(M245-Y245),ABS(N245-Z245),ABS(O245-AA245),ABS(P245-AB245),ABS(Q245-AC245),ABS(R245-AD245),ABS(S245-AE245),ABS(T245-AF245))</f>
        <v/>
      </c>
      <c r="AI245" s="14" t="inlineStr"/>
    </row>
    <row r="246">
      <c r="A246" s="65" t="inlineStr">
        <is>
          <t>- Pine</t>
        </is>
      </c>
      <c r="B246" s="52" t="inlineStr">
        <is>
          <t>ENV-366</t>
        </is>
      </c>
      <c r="C246" s="53" t="inlineStr">
        <is>
          <t>Group</t>
        </is>
      </c>
      <c r="D246" s="52" t="inlineStr">
        <is>
          <t>ENV-333</t>
        </is>
      </c>
      <c r="E246" s="52" t="n">
        <v>2</v>
      </c>
      <c r="F246" s="54">
        <f>L246</f>
        <v/>
      </c>
      <c r="G246" s="54">
        <f>P246</f>
        <v/>
      </c>
      <c r="H246" s="54">
        <f>T246</f>
        <v/>
      </c>
      <c r="I246" s="81" t="n">
        <v>0.977754116</v>
      </c>
      <c r="J246" s="81" t="n">
        <v>0</v>
      </c>
      <c r="K246" s="81" t="n">
        <v>0.209754482</v>
      </c>
      <c r="L246" s="81" t="n">
        <v>11.4546366</v>
      </c>
      <c r="M246" s="81" t="n">
        <v>0</v>
      </c>
      <c r="N246" s="81" t="n">
        <v>1</v>
      </c>
      <c r="O246" s="81" t="n">
        <v>0</v>
      </c>
      <c r="P246" s="81" t="n">
        <v>-0.0205382891</v>
      </c>
      <c r="Q246" s="81" t="n">
        <v>-0.209754482</v>
      </c>
      <c r="R246" s="81" t="n">
        <v>0</v>
      </c>
      <c r="S246" s="81" t="n">
        <v>0.977754116</v>
      </c>
      <c r="T246" s="81" t="n">
        <v>-3.84881353</v>
      </c>
      <c r="U246" s="80">
        <f>U241*'4 Transform Matrices'!Y247+V241*'4 Transform Matrices'!AC247+W241*'4 Transform Matrices'!AG247</f>
        <v/>
      </c>
      <c r="V246" s="80">
        <f>U241*'4 Transform Matrices'!Z247+V241*'4 Transform Matrices'!AD247+W241*'4 Transform Matrices'!AH247</f>
        <v/>
      </c>
      <c r="W246" s="80">
        <f>U241*'4 Transform Matrices'!AA247+V241*'4 Transform Matrices'!AE247+W241*'4 Transform Matrices'!AI247</f>
        <v/>
      </c>
      <c r="X246" s="80">
        <f>U241*'4 Transform Matrices'!AB247+V241*'4 Transform Matrices'!AF247+W241*'4 Transform Matrices'!AJ247+X241</f>
        <v/>
      </c>
      <c r="Y246" s="80">
        <f>Y241*'4 Transform Matrices'!Y247+Z241*'4 Transform Matrices'!AC247+AA241*'4 Transform Matrices'!AG247</f>
        <v/>
      </c>
      <c r="Z246" s="80">
        <f>Y241*'4 Transform Matrices'!Z247+Z241*'4 Transform Matrices'!AD247+AA241*'4 Transform Matrices'!AH247</f>
        <v/>
      </c>
      <c r="AA246" s="80">
        <f>Y241*'4 Transform Matrices'!AA247+Z241*'4 Transform Matrices'!AE247+AA241*'4 Transform Matrices'!AI247</f>
        <v/>
      </c>
      <c r="AB246" s="80">
        <f>Y241*'4 Transform Matrices'!AB247+Z241*'4 Transform Matrices'!AF247+AA241*'4 Transform Matrices'!AJ247+AB241</f>
        <v/>
      </c>
      <c r="AC246" s="80">
        <f>AC241*'4 Transform Matrices'!Y247+AD241*'4 Transform Matrices'!AC247+AE241*'4 Transform Matrices'!AG247</f>
        <v/>
      </c>
      <c r="AD246" s="80">
        <f>AC241*'4 Transform Matrices'!Z247+AD241*'4 Transform Matrices'!AD247+AE241*'4 Transform Matrices'!AH247</f>
        <v/>
      </c>
      <c r="AE246" s="80">
        <f>AC241*'4 Transform Matrices'!AA247+AD241*'4 Transform Matrices'!AE247+AE241*'4 Transform Matrices'!AI247</f>
        <v/>
      </c>
      <c r="AF246" s="80">
        <f>AC241*'4 Transform Matrices'!AB247+AD241*'4 Transform Matrices'!AF247+AE241*'4 Transform Matrices'!AJ247+AF241</f>
        <v/>
      </c>
      <c r="AG246" s="82">
        <f>MAX(ABS(I246-U246),ABS(J246-V246),ABS(K246-W246),ABS(L246-X246),ABS(M246-Y246),ABS(N246-Z246),ABS(O246-AA246),ABS(P246-AB246),ABS(Q246-AC246),ABS(R246-AD246),ABS(S246-AE246),ABS(T246-AF246))</f>
        <v/>
      </c>
      <c r="AI246" s="14" t="inlineStr"/>
    </row>
    <row r="247">
      <c r="A247" s="65" t="inlineStr">
        <is>
          <t>- Tree</t>
        </is>
      </c>
      <c r="B247" s="52" t="inlineStr">
        <is>
          <t>ENV-375</t>
        </is>
      </c>
      <c r="C247" s="53" t="inlineStr">
        <is>
          <t>Group</t>
        </is>
      </c>
      <c r="D247" s="52" t="inlineStr">
        <is>
          <t>ENV-333</t>
        </is>
      </c>
      <c r="E247" s="52" t="n">
        <v>2</v>
      </c>
      <c r="F247" s="54">
        <f>L247</f>
        <v/>
      </c>
      <c r="G247" s="54">
        <f>P247</f>
        <v/>
      </c>
      <c r="H247" s="54">
        <f>T247</f>
        <v/>
      </c>
      <c r="I247" s="81" t="n">
        <v>-0.693558395</v>
      </c>
      <c r="J247" s="81" t="n">
        <v>0</v>
      </c>
      <c r="K247" s="81" t="n">
        <v>-0.720400393</v>
      </c>
      <c r="L247" s="81" t="n">
        <v>15.8402033</v>
      </c>
      <c r="M247" s="81" t="n">
        <v>0</v>
      </c>
      <c r="N247" s="81" t="n">
        <v>1</v>
      </c>
      <c r="O247" s="81" t="n">
        <v>0</v>
      </c>
      <c r="P247" s="81" t="n">
        <v>0.250921965</v>
      </c>
      <c r="Q247" s="81" t="n">
        <v>0.720400393</v>
      </c>
      <c r="R247" s="81" t="n">
        <v>0</v>
      </c>
      <c r="S247" s="81" t="n">
        <v>-0.693558395</v>
      </c>
      <c r="T247" s="81" t="n">
        <v>-5.17667198</v>
      </c>
      <c r="U247" s="80">
        <f>U241*'4 Transform Matrices'!Y248+V241*'4 Transform Matrices'!AC248+W241*'4 Transform Matrices'!AG248</f>
        <v/>
      </c>
      <c r="V247" s="80">
        <f>U241*'4 Transform Matrices'!Z248+V241*'4 Transform Matrices'!AD248+W241*'4 Transform Matrices'!AH248</f>
        <v/>
      </c>
      <c r="W247" s="80">
        <f>U241*'4 Transform Matrices'!AA248+V241*'4 Transform Matrices'!AE248+W241*'4 Transform Matrices'!AI248</f>
        <v/>
      </c>
      <c r="X247" s="80">
        <f>U241*'4 Transform Matrices'!AB248+V241*'4 Transform Matrices'!AF248+W241*'4 Transform Matrices'!AJ248+X241</f>
        <v/>
      </c>
      <c r="Y247" s="80">
        <f>Y241*'4 Transform Matrices'!Y248+Z241*'4 Transform Matrices'!AC248+AA241*'4 Transform Matrices'!AG248</f>
        <v/>
      </c>
      <c r="Z247" s="80">
        <f>Y241*'4 Transform Matrices'!Z248+Z241*'4 Transform Matrices'!AD248+AA241*'4 Transform Matrices'!AH248</f>
        <v/>
      </c>
      <c r="AA247" s="80">
        <f>Y241*'4 Transform Matrices'!AA248+Z241*'4 Transform Matrices'!AE248+AA241*'4 Transform Matrices'!AI248</f>
        <v/>
      </c>
      <c r="AB247" s="80">
        <f>Y241*'4 Transform Matrices'!AB248+Z241*'4 Transform Matrices'!AF248+AA241*'4 Transform Matrices'!AJ248+AB241</f>
        <v/>
      </c>
      <c r="AC247" s="80">
        <f>AC241*'4 Transform Matrices'!Y248+AD241*'4 Transform Matrices'!AC248+AE241*'4 Transform Matrices'!AG248</f>
        <v/>
      </c>
      <c r="AD247" s="80">
        <f>AC241*'4 Transform Matrices'!Z248+AD241*'4 Transform Matrices'!AD248+AE241*'4 Transform Matrices'!AH248</f>
        <v/>
      </c>
      <c r="AE247" s="80">
        <f>AC241*'4 Transform Matrices'!AA248+AD241*'4 Transform Matrices'!AE248+AE241*'4 Transform Matrices'!AI248</f>
        <v/>
      </c>
      <c r="AF247" s="80">
        <f>AC241*'4 Transform Matrices'!AB248+AD241*'4 Transform Matrices'!AF248+AE241*'4 Transform Matrices'!AJ248+AF241</f>
        <v/>
      </c>
      <c r="AG247" s="82">
        <f>MAX(ABS(I247-U247),ABS(J247-V247),ABS(K247-W247),ABS(L247-X247),ABS(M247-Y247),ABS(N247-Z247),ABS(O247-AA247),ABS(P247-AB247),ABS(Q247-AC247),ABS(R247-AD247),ABS(S247-AE247),ABS(T247-AF247))</f>
        <v/>
      </c>
      <c r="AI247" s="14" t="inlineStr"/>
    </row>
    <row r="248">
      <c r="A248" s="60" t="inlineStr">
        <is>
          <t>- Forest patch</t>
        </is>
      </c>
      <c r="B248" s="52" t="inlineStr">
        <is>
          <t>ENV-394</t>
        </is>
      </c>
      <c r="C248" s="53" t="inlineStr">
        <is>
          <t>Group</t>
        </is>
      </c>
      <c r="D248" s="52" t="inlineStr">
        <is>
          <t>ENV-00</t>
        </is>
      </c>
      <c r="E248" s="52" t="n">
        <v>1</v>
      </c>
      <c r="F248" s="54">
        <f>L248</f>
        <v/>
      </c>
      <c r="G248" s="54">
        <f>P248</f>
        <v/>
      </c>
      <c r="H248" s="54">
        <f>T248</f>
        <v/>
      </c>
      <c r="I248" s="81" t="n">
        <v>1</v>
      </c>
      <c r="J248" s="81" t="n">
        <v>0</v>
      </c>
      <c r="K248" s="81" t="n">
        <v>0</v>
      </c>
      <c r="L248" s="81" t="n">
        <v>0</v>
      </c>
      <c r="M248" s="81" t="n">
        <v>0</v>
      </c>
      <c r="N248" s="81" t="n">
        <v>1</v>
      </c>
      <c r="O248" s="81" t="n">
        <v>0</v>
      </c>
      <c r="P248" s="81" t="n">
        <v>0</v>
      </c>
      <c r="Q248" s="81" t="n">
        <v>0</v>
      </c>
      <c r="R248" s="81" t="n">
        <v>0</v>
      </c>
      <c r="S248" s="81" t="n">
        <v>1</v>
      </c>
      <c r="T248" s="81" t="n">
        <v>0</v>
      </c>
      <c r="U248" s="80">
        <f>U134*'4 Transform Matrices'!Y249+V134*'4 Transform Matrices'!AC249+W134*'4 Transform Matrices'!AG249</f>
        <v/>
      </c>
      <c r="V248" s="80">
        <f>U134*'4 Transform Matrices'!Z249+V134*'4 Transform Matrices'!AD249+W134*'4 Transform Matrices'!AH249</f>
        <v/>
      </c>
      <c r="W248" s="80">
        <f>U134*'4 Transform Matrices'!AA249+V134*'4 Transform Matrices'!AE249+W134*'4 Transform Matrices'!AI249</f>
        <v/>
      </c>
      <c r="X248" s="80">
        <f>U134*'4 Transform Matrices'!AB249+V134*'4 Transform Matrices'!AF249+W134*'4 Transform Matrices'!AJ249+X134</f>
        <v/>
      </c>
      <c r="Y248" s="80">
        <f>Y134*'4 Transform Matrices'!Y249+Z134*'4 Transform Matrices'!AC249+AA134*'4 Transform Matrices'!AG249</f>
        <v/>
      </c>
      <c r="Z248" s="80">
        <f>Y134*'4 Transform Matrices'!Z249+Z134*'4 Transform Matrices'!AD249+AA134*'4 Transform Matrices'!AH249</f>
        <v/>
      </c>
      <c r="AA248" s="80">
        <f>Y134*'4 Transform Matrices'!AA249+Z134*'4 Transform Matrices'!AE249+AA134*'4 Transform Matrices'!AI249</f>
        <v/>
      </c>
      <c r="AB248" s="80">
        <f>Y134*'4 Transform Matrices'!AB249+Z134*'4 Transform Matrices'!AF249+AA134*'4 Transform Matrices'!AJ249+AB134</f>
        <v/>
      </c>
      <c r="AC248" s="80">
        <f>AC134*'4 Transform Matrices'!Y249+AD134*'4 Transform Matrices'!AC249+AE134*'4 Transform Matrices'!AG249</f>
        <v/>
      </c>
      <c r="AD248" s="80">
        <f>AC134*'4 Transform Matrices'!Z249+AD134*'4 Transform Matrices'!AD249+AE134*'4 Transform Matrices'!AH249</f>
        <v/>
      </c>
      <c r="AE248" s="80">
        <f>AC134*'4 Transform Matrices'!AA249+AD134*'4 Transform Matrices'!AE249+AE134*'4 Transform Matrices'!AI249</f>
        <v/>
      </c>
      <c r="AF248" s="80">
        <f>AC134*'4 Transform Matrices'!AB249+AD134*'4 Transform Matrices'!AF249+AE134*'4 Transform Matrices'!AJ249+AF134</f>
        <v/>
      </c>
      <c r="AG248" s="82">
        <f>MAX(ABS(I248-U248),ABS(J248-V248),ABS(K248-W248),ABS(L248-X248),ABS(M248-Y248),ABS(N248-Z248),ABS(O248-AA248),ABS(P248-AB248),ABS(Q248-AC248),ABS(R248-AD248),ABS(S248-AE248),ABS(T248-AF248))</f>
        <v/>
      </c>
      <c r="AI248" s="14" t="inlineStr"/>
    </row>
    <row r="249">
      <c r="A249" s="65" t="inlineStr">
        <is>
          <t>- Pine</t>
        </is>
      </c>
      <c r="B249" s="52" t="inlineStr">
        <is>
          <t>ENV-395</t>
        </is>
      </c>
      <c r="C249" s="53" t="inlineStr">
        <is>
          <t>Group</t>
        </is>
      </c>
      <c r="D249" s="52" t="inlineStr">
        <is>
          <t>ENV-394</t>
        </is>
      </c>
      <c r="E249" s="52" t="n">
        <v>2</v>
      </c>
      <c r="F249" s="54">
        <f>L249</f>
        <v/>
      </c>
      <c r="G249" s="54">
        <f>P249</f>
        <v/>
      </c>
      <c r="H249" s="54">
        <f>T249</f>
        <v/>
      </c>
      <c r="I249" s="81" t="n">
        <v>-0.992699385</v>
      </c>
      <c r="J249" s="81" t="n">
        <v>0</v>
      </c>
      <c r="K249" s="81" t="n">
        <v>-0.120614685</v>
      </c>
      <c r="L249" s="81" t="n">
        <v>-1.94287992</v>
      </c>
      <c r="M249" s="81" t="n">
        <v>0</v>
      </c>
      <c r="N249" s="81" t="n">
        <v>1</v>
      </c>
      <c r="O249" s="81" t="n">
        <v>0</v>
      </c>
      <c r="P249" s="81" t="n">
        <v>-0.0456450954</v>
      </c>
      <c r="Q249" s="81" t="n">
        <v>0.120614685</v>
      </c>
      <c r="R249" s="81" t="n">
        <v>0</v>
      </c>
      <c r="S249" s="81" t="n">
        <v>-0.992699385</v>
      </c>
      <c r="T249" s="81" t="n">
        <v>-13.1890554</v>
      </c>
      <c r="U249" s="80">
        <f>U248*'4 Transform Matrices'!Y250+V248*'4 Transform Matrices'!AC250+W248*'4 Transform Matrices'!AG250</f>
        <v/>
      </c>
      <c r="V249" s="80">
        <f>U248*'4 Transform Matrices'!Z250+V248*'4 Transform Matrices'!AD250+W248*'4 Transform Matrices'!AH250</f>
        <v/>
      </c>
      <c r="W249" s="80">
        <f>U248*'4 Transform Matrices'!AA250+V248*'4 Transform Matrices'!AE250+W248*'4 Transform Matrices'!AI250</f>
        <v/>
      </c>
      <c r="X249" s="80">
        <f>U248*'4 Transform Matrices'!AB250+V248*'4 Transform Matrices'!AF250+W248*'4 Transform Matrices'!AJ250+X248</f>
        <v/>
      </c>
      <c r="Y249" s="80">
        <f>Y248*'4 Transform Matrices'!Y250+Z248*'4 Transform Matrices'!AC250+AA248*'4 Transform Matrices'!AG250</f>
        <v/>
      </c>
      <c r="Z249" s="80">
        <f>Y248*'4 Transform Matrices'!Z250+Z248*'4 Transform Matrices'!AD250+AA248*'4 Transform Matrices'!AH250</f>
        <v/>
      </c>
      <c r="AA249" s="80">
        <f>Y248*'4 Transform Matrices'!AA250+Z248*'4 Transform Matrices'!AE250+AA248*'4 Transform Matrices'!AI250</f>
        <v/>
      </c>
      <c r="AB249" s="80">
        <f>Y248*'4 Transform Matrices'!AB250+Z248*'4 Transform Matrices'!AF250+AA248*'4 Transform Matrices'!AJ250+AB248</f>
        <v/>
      </c>
      <c r="AC249" s="80">
        <f>AC248*'4 Transform Matrices'!Y250+AD248*'4 Transform Matrices'!AC250+AE248*'4 Transform Matrices'!AG250</f>
        <v/>
      </c>
      <c r="AD249" s="80">
        <f>AC248*'4 Transform Matrices'!Z250+AD248*'4 Transform Matrices'!AD250+AE248*'4 Transform Matrices'!AH250</f>
        <v/>
      </c>
      <c r="AE249" s="80">
        <f>AC248*'4 Transform Matrices'!AA250+AD248*'4 Transform Matrices'!AE250+AE248*'4 Transform Matrices'!AI250</f>
        <v/>
      </c>
      <c r="AF249" s="80">
        <f>AC248*'4 Transform Matrices'!AB250+AD248*'4 Transform Matrices'!AF250+AE248*'4 Transform Matrices'!AJ250+AF248</f>
        <v/>
      </c>
      <c r="AG249" s="82">
        <f>MAX(ABS(I249-U249),ABS(J249-V249),ABS(K249-W249),ABS(L249-X249),ABS(M249-Y249),ABS(N249-Z249),ABS(O249-AA249),ABS(P249-AB249),ABS(Q249-AC249),ABS(R249-AD249),ABS(S249-AE249),ABS(T249-AF249))</f>
        <v/>
      </c>
      <c r="AI249" s="14" t="inlineStr"/>
    </row>
    <row r="250">
      <c r="A250" s="65" t="inlineStr">
        <is>
          <t>- Pine</t>
        </is>
      </c>
      <c r="B250" s="52" t="inlineStr">
        <is>
          <t>ENV-404</t>
        </is>
      </c>
      <c r="C250" s="53" t="inlineStr">
        <is>
          <t>Group</t>
        </is>
      </c>
      <c r="D250" s="52" t="inlineStr">
        <is>
          <t>ENV-394</t>
        </is>
      </c>
      <c r="E250" s="52" t="n">
        <v>2</v>
      </c>
      <c r="F250" s="54">
        <f>L250</f>
        <v/>
      </c>
      <c r="G250" s="54">
        <f>P250</f>
        <v/>
      </c>
      <c r="H250" s="54">
        <f>T250</f>
        <v/>
      </c>
      <c r="I250" s="81" t="n">
        <v>-0.23922269</v>
      </c>
      <c r="J250" s="81" t="n">
        <v>0</v>
      </c>
      <c r="K250" s="81" t="n">
        <v>-0.9709647300000001</v>
      </c>
      <c r="L250" s="81" t="n">
        <v>-2.62885642</v>
      </c>
      <c r="M250" s="81" t="n">
        <v>0</v>
      </c>
      <c r="N250" s="81" t="n">
        <v>1</v>
      </c>
      <c r="O250" s="81" t="n">
        <v>0</v>
      </c>
      <c r="P250" s="81" t="n">
        <v>0.272661895</v>
      </c>
      <c r="Q250" s="81" t="n">
        <v>0.9709647300000001</v>
      </c>
      <c r="R250" s="81" t="n">
        <v>0</v>
      </c>
      <c r="S250" s="81" t="n">
        <v>-0.23922269</v>
      </c>
      <c r="T250" s="81" t="n">
        <v>-17.6413937</v>
      </c>
      <c r="U250" s="80">
        <f>U248*'4 Transform Matrices'!Y251+V248*'4 Transform Matrices'!AC251+W248*'4 Transform Matrices'!AG251</f>
        <v/>
      </c>
      <c r="V250" s="80">
        <f>U248*'4 Transform Matrices'!Z251+V248*'4 Transform Matrices'!AD251+W248*'4 Transform Matrices'!AH251</f>
        <v/>
      </c>
      <c r="W250" s="80">
        <f>U248*'4 Transform Matrices'!AA251+V248*'4 Transform Matrices'!AE251+W248*'4 Transform Matrices'!AI251</f>
        <v/>
      </c>
      <c r="X250" s="80">
        <f>U248*'4 Transform Matrices'!AB251+V248*'4 Transform Matrices'!AF251+W248*'4 Transform Matrices'!AJ251+X248</f>
        <v/>
      </c>
      <c r="Y250" s="80">
        <f>Y248*'4 Transform Matrices'!Y251+Z248*'4 Transform Matrices'!AC251+AA248*'4 Transform Matrices'!AG251</f>
        <v/>
      </c>
      <c r="Z250" s="80">
        <f>Y248*'4 Transform Matrices'!Z251+Z248*'4 Transform Matrices'!AD251+AA248*'4 Transform Matrices'!AH251</f>
        <v/>
      </c>
      <c r="AA250" s="80">
        <f>Y248*'4 Transform Matrices'!AA251+Z248*'4 Transform Matrices'!AE251+AA248*'4 Transform Matrices'!AI251</f>
        <v/>
      </c>
      <c r="AB250" s="80">
        <f>Y248*'4 Transform Matrices'!AB251+Z248*'4 Transform Matrices'!AF251+AA248*'4 Transform Matrices'!AJ251+AB248</f>
        <v/>
      </c>
      <c r="AC250" s="80">
        <f>AC248*'4 Transform Matrices'!Y251+AD248*'4 Transform Matrices'!AC251+AE248*'4 Transform Matrices'!AG251</f>
        <v/>
      </c>
      <c r="AD250" s="80">
        <f>AC248*'4 Transform Matrices'!Z251+AD248*'4 Transform Matrices'!AD251+AE248*'4 Transform Matrices'!AH251</f>
        <v/>
      </c>
      <c r="AE250" s="80">
        <f>AC248*'4 Transform Matrices'!AA251+AD248*'4 Transform Matrices'!AE251+AE248*'4 Transform Matrices'!AI251</f>
        <v/>
      </c>
      <c r="AF250" s="80">
        <f>AC248*'4 Transform Matrices'!AB251+AD248*'4 Transform Matrices'!AF251+AE248*'4 Transform Matrices'!AJ251+AF248</f>
        <v/>
      </c>
      <c r="AG250" s="82">
        <f>MAX(ABS(I250-U250),ABS(J250-V250),ABS(K250-W250),ABS(L250-X250),ABS(M250-Y250),ABS(N250-Z250),ABS(O250-AA250),ABS(P250-AB250),ABS(Q250-AC250),ABS(R250-AD250),ABS(S250-AE250),ABS(T250-AF250))</f>
        <v/>
      </c>
      <c r="AI250" s="14" t="inlineStr"/>
    </row>
    <row r="251">
      <c r="A251" s="65" t="inlineStr">
        <is>
          <t>- Pine</t>
        </is>
      </c>
      <c r="B251" s="52" t="inlineStr">
        <is>
          <t>ENV-412</t>
        </is>
      </c>
      <c r="C251" s="53" t="inlineStr">
        <is>
          <t>Group</t>
        </is>
      </c>
      <c r="D251" s="52" t="inlineStr">
        <is>
          <t>ENV-394</t>
        </is>
      </c>
      <c r="E251" s="52" t="n">
        <v>2</v>
      </c>
      <c r="F251" s="54">
        <f>L251</f>
        <v/>
      </c>
      <c r="G251" s="54">
        <f>P251</f>
        <v/>
      </c>
      <c r="H251" s="54">
        <f>T251</f>
        <v/>
      </c>
      <c r="I251" s="81" t="n">
        <v>0.09447810800000001</v>
      </c>
      <c r="J251" s="81" t="n">
        <v>0</v>
      </c>
      <c r="K251" s="81" t="n">
        <v>0.99552691</v>
      </c>
      <c r="L251" s="81" t="n">
        <v>0.303984582</v>
      </c>
      <c r="M251" s="81" t="n">
        <v>0</v>
      </c>
      <c r="N251" s="81" t="n">
        <v>1</v>
      </c>
      <c r="O251" s="81" t="n">
        <v>0</v>
      </c>
      <c r="P251" s="81" t="n">
        <v>-0.241420507</v>
      </c>
      <c r="Q251" s="81" t="n">
        <v>-0.99552691</v>
      </c>
      <c r="R251" s="81" t="n">
        <v>0</v>
      </c>
      <c r="S251" s="81" t="n">
        <v>0.09447810800000001</v>
      </c>
      <c r="T251" s="81" t="n">
        <v>-13.7023296</v>
      </c>
      <c r="U251" s="80">
        <f>U248*'4 Transform Matrices'!Y252+V248*'4 Transform Matrices'!AC252+W248*'4 Transform Matrices'!AG252</f>
        <v/>
      </c>
      <c r="V251" s="80">
        <f>U248*'4 Transform Matrices'!Z252+V248*'4 Transform Matrices'!AD252+W248*'4 Transform Matrices'!AH252</f>
        <v/>
      </c>
      <c r="W251" s="80">
        <f>U248*'4 Transform Matrices'!AA252+V248*'4 Transform Matrices'!AE252+W248*'4 Transform Matrices'!AI252</f>
        <v/>
      </c>
      <c r="X251" s="80">
        <f>U248*'4 Transform Matrices'!AB252+V248*'4 Transform Matrices'!AF252+W248*'4 Transform Matrices'!AJ252+X248</f>
        <v/>
      </c>
      <c r="Y251" s="80">
        <f>Y248*'4 Transform Matrices'!Y252+Z248*'4 Transform Matrices'!AC252+AA248*'4 Transform Matrices'!AG252</f>
        <v/>
      </c>
      <c r="Z251" s="80">
        <f>Y248*'4 Transform Matrices'!Z252+Z248*'4 Transform Matrices'!AD252+AA248*'4 Transform Matrices'!AH252</f>
        <v/>
      </c>
      <c r="AA251" s="80">
        <f>Y248*'4 Transform Matrices'!AA252+Z248*'4 Transform Matrices'!AE252+AA248*'4 Transform Matrices'!AI252</f>
        <v/>
      </c>
      <c r="AB251" s="80">
        <f>Y248*'4 Transform Matrices'!AB252+Z248*'4 Transform Matrices'!AF252+AA248*'4 Transform Matrices'!AJ252+AB248</f>
        <v/>
      </c>
      <c r="AC251" s="80">
        <f>AC248*'4 Transform Matrices'!Y252+AD248*'4 Transform Matrices'!AC252+AE248*'4 Transform Matrices'!AG252</f>
        <v/>
      </c>
      <c r="AD251" s="80">
        <f>AC248*'4 Transform Matrices'!Z252+AD248*'4 Transform Matrices'!AD252+AE248*'4 Transform Matrices'!AH252</f>
        <v/>
      </c>
      <c r="AE251" s="80">
        <f>AC248*'4 Transform Matrices'!AA252+AD248*'4 Transform Matrices'!AE252+AE248*'4 Transform Matrices'!AI252</f>
        <v/>
      </c>
      <c r="AF251" s="80">
        <f>AC248*'4 Transform Matrices'!AB252+AD248*'4 Transform Matrices'!AF252+AE248*'4 Transform Matrices'!AJ252+AF248</f>
        <v/>
      </c>
      <c r="AG251" s="82">
        <f>MAX(ABS(I251-U251),ABS(J251-V251),ABS(K251-W251),ABS(L251-X251),ABS(M251-Y251),ABS(N251-Z251),ABS(O251-AA251),ABS(P251-AB251),ABS(Q251-AC251),ABS(R251-AD251),ABS(S251-AE251),ABS(T251-AF251))</f>
        <v/>
      </c>
      <c r="AI251" s="14" t="inlineStr"/>
    </row>
    <row r="252">
      <c r="A252" s="65" t="inlineStr">
        <is>
          <t>- Pine</t>
        </is>
      </c>
      <c r="B252" s="52" t="inlineStr">
        <is>
          <t>ENV-420</t>
        </is>
      </c>
      <c r="C252" s="53" t="inlineStr">
        <is>
          <t>Group</t>
        </is>
      </c>
      <c r="D252" s="52" t="inlineStr">
        <is>
          <t>ENV-394</t>
        </is>
      </c>
      <c r="E252" s="52" t="n">
        <v>2</v>
      </c>
      <c r="F252" s="54">
        <f>L252</f>
        <v/>
      </c>
      <c r="G252" s="54">
        <f>P252</f>
        <v/>
      </c>
      <c r="H252" s="54">
        <f>T252</f>
        <v/>
      </c>
      <c r="I252" s="81" t="n">
        <v>0.795850337</v>
      </c>
      <c r="J252" s="81" t="n">
        <v>0</v>
      </c>
      <c r="K252" s="81" t="n">
        <v>-0.605493367</v>
      </c>
      <c r="L252" s="81" t="n">
        <v>-3.833251</v>
      </c>
      <c r="M252" s="81" t="n">
        <v>0</v>
      </c>
      <c r="N252" s="81" t="n">
        <v>1</v>
      </c>
      <c r="O252" s="81" t="n">
        <v>0</v>
      </c>
      <c r="P252" s="81" t="n">
        <v>-0.00555190258</v>
      </c>
      <c r="Q252" s="81" t="n">
        <v>0.605493367</v>
      </c>
      <c r="R252" s="81" t="n">
        <v>0</v>
      </c>
      <c r="S252" s="81" t="n">
        <v>0.795850337</v>
      </c>
      <c r="T252" s="81" t="n">
        <v>-13.989996</v>
      </c>
      <c r="U252" s="80">
        <f>U248*'4 Transform Matrices'!Y253+V248*'4 Transform Matrices'!AC253+W248*'4 Transform Matrices'!AG253</f>
        <v/>
      </c>
      <c r="V252" s="80">
        <f>U248*'4 Transform Matrices'!Z253+V248*'4 Transform Matrices'!AD253+W248*'4 Transform Matrices'!AH253</f>
        <v/>
      </c>
      <c r="W252" s="80">
        <f>U248*'4 Transform Matrices'!AA253+V248*'4 Transform Matrices'!AE253+W248*'4 Transform Matrices'!AI253</f>
        <v/>
      </c>
      <c r="X252" s="80">
        <f>U248*'4 Transform Matrices'!AB253+V248*'4 Transform Matrices'!AF253+W248*'4 Transform Matrices'!AJ253+X248</f>
        <v/>
      </c>
      <c r="Y252" s="80">
        <f>Y248*'4 Transform Matrices'!Y253+Z248*'4 Transform Matrices'!AC253+AA248*'4 Transform Matrices'!AG253</f>
        <v/>
      </c>
      <c r="Z252" s="80">
        <f>Y248*'4 Transform Matrices'!Z253+Z248*'4 Transform Matrices'!AD253+AA248*'4 Transform Matrices'!AH253</f>
        <v/>
      </c>
      <c r="AA252" s="80">
        <f>Y248*'4 Transform Matrices'!AA253+Z248*'4 Transform Matrices'!AE253+AA248*'4 Transform Matrices'!AI253</f>
        <v/>
      </c>
      <c r="AB252" s="80">
        <f>Y248*'4 Transform Matrices'!AB253+Z248*'4 Transform Matrices'!AF253+AA248*'4 Transform Matrices'!AJ253+AB248</f>
        <v/>
      </c>
      <c r="AC252" s="80">
        <f>AC248*'4 Transform Matrices'!Y253+AD248*'4 Transform Matrices'!AC253+AE248*'4 Transform Matrices'!AG253</f>
        <v/>
      </c>
      <c r="AD252" s="80">
        <f>AC248*'4 Transform Matrices'!Z253+AD248*'4 Transform Matrices'!AD253+AE248*'4 Transform Matrices'!AH253</f>
        <v/>
      </c>
      <c r="AE252" s="80">
        <f>AC248*'4 Transform Matrices'!AA253+AD248*'4 Transform Matrices'!AE253+AE248*'4 Transform Matrices'!AI253</f>
        <v/>
      </c>
      <c r="AF252" s="80">
        <f>AC248*'4 Transform Matrices'!AB253+AD248*'4 Transform Matrices'!AF253+AE248*'4 Transform Matrices'!AJ253+AF248</f>
        <v/>
      </c>
      <c r="AG252" s="82">
        <f>MAX(ABS(I252-U252),ABS(J252-V252),ABS(K252-W252),ABS(L252-X252),ABS(M252-Y252),ABS(N252-Z252),ABS(O252-AA252),ABS(P252-AB252),ABS(Q252-AC252),ABS(R252-AD252),ABS(S252-AE252),ABS(T252-AF252))</f>
        <v/>
      </c>
      <c r="AI252" s="14" t="inlineStr"/>
    </row>
    <row r="253">
      <c r="A253" s="65" t="inlineStr">
        <is>
          <t>- Pine</t>
        </is>
      </c>
      <c r="B253" s="52" t="inlineStr">
        <is>
          <t>ENV-429</t>
        </is>
      </c>
      <c r="C253" s="53" t="inlineStr">
        <is>
          <t>Group</t>
        </is>
      </c>
      <c r="D253" s="52" t="inlineStr">
        <is>
          <t>ENV-394</t>
        </is>
      </c>
      <c r="E253" s="52" t="n">
        <v>2</v>
      </c>
      <c r="F253" s="54">
        <f>L253</f>
        <v/>
      </c>
      <c r="G253" s="54">
        <f>P253</f>
        <v/>
      </c>
      <c r="H253" s="54">
        <f>T253</f>
        <v/>
      </c>
      <c r="I253" s="81" t="n">
        <v>-0.447683901</v>
      </c>
      <c r="J253" s="81" t="n">
        <v>0</v>
      </c>
      <c r="K253" s="81" t="n">
        <v>0.894191861</v>
      </c>
      <c r="L253" s="81" t="n">
        <v>-0.553810179</v>
      </c>
      <c r="M253" s="81" t="n">
        <v>0</v>
      </c>
      <c r="N253" s="81" t="n">
        <v>1</v>
      </c>
      <c r="O253" s="81" t="n">
        <v>0</v>
      </c>
      <c r="P253" s="81" t="n">
        <v>0.204753041</v>
      </c>
      <c r="Q253" s="81" t="n">
        <v>-0.894191861</v>
      </c>
      <c r="R253" s="81" t="n">
        <v>0</v>
      </c>
      <c r="S253" s="81" t="n">
        <v>-0.447683901</v>
      </c>
      <c r="T253" s="81" t="n">
        <v>-16.7939396</v>
      </c>
      <c r="U253" s="80">
        <f>U248*'4 Transform Matrices'!Y254+V248*'4 Transform Matrices'!AC254+W248*'4 Transform Matrices'!AG254</f>
        <v/>
      </c>
      <c r="V253" s="80">
        <f>U248*'4 Transform Matrices'!Z254+V248*'4 Transform Matrices'!AD254+W248*'4 Transform Matrices'!AH254</f>
        <v/>
      </c>
      <c r="W253" s="80">
        <f>U248*'4 Transform Matrices'!AA254+V248*'4 Transform Matrices'!AE254+W248*'4 Transform Matrices'!AI254</f>
        <v/>
      </c>
      <c r="X253" s="80">
        <f>U248*'4 Transform Matrices'!AB254+V248*'4 Transform Matrices'!AF254+W248*'4 Transform Matrices'!AJ254+X248</f>
        <v/>
      </c>
      <c r="Y253" s="80">
        <f>Y248*'4 Transform Matrices'!Y254+Z248*'4 Transform Matrices'!AC254+AA248*'4 Transform Matrices'!AG254</f>
        <v/>
      </c>
      <c r="Z253" s="80">
        <f>Y248*'4 Transform Matrices'!Z254+Z248*'4 Transform Matrices'!AD254+AA248*'4 Transform Matrices'!AH254</f>
        <v/>
      </c>
      <c r="AA253" s="80">
        <f>Y248*'4 Transform Matrices'!AA254+Z248*'4 Transform Matrices'!AE254+AA248*'4 Transform Matrices'!AI254</f>
        <v/>
      </c>
      <c r="AB253" s="80">
        <f>Y248*'4 Transform Matrices'!AB254+Z248*'4 Transform Matrices'!AF254+AA248*'4 Transform Matrices'!AJ254+AB248</f>
        <v/>
      </c>
      <c r="AC253" s="80">
        <f>AC248*'4 Transform Matrices'!Y254+AD248*'4 Transform Matrices'!AC254+AE248*'4 Transform Matrices'!AG254</f>
        <v/>
      </c>
      <c r="AD253" s="80">
        <f>AC248*'4 Transform Matrices'!Z254+AD248*'4 Transform Matrices'!AD254+AE248*'4 Transform Matrices'!AH254</f>
        <v/>
      </c>
      <c r="AE253" s="80">
        <f>AC248*'4 Transform Matrices'!AA254+AD248*'4 Transform Matrices'!AE254+AE248*'4 Transform Matrices'!AI254</f>
        <v/>
      </c>
      <c r="AF253" s="80">
        <f>AC248*'4 Transform Matrices'!AB254+AD248*'4 Transform Matrices'!AF254+AE248*'4 Transform Matrices'!AJ254+AF248</f>
        <v/>
      </c>
      <c r="AG253" s="82">
        <f>MAX(ABS(I253-U253),ABS(J253-V253),ABS(K253-W253),ABS(L253-X253),ABS(M253-Y253),ABS(N253-Z253),ABS(O253-AA253),ABS(P253-AB253),ABS(Q253-AC253),ABS(R253-AD253),ABS(S253-AE253),ABS(T253-AF253))</f>
        <v/>
      </c>
      <c r="AI253" s="14" t="inlineStr"/>
    </row>
    <row r="254">
      <c r="A254" s="65" t="inlineStr">
        <is>
          <t>- Pine</t>
        </is>
      </c>
      <c r="B254" s="52" t="inlineStr">
        <is>
          <t>ENV-438</t>
        </is>
      </c>
      <c r="C254" s="53" t="inlineStr">
        <is>
          <t>Group</t>
        </is>
      </c>
      <c r="D254" s="52" t="inlineStr">
        <is>
          <t>ENV-394</t>
        </is>
      </c>
      <c r="E254" s="52" t="n">
        <v>2</v>
      </c>
      <c r="F254" s="54">
        <f>L254</f>
        <v/>
      </c>
      <c r="G254" s="54">
        <f>P254</f>
        <v/>
      </c>
      <c r="H254" s="54">
        <f>T254</f>
        <v/>
      </c>
      <c r="I254" s="81" t="n">
        <v>-0.896260917</v>
      </c>
      <c r="J254" s="81" t="n">
        <v>0</v>
      </c>
      <c r="K254" s="81" t="n">
        <v>0.443527162</v>
      </c>
      <c r="L254" s="81" t="n">
        <v>-4.68622255</v>
      </c>
      <c r="M254" s="81" t="n">
        <v>0</v>
      </c>
      <c r="N254" s="81" t="n">
        <v>1</v>
      </c>
      <c r="O254" s="81" t="n">
        <v>0</v>
      </c>
      <c r="P254" s="81" t="n">
        <v>0.300034583</v>
      </c>
      <c r="Q254" s="81" t="n">
        <v>-0.443527162</v>
      </c>
      <c r="R254" s="81" t="n">
        <v>0</v>
      </c>
      <c r="S254" s="81" t="n">
        <v>-0.896260917</v>
      </c>
      <c r="T254" s="81" t="n">
        <v>-16.0965767</v>
      </c>
      <c r="U254" s="80">
        <f>U248*'4 Transform Matrices'!Y255+V248*'4 Transform Matrices'!AC255+W248*'4 Transform Matrices'!AG255</f>
        <v/>
      </c>
      <c r="V254" s="80">
        <f>U248*'4 Transform Matrices'!Z255+V248*'4 Transform Matrices'!AD255+W248*'4 Transform Matrices'!AH255</f>
        <v/>
      </c>
      <c r="W254" s="80">
        <f>U248*'4 Transform Matrices'!AA255+V248*'4 Transform Matrices'!AE255+W248*'4 Transform Matrices'!AI255</f>
        <v/>
      </c>
      <c r="X254" s="80">
        <f>U248*'4 Transform Matrices'!AB255+V248*'4 Transform Matrices'!AF255+W248*'4 Transform Matrices'!AJ255+X248</f>
        <v/>
      </c>
      <c r="Y254" s="80">
        <f>Y248*'4 Transform Matrices'!Y255+Z248*'4 Transform Matrices'!AC255+AA248*'4 Transform Matrices'!AG255</f>
        <v/>
      </c>
      <c r="Z254" s="80">
        <f>Y248*'4 Transform Matrices'!Z255+Z248*'4 Transform Matrices'!AD255+AA248*'4 Transform Matrices'!AH255</f>
        <v/>
      </c>
      <c r="AA254" s="80">
        <f>Y248*'4 Transform Matrices'!AA255+Z248*'4 Transform Matrices'!AE255+AA248*'4 Transform Matrices'!AI255</f>
        <v/>
      </c>
      <c r="AB254" s="80">
        <f>Y248*'4 Transform Matrices'!AB255+Z248*'4 Transform Matrices'!AF255+AA248*'4 Transform Matrices'!AJ255+AB248</f>
        <v/>
      </c>
      <c r="AC254" s="80">
        <f>AC248*'4 Transform Matrices'!Y255+AD248*'4 Transform Matrices'!AC255+AE248*'4 Transform Matrices'!AG255</f>
        <v/>
      </c>
      <c r="AD254" s="80">
        <f>AC248*'4 Transform Matrices'!Z255+AD248*'4 Transform Matrices'!AD255+AE248*'4 Transform Matrices'!AH255</f>
        <v/>
      </c>
      <c r="AE254" s="80">
        <f>AC248*'4 Transform Matrices'!AA255+AD248*'4 Transform Matrices'!AE255+AE248*'4 Transform Matrices'!AI255</f>
        <v/>
      </c>
      <c r="AF254" s="80">
        <f>AC248*'4 Transform Matrices'!AB255+AD248*'4 Transform Matrices'!AF255+AE248*'4 Transform Matrices'!AJ255+AF248</f>
        <v/>
      </c>
      <c r="AG254" s="82">
        <f>MAX(ABS(I254-U254),ABS(J254-V254),ABS(K254-W254),ABS(L254-X254),ABS(M254-Y254),ABS(N254-Z254),ABS(O254-AA254),ABS(P254-AB254),ABS(Q254-AC254),ABS(R254-AD254),ABS(S254-AE254),ABS(T254-AF254))</f>
        <v/>
      </c>
      <c r="AI254" s="14" t="inlineStr"/>
    </row>
    <row r="255">
      <c r="A255" s="60" t="inlineStr">
        <is>
          <t>- Forest patch</t>
        </is>
      </c>
      <c r="B255" s="52" t="inlineStr">
        <is>
          <t>ENV-446</t>
        </is>
      </c>
      <c r="C255" s="53" t="inlineStr">
        <is>
          <t>Group</t>
        </is>
      </c>
      <c r="D255" s="52" t="inlineStr">
        <is>
          <t>ENV-00</t>
        </is>
      </c>
      <c r="E255" s="52" t="n">
        <v>1</v>
      </c>
      <c r="F255" s="54">
        <f>L255</f>
        <v/>
      </c>
      <c r="G255" s="54">
        <f>P255</f>
        <v/>
      </c>
      <c r="H255" s="54">
        <f>T255</f>
        <v/>
      </c>
      <c r="I255" s="81" t="n">
        <v>1</v>
      </c>
      <c r="J255" s="81" t="n">
        <v>0</v>
      </c>
      <c r="K255" s="81" t="n">
        <v>0</v>
      </c>
      <c r="L255" s="81" t="n">
        <v>0</v>
      </c>
      <c r="M255" s="81" t="n">
        <v>0</v>
      </c>
      <c r="N255" s="81" t="n">
        <v>1</v>
      </c>
      <c r="O255" s="81" t="n">
        <v>0</v>
      </c>
      <c r="P255" s="81" t="n">
        <v>0</v>
      </c>
      <c r="Q255" s="81" t="n">
        <v>0</v>
      </c>
      <c r="R255" s="81" t="n">
        <v>0</v>
      </c>
      <c r="S255" s="81" t="n">
        <v>1</v>
      </c>
      <c r="T255" s="81" t="n">
        <v>0</v>
      </c>
      <c r="U255" s="80">
        <f>U134*'4 Transform Matrices'!Y256+V134*'4 Transform Matrices'!AC256+W134*'4 Transform Matrices'!AG256</f>
        <v/>
      </c>
      <c r="V255" s="80">
        <f>U134*'4 Transform Matrices'!Z256+V134*'4 Transform Matrices'!AD256+W134*'4 Transform Matrices'!AH256</f>
        <v/>
      </c>
      <c r="W255" s="80">
        <f>U134*'4 Transform Matrices'!AA256+V134*'4 Transform Matrices'!AE256+W134*'4 Transform Matrices'!AI256</f>
        <v/>
      </c>
      <c r="X255" s="80">
        <f>U134*'4 Transform Matrices'!AB256+V134*'4 Transform Matrices'!AF256+W134*'4 Transform Matrices'!AJ256+X134</f>
        <v/>
      </c>
      <c r="Y255" s="80">
        <f>Y134*'4 Transform Matrices'!Y256+Z134*'4 Transform Matrices'!AC256+AA134*'4 Transform Matrices'!AG256</f>
        <v/>
      </c>
      <c r="Z255" s="80">
        <f>Y134*'4 Transform Matrices'!Z256+Z134*'4 Transform Matrices'!AD256+AA134*'4 Transform Matrices'!AH256</f>
        <v/>
      </c>
      <c r="AA255" s="80">
        <f>Y134*'4 Transform Matrices'!AA256+Z134*'4 Transform Matrices'!AE256+AA134*'4 Transform Matrices'!AI256</f>
        <v/>
      </c>
      <c r="AB255" s="80">
        <f>Y134*'4 Transform Matrices'!AB256+Z134*'4 Transform Matrices'!AF256+AA134*'4 Transform Matrices'!AJ256+AB134</f>
        <v/>
      </c>
      <c r="AC255" s="80">
        <f>AC134*'4 Transform Matrices'!Y256+AD134*'4 Transform Matrices'!AC256+AE134*'4 Transform Matrices'!AG256</f>
        <v/>
      </c>
      <c r="AD255" s="80">
        <f>AC134*'4 Transform Matrices'!Z256+AD134*'4 Transform Matrices'!AD256+AE134*'4 Transform Matrices'!AH256</f>
        <v/>
      </c>
      <c r="AE255" s="80">
        <f>AC134*'4 Transform Matrices'!AA256+AD134*'4 Transform Matrices'!AE256+AE134*'4 Transform Matrices'!AI256</f>
        <v/>
      </c>
      <c r="AF255" s="80">
        <f>AC134*'4 Transform Matrices'!AB256+AD134*'4 Transform Matrices'!AF256+AE134*'4 Transform Matrices'!AJ256+AF134</f>
        <v/>
      </c>
      <c r="AG255" s="82">
        <f>MAX(ABS(I255-U255),ABS(J255-V255),ABS(K255-W255),ABS(L255-X255),ABS(M255-Y255),ABS(N255-Z255),ABS(O255-AA255),ABS(P255-AB255),ABS(Q255-AC255),ABS(R255-AD255),ABS(S255-AE255),ABS(T255-AF255))</f>
        <v/>
      </c>
      <c r="AI255" s="14" t="inlineStr"/>
    </row>
    <row r="256">
      <c r="A256" s="65" t="inlineStr">
        <is>
          <t>- Pine</t>
        </is>
      </c>
      <c r="B256" s="52" t="inlineStr">
        <is>
          <t>ENV-447</t>
        </is>
      </c>
      <c r="C256" s="53" t="inlineStr">
        <is>
          <t>Group</t>
        </is>
      </c>
      <c r="D256" s="52" t="inlineStr">
        <is>
          <t>ENV-446</t>
        </is>
      </c>
      <c r="E256" s="52" t="n">
        <v>2</v>
      </c>
      <c r="F256" s="54">
        <f>L256</f>
        <v/>
      </c>
      <c r="G256" s="54">
        <f>P256</f>
        <v/>
      </c>
      <c r="H256" s="54">
        <f>T256</f>
        <v/>
      </c>
      <c r="I256" s="81" t="n">
        <v>0.972410321</v>
      </c>
      <c r="J256" s="81" t="n">
        <v>0</v>
      </c>
      <c r="K256" s="81" t="n">
        <v>0.233276919</v>
      </c>
      <c r="L256" s="81" t="n">
        <v>-15.5057096</v>
      </c>
      <c r="M256" s="81" t="n">
        <v>0</v>
      </c>
      <c r="N256" s="81" t="n">
        <v>1</v>
      </c>
      <c r="O256" s="81" t="n">
        <v>0</v>
      </c>
      <c r="P256" s="81" t="n">
        <v>0.027307475</v>
      </c>
      <c r="Q256" s="81" t="n">
        <v>-0.233276919</v>
      </c>
      <c r="R256" s="81" t="n">
        <v>0</v>
      </c>
      <c r="S256" s="81" t="n">
        <v>0.972410321</v>
      </c>
      <c r="T256" s="81" t="n">
        <v>-3.76946664</v>
      </c>
      <c r="U256" s="80">
        <f>U255*'4 Transform Matrices'!Y257+V255*'4 Transform Matrices'!AC257+W255*'4 Transform Matrices'!AG257</f>
        <v/>
      </c>
      <c r="V256" s="80">
        <f>U255*'4 Transform Matrices'!Z257+V255*'4 Transform Matrices'!AD257+W255*'4 Transform Matrices'!AH257</f>
        <v/>
      </c>
      <c r="W256" s="80">
        <f>U255*'4 Transform Matrices'!AA257+V255*'4 Transform Matrices'!AE257+W255*'4 Transform Matrices'!AI257</f>
        <v/>
      </c>
      <c r="X256" s="80">
        <f>U255*'4 Transform Matrices'!AB257+V255*'4 Transform Matrices'!AF257+W255*'4 Transform Matrices'!AJ257+X255</f>
        <v/>
      </c>
      <c r="Y256" s="80">
        <f>Y255*'4 Transform Matrices'!Y257+Z255*'4 Transform Matrices'!AC257+AA255*'4 Transform Matrices'!AG257</f>
        <v/>
      </c>
      <c r="Z256" s="80">
        <f>Y255*'4 Transform Matrices'!Z257+Z255*'4 Transform Matrices'!AD257+AA255*'4 Transform Matrices'!AH257</f>
        <v/>
      </c>
      <c r="AA256" s="80">
        <f>Y255*'4 Transform Matrices'!AA257+Z255*'4 Transform Matrices'!AE257+AA255*'4 Transform Matrices'!AI257</f>
        <v/>
      </c>
      <c r="AB256" s="80">
        <f>Y255*'4 Transform Matrices'!AB257+Z255*'4 Transform Matrices'!AF257+AA255*'4 Transform Matrices'!AJ257+AB255</f>
        <v/>
      </c>
      <c r="AC256" s="80">
        <f>AC255*'4 Transform Matrices'!Y257+AD255*'4 Transform Matrices'!AC257+AE255*'4 Transform Matrices'!AG257</f>
        <v/>
      </c>
      <c r="AD256" s="80">
        <f>AC255*'4 Transform Matrices'!Z257+AD255*'4 Transform Matrices'!AD257+AE255*'4 Transform Matrices'!AH257</f>
        <v/>
      </c>
      <c r="AE256" s="80">
        <f>AC255*'4 Transform Matrices'!AA257+AD255*'4 Transform Matrices'!AE257+AE255*'4 Transform Matrices'!AI257</f>
        <v/>
      </c>
      <c r="AF256" s="80">
        <f>AC255*'4 Transform Matrices'!AB257+AD255*'4 Transform Matrices'!AF257+AE255*'4 Transform Matrices'!AJ257+AF255</f>
        <v/>
      </c>
      <c r="AG256" s="82">
        <f>MAX(ABS(I256-U256),ABS(J256-V256),ABS(K256-W256),ABS(L256-X256),ABS(M256-Y256),ABS(N256-Z256),ABS(O256-AA256),ABS(P256-AB256),ABS(Q256-AC256),ABS(R256-AD256),ABS(S256-AE256),ABS(T256-AF256))</f>
        <v/>
      </c>
      <c r="AI256" s="14" t="inlineStr"/>
    </row>
    <row r="257">
      <c r="A257" s="65" t="inlineStr">
        <is>
          <t>- Pine</t>
        </is>
      </c>
      <c r="B257" s="52" t="inlineStr">
        <is>
          <t>ENV-455</t>
        </is>
      </c>
      <c r="C257" s="53" t="inlineStr">
        <is>
          <t>Group</t>
        </is>
      </c>
      <c r="D257" s="52" t="inlineStr">
        <is>
          <t>ENV-446</t>
        </is>
      </c>
      <c r="E257" s="52" t="n">
        <v>2</v>
      </c>
      <c r="F257" s="54">
        <f>L257</f>
        <v/>
      </c>
      <c r="G257" s="54">
        <f>P257</f>
        <v/>
      </c>
      <c r="H257" s="54">
        <f>T257</f>
        <v/>
      </c>
      <c r="I257" s="81" t="n">
        <v>-0.972082853</v>
      </c>
      <c r="J257" s="81" t="n">
        <v>0</v>
      </c>
      <c r="K257" s="81" t="n">
        <v>-0.234637901</v>
      </c>
      <c r="L257" s="81" t="n">
        <v>-14.0549431</v>
      </c>
      <c r="M257" s="81" t="n">
        <v>0</v>
      </c>
      <c r="N257" s="81" t="n">
        <v>1</v>
      </c>
      <c r="O257" s="81" t="n">
        <v>0</v>
      </c>
      <c r="P257" s="81" t="n">
        <v>-0.116608188</v>
      </c>
      <c r="Q257" s="81" t="n">
        <v>0.234637901</v>
      </c>
      <c r="R257" s="81" t="n">
        <v>0</v>
      </c>
      <c r="S257" s="81" t="n">
        <v>-0.972082853</v>
      </c>
      <c r="T257" s="81" t="n">
        <v>-5.59657669</v>
      </c>
      <c r="U257" s="80">
        <f>U255*'4 Transform Matrices'!Y258+V255*'4 Transform Matrices'!AC258+W255*'4 Transform Matrices'!AG258</f>
        <v/>
      </c>
      <c r="V257" s="80">
        <f>U255*'4 Transform Matrices'!Z258+V255*'4 Transform Matrices'!AD258+W255*'4 Transform Matrices'!AH258</f>
        <v/>
      </c>
      <c r="W257" s="80">
        <f>U255*'4 Transform Matrices'!AA258+V255*'4 Transform Matrices'!AE258+W255*'4 Transform Matrices'!AI258</f>
        <v/>
      </c>
      <c r="X257" s="80">
        <f>U255*'4 Transform Matrices'!AB258+V255*'4 Transform Matrices'!AF258+W255*'4 Transform Matrices'!AJ258+X255</f>
        <v/>
      </c>
      <c r="Y257" s="80">
        <f>Y255*'4 Transform Matrices'!Y258+Z255*'4 Transform Matrices'!AC258+AA255*'4 Transform Matrices'!AG258</f>
        <v/>
      </c>
      <c r="Z257" s="80">
        <f>Y255*'4 Transform Matrices'!Z258+Z255*'4 Transform Matrices'!AD258+AA255*'4 Transform Matrices'!AH258</f>
        <v/>
      </c>
      <c r="AA257" s="80">
        <f>Y255*'4 Transform Matrices'!AA258+Z255*'4 Transform Matrices'!AE258+AA255*'4 Transform Matrices'!AI258</f>
        <v/>
      </c>
      <c r="AB257" s="80">
        <f>Y255*'4 Transform Matrices'!AB258+Z255*'4 Transform Matrices'!AF258+AA255*'4 Transform Matrices'!AJ258+AB255</f>
        <v/>
      </c>
      <c r="AC257" s="80">
        <f>AC255*'4 Transform Matrices'!Y258+AD255*'4 Transform Matrices'!AC258+AE255*'4 Transform Matrices'!AG258</f>
        <v/>
      </c>
      <c r="AD257" s="80">
        <f>AC255*'4 Transform Matrices'!Z258+AD255*'4 Transform Matrices'!AD258+AE255*'4 Transform Matrices'!AH258</f>
        <v/>
      </c>
      <c r="AE257" s="80">
        <f>AC255*'4 Transform Matrices'!AA258+AD255*'4 Transform Matrices'!AE258+AE255*'4 Transform Matrices'!AI258</f>
        <v/>
      </c>
      <c r="AF257" s="80">
        <f>AC255*'4 Transform Matrices'!AB258+AD255*'4 Transform Matrices'!AF258+AE255*'4 Transform Matrices'!AJ258+AF255</f>
        <v/>
      </c>
      <c r="AG257" s="82">
        <f>MAX(ABS(I257-U257),ABS(J257-V257),ABS(K257-W257),ABS(L257-X257),ABS(M257-Y257),ABS(N257-Z257),ABS(O257-AA257),ABS(P257-AB257),ABS(Q257-AC257),ABS(R257-AD257),ABS(S257-AE257),ABS(T257-AF257))</f>
        <v/>
      </c>
      <c r="AI257" s="14" t="inlineStr"/>
    </row>
    <row r="258">
      <c r="A258" s="65" t="inlineStr">
        <is>
          <t>- Pine</t>
        </is>
      </c>
      <c r="B258" s="52" t="inlineStr">
        <is>
          <t>ENV-463</t>
        </is>
      </c>
      <c r="C258" s="53" t="inlineStr">
        <is>
          <t>Group</t>
        </is>
      </c>
      <c r="D258" s="52" t="inlineStr">
        <is>
          <t>ENV-446</t>
        </is>
      </c>
      <c r="E258" s="52" t="n">
        <v>2</v>
      </c>
      <c r="F258" s="54">
        <f>L258</f>
        <v/>
      </c>
      <c r="G258" s="54">
        <f>P258</f>
        <v/>
      </c>
      <c r="H258" s="54">
        <f>T258</f>
        <v/>
      </c>
      <c r="I258" s="81" t="n">
        <v>0.800182164</v>
      </c>
      <c r="J258" s="81" t="n">
        <v>0</v>
      </c>
      <c r="K258" s="81" t="n">
        <v>0.599757075</v>
      </c>
      <c r="L258" s="81" t="n">
        <v>-16.1637764</v>
      </c>
      <c r="M258" s="81" t="n">
        <v>0</v>
      </c>
      <c r="N258" s="81" t="n">
        <v>1</v>
      </c>
      <c r="O258" s="81" t="n">
        <v>0</v>
      </c>
      <c r="P258" s="81" t="n">
        <v>0.373093963</v>
      </c>
      <c r="Q258" s="81" t="n">
        <v>-0.599757075</v>
      </c>
      <c r="R258" s="81" t="n">
        <v>0</v>
      </c>
      <c r="S258" s="81" t="n">
        <v>0.800182164</v>
      </c>
      <c r="T258" s="81" t="n">
        <v>-6.39016485</v>
      </c>
      <c r="U258" s="80">
        <f>U255*'4 Transform Matrices'!Y259+V255*'4 Transform Matrices'!AC259+W255*'4 Transform Matrices'!AG259</f>
        <v/>
      </c>
      <c r="V258" s="80">
        <f>U255*'4 Transform Matrices'!Z259+V255*'4 Transform Matrices'!AD259+W255*'4 Transform Matrices'!AH259</f>
        <v/>
      </c>
      <c r="W258" s="80">
        <f>U255*'4 Transform Matrices'!AA259+V255*'4 Transform Matrices'!AE259+W255*'4 Transform Matrices'!AI259</f>
        <v/>
      </c>
      <c r="X258" s="80">
        <f>U255*'4 Transform Matrices'!AB259+V255*'4 Transform Matrices'!AF259+W255*'4 Transform Matrices'!AJ259+X255</f>
        <v/>
      </c>
      <c r="Y258" s="80">
        <f>Y255*'4 Transform Matrices'!Y259+Z255*'4 Transform Matrices'!AC259+AA255*'4 Transform Matrices'!AG259</f>
        <v/>
      </c>
      <c r="Z258" s="80">
        <f>Y255*'4 Transform Matrices'!Z259+Z255*'4 Transform Matrices'!AD259+AA255*'4 Transform Matrices'!AH259</f>
        <v/>
      </c>
      <c r="AA258" s="80">
        <f>Y255*'4 Transform Matrices'!AA259+Z255*'4 Transform Matrices'!AE259+AA255*'4 Transform Matrices'!AI259</f>
        <v/>
      </c>
      <c r="AB258" s="80">
        <f>Y255*'4 Transform Matrices'!AB259+Z255*'4 Transform Matrices'!AF259+AA255*'4 Transform Matrices'!AJ259+AB255</f>
        <v/>
      </c>
      <c r="AC258" s="80">
        <f>AC255*'4 Transform Matrices'!Y259+AD255*'4 Transform Matrices'!AC259+AE255*'4 Transform Matrices'!AG259</f>
        <v/>
      </c>
      <c r="AD258" s="80">
        <f>AC255*'4 Transform Matrices'!Z259+AD255*'4 Transform Matrices'!AD259+AE255*'4 Transform Matrices'!AH259</f>
        <v/>
      </c>
      <c r="AE258" s="80">
        <f>AC255*'4 Transform Matrices'!AA259+AD255*'4 Transform Matrices'!AE259+AE255*'4 Transform Matrices'!AI259</f>
        <v/>
      </c>
      <c r="AF258" s="80">
        <f>AC255*'4 Transform Matrices'!AB259+AD255*'4 Transform Matrices'!AF259+AE255*'4 Transform Matrices'!AJ259+AF255</f>
        <v/>
      </c>
      <c r="AG258" s="82">
        <f>MAX(ABS(I258-U258),ABS(J258-V258),ABS(K258-W258),ABS(L258-X258),ABS(M258-Y258),ABS(N258-Z258),ABS(O258-AA258),ABS(P258-AB258),ABS(Q258-AC258),ABS(R258-AD258),ABS(S258-AE258),ABS(T258-AF258))</f>
        <v/>
      </c>
      <c r="AI258" s="14" t="inlineStr"/>
    </row>
    <row r="259">
      <c r="A259" s="65" t="inlineStr">
        <is>
          <t>- Pine</t>
        </is>
      </c>
      <c r="B259" s="52" t="inlineStr">
        <is>
          <t>ENV-472</t>
        </is>
      </c>
      <c r="C259" s="53" t="inlineStr">
        <is>
          <t>Group</t>
        </is>
      </c>
      <c r="D259" s="52" t="inlineStr">
        <is>
          <t>ENV-446</t>
        </is>
      </c>
      <c r="E259" s="52" t="n">
        <v>2</v>
      </c>
      <c r="F259" s="54">
        <f>L259</f>
        <v/>
      </c>
      <c r="G259" s="54">
        <f>P259</f>
        <v/>
      </c>
      <c r="H259" s="54">
        <f>T259</f>
        <v/>
      </c>
      <c r="I259" s="81" t="n">
        <v>-0.733363271</v>
      </c>
      <c r="J259" s="81" t="n">
        <v>0</v>
      </c>
      <c r="K259" s="81" t="n">
        <v>-0.679836988</v>
      </c>
      <c r="L259" s="81" t="n">
        <v>-14.9448195</v>
      </c>
      <c r="M259" s="81" t="n">
        <v>0</v>
      </c>
      <c r="N259" s="81" t="n">
        <v>1</v>
      </c>
      <c r="O259" s="81" t="n">
        <v>0</v>
      </c>
      <c r="P259" s="81" t="n">
        <v>0.321197301</v>
      </c>
      <c r="Q259" s="81" t="n">
        <v>0.679836988</v>
      </c>
      <c r="R259" s="81" t="n">
        <v>0</v>
      </c>
      <c r="S259" s="81" t="n">
        <v>-0.733363271</v>
      </c>
      <c r="T259" s="81" t="n">
        <v>-8.57336712</v>
      </c>
      <c r="U259" s="80">
        <f>U255*'4 Transform Matrices'!Y260+V255*'4 Transform Matrices'!AC260+W255*'4 Transform Matrices'!AG260</f>
        <v/>
      </c>
      <c r="V259" s="80">
        <f>U255*'4 Transform Matrices'!Z260+V255*'4 Transform Matrices'!AD260+W255*'4 Transform Matrices'!AH260</f>
        <v/>
      </c>
      <c r="W259" s="80">
        <f>U255*'4 Transform Matrices'!AA260+V255*'4 Transform Matrices'!AE260+W255*'4 Transform Matrices'!AI260</f>
        <v/>
      </c>
      <c r="X259" s="80">
        <f>U255*'4 Transform Matrices'!AB260+V255*'4 Transform Matrices'!AF260+W255*'4 Transform Matrices'!AJ260+X255</f>
        <v/>
      </c>
      <c r="Y259" s="80">
        <f>Y255*'4 Transform Matrices'!Y260+Z255*'4 Transform Matrices'!AC260+AA255*'4 Transform Matrices'!AG260</f>
        <v/>
      </c>
      <c r="Z259" s="80">
        <f>Y255*'4 Transform Matrices'!Z260+Z255*'4 Transform Matrices'!AD260+AA255*'4 Transform Matrices'!AH260</f>
        <v/>
      </c>
      <c r="AA259" s="80">
        <f>Y255*'4 Transform Matrices'!AA260+Z255*'4 Transform Matrices'!AE260+AA255*'4 Transform Matrices'!AI260</f>
        <v/>
      </c>
      <c r="AB259" s="80">
        <f>Y255*'4 Transform Matrices'!AB260+Z255*'4 Transform Matrices'!AF260+AA255*'4 Transform Matrices'!AJ260+AB255</f>
        <v/>
      </c>
      <c r="AC259" s="80">
        <f>AC255*'4 Transform Matrices'!Y260+AD255*'4 Transform Matrices'!AC260+AE255*'4 Transform Matrices'!AG260</f>
        <v/>
      </c>
      <c r="AD259" s="80">
        <f>AC255*'4 Transform Matrices'!Z260+AD255*'4 Transform Matrices'!AD260+AE255*'4 Transform Matrices'!AH260</f>
        <v/>
      </c>
      <c r="AE259" s="80">
        <f>AC255*'4 Transform Matrices'!AA260+AD255*'4 Transform Matrices'!AE260+AE255*'4 Transform Matrices'!AI260</f>
        <v/>
      </c>
      <c r="AF259" s="80">
        <f>AC255*'4 Transform Matrices'!AB260+AD255*'4 Transform Matrices'!AF260+AE255*'4 Transform Matrices'!AJ260+AF255</f>
        <v/>
      </c>
      <c r="AG259" s="82">
        <f>MAX(ABS(I259-U259),ABS(J259-V259),ABS(K259-W259),ABS(L259-X259),ABS(M259-Y259),ABS(N259-Z259),ABS(O259-AA259),ABS(P259-AB259),ABS(Q259-AC259),ABS(R259-AD259),ABS(S259-AE259),ABS(T259-AF259))</f>
        <v/>
      </c>
      <c r="AI259" s="14" t="inlineStr"/>
    </row>
    <row r="260">
      <c r="A260" s="60" t="inlineStr">
        <is>
          <t>- Forest patch</t>
        </is>
      </c>
      <c r="B260" s="52" t="inlineStr">
        <is>
          <t>ENV-480</t>
        </is>
      </c>
      <c r="C260" s="53" t="inlineStr">
        <is>
          <t>Group</t>
        </is>
      </c>
      <c r="D260" s="52" t="inlineStr">
        <is>
          <t>ENV-00</t>
        </is>
      </c>
      <c r="E260" s="52" t="n">
        <v>1</v>
      </c>
      <c r="F260" s="54">
        <f>L260</f>
        <v/>
      </c>
      <c r="G260" s="54">
        <f>P260</f>
        <v/>
      </c>
      <c r="H260" s="54">
        <f>T260</f>
        <v/>
      </c>
      <c r="I260" s="81" t="n">
        <v>1</v>
      </c>
      <c r="J260" s="81" t="n">
        <v>0</v>
      </c>
      <c r="K260" s="81" t="n">
        <v>0</v>
      </c>
      <c r="L260" s="81" t="n">
        <v>0</v>
      </c>
      <c r="M260" s="81" t="n">
        <v>0</v>
      </c>
      <c r="N260" s="81" t="n">
        <v>1</v>
      </c>
      <c r="O260" s="81" t="n">
        <v>0</v>
      </c>
      <c r="P260" s="81" t="n">
        <v>0</v>
      </c>
      <c r="Q260" s="81" t="n">
        <v>0</v>
      </c>
      <c r="R260" s="81" t="n">
        <v>0</v>
      </c>
      <c r="S260" s="81" t="n">
        <v>1</v>
      </c>
      <c r="T260" s="81" t="n">
        <v>0</v>
      </c>
      <c r="U260" s="80">
        <f>U134*'4 Transform Matrices'!Y261+V134*'4 Transform Matrices'!AC261+W134*'4 Transform Matrices'!AG261</f>
        <v/>
      </c>
      <c r="V260" s="80">
        <f>U134*'4 Transform Matrices'!Z261+V134*'4 Transform Matrices'!AD261+W134*'4 Transform Matrices'!AH261</f>
        <v/>
      </c>
      <c r="W260" s="80">
        <f>U134*'4 Transform Matrices'!AA261+V134*'4 Transform Matrices'!AE261+W134*'4 Transform Matrices'!AI261</f>
        <v/>
      </c>
      <c r="X260" s="80">
        <f>U134*'4 Transform Matrices'!AB261+V134*'4 Transform Matrices'!AF261+W134*'4 Transform Matrices'!AJ261+X134</f>
        <v/>
      </c>
      <c r="Y260" s="80">
        <f>Y134*'4 Transform Matrices'!Y261+Z134*'4 Transform Matrices'!AC261+AA134*'4 Transform Matrices'!AG261</f>
        <v/>
      </c>
      <c r="Z260" s="80">
        <f>Y134*'4 Transform Matrices'!Z261+Z134*'4 Transform Matrices'!AD261+AA134*'4 Transform Matrices'!AH261</f>
        <v/>
      </c>
      <c r="AA260" s="80">
        <f>Y134*'4 Transform Matrices'!AA261+Z134*'4 Transform Matrices'!AE261+AA134*'4 Transform Matrices'!AI261</f>
        <v/>
      </c>
      <c r="AB260" s="80">
        <f>Y134*'4 Transform Matrices'!AB261+Z134*'4 Transform Matrices'!AF261+AA134*'4 Transform Matrices'!AJ261+AB134</f>
        <v/>
      </c>
      <c r="AC260" s="80">
        <f>AC134*'4 Transform Matrices'!Y261+AD134*'4 Transform Matrices'!AC261+AE134*'4 Transform Matrices'!AG261</f>
        <v/>
      </c>
      <c r="AD260" s="80">
        <f>AC134*'4 Transform Matrices'!Z261+AD134*'4 Transform Matrices'!AD261+AE134*'4 Transform Matrices'!AH261</f>
        <v/>
      </c>
      <c r="AE260" s="80">
        <f>AC134*'4 Transform Matrices'!AA261+AD134*'4 Transform Matrices'!AE261+AE134*'4 Transform Matrices'!AI261</f>
        <v/>
      </c>
      <c r="AF260" s="80">
        <f>AC134*'4 Transform Matrices'!AB261+AD134*'4 Transform Matrices'!AF261+AE134*'4 Transform Matrices'!AJ261+AF134</f>
        <v/>
      </c>
      <c r="AG260" s="82">
        <f>MAX(ABS(I260-U260),ABS(J260-V260),ABS(K260-W260),ABS(L260-X260),ABS(M260-Y260),ABS(N260-Z260),ABS(O260-AA260),ABS(P260-AB260),ABS(Q260-AC260),ABS(R260-AD260),ABS(S260-AE260),ABS(T260-AF260))</f>
        <v/>
      </c>
      <c r="AI260" s="14" t="inlineStr"/>
    </row>
    <row r="261">
      <c r="A261" s="65" t="inlineStr">
        <is>
          <t>- Pine</t>
        </is>
      </c>
      <c r="B261" s="52" t="inlineStr">
        <is>
          <t>ENV-481</t>
        </is>
      </c>
      <c r="C261" s="53" t="inlineStr">
        <is>
          <t>Group</t>
        </is>
      </c>
      <c r="D261" s="52" t="inlineStr">
        <is>
          <t>ENV-480</t>
        </is>
      </c>
      <c r="E261" s="52" t="n">
        <v>2</v>
      </c>
      <c r="F261" s="54">
        <f>L261</f>
        <v/>
      </c>
      <c r="G261" s="54">
        <f>P261</f>
        <v/>
      </c>
      <c r="H261" s="54">
        <f>T261</f>
        <v/>
      </c>
      <c r="I261" s="81" t="n">
        <v>0.394044012</v>
      </c>
      <c r="J261" s="81" t="n">
        <v>0</v>
      </c>
      <c r="K261" s="81" t="n">
        <v>0.919091582</v>
      </c>
      <c r="L261" s="81" t="n">
        <v>13.4729757</v>
      </c>
      <c r="M261" s="81" t="n">
        <v>0</v>
      </c>
      <c r="N261" s="81" t="n">
        <v>1</v>
      </c>
      <c r="O261" s="81" t="n">
        <v>0</v>
      </c>
      <c r="P261" s="81" t="n">
        <v>-0.160233855</v>
      </c>
      <c r="Q261" s="81" t="n">
        <v>-0.919091582</v>
      </c>
      <c r="R261" s="81" t="n">
        <v>0</v>
      </c>
      <c r="S261" s="81" t="n">
        <v>0.394044012</v>
      </c>
      <c r="T261" s="81" t="n">
        <v>6.69699526</v>
      </c>
      <c r="U261" s="80">
        <f>U260*'4 Transform Matrices'!Y262+V260*'4 Transform Matrices'!AC262+W260*'4 Transform Matrices'!AG262</f>
        <v/>
      </c>
      <c r="V261" s="80">
        <f>U260*'4 Transform Matrices'!Z262+V260*'4 Transform Matrices'!AD262+W260*'4 Transform Matrices'!AH262</f>
        <v/>
      </c>
      <c r="W261" s="80">
        <f>U260*'4 Transform Matrices'!AA262+V260*'4 Transform Matrices'!AE262+W260*'4 Transform Matrices'!AI262</f>
        <v/>
      </c>
      <c r="X261" s="80">
        <f>U260*'4 Transform Matrices'!AB262+V260*'4 Transform Matrices'!AF262+W260*'4 Transform Matrices'!AJ262+X260</f>
        <v/>
      </c>
      <c r="Y261" s="80">
        <f>Y260*'4 Transform Matrices'!Y262+Z260*'4 Transform Matrices'!AC262+AA260*'4 Transform Matrices'!AG262</f>
        <v/>
      </c>
      <c r="Z261" s="80">
        <f>Y260*'4 Transform Matrices'!Z262+Z260*'4 Transform Matrices'!AD262+AA260*'4 Transform Matrices'!AH262</f>
        <v/>
      </c>
      <c r="AA261" s="80">
        <f>Y260*'4 Transform Matrices'!AA262+Z260*'4 Transform Matrices'!AE262+AA260*'4 Transform Matrices'!AI262</f>
        <v/>
      </c>
      <c r="AB261" s="80">
        <f>Y260*'4 Transform Matrices'!AB262+Z260*'4 Transform Matrices'!AF262+AA260*'4 Transform Matrices'!AJ262+AB260</f>
        <v/>
      </c>
      <c r="AC261" s="80">
        <f>AC260*'4 Transform Matrices'!Y262+AD260*'4 Transform Matrices'!AC262+AE260*'4 Transform Matrices'!AG262</f>
        <v/>
      </c>
      <c r="AD261" s="80">
        <f>AC260*'4 Transform Matrices'!Z262+AD260*'4 Transform Matrices'!AD262+AE260*'4 Transform Matrices'!AH262</f>
        <v/>
      </c>
      <c r="AE261" s="80">
        <f>AC260*'4 Transform Matrices'!AA262+AD260*'4 Transform Matrices'!AE262+AE260*'4 Transform Matrices'!AI262</f>
        <v/>
      </c>
      <c r="AF261" s="80">
        <f>AC260*'4 Transform Matrices'!AB262+AD260*'4 Transform Matrices'!AF262+AE260*'4 Transform Matrices'!AJ262+AF260</f>
        <v/>
      </c>
      <c r="AG261" s="82">
        <f>MAX(ABS(I261-U261),ABS(J261-V261),ABS(K261-W261),ABS(L261-X261),ABS(M261-Y261),ABS(N261-Z261),ABS(O261-AA261),ABS(P261-AB261),ABS(Q261-AC261),ABS(R261-AD261),ABS(S261-AE261),ABS(T261-AF261))</f>
        <v/>
      </c>
      <c r="AI261" s="14" t="inlineStr"/>
    </row>
    <row r="262">
      <c r="A262" s="65" t="inlineStr">
        <is>
          <t>- Pine</t>
        </is>
      </c>
      <c r="B262" s="52" t="inlineStr">
        <is>
          <t>ENV-490</t>
        </is>
      </c>
      <c r="C262" s="53" t="inlineStr">
        <is>
          <t>Group</t>
        </is>
      </c>
      <c r="D262" s="52" t="inlineStr">
        <is>
          <t>ENV-480</t>
        </is>
      </c>
      <c r="E262" s="52" t="n">
        <v>2</v>
      </c>
      <c r="F262" s="54">
        <f>L262</f>
        <v/>
      </c>
      <c r="G262" s="54">
        <f>P262</f>
        <v/>
      </c>
      <c r="H262" s="54">
        <f>T262</f>
        <v/>
      </c>
      <c r="I262" s="81" t="n">
        <v>0.295199186</v>
      </c>
      <c r="J262" s="81" t="n">
        <v>0</v>
      </c>
      <c r="K262" s="81" t="n">
        <v>0.9554357530000001</v>
      </c>
      <c r="L262" s="81" t="n">
        <v>13.2058659</v>
      </c>
      <c r="M262" s="81" t="n">
        <v>0</v>
      </c>
      <c r="N262" s="81" t="n">
        <v>1</v>
      </c>
      <c r="O262" s="81" t="n">
        <v>0</v>
      </c>
      <c r="P262" s="81" t="n">
        <v>-0.118885651</v>
      </c>
      <c r="Q262" s="81" t="n">
        <v>-0.9554357530000001</v>
      </c>
      <c r="R262" s="81" t="n">
        <v>0</v>
      </c>
      <c r="S262" s="81" t="n">
        <v>0.295199186</v>
      </c>
      <c r="T262" s="81" t="n">
        <v>3.37804723</v>
      </c>
      <c r="U262" s="80">
        <f>U260*'4 Transform Matrices'!Y263+V260*'4 Transform Matrices'!AC263+W260*'4 Transform Matrices'!AG263</f>
        <v/>
      </c>
      <c r="V262" s="80">
        <f>U260*'4 Transform Matrices'!Z263+V260*'4 Transform Matrices'!AD263+W260*'4 Transform Matrices'!AH263</f>
        <v/>
      </c>
      <c r="W262" s="80">
        <f>U260*'4 Transform Matrices'!AA263+V260*'4 Transform Matrices'!AE263+W260*'4 Transform Matrices'!AI263</f>
        <v/>
      </c>
      <c r="X262" s="80">
        <f>U260*'4 Transform Matrices'!AB263+V260*'4 Transform Matrices'!AF263+W260*'4 Transform Matrices'!AJ263+X260</f>
        <v/>
      </c>
      <c r="Y262" s="80">
        <f>Y260*'4 Transform Matrices'!Y263+Z260*'4 Transform Matrices'!AC263+AA260*'4 Transform Matrices'!AG263</f>
        <v/>
      </c>
      <c r="Z262" s="80">
        <f>Y260*'4 Transform Matrices'!Z263+Z260*'4 Transform Matrices'!AD263+AA260*'4 Transform Matrices'!AH263</f>
        <v/>
      </c>
      <c r="AA262" s="80">
        <f>Y260*'4 Transform Matrices'!AA263+Z260*'4 Transform Matrices'!AE263+AA260*'4 Transform Matrices'!AI263</f>
        <v/>
      </c>
      <c r="AB262" s="80">
        <f>Y260*'4 Transform Matrices'!AB263+Z260*'4 Transform Matrices'!AF263+AA260*'4 Transform Matrices'!AJ263+AB260</f>
        <v/>
      </c>
      <c r="AC262" s="80">
        <f>AC260*'4 Transform Matrices'!Y263+AD260*'4 Transform Matrices'!AC263+AE260*'4 Transform Matrices'!AG263</f>
        <v/>
      </c>
      <c r="AD262" s="80">
        <f>AC260*'4 Transform Matrices'!Z263+AD260*'4 Transform Matrices'!AD263+AE260*'4 Transform Matrices'!AH263</f>
        <v/>
      </c>
      <c r="AE262" s="80">
        <f>AC260*'4 Transform Matrices'!AA263+AD260*'4 Transform Matrices'!AE263+AE260*'4 Transform Matrices'!AI263</f>
        <v/>
      </c>
      <c r="AF262" s="80">
        <f>AC260*'4 Transform Matrices'!AB263+AD260*'4 Transform Matrices'!AF263+AE260*'4 Transform Matrices'!AJ263+AF260</f>
        <v/>
      </c>
      <c r="AG262" s="82">
        <f>MAX(ABS(I262-U262),ABS(J262-V262),ABS(K262-W262),ABS(L262-X262),ABS(M262-Y262),ABS(N262-Z262),ABS(O262-AA262),ABS(P262-AB262),ABS(Q262-AC262),ABS(R262-AD262),ABS(S262-AE262),ABS(T262-AF262))</f>
        <v/>
      </c>
      <c r="AI262" s="14" t="inlineStr"/>
    </row>
    <row r="263">
      <c r="A263" s="65" t="inlineStr">
        <is>
          <t>- Pine</t>
        </is>
      </c>
      <c r="B263" s="52" t="inlineStr">
        <is>
          <t>ENV-498</t>
        </is>
      </c>
      <c r="C263" s="53" t="inlineStr">
        <is>
          <t>Group</t>
        </is>
      </c>
      <c r="D263" s="52" t="inlineStr">
        <is>
          <t>ENV-480</t>
        </is>
      </c>
      <c r="E263" s="52" t="n">
        <v>2</v>
      </c>
      <c r="F263" s="54">
        <f>L263</f>
        <v/>
      </c>
      <c r="G263" s="54">
        <f>P263</f>
        <v/>
      </c>
      <c r="H263" s="54">
        <f>T263</f>
        <v/>
      </c>
      <c r="I263" s="81" t="n">
        <v>0.999857366</v>
      </c>
      <c r="J263" s="81" t="n">
        <v>0</v>
      </c>
      <c r="K263" s="81" t="n">
        <v>0.0168894641</v>
      </c>
      <c r="L263" s="81" t="n">
        <v>15.6201401</v>
      </c>
      <c r="M263" s="81" t="n">
        <v>0</v>
      </c>
      <c r="N263" s="81" t="n">
        <v>1</v>
      </c>
      <c r="O263" s="81" t="n">
        <v>0</v>
      </c>
      <c r="P263" s="81" t="n">
        <v>-0.213508099</v>
      </c>
      <c r="Q263" s="81" t="n">
        <v>-0.0168894641</v>
      </c>
      <c r="R263" s="81" t="n">
        <v>0</v>
      </c>
      <c r="S263" s="81" t="n">
        <v>0.999857366</v>
      </c>
      <c r="T263" s="81" t="n">
        <v>4.32718372</v>
      </c>
      <c r="U263" s="80">
        <f>U260*'4 Transform Matrices'!Y264+V260*'4 Transform Matrices'!AC264+W260*'4 Transform Matrices'!AG264</f>
        <v/>
      </c>
      <c r="V263" s="80">
        <f>U260*'4 Transform Matrices'!Z264+V260*'4 Transform Matrices'!AD264+W260*'4 Transform Matrices'!AH264</f>
        <v/>
      </c>
      <c r="W263" s="80">
        <f>U260*'4 Transform Matrices'!AA264+V260*'4 Transform Matrices'!AE264+W260*'4 Transform Matrices'!AI264</f>
        <v/>
      </c>
      <c r="X263" s="80">
        <f>U260*'4 Transform Matrices'!AB264+V260*'4 Transform Matrices'!AF264+W260*'4 Transform Matrices'!AJ264+X260</f>
        <v/>
      </c>
      <c r="Y263" s="80">
        <f>Y260*'4 Transform Matrices'!Y264+Z260*'4 Transform Matrices'!AC264+AA260*'4 Transform Matrices'!AG264</f>
        <v/>
      </c>
      <c r="Z263" s="80">
        <f>Y260*'4 Transform Matrices'!Z264+Z260*'4 Transform Matrices'!AD264+AA260*'4 Transform Matrices'!AH264</f>
        <v/>
      </c>
      <c r="AA263" s="80">
        <f>Y260*'4 Transform Matrices'!AA264+Z260*'4 Transform Matrices'!AE264+AA260*'4 Transform Matrices'!AI264</f>
        <v/>
      </c>
      <c r="AB263" s="80">
        <f>Y260*'4 Transform Matrices'!AB264+Z260*'4 Transform Matrices'!AF264+AA260*'4 Transform Matrices'!AJ264+AB260</f>
        <v/>
      </c>
      <c r="AC263" s="80">
        <f>AC260*'4 Transform Matrices'!Y264+AD260*'4 Transform Matrices'!AC264+AE260*'4 Transform Matrices'!AG264</f>
        <v/>
      </c>
      <c r="AD263" s="80">
        <f>AC260*'4 Transform Matrices'!Z264+AD260*'4 Transform Matrices'!AD264+AE260*'4 Transform Matrices'!AH264</f>
        <v/>
      </c>
      <c r="AE263" s="80">
        <f>AC260*'4 Transform Matrices'!AA264+AD260*'4 Transform Matrices'!AE264+AE260*'4 Transform Matrices'!AI264</f>
        <v/>
      </c>
      <c r="AF263" s="80">
        <f>AC260*'4 Transform Matrices'!AB264+AD260*'4 Transform Matrices'!AF264+AE260*'4 Transform Matrices'!AJ264+AF260</f>
        <v/>
      </c>
      <c r="AG263" s="82">
        <f>MAX(ABS(I263-U263),ABS(J263-V263),ABS(K263-W263),ABS(L263-X263),ABS(M263-Y263),ABS(N263-Z263),ABS(O263-AA263),ABS(P263-AB263),ABS(Q263-AC263),ABS(R263-AD263),ABS(S263-AE263),ABS(T263-AF263))</f>
        <v/>
      </c>
      <c r="AI263" s="14" t="inlineStr"/>
    </row>
    <row r="264">
      <c r="A264" s="65" t="inlineStr">
        <is>
          <t>- Pine</t>
        </is>
      </c>
      <c r="B264" s="52" t="inlineStr">
        <is>
          <t>ENV-507</t>
        </is>
      </c>
      <c r="C264" s="53" t="inlineStr">
        <is>
          <t>Group</t>
        </is>
      </c>
      <c r="D264" s="52" t="inlineStr">
        <is>
          <t>ENV-480</t>
        </is>
      </c>
      <c r="E264" s="52" t="n">
        <v>2</v>
      </c>
      <c r="F264" s="54">
        <f>L264</f>
        <v/>
      </c>
      <c r="G264" s="54">
        <f>P264</f>
        <v/>
      </c>
      <c r="H264" s="54">
        <f>T264</f>
        <v/>
      </c>
      <c r="I264" s="81" t="n">
        <v>-0.881681621</v>
      </c>
      <c r="J264" s="81" t="n">
        <v>0</v>
      </c>
      <c r="K264" s="81" t="n">
        <v>-0.471844792</v>
      </c>
      <c r="L264" s="81" t="n">
        <v>11.4413929</v>
      </c>
      <c r="M264" s="81" t="n">
        <v>0</v>
      </c>
      <c r="N264" s="81" t="n">
        <v>1</v>
      </c>
      <c r="O264" s="81" t="n">
        <v>0</v>
      </c>
      <c r="P264" s="81" t="n">
        <v>0.08111371100000001</v>
      </c>
      <c r="Q264" s="81" t="n">
        <v>0.471844792</v>
      </c>
      <c r="R264" s="81" t="n">
        <v>0</v>
      </c>
      <c r="S264" s="81" t="n">
        <v>-0.881681621</v>
      </c>
      <c r="T264" s="81" t="n">
        <v>5.25755644</v>
      </c>
      <c r="U264" s="80">
        <f>U260*'4 Transform Matrices'!Y265+V260*'4 Transform Matrices'!AC265+W260*'4 Transform Matrices'!AG265</f>
        <v/>
      </c>
      <c r="V264" s="80">
        <f>U260*'4 Transform Matrices'!Z265+V260*'4 Transform Matrices'!AD265+W260*'4 Transform Matrices'!AH265</f>
        <v/>
      </c>
      <c r="W264" s="80">
        <f>U260*'4 Transform Matrices'!AA265+V260*'4 Transform Matrices'!AE265+W260*'4 Transform Matrices'!AI265</f>
        <v/>
      </c>
      <c r="X264" s="80">
        <f>U260*'4 Transform Matrices'!AB265+V260*'4 Transform Matrices'!AF265+W260*'4 Transform Matrices'!AJ265+X260</f>
        <v/>
      </c>
      <c r="Y264" s="80">
        <f>Y260*'4 Transform Matrices'!Y265+Z260*'4 Transform Matrices'!AC265+AA260*'4 Transform Matrices'!AG265</f>
        <v/>
      </c>
      <c r="Z264" s="80">
        <f>Y260*'4 Transform Matrices'!Z265+Z260*'4 Transform Matrices'!AD265+AA260*'4 Transform Matrices'!AH265</f>
        <v/>
      </c>
      <c r="AA264" s="80">
        <f>Y260*'4 Transform Matrices'!AA265+Z260*'4 Transform Matrices'!AE265+AA260*'4 Transform Matrices'!AI265</f>
        <v/>
      </c>
      <c r="AB264" s="80">
        <f>Y260*'4 Transform Matrices'!AB265+Z260*'4 Transform Matrices'!AF265+AA260*'4 Transform Matrices'!AJ265+AB260</f>
        <v/>
      </c>
      <c r="AC264" s="80">
        <f>AC260*'4 Transform Matrices'!Y265+AD260*'4 Transform Matrices'!AC265+AE260*'4 Transform Matrices'!AG265</f>
        <v/>
      </c>
      <c r="AD264" s="80">
        <f>AC260*'4 Transform Matrices'!Z265+AD260*'4 Transform Matrices'!AD265+AE260*'4 Transform Matrices'!AH265</f>
        <v/>
      </c>
      <c r="AE264" s="80">
        <f>AC260*'4 Transform Matrices'!AA265+AD260*'4 Transform Matrices'!AE265+AE260*'4 Transform Matrices'!AI265</f>
        <v/>
      </c>
      <c r="AF264" s="80">
        <f>AC260*'4 Transform Matrices'!AB265+AD260*'4 Transform Matrices'!AF265+AE260*'4 Transform Matrices'!AJ265+AF260</f>
        <v/>
      </c>
      <c r="AG264" s="82">
        <f>MAX(ABS(I264-U264),ABS(J264-V264),ABS(K264-W264),ABS(L264-X264),ABS(M264-Y264),ABS(N264-Z264),ABS(O264-AA264),ABS(P264-AB264),ABS(Q264-AC264),ABS(R264-AD264),ABS(S264-AE264),ABS(T264-AF264))</f>
        <v/>
      </c>
      <c r="AI264" s="14" t="inlineStr"/>
    </row>
    <row r="265">
      <c r="A265" s="60" t="inlineStr">
        <is>
          <t>- Forest patch</t>
        </is>
      </c>
      <c r="B265" s="52" t="inlineStr">
        <is>
          <t>ENV-516</t>
        </is>
      </c>
      <c r="C265" s="53" t="inlineStr">
        <is>
          <t>Group</t>
        </is>
      </c>
      <c r="D265" s="52" t="inlineStr">
        <is>
          <t>ENV-00</t>
        </is>
      </c>
      <c r="E265" s="52" t="n">
        <v>1</v>
      </c>
      <c r="F265" s="54">
        <f>L265</f>
        <v/>
      </c>
      <c r="G265" s="54">
        <f>P265</f>
        <v/>
      </c>
      <c r="H265" s="54">
        <f>T265</f>
        <v/>
      </c>
      <c r="I265" s="81" t="n">
        <v>1</v>
      </c>
      <c r="J265" s="81" t="n">
        <v>0</v>
      </c>
      <c r="K265" s="81" t="n">
        <v>0</v>
      </c>
      <c r="L265" s="81" t="n">
        <v>0</v>
      </c>
      <c r="M265" s="81" t="n">
        <v>0</v>
      </c>
      <c r="N265" s="81" t="n">
        <v>1</v>
      </c>
      <c r="O265" s="81" t="n">
        <v>0</v>
      </c>
      <c r="P265" s="81" t="n">
        <v>0</v>
      </c>
      <c r="Q265" s="81" t="n">
        <v>0</v>
      </c>
      <c r="R265" s="81" t="n">
        <v>0</v>
      </c>
      <c r="S265" s="81" t="n">
        <v>1</v>
      </c>
      <c r="T265" s="81" t="n">
        <v>0</v>
      </c>
      <c r="U265" s="80">
        <f>U134*'4 Transform Matrices'!Y266+V134*'4 Transform Matrices'!AC266+W134*'4 Transform Matrices'!AG266</f>
        <v/>
      </c>
      <c r="V265" s="80">
        <f>U134*'4 Transform Matrices'!Z266+V134*'4 Transform Matrices'!AD266+W134*'4 Transform Matrices'!AH266</f>
        <v/>
      </c>
      <c r="W265" s="80">
        <f>U134*'4 Transform Matrices'!AA266+V134*'4 Transform Matrices'!AE266+W134*'4 Transform Matrices'!AI266</f>
        <v/>
      </c>
      <c r="X265" s="80">
        <f>U134*'4 Transform Matrices'!AB266+V134*'4 Transform Matrices'!AF266+W134*'4 Transform Matrices'!AJ266+X134</f>
        <v/>
      </c>
      <c r="Y265" s="80">
        <f>Y134*'4 Transform Matrices'!Y266+Z134*'4 Transform Matrices'!AC266+AA134*'4 Transform Matrices'!AG266</f>
        <v/>
      </c>
      <c r="Z265" s="80">
        <f>Y134*'4 Transform Matrices'!Z266+Z134*'4 Transform Matrices'!AD266+AA134*'4 Transform Matrices'!AH266</f>
        <v/>
      </c>
      <c r="AA265" s="80">
        <f>Y134*'4 Transform Matrices'!AA266+Z134*'4 Transform Matrices'!AE266+AA134*'4 Transform Matrices'!AI266</f>
        <v/>
      </c>
      <c r="AB265" s="80">
        <f>Y134*'4 Transform Matrices'!AB266+Z134*'4 Transform Matrices'!AF266+AA134*'4 Transform Matrices'!AJ266+AB134</f>
        <v/>
      </c>
      <c r="AC265" s="80">
        <f>AC134*'4 Transform Matrices'!Y266+AD134*'4 Transform Matrices'!AC266+AE134*'4 Transform Matrices'!AG266</f>
        <v/>
      </c>
      <c r="AD265" s="80">
        <f>AC134*'4 Transform Matrices'!Z266+AD134*'4 Transform Matrices'!AD266+AE134*'4 Transform Matrices'!AH266</f>
        <v/>
      </c>
      <c r="AE265" s="80">
        <f>AC134*'4 Transform Matrices'!AA266+AD134*'4 Transform Matrices'!AE266+AE134*'4 Transform Matrices'!AI266</f>
        <v/>
      </c>
      <c r="AF265" s="80">
        <f>AC134*'4 Transform Matrices'!AB266+AD134*'4 Transform Matrices'!AF266+AE134*'4 Transform Matrices'!AJ266+AF134</f>
        <v/>
      </c>
      <c r="AG265" s="82">
        <f>MAX(ABS(I265-U265),ABS(J265-V265),ABS(K265-W265),ABS(L265-X265),ABS(M265-Y265),ABS(N265-Z265),ABS(O265-AA265),ABS(P265-AB265),ABS(Q265-AC265),ABS(R265-AD265),ABS(S265-AE265),ABS(T265-AF265))</f>
        <v/>
      </c>
      <c r="AI265" s="14" t="inlineStr"/>
    </row>
    <row r="266">
      <c r="A266" s="65" t="inlineStr">
        <is>
          <t>- Pine</t>
        </is>
      </c>
      <c r="B266" s="52" t="inlineStr">
        <is>
          <t>ENV-517</t>
        </is>
      </c>
      <c r="C266" s="53" t="inlineStr">
        <is>
          <t>Group</t>
        </is>
      </c>
      <c r="D266" s="52" t="inlineStr">
        <is>
          <t>ENV-516</t>
        </is>
      </c>
      <c r="E266" s="52" t="n">
        <v>2</v>
      </c>
      <c r="F266" s="54">
        <f>L266</f>
        <v/>
      </c>
      <c r="G266" s="54">
        <f>P266</f>
        <v/>
      </c>
      <c r="H266" s="54">
        <f>T266</f>
        <v/>
      </c>
      <c r="I266" s="81" t="n">
        <v>-0.685763121</v>
      </c>
      <c r="J266" s="81" t="n">
        <v>0</v>
      </c>
      <c r="K266" s="81" t="n">
        <v>-0.727824807</v>
      </c>
      <c r="L266" s="81" t="n">
        <v>8.46959114</v>
      </c>
      <c r="M266" s="81" t="n">
        <v>0</v>
      </c>
      <c r="N266" s="81" t="n">
        <v>1</v>
      </c>
      <c r="O266" s="81" t="n">
        <v>0</v>
      </c>
      <c r="P266" s="81" t="n">
        <v>-0.0701475441</v>
      </c>
      <c r="Q266" s="81" t="n">
        <v>0.727824807</v>
      </c>
      <c r="R266" s="81" t="n">
        <v>0</v>
      </c>
      <c r="S266" s="81" t="n">
        <v>-0.685763121</v>
      </c>
      <c r="T266" s="81" t="n">
        <v>-12.7680569</v>
      </c>
      <c r="U266" s="80">
        <f>U265*'4 Transform Matrices'!Y267+V265*'4 Transform Matrices'!AC267+W265*'4 Transform Matrices'!AG267</f>
        <v/>
      </c>
      <c r="V266" s="80">
        <f>U265*'4 Transform Matrices'!Z267+V265*'4 Transform Matrices'!AD267+W265*'4 Transform Matrices'!AH267</f>
        <v/>
      </c>
      <c r="W266" s="80">
        <f>U265*'4 Transform Matrices'!AA267+V265*'4 Transform Matrices'!AE267+W265*'4 Transform Matrices'!AI267</f>
        <v/>
      </c>
      <c r="X266" s="80">
        <f>U265*'4 Transform Matrices'!AB267+V265*'4 Transform Matrices'!AF267+W265*'4 Transform Matrices'!AJ267+X265</f>
        <v/>
      </c>
      <c r="Y266" s="80">
        <f>Y265*'4 Transform Matrices'!Y267+Z265*'4 Transform Matrices'!AC267+AA265*'4 Transform Matrices'!AG267</f>
        <v/>
      </c>
      <c r="Z266" s="80">
        <f>Y265*'4 Transform Matrices'!Z267+Z265*'4 Transform Matrices'!AD267+AA265*'4 Transform Matrices'!AH267</f>
        <v/>
      </c>
      <c r="AA266" s="80">
        <f>Y265*'4 Transform Matrices'!AA267+Z265*'4 Transform Matrices'!AE267+AA265*'4 Transform Matrices'!AI267</f>
        <v/>
      </c>
      <c r="AB266" s="80">
        <f>Y265*'4 Transform Matrices'!AB267+Z265*'4 Transform Matrices'!AF267+AA265*'4 Transform Matrices'!AJ267+AB265</f>
        <v/>
      </c>
      <c r="AC266" s="80">
        <f>AC265*'4 Transform Matrices'!Y267+AD265*'4 Transform Matrices'!AC267+AE265*'4 Transform Matrices'!AG267</f>
        <v/>
      </c>
      <c r="AD266" s="80">
        <f>AC265*'4 Transform Matrices'!Z267+AD265*'4 Transform Matrices'!AD267+AE265*'4 Transform Matrices'!AH267</f>
        <v/>
      </c>
      <c r="AE266" s="80">
        <f>AC265*'4 Transform Matrices'!AA267+AD265*'4 Transform Matrices'!AE267+AE265*'4 Transform Matrices'!AI267</f>
        <v/>
      </c>
      <c r="AF266" s="80">
        <f>AC265*'4 Transform Matrices'!AB267+AD265*'4 Transform Matrices'!AF267+AE265*'4 Transform Matrices'!AJ267+AF265</f>
        <v/>
      </c>
      <c r="AG266" s="82">
        <f>MAX(ABS(I266-U266),ABS(J266-V266),ABS(K266-W266),ABS(L266-X266),ABS(M266-Y266),ABS(N266-Z266),ABS(O266-AA266),ABS(P266-AB266),ABS(Q266-AC266),ABS(R266-AD266),ABS(S266-AE266),ABS(T266-AF266))</f>
        <v/>
      </c>
      <c r="AI266" s="14" t="inlineStr"/>
    </row>
    <row r="267">
      <c r="A267" s="65" t="inlineStr">
        <is>
          <t>- Pine</t>
        </is>
      </c>
      <c r="B267" s="52" t="inlineStr">
        <is>
          <t>ENV-525</t>
        </is>
      </c>
      <c r="C267" s="53" t="inlineStr">
        <is>
          <t>Group</t>
        </is>
      </c>
      <c r="D267" s="52" t="inlineStr">
        <is>
          <t>ENV-516</t>
        </is>
      </c>
      <c r="E267" s="52" t="n">
        <v>2</v>
      </c>
      <c r="F267" s="54">
        <f>L267</f>
        <v/>
      </c>
      <c r="G267" s="54">
        <f>P267</f>
        <v/>
      </c>
      <c r="H267" s="54">
        <f>T267</f>
        <v/>
      </c>
      <c r="I267" s="81" t="n">
        <v>0.59355998</v>
      </c>
      <c r="J267" s="81" t="n">
        <v>0</v>
      </c>
      <c r="K267" s="81" t="n">
        <v>-0.804789722</v>
      </c>
      <c r="L267" s="81" t="n">
        <v>8.482873919999999</v>
      </c>
      <c r="M267" s="81" t="n">
        <v>0</v>
      </c>
      <c r="N267" s="81" t="n">
        <v>1</v>
      </c>
      <c r="O267" s="81" t="n">
        <v>0</v>
      </c>
      <c r="P267" s="81" t="n">
        <v>0.330617547</v>
      </c>
      <c r="Q267" s="81" t="n">
        <v>0.804789722</v>
      </c>
      <c r="R267" s="81" t="n">
        <v>0</v>
      </c>
      <c r="S267" s="81" t="n">
        <v>0.59355998</v>
      </c>
      <c r="T267" s="81" t="n">
        <v>-14.7922239</v>
      </c>
      <c r="U267" s="80">
        <f>U265*'4 Transform Matrices'!Y268+V265*'4 Transform Matrices'!AC268+W265*'4 Transform Matrices'!AG268</f>
        <v/>
      </c>
      <c r="V267" s="80">
        <f>U265*'4 Transform Matrices'!Z268+V265*'4 Transform Matrices'!AD268+W265*'4 Transform Matrices'!AH268</f>
        <v/>
      </c>
      <c r="W267" s="80">
        <f>U265*'4 Transform Matrices'!AA268+V265*'4 Transform Matrices'!AE268+W265*'4 Transform Matrices'!AI268</f>
        <v/>
      </c>
      <c r="X267" s="80">
        <f>U265*'4 Transform Matrices'!AB268+V265*'4 Transform Matrices'!AF268+W265*'4 Transform Matrices'!AJ268+X265</f>
        <v/>
      </c>
      <c r="Y267" s="80">
        <f>Y265*'4 Transform Matrices'!Y268+Z265*'4 Transform Matrices'!AC268+AA265*'4 Transform Matrices'!AG268</f>
        <v/>
      </c>
      <c r="Z267" s="80">
        <f>Y265*'4 Transform Matrices'!Z268+Z265*'4 Transform Matrices'!AD268+AA265*'4 Transform Matrices'!AH268</f>
        <v/>
      </c>
      <c r="AA267" s="80">
        <f>Y265*'4 Transform Matrices'!AA268+Z265*'4 Transform Matrices'!AE268+AA265*'4 Transform Matrices'!AI268</f>
        <v/>
      </c>
      <c r="AB267" s="80">
        <f>Y265*'4 Transform Matrices'!AB268+Z265*'4 Transform Matrices'!AF268+AA265*'4 Transform Matrices'!AJ268+AB265</f>
        <v/>
      </c>
      <c r="AC267" s="80">
        <f>AC265*'4 Transform Matrices'!Y268+AD265*'4 Transform Matrices'!AC268+AE265*'4 Transform Matrices'!AG268</f>
        <v/>
      </c>
      <c r="AD267" s="80">
        <f>AC265*'4 Transform Matrices'!Z268+AD265*'4 Transform Matrices'!AD268+AE265*'4 Transform Matrices'!AH268</f>
        <v/>
      </c>
      <c r="AE267" s="80">
        <f>AC265*'4 Transform Matrices'!AA268+AD265*'4 Transform Matrices'!AE268+AE265*'4 Transform Matrices'!AI268</f>
        <v/>
      </c>
      <c r="AF267" s="80">
        <f>AC265*'4 Transform Matrices'!AB268+AD265*'4 Transform Matrices'!AF268+AE265*'4 Transform Matrices'!AJ268+AF265</f>
        <v/>
      </c>
      <c r="AG267" s="82">
        <f>MAX(ABS(I267-U267),ABS(J267-V267),ABS(K267-W267),ABS(L267-X267),ABS(M267-Y267),ABS(N267-Z267),ABS(O267-AA267),ABS(P267-AB267),ABS(Q267-AC267),ABS(R267-AD267),ABS(S267-AE267),ABS(T267-AF267))</f>
        <v/>
      </c>
      <c r="AI267" s="14" t="inlineStr"/>
    </row>
    <row r="268">
      <c r="A268" s="65" t="inlineStr">
        <is>
          <t>- Pine</t>
        </is>
      </c>
      <c r="B268" s="52" t="inlineStr">
        <is>
          <t>ENV-533</t>
        </is>
      </c>
      <c r="C268" s="53" t="inlineStr">
        <is>
          <t>Group</t>
        </is>
      </c>
      <c r="D268" s="52" t="inlineStr">
        <is>
          <t>ENV-516</t>
        </is>
      </c>
      <c r="E268" s="52" t="n">
        <v>2</v>
      </c>
      <c r="F268" s="54">
        <f>L268</f>
        <v/>
      </c>
      <c r="G268" s="54">
        <f>P268</f>
        <v/>
      </c>
      <c r="H268" s="54">
        <f>T268</f>
        <v/>
      </c>
      <c r="I268" s="81" t="n">
        <v>-0.483451247</v>
      </c>
      <c r="J268" s="81" t="n">
        <v>0</v>
      </c>
      <c r="K268" s="81" t="n">
        <v>0.8753712769999999</v>
      </c>
      <c r="L268" s="81" t="n">
        <v>10.6455803</v>
      </c>
      <c r="M268" s="81" t="n">
        <v>0</v>
      </c>
      <c r="N268" s="81" t="n">
        <v>1</v>
      </c>
      <c r="O268" s="81" t="n">
        <v>0</v>
      </c>
      <c r="P268" s="81" t="n">
        <v>0.507023513</v>
      </c>
      <c r="Q268" s="81" t="n">
        <v>-0.8753712769999999</v>
      </c>
      <c r="R268" s="81" t="n">
        <v>0</v>
      </c>
      <c r="S268" s="81" t="n">
        <v>-0.483451247</v>
      </c>
      <c r="T268" s="81" t="n">
        <v>-13.392457</v>
      </c>
      <c r="U268" s="80">
        <f>U265*'4 Transform Matrices'!Y269+V265*'4 Transform Matrices'!AC269+W265*'4 Transform Matrices'!AG269</f>
        <v/>
      </c>
      <c r="V268" s="80">
        <f>U265*'4 Transform Matrices'!Z269+V265*'4 Transform Matrices'!AD269+W265*'4 Transform Matrices'!AH269</f>
        <v/>
      </c>
      <c r="W268" s="80">
        <f>U265*'4 Transform Matrices'!AA269+V265*'4 Transform Matrices'!AE269+W265*'4 Transform Matrices'!AI269</f>
        <v/>
      </c>
      <c r="X268" s="80">
        <f>U265*'4 Transform Matrices'!AB269+V265*'4 Transform Matrices'!AF269+W265*'4 Transform Matrices'!AJ269+X265</f>
        <v/>
      </c>
      <c r="Y268" s="80">
        <f>Y265*'4 Transform Matrices'!Y269+Z265*'4 Transform Matrices'!AC269+AA265*'4 Transform Matrices'!AG269</f>
        <v/>
      </c>
      <c r="Z268" s="80">
        <f>Y265*'4 Transform Matrices'!Z269+Z265*'4 Transform Matrices'!AD269+AA265*'4 Transform Matrices'!AH269</f>
        <v/>
      </c>
      <c r="AA268" s="80">
        <f>Y265*'4 Transform Matrices'!AA269+Z265*'4 Transform Matrices'!AE269+AA265*'4 Transform Matrices'!AI269</f>
        <v/>
      </c>
      <c r="AB268" s="80">
        <f>Y265*'4 Transform Matrices'!AB269+Z265*'4 Transform Matrices'!AF269+AA265*'4 Transform Matrices'!AJ269+AB265</f>
        <v/>
      </c>
      <c r="AC268" s="80">
        <f>AC265*'4 Transform Matrices'!Y269+AD265*'4 Transform Matrices'!AC269+AE265*'4 Transform Matrices'!AG269</f>
        <v/>
      </c>
      <c r="AD268" s="80">
        <f>AC265*'4 Transform Matrices'!Z269+AD265*'4 Transform Matrices'!AD269+AE265*'4 Transform Matrices'!AH269</f>
        <v/>
      </c>
      <c r="AE268" s="80">
        <f>AC265*'4 Transform Matrices'!AA269+AD265*'4 Transform Matrices'!AE269+AE265*'4 Transform Matrices'!AI269</f>
        <v/>
      </c>
      <c r="AF268" s="80">
        <f>AC265*'4 Transform Matrices'!AB269+AD265*'4 Transform Matrices'!AF269+AE265*'4 Transform Matrices'!AJ269+AF265</f>
        <v/>
      </c>
      <c r="AG268" s="82">
        <f>MAX(ABS(I268-U268),ABS(J268-V268),ABS(K268-W268),ABS(L268-X268),ABS(M268-Y268),ABS(N268-Z268),ABS(O268-AA268),ABS(P268-AB268),ABS(Q268-AC268),ABS(R268-AD268),ABS(S268-AE268),ABS(T268-AF268))</f>
        <v/>
      </c>
      <c r="AI268" s="14" t="inlineStr"/>
    </row>
    <row r="269">
      <c r="A269" s="65" t="inlineStr">
        <is>
          <t>- Pine</t>
        </is>
      </c>
      <c r="B269" s="52" t="inlineStr">
        <is>
          <t>ENV-542</t>
        </is>
      </c>
      <c r="C269" s="53" t="inlineStr">
        <is>
          <t>Group</t>
        </is>
      </c>
      <c r="D269" s="52" t="inlineStr">
        <is>
          <t>ENV-516</t>
        </is>
      </c>
      <c r="E269" s="52" t="n">
        <v>2</v>
      </c>
      <c r="F269" s="54">
        <f>L269</f>
        <v/>
      </c>
      <c r="G269" s="54">
        <f>P269</f>
        <v/>
      </c>
      <c r="H269" s="54">
        <f>T269</f>
        <v/>
      </c>
      <c r="I269" s="81" t="n">
        <v>-0.8287249800000001</v>
      </c>
      <c r="J269" s="81" t="n">
        <v>0</v>
      </c>
      <c r="K269" s="81" t="n">
        <v>0.559656024</v>
      </c>
      <c r="L269" s="81" t="n">
        <v>6.4080143</v>
      </c>
      <c r="M269" s="81" t="n">
        <v>0</v>
      </c>
      <c r="N269" s="81" t="n">
        <v>1</v>
      </c>
      <c r="O269" s="81" t="n">
        <v>0</v>
      </c>
      <c r="P269" s="81" t="n">
        <v>-0.00640141219</v>
      </c>
      <c r="Q269" s="81" t="n">
        <v>-0.559656024</v>
      </c>
      <c r="R269" s="81" t="n">
        <v>0</v>
      </c>
      <c r="S269" s="81" t="n">
        <v>-0.8287249800000001</v>
      </c>
      <c r="T269" s="81" t="n">
        <v>-14.5480852</v>
      </c>
      <c r="U269" s="80">
        <f>U265*'4 Transform Matrices'!Y270+V265*'4 Transform Matrices'!AC270+W265*'4 Transform Matrices'!AG270</f>
        <v/>
      </c>
      <c r="V269" s="80">
        <f>U265*'4 Transform Matrices'!Z270+V265*'4 Transform Matrices'!AD270+W265*'4 Transform Matrices'!AH270</f>
        <v/>
      </c>
      <c r="W269" s="80">
        <f>U265*'4 Transform Matrices'!AA270+V265*'4 Transform Matrices'!AE270+W265*'4 Transform Matrices'!AI270</f>
        <v/>
      </c>
      <c r="X269" s="80">
        <f>U265*'4 Transform Matrices'!AB270+V265*'4 Transform Matrices'!AF270+W265*'4 Transform Matrices'!AJ270+X265</f>
        <v/>
      </c>
      <c r="Y269" s="80">
        <f>Y265*'4 Transform Matrices'!Y270+Z265*'4 Transform Matrices'!AC270+AA265*'4 Transform Matrices'!AG270</f>
        <v/>
      </c>
      <c r="Z269" s="80">
        <f>Y265*'4 Transform Matrices'!Z270+Z265*'4 Transform Matrices'!AD270+AA265*'4 Transform Matrices'!AH270</f>
        <v/>
      </c>
      <c r="AA269" s="80">
        <f>Y265*'4 Transform Matrices'!AA270+Z265*'4 Transform Matrices'!AE270+AA265*'4 Transform Matrices'!AI270</f>
        <v/>
      </c>
      <c r="AB269" s="80">
        <f>Y265*'4 Transform Matrices'!AB270+Z265*'4 Transform Matrices'!AF270+AA265*'4 Transform Matrices'!AJ270+AB265</f>
        <v/>
      </c>
      <c r="AC269" s="80">
        <f>AC265*'4 Transform Matrices'!Y270+AD265*'4 Transform Matrices'!AC270+AE265*'4 Transform Matrices'!AG270</f>
        <v/>
      </c>
      <c r="AD269" s="80">
        <f>AC265*'4 Transform Matrices'!Z270+AD265*'4 Transform Matrices'!AD270+AE265*'4 Transform Matrices'!AH270</f>
        <v/>
      </c>
      <c r="AE269" s="80">
        <f>AC265*'4 Transform Matrices'!AA270+AD265*'4 Transform Matrices'!AE270+AE265*'4 Transform Matrices'!AI270</f>
        <v/>
      </c>
      <c r="AF269" s="80">
        <f>AC265*'4 Transform Matrices'!AB270+AD265*'4 Transform Matrices'!AF270+AE265*'4 Transform Matrices'!AJ270+AF265</f>
        <v/>
      </c>
      <c r="AG269" s="82">
        <f>MAX(ABS(I269-U269),ABS(J269-V269),ABS(K269-W269),ABS(L269-X269),ABS(M269-Y269),ABS(N269-Z269),ABS(O269-AA269),ABS(P269-AB269),ABS(Q269-AC269),ABS(R269-AD269),ABS(S269-AE269),ABS(T269-AF269))</f>
        <v/>
      </c>
      <c r="AI269" s="14" t="inlineStr"/>
    </row>
    <row r="270">
      <c r="A270" s="60" t="inlineStr">
        <is>
          <t>- Lone pines</t>
        </is>
      </c>
      <c r="B270" s="52" t="inlineStr">
        <is>
          <t>ENV-550</t>
        </is>
      </c>
      <c r="C270" s="53" t="inlineStr">
        <is>
          <t>Group</t>
        </is>
      </c>
      <c r="D270" s="52" t="inlineStr">
        <is>
          <t>ENV-00</t>
        </is>
      </c>
      <c r="E270" s="52" t="n">
        <v>1</v>
      </c>
      <c r="F270" s="54">
        <f>L270</f>
        <v/>
      </c>
      <c r="G270" s="54">
        <f>P270</f>
        <v/>
      </c>
      <c r="H270" s="54">
        <f>T270</f>
        <v/>
      </c>
      <c r="I270" s="81" t="n">
        <v>1</v>
      </c>
      <c r="J270" s="81" t="n">
        <v>0</v>
      </c>
      <c r="K270" s="81" t="n">
        <v>0</v>
      </c>
      <c r="L270" s="81" t="n">
        <v>0</v>
      </c>
      <c r="M270" s="81" t="n">
        <v>0</v>
      </c>
      <c r="N270" s="81" t="n">
        <v>1</v>
      </c>
      <c r="O270" s="81" t="n">
        <v>0</v>
      </c>
      <c r="P270" s="81" t="n">
        <v>0</v>
      </c>
      <c r="Q270" s="81" t="n">
        <v>0</v>
      </c>
      <c r="R270" s="81" t="n">
        <v>0</v>
      </c>
      <c r="S270" s="81" t="n">
        <v>1</v>
      </c>
      <c r="T270" s="81" t="n">
        <v>0</v>
      </c>
      <c r="U270" s="80">
        <f>U134*'4 Transform Matrices'!Y271+V134*'4 Transform Matrices'!AC271+W134*'4 Transform Matrices'!AG271</f>
        <v/>
      </c>
      <c r="V270" s="80">
        <f>U134*'4 Transform Matrices'!Z271+V134*'4 Transform Matrices'!AD271+W134*'4 Transform Matrices'!AH271</f>
        <v/>
      </c>
      <c r="W270" s="80">
        <f>U134*'4 Transform Matrices'!AA271+V134*'4 Transform Matrices'!AE271+W134*'4 Transform Matrices'!AI271</f>
        <v/>
      </c>
      <c r="X270" s="80">
        <f>U134*'4 Transform Matrices'!AB271+V134*'4 Transform Matrices'!AF271+W134*'4 Transform Matrices'!AJ271+X134</f>
        <v/>
      </c>
      <c r="Y270" s="80">
        <f>Y134*'4 Transform Matrices'!Y271+Z134*'4 Transform Matrices'!AC271+AA134*'4 Transform Matrices'!AG271</f>
        <v/>
      </c>
      <c r="Z270" s="80">
        <f>Y134*'4 Transform Matrices'!Z271+Z134*'4 Transform Matrices'!AD271+AA134*'4 Transform Matrices'!AH271</f>
        <v/>
      </c>
      <c r="AA270" s="80">
        <f>Y134*'4 Transform Matrices'!AA271+Z134*'4 Transform Matrices'!AE271+AA134*'4 Transform Matrices'!AI271</f>
        <v/>
      </c>
      <c r="AB270" s="80">
        <f>Y134*'4 Transform Matrices'!AB271+Z134*'4 Transform Matrices'!AF271+AA134*'4 Transform Matrices'!AJ271+AB134</f>
        <v/>
      </c>
      <c r="AC270" s="80">
        <f>AC134*'4 Transform Matrices'!Y271+AD134*'4 Transform Matrices'!AC271+AE134*'4 Transform Matrices'!AG271</f>
        <v/>
      </c>
      <c r="AD270" s="80">
        <f>AC134*'4 Transform Matrices'!Z271+AD134*'4 Transform Matrices'!AD271+AE134*'4 Transform Matrices'!AH271</f>
        <v/>
      </c>
      <c r="AE270" s="80">
        <f>AC134*'4 Transform Matrices'!AA271+AD134*'4 Transform Matrices'!AE271+AE134*'4 Transform Matrices'!AI271</f>
        <v/>
      </c>
      <c r="AF270" s="80">
        <f>AC134*'4 Transform Matrices'!AB271+AD134*'4 Transform Matrices'!AF271+AE134*'4 Transform Matrices'!AJ271+AF134</f>
        <v/>
      </c>
      <c r="AG270" s="82">
        <f>MAX(ABS(I270-U270),ABS(J270-V270),ABS(K270-W270),ABS(L270-X270),ABS(M270-Y270),ABS(N270-Z270),ABS(O270-AA270),ABS(P270-AB270),ABS(Q270-AC270),ABS(R270-AD270),ABS(S270-AE270),ABS(T270-AF270))</f>
        <v/>
      </c>
      <c r="AI270" s="14" t="inlineStr"/>
    </row>
    <row r="271">
      <c r="A271" s="65" t="inlineStr">
        <is>
          <t>- Pine</t>
        </is>
      </c>
      <c r="B271" s="52" t="inlineStr">
        <is>
          <t>ENV-551</t>
        </is>
      </c>
      <c r="C271" s="53" t="inlineStr">
        <is>
          <t>Group</t>
        </is>
      </c>
      <c r="D271" s="52" t="inlineStr">
        <is>
          <t>ENV-550</t>
        </is>
      </c>
      <c r="E271" s="52" t="n">
        <v>2</v>
      </c>
      <c r="F271" s="54">
        <f>L271</f>
        <v/>
      </c>
      <c r="G271" s="54">
        <f>P271</f>
        <v/>
      </c>
      <c r="H271" s="54">
        <f>T271</f>
        <v/>
      </c>
      <c r="I271" s="81" t="n">
        <v>0.98480773</v>
      </c>
      <c r="J271" s="81" t="n">
        <v>0</v>
      </c>
      <c r="K271" s="81" t="n">
        <v>0.173648193</v>
      </c>
      <c r="L271" s="81" t="n">
        <v>-6.5</v>
      </c>
      <c r="M271" s="81" t="n">
        <v>0</v>
      </c>
      <c r="N271" s="81" t="n">
        <v>1</v>
      </c>
      <c r="O271" s="81" t="n">
        <v>0</v>
      </c>
      <c r="P271" s="81" t="n">
        <v>0.251826346</v>
      </c>
      <c r="Q271" s="81" t="n">
        <v>-0.173648193</v>
      </c>
      <c r="R271" s="81" t="n">
        <v>0</v>
      </c>
      <c r="S271" s="81" t="n">
        <v>0.98480773</v>
      </c>
      <c r="T271" s="81" t="n">
        <v>13</v>
      </c>
      <c r="U271" s="80">
        <f>U270*'4 Transform Matrices'!Y272+V270*'4 Transform Matrices'!AC272+W270*'4 Transform Matrices'!AG272</f>
        <v/>
      </c>
      <c r="V271" s="80">
        <f>U270*'4 Transform Matrices'!Z272+V270*'4 Transform Matrices'!AD272+W270*'4 Transform Matrices'!AH272</f>
        <v/>
      </c>
      <c r="W271" s="80">
        <f>U270*'4 Transform Matrices'!AA272+V270*'4 Transform Matrices'!AE272+W270*'4 Transform Matrices'!AI272</f>
        <v/>
      </c>
      <c r="X271" s="80">
        <f>U270*'4 Transform Matrices'!AB272+V270*'4 Transform Matrices'!AF272+W270*'4 Transform Matrices'!AJ272+X270</f>
        <v/>
      </c>
      <c r="Y271" s="80">
        <f>Y270*'4 Transform Matrices'!Y272+Z270*'4 Transform Matrices'!AC272+AA270*'4 Transform Matrices'!AG272</f>
        <v/>
      </c>
      <c r="Z271" s="80">
        <f>Y270*'4 Transform Matrices'!Z272+Z270*'4 Transform Matrices'!AD272+AA270*'4 Transform Matrices'!AH272</f>
        <v/>
      </c>
      <c r="AA271" s="80">
        <f>Y270*'4 Transform Matrices'!AA272+Z270*'4 Transform Matrices'!AE272+AA270*'4 Transform Matrices'!AI272</f>
        <v/>
      </c>
      <c r="AB271" s="80">
        <f>Y270*'4 Transform Matrices'!AB272+Z270*'4 Transform Matrices'!AF272+AA270*'4 Transform Matrices'!AJ272+AB270</f>
        <v/>
      </c>
      <c r="AC271" s="80">
        <f>AC270*'4 Transform Matrices'!Y272+AD270*'4 Transform Matrices'!AC272+AE270*'4 Transform Matrices'!AG272</f>
        <v/>
      </c>
      <c r="AD271" s="80">
        <f>AC270*'4 Transform Matrices'!Z272+AD270*'4 Transform Matrices'!AD272+AE270*'4 Transform Matrices'!AH272</f>
        <v/>
      </c>
      <c r="AE271" s="80">
        <f>AC270*'4 Transform Matrices'!AA272+AD270*'4 Transform Matrices'!AE272+AE270*'4 Transform Matrices'!AI272</f>
        <v/>
      </c>
      <c r="AF271" s="80">
        <f>AC270*'4 Transform Matrices'!AB272+AD270*'4 Transform Matrices'!AF272+AE270*'4 Transform Matrices'!AJ272+AF270</f>
        <v/>
      </c>
      <c r="AG271" s="82">
        <f>MAX(ABS(I271-U271),ABS(J271-V271),ABS(K271-W271),ABS(L271-X271),ABS(M271-Y271),ABS(N271-Z271),ABS(O271-AA271),ABS(P271-AB271),ABS(Q271-AC271),ABS(R271-AD271),ABS(S271-AE271),ABS(T271-AF271))</f>
        <v/>
      </c>
      <c r="AI271" s="14" t="inlineStr"/>
    </row>
    <row r="272">
      <c r="A272" s="65" t="inlineStr">
        <is>
          <t>- Pine</t>
        </is>
      </c>
      <c r="B272" s="52" t="inlineStr">
        <is>
          <t>ENV-560</t>
        </is>
      </c>
      <c r="C272" s="53" t="inlineStr">
        <is>
          <t>Group</t>
        </is>
      </c>
      <c r="D272" s="52" t="inlineStr">
        <is>
          <t>ENV-550</t>
        </is>
      </c>
      <c r="E272" s="52" t="n">
        <v>2</v>
      </c>
      <c r="F272" s="54">
        <f>L272</f>
        <v/>
      </c>
      <c r="G272" s="54">
        <f>P272</f>
        <v/>
      </c>
      <c r="H272" s="54">
        <f>T272</f>
        <v/>
      </c>
      <c r="I272" s="81" t="n">
        <v>0.342020035</v>
      </c>
      <c r="J272" s="81" t="n">
        <v>0</v>
      </c>
      <c r="K272" s="81" t="n">
        <v>0.9396926759999999</v>
      </c>
      <c r="L272" s="81" t="n">
        <v>12.8000002</v>
      </c>
      <c r="M272" s="81" t="n">
        <v>0</v>
      </c>
      <c r="N272" s="81" t="n">
        <v>1</v>
      </c>
      <c r="O272" s="81" t="n">
        <v>0</v>
      </c>
      <c r="P272" s="81" t="n">
        <v>0.450554937</v>
      </c>
      <c r="Q272" s="81" t="n">
        <v>-0.9396926759999999</v>
      </c>
      <c r="R272" s="81" t="n">
        <v>0</v>
      </c>
      <c r="S272" s="81" t="n">
        <v>0.342020035</v>
      </c>
      <c r="T272" s="81" t="n">
        <v>-12.3000002</v>
      </c>
      <c r="U272" s="80">
        <f>U270*'4 Transform Matrices'!Y273+V270*'4 Transform Matrices'!AC273+W270*'4 Transform Matrices'!AG273</f>
        <v/>
      </c>
      <c r="V272" s="80">
        <f>U270*'4 Transform Matrices'!Z273+V270*'4 Transform Matrices'!AD273+W270*'4 Transform Matrices'!AH273</f>
        <v/>
      </c>
      <c r="W272" s="80">
        <f>U270*'4 Transform Matrices'!AA273+V270*'4 Transform Matrices'!AE273+W270*'4 Transform Matrices'!AI273</f>
        <v/>
      </c>
      <c r="X272" s="80">
        <f>U270*'4 Transform Matrices'!AB273+V270*'4 Transform Matrices'!AF273+W270*'4 Transform Matrices'!AJ273+X270</f>
        <v/>
      </c>
      <c r="Y272" s="80">
        <f>Y270*'4 Transform Matrices'!Y273+Z270*'4 Transform Matrices'!AC273+AA270*'4 Transform Matrices'!AG273</f>
        <v/>
      </c>
      <c r="Z272" s="80">
        <f>Y270*'4 Transform Matrices'!Z273+Z270*'4 Transform Matrices'!AD273+AA270*'4 Transform Matrices'!AH273</f>
        <v/>
      </c>
      <c r="AA272" s="80">
        <f>Y270*'4 Transform Matrices'!AA273+Z270*'4 Transform Matrices'!AE273+AA270*'4 Transform Matrices'!AI273</f>
        <v/>
      </c>
      <c r="AB272" s="80">
        <f>Y270*'4 Transform Matrices'!AB273+Z270*'4 Transform Matrices'!AF273+AA270*'4 Transform Matrices'!AJ273+AB270</f>
        <v/>
      </c>
      <c r="AC272" s="80">
        <f>AC270*'4 Transform Matrices'!Y273+AD270*'4 Transform Matrices'!AC273+AE270*'4 Transform Matrices'!AG273</f>
        <v/>
      </c>
      <c r="AD272" s="80">
        <f>AC270*'4 Transform Matrices'!Z273+AD270*'4 Transform Matrices'!AD273+AE270*'4 Transform Matrices'!AH273</f>
        <v/>
      </c>
      <c r="AE272" s="80">
        <f>AC270*'4 Transform Matrices'!AA273+AD270*'4 Transform Matrices'!AE273+AE270*'4 Transform Matrices'!AI273</f>
        <v/>
      </c>
      <c r="AF272" s="80">
        <f>AC270*'4 Transform Matrices'!AB273+AD270*'4 Transform Matrices'!AF273+AE270*'4 Transform Matrices'!AJ273+AF270</f>
        <v/>
      </c>
      <c r="AG272" s="82">
        <f>MAX(ABS(I272-U272),ABS(J272-V272),ABS(K272-W272),ABS(L272-X272),ABS(M272-Y272),ABS(N272-Z272),ABS(O272-AA272),ABS(P272-AB272),ABS(Q272-AC272),ABS(R272-AD272),ABS(S272-AE272),ABS(T272-AF272))</f>
        <v/>
      </c>
      <c r="AI272" s="14" t="inlineStr"/>
    </row>
    <row r="273">
      <c r="A273" s="65" t="inlineStr">
        <is>
          <t>- Pine</t>
        </is>
      </c>
      <c r="B273" s="52" t="inlineStr">
        <is>
          <t>ENV-568</t>
        </is>
      </c>
      <c r="C273" s="53" t="inlineStr">
        <is>
          <t>Group</t>
        </is>
      </c>
      <c r="D273" s="52" t="inlineStr">
        <is>
          <t>ENV-550</t>
        </is>
      </c>
      <c r="E273" s="52" t="n">
        <v>2</v>
      </c>
      <c r="F273" s="54">
        <f>L273</f>
        <v/>
      </c>
      <c r="G273" s="54">
        <f>P273</f>
        <v/>
      </c>
      <c r="H273" s="54">
        <f>T273</f>
        <v/>
      </c>
      <c r="I273" s="81" t="n">
        <v>-0.766044617</v>
      </c>
      <c r="J273" s="81" t="n">
        <v>0</v>
      </c>
      <c r="K273" s="81" t="n">
        <v>0.642787457</v>
      </c>
      <c r="L273" s="81" t="n">
        <v>-9.5</v>
      </c>
      <c r="M273" s="81" t="n">
        <v>0</v>
      </c>
      <c r="N273" s="81" t="n">
        <v>1</v>
      </c>
      <c r="O273" s="81" t="n">
        <v>0</v>
      </c>
      <c r="P273" s="81" t="n">
        <v>0.713067234</v>
      </c>
      <c r="Q273" s="81" t="n">
        <v>-0.642787457</v>
      </c>
      <c r="R273" s="81" t="n">
        <v>0</v>
      </c>
      <c r="S273" s="81" t="n">
        <v>-0.766044617</v>
      </c>
      <c r="T273" s="81" t="n">
        <v>-14.5</v>
      </c>
      <c r="U273" s="80">
        <f>U270*'4 Transform Matrices'!Y274+V270*'4 Transform Matrices'!AC274+W270*'4 Transform Matrices'!AG274</f>
        <v/>
      </c>
      <c r="V273" s="80">
        <f>U270*'4 Transform Matrices'!Z274+V270*'4 Transform Matrices'!AD274+W270*'4 Transform Matrices'!AH274</f>
        <v/>
      </c>
      <c r="W273" s="80">
        <f>U270*'4 Transform Matrices'!AA274+V270*'4 Transform Matrices'!AE274+W270*'4 Transform Matrices'!AI274</f>
        <v/>
      </c>
      <c r="X273" s="80">
        <f>U270*'4 Transform Matrices'!AB274+V270*'4 Transform Matrices'!AF274+W270*'4 Transform Matrices'!AJ274+X270</f>
        <v/>
      </c>
      <c r="Y273" s="80">
        <f>Y270*'4 Transform Matrices'!Y274+Z270*'4 Transform Matrices'!AC274+AA270*'4 Transform Matrices'!AG274</f>
        <v/>
      </c>
      <c r="Z273" s="80">
        <f>Y270*'4 Transform Matrices'!Z274+Z270*'4 Transform Matrices'!AD274+AA270*'4 Transform Matrices'!AH274</f>
        <v/>
      </c>
      <c r="AA273" s="80">
        <f>Y270*'4 Transform Matrices'!AA274+Z270*'4 Transform Matrices'!AE274+AA270*'4 Transform Matrices'!AI274</f>
        <v/>
      </c>
      <c r="AB273" s="80">
        <f>Y270*'4 Transform Matrices'!AB274+Z270*'4 Transform Matrices'!AF274+AA270*'4 Transform Matrices'!AJ274+AB270</f>
        <v/>
      </c>
      <c r="AC273" s="80">
        <f>AC270*'4 Transform Matrices'!Y274+AD270*'4 Transform Matrices'!AC274+AE270*'4 Transform Matrices'!AG274</f>
        <v/>
      </c>
      <c r="AD273" s="80">
        <f>AC270*'4 Transform Matrices'!Z274+AD270*'4 Transform Matrices'!AD274+AE270*'4 Transform Matrices'!AH274</f>
        <v/>
      </c>
      <c r="AE273" s="80">
        <f>AC270*'4 Transform Matrices'!AA274+AD270*'4 Transform Matrices'!AE274+AE270*'4 Transform Matrices'!AI274</f>
        <v/>
      </c>
      <c r="AF273" s="80">
        <f>AC270*'4 Transform Matrices'!AB274+AD270*'4 Transform Matrices'!AF274+AE270*'4 Transform Matrices'!AJ274+AF270</f>
        <v/>
      </c>
      <c r="AG273" s="82">
        <f>MAX(ABS(I273-U273),ABS(J273-V273),ABS(K273-W273),ABS(L273-X273),ABS(M273-Y273),ABS(N273-Z273),ABS(O273-AA273),ABS(P273-AB273),ABS(Q273-AC273),ABS(R273-AD273),ABS(S273-AE273),ABS(T273-AF273))</f>
        <v/>
      </c>
      <c r="AI273" s="14" t="inlineStr"/>
    </row>
    <row r="274">
      <c r="A274" s="60" t="inlineStr">
        <is>
          <t>- Shrubs</t>
        </is>
      </c>
      <c r="B274" s="52" t="inlineStr">
        <is>
          <t>ENV-576</t>
        </is>
      </c>
      <c r="C274" s="53" t="inlineStr">
        <is>
          <t>Group</t>
        </is>
      </c>
      <c r="D274" s="52" t="inlineStr">
        <is>
          <t>ENV-00</t>
        </is>
      </c>
      <c r="E274" s="52" t="n">
        <v>1</v>
      </c>
      <c r="F274" s="54">
        <f>L274</f>
        <v/>
      </c>
      <c r="G274" s="54">
        <f>P274</f>
        <v/>
      </c>
      <c r="H274" s="54">
        <f>T274</f>
        <v/>
      </c>
      <c r="I274" s="81" t="n">
        <v>1</v>
      </c>
      <c r="J274" s="81" t="n">
        <v>0</v>
      </c>
      <c r="K274" s="81" t="n">
        <v>0</v>
      </c>
      <c r="L274" s="81" t="n">
        <v>0</v>
      </c>
      <c r="M274" s="81" t="n">
        <v>0</v>
      </c>
      <c r="N274" s="81" t="n">
        <v>1</v>
      </c>
      <c r="O274" s="81" t="n">
        <v>0</v>
      </c>
      <c r="P274" s="81" t="n">
        <v>0</v>
      </c>
      <c r="Q274" s="81" t="n">
        <v>0</v>
      </c>
      <c r="R274" s="81" t="n">
        <v>0</v>
      </c>
      <c r="S274" s="81" t="n">
        <v>1</v>
      </c>
      <c r="T274" s="81" t="n">
        <v>0</v>
      </c>
      <c r="U274" s="80">
        <f>U134*'4 Transform Matrices'!Y275+V134*'4 Transform Matrices'!AC275+W134*'4 Transform Matrices'!AG275</f>
        <v/>
      </c>
      <c r="V274" s="80">
        <f>U134*'4 Transform Matrices'!Z275+V134*'4 Transform Matrices'!AD275+W134*'4 Transform Matrices'!AH275</f>
        <v/>
      </c>
      <c r="W274" s="80">
        <f>U134*'4 Transform Matrices'!AA275+V134*'4 Transform Matrices'!AE275+W134*'4 Transform Matrices'!AI275</f>
        <v/>
      </c>
      <c r="X274" s="80">
        <f>U134*'4 Transform Matrices'!AB275+V134*'4 Transform Matrices'!AF275+W134*'4 Transform Matrices'!AJ275+X134</f>
        <v/>
      </c>
      <c r="Y274" s="80">
        <f>Y134*'4 Transform Matrices'!Y275+Z134*'4 Transform Matrices'!AC275+AA134*'4 Transform Matrices'!AG275</f>
        <v/>
      </c>
      <c r="Z274" s="80">
        <f>Y134*'4 Transform Matrices'!Z275+Z134*'4 Transform Matrices'!AD275+AA134*'4 Transform Matrices'!AH275</f>
        <v/>
      </c>
      <c r="AA274" s="80">
        <f>Y134*'4 Transform Matrices'!AA275+Z134*'4 Transform Matrices'!AE275+AA134*'4 Transform Matrices'!AI275</f>
        <v/>
      </c>
      <c r="AB274" s="80">
        <f>Y134*'4 Transform Matrices'!AB275+Z134*'4 Transform Matrices'!AF275+AA134*'4 Transform Matrices'!AJ275+AB134</f>
        <v/>
      </c>
      <c r="AC274" s="80">
        <f>AC134*'4 Transform Matrices'!Y275+AD134*'4 Transform Matrices'!AC275+AE134*'4 Transform Matrices'!AG275</f>
        <v/>
      </c>
      <c r="AD274" s="80">
        <f>AC134*'4 Transform Matrices'!Z275+AD134*'4 Transform Matrices'!AD275+AE134*'4 Transform Matrices'!AH275</f>
        <v/>
      </c>
      <c r="AE274" s="80">
        <f>AC134*'4 Transform Matrices'!AA275+AD134*'4 Transform Matrices'!AE275+AE134*'4 Transform Matrices'!AI275</f>
        <v/>
      </c>
      <c r="AF274" s="80">
        <f>AC134*'4 Transform Matrices'!AB275+AD134*'4 Transform Matrices'!AF275+AE134*'4 Transform Matrices'!AJ275+AF134</f>
        <v/>
      </c>
      <c r="AG274" s="82">
        <f>MAX(ABS(I274-U274),ABS(J274-V274),ABS(K274-W274),ABS(L274-X274),ABS(M274-Y274),ABS(N274-Z274),ABS(O274-AA274),ABS(P274-AB274),ABS(Q274-AC274),ABS(R274-AD274),ABS(S274-AE274),ABS(T274-AF274))</f>
        <v/>
      </c>
      <c r="AI274" s="14" t="inlineStr"/>
    </row>
    <row r="275">
      <c r="A275" s="65" t="inlineStr">
        <is>
          <t>- Bush</t>
        </is>
      </c>
      <c r="B275" s="52" t="inlineStr">
        <is>
          <t>ENV-577</t>
        </is>
      </c>
      <c r="C275" s="53" t="inlineStr">
        <is>
          <t>Group</t>
        </is>
      </c>
      <c r="D275" s="52" t="inlineStr">
        <is>
          <t>ENV-576</t>
        </is>
      </c>
      <c r="E275" s="52" t="n">
        <v>2</v>
      </c>
      <c r="F275" s="54">
        <f>L275</f>
        <v/>
      </c>
      <c r="G275" s="54">
        <f>P275</f>
        <v/>
      </c>
      <c r="H275" s="54">
        <f>T275</f>
        <v/>
      </c>
      <c r="I275" s="81" t="n">
        <v>0.98480773</v>
      </c>
      <c r="J275" s="81" t="n">
        <v>0</v>
      </c>
      <c r="K275" s="81" t="n">
        <v>0.173648193</v>
      </c>
      <c r="L275" s="81" t="n">
        <v>-12</v>
      </c>
      <c r="M275" s="81" t="n">
        <v>0</v>
      </c>
      <c r="N275" s="81" t="n">
        <v>1</v>
      </c>
      <c r="O275" s="81" t="n">
        <v>0</v>
      </c>
      <c r="P275" s="81" t="n">
        <v>0.07937204840000001</v>
      </c>
      <c r="Q275" s="81" t="n">
        <v>-0.173648193</v>
      </c>
      <c r="R275" s="81" t="n">
        <v>0</v>
      </c>
      <c r="S275" s="81" t="n">
        <v>0.98480773</v>
      </c>
      <c r="T275" s="81" t="n">
        <v>-8.399999619999999</v>
      </c>
      <c r="U275" s="80">
        <f>U274*'4 Transform Matrices'!Y276+V274*'4 Transform Matrices'!AC276+W274*'4 Transform Matrices'!AG276</f>
        <v/>
      </c>
      <c r="V275" s="80">
        <f>U274*'4 Transform Matrices'!Z276+V274*'4 Transform Matrices'!AD276+W274*'4 Transform Matrices'!AH276</f>
        <v/>
      </c>
      <c r="W275" s="80">
        <f>U274*'4 Transform Matrices'!AA276+V274*'4 Transform Matrices'!AE276+W274*'4 Transform Matrices'!AI276</f>
        <v/>
      </c>
      <c r="X275" s="80">
        <f>U274*'4 Transform Matrices'!AB276+V274*'4 Transform Matrices'!AF276+W274*'4 Transform Matrices'!AJ276+X274</f>
        <v/>
      </c>
      <c r="Y275" s="80">
        <f>Y274*'4 Transform Matrices'!Y276+Z274*'4 Transform Matrices'!AC276+AA274*'4 Transform Matrices'!AG276</f>
        <v/>
      </c>
      <c r="Z275" s="80">
        <f>Y274*'4 Transform Matrices'!Z276+Z274*'4 Transform Matrices'!AD276+AA274*'4 Transform Matrices'!AH276</f>
        <v/>
      </c>
      <c r="AA275" s="80">
        <f>Y274*'4 Transform Matrices'!AA276+Z274*'4 Transform Matrices'!AE276+AA274*'4 Transform Matrices'!AI276</f>
        <v/>
      </c>
      <c r="AB275" s="80">
        <f>Y274*'4 Transform Matrices'!AB276+Z274*'4 Transform Matrices'!AF276+AA274*'4 Transform Matrices'!AJ276+AB274</f>
        <v/>
      </c>
      <c r="AC275" s="80">
        <f>AC274*'4 Transform Matrices'!Y276+AD274*'4 Transform Matrices'!AC276+AE274*'4 Transform Matrices'!AG276</f>
        <v/>
      </c>
      <c r="AD275" s="80">
        <f>AC274*'4 Transform Matrices'!Z276+AD274*'4 Transform Matrices'!AD276+AE274*'4 Transform Matrices'!AH276</f>
        <v/>
      </c>
      <c r="AE275" s="80">
        <f>AC274*'4 Transform Matrices'!AA276+AD274*'4 Transform Matrices'!AE276+AE274*'4 Transform Matrices'!AI276</f>
        <v/>
      </c>
      <c r="AF275" s="80">
        <f>AC274*'4 Transform Matrices'!AB276+AD274*'4 Transform Matrices'!AF276+AE274*'4 Transform Matrices'!AJ276+AF274</f>
        <v/>
      </c>
      <c r="AG275" s="82">
        <f>MAX(ABS(I275-U275),ABS(J275-V275),ABS(K275-W275),ABS(L275-X275),ABS(M275-Y275),ABS(N275-Z275),ABS(O275-AA275),ABS(P275-AB275),ABS(Q275-AC275),ABS(R275-AD275),ABS(S275-AE275),ABS(T275-AF275))</f>
        <v/>
      </c>
      <c r="AI275" s="14" t="inlineStr"/>
    </row>
    <row r="276">
      <c r="A276" s="65" t="inlineStr">
        <is>
          <t>- Bush</t>
        </is>
      </c>
      <c r="B276" s="52" t="inlineStr">
        <is>
          <t>ENV-584</t>
        </is>
      </c>
      <c r="C276" s="53" t="inlineStr">
        <is>
          <t>Group</t>
        </is>
      </c>
      <c r="D276" s="52" t="inlineStr">
        <is>
          <t>ENV-576</t>
        </is>
      </c>
      <c r="E276" s="52" t="n">
        <v>2</v>
      </c>
      <c r="F276" s="54">
        <f>L276</f>
        <v/>
      </c>
      <c r="G276" s="54">
        <f>P276</f>
        <v/>
      </c>
      <c r="H276" s="54">
        <f>T276</f>
        <v/>
      </c>
      <c r="I276" s="81" t="n">
        <v>0.49999997</v>
      </c>
      <c r="J276" s="81" t="n">
        <v>0</v>
      </c>
      <c r="K276" s="81" t="n">
        <v>0.866025448</v>
      </c>
      <c r="L276" s="81" t="n">
        <v>-7.5</v>
      </c>
      <c r="M276" s="81" t="n">
        <v>0</v>
      </c>
      <c r="N276" s="81" t="n">
        <v>1</v>
      </c>
      <c r="O276" s="81" t="n">
        <v>0</v>
      </c>
      <c r="P276" s="81" t="n">
        <v>0.147359341</v>
      </c>
      <c r="Q276" s="81" t="n">
        <v>-0.866025448</v>
      </c>
      <c r="R276" s="81" t="n">
        <v>0</v>
      </c>
      <c r="S276" s="81" t="n">
        <v>0.49999997</v>
      </c>
      <c r="T276" s="81" t="n">
        <v>-8.600000380000001</v>
      </c>
      <c r="U276" s="80">
        <f>U274*'4 Transform Matrices'!Y277+V274*'4 Transform Matrices'!AC277+W274*'4 Transform Matrices'!AG277</f>
        <v/>
      </c>
      <c r="V276" s="80">
        <f>U274*'4 Transform Matrices'!Z277+V274*'4 Transform Matrices'!AD277+W274*'4 Transform Matrices'!AH277</f>
        <v/>
      </c>
      <c r="W276" s="80">
        <f>U274*'4 Transform Matrices'!AA277+V274*'4 Transform Matrices'!AE277+W274*'4 Transform Matrices'!AI277</f>
        <v/>
      </c>
      <c r="X276" s="80">
        <f>U274*'4 Transform Matrices'!AB277+V274*'4 Transform Matrices'!AF277+W274*'4 Transform Matrices'!AJ277+X274</f>
        <v/>
      </c>
      <c r="Y276" s="80">
        <f>Y274*'4 Transform Matrices'!Y277+Z274*'4 Transform Matrices'!AC277+AA274*'4 Transform Matrices'!AG277</f>
        <v/>
      </c>
      <c r="Z276" s="80">
        <f>Y274*'4 Transform Matrices'!Z277+Z274*'4 Transform Matrices'!AD277+AA274*'4 Transform Matrices'!AH277</f>
        <v/>
      </c>
      <c r="AA276" s="80">
        <f>Y274*'4 Transform Matrices'!AA277+Z274*'4 Transform Matrices'!AE277+AA274*'4 Transform Matrices'!AI277</f>
        <v/>
      </c>
      <c r="AB276" s="80">
        <f>Y274*'4 Transform Matrices'!AB277+Z274*'4 Transform Matrices'!AF277+AA274*'4 Transform Matrices'!AJ277+AB274</f>
        <v/>
      </c>
      <c r="AC276" s="80">
        <f>AC274*'4 Transform Matrices'!Y277+AD274*'4 Transform Matrices'!AC277+AE274*'4 Transform Matrices'!AG277</f>
        <v/>
      </c>
      <c r="AD276" s="80">
        <f>AC274*'4 Transform Matrices'!Z277+AD274*'4 Transform Matrices'!AD277+AE274*'4 Transform Matrices'!AH277</f>
        <v/>
      </c>
      <c r="AE276" s="80">
        <f>AC274*'4 Transform Matrices'!AA277+AD274*'4 Transform Matrices'!AE277+AE274*'4 Transform Matrices'!AI277</f>
        <v/>
      </c>
      <c r="AF276" s="80">
        <f>AC274*'4 Transform Matrices'!AB277+AD274*'4 Transform Matrices'!AF277+AE274*'4 Transform Matrices'!AJ277+AF274</f>
        <v/>
      </c>
      <c r="AG276" s="82">
        <f>MAX(ABS(I276-U276),ABS(J276-V276),ABS(K276-W276),ABS(L276-X276),ABS(M276-Y276),ABS(N276-Z276),ABS(O276-AA276),ABS(P276-AB276),ABS(Q276-AC276),ABS(R276-AD276),ABS(S276-AE276),ABS(T276-AF276))</f>
        <v/>
      </c>
      <c r="AI276" s="14" t="inlineStr"/>
    </row>
    <row r="277">
      <c r="A277" s="65" t="inlineStr">
        <is>
          <t>- Bush</t>
        </is>
      </c>
      <c r="B277" s="52" t="inlineStr">
        <is>
          <t>ENV-591</t>
        </is>
      </c>
      <c r="C277" s="53" t="inlineStr">
        <is>
          <t>Group</t>
        </is>
      </c>
      <c r="D277" s="52" t="inlineStr">
        <is>
          <t>ENV-576</t>
        </is>
      </c>
      <c r="E277" s="52" t="n">
        <v>2</v>
      </c>
      <c r="F277" s="54">
        <f>L277</f>
        <v/>
      </c>
      <c r="G277" s="54">
        <f>P277</f>
        <v/>
      </c>
      <c r="H277" s="54">
        <f>T277</f>
        <v/>
      </c>
      <c r="I277" s="81" t="n">
        <v>-0.50000006</v>
      </c>
      <c r="J277" s="81" t="n">
        <v>0</v>
      </c>
      <c r="K277" s="81" t="n">
        <v>0.866025388</v>
      </c>
      <c r="L277" s="81" t="n">
        <v>-1</v>
      </c>
      <c r="M277" s="81" t="n">
        <v>0</v>
      </c>
      <c r="N277" s="81" t="n">
        <v>1</v>
      </c>
      <c r="O277" s="81" t="n">
        <v>0</v>
      </c>
      <c r="P277" s="81" t="n">
        <v>-0.171537638</v>
      </c>
      <c r="Q277" s="81" t="n">
        <v>-0.866025388</v>
      </c>
      <c r="R277" s="81" t="n">
        <v>0</v>
      </c>
      <c r="S277" s="81" t="n">
        <v>-0.50000006</v>
      </c>
      <c r="T277" s="81" t="n">
        <v>-11.3000002</v>
      </c>
      <c r="U277" s="80">
        <f>U274*'4 Transform Matrices'!Y278+V274*'4 Transform Matrices'!AC278+W274*'4 Transform Matrices'!AG278</f>
        <v/>
      </c>
      <c r="V277" s="80">
        <f>U274*'4 Transform Matrices'!Z278+V274*'4 Transform Matrices'!AD278+W274*'4 Transform Matrices'!AH278</f>
        <v/>
      </c>
      <c r="W277" s="80">
        <f>U274*'4 Transform Matrices'!AA278+V274*'4 Transform Matrices'!AE278+W274*'4 Transform Matrices'!AI278</f>
        <v/>
      </c>
      <c r="X277" s="80">
        <f>U274*'4 Transform Matrices'!AB278+V274*'4 Transform Matrices'!AF278+W274*'4 Transform Matrices'!AJ278+X274</f>
        <v/>
      </c>
      <c r="Y277" s="80">
        <f>Y274*'4 Transform Matrices'!Y278+Z274*'4 Transform Matrices'!AC278+AA274*'4 Transform Matrices'!AG278</f>
        <v/>
      </c>
      <c r="Z277" s="80">
        <f>Y274*'4 Transform Matrices'!Z278+Z274*'4 Transform Matrices'!AD278+AA274*'4 Transform Matrices'!AH278</f>
        <v/>
      </c>
      <c r="AA277" s="80">
        <f>Y274*'4 Transform Matrices'!AA278+Z274*'4 Transform Matrices'!AE278+AA274*'4 Transform Matrices'!AI278</f>
        <v/>
      </c>
      <c r="AB277" s="80">
        <f>Y274*'4 Transform Matrices'!AB278+Z274*'4 Transform Matrices'!AF278+AA274*'4 Transform Matrices'!AJ278+AB274</f>
        <v/>
      </c>
      <c r="AC277" s="80">
        <f>AC274*'4 Transform Matrices'!Y278+AD274*'4 Transform Matrices'!AC278+AE274*'4 Transform Matrices'!AG278</f>
        <v/>
      </c>
      <c r="AD277" s="80">
        <f>AC274*'4 Transform Matrices'!Z278+AD274*'4 Transform Matrices'!AD278+AE274*'4 Transform Matrices'!AH278</f>
        <v/>
      </c>
      <c r="AE277" s="80">
        <f>AC274*'4 Transform Matrices'!AA278+AD274*'4 Transform Matrices'!AE278+AE274*'4 Transform Matrices'!AI278</f>
        <v/>
      </c>
      <c r="AF277" s="80">
        <f>AC274*'4 Transform Matrices'!AB278+AD274*'4 Transform Matrices'!AF278+AE274*'4 Transform Matrices'!AJ278+AF274</f>
        <v/>
      </c>
      <c r="AG277" s="82">
        <f>MAX(ABS(I277-U277),ABS(J277-V277),ABS(K277-W277),ABS(L277-X277),ABS(M277-Y277),ABS(N277-Z277),ABS(O277-AA277),ABS(P277-AB277),ABS(Q277-AC277),ABS(R277-AD277),ABS(S277-AE277),ABS(T277-AF277))</f>
        <v/>
      </c>
      <c r="AI277" s="14" t="inlineStr"/>
    </row>
    <row r="278">
      <c r="A278" s="65" t="inlineStr">
        <is>
          <t>- Bush</t>
        </is>
      </c>
      <c r="B278" s="52" t="inlineStr">
        <is>
          <t>ENV-599</t>
        </is>
      </c>
      <c r="C278" s="53" t="inlineStr">
        <is>
          <t>Group</t>
        </is>
      </c>
      <c r="D278" s="52" t="inlineStr">
        <is>
          <t>ENV-576</t>
        </is>
      </c>
      <c r="E278" s="52" t="n">
        <v>2</v>
      </c>
      <c r="F278" s="54">
        <f>L278</f>
        <v/>
      </c>
      <c r="G278" s="54">
        <f>P278</f>
        <v/>
      </c>
      <c r="H278" s="54">
        <f>T278</f>
        <v/>
      </c>
      <c r="I278" s="81" t="n">
        <v>0.866025388</v>
      </c>
      <c r="J278" s="81" t="n">
        <v>0</v>
      </c>
      <c r="K278" s="81" t="n">
        <v>0.5</v>
      </c>
      <c r="L278" s="81" t="n">
        <v>7</v>
      </c>
      <c r="M278" s="81" t="n">
        <v>0</v>
      </c>
      <c r="N278" s="81" t="n">
        <v>1</v>
      </c>
      <c r="O278" s="81" t="n">
        <v>0</v>
      </c>
      <c r="P278" s="81" t="n">
        <v>-0.219475895</v>
      </c>
      <c r="Q278" s="81" t="n">
        <v>-0.5</v>
      </c>
      <c r="R278" s="81" t="n">
        <v>0</v>
      </c>
      <c r="S278" s="81" t="n">
        <v>0.866025388</v>
      </c>
      <c r="T278" s="81" t="n">
        <v>-5.5999999</v>
      </c>
      <c r="U278" s="80">
        <f>U274*'4 Transform Matrices'!Y279+V274*'4 Transform Matrices'!AC279+W274*'4 Transform Matrices'!AG279</f>
        <v/>
      </c>
      <c r="V278" s="80">
        <f>U274*'4 Transform Matrices'!Z279+V274*'4 Transform Matrices'!AD279+W274*'4 Transform Matrices'!AH279</f>
        <v/>
      </c>
      <c r="W278" s="80">
        <f>U274*'4 Transform Matrices'!AA279+V274*'4 Transform Matrices'!AE279+W274*'4 Transform Matrices'!AI279</f>
        <v/>
      </c>
      <c r="X278" s="80">
        <f>U274*'4 Transform Matrices'!AB279+V274*'4 Transform Matrices'!AF279+W274*'4 Transform Matrices'!AJ279+X274</f>
        <v/>
      </c>
      <c r="Y278" s="80">
        <f>Y274*'4 Transform Matrices'!Y279+Z274*'4 Transform Matrices'!AC279+AA274*'4 Transform Matrices'!AG279</f>
        <v/>
      </c>
      <c r="Z278" s="80">
        <f>Y274*'4 Transform Matrices'!Z279+Z274*'4 Transform Matrices'!AD279+AA274*'4 Transform Matrices'!AH279</f>
        <v/>
      </c>
      <c r="AA278" s="80">
        <f>Y274*'4 Transform Matrices'!AA279+Z274*'4 Transform Matrices'!AE279+AA274*'4 Transform Matrices'!AI279</f>
        <v/>
      </c>
      <c r="AB278" s="80">
        <f>Y274*'4 Transform Matrices'!AB279+Z274*'4 Transform Matrices'!AF279+AA274*'4 Transform Matrices'!AJ279+AB274</f>
        <v/>
      </c>
      <c r="AC278" s="80">
        <f>AC274*'4 Transform Matrices'!Y279+AD274*'4 Transform Matrices'!AC279+AE274*'4 Transform Matrices'!AG279</f>
        <v/>
      </c>
      <c r="AD278" s="80">
        <f>AC274*'4 Transform Matrices'!Z279+AD274*'4 Transform Matrices'!AD279+AE274*'4 Transform Matrices'!AH279</f>
        <v/>
      </c>
      <c r="AE278" s="80">
        <f>AC274*'4 Transform Matrices'!AA279+AD274*'4 Transform Matrices'!AE279+AE274*'4 Transform Matrices'!AI279</f>
        <v/>
      </c>
      <c r="AF278" s="80">
        <f>AC274*'4 Transform Matrices'!AB279+AD274*'4 Transform Matrices'!AF279+AE274*'4 Transform Matrices'!AJ279+AF274</f>
        <v/>
      </c>
      <c r="AG278" s="82">
        <f>MAX(ABS(I278-U278),ABS(J278-V278),ABS(K278-W278),ABS(L278-X278),ABS(M278-Y278),ABS(N278-Z278),ABS(O278-AA278),ABS(P278-AB278),ABS(Q278-AC278),ABS(R278-AD278),ABS(S278-AE278),ABS(T278-AF278))</f>
        <v/>
      </c>
      <c r="AI278" s="14" t="inlineStr"/>
    </row>
    <row r="279">
      <c r="A279" s="65" t="inlineStr">
        <is>
          <t>- Bush</t>
        </is>
      </c>
      <c r="B279" s="52" t="inlineStr">
        <is>
          <t>ENV-607</t>
        </is>
      </c>
      <c r="C279" s="53" t="inlineStr">
        <is>
          <t>Group</t>
        </is>
      </c>
      <c r="D279" s="52" t="inlineStr">
        <is>
          <t>ENV-576</t>
        </is>
      </c>
      <c r="E279" s="52" t="n">
        <v>2</v>
      </c>
      <c r="F279" s="54">
        <f>L279</f>
        <v/>
      </c>
      <c r="G279" s="54">
        <f>P279</f>
        <v/>
      </c>
      <c r="H279" s="54">
        <f>T279</f>
        <v/>
      </c>
      <c r="I279" s="81" t="n">
        <v>0.173648104</v>
      </c>
      <c r="J279" s="81" t="n">
        <v>0</v>
      </c>
      <c r="K279" s="81" t="n">
        <v>0.984807789</v>
      </c>
      <c r="L279" s="81" t="n">
        <v>10.5</v>
      </c>
      <c r="M279" s="81" t="n">
        <v>0</v>
      </c>
      <c r="N279" s="81" t="n">
        <v>1</v>
      </c>
      <c r="O279" s="81" t="n">
        <v>0</v>
      </c>
      <c r="P279" s="81" t="n">
        <v>-0.0752651542</v>
      </c>
      <c r="Q279" s="81" t="n">
        <v>-0.984807789</v>
      </c>
      <c r="R279" s="81" t="n">
        <v>0</v>
      </c>
      <c r="S279" s="81" t="n">
        <v>0.173648104</v>
      </c>
      <c r="T279" s="81" t="n">
        <v>-5.5999999</v>
      </c>
      <c r="U279" s="80">
        <f>U274*'4 Transform Matrices'!Y280+V274*'4 Transform Matrices'!AC280+W274*'4 Transform Matrices'!AG280</f>
        <v/>
      </c>
      <c r="V279" s="80">
        <f>U274*'4 Transform Matrices'!Z280+V274*'4 Transform Matrices'!AD280+W274*'4 Transform Matrices'!AH280</f>
        <v/>
      </c>
      <c r="W279" s="80">
        <f>U274*'4 Transform Matrices'!AA280+V274*'4 Transform Matrices'!AE280+W274*'4 Transform Matrices'!AI280</f>
        <v/>
      </c>
      <c r="X279" s="80">
        <f>U274*'4 Transform Matrices'!AB280+V274*'4 Transform Matrices'!AF280+W274*'4 Transform Matrices'!AJ280+X274</f>
        <v/>
      </c>
      <c r="Y279" s="80">
        <f>Y274*'4 Transform Matrices'!Y280+Z274*'4 Transform Matrices'!AC280+AA274*'4 Transform Matrices'!AG280</f>
        <v/>
      </c>
      <c r="Z279" s="80">
        <f>Y274*'4 Transform Matrices'!Z280+Z274*'4 Transform Matrices'!AD280+AA274*'4 Transform Matrices'!AH280</f>
        <v/>
      </c>
      <c r="AA279" s="80">
        <f>Y274*'4 Transform Matrices'!AA280+Z274*'4 Transform Matrices'!AE280+AA274*'4 Transform Matrices'!AI280</f>
        <v/>
      </c>
      <c r="AB279" s="80">
        <f>Y274*'4 Transform Matrices'!AB280+Z274*'4 Transform Matrices'!AF280+AA274*'4 Transform Matrices'!AJ280+AB274</f>
        <v/>
      </c>
      <c r="AC279" s="80">
        <f>AC274*'4 Transform Matrices'!Y280+AD274*'4 Transform Matrices'!AC280+AE274*'4 Transform Matrices'!AG280</f>
        <v/>
      </c>
      <c r="AD279" s="80">
        <f>AC274*'4 Transform Matrices'!Z280+AD274*'4 Transform Matrices'!AD280+AE274*'4 Transform Matrices'!AH280</f>
        <v/>
      </c>
      <c r="AE279" s="80">
        <f>AC274*'4 Transform Matrices'!AA280+AD274*'4 Transform Matrices'!AE280+AE274*'4 Transform Matrices'!AI280</f>
        <v/>
      </c>
      <c r="AF279" s="80">
        <f>AC274*'4 Transform Matrices'!AB280+AD274*'4 Transform Matrices'!AF280+AE274*'4 Transform Matrices'!AJ280+AF274</f>
        <v/>
      </c>
      <c r="AG279" s="82">
        <f>MAX(ABS(I279-U279),ABS(J279-V279),ABS(K279-W279),ABS(L279-X279),ABS(M279-Y279),ABS(N279-Z279),ABS(O279-AA279),ABS(P279-AB279),ABS(Q279-AC279),ABS(R279-AD279),ABS(S279-AE279),ABS(T279-AF279))</f>
        <v/>
      </c>
      <c r="AI279" s="14" t="inlineStr"/>
    </row>
    <row r="280">
      <c r="A280" s="65" t="inlineStr">
        <is>
          <t>- Bush</t>
        </is>
      </c>
      <c r="B280" s="52" t="inlineStr">
        <is>
          <t>ENV-615</t>
        </is>
      </c>
      <c r="C280" s="53" t="inlineStr">
        <is>
          <t>Group</t>
        </is>
      </c>
      <c r="D280" s="52" t="inlineStr">
        <is>
          <t>ENV-576</t>
        </is>
      </c>
      <c r="E280" s="52" t="n">
        <v>2</v>
      </c>
      <c r="F280" s="54">
        <f>L280</f>
        <v/>
      </c>
      <c r="G280" s="54">
        <f>P280</f>
        <v/>
      </c>
      <c r="H280" s="54">
        <f>T280</f>
        <v/>
      </c>
      <c r="I280" s="81" t="n">
        <v>-0.866025507</v>
      </c>
      <c r="J280" s="81" t="n">
        <v>0</v>
      </c>
      <c r="K280" s="81" t="n">
        <v>0.499999821</v>
      </c>
      <c r="L280" s="81" t="n">
        <v>12.5</v>
      </c>
      <c r="M280" s="81" t="n">
        <v>0</v>
      </c>
      <c r="N280" s="81" t="n">
        <v>1</v>
      </c>
      <c r="O280" s="81" t="n">
        <v>0</v>
      </c>
      <c r="P280" s="81" t="n">
        <v>0.0342563316</v>
      </c>
      <c r="Q280" s="81" t="n">
        <v>-0.499999821</v>
      </c>
      <c r="R280" s="81" t="n">
        <v>0</v>
      </c>
      <c r="S280" s="81" t="n">
        <v>-0.866025507</v>
      </c>
      <c r="T280" s="81" t="n">
        <v>-7.5999999</v>
      </c>
      <c r="U280" s="80">
        <f>U274*'4 Transform Matrices'!Y281+V274*'4 Transform Matrices'!AC281+W274*'4 Transform Matrices'!AG281</f>
        <v/>
      </c>
      <c r="V280" s="80">
        <f>U274*'4 Transform Matrices'!Z281+V274*'4 Transform Matrices'!AD281+W274*'4 Transform Matrices'!AH281</f>
        <v/>
      </c>
      <c r="W280" s="80">
        <f>U274*'4 Transform Matrices'!AA281+V274*'4 Transform Matrices'!AE281+W274*'4 Transform Matrices'!AI281</f>
        <v/>
      </c>
      <c r="X280" s="80">
        <f>U274*'4 Transform Matrices'!AB281+V274*'4 Transform Matrices'!AF281+W274*'4 Transform Matrices'!AJ281+X274</f>
        <v/>
      </c>
      <c r="Y280" s="80">
        <f>Y274*'4 Transform Matrices'!Y281+Z274*'4 Transform Matrices'!AC281+AA274*'4 Transform Matrices'!AG281</f>
        <v/>
      </c>
      <c r="Z280" s="80">
        <f>Y274*'4 Transform Matrices'!Z281+Z274*'4 Transform Matrices'!AD281+AA274*'4 Transform Matrices'!AH281</f>
        <v/>
      </c>
      <c r="AA280" s="80">
        <f>Y274*'4 Transform Matrices'!AA281+Z274*'4 Transform Matrices'!AE281+AA274*'4 Transform Matrices'!AI281</f>
        <v/>
      </c>
      <c r="AB280" s="80">
        <f>Y274*'4 Transform Matrices'!AB281+Z274*'4 Transform Matrices'!AF281+AA274*'4 Transform Matrices'!AJ281+AB274</f>
        <v/>
      </c>
      <c r="AC280" s="80">
        <f>AC274*'4 Transform Matrices'!Y281+AD274*'4 Transform Matrices'!AC281+AE274*'4 Transform Matrices'!AG281</f>
        <v/>
      </c>
      <c r="AD280" s="80">
        <f>AC274*'4 Transform Matrices'!Z281+AD274*'4 Transform Matrices'!AD281+AE274*'4 Transform Matrices'!AH281</f>
        <v/>
      </c>
      <c r="AE280" s="80">
        <f>AC274*'4 Transform Matrices'!AA281+AD274*'4 Transform Matrices'!AE281+AE274*'4 Transform Matrices'!AI281</f>
        <v/>
      </c>
      <c r="AF280" s="80">
        <f>AC274*'4 Transform Matrices'!AB281+AD274*'4 Transform Matrices'!AF281+AE274*'4 Transform Matrices'!AJ281+AF274</f>
        <v/>
      </c>
      <c r="AG280" s="82">
        <f>MAX(ABS(I280-U280),ABS(J280-V280),ABS(K280-W280),ABS(L280-X280),ABS(M280-Y280),ABS(N280-Z280),ABS(O280-AA280),ABS(P280-AB280),ABS(Q280-AC280),ABS(R280-AD280),ABS(S280-AE280),ABS(T280-AF280))</f>
        <v/>
      </c>
      <c r="AI280" s="14" t="inlineStr"/>
    </row>
    <row r="281">
      <c r="A281" s="65" t="inlineStr">
        <is>
          <t>- Bush</t>
        </is>
      </c>
      <c r="B281" s="52" t="inlineStr">
        <is>
          <t>ENV-622</t>
        </is>
      </c>
      <c r="C281" s="53" t="inlineStr">
        <is>
          <t>Group</t>
        </is>
      </c>
      <c r="D281" s="52" t="inlineStr">
        <is>
          <t>ENV-576</t>
        </is>
      </c>
      <c r="E281" s="52" t="n">
        <v>2</v>
      </c>
      <c r="F281" s="54">
        <f>L281</f>
        <v/>
      </c>
      <c r="G281" s="54">
        <f>P281</f>
        <v/>
      </c>
      <c r="H281" s="54">
        <f>T281</f>
        <v/>
      </c>
      <c r="I281" s="81" t="n">
        <v>0.707106769</v>
      </c>
      <c r="J281" s="81" t="n">
        <v>0</v>
      </c>
      <c r="K281" s="81" t="n">
        <v>0.707106769</v>
      </c>
      <c r="L281" s="81" t="n">
        <v>-15.8000002</v>
      </c>
      <c r="M281" s="81" t="n">
        <v>0</v>
      </c>
      <c r="N281" s="81" t="n">
        <v>1</v>
      </c>
      <c r="O281" s="81" t="n">
        <v>0</v>
      </c>
      <c r="P281" s="81" t="n">
        <v>0.269365638</v>
      </c>
      <c r="Q281" s="81" t="n">
        <v>-0.707106769</v>
      </c>
      <c r="R281" s="81" t="n">
        <v>0</v>
      </c>
      <c r="S281" s="81" t="n">
        <v>0.707106769</v>
      </c>
      <c r="T281" s="81" t="n">
        <v>3.5</v>
      </c>
      <c r="U281" s="80">
        <f>U274*'4 Transform Matrices'!Y282+V274*'4 Transform Matrices'!AC282+W274*'4 Transform Matrices'!AG282</f>
        <v/>
      </c>
      <c r="V281" s="80">
        <f>U274*'4 Transform Matrices'!Z282+V274*'4 Transform Matrices'!AD282+W274*'4 Transform Matrices'!AH282</f>
        <v/>
      </c>
      <c r="W281" s="80">
        <f>U274*'4 Transform Matrices'!AA282+V274*'4 Transform Matrices'!AE282+W274*'4 Transform Matrices'!AI282</f>
        <v/>
      </c>
      <c r="X281" s="80">
        <f>U274*'4 Transform Matrices'!AB282+V274*'4 Transform Matrices'!AF282+W274*'4 Transform Matrices'!AJ282+X274</f>
        <v/>
      </c>
      <c r="Y281" s="80">
        <f>Y274*'4 Transform Matrices'!Y282+Z274*'4 Transform Matrices'!AC282+AA274*'4 Transform Matrices'!AG282</f>
        <v/>
      </c>
      <c r="Z281" s="80">
        <f>Y274*'4 Transform Matrices'!Z282+Z274*'4 Transform Matrices'!AD282+AA274*'4 Transform Matrices'!AH282</f>
        <v/>
      </c>
      <c r="AA281" s="80">
        <f>Y274*'4 Transform Matrices'!AA282+Z274*'4 Transform Matrices'!AE282+AA274*'4 Transform Matrices'!AI282</f>
        <v/>
      </c>
      <c r="AB281" s="80">
        <f>Y274*'4 Transform Matrices'!AB282+Z274*'4 Transform Matrices'!AF282+AA274*'4 Transform Matrices'!AJ282+AB274</f>
        <v/>
      </c>
      <c r="AC281" s="80">
        <f>AC274*'4 Transform Matrices'!Y282+AD274*'4 Transform Matrices'!AC282+AE274*'4 Transform Matrices'!AG282</f>
        <v/>
      </c>
      <c r="AD281" s="80">
        <f>AC274*'4 Transform Matrices'!Z282+AD274*'4 Transform Matrices'!AD282+AE274*'4 Transform Matrices'!AH282</f>
        <v/>
      </c>
      <c r="AE281" s="80">
        <f>AC274*'4 Transform Matrices'!AA282+AD274*'4 Transform Matrices'!AE282+AE274*'4 Transform Matrices'!AI282</f>
        <v/>
      </c>
      <c r="AF281" s="80">
        <f>AC274*'4 Transform Matrices'!AB282+AD274*'4 Transform Matrices'!AF282+AE274*'4 Transform Matrices'!AJ282+AF274</f>
        <v/>
      </c>
      <c r="AG281" s="82">
        <f>MAX(ABS(I281-U281),ABS(J281-V281),ABS(K281-W281),ABS(L281-X281),ABS(M281-Y281),ABS(N281-Z281),ABS(O281-AA281),ABS(P281-AB281),ABS(Q281-AC281),ABS(R281-AD281),ABS(S281-AE281),ABS(T281-AF281))</f>
        <v/>
      </c>
      <c r="AI281" s="14" t="inlineStr"/>
    </row>
    <row r="282">
      <c r="A282" s="65" t="inlineStr">
        <is>
          <t>- Bush</t>
        </is>
      </c>
      <c r="B282" s="52" t="inlineStr">
        <is>
          <t>ENV-629</t>
        </is>
      </c>
      <c r="C282" s="53" t="inlineStr">
        <is>
          <t>Group</t>
        </is>
      </c>
      <c r="D282" s="52" t="inlineStr">
        <is>
          <t>ENV-576</t>
        </is>
      </c>
      <c r="E282" s="52" t="n">
        <v>2</v>
      </c>
      <c r="F282" s="54">
        <f>L282</f>
        <v/>
      </c>
      <c r="G282" s="54">
        <f>P282</f>
        <v/>
      </c>
      <c r="H282" s="54">
        <f>T282</f>
        <v/>
      </c>
      <c r="I282" s="81" t="n">
        <v>0.965925813</v>
      </c>
      <c r="J282" s="81" t="n">
        <v>0</v>
      </c>
      <c r="K282" s="81" t="n">
        <v>0.258819044</v>
      </c>
      <c r="L282" s="81" t="n">
        <v>-12.5</v>
      </c>
      <c r="M282" s="81" t="n">
        <v>0</v>
      </c>
      <c r="N282" s="81" t="n">
        <v>1</v>
      </c>
      <c r="O282" s="81" t="n">
        <v>0</v>
      </c>
      <c r="P282" s="81" t="n">
        <v>0.180636451</v>
      </c>
      <c r="Q282" s="81" t="n">
        <v>-0.258819044</v>
      </c>
      <c r="R282" s="81" t="n">
        <v>0</v>
      </c>
      <c r="S282" s="81" t="n">
        <v>0.965925813</v>
      </c>
      <c r="T282" s="81" t="n">
        <v>13.5</v>
      </c>
      <c r="U282" s="80">
        <f>U274*'4 Transform Matrices'!Y283+V274*'4 Transform Matrices'!AC283+W274*'4 Transform Matrices'!AG283</f>
        <v/>
      </c>
      <c r="V282" s="80">
        <f>U274*'4 Transform Matrices'!Z283+V274*'4 Transform Matrices'!AD283+W274*'4 Transform Matrices'!AH283</f>
        <v/>
      </c>
      <c r="W282" s="80">
        <f>U274*'4 Transform Matrices'!AA283+V274*'4 Transform Matrices'!AE283+W274*'4 Transform Matrices'!AI283</f>
        <v/>
      </c>
      <c r="X282" s="80">
        <f>U274*'4 Transform Matrices'!AB283+V274*'4 Transform Matrices'!AF283+W274*'4 Transform Matrices'!AJ283+X274</f>
        <v/>
      </c>
      <c r="Y282" s="80">
        <f>Y274*'4 Transform Matrices'!Y283+Z274*'4 Transform Matrices'!AC283+AA274*'4 Transform Matrices'!AG283</f>
        <v/>
      </c>
      <c r="Z282" s="80">
        <f>Y274*'4 Transform Matrices'!Z283+Z274*'4 Transform Matrices'!AD283+AA274*'4 Transform Matrices'!AH283</f>
        <v/>
      </c>
      <c r="AA282" s="80">
        <f>Y274*'4 Transform Matrices'!AA283+Z274*'4 Transform Matrices'!AE283+AA274*'4 Transform Matrices'!AI283</f>
        <v/>
      </c>
      <c r="AB282" s="80">
        <f>Y274*'4 Transform Matrices'!AB283+Z274*'4 Transform Matrices'!AF283+AA274*'4 Transform Matrices'!AJ283+AB274</f>
        <v/>
      </c>
      <c r="AC282" s="80">
        <f>AC274*'4 Transform Matrices'!Y283+AD274*'4 Transform Matrices'!AC283+AE274*'4 Transform Matrices'!AG283</f>
        <v/>
      </c>
      <c r="AD282" s="80">
        <f>AC274*'4 Transform Matrices'!Z283+AD274*'4 Transform Matrices'!AD283+AE274*'4 Transform Matrices'!AH283</f>
        <v/>
      </c>
      <c r="AE282" s="80">
        <f>AC274*'4 Transform Matrices'!AA283+AD274*'4 Transform Matrices'!AE283+AE274*'4 Transform Matrices'!AI283</f>
        <v/>
      </c>
      <c r="AF282" s="80">
        <f>AC274*'4 Transform Matrices'!AB283+AD274*'4 Transform Matrices'!AF283+AE274*'4 Transform Matrices'!AJ283+AF274</f>
        <v/>
      </c>
      <c r="AG282" s="82">
        <f>MAX(ABS(I282-U282),ABS(J282-V282),ABS(K282-W282),ABS(L282-X282),ABS(M282-Y282),ABS(N282-Z282),ABS(O282-AA282),ABS(P282-AB282),ABS(Q282-AC282),ABS(R282-AD282),ABS(S282-AE282),ABS(T282-AF282))</f>
        <v/>
      </c>
      <c r="AI282" s="14" t="inlineStr"/>
    </row>
    <row r="283">
      <c r="A283" s="65" t="inlineStr">
        <is>
          <t>- Bush</t>
        </is>
      </c>
      <c r="B283" s="52" t="inlineStr">
        <is>
          <t>ENV-637</t>
        </is>
      </c>
      <c r="C283" s="53" t="inlineStr">
        <is>
          <t>Group</t>
        </is>
      </c>
      <c r="D283" s="52" t="inlineStr">
        <is>
          <t>ENV-576</t>
        </is>
      </c>
      <c r="E283" s="52" t="n">
        <v>2</v>
      </c>
      <c r="F283" s="54">
        <f>L283</f>
        <v/>
      </c>
      <c r="G283" s="54">
        <f>P283</f>
        <v/>
      </c>
      <c r="H283" s="54">
        <f>T283</f>
        <v/>
      </c>
      <c r="I283" s="81" t="n">
        <v>-0.173648193</v>
      </c>
      <c r="J283" s="81" t="n">
        <v>0</v>
      </c>
      <c r="K283" s="81" t="n">
        <v>0.98480773</v>
      </c>
      <c r="L283" s="81" t="n">
        <v>9</v>
      </c>
      <c r="M283" s="81" t="n">
        <v>0</v>
      </c>
      <c r="N283" s="81" t="n">
        <v>1</v>
      </c>
      <c r="O283" s="81" t="n">
        <v>0</v>
      </c>
      <c r="P283" s="81" t="n">
        <v>0.300398499</v>
      </c>
      <c r="Q283" s="81" t="n">
        <v>-0.98480773</v>
      </c>
      <c r="R283" s="81" t="n">
        <v>0</v>
      </c>
      <c r="S283" s="81" t="n">
        <v>-0.173648193</v>
      </c>
      <c r="T283" s="81" t="n">
        <v>14.6000004</v>
      </c>
      <c r="U283" s="80">
        <f>U274*'4 Transform Matrices'!Y284+V274*'4 Transform Matrices'!AC284+W274*'4 Transform Matrices'!AG284</f>
        <v/>
      </c>
      <c r="V283" s="80">
        <f>U274*'4 Transform Matrices'!Z284+V274*'4 Transform Matrices'!AD284+W274*'4 Transform Matrices'!AH284</f>
        <v/>
      </c>
      <c r="W283" s="80">
        <f>U274*'4 Transform Matrices'!AA284+V274*'4 Transform Matrices'!AE284+W274*'4 Transform Matrices'!AI284</f>
        <v/>
      </c>
      <c r="X283" s="80">
        <f>U274*'4 Transform Matrices'!AB284+V274*'4 Transform Matrices'!AF284+W274*'4 Transform Matrices'!AJ284+X274</f>
        <v/>
      </c>
      <c r="Y283" s="80">
        <f>Y274*'4 Transform Matrices'!Y284+Z274*'4 Transform Matrices'!AC284+AA274*'4 Transform Matrices'!AG284</f>
        <v/>
      </c>
      <c r="Z283" s="80">
        <f>Y274*'4 Transform Matrices'!Z284+Z274*'4 Transform Matrices'!AD284+AA274*'4 Transform Matrices'!AH284</f>
        <v/>
      </c>
      <c r="AA283" s="80">
        <f>Y274*'4 Transform Matrices'!AA284+Z274*'4 Transform Matrices'!AE284+AA274*'4 Transform Matrices'!AI284</f>
        <v/>
      </c>
      <c r="AB283" s="80">
        <f>Y274*'4 Transform Matrices'!AB284+Z274*'4 Transform Matrices'!AF284+AA274*'4 Transform Matrices'!AJ284+AB274</f>
        <v/>
      </c>
      <c r="AC283" s="80">
        <f>AC274*'4 Transform Matrices'!Y284+AD274*'4 Transform Matrices'!AC284+AE274*'4 Transform Matrices'!AG284</f>
        <v/>
      </c>
      <c r="AD283" s="80">
        <f>AC274*'4 Transform Matrices'!Z284+AD274*'4 Transform Matrices'!AD284+AE274*'4 Transform Matrices'!AH284</f>
        <v/>
      </c>
      <c r="AE283" s="80">
        <f>AC274*'4 Transform Matrices'!AA284+AD274*'4 Transform Matrices'!AE284+AE274*'4 Transform Matrices'!AI284</f>
        <v/>
      </c>
      <c r="AF283" s="80">
        <f>AC274*'4 Transform Matrices'!AB284+AD274*'4 Transform Matrices'!AF284+AE274*'4 Transform Matrices'!AJ284+AF274</f>
        <v/>
      </c>
      <c r="AG283" s="82">
        <f>MAX(ABS(I283-U283),ABS(J283-V283),ABS(K283-W283),ABS(L283-X283),ABS(M283-Y283),ABS(N283-Z283),ABS(O283-AA283),ABS(P283-AB283),ABS(Q283-AC283),ABS(R283-AD283),ABS(S283-AE283),ABS(T283-AF283))</f>
        <v/>
      </c>
      <c r="AI283" s="14" t="inlineStr"/>
    </row>
    <row r="284">
      <c r="A284" s="65" t="inlineStr">
        <is>
          <t>- Bush</t>
        </is>
      </c>
      <c r="B284" s="52" t="inlineStr">
        <is>
          <t>ENV-644</t>
        </is>
      </c>
      <c r="C284" s="53" t="inlineStr">
        <is>
          <t>Group</t>
        </is>
      </c>
      <c r="D284" s="52" t="inlineStr">
        <is>
          <t>ENV-576</t>
        </is>
      </c>
      <c r="E284" s="52" t="n">
        <v>2</v>
      </c>
      <c r="F284" s="54">
        <f>L284</f>
        <v/>
      </c>
      <c r="G284" s="54">
        <f>P284</f>
        <v/>
      </c>
      <c r="H284" s="54">
        <f>T284</f>
        <v/>
      </c>
      <c r="I284" s="81" t="n">
        <v>0.342020035</v>
      </c>
      <c r="J284" s="81" t="n">
        <v>0</v>
      </c>
      <c r="K284" s="81" t="n">
        <v>0.9396926759999999</v>
      </c>
      <c r="L284" s="81" t="n">
        <v>-4.19999981</v>
      </c>
      <c r="M284" s="81" t="n">
        <v>0</v>
      </c>
      <c r="N284" s="81" t="n">
        <v>1</v>
      </c>
      <c r="O284" s="81" t="n">
        <v>0</v>
      </c>
      <c r="P284" s="81" t="n">
        <v>0.639056742</v>
      </c>
      <c r="Q284" s="81" t="n">
        <v>-0.9396926759999999</v>
      </c>
      <c r="R284" s="81" t="n">
        <v>0</v>
      </c>
      <c r="S284" s="81" t="n">
        <v>0.342020035</v>
      </c>
      <c r="T284" s="81" t="n">
        <v>16.2999992</v>
      </c>
      <c r="U284" s="80">
        <f>U274*'4 Transform Matrices'!Y285+V274*'4 Transform Matrices'!AC285+W274*'4 Transform Matrices'!AG285</f>
        <v/>
      </c>
      <c r="V284" s="80">
        <f>U274*'4 Transform Matrices'!Z285+V274*'4 Transform Matrices'!AD285+W274*'4 Transform Matrices'!AH285</f>
        <v/>
      </c>
      <c r="W284" s="80">
        <f>U274*'4 Transform Matrices'!AA285+V274*'4 Transform Matrices'!AE285+W274*'4 Transform Matrices'!AI285</f>
        <v/>
      </c>
      <c r="X284" s="80">
        <f>U274*'4 Transform Matrices'!AB285+V274*'4 Transform Matrices'!AF285+W274*'4 Transform Matrices'!AJ285+X274</f>
        <v/>
      </c>
      <c r="Y284" s="80">
        <f>Y274*'4 Transform Matrices'!Y285+Z274*'4 Transform Matrices'!AC285+AA274*'4 Transform Matrices'!AG285</f>
        <v/>
      </c>
      <c r="Z284" s="80">
        <f>Y274*'4 Transform Matrices'!Z285+Z274*'4 Transform Matrices'!AD285+AA274*'4 Transform Matrices'!AH285</f>
        <v/>
      </c>
      <c r="AA284" s="80">
        <f>Y274*'4 Transform Matrices'!AA285+Z274*'4 Transform Matrices'!AE285+AA274*'4 Transform Matrices'!AI285</f>
        <v/>
      </c>
      <c r="AB284" s="80">
        <f>Y274*'4 Transform Matrices'!AB285+Z274*'4 Transform Matrices'!AF285+AA274*'4 Transform Matrices'!AJ285+AB274</f>
        <v/>
      </c>
      <c r="AC284" s="80">
        <f>AC274*'4 Transform Matrices'!Y285+AD274*'4 Transform Matrices'!AC285+AE274*'4 Transform Matrices'!AG285</f>
        <v/>
      </c>
      <c r="AD284" s="80">
        <f>AC274*'4 Transform Matrices'!Z285+AD274*'4 Transform Matrices'!AD285+AE274*'4 Transform Matrices'!AH285</f>
        <v/>
      </c>
      <c r="AE284" s="80">
        <f>AC274*'4 Transform Matrices'!AA285+AD274*'4 Transform Matrices'!AE285+AE274*'4 Transform Matrices'!AI285</f>
        <v/>
      </c>
      <c r="AF284" s="80">
        <f>AC274*'4 Transform Matrices'!AB285+AD274*'4 Transform Matrices'!AF285+AE274*'4 Transform Matrices'!AJ285+AF274</f>
        <v/>
      </c>
      <c r="AG284" s="82">
        <f>MAX(ABS(I284-U284),ABS(J284-V284),ABS(K284-W284),ABS(L284-X284),ABS(M284-Y284),ABS(N284-Z284),ABS(O284-AA284),ABS(P284-AB284),ABS(Q284-AC284),ABS(R284-AD284),ABS(S284-AE284),ABS(T284-AF284))</f>
        <v/>
      </c>
      <c r="AI284" s="14" t="inlineStr"/>
    </row>
    <row r="285">
      <c r="A285" s="65" t="inlineStr">
        <is>
          <t>- Bush</t>
        </is>
      </c>
      <c r="B285" s="52" t="inlineStr">
        <is>
          <t>ENV-651</t>
        </is>
      </c>
      <c r="C285" s="53" t="inlineStr">
        <is>
          <t>Group</t>
        </is>
      </c>
      <c r="D285" s="52" t="inlineStr">
        <is>
          <t>ENV-576</t>
        </is>
      </c>
      <c r="E285" s="52" t="n">
        <v>2</v>
      </c>
      <c r="F285" s="54">
        <f>L285</f>
        <v/>
      </c>
      <c r="G285" s="54">
        <f>P285</f>
        <v/>
      </c>
      <c r="H285" s="54">
        <f>T285</f>
        <v/>
      </c>
      <c r="I285" s="81" t="n">
        <v>0.939692616</v>
      </c>
      <c r="J285" s="81" t="n">
        <v>0</v>
      </c>
      <c r="K285" s="81" t="n">
        <v>0.342020154</v>
      </c>
      <c r="L285" s="81" t="n">
        <v>16.2000008</v>
      </c>
      <c r="M285" s="81" t="n">
        <v>0</v>
      </c>
      <c r="N285" s="81" t="n">
        <v>1</v>
      </c>
      <c r="O285" s="81" t="n">
        <v>0</v>
      </c>
      <c r="P285" s="81" t="n">
        <v>-0.077228196</v>
      </c>
      <c r="Q285" s="81" t="n">
        <v>-0.342020154</v>
      </c>
      <c r="R285" s="81" t="n">
        <v>0</v>
      </c>
      <c r="S285" s="81" t="n">
        <v>0.939692616</v>
      </c>
      <c r="T285" s="81" t="n">
        <v>1</v>
      </c>
      <c r="U285" s="80">
        <f>U274*'4 Transform Matrices'!Y286+V274*'4 Transform Matrices'!AC286+W274*'4 Transform Matrices'!AG286</f>
        <v/>
      </c>
      <c r="V285" s="80">
        <f>U274*'4 Transform Matrices'!Z286+V274*'4 Transform Matrices'!AD286+W274*'4 Transform Matrices'!AH286</f>
        <v/>
      </c>
      <c r="W285" s="80">
        <f>U274*'4 Transform Matrices'!AA286+V274*'4 Transform Matrices'!AE286+W274*'4 Transform Matrices'!AI286</f>
        <v/>
      </c>
      <c r="X285" s="80">
        <f>U274*'4 Transform Matrices'!AB286+V274*'4 Transform Matrices'!AF286+W274*'4 Transform Matrices'!AJ286+X274</f>
        <v/>
      </c>
      <c r="Y285" s="80">
        <f>Y274*'4 Transform Matrices'!Y286+Z274*'4 Transform Matrices'!AC286+AA274*'4 Transform Matrices'!AG286</f>
        <v/>
      </c>
      <c r="Z285" s="80">
        <f>Y274*'4 Transform Matrices'!Z286+Z274*'4 Transform Matrices'!AD286+AA274*'4 Transform Matrices'!AH286</f>
        <v/>
      </c>
      <c r="AA285" s="80">
        <f>Y274*'4 Transform Matrices'!AA286+Z274*'4 Transform Matrices'!AE286+AA274*'4 Transform Matrices'!AI286</f>
        <v/>
      </c>
      <c r="AB285" s="80">
        <f>Y274*'4 Transform Matrices'!AB286+Z274*'4 Transform Matrices'!AF286+AA274*'4 Transform Matrices'!AJ286+AB274</f>
        <v/>
      </c>
      <c r="AC285" s="80">
        <f>AC274*'4 Transform Matrices'!Y286+AD274*'4 Transform Matrices'!AC286+AE274*'4 Transform Matrices'!AG286</f>
        <v/>
      </c>
      <c r="AD285" s="80">
        <f>AC274*'4 Transform Matrices'!Z286+AD274*'4 Transform Matrices'!AD286+AE274*'4 Transform Matrices'!AH286</f>
        <v/>
      </c>
      <c r="AE285" s="80">
        <f>AC274*'4 Transform Matrices'!AA286+AD274*'4 Transform Matrices'!AE286+AE274*'4 Transform Matrices'!AI286</f>
        <v/>
      </c>
      <c r="AF285" s="80">
        <f>AC274*'4 Transform Matrices'!AB286+AD274*'4 Transform Matrices'!AF286+AE274*'4 Transform Matrices'!AJ286+AF274</f>
        <v/>
      </c>
      <c r="AG285" s="82">
        <f>MAX(ABS(I285-U285),ABS(J285-V285),ABS(K285-W285),ABS(L285-X285),ABS(M285-Y285),ABS(N285-Z285),ABS(O285-AA285),ABS(P285-AB285),ABS(Q285-AC285),ABS(R285-AD285),ABS(S285-AE285),ABS(T285-AF285))</f>
        <v/>
      </c>
      <c r="AI285" s="14" t="inlineStr"/>
    </row>
    <row r="286">
      <c r="A286" s="65" t="inlineStr">
        <is>
          <t>- Bush</t>
        </is>
      </c>
      <c r="B286" s="52" t="inlineStr">
        <is>
          <t>ENV-659</t>
        </is>
      </c>
      <c r="C286" s="53" t="inlineStr">
        <is>
          <t>Group</t>
        </is>
      </c>
      <c r="D286" s="52" t="inlineStr">
        <is>
          <t>ENV-576</t>
        </is>
      </c>
      <c r="E286" s="52" t="n">
        <v>2</v>
      </c>
      <c r="F286" s="54">
        <f>L286</f>
        <v/>
      </c>
      <c r="G286" s="54">
        <f>P286</f>
        <v/>
      </c>
      <c r="H286" s="54">
        <f>T286</f>
        <v/>
      </c>
      <c r="I286" s="81" t="n">
        <v>-0.766044617</v>
      </c>
      <c r="J286" s="81" t="n">
        <v>0</v>
      </c>
      <c r="K286" s="81" t="n">
        <v>0.642787457</v>
      </c>
      <c r="L286" s="81" t="n">
        <v>3.20000005</v>
      </c>
      <c r="M286" s="81" t="n">
        <v>0</v>
      </c>
      <c r="N286" s="81" t="n">
        <v>1</v>
      </c>
      <c r="O286" s="81" t="n">
        <v>0</v>
      </c>
      <c r="P286" s="81" t="n">
        <v>-0.0522749014</v>
      </c>
      <c r="Q286" s="81" t="n">
        <v>-0.642787457</v>
      </c>
      <c r="R286" s="81" t="n">
        <v>0</v>
      </c>
      <c r="S286" s="81" t="n">
        <v>-0.766044617</v>
      </c>
      <c r="T286" s="81" t="n">
        <v>9.5</v>
      </c>
      <c r="U286" s="80">
        <f>U274*'4 Transform Matrices'!Y287+V274*'4 Transform Matrices'!AC287+W274*'4 Transform Matrices'!AG287</f>
        <v/>
      </c>
      <c r="V286" s="80">
        <f>U274*'4 Transform Matrices'!Z287+V274*'4 Transform Matrices'!AD287+W274*'4 Transform Matrices'!AH287</f>
        <v/>
      </c>
      <c r="W286" s="80">
        <f>U274*'4 Transform Matrices'!AA287+V274*'4 Transform Matrices'!AE287+W274*'4 Transform Matrices'!AI287</f>
        <v/>
      </c>
      <c r="X286" s="80">
        <f>U274*'4 Transform Matrices'!AB287+V274*'4 Transform Matrices'!AF287+W274*'4 Transform Matrices'!AJ287+X274</f>
        <v/>
      </c>
      <c r="Y286" s="80">
        <f>Y274*'4 Transform Matrices'!Y287+Z274*'4 Transform Matrices'!AC287+AA274*'4 Transform Matrices'!AG287</f>
        <v/>
      </c>
      <c r="Z286" s="80">
        <f>Y274*'4 Transform Matrices'!Z287+Z274*'4 Transform Matrices'!AD287+AA274*'4 Transform Matrices'!AH287</f>
        <v/>
      </c>
      <c r="AA286" s="80">
        <f>Y274*'4 Transform Matrices'!AA287+Z274*'4 Transform Matrices'!AE287+AA274*'4 Transform Matrices'!AI287</f>
        <v/>
      </c>
      <c r="AB286" s="80">
        <f>Y274*'4 Transform Matrices'!AB287+Z274*'4 Transform Matrices'!AF287+AA274*'4 Transform Matrices'!AJ287+AB274</f>
        <v/>
      </c>
      <c r="AC286" s="80">
        <f>AC274*'4 Transform Matrices'!Y287+AD274*'4 Transform Matrices'!AC287+AE274*'4 Transform Matrices'!AG287</f>
        <v/>
      </c>
      <c r="AD286" s="80">
        <f>AC274*'4 Transform Matrices'!Z287+AD274*'4 Transform Matrices'!AD287+AE274*'4 Transform Matrices'!AH287</f>
        <v/>
      </c>
      <c r="AE286" s="80">
        <f>AC274*'4 Transform Matrices'!AA287+AD274*'4 Transform Matrices'!AE287+AE274*'4 Transform Matrices'!AI287</f>
        <v/>
      </c>
      <c r="AF286" s="80">
        <f>AC274*'4 Transform Matrices'!AB287+AD274*'4 Transform Matrices'!AF287+AE274*'4 Transform Matrices'!AJ287+AF274</f>
        <v/>
      </c>
      <c r="AG286" s="82">
        <f>MAX(ABS(I286-U286),ABS(J286-V286),ABS(K286-W286),ABS(L286-X286),ABS(M286-Y286),ABS(N286-Z286),ABS(O286-AA286),ABS(P286-AB286),ABS(Q286-AC286),ABS(R286-AD286),ABS(S286-AE286),ABS(T286-AF286))</f>
        <v/>
      </c>
      <c r="AI286" s="14" t="inlineStr"/>
    </row>
    <row r="287">
      <c r="A287" s="65" t="inlineStr">
        <is>
          <t>- Bush</t>
        </is>
      </c>
      <c r="B287" s="52" t="inlineStr">
        <is>
          <t>ENV-666</t>
        </is>
      </c>
      <c r="C287" s="53" t="inlineStr">
        <is>
          <t>Group</t>
        </is>
      </c>
      <c r="D287" s="52" t="inlineStr">
        <is>
          <t>ENV-576</t>
        </is>
      </c>
      <c r="E287" s="52" t="n">
        <v>2</v>
      </c>
      <c r="F287" s="54">
        <f>L287</f>
        <v/>
      </c>
      <c r="G287" s="54">
        <f>P287</f>
        <v/>
      </c>
      <c r="H287" s="54">
        <f>T287</f>
        <v/>
      </c>
      <c r="I287" s="81" t="n">
        <v>0.819151998</v>
      </c>
      <c r="J287" s="81" t="n">
        <v>0</v>
      </c>
      <c r="K287" s="81" t="n">
        <v>0.57357651</v>
      </c>
      <c r="L287" s="81" t="n">
        <v>-3.79999995</v>
      </c>
      <c r="M287" s="81" t="n">
        <v>0</v>
      </c>
      <c r="N287" s="81" t="n">
        <v>1</v>
      </c>
      <c r="O287" s="81" t="n">
        <v>0</v>
      </c>
      <c r="P287" s="81" t="n">
        <v>-0.06496647</v>
      </c>
      <c r="Q287" s="81" t="n">
        <v>-0.57357651</v>
      </c>
      <c r="R287" s="81" t="n">
        <v>0</v>
      </c>
      <c r="S287" s="81" t="n">
        <v>0.819151998</v>
      </c>
      <c r="T287" s="81" t="n">
        <v>10</v>
      </c>
      <c r="U287" s="80">
        <f>U274*'4 Transform Matrices'!Y288+V274*'4 Transform Matrices'!AC288+W274*'4 Transform Matrices'!AG288</f>
        <v/>
      </c>
      <c r="V287" s="80">
        <f>U274*'4 Transform Matrices'!Z288+V274*'4 Transform Matrices'!AD288+W274*'4 Transform Matrices'!AH288</f>
        <v/>
      </c>
      <c r="W287" s="80">
        <f>U274*'4 Transform Matrices'!AA288+V274*'4 Transform Matrices'!AE288+W274*'4 Transform Matrices'!AI288</f>
        <v/>
      </c>
      <c r="X287" s="80">
        <f>U274*'4 Transform Matrices'!AB288+V274*'4 Transform Matrices'!AF288+W274*'4 Transform Matrices'!AJ288+X274</f>
        <v/>
      </c>
      <c r="Y287" s="80">
        <f>Y274*'4 Transform Matrices'!Y288+Z274*'4 Transform Matrices'!AC288+AA274*'4 Transform Matrices'!AG288</f>
        <v/>
      </c>
      <c r="Z287" s="80">
        <f>Y274*'4 Transform Matrices'!Z288+Z274*'4 Transform Matrices'!AD288+AA274*'4 Transform Matrices'!AH288</f>
        <v/>
      </c>
      <c r="AA287" s="80">
        <f>Y274*'4 Transform Matrices'!AA288+Z274*'4 Transform Matrices'!AE288+AA274*'4 Transform Matrices'!AI288</f>
        <v/>
      </c>
      <c r="AB287" s="80">
        <f>Y274*'4 Transform Matrices'!AB288+Z274*'4 Transform Matrices'!AF288+AA274*'4 Transform Matrices'!AJ288+AB274</f>
        <v/>
      </c>
      <c r="AC287" s="80">
        <f>AC274*'4 Transform Matrices'!Y288+AD274*'4 Transform Matrices'!AC288+AE274*'4 Transform Matrices'!AG288</f>
        <v/>
      </c>
      <c r="AD287" s="80">
        <f>AC274*'4 Transform Matrices'!Z288+AD274*'4 Transform Matrices'!AD288+AE274*'4 Transform Matrices'!AH288</f>
        <v/>
      </c>
      <c r="AE287" s="80">
        <f>AC274*'4 Transform Matrices'!AA288+AD274*'4 Transform Matrices'!AE288+AE274*'4 Transform Matrices'!AI288</f>
        <v/>
      </c>
      <c r="AF287" s="80">
        <f>AC274*'4 Transform Matrices'!AB288+AD274*'4 Transform Matrices'!AF288+AE274*'4 Transform Matrices'!AJ288+AF274</f>
        <v/>
      </c>
      <c r="AG287" s="82">
        <f>MAX(ABS(I287-U287),ABS(J287-V287),ABS(K287-W287),ABS(L287-X287),ABS(M287-Y287),ABS(N287-Z287),ABS(O287-AA287),ABS(P287-AB287),ABS(Q287-AC287),ABS(R287-AD287),ABS(S287-AE287),ABS(T287-AF287))</f>
        <v/>
      </c>
      <c r="AI287" s="14" t="inlineStr"/>
    </row>
    <row r="288">
      <c r="A288" s="65" t="inlineStr">
        <is>
          <t>- Bush</t>
        </is>
      </c>
      <c r="B288" s="52" t="inlineStr">
        <is>
          <t>ENV-672</t>
        </is>
      </c>
      <c r="C288" s="53" t="inlineStr">
        <is>
          <t>Group</t>
        </is>
      </c>
      <c r="D288" s="52" t="inlineStr">
        <is>
          <t>ENV-576</t>
        </is>
      </c>
      <c r="E288" s="52" t="n">
        <v>2</v>
      </c>
      <c r="F288" s="54">
        <f>L288</f>
        <v/>
      </c>
      <c r="G288" s="54">
        <f>P288</f>
        <v/>
      </c>
      <c r="H288" s="54">
        <f>T288</f>
        <v/>
      </c>
      <c r="I288" s="81" t="n">
        <v>-0.087155886</v>
      </c>
      <c r="J288" s="81" t="n">
        <v>0</v>
      </c>
      <c r="K288" s="81" t="n">
        <v>0.996194661</v>
      </c>
      <c r="L288" s="81" t="n">
        <v>7.5999999</v>
      </c>
      <c r="M288" s="81" t="n">
        <v>0</v>
      </c>
      <c r="N288" s="81" t="n">
        <v>1</v>
      </c>
      <c r="O288" s="81" t="n">
        <v>0</v>
      </c>
      <c r="P288" s="81" t="n">
        <v>-0.08035808799999999</v>
      </c>
      <c r="Q288" s="81" t="n">
        <v>-0.996194661</v>
      </c>
      <c r="R288" s="81" t="n">
        <v>0</v>
      </c>
      <c r="S288" s="81" t="n">
        <v>-0.087155886</v>
      </c>
      <c r="T288" s="81" t="n">
        <v>-3.5999999</v>
      </c>
      <c r="U288" s="80">
        <f>U274*'4 Transform Matrices'!Y289+V274*'4 Transform Matrices'!AC289+W274*'4 Transform Matrices'!AG289</f>
        <v/>
      </c>
      <c r="V288" s="80">
        <f>U274*'4 Transform Matrices'!Z289+V274*'4 Transform Matrices'!AD289+W274*'4 Transform Matrices'!AH289</f>
        <v/>
      </c>
      <c r="W288" s="80">
        <f>U274*'4 Transform Matrices'!AA289+V274*'4 Transform Matrices'!AE289+W274*'4 Transform Matrices'!AI289</f>
        <v/>
      </c>
      <c r="X288" s="80">
        <f>U274*'4 Transform Matrices'!AB289+V274*'4 Transform Matrices'!AF289+W274*'4 Transform Matrices'!AJ289+X274</f>
        <v/>
      </c>
      <c r="Y288" s="80">
        <f>Y274*'4 Transform Matrices'!Y289+Z274*'4 Transform Matrices'!AC289+AA274*'4 Transform Matrices'!AG289</f>
        <v/>
      </c>
      <c r="Z288" s="80">
        <f>Y274*'4 Transform Matrices'!Z289+Z274*'4 Transform Matrices'!AD289+AA274*'4 Transform Matrices'!AH289</f>
        <v/>
      </c>
      <c r="AA288" s="80">
        <f>Y274*'4 Transform Matrices'!AA289+Z274*'4 Transform Matrices'!AE289+AA274*'4 Transform Matrices'!AI289</f>
        <v/>
      </c>
      <c r="AB288" s="80">
        <f>Y274*'4 Transform Matrices'!AB289+Z274*'4 Transform Matrices'!AF289+AA274*'4 Transform Matrices'!AJ289+AB274</f>
        <v/>
      </c>
      <c r="AC288" s="80">
        <f>AC274*'4 Transform Matrices'!Y289+AD274*'4 Transform Matrices'!AC289+AE274*'4 Transform Matrices'!AG289</f>
        <v/>
      </c>
      <c r="AD288" s="80">
        <f>AC274*'4 Transform Matrices'!Z289+AD274*'4 Transform Matrices'!AD289+AE274*'4 Transform Matrices'!AH289</f>
        <v/>
      </c>
      <c r="AE288" s="80">
        <f>AC274*'4 Transform Matrices'!AA289+AD274*'4 Transform Matrices'!AE289+AE274*'4 Transform Matrices'!AI289</f>
        <v/>
      </c>
      <c r="AF288" s="80">
        <f>AC274*'4 Transform Matrices'!AB289+AD274*'4 Transform Matrices'!AF289+AE274*'4 Transform Matrices'!AJ289+AF274</f>
        <v/>
      </c>
      <c r="AG288" s="82">
        <f>MAX(ABS(I288-U288),ABS(J288-V288),ABS(K288-W288),ABS(L288-X288),ABS(M288-Y288),ABS(N288-Z288),ABS(O288-AA288),ABS(P288-AB288),ABS(Q288-AC288),ABS(R288-AD288),ABS(S288-AE288),ABS(T288-AF288))</f>
        <v/>
      </c>
      <c r="AI288" s="14" t="inlineStr"/>
    </row>
    <row r="289">
      <c r="A289" s="60" t="inlineStr">
        <is>
          <t>- Rocks</t>
        </is>
      </c>
      <c r="B289" s="52" t="inlineStr">
        <is>
          <t>ENV-679</t>
        </is>
      </c>
      <c r="C289" s="53" t="inlineStr">
        <is>
          <t>Group</t>
        </is>
      </c>
      <c r="D289" s="52" t="inlineStr">
        <is>
          <t>ENV-00</t>
        </is>
      </c>
      <c r="E289" s="52" t="n">
        <v>1</v>
      </c>
      <c r="F289" s="54">
        <f>L289</f>
        <v/>
      </c>
      <c r="G289" s="54">
        <f>P289</f>
        <v/>
      </c>
      <c r="H289" s="54">
        <f>T289</f>
        <v/>
      </c>
      <c r="I289" s="81" t="n">
        <v>1</v>
      </c>
      <c r="J289" s="81" t="n">
        <v>0</v>
      </c>
      <c r="K289" s="81" t="n">
        <v>0</v>
      </c>
      <c r="L289" s="81" t="n">
        <v>0</v>
      </c>
      <c r="M289" s="81" t="n">
        <v>0</v>
      </c>
      <c r="N289" s="81" t="n">
        <v>1</v>
      </c>
      <c r="O289" s="81" t="n">
        <v>0</v>
      </c>
      <c r="P289" s="81" t="n">
        <v>0</v>
      </c>
      <c r="Q289" s="81" t="n">
        <v>0</v>
      </c>
      <c r="R289" s="81" t="n">
        <v>0</v>
      </c>
      <c r="S289" s="81" t="n">
        <v>1</v>
      </c>
      <c r="T289" s="81" t="n">
        <v>0</v>
      </c>
      <c r="U289" s="80">
        <f>U134*'4 Transform Matrices'!Y290+V134*'4 Transform Matrices'!AC290+W134*'4 Transform Matrices'!AG290</f>
        <v/>
      </c>
      <c r="V289" s="80">
        <f>U134*'4 Transform Matrices'!Z290+V134*'4 Transform Matrices'!AD290+W134*'4 Transform Matrices'!AH290</f>
        <v/>
      </c>
      <c r="W289" s="80">
        <f>U134*'4 Transform Matrices'!AA290+V134*'4 Transform Matrices'!AE290+W134*'4 Transform Matrices'!AI290</f>
        <v/>
      </c>
      <c r="X289" s="80">
        <f>U134*'4 Transform Matrices'!AB290+V134*'4 Transform Matrices'!AF290+W134*'4 Transform Matrices'!AJ290+X134</f>
        <v/>
      </c>
      <c r="Y289" s="80">
        <f>Y134*'4 Transform Matrices'!Y290+Z134*'4 Transform Matrices'!AC290+AA134*'4 Transform Matrices'!AG290</f>
        <v/>
      </c>
      <c r="Z289" s="80">
        <f>Y134*'4 Transform Matrices'!Z290+Z134*'4 Transform Matrices'!AD290+AA134*'4 Transform Matrices'!AH290</f>
        <v/>
      </c>
      <c r="AA289" s="80">
        <f>Y134*'4 Transform Matrices'!AA290+Z134*'4 Transform Matrices'!AE290+AA134*'4 Transform Matrices'!AI290</f>
        <v/>
      </c>
      <c r="AB289" s="80">
        <f>Y134*'4 Transform Matrices'!AB290+Z134*'4 Transform Matrices'!AF290+AA134*'4 Transform Matrices'!AJ290+AB134</f>
        <v/>
      </c>
      <c r="AC289" s="80">
        <f>AC134*'4 Transform Matrices'!Y290+AD134*'4 Transform Matrices'!AC290+AE134*'4 Transform Matrices'!AG290</f>
        <v/>
      </c>
      <c r="AD289" s="80">
        <f>AC134*'4 Transform Matrices'!Z290+AD134*'4 Transform Matrices'!AD290+AE134*'4 Transform Matrices'!AH290</f>
        <v/>
      </c>
      <c r="AE289" s="80">
        <f>AC134*'4 Transform Matrices'!AA290+AD134*'4 Transform Matrices'!AE290+AE134*'4 Transform Matrices'!AI290</f>
        <v/>
      </c>
      <c r="AF289" s="80">
        <f>AC134*'4 Transform Matrices'!AB290+AD134*'4 Transform Matrices'!AF290+AE134*'4 Transform Matrices'!AJ290+AF134</f>
        <v/>
      </c>
      <c r="AG289" s="82">
        <f>MAX(ABS(I289-U289),ABS(J289-V289),ABS(K289-W289),ABS(L289-X289),ABS(M289-Y289),ABS(N289-Z289),ABS(O289-AA289),ABS(P289-AB289),ABS(Q289-AC289),ABS(R289-AD289),ABS(S289-AE289),ABS(T289-AF289))</f>
        <v/>
      </c>
      <c r="AI289" s="14" t="inlineStr"/>
    </row>
    <row r="290">
      <c r="A290" s="65" t="inlineStr">
        <is>
          <t>- Boulder</t>
        </is>
      </c>
      <c r="B290" s="52" t="inlineStr">
        <is>
          <t>ENV-680</t>
        </is>
      </c>
      <c r="C290" s="53" t="inlineStr">
        <is>
          <t>Group</t>
        </is>
      </c>
      <c r="D290" s="52" t="inlineStr">
        <is>
          <t>ENV-679</t>
        </is>
      </c>
      <c r="E290" s="52" t="n">
        <v>2</v>
      </c>
      <c r="F290" s="54">
        <f>L290</f>
        <v/>
      </c>
      <c r="G290" s="54">
        <f>P290</f>
        <v/>
      </c>
      <c r="H290" s="54">
        <f>T290</f>
        <v/>
      </c>
      <c r="I290" s="81" t="n">
        <v>0.939692616</v>
      </c>
      <c r="J290" s="81" t="n">
        <v>0</v>
      </c>
      <c r="K290" s="81" t="n">
        <v>0.342020154</v>
      </c>
      <c r="L290" s="81" t="n">
        <v>7.4000001</v>
      </c>
      <c r="M290" s="81" t="n">
        <v>0</v>
      </c>
      <c r="N290" s="81" t="n">
        <v>1</v>
      </c>
      <c r="O290" s="81" t="n">
        <v>0</v>
      </c>
      <c r="P290" s="81" t="n">
        <v>-0.09844658520000001</v>
      </c>
      <c r="Q290" s="81" t="n">
        <v>-0.342020154</v>
      </c>
      <c r="R290" s="81" t="n">
        <v>0</v>
      </c>
      <c r="S290" s="81" t="n">
        <v>0.939692616</v>
      </c>
      <c r="T290" s="81" t="n">
        <v>-4.5999999</v>
      </c>
      <c r="U290" s="80">
        <f>U289*'4 Transform Matrices'!Y291+V289*'4 Transform Matrices'!AC291+W289*'4 Transform Matrices'!AG291</f>
        <v/>
      </c>
      <c r="V290" s="80">
        <f>U289*'4 Transform Matrices'!Z291+V289*'4 Transform Matrices'!AD291+W289*'4 Transform Matrices'!AH291</f>
        <v/>
      </c>
      <c r="W290" s="80">
        <f>U289*'4 Transform Matrices'!AA291+V289*'4 Transform Matrices'!AE291+W289*'4 Transform Matrices'!AI291</f>
        <v/>
      </c>
      <c r="X290" s="80">
        <f>U289*'4 Transform Matrices'!AB291+V289*'4 Transform Matrices'!AF291+W289*'4 Transform Matrices'!AJ291+X289</f>
        <v/>
      </c>
      <c r="Y290" s="80">
        <f>Y289*'4 Transform Matrices'!Y291+Z289*'4 Transform Matrices'!AC291+AA289*'4 Transform Matrices'!AG291</f>
        <v/>
      </c>
      <c r="Z290" s="80">
        <f>Y289*'4 Transform Matrices'!Z291+Z289*'4 Transform Matrices'!AD291+AA289*'4 Transform Matrices'!AH291</f>
        <v/>
      </c>
      <c r="AA290" s="80">
        <f>Y289*'4 Transform Matrices'!AA291+Z289*'4 Transform Matrices'!AE291+AA289*'4 Transform Matrices'!AI291</f>
        <v/>
      </c>
      <c r="AB290" s="80">
        <f>Y289*'4 Transform Matrices'!AB291+Z289*'4 Transform Matrices'!AF291+AA289*'4 Transform Matrices'!AJ291+AB289</f>
        <v/>
      </c>
      <c r="AC290" s="80">
        <f>AC289*'4 Transform Matrices'!Y291+AD289*'4 Transform Matrices'!AC291+AE289*'4 Transform Matrices'!AG291</f>
        <v/>
      </c>
      <c r="AD290" s="80">
        <f>AC289*'4 Transform Matrices'!Z291+AD289*'4 Transform Matrices'!AD291+AE289*'4 Transform Matrices'!AH291</f>
        <v/>
      </c>
      <c r="AE290" s="80">
        <f>AC289*'4 Transform Matrices'!AA291+AD289*'4 Transform Matrices'!AE291+AE289*'4 Transform Matrices'!AI291</f>
        <v/>
      </c>
      <c r="AF290" s="80">
        <f>AC289*'4 Transform Matrices'!AB291+AD289*'4 Transform Matrices'!AF291+AE289*'4 Transform Matrices'!AJ291+AF289</f>
        <v/>
      </c>
      <c r="AG290" s="82">
        <f>MAX(ABS(I290-U290),ABS(J290-V290),ABS(K290-W290),ABS(L290-X290),ABS(M290-Y290),ABS(N290-Z290),ABS(O290-AA290),ABS(P290-AB290),ABS(Q290-AC290),ABS(R290-AD290),ABS(S290-AE290),ABS(T290-AF290))</f>
        <v/>
      </c>
      <c r="AI290" s="14" t="inlineStr"/>
    </row>
    <row r="291">
      <c r="A291" s="65" t="inlineStr">
        <is>
          <t>- Boulder</t>
        </is>
      </c>
      <c r="B291" s="52" t="inlineStr">
        <is>
          <t>ENV-685</t>
        </is>
      </c>
      <c r="C291" s="53" t="inlineStr">
        <is>
          <t>Group</t>
        </is>
      </c>
      <c r="D291" s="52" t="inlineStr">
        <is>
          <t>ENV-679</t>
        </is>
      </c>
      <c r="E291" s="52" t="n">
        <v>2</v>
      </c>
      <c r="F291" s="54">
        <f>L291</f>
        <v/>
      </c>
      <c r="G291" s="54">
        <f>P291</f>
        <v/>
      </c>
      <c r="H291" s="54">
        <f>T291</f>
        <v/>
      </c>
      <c r="I291" s="81" t="n">
        <v>0.42261824</v>
      </c>
      <c r="J291" s="81" t="n">
        <v>0</v>
      </c>
      <c r="K291" s="81" t="n">
        <v>0.906307817</v>
      </c>
      <c r="L291" s="81" t="n">
        <v>-6.80000019</v>
      </c>
      <c r="M291" s="81" t="n">
        <v>0</v>
      </c>
      <c r="N291" s="81" t="n">
        <v>1</v>
      </c>
      <c r="O291" s="81" t="n">
        <v>0</v>
      </c>
      <c r="P291" s="81" t="n">
        <v>0.00358308875</v>
      </c>
      <c r="Q291" s="81" t="n">
        <v>-0.906307817</v>
      </c>
      <c r="R291" s="81" t="n">
        <v>0</v>
      </c>
      <c r="S291" s="81" t="n">
        <v>0.42261824</v>
      </c>
      <c r="T291" s="81" t="n">
        <v>-5</v>
      </c>
      <c r="U291" s="80">
        <f>U289*'4 Transform Matrices'!Y292+V289*'4 Transform Matrices'!AC292+W289*'4 Transform Matrices'!AG292</f>
        <v/>
      </c>
      <c r="V291" s="80">
        <f>U289*'4 Transform Matrices'!Z292+V289*'4 Transform Matrices'!AD292+W289*'4 Transform Matrices'!AH292</f>
        <v/>
      </c>
      <c r="W291" s="80">
        <f>U289*'4 Transform Matrices'!AA292+V289*'4 Transform Matrices'!AE292+W289*'4 Transform Matrices'!AI292</f>
        <v/>
      </c>
      <c r="X291" s="80">
        <f>U289*'4 Transform Matrices'!AB292+V289*'4 Transform Matrices'!AF292+W289*'4 Transform Matrices'!AJ292+X289</f>
        <v/>
      </c>
      <c r="Y291" s="80">
        <f>Y289*'4 Transform Matrices'!Y292+Z289*'4 Transform Matrices'!AC292+AA289*'4 Transform Matrices'!AG292</f>
        <v/>
      </c>
      <c r="Z291" s="80">
        <f>Y289*'4 Transform Matrices'!Z292+Z289*'4 Transform Matrices'!AD292+AA289*'4 Transform Matrices'!AH292</f>
        <v/>
      </c>
      <c r="AA291" s="80">
        <f>Y289*'4 Transform Matrices'!AA292+Z289*'4 Transform Matrices'!AE292+AA289*'4 Transform Matrices'!AI292</f>
        <v/>
      </c>
      <c r="AB291" s="80">
        <f>Y289*'4 Transform Matrices'!AB292+Z289*'4 Transform Matrices'!AF292+AA289*'4 Transform Matrices'!AJ292+AB289</f>
        <v/>
      </c>
      <c r="AC291" s="80">
        <f>AC289*'4 Transform Matrices'!Y292+AD289*'4 Transform Matrices'!AC292+AE289*'4 Transform Matrices'!AG292</f>
        <v/>
      </c>
      <c r="AD291" s="80">
        <f>AC289*'4 Transform Matrices'!Z292+AD289*'4 Transform Matrices'!AD292+AE289*'4 Transform Matrices'!AH292</f>
        <v/>
      </c>
      <c r="AE291" s="80">
        <f>AC289*'4 Transform Matrices'!AA292+AD289*'4 Transform Matrices'!AE292+AE289*'4 Transform Matrices'!AI292</f>
        <v/>
      </c>
      <c r="AF291" s="80">
        <f>AC289*'4 Transform Matrices'!AB292+AD289*'4 Transform Matrices'!AF292+AE289*'4 Transform Matrices'!AJ292+AF289</f>
        <v/>
      </c>
      <c r="AG291" s="82">
        <f>MAX(ABS(I291-U291),ABS(J291-V291),ABS(K291-W291),ABS(L291-X291),ABS(M291-Y291),ABS(N291-Z291),ABS(O291-AA291),ABS(P291-AB291),ABS(Q291-AC291),ABS(R291-AD291),ABS(S291-AE291),ABS(T291-AF291))</f>
        <v/>
      </c>
      <c r="AI291" s="14" t="inlineStr"/>
    </row>
    <row r="292">
      <c r="A292" s="65" t="inlineStr">
        <is>
          <t>- Boulder</t>
        </is>
      </c>
      <c r="B292" s="52" t="inlineStr">
        <is>
          <t>ENV-689</t>
        </is>
      </c>
      <c r="C292" s="53" t="inlineStr">
        <is>
          <t>Group</t>
        </is>
      </c>
      <c r="D292" s="52" t="inlineStr">
        <is>
          <t>ENV-679</t>
        </is>
      </c>
      <c r="E292" s="52" t="n">
        <v>2</v>
      </c>
      <c r="F292" s="54">
        <f>L292</f>
        <v/>
      </c>
      <c r="G292" s="54">
        <f>P292</f>
        <v/>
      </c>
      <c r="H292" s="54">
        <f>T292</f>
        <v/>
      </c>
      <c r="I292" s="81" t="n">
        <v>0.98480773</v>
      </c>
      <c r="J292" s="81" t="n">
        <v>0</v>
      </c>
      <c r="K292" s="81" t="n">
        <v>0.173648193</v>
      </c>
      <c r="L292" s="81" t="n">
        <v>6.9000001</v>
      </c>
      <c r="M292" s="81" t="n">
        <v>0</v>
      </c>
      <c r="N292" s="81" t="n">
        <v>1</v>
      </c>
      <c r="O292" s="81" t="n">
        <v>0</v>
      </c>
      <c r="P292" s="81" t="n">
        <v>0.0352575034</v>
      </c>
      <c r="Q292" s="81" t="n">
        <v>-0.173648193</v>
      </c>
      <c r="R292" s="81" t="n">
        <v>0</v>
      </c>
      <c r="S292" s="81" t="n">
        <v>0.98480773</v>
      </c>
      <c r="T292" s="81" t="n">
        <v>-1.39999998</v>
      </c>
      <c r="U292" s="80">
        <f>U289*'4 Transform Matrices'!Y293+V289*'4 Transform Matrices'!AC293+W289*'4 Transform Matrices'!AG293</f>
        <v/>
      </c>
      <c r="V292" s="80">
        <f>U289*'4 Transform Matrices'!Z293+V289*'4 Transform Matrices'!AD293+W289*'4 Transform Matrices'!AH293</f>
        <v/>
      </c>
      <c r="W292" s="80">
        <f>U289*'4 Transform Matrices'!AA293+V289*'4 Transform Matrices'!AE293+W289*'4 Transform Matrices'!AI293</f>
        <v/>
      </c>
      <c r="X292" s="80">
        <f>U289*'4 Transform Matrices'!AB293+V289*'4 Transform Matrices'!AF293+W289*'4 Transform Matrices'!AJ293+X289</f>
        <v/>
      </c>
      <c r="Y292" s="80">
        <f>Y289*'4 Transform Matrices'!Y293+Z289*'4 Transform Matrices'!AC293+AA289*'4 Transform Matrices'!AG293</f>
        <v/>
      </c>
      <c r="Z292" s="80">
        <f>Y289*'4 Transform Matrices'!Z293+Z289*'4 Transform Matrices'!AD293+AA289*'4 Transform Matrices'!AH293</f>
        <v/>
      </c>
      <c r="AA292" s="80">
        <f>Y289*'4 Transform Matrices'!AA293+Z289*'4 Transform Matrices'!AE293+AA289*'4 Transform Matrices'!AI293</f>
        <v/>
      </c>
      <c r="AB292" s="80">
        <f>Y289*'4 Transform Matrices'!AB293+Z289*'4 Transform Matrices'!AF293+AA289*'4 Transform Matrices'!AJ293+AB289</f>
        <v/>
      </c>
      <c r="AC292" s="80">
        <f>AC289*'4 Transform Matrices'!Y293+AD289*'4 Transform Matrices'!AC293+AE289*'4 Transform Matrices'!AG293</f>
        <v/>
      </c>
      <c r="AD292" s="80">
        <f>AC289*'4 Transform Matrices'!Z293+AD289*'4 Transform Matrices'!AD293+AE289*'4 Transform Matrices'!AH293</f>
        <v/>
      </c>
      <c r="AE292" s="80">
        <f>AC289*'4 Transform Matrices'!AA293+AD289*'4 Transform Matrices'!AE293+AE289*'4 Transform Matrices'!AI293</f>
        <v/>
      </c>
      <c r="AF292" s="80">
        <f>AC289*'4 Transform Matrices'!AB293+AD289*'4 Transform Matrices'!AF293+AE289*'4 Transform Matrices'!AJ293+AF289</f>
        <v/>
      </c>
      <c r="AG292" s="82">
        <f>MAX(ABS(I292-U292),ABS(J292-V292),ABS(K292-W292),ABS(L292-X292),ABS(M292-Y292),ABS(N292-Z292),ABS(O292-AA292),ABS(P292-AB292),ABS(Q292-AC292),ABS(R292-AD292),ABS(S292-AE292),ABS(T292-AF292))</f>
        <v/>
      </c>
      <c r="AI292" s="14" t="inlineStr"/>
    </row>
    <row r="293">
      <c r="A293" s="65" t="inlineStr">
        <is>
          <t>- Boulder</t>
        </is>
      </c>
      <c r="B293" s="52" t="inlineStr">
        <is>
          <t>ENV-694</t>
        </is>
      </c>
      <c r="C293" s="53" t="inlineStr">
        <is>
          <t>Group</t>
        </is>
      </c>
      <c r="D293" s="52" t="inlineStr">
        <is>
          <t>ENV-679</t>
        </is>
      </c>
      <c r="E293" s="52" t="n">
        <v>2</v>
      </c>
      <c r="F293" s="54">
        <f>L293</f>
        <v/>
      </c>
      <c r="G293" s="54">
        <f>P293</f>
        <v/>
      </c>
      <c r="H293" s="54">
        <f>T293</f>
        <v/>
      </c>
      <c r="I293" s="81" t="n">
        <v>0.173648104</v>
      </c>
      <c r="J293" s="81" t="n">
        <v>0</v>
      </c>
      <c r="K293" s="81" t="n">
        <v>0.984807789</v>
      </c>
      <c r="L293" s="81" t="n">
        <v>-7.0999999</v>
      </c>
      <c r="M293" s="81" t="n">
        <v>0</v>
      </c>
      <c r="N293" s="81" t="n">
        <v>1</v>
      </c>
      <c r="O293" s="81" t="n">
        <v>0</v>
      </c>
      <c r="P293" s="81" t="n">
        <v>-0.269031733</v>
      </c>
      <c r="Q293" s="81" t="n">
        <v>-0.984807789</v>
      </c>
      <c r="R293" s="81" t="n">
        <v>0</v>
      </c>
      <c r="S293" s="81" t="n">
        <v>0.173648104</v>
      </c>
      <c r="T293" s="81" t="n">
        <v>-1.10000002</v>
      </c>
      <c r="U293" s="80">
        <f>U289*'4 Transform Matrices'!Y294+V289*'4 Transform Matrices'!AC294+W289*'4 Transform Matrices'!AG294</f>
        <v/>
      </c>
      <c r="V293" s="80">
        <f>U289*'4 Transform Matrices'!Z294+V289*'4 Transform Matrices'!AD294+W289*'4 Transform Matrices'!AH294</f>
        <v/>
      </c>
      <c r="W293" s="80">
        <f>U289*'4 Transform Matrices'!AA294+V289*'4 Transform Matrices'!AE294+W289*'4 Transform Matrices'!AI294</f>
        <v/>
      </c>
      <c r="X293" s="80">
        <f>U289*'4 Transform Matrices'!AB294+V289*'4 Transform Matrices'!AF294+W289*'4 Transform Matrices'!AJ294+X289</f>
        <v/>
      </c>
      <c r="Y293" s="80">
        <f>Y289*'4 Transform Matrices'!Y294+Z289*'4 Transform Matrices'!AC294+AA289*'4 Transform Matrices'!AG294</f>
        <v/>
      </c>
      <c r="Z293" s="80">
        <f>Y289*'4 Transform Matrices'!Z294+Z289*'4 Transform Matrices'!AD294+AA289*'4 Transform Matrices'!AH294</f>
        <v/>
      </c>
      <c r="AA293" s="80">
        <f>Y289*'4 Transform Matrices'!AA294+Z289*'4 Transform Matrices'!AE294+AA289*'4 Transform Matrices'!AI294</f>
        <v/>
      </c>
      <c r="AB293" s="80">
        <f>Y289*'4 Transform Matrices'!AB294+Z289*'4 Transform Matrices'!AF294+AA289*'4 Transform Matrices'!AJ294+AB289</f>
        <v/>
      </c>
      <c r="AC293" s="80">
        <f>AC289*'4 Transform Matrices'!Y294+AD289*'4 Transform Matrices'!AC294+AE289*'4 Transform Matrices'!AG294</f>
        <v/>
      </c>
      <c r="AD293" s="80">
        <f>AC289*'4 Transform Matrices'!Z294+AD289*'4 Transform Matrices'!AD294+AE289*'4 Transform Matrices'!AH294</f>
        <v/>
      </c>
      <c r="AE293" s="80">
        <f>AC289*'4 Transform Matrices'!AA294+AD289*'4 Transform Matrices'!AE294+AE289*'4 Transform Matrices'!AI294</f>
        <v/>
      </c>
      <c r="AF293" s="80">
        <f>AC289*'4 Transform Matrices'!AB294+AD289*'4 Transform Matrices'!AF294+AE289*'4 Transform Matrices'!AJ294+AF289</f>
        <v/>
      </c>
      <c r="AG293" s="82">
        <f>MAX(ABS(I293-U293),ABS(J293-V293),ABS(K293-W293),ABS(L293-X293),ABS(M293-Y293),ABS(N293-Z293),ABS(O293-AA293),ABS(P293-AB293),ABS(Q293-AC293),ABS(R293-AD293),ABS(S293-AE293),ABS(T293-AF293))</f>
        <v/>
      </c>
      <c r="AI293" s="14" t="inlineStr"/>
    </row>
    <row r="294">
      <c r="A294" s="65" t="inlineStr">
        <is>
          <t>- Boulder</t>
        </is>
      </c>
      <c r="B294" s="52" t="inlineStr">
        <is>
          <t>ENV-699</t>
        </is>
      </c>
      <c r="C294" s="53" t="inlineStr">
        <is>
          <t>Group</t>
        </is>
      </c>
      <c r="D294" s="52" t="inlineStr">
        <is>
          <t>ENV-679</t>
        </is>
      </c>
      <c r="E294" s="52" t="n">
        <v>2</v>
      </c>
      <c r="F294" s="54">
        <f>L294</f>
        <v/>
      </c>
      <c r="G294" s="54">
        <f>P294</f>
        <v/>
      </c>
      <c r="H294" s="54">
        <f>T294</f>
        <v/>
      </c>
      <c r="I294" s="81" t="n">
        <v>0.819151998</v>
      </c>
      <c r="J294" s="81" t="n">
        <v>0</v>
      </c>
      <c r="K294" s="81" t="n">
        <v>0.57357651</v>
      </c>
      <c r="L294" s="81" t="n">
        <v>3.79999995</v>
      </c>
      <c r="M294" s="81" t="n">
        <v>0</v>
      </c>
      <c r="N294" s="81" t="n">
        <v>1</v>
      </c>
      <c r="O294" s="81" t="n">
        <v>0</v>
      </c>
      <c r="P294" s="81" t="n">
        <v>0.228647679</v>
      </c>
      <c r="Q294" s="81" t="n">
        <v>-0.57357651</v>
      </c>
      <c r="R294" s="81" t="n">
        <v>0</v>
      </c>
      <c r="S294" s="81" t="n">
        <v>0.819151998</v>
      </c>
      <c r="T294" s="81" t="n">
        <v>7</v>
      </c>
      <c r="U294" s="80">
        <f>U289*'4 Transform Matrices'!Y295+V289*'4 Transform Matrices'!AC295+W289*'4 Transform Matrices'!AG295</f>
        <v/>
      </c>
      <c r="V294" s="80">
        <f>U289*'4 Transform Matrices'!Z295+V289*'4 Transform Matrices'!AD295+W289*'4 Transform Matrices'!AH295</f>
        <v/>
      </c>
      <c r="W294" s="80">
        <f>U289*'4 Transform Matrices'!AA295+V289*'4 Transform Matrices'!AE295+W289*'4 Transform Matrices'!AI295</f>
        <v/>
      </c>
      <c r="X294" s="80">
        <f>U289*'4 Transform Matrices'!AB295+V289*'4 Transform Matrices'!AF295+W289*'4 Transform Matrices'!AJ295+X289</f>
        <v/>
      </c>
      <c r="Y294" s="80">
        <f>Y289*'4 Transform Matrices'!Y295+Z289*'4 Transform Matrices'!AC295+AA289*'4 Transform Matrices'!AG295</f>
        <v/>
      </c>
      <c r="Z294" s="80">
        <f>Y289*'4 Transform Matrices'!Z295+Z289*'4 Transform Matrices'!AD295+AA289*'4 Transform Matrices'!AH295</f>
        <v/>
      </c>
      <c r="AA294" s="80">
        <f>Y289*'4 Transform Matrices'!AA295+Z289*'4 Transform Matrices'!AE295+AA289*'4 Transform Matrices'!AI295</f>
        <v/>
      </c>
      <c r="AB294" s="80">
        <f>Y289*'4 Transform Matrices'!AB295+Z289*'4 Transform Matrices'!AF295+AA289*'4 Transform Matrices'!AJ295+AB289</f>
        <v/>
      </c>
      <c r="AC294" s="80">
        <f>AC289*'4 Transform Matrices'!Y295+AD289*'4 Transform Matrices'!AC295+AE289*'4 Transform Matrices'!AG295</f>
        <v/>
      </c>
      <c r="AD294" s="80">
        <f>AC289*'4 Transform Matrices'!Z295+AD289*'4 Transform Matrices'!AD295+AE289*'4 Transform Matrices'!AH295</f>
        <v/>
      </c>
      <c r="AE294" s="80">
        <f>AC289*'4 Transform Matrices'!AA295+AD289*'4 Transform Matrices'!AE295+AE289*'4 Transform Matrices'!AI295</f>
        <v/>
      </c>
      <c r="AF294" s="80">
        <f>AC289*'4 Transform Matrices'!AB295+AD289*'4 Transform Matrices'!AF295+AE289*'4 Transform Matrices'!AJ295+AF289</f>
        <v/>
      </c>
      <c r="AG294" s="82">
        <f>MAX(ABS(I294-U294),ABS(J294-V294),ABS(K294-W294),ABS(L294-X294),ABS(M294-Y294),ABS(N294-Z294),ABS(O294-AA294),ABS(P294-AB294),ABS(Q294-AC294),ABS(R294-AD294),ABS(S294-AE294),ABS(T294-AF294))</f>
        <v/>
      </c>
      <c r="AI294" s="14" t="inlineStr"/>
    </row>
    <row r="295">
      <c r="A295" s="65" t="inlineStr">
        <is>
          <t>- Boulder</t>
        </is>
      </c>
      <c r="B295" s="52" t="inlineStr">
        <is>
          <t>ENV-703</t>
        </is>
      </c>
      <c r="C295" s="53" t="inlineStr">
        <is>
          <t>Group</t>
        </is>
      </c>
      <c r="D295" s="52" t="inlineStr">
        <is>
          <t>ENV-679</t>
        </is>
      </c>
      <c r="E295" s="52" t="n">
        <v>2</v>
      </c>
      <c r="F295" s="54">
        <f>L295</f>
        <v/>
      </c>
      <c r="G295" s="54">
        <f>P295</f>
        <v/>
      </c>
      <c r="H295" s="54">
        <f>T295</f>
        <v/>
      </c>
      <c r="I295" s="81" t="n">
        <v>0.087155737</v>
      </c>
      <c r="J295" s="81" t="n">
        <v>0</v>
      </c>
      <c r="K295" s="81" t="n">
        <v>0.99619472</v>
      </c>
      <c r="L295" s="81" t="n">
        <v>-11</v>
      </c>
      <c r="M295" s="81" t="n">
        <v>0</v>
      </c>
      <c r="N295" s="81" t="n">
        <v>1</v>
      </c>
      <c r="O295" s="81" t="n">
        <v>0</v>
      </c>
      <c r="P295" s="81" t="n">
        <v>-0.100138456</v>
      </c>
      <c r="Q295" s="81" t="n">
        <v>-0.99619472</v>
      </c>
      <c r="R295" s="81" t="n">
        <v>0</v>
      </c>
      <c r="S295" s="81" t="n">
        <v>0.087155737</v>
      </c>
      <c r="T295" s="81" t="n">
        <v>-11.2613535</v>
      </c>
      <c r="U295" s="80">
        <f>U289*'4 Transform Matrices'!Y296+V289*'4 Transform Matrices'!AC296+W289*'4 Transform Matrices'!AG296</f>
        <v/>
      </c>
      <c r="V295" s="80">
        <f>U289*'4 Transform Matrices'!Z296+V289*'4 Transform Matrices'!AD296+W289*'4 Transform Matrices'!AH296</f>
        <v/>
      </c>
      <c r="W295" s="80">
        <f>U289*'4 Transform Matrices'!AA296+V289*'4 Transform Matrices'!AE296+W289*'4 Transform Matrices'!AI296</f>
        <v/>
      </c>
      <c r="X295" s="80">
        <f>U289*'4 Transform Matrices'!AB296+V289*'4 Transform Matrices'!AF296+W289*'4 Transform Matrices'!AJ296+X289</f>
        <v/>
      </c>
      <c r="Y295" s="80">
        <f>Y289*'4 Transform Matrices'!Y296+Z289*'4 Transform Matrices'!AC296+AA289*'4 Transform Matrices'!AG296</f>
        <v/>
      </c>
      <c r="Z295" s="80">
        <f>Y289*'4 Transform Matrices'!Z296+Z289*'4 Transform Matrices'!AD296+AA289*'4 Transform Matrices'!AH296</f>
        <v/>
      </c>
      <c r="AA295" s="80">
        <f>Y289*'4 Transform Matrices'!AA296+Z289*'4 Transform Matrices'!AE296+AA289*'4 Transform Matrices'!AI296</f>
        <v/>
      </c>
      <c r="AB295" s="80">
        <f>Y289*'4 Transform Matrices'!AB296+Z289*'4 Transform Matrices'!AF296+AA289*'4 Transform Matrices'!AJ296+AB289</f>
        <v/>
      </c>
      <c r="AC295" s="80">
        <f>AC289*'4 Transform Matrices'!Y296+AD289*'4 Transform Matrices'!AC296+AE289*'4 Transform Matrices'!AG296</f>
        <v/>
      </c>
      <c r="AD295" s="80">
        <f>AC289*'4 Transform Matrices'!Z296+AD289*'4 Transform Matrices'!AD296+AE289*'4 Transform Matrices'!AH296</f>
        <v/>
      </c>
      <c r="AE295" s="80">
        <f>AC289*'4 Transform Matrices'!AA296+AD289*'4 Transform Matrices'!AE296+AE289*'4 Transform Matrices'!AI296</f>
        <v/>
      </c>
      <c r="AF295" s="80">
        <f>AC289*'4 Transform Matrices'!AB296+AD289*'4 Transform Matrices'!AF296+AE289*'4 Transform Matrices'!AJ296+AF289</f>
        <v/>
      </c>
      <c r="AG295" s="82">
        <f>MAX(ABS(I295-U295),ABS(J295-V295),ABS(K295-W295),ABS(L295-X295),ABS(M295-Y295),ABS(N295-Z295),ABS(O295-AA295),ABS(P295-AB295),ABS(Q295-AC295),ABS(R295-AD295),ABS(S295-AE295),ABS(T295-AF295))</f>
        <v/>
      </c>
      <c r="AI295" s="14" t="inlineStr"/>
    </row>
    <row r="296">
      <c r="A296" s="65" t="inlineStr">
        <is>
          <t>- Boulder</t>
        </is>
      </c>
      <c r="B296" s="52" t="inlineStr">
        <is>
          <t>ENV-707</t>
        </is>
      </c>
      <c r="C296" s="53" t="inlineStr">
        <is>
          <t>Group</t>
        </is>
      </c>
      <c r="D296" s="52" t="inlineStr">
        <is>
          <t>ENV-679</t>
        </is>
      </c>
      <c r="E296" s="52" t="n">
        <v>2</v>
      </c>
      <c r="F296" s="54">
        <f>L296</f>
        <v/>
      </c>
      <c r="G296" s="54">
        <f>P296</f>
        <v/>
      </c>
      <c r="H296" s="54">
        <f>T296</f>
        <v/>
      </c>
      <c r="I296" s="81" t="n">
        <v>-0.737277329</v>
      </c>
      <c r="J296" s="81" t="n">
        <v>0</v>
      </c>
      <c r="K296" s="81" t="n">
        <v>-0.675590217</v>
      </c>
      <c r="L296" s="81" t="n">
        <v>-5.5</v>
      </c>
      <c r="M296" s="81" t="n">
        <v>0</v>
      </c>
      <c r="N296" s="81" t="n">
        <v>1</v>
      </c>
      <c r="O296" s="81" t="n">
        <v>0</v>
      </c>
      <c r="P296" s="81" t="n">
        <v>-0.171429828</v>
      </c>
      <c r="Q296" s="81" t="n">
        <v>0.675590217</v>
      </c>
      <c r="R296" s="81" t="n">
        <v>0</v>
      </c>
      <c r="S296" s="81" t="n">
        <v>-0.737277329</v>
      </c>
      <c r="T296" s="81" t="n">
        <v>-10.2671852</v>
      </c>
      <c r="U296" s="80">
        <f>U289*'4 Transform Matrices'!Y297+V289*'4 Transform Matrices'!AC297+W289*'4 Transform Matrices'!AG297</f>
        <v/>
      </c>
      <c r="V296" s="80">
        <f>U289*'4 Transform Matrices'!Z297+V289*'4 Transform Matrices'!AD297+W289*'4 Transform Matrices'!AH297</f>
        <v/>
      </c>
      <c r="W296" s="80">
        <f>U289*'4 Transform Matrices'!AA297+V289*'4 Transform Matrices'!AE297+W289*'4 Transform Matrices'!AI297</f>
        <v/>
      </c>
      <c r="X296" s="80">
        <f>U289*'4 Transform Matrices'!AB297+V289*'4 Transform Matrices'!AF297+W289*'4 Transform Matrices'!AJ297+X289</f>
        <v/>
      </c>
      <c r="Y296" s="80">
        <f>Y289*'4 Transform Matrices'!Y297+Z289*'4 Transform Matrices'!AC297+AA289*'4 Transform Matrices'!AG297</f>
        <v/>
      </c>
      <c r="Z296" s="80">
        <f>Y289*'4 Transform Matrices'!Z297+Z289*'4 Transform Matrices'!AD297+AA289*'4 Transform Matrices'!AH297</f>
        <v/>
      </c>
      <c r="AA296" s="80">
        <f>Y289*'4 Transform Matrices'!AA297+Z289*'4 Transform Matrices'!AE297+AA289*'4 Transform Matrices'!AI297</f>
        <v/>
      </c>
      <c r="AB296" s="80">
        <f>Y289*'4 Transform Matrices'!AB297+Z289*'4 Transform Matrices'!AF297+AA289*'4 Transform Matrices'!AJ297+AB289</f>
        <v/>
      </c>
      <c r="AC296" s="80">
        <f>AC289*'4 Transform Matrices'!Y297+AD289*'4 Transform Matrices'!AC297+AE289*'4 Transform Matrices'!AG297</f>
        <v/>
      </c>
      <c r="AD296" s="80">
        <f>AC289*'4 Transform Matrices'!Z297+AD289*'4 Transform Matrices'!AD297+AE289*'4 Transform Matrices'!AH297</f>
        <v/>
      </c>
      <c r="AE296" s="80">
        <f>AC289*'4 Transform Matrices'!AA297+AD289*'4 Transform Matrices'!AE297+AE289*'4 Transform Matrices'!AI297</f>
        <v/>
      </c>
      <c r="AF296" s="80">
        <f>AC289*'4 Transform Matrices'!AB297+AD289*'4 Transform Matrices'!AF297+AE289*'4 Transform Matrices'!AJ297+AF289</f>
        <v/>
      </c>
      <c r="AG296" s="82">
        <f>MAX(ABS(I296-U296),ABS(J296-V296),ABS(K296-W296),ABS(L296-X296),ABS(M296-Y296),ABS(N296-Z296),ABS(O296-AA296),ABS(P296-AB296),ABS(Q296-AC296),ABS(R296-AD296),ABS(S296-AE296),ABS(T296-AF296))</f>
        <v/>
      </c>
      <c r="AI296" s="14" t="inlineStr"/>
    </row>
    <row r="297">
      <c r="A297" s="65" t="inlineStr">
        <is>
          <t>- Boulder</t>
        </is>
      </c>
      <c r="B297" s="52" t="inlineStr">
        <is>
          <t>ENV-712</t>
        </is>
      </c>
      <c r="C297" s="53" t="inlineStr">
        <is>
          <t>Group</t>
        </is>
      </c>
      <c r="D297" s="52" t="inlineStr">
        <is>
          <t>ENV-679</t>
        </is>
      </c>
      <c r="E297" s="52" t="n">
        <v>2</v>
      </c>
      <c r="F297" s="54">
        <f>L297</f>
        <v/>
      </c>
      <c r="G297" s="54">
        <f>P297</f>
        <v/>
      </c>
      <c r="H297" s="54">
        <f>T297</f>
        <v/>
      </c>
      <c r="I297" s="81" t="n">
        <v>-0.939692616</v>
      </c>
      <c r="J297" s="81" t="n">
        <v>0</v>
      </c>
      <c r="K297" s="81" t="n">
        <v>-0.342020154</v>
      </c>
      <c r="L297" s="81" t="n">
        <v>8</v>
      </c>
      <c r="M297" s="81" t="n">
        <v>0</v>
      </c>
      <c r="N297" s="81" t="n">
        <v>1</v>
      </c>
      <c r="O297" s="81" t="n">
        <v>0</v>
      </c>
      <c r="P297" s="81" t="n">
        <v>-0.270000011</v>
      </c>
      <c r="Q297" s="81" t="n">
        <v>0.342020154</v>
      </c>
      <c r="R297" s="81" t="n">
        <v>0</v>
      </c>
      <c r="S297" s="81" t="n">
        <v>-0.939692616</v>
      </c>
      <c r="T297" s="81" t="n">
        <v>-7.66521597</v>
      </c>
      <c r="U297" s="80">
        <f>U289*'4 Transform Matrices'!Y298+V289*'4 Transform Matrices'!AC298+W289*'4 Transform Matrices'!AG298</f>
        <v/>
      </c>
      <c r="V297" s="80">
        <f>U289*'4 Transform Matrices'!Z298+V289*'4 Transform Matrices'!AD298+W289*'4 Transform Matrices'!AH298</f>
        <v/>
      </c>
      <c r="W297" s="80">
        <f>U289*'4 Transform Matrices'!AA298+V289*'4 Transform Matrices'!AE298+W289*'4 Transform Matrices'!AI298</f>
        <v/>
      </c>
      <c r="X297" s="80">
        <f>U289*'4 Transform Matrices'!AB298+V289*'4 Transform Matrices'!AF298+W289*'4 Transform Matrices'!AJ298+X289</f>
        <v/>
      </c>
      <c r="Y297" s="80">
        <f>Y289*'4 Transform Matrices'!Y298+Z289*'4 Transform Matrices'!AC298+AA289*'4 Transform Matrices'!AG298</f>
        <v/>
      </c>
      <c r="Z297" s="80">
        <f>Y289*'4 Transform Matrices'!Z298+Z289*'4 Transform Matrices'!AD298+AA289*'4 Transform Matrices'!AH298</f>
        <v/>
      </c>
      <c r="AA297" s="80">
        <f>Y289*'4 Transform Matrices'!AA298+Z289*'4 Transform Matrices'!AE298+AA289*'4 Transform Matrices'!AI298</f>
        <v/>
      </c>
      <c r="AB297" s="80">
        <f>Y289*'4 Transform Matrices'!AB298+Z289*'4 Transform Matrices'!AF298+AA289*'4 Transform Matrices'!AJ298+AB289</f>
        <v/>
      </c>
      <c r="AC297" s="80">
        <f>AC289*'4 Transform Matrices'!Y298+AD289*'4 Transform Matrices'!AC298+AE289*'4 Transform Matrices'!AG298</f>
        <v/>
      </c>
      <c r="AD297" s="80">
        <f>AC289*'4 Transform Matrices'!Z298+AD289*'4 Transform Matrices'!AD298+AE289*'4 Transform Matrices'!AH298</f>
        <v/>
      </c>
      <c r="AE297" s="80">
        <f>AC289*'4 Transform Matrices'!AA298+AD289*'4 Transform Matrices'!AE298+AE289*'4 Transform Matrices'!AI298</f>
        <v/>
      </c>
      <c r="AF297" s="80">
        <f>AC289*'4 Transform Matrices'!AB298+AD289*'4 Transform Matrices'!AF298+AE289*'4 Transform Matrices'!AJ298+AF289</f>
        <v/>
      </c>
      <c r="AG297" s="82">
        <f>MAX(ABS(I297-U297),ABS(J297-V297),ABS(K297-W297),ABS(L297-X297),ABS(M297-Y297),ABS(N297-Z297),ABS(O297-AA297),ABS(P297-AB297),ABS(Q297-AC297),ABS(R297-AD297),ABS(S297-AE297),ABS(T297-AF297))</f>
        <v/>
      </c>
      <c r="AI297" s="14" t="inlineStr"/>
    </row>
    <row r="298">
      <c r="A298" s="65" t="inlineStr">
        <is>
          <t>- Boulder</t>
        </is>
      </c>
      <c r="B298" s="52" t="inlineStr">
        <is>
          <t>ENV-716</t>
        </is>
      </c>
      <c r="C298" s="53" t="inlineStr">
        <is>
          <t>Group</t>
        </is>
      </c>
      <c r="D298" s="52" t="inlineStr">
        <is>
          <t>ENV-679</t>
        </is>
      </c>
      <c r="E298" s="52" t="n">
        <v>2</v>
      </c>
      <c r="F298" s="54">
        <f>L298</f>
        <v/>
      </c>
      <c r="G298" s="54">
        <f>P298</f>
        <v/>
      </c>
      <c r="H298" s="54">
        <f>T298</f>
        <v/>
      </c>
      <c r="I298" s="81" t="n">
        <v>-0.866025507</v>
      </c>
      <c r="J298" s="81" t="n">
        <v>0</v>
      </c>
      <c r="K298" s="81" t="n">
        <v>0.499999821</v>
      </c>
      <c r="L298" s="81" t="n">
        <v>6</v>
      </c>
      <c r="M298" s="81" t="n">
        <v>0</v>
      </c>
      <c r="N298" s="81" t="n">
        <v>1</v>
      </c>
      <c r="O298" s="81" t="n">
        <v>0</v>
      </c>
      <c r="P298" s="81" t="n">
        <v>-0.250263751</v>
      </c>
      <c r="Q298" s="81" t="n">
        <v>-0.499999821</v>
      </c>
      <c r="R298" s="81" t="n">
        <v>0</v>
      </c>
      <c r="S298" s="81" t="n">
        <v>-0.866025507</v>
      </c>
      <c r="T298" s="81" t="n">
        <v>-6.95388556</v>
      </c>
      <c r="U298" s="80">
        <f>U289*'4 Transform Matrices'!Y299+V289*'4 Transform Matrices'!AC299+W289*'4 Transform Matrices'!AG299</f>
        <v/>
      </c>
      <c r="V298" s="80">
        <f>U289*'4 Transform Matrices'!Z299+V289*'4 Transform Matrices'!AD299+W289*'4 Transform Matrices'!AH299</f>
        <v/>
      </c>
      <c r="W298" s="80">
        <f>U289*'4 Transform Matrices'!AA299+V289*'4 Transform Matrices'!AE299+W289*'4 Transform Matrices'!AI299</f>
        <v/>
      </c>
      <c r="X298" s="80">
        <f>U289*'4 Transform Matrices'!AB299+V289*'4 Transform Matrices'!AF299+W289*'4 Transform Matrices'!AJ299+X289</f>
        <v/>
      </c>
      <c r="Y298" s="80">
        <f>Y289*'4 Transform Matrices'!Y299+Z289*'4 Transform Matrices'!AC299+AA289*'4 Transform Matrices'!AG299</f>
        <v/>
      </c>
      <c r="Z298" s="80">
        <f>Y289*'4 Transform Matrices'!Z299+Z289*'4 Transform Matrices'!AD299+AA289*'4 Transform Matrices'!AH299</f>
        <v/>
      </c>
      <c r="AA298" s="80">
        <f>Y289*'4 Transform Matrices'!AA299+Z289*'4 Transform Matrices'!AE299+AA289*'4 Transform Matrices'!AI299</f>
        <v/>
      </c>
      <c r="AB298" s="80">
        <f>Y289*'4 Transform Matrices'!AB299+Z289*'4 Transform Matrices'!AF299+AA289*'4 Transform Matrices'!AJ299+AB289</f>
        <v/>
      </c>
      <c r="AC298" s="80">
        <f>AC289*'4 Transform Matrices'!Y299+AD289*'4 Transform Matrices'!AC299+AE289*'4 Transform Matrices'!AG299</f>
        <v/>
      </c>
      <c r="AD298" s="80">
        <f>AC289*'4 Transform Matrices'!Z299+AD289*'4 Transform Matrices'!AD299+AE289*'4 Transform Matrices'!AH299</f>
        <v/>
      </c>
      <c r="AE298" s="80">
        <f>AC289*'4 Transform Matrices'!AA299+AD289*'4 Transform Matrices'!AE299+AE289*'4 Transform Matrices'!AI299</f>
        <v/>
      </c>
      <c r="AF298" s="80">
        <f>AC289*'4 Transform Matrices'!AB299+AD289*'4 Transform Matrices'!AF299+AE289*'4 Transform Matrices'!AJ299+AF289</f>
        <v/>
      </c>
      <c r="AG298" s="82">
        <f>MAX(ABS(I298-U298),ABS(J298-V298),ABS(K298-W298),ABS(L298-X298),ABS(M298-Y298),ABS(N298-Z298),ABS(O298-AA298),ABS(P298-AB298),ABS(Q298-AC298),ABS(R298-AD298),ABS(S298-AE298),ABS(T298-AF298))</f>
        <v/>
      </c>
      <c r="AI298" s="14" t="inlineStr"/>
    </row>
    <row r="299">
      <c r="A299" s="65" t="inlineStr">
        <is>
          <t>- Boulder</t>
        </is>
      </c>
      <c r="B299" s="52" t="inlineStr">
        <is>
          <t>ENV-720</t>
        </is>
      </c>
      <c r="C299" s="53" t="inlineStr">
        <is>
          <t>Group</t>
        </is>
      </c>
      <c r="D299" s="52" t="inlineStr">
        <is>
          <t>ENV-679</t>
        </is>
      </c>
      <c r="E299" s="52" t="n">
        <v>2</v>
      </c>
      <c r="F299" s="54">
        <f>L299</f>
        <v/>
      </c>
      <c r="G299" s="54">
        <f>P299</f>
        <v/>
      </c>
      <c r="H299" s="54">
        <f>T299</f>
        <v/>
      </c>
      <c r="I299" s="81" t="n">
        <v>0.300705969</v>
      </c>
      <c r="J299" s="81" t="n">
        <v>0</v>
      </c>
      <c r="K299" s="81" t="n">
        <v>-0.953716874</v>
      </c>
      <c r="L299" s="81" t="n">
        <v>11.5</v>
      </c>
      <c r="M299" s="81" t="n">
        <v>0</v>
      </c>
      <c r="N299" s="81" t="n">
        <v>1</v>
      </c>
      <c r="O299" s="81" t="n">
        <v>0</v>
      </c>
      <c r="P299" s="81" t="n">
        <v>-0.269635975</v>
      </c>
      <c r="Q299" s="81" t="n">
        <v>0.953716874</v>
      </c>
      <c r="R299" s="81" t="n">
        <v>0</v>
      </c>
      <c r="S299" s="81" t="n">
        <v>0.300705969</v>
      </c>
      <c r="T299" s="81" t="n">
        <v>-8.95521164</v>
      </c>
      <c r="U299" s="80">
        <f>U289*'4 Transform Matrices'!Y300+V289*'4 Transform Matrices'!AC300+W289*'4 Transform Matrices'!AG300</f>
        <v/>
      </c>
      <c r="V299" s="80">
        <f>U289*'4 Transform Matrices'!Z300+V289*'4 Transform Matrices'!AD300+W289*'4 Transform Matrices'!AH300</f>
        <v/>
      </c>
      <c r="W299" s="80">
        <f>U289*'4 Transform Matrices'!AA300+V289*'4 Transform Matrices'!AE300+W289*'4 Transform Matrices'!AI300</f>
        <v/>
      </c>
      <c r="X299" s="80">
        <f>U289*'4 Transform Matrices'!AB300+V289*'4 Transform Matrices'!AF300+W289*'4 Transform Matrices'!AJ300+X289</f>
        <v/>
      </c>
      <c r="Y299" s="80">
        <f>Y289*'4 Transform Matrices'!Y300+Z289*'4 Transform Matrices'!AC300+AA289*'4 Transform Matrices'!AG300</f>
        <v/>
      </c>
      <c r="Z299" s="80">
        <f>Y289*'4 Transform Matrices'!Z300+Z289*'4 Transform Matrices'!AD300+AA289*'4 Transform Matrices'!AH300</f>
        <v/>
      </c>
      <c r="AA299" s="80">
        <f>Y289*'4 Transform Matrices'!AA300+Z289*'4 Transform Matrices'!AE300+AA289*'4 Transform Matrices'!AI300</f>
        <v/>
      </c>
      <c r="AB299" s="80">
        <f>Y289*'4 Transform Matrices'!AB300+Z289*'4 Transform Matrices'!AF300+AA289*'4 Transform Matrices'!AJ300+AB289</f>
        <v/>
      </c>
      <c r="AC299" s="80">
        <f>AC289*'4 Transform Matrices'!Y300+AD289*'4 Transform Matrices'!AC300+AE289*'4 Transform Matrices'!AG300</f>
        <v/>
      </c>
      <c r="AD299" s="80">
        <f>AC289*'4 Transform Matrices'!Z300+AD289*'4 Transform Matrices'!AD300+AE289*'4 Transform Matrices'!AH300</f>
        <v/>
      </c>
      <c r="AE299" s="80">
        <f>AC289*'4 Transform Matrices'!AA300+AD289*'4 Transform Matrices'!AE300+AE289*'4 Transform Matrices'!AI300</f>
        <v/>
      </c>
      <c r="AF299" s="80">
        <f>AC289*'4 Transform Matrices'!AB300+AD289*'4 Transform Matrices'!AF300+AE289*'4 Transform Matrices'!AJ300+AF289</f>
        <v/>
      </c>
      <c r="AG299" s="82">
        <f>MAX(ABS(I299-U299),ABS(J299-V299),ABS(K299-W299),ABS(L299-X299),ABS(M299-Y299),ABS(N299-Z299),ABS(O299-AA299),ABS(P299-AB299),ABS(Q299-AC299),ABS(R299-AD299),ABS(S299-AE299),ABS(T299-AF299))</f>
        <v/>
      </c>
      <c r="AI299" s="14" t="inlineStr"/>
    </row>
    <row r="300">
      <c r="A300" s="65" t="inlineStr">
        <is>
          <t>- Boulder</t>
        </is>
      </c>
      <c r="B300" s="52" t="inlineStr">
        <is>
          <t>ENV-725</t>
        </is>
      </c>
      <c r="C300" s="53" t="inlineStr">
        <is>
          <t>Group</t>
        </is>
      </c>
      <c r="D300" s="52" t="inlineStr">
        <is>
          <t>ENV-679</t>
        </is>
      </c>
      <c r="E300" s="52" t="n">
        <v>2</v>
      </c>
      <c r="F300" s="54">
        <f>L300</f>
        <v/>
      </c>
      <c r="G300" s="54">
        <f>P300</f>
        <v/>
      </c>
      <c r="H300" s="54">
        <f>T300</f>
        <v/>
      </c>
      <c r="I300" s="81" t="n">
        <v>0.766044438</v>
      </c>
      <c r="J300" s="81" t="n">
        <v>0</v>
      </c>
      <c r="K300" s="81" t="n">
        <v>0.642787635</v>
      </c>
      <c r="L300" s="81" t="n">
        <v>-16</v>
      </c>
      <c r="M300" s="81" t="n">
        <v>0</v>
      </c>
      <c r="N300" s="81" t="n">
        <v>1</v>
      </c>
      <c r="O300" s="81" t="n">
        <v>0</v>
      </c>
      <c r="P300" s="81" t="n">
        <v>0.439927518</v>
      </c>
      <c r="Q300" s="81" t="n">
        <v>-0.642787635</v>
      </c>
      <c r="R300" s="81" t="n">
        <v>0</v>
      </c>
      <c r="S300" s="81" t="n">
        <v>0.766044438</v>
      </c>
      <c r="T300" s="81" t="n">
        <v>7.5</v>
      </c>
      <c r="U300" s="80">
        <f>U289*'4 Transform Matrices'!Y301+V289*'4 Transform Matrices'!AC301+W289*'4 Transform Matrices'!AG301</f>
        <v/>
      </c>
      <c r="V300" s="80">
        <f>U289*'4 Transform Matrices'!Z301+V289*'4 Transform Matrices'!AD301+W289*'4 Transform Matrices'!AH301</f>
        <v/>
      </c>
      <c r="W300" s="80">
        <f>U289*'4 Transform Matrices'!AA301+V289*'4 Transform Matrices'!AE301+W289*'4 Transform Matrices'!AI301</f>
        <v/>
      </c>
      <c r="X300" s="80">
        <f>U289*'4 Transform Matrices'!AB301+V289*'4 Transform Matrices'!AF301+W289*'4 Transform Matrices'!AJ301+X289</f>
        <v/>
      </c>
      <c r="Y300" s="80">
        <f>Y289*'4 Transform Matrices'!Y301+Z289*'4 Transform Matrices'!AC301+AA289*'4 Transform Matrices'!AG301</f>
        <v/>
      </c>
      <c r="Z300" s="80">
        <f>Y289*'4 Transform Matrices'!Z301+Z289*'4 Transform Matrices'!AD301+AA289*'4 Transform Matrices'!AH301</f>
        <v/>
      </c>
      <c r="AA300" s="80">
        <f>Y289*'4 Transform Matrices'!AA301+Z289*'4 Transform Matrices'!AE301+AA289*'4 Transform Matrices'!AI301</f>
        <v/>
      </c>
      <c r="AB300" s="80">
        <f>Y289*'4 Transform Matrices'!AB301+Z289*'4 Transform Matrices'!AF301+AA289*'4 Transform Matrices'!AJ301+AB289</f>
        <v/>
      </c>
      <c r="AC300" s="80">
        <f>AC289*'4 Transform Matrices'!Y301+AD289*'4 Transform Matrices'!AC301+AE289*'4 Transform Matrices'!AG301</f>
        <v/>
      </c>
      <c r="AD300" s="80">
        <f>AC289*'4 Transform Matrices'!Z301+AD289*'4 Transform Matrices'!AD301+AE289*'4 Transform Matrices'!AH301</f>
        <v/>
      </c>
      <c r="AE300" s="80">
        <f>AC289*'4 Transform Matrices'!AA301+AD289*'4 Transform Matrices'!AE301+AE289*'4 Transform Matrices'!AI301</f>
        <v/>
      </c>
      <c r="AF300" s="80">
        <f>AC289*'4 Transform Matrices'!AB301+AD289*'4 Transform Matrices'!AF301+AE289*'4 Transform Matrices'!AJ301+AF289</f>
        <v/>
      </c>
      <c r="AG300" s="82">
        <f>MAX(ABS(I300-U300),ABS(J300-V300),ABS(K300-W300),ABS(L300-X300),ABS(M300-Y300),ABS(N300-Z300),ABS(O300-AA300),ABS(P300-AB300),ABS(Q300-AC300),ABS(R300-AD300),ABS(S300-AE300),ABS(T300-AF300))</f>
        <v/>
      </c>
      <c r="AI300" s="14" t="inlineStr"/>
    </row>
    <row r="301">
      <c r="A301" s="65" t="inlineStr">
        <is>
          <t>- Boulder</t>
        </is>
      </c>
      <c r="B301" s="52" t="inlineStr">
        <is>
          <t>ENV-730</t>
        </is>
      </c>
      <c r="C301" s="53" t="inlineStr">
        <is>
          <t>Group</t>
        </is>
      </c>
      <c r="D301" s="52" t="inlineStr">
        <is>
          <t>ENV-679</t>
        </is>
      </c>
      <c r="E301" s="52" t="n">
        <v>2</v>
      </c>
      <c r="F301" s="54">
        <f>L301</f>
        <v/>
      </c>
      <c r="G301" s="54">
        <f>P301</f>
        <v/>
      </c>
      <c r="H301" s="54">
        <f>T301</f>
        <v/>
      </c>
      <c r="I301" s="81" t="n">
        <v>0.258818954</v>
      </c>
      <c r="J301" s="81" t="n">
        <v>0</v>
      </c>
      <c r="K301" s="81" t="n">
        <v>0.965925872</v>
      </c>
      <c r="L301" s="81" t="n">
        <v>11</v>
      </c>
      <c r="M301" s="81" t="n">
        <v>0</v>
      </c>
      <c r="N301" s="81" t="n">
        <v>1</v>
      </c>
      <c r="O301" s="81" t="n">
        <v>0</v>
      </c>
      <c r="P301" s="81" t="n">
        <v>0.0624508783</v>
      </c>
      <c r="Q301" s="81" t="n">
        <v>-0.965925872</v>
      </c>
      <c r="R301" s="81" t="n">
        <v>0</v>
      </c>
      <c r="S301" s="81" t="n">
        <v>0.258818954</v>
      </c>
      <c r="T301" s="81" t="n">
        <v>-15.1999998</v>
      </c>
      <c r="U301" s="80">
        <f>U289*'4 Transform Matrices'!Y302+V289*'4 Transform Matrices'!AC302+W289*'4 Transform Matrices'!AG302</f>
        <v/>
      </c>
      <c r="V301" s="80">
        <f>U289*'4 Transform Matrices'!Z302+V289*'4 Transform Matrices'!AD302+W289*'4 Transform Matrices'!AH302</f>
        <v/>
      </c>
      <c r="W301" s="80">
        <f>U289*'4 Transform Matrices'!AA302+V289*'4 Transform Matrices'!AE302+W289*'4 Transform Matrices'!AI302</f>
        <v/>
      </c>
      <c r="X301" s="80">
        <f>U289*'4 Transform Matrices'!AB302+V289*'4 Transform Matrices'!AF302+W289*'4 Transform Matrices'!AJ302+X289</f>
        <v/>
      </c>
      <c r="Y301" s="80">
        <f>Y289*'4 Transform Matrices'!Y302+Z289*'4 Transform Matrices'!AC302+AA289*'4 Transform Matrices'!AG302</f>
        <v/>
      </c>
      <c r="Z301" s="80">
        <f>Y289*'4 Transform Matrices'!Z302+Z289*'4 Transform Matrices'!AD302+AA289*'4 Transform Matrices'!AH302</f>
        <v/>
      </c>
      <c r="AA301" s="80">
        <f>Y289*'4 Transform Matrices'!AA302+Z289*'4 Transform Matrices'!AE302+AA289*'4 Transform Matrices'!AI302</f>
        <v/>
      </c>
      <c r="AB301" s="80">
        <f>Y289*'4 Transform Matrices'!AB302+Z289*'4 Transform Matrices'!AF302+AA289*'4 Transform Matrices'!AJ302+AB289</f>
        <v/>
      </c>
      <c r="AC301" s="80">
        <f>AC289*'4 Transform Matrices'!Y302+AD289*'4 Transform Matrices'!AC302+AE289*'4 Transform Matrices'!AG302</f>
        <v/>
      </c>
      <c r="AD301" s="80">
        <f>AC289*'4 Transform Matrices'!Z302+AD289*'4 Transform Matrices'!AD302+AE289*'4 Transform Matrices'!AH302</f>
        <v/>
      </c>
      <c r="AE301" s="80">
        <f>AC289*'4 Transform Matrices'!AA302+AD289*'4 Transform Matrices'!AE302+AE289*'4 Transform Matrices'!AI302</f>
        <v/>
      </c>
      <c r="AF301" s="80">
        <f>AC289*'4 Transform Matrices'!AB302+AD289*'4 Transform Matrices'!AF302+AE289*'4 Transform Matrices'!AJ302+AF289</f>
        <v/>
      </c>
      <c r="AG301" s="82">
        <f>MAX(ABS(I301-U301),ABS(J301-V301),ABS(K301-W301),ABS(L301-X301),ABS(M301-Y301),ABS(N301-Z301),ABS(O301-AA301),ABS(P301-AB301),ABS(Q301-AC301),ABS(R301-AD301),ABS(S301-AE301),ABS(T301-AF301))</f>
        <v/>
      </c>
      <c r="AI301" s="14" t="inlineStr"/>
    </row>
    <row r="302">
      <c r="A302" s="65" t="inlineStr">
        <is>
          <t>- Boulder</t>
        </is>
      </c>
      <c r="B302" s="52" t="inlineStr">
        <is>
          <t>ENV-735</t>
        </is>
      </c>
      <c r="C302" s="53" t="inlineStr">
        <is>
          <t>Group</t>
        </is>
      </c>
      <c r="D302" s="52" t="inlineStr">
        <is>
          <t>ENV-679</t>
        </is>
      </c>
      <c r="E302" s="52" t="n">
        <v>2</v>
      </c>
      <c r="F302" s="54">
        <f>L302</f>
        <v/>
      </c>
      <c r="G302" s="54">
        <f>P302</f>
        <v/>
      </c>
      <c r="H302" s="54">
        <f>T302</f>
        <v/>
      </c>
      <c r="I302" s="81" t="n">
        <v>0.965925813</v>
      </c>
      <c r="J302" s="81" t="n">
        <v>0</v>
      </c>
      <c r="K302" s="81" t="n">
        <v>0.258819044</v>
      </c>
      <c r="L302" s="81" t="n">
        <v>16.3999996</v>
      </c>
      <c r="M302" s="81" t="n">
        <v>0</v>
      </c>
      <c r="N302" s="81" t="n">
        <v>1</v>
      </c>
      <c r="O302" s="81" t="n">
        <v>0</v>
      </c>
      <c r="P302" s="81" t="n">
        <v>0.242999047</v>
      </c>
      <c r="Q302" s="81" t="n">
        <v>-0.258819044</v>
      </c>
      <c r="R302" s="81" t="n">
        <v>0</v>
      </c>
      <c r="S302" s="81" t="n">
        <v>0.965925813</v>
      </c>
      <c r="T302" s="81" t="n">
        <v>7.19999981</v>
      </c>
      <c r="U302" s="80">
        <f>U289*'4 Transform Matrices'!Y303+V289*'4 Transform Matrices'!AC303+W289*'4 Transform Matrices'!AG303</f>
        <v/>
      </c>
      <c r="V302" s="80">
        <f>U289*'4 Transform Matrices'!Z303+V289*'4 Transform Matrices'!AD303+W289*'4 Transform Matrices'!AH303</f>
        <v/>
      </c>
      <c r="W302" s="80">
        <f>U289*'4 Transform Matrices'!AA303+V289*'4 Transform Matrices'!AE303+W289*'4 Transform Matrices'!AI303</f>
        <v/>
      </c>
      <c r="X302" s="80">
        <f>U289*'4 Transform Matrices'!AB303+V289*'4 Transform Matrices'!AF303+W289*'4 Transform Matrices'!AJ303+X289</f>
        <v/>
      </c>
      <c r="Y302" s="80">
        <f>Y289*'4 Transform Matrices'!Y303+Z289*'4 Transform Matrices'!AC303+AA289*'4 Transform Matrices'!AG303</f>
        <v/>
      </c>
      <c r="Z302" s="80">
        <f>Y289*'4 Transform Matrices'!Z303+Z289*'4 Transform Matrices'!AD303+AA289*'4 Transform Matrices'!AH303</f>
        <v/>
      </c>
      <c r="AA302" s="80">
        <f>Y289*'4 Transform Matrices'!AA303+Z289*'4 Transform Matrices'!AE303+AA289*'4 Transform Matrices'!AI303</f>
        <v/>
      </c>
      <c r="AB302" s="80">
        <f>Y289*'4 Transform Matrices'!AB303+Z289*'4 Transform Matrices'!AF303+AA289*'4 Transform Matrices'!AJ303+AB289</f>
        <v/>
      </c>
      <c r="AC302" s="80">
        <f>AC289*'4 Transform Matrices'!Y303+AD289*'4 Transform Matrices'!AC303+AE289*'4 Transform Matrices'!AG303</f>
        <v/>
      </c>
      <c r="AD302" s="80">
        <f>AC289*'4 Transform Matrices'!Z303+AD289*'4 Transform Matrices'!AD303+AE289*'4 Transform Matrices'!AH303</f>
        <v/>
      </c>
      <c r="AE302" s="80">
        <f>AC289*'4 Transform Matrices'!AA303+AD289*'4 Transform Matrices'!AE303+AE289*'4 Transform Matrices'!AI303</f>
        <v/>
      </c>
      <c r="AF302" s="80">
        <f>AC289*'4 Transform Matrices'!AB303+AD289*'4 Transform Matrices'!AF303+AE289*'4 Transform Matrices'!AJ303+AF289</f>
        <v/>
      </c>
      <c r="AG302" s="82">
        <f>MAX(ABS(I302-U302),ABS(J302-V302),ABS(K302-W302),ABS(L302-X302),ABS(M302-Y302),ABS(N302-Z302),ABS(O302-AA302),ABS(P302-AB302),ABS(Q302-AC302),ABS(R302-AD302),ABS(S302-AE302),ABS(T302-AF302))</f>
        <v/>
      </c>
      <c r="AI302" s="14" t="inlineStr"/>
    </row>
    <row r="303">
      <c r="A303" s="89" t="inlineStr">
        <is>
          <t>Command Bunker</t>
        </is>
      </c>
      <c r="B303" s="90" t="inlineStr">
        <is>
          <t>BNK-00</t>
        </is>
      </c>
      <c r="C303" s="53" t="inlineStr">
        <is>
          <t>Group</t>
        </is>
      </c>
      <c r="D303" s="90" t="inlineStr">
        <is>
          <t>World</t>
        </is>
      </c>
      <c r="E303" s="90" t="n">
        <v>0</v>
      </c>
      <c r="F303" s="54">
        <f>L303</f>
        <v/>
      </c>
      <c r="G303" s="54">
        <f>P303</f>
        <v/>
      </c>
      <c r="H303" s="54">
        <f>T303</f>
        <v/>
      </c>
      <c r="I303" s="81" t="n">
        <v>1</v>
      </c>
      <c r="J303" s="81" t="n">
        <v>0</v>
      </c>
      <c r="K303" s="81" t="n">
        <v>0</v>
      </c>
      <c r="L303" s="81" t="n">
        <v>0</v>
      </c>
      <c r="M303" s="81" t="n">
        <v>0</v>
      </c>
      <c r="N303" s="81" t="n">
        <v>1</v>
      </c>
      <c r="O303" s="81" t="n">
        <v>0</v>
      </c>
      <c r="P303" s="81" t="n">
        <v>0</v>
      </c>
      <c r="Q303" s="81" t="n">
        <v>0</v>
      </c>
      <c r="R303" s="81" t="n">
        <v>0</v>
      </c>
      <c r="S303" s="81" t="n">
        <v>1</v>
      </c>
      <c r="T303" s="81" t="n">
        <v>0</v>
      </c>
      <c r="U303" s="80">
        <f>'4 Transform Matrices'!Y304</f>
        <v/>
      </c>
      <c r="V303" s="80">
        <f>'4 Transform Matrices'!Z304</f>
        <v/>
      </c>
      <c r="W303" s="80">
        <f>'4 Transform Matrices'!AA304</f>
        <v/>
      </c>
      <c r="X303" s="80">
        <f>'4 Transform Matrices'!AB304</f>
        <v/>
      </c>
      <c r="Y303" s="80">
        <f>'4 Transform Matrices'!AC304</f>
        <v/>
      </c>
      <c r="Z303" s="80">
        <f>'4 Transform Matrices'!AD304</f>
        <v/>
      </c>
      <c r="AA303" s="80">
        <f>'4 Transform Matrices'!AE304</f>
        <v/>
      </c>
      <c r="AB303" s="80">
        <f>'4 Transform Matrices'!AF304</f>
        <v/>
      </c>
      <c r="AC303" s="80">
        <f>'4 Transform Matrices'!AG304</f>
        <v/>
      </c>
      <c r="AD303" s="80">
        <f>'4 Transform Matrices'!AH304</f>
        <v/>
      </c>
      <c r="AE303" s="80">
        <f>'4 Transform Matrices'!AI304</f>
        <v/>
      </c>
      <c r="AF303" s="80">
        <f>'4 Transform Matrices'!AJ304</f>
        <v/>
      </c>
      <c r="AG303" s="82">
        <f>MAX(ABS(I303-U303),ABS(J303-V303),ABS(K303-W303),ABS(L303-X303),ABS(M303-Y303),ABS(N303-Z303),ABS(O303-AA303),ABS(P303-AB303),ABS(Q303-AC303),ABS(R303-AD303),ABS(S303-AE303),ABS(T303-AF303))</f>
        <v/>
      </c>
      <c r="AI303" s="14" t="inlineStr"/>
    </row>
    <row r="304">
      <c r="A304" s="60" t="inlineStr">
        <is>
          <t>- Entrance trench</t>
        </is>
      </c>
      <c r="B304" s="52" t="inlineStr">
        <is>
          <t>BNK-01</t>
        </is>
      </c>
      <c r="C304" s="53" t="inlineStr">
        <is>
          <t>Group</t>
        </is>
      </c>
      <c r="D304" s="52" t="inlineStr">
        <is>
          <t>BNK-00</t>
        </is>
      </c>
      <c r="E304" s="52" t="n">
        <v>1</v>
      </c>
      <c r="F304" s="54">
        <f>L304</f>
        <v/>
      </c>
      <c r="G304" s="54">
        <f>P304</f>
        <v/>
      </c>
      <c r="H304" s="54">
        <f>T304</f>
        <v/>
      </c>
      <c r="I304" s="81" t="n">
        <v>1</v>
      </c>
      <c r="J304" s="81" t="n">
        <v>0</v>
      </c>
      <c r="K304" s="81" t="n">
        <v>0</v>
      </c>
      <c r="L304" s="81" t="n">
        <v>0</v>
      </c>
      <c r="M304" s="81" t="n">
        <v>0</v>
      </c>
      <c r="N304" s="81" t="n">
        <v>1</v>
      </c>
      <c r="O304" s="81" t="n">
        <v>0</v>
      </c>
      <c r="P304" s="81" t="n">
        <v>0</v>
      </c>
      <c r="Q304" s="81" t="n">
        <v>0</v>
      </c>
      <c r="R304" s="81" t="n">
        <v>0</v>
      </c>
      <c r="S304" s="81" t="n">
        <v>1</v>
      </c>
      <c r="T304" s="81" t="n">
        <v>0</v>
      </c>
      <c r="U304" s="80">
        <f>U303*'4 Transform Matrices'!Y305+V303*'4 Transform Matrices'!AC305+W303*'4 Transform Matrices'!AG305</f>
        <v/>
      </c>
      <c r="V304" s="80">
        <f>U303*'4 Transform Matrices'!Z305+V303*'4 Transform Matrices'!AD305+W303*'4 Transform Matrices'!AH305</f>
        <v/>
      </c>
      <c r="W304" s="80">
        <f>U303*'4 Transform Matrices'!AA305+V303*'4 Transform Matrices'!AE305+W303*'4 Transform Matrices'!AI305</f>
        <v/>
      </c>
      <c r="X304" s="80">
        <f>U303*'4 Transform Matrices'!AB305+V303*'4 Transform Matrices'!AF305+W303*'4 Transform Matrices'!AJ305+X303</f>
        <v/>
      </c>
      <c r="Y304" s="80">
        <f>Y303*'4 Transform Matrices'!Y305+Z303*'4 Transform Matrices'!AC305+AA303*'4 Transform Matrices'!AG305</f>
        <v/>
      </c>
      <c r="Z304" s="80">
        <f>Y303*'4 Transform Matrices'!Z305+Z303*'4 Transform Matrices'!AD305+AA303*'4 Transform Matrices'!AH305</f>
        <v/>
      </c>
      <c r="AA304" s="80">
        <f>Y303*'4 Transform Matrices'!AA305+Z303*'4 Transform Matrices'!AE305+AA303*'4 Transform Matrices'!AI305</f>
        <v/>
      </c>
      <c r="AB304" s="80">
        <f>Y303*'4 Transform Matrices'!AB305+Z303*'4 Transform Matrices'!AF305+AA303*'4 Transform Matrices'!AJ305+AB303</f>
        <v/>
      </c>
      <c r="AC304" s="80">
        <f>AC303*'4 Transform Matrices'!Y305+AD303*'4 Transform Matrices'!AC305+AE303*'4 Transform Matrices'!AG305</f>
        <v/>
      </c>
      <c r="AD304" s="80">
        <f>AC303*'4 Transform Matrices'!Z305+AD303*'4 Transform Matrices'!AD305+AE303*'4 Transform Matrices'!AH305</f>
        <v/>
      </c>
      <c r="AE304" s="80">
        <f>AC303*'4 Transform Matrices'!AA305+AD303*'4 Transform Matrices'!AE305+AE303*'4 Transform Matrices'!AI305</f>
        <v/>
      </c>
      <c r="AF304" s="80">
        <f>AC303*'4 Transform Matrices'!AB305+AD303*'4 Transform Matrices'!AF305+AE303*'4 Transform Matrices'!AJ305+AF303</f>
        <v/>
      </c>
      <c r="AG304" s="82">
        <f>MAX(ABS(I304-U304),ABS(J304-V304),ABS(K304-W304),ABS(L304-X304),ABS(M304-Y304),ABS(N304-Z304),ABS(O304-AA304),ABS(P304-AB304),ABS(Q304-AC304),ABS(R304-AD304),ABS(S304-AE304),ABS(T304-AF304))</f>
        <v/>
      </c>
      <c r="AI304" s="14" t="inlineStr"/>
    </row>
    <row r="305">
      <c r="A305" s="65" t="inlineStr">
        <is>
          <t>- Ramp floor</t>
        </is>
      </c>
      <c r="B305" s="52" t="inlineStr">
        <is>
          <t>BNK-02</t>
        </is>
      </c>
      <c r="C305" s="63" t="inlineStr">
        <is>
          <t>Cube</t>
        </is>
      </c>
      <c r="D305" s="52" t="inlineStr">
        <is>
          <t>BNK-01</t>
        </is>
      </c>
      <c r="E305" s="52" t="n">
        <v>2</v>
      </c>
      <c r="F305" s="54">
        <f>L305</f>
        <v/>
      </c>
      <c r="G305" s="54">
        <f>P305</f>
        <v/>
      </c>
      <c r="H305" s="54">
        <f>T305</f>
        <v/>
      </c>
      <c r="I305" s="81" t="n">
        <v>3.20000005</v>
      </c>
      <c r="J305" s="81" t="n">
        <v>0</v>
      </c>
      <c r="K305" s="81" t="n">
        <v>0</v>
      </c>
      <c r="L305" s="81" t="n">
        <v>0</v>
      </c>
      <c r="M305" s="81" t="n">
        <v>0</v>
      </c>
      <c r="N305" s="81" t="n">
        <v>0.271864742</v>
      </c>
      <c r="O305" s="81" t="n">
        <v>3.26600933</v>
      </c>
      <c r="P305" s="81" t="n">
        <v>-1.90292788</v>
      </c>
      <c r="Q305" s="81" t="n">
        <v>0</v>
      </c>
      <c r="R305" s="81" t="n">
        <v>-0.126844674</v>
      </c>
      <c r="S305" s="81" t="n">
        <v>7.00000048</v>
      </c>
      <c r="T305" s="81" t="n">
        <v>9.5634222</v>
      </c>
      <c r="U305" s="80">
        <f>U304*'4 Transform Matrices'!Y306+V304*'4 Transform Matrices'!AC306+W304*'4 Transform Matrices'!AG306</f>
        <v/>
      </c>
      <c r="V305" s="80">
        <f>U304*'4 Transform Matrices'!Z306+V304*'4 Transform Matrices'!AD306+W304*'4 Transform Matrices'!AH306</f>
        <v/>
      </c>
      <c r="W305" s="80">
        <f>U304*'4 Transform Matrices'!AA306+V304*'4 Transform Matrices'!AE306+W304*'4 Transform Matrices'!AI306</f>
        <v/>
      </c>
      <c r="X305" s="80">
        <f>U304*'4 Transform Matrices'!AB306+V304*'4 Transform Matrices'!AF306+W304*'4 Transform Matrices'!AJ306+X304</f>
        <v/>
      </c>
      <c r="Y305" s="80">
        <f>Y304*'4 Transform Matrices'!Y306+Z304*'4 Transform Matrices'!AC306+AA304*'4 Transform Matrices'!AG306</f>
        <v/>
      </c>
      <c r="Z305" s="80">
        <f>Y304*'4 Transform Matrices'!Z306+Z304*'4 Transform Matrices'!AD306+AA304*'4 Transform Matrices'!AH306</f>
        <v/>
      </c>
      <c r="AA305" s="80">
        <f>Y304*'4 Transform Matrices'!AA306+Z304*'4 Transform Matrices'!AE306+AA304*'4 Transform Matrices'!AI306</f>
        <v/>
      </c>
      <c r="AB305" s="80">
        <f>Y304*'4 Transform Matrices'!AB306+Z304*'4 Transform Matrices'!AF306+AA304*'4 Transform Matrices'!AJ306+AB304</f>
        <v/>
      </c>
      <c r="AC305" s="80">
        <f>AC304*'4 Transform Matrices'!Y306+AD304*'4 Transform Matrices'!AC306+AE304*'4 Transform Matrices'!AG306</f>
        <v/>
      </c>
      <c r="AD305" s="80">
        <f>AC304*'4 Transform Matrices'!Z306+AD304*'4 Transform Matrices'!AD306+AE304*'4 Transform Matrices'!AH306</f>
        <v/>
      </c>
      <c r="AE305" s="80">
        <f>AC304*'4 Transform Matrices'!AA306+AD304*'4 Transform Matrices'!AE306+AE304*'4 Transform Matrices'!AI306</f>
        <v/>
      </c>
      <c r="AF305" s="80">
        <f>AC304*'4 Transform Matrices'!AB306+AD304*'4 Transform Matrices'!AF306+AE304*'4 Transform Matrices'!AJ306+AF304</f>
        <v/>
      </c>
      <c r="AG305" s="82">
        <f>MAX(ABS(I305-U305),ABS(J305-V305),ABS(K305-W305),ABS(L305-X305),ABS(M305-Y305),ABS(N305-Z305),ABS(O305-AA305),ABS(P305-AB305),ABS(Q305-AC305),ABS(R305-AD305),ABS(S305-AE305),ABS(T305-AF305))</f>
        <v/>
      </c>
      <c r="AI305" s="14" t="inlineStr"/>
    </row>
    <row r="306">
      <c r="A306" s="65" t="inlineStr">
        <is>
          <t>- Ramp grip strip</t>
        </is>
      </c>
      <c r="B306" s="52" t="inlineStr">
        <is>
          <t>BNK-03</t>
        </is>
      </c>
      <c r="C306" s="63" t="inlineStr">
        <is>
          <t>Cube</t>
        </is>
      </c>
      <c r="D306" s="52" t="inlineStr">
        <is>
          <t>BNK-01</t>
        </is>
      </c>
      <c r="E306" s="52" t="n">
        <v>2</v>
      </c>
      <c r="F306" s="54">
        <f>L306</f>
        <v/>
      </c>
      <c r="G306" s="54">
        <f>P306</f>
        <v/>
      </c>
      <c r="H306" s="54">
        <f>T306</f>
        <v/>
      </c>
      <c r="I306" s="81" t="n">
        <v>2.9000001</v>
      </c>
      <c r="J306" s="81" t="n">
        <v>0</v>
      </c>
      <c r="K306" s="81" t="n">
        <v>0</v>
      </c>
      <c r="L306" s="81" t="n">
        <v>0</v>
      </c>
      <c r="M306" s="81" t="n">
        <v>0</v>
      </c>
      <c r="N306" s="81" t="n">
        <v>0.0271864738</v>
      </c>
      <c r="O306" s="81" t="n">
        <v>0.0422815569</v>
      </c>
      <c r="P306" s="81" t="n">
        <v>-3.05339932</v>
      </c>
      <c r="Q306" s="81" t="n">
        <v>0</v>
      </c>
      <c r="R306" s="81" t="n">
        <v>-0.0126844663</v>
      </c>
      <c r="S306" s="81" t="n">
        <v>0.09062158319999999</v>
      </c>
      <c r="T306" s="81" t="n">
        <v>6.69999981</v>
      </c>
      <c r="U306" s="80">
        <f>U304*'4 Transform Matrices'!Y307+V304*'4 Transform Matrices'!AC307+W304*'4 Transform Matrices'!AG307</f>
        <v/>
      </c>
      <c r="V306" s="80">
        <f>U304*'4 Transform Matrices'!Z307+V304*'4 Transform Matrices'!AD307+W304*'4 Transform Matrices'!AH307</f>
        <v/>
      </c>
      <c r="W306" s="80">
        <f>U304*'4 Transform Matrices'!AA307+V304*'4 Transform Matrices'!AE307+W304*'4 Transform Matrices'!AI307</f>
        <v/>
      </c>
      <c r="X306" s="80">
        <f>U304*'4 Transform Matrices'!AB307+V304*'4 Transform Matrices'!AF307+W304*'4 Transform Matrices'!AJ307+X304</f>
        <v/>
      </c>
      <c r="Y306" s="80">
        <f>Y304*'4 Transform Matrices'!Y307+Z304*'4 Transform Matrices'!AC307+AA304*'4 Transform Matrices'!AG307</f>
        <v/>
      </c>
      <c r="Z306" s="80">
        <f>Y304*'4 Transform Matrices'!Z307+Z304*'4 Transform Matrices'!AD307+AA304*'4 Transform Matrices'!AH307</f>
        <v/>
      </c>
      <c r="AA306" s="80">
        <f>Y304*'4 Transform Matrices'!AA307+Z304*'4 Transform Matrices'!AE307+AA304*'4 Transform Matrices'!AI307</f>
        <v/>
      </c>
      <c r="AB306" s="80">
        <f>Y304*'4 Transform Matrices'!AB307+Z304*'4 Transform Matrices'!AF307+AA304*'4 Transform Matrices'!AJ307+AB304</f>
        <v/>
      </c>
      <c r="AC306" s="80">
        <f>AC304*'4 Transform Matrices'!Y307+AD304*'4 Transform Matrices'!AC307+AE304*'4 Transform Matrices'!AG307</f>
        <v/>
      </c>
      <c r="AD306" s="80">
        <f>AC304*'4 Transform Matrices'!Z307+AD304*'4 Transform Matrices'!AD307+AE304*'4 Transform Matrices'!AH307</f>
        <v/>
      </c>
      <c r="AE306" s="80">
        <f>AC304*'4 Transform Matrices'!AA307+AD304*'4 Transform Matrices'!AE307+AE304*'4 Transform Matrices'!AI307</f>
        <v/>
      </c>
      <c r="AF306" s="80">
        <f>AC304*'4 Transform Matrices'!AB307+AD304*'4 Transform Matrices'!AF307+AE304*'4 Transform Matrices'!AJ307+AF304</f>
        <v/>
      </c>
      <c r="AG306" s="82">
        <f>MAX(ABS(I306-U306),ABS(J306-V306),ABS(K306-W306),ABS(L306-X306),ABS(M306-Y306),ABS(N306-Z306),ABS(O306-AA306),ABS(P306-AB306),ABS(Q306-AC306),ABS(R306-AD306),ABS(S306-AE306),ABS(T306-AF306))</f>
        <v/>
      </c>
      <c r="AI306" s="14" t="inlineStr"/>
    </row>
    <row r="307">
      <c r="A307" s="65" t="inlineStr">
        <is>
          <t>- Ramp grip strip</t>
        </is>
      </c>
      <c r="B307" s="52" t="inlineStr">
        <is>
          <t>BNK-04</t>
        </is>
      </c>
      <c r="C307" s="63" t="inlineStr">
        <is>
          <t>Cube</t>
        </is>
      </c>
      <c r="D307" s="52" t="inlineStr">
        <is>
          <t>BNK-01</t>
        </is>
      </c>
      <c r="E307" s="52" t="n">
        <v>2</v>
      </c>
      <c r="F307" s="54">
        <f>L307</f>
        <v/>
      </c>
      <c r="G307" s="54">
        <f>P307</f>
        <v/>
      </c>
      <c r="H307" s="54">
        <f>T307</f>
        <v/>
      </c>
      <c r="I307" s="81" t="n">
        <v>2.9000001</v>
      </c>
      <c r="J307" s="81" t="n">
        <v>0</v>
      </c>
      <c r="K307" s="81" t="n">
        <v>0</v>
      </c>
      <c r="L307" s="81" t="n">
        <v>0</v>
      </c>
      <c r="M307" s="81" t="n">
        <v>0</v>
      </c>
      <c r="N307" s="81" t="n">
        <v>0.0271864738</v>
      </c>
      <c r="O307" s="81" t="n">
        <v>0.0422815569</v>
      </c>
      <c r="P307" s="81" t="n">
        <v>-2.58682656</v>
      </c>
      <c r="Q307" s="81" t="n">
        <v>0</v>
      </c>
      <c r="R307" s="81" t="n">
        <v>-0.0126844663</v>
      </c>
      <c r="S307" s="81" t="n">
        <v>0.09062158319999999</v>
      </c>
      <c r="T307" s="81" t="n">
        <v>7.69999981</v>
      </c>
      <c r="U307" s="80">
        <f>U304*'4 Transform Matrices'!Y308+V304*'4 Transform Matrices'!AC308+W304*'4 Transform Matrices'!AG308</f>
        <v/>
      </c>
      <c r="V307" s="80">
        <f>U304*'4 Transform Matrices'!Z308+V304*'4 Transform Matrices'!AD308+W304*'4 Transform Matrices'!AH308</f>
        <v/>
      </c>
      <c r="W307" s="80">
        <f>U304*'4 Transform Matrices'!AA308+V304*'4 Transform Matrices'!AE308+W304*'4 Transform Matrices'!AI308</f>
        <v/>
      </c>
      <c r="X307" s="80">
        <f>U304*'4 Transform Matrices'!AB308+V304*'4 Transform Matrices'!AF308+W304*'4 Transform Matrices'!AJ308+X304</f>
        <v/>
      </c>
      <c r="Y307" s="80">
        <f>Y304*'4 Transform Matrices'!Y308+Z304*'4 Transform Matrices'!AC308+AA304*'4 Transform Matrices'!AG308</f>
        <v/>
      </c>
      <c r="Z307" s="80">
        <f>Y304*'4 Transform Matrices'!Z308+Z304*'4 Transform Matrices'!AD308+AA304*'4 Transform Matrices'!AH308</f>
        <v/>
      </c>
      <c r="AA307" s="80">
        <f>Y304*'4 Transform Matrices'!AA308+Z304*'4 Transform Matrices'!AE308+AA304*'4 Transform Matrices'!AI308</f>
        <v/>
      </c>
      <c r="AB307" s="80">
        <f>Y304*'4 Transform Matrices'!AB308+Z304*'4 Transform Matrices'!AF308+AA304*'4 Transform Matrices'!AJ308+AB304</f>
        <v/>
      </c>
      <c r="AC307" s="80">
        <f>AC304*'4 Transform Matrices'!Y308+AD304*'4 Transform Matrices'!AC308+AE304*'4 Transform Matrices'!AG308</f>
        <v/>
      </c>
      <c r="AD307" s="80">
        <f>AC304*'4 Transform Matrices'!Z308+AD304*'4 Transform Matrices'!AD308+AE304*'4 Transform Matrices'!AH308</f>
        <v/>
      </c>
      <c r="AE307" s="80">
        <f>AC304*'4 Transform Matrices'!AA308+AD304*'4 Transform Matrices'!AE308+AE304*'4 Transform Matrices'!AI308</f>
        <v/>
      </c>
      <c r="AF307" s="80">
        <f>AC304*'4 Transform Matrices'!AB308+AD304*'4 Transform Matrices'!AF308+AE304*'4 Transform Matrices'!AJ308+AF304</f>
        <v/>
      </c>
      <c r="AG307" s="82">
        <f>MAX(ABS(I307-U307),ABS(J307-V307),ABS(K307-W307),ABS(L307-X307),ABS(M307-Y307),ABS(N307-Z307),ABS(O307-AA307),ABS(P307-AB307),ABS(Q307-AC307),ABS(R307-AD307),ABS(S307-AE307),ABS(T307-AF307))</f>
        <v/>
      </c>
      <c r="AI307" s="14" t="inlineStr"/>
    </row>
    <row r="308">
      <c r="A308" s="65" t="inlineStr">
        <is>
          <t>- Ramp grip strip</t>
        </is>
      </c>
      <c r="B308" s="52" t="inlineStr">
        <is>
          <t>BNK-05</t>
        </is>
      </c>
      <c r="C308" s="63" t="inlineStr">
        <is>
          <t>Cube</t>
        </is>
      </c>
      <c r="D308" s="52" t="inlineStr">
        <is>
          <t>BNK-01</t>
        </is>
      </c>
      <c r="E308" s="52" t="n">
        <v>2</v>
      </c>
      <c r="F308" s="54">
        <f>L308</f>
        <v/>
      </c>
      <c r="G308" s="54">
        <f>P308</f>
        <v/>
      </c>
      <c r="H308" s="54">
        <f>T308</f>
        <v/>
      </c>
      <c r="I308" s="81" t="n">
        <v>2.9000001</v>
      </c>
      <c r="J308" s="81" t="n">
        <v>0</v>
      </c>
      <c r="K308" s="81" t="n">
        <v>0</v>
      </c>
      <c r="L308" s="81" t="n">
        <v>0</v>
      </c>
      <c r="M308" s="81" t="n">
        <v>0</v>
      </c>
      <c r="N308" s="81" t="n">
        <v>0.0271864738</v>
      </c>
      <c r="O308" s="81" t="n">
        <v>0.0422815569</v>
      </c>
      <c r="P308" s="81" t="n">
        <v>-2.1202538</v>
      </c>
      <c r="Q308" s="81" t="n">
        <v>0</v>
      </c>
      <c r="R308" s="81" t="n">
        <v>-0.0126844663</v>
      </c>
      <c r="S308" s="81" t="n">
        <v>0.09062158319999999</v>
      </c>
      <c r="T308" s="81" t="n">
        <v>8.69999981</v>
      </c>
      <c r="U308" s="80">
        <f>U304*'4 Transform Matrices'!Y309+V304*'4 Transform Matrices'!AC309+W304*'4 Transform Matrices'!AG309</f>
        <v/>
      </c>
      <c r="V308" s="80">
        <f>U304*'4 Transform Matrices'!Z309+V304*'4 Transform Matrices'!AD309+W304*'4 Transform Matrices'!AH309</f>
        <v/>
      </c>
      <c r="W308" s="80">
        <f>U304*'4 Transform Matrices'!AA309+V304*'4 Transform Matrices'!AE309+W304*'4 Transform Matrices'!AI309</f>
        <v/>
      </c>
      <c r="X308" s="80">
        <f>U304*'4 Transform Matrices'!AB309+V304*'4 Transform Matrices'!AF309+W304*'4 Transform Matrices'!AJ309+X304</f>
        <v/>
      </c>
      <c r="Y308" s="80">
        <f>Y304*'4 Transform Matrices'!Y309+Z304*'4 Transform Matrices'!AC309+AA304*'4 Transform Matrices'!AG309</f>
        <v/>
      </c>
      <c r="Z308" s="80">
        <f>Y304*'4 Transform Matrices'!Z309+Z304*'4 Transform Matrices'!AD309+AA304*'4 Transform Matrices'!AH309</f>
        <v/>
      </c>
      <c r="AA308" s="80">
        <f>Y304*'4 Transform Matrices'!AA309+Z304*'4 Transform Matrices'!AE309+AA304*'4 Transform Matrices'!AI309</f>
        <v/>
      </c>
      <c r="AB308" s="80">
        <f>Y304*'4 Transform Matrices'!AB309+Z304*'4 Transform Matrices'!AF309+AA304*'4 Transform Matrices'!AJ309+AB304</f>
        <v/>
      </c>
      <c r="AC308" s="80">
        <f>AC304*'4 Transform Matrices'!Y309+AD304*'4 Transform Matrices'!AC309+AE304*'4 Transform Matrices'!AG309</f>
        <v/>
      </c>
      <c r="AD308" s="80">
        <f>AC304*'4 Transform Matrices'!Z309+AD304*'4 Transform Matrices'!AD309+AE304*'4 Transform Matrices'!AH309</f>
        <v/>
      </c>
      <c r="AE308" s="80">
        <f>AC304*'4 Transform Matrices'!AA309+AD304*'4 Transform Matrices'!AE309+AE304*'4 Transform Matrices'!AI309</f>
        <v/>
      </c>
      <c r="AF308" s="80">
        <f>AC304*'4 Transform Matrices'!AB309+AD304*'4 Transform Matrices'!AF309+AE304*'4 Transform Matrices'!AJ309+AF304</f>
        <v/>
      </c>
      <c r="AG308" s="82">
        <f>MAX(ABS(I308-U308),ABS(J308-V308),ABS(K308-W308),ABS(L308-X308),ABS(M308-Y308),ABS(N308-Z308),ABS(O308-AA308),ABS(P308-AB308),ABS(Q308-AC308),ABS(R308-AD308),ABS(S308-AE308),ABS(T308-AF308))</f>
        <v/>
      </c>
      <c r="AI308" s="14" t="inlineStr"/>
    </row>
    <row r="309">
      <c r="A309" s="65" t="inlineStr">
        <is>
          <t>- Ramp grip strip</t>
        </is>
      </c>
      <c r="B309" s="52" t="inlineStr">
        <is>
          <t>BNK-06</t>
        </is>
      </c>
      <c r="C309" s="63" t="inlineStr">
        <is>
          <t>Cube</t>
        </is>
      </c>
      <c r="D309" s="52" t="inlineStr">
        <is>
          <t>BNK-01</t>
        </is>
      </c>
      <c r="E309" s="52" t="n">
        <v>2</v>
      </c>
      <c r="F309" s="54">
        <f>L309</f>
        <v/>
      </c>
      <c r="G309" s="54">
        <f>P309</f>
        <v/>
      </c>
      <c r="H309" s="54">
        <f>T309</f>
        <v/>
      </c>
      <c r="I309" s="81" t="n">
        <v>2.9000001</v>
      </c>
      <c r="J309" s="81" t="n">
        <v>0</v>
      </c>
      <c r="K309" s="81" t="n">
        <v>0</v>
      </c>
      <c r="L309" s="81" t="n">
        <v>0</v>
      </c>
      <c r="M309" s="81" t="n">
        <v>0</v>
      </c>
      <c r="N309" s="81" t="n">
        <v>0.0271864738</v>
      </c>
      <c r="O309" s="81" t="n">
        <v>0.0422815569</v>
      </c>
      <c r="P309" s="81" t="n">
        <v>-1.65368104</v>
      </c>
      <c r="Q309" s="81" t="n">
        <v>0</v>
      </c>
      <c r="R309" s="81" t="n">
        <v>-0.0126844663</v>
      </c>
      <c r="S309" s="81" t="n">
        <v>0.09062158319999999</v>
      </c>
      <c r="T309" s="81" t="n">
        <v>9.69999981</v>
      </c>
      <c r="U309" s="80">
        <f>U304*'4 Transform Matrices'!Y310+V304*'4 Transform Matrices'!AC310+W304*'4 Transform Matrices'!AG310</f>
        <v/>
      </c>
      <c r="V309" s="80">
        <f>U304*'4 Transform Matrices'!Z310+V304*'4 Transform Matrices'!AD310+W304*'4 Transform Matrices'!AH310</f>
        <v/>
      </c>
      <c r="W309" s="80">
        <f>U304*'4 Transform Matrices'!AA310+V304*'4 Transform Matrices'!AE310+W304*'4 Transform Matrices'!AI310</f>
        <v/>
      </c>
      <c r="X309" s="80">
        <f>U304*'4 Transform Matrices'!AB310+V304*'4 Transform Matrices'!AF310+W304*'4 Transform Matrices'!AJ310+X304</f>
        <v/>
      </c>
      <c r="Y309" s="80">
        <f>Y304*'4 Transform Matrices'!Y310+Z304*'4 Transform Matrices'!AC310+AA304*'4 Transform Matrices'!AG310</f>
        <v/>
      </c>
      <c r="Z309" s="80">
        <f>Y304*'4 Transform Matrices'!Z310+Z304*'4 Transform Matrices'!AD310+AA304*'4 Transform Matrices'!AH310</f>
        <v/>
      </c>
      <c r="AA309" s="80">
        <f>Y304*'4 Transform Matrices'!AA310+Z304*'4 Transform Matrices'!AE310+AA304*'4 Transform Matrices'!AI310</f>
        <v/>
      </c>
      <c r="AB309" s="80">
        <f>Y304*'4 Transform Matrices'!AB310+Z304*'4 Transform Matrices'!AF310+AA304*'4 Transform Matrices'!AJ310+AB304</f>
        <v/>
      </c>
      <c r="AC309" s="80">
        <f>AC304*'4 Transform Matrices'!Y310+AD304*'4 Transform Matrices'!AC310+AE304*'4 Transform Matrices'!AG310</f>
        <v/>
      </c>
      <c r="AD309" s="80">
        <f>AC304*'4 Transform Matrices'!Z310+AD304*'4 Transform Matrices'!AD310+AE304*'4 Transform Matrices'!AH310</f>
        <v/>
      </c>
      <c r="AE309" s="80">
        <f>AC304*'4 Transform Matrices'!AA310+AD304*'4 Transform Matrices'!AE310+AE304*'4 Transform Matrices'!AI310</f>
        <v/>
      </c>
      <c r="AF309" s="80">
        <f>AC304*'4 Transform Matrices'!AB310+AD304*'4 Transform Matrices'!AF310+AE304*'4 Transform Matrices'!AJ310+AF304</f>
        <v/>
      </c>
      <c r="AG309" s="82">
        <f>MAX(ABS(I309-U309),ABS(J309-V309),ABS(K309-W309),ABS(L309-X309),ABS(M309-Y309),ABS(N309-Z309),ABS(O309-AA309),ABS(P309-AB309),ABS(Q309-AC309),ABS(R309-AD309),ABS(S309-AE309),ABS(T309-AF309))</f>
        <v/>
      </c>
      <c r="AI309" s="14" t="inlineStr"/>
    </row>
    <row r="310">
      <c r="A310" s="65" t="inlineStr">
        <is>
          <t>- Ramp grip strip</t>
        </is>
      </c>
      <c r="B310" s="52" t="inlineStr">
        <is>
          <t>BNK-07</t>
        </is>
      </c>
      <c r="C310" s="63" t="inlineStr">
        <is>
          <t>Cube</t>
        </is>
      </c>
      <c r="D310" s="52" t="inlineStr">
        <is>
          <t>BNK-01</t>
        </is>
      </c>
      <c r="E310" s="52" t="n">
        <v>2</v>
      </c>
      <c r="F310" s="54">
        <f>L310</f>
        <v/>
      </c>
      <c r="G310" s="54">
        <f>P310</f>
        <v/>
      </c>
      <c r="H310" s="54">
        <f>T310</f>
        <v/>
      </c>
      <c r="I310" s="81" t="n">
        <v>2.9000001</v>
      </c>
      <c r="J310" s="81" t="n">
        <v>0</v>
      </c>
      <c r="K310" s="81" t="n">
        <v>0</v>
      </c>
      <c r="L310" s="81" t="n">
        <v>0</v>
      </c>
      <c r="M310" s="81" t="n">
        <v>0</v>
      </c>
      <c r="N310" s="81" t="n">
        <v>0.0271864738</v>
      </c>
      <c r="O310" s="81" t="n">
        <v>0.0422815569</v>
      </c>
      <c r="P310" s="81" t="n">
        <v>-1.18710828</v>
      </c>
      <c r="Q310" s="81" t="n">
        <v>0</v>
      </c>
      <c r="R310" s="81" t="n">
        <v>-0.0126844663</v>
      </c>
      <c r="S310" s="81" t="n">
        <v>0.09062158319999999</v>
      </c>
      <c r="T310" s="81" t="n">
        <v>10.6999998</v>
      </c>
      <c r="U310" s="80">
        <f>U304*'4 Transform Matrices'!Y311+V304*'4 Transform Matrices'!AC311+W304*'4 Transform Matrices'!AG311</f>
        <v/>
      </c>
      <c r="V310" s="80">
        <f>U304*'4 Transform Matrices'!Z311+V304*'4 Transform Matrices'!AD311+W304*'4 Transform Matrices'!AH311</f>
        <v/>
      </c>
      <c r="W310" s="80">
        <f>U304*'4 Transform Matrices'!AA311+V304*'4 Transform Matrices'!AE311+W304*'4 Transform Matrices'!AI311</f>
        <v/>
      </c>
      <c r="X310" s="80">
        <f>U304*'4 Transform Matrices'!AB311+V304*'4 Transform Matrices'!AF311+W304*'4 Transform Matrices'!AJ311+X304</f>
        <v/>
      </c>
      <c r="Y310" s="80">
        <f>Y304*'4 Transform Matrices'!Y311+Z304*'4 Transform Matrices'!AC311+AA304*'4 Transform Matrices'!AG311</f>
        <v/>
      </c>
      <c r="Z310" s="80">
        <f>Y304*'4 Transform Matrices'!Z311+Z304*'4 Transform Matrices'!AD311+AA304*'4 Transform Matrices'!AH311</f>
        <v/>
      </c>
      <c r="AA310" s="80">
        <f>Y304*'4 Transform Matrices'!AA311+Z304*'4 Transform Matrices'!AE311+AA304*'4 Transform Matrices'!AI311</f>
        <v/>
      </c>
      <c r="AB310" s="80">
        <f>Y304*'4 Transform Matrices'!AB311+Z304*'4 Transform Matrices'!AF311+AA304*'4 Transform Matrices'!AJ311+AB304</f>
        <v/>
      </c>
      <c r="AC310" s="80">
        <f>AC304*'4 Transform Matrices'!Y311+AD304*'4 Transform Matrices'!AC311+AE304*'4 Transform Matrices'!AG311</f>
        <v/>
      </c>
      <c r="AD310" s="80">
        <f>AC304*'4 Transform Matrices'!Z311+AD304*'4 Transform Matrices'!AD311+AE304*'4 Transform Matrices'!AH311</f>
        <v/>
      </c>
      <c r="AE310" s="80">
        <f>AC304*'4 Transform Matrices'!AA311+AD304*'4 Transform Matrices'!AE311+AE304*'4 Transform Matrices'!AI311</f>
        <v/>
      </c>
      <c r="AF310" s="80">
        <f>AC304*'4 Transform Matrices'!AB311+AD304*'4 Transform Matrices'!AF311+AE304*'4 Transform Matrices'!AJ311+AF304</f>
        <v/>
      </c>
      <c r="AG310" s="82">
        <f>MAX(ABS(I310-U310),ABS(J310-V310),ABS(K310-W310),ABS(L310-X310),ABS(M310-Y310),ABS(N310-Z310),ABS(O310-AA310),ABS(P310-AB310),ABS(Q310-AC310),ABS(R310-AD310),ABS(S310-AE310),ABS(T310-AF310))</f>
        <v/>
      </c>
      <c r="AI310" s="14" t="inlineStr"/>
    </row>
    <row r="311">
      <c r="A311" s="65" t="inlineStr">
        <is>
          <t>- Ramp grip strip</t>
        </is>
      </c>
      <c r="B311" s="52" t="inlineStr">
        <is>
          <t>BNK-08</t>
        </is>
      </c>
      <c r="C311" s="63" t="inlineStr">
        <is>
          <t>Cube</t>
        </is>
      </c>
      <c r="D311" s="52" t="inlineStr">
        <is>
          <t>BNK-01</t>
        </is>
      </c>
      <c r="E311" s="52" t="n">
        <v>2</v>
      </c>
      <c r="F311" s="54">
        <f>L311</f>
        <v/>
      </c>
      <c r="G311" s="54">
        <f>P311</f>
        <v/>
      </c>
      <c r="H311" s="54">
        <f>T311</f>
        <v/>
      </c>
      <c r="I311" s="81" t="n">
        <v>2.9000001</v>
      </c>
      <c r="J311" s="81" t="n">
        <v>0</v>
      </c>
      <c r="K311" s="81" t="n">
        <v>0</v>
      </c>
      <c r="L311" s="81" t="n">
        <v>0</v>
      </c>
      <c r="M311" s="81" t="n">
        <v>0</v>
      </c>
      <c r="N311" s="81" t="n">
        <v>0.0271864738</v>
      </c>
      <c r="O311" s="81" t="n">
        <v>0.0422815569</v>
      </c>
      <c r="P311" s="81" t="n">
        <v>-0.720535636</v>
      </c>
      <c r="Q311" s="81" t="n">
        <v>0</v>
      </c>
      <c r="R311" s="81" t="n">
        <v>-0.0126844663</v>
      </c>
      <c r="S311" s="81" t="n">
        <v>0.09062158319999999</v>
      </c>
      <c r="T311" s="81" t="n">
        <v>11.6999998</v>
      </c>
      <c r="U311" s="80">
        <f>U304*'4 Transform Matrices'!Y312+V304*'4 Transform Matrices'!AC312+W304*'4 Transform Matrices'!AG312</f>
        <v/>
      </c>
      <c r="V311" s="80">
        <f>U304*'4 Transform Matrices'!Z312+V304*'4 Transform Matrices'!AD312+W304*'4 Transform Matrices'!AH312</f>
        <v/>
      </c>
      <c r="W311" s="80">
        <f>U304*'4 Transform Matrices'!AA312+V304*'4 Transform Matrices'!AE312+W304*'4 Transform Matrices'!AI312</f>
        <v/>
      </c>
      <c r="X311" s="80">
        <f>U304*'4 Transform Matrices'!AB312+V304*'4 Transform Matrices'!AF312+W304*'4 Transform Matrices'!AJ312+X304</f>
        <v/>
      </c>
      <c r="Y311" s="80">
        <f>Y304*'4 Transform Matrices'!Y312+Z304*'4 Transform Matrices'!AC312+AA304*'4 Transform Matrices'!AG312</f>
        <v/>
      </c>
      <c r="Z311" s="80">
        <f>Y304*'4 Transform Matrices'!Z312+Z304*'4 Transform Matrices'!AD312+AA304*'4 Transform Matrices'!AH312</f>
        <v/>
      </c>
      <c r="AA311" s="80">
        <f>Y304*'4 Transform Matrices'!AA312+Z304*'4 Transform Matrices'!AE312+AA304*'4 Transform Matrices'!AI312</f>
        <v/>
      </c>
      <c r="AB311" s="80">
        <f>Y304*'4 Transform Matrices'!AB312+Z304*'4 Transform Matrices'!AF312+AA304*'4 Transform Matrices'!AJ312+AB304</f>
        <v/>
      </c>
      <c r="AC311" s="80">
        <f>AC304*'4 Transform Matrices'!Y312+AD304*'4 Transform Matrices'!AC312+AE304*'4 Transform Matrices'!AG312</f>
        <v/>
      </c>
      <c r="AD311" s="80">
        <f>AC304*'4 Transform Matrices'!Z312+AD304*'4 Transform Matrices'!AD312+AE304*'4 Transform Matrices'!AH312</f>
        <v/>
      </c>
      <c r="AE311" s="80">
        <f>AC304*'4 Transform Matrices'!AA312+AD304*'4 Transform Matrices'!AE312+AE304*'4 Transform Matrices'!AI312</f>
        <v/>
      </c>
      <c r="AF311" s="80">
        <f>AC304*'4 Transform Matrices'!AB312+AD304*'4 Transform Matrices'!AF312+AE304*'4 Transform Matrices'!AJ312+AF304</f>
        <v/>
      </c>
      <c r="AG311" s="82">
        <f>MAX(ABS(I311-U311),ABS(J311-V311),ABS(K311-W311),ABS(L311-X311),ABS(M311-Y311),ABS(N311-Z311),ABS(O311-AA311),ABS(P311-AB311),ABS(Q311-AC311),ABS(R311-AD311),ABS(S311-AE311),ABS(T311-AF311))</f>
        <v/>
      </c>
      <c r="AI311" s="14" t="inlineStr"/>
    </row>
    <row r="312">
      <c r="A312" s="65" t="inlineStr">
        <is>
          <t>- Ramp grip strip</t>
        </is>
      </c>
      <c r="B312" s="52" t="inlineStr">
        <is>
          <t>BNK-09</t>
        </is>
      </c>
      <c r="C312" s="63" t="inlineStr">
        <is>
          <t>Cube</t>
        </is>
      </c>
      <c r="D312" s="52" t="inlineStr">
        <is>
          <t>BNK-01</t>
        </is>
      </c>
      <c r="E312" s="52" t="n">
        <v>2</v>
      </c>
      <c r="F312" s="54">
        <f>L312</f>
        <v/>
      </c>
      <c r="G312" s="54">
        <f>P312</f>
        <v/>
      </c>
      <c r="H312" s="54">
        <f>T312</f>
        <v/>
      </c>
      <c r="I312" s="81" t="n">
        <v>2.9000001</v>
      </c>
      <c r="J312" s="81" t="n">
        <v>0</v>
      </c>
      <c r="K312" s="81" t="n">
        <v>0</v>
      </c>
      <c r="L312" s="81" t="n">
        <v>0</v>
      </c>
      <c r="M312" s="81" t="n">
        <v>0</v>
      </c>
      <c r="N312" s="81" t="n">
        <v>0.0271864738</v>
      </c>
      <c r="O312" s="81" t="n">
        <v>0.0422815569</v>
      </c>
      <c r="P312" s="81" t="n">
        <v>-0.253962904</v>
      </c>
      <c r="Q312" s="81" t="n">
        <v>0</v>
      </c>
      <c r="R312" s="81" t="n">
        <v>-0.0126844663</v>
      </c>
      <c r="S312" s="81" t="n">
        <v>0.09062158319999999</v>
      </c>
      <c r="T312" s="81" t="n">
        <v>12.6999998</v>
      </c>
      <c r="U312" s="80">
        <f>U304*'4 Transform Matrices'!Y313+V304*'4 Transform Matrices'!AC313+W304*'4 Transform Matrices'!AG313</f>
        <v/>
      </c>
      <c r="V312" s="80">
        <f>U304*'4 Transform Matrices'!Z313+V304*'4 Transform Matrices'!AD313+W304*'4 Transform Matrices'!AH313</f>
        <v/>
      </c>
      <c r="W312" s="80">
        <f>U304*'4 Transform Matrices'!AA313+V304*'4 Transform Matrices'!AE313+W304*'4 Transform Matrices'!AI313</f>
        <v/>
      </c>
      <c r="X312" s="80">
        <f>U304*'4 Transform Matrices'!AB313+V304*'4 Transform Matrices'!AF313+W304*'4 Transform Matrices'!AJ313+X304</f>
        <v/>
      </c>
      <c r="Y312" s="80">
        <f>Y304*'4 Transform Matrices'!Y313+Z304*'4 Transform Matrices'!AC313+AA304*'4 Transform Matrices'!AG313</f>
        <v/>
      </c>
      <c r="Z312" s="80">
        <f>Y304*'4 Transform Matrices'!Z313+Z304*'4 Transform Matrices'!AD313+AA304*'4 Transform Matrices'!AH313</f>
        <v/>
      </c>
      <c r="AA312" s="80">
        <f>Y304*'4 Transform Matrices'!AA313+Z304*'4 Transform Matrices'!AE313+AA304*'4 Transform Matrices'!AI313</f>
        <v/>
      </c>
      <c r="AB312" s="80">
        <f>Y304*'4 Transform Matrices'!AB313+Z304*'4 Transform Matrices'!AF313+AA304*'4 Transform Matrices'!AJ313+AB304</f>
        <v/>
      </c>
      <c r="AC312" s="80">
        <f>AC304*'4 Transform Matrices'!Y313+AD304*'4 Transform Matrices'!AC313+AE304*'4 Transform Matrices'!AG313</f>
        <v/>
      </c>
      <c r="AD312" s="80">
        <f>AC304*'4 Transform Matrices'!Z313+AD304*'4 Transform Matrices'!AD313+AE304*'4 Transform Matrices'!AH313</f>
        <v/>
      </c>
      <c r="AE312" s="80">
        <f>AC304*'4 Transform Matrices'!AA313+AD304*'4 Transform Matrices'!AE313+AE304*'4 Transform Matrices'!AI313</f>
        <v/>
      </c>
      <c r="AF312" s="80">
        <f>AC304*'4 Transform Matrices'!AB313+AD304*'4 Transform Matrices'!AF313+AE304*'4 Transform Matrices'!AJ313+AF304</f>
        <v/>
      </c>
      <c r="AG312" s="82">
        <f>MAX(ABS(I312-U312),ABS(J312-V312),ABS(K312-W312),ABS(L312-X312),ABS(M312-Y312),ABS(N312-Z312),ABS(O312-AA312),ABS(P312-AB312),ABS(Q312-AC312),ABS(R312-AD312),ABS(S312-AE312),ABS(T312-AF312))</f>
        <v/>
      </c>
      <c r="AI312" s="14" t="inlineStr"/>
    </row>
    <row r="313">
      <c r="A313" s="65" t="inlineStr">
        <is>
          <t>- Landing slab</t>
        </is>
      </c>
      <c r="B313" s="52" t="inlineStr">
        <is>
          <t>BNK-10</t>
        </is>
      </c>
      <c r="C313" s="63" t="inlineStr">
        <is>
          <t>Cube</t>
        </is>
      </c>
      <c r="D313" s="52" t="inlineStr">
        <is>
          <t>BNK-01</t>
        </is>
      </c>
      <c r="E313" s="52" t="n">
        <v>2</v>
      </c>
      <c r="F313" s="54">
        <f>L313</f>
        <v/>
      </c>
      <c r="G313" s="54">
        <f>P313</f>
        <v/>
      </c>
      <c r="H313" s="54">
        <f>T313</f>
        <v/>
      </c>
      <c r="I313" s="81" t="n">
        <v>3.20000005</v>
      </c>
      <c r="J313" s="81" t="n">
        <v>0</v>
      </c>
      <c r="K313" s="81" t="n">
        <v>0</v>
      </c>
      <c r="L313" s="81" t="n">
        <v>0</v>
      </c>
      <c r="M313" s="81" t="n">
        <v>0</v>
      </c>
      <c r="N313" s="81" t="n">
        <v>0.300000012</v>
      </c>
      <c r="O313" s="81" t="n">
        <v>0</v>
      </c>
      <c r="P313" s="81" t="n">
        <v>-3.55000019</v>
      </c>
      <c r="Q313" s="81" t="n">
        <v>0</v>
      </c>
      <c r="R313" s="81" t="n">
        <v>0</v>
      </c>
      <c r="S313" s="81" t="n">
        <v>2.3499999</v>
      </c>
      <c r="T313" s="81" t="n">
        <v>4.82499981</v>
      </c>
      <c r="U313" s="80">
        <f>U304*'4 Transform Matrices'!Y314+V304*'4 Transform Matrices'!AC314+W304*'4 Transform Matrices'!AG314</f>
        <v/>
      </c>
      <c r="V313" s="80">
        <f>U304*'4 Transform Matrices'!Z314+V304*'4 Transform Matrices'!AD314+W304*'4 Transform Matrices'!AH314</f>
        <v/>
      </c>
      <c r="W313" s="80">
        <f>U304*'4 Transform Matrices'!AA314+V304*'4 Transform Matrices'!AE314+W304*'4 Transform Matrices'!AI314</f>
        <v/>
      </c>
      <c r="X313" s="80">
        <f>U304*'4 Transform Matrices'!AB314+V304*'4 Transform Matrices'!AF314+W304*'4 Transform Matrices'!AJ314+X304</f>
        <v/>
      </c>
      <c r="Y313" s="80">
        <f>Y304*'4 Transform Matrices'!Y314+Z304*'4 Transform Matrices'!AC314+AA304*'4 Transform Matrices'!AG314</f>
        <v/>
      </c>
      <c r="Z313" s="80">
        <f>Y304*'4 Transform Matrices'!Z314+Z304*'4 Transform Matrices'!AD314+AA304*'4 Transform Matrices'!AH314</f>
        <v/>
      </c>
      <c r="AA313" s="80">
        <f>Y304*'4 Transform Matrices'!AA314+Z304*'4 Transform Matrices'!AE314+AA304*'4 Transform Matrices'!AI314</f>
        <v/>
      </c>
      <c r="AB313" s="80">
        <f>Y304*'4 Transform Matrices'!AB314+Z304*'4 Transform Matrices'!AF314+AA304*'4 Transform Matrices'!AJ314+AB304</f>
        <v/>
      </c>
      <c r="AC313" s="80">
        <f>AC304*'4 Transform Matrices'!Y314+AD304*'4 Transform Matrices'!AC314+AE304*'4 Transform Matrices'!AG314</f>
        <v/>
      </c>
      <c r="AD313" s="80">
        <f>AC304*'4 Transform Matrices'!Z314+AD304*'4 Transform Matrices'!AD314+AE304*'4 Transform Matrices'!AH314</f>
        <v/>
      </c>
      <c r="AE313" s="80">
        <f>AC304*'4 Transform Matrices'!AA314+AD304*'4 Transform Matrices'!AE314+AE304*'4 Transform Matrices'!AI314</f>
        <v/>
      </c>
      <c r="AF313" s="80">
        <f>AC304*'4 Transform Matrices'!AB314+AD304*'4 Transform Matrices'!AF314+AE304*'4 Transform Matrices'!AJ314+AF304</f>
        <v/>
      </c>
      <c r="AG313" s="82">
        <f>MAX(ABS(I313-U313),ABS(J313-V313),ABS(K313-W313),ABS(L313-X313),ABS(M313-Y313),ABS(N313-Z313),ABS(O313-AA313),ABS(P313-AB313),ABS(Q313-AC313),ABS(R313-AD313),ABS(S313-AE313),ABS(T313-AF313))</f>
        <v/>
      </c>
      <c r="AI313" s="14" t="inlineStr"/>
    </row>
    <row r="314">
      <c r="A314" s="65" t="inlineStr">
        <is>
          <t>- Retaining wall W</t>
        </is>
      </c>
      <c r="B314" s="52" t="inlineStr">
        <is>
          <t>BNK-11</t>
        </is>
      </c>
      <c r="C314" s="63" t="inlineStr">
        <is>
          <t>Cube</t>
        </is>
      </c>
      <c r="D314" s="52" t="inlineStr">
        <is>
          <t>BNK-01</t>
        </is>
      </c>
      <c r="E314" s="52" t="n">
        <v>2</v>
      </c>
      <c r="F314" s="54">
        <f>L314</f>
        <v/>
      </c>
      <c r="G314" s="54">
        <f>P314</f>
        <v/>
      </c>
      <c r="H314" s="54">
        <f>T314</f>
        <v/>
      </c>
      <c r="I314" s="81" t="n">
        <v>0.349999994</v>
      </c>
      <c r="J314" s="81" t="n">
        <v>0</v>
      </c>
      <c r="K314" s="81" t="n">
        <v>0</v>
      </c>
      <c r="L314" s="81" t="n">
        <v>-1.67499995</v>
      </c>
      <c r="M314" s="81" t="n">
        <v>0</v>
      </c>
      <c r="N314" s="81" t="n">
        <v>3.85710001</v>
      </c>
      <c r="O314" s="81" t="n">
        <v>0</v>
      </c>
      <c r="P314" s="81" t="n">
        <v>-1.82145</v>
      </c>
      <c r="Q314" s="81" t="n">
        <v>0</v>
      </c>
      <c r="R314" s="81" t="n">
        <v>0</v>
      </c>
      <c r="S314" s="81" t="n">
        <v>1.24499989</v>
      </c>
      <c r="T314" s="81" t="n">
        <v>4.26249981</v>
      </c>
      <c r="U314" s="80">
        <f>U304*'4 Transform Matrices'!Y315+V304*'4 Transform Matrices'!AC315+W304*'4 Transform Matrices'!AG315</f>
        <v/>
      </c>
      <c r="V314" s="80">
        <f>U304*'4 Transform Matrices'!Z315+V304*'4 Transform Matrices'!AD315+W304*'4 Transform Matrices'!AH315</f>
        <v/>
      </c>
      <c r="W314" s="80">
        <f>U304*'4 Transform Matrices'!AA315+V304*'4 Transform Matrices'!AE315+W304*'4 Transform Matrices'!AI315</f>
        <v/>
      </c>
      <c r="X314" s="80">
        <f>U304*'4 Transform Matrices'!AB315+V304*'4 Transform Matrices'!AF315+W304*'4 Transform Matrices'!AJ315+X304</f>
        <v/>
      </c>
      <c r="Y314" s="80">
        <f>Y304*'4 Transform Matrices'!Y315+Z304*'4 Transform Matrices'!AC315+AA304*'4 Transform Matrices'!AG315</f>
        <v/>
      </c>
      <c r="Z314" s="80">
        <f>Y304*'4 Transform Matrices'!Z315+Z304*'4 Transform Matrices'!AD315+AA304*'4 Transform Matrices'!AH315</f>
        <v/>
      </c>
      <c r="AA314" s="80">
        <f>Y304*'4 Transform Matrices'!AA315+Z304*'4 Transform Matrices'!AE315+AA304*'4 Transform Matrices'!AI315</f>
        <v/>
      </c>
      <c r="AB314" s="80">
        <f>Y304*'4 Transform Matrices'!AB315+Z304*'4 Transform Matrices'!AF315+AA304*'4 Transform Matrices'!AJ315+AB304</f>
        <v/>
      </c>
      <c r="AC314" s="80">
        <f>AC304*'4 Transform Matrices'!Y315+AD304*'4 Transform Matrices'!AC315+AE304*'4 Transform Matrices'!AG315</f>
        <v/>
      </c>
      <c r="AD314" s="80">
        <f>AC304*'4 Transform Matrices'!Z315+AD304*'4 Transform Matrices'!AD315+AE304*'4 Transform Matrices'!AH315</f>
        <v/>
      </c>
      <c r="AE314" s="80">
        <f>AC304*'4 Transform Matrices'!AA315+AD304*'4 Transform Matrices'!AE315+AE304*'4 Transform Matrices'!AI315</f>
        <v/>
      </c>
      <c r="AF314" s="80">
        <f>AC304*'4 Transform Matrices'!AB315+AD304*'4 Transform Matrices'!AF315+AE304*'4 Transform Matrices'!AJ315+AF304</f>
        <v/>
      </c>
      <c r="AG314" s="82">
        <f>MAX(ABS(I314-U314),ABS(J314-V314),ABS(K314-W314),ABS(L314-X314),ABS(M314-Y314),ABS(N314-Z314),ABS(O314-AA314),ABS(P314-AB314),ABS(Q314-AC314),ABS(R314-AD314),ABS(S314-AE314),ABS(T314-AF314))</f>
        <v/>
      </c>
      <c r="AI314" s="14" t="inlineStr"/>
    </row>
    <row r="315">
      <c r="A315" s="65" t="inlineStr">
        <is>
          <t>- Coping slab W</t>
        </is>
      </c>
      <c r="B315" s="52" t="inlineStr">
        <is>
          <t>BNK-12</t>
        </is>
      </c>
      <c r="C315" s="63" t="inlineStr">
        <is>
          <t>Cube</t>
        </is>
      </c>
      <c r="D315" s="52" t="inlineStr">
        <is>
          <t>BNK-01</t>
        </is>
      </c>
      <c r="E315" s="52" t="n">
        <v>2</v>
      </c>
      <c r="F315" s="54">
        <f>L315</f>
        <v/>
      </c>
      <c r="G315" s="54">
        <f>P315</f>
        <v/>
      </c>
      <c r="H315" s="54">
        <f>T315</f>
        <v/>
      </c>
      <c r="I315" s="81" t="n">
        <v>0.850000024</v>
      </c>
      <c r="J315" s="81" t="n">
        <v>0</v>
      </c>
      <c r="K315" s="81" t="n">
        <v>0</v>
      </c>
      <c r="L315" s="81" t="n">
        <v>-1.82000005</v>
      </c>
      <c r="M315" s="81" t="n">
        <v>0</v>
      </c>
      <c r="N315" s="81" t="n">
        <v>0.159999996</v>
      </c>
      <c r="O315" s="81" t="n">
        <v>0</v>
      </c>
      <c r="P315" s="81" t="n">
        <v>0.167099997</v>
      </c>
      <c r="Q315" s="81" t="n">
        <v>0</v>
      </c>
      <c r="R315" s="81" t="n">
        <v>0</v>
      </c>
      <c r="S315" s="81" t="n">
        <v>1.26499987</v>
      </c>
      <c r="T315" s="81" t="n">
        <v>4.26249981</v>
      </c>
      <c r="U315" s="80">
        <f>U304*'4 Transform Matrices'!Y316+V304*'4 Transform Matrices'!AC316+W304*'4 Transform Matrices'!AG316</f>
        <v/>
      </c>
      <c r="V315" s="80">
        <f>U304*'4 Transform Matrices'!Z316+V304*'4 Transform Matrices'!AD316+W304*'4 Transform Matrices'!AH316</f>
        <v/>
      </c>
      <c r="W315" s="80">
        <f>U304*'4 Transform Matrices'!AA316+V304*'4 Transform Matrices'!AE316+W304*'4 Transform Matrices'!AI316</f>
        <v/>
      </c>
      <c r="X315" s="80">
        <f>U304*'4 Transform Matrices'!AB316+V304*'4 Transform Matrices'!AF316+W304*'4 Transform Matrices'!AJ316+X304</f>
        <v/>
      </c>
      <c r="Y315" s="80">
        <f>Y304*'4 Transform Matrices'!Y316+Z304*'4 Transform Matrices'!AC316+AA304*'4 Transform Matrices'!AG316</f>
        <v/>
      </c>
      <c r="Z315" s="80">
        <f>Y304*'4 Transform Matrices'!Z316+Z304*'4 Transform Matrices'!AD316+AA304*'4 Transform Matrices'!AH316</f>
        <v/>
      </c>
      <c r="AA315" s="80">
        <f>Y304*'4 Transform Matrices'!AA316+Z304*'4 Transform Matrices'!AE316+AA304*'4 Transform Matrices'!AI316</f>
        <v/>
      </c>
      <c r="AB315" s="80">
        <f>Y304*'4 Transform Matrices'!AB316+Z304*'4 Transform Matrices'!AF316+AA304*'4 Transform Matrices'!AJ316+AB304</f>
        <v/>
      </c>
      <c r="AC315" s="80">
        <f>AC304*'4 Transform Matrices'!Y316+AD304*'4 Transform Matrices'!AC316+AE304*'4 Transform Matrices'!AG316</f>
        <v/>
      </c>
      <c r="AD315" s="80">
        <f>AC304*'4 Transform Matrices'!Z316+AD304*'4 Transform Matrices'!AD316+AE304*'4 Transform Matrices'!AH316</f>
        <v/>
      </c>
      <c r="AE315" s="80">
        <f>AC304*'4 Transform Matrices'!AA316+AD304*'4 Transform Matrices'!AE316+AE304*'4 Transform Matrices'!AI316</f>
        <v/>
      </c>
      <c r="AF315" s="80">
        <f>AC304*'4 Transform Matrices'!AB316+AD304*'4 Transform Matrices'!AF316+AE304*'4 Transform Matrices'!AJ316+AF304</f>
        <v/>
      </c>
      <c r="AG315" s="82">
        <f>MAX(ABS(I315-U315),ABS(J315-V315),ABS(K315-W315),ABS(L315-X315),ABS(M315-Y315),ABS(N315-Z315),ABS(O315-AA315),ABS(P315-AB315),ABS(Q315-AC315),ABS(R315-AD315),ABS(S315-AE315),ABS(T315-AF315))</f>
        <v/>
      </c>
      <c r="AI315" s="14" t="inlineStr"/>
    </row>
    <row r="316">
      <c r="A316" s="65" t="inlineStr">
        <is>
          <t>- Retaining wall W</t>
        </is>
      </c>
      <c r="B316" s="52" t="inlineStr">
        <is>
          <t>BNK-13</t>
        </is>
      </c>
      <c r="C316" s="63" t="inlineStr">
        <is>
          <t>Cube</t>
        </is>
      </c>
      <c r="D316" s="52" t="inlineStr">
        <is>
          <t>BNK-01</t>
        </is>
      </c>
      <c r="E316" s="52" t="n">
        <v>2</v>
      </c>
      <c r="F316" s="54">
        <f>L316</f>
        <v/>
      </c>
      <c r="G316" s="54">
        <f>P316</f>
        <v/>
      </c>
      <c r="H316" s="54">
        <f>T316</f>
        <v/>
      </c>
      <c r="I316" s="81" t="n">
        <v>0.349999994</v>
      </c>
      <c r="J316" s="81" t="n">
        <v>0</v>
      </c>
      <c r="K316" s="81" t="n">
        <v>0</v>
      </c>
      <c r="L316" s="81" t="n">
        <v>-1.67499995</v>
      </c>
      <c r="M316" s="81" t="n">
        <v>0</v>
      </c>
      <c r="N316" s="81" t="n">
        <v>3.91379976</v>
      </c>
      <c r="O316" s="81" t="n">
        <v>0</v>
      </c>
      <c r="P316" s="81" t="n">
        <v>-1.79310012</v>
      </c>
      <c r="Q316" s="81" t="n">
        <v>0</v>
      </c>
      <c r="R316" s="81" t="n">
        <v>0</v>
      </c>
      <c r="S316" s="81" t="n">
        <v>1.24499989</v>
      </c>
      <c r="T316" s="81" t="n">
        <v>5.48750019</v>
      </c>
      <c r="U316" s="80">
        <f>U304*'4 Transform Matrices'!Y317+V304*'4 Transform Matrices'!AC317+W304*'4 Transform Matrices'!AG317</f>
        <v/>
      </c>
      <c r="V316" s="80">
        <f>U304*'4 Transform Matrices'!Z317+V304*'4 Transform Matrices'!AD317+W304*'4 Transform Matrices'!AH317</f>
        <v/>
      </c>
      <c r="W316" s="80">
        <f>U304*'4 Transform Matrices'!AA317+V304*'4 Transform Matrices'!AE317+W304*'4 Transform Matrices'!AI317</f>
        <v/>
      </c>
      <c r="X316" s="80">
        <f>U304*'4 Transform Matrices'!AB317+V304*'4 Transform Matrices'!AF317+W304*'4 Transform Matrices'!AJ317+X304</f>
        <v/>
      </c>
      <c r="Y316" s="80">
        <f>Y304*'4 Transform Matrices'!Y317+Z304*'4 Transform Matrices'!AC317+AA304*'4 Transform Matrices'!AG317</f>
        <v/>
      </c>
      <c r="Z316" s="80">
        <f>Y304*'4 Transform Matrices'!Z317+Z304*'4 Transform Matrices'!AD317+AA304*'4 Transform Matrices'!AH317</f>
        <v/>
      </c>
      <c r="AA316" s="80">
        <f>Y304*'4 Transform Matrices'!AA317+Z304*'4 Transform Matrices'!AE317+AA304*'4 Transform Matrices'!AI317</f>
        <v/>
      </c>
      <c r="AB316" s="80">
        <f>Y304*'4 Transform Matrices'!AB317+Z304*'4 Transform Matrices'!AF317+AA304*'4 Transform Matrices'!AJ317+AB304</f>
        <v/>
      </c>
      <c r="AC316" s="80">
        <f>AC304*'4 Transform Matrices'!Y317+AD304*'4 Transform Matrices'!AC317+AE304*'4 Transform Matrices'!AG317</f>
        <v/>
      </c>
      <c r="AD316" s="80">
        <f>AC304*'4 Transform Matrices'!Z317+AD304*'4 Transform Matrices'!AD317+AE304*'4 Transform Matrices'!AH317</f>
        <v/>
      </c>
      <c r="AE316" s="80">
        <f>AC304*'4 Transform Matrices'!AA317+AD304*'4 Transform Matrices'!AE317+AE304*'4 Transform Matrices'!AI317</f>
        <v/>
      </c>
      <c r="AF316" s="80">
        <f>AC304*'4 Transform Matrices'!AB317+AD304*'4 Transform Matrices'!AF317+AE304*'4 Transform Matrices'!AJ317+AF304</f>
        <v/>
      </c>
      <c r="AG316" s="82">
        <f>MAX(ABS(I316-U316),ABS(J316-V316),ABS(K316-W316),ABS(L316-X316),ABS(M316-Y316),ABS(N316-Z316),ABS(O316-AA316),ABS(P316-AB316),ABS(Q316-AC316),ABS(R316-AD316),ABS(S316-AE316),ABS(T316-AF316))</f>
        <v/>
      </c>
      <c r="AI316" s="14" t="inlineStr"/>
    </row>
    <row r="317">
      <c r="A317" s="65" t="inlineStr">
        <is>
          <t>- Coping slab W</t>
        </is>
      </c>
      <c r="B317" s="52" t="inlineStr">
        <is>
          <t>BNK-14</t>
        </is>
      </c>
      <c r="C317" s="63" t="inlineStr">
        <is>
          <t>Cube</t>
        </is>
      </c>
      <c r="D317" s="52" t="inlineStr">
        <is>
          <t>BNK-01</t>
        </is>
      </c>
      <c r="E317" s="52" t="n">
        <v>2</v>
      </c>
      <c r="F317" s="54">
        <f>L317</f>
        <v/>
      </c>
      <c r="G317" s="54">
        <f>P317</f>
        <v/>
      </c>
      <c r="H317" s="54">
        <f>T317</f>
        <v/>
      </c>
      <c r="I317" s="81" t="n">
        <v>0.850000024</v>
      </c>
      <c r="J317" s="81" t="n">
        <v>0</v>
      </c>
      <c r="K317" s="81" t="n">
        <v>0</v>
      </c>
      <c r="L317" s="81" t="n">
        <v>-1.82000005</v>
      </c>
      <c r="M317" s="81" t="n">
        <v>0</v>
      </c>
      <c r="N317" s="81" t="n">
        <v>0.159999996</v>
      </c>
      <c r="O317" s="81" t="n">
        <v>0</v>
      </c>
      <c r="P317" s="81" t="n">
        <v>0.22379972</v>
      </c>
      <c r="Q317" s="81" t="n">
        <v>0</v>
      </c>
      <c r="R317" s="81" t="n">
        <v>0</v>
      </c>
      <c r="S317" s="81" t="n">
        <v>1.26499987</v>
      </c>
      <c r="T317" s="81" t="n">
        <v>5.48750019</v>
      </c>
      <c r="U317" s="80">
        <f>U304*'4 Transform Matrices'!Y318+V304*'4 Transform Matrices'!AC318+W304*'4 Transform Matrices'!AG318</f>
        <v/>
      </c>
      <c r="V317" s="80">
        <f>U304*'4 Transform Matrices'!Z318+V304*'4 Transform Matrices'!AD318+W304*'4 Transform Matrices'!AH318</f>
        <v/>
      </c>
      <c r="W317" s="80">
        <f>U304*'4 Transform Matrices'!AA318+V304*'4 Transform Matrices'!AE318+W304*'4 Transform Matrices'!AI318</f>
        <v/>
      </c>
      <c r="X317" s="80">
        <f>U304*'4 Transform Matrices'!AB318+V304*'4 Transform Matrices'!AF318+W304*'4 Transform Matrices'!AJ318+X304</f>
        <v/>
      </c>
      <c r="Y317" s="80">
        <f>Y304*'4 Transform Matrices'!Y318+Z304*'4 Transform Matrices'!AC318+AA304*'4 Transform Matrices'!AG318</f>
        <v/>
      </c>
      <c r="Z317" s="80">
        <f>Y304*'4 Transform Matrices'!Z318+Z304*'4 Transform Matrices'!AD318+AA304*'4 Transform Matrices'!AH318</f>
        <v/>
      </c>
      <c r="AA317" s="80">
        <f>Y304*'4 Transform Matrices'!AA318+Z304*'4 Transform Matrices'!AE318+AA304*'4 Transform Matrices'!AI318</f>
        <v/>
      </c>
      <c r="AB317" s="80">
        <f>Y304*'4 Transform Matrices'!AB318+Z304*'4 Transform Matrices'!AF318+AA304*'4 Transform Matrices'!AJ318+AB304</f>
        <v/>
      </c>
      <c r="AC317" s="80">
        <f>AC304*'4 Transform Matrices'!Y318+AD304*'4 Transform Matrices'!AC318+AE304*'4 Transform Matrices'!AG318</f>
        <v/>
      </c>
      <c r="AD317" s="80">
        <f>AC304*'4 Transform Matrices'!Z318+AD304*'4 Transform Matrices'!AD318+AE304*'4 Transform Matrices'!AH318</f>
        <v/>
      </c>
      <c r="AE317" s="80">
        <f>AC304*'4 Transform Matrices'!AA318+AD304*'4 Transform Matrices'!AE318+AE304*'4 Transform Matrices'!AI318</f>
        <v/>
      </c>
      <c r="AF317" s="80">
        <f>AC304*'4 Transform Matrices'!AB318+AD304*'4 Transform Matrices'!AF318+AE304*'4 Transform Matrices'!AJ318+AF304</f>
        <v/>
      </c>
      <c r="AG317" s="82">
        <f>MAX(ABS(I317-U317),ABS(J317-V317),ABS(K317-W317),ABS(L317-X317),ABS(M317-Y317),ABS(N317-Z317),ABS(O317-AA317),ABS(P317-AB317),ABS(Q317-AC317),ABS(R317-AD317),ABS(S317-AE317),ABS(T317-AF317))</f>
        <v/>
      </c>
      <c r="AI317" s="14" t="inlineStr"/>
    </row>
    <row r="318">
      <c r="A318" s="65" t="inlineStr">
        <is>
          <t>- Retaining wall W</t>
        </is>
      </c>
      <c r="B318" s="52" t="inlineStr">
        <is>
          <t>BNK-15</t>
        </is>
      </c>
      <c r="C318" s="63" t="inlineStr">
        <is>
          <t>Cube</t>
        </is>
      </c>
      <c r="D318" s="52" t="inlineStr">
        <is>
          <t>BNK-01</t>
        </is>
      </c>
      <c r="E318" s="52" t="n">
        <v>2</v>
      </c>
      <c r="F318" s="54">
        <f>L318</f>
        <v/>
      </c>
      <c r="G318" s="54">
        <f>P318</f>
        <v/>
      </c>
      <c r="H318" s="54">
        <f>T318</f>
        <v/>
      </c>
      <c r="I318" s="81" t="n">
        <v>0.349999994</v>
      </c>
      <c r="J318" s="81" t="n">
        <v>0</v>
      </c>
      <c r="K318" s="81" t="n">
        <v>0</v>
      </c>
      <c r="L318" s="81" t="n">
        <v>-1.67499995</v>
      </c>
      <c r="M318" s="81" t="n">
        <v>0</v>
      </c>
      <c r="N318" s="81" t="n">
        <v>3.86025572</v>
      </c>
      <c r="O318" s="81" t="n">
        <v>0</v>
      </c>
      <c r="P318" s="81" t="n">
        <v>-1.77321482</v>
      </c>
      <c r="Q318" s="81" t="n">
        <v>0</v>
      </c>
      <c r="R318" s="81" t="n">
        <v>0</v>
      </c>
      <c r="S318" s="81" t="n">
        <v>1.24499989</v>
      </c>
      <c r="T318" s="81" t="n">
        <v>6.71249962</v>
      </c>
      <c r="U318" s="80">
        <f>U304*'4 Transform Matrices'!Y319+V304*'4 Transform Matrices'!AC319+W304*'4 Transform Matrices'!AG319</f>
        <v/>
      </c>
      <c r="V318" s="80">
        <f>U304*'4 Transform Matrices'!Z319+V304*'4 Transform Matrices'!AD319+W304*'4 Transform Matrices'!AH319</f>
        <v/>
      </c>
      <c r="W318" s="80">
        <f>U304*'4 Transform Matrices'!AA319+V304*'4 Transform Matrices'!AE319+W304*'4 Transform Matrices'!AI319</f>
        <v/>
      </c>
      <c r="X318" s="80">
        <f>U304*'4 Transform Matrices'!AB319+V304*'4 Transform Matrices'!AF319+W304*'4 Transform Matrices'!AJ319+X304</f>
        <v/>
      </c>
      <c r="Y318" s="80">
        <f>Y304*'4 Transform Matrices'!Y319+Z304*'4 Transform Matrices'!AC319+AA304*'4 Transform Matrices'!AG319</f>
        <v/>
      </c>
      <c r="Z318" s="80">
        <f>Y304*'4 Transform Matrices'!Z319+Z304*'4 Transform Matrices'!AD319+AA304*'4 Transform Matrices'!AH319</f>
        <v/>
      </c>
      <c r="AA318" s="80">
        <f>Y304*'4 Transform Matrices'!AA319+Z304*'4 Transform Matrices'!AE319+AA304*'4 Transform Matrices'!AI319</f>
        <v/>
      </c>
      <c r="AB318" s="80">
        <f>Y304*'4 Transform Matrices'!AB319+Z304*'4 Transform Matrices'!AF319+AA304*'4 Transform Matrices'!AJ319+AB304</f>
        <v/>
      </c>
      <c r="AC318" s="80">
        <f>AC304*'4 Transform Matrices'!Y319+AD304*'4 Transform Matrices'!AC319+AE304*'4 Transform Matrices'!AG319</f>
        <v/>
      </c>
      <c r="AD318" s="80">
        <f>AC304*'4 Transform Matrices'!Z319+AD304*'4 Transform Matrices'!AD319+AE304*'4 Transform Matrices'!AH319</f>
        <v/>
      </c>
      <c r="AE318" s="80">
        <f>AC304*'4 Transform Matrices'!AA319+AD304*'4 Transform Matrices'!AE319+AE304*'4 Transform Matrices'!AI319</f>
        <v/>
      </c>
      <c r="AF318" s="80">
        <f>AC304*'4 Transform Matrices'!AB319+AD304*'4 Transform Matrices'!AF319+AE304*'4 Transform Matrices'!AJ319+AF304</f>
        <v/>
      </c>
      <c r="AG318" s="82">
        <f>MAX(ABS(I318-U318),ABS(J318-V318),ABS(K318-W318),ABS(L318-X318),ABS(M318-Y318),ABS(N318-Z318),ABS(O318-AA318),ABS(P318-AB318),ABS(Q318-AC318),ABS(R318-AD318),ABS(S318-AE318),ABS(T318-AF318))</f>
        <v/>
      </c>
      <c r="AI318" s="14" t="inlineStr"/>
    </row>
    <row r="319">
      <c r="A319" s="65" t="inlineStr">
        <is>
          <t>- Coping slab W</t>
        </is>
      </c>
      <c r="B319" s="52" t="inlineStr">
        <is>
          <t>BNK-16</t>
        </is>
      </c>
      <c r="C319" s="63" t="inlineStr">
        <is>
          <t>Cube</t>
        </is>
      </c>
      <c r="D319" s="52" t="inlineStr">
        <is>
          <t>BNK-01</t>
        </is>
      </c>
      <c r="E319" s="52" t="n">
        <v>2</v>
      </c>
      <c r="F319" s="54">
        <f>L319</f>
        <v/>
      </c>
      <c r="G319" s="54">
        <f>P319</f>
        <v/>
      </c>
      <c r="H319" s="54">
        <f>T319</f>
        <v/>
      </c>
      <c r="I319" s="81" t="n">
        <v>0.850000024</v>
      </c>
      <c r="J319" s="81" t="n">
        <v>0</v>
      </c>
      <c r="K319" s="81" t="n">
        <v>0</v>
      </c>
      <c r="L319" s="81" t="n">
        <v>-1.82000005</v>
      </c>
      <c r="M319" s="81" t="n">
        <v>0</v>
      </c>
      <c r="N319" s="81" t="n">
        <v>0.159999996</v>
      </c>
      <c r="O319" s="81" t="n">
        <v>0</v>
      </c>
      <c r="P319" s="81" t="n">
        <v>0.216913119</v>
      </c>
      <c r="Q319" s="81" t="n">
        <v>0</v>
      </c>
      <c r="R319" s="81" t="n">
        <v>0</v>
      </c>
      <c r="S319" s="81" t="n">
        <v>1.26499987</v>
      </c>
      <c r="T319" s="81" t="n">
        <v>6.71249962</v>
      </c>
      <c r="U319" s="80">
        <f>U304*'4 Transform Matrices'!Y320+V304*'4 Transform Matrices'!AC320+W304*'4 Transform Matrices'!AG320</f>
        <v/>
      </c>
      <c r="V319" s="80">
        <f>U304*'4 Transform Matrices'!Z320+V304*'4 Transform Matrices'!AD320+W304*'4 Transform Matrices'!AH320</f>
        <v/>
      </c>
      <c r="W319" s="80">
        <f>U304*'4 Transform Matrices'!AA320+V304*'4 Transform Matrices'!AE320+W304*'4 Transform Matrices'!AI320</f>
        <v/>
      </c>
      <c r="X319" s="80">
        <f>U304*'4 Transform Matrices'!AB320+V304*'4 Transform Matrices'!AF320+W304*'4 Transform Matrices'!AJ320+X304</f>
        <v/>
      </c>
      <c r="Y319" s="80">
        <f>Y304*'4 Transform Matrices'!Y320+Z304*'4 Transform Matrices'!AC320+AA304*'4 Transform Matrices'!AG320</f>
        <v/>
      </c>
      <c r="Z319" s="80">
        <f>Y304*'4 Transform Matrices'!Z320+Z304*'4 Transform Matrices'!AD320+AA304*'4 Transform Matrices'!AH320</f>
        <v/>
      </c>
      <c r="AA319" s="80">
        <f>Y304*'4 Transform Matrices'!AA320+Z304*'4 Transform Matrices'!AE320+AA304*'4 Transform Matrices'!AI320</f>
        <v/>
      </c>
      <c r="AB319" s="80">
        <f>Y304*'4 Transform Matrices'!AB320+Z304*'4 Transform Matrices'!AF320+AA304*'4 Transform Matrices'!AJ320+AB304</f>
        <v/>
      </c>
      <c r="AC319" s="80">
        <f>AC304*'4 Transform Matrices'!Y320+AD304*'4 Transform Matrices'!AC320+AE304*'4 Transform Matrices'!AG320</f>
        <v/>
      </c>
      <c r="AD319" s="80">
        <f>AC304*'4 Transform Matrices'!Z320+AD304*'4 Transform Matrices'!AD320+AE304*'4 Transform Matrices'!AH320</f>
        <v/>
      </c>
      <c r="AE319" s="80">
        <f>AC304*'4 Transform Matrices'!AA320+AD304*'4 Transform Matrices'!AE320+AE304*'4 Transform Matrices'!AI320</f>
        <v/>
      </c>
      <c r="AF319" s="80">
        <f>AC304*'4 Transform Matrices'!AB320+AD304*'4 Transform Matrices'!AF320+AE304*'4 Transform Matrices'!AJ320+AF304</f>
        <v/>
      </c>
      <c r="AG319" s="82">
        <f>MAX(ABS(I319-U319),ABS(J319-V319),ABS(K319-W319),ABS(L319-X319),ABS(M319-Y319),ABS(N319-Z319),ABS(O319-AA319),ABS(P319-AB319),ABS(Q319-AC319),ABS(R319-AD319),ABS(S319-AE319),ABS(T319-AF319))</f>
        <v/>
      </c>
      <c r="AI319" s="14" t="inlineStr"/>
    </row>
    <row r="320">
      <c r="A320" s="65" t="inlineStr">
        <is>
          <t>- Retaining wall W</t>
        </is>
      </c>
      <c r="B320" s="52" t="inlineStr">
        <is>
          <t>BNK-17</t>
        </is>
      </c>
      <c r="C320" s="63" t="inlineStr">
        <is>
          <t>Cube</t>
        </is>
      </c>
      <c r="D320" s="52" t="inlineStr">
        <is>
          <t>BNK-01</t>
        </is>
      </c>
      <c r="E320" s="52" t="n">
        <v>2</v>
      </c>
      <c r="F320" s="54">
        <f>L320</f>
        <v/>
      </c>
      <c r="G320" s="54">
        <f>P320</f>
        <v/>
      </c>
      <c r="H320" s="54">
        <f>T320</f>
        <v/>
      </c>
      <c r="I320" s="81" t="n">
        <v>0.349999994</v>
      </c>
      <c r="J320" s="81" t="n">
        <v>0</v>
      </c>
      <c r="K320" s="81" t="n">
        <v>0</v>
      </c>
      <c r="L320" s="81" t="n">
        <v>-1.67499995</v>
      </c>
      <c r="M320" s="81" t="n">
        <v>0</v>
      </c>
      <c r="N320" s="81" t="n">
        <v>3.21489382</v>
      </c>
      <c r="O320" s="81" t="n">
        <v>0</v>
      </c>
      <c r="P320" s="81" t="n">
        <v>-1.52434444</v>
      </c>
      <c r="Q320" s="81" t="n">
        <v>0</v>
      </c>
      <c r="R320" s="81" t="n">
        <v>0</v>
      </c>
      <c r="S320" s="81" t="n">
        <v>1.24499941</v>
      </c>
      <c r="T320" s="81" t="n">
        <v>7.93749952</v>
      </c>
      <c r="U320" s="80">
        <f>U304*'4 Transform Matrices'!Y321+V304*'4 Transform Matrices'!AC321+W304*'4 Transform Matrices'!AG321</f>
        <v/>
      </c>
      <c r="V320" s="80">
        <f>U304*'4 Transform Matrices'!Z321+V304*'4 Transform Matrices'!AD321+W304*'4 Transform Matrices'!AH321</f>
        <v/>
      </c>
      <c r="W320" s="80">
        <f>U304*'4 Transform Matrices'!AA321+V304*'4 Transform Matrices'!AE321+W304*'4 Transform Matrices'!AI321</f>
        <v/>
      </c>
      <c r="X320" s="80">
        <f>U304*'4 Transform Matrices'!AB321+V304*'4 Transform Matrices'!AF321+W304*'4 Transform Matrices'!AJ321+X304</f>
        <v/>
      </c>
      <c r="Y320" s="80">
        <f>Y304*'4 Transform Matrices'!Y321+Z304*'4 Transform Matrices'!AC321+AA304*'4 Transform Matrices'!AG321</f>
        <v/>
      </c>
      <c r="Z320" s="80">
        <f>Y304*'4 Transform Matrices'!Z321+Z304*'4 Transform Matrices'!AD321+AA304*'4 Transform Matrices'!AH321</f>
        <v/>
      </c>
      <c r="AA320" s="80">
        <f>Y304*'4 Transform Matrices'!AA321+Z304*'4 Transform Matrices'!AE321+AA304*'4 Transform Matrices'!AI321</f>
        <v/>
      </c>
      <c r="AB320" s="80">
        <f>Y304*'4 Transform Matrices'!AB321+Z304*'4 Transform Matrices'!AF321+AA304*'4 Transform Matrices'!AJ321+AB304</f>
        <v/>
      </c>
      <c r="AC320" s="80">
        <f>AC304*'4 Transform Matrices'!Y321+AD304*'4 Transform Matrices'!AC321+AE304*'4 Transform Matrices'!AG321</f>
        <v/>
      </c>
      <c r="AD320" s="80">
        <f>AC304*'4 Transform Matrices'!Z321+AD304*'4 Transform Matrices'!AD321+AE304*'4 Transform Matrices'!AH321</f>
        <v/>
      </c>
      <c r="AE320" s="80">
        <f>AC304*'4 Transform Matrices'!AA321+AD304*'4 Transform Matrices'!AE321+AE304*'4 Transform Matrices'!AI321</f>
        <v/>
      </c>
      <c r="AF320" s="80">
        <f>AC304*'4 Transform Matrices'!AB321+AD304*'4 Transform Matrices'!AF321+AE304*'4 Transform Matrices'!AJ321+AF304</f>
        <v/>
      </c>
      <c r="AG320" s="82">
        <f>MAX(ABS(I320-U320),ABS(J320-V320),ABS(K320-W320),ABS(L320-X320),ABS(M320-Y320),ABS(N320-Z320),ABS(O320-AA320),ABS(P320-AB320),ABS(Q320-AC320),ABS(R320-AD320),ABS(S320-AE320),ABS(T320-AF320))</f>
        <v/>
      </c>
      <c r="AI320" s="14" t="inlineStr"/>
    </row>
    <row r="321">
      <c r="A321" s="65" t="inlineStr">
        <is>
          <t>- Coping slab W</t>
        </is>
      </c>
      <c r="B321" s="52" t="inlineStr">
        <is>
          <t>BNK-18</t>
        </is>
      </c>
      <c r="C321" s="63" t="inlineStr">
        <is>
          <t>Cube</t>
        </is>
      </c>
      <c r="D321" s="52" t="inlineStr">
        <is>
          <t>BNK-01</t>
        </is>
      </c>
      <c r="E321" s="52" t="n">
        <v>2</v>
      </c>
      <c r="F321" s="54">
        <f>L321</f>
        <v/>
      </c>
      <c r="G321" s="54">
        <f>P321</f>
        <v/>
      </c>
      <c r="H321" s="54">
        <f>T321</f>
        <v/>
      </c>
      <c r="I321" s="81" t="n">
        <v>0.850000024</v>
      </c>
      <c r="J321" s="81" t="n">
        <v>0</v>
      </c>
      <c r="K321" s="81" t="n">
        <v>0</v>
      </c>
      <c r="L321" s="81" t="n">
        <v>-1.82000005</v>
      </c>
      <c r="M321" s="81" t="n">
        <v>0</v>
      </c>
      <c r="N321" s="81" t="n">
        <v>0.159999996</v>
      </c>
      <c r="O321" s="81" t="n">
        <v>0</v>
      </c>
      <c r="P321" s="81" t="n">
        <v>0.143102527</v>
      </c>
      <c r="Q321" s="81" t="n">
        <v>0</v>
      </c>
      <c r="R321" s="81" t="n">
        <v>0</v>
      </c>
      <c r="S321" s="81" t="n">
        <v>1.26499939</v>
      </c>
      <c r="T321" s="81" t="n">
        <v>7.93749952</v>
      </c>
      <c r="U321" s="80">
        <f>U304*'4 Transform Matrices'!Y322+V304*'4 Transform Matrices'!AC322+W304*'4 Transform Matrices'!AG322</f>
        <v/>
      </c>
      <c r="V321" s="80">
        <f>U304*'4 Transform Matrices'!Z322+V304*'4 Transform Matrices'!AD322+W304*'4 Transform Matrices'!AH322</f>
        <v/>
      </c>
      <c r="W321" s="80">
        <f>U304*'4 Transform Matrices'!AA322+V304*'4 Transform Matrices'!AE322+W304*'4 Transform Matrices'!AI322</f>
        <v/>
      </c>
      <c r="X321" s="80">
        <f>U304*'4 Transform Matrices'!AB322+V304*'4 Transform Matrices'!AF322+W304*'4 Transform Matrices'!AJ322+X304</f>
        <v/>
      </c>
      <c r="Y321" s="80">
        <f>Y304*'4 Transform Matrices'!Y322+Z304*'4 Transform Matrices'!AC322+AA304*'4 Transform Matrices'!AG322</f>
        <v/>
      </c>
      <c r="Z321" s="80">
        <f>Y304*'4 Transform Matrices'!Z322+Z304*'4 Transform Matrices'!AD322+AA304*'4 Transform Matrices'!AH322</f>
        <v/>
      </c>
      <c r="AA321" s="80">
        <f>Y304*'4 Transform Matrices'!AA322+Z304*'4 Transform Matrices'!AE322+AA304*'4 Transform Matrices'!AI322</f>
        <v/>
      </c>
      <c r="AB321" s="80">
        <f>Y304*'4 Transform Matrices'!AB322+Z304*'4 Transform Matrices'!AF322+AA304*'4 Transform Matrices'!AJ322+AB304</f>
        <v/>
      </c>
      <c r="AC321" s="80">
        <f>AC304*'4 Transform Matrices'!Y322+AD304*'4 Transform Matrices'!AC322+AE304*'4 Transform Matrices'!AG322</f>
        <v/>
      </c>
      <c r="AD321" s="80">
        <f>AC304*'4 Transform Matrices'!Z322+AD304*'4 Transform Matrices'!AD322+AE304*'4 Transform Matrices'!AH322</f>
        <v/>
      </c>
      <c r="AE321" s="80">
        <f>AC304*'4 Transform Matrices'!AA322+AD304*'4 Transform Matrices'!AE322+AE304*'4 Transform Matrices'!AI322</f>
        <v/>
      </c>
      <c r="AF321" s="80">
        <f>AC304*'4 Transform Matrices'!AB322+AD304*'4 Transform Matrices'!AF322+AE304*'4 Transform Matrices'!AJ322+AF304</f>
        <v/>
      </c>
      <c r="AG321" s="82">
        <f>MAX(ABS(I321-U321),ABS(J321-V321),ABS(K321-W321),ABS(L321-X321),ABS(M321-Y321),ABS(N321-Z321),ABS(O321-AA321),ABS(P321-AB321),ABS(Q321-AC321),ABS(R321-AD321),ABS(S321-AE321),ABS(T321-AF321))</f>
        <v/>
      </c>
      <c r="AI321" s="14" t="inlineStr"/>
    </row>
    <row r="322">
      <c r="A322" s="65" t="inlineStr">
        <is>
          <t>- Retaining wall W</t>
        </is>
      </c>
      <c r="B322" s="52" t="inlineStr">
        <is>
          <t>BNK-19</t>
        </is>
      </c>
      <c r="C322" s="63" t="inlineStr">
        <is>
          <t>Cube</t>
        </is>
      </c>
      <c r="D322" s="52" t="inlineStr">
        <is>
          <t>BNK-01</t>
        </is>
      </c>
      <c r="E322" s="52" t="n">
        <v>2</v>
      </c>
      <c r="F322" s="54">
        <f>L322</f>
        <v/>
      </c>
      <c r="G322" s="54">
        <f>P322</f>
        <v/>
      </c>
      <c r="H322" s="54">
        <f>T322</f>
        <v/>
      </c>
      <c r="I322" s="81" t="n">
        <v>0.349999994</v>
      </c>
      <c r="J322" s="81" t="n">
        <v>0</v>
      </c>
      <c r="K322" s="81" t="n">
        <v>0</v>
      </c>
      <c r="L322" s="81" t="n">
        <v>-1.67499995</v>
      </c>
      <c r="M322" s="81" t="n">
        <v>0</v>
      </c>
      <c r="N322" s="81" t="n">
        <v>2.60832334</v>
      </c>
      <c r="O322" s="81" t="n">
        <v>0</v>
      </c>
      <c r="P322" s="81" t="n">
        <v>-1.25607812</v>
      </c>
      <c r="Q322" s="81" t="n">
        <v>0</v>
      </c>
      <c r="R322" s="81" t="n">
        <v>0</v>
      </c>
      <c r="S322" s="81" t="n">
        <v>1.24500036</v>
      </c>
      <c r="T322" s="81" t="n">
        <v>9.16249943</v>
      </c>
      <c r="U322" s="80">
        <f>U304*'4 Transform Matrices'!Y323+V304*'4 Transform Matrices'!AC323+W304*'4 Transform Matrices'!AG323</f>
        <v/>
      </c>
      <c r="V322" s="80">
        <f>U304*'4 Transform Matrices'!Z323+V304*'4 Transform Matrices'!AD323+W304*'4 Transform Matrices'!AH323</f>
        <v/>
      </c>
      <c r="W322" s="80">
        <f>U304*'4 Transform Matrices'!AA323+V304*'4 Transform Matrices'!AE323+W304*'4 Transform Matrices'!AI323</f>
        <v/>
      </c>
      <c r="X322" s="80">
        <f>U304*'4 Transform Matrices'!AB323+V304*'4 Transform Matrices'!AF323+W304*'4 Transform Matrices'!AJ323+X304</f>
        <v/>
      </c>
      <c r="Y322" s="80">
        <f>Y304*'4 Transform Matrices'!Y323+Z304*'4 Transform Matrices'!AC323+AA304*'4 Transform Matrices'!AG323</f>
        <v/>
      </c>
      <c r="Z322" s="80">
        <f>Y304*'4 Transform Matrices'!Z323+Z304*'4 Transform Matrices'!AD323+AA304*'4 Transform Matrices'!AH323</f>
        <v/>
      </c>
      <c r="AA322" s="80">
        <f>Y304*'4 Transform Matrices'!AA323+Z304*'4 Transform Matrices'!AE323+AA304*'4 Transform Matrices'!AI323</f>
        <v/>
      </c>
      <c r="AB322" s="80">
        <f>Y304*'4 Transform Matrices'!AB323+Z304*'4 Transform Matrices'!AF323+AA304*'4 Transform Matrices'!AJ323+AB304</f>
        <v/>
      </c>
      <c r="AC322" s="80">
        <f>AC304*'4 Transform Matrices'!Y323+AD304*'4 Transform Matrices'!AC323+AE304*'4 Transform Matrices'!AG323</f>
        <v/>
      </c>
      <c r="AD322" s="80">
        <f>AC304*'4 Transform Matrices'!Z323+AD304*'4 Transform Matrices'!AD323+AE304*'4 Transform Matrices'!AH323</f>
        <v/>
      </c>
      <c r="AE322" s="80">
        <f>AC304*'4 Transform Matrices'!AA323+AD304*'4 Transform Matrices'!AE323+AE304*'4 Transform Matrices'!AI323</f>
        <v/>
      </c>
      <c r="AF322" s="80">
        <f>AC304*'4 Transform Matrices'!AB323+AD304*'4 Transform Matrices'!AF323+AE304*'4 Transform Matrices'!AJ323+AF304</f>
        <v/>
      </c>
      <c r="AG322" s="82">
        <f>MAX(ABS(I322-U322),ABS(J322-V322),ABS(K322-W322),ABS(L322-X322),ABS(M322-Y322),ABS(N322-Z322),ABS(O322-AA322),ABS(P322-AB322),ABS(Q322-AC322),ABS(R322-AD322),ABS(S322-AE322),ABS(T322-AF322))</f>
        <v/>
      </c>
      <c r="AI322" s="14" t="inlineStr"/>
    </row>
    <row r="323">
      <c r="A323" s="65" t="inlineStr">
        <is>
          <t>- Coping slab W</t>
        </is>
      </c>
      <c r="B323" s="52" t="inlineStr">
        <is>
          <t>BNK-20</t>
        </is>
      </c>
      <c r="C323" s="63" t="inlineStr">
        <is>
          <t>Cube</t>
        </is>
      </c>
      <c r="D323" s="52" t="inlineStr">
        <is>
          <t>BNK-01</t>
        </is>
      </c>
      <c r="E323" s="52" t="n">
        <v>2</v>
      </c>
      <c r="F323" s="54">
        <f>L323</f>
        <v/>
      </c>
      <c r="G323" s="54">
        <f>P323</f>
        <v/>
      </c>
      <c r="H323" s="54">
        <f>T323</f>
        <v/>
      </c>
      <c r="I323" s="81" t="n">
        <v>0.850000024</v>
      </c>
      <c r="J323" s="81" t="n">
        <v>0</v>
      </c>
      <c r="K323" s="81" t="n">
        <v>0</v>
      </c>
      <c r="L323" s="81" t="n">
        <v>-1.82000005</v>
      </c>
      <c r="M323" s="81" t="n">
        <v>0</v>
      </c>
      <c r="N323" s="81" t="n">
        <v>0.159999996</v>
      </c>
      <c r="O323" s="81" t="n">
        <v>0</v>
      </c>
      <c r="P323" s="81" t="n">
        <v>0.108083457</v>
      </c>
      <c r="Q323" s="81" t="n">
        <v>0</v>
      </c>
      <c r="R323" s="81" t="n">
        <v>0</v>
      </c>
      <c r="S323" s="81" t="n">
        <v>1.26500034</v>
      </c>
      <c r="T323" s="81" t="n">
        <v>9.16249943</v>
      </c>
      <c r="U323" s="80">
        <f>U304*'4 Transform Matrices'!Y324+V304*'4 Transform Matrices'!AC324+W304*'4 Transform Matrices'!AG324</f>
        <v/>
      </c>
      <c r="V323" s="80">
        <f>U304*'4 Transform Matrices'!Z324+V304*'4 Transform Matrices'!AD324+W304*'4 Transform Matrices'!AH324</f>
        <v/>
      </c>
      <c r="W323" s="80">
        <f>U304*'4 Transform Matrices'!AA324+V304*'4 Transform Matrices'!AE324+W304*'4 Transform Matrices'!AI324</f>
        <v/>
      </c>
      <c r="X323" s="80">
        <f>U304*'4 Transform Matrices'!AB324+V304*'4 Transform Matrices'!AF324+W304*'4 Transform Matrices'!AJ324+X304</f>
        <v/>
      </c>
      <c r="Y323" s="80">
        <f>Y304*'4 Transform Matrices'!Y324+Z304*'4 Transform Matrices'!AC324+AA304*'4 Transform Matrices'!AG324</f>
        <v/>
      </c>
      <c r="Z323" s="80">
        <f>Y304*'4 Transform Matrices'!Z324+Z304*'4 Transform Matrices'!AD324+AA304*'4 Transform Matrices'!AH324</f>
        <v/>
      </c>
      <c r="AA323" s="80">
        <f>Y304*'4 Transform Matrices'!AA324+Z304*'4 Transform Matrices'!AE324+AA304*'4 Transform Matrices'!AI324</f>
        <v/>
      </c>
      <c r="AB323" s="80">
        <f>Y304*'4 Transform Matrices'!AB324+Z304*'4 Transform Matrices'!AF324+AA304*'4 Transform Matrices'!AJ324+AB304</f>
        <v/>
      </c>
      <c r="AC323" s="80">
        <f>AC304*'4 Transform Matrices'!Y324+AD304*'4 Transform Matrices'!AC324+AE304*'4 Transform Matrices'!AG324</f>
        <v/>
      </c>
      <c r="AD323" s="80">
        <f>AC304*'4 Transform Matrices'!Z324+AD304*'4 Transform Matrices'!AD324+AE304*'4 Transform Matrices'!AH324</f>
        <v/>
      </c>
      <c r="AE323" s="80">
        <f>AC304*'4 Transform Matrices'!AA324+AD304*'4 Transform Matrices'!AE324+AE304*'4 Transform Matrices'!AI324</f>
        <v/>
      </c>
      <c r="AF323" s="80">
        <f>AC304*'4 Transform Matrices'!AB324+AD304*'4 Transform Matrices'!AF324+AE304*'4 Transform Matrices'!AJ324+AF304</f>
        <v/>
      </c>
      <c r="AG323" s="82">
        <f>MAX(ABS(I323-U323),ABS(J323-V323),ABS(K323-W323),ABS(L323-X323),ABS(M323-Y323),ABS(N323-Z323),ABS(O323-AA323),ABS(P323-AB323),ABS(Q323-AC323),ABS(R323-AD323),ABS(S323-AE323),ABS(T323-AF323))</f>
        <v/>
      </c>
      <c r="AI323" s="14" t="inlineStr"/>
    </row>
    <row r="324">
      <c r="A324" s="65" t="inlineStr">
        <is>
          <t>- Retaining wall W</t>
        </is>
      </c>
      <c r="B324" s="52" t="inlineStr">
        <is>
          <t>BNK-21</t>
        </is>
      </c>
      <c r="C324" s="63" t="inlineStr">
        <is>
          <t>Cube</t>
        </is>
      </c>
      <c r="D324" s="52" t="inlineStr">
        <is>
          <t>BNK-01</t>
        </is>
      </c>
      <c r="E324" s="52" t="n">
        <v>2</v>
      </c>
      <c r="F324" s="54">
        <f>L324</f>
        <v/>
      </c>
      <c r="G324" s="54">
        <f>P324</f>
        <v/>
      </c>
      <c r="H324" s="54">
        <f>T324</f>
        <v/>
      </c>
      <c r="I324" s="81" t="n">
        <v>0.349999994</v>
      </c>
      <c r="J324" s="81" t="n">
        <v>0</v>
      </c>
      <c r="K324" s="81" t="n">
        <v>0</v>
      </c>
      <c r="L324" s="81" t="n">
        <v>-1.67499995</v>
      </c>
      <c r="M324" s="81" t="n">
        <v>0</v>
      </c>
      <c r="N324" s="81" t="n">
        <v>1.94244576</v>
      </c>
      <c r="O324" s="81" t="n">
        <v>0</v>
      </c>
      <c r="P324" s="81" t="n">
        <v>-1.01746535</v>
      </c>
      <c r="Q324" s="81" t="n">
        <v>0</v>
      </c>
      <c r="R324" s="81" t="n">
        <v>0</v>
      </c>
      <c r="S324" s="81" t="n">
        <v>1.24500036</v>
      </c>
      <c r="T324" s="81" t="n">
        <v>10.3874998</v>
      </c>
      <c r="U324" s="80">
        <f>U304*'4 Transform Matrices'!Y325+V304*'4 Transform Matrices'!AC325+W304*'4 Transform Matrices'!AG325</f>
        <v/>
      </c>
      <c r="V324" s="80">
        <f>U304*'4 Transform Matrices'!Z325+V304*'4 Transform Matrices'!AD325+W304*'4 Transform Matrices'!AH325</f>
        <v/>
      </c>
      <c r="W324" s="80">
        <f>U304*'4 Transform Matrices'!AA325+V304*'4 Transform Matrices'!AE325+W304*'4 Transform Matrices'!AI325</f>
        <v/>
      </c>
      <c r="X324" s="80">
        <f>U304*'4 Transform Matrices'!AB325+V304*'4 Transform Matrices'!AF325+W304*'4 Transform Matrices'!AJ325+X304</f>
        <v/>
      </c>
      <c r="Y324" s="80">
        <f>Y304*'4 Transform Matrices'!Y325+Z304*'4 Transform Matrices'!AC325+AA304*'4 Transform Matrices'!AG325</f>
        <v/>
      </c>
      <c r="Z324" s="80">
        <f>Y304*'4 Transform Matrices'!Z325+Z304*'4 Transform Matrices'!AD325+AA304*'4 Transform Matrices'!AH325</f>
        <v/>
      </c>
      <c r="AA324" s="80">
        <f>Y304*'4 Transform Matrices'!AA325+Z304*'4 Transform Matrices'!AE325+AA304*'4 Transform Matrices'!AI325</f>
        <v/>
      </c>
      <c r="AB324" s="80">
        <f>Y304*'4 Transform Matrices'!AB325+Z304*'4 Transform Matrices'!AF325+AA304*'4 Transform Matrices'!AJ325+AB304</f>
        <v/>
      </c>
      <c r="AC324" s="80">
        <f>AC304*'4 Transform Matrices'!Y325+AD304*'4 Transform Matrices'!AC325+AE304*'4 Transform Matrices'!AG325</f>
        <v/>
      </c>
      <c r="AD324" s="80">
        <f>AC304*'4 Transform Matrices'!Z325+AD304*'4 Transform Matrices'!AD325+AE304*'4 Transform Matrices'!AH325</f>
        <v/>
      </c>
      <c r="AE324" s="80">
        <f>AC304*'4 Transform Matrices'!AA325+AD304*'4 Transform Matrices'!AE325+AE304*'4 Transform Matrices'!AI325</f>
        <v/>
      </c>
      <c r="AF324" s="80">
        <f>AC304*'4 Transform Matrices'!AB325+AD304*'4 Transform Matrices'!AF325+AE304*'4 Transform Matrices'!AJ325+AF304</f>
        <v/>
      </c>
      <c r="AG324" s="82">
        <f>MAX(ABS(I324-U324),ABS(J324-V324),ABS(K324-W324),ABS(L324-X324),ABS(M324-Y324),ABS(N324-Z324),ABS(O324-AA324),ABS(P324-AB324),ABS(Q324-AC324),ABS(R324-AD324),ABS(S324-AE324),ABS(T324-AF324))</f>
        <v/>
      </c>
      <c r="AI324" s="14" t="inlineStr"/>
    </row>
    <row r="325">
      <c r="A325" s="65" t="inlineStr">
        <is>
          <t>- Coping slab W</t>
        </is>
      </c>
      <c r="B325" s="52" t="inlineStr">
        <is>
          <t>BNK-22</t>
        </is>
      </c>
      <c r="C325" s="63" t="inlineStr">
        <is>
          <t>Cube</t>
        </is>
      </c>
      <c r="D325" s="52" t="inlineStr">
        <is>
          <t>BNK-01</t>
        </is>
      </c>
      <c r="E325" s="52" t="n">
        <v>2</v>
      </c>
      <c r="F325" s="54">
        <f>L325</f>
        <v/>
      </c>
      <c r="G325" s="54">
        <f>P325</f>
        <v/>
      </c>
      <c r="H325" s="54">
        <f>T325</f>
        <v/>
      </c>
      <c r="I325" s="81" t="n">
        <v>0.850000024</v>
      </c>
      <c r="J325" s="81" t="n">
        <v>0</v>
      </c>
      <c r="K325" s="81" t="n">
        <v>0</v>
      </c>
      <c r="L325" s="81" t="n">
        <v>-1.82000005</v>
      </c>
      <c r="M325" s="81" t="n">
        <v>0</v>
      </c>
      <c r="N325" s="81" t="n">
        <v>0.159999996</v>
      </c>
      <c r="O325" s="81" t="n">
        <v>0</v>
      </c>
      <c r="P325" s="81" t="n">
        <v>0.0137575045</v>
      </c>
      <c r="Q325" s="81" t="n">
        <v>0</v>
      </c>
      <c r="R325" s="81" t="n">
        <v>0</v>
      </c>
      <c r="S325" s="81" t="n">
        <v>1.26500034</v>
      </c>
      <c r="T325" s="81" t="n">
        <v>10.3874998</v>
      </c>
      <c r="U325" s="80">
        <f>U304*'4 Transform Matrices'!Y326+V304*'4 Transform Matrices'!AC326+W304*'4 Transform Matrices'!AG326</f>
        <v/>
      </c>
      <c r="V325" s="80">
        <f>U304*'4 Transform Matrices'!Z326+V304*'4 Transform Matrices'!AD326+W304*'4 Transform Matrices'!AH326</f>
        <v/>
      </c>
      <c r="W325" s="80">
        <f>U304*'4 Transform Matrices'!AA326+V304*'4 Transform Matrices'!AE326+W304*'4 Transform Matrices'!AI326</f>
        <v/>
      </c>
      <c r="X325" s="80">
        <f>U304*'4 Transform Matrices'!AB326+V304*'4 Transform Matrices'!AF326+W304*'4 Transform Matrices'!AJ326+X304</f>
        <v/>
      </c>
      <c r="Y325" s="80">
        <f>Y304*'4 Transform Matrices'!Y326+Z304*'4 Transform Matrices'!AC326+AA304*'4 Transform Matrices'!AG326</f>
        <v/>
      </c>
      <c r="Z325" s="80">
        <f>Y304*'4 Transform Matrices'!Z326+Z304*'4 Transform Matrices'!AD326+AA304*'4 Transform Matrices'!AH326</f>
        <v/>
      </c>
      <c r="AA325" s="80">
        <f>Y304*'4 Transform Matrices'!AA326+Z304*'4 Transform Matrices'!AE326+AA304*'4 Transform Matrices'!AI326</f>
        <v/>
      </c>
      <c r="AB325" s="80">
        <f>Y304*'4 Transform Matrices'!AB326+Z304*'4 Transform Matrices'!AF326+AA304*'4 Transform Matrices'!AJ326+AB304</f>
        <v/>
      </c>
      <c r="AC325" s="80">
        <f>AC304*'4 Transform Matrices'!Y326+AD304*'4 Transform Matrices'!AC326+AE304*'4 Transform Matrices'!AG326</f>
        <v/>
      </c>
      <c r="AD325" s="80">
        <f>AC304*'4 Transform Matrices'!Z326+AD304*'4 Transform Matrices'!AD326+AE304*'4 Transform Matrices'!AH326</f>
        <v/>
      </c>
      <c r="AE325" s="80">
        <f>AC304*'4 Transform Matrices'!AA326+AD304*'4 Transform Matrices'!AE326+AE304*'4 Transform Matrices'!AI326</f>
        <v/>
      </c>
      <c r="AF325" s="80">
        <f>AC304*'4 Transform Matrices'!AB326+AD304*'4 Transform Matrices'!AF326+AE304*'4 Transform Matrices'!AJ326+AF304</f>
        <v/>
      </c>
      <c r="AG325" s="82">
        <f>MAX(ABS(I325-U325),ABS(J325-V325),ABS(K325-W325),ABS(L325-X325),ABS(M325-Y325),ABS(N325-Z325),ABS(O325-AA325),ABS(P325-AB325),ABS(Q325-AC325),ABS(R325-AD325),ABS(S325-AE325),ABS(T325-AF325))</f>
        <v/>
      </c>
      <c r="AI325" s="14" t="inlineStr"/>
    </row>
    <row r="326">
      <c r="A326" s="65" t="inlineStr">
        <is>
          <t>- Retaining wall W</t>
        </is>
      </c>
      <c r="B326" s="52" t="inlineStr">
        <is>
          <t>BNK-23</t>
        </is>
      </c>
      <c r="C326" s="63" t="inlineStr">
        <is>
          <t>Cube</t>
        </is>
      </c>
      <c r="D326" s="52" t="inlineStr">
        <is>
          <t>BNK-01</t>
        </is>
      </c>
      <c r="E326" s="52" t="n">
        <v>2</v>
      </c>
      <c r="F326" s="54">
        <f>L326</f>
        <v/>
      </c>
      <c r="G326" s="54">
        <f>P326</f>
        <v/>
      </c>
      <c r="H326" s="54">
        <f>T326</f>
        <v/>
      </c>
      <c r="I326" s="81" t="n">
        <v>0.349999994</v>
      </c>
      <c r="J326" s="81" t="n">
        <v>0</v>
      </c>
      <c r="K326" s="81" t="n">
        <v>0</v>
      </c>
      <c r="L326" s="81" t="n">
        <v>-1.67499995</v>
      </c>
      <c r="M326" s="81" t="n">
        <v>0</v>
      </c>
      <c r="N326" s="81" t="n">
        <v>1.42222905</v>
      </c>
      <c r="O326" s="81" t="n">
        <v>0</v>
      </c>
      <c r="P326" s="81" t="n">
        <v>-0.7060219049999999</v>
      </c>
      <c r="Q326" s="81" t="n">
        <v>0</v>
      </c>
      <c r="R326" s="81" t="n">
        <v>0</v>
      </c>
      <c r="S326" s="81" t="n">
        <v>1.24500036</v>
      </c>
      <c r="T326" s="81" t="n">
        <v>11.6125002</v>
      </c>
      <c r="U326" s="80">
        <f>U304*'4 Transform Matrices'!Y327+V304*'4 Transform Matrices'!AC327+W304*'4 Transform Matrices'!AG327</f>
        <v/>
      </c>
      <c r="V326" s="80">
        <f>U304*'4 Transform Matrices'!Z327+V304*'4 Transform Matrices'!AD327+W304*'4 Transform Matrices'!AH327</f>
        <v/>
      </c>
      <c r="W326" s="80">
        <f>U304*'4 Transform Matrices'!AA327+V304*'4 Transform Matrices'!AE327+W304*'4 Transform Matrices'!AI327</f>
        <v/>
      </c>
      <c r="X326" s="80">
        <f>U304*'4 Transform Matrices'!AB327+V304*'4 Transform Matrices'!AF327+W304*'4 Transform Matrices'!AJ327+X304</f>
        <v/>
      </c>
      <c r="Y326" s="80">
        <f>Y304*'4 Transform Matrices'!Y327+Z304*'4 Transform Matrices'!AC327+AA304*'4 Transform Matrices'!AG327</f>
        <v/>
      </c>
      <c r="Z326" s="80">
        <f>Y304*'4 Transform Matrices'!Z327+Z304*'4 Transform Matrices'!AD327+AA304*'4 Transform Matrices'!AH327</f>
        <v/>
      </c>
      <c r="AA326" s="80">
        <f>Y304*'4 Transform Matrices'!AA327+Z304*'4 Transform Matrices'!AE327+AA304*'4 Transform Matrices'!AI327</f>
        <v/>
      </c>
      <c r="AB326" s="80">
        <f>Y304*'4 Transform Matrices'!AB327+Z304*'4 Transform Matrices'!AF327+AA304*'4 Transform Matrices'!AJ327+AB304</f>
        <v/>
      </c>
      <c r="AC326" s="80">
        <f>AC304*'4 Transform Matrices'!Y327+AD304*'4 Transform Matrices'!AC327+AE304*'4 Transform Matrices'!AG327</f>
        <v/>
      </c>
      <c r="AD326" s="80">
        <f>AC304*'4 Transform Matrices'!Z327+AD304*'4 Transform Matrices'!AD327+AE304*'4 Transform Matrices'!AH327</f>
        <v/>
      </c>
      <c r="AE326" s="80">
        <f>AC304*'4 Transform Matrices'!AA327+AD304*'4 Transform Matrices'!AE327+AE304*'4 Transform Matrices'!AI327</f>
        <v/>
      </c>
      <c r="AF326" s="80">
        <f>AC304*'4 Transform Matrices'!AB327+AD304*'4 Transform Matrices'!AF327+AE304*'4 Transform Matrices'!AJ327+AF304</f>
        <v/>
      </c>
      <c r="AG326" s="82">
        <f>MAX(ABS(I326-U326),ABS(J326-V326),ABS(K326-W326),ABS(L326-X326),ABS(M326-Y326),ABS(N326-Z326),ABS(O326-AA326),ABS(P326-AB326),ABS(Q326-AC326),ABS(R326-AD326),ABS(S326-AE326),ABS(T326-AF326))</f>
        <v/>
      </c>
      <c r="AI326" s="14" t="inlineStr"/>
    </row>
    <row r="327">
      <c r="A327" s="65" t="inlineStr">
        <is>
          <t>- Coping slab W</t>
        </is>
      </c>
      <c r="B327" s="52" t="inlineStr">
        <is>
          <t>BNK-24</t>
        </is>
      </c>
      <c r="C327" s="63" t="inlineStr">
        <is>
          <t>Cube</t>
        </is>
      </c>
      <c r="D327" s="52" t="inlineStr">
        <is>
          <t>BNK-01</t>
        </is>
      </c>
      <c r="E327" s="52" t="n">
        <v>2</v>
      </c>
      <c r="F327" s="54">
        <f>L327</f>
        <v/>
      </c>
      <c r="G327" s="54">
        <f>P327</f>
        <v/>
      </c>
      <c r="H327" s="54">
        <f>T327</f>
        <v/>
      </c>
      <c r="I327" s="81" t="n">
        <v>0.850000024</v>
      </c>
      <c r="J327" s="81" t="n">
        <v>0</v>
      </c>
      <c r="K327" s="81" t="n">
        <v>0</v>
      </c>
      <c r="L327" s="81" t="n">
        <v>-1.82000005</v>
      </c>
      <c r="M327" s="81" t="n">
        <v>0</v>
      </c>
      <c r="N327" s="81" t="n">
        <v>0.159999996</v>
      </c>
      <c r="O327" s="81" t="n">
        <v>0</v>
      </c>
      <c r="P327" s="81" t="n">
        <v>0.06509267539999999</v>
      </c>
      <c r="Q327" s="81" t="n">
        <v>0</v>
      </c>
      <c r="R327" s="81" t="n">
        <v>0</v>
      </c>
      <c r="S327" s="81" t="n">
        <v>1.26500034</v>
      </c>
      <c r="T327" s="81" t="n">
        <v>11.6125002</v>
      </c>
      <c r="U327" s="80">
        <f>U304*'4 Transform Matrices'!Y328+V304*'4 Transform Matrices'!AC328+W304*'4 Transform Matrices'!AG328</f>
        <v/>
      </c>
      <c r="V327" s="80">
        <f>U304*'4 Transform Matrices'!Z328+V304*'4 Transform Matrices'!AD328+W304*'4 Transform Matrices'!AH328</f>
        <v/>
      </c>
      <c r="W327" s="80">
        <f>U304*'4 Transform Matrices'!AA328+V304*'4 Transform Matrices'!AE328+W304*'4 Transform Matrices'!AI328</f>
        <v/>
      </c>
      <c r="X327" s="80">
        <f>U304*'4 Transform Matrices'!AB328+V304*'4 Transform Matrices'!AF328+W304*'4 Transform Matrices'!AJ328+X304</f>
        <v/>
      </c>
      <c r="Y327" s="80">
        <f>Y304*'4 Transform Matrices'!Y328+Z304*'4 Transform Matrices'!AC328+AA304*'4 Transform Matrices'!AG328</f>
        <v/>
      </c>
      <c r="Z327" s="80">
        <f>Y304*'4 Transform Matrices'!Z328+Z304*'4 Transform Matrices'!AD328+AA304*'4 Transform Matrices'!AH328</f>
        <v/>
      </c>
      <c r="AA327" s="80">
        <f>Y304*'4 Transform Matrices'!AA328+Z304*'4 Transform Matrices'!AE328+AA304*'4 Transform Matrices'!AI328</f>
        <v/>
      </c>
      <c r="AB327" s="80">
        <f>Y304*'4 Transform Matrices'!AB328+Z304*'4 Transform Matrices'!AF328+AA304*'4 Transform Matrices'!AJ328+AB304</f>
        <v/>
      </c>
      <c r="AC327" s="80">
        <f>AC304*'4 Transform Matrices'!Y328+AD304*'4 Transform Matrices'!AC328+AE304*'4 Transform Matrices'!AG328</f>
        <v/>
      </c>
      <c r="AD327" s="80">
        <f>AC304*'4 Transform Matrices'!Z328+AD304*'4 Transform Matrices'!AD328+AE304*'4 Transform Matrices'!AH328</f>
        <v/>
      </c>
      <c r="AE327" s="80">
        <f>AC304*'4 Transform Matrices'!AA328+AD304*'4 Transform Matrices'!AE328+AE304*'4 Transform Matrices'!AI328</f>
        <v/>
      </c>
      <c r="AF327" s="80">
        <f>AC304*'4 Transform Matrices'!AB328+AD304*'4 Transform Matrices'!AF328+AE304*'4 Transform Matrices'!AJ328+AF304</f>
        <v/>
      </c>
      <c r="AG327" s="82">
        <f>MAX(ABS(I327-U327),ABS(J327-V327),ABS(K327-W327),ABS(L327-X327),ABS(M327-Y327),ABS(N327-Z327),ABS(O327-AA327),ABS(P327-AB327),ABS(Q327-AC327),ABS(R327-AD327),ABS(S327-AE327),ABS(T327-AF327))</f>
        <v/>
      </c>
      <c r="AI327" s="14" t="inlineStr"/>
    </row>
    <row r="328">
      <c r="A328" s="65" t="inlineStr">
        <is>
          <t>- Retaining wall W</t>
        </is>
      </c>
      <c r="B328" s="52" t="inlineStr">
        <is>
          <t>BNK-25</t>
        </is>
      </c>
      <c r="C328" s="63" t="inlineStr">
        <is>
          <t>Cube</t>
        </is>
      </c>
      <c r="D328" s="52" t="inlineStr">
        <is>
          <t>BNK-01</t>
        </is>
      </c>
      <c r="E328" s="52" t="n">
        <v>2</v>
      </c>
      <c r="F328" s="54">
        <f>L328</f>
        <v/>
      </c>
      <c r="G328" s="54">
        <f>P328</f>
        <v/>
      </c>
      <c r="H328" s="54">
        <f>T328</f>
        <v/>
      </c>
      <c r="I328" s="81" t="n">
        <v>0.349999994</v>
      </c>
      <c r="J328" s="81" t="n">
        <v>0</v>
      </c>
      <c r="K328" s="81" t="n">
        <v>0</v>
      </c>
      <c r="L328" s="81" t="n">
        <v>-1.67499995</v>
      </c>
      <c r="M328" s="81" t="n">
        <v>0</v>
      </c>
      <c r="N328" s="81" t="n">
        <v>0.9155463579999999</v>
      </c>
      <c r="O328" s="81" t="n">
        <v>0</v>
      </c>
      <c r="P328" s="81" t="n">
        <v>-0.387811989</v>
      </c>
      <c r="Q328" s="81" t="n">
        <v>0</v>
      </c>
      <c r="R328" s="81" t="n">
        <v>0</v>
      </c>
      <c r="S328" s="81" t="n">
        <v>1.24499941</v>
      </c>
      <c r="T328" s="81" t="n">
        <v>12.8374996</v>
      </c>
      <c r="U328" s="80">
        <f>U304*'4 Transform Matrices'!Y329+V304*'4 Transform Matrices'!AC329+W304*'4 Transform Matrices'!AG329</f>
        <v/>
      </c>
      <c r="V328" s="80">
        <f>U304*'4 Transform Matrices'!Z329+V304*'4 Transform Matrices'!AD329+W304*'4 Transform Matrices'!AH329</f>
        <v/>
      </c>
      <c r="W328" s="80">
        <f>U304*'4 Transform Matrices'!AA329+V304*'4 Transform Matrices'!AE329+W304*'4 Transform Matrices'!AI329</f>
        <v/>
      </c>
      <c r="X328" s="80">
        <f>U304*'4 Transform Matrices'!AB329+V304*'4 Transform Matrices'!AF329+W304*'4 Transform Matrices'!AJ329+X304</f>
        <v/>
      </c>
      <c r="Y328" s="80">
        <f>Y304*'4 Transform Matrices'!Y329+Z304*'4 Transform Matrices'!AC329+AA304*'4 Transform Matrices'!AG329</f>
        <v/>
      </c>
      <c r="Z328" s="80">
        <f>Y304*'4 Transform Matrices'!Z329+Z304*'4 Transform Matrices'!AD329+AA304*'4 Transform Matrices'!AH329</f>
        <v/>
      </c>
      <c r="AA328" s="80">
        <f>Y304*'4 Transform Matrices'!AA329+Z304*'4 Transform Matrices'!AE329+AA304*'4 Transform Matrices'!AI329</f>
        <v/>
      </c>
      <c r="AB328" s="80">
        <f>Y304*'4 Transform Matrices'!AB329+Z304*'4 Transform Matrices'!AF329+AA304*'4 Transform Matrices'!AJ329+AB304</f>
        <v/>
      </c>
      <c r="AC328" s="80">
        <f>AC304*'4 Transform Matrices'!Y329+AD304*'4 Transform Matrices'!AC329+AE304*'4 Transform Matrices'!AG329</f>
        <v/>
      </c>
      <c r="AD328" s="80">
        <f>AC304*'4 Transform Matrices'!Z329+AD304*'4 Transform Matrices'!AD329+AE304*'4 Transform Matrices'!AH329</f>
        <v/>
      </c>
      <c r="AE328" s="80">
        <f>AC304*'4 Transform Matrices'!AA329+AD304*'4 Transform Matrices'!AE329+AE304*'4 Transform Matrices'!AI329</f>
        <v/>
      </c>
      <c r="AF328" s="80">
        <f>AC304*'4 Transform Matrices'!AB329+AD304*'4 Transform Matrices'!AF329+AE304*'4 Transform Matrices'!AJ329+AF304</f>
        <v/>
      </c>
      <c r="AG328" s="82">
        <f>MAX(ABS(I328-U328),ABS(J328-V328),ABS(K328-W328),ABS(L328-X328),ABS(M328-Y328),ABS(N328-Z328),ABS(O328-AA328),ABS(P328-AB328),ABS(Q328-AC328),ABS(R328-AD328),ABS(S328-AE328),ABS(T328-AF328))</f>
        <v/>
      </c>
      <c r="AI328" s="14" t="inlineStr"/>
    </row>
    <row r="329">
      <c r="A329" s="65" t="inlineStr">
        <is>
          <t>- Coping slab W</t>
        </is>
      </c>
      <c r="B329" s="52" t="inlineStr">
        <is>
          <t>BNK-26</t>
        </is>
      </c>
      <c r="C329" s="63" t="inlineStr">
        <is>
          <t>Cube</t>
        </is>
      </c>
      <c r="D329" s="52" t="inlineStr">
        <is>
          <t>BNK-01</t>
        </is>
      </c>
      <c r="E329" s="52" t="n">
        <v>2</v>
      </c>
      <c r="F329" s="54">
        <f>L329</f>
        <v/>
      </c>
      <c r="G329" s="54">
        <f>P329</f>
        <v/>
      </c>
      <c r="H329" s="54">
        <f>T329</f>
        <v/>
      </c>
      <c r="I329" s="81" t="n">
        <v>0.850000024</v>
      </c>
      <c r="J329" s="81" t="n">
        <v>0</v>
      </c>
      <c r="K329" s="81" t="n">
        <v>0</v>
      </c>
      <c r="L329" s="81" t="n">
        <v>-1.82000005</v>
      </c>
      <c r="M329" s="81" t="n">
        <v>0</v>
      </c>
      <c r="N329" s="81" t="n">
        <v>0.159999996</v>
      </c>
      <c r="O329" s="81" t="n">
        <v>0</v>
      </c>
      <c r="P329" s="81" t="n">
        <v>0.129961208</v>
      </c>
      <c r="Q329" s="81" t="n">
        <v>0</v>
      </c>
      <c r="R329" s="81" t="n">
        <v>0</v>
      </c>
      <c r="S329" s="81" t="n">
        <v>1.26499939</v>
      </c>
      <c r="T329" s="81" t="n">
        <v>12.8374996</v>
      </c>
      <c r="U329" s="80">
        <f>U304*'4 Transform Matrices'!Y330+V304*'4 Transform Matrices'!AC330+W304*'4 Transform Matrices'!AG330</f>
        <v/>
      </c>
      <c r="V329" s="80">
        <f>U304*'4 Transform Matrices'!Z330+V304*'4 Transform Matrices'!AD330+W304*'4 Transform Matrices'!AH330</f>
        <v/>
      </c>
      <c r="W329" s="80">
        <f>U304*'4 Transform Matrices'!AA330+V304*'4 Transform Matrices'!AE330+W304*'4 Transform Matrices'!AI330</f>
        <v/>
      </c>
      <c r="X329" s="80">
        <f>U304*'4 Transform Matrices'!AB330+V304*'4 Transform Matrices'!AF330+W304*'4 Transform Matrices'!AJ330+X304</f>
        <v/>
      </c>
      <c r="Y329" s="80">
        <f>Y304*'4 Transform Matrices'!Y330+Z304*'4 Transform Matrices'!AC330+AA304*'4 Transform Matrices'!AG330</f>
        <v/>
      </c>
      <c r="Z329" s="80">
        <f>Y304*'4 Transform Matrices'!Z330+Z304*'4 Transform Matrices'!AD330+AA304*'4 Transform Matrices'!AH330</f>
        <v/>
      </c>
      <c r="AA329" s="80">
        <f>Y304*'4 Transform Matrices'!AA330+Z304*'4 Transform Matrices'!AE330+AA304*'4 Transform Matrices'!AI330</f>
        <v/>
      </c>
      <c r="AB329" s="80">
        <f>Y304*'4 Transform Matrices'!AB330+Z304*'4 Transform Matrices'!AF330+AA304*'4 Transform Matrices'!AJ330+AB304</f>
        <v/>
      </c>
      <c r="AC329" s="80">
        <f>AC304*'4 Transform Matrices'!Y330+AD304*'4 Transform Matrices'!AC330+AE304*'4 Transform Matrices'!AG330</f>
        <v/>
      </c>
      <c r="AD329" s="80">
        <f>AC304*'4 Transform Matrices'!Z330+AD304*'4 Transform Matrices'!AD330+AE304*'4 Transform Matrices'!AH330</f>
        <v/>
      </c>
      <c r="AE329" s="80">
        <f>AC304*'4 Transform Matrices'!AA330+AD304*'4 Transform Matrices'!AE330+AE304*'4 Transform Matrices'!AI330</f>
        <v/>
      </c>
      <c r="AF329" s="80">
        <f>AC304*'4 Transform Matrices'!AB330+AD304*'4 Transform Matrices'!AF330+AE304*'4 Transform Matrices'!AJ330+AF304</f>
        <v/>
      </c>
      <c r="AG329" s="82">
        <f>MAX(ABS(I329-U329),ABS(J329-V329),ABS(K329-W329),ABS(L329-X329),ABS(M329-Y329),ABS(N329-Z329),ABS(O329-AA329),ABS(P329-AB329),ABS(Q329-AC329),ABS(R329-AD329),ABS(S329-AE329),ABS(T329-AF329))</f>
        <v/>
      </c>
      <c r="AI329" s="14" t="inlineStr"/>
    </row>
    <row r="330">
      <c r="A330" s="65" t="inlineStr">
        <is>
          <t>- Counterfort rib</t>
        </is>
      </c>
      <c r="B330" s="52" t="inlineStr">
        <is>
          <t>BNK-27</t>
        </is>
      </c>
      <c r="C330" s="63" t="inlineStr">
        <is>
          <t>Cube</t>
        </is>
      </c>
      <c r="D330" s="52" t="inlineStr">
        <is>
          <t>BNK-01</t>
        </is>
      </c>
      <c r="E330" s="52" t="n">
        <v>2</v>
      </c>
      <c r="F330" s="54">
        <f>L330</f>
        <v/>
      </c>
      <c r="G330" s="54">
        <f>P330</f>
        <v/>
      </c>
      <c r="H330" s="54">
        <f>T330</f>
        <v/>
      </c>
      <c r="I330" s="81" t="n">
        <v>0.180000007</v>
      </c>
      <c r="J330" s="81" t="n">
        <v>0</v>
      </c>
      <c r="K330" s="81" t="n">
        <v>0</v>
      </c>
      <c r="L330" s="81" t="n">
        <v>-1.40999997</v>
      </c>
      <c r="M330" s="81" t="n">
        <v>0</v>
      </c>
      <c r="N330" s="81" t="n">
        <v>3.61348295</v>
      </c>
      <c r="O330" s="81" t="n">
        <v>0</v>
      </c>
      <c r="P330" s="81" t="n">
        <v>-1.64325857</v>
      </c>
      <c r="Q330" s="81" t="n">
        <v>0</v>
      </c>
      <c r="R330" s="81" t="n">
        <v>0</v>
      </c>
      <c r="S330" s="81" t="n">
        <v>0.300000012</v>
      </c>
      <c r="T330" s="81" t="n">
        <v>5.4000001</v>
      </c>
      <c r="U330" s="80">
        <f>U304*'4 Transform Matrices'!Y331+V304*'4 Transform Matrices'!AC331+W304*'4 Transform Matrices'!AG331</f>
        <v/>
      </c>
      <c r="V330" s="80">
        <f>U304*'4 Transform Matrices'!Z331+V304*'4 Transform Matrices'!AD331+W304*'4 Transform Matrices'!AH331</f>
        <v/>
      </c>
      <c r="W330" s="80">
        <f>U304*'4 Transform Matrices'!AA331+V304*'4 Transform Matrices'!AE331+W304*'4 Transform Matrices'!AI331</f>
        <v/>
      </c>
      <c r="X330" s="80">
        <f>U304*'4 Transform Matrices'!AB331+V304*'4 Transform Matrices'!AF331+W304*'4 Transform Matrices'!AJ331+X304</f>
        <v/>
      </c>
      <c r="Y330" s="80">
        <f>Y304*'4 Transform Matrices'!Y331+Z304*'4 Transform Matrices'!AC331+AA304*'4 Transform Matrices'!AG331</f>
        <v/>
      </c>
      <c r="Z330" s="80">
        <f>Y304*'4 Transform Matrices'!Z331+Z304*'4 Transform Matrices'!AD331+AA304*'4 Transform Matrices'!AH331</f>
        <v/>
      </c>
      <c r="AA330" s="80">
        <f>Y304*'4 Transform Matrices'!AA331+Z304*'4 Transform Matrices'!AE331+AA304*'4 Transform Matrices'!AI331</f>
        <v/>
      </c>
      <c r="AB330" s="80">
        <f>Y304*'4 Transform Matrices'!AB331+Z304*'4 Transform Matrices'!AF331+AA304*'4 Transform Matrices'!AJ331+AB304</f>
        <v/>
      </c>
      <c r="AC330" s="80">
        <f>AC304*'4 Transform Matrices'!Y331+AD304*'4 Transform Matrices'!AC331+AE304*'4 Transform Matrices'!AG331</f>
        <v/>
      </c>
      <c r="AD330" s="80">
        <f>AC304*'4 Transform Matrices'!Z331+AD304*'4 Transform Matrices'!AD331+AE304*'4 Transform Matrices'!AH331</f>
        <v/>
      </c>
      <c r="AE330" s="80">
        <f>AC304*'4 Transform Matrices'!AA331+AD304*'4 Transform Matrices'!AE331+AE304*'4 Transform Matrices'!AI331</f>
        <v/>
      </c>
      <c r="AF330" s="80">
        <f>AC304*'4 Transform Matrices'!AB331+AD304*'4 Transform Matrices'!AF331+AE304*'4 Transform Matrices'!AJ331+AF304</f>
        <v/>
      </c>
      <c r="AG330" s="82">
        <f>MAX(ABS(I330-U330),ABS(J330-V330),ABS(K330-W330),ABS(L330-X330),ABS(M330-Y330),ABS(N330-Z330),ABS(O330-AA330),ABS(P330-AB330),ABS(Q330-AC330),ABS(R330-AD330),ABS(S330-AE330),ABS(T330-AF330))</f>
        <v/>
      </c>
      <c r="AI330" s="14" t="inlineStr"/>
    </row>
    <row r="331">
      <c r="A331" s="65" t="inlineStr">
        <is>
          <t>- Counterfort rib</t>
        </is>
      </c>
      <c r="B331" s="52" t="inlineStr">
        <is>
          <t>BNK-28</t>
        </is>
      </c>
      <c r="C331" s="63" t="inlineStr">
        <is>
          <t>Cube</t>
        </is>
      </c>
      <c r="D331" s="52" t="inlineStr">
        <is>
          <t>BNK-01</t>
        </is>
      </c>
      <c r="E331" s="52" t="n">
        <v>2</v>
      </c>
      <c r="F331" s="54">
        <f>L331</f>
        <v/>
      </c>
      <c r="G331" s="54">
        <f>P331</f>
        <v/>
      </c>
      <c r="H331" s="54">
        <f>T331</f>
        <v/>
      </c>
      <c r="I331" s="81" t="n">
        <v>0.180000007</v>
      </c>
      <c r="J331" s="81" t="n">
        <v>0</v>
      </c>
      <c r="K331" s="81" t="n">
        <v>0</v>
      </c>
      <c r="L331" s="81" t="n">
        <v>-1.40999997</v>
      </c>
      <c r="M331" s="81" t="n">
        <v>0</v>
      </c>
      <c r="N331" s="81" t="n">
        <v>2.63503599</v>
      </c>
      <c r="O331" s="81" t="n">
        <v>0</v>
      </c>
      <c r="P331" s="81" t="n">
        <v>-1.24599385</v>
      </c>
      <c r="Q331" s="81" t="n">
        <v>0</v>
      </c>
      <c r="R331" s="81" t="n">
        <v>0</v>
      </c>
      <c r="S331" s="81" t="n">
        <v>0.300000012</v>
      </c>
      <c r="T331" s="81" t="n">
        <v>7.9000001</v>
      </c>
      <c r="U331" s="80">
        <f>U304*'4 Transform Matrices'!Y332+V304*'4 Transform Matrices'!AC332+W304*'4 Transform Matrices'!AG332</f>
        <v/>
      </c>
      <c r="V331" s="80">
        <f>U304*'4 Transform Matrices'!Z332+V304*'4 Transform Matrices'!AD332+W304*'4 Transform Matrices'!AH332</f>
        <v/>
      </c>
      <c r="W331" s="80">
        <f>U304*'4 Transform Matrices'!AA332+V304*'4 Transform Matrices'!AE332+W304*'4 Transform Matrices'!AI332</f>
        <v/>
      </c>
      <c r="X331" s="80">
        <f>U304*'4 Transform Matrices'!AB332+V304*'4 Transform Matrices'!AF332+W304*'4 Transform Matrices'!AJ332+X304</f>
        <v/>
      </c>
      <c r="Y331" s="80">
        <f>Y304*'4 Transform Matrices'!Y332+Z304*'4 Transform Matrices'!AC332+AA304*'4 Transform Matrices'!AG332</f>
        <v/>
      </c>
      <c r="Z331" s="80">
        <f>Y304*'4 Transform Matrices'!Z332+Z304*'4 Transform Matrices'!AD332+AA304*'4 Transform Matrices'!AH332</f>
        <v/>
      </c>
      <c r="AA331" s="80">
        <f>Y304*'4 Transform Matrices'!AA332+Z304*'4 Transform Matrices'!AE332+AA304*'4 Transform Matrices'!AI332</f>
        <v/>
      </c>
      <c r="AB331" s="80">
        <f>Y304*'4 Transform Matrices'!AB332+Z304*'4 Transform Matrices'!AF332+AA304*'4 Transform Matrices'!AJ332+AB304</f>
        <v/>
      </c>
      <c r="AC331" s="80">
        <f>AC304*'4 Transform Matrices'!Y332+AD304*'4 Transform Matrices'!AC332+AE304*'4 Transform Matrices'!AG332</f>
        <v/>
      </c>
      <c r="AD331" s="80">
        <f>AC304*'4 Transform Matrices'!Z332+AD304*'4 Transform Matrices'!AD332+AE304*'4 Transform Matrices'!AH332</f>
        <v/>
      </c>
      <c r="AE331" s="80">
        <f>AC304*'4 Transform Matrices'!AA332+AD304*'4 Transform Matrices'!AE332+AE304*'4 Transform Matrices'!AI332</f>
        <v/>
      </c>
      <c r="AF331" s="80">
        <f>AC304*'4 Transform Matrices'!AB332+AD304*'4 Transform Matrices'!AF332+AE304*'4 Transform Matrices'!AJ332+AF304</f>
        <v/>
      </c>
      <c r="AG331" s="82">
        <f>MAX(ABS(I331-U331),ABS(J331-V331),ABS(K331-W331),ABS(L331-X331),ABS(M331-Y331),ABS(N331-Z331),ABS(O331-AA331),ABS(P331-AB331),ABS(Q331-AC331),ABS(R331-AD331),ABS(S331-AE331),ABS(T331-AF331))</f>
        <v/>
      </c>
      <c r="AI331" s="14" t="inlineStr"/>
    </row>
    <row r="332">
      <c r="A332" s="65" t="inlineStr">
        <is>
          <t>- Counterfort rib</t>
        </is>
      </c>
      <c r="B332" s="52" t="inlineStr">
        <is>
          <t>BNK-29</t>
        </is>
      </c>
      <c r="C332" s="63" t="inlineStr">
        <is>
          <t>Cube</t>
        </is>
      </c>
      <c r="D332" s="52" t="inlineStr">
        <is>
          <t>BNK-01</t>
        </is>
      </c>
      <c r="E332" s="52" t="n">
        <v>2</v>
      </c>
      <c r="F332" s="54">
        <f>L332</f>
        <v/>
      </c>
      <c r="G332" s="54">
        <f>P332</f>
        <v/>
      </c>
      <c r="H332" s="54">
        <f>T332</f>
        <v/>
      </c>
      <c r="I332" s="81" t="n">
        <v>0.180000007</v>
      </c>
      <c r="J332" s="81" t="n">
        <v>0</v>
      </c>
      <c r="K332" s="81" t="n">
        <v>0</v>
      </c>
      <c r="L332" s="81" t="n">
        <v>-1.40999997</v>
      </c>
      <c r="M332" s="81" t="n">
        <v>0</v>
      </c>
      <c r="N332" s="81" t="n">
        <v>1.30810273</v>
      </c>
      <c r="O332" s="81" t="n">
        <v>0</v>
      </c>
      <c r="P332" s="81" t="n">
        <v>-0.74302882</v>
      </c>
      <c r="Q332" s="81" t="n">
        <v>0</v>
      </c>
      <c r="R332" s="81" t="n">
        <v>0</v>
      </c>
      <c r="S332" s="81" t="n">
        <v>0.300000012</v>
      </c>
      <c r="T332" s="81" t="n">
        <v>10.3999996</v>
      </c>
      <c r="U332" s="80">
        <f>U304*'4 Transform Matrices'!Y333+V304*'4 Transform Matrices'!AC333+W304*'4 Transform Matrices'!AG333</f>
        <v/>
      </c>
      <c r="V332" s="80">
        <f>U304*'4 Transform Matrices'!Z333+V304*'4 Transform Matrices'!AD333+W304*'4 Transform Matrices'!AH333</f>
        <v/>
      </c>
      <c r="W332" s="80">
        <f>U304*'4 Transform Matrices'!AA333+V304*'4 Transform Matrices'!AE333+W304*'4 Transform Matrices'!AI333</f>
        <v/>
      </c>
      <c r="X332" s="80">
        <f>U304*'4 Transform Matrices'!AB333+V304*'4 Transform Matrices'!AF333+W304*'4 Transform Matrices'!AJ333+X304</f>
        <v/>
      </c>
      <c r="Y332" s="80">
        <f>Y304*'4 Transform Matrices'!Y333+Z304*'4 Transform Matrices'!AC333+AA304*'4 Transform Matrices'!AG333</f>
        <v/>
      </c>
      <c r="Z332" s="80">
        <f>Y304*'4 Transform Matrices'!Z333+Z304*'4 Transform Matrices'!AD333+AA304*'4 Transform Matrices'!AH333</f>
        <v/>
      </c>
      <c r="AA332" s="80">
        <f>Y304*'4 Transform Matrices'!AA333+Z304*'4 Transform Matrices'!AE333+AA304*'4 Transform Matrices'!AI333</f>
        <v/>
      </c>
      <c r="AB332" s="80">
        <f>Y304*'4 Transform Matrices'!AB333+Z304*'4 Transform Matrices'!AF333+AA304*'4 Transform Matrices'!AJ333+AB304</f>
        <v/>
      </c>
      <c r="AC332" s="80">
        <f>AC304*'4 Transform Matrices'!Y333+AD304*'4 Transform Matrices'!AC333+AE304*'4 Transform Matrices'!AG333</f>
        <v/>
      </c>
      <c r="AD332" s="80">
        <f>AC304*'4 Transform Matrices'!Z333+AD304*'4 Transform Matrices'!AD333+AE304*'4 Transform Matrices'!AH333</f>
        <v/>
      </c>
      <c r="AE332" s="80">
        <f>AC304*'4 Transform Matrices'!AA333+AD304*'4 Transform Matrices'!AE333+AE304*'4 Transform Matrices'!AI333</f>
        <v/>
      </c>
      <c r="AF332" s="80">
        <f>AC304*'4 Transform Matrices'!AB333+AD304*'4 Transform Matrices'!AF333+AE304*'4 Transform Matrices'!AJ333+AF304</f>
        <v/>
      </c>
      <c r="AG332" s="82">
        <f>MAX(ABS(I332-U332),ABS(J332-V332),ABS(K332-W332),ABS(L332-X332),ABS(M332-Y332),ABS(N332-Z332),ABS(O332-AA332),ABS(P332-AB332),ABS(Q332-AC332),ABS(R332-AD332),ABS(S332-AE332),ABS(T332-AF332))</f>
        <v/>
      </c>
      <c r="AI332" s="14" t="inlineStr"/>
    </row>
    <row r="333">
      <c r="A333" s="65" t="inlineStr">
        <is>
          <t>- Counterfort rib</t>
        </is>
      </c>
      <c r="B333" s="52" t="inlineStr">
        <is>
          <t>BNK-30</t>
        </is>
      </c>
      <c r="C333" s="63" t="inlineStr">
        <is>
          <t>Cube</t>
        </is>
      </c>
      <c r="D333" s="52" t="inlineStr">
        <is>
          <t>BNK-01</t>
        </is>
      </c>
      <c r="E333" s="52" t="n">
        <v>2</v>
      </c>
      <c r="F333" s="54">
        <f>L333</f>
        <v/>
      </c>
      <c r="G333" s="54">
        <f>P333</f>
        <v/>
      </c>
      <c r="H333" s="54">
        <f>T333</f>
        <v/>
      </c>
      <c r="I333" s="81" t="n">
        <v>0.180000007</v>
      </c>
      <c r="J333" s="81" t="n">
        <v>0</v>
      </c>
      <c r="K333" s="81" t="n">
        <v>0</v>
      </c>
      <c r="L333" s="81" t="n">
        <v>-1.40999997</v>
      </c>
      <c r="M333" s="81" t="n">
        <v>0</v>
      </c>
      <c r="N333" s="81" t="n">
        <v>0.392828226</v>
      </c>
      <c r="O333" s="81" t="n">
        <v>0</v>
      </c>
      <c r="P333" s="81" t="n">
        <v>-0.17420578</v>
      </c>
      <c r="Q333" s="81" t="n">
        <v>0</v>
      </c>
      <c r="R333" s="81" t="n">
        <v>0</v>
      </c>
      <c r="S333" s="81" t="n">
        <v>0.300000012</v>
      </c>
      <c r="T333" s="81" t="n">
        <v>12.6000004</v>
      </c>
      <c r="U333" s="80">
        <f>U304*'4 Transform Matrices'!Y334+V304*'4 Transform Matrices'!AC334+W304*'4 Transform Matrices'!AG334</f>
        <v/>
      </c>
      <c r="V333" s="80">
        <f>U304*'4 Transform Matrices'!Z334+V304*'4 Transform Matrices'!AD334+W304*'4 Transform Matrices'!AH334</f>
        <v/>
      </c>
      <c r="W333" s="80">
        <f>U304*'4 Transform Matrices'!AA334+V304*'4 Transform Matrices'!AE334+W304*'4 Transform Matrices'!AI334</f>
        <v/>
      </c>
      <c r="X333" s="80">
        <f>U304*'4 Transform Matrices'!AB334+V304*'4 Transform Matrices'!AF334+W304*'4 Transform Matrices'!AJ334+X304</f>
        <v/>
      </c>
      <c r="Y333" s="80">
        <f>Y304*'4 Transform Matrices'!Y334+Z304*'4 Transform Matrices'!AC334+AA304*'4 Transform Matrices'!AG334</f>
        <v/>
      </c>
      <c r="Z333" s="80">
        <f>Y304*'4 Transform Matrices'!Z334+Z304*'4 Transform Matrices'!AD334+AA304*'4 Transform Matrices'!AH334</f>
        <v/>
      </c>
      <c r="AA333" s="80">
        <f>Y304*'4 Transform Matrices'!AA334+Z304*'4 Transform Matrices'!AE334+AA304*'4 Transform Matrices'!AI334</f>
        <v/>
      </c>
      <c r="AB333" s="80">
        <f>Y304*'4 Transform Matrices'!AB334+Z304*'4 Transform Matrices'!AF334+AA304*'4 Transform Matrices'!AJ334+AB304</f>
        <v/>
      </c>
      <c r="AC333" s="80">
        <f>AC304*'4 Transform Matrices'!Y334+AD304*'4 Transform Matrices'!AC334+AE304*'4 Transform Matrices'!AG334</f>
        <v/>
      </c>
      <c r="AD333" s="80">
        <f>AC304*'4 Transform Matrices'!Z334+AD304*'4 Transform Matrices'!AD334+AE304*'4 Transform Matrices'!AH334</f>
        <v/>
      </c>
      <c r="AE333" s="80">
        <f>AC304*'4 Transform Matrices'!AA334+AD304*'4 Transform Matrices'!AE334+AE304*'4 Transform Matrices'!AI334</f>
        <v/>
      </c>
      <c r="AF333" s="80">
        <f>AC304*'4 Transform Matrices'!AB334+AD304*'4 Transform Matrices'!AF334+AE304*'4 Transform Matrices'!AJ334+AF304</f>
        <v/>
      </c>
      <c r="AG333" s="82">
        <f>MAX(ABS(I333-U333),ABS(J333-V333),ABS(K333-W333),ABS(L333-X333),ABS(M333-Y333),ABS(N333-Z333),ABS(O333-AA333),ABS(P333-AB333),ABS(Q333-AC333),ABS(R333-AD333),ABS(S333-AE333),ABS(T333-AF333))</f>
        <v/>
      </c>
      <c r="AI333" s="14" t="inlineStr"/>
    </row>
    <row r="334">
      <c r="A334" s="65" t="inlineStr">
        <is>
          <t>- Retaining wall E</t>
        </is>
      </c>
      <c r="B334" s="52" t="inlineStr">
        <is>
          <t>BNK-31</t>
        </is>
      </c>
      <c r="C334" s="63" t="inlineStr">
        <is>
          <t>Cube</t>
        </is>
      </c>
      <c r="D334" s="52" t="inlineStr">
        <is>
          <t>BNK-01</t>
        </is>
      </c>
      <c r="E334" s="52" t="n">
        <v>2</v>
      </c>
      <c r="F334" s="54">
        <f>L334</f>
        <v/>
      </c>
      <c r="G334" s="54">
        <f>P334</f>
        <v/>
      </c>
      <c r="H334" s="54">
        <f>T334</f>
        <v/>
      </c>
      <c r="I334" s="81" t="n">
        <v>0.349999994</v>
      </c>
      <c r="J334" s="81" t="n">
        <v>0</v>
      </c>
      <c r="K334" s="81" t="n">
        <v>0</v>
      </c>
      <c r="L334" s="81" t="n">
        <v>1.67499995</v>
      </c>
      <c r="M334" s="81" t="n">
        <v>0</v>
      </c>
      <c r="N334" s="81" t="n">
        <v>3.85710001</v>
      </c>
      <c r="O334" s="81" t="n">
        <v>0</v>
      </c>
      <c r="P334" s="81" t="n">
        <v>-1.82145</v>
      </c>
      <c r="Q334" s="81" t="n">
        <v>0</v>
      </c>
      <c r="R334" s="81" t="n">
        <v>0</v>
      </c>
      <c r="S334" s="81" t="n">
        <v>1.24499989</v>
      </c>
      <c r="T334" s="81" t="n">
        <v>4.26249981</v>
      </c>
      <c r="U334" s="80">
        <f>U304*'4 Transform Matrices'!Y335+V304*'4 Transform Matrices'!AC335+W304*'4 Transform Matrices'!AG335</f>
        <v/>
      </c>
      <c r="V334" s="80">
        <f>U304*'4 Transform Matrices'!Z335+V304*'4 Transform Matrices'!AD335+W304*'4 Transform Matrices'!AH335</f>
        <v/>
      </c>
      <c r="W334" s="80">
        <f>U304*'4 Transform Matrices'!AA335+V304*'4 Transform Matrices'!AE335+W304*'4 Transform Matrices'!AI335</f>
        <v/>
      </c>
      <c r="X334" s="80">
        <f>U304*'4 Transform Matrices'!AB335+V304*'4 Transform Matrices'!AF335+W304*'4 Transform Matrices'!AJ335+X304</f>
        <v/>
      </c>
      <c r="Y334" s="80">
        <f>Y304*'4 Transform Matrices'!Y335+Z304*'4 Transform Matrices'!AC335+AA304*'4 Transform Matrices'!AG335</f>
        <v/>
      </c>
      <c r="Z334" s="80">
        <f>Y304*'4 Transform Matrices'!Z335+Z304*'4 Transform Matrices'!AD335+AA304*'4 Transform Matrices'!AH335</f>
        <v/>
      </c>
      <c r="AA334" s="80">
        <f>Y304*'4 Transform Matrices'!AA335+Z304*'4 Transform Matrices'!AE335+AA304*'4 Transform Matrices'!AI335</f>
        <v/>
      </c>
      <c r="AB334" s="80">
        <f>Y304*'4 Transform Matrices'!AB335+Z304*'4 Transform Matrices'!AF335+AA304*'4 Transform Matrices'!AJ335+AB304</f>
        <v/>
      </c>
      <c r="AC334" s="80">
        <f>AC304*'4 Transform Matrices'!Y335+AD304*'4 Transform Matrices'!AC335+AE304*'4 Transform Matrices'!AG335</f>
        <v/>
      </c>
      <c r="AD334" s="80">
        <f>AC304*'4 Transform Matrices'!Z335+AD304*'4 Transform Matrices'!AD335+AE304*'4 Transform Matrices'!AH335</f>
        <v/>
      </c>
      <c r="AE334" s="80">
        <f>AC304*'4 Transform Matrices'!AA335+AD304*'4 Transform Matrices'!AE335+AE304*'4 Transform Matrices'!AI335</f>
        <v/>
      </c>
      <c r="AF334" s="80">
        <f>AC304*'4 Transform Matrices'!AB335+AD304*'4 Transform Matrices'!AF335+AE304*'4 Transform Matrices'!AJ335+AF304</f>
        <v/>
      </c>
      <c r="AG334" s="82">
        <f>MAX(ABS(I334-U334),ABS(J334-V334),ABS(K334-W334),ABS(L334-X334),ABS(M334-Y334),ABS(N334-Z334),ABS(O334-AA334),ABS(P334-AB334),ABS(Q334-AC334),ABS(R334-AD334),ABS(S334-AE334),ABS(T334-AF334))</f>
        <v/>
      </c>
      <c r="AI334" s="14" t="inlineStr"/>
    </row>
    <row r="335">
      <c r="A335" s="65" t="inlineStr">
        <is>
          <t>- Coping slab E</t>
        </is>
      </c>
      <c r="B335" s="52" t="inlineStr">
        <is>
          <t>BNK-32</t>
        </is>
      </c>
      <c r="C335" s="63" t="inlineStr">
        <is>
          <t>Cube</t>
        </is>
      </c>
      <c r="D335" s="52" t="inlineStr">
        <is>
          <t>BNK-01</t>
        </is>
      </c>
      <c r="E335" s="52" t="n">
        <v>2</v>
      </c>
      <c r="F335" s="54">
        <f>L335</f>
        <v/>
      </c>
      <c r="G335" s="54">
        <f>P335</f>
        <v/>
      </c>
      <c r="H335" s="54">
        <f>T335</f>
        <v/>
      </c>
      <c r="I335" s="81" t="n">
        <v>0.850000024</v>
      </c>
      <c r="J335" s="81" t="n">
        <v>0</v>
      </c>
      <c r="K335" s="81" t="n">
        <v>0</v>
      </c>
      <c r="L335" s="81" t="n">
        <v>1.82000005</v>
      </c>
      <c r="M335" s="81" t="n">
        <v>0</v>
      </c>
      <c r="N335" s="81" t="n">
        <v>0.159999996</v>
      </c>
      <c r="O335" s="81" t="n">
        <v>0</v>
      </c>
      <c r="P335" s="81" t="n">
        <v>0.167099997</v>
      </c>
      <c r="Q335" s="81" t="n">
        <v>0</v>
      </c>
      <c r="R335" s="81" t="n">
        <v>0</v>
      </c>
      <c r="S335" s="81" t="n">
        <v>1.26499987</v>
      </c>
      <c r="T335" s="81" t="n">
        <v>4.26249981</v>
      </c>
      <c r="U335" s="80">
        <f>U304*'4 Transform Matrices'!Y336+V304*'4 Transform Matrices'!AC336+W304*'4 Transform Matrices'!AG336</f>
        <v/>
      </c>
      <c r="V335" s="80">
        <f>U304*'4 Transform Matrices'!Z336+V304*'4 Transform Matrices'!AD336+W304*'4 Transform Matrices'!AH336</f>
        <v/>
      </c>
      <c r="W335" s="80">
        <f>U304*'4 Transform Matrices'!AA336+V304*'4 Transform Matrices'!AE336+W304*'4 Transform Matrices'!AI336</f>
        <v/>
      </c>
      <c r="X335" s="80">
        <f>U304*'4 Transform Matrices'!AB336+V304*'4 Transform Matrices'!AF336+W304*'4 Transform Matrices'!AJ336+X304</f>
        <v/>
      </c>
      <c r="Y335" s="80">
        <f>Y304*'4 Transform Matrices'!Y336+Z304*'4 Transform Matrices'!AC336+AA304*'4 Transform Matrices'!AG336</f>
        <v/>
      </c>
      <c r="Z335" s="80">
        <f>Y304*'4 Transform Matrices'!Z336+Z304*'4 Transform Matrices'!AD336+AA304*'4 Transform Matrices'!AH336</f>
        <v/>
      </c>
      <c r="AA335" s="80">
        <f>Y304*'4 Transform Matrices'!AA336+Z304*'4 Transform Matrices'!AE336+AA304*'4 Transform Matrices'!AI336</f>
        <v/>
      </c>
      <c r="AB335" s="80">
        <f>Y304*'4 Transform Matrices'!AB336+Z304*'4 Transform Matrices'!AF336+AA304*'4 Transform Matrices'!AJ336+AB304</f>
        <v/>
      </c>
      <c r="AC335" s="80">
        <f>AC304*'4 Transform Matrices'!Y336+AD304*'4 Transform Matrices'!AC336+AE304*'4 Transform Matrices'!AG336</f>
        <v/>
      </c>
      <c r="AD335" s="80">
        <f>AC304*'4 Transform Matrices'!Z336+AD304*'4 Transform Matrices'!AD336+AE304*'4 Transform Matrices'!AH336</f>
        <v/>
      </c>
      <c r="AE335" s="80">
        <f>AC304*'4 Transform Matrices'!AA336+AD304*'4 Transform Matrices'!AE336+AE304*'4 Transform Matrices'!AI336</f>
        <v/>
      </c>
      <c r="AF335" s="80">
        <f>AC304*'4 Transform Matrices'!AB336+AD304*'4 Transform Matrices'!AF336+AE304*'4 Transform Matrices'!AJ336+AF304</f>
        <v/>
      </c>
      <c r="AG335" s="82">
        <f>MAX(ABS(I335-U335),ABS(J335-V335),ABS(K335-W335),ABS(L335-X335),ABS(M335-Y335),ABS(N335-Z335),ABS(O335-AA335),ABS(P335-AB335),ABS(Q335-AC335),ABS(R335-AD335),ABS(S335-AE335),ABS(T335-AF335))</f>
        <v/>
      </c>
      <c r="AI335" s="14" t="inlineStr"/>
    </row>
    <row r="336">
      <c r="A336" s="65" t="inlineStr">
        <is>
          <t>- Retaining wall E</t>
        </is>
      </c>
      <c r="B336" s="52" t="inlineStr">
        <is>
          <t>BNK-33</t>
        </is>
      </c>
      <c r="C336" s="63" t="inlineStr">
        <is>
          <t>Cube</t>
        </is>
      </c>
      <c r="D336" s="52" t="inlineStr">
        <is>
          <t>BNK-01</t>
        </is>
      </c>
      <c r="E336" s="52" t="n">
        <v>2</v>
      </c>
      <c r="F336" s="54">
        <f>L336</f>
        <v/>
      </c>
      <c r="G336" s="54">
        <f>P336</f>
        <v/>
      </c>
      <c r="H336" s="54">
        <f>T336</f>
        <v/>
      </c>
      <c r="I336" s="81" t="n">
        <v>0.349999994</v>
      </c>
      <c r="J336" s="81" t="n">
        <v>0</v>
      </c>
      <c r="K336" s="81" t="n">
        <v>0</v>
      </c>
      <c r="L336" s="81" t="n">
        <v>1.67499995</v>
      </c>
      <c r="M336" s="81" t="n">
        <v>0</v>
      </c>
      <c r="N336" s="81" t="n">
        <v>3.91379976</v>
      </c>
      <c r="O336" s="81" t="n">
        <v>0</v>
      </c>
      <c r="P336" s="81" t="n">
        <v>-1.79310012</v>
      </c>
      <c r="Q336" s="81" t="n">
        <v>0</v>
      </c>
      <c r="R336" s="81" t="n">
        <v>0</v>
      </c>
      <c r="S336" s="81" t="n">
        <v>1.24499989</v>
      </c>
      <c r="T336" s="81" t="n">
        <v>5.48750019</v>
      </c>
      <c r="U336" s="80">
        <f>U304*'4 Transform Matrices'!Y337+V304*'4 Transform Matrices'!AC337+W304*'4 Transform Matrices'!AG337</f>
        <v/>
      </c>
      <c r="V336" s="80">
        <f>U304*'4 Transform Matrices'!Z337+V304*'4 Transform Matrices'!AD337+W304*'4 Transform Matrices'!AH337</f>
        <v/>
      </c>
      <c r="W336" s="80">
        <f>U304*'4 Transform Matrices'!AA337+V304*'4 Transform Matrices'!AE337+W304*'4 Transform Matrices'!AI337</f>
        <v/>
      </c>
      <c r="X336" s="80">
        <f>U304*'4 Transform Matrices'!AB337+V304*'4 Transform Matrices'!AF337+W304*'4 Transform Matrices'!AJ337+X304</f>
        <v/>
      </c>
      <c r="Y336" s="80">
        <f>Y304*'4 Transform Matrices'!Y337+Z304*'4 Transform Matrices'!AC337+AA304*'4 Transform Matrices'!AG337</f>
        <v/>
      </c>
      <c r="Z336" s="80">
        <f>Y304*'4 Transform Matrices'!Z337+Z304*'4 Transform Matrices'!AD337+AA304*'4 Transform Matrices'!AH337</f>
        <v/>
      </c>
      <c r="AA336" s="80">
        <f>Y304*'4 Transform Matrices'!AA337+Z304*'4 Transform Matrices'!AE337+AA304*'4 Transform Matrices'!AI337</f>
        <v/>
      </c>
      <c r="AB336" s="80">
        <f>Y304*'4 Transform Matrices'!AB337+Z304*'4 Transform Matrices'!AF337+AA304*'4 Transform Matrices'!AJ337+AB304</f>
        <v/>
      </c>
      <c r="AC336" s="80">
        <f>AC304*'4 Transform Matrices'!Y337+AD304*'4 Transform Matrices'!AC337+AE304*'4 Transform Matrices'!AG337</f>
        <v/>
      </c>
      <c r="AD336" s="80">
        <f>AC304*'4 Transform Matrices'!Z337+AD304*'4 Transform Matrices'!AD337+AE304*'4 Transform Matrices'!AH337</f>
        <v/>
      </c>
      <c r="AE336" s="80">
        <f>AC304*'4 Transform Matrices'!AA337+AD304*'4 Transform Matrices'!AE337+AE304*'4 Transform Matrices'!AI337</f>
        <v/>
      </c>
      <c r="AF336" s="80">
        <f>AC304*'4 Transform Matrices'!AB337+AD304*'4 Transform Matrices'!AF337+AE304*'4 Transform Matrices'!AJ337+AF304</f>
        <v/>
      </c>
      <c r="AG336" s="82">
        <f>MAX(ABS(I336-U336),ABS(J336-V336),ABS(K336-W336),ABS(L336-X336),ABS(M336-Y336),ABS(N336-Z336),ABS(O336-AA336),ABS(P336-AB336),ABS(Q336-AC336),ABS(R336-AD336),ABS(S336-AE336),ABS(T336-AF336))</f>
        <v/>
      </c>
      <c r="AI336" s="14" t="inlineStr"/>
    </row>
    <row r="337">
      <c r="A337" s="65" t="inlineStr">
        <is>
          <t>- Coping slab E</t>
        </is>
      </c>
      <c r="B337" s="52" t="inlineStr">
        <is>
          <t>BNK-34</t>
        </is>
      </c>
      <c r="C337" s="63" t="inlineStr">
        <is>
          <t>Cube</t>
        </is>
      </c>
      <c r="D337" s="52" t="inlineStr">
        <is>
          <t>BNK-01</t>
        </is>
      </c>
      <c r="E337" s="52" t="n">
        <v>2</v>
      </c>
      <c r="F337" s="54">
        <f>L337</f>
        <v/>
      </c>
      <c r="G337" s="54">
        <f>P337</f>
        <v/>
      </c>
      <c r="H337" s="54">
        <f>T337</f>
        <v/>
      </c>
      <c r="I337" s="81" t="n">
        <v>0.850000024</v>
      </c>
      <c r="J337" s="81" t="n">
        <v>0</v>
      </c>
      <c r="K337" s="81" t="n">
        <v>0</v>
      </c>
      <c r="L337" s="81" t="n">
        <v>1.82000005</v>
      </c>
      <c r="M337" s="81" t="n">
        <v>0</v>
      </c>
      <c r="N337" s="81" t="n">
        <v>0.159999996</v>
      </c>
      <c r="O337" s="81" t="n">
        <v>0</v>
      </c>
      <c r="P337" s="81" t="n">
        <v>0.22379972</v>
      </c>
      <c r="Q337" s="81" t="n">
        <v>0</v>
      </c>
      <c r="R337" s="81" t="n">
        <v>0</v>
      </c>
      <c r="S337" s="81" t="n">
        <v>1.26499987</v>
      </c>
      <c r="T337" s="81" t="n">
        <v>5.48750019</v>
      </c>
      <c r="U337" s="80">
        <f>U304*'4 Transform Matrices'!Y338+V304*'4 Transform Matrices'!AC338+W304*'4 Transform Matrices'!AG338</f>
        <v/>
      </c>
      <c r="V337" s="80">
        <f>U304*'4 Transform Matrices'!Z338+V304*'4 Transform Matrices'!AD338+W304*'4 Transform Matrices'!AH338</f>
        <v/>
      </c>
      <c r="W337" s="80">
        <f>U304*'4 Transform Matrices'!AA338+V304*'4 Transform Matrices'!AE338+W304*'4 Transform Matrices'!AI338</f>
        <v/>
      </c>
      <c r="X337" s="80">
        <f>U304*'4 Transform Matrices'!AB338+V304*'4 Transform Matrices'!AF338+W304*'4 Transform Matrices'!AJ338+X304</f>
        <v/>
      </c>
      <c r="Y337" s="80">
        <f>Y304*'4 Transform Matrices'!Y338+Z304*'4 Transform Matrices'!AC338+AA304*'4 Transform Matrices'!AG338</f>
        <v/>
      </c>
      <c r="Z337" s="80">
        <f>Y304*'4 Transform Matrices'!Z338+Z304*'4 Transform Matrices'!AD338+AA304*'4 Transform Matrices'!AH338</f>
        <v/>
      </c>
      <c r="AA337" s="80">
        <f>Y304*'4 Transform Matrices'!AA338+Z304*'4 Transform Matrices'!AE338+AA304*'4 Transform Matrices'!AI338</f>
        <v/>
      </c>
      <c r="AB337" s="80">
        <f>Y304*'4 Transform Matrices'!AB338+Z304*'4 Transform Matrices'!AF338+AA304*'4 Transform Matrices'!AJ338+AB304</f>
        <v/>
      </c>
      <c r="AC337" s="80">
        <f>AC304*'4 Transform Matrices'!Y338+AD304*'4 Transform Matrices'!AC338+AE304*'4 Transform Matrices'!AG338</f>
        <v/>
      </c>
      <c r="AD337" s="80">
        <f>AC304*'4 Transform Matrices'!Z338+AD304*'4 Transform Matrices'!AD338+AE304*'4 Transform Matrices'!AH338</f>
        <v/>
      </c>
      <c r="AE337" s="80">
        <f>AC304*'4 Transform Matrices'!AA338+AD304*'4 Transform Matrices'!AE338+AE304*'4 Transform Matrices'!AI338</f>
        <v/>
      </c>
      <c r="AF337" s="80">
        <f>AC304*'4 Transform Matrices'!AB338+AD304*'4 Transform Matrices'!AF338+AE304*'4 Transform Matrices'!AJ338+AF304</f>
        <v/>
      </c>
      <c r="AG337" s="82">
        <f>MAX(ABS(I337-U337),ABS(J337-V337),ABS(K337-W337),ABS(L337-X337),ABS(M337-Y337),ABS(N337-Z337),ABS(O337-AA337),ABS(P337-AB337),ABS(Q337-AC337),ABS(R337-AD337),ABS(S337-AE337),ABS(T337-AF337))</f>
        <v/>
      </c>
      <c r="AI337" s="14" t="inlineStr"/>
    </row>
    <row r="338">
      <c r="A338" s="65" t="inlineStr">
        <is>
          <t>- Retaining wall E</t>
        </is>
      </c>
      <c r="B338" s="52" t="inlineStr">
        <is>
          <t>BNK-35</t>
        </is>
      </c>
      <c r="C338" s="63" t="inlineStr">
        <is>
          <t>Cube</t>
        </is>
      </c>
      <c r="D338" s="52" t="inlineStr">
        <is>
          <t>BNK-01</t>
        </is>
      </c>
      <c r="E338" s="52" t="n">
        <v>2</v>
      </c>
      <c r="F338" s="54">
        <f>L338</f>
        <v/>
      </c>
      <c r="G338" s="54">
        <f>P338</f>
        <v/>
      </c>
      <c r="H338" s="54">
        <f>T338</f>
        <v/>
      </c>
      <c r="I338" s="81" t="n">
        <v>0.349999994</v>
      </c>
      <c r="J338" s="81" t="n">
        <v>0</v>
      </c>
      <c r="K338" s="81" t="n">
        <v>0</v>
      </c>
      <c r="L338" s="81" t="n">
        <v>1.67499995</v>
      </c>
      <c r="M338" s="81" t="n">
        <v>0</v>
      </c>
      <c r="N338" s="81" t="n">
        <v>3.86025572</v>
      </c>
      <c r="O338" s="81" t="n">
        <v>0</v>
      </c>
      <c r="P338" s="81" t="n">
        <v>-1.77321482</v>
      </c>
      <c r="Q338" s="81" t="n">
        <v>0</v>
      </c>
      <c r="R338" s="81" t="n">
        <v>0</v>
      </c>
      <c r="S338" s="81" t="n">
        <v>1.24499989</v>
      </c>
      <c r="T338" s="81" t="n">
        <v>6.71249962</v>
      </c>
      <c r="U338" s="80">
        <f>U304*'4 Transform Matrices'!Y339+V304*'4 Transform Matrices'!AC339+W304*'4 Transform Matrices'!AG339</f>
        <v/>
      </c>
      <c r="V338" s="80">
        <f>U304*'4 Transform Matrices'!Z339+V304*'4 Transform Matrices'!AD339+W304*'4 Transform Matrices'!AH339</f>
        <v/>
      </c>
      <c r="W338" s="80">
        <f>U304*'4 Transform Matrices'!AA339+V304*'4 Transform Matrices'!AE339+W304*'4 Transform Matrices'!AI339</f>
        <v/>
      </c>
      <c r="X338" s="80">
        <f>U304*'4 Transform Matrices'!AB339+V304*'4 Transform Matrices'!AF339+W304*'4 Transform Matrices'!AJ339+X304</f>
        <v/>
      </c>
      <c r="Y338" s="80">
        <f>Y304*'4 Transform Matrices'!Y339+Z304*'4 Transform Matrices'!AC339+AA304*'4 Transform Matrices'!AG339</f>
        <v/>
      </c>
      <c r="Z338" s="80">
        <f>Y304*'4 Transform Matrices'!Z339+Z304*'4 Transform Matrices'!AD339+AA304*'4 Transform Matrices'!AH339</f>
        <v/>
      </c>
      <c r="AA338" s="80">
        <f>Y304*'4 Transform Matrices'!AA339+Z304*'4 Transform Matrices'!AE339+AA304*'4 Transform Matrices'!AI339</f>
        <v/>
      </c>
      <c r="AB338" s="80">
        <f>Y304*'4 Transform Matrices'!AB339+Z304*'4 Transform Matrices'!AF339+AA304*'4 Transform Matrices'!AJ339+AB304</f>
        <v/>
      </c>
      <c r="AC338" s="80">
        <f>AC304*'4 Transform Matrices'!Y339+AD304*'4 Transform Matrices'!AC339+AE304*'4 Transform Matrices'!AG339</f>
        <v/>
      </c>
      <c r="AD338" s="80">
        <f>AC304*'4 Transform Matrices'!Z339+AD304*'4 Transform Matrices'!AD339+AE304*'4 Transform Matrices'!AH339</f>
        <v/>
      </c>
      <c r="AE338" s="80">
        <f>AC304*'4 Transform Matrices'!AA339+AD304*'4 Transform Matrices'!AE339+AE304*'4 Transform Matrices'!AI339</f>
        <v/>
      </c>
      <c r="AF338" s="80">
        <f>AC304*'4 Transform Matrices'!AB339+AD304*'4 Transform Matrices'!AF339+AE304*'4 Transform Matrices'!AJ339+AF304</f>
        <v/>
      </c>
      <c r="AG338" s="82">
        <f>MAX(ABS(I338-U338),ABS(J338-V338),ABS(K338-W338),ABS(L338-X338),ABS(M338-Y338),ABS(N338-Z338),ABS(O338-AA338),ABS(P338-AB338),ABS(Q338-AC338),ABS(R338-AD338),ABS(S338-AE338),ABS(T338-AF338))</f>
        <v/>
      </c>
      <c r="AI338" s="14" t="inlineStr"/>
    </row>
    <row r="339">
      <c r="A339" s="65" t="inlineStr">
        <is>
          <t>- Coping slab E</t>
        </is>
      </c>
      <c r="B339" s="52" t="inlineStr">
        <is>
          <t>BNK-36</t>
        </is>
      </c>
      <c r="C339" s="63" t="inlineStr">
        <is>
          <t>Cube</t>
        </is>
      </c>
      <c r="D339" s="52" t="inlineStr">
        <is>
          <t>BNK-01</t>
        </is>
      </c>
      <c r="E339" s="52" t="n">
        <v>2</v>
      </c>
      <c r="F339" s="54">
        <f>L339</f>
        <v/>
      </c>
      <c r="G339" s="54">
        <f>P339</f>
        <v/>
      </c>
      <c r="H339" s="54">
        <f>T339</f>
        <v/>
      </c>
      <c r="I339" s="81" t="n">
        <v>0.850000024</v>
      </c>
      <c r="J339" s="81" t="n">
        <v>0</v>
      </c>
      <c r="K339" s="81" t="n">
        <v>0</v>
      </c>
      <c r="L339" s="81" t="n">
        <v>1.82000005</v>
      </c>
      <c r="M339" s="81" t="n">
        <v>0</v>
      </c>
      <c r="N339" s="81" t="n">
        <v>0.159999996</v>
      </c>
      <c r="O339" s="81" t="n">
        <v>0</v>
      </c>
      <c r="P339" s="81" t="n">
        <v>0.216913119</v>
      </c>
      <c r="Q339" s="81" t="n">
        <v>0</v>
      </c>
      <c r="R339" s="81" t="n">
        <v>0</v>
      </c>
      <c r="S339" s="81" t="n">
        <v>1.26499987</v>
      </c>
      <c r="T339" s="81" t="n">
        <v>6.71249962</v>
      </c>
      <c r="U339" s="80">
        <f>U304*'4 Transform Matrices'!Y340+V304*'4 Transform Matrices'!AC340+W304*'4 Transform Matrices'!AG340</f>
        <v/>
      </c>
      <c r="V339" s="80">
        <f>U304*'4 Transform Matrices'!Z340+V304*'4 Transform Matrices'!AD340+W304*'4 Transform Matrices'!AH340</f>
        <v/>
      </c>
      <c r="W339" s="80">
        <f>U304*'4 Transform Matrices'!AA340+V304*'4 Transform Matrices'!AE340+W304*'4 Transform Matrices'!AI340</f>
        <v/>
      </c>
      <c r="X339" s="80">
        <f>U304*'4 Transform Matrices'!AB340+V304*'4 Transform Matrices'!AF340+W304*'4 Transform Matrices'!AJ340+X304</f>
        <v/>
      </c>
      <c r="Y339" s="80">
        <f>Y304*'4 Transform Matrices'!Y340+Z304*'4 Transform Matrices'!AC340+AA304*'4 Transform Matrices'!AG340</f>
        <v/>
      </c>
      <c r="Z339" s="80">
        <f>Y304*'4 Transform Matrices'!Z340+Z304*'4 Transform Matrices'!AD340+AA304*'4 Transform Matrices'!AH340</f>
        <v/>
      </c>
      <c r="AA339" s="80">
        <f>Y304*'4 Transform Matrices'!AA340+Z304*'4 Transform Matrices'!AE340+AA304*'4 Transform Matrices'!AI340</f>
        <v/>
      </c>
      <c r="AB339" s="80">
        <f>Y304*'4 Transform Matrices'!AB340+Z304*'4 Transform Matrices'!AF340+AA304*'4 Transform Matrices'!AJ340+AB304</f>
        <v/>
      </c>
      <c r="AC339" s="80">
        <f>AC304*'4 Transform Matrices'!Y340+AD304*'4 Transform Matrices'!AC340+AE304*'4 Transform Matrices'!AG340</f>
        <v/>
      </c>
      <c r="AD339" s="80">
        <f>AC304*'4 Transform Matrices'!Z340+AD304*'4 Transform Matrices'!AD340+AE304*'4 Transform Matrices'!AH340</f>
        <v/>
      </c>
      <c r="AE339" s="80">
        <f>AC304*'4 Transform Matrices'!AA340+AD304*'4 Transform Matrices'!AE340+AE304*'4 Transform Matrices'!AI340</f>
        <v/>
      </c>
      <c r="AF339" s="80">
        <f>AC304*'4 Transform Matrices'!AB340+AD304*'4 Transform Matrices'!AF340+AE304*'4 Transform Matrices'!AJ340+AF304</f>
        <v/>
      </c>
      <c r="AG339" s="82">
        <f>MAX(ABS(I339-U339),ABS(J339-V339),ABS(K339-W339),ABS(L339-X339),ABS(M339-Y339),ABS(N339-Z339),ABS(O339-AA339),ABS(P339-AB339),ABS(Q339-AC339),ABS(R339-AD339),ABS(S339-AE339),ABS(T339-AF339))</f>
        <v/>
      </c>
      <c r="AI339" s="14" t="inlineStr"/>
    </row>
    <row r="340">
      <c r="A340" s="65" t="inlineStr">
        <is>
          <t>- Retaining wall E</t>
        </is>
      </c>
      <c r="B340" s="52" t="inlineStr">
        <is>
          <t>BNK-37</t>
        </is>
      </c>
      <c r="C340" s="63" t="inlineStr">
        <is>
          <t>Cube</t>
        </is>
      </c>
      <c r="D340" s="52" t="inlineStr">
        <is>
          <t>BNK-01</t>
        </is>
      </c>
      <c r="E340" s="52" t="n">
        <v>2</v>
      </c>
      <c r="F340" s="54">
        <f>L340</f>
        <v/>
      </c>
      <c r="G340" s="54">
        <f>P340</f>
        <v/>
      </c>
      <c r="H340" s="54">
        <f>T340</f>
        <v/>
      </c>
      <c r="I340" s="81" t="n">
        <v>0.349999994</v>
      </c>
      <c r="J340" s="81" t="n">
        <v>0</v>
      </c>
      <c r="K340" s="81" t="n">
        <v>0</v>
      </c>
      <c r="L340" s="81" t="n">
        <v>1.67499995</v>
      </c>
      <c r="M340" s="81" t="n">
        <v>0</v>
      </c>
      <c r="N340" s="81" t="n">
        <v>3.21489382</v>
      </c>
      <c r="O340" s="81" t="n">
        <v>0</v>
      </c>
      <c r="P340" s="81" t="n">
        <v>-1.52434444</v>
      </c>
      <c r="Q340" s="81" t="n">
        <v>0</v>
      </c>
      <c r="R340" s="81" t="n">
        <v>0</v>
      </c>
      <c r="S340" s="81" t="n">
        <v>1.24499941</v>
      </c>
      <c r="T340" s="81" t="n">
        <v>7.93749952</v>
      </c>
      <c r="U340" s="80">
        <f>U304*'4 Transform Matrices'!Y341+V304*'4 Transform Matrices'!AC341+W304*'4 Transform Matrices'!AG341</f>
        <v/>
      </c>
      <c r="V340" s="80">
        <f>U304*'4 Transform Matrices'!Z341+V304*'4 Transform Matrices'!AD341+W304*'4 Transform Matrices'!AH341</f>
        <v/>
      </c>
      <c r="W340" s="80">
        <f>U304*'4 Transform Matrices'!AA341+V304*'4 Transform Matrices'!AE341+W304*'4 Transform Matrices'!AI341</f>
        <v/>
      </c>
      <c r="X340" s="80">
        <f>U304*'4 Transform Matrices'!AB341+V304*'4 Transform Matrices'!AF341+W304*'4 Transform Matrices'!AJ341+X304</f>
        <v/>
      </c>
      <c r="Y340" s="80">
        <f>Y304*'4 Transform Matrices'!Y341+Z304*'4 Transform Matrices'!AC341+AA304*'4 Transform Matrices'!AG341</f>
        <v/>
      </c>
      <c r="Z340" s="80">
        <f>Y304*'4 Transform Matrices'!Z341+Z304*'4 Transform Matrices'!AD341+AA304*'4 Transform Matrices'!AH341</f>
        <v/>
      </c>
      <c r="AA340" s="80">
        <f>Y304*'4 Transform Matrices'!AA341+Z304*'4 Transform Matrices'!AE341+AA304*'4 Transform Matrices'!AI341</f>
        <v/>
      </c>
      <c r="AB340" s="80">
        <f>Y304*'4 Transform Matrices'!AB341+Z304*'4 Transform Matrices'!AF341+AA304*'4 Transform Matrices'!AJ341+AB304</f>
        <v/>
      </c>
      <c r="AC340" s="80">
        <f>AC304*'4 Transform Matrices'!Y341+AD304*'4 Transform Matrices'!AC341+AE304*'4 Transform Matrices'!AG341</f>
        <v/>
      </c>
      <c r="AD340" s="80">
        <f>AC304*'4 Transform Matrices'!Z341+AD304*'4 Transform Matrices'!AD341+AE304*'4 Transform Matrices'!AH341</f>
        <v/>
      </c>
      <c r="AE340" s="80">
        <f>AC304*'4 Transform Matrices'!AA341+AD304*'4 Transform Matrices'!AE341+AE304*'4 Transform Matrices'!AI341</f>
        <v/>
      </c>
      <c r="AF340" s="80">
        <f>AC304*'4 Transform Matrices'!AB341+AD304*'4 Transform Matrices'!AF341+AE304*'4 Transform Matrices'!AJ341+AF304</f>
        <v/>
      </c>
      <c r="AG340" s="82">
        <f>MAX(ABS(I340-U340),ABS(J340-V340),ABS(K340-W340),ABS(L340-X340),ABS(M340-Y340),ABS(N340-Z340),ABS(O340-AA340),ABS(P340-AB340),ABS(Q340-AC340),ABS(R340-AD340),ABS(S340-AE340),ABS(T340-AF340))</f>
        <v/>
      </c>
      <c r="AI340" s="14" t="inlineStr"/>
    </row>
    <row r="341">
      <c r="A341" s="65" t="inlineStr">
        <is>
          <t>- Coping slab E</t>
        </is>
      </c>
      <c r="B341" s="52" t="inlineStr">
        <is>
          <t>BNK-38</t>
        </is>
      </c>
      <c r="C341" s="63" t="inlineStr">
        <is>
          <t>Cube</t>
        </is>
      </c>
      <c r="D341" s="52" t="inlineStr">
        <is>
          <t>BNK-01</t>
        </is>
      </c>
      <c r="E341" s="52" t="n">
        <v>2</v>
      </c>
      <c r="F341" s="54">
        <f>L341</f>
        <v/>
      </c>
      <c r="G341" s="54">
        <f>P341</f>
        <v/>
      </c>
      <c r="H341" s="54">
        <f>T341</f>
        <v/>
      </c>
      <c r="I341" s="81" t="n">
        <v>0.850000024</v>
      </c>
      <c r="J341" s="81" t="n">
        <v>0</v>
      </c>
      <c r="K341" s="81" t="n">
        <v>0</v>
      </c>
      <c r="L341" s="81" t="n">
        <v>1.82000005</v>
      </c>
      <c r="M341" s="81" t="n">
        <v>0</v>
      </c>
      <c r="N341" s="81" t="n">
        <v>0.159999996</v>
      </c>
      <c r="O341" s="81" t="n">
        <v>0</v>
      </c>
      <c r="P341" s="81" t="n">
        <v>0.143102527</v>
      </c>
      <c r="Q341" s="81" t="n">
        <v>0</v>
      </c>
      <c r="R341" s="81" t="n">
        <v>0</v>
      </c>
      <c r="S341" s="81" t="n">
        <v>1.26499939</v>
      </c>
      <c r="T341" s="81" t="n">
        <v>7.93749952</v>
      </c>
      <c r="U341" s="80">
        <f>U304*'4 Transform Matrices'!Y342+V304*'4 Transform Matrices'!AC342+W304*'4 Transform Matrices'!AG342</f>
        <v/>
      </c>
      <c r="V341" s="80">
        <f>U304*'4 Transform Matrices'!Z342+V304*'4 Transform Matrices'!AD342+W304*'4 Transform Matrices'!AH342</f>
        <v/>
      </c>
      <c r="W341" s="80">
        <f>U304*'4 Transform Matrices'!AA342+V304*'4 Transform Matrices'!AE342+W304*'4 Transform Matrices'!AI342</f>
        <v/>
      </c>
      <c r="X341" s="80">
        <f>U304*'4 Transform Matrices'!AB342+V304*'4 Transform Matrices'!AF342+W304*'4 Transform Matrices'!AJ342+X304</f>
        <v/>
      </c>
      <c r="Y341" s="80">
        <f>Y304*'4 Transform Matrices'!Y342+Z304*'4 Transform Matrices'!AC342+AA304*'4 Transform Matrices'!AG342</f>
        <v/>
      </c>
      <c r="Z341" s="80">
        <f>Y304*'4 Transform Matrices'!Z342+Z304*'4 Transform Matrices'!AD342+AA304*'4 Transform Matrices'!AH342</f>
        <v/>
      </c>
      <c r="AA341" s="80">
        <f>Y304*'4 Transform Matrices'!AA342+Z304*'4 Transform Matrices'!AE342+AA304*'4 Transform Matrices'!AI342</f>
        <v/>
      </c>
      <c r="AB341" s="80">
        <f>Y304*'4 Transform Matrices'!AB342+Z304*'4 Transform Matrices'!AF342+AA304*'4 Transform Matrices'!AJ342+AB304</f>
        <v/>
      </c>
      <c r="AC341" s="80">
        <f>AC304*'4 Transform Matrices'!Y342+AD304*'4 Transform Matrices'!AC342+AE304*'4 Transform Matrices'!AG342</f>
        <v/>
      </c>
      <c r="AD341" s="80">
        <f>AC304*'4 Transform Matrices'!Z342+AD304*'4 Transform Matrices'!AD342+AE304*'4 Transform Matrices'!AH342</f>
        <v/>
      </c>
      <c r="AE341" s="80">
        <f>AC304*'4 Transform Matrices'!AA342+AD304*'4 Transform Matrices'!AE342+AE304*'4 Transform Matrices'!AI342</f>
        <v/>
      </c>
      <c r="AF341" s="80">
        <f>AC304*'4 Transform Matrices'!AB342+AD304*'4 Transform Matrices'!AF342+AE304*'4 Transform Matrices'!AJ342+AF304</f>
        <v/>
      </c>
      <c r="AG341" s="82">
        <f>MAX(ABS(I341-U341),ABS(J341-V341),ABS(K341-W341),ABS(L341-X341),ABS(M341-Y341),ABS(N341-Z341),ABS(O341-AA341),ABS(P341-AB341),ABS(Q341-AC341),ABS(R341-AD341),ABS(S341-AE341),ABS(T341-AF341))</f>
        <v/>
      </c>
      <c r="AI341" s="14" t="inlineStr"/>
    </row>
    <row r="342">
      <c r="A342" s="65" t="inlineStr">
        <is>
          <t>- Retaining wall E</t>
        </is>
      </c>
      <c r="B342" s="52" t="inlineStr">
        <is>
          <t>BNK-39</t>
        </is>
      </c>
      <c r="C342" s="63" t="inlineStr">
        <is>
          <t>Cube</t>
        </is>
      </c>
      <c r="D342" s="52" t="inlineStr">
        <is>
          <t>BNK-01</t>
        </is>
      </c>
      <c r="E342" s="52" t="n">
        <v>2</v>
      </c>
      <c r="F342" s="54">
        <f>L342</f>
        <v/>
      </c>
      <c r="G342" s="54">
        <f>P342</f>
        <v/>
      </c>
      <c r="H342" s="54">
        <f>T342</f>
        <v/>
      </c>
      <c r="I342" s="81" t="n">
        <v>0.349999994</v>
      </c>
      <c r="J342" s="81" t="n">
        <v>0</v>
      </c>
      <c r="K342" s="81" t="n">
        <v>0</v>
      </c>
      <c r="L342" s="81" t="n">
        <v>1.67499995</v>
      </c>
      <c r="M342" s="81" t="n">
        <v>0</v>
      </c>
      <c r="N342" s="81" t="n">
        <v>2.60832334</v>
      </c>
      <c r="O342" s="81" t="n">
        <v>0</v>
      </c>
      <c r="P342" s="81" t="n">
        <v>-1.25607812</v>
      </c>
      <c r="Q342" s="81" t="n">
        <v>0</v>
      </c>
      <c r="R342" s="81" t="n">
        <v>0</v>
      </c>
      <c r="S342" s="81" t="n">
        <v>1.24500036</v>
      </c>
      <c r="T342" s="81" t="n">
        <v>9.16249943</v>
      </c>
      <c r="U342" s="80">
        <f>U304*'4 Transform Matrices'!Y343+V304*'4 Transform Matrices'!AC343+W304*'4 Transform Matrices'!AG343</f>
        <v/>
      </c>
      <c r="V342" s="80">
        <f>U304*'4 Transform Matrices'!Z343+V304*'4 Transform Matrices'!AD343+W304*'4 Transform Matrices'!AH343</f>
        <v/>
      </c>
      <c r="W342" s="80">
        <f>U304*'4 Transform Matrices'!AA343+V304*'4 Transform Matrices'!AE343+W304*'4 Transform Matrices'!AI343</f>
        <v/>
      </c>
      <c r="X342" s="80">
        <f>U304*'4 Transform Matrices'!AB343+V304*'4 Transform Matrices'!AF343+W304*'4 Transform Matrices'!AJ343+X304</f>
        <v/>
      </c>
      <c r="Y342" s="80">
        <f>Y304*'4 Transform Matrices'!Y343+Z304*'4 Transform Matrices'!AC343+AA304*'4 Transform Matrices'!AG343</f>
        <v/>
      </c>
      <c r="Z342" s="80">
        <f>Y304*'4 Transform Matrices'!Z343+Z304*'4 Transform Matrices'!AD343+AA304*'4 Transform Matrices'!AH343</f>
        <v/>
      </c>
      <c r="AA342" s="80">
        <f>Y304*'4 Transform Matrices'!AA343+Z304*'4 Transform Matrices'!AE343+AA304*'4 Transform Matrices'!AI343</f>
        <v/>
      </c>
      <c r="AB342" s="80">
        <f>Y304*'4 Transform Matrices'!AB343+Z304*'4 Transform Matrices'!AF343+AA304*'4 Transform Matrices'!AJ343+AB304</f>
        <v/>
      </c>
      <c r="AC342" s="80">
        <f>AC304*'4 Transform Matrices'!Y343+AD304*'4 Transform Matrices'!AC343+AE304*'4 Transform Matrices'!AG343</f>
        <v/>
      </c>
      <c r="AD342" s="80">
        <f>AC304*'4 Transform Matrices'!Z343+AD304*'4 Transform Matrices'!AD343+AE304*'4 Transform Matrices'!AH343</f>
        <v/>
      </c>
      <c r="AE342" s="80">
        <f>AC304*'4 Transform Matrices'!AA343+AD304*'4 Transform Matrices'!AE343+AE304*'4 Transform Matrices'!AI343</f>
        <v/>
      </c>
      <c r="AF342" s="80">
        <f>AC304*'4 Transform Matrices'!AB343+AD304*'4 Transform Matrices'!AF343+AE304*'4 Transform Matrices'!AJ343+AF304</f>
        <v/>
      </c>
      <c r="AG342" s="82">
        <f>MAX(ABS(I342-U342),ABS(J342-V342),ABS(K342-W342),ABS(L342-X342),ABS(M342-Y342),ABS(N342-Z342),ABS(O342-AA342),ABS(P342-AB342),ABS(Q342-AC342),ABS(R342-AD342),ABS(S342-AE342),ABS(T342-AF342))</f>
        <v/>
      </c>
      <c r="AI342" s="14" t="inlineStr"/>
    </row>
    <row r="343">
      <c r="A343" s="65" t="inlineStr">
        <is>
          <t>- Coping slab E</t>
        </is>
      </c>
      <c r="B343" s="52" t="inlineStr">
        <is>
          <t>BNK-40</t>
        </is>
      </c>
      <c r="C343" s="63" t="inlineStr">
        <is>
          <t>Cube</t>
        </is>
      </c>
      <c r="D343" s="52" t="inlineStr">
        <is>
          <t>BNK-01</t>
        </is>
      </c>
      <c r="E343" s="52" t="n">
        <v>2</v>
      </c>
      <c r="F343" s="54">
        <f>L343</f>
        <v/>
      </c>
      <c r="G343" s="54">
        <f>P343</f>
        <v/>
      </c>
      <c r="H343" s="54">
        <f>T343</f>
        <v/>
      </c>
      <c r="I343" s="81" t="n">
        <v>0.850000024</v>
      </c>
      <c r="J343" s="81" t="n">
        <v>0</v>
      </c>
      <c r="K343" s="81" t="n">
        <v>0</v>
      </c>
      <c r="L343" s="81" t="n">
        <v>1.82000005</v>
      </c>
      <c r="M343" s="81" t="n">
        <v>0</v>
      </c>
      <c r="N343" s="81" t="n">
        <v>0.159999996</v>
      </c>
      <c r="O343" s="81" t="n">
        <v>0</v>
      </c>
      <c r="P343" s="81" t="n">
        <v>0.108083457</v>
      </c>
      <c r="Q343" s="81" t="n">
        <v>0</v>
      </c>
      <c r="R343" s="81" t="n">
        <v>0</v>
      </c>
      <c r="S343" s="81" t="n">
        <v>1.26500034</v>
      </c>
      <c r="T343" s="81" t="n">
        <v>9.16249943</v>
      </c>
      <c r="U343" s="80">
        <f>U304*'4 Transform Matrices'!Y344+V304*'4 Transform Matrices'!AC344+W304*'4 Transform Matrices'!AG344</f>
        <v/>
      </c>
      <c r="V343" s="80">
        <f>U304*'4 Transform Matrices'!Z344+V304*'4 Transform Matrices'!AD344+W304*'4 Transform Matrices'!AH344</f>
        <v/>
      </c>
      <c r="W343" s="80">
        <f>U304*'4 Transform Matrices'!AA344+V304*'4 Transform Matrices'!AE344+W304*'4 Transform Matrices'!AI344</f>
        <v/>
      </c>
      <c r="X343" s="80">
        <f>U304*'4 Transform Matrices'!AB344+V304*'4 Transform Matrices'!AF344+W304*'4 Transform Matrices'!AJ344+X304</f>
        <v/>
      </c>
      <c r="Y343" s="80">
        <f>Y304*'4 Transform Matrices'!Y344+Z304*'4 Transform Matrices'!AC344+AA304*'4 Transform Matrices'!AG344</f>
        <v/>
      </c>
      <c r="Z343" s="80">
        <f>Y304*'4 Transform Matrices'!Z344+Z304*'4 Transform Matrices'!AD344+AA304*'4 Transform Matrices'!AH344</f>
        <v/>
      </c>
      <c r="AA343" s="80">
        <f>Y304*'4 Transform Matrices'!AA344+Z304*'4 Transform Matrices'!AE344+AA304*'4 Transform Matrices'!AI344</f>
        <v/>
      </c>
      <c r="AB343" s="80">
        <f>Y304*'4 Transform Matrices'!AB344+Z304*'4 Transform Matrices'!AF344+AA304*'4 Transform Matrices'!AJ344+AB304</f>
        <v/>
      </c>
      <c r="AC343" s="80">
        <f>AC304*'4 Transform Matrices'!Y344+AD304*'4 Transform Matrices'!AC344+AE304*'4 Transform Matrices'!AG344</f>
        <v/>
      </c>
      <c r="AD343" s="80">
        <f>AC304*'4 Transform Matrices'!Z344+AD304*'4 Transform Matrices'!AD344+AE304*'4 Transform Matrices'!AH344</f>
        <v/>
      </c>
      <c r="AE343" s="80">
        <f>AC304*'4 Transform Matrices'!AA344+AD304*'4 Transform Matrices'!AE344+AE304*'4 Transform Matrices'!AI344</f>
        <v/>
      </c>
      <c r="AF343" s="80">
        <f>AC304*'4 Transform Matrices'!AB344+AD304*'4 Transform Matrices'!AF344+AE304*'4 Transform Matrices'!AJ344+AF304</f>
        <v/>
      </c>
      <c r="AG343" s="82">
        <f>MAX(ABS(I343-U343),ABS(J343-V343),ABS(K343-W343),ABS(L343-X343),ABS(M343-Y343),ABS(N343-Z343),ABS(O343-AA343),ABS(P343-AB343),ABS(Q343-AC343),ABS(R343-AD343),ABS(S343-AE343),ABS(T343-AF343))</f>
        <v/>
      </c>
      <c r="AI343" s="14" t="inlineStr"/>
    </row>
    <row r="344">
      <c r="A344" s="65" t="inlineStr">
        <is>
          <t>- Retaining wall E</t>
        </is>
      </c>
      <c r="B344" s="52" t="inlineStr">
        <is>
          <t>BNK-41</t>
        </is>
      </c>
      <c r="C344" s="63" t="inlineStr">
        <is>
          <t>Cube</t>
        </is>
      </c>
      <c r="D344" s="52" t="inlineStr">
        <is>
          <t>BNK-01</t>
        </is>
      </c>
      <c r="E344" s="52" t="n">
        <v>2</v>
      </c>
      <c r="F344" s="54">
        <f>L344</f>
        <v/>
      </c>
      <c r="G344" s="54">
        <f>P344</f>
        <v/>
      </c>
      <c r="H344" s="54">
        <f>T344</f>
        <v/>
      </c>
      <c r="I344" s="81" t="n">
        <v>0.349999994</v>
      </c>
      <c r="J344" s="81" t="n">
        <v>0</v>
      </c>
      <c r="K344" s="81" t="n">
        <v>0</v>
      </c>
      <c r="L344" s="81" t="n">
        <v>1.67499995</v>
      </c>
      <c r="M344" s="81" t="n">
        <v>0</v>
      </c>
      <c r="N344" s="81" t="n">
        <v>1.94244576</v>
      </c>
      <c r="O344" s="81" t="n">
        <v>0</v>
      </c>
      <c r="P344" s="81" t="n">
        <v>-1.01746535</v>
      </c>
      <c r="Q344" s="81" t="n">
        <v>0</v>
      </c>
      <c r="R344" s="81" t="n">
        <v>0</v>
      </c>
      <c r="S344" s="81" t="n">
        <v>1.24500036</v>
      </c>
      <c r="T344" s="81" t="n">
        <v>10.3874998</v>
      </c>
      <c r="U344" s="80">
        <f>U304*'4 Transform Matrices'!Y345+V304*'4 Transform Matrices'!AC345+W304*'4 Transform Matrices'!AG345</f>
        <v/>
      </c>
      <c r="V344" s="80">
        <f>U304*'4 Transform Matrices'!Z345+V304*'4 Transform Matrices'!AD345+W304*'4 Transform Matrices'!AH345</f>
        <v/>
      </c>
      <c r="W344" s="80">
        <f>U304*'4 Transform Matrices'!AA345+V304*'4 Transform Matrices'!AE345+W304*'4 Transform Matrices'!AI345</f>
        <v/>
      </c>
      <c r="X344" s="80">
        <f>U304*'4 Transform Matrices'!AB345+V304*'4 Transform Matrices'!AF345+W304*'4 Transform Matrices'!AJ345+X304</f>
        <v/>
      </c>
      <c r="Y344" s="80">
        <f>Y304*'4 Transform Matrices'!Y345+Z304*'4 Transform Matrices'!AC345+AA304*'4 Transform Matrices'!AG345</f>
        <v/>
      </c>
      <c r="Z344" s="80">
        <f>Y304*'4 Transform Matrices'!Z345+Z304*'4 Transform Matrices'!AD345+AA304*'4 Transform Matrices'!AH345</f>
        <v/>
      </c>
      <c r="AA344" s="80">
        <f>Y304*'4 Transform Matrices'!AA345+Z304*'4 Transform Matrices'!AE345+AA304*'4 Transform Matrices'!AI345</f>
        <v/>
      </c>
      <c r="AB344" s="80">
        <f>Y304*'4 Transform Matrices'!AB345+Z304*'4 Transform Matrices'!AF345+AA304*'4 Transform Matrices'!AJ345+AB304</f>
        <v/>
      </c>
      <c r="AC344" s="80">
        <f>AC304*'4 Transform Matrices'!Y345+AD304*'4 Transform Matrices'!AC345+AE304*'4 Transform Matrices'!AG345</f>
        <v/>
      </c>
      <c r="AD344" s="80">
        <f>AC304*'4 Transform Matrices'!Z345+AD304*'4 Transform Matrices'!AD345+AE304*'4 Transform Matrices'!AH345</f>
        <v/>
      </c>
      <c r="AE344" s="80">
        <f>AC304*'4 Transform Matrices'!AA345+AD304*'4 Transform Matrices'!AE345+AE304*'4 Transform Matrices'!AI345</f>
        <v/>
      </c>
      <c r="AF344" s="80">
        <f>AC304*'4 Transform Matrices'!AB345+AD304*'4 Transform Matrices'!AF345+AE304*'4 Transform Matrices'!AJ345+AF304</f>
        <v/>
      </c>
      <c r="AG344" s="82">
        <f>MAX(ABS(I344-U344),ABS(J344-V344),ABS(K344-W344),ABS(L344-X344),ABS(M344-Y344),ABS(N344-Z344),ABS(O344-AA344),ABS(P344-AB344),ABS(Q344-AC344),ABS(R344-AD344),ABS(S344-AE344),ABS(T344-AF344))</f>
        <v/>
      </c>
      <c r="AI344" s="14" t="inlineStr"/>
    </row>
    <row r="345">
      <c r="A345" s="65" t="inlineStr">
        <is>
          <t>- Coping slab E</t>
        </is>
      </c>
      <c r="B345" s="52" t="inlineStr">
        <is>
          <t>BNK-42</t>
        </is>
      </c>
      <c r="C345" s="63" t="inlineStr">
        <is>
          <t>Cube</t>
        </is>
      </c>
      <c r="D345" s="52" t="inlineStr">
        <is>
          <t>BNK-01</t>
        </is>
      </c>
      <c r="E345" s="52" t="n">
        <v>2</v>
      </c>
      <c r="F345" s="54">
        <f>L345</f>
        <v/>
      </c>
      <c r="G345" s="54">
        <f>P345</f>
        <v/>
      </c>
      <c r="H345" s="54">
        <f>T345</f>
        <v/>
      </c>
      <c r="I345" s="81" t="n">
        <v>0.850000024</v>
      </c>
      <c r="J345" s="81" t="n">
        <v>0</v>
      </c>
      <c r="K345" s="81" t="n">
        <v>0</v>
      </c>
      <c r="L345" s="81" t="n">
        <v>1.82000005</v>
      </c>
      <c r="M345" s="81" t="n">
        <v>0</v>
      </c>
      <c r="N345" s="81" t="n">
        <v>0.159999996</v>
      </c>
      <c r="O345" s="81" t="n">
        <v>0</v>
      </c>
      <c r="P345" s="81" t="n">
        <v>0.0137575045</v>
      </c>
      <c r="Q345" s="81" t="n">
        <v>0</v>
      </c>
      <c r="R345" s="81" t="n">
        <v>0</v>
      </c>
      <c r="S345" s="81" t="n">
        <v>1.26500034</v>
      </c>
      <c r="T345" s="81" t="n">
        <v>10.3874998</v>
      </c>
      <c r="U345" s="80">
        <f>U304*'4 Transform Matrices'!Y346+V304*'4 Transform Matrices'!AC346+W304*'4 Transform Matrices'!AG346</f>
        <v/>
      </c>
      <c r="V345" s="80">
        <f>U304*'4 Transform Matrices'!Z346+V304*'4 Transform Matrices'!AD346+W304*'4 Transform Matrices'!AH346</f>
        <v/>
      </c>
      <c r="W345" s="80">
        <f>U304*'4 Transform Matrices'!AA346+V304*'4 Transform Matrices'!AE346+W304*'4 Transform Matrices'!AI346</f>
        <v/>
      </c>
      <c r="X345" s="80">
        <f>U304*'4 Transform Matrices'!AB346+V304*'4 Transform Matrices'!AF346+W304*'4 Transform Matrices'!AJ346+X304</f>
        <v/>
      </c>
      <c r="Y345" s="80">
        <f>Y304*'4 Transform Matrices'!Y346+Z304*'4 Transform Matrices'!AC346+AA304*'4 Transform Matrices'!AG346</f>
        <v/>
      </c>
      <c r="Z345" s="80">
        <f>Y304*'4 Transform Matrices'!Z346+Z304*'4 Transform Matrices'!AD346+AA304*'4 Transform Matrices'!AH346</f>
        <v/>
      </c>
      <c r="AA345" s="80">
        <f>Y304*'4 Transform Matrices'!AA346+Z304*'4 Transform Matrices'!AE346+AA304*'4 Transform Matrices'!AI346</f>
        <v/>
      </c>
      <c r="AB345" s="80">
        <f>Y304*'4 Transform Matrices'!AB346+Z304*'4 Transform Matrices'!AF346+AA304*'4 Transform Matrices'!AJ346+AB304</f>
        <v/>
      </c>
      <c r="AC345" s="80">
        <f>AC304*'4 Transform Matrices'!Y346+AD304*'4 Transform Matrices'!AC346+AE304*'4 Transform Matrices'!AG346</f>
        <v/>
      </c>
      <c r="AD345" s="80">
        <f>AC304*'4 Transform Matrices'!Z346+AD304*'4 Transform Matrices'!AD346+AE304*'4 Transform Matrices'!AH346</f>
        <v/>
      </c>
      <c r="AE345" s="80">
        <f>AC304*'4 Transform Matrices'!AA346+AD304*'4 Transform Matrices'!AE346+AE304*'4 Transform Matrices'!AI346</f>
        <v/>
      </c>
      <c r="AF345" s="80">
        <f>AC304*'4 Transform Matrices'!AB346+AD304*'4 Transform Matrices'!AF346+AE304*'4 Transform Matrices'!AJ346+AF304</f>
        <v/>
      </c>
      <c r="AG345" s="82">
        <f>MAX(ABS(I345-U345),ABS(J345-V345),ABS(K345-W345),ABS(L345-X345),ABS(M345-Y345),ABS(N345-Z345),ABS(O345-AA345),ABS(P345-AB345),ABS(Q345-AC345),ABS(R345-AD345),ABS(S345-AE345),ABS(T345-AF345))</f>
        <v/>
      </c>
      <c r="AI345" s="14" t="inlineStr"/>
    </row>
    <row r="346">
      <c r="A346" s="65" t="inlineStr">
        <is>
          <t>- Retaining wall E</t>
        </is>
      </c>
      <c r="B346" s="52" t="inlineStr">
        <is>
          <t>BNK-43</t>
        </is>
      </c>
      <c r="C346" s="63" t="inlineStr">
        <is>
          <t>Cube</t>
        </is>
      </c>
      <c r="D346" s="52" t="inlineStr">
        <is>
          <t>BNK-01</t>
        </is>
      </c>
      <c r="E346" s="52" t="n">
        <v>2</v>
      </c>
      <c r="F346" s="54">
        <f>L346</f>
        <v/>
      </c>
      <c r="G346" s="54">
        <f>P346</f>
        <v/>
      </c>
      <c r="H346" s="54">
        <f>T346</f>
        <v/>
      </c>
      <c r="I346" s="81" t="n">
        <v>0.349999994</v>
      </c>
      <c r="J346" s="81" t="n">
        <v>0</v>
      </c>
      <c r="K346" s="81" t="n">
        <v>0</v>
      </c>
      <c r="L346" s="81" t="n">
        <v>1.67499995</v>
      </c>
      <c r="M346" s="81" t="n">
        <v>0</v>
      </c>
      <c r="N346" s="81" t="n">
        <v>1.42222905</v>
      </c>
      <c r="O346" s="81" t="n">
        <v>0</v>
      </c>
      <c r="P346" s="81" t="n">
        <v>-0.7060219049999999</v>
      </c>
      <c r="Q346" s="81" t="n">
        <v>0</v>
      </c>
      <c r="R346" s="81" t="n">
        <v>0</v>
      </c>
      <c r="S346" s="81" t="n">
        <v>1.24500036</v>
      </c>
      <c r="T346" s="81" t="n">
        <v>11.6125002</v>
      </c>
      <c r="U346" s="80">
        <f>U304*'4 Transform Matrices'!Y347+V304*'4 Transform Matrices'!AC347+W304*'4 Transform Matrices'!AG347</f>
        <v/>
      </c>
      <c r="V346" s="80">
        <f>U304*'4 Transform Matrices'!Z347+V304*'4 Transform Matrices'!AD347+W304*'4 Transform Matrices'!AH347</f>
        <v/>
      </c>
      <c r="W346" s="80">
        <f>U304*'4 Transform Matrices'!AA347+V304*'4 Transform Matrices'!AE347+W304*'4 Transform Matrices'!AI347</f>
        <v/>
      </c>
      <c r="X346" s="80">
        <f>U304*'4 Transform Matrices'!AB347+V304*'4 Transform Matrices'!AF347+W304*'4 Transform Matrices'!AJ347+X304</f>
        <v/>
      </c>
      <c r="Y346" s="80">
        <f>Y304*'4 Transform Matrices'!Y347+Z304*'4 Transform Matrices'!AC347+AA304*'4 Transform Matrices'!AG347</f>
        <v/>
      </c>
      <c r="Z346" s="80">
        <f>Y304*'4 Transform Matrices'!Z347+Z304*'4 Transform Matrices'!AD347+AA304*'4 Transform Matrices'!AH347</f>
        <v/>
      </c>
      <c r="AA346" s="80">
        <f>Y304*'4 Transform Matrices'!AA347+Z304*'4 Transform Matrices'!AE347+AA304*'4 Transform Matrices'!AI347</f>
        <v/>
      </c>
      <c r="AB346" s="80">
        <f>Y304*'4 Transform Matrices'!AB347+Z304*'4 Transform Matrices'!AF347+AA304*'4 Transform Matrices'!AJ347+AB304</f>
        <v/>
      </c>
      <c r="AC346" s="80">
        <f>AC304*'4 Transform Matrices'!Y347+AD304*'4 Transform Matrices'!AC347+AE304*'4 Transform Matrices'!AG347</f>
        <v/>
      </c>
      <c r="AD346" s="80">
        <f>AC304*'4 Transform Matrices'!Z347+AD304*'4 Transform Matrices'!AD347+AE304*'4 Transform Matrices'!AH347</f>
        <v/>
      </c>
      <c r="AE346" s="80">
        <f>AC304*'4 Transform Matrices'!AA347+AD304*'4 Transform Matrices'!AE347+AE304*'4 Transform Matrices'!AI347</f>
        <v/>
      </c>
      <c r="AF346" s="80">
        <f>AC304*'4 Transform Matrices'!AB347+AD304*'4 Transform Matrices'!AF347+AE304*'4 Transform Matrices'!AJ347+AF304</f>
        <v/>
      </c>
      <c r="AG346" s="82">
        <f>MAX(ABS(I346-U346),ABS(J346-V346),ABS(K346-W346),ABS(L346-X346),ABS(M346-Y346),ABS(N346-Z346),ABS(O346-AA346),ABS(P346-AB346),ABS(Q346-AC346),ABS(R346-AD346),ABS(S346-AE346),ABS(T346-AF346))</f>
        <v/>
      </c>
      <c r="AI346" s="14" t="inlineStr"/>
    </row>
    <row r="347">
      <c r="A347" s="65" t="inlineStr">
        <is>
          <t>- Coping slab E</t>
        </is>
      </c>
      <c r="B347" s="52" t="inlineStr">
        <is>
          <t>BNK-44</t>
        </is>
      </c>
      <c r="C347" s="63" t="inlineStr">
        <is>
          <t>Cube</t>
        </is>
      </c>
      <c r="D347" s="52" t="inlineStr">
        <is>
          <t>BNK-01</t>
        </is>
      </c>
      <c r="E347" s="52" t="n">
        <v>2</v>
      </c>
      <c r="F347" s="54">
        <f>L347</f>
        <v/>
      </c>
      <c r="G347" s="54">
        <f>P347</f>
        <v/>
      </c>
      <c r="H347" s="54">
        <f>T347</f>
        <v/>
      </c>
      <c r="I347" s="81" t="n">
        <v>0.850000024</v>
      </c>
      <c r="J347" s="81" t="n">
        <v>0</v>
      </c>
      <c r="K347" s="81" t="n">
        <v>0</v>
      </c>
      <c r="L347" s="81" t="n">
        <v>1.82000005</v>
      </c>
      <c r="M347" s="81" t="n">
        <v>0</v>
      </c>
      <c r="N347" s="81" t="n">
        <v>0.159999996</v>
      </c>
      <c r="O347" s="81" t="n">
        <v>0</v>
      </c>
      <c r="P347" s="81" t="n">
        <v>0.06509267539999999</v>
      </c>
      <c r="Q347" s="81" t="n">
        <v>0</v>
      </c>
      <c r="R347" s="81" t="n">
        <v>0</v>
      </c>
      <c r="S347" s="81" t="n">
        <v>1.26500034</v>
      </c>
      <c r="T347" s="81" t="n">
        <v>11.6125002</v>
      </c>
      <c r="U347" s="80">
        <f>U304*'4 Transform Matrices'!Y348+V304*'4 Transform Matrices'!AC348+W304*'4 Transform Matrices'!AG348</f>
        <v/>
      </c>
      <c r="V347" s="80">
        <f>U304*'4 Transform Matrices'!Z348+V304*'4 Transform Matrices'!AD348+W304*'4 Transform Matrices'!AH348</f>
        <v/>
      </c>
      <c r="W347" s="80">
        <f>U304*'4 Transform Matrices'!AA348+V304*'4 Transform Matrices'!AE348+W304*'4 Transform Matrices'!AI348</f>
        <v/>
      </c>
      <c r="X347" s="80">
        <f>U304*'4 Transform Matrices'!AB348+V304*'4 Transform Matrices'!AF348+W304*'4 Transform Matrices'!AJ348+X304</f>
        <v/>
      </c>
      <c r="Y347" s="80">
        <f>Y304*'4 Transform Matrices'!Y348+Z304*'4 Transform Matrices'!AC348+AA304*'4 Transform Matrices'!AG348</f>
        <v/>
      </c>
      <c r="Z347" s="80">
        <f>Y304*'4 Transform Matrices'!Z348+Z304*'4 Transform Matrices'!AD348+AA304*'4 Transform Matrices'!AH348</f>
        <v/>
      </c>
      <c r="AA347" s="80">
        <f>Y304*'4 Transform Matrices'!AA348+Z304*'4 Transform Matrices'!AE348+AA304*'4 Transform Matrices'!AI348</f>
        <v/>
      </c>
      <c r="AB347" s="80">
        <f>Y304*'4 Transform Matrices'!AB348+Z304*'4 Transform Matrices'!AF348+AA304*'4 Transform Matrices'!AJ348+AB304</f>
        <v/>
      </c>
      <c r="AC347" s="80">
        <f>AC304*'4 Transform Matrices'!Y348+AD304*'4 Transform Matrices'!AC348+AE304*'4 Transform Matrices'!AG348</f>
        <v/>
      </c>
      <c r="AD347" s="80">
        <f>AC304*'4 Transform Matrices'!Z348+AD304*'4 Transform Matrices'!AD348+AE304*'4 Transform Matrices'!AH348</f>
        <v/>
      </c>
      <c r="AE347" s="80">
        <f>AC304*'4 Transform Matrices'!AA348+AD304*'4 Transform Matrices'!AE348+AE304*'4 Transform Matrices'!AI348</f>
        <v/>
      </c>
      <c r="AF347" s="80">
        <f>AC304*'4 Transform Matrices'!AB348+AD304*'4 Transform Matrices'!AF348+AE304*'4 Transform Matrices'!AJ348+AF304</f>
        <v/>
      </c>
      <c r="AG347" s="82">
        <f>MAX(ABS(I347-U347),ABS(J347-V347),ABS(K347-W347),ABS(L347-X347),ABS(M347-Y347),ABS(N347-Z347),ABS(O347-AA347),ABS(P347-AB347),ABS(Q347-AC347),ABS(R347-AD347),ABS(S347-AE347),ABS(T347-AF347))</f>
        <v/>
      </c>
      <c r="AI347" s="14" t="inlineStr"/>
    </row>
    <row r="348">
      <c r="A348" s="65" t="inlineStr">
        <is>
          <t>- Retaining wall E</t>
        </is>
      </c>
      <c r="B348" s="52" t="inlineStr">
        <is>
          <t>BNK-45</t>
        </is>
      </c>
      <c r="C348" s="63" t="inlineStr">
        <is>
          <t>Cube</t>
        </is>
      </c>
      <c r="D348" s="52" t="inlineStr">
        <is>
          <t>BNK-01</t>
        </is>
      </c>
      <c r="E348" s="52" t="n">
        <v>2</v>
      </c>
      <c r="F348" s="54">
        <f>L348</f>
        <v/>
      </c>
      <c r="G348" s="54">
        <f>P348</f>
        <v/>
      </c>
      <c r="H348" s="54">
        <f>T348</f>
        <v/>
      </c>
      <c r="I348" s="81" t="n">
        <v>0.349999994</v>
      </c>
      <c r="J348" s="81" t="n">
        <v>0</v>
      </c>
      <c r="K348" s="81" t="n">
        <v>0</v>
      </c>
      <c r="L348" s="81" t="n">
        <v>1.67499995</v>
      </c>
      <c r="M348" s="81" t="n">
        <v>0</v>
      </c>
      <c r="N348" s="81" t="n">
        <v>0.9155463579999999</v>
      </c>
      <c r="O348" s="81" t="n">
        <v>0</v>
      </c>
      <c r="P348" s="81" t="n">
        <v>-0.387811989</v>
      </c>
      <c r="Q348" s="81" t="n">
        <v>0</v>
      </c>
      <c r="R348" s="81" t="n">
        <v>0</v>
      </c>
      <c r="S348" s="81" t="n">
        <v>1.24499941</v>
      </c>
      <c r="T348" s="81" t="n">
        <v>12.8374996</v>
      </c>
      <c r="U348" s="80">
        <f>U304*'4 Transform Matrices'!Y349+V304*'4 Transform Matrices'!AC349+W304*'4 Transform Matrices'!AG349</f>
        <v/>
      </c>
      <c r="V348" s="80">
        <f>U304*'4 Transform Matrices'!Z349+V304*'4 Transform Matrices'!AD349+W304*'4 Transform Matrices'!AH349</f>
        <v/>
      </c>
      <c r="W348" s="80">
        <f>U304*'4 Transform Matrices'!AA349+V304*'4 Transform Matrices'!AE349+W304*'4 Transform Matrices'!AI349</f>
        <v/>
      </c>
      <c r="X348" s="80">
        <f>U304*'4 Transform Matrices'!AB349+V304*'4 Transform Matrices'!AF349+W304*'4 Transform Matrices'!AJ349+X304</f>
        <v/>
      </c>
      <c r="Y348" s="80">
        <f>Y304*'4 Transform Matrices'!Y349+Z304*'4 Transform Matrices'!AC349+AA304*'4 Transform Matrices'!AG349</f>
        <v/>
      </c>
      <c r="Z348" s="80">
        <f>Y304*'4 Transform Matrices'!Z349+Z304*'4 Transform Matrices'!AD349+AA304*'4 Transform Matrices'!AH349</f>
        <v/>
      </c>
      <c r="AA348" s="80">
        <f>Y304*'4 Transform Matrices'!AA349+Z304*'4 Transform Matrices'!AE349+AA304*'4 Transform Matrices'!AI349</f>
        <v/>
      </c>
      <c r="AB348" s="80">
        <f>Y304*'4 Transform Matrices'!AB349+Z304*'4 Transform Matrices'!AF349+AA304*'4 Transform Matrices'!AJ349+AB304</f>
        <v/>
      </c>
      <c r="AC348" s="80">
        <f>AC304*'4 Transform Matrices'!Y349+AD304*'4 Transform Matrices'!AC349+AE304*'4 Transform Matrices'!AG349</f>
        <v/>
      </c>
      <c r="AD348" s="80">
        <f>AC304*'4 Transform Matrices'!Z349+AD304*'4 Transform Matrices'!AD349+AE304*'4 Transform Matrices'!AH349</f>
        <v/>
      </c>
      <c r="AE348" s="80">
        <f>AC304*'4 Transform Matrices'!AA349+AD304*'4 Transform Matrices'!AE349+AE304*'4 Transform Matrices'!AI349</f>
        <v/>
      </c>
      <c r="AF348" s="80">
        <f>AC304*'4 Transform Matrices'!AB349+AD304*'4 Transform Matrices'!AF349+AE304*'4 Transform Matrices'!AJ349+AF304</f>
        <v/>
      </c>
      <c r="AG348" s="82">
        <f>MAX(ABS(I348-U348),ABS(J348-V348),ABS(K348-W348),ABS(L348-X348),ABS(M348-Y348),ABS(N348-Z348),ABS(O348-AA348),ABS(P348-AB348),ABS(Q348-AC348),ABS(R348-AD348),ABS(S348-AE348),ABS(T348-AF348))</f>
        <v/>
      </c>
      <c r="AI348" s="14" t="inlineStr"/>
    </row>
    <row r="349">
      <c r="A349" s="65" t="inlineStr">
        <is>
          <t>- Coping slab E</t>
        </is>
      </c>
      <c r="B349" s="52" t="inlineStr">
        <is>
          <t>BNK-46</t>
        </is>
      </c>
      <c r="C349" s="63" t="inlineStr">
        <is>
          <t>Cube</t>
        </is>
      </c>
      <c r="D349" s="52" t="inlineStr">
        <is>
          <t>BNK-01</t>
        </is>
      </c>
      <c r="E349" s="52" t="n">
        <v>2</v>
      </c>
      <c r="F349" s="54">
        <f>L349</f>
        <v/>
      </c>
      <c r="G349" s="54">
        <f>P349</f>
        <v/>
      </c>
      <c r="H349" s="54">
        <f>T349</f>
        <v/>
      </c>
      <c r="I349" s="81" t="n">
        <v>0.850000024</v>
      </c>
      <c r="J349" s="81" t="n">
        <v>0</v>
      </c>
      <c r="K349" s="81" t="n">
        <v>0</v>
      </c>
      <c r="L349" s="81" t="n">
        <v>1.82000005</v>
      </c>
      <c r="M349" s="81" t="n">
        <v>0</v>
      </c>
      <c r="N349" s="81" t="n">
        <v>0.159999996</v>
      </c>
      <c r="O349" s="81" t="n">
        <v>0</v>
      </c>
      <c r="P349" s="81" t="n">
        <v>0.129961208</v>
      </c>
      <c r="Q349" s="81" t="n">
        <v>0</v>
      </c>
      <c r="R349" s="81" t="n">
        <v>0</v>
      </c>
      <c r="S349" s="81" t="n">
        <v>1.26499939</v>
      </c>
      <c r="T349" s="81" t="n">
        <v>12.8374996</v>
      </c>
      <c r="U349" s="80">
        <f>U304*'4 Transform Matrices'!Y350+V304*'4 Transform Matrices'!AC350+W304*'4 Transform Matrices'!AG350</f>
        <v/>
      </c>
      <c r="V349" s="80">
        <f>U304*'4 Transform Matrices'!Z350+V304*'4 Transform Matrices'!AD350+W304*'4 Transform Matrices'!AH350</f>
        <v/>
      </c>
      <c r="W349" s="80">
        <f>U304*'4 Transform Matrices'!AA350+V304*'4 Transform Matrices'!AE350+W304*'4 Transform Matrices'!AI350</f>
        <v/>
      </c>
      <c r="X349" s="80">
        <f>U304*'4 Transform Matrices'!AB350+V304*'4 Transform Matrices'!AF350+W304*'4 Transform Matrices'!AJ350+X304</f>
        <v/>
      </c>
      <c r="Y349" s="80">
        <f>Y304*'4 Transform Matrices'!Y350+Z304*'4 Transform Matrices'!AC350+AA304*'4 Transform Matrices'!AG350</f>
        <v/>
      </c>
      <c r="Z349" s="80">
        <f>Y304*'4 Transform Matrices'!Z350+Z304*'4 Transform Matrices'!AD350+AA304*'4 Transform Matrices'!AH350</f>
        <v/>
      </c>
      <c r="AA349" s="80">
        <f>Y304*'4 Transform Matrices'!AA350+Z304*'4 Transform Matrices'!AE350+AA304*'4 Transform Matrices'!AI350</f>
        <v/>
      </c>
      <c r="AB349" s="80">
        <f>Y304*'4 Transform Matrices'!AB350+Z304*'4 Transform Matrices'!AF350+AA304*'4 Transform Matrices'!AJ350+AB304</f>
        <v/>
      </c>
      <c r="AC349" s="80">
        <f>AC304*'4 Transform Matrices'!Y350+AD304*'4 Transform Matrices'!AC350+AE304*'4 Transform Matrices'!AG350</f>
        <v/>
      </c>
      <c r="AD349" s="80">
        <f>AC304*'4 Transform Matrices'!Z350+AD304*'4 Transform Matrices'!AD350+AE304*'4 Transform Matrices'!AH350</f>
        <v/>
      </c>
      <c r="AE349" s="80">
        <f>AC304*'4 Transform Matrices'!AA350+AD304*'4 Transform Matrices'!AE350+AE304*'4 Transform Matrices'!AI350</f>
        <v/>
      </c>
      <c r="AF349" s="80">
        <f>AC304*'4 Transform Matrices'!AB350+AD304*'4 Transform Matrices'!AF350+AE304*'4 Transform Matrices'!AJ350+AF304</f>
        <v/>
      </c>
      <c r="AG349" s="82">
        <f>MAX(ABS(I349-U349),ABS(J349-V349),ABS(K349-W349),ABS(L349-X349),ABS(M349-Y349),ABS(N349-Z349),ABS(O349-AA349),ABS(P349-AB349),ABS(Q349-AC349),ABS(R349-AD349),ABS(S349-AE349),ABS(T349-AF349))</f>
        <v/>
      </c>
      <c r="AI349" s="14" t="inlineStr"/>
    </row>
    <row r="350">
      <c r="A350" s="65" t="inlineStr">
        <is>
          <t>- Counterfort rib</t>
        </is>
      </c>
      <c r="B350" s="52" t="inlineStr">
        <is>
          <t>BNK-47</t>
        </is>
      </c>
      <c r="C350" s="63" t="inlineStr">
        <is>
          <t>Cube</t>
        </is>
      </c>
      <c r="D350" s="52" t="inlineStr">
        <is>
          <t>BNK-01</t>
        </is>
      </c>
      <c r="E350" s="52" t="n">
        <v>2</v>
      </c>
      <c r="F350" s="54">
        <f>L350</f>
        <v/>
      </c>
      <c r="G350" s="54">
        <f>P350</f>
        <v/>
      </c>
      <c r="H350" s="54">
        <f>T350</f>
        <v/>
      </c>
      <c r="I350" s="81" t="n">
        <v>0.180000007</v>
      </c>
      <c r="J350" s="81" t="n">
        <v>0</v>
      </c>
      <c r="K350" s="81" t="n">
        <v>0</v>
      </c>
      <c r="L350" s="81" t="n">
        <v>1.40999997</v>
      </c>
      <c r="M350" s="81" t="n">
        <v>0</v>
      </c>
      <c r="N350" s="81" t="n">
        <v>3.61348295</v>
      </c>
      <c r="O350" s="81" t="n">
        <v>0</v>
      </c>
      <c r="P350" s="81" t="n">
        <v>-1.64325857</v>
      </c>
      <c r="Q350" s="81" t="n">
        <v>0</v>
      </c>
      <c r="R350" s="81" t="n">
        <v>0</v>
      </c>
      <c r="S350" s="81" t="n">
        <v>0.300000012</v>
      </c>
      <c r="T350" s="81" t="n">
        <v>5.4000001</v>
      </c>
      <c r="U350" s="80">
        <f>U304*'4 Transform Matrices'!Y351+V304*'4 Transform Matrices'!AC351+W304*'4 Transform Matrices'!AG351</f>
        <v/>
      </c>
      <c r="V350" s="80">
        <f>U304*'4 Transform Matrices'!Z351+V304*'4 Transform Matrices'!AD351+W304*'4 Transform Matrices'!AH351</f>
        <v/>
      </c>
      <c r="W350" s="80">
        <f>U304*'4 Transform Matrices'!AA351+V304*'4 Transform Matrices'!AE351+W304*'4 Transform Matrices'!AI351</f>
        <v/>
      </c>
      <c r="X350" s="80">
        <f>U304*'4 Transform Matrices'!AB351+V304*'4 Transform Matrices'!AF351+W304*'4 Transform Matrices'!AJ351+X304</f>
        <v/>
      </c>
      <c r="Y350" s="80">
        <f>Y304*'4 Transform Matrices'!Y351+Z304*'4 Transform Matrices'!AC351+AA304*'4 Transform Matrices'!AG351</f>
        <v/>
      </c>
      <c r="Z350" s="80">
        <f>Y304*'4 Transform Matrices'!Z351+Z304*'4 Transform Matrices'!AD351+AA304*'4 Transform Matrices'!AH351</f>
        <v/>
      </c>
      <c r="AA350" s="80">
        <f>Y304*'4 Transform Matrices'!AA351+Z304*'4 Transform Matrices'!AE351+AA304*'4 Transform Matrices'!AI351</f>
        <v/>
      </c>
      <c r="AB350" s="80">
        <f>Y304*'4 Transform Matrices'!AB351+Z304*'4 Transform Matrices'!AF351+AA304*'4 Transform Matrices'!AJ351+AB304</f>
        <v/>
      </c>
      <c r="AC350" s="80">
        <f>AC304*'4 Transform Matrices'!Y351+AD304*'4 Transform Matrices'!AC351+AE304*'4 Transform Matrices'!AG351</f>
        <v/>
      </c>
      <c r="AD350" s="80">
        <f>AC304*'4 Transform Matrices'!Z351+AD304*'4 Transform Matrices'!AD351+AE304*'4 Transform Matrices'!AH351</f>
        <v/>
      </c>
      <c r="AE350" s="80">
        <f>AC304*'4 Transform Matrices'!AA351+AD304*'4 Transform Matrices'!AE351+AE304*'4 Transform Matrices'!AI351</f>
        <v/>
      </c>
      <c r="AF350" s="80">
        <f>AC304*'4 Transform Matrices'!AB351+AD304*'4 Transform Matrices'!AF351+AE304*'4 Transform Matrices'!AJ351+AF304</f>
        <v/>
      </c>
      <c r="AG350" s="82">
        <f>MAX(ABS(I350-U350),ABS(J350-V350),ABS(K350-W350),ABS(L350-X350),ABS(M350-Y350),ABS(N350-Z350),ABS(O350-AA350),ABS(P350-AB350),ABS(Q350-AC350),ABS(R350-AD350),ABS(S350-AE350),ABS(T350-AF350))</f>
        <v/>
      </c>
      <c r="AI350" s="14" t="inlineStr"/>
    </row>
    <row r="351">
      <c r="A351" s="65" t="inlineStr">
        <is>
          <t>- Counterfort rib</t>
        </is>
      </c>
      <c r="B351" s="52" t="inlineStr">
        <is>
          <t>BNK-48</t>
        </is>
      </c>
      <c r="C351" s="63" t="inlineStr">
        <is>
          <t>Cube</t>
        </is>
      </c>
      <c r="D351" s="52" t="inlineStr">
        <is>
          <t>BNK-01</t>
        </is>
      </c>
      <c r="E351" s="52" t="n">
        <v>2</v>
      </c>
      <c r="F351" s="54">
        <f>L351</f>
        <v/>
      </c>
      <c r="G351" s="54">
        <f>P351</f>
        <v/>
      </c>
      <c r="H351" s="54">
        <f>T351</f>
        <v/>
      </c>
      <c r="I351" s="81" t="n">
        <v>0.180000007</v>
      </c>
      <c r="J351" s="81" t="n">
        <v>0</v>
      </c>
      <c r="K351" s="81" t="n">
        <v>0</v>
      </c>
      <c r="L351" s="81" t="n">
        <v>1.40999997</v>
      </c>
      <c r="M351" s="81" t="n">
        <v>0</v>
      </c>
      <c r="N351" s="81" t="n">
        <v>2.63503599</v>
      </c>
      <c r="O351" s="81" t="n">
        <v>0</v>
      </c>
      <c r="P351" s="81" t="n">
        <v>-1.24599385</v>
      </c>
      <c r="Q351" s="81" t="n">
        <v>0</v>
      </c>
      <c r="R351" s="81" t="n">
        <v>0</v>
      </c>
      <c r="S351" s="81" t="n">
        <v>0.300000012</v>
      </c>
      <c r="T351" s="81" t="n">
        <v>7.9000001</v>
      </c>
      <c r="U351" s="80">
        <f>U304*'4 Transform Matrices'!Y352+V304*'4 Transform Matrices'!AC352+W304*'4 Transform Matrices'!AG352</f>
        <v/>
      </c>
      <c r="V351" s="80">
        <f>U304*'4 Transform Matrices'!Z352+V304*'4 Transform Matrices'!AD352+W304*'4 Transform Matrices'!AH352</f>
        <v/>
      </c>
      <c r="W351" s="80">
        <f>U304*'4 Transform Matrices'!AA352+V304*'4 Transform Matrices'!AE352+W304*'4 Transform Matrices'!AI352</f>
        <v/>
      </c>
      <c r="X351" s="80">
        <f>U304*'4 Transform Matrices'!AB352+V304*'4 Transform Matrices'!AF352+W304*'4 Transform Matrices'!AJ352+X304</f>
        <v/>
      </c>
      <c r="Y351" s="80">
        <f>Y304*'4 Transform Matrices'!Y352+Z304*'4 Transform Matrices'!AC352+AA304*'4 Transform Matrices'!AG352</f>
        <v/>
      </c>
      <c r="Z351" s="80">
        <f>Y304*'4 Transform Matrices'!Z352+Z304*'4 Transform Matrices'!AD352+AA304*'4 Transform Matrices'!AH352</f>
        <v/>
      </c>
      <c r="AA351" s="80">
        <f>Y304*'4 Transform Matrices'!AA352+Z304*'4 Transform Matrices'!AE352+AA304*'4 Transform Matrices'!AI352</f>
        <v/>
      </c>
      <c r="AB351" s="80">
        <f>Y304*'4 Transform Matrices'!AB352+Z304*'4 Transform Matrices'!AF352+AA304*'4 Transform Matrices'!AJ352+AB304</f>
        <v/>
      </c>
      <c r="AC351" s="80">
        <f>AC304*'4 Transform Matrices'!Y352+AD304*'4 Transform Matrices'!AC352+AE304*'4 Transform Matrices'!AG352</f>
        <v/>
      </c>
      <c r="AD351" s="80">
        <f>AC304*'4 Transform Matrices'!Z352+AD304*'4 Transform Matrices'!AD352+AE304*'4 Transform Matrices'!AH352</f>
        <v/>
      </c>
      <c r="AE351" s="80">
        <f>AC304*'4 Transform Matrices'!AA352+AD304*'4 Transform Matrices'!AE352+AE304*'4 Transform Matrices'!AI352</f>
        <v/>
      </c>
      <c r="AF351" s="80">
        <f>AC304*'4 Transform Matrices'!AB352+AD304*'4 Transform Matrices'!AF352+AE304*'4 Transform Matrices'!AJ352+AF304</f>
        <v/>
      </c>
      <c r="AG351" s="82">
        <f>MAX(ABS(I351-U351),ABS(J351-V351),ABS(K351-W351),ABS(L351-X351),ABS(M351-Y351),ABS(N351-Z351),ABS(O351-AA351),ABS(P351-AB351),ABS(Q351-AC351),ABS(R351-AD351),ABS(S351-AE351),ABS(T351-AF351))</f>
        <v/>
      </c>
      <c r="AI351" s="14" t="inlineStr"/>
    </row>
    <row r="352">
      <c r="A352" s="65" t="inlineStr">
        <is>
          <t>- Counterfort rib</t>
        </is>
      </c>
      <c r="B352" s="52" t="inlineStr">
        <is>
          <t>BNK-49</t>
        </is>
      </c>
      <c r="C352" s="63" t="inlineStr">
        <is>
          <t>Cube</t>
        </is>
      </c>
      <c r="D352" s="52" t="inlineStr">
        <is>
          <t>BNK-01</t>
        </is>
      </c>
      <c r="E352" s="52" t="n">
        <v>2</v>
      </c>
      <c r="F352" s="54">
        <f>L352</f>
        <v/>
      </c>
      <c r="G352" s="54">
        <f>P352</f>
        <v/>
      </c>
      <c r="H352" s="54">
        <f>T352</f>
        <v/>
      </c>
      <c r="I352" s="81" t="n">
        <v>0.180000007</v>
      </c>
      <c r="J352" s="81" t="n">
        <v>0</v>
      </c>
      <c r="K352" s="81" t="n">
        <v>0</v>
      </c>
      <c r="L352" s="81" t="n">
        <v>1.40999997</v>
      </c>
      <c r="M352" s="81" t="n">
        <v>0</v>
      </c>
      <c r="N352" s="81" t="n">
        <v>1.30810273</v>
      </c>
      <c r="O352" s="81" t="n">
        <v>0</v>
      </c>
      <c r="P352" s="81" t="n">
        <v>-0.74302882</v>
      </c>
      <c r="Q352" s="81" t="n">
        <v>0</v>
      </c>
      <c r="R352" s="81" t="n">
        <v>0</v>
      </c>
      <c r="S352" s="81" t="n">
        <v>0.300000012</v>
      </c>
      <c r="T352" s="81" t="n">
        <v>10.3999996</v>
      </c>
      <c r="U352" s="80">
        <f>U304*'4 Transform Matrices'!Y353+V304*'4 Transform Matrices'!AC353+W304*'4 Transform Matrices'!AG353</f>
        <v/>
      </c>
      <c r="V352" s="80">
        <f>U304*'4 Transform Matrices'!Z353+V304*'4 Transform Matrices'!AD353+W304*'4 Transform Matrices'!AH353</f>
        <v/>
      </c>
      <c r="W352" s="80">
        <f>U304*'4 Transform Matrices'!AA353+V304*'4 Transform Matrices'!AE353+W304*'4 Transform Matrices'!AI353</f>
        <v/>
      </c>
      <c r="X352" s="80">
        <f>U304*'4 Transform Matrices'!AB353+V304*'4 Transform Matrices'!AF353+W304*'4 Transform Matrices'!AJ353+X304</f>
        <v/>
      </c>
      <c r="Y352" s="80">
        <f>Y304*'4 Transform Matrices'!Y353+Z304*'4 Transform Matrices'!AC353+AA304*'4 Transform Matrices'!AG353</f>
        <v/>
      </c>
      <c r="Z352" s="80">
        <f>Y304*'4 Transform Matrices'!Z353+Z304*'4 Transform Matrices'!AD353+AA304*'4 Transform Matrices'!AH353</f>
        <v/>
      </c>
      <c r="AA352" s="80">
        <f>Y304*'4 Transform Matrices'!AA353+Z304*'4 Transform Matrices'!AE353+AA304*'4 Transform Matrices'!AI353</f>
        <v/>
      </c>
      <c r="AB352" s="80">
        <f>Y304*'4 Transform Matrices'!AB353+Z304*'4 Transform Matrices'!AF353+AA304*'4 Transform Matrices'!AJ353+AB304</f>
        <v/>
      </c>
      <c r="AC352" s="80">
        <f>AC304*'4 Transform Matrices'!Y353+AD304*'4 Transform Matrices'!AC353+AE304*'4 Transform Matrices'!AG353</f>
        <v/>
      </c>
      <c r="AD352" s="80">
        <f>AC304*'4 Transform Matrices'!Z353+AD304*'4 Transform Matrices'!AD353+AE304*'4 Transform Matrices'!AH353</f>
        <v/>
      </c>
      <c r="AE352" s="80">
        <f>AC304*'4 Transform Matrices'!AA353+AD304*'4 Transform Matrices'!AE353+AE304*'4 Transform Matrices'!AI353</f>
        <v/>
      </c>
      <c r="AF352" s="80">
        <f>AC304*'4 Transform Matrices'!AB353+AD304*'4 Transform Matrices'!AF353+AE304*'4 Transform Matrices'!AJ353+AF304</f>
        <v/>
      </c>
      <c r="AG352" s="82">
        <f>MAX(ABS(I352-U352),ABS(J352-V352),ABS(K352-W352),ABS(L352-X352),ABS(M352-Y352),ABS(N352-Z352),ABS(O352-AA352),ABS(P352-AB352),ABS(Q352-AC352),ABS(R352-AD352),ABS(S352-AE352),ABS(T352-AF352))</f>
        <v/>
      </c>
      <c r="AI352" s="14" t="inlineStr"/>
    </row>
    <row r="353">
      <c r="A353" s="65" t="inlineStr">
        <is>
          <t>- Counterfort rib</t>
        </is>
      </c>
      <c r="B353" s="52" t="inlineStr">
        <is>
          <t>BNK-50</t>
        </is>
      </c>
      <c r="C353" s="63" t="inlineStr">
        <is>
          <t>Cube</t>
        </is>
      </c>
      <c r="D353" s="52" t="inlineStr">
        <is>
          <t>BNK-01</t>
        </is>
      </c>
      <c r="E353" s="52" t="n">
        <v>2</v>
      </c>
      <c r="F353" s="54">
        <f>L353</f>
        <v/>
      </c>
      <c r="G353" s="54">
        <f>P353</f>
        <v/>
      </c>
      <c r="H353" s="54">
        <f>T353</f>
        <v/>
      </c>
      <c r="I353" s="81" t="n">
        <v>0.180000007</v>
      </c>
      <c r="J353" s="81" t="n">
        <v>0</v>
      </c>
      <c r="K353" s="81" t="n">
        <v>0</v>
      </c>
      <c r="L353" s="81" t="n">
        <v>1.40999997</v>
      </c>
      <c r="M353" s="81" t="n">
        <v>0</v>
      </c>
      <c r="N353" s="81" t="n">
        <v>0.392828226</v>
      </c>
      <c r="O353" s="81" t="n">
        <v>0</v>
      </c>
      <c r="P353" s="81" t="n">
        <v>-0.17420578</v>
      </c>
      <c r="Q353" s="81" t="n">
        <v>0</v>
      </c>
      <c r="R353" s="81" t="n">
        <v>0</v>
      </c>
      <c r="S353" s="81" t="n">
        <v>0.300000012</v>
      </c>
      <c r="T353" s="81" t="n">
        <v>12.6000004</v>
      </c>
      <c r="U353" s="80">
        <f>U304*'4 Transform Matrices'!Y354+V304*'4 Transform Matrices'!AC354+W304*'4 Transform Matrices'!AG354</f>
        <v/>
      </c>
      <c r="V353" s="80">
        <f>U304*'4 Transform Matrices'!Z354+V304*'4 Transform Matrices'!AD354+W304*'4 Transform Matrices'!AH354</f>
        <v/>
      </c>
      <c r="W353" s="80">
        <f>U304*'4 Transform Matrices'!AA354+V304*'4 Transform Matrices'!AE354+W304*'4 Transform Matrices'!AI354</f>
        <v/>
      </c>
      <c r="X353" s="80">
        <f>U304*'4 Transform Matrices'!AB354+V304*'4 Transform Matrices'!AF354+W304*'4 Transform Matrices'!AJ354+X304</f>
        <v/>
      </c>
      <c r="Y353" s="80">
        <f>Y304*'4 Transform Matrices'!Y354+Z304*'4 Transform Matrices'!AC354+AA304*'4 Transform Matrices'!AG354</f>
        <v/>
      </c>
      <c r="Z353" s="80">
        <f>Y304*'4 Transform Matrices'!Z354+Z304*'4 Transform Matrices'!AD354+AA304*'4 Transform Matrices'!AH354</f>
        <v/>
      </c>
      <c r="AA353" s="80">
        <f>Y304*'4 Transform Matrices'!AA354+Z304*'4 Transform Matrices'!AE354+AA304*'4 Transform Matrices'!AI354</f>
        <v/>
      </c>
      <c r="AB353" s="80">
        <f>Y304*'4 Transform Matrices'!AB354+Z304*'4 Transform Matrices'!AF354+AA304*'4 Transform Matrices'!AJ354+AB304</f>
        <v/>
      </c>
      <c r="AC353" s="80">
        <f>AC304*'4 Transform Matrices'!Y354+AD304*'4 Transform Matrices'!AC354+AE304*'4 Transform Matrices'!AG354</f>
        <v/>
      </c>
      <c r="AD353" s="80">
        <f>AC304*'4 Transform Matrices'!Z354+AD304*'4 Transform Matrices'!AD354+AE304*'4 Transform Matrices'!AH354</f>
        <v/>
      </c>
      <c r="AE353" s="80">
        <f>AC304*'4 Transform Matrices'!AA354+AD304*'4 Transform Matrices'!AE354+AE304*'4 Transform Matrices'!AI354</f>
        <v/>
      </c>
      <c r="AF353" s="80">
        <f>AC304*'4 Transform Matrices'!AB354+AD304*'4 Transform Matrices'!AF354+AE304*'4 Transform Matrices'!AJ354+AF304</f>
        <v/>
      </c>
      <c r="AG353" s="82">
        <f>MAX(ABS(I353-U353),ABS(J353-V353),ABS(K353-W353),ABS(L353-X353),ABS(M353-Y353),ABS(N353-Z353),ABS(O353-AA353),ABS(P353-AB353),ABS(Q353-AC353),ABS(R353-AD353),ABS(S353-AE353),ABS(T353-AF353))</f>
        <v/>
      </c>
      <c r="AI353" s="14" t="inlineStr"/>
    </row>
    <row r="354">
      <c r="A354" s="65" t="inlineStr">
        <is>
          <t>- Guard rail post</t>
        </is>
      </c>
      <c r="B354" s="52" t="inlineStr">
        <is>
          <t>BNK-51</t>
        </is>
      </c>
      <c r="C354" s="58" t="inlineStr">
        <is>
          <t>Cylinder</t>
        </is>
      </c>
      <c r="D354" s="52" t="inlineStr">
        <is>
          <t>BNK-01</t>
        </is>
      </c>
      <c r="E354" s="52" t="n">
        <v>2</v>
      </c>
      <c r="F354" s="54">
        <f>L354</f>
        <v/>
      </c>
      <c r="G354" s="54">
        <f>P354</f>
        <v/>
      </c>
      <c r="H354" s="54">
        <f>T354</f>
        <v/>
      </c>
      <c r="I354" s="81" t="n">
        <v>0.0599999987</v>
      </c>
      <c r="J354" s="81" t="n">
        <v>0</v>
      </c>
      <c r="K354" s="81" t="n">
        <v>0</v>
      </c>
      <c r="L354" s="81" t="n">
        <v>-1.95000005</v>
      </c>
      <c r="M354" s="81" t="n">
        <v>0</v>
      </c>
      <c r="N354" s="81" t="n">
        <v>-2.62268318e-09</v>
      </c>
      <c r="O354" s="81" t="n">
        <v>-1</v>
      </c>
      <c r="P354" s="81" t="n">
        <v>0.776384115</v>
      </c>
      <c r="Q354" s="81" t="n">
        <v>0</v>
      </c>
      <c r="R354" s="81" t="n">
        <v>0.0599999987</v>
      </c>
      <c r="S354" s="81" t="n">
        <v>-4.37113883e-08</v>
      </c>
      <c r="T354" s="81" t="n">
        <v>4.9000001</v>
      </c>
      <c r="U354" s="80">
        <f>U304*'4 Transform Matrices'!Y355+V304*'4 Transform Matrices'!AC355+W304*'4 Transform Matrices'!AG355</f>
        <v/>
      </c>
      <c r="V354" s="80">
        <f>U304*'4 Transform Matrices'!Z355+V304*'4 Transform Matrices'!AD355+W304*'4 Transform Matrices'!AH355</f>
        <v/>
      </c>
      <c r="W354" s="80">
        <f>U304*'4 Transform Matrices'!AA355+V304*'4 Transform Matrices'!AE355+W304*'4 Transform Matrices'!AI355</f>
        <v/>
      </c>
      <c r="X354" s="80">
        <f>U304*'4 Transform Matrices'!AB355+V304*'4 Transform Matrices'!AF355+W304*'4 Transform Matrices'!AJ355+X304</f>
        <v/>
      </c>
      <c r="Y354" s="80">
        <f>Y304*'4 Transform Matrices'!Y355+Z304*'4 Transform Matrices'!AC355+AA304*'4 Transform Matrices'!AG355</f>
        <v/>
      </c>
      <c r="Z354" s="80">
        <f>Y304*'4 Transform Matrices'!Z355+Z304*'4 Transform Matrices'!AD355+AA304*'4 Transform Matrices'!AH355</f>
        <v/>
      </c>
      <c r="AA354" s="80">
        <f>Y304*'4 Transform Matrices'!AA355+Z304*'4 Transform Matrices'!AE355+AA304*'4 Transform Matrices'!AI355</f>
        <v/>
      </c>
      <c r="AB354" s="80">
        <f>Y304*'4 Transform Matrices'!AB355+Z304*'4 Transform Matrices'!AF355+AA304*'4 Transform Matrices'!AJ355+AB304</f>
        <v/>
      </c>
      <c r="AC354" s="80">
        <f>AC304*'4 Transform Matrices'!Y355+AD304*'4 Transform Matrices'!AC355+AE304*'4 Transform Matrices'!AG355</f>
        <v/>
      </c>
      <c r="AD354" s="80">
        <f>AC304*'4 Transform Matrices'!Z355+AD304*'4 Transform Matrices'!AD355+AE304*'4 Transform Matrices'!AH355</f>
        <v/>
      </c>
      <c r="AE354" s="80">
        <f>AC304*'4 Transform Matrices'!AA355+AD304*'4 Transform Matrices'!AE355+AE304*'4 Transform Matrices'!AI355</f>
        <v/>
      </c>
      <c r="AF354" s="80">
        <f>AC304*'4 Transform Matrices'!AB355+AD304*'4 Transform Matrices'!AF355+AE304*'4 Transform Matrices'!AJ355+AF304</f>
        <v/>
      </c>
      <c r="AG354" s="82">
        <f>MAX(ABS(I354-U354),ABS(J354-V354),ABS(K354-W354),ABS(L354-X354),ABS(M354-Y354),ABS(N354-Z354),ABS(O354-AA354),ABS(P354-AB354),ABS(Q354-AC354),ABS(R354-AD354),ABS(S354-AE354),ABS(T354-AF354))</f>
        <v/>
      </c>
      <c r="AI354" s="14" t="inlineStr"/>
    </row>
    <row r="355">
      <c r="A355" s="65" t="inlineStr">
        <is>
          <t>- Guard rail post</t>
        </is>
      </c>
      <c r="B355" s="52" t="inlineStr">
        <is>
          <t>BNK-52</t>
        </is>
      </c>
      <c r="C355" s="58" t="inlineStr">
        <is>
          <t>Cylinder</t>
        </is>
      </c>
      <c r="D355" s="52" t="inlineStr">
        <is>
          <t>BNK-01</t>
        </is>
      </c>
      <c r="E355" s="52" t="n">
        <v>2</v>
      </c>
      <c r="F355" s="54">
        <f>L355</f>
        <v/>
      </c>
      <c r="G355" s="54">
        <f>P355</f>
        <v/>
      </c>
      <c r="H355" s="54">
        <f>T355</f>
        <v/>
      </c>
      <c r="I355" s="81" t="n">
        <v>0.0599999987</v>
      </c>
      <c r="J355" s="81" t="n">
        <v>0</v>
      </c>
      <c r="K355" s="81" t="n">
        <v>0</v>
      </c>
      <c r="L355" s="81" t="n">
        <v>-1.95000005</v>
      </c>
      <c r="M355" s="81" t="n">
        <v>0</v>
      </c>
      <c r="N355" s="81" t="n">
        <v>-2.62268318e-09</v>
      </c>
      <c r="O355" s="81" t="n">
        <v>-1</v>
      </c>
      <c r="P355" s="81" t="n">
        <v>0.747325838</v>
      </c>
      <c r="Q355" s="81" t="n">
        <v>0</v>
      </c>
      <c r="R355" s="81" t="n">
        <v>0.0599999987</v>
      </c>
      <c r="S355" s="81" t="n">
        <v>-4.37113883e-08</v>
      </c>
      <c r="T355" s="81" t="n">
        <v>7.19999981</v>
      </c>
      <c r="U355" s="80">
        <f>U304*'4 Transform Matrices'!Y356+V304*'4 Transform Matrices'!AC356+W304*'4 Transform Matrices'!AG356</f>
        <v/>
      </c>
      <c r="V355" s="80">
        <f>U304*'4 Transform Matrices'!Z356+V304*'4 Transform Matrices'!AD356+W304*'4 Transform Matrices'!AH356</f>
        <v/>
      </c>
      <c r="W355" s="80">
        <f>U304*'4 Transform Matrices'!AA356+V304*'4 Transform Matrices'!AE356+W304*'4 Transform Matrices'!AI356</f>
        <v/>
      </c>
      <c r="X355" s="80">
        <f>U304*'4 Transform Matrices'!AB356+V304*'4 Transform Matrices'!AF356+W304*'4 Transform Matrices'!AJ356+X304</f>
        <v/>
      </c>
      <c r="Y355" s="80">
        <f>Y304*'4 Transform Matrices'!Y356+Z304*'4 Transform Matrices'!AC356+AA304*'4 Transform Matrices'!AG356</f>
        <v/>
      </c>
      <c r="Z355" s="80">
        <f>Y304*'4 Transform Matrices'!Z356+Z304*'4 Transform Matrices'!AD356+AA304*'4 Transform Matrices'!AH356</f>
        <v/>
      </c>
      <c r="AA355" s="80">
        <f>Y304*'4 Transform Matrices'!AA356+Z304*'4 Transform Matrices'!AE356+AA304*'4 Transform Matrices'!AI356</f>
        <v/>
      </c>
      <c r="AB355" s="80">
        <f>Y304*'4 Transform Matrices'!AB356+Z304*'4 Transform Matrices'!AF356+AA304*'4 Transform Matrices'!AJ356+AB304</f>
        <v/>
      </c>
      <c r="AC355" s="80">
        <f>AC304*'4 Transform Matrices'!Y356+AD304*'4 Transform Matrices'!AC356+AE304*'4 Transform Matrices'!AG356</f>
        <v/>
      </c>
      <c r="AD355" s="80">
        <f>AC304*'4 Transform Matrices'!Z356+AD304*'4 Transform Matrices'!AD356+AE304*'4 Transform Matrices'!AH356</f>
        <v/>
      </c>
      <c r="AE355" s="80">
        <f>AC304*'4 Transform Matrices'!AA356+AD304*'4 Transform Matrices'!AE356+AE304*'4 Transform Matrices'!AI356</f>
        <v/>
      </c>
      <c r="AF355" s="80">
        <f>AC304*'4 Transform Matrices'!AB356+AD304*'4 Transform Matrices'!AF356+AE304*'4 Transform Matrices'!AJ356+AF304</f>
        <v/>
      </c>
      <c r="AG355" s="82">
        <f>MAX(ABS(I355-U355),ABS(J355-V355),ABS(K355-W355),ABS(L355-X355),ABS(M355-Y355),ABS(N355-Z355),ABS(O355-AA355),ABS(P355-AB355),ABS(Q355-AC355),ABS(R355-AD355),ABS(S355-AE355),ABS(T355-AF355))</f>
        <v/>
      </c>
      <c r="AI355" s="14" t="inlineStr"/>
    </row>
    <row r="356">
      <c r="A356" s="65" t="inlineStr">
        <is>
          <t>- Guard rail post</t>
        </is>
      </c>
      <c r="B356" s="52" t="inlineStr">
        <is>
          <t>BNK-53</t>
        </is>
      </c>
      <c r="C356" s="58" t="inlineStr">
        <is>
          <t>Cylinder</t>
        </is>
      </c>
      <c r="D356" s="52" t="inlineStr">
        <is>
          <t>BNK-01</t>
        </is>
      </c>
      <c r="E356" s="52" t="n">
        <v>2</v>
      </c>
      <c r="F356" s="54">
        <f>L356</f>
        <v/>
      </c>
      <c r="G356" s="54">
        <f>P356</f>
        <v/>
      </c>
      <c r="H356" s="54">
        <f>T356</f>
        <v/>
      </c>
      <c r="I356" s="81" t="n">
        <v>0.0599999987</v>
      </c>
      <c r="J356" s="81" t="n">
        <v>0</v>
      </c>
      <c r="K356" s="81" t="n">
        <v>0</v>
      </c>
      <c r="L356" s="81" t="n">
        <v>-1.95000005</v>
      </c>
      <c r="M356" s="81" t="n">
        <v>0</v>
      </c>
      <c r="N356" s="81" t="n">
        <v>-2.62268318e-09</v>
      </c>
      <c r="O356" s="81" t="n">
        <v>-1</v>
      </c>
      <c r="P356" s="81" t="n">
        <v>0.652871788</v>
      </c>
      <c r="Q356" s="81" t="n">
        <v>0</v>
      </c>
      <c r="R356" s="81" t="n">
        <v>0.0599999987</v>
      </c>
      <c r="S356" s="81" t="n">
        <v>-4.37113883e-08</v>
      </c>
      <c r="T356" s="81" t="n">
        <v>9.5</v>
      </c>
      <c r="U356" s="80">
        <f>U304*'4 Transform Matrices'!Y357+V304*'4 Transform Matrices'!AC357+W304*'4 Transform Matrices'!AG357</f>
        <v/>
      </c>
      <c r="V356" s="80">
        <f>U304*'4 Transform Matrices'!Z357+V304*'4 Transform Matrices'!AD357+W304*'4 Transform Matrices'!AH357</f>
        <v/>
      </c>
      <c r="W356" s="80">
        <f>U304*'4 Transform Matrices'!AA357+V304*'4 Transform Matrices'!AE357+W304*'4 Transform Matrices'!AI357</f>
        <v/>
      </c>
      <c r="X356" s="80">
        <f>U304*'4 Transform Matrices'!AB357+V304*'4 Transform Matrices'!AF357+W304*'4 Transform Matrices'!AJ357+X304</f>
        <v/>
      </c>
      <c r="Y356" s="80">
        <f>Y304*'4 Transform Matrices'!Y357+Z304*'4 Transform Matrices'!AC357+AA304*'4 Transform Matrices'!AG357</f>
        <v/>
      </c>
      <c r="Z356" s="80">
        <f>Y304*'4 Transform Matrices'!Z357+Z304*'4 Transform Matrices'!AD357+AA304*'4 Transform Matrices'!AH357</f>
        <v/>
      </c>
      <c r="AA356" s="80">
        <f>Y304*'4 Transform Matrices'!AA357+Z304*'4 Transform Matrices'!AE357+AA304*'4 Transform Matrices'!AI357</f>
        <v/>
      </c>
      <c r="AB356" s="80">
        <f>Y304*'4 Transform Matrices'!AB357+Z304*'4 Transform Matrices'!AF357+AA304*'4 Transform Matrices'!AJ357+AB304</f>
        <v/>
      </c>
      <c r="AC356" s="80">
        <f>AC304*'4 Transform Matrices'!Y357+AD304*'4 Transform Matrices'!AC357+AE304*'4 Transform Matrices'!AG357</f>
        <v/>
      </c>
      <c r="AD356" s="80">
        <f>AC304*'4 Transform Matrices'!Z357+AD304*'4 Transform Matrices'!AD357+AE304*'4 Transform Matrices'!AH357</f>
        <v/>
      </c>
      <c r="AE356" s="80">
        <f>AC304*'4 Transform Matrices'!AA357+AD304*'4 Transform Matrices'!AE357+AE304*'4 Transform Matrices'!AI357</f>
        <v/>
      </c>
      <c r="AF356" s="80">
        <f>AC304*'4 Transform Matrices'!AB357+AD304*'4 Transform Matrices'!AF357+AE304*'4 Transform Matrices'!AJ357+AF304</f>
        <v/>
      </c>
      <c r="AG356" s="82">
        <f>MAX(ABS(I356-U356),ABS(J356-V356),ABS(K356-W356),ABS(L356-X356),ABS(M356-Y356),ABS(N356-Z356),ABS(O356-AA356),ABS(P356-AB356),ABS(Q356-AC356),ABS(R356-AD356),ABS(S356-AE356),ABS(T356-AF356))</f>
        <v/>
      </c>
      <c r="AI356" s="14" t="inlineStr"/>
    </row>
    <row r="357">
      <c r="A357" s="65" t="inlineStr">
        <is>
          <t>- Guard rail post</t>
        </is>
      </c>
      <c r="B357" s="52" t="inlineStr">
        <is>
          <t>BNK-54</t>
        </is>
      </c>
      <c r="C357" s="58" t="inlineStr">
        <is>
          <t>Cylinder</t>
        </is>
      </c>
      <c r="D357" s="52" t="inlineStr">
        <is>
          <t>BNK-01</t>
        </is>
      </c>
      <c r="E357" s="52" t="n">
        <v>2</v>
      </c>
      <c r="F357" s="54">
        <f>L357</f>
        <v/>
      </c>
      <c r="G357" s="54">
        <f>P357</f>
        <v/>
      </c>
      <c r="H357" s="54">
        <f>T357</f>
        <v/>
      </c>
      <c r="I357" s="81" t="n">
        <v>0.0599999987</v>
      </c>
      <c r="J357" s="81" t="n">
        <v>0</v>
      </c>
      <c r="K357" s="81" t="n">
        <v>0</v>
      </c>
      <c r="L357" s="81" t="n">
        <v>-1.95000005</v>
      </c>
      <c r="M357" s="81" t="n">
        <v>0</v>
      </c>
      <c r="N357" s="81" t="n">
        <v>-2.62268318e-09</v>
      </c>
      <c r="O357" s="81" t="n">
        <v>-1</v>
      </c>
      <c r="P357" s="81" t="n">
        <v>0.640488327</v>
      </c>
      <c r="Q357" s="81" t="n">
        <v>0</v>
      </c>
      <c r="R357" s="81" t="n">
        <v>0.0599999987</v>
      </c>
      <c r="S357" s="81" t="n">
        <v>-4.37113883e-08</v>
      </c>
      <c r="T357" s="81" t="n">
        <v>11.8000002</v>
      </c>
      <c r="U357" s="80">
        <f>U304*'4 Transform Matrices'!Y358+V304*'4 Transform Matrices'!AC358+W304*'4 Transform Matrices'!AG358</f>
        <v/>
      </c>
      <c r="V357" s="80">
        <f>U304*'4 Transform Matrices'!Z358+V304*'4 Transform Matrices'!AD358+W304*'4 Transform Matrices'!AH358</f>
        <v/>
      </c>
      <c r="W357" s="80">
        <f>U304*'4 Transform Matrices'!AA358+V304*'4 Transform Matrices'!AE358+W304*'4 Transform Matrices'!AI358</f>
        <v/>
      </c>
      <c r="X357" s="80">
        <f>U304*'4 Transform Matrices'!AB358+V304*'4 Transform Matrices'!AF358+W304*'4 Transform Matrices'!AJ358+X304</f>
        <v/>
      </c>
      <c r="Y357" s="80">
        <f>Y304*'4 Transform Matrices'!Y358+Z304*'4 Transform Matrices'!AC358+AA304*'4 Transform Matrices'!AG358</f>
        <v/>
      </c>
      <c r="Z357" s="80">
        <f>Y304*'4 Transform Matrices'!Z358+Z304*'4 Transform Matrices'!AD358+AA304*'4 Transform Matrices'!AH358</f>
        <v/>
      </c>
      <c r="AA357" s="80">
        <f>Y304*'4 Transform Matrices'!AA358+Z304*'4 Transform Matrices'!AE358+AA304*'4 Transform Matrices'!AI358</f>
        <v/>
      </c>
      <c r="AB357" s="80">
        <f>Y304*'4 Transform Matrices'!AB358+Z304*'4 Transform Matrices'!AF358+AA304*'4 Transform Matrices'!AJ358+AB304</f>
        <v/>
      </c>
      <c r="AC357" s="80">
        <f>AC304*'4 Transform Matrices'!Y358+AD304*'4 Transform Matrices'!AC358+AE304*'4 Transform Matrices'!AG358</f>
        <v/>
      </c>
      <c r="AD357" s="80">
        <f>AC304*'4 Transform Matrices'!Z358+AD304*'4 Transform Matrices'!AD358+AE304*'4 Transform Matrices'!AH358</f>
        <v/>
      </c>
      <c r="AE357" s="80">
        <f>AC304*'4 Transform Matrices'!AA358+AD304*'4 Transform Matrices'!AE358+AE304*'4 Transform Matrices'!AI358</f>
        <v/>
      </c>
      <c r="AF357" s="80">
        <f>AC304*'4 Transform Matrices'!AB358+AD304*'4 Transform Matrices'!AF358+AE304*'4 Transform Matrices'!AJ358+AF304</f>
        <v/>
      </c>
      <c r="AG357" s="82">
        <f>MAX(ABS(I357-U357),ABS(J357-V357),ABS(K357-W357),ABS(L357-X357),ABS(M357-Y357),ABS(N357-Z357),ABS(O357-AA357),ABS(P357-AB357),ABS(Q357-AC357),ABS(R357-AD357),ABS(S357-AE357),ABS(T357-AF357))</f>
        <v/>
      </c>
      <c r="AI357" s="14" t="inlineStr"/>
    </row>
    <row r="358">
      <c r="A358" s="65" t="inlineStr">
        <is>
          <t>- Guard rail</t>
        </is>
      </c>
      <c r="B358" s="52" t="inlineStr">
        <is>
          <t>BNK-55</t>
        </is>
      </c>
      <c r="C358" s="58" t="inlineStr">
        <is>
          <t>Cylinder</t>
        </is>
      </c>
      <c r="D358" s="52" t="inlineStr">
        <is>
          <t>BNK-01</t>
        </is>
      </c>
      <c r="E358" s="52" t="n">
        <v>2</v>
      </c>
      <c r="F358" s="54">
        <f>L358</f>
        <v/>
      </c>
      <c r="G358" s="54">
        <f>P358</f>
        <v/>
      </c>
      <c r="H358" s="54">
        <f>T358</f>
        <v/>
      </c>
      <c r="I358" s="81" t="n">
        <v>0.0399999991</v>
      </c>
      <c r="J358" s="81" t="n">
        <v>0</v>
      </c>
      <c r="K358" s="81" t="n">
        <v>0</v>
      </c>
      <c r="L358" s="81" t="n">
        <v>-1.95000005</v>
      </c>
      <c r="M358" s="81" t="n">
        <v>0</v>
      </c>
      <c r="N358" s="81" t="n">
        <v>0.0399968065</v>
      </c>
      <c r="O358" s="81" t="n">
        <v>-0.0290583372</v>
      </c>
      <c r="P358" s="81" t="n">
        <v>1.26185489</v>
      </c>
      <c r="Q358" s="81" t="n">
        <v>0</v>
      </c>
      <c r="R358" s="81" t="n">
        <v>0.0005053220669999999</v>
      </c>
      <c r="S358" s="81" t="n">
        <v>2.29999971</v>
      </c>
      <c r="T358" s="81" t="n">
        <v>6.05000019</v>
      </c>
      <c r="U358" s="80">
        <f>U304*'4 Transform Matrices'!Y359+V304*'4 Transform Matrices'!AC359+W304*'4 Transform Matrices'!AG359</f>
        <v/>
      </c>
      <c r="V358" s="80">
        <f>U304*'4 Transform Matrices'!Z359+V304*'4 Transform Matrices'!AD359+W304*'4 Transform Matrices'!AH359</f>
        <v/>
      </c>
      <c r="W358" s="80">
        <f>U304*'4 Transform Matrices'!AA359+V304*'4 Transform Matrices'!AE359+W304*'4 Transform Matrices'!AI359</f>
        <v/>
      </c>
      <c r="X358" s="80">
        <f>U304*'4 Transform Matrices'!AB359+V304*'4 Transform Matrices'!AF359+W304*'4 Transform Matrices'!AJ359+X304</f>
        <v/>
      </c>
      <c r="Y358" s="80">
        <f>Y304*'4 Transform Matrices'!Y359+Z304*'4 Transform Matrices'!AC359+AA304*'4 Transform Matrices'!AG359</f>
        <v/>
      </c>
      <c r="Z358" s="80">
        <f>Y304*'4 Transform Matrices'!Z359+Z304*'4 Transform Matrices'!AD359+AA304*'4 Transform Matrices'!AH359</f>
        <v/>
      </c>
      <c r="AA358" s="80">
        <f>Y304*'4 Transform Matrices'!AA359+Z304*'4 Transform Matrices'!AE359+AA304*'4 Transform Matrices'!AI359</f>
        <v/>
      </c>
      <c r="AB358" s="80">
        <f>Y304*'4 Transform Matrices'!AB359+Z304*'4 Transform Matrices'!AF359+AA304*'4 Transform Matrices'!AJ359+AB304</f>
        <v/>
      </c>
      <c r="AC358" s="80">
        <f>AC304*'4 Transform Matrices'!Y359+AD304*'4 Transform Matrices'!AC359+AE304*'4 Transform Matrices'!AG359</f>
        <v/>
      </c>
      <c r="AD358" s="80">
        <f>AC304*'4 Transform Matrices'!Z359+AD304*'4 Transform Matrices'!AD359+AE304*'4 Transform Matrices'!AH359</f>
        <v/>
      </c>
      <c r="AE358" s="80">
        <f>AC304*'4 Transform Matrices'!AA359+AD304*'4 Transform Matrices'!AE359+AE304*'4 Transform Matrices'!AI359</f>
        <v/>
      </c>
      <c r="AF358" s="80">
        <f>AC304*'4 Transform Matrices'!AB359+AD304*'4 Transform Matrices'!AF359+AE304*'4 Transform Matrices'!AJ359+AF304</f>
        <v/>
      </c>
      <c r="AG358" s="82">
        <f>MAX(ABS(I358-U358),ABS(J358-V358),ABS(K358-W358),ABS(L358-X358),ABS(M358-Y358),ABS(N358-Z358),ABS(O358-AA358),ABS(P358-AB358),ABS(Q358-AC358),ABS(R358-AD358),ABS(S358-AE358),ABS(T358-AF358))</f>
        <v/>
      </c>
      <c r="AI358" s="14" t="inlineStr"/>
    </row>
    <row r="359">
      <c r="A359" s="65" t="inlineStr">
        <is>
          <t>- Guard rail</t>
        </is>
      </c>
      <c r="B359" s="52" t="inlineStr">
        <is>
          <t>BNK-56</t>
        </is>
      </c>
      <c r="C359" s="58" t="inlineStr">
        <is>
          <t>Cylinder</t>
        </is>
      </c>
      <c r="D359" s="52" t="inlineStr">
        <is>
          <t>BNK-01</t>
        </is>
      </c>
      <c r="E359" s="52" t="n">
        <v>2</v>
      </c>
      <c r="F359" s="54">
        <f>L359</f>
        <v/>
      </c>
      <c r="G359" s="54">
        <f>P359</f>
        <v/>
      </c>
      <c r="H359" s="54">
        <f>T359</f>
        <v/>
      </c>
      <c r="I359" s="81" t="n">
        <v>0.0399999991</v>
      </c>
      <c r="J359" s="81" t="n">
        <v>0</v>
      </c>
      <c r="K359" s="81" t="n">
        <v>0</v>
      </c>
      <c r="L359" s="81" t="n">
        <v>-1.95000005</v>
      </c>
      <c r="M359" s="81" t="n">
        <v>0</v>
      </c>
      <c r="N359" s="81" t="n">
        <v>0.0399968065</v>
      </c>
      <c r="O359" s="81" t="n">
        <v>-0.0290582795</v>
      </c>
      <c r="P359" s="81" t="n">
        <v>0.761855006</v>
      </c>
      <c r="Q359" s="81" t="n">
        <v>0</v>
      </c>
      <c r="R359" s="81" t="n">
        <v>0.000505321077</v>
      </c>
      <c r="S359" s="81" t="n">
        <v>2.29999971</v>
      </c>
      <c r="T359" s="81" t="n">
        <v>6.05000019</v>
      </c>
      <c r="U359" s="80">
        <f>U304*'4 Transform Matrices'!Y360+V304*'4 Transform Matrices'!AC360+W304*'4 Transform Matrices'!AG360</f>
        <v/>
      </c>
      <c r="V359" s="80">
        <f>U304*'4 Transform Matrices'!Z360+V304*'4 Transform Matrices'!AD360+W304*'4 Transform Matrices'!AH360</f>
        <v/>
      </c>
      <c r="W359" s="80">
        <f>U304*'4 Transform Matrices'!AA360+V304*'4 Transform Matrices'!AE360+W304*'4 Transform Matrices'!AI360</f>
        <v/>
      </c>
      <c r="X359" s="80">
        <f>U304*'4 Transform Matrices'!AB360+V304*'4 Transform Matrices'!AF360+W304*'4 Transform Matrices'!AJ360+X304</f>
        <v/>
      </c>
      <c r="Y359" s="80">
        <f>Y304*'4 Transform Matrices'!Y360+Z304*'4 Transform Matrices'!AC360+AA304*'4 Transform Matrices'!AG360</f>
        <v/>
      </c>
      <c r="Z359" s="80">
        <f>Y304*'4 Transform Matrices'!Z360+Z304*'4 Transform Matrices'!AD360+AA304*'4 Transform Matrices'!AH360</f>
        <v/>
      </c>
      <c r="AA359" s="80">
        <f>Y304*'4 Transform Matrices'!AA360+Z304*'4 Transform Matrices'!AE360+AA304*'4 Transform Matrices'!AI360</f>
        <v/>
      </c>
      <c r="AB359" s="80">
        <f>Y304*'4 Transform Matrices'!AB360+Z304*'4 Transform Matrices'!AF360+AA304*'4 Transform Matrices'!AJ360+AB304</f>
        <v/>
      </c>
      <c r="AC359" s="80">
        <f>AC304*'4 Transform Matrices'!Y360+AD304*'4 Transform Matrices'!AC360+AE304*'4 Transform Matrices'!AG360</f>
        <v/>
      </c>
      <c r="AD359" s="80">
        <f>AC304*'4 Transform Matrices'!Z360+AD304*'4 Transform Matrices'!AD360+AE304*'4 Transform Matrices'!AH360</f>
        <v/>
      </c>
      <c r="AE359" s="80">
        <f>AC304*'4 Transform Matrices'!AA360+AD304*'4 Transform Matrices'!AE360+AE304*'4 Transform Matrices'!AI360</f>
        <v/>
      </c>
      <c r="AF359" s="80">
        <f>AC304*'4 Transform Matrices'!AB360+AD304*'4 Transform Matrices'!AF360+AE304*'4 Transform Matrices'!AJ360+AF304</f>
        <v/>
      </c>
      <c r="AG359" s="82">
        <f>MAX(ABS(I359-U359),ABS(J359-V359),ABS(K359-W359),ABS(L359-X359),ABS(M359-Y359),ABS(N359-Z359),ABS(O359-AA359),ABS(P359-AB359),ABS(Q359-AC359),ABS(R359-AD359),ABS(S359-AE359),ABS(T359-AF359))</f>
        <v/>
      </c>
      <c r="AI359" s="14" t="inlineStr"/>
    </row>
    <row r="360">
      <c r="A360" s="65" t="inlineStr">
        <is>
          <t>- Guard rail</t>
        </is>
      </c>
      <c r="B360" s="52" t="inlineStr">
        <is>
          <t>BNK-57</t>
        </is>
      </c>
      <c r="C360" s="58" t="inlineStr">
        <is>
          <t>Cylinder</t>
        </is>
      </c>
      <c r="D360" s="52" t="inlineStr">
        <is>
          <t>BNK-01</t>
        </is>
      </c>
      <c r="E360" s="52" t="n">
        <v>2</v>
      </c>
      <c r="F360" s="54">
        <f>L360</f>
        <v/>
      </c>
      <c r="G360" s="54">
        <f>P360</f>
        <v/>
      </c>
      <c r="H360" s="54">
        <f>T360</f>
        <v/>
      </c>
      <c r="I360" s="81" t="n">
        <v>0.0399999991</v>
      </c>
      <c r="J360" s="81" t="n">
        <v>0</v>
      </c>
      <c r="K360" s="81" t="n">
        <v>0</v>
      </c>
      <c r="L360" s="81" t="n">
        <v>-1.95000005</v>
      </c>
      <c r="M360" s="81" t="n">
        <v>0</v>
      </c>
      <c r="N360" s="81" t="n">
        <v>0.0399663113</v>
      </c>
      <c r="O360" s="81" t="n">
        <v>-0.094453916</v>
      </c>
      <c r="P360" s="81" t="n">
        <v>1.20009875</v>
      </c>
      <c r="Q360" s="81" t="n">
        <v>0</v>
      </c>
      <c r="R360" s="81" t="n">
        <v>0.00164129329</v>
      </c>
      <c r="S360" s="81" t="n">
        <v>2.30000019</v>
      </c>
      <c r="T360" s="81" t="n">
        <v>8.350000380000001</v>
      </c>
      <c r="U360" s="80">
        <f>U304*'4 Transform Matrices'!Y361+V304*'4 Transform Matrices'!AC361+W304*'4 Transform Matrices'!AG361</f>
        <v/>
      </c>
      <c r="V360" s="80">
        <f>U304*'4 Transform Matrices'!Z361+V304*'4 Transform Matrices'!AD361+W304*'4 Transform Matrices'!AH361</f>
        <v/>
      </c>
      <c r="W360" s="80">
        <f>U304*'4 Transform Matrices'!AA361+V304*'4 Transform Matrices'!AE361+W304*'4 Transform Matrices'!AI361</f>
        <v/>
      </c>
      <c r="X360" s="80">
        <f>U304*'4 Transform Matrices'!AB361+V304*'4 Transform Matrices'!AF361+W304*'4 Transform Matrices'!AJ361+X304</f>
        <v/>
      </c>
      <c r="Y360" s="80">
        <f>Y304*'4 Transform Matrices'!Y361+Z304*'4 Transform Matrices'!AC361+AA304*'4 Transform Matrices'!AG361</f>
        <v/>
      </c>
      <c r="Z360" s="80">
        <f>Y304*'4 Transform Matrices'!Z361+Z304*'4 Transform Matrices'!AD361+AA304*'4 Transform Matrices'!AH361</f>
        <v/>
      </c>
      <c r="AA360" s="80">
        <f>Y304*'4 Transform Matrices'!AA361+Z304*'4 Transform Matrices'!AE361+AA304*'4 Transform Matrices'!AI361</f>
        <v/>
      </c>
      <c r="AB360" s="80">
        <f>Y304*'4 Transform Matrices'!AB361+Z304*'4 Transform Matrices'!AF361+AA304*'4 Transform Matrices'!AJ361+AB304</f>
        <v/>
      </c>
      <c r="AC360" s="80">
        <f>AC304*'4 Transform Matrices'!Y361+AD304*'4 Transform Matrices'!AC361+AE304*'4 Transform Matrices'!AG361</f>
        <v/>
      </c>
      <c r="AD360" s="80">
        <f>AC304*'4 Transform Matrices'!Z361+AD304*'4 Transform Matrices'!AD361+AE304*'4 Transform Matrices'!AH361</f>
        <v/>
      </c>
      <c r="AE360" s="80">
        <f>AC304*'4 Transform Matrices'!AA361+AD304*'4 Transform Matrices'!AE361+AE304*'4 Transform Matrices'!AI361</f>
        <v/>
      </c>
      <c r="AF360" s="80">
        <f>AC304*'4 Transform Matrices'!AB361+AD304*'4 Transform Matrices'!AF361+AE304*'4 Transform Matrices'!AJ361+AF304</f>
        <v/>
      </c>
      <c r="AG360" s="82">
        <f>MAX(ABS(I360-U360),ABS(J360-V360),ABS(K360-W360),ABS(L360-X360),ABS(M360-Y360),ABS(N360-Z360),ABS(O360-AA360),ABS(P360-AB360),ABS(Q360-AC360),ABS(R360-AD360),ABS(S360-AE360),ABS(T360-AF360))</f>
        <v/>
      </c>
      <c r="AI360" s="14" t="inlineStr"/>
    </row>
    <row r="361">
      <c r="A361" s="65" t="inlineStr">
        <is>
          <t>- Guard rail</t>
        </is>
      </c>
      <c r="B361" s="52" t="inlineStr">
        <is>
          <t>BNK-58</t>
        </is>
      </c>
      <c r="C361" s="58" t="inlineStr">
        <is>
          <t>Cylinder</t>
        </is>
      </c>
      <c r="D361" s="52" t="inlineStr">
        <is>
          <t>BNK-01</t>
        </is>
      </c>
      <c r="E361" s="52" t="n">
        <v>2</v>
      </c>
      <c r="F361" s="54">
        <f>L361</f>
        <v/>
      </c>
      <c r="G361" s="54">
        <f>P361</f>
        <v/>
      </c>
      <c r="H361" s="54">
        <f>T361</f>
        <v/>
      </c>
      <c r="I361" s="81" t="n">
        <v>0.0399999991</v>
      </c>
      <c r="J361" s="81" t="n">
        <v>0</v>
      </c>
      <c r="K361" s="81" t="n">
        <v>0</v>
      </c>
      <c r="L361" s="81" t="n">
        <v>-1.95000005</v>
      </c>
      <c r="M361" s="81" t="n">
        <v>0</v>
      </c>
      <c r="N361" s="81" t="n">
        <v>0.0399663113</v>
      </c>
      <c r="O361" s="81" t="n">
        <v>-0.09445405010000001</v>
      </c>
      <c r="P361" s="81" t="n">
        <v>0.700098813</v>
      </c>
      <c r="Q361" s="81" t="n">
        <v>0</v>
      </c>
      <c r="R361" s="81" t="n">
        <v>0.0016412955</v>
      </c>
      <c r="S361" s="81" t="n">
        <v>2.30000019</v>
      </c>
      <c r="T361" s="81" t="n">
        <v>8.350000380000001</v>
      </c>
      <c r="U361" s="80">
        <f>U304*'4 Transform Matrices'!Y362+V304*'4 Transform Matrices'!AC362+W304*'4 Transform Matrices'!AG362</f>
        <v/>
      </c>
      <c r="V361" s="80">
        <f>U304*'4 Transform Matrices'!Z362+V304*'4 Transform Matrices'!AD362+W304*'4 Transform Matrices'!AH362</f>
        <v/>
      </c>
      <c r="W361" s="80">
        <f>U304*'4 Transform Matrices'!AA362+V304*'4 Transform Matrices'!AE362+W304*'4 Transform Matrices'!AI362</f>
        <v/>
      </c>
      <c r="X361" s="80">
        <f>U304*'4 Transform Matrices'!AB362+V304*'4 Transform Matrices'!AF362+W304*'4 Transform Matrices'!AJ362+X304</f>
        <v/>
      </c>
      <c r="Y361" s="80">
        <f>Y304*'4 Transform Matrices'!Y362+Z304*'4 Transform Matrices'!AC362+AA304*'4 Transform Matrices'!AG362</f>
        <v/>
      </c>
      <c r="Z361" s="80">
        <f>Y304*'4 Transform Matrices'!Z362+Z304*'4 Transform Matrices'!AD362+AA304*'4 Transform Matrices'!AH362</f>
        <v/>
      </c>
      <c r="AA361" s="80">
        <f>Y304*'4 Transform Matrices'!AA362+Z304*'4 Transform Matrices'!AE362+AA304*'4 Transform Matrices'!AI362</f>
        <v/>
      </c>
      <c r="AB361" s="80">
        <f>Y304*'4 Transform Matrices'!AB362+Z304*'4 Transform Matrices'!AF362+AA304*'4 Transform Matrices'!AJ362+AB304</f>
        <v/>
      </c>
      <c r="AC361" s="80">
        <f>AC304*'4 Transform Matrices'!Y362+AD304*'4 Transform Matrices'!AC362+AE304*'4 Transform Matrices'!AG362</f>
        <v/>
      </c>
      <c r="AD361" s="80">
        <f>AC304*'4 Transform Matrices'!Z362+AD304*'4 Transform Matrices'!AD362+AE304*'4 Transform Matrices'!AH362</f>
        <v/>
      </c>
      <c r="AE361" s="80">
        <f>AC304*'4 Transform Matrices'!AA362+AD304*'4 Transform Matrices'!AE362+AE304*'4 Transform Matrices'!AI362</f>
        <v/>
      </c>
      <c r="AF361" s="80">
        <f>AC304*'4 Transform Matrices'!AB362+AD304*'4 Transform Matrices'!AF362+AE304*'4 Transform Matrices'!AJ362+AF304</f>
        <v/>
      </c>
      <c r="AG361" s="82">
        <f>MAX(ABS(I361-U361),ABS(J361-V361),ABS(K361-W361),ABS(L361-X361),ABS(M361-Y361),ABS(N361-Z361),ABS(O361-AA361),ABS(P361-AB361),ABS(Q361-AC361),ABS(R361-AD361),ABS(S361-AE361),ABS(T361-AF361))</f>
        <v/>
      </c>
      <c r="AI361" s="14" t="inlineStr"/>
    </row>
    <row r="362">
      <c r="A362" s="65" t="inlineStr">
        <is>
          <t>- Guard rail</t>
        </is>
      </c>
      <c r="B362" s="52" t="inlineStr">
        <is>
          <t>BNK-59</t>
        </is>
      </c>
      <c r="C362" s="58" t="inlineStr">
        <is>
          <t>Cylinder</t>
        </is>
      </c>
      <c r="D362" s="52" t="inlineStr">
        <is>
          <t>BNK-01</t>
        </is>
      </c>
      <c r="E362" s="52" t="n">
        <v>2</v>
      </c>
      <c r="F362" s="54">
        <f>L362</f>
        <v/>
      </c>
      <c r="G362" s="54">
        <f>P362</f>
        <v/>
      </c>
      <c r="H362" s="54">
        <f>T362</f>
        <v/>
      </c>
      <c r="I362" s="81" t="n">
        <v>0.0399999991</v>
      </c>
      <c r="J362" s="81" t="n">
        <v>0</v>
      </c>
      <c r="K362" s="81" t="n">
        <v>0</v>
      </c>
      <c r="L362" s="81" t="n">
        <v>-1.95000005</v>
      </c>
      <c r="M362" s="81" t="n">
        <v>0</v>
      </c>
      <c r="N362" s="81" t="n">
        <v>0.039999418</v>
      </c>
      <c r="O362" s="81" t="n">
        <v>-0.012383461</v>
      </c>
      <c r="P362" s="81" t="n">
        <v>1.14668012</v>
      </c>
      <c r="Q362" s="81" t="n">
        <v>0</v>
      </c>
      <c r="R362" s="81" t="n">
        <v>0.00021536139</v>
      </c>
      <c r="S362" s="81" t="n">
        <v>2.30000019</v>
      </c>
      <c r="T362" s="81" t="n">
        <v>10.6499996</v>
      </c>
      <c r="U362" s="80">
        <f>U304*'4 Transform Matrices'!Y363+V304*'4 Transform Matrices'!AC363+W304*'4 Transform Matrices'!AG363</f>
        <v/>
      </c>
      <c r="V362" s="80">
        <f>U304*'4 Transform Matrices'!Z363+V304*'4 Transform Matrices'!AD363+W304*'4 Transform Matrices'!AH363</f>
        <v/>
      </c>
      <c r="W362" s="80">
        <f>U304*'4 Transform Matrices'!AA363+V304*'4 Transform Matrices'!AE363+W304*'4 Transform Matrices'!AI363</f>
        <v/>
      </c>
      <c r="X362" s="80">
        <f>U304*'4 Transform Matrices'!AB363+V304*'4 Transform Matrices'!AF363+W304*'4 Transform Matrices'!AJ363+X304</f>
        <v/>
      </c>
      <c r="Y362" s="80">
        <f>Y304*'4 Transform Matrices'!Y363+Z304*'4 Transform Matrices'!AC363+AA304*'4 Transform Matrices'!AG363</f>
        <v/>
      </c>
      <c r="Z362" s="80">
        <f>Y304*'4 Transform Matrices'!Z363+Z304*'4 Transform Matrices'!AD363+AA304*'4 Transform Matrices'!AH363</f>
        <v/>
      </c>
      <c r="AA362" s="80">
        <f>Y304*'4 Transform Matrices'!AA363+Z304*'4 Transform Matrices'!AE363+AA304*'4 Transform Matrices'!AI363</f>
        <v/>
      </c>
      <c r="AB362" s="80">
        <f>Y304*'4 Transform Matrices'!AB363+Z304*'4 Transform Matrices'!AF363+AA304*'4 Transform Matrices'!AJ363+AB304</f>
        <v/>
      </c>
      <c r="AC362" s="80">
        <f>AC304*'4 Transform Matrices'!Y363+AD304*'4 Transform Matrices'!AC363+AE304*'4 Transform Matrices'!AG363</f>
        <v/>
      </c>
      <c r="AD362" s="80">
        <f>AC304*'4 Transform Matrices'!Z363+AD304*'4 Transform Matrices'!AD363+AE304*'4 Transform Matrices'!AH363</f>
        <v/>
      </c>
      <c r="AE362" s="80">
        <f>AC304*'4 Transform Matrices'!AA363+AD304*'4 Transform Matrices'!AE363+AE304*'4 Transform Matrices'!AI363</f>
        <v/>
      </c>
      <c r="AF362" s="80">
        <f>AC304*'4 Transform Matrices'!AB363+AD304*'4 Transform Matrices'!AF363+AE304*'4 Transform Matrices'!AJ363+AF304</f>
        <v/>
      </c>
      <c r="AG362" s="82">
        <f>MAX(ABS(I362-U362),ABS(J362-V362),ABS(K362-W362),ABS(L362-X362),ABS(M362-Y362),ABS(N362-Z362),ABS(O362-AA362),ABS(P362-AB362),ABS(Q362-AC362),ABS(R362-AD362),ABS(S362-AE362),ABS(T362-AF362))</f>
        <v/>
      </c>
      <c r="AI362" s="14" t="inlineStr"/>
    </row>
    <row r="363">
      <c r="A363" s="65" t="inlineStr">
        <is>
          <t>- Guard rail</t>
        </is>
      </c>
      <c r="B363" s="52" t="inlineStr">
        <is>
          <t>BNK-60</t>
        </is>
      </c>
      <c r="C363" s="58" t="inlineStr">
        <is>
          <t>Cylinder</t>
        </is>
      </c>
      <c r="D363" s="52" t="inlineStr">
        <is>
          <t>BNK-01</t>
        </is>
      </c>
      <c r="E363" s="52" t="n">
        <v>2</v>
      </c>
      <c r="F363" s="54">
        <f>L363</f>
        <v/>
      </c>
      <c r="G363" s="54">
        <f>P363</f>
        <v/>
      </c>
      <c r="H363" s="54">
        <f>T363</f>
        <v/>
      </c>
      <c r="I363" s="81" t="n">
        <v>0.0399999991</v>
      </c>
      <c r="J363" s="81" t="n">
        <v>0</v>
      </c>
      <c r="K363" s="81" t="n">
        <v>0</v>
      </c>
      <c r="L363" s="81" t="n">
        <v>-1.95000005</v>
      </c>
      <c r="M363" s="81" t="n">
        <v>0</v>
      </c>
      <c r="N363" s="81" t="n">
        <v>0.039999418</v>
      </c>
      <c r="O363" s="81" t="n">
        <v>-0.012383461</v>
      </c>
      <c r="P363" s="81" t="n">
        <v>0.646680057</v>
      </c>
      <c r="Q363" s="81" t="n">
        <v>0</v>
      </c>
      <c r="R363" s="81" t="n">
        <v>0.00021536139</v>
      </c>
      <c r="S363" s="81" t="n">
        <v>2.30000019</v>
      </c>
      <c r="T363" s="81" t="n">
        <v>10.6499996</v>
      </c>
      <c r="U363" s="80">
        <f>U304*'4 Transform Matrices'!Y364+V304*'4 Transform Matrices'!AC364+W304*'4 Transform Matrices'!AG364</f>
        <v/>
      </c>
      <c r="V363" s="80">
        <f>U304*'4 Transform Matrices'!Z364+V304*'4 Transform Matrices'!AD364+W304*'4 Transform Matrices'!AH364</f>
        <v/>
      </c>
      <c r="W363" s="80">
        <f>U304*'4 Transform Matrices'!AA364+V304*'4 Transform Matrices'!AE364+W304*'4 Transform Matrices'!AI364</f>
        <v/>
      </c>
      <c r="X363" s="80">
        <f>U304*'4 Transform Matrices'!AB364+V304*'4 Transform Matrices'!AF364+W304*'4 Transform Matrices'!AJ364+X304</f>
        <v/>
      </c>
      <c r="Y363" s="80">
        <f>Y304*'4 Transform Matrices'!Y364+Z304*'4 Transform Matrices'!AC364+AA304*'4 Transform Matrices'!AG364</f>
        <v/>
      </c>
      <c r="Z363" s="80">
        <f>Y304*'4 Transform Matrices'!Z364+Z304*'4 Transform Matrices'!AD364+AA304*'4 Transform Matrices'!AH364</f>
        <v/>
      </c>
      <c r="AA363" s="80">
        <f>Y304*'4 Transform Matrices'!AA364+Z304*'4 Transform Matrices'!AE364+AA304*'4 Transform Matrices'!AI364</f>
        <v/>
      </c>
      <c r="AB363" s="80">
        <f>Y304*'4 Transform Matrices'!AB364+Z304*'4 Transform Matrices'!AF364+AA304*'4 Transform Matrices'!AJ364+AB304</f>
        <v/>
      </c>
      <c r="AC363" s="80">
        <f>AC304*'4 Transform Matrices'!Y364+AD304*'4 Transform Matrices'!AC364+AE304*'4 Transform Matrices'!AG364</f>
        <v/>
      </c>
      <c r="AD363" s="80">
        <f>AC304*'4 Transform Matrices'!Z364+AD304*'4 Transform Matrices'!AD364+AE304*'4 Transform Matrices'!AH364</f>
        <v/>
      </c>
      <c r="AE363" s="80">
        <f>AC304*'4 Transform Matrices'!AA364+AD304*'4 Transform Matrices'!AE364+AE304*'4 Transform Matrices'!AI364</f>
        <v/>
      </c>
      <c r="AF363" s="80">
        <f>AC304*'4 Transform Matrices'!AB364+AD304*'4 Transform Matrices'!AF364+AE304*'4 Transform Matrices'!AJ364+AF304</f>
        <v/>
      </c>
      <c r="AG363" s="82">
        <f>MAX(ABS(I363-U363),ABS(J363-V363),ABS(K363-W363),ABS(L363-X363),ABS(M363-Y363),ABS(N363-Z363),ABS(O363-AA363),ABS(P363-AB363),ABS(Q363-AC363),ABS(R363-AD363),ABS(S363-AE363),ABS(T363-AF363))</f>
        <v/>
      </c>
      <c r="AI363" s="14" t="inlineStr"/>
    </row>
    <row r="364">
      <c r="A364" s="65" t="inlineStr">
        <is>
          <t>- Guard rail post</t>
        </is>
      </c>
      <c r="B364" s="52" t="inlineStr">
        <is>
          <t>BNK-61</t>
        </is>
      </c>
      <c r="C364" s="58" t="inlineStr">
        <is>
          <t>Cylinder</t>
        </is>
      </c>
      <c r="D364" s="52" t="inlineStr">
        <is>
          <t>BNK-01</t>
        </is>
      </c>
      <c r="E364" s="52" t="n">
        <v>2</v>
      </c>
      <c r="F364" s="54">
        <f>L364</f>
        <v/>
      </c>
      <c r="G364" s="54">
        <f>P364</f>
        <v/>
      </c>
      <c r="H364" s="54">
        <f>T364</f>
        <v/>
      </c>
      <c r="I364" s="81" t="n">
        <v>0.0599999987</v>
      </c>
      <c r="J364" s="81" t="n">
        <v>0</v>
      </c>
      <c r="K364" s="81" t="n">
        <v>0</v>
      </c>
      <c r="L364" s="81" t="n">
        <v>1.95000005</v>
      </c>
      <c r="M364" s="81" t="n">
        <v>0</v>
      </c>
      <c r="N364" s="81" t="n">
        <v>-2.62268318e-09</v>
      </c>
      <c r="O364" s="81" t="n">
        <v>-1</v>
      </c>
      <c r="P364" s="81" t="n">
        <v>0.776384115</v>
      </c>
      <c r="Q364" s="81" t="n">
        <v>0</v>
      </c>
      <c r="R364" s="81" t="n">
        <v>0.0599999987</v>
      </c>
      <c r="S364" s="81" t="n">
        <v>-4.37113883e-08</v>
      </c>
      <c r="T364" s="81" t="n">
        <v>4.9000001</v>
      </c>
      <c r="U364" s="80">
        <f>U304*'4 Transform Matrices'!Y365+V304*'4 Transform Matrices'!AC365+W304*'4 Transform Matrices'!AG365</f>
        <v/>
      </c>
      <c r="V364" s="80">
        <f>U304*'4 Transform Matrices'!Z365+V304*'4 Transform Matrices'!AD365+W304*'4 Transform Matrices'!AH365</f>
        <v/>
      </c>
      <c r="W364" s="80">
        <f>U304*'4 Transform Matrices'!AA365+V304*'4 Transform Matrices'!AE365+W304*'4 Transform Matrices'!AI365</f>
        <v/>
      </c>
      <c r="X364" s="80">
        <f>U304*'4 Transform Matrices'!AB365+V304*'4 Transform Matrices'!AF365+W304*'4 Transform Matrices'!AJ365+X304</f>
        <v/>
      </c>
      <c r="Y364" s="80">
        <f>Y304*'4 Transform Matrices'!Y365+Z304*'4 Transform Matrices'!AC365+AA304*'4 Transform Matrices'!AG365</f>
        <v/>
      </c>
      <c r="Z364" s="80">
        <f>Y304*'4 Transform Matrices'!Z365+Z304*'4 Transform Matrices'!AD365+AA304*'4 Transform Matrices'!AH365</f>
        <v/>
      </c>
      <c r="AA364" s="80">
        <f>Y304*'4 Transform Matrices'!AA365+Z304*'4 Transform Matrices'!AE365+AA304*'4 Transform Matrices'!AI365</f>
        <v/>
      </c>
      <c r="AB364" s="80">
        <f>Y304*'4 Transform Matrices'!AB365+Z304*'4 Transform Matrices'!AF365+AA304*'4 Transform Matrices'!AJ365+AB304</f>
        <v/>
      </c>
      <c r="AC364" s="80">
        <f>AC304*'4 Transform Matrices'!Y365+AD304*'4 Transform Matrices'!AC365+AE304*'4 Transform Matrices'!AG365</f>
        <v/>
      </c>
      <c r="AD364" s="80">
        <f>AC304*'4 Transform Matrices'!Z365+AD304*'4 Transform Matrices'!AD365+AE304*'4 Transform Matrices'!AH365</f>
        <v/>
      </c>
      <c r="AE364" s="80">
        <f>AC304*'4 Transform Matrices'!AA365+AD304*'4 Transform Matrices'!AE365+AE304*'4 Transform Matrices'!AI365</f>
        <v/>
      </c>
      <c r="AF364" s="80">
        <f>AC304*'4 Transform Matrices'!AB365+AD304*'4 Transform Matrices'!AF365+AE304*'4 Transform Matrices'!AJ365+AF304</f>
        <v/>
      </c>
      <c r="AG364" s="82">
        <f>MAX(ABS(I364-U364),ABS(J364-V364),ABS(K364-W364),ABS(L364-X364),ABS(M364-Y364),ABS(N364-Z364),ABS(O364-AA364),ABS(P364-AB364),ABS(Q364-AC364),ABS(R364-AD364),ABS(S364-AE364),ABS(T364-AF364))</f>
        <v/>
      </c>
      <c r="AI364" s="14" t="inlineStr"/>
    </row>
    <row r="365">
      <c r="A365" s="65" t="inlineStr">
        <is>
          <t>- Guard rail post</t>
        </is>
      </c>
      <c r="B365" s="52" t="inlineStr">
        <is>
          <t>BNK-62</t>
        </is>
      </c>
      <c r="C365" s="58" t="inlineStr">
        <is>
          <t>Cylinder</t>
        </is>
      </c>
      <c r="D365" s="52" t="inlineStr">
        <is>
          <t>BNK-01</t>
        </is>
      </c>
      <c r="E365" s="52" t="n">
        <v>2</v>
      </c>
      <c r="F365" s="54">
        <f>L365</f>
        <v/>
      </c>
      <c r="G365" s="54">
        <f>P365</f>
        <v/>
      </c>
      <c r="H365" s="54">
        <f>T365</f>
        <v/>
      </c>
      <c r="I365" s="81" t="n">
        <v>0.0599999987</v>
      </c>
      <c r="J365" s="81" t="n">
        <v>0</v>
      </c>
      <c r="K365" s="81" t="n">
        <v>0</v>
      </c>
      <c r="L365" s="81" t="n">
        <v>1.95000005</v>
      </c>
      <c r="M365" s="81" t="n">
        <v>0</v>
      </c>
      <c r="N365" s="81" t="n">
        <v>-2.62268318e-09</v>
      </c>
      <c r="O365" s="81" t="n">
        <v>-1</v>
      </c>
      <c r="P365" s="81" t="n">
        <v>0.747325838</v>
      </c>
      <c r="Q365" s="81" t="n">
        <v>0</v>
      </c>
      <c r="R365" s="81" t="n">
        <v>0.0599999987</v>
      </c>
      <c r="S365" s="81" t="n">
        <v>-4.37113883e-08</v>
      </c>
      <c r="T365" s="81" t="n">
        <v>7.19999981</v>
      </c>
      <c r="U365" s="80">
        <f>U304*'4 Transform Matrices'!Y366+V304*'4 Transform Matrices'!AC366+W304*'4 Transform Matrices'!AG366</f>
        <v/>
      </c>
      <c r="V365" s="80">
        <f>U304*'4 Transform Matrices'!Z366+V304*'4 Transform Matrices'!AD366+W304*'4 Transform Matrices'!AH366</f>
        <v/>
      </c>
      <c r="W365" s="80">
        <f>U304*'4 Transform Matrices'!AA366+V304*'4 Transform Matrices'!AE366+W304*'4 Transform Matrices'!AI366</f>
        <v/>
      </c>
      <c r="X365" s="80">
        <f>U304*'4 Transform Matrices'!AB366+V304*'4 Transform Matrices'!AF366+W304*'4 Transform Matrices'!AJ366+X304</f>
        <v/>
      </c>
      <c r="Y365" s="80">
        <f>Y304*'4 Transform Matrices'!Y366+Z304*'4 Transform Matrices'!AC366+AA304*'4 Transform Matrices'!AG366</f>
        <v/>
      </c>
      <c r="Z365" s="80">
        <f>Y304*'4 Transform Matrices'!Z366+Z304*'4 Transform Matrices'!AD366+AA304*'4 Transform Matrices'!AH366</f>
        <v/>
      </c>
      <c r="AA365" s="80">
        <f>Y304*'4 Transform Matrices'!AA366+Z304*'4 Transform Matrices'!AE366+AA304*'4 Transform Matrices'!AI366</f>
        <v/>
      </c>
      <c r="AB365" s="80">
        <f>Y304*'4 Transform Matrices'!AB366+Z304*'4 Transform Matrices'!AF366+AA304*'4 Transform Matrices'!AJ366+AB304</f>
        <v/>
      </c>
      <c r="AC365" s="80">
        <f>AC304*'4 Transform Matrices'!Y366+AD304*'4 Transform Matrices'!AC366+AE304*'4 Transform Matrices'!AG366</f>
        <v/>
      </c>
      <c r="AD365" s="80">
        <f>AC304*'4 Transform Matrices'!Z366+AD304*'4 Transform Matrices'!AD366+AE304*'4 Transform Matrices'!AH366</f>
        <v/>
      </c>
      <c r="AE365" s="80">
        <f>AC304*'4 Transform Matrices'!AA366+AD304*'4 Transform Matrices'!AE366+AE304*'4 Transform Matrices'!AI366</f>
        <v/>
      </c>
      <c r="AF365" s="80">
        <f>AC304*'4 Transform Matrices'!AB366+AD304*'4 Transform Matrices'!AF366+AE304*'4 Transform Matrices'!AJ366+AF304</f>
        <v/>
      </c>
      <c r="AG365" s="82">
        <f>MAX(ABS(I365-U365),ABS(J365-V365),ABS(K365-W365),ABS(L365-X365),ABS(M365-Y365),ABS(N365-Z365),ABS(O365-AA365),ABS(P365-AB365),ABS(Q365-AC365),ABS(R365-AD365),ABS(S365-AE365),ABS(T365-AF365))</f>
        <v/>
      </c>
      <c r="AI365" s="14" t="inlineStr"/>
    </row>
    <row r="366">
      <c r="A366" s="65" t="inlineStr">
        <is>
          <t>- Guard rail post</t>
        </is>
      </c>
      <c r="B366" s="52" t="inlineStr">
        <is>
          <t>BNK-63</t>
        </is>
      </c>
      <c r="C366" s="58" t="inlineStr">
        <is>
          <t>Cylinder</t>
        </is>
      </c>
      <c r="D366" s="52" t="inlineStr">
        <is>
          <t>BNK-01</t>
        </is>
      </c>
      <c r="E366" s="52" t="n">
        <v>2</v>
      </c>
      <c r="F366" s="54">
        <f>L366</f>
        <v/>
      </c>
      <c r="G366" s="54">
        <f>P366</f>
        <v/>
      </c>
      <c r="H366" s="54">
        <f>T366</f>
        <v/>
      </c>
      <c r="I366" s="81" t="n">
        <v>0.0599999987</v>
      </c>
      <c r="J366" s="81" t="n">
        <v>0</v>
      </c>
      <c r="K366" s="81" t="n">
        <v>0</v>
      </c>
      <c r="L366" s="81" t="n">
        <v>1.95000005</v>
      </c>
      <c r="M366" s="81" t="n">
        <v>0</v>
      </c>
      <c r="N366" s="81" t="n">
        <v>-2.62268318e-09</v>
      </c>
      <c r="O366" s="81" t="n">
        <v>-1</v>
      </c>
      <c r="P366" s="81" t="n">
        <v>0.652871788</v>
      </c>
      <c r="Q366" s="81" t="n">
        <v>0</v>
      </c>
      <c r="R366" s="81" t="n">
        <v>0.0599999987</v>
      </c>
      <c r="S366" s="81" t="n">
        <v>-4.37113883e-08</v>
      </c>
      <c r="T366" s="81" t="n">
        <v>9.5</v>
      </c>
      <c r="U366" s="80">
        <f>U304*'4 Transform Matrices'!Y367+V304*'4 Transform Matrices'!AC367+W304*'4 Transform Matrices'!AG367</f>
        <v/>
      </c>
      <c r="V366" s="80">
        <f>U304*'4 Transform Matrices'!Z367+V304*'4 Transform Matrices'!AD367+W304*'4 Transform Matrices'!AH367</f>
        <v/>
      </c>
      <c r="W366" s="80">
        <f>U304*'4 Transform Matrices'!AA367+V304*'4 Transform Matrices'!AE367+W304*'4 Transform Matrices'!AI367</f>
        <v/>
      </c>
      <c r="X366" s="80">
        <f>U304*'4 Transform Matrices'!AB367+V304*'4 Transform Matrices'!AF367+W304*'4 Transform Matrices'!AJ367+X304</f>
        <v/>
      </c>
      <c r="Y366" s="80">
        <f>Y304*'4 Transform Matrices'!Y367+Z304*'4 Transform Matrices'!AC367+AA304*'4 Transform Matrices'!AG367</f>
        <v/>
      </c>
      <c r="Z366" s="80">
        <f>Y304*'4 Transform Matrices'!Z367+Z304*'4 Transform Matrices'!AD367+AA304*'4 Transform Matrices'!AH367</f>
        <v/>
      </c>
      <c r="AA366" s="80">
        <f>Y304*'4 Transform Matrices'!AA367+Z304*'4 Transform Matrices'!AE367+AA304*'4 Transform Matrices'!AI367</f>
        <v/>
      </c>
      <c r="AB366" s="80">
        <f>Y304*'4 Transform Matrices'!AB367+Z304*'4 Transform Matrices'!AF367+AA304*'4 Transform Matrices'!AJ367+AB304</f>
        <v/>
      </c>
      <c r="AC366" s="80">
        <f>AC304*'4 Transform Matrices'!Y367+AD304*'4 Transform Matrices'!AC367+AE304*'4 Transform Matrices'!AG367</f>
        <v/>
      </c>
      <c r="AD366" s="80">
        <f>AC304*'4 Transform Matrices'!Z367+AD304*'4 Transform Matrices'!AD367+AE304*'4 Transform Matrices'!AH367</f>
        <v/>
      </c>
      <c r="AE366" s="80">
        <f>AC304*'4 Transform Matrices'!AA367+AD304*'4 Transform Matrices'!AE367+AE304*'4 Transform Matrices'!AI367</f>
        <v/>
      </c>
      <c r="AF366" s="80">
        <f>AC304*'4 Transform Matrices'!AB367+AD304*'4 Transform Matrices'!AF367+AE304*'4 Transform Matrices'!AJ367+AF304</f>
        <v/>
      </c>
      <c r="AG366" s="82">
        <f>MAX(ABS(I366-U366),ABS(J366-V366),ABS(K366-W366),ABS(L366-X366),ABS(M366-Y366),ABS(N366-Z366),ABS(O366-AA366),ABS(P366-AB366),ABS(Q366-AC366),ABS(R366-AD366),ABS(S366-AE366),ABS(T366-AF366))</f>
        <v/>
      </c>
      <c r="AI366" s="14" t="inlineStr"/>
    </row>
    <row r="367">
      <c r="A367" s="65" t="inlineStr">
        <is>
          <t>- Guard rail post</t>
        </is>
      </c>
      <c r="B367" s="52" t="inlineStr">
        <is>
          <t>BNK-64</t>
        </is>
      </c>
      <c r="C367" s="58" t="inlineStr">
        <is>
          <t>Cylinder</t>
        </is>
      </c>
      <c r="D367" s="52" t="inlineStr">
        <is>
          <t>BNK-01</t>
        </is>
      </c>
      <c r="E367" s="52" t="n">
        <v>2</v>
      </c>
      <c r="F367" s="54">
        <f>L367</f>
        <v/>
      </c>
      <c r="G367" s="54">
        <f>P367</f>
        <v/>
      </c>
      <c r="H367" s="54">
        <f>T367</f>
        <v/>
      </c>
      <c r="I367" s="81" t="n">
        <v>0.0599999987</v>
      </c>
      <c r="J367" s="81" t="n">
        <v>0</v>
      </c>
      <c r="K367" s="81" t="n">
        <v>0</v>
      </c>
      <c r="L367" s="81" t="n">
        <v>1.95000005</v>
      </c>
      <c r="M367" s="81" t="n">
        <v>0</v>
      </c>
      <c r="N367" s="81" t="n">
        <v>-2.62268318e-09</v>
      </c>
      <c r="O367" s="81" t="n">
        <v>-1</v>
      </c>
      <c r="P367" s="81" t="n">
        <v>0.640488327</v>
      </c>
      <c r="Q367" s="81" t="n">
        <v>0</v>
      </c>
      <c r="R367" s="81" t="n">
        <v>0.0599999987</v>
      </c>
      <c r="S367" s="81" t="n">
        <v>-4.37113883e-08</v>
      </c>
      <c r="T367" s="81" t="n">
        <v>11.8000002</v>
      </c>
      <c r="U367" s="80">
        <f>U304*'4 Transform Matrices'!Y368+V304*'4 Transform Matrices'!AC368+W304*'4 Transform Matrices'!AG368</f>
        <v/>
      </c>
      <c r="V367" s="80">
        <f>U304*'4 Transform Matrices'!Z368+V304*'4 Transform Matrices'!AD368+W304*'4 Transform Matrices'!AH368</f>
        <v/>
      </c>
      <c r="W367" s="80">
        <f>U304*'4 Transform Matrices'!AA368+V304*'4 Transform Matrices'!AE368+W304*'4 Transform Matrices'!AI368</f>
        <v/>
      </c>
      <c r="X367" s="80">
        <f>U304*'4 Transform Matrices'!AB368+V304*'4 Transform Matrices'!AF368+W304*'4 Transform Matrices'!AJ368+X304</f>
        <v/>
      </c>
      <c r="Y367" s="80">
        <f>Y304*'4 Transform Matrices'!Y368+Z304*'4 Transform Matrices'!AC368+AA304*'4 Transform Matrices'!AG368</f>
        <v/>
      </c>
      <c r="Z367" s="80">
        <f>Y304*'4 Transform Matrices'!Z368+Z304*'4 Transform Matrices'!AD368+AA304*'4 Transform Matrices'!AH368</f>
        <v/>
      </c>
      <c r="AA367" s="80">
        <f>Y304*'4 Transform Matrices'!AA368+Z304*'4 Transform Matrices'!AE368+AA304*'4 Transform Matrices'!AI368</f>
        <v/>
      </c>
      <c r="AB367" s="80">
        <f>Y304*'4 Transform Matrices'!AB368+Z304*'4 Transform Matrices'!AF368+AA304*'4 Transform Matrices'!AJ368+AB304</f>
        <v/>
      </c>
      <c r="AC367" s="80">
        <f>AC304*'4 Transform Matrices'!Y368+AD304*'4 Transform Matrices'!AC368+AE304*'4 Transform Matrices'!AG368</f>
        <v/>
      </c>
      <c r="AD367" s="80">
        <f>AC304*'4 Transform Matrices'!Z368+AD304*'4 Transform Matrices'!AD368+AE304*'4 Transform Matrices'!AH368</f>
        <v/>
      </c>
      <c r="AE367" s="80">
        <f>AC304*'4 Transform Matrices'!AA368+AD304*'4 Transform Matrices'!AE368+AE304*'4 Transform Matrices'!AI368</f>
        <v/>
      </c>
      <c r="AF367" s="80">
        <f>AC304*'4 Transform Matrices'!AB368+AD304*'4 Transform Matrices'!AF368+AE304*'4 Transform Matrices'!AJ368+AF304</f>
        <v/>
      </c>
      <c r="AG367" s="82">
        <f>MAX(ABS(I367-U367),ABS(J367-V367),ABS(K367-W367),ABS(L367-X367),ABS(M367-Y367),ABS(N367-Z367),ABS(O367-AA367),ABS(P367-AB367),ABS(Q367-AC367),ABS(R367-AD367),ABS(S367-AE367),ABS(T367-AF367))</f>
        <v/>
      </c>
      <c r="AI367" s="14" t="inlineStr"/>
    </row>
    <row r="368">
      <c r="A368" s="65" t="inlineStr">
        <is>
          <t>- Guard rail</t>
        </is>
      </c>
      <c r="B368" s="52" t="inlineStr">
        <is>
          <t>BNK-65</t>
        </is>
      </c>
      <c r="C368" s="58" t="inlineStr">
        <is>
          <t>Cylinder</t>
        </is>
      </c>
      <c r="D368" s="52" t="inlineStr">
        <is>
          <t>BNK-01</t>
        </is>
      </c>
      <c r="E368" s="52" t="n">
        <v>2</v>
      </c>
      <c r="F368" s="54">
        <f>L368</f>
        <v/>
      </c>
      <c r="G368" s="54">
        <f>P368</f>
        <v/>
      </c>
      <c r="H368" s="54">
        <f>T368</f>
        <v/>
      </c>
      <c r="I368" s="81" t="n">
        <v>0.0399999991</v>
      </c>
      <c r="J368" s="81" t="n">
        <v>0</v>
      </c>
      <c r="K368" s="81" t="n">
        <v>0</v>
      </c>
      <c r="L368" s="81" t="n">
        <v>1.95000005</v>
      </c>
      <c r="M368" s="81" t="n">
        <v>0</v>
      </c>
      <c r="N368" s="81" t="n">
        <v>0.0399968065</v>
      </c>
      <c r="O368" s="81" t="n">
        <v>-0.0290583372</v>
      </c>
      <c r="P368" s="81" t="n">
        <v>1.26185489</v>
      </c>
      <c r="Q368" s="81" t="n">
        <v>0</v>
      </c>
      <c r="R368" s="81" t="n">
        <v>0.0005053220669999999</v>
      </c>
      <c r="S368" s="81" t="n">
        <v>2.29999971</v>
      </c>
      <c r="T368" s="81" t="n">
        <v>6.05000019</v>
      </c>
      <c r="U368" s="80">
        <f>U304*'4 Transform Matrices'!Y369+V304*'4 Transform Matrices'!AC369+W304*'4 Transform Matrices'!AG369</f>
        <v/>
      </c>
      <c r="V368" s="80">
        <f>U304*'4 Transform Matrices'!Z369+V304*'4 Transform Matrices'!AD369+W304*'4 Transform Matrices'!AH369</f>
        <v/>
      </c>
      <c r="W368" s="80">
        <f>U304*'4 Transform Matrices'!AA369+V304*'4 Transform Matrices'!AE369+W304*'4 Transform Matrices'!AI369</f>
        <v/>
      </c>
      <c r="X368" s="80">
        <f>U304*'4 Transform Matrices'!AB369+V304*'4 Transform Matrices'!AF369+W304*'4 Transform Matrices'!AJ369+X304</f>
        <v/>
      </c>
      <c r="Y368" s="80">
        <f>Y304*'4 Transform Matrices'!Y369+Z304*'4 Transform Matrices'!AC369+AA304*'4 Transform Matrices'!AG369</f>
        <v/>
      </c>
      <c r="Z368" s="80">
        <f>Y304*'4 Transform Matrices'!Z369+Z304*'4 Transform Matrices'!AD369+AA304*'4 Transform Matrices'!AH369</f>
        <v/>
      </c>
      <c r="AA368" s="80">
        <f>Y304*'4 Transform Matrices'!AA369+Z304*'4 Transform Matrices'!AE369+AA304*'4 Transform Matrices'!AI369</f>
        <v/>
      </c>
      <c r="AB368" s="80">
        <f>Y304*'4 Transform Matrices'!AB369+Z304*'4 Transform Matrices'!AF369+AA304*'4 Transform Matrices'!AJ369+AB304</f>
        <v/>
      </c>
      <c r="AC368" s="80">
        <f>AC304*'4 Transform Matrices'!Y369+AD304*'4 Transform Matrices'!AC369+AE304*'4 Transform Matrices'!AG369</f>
        <v/>
      </c>
      <c r="AD368" s="80">
        <f>AC304*'4 Transform Matrices'!Z369+AD304*'4 Transform Matrices'!AD369+AE304*'4 Transform Matrices'!AH369</f>
        <v/>
      </c>
      <c r="AE368" s="80">
        <f>AC304*'4 Transform Matrices'!AA369+AD304*'4 Transform Matrices'!AE369+AE304*'4 Transform Matrices'!AI369</f>
        <v/>
      </c>
      <c r="AF368" s="80">
        <f>AC304*'4 Transform Matrices'!AB369+AD304*'4 Transform Matrices'!AF369+AE304*'4 Transform Matrices'!AJ369+AF304</f>
        <v/>
      </c>
      <c r="AG368" s="82">
        <f>MAX(ABS(I368-U368),ABS(J368-V368),ABS(K368-W368),ABS(L368-X368),ABS(M368-Y368),ABS(N368-Z368),ABS(O368-AA368),ABS(P368-AB368),ABS(Q368-AC368),ABS(R368-AD368),ABS(S368-AE368),ABS(T368-AF368))</f>
        <v/>
      </c>
      <c r="AI368" s="14" t="inlineStr"/>
    </row>
    <row r="369">
      <c r="A369" s="65" t="inlineStr">
        <is>
          <t>- Guard rail</t>
        </is>
      </c>
      <c r="B369" s="52" t="inlineStr">
        <is>
          <t>BNK-66</t>
        </is>
      </c>
      <c r="C369" s="58" t="inlineStr">
        <is>
          <t>Cylinder</t>
        </is>
      </c>
      <c r="D369" s="52" t="inlineStr">
        <is>
          <t>BNK-01</t>
        </is>
      </c>
      <c r="E369" s="52" t="n">
        <v>2</v>
      </c>
      <c r="F369" s="54">
        <f>L369</f>
        <v/>
      </c>
      <c r="G369" s="54">
        <f>P369</f>
        <v/>
      </c>
      <c r="H369" s="54">
        <f>T369</f>
        <v/>
      </c>
      <c r="I369" s="81" t="n">
        <v>0.0399999991</v>
      </c>
      <c r="J369" s="81" t="n">
        <v>0</v>
      </c>
      <c r="K369" s="81" t="n">
        <v>0</v>
      </c>
      <c r="L369" s="81" t="n">
        <v>1.95000005</v>
      </c>
      <c r="M369" s="81" t="n">
        <v>0</v>
      </c>
      <c r="N369" s="81" t="n">
        <v>0.0399968065</v>
      </c>
      <c r="O369" s="81" t="n">
        <v>-0.0290582795</v>
      </c>
      <c r="P369" s="81" t="n">
        <v>0.761855006</v>
      </c>
      <c r="Q369" s="81" t="n">
        <v>0</v>
      </c>
      <c r="R369" s="81" t="n">
        <v>0.000505321077</v>
      </c>
      <c r="S369" s="81" t="n">
        <v>2.29999971</v>
      </c>
      <c r="T369" s="81" t="n">
        <v>6.05000019</v>
      </c>
      <c r="U369" s="80">
        <f>U304*'4 Transform Matrices'!Y370+V304*'4 Transform Matrices'!AC370+W304*'4 Transform Matrices'!AG370</f>
        <v/>
      </c>
      <c r="V369" s="80">
        <f>U304*'4 Transform Matrices'!Z370+V304*'4 Transform Matrices'!AD370+W304*'4 Transform Matrices'!AH370</f>
        <v/>
      </c>
      <c r="W369" s="80">
        <f>U304*'4 Transform Matrices'!AA370+V304*'4 Transform Matrices'!AE370+W304*'4 Transform Matrices'!AI370</f>
        <v/>
      </c>
      <c r="X369" s="80">
        <f>U304*'4 Transform Matrices'!AB370+V304*'4 Transform Matrices'!AF370+W304*'4 Transform Matrices'!AJ370+X304</f>
        <v/>
      </c>
      <c r="Y369" s="80">
        <f>Y304*'4 Transform Matrices'!Y370+Z304*'4 Transform Matrices'!AC370+AA304*'4 Transform Matrices'!AG370</f>
        <v/>
      </c>
      <c r="Z369" s="80">
        <f>Y304*'4 Transform Matrices'!Z370+Z304*'4 Transform Matrices'!AD370+AA304*'4 Transform Matrices'!AH370</f>
        <v/>
      </c>
      <c r="AA369" s="80">
        <f>Y304*'4 Transform Matrices'!AA370+Z304*'4 Transform Matrices'!AE370+AA304*'4 Transform Matrices'!AI370</f>
        <v/>
      </c>
      <c r="AB369" s="80">
        <f>Y304*'4 Transform Matrices'!AB370+Z304*'4 Transform Matrices'!AF370+AA304*'4 Transform Matrices'!AJ370+AB304</f>
        <v/>
      </c>
      <c r="AC369" s="80">
        <f>AC304*'4 Transform Matrices'!Y370+AD304*'4 Transform Matrices'!AC370+AE304*'4 Transform Matrices'!AG370</f>
        <v/>
      </c>
      <c r="AD369" s="80">
        <f>AC304*'4 Transform Matrices'!Z370+AD304*'4 Transform Matrices'!AD370+AE304*'4 Transform Matrices'!AH370</f>
        <v/>
      </c>
      <c r="AE369" s="80">
        <f>AC304*'4 Transform Matrices'!AA370+AD304*'4 Transform Matrices'!AE370+AE304*'4 Transform Matrices'!AI370</f>
        <v/>
      </c>
      <c r="AF369" s="80">
        <f>AC304*'4 Transform Matrices'!AB370+AD304*'4 Transform Matrices'!AF370+AE304*'4 Transform Matrices'!AJ370+AF304</f>
        <v/>
      </c>
      <c r="AG369" s="82">
        <f>MAX(ABS(I369-U369),ABS(J369-V369),ABS(K369-W369),ABS(L369-X369),ABS(M369-Y369),ABS(N369-Z369),ABS(O369-AA369),ABS(P369-AB369),ABS(Q369-AC369),ABS(R369-AD369),ABS(S369-AE369),ABS(T369-AF369))</f>
        <v/>
      </c>
      <c r="AI369" s="14" t="inlineStr"/>
    </row>
    <row r="370">
      <c r="A370" s="65" t="inlineStr">
        <is>
          <t>- Guard rail</t>
        </is>
      </c>
      <c r="B370" s="52" t="inlineStr">
        <is>
          <t>BNK-67</t>
        </is>
      </c>
      <c r="C370" s="58" t="inlineStr">
        <is>
          <t>Cylinder</t>
        </is>
      </c>
      <c r="D370" s="52" t="inlineStr">
        <is>
          <t>BNK-01</t>
        </is>
      </c>
      <c r="E370" s="52" t="n">
        <v>2</v>
      </c>
      <c r="F370" s="54">
        <f>L370</f>
        <v/>
      </c>
      <c r="G370" s="54">
        <f>P370</f>
        <v/>
      </c>
      <c r="H370" s="54">
        <f>T370</f>
        <v/>
      </c>
      <c r="I370" s="81" t="n">
        <v>0.0399999991</v>
      </c>
      <c r="J370" s="81" t="n">
        <v>0</v>
      </c>
      <c r="K370" s="81" t="n">
        <v>0</v>
      </c>
      <c r="L370" s="81" t="n">
        <v>1.95000005</v>
      </c>
      <c r="M370" s="81" t="n">
        <v>0</v>
      </c>
      <c r="N370" s="81" t="n">
        <v>0.0399663113</v>
      </c>
      <c r="O370" s="81" t="n">
        <v>-0.094453916</v>
      </c>
      <c r="P370" s="81" t="n">
        <v>1.20009875</v>
      </c>
      <c r="Q370" s="81" t="n">
        <v>0</v>
      </c>
      <c r="R370" s="81" t="n">
        <v>0.00164129329</v>
      </c>
      <c r="S370" s="81" t="n">
        <v>2.30000019</v>
      </c>
      <c r="T370" s="81" t="n">
        <v>8.350000380000001</v>
      </c>
      <c r="U370" s="80">
        <f>U304*'4 Transform Matrices'!Y371+V304*'4 Transform Matrices'!AC371+W304*'4 Transform Matrices'!AG371</f>
        <v/>
      </c>
      <c r="V370" s="80">
        <f>U304*'4 Transform Matrices'!Z371+V304*'4 Transform Matrices'!AD371+W304*'4 Transform Matrices'!AH371</f>
        <v/>
      </c>
      <c r="W370" s="80">
        <f>U304*'4 Transform Matrices'!AA371+V304*'4 Transform Matrices'!AE371+W304*'4 Transform Matrices'!AI371</f>
        <v/>
      </c>
      <c r="X370" s="80">
        <f>U304*'4 Transform Matrices'!AB371+V304*'4 Transform Matrices'!AF371+W304*'4 Transform Matrices'!AJ371+X304</f>
        <v/>
      </c>
      <c r="Y370" s="80">
        <f>Y304*'4 Transform Matrices'!Y371+Z304*'4 Transform Matrices'!AC371+AA304*'4 Transform Matrices'!AG371</f>
        <v/>
      </c>
      <c r="Z370" s="80">
        <f>Y304*'4 Transform Matrices'!Z371+Z304*'4 Transform Matrices'!AD371+AA304*'4 Transform Matrices'!AH371</f>
        <v/>
      </c>
      <c r="AA370" s="80">
        <f>Y304*'4 Transform Matrices'!AA371+Z304*'4 Transform Matrices'!AE371+AA304*'4 Transform Matrices'!AI371</f>
        <v/>
      </c>
      <c r="AB370" s="80">
        <f>Y304*'4 Transform Matrices'!AB371+Z304*'4 Transform Matrices'!AF371+AA304*'4 Transform Matrices'!AJ371+AB304</f>
        <v/>
      </c>
      <c r="AC370" s="80">
        <f>AC304*'4 Transform Matrices'!Y371+AD304*'4 Transform Matrices'!AC371+AE304*'4 Transform Matrices'!AG371</f>
        <v/>
      </c>
      <c r="AD370" s="80">
        <f>AC304*'4 Transform Matrices'!Z371+AD304*'4 Transform Matrices'!AD371+AE304*'4 Transform Matrices'!AH371</f>
        <v/>
      </c>
      <c r="AE370" s="80">
        <f>AC304*'4 Transform Matrices'!AA371+AD304*'4 Transform Matrices'!AE371+AE304*'4 Transform Matrices'!AI371</f>
        <v/>
      </c>
      <c r="AF370" s="80">
        <f>AC304*'4 Transform Matrices'!AB371+AD304*'4 Transform Matrices'!AF371+AE304*'4 Transform Matrices'!AJ371+AF304</f>
        <v/>
      </c>
      <c r="AG370" s="82">
        <f>MAX(ABS(I370-U370),ABS(J370-V370),ABS(K370-W370),ABS(L370-X370),ABS(M370-Y370),ABS(N370-Z370),ABS(O370-AA370),ABS(P370-AB370),ABS(Q370-AC370),ABS(R370-AD370),ABS(S370-AE370),ABS(T370-AF370))</f>
        <v/>
      </c>
      <c r="AI370" s="14" t="inlineStr"/>
    </row>
    <row r="371">
      <c r="A371" s="65" t="inlineStr">
        <is>
          <t>- Guard rail</t>
        </is>
      </c>
      <c r="B371" s="52" t="inlineStr">
        <is>
          <t>BNK-68</t>
        </is>
      </c>
      <c r="C371" s="58" t="inlineStr">
        <is>
          <t>Cylinder</t>
        </is>
      </c>
      <c r="D371" s="52" t="inlineStr">
        <is>
          <t>BNK-01</t>
        </is>
      </c>
      <c r="E371" s="52" t="n">
        <v>2</v>
      </c>
      <c r="F371" s="54">
        <f>L371</f>
        <v/>
      </c>
      <c r="G371" s="54">
        <f>P371</f>
        <v/>
      </c>
      <c r="H371" s="54">
        <f>T371</f>
        <v/>
      </c>
      <c r="I371" s="81" t="n">
        <v>0.0399999991</v>
      </c>
      <c r="J371" s="81" t="n">
        <v>0</v>
      </c>
      <c r="K371" s="81" t="n">
        <v>0</v>
      </c>
      <c r="L371" s="81" t="n">
        <v>1.95000005</v>
      </c>
      <c r="M371" s="81" t="n">
        <v>0</v>
      </c>
      <c r="N371" s="81" t="n">
        <v>0.0399663113</v>
      </c>
      <c r="O371" s="81" t="n">
        <v>-0.09445405010000001</v>
      </c>
      <c r="P371" s="81" t="n">
        <v>0.700098813</v>
      </c>
      <c r="Q371" s="81" t="n">
        <v>0</v>
      </c>
      <c r="R371" s="81" t="n">
        <v>0.0016412955</v>
      </c>
      <c r="S371" s="81" t="n">
        <v>2.30000019</v>
      </c>
      <c r="T371" s="81" t="n">
        <v>8.350000380000001</v>
      </c>
      <c r="U371" s="80">
        <f>U304*'4 Transform Matrices'!Y372+V304*'4 Transform Matrices'!AC372+W304*'4 Transform Matrices'!AG372</f>
        <v/>
      </c>
      <c r="V371" s="80">
        <f>U304*'4 Transform Matrices'!Z372+V304*'4 Transform Matrices'!AD372+W304*'4 Transform Matrices'!AH372</f>
        <v/>
      </c>
      <c r="W371" s="80">
        <f>U304*'4 Transform Matrices'!AA372+V304*'4 Transform Matrices'!AE372+W304*'4 Transform Matrices'!AI372</f>
        <v/>
      </c>
      <c r="X371" s="80">
        <f>U304*'4 Transform Matrices'!AB372+V304*'4 Transform Matrices'!AF372+W304*'4 Transform Matrices'!AJ372+X304</f>
        <v/>
      </c>
      <c r="Y371" s="80">
        <f>Y304*'4 Transform Matrices'!Y372+Z304*'4 Transform Matrices'!AC372+AA304*'4 Transform Matrices'!AG372</f>
        <v/>
      </c>
      <c r="Z371" s="80">
        <f>Y304*'4 Transform Matrices'!Z372+Z304*'4 Transform Matrices'!AD372+AA304*'4 Transform Matrices'!AH372</f>
        <v/>
      </c>
      <c r="AA371" s="80">
        <f>Y304*'4 Transform Matrices'!AA372+Z304*'4 Transform Matrices'!AE372+AA304*'4 Transform Matrices'!AI372</f>
        <v/>
      </c>
      <c r="AB371" s="80">
        <f>Y304*'4 Transform Matrices'!AB372+Z304*'4 Transform Matrices'!AF372+AA304*'4 Transform Matrices'!AJ372+AB304</f>
        <v/>
      </c>
      <c r="AC371" s="80">
        <f>AC304*'4 Transform Matrices'!Y372+AD304*'4 Transform Matrices'!AC372+AE304*'4 Transform Matrices'!AG372</f>
        <v/>
      </c>
      <c r="AD371" s="80">
        <f>AC304*'4 Transform Matrices'!Z372+AD304*'4 Transform Matrices'!AD372+AE304*'4 Transform Matrices'!AH372</f>
        <v/>
      </c>
      <c r="AE371" s="80">
        <f>AC304*'4 Transform Matrices'!AA372+AD304*'4 Transform Matrices'!AE372+AE304*'4 Transform Matrices'!AI372</f>
        <v/>
      </c>
      <c r="AF371" s="80">
        <f>AC304*'4 Transform Matrices'!AB372+AD304*'4 Transform Matrices'!AF372+AE304*'4 Transform Matrices'!AJ372+AF304</f>
        <v/>
      </c>
      <c r="AG371" s="82">
        <f>MAX(ABS(I371-U371),ABS(J371-V371),ABS(K371-W371),ABS(L371-X371),ABS(M371-Y371),ABS(N371-Z371),ABS(O371-AA371),ABS(P371-AB371),ABS(Q371-AC371),ABS(R371-AD371),ABS(S371-AE371),ABS(T371-AF371))</f>
        <v/>
      </c>
      <c r="AI371" s="14" t="inlineStr"/>
    </row>
    <row r="372">
      <c r="A372" s="65" t="inlineStr">
        <is>
          <t>- Guard rail</t>
        </is>
      </c>
      <c r="B372" s="52" t="inlineStr">
        <is>
          <t>BNK-69</t>
        </is>
      </c>
      <c r="C372" s="58" t="inlineStr">
        <is>
          <t>Cylinder</t>
        </is>
      </c>
      <c r="D372" s="52" t="inlineStr">
        <is>
          <t>BNK-01</t>
        </is>
      </c>
      <c r="E372" s="52" t="n">
        <v>2</v>
      </c>
      <c r="F372" s="54">
        <f>L372</f>
        <v/>
      </c>
      <c r="G372" s="54">
        <f>P372</f>
        <v/>
      </c>
      <c r="H372" s="54">
        <f>T372</f>
        <v/>
      </c>
      <c r="I372" s="81" t="n">
        <v>0.0399999991</v>
      </c>
      <c r="J372" s="81" t="n">
        <v>0</v>
      </c>
      <c r="K372" s="81" t="n">
        <v>0</v>
      </c>
      <c r="L372" s="81" t="n">
        <v>1.95000005</v>
      </c>
      <c r="M372" s="81" t="n">
        <v>0</v>
      </c>
      <c r="N372" s="81" t="n">
        <v>0.039999418</v>
      </c>
      <c r="O372" s="81" t="n">
        <v>-0.012383461</v>
      </c>
      <c r="P372" s="81" t="n">
        <v>1.14668012</v>
      </c>
      <c r="Q372" s="81" t="n">
        <v>0</v>
      </c>
      <c r="R372" s="81" t="n">
        <v>0.00021536139</v>
      </c>
      <c r="S372" s="81" t="n">
        <v>2.30000019</v>
      </c>
      <c r="T372" s="81" t="n">
        <v>10.6499996</v>
      </c>
      <c r="U372" s="80">
        <f>U304*'4 Transform Matrices'!Y373+V304*'4 Transform Matrices'!AC373+W304*'4 Transform Matrices'!AG373</f>
        <v/>
      </c>
      <c r="V372" s="80">
        <f>U304*'4 Transform Matrices'!Z373+V304*'4 Transform Matrices'!AD373+W304*'4 Transform Matrices'!AH373</f>
        <v/>
      </c>
      <c r="W372" s="80">
        <f>U304*'4 Transform Matrices'!AA373+V304*'4 Transform Matrices'!AE373+W304*'4 Transform Matrices'!AI373</f>
        <v/>
      </c>
      <c r="X372" s="80">
        <f>U304*'4 Transform Matrices'!AB373+V304*'4 Transform Matrices'!AF373+W304*'4 Transform Matrices'!AJ373+X304</f>
        <v/>
      </c>
      <c r="Y372" s="80">
        <f>Y304*'4 Transform Matrices'!Y373+Z304*'4 Transform Matrices'!AC373+AA304*'4 Transform Matrices'!AG373</f>
        <v/>
      </c>
      <c r="Z372" s="80">
        <f>Y304*'4 Transform Matrices'!Z373+Z304*'4 Transform Matrices'!AD373+AA304*'4 Transform Matrices'!AH373</f>
        <v/>
      </c>
      <c r="AA372" s="80">
        <f>Y304*'4 Transform Matrices'!AA373+Z304*'4 Transform Matrices'!AE373+AA304*'4 Transform Matrices'!AI373</f>
        <v/>
      </c>
      <c r="AB372" s="80">
        <f>Y304*'4 Transform Matrices'!AB373+Z304*'4 Transform Matrices'!AF373+AA304*'4 Transform Matrices'!AJ373+AB304</f>
        <v/>
      </c>
      <c r="AC372" s="80">
        <f>AC304*'4 Transform Matrices'!Y373+AD304*'4 Transform Matrices'!AC373+AE304*'4 Transform Matrices'!AG373</f>
        <v/>
      </c>
      <c r="AD372" s="80">
        <f>AC304*'4 Transform Matrices'!Z373+AD304*'4 Transform Matrices'!AD373+AE304*'4 Transform Matrices'!AH373</f>
        <v/>
      </c>
      <c r="AE372" s="80">
        <f>AC304*'4 Transform Matrices'!AA373+AD304*'4 Transform Matrices'!AE373+AE304*'4 Transform Matrices'!AI373</f>
        <v/>
      </c>
      <c r="AF372" s="80">
        <f>AC304*'4 Transform Matrices'!AB373+AD304*'4 Transform Matrices'!AF373+AE304*'4 Transform Matrices'!AJ373+AF304</f>
        <v/>
      </c>
      <c r="AG372" s="82">
        <f>MAX(ABS(I372-U372),ABS(J372-V372),ABS(K372-W372),ABS(L372-X372),ABS(M372-Y372),ABS(N372-Z372),ABS(O372-AA372),ABS(P372-AB372),ABS(Q372-AC372),ABS(R372-AD372),ABS(S372-AE372),ABS(T372-AF372))</f>
        <v/>
      </c>
      <c r="AI372" s="14" t="inlineStr"/>
    </row>
    <row r="373">
      <c r="A373" s="65" t="inlineStr">
        <is>
          <t>- Guard rail</t>
        </is>
      </c>
      <c r="B373" s="52" t="inlineStr">
        <is>
          <t>BNK-70</t>
        </is>
      </c>
      <c r="C373" s="58" t="inlineStr">
        <is>
          <t>Cylinder</t>
        </is>
      </c>
      <c r="D373" s="52" t="inlineStr">
        <is>
          <t>BNK-01</t>
        </is>
      </c>
      <c r="E373" s="52" t="n">
        <v>2</v>
      </c>
      <c r="F373" s="54">
        <f>L373</f>
        <v/>
      </c>
      <c r="G373" s="54">
        <f>P373</f>
        <v/>
      </c>
      <c r="H373" s="54">
        <f>T373</f>
        <v/>
      </c>
      <c r="I373" s="81" t="n">
        <v>0.0399999991</v>
      </c>
      <c r="J373" s="81" t="n">
        <v>0</v>
      </c>
      <c r="K373" s="81" t="n">
        <v>0</v>
      </c>
      <c r="L373" s="81" t="n">
        <v>1.95000005</v>
      </c>
      <c r="M373" s="81" t="n">
        <v>0</v>
      </c>
      <c r="N373" s="81" t="n">
        <v>0.039999418</v>
      </c>
      <c r="O373" s="81" t="n">
        <v>-0.012383461</v>
      </c>
      <c r="P373" s="81" t="n">
        <v>0.646680057</v>
      </c>
      <c r="Q373" s="81" t="n">
        <v>0</v>
      </c>
      <c r="R373" s="81" t="n">
        <v>0.00021536139</v>
      </c>
      <c r="S373" s="81" t="n">
        <v>2.30000019</v>
      </c>
      <c r="T373" s="81" t="n">
        <v>10.6499996</v>
      </c>
      <c r="U373" s="80">
        <f>U304*'4 Transform Matrices'!Y374+V304*'4 Transform Matrices'!AC374+W304*'4 Transform Matrices'!AG374</f>
        <v/>
      </c>
      <c r="V373" s="80">
        <f>U304*'4 Transform Matrices'!Z374+V304*'4 Transform Matrices'!AD374+W304*'4 Transform Matrices'!AH374</f>
        <v/>
      </c>
      <c r="W373" s="80">
        <f>U304*'4 Transform Matrices'!AA374+V304*'4 Transform Matrices'!AE374+W304*'4 Transform Matrices'!AI374</f>
        <v/>
      </c>
      <c r="X373" s="80">
        <f>U304*'4 Transform Matrices'!AB374+V304*'4 Transform Matrices'!AF374+W304*'4 Transform Matrices'!AJ374+X304</f>
        <v/>
      </c>
      <c r="Y373" s="80">
        <f>Y304*'4 Transform Matrices'!Y374+Z304*'4 Transform Matrices'!AC374+AA304*'4 Transform Matrices'!AG374</f>
        <v/>
      </c>
      <c r="Z373" s="80">
        <f>Y304*'4 Transform Matrices'!Z374+Z304*'4 Transform Matrices'!AD374+AA304*'4 Transform Matrices'!AH374</f>
        <v/>
      </c>
      <c r="AA373" s="80">
        <f>Y304*'4 Transform Matrices'!AA374+Z304*'4 Transform Matrices'!AE374+AA304*'4 Transform Matrices'!AI374</f>
        <v/>
      </c>
      <c r="AB373" s="80">
        <f>Y304*'4 Transform Matrices'!AB374+Z304*'4 Transform Matrices'!AF374+AA304*'4 Transform Matrices'!AJ374+AB304</f>
        <v/>
      </c>
      <c r="AC373" s="80">
        <f>AC304*'4 Transform Matrices'!Y374+AD304*'4 Transform Matrices'!AC374+AE304*'4 Transform Matrices'!AG374</f>
        <v/>
      </c>
      <c r="AD373" s="80">
        <f>AC304*'4 Transform Matrices'!Z374+AD304*'4 Transform Matrices'!AD374+AE304*'4 Transform Matrices'!AH374</f>
        <v/>
      </c>
      <c r="AE373" s="80">
        <f>AC304*'4 Transform Matrices'!AA374+AD304*'4 Transform Matrices'!AE374+AE304*'4 Transform Matrices'!AI374</f>
        <v/>
      </c>
      <c r="AF373" s="80">
        <f>AC304*'4 Transform Matrices'!AB374+AD304*'4 Transform Matrices'!AF374+AE304*'4 Transform Matrices'!AJ374+AF304</f>
        <v/>
      </c>
      <c r="AG373" s="82">
        <f>MAX(ABS(I373-U373),ABS(J373-V373),ABS(K373-W373),ABS(L373-X373),ABS(M373-Y373),ABS(N373-Z373),ABS(O373-AA373),ABS(P373-AB373),ABS(Q373-AC373),ABS(R373-AD373),ABS(S373-AE373),ABS(T373-AF373))</f>
        <v/>
      </c>
      <c r="AI373" s="14" t="inlineStr"/>
    </row>
    <row r="374">
      <c r="A374" s="65" t="inlineStr">
        <is>
          <t>- Drain gutter</t>
        </is>
      </c>
      <c r="B374" s="52" t="inlineStr">
        <is>
          <t>BNK-71</t>
        </is>
      </c>
      <c r="C374" s="63" t="inlineStr">
        <is>
          <t>Cube</t>
        </is>
      </c>
      <c r="D374" s="52" t="inlineStr">
        <is>
          <t>BNK-01</t>
        </is>
      </c>
      <c r="E374" s="52" t="n">
        <v>2</v>
      </c>
      <c r="F374" s="54">
        <f>L374</f>
        <v/>
      </c>
      <c r="G374" s="54">
        <f>P374</f>
        <v/>
      </c>
      <c r="H374" s="54">
        <f>T374</f>
        <v/>
      </c>
      <c r="I374" s="81" t="n">
        <v>2.9000001</v>
      </c>
      <c r="J374" s="81" t="n">
        <v>0</v>
      </c>
      <c r="K374" s="81" t="n">
        <v>0</v>
      </c>
      <c r="L374" s="81" t="n">
        <v>0</v>
      </c>
      <c r="M374" s="81" t="n">
        <v>0</v>
      </c>
      <c r="N374" s="81" t="n">
        <v>0.0199999996</v>
      </c>
      <c r="O374" s="81" t="n">
        <v>0</v>
      </c>
      <c r="P374" s="81" t="n">
        <v>-3.39499998</v>
      </c>
      <c r="Q374" s="81" t="n">
        <v>0</v>
      </c>
      <c r="R374" s="81" t="n">
        <v>0</v>
      </c>
      <c r="S374" s="81" t="n">
        <v>0.449999988</v>
      </c>
      <c r="T374" s="81" t="n">
        <v>6.5</v>
      </c>
      <c r="U374" s="80">
        <f>U304*'4 Transform Matrices'!Y375+V304*'4 Transform Matrices'!AC375+W304*'4 Transform Matrices'!AG375</f>
        <v/>
      </c>
      <c r="V374" s="80">
        <f>U304*'4 Transform Matrices'!Z375+V304*'4 Transform Matrices'!AD375+W304*'4 Transform Matrices'!AH375</f>
        <v/>
      </c>
      <c r="W374" s="80">
        <f>U304*'4 Transform Matrices'!AA375+V304*'4 Transform Matrices'!AE375+W304*'4 Transform Matrices'!AI375</f>
        <v/>
      </c>
      <c r="X374" s="80">
        <f>U304*'4 Transform Matrices'!AB375+V304*'4 Transform Matrices'!AF375+W304*'4 Transform Matrices'!AJ375+X304</f>
        <v/>
      </c>
      <c r="Y374" s="80">
        <f>Y304*'4 Transform Matrices'!Y375+Z304*'4 Transform Matrices'!AC375+AA304*'4 Transform Matrices'!AG375</f>
        <v/>
      </c>
      <c r="Z374" s="80">
        <f>Y304*'4 Transform Matrices'!Z375+Z304*'4 Transform Matrices'!AD375+AA304*'4 Transform Matrices'!AH375</f>
        <v/>
      </c>
      <c r="AA374" s="80">
        <f>Y304*'4 Transform Matrices'!AA375+Z304*'4 Transform Matrices'!AE375+AA304*'4 Transform Matrices'!AI375</f>
        <v/>
      </c>
      <c r="AB374" s="80">
        <f>Y304*'4 Transform Matrices'!AB375+Z304*'4 Transform Matrices'!AF375+AA304*'4 Transform Matrices'!AJ375+AB304</f>
        <v/>
      </c>
      <c r="AC374" s="80">
        <f>AC304*'4 Transform Matrices'!Y375+AD304*'4 Transform Matrices'!AC375+AE304*'4 Transform Matrices'!AG375</f>
        <v/>
      </c>
      <c r="AD374" s="80">
        <f>AC304*'4 Transform Matrices'!Z375+AD304*'4 Transform Matrices'!AD375+AE304*'4 Transform Matrices'!AH375</f>
        <v/>
      </c>
      <c r="AE374" s="80">
        <f>AC304*'4 Transform Matrices'!AA375+AD304*'4 Transform Matrices'!AE375+AE304*'4 Transform Matrices'!AI375</f>
        <v/>
      </c>
      <c r="AF374" s="80">
        <f>AC304*'4 Transform Matrices'!AB375+AD304*'4 Transform Matrices'!AF375+AE304*'4 Transform Matrices'!AJ375+AF304</f>
        <v/>
      </c>
      <c r="AG374" s="82">
        <f>MAX(ABS(I374-U374),ABS(J374-V374),ABS(K374-W374),ABS(L374-X374),ABS(M374-Y374),ABS(N374-Z374),ABS(O374-AA374),ABS(P374-AB374),ABS(Q374-AC374),ABS(R374-AD374),ABS(S374-AE374),ABS(T374-AF374))</f>
        <v/>
      </c>
      <c r="AI374" s="14" t="inlineStr"/>
    </row>
    <row r="375">
      <c r="A375" s="65" t="inlineStr">
        <is>
          <t>- Drain frame</t>
        </is>
      </c>
      <c r="B375" s="52" t="inlineStr">
        <is>
          <t>BNK-72</t>
        </is>
      </c>
      <c r="C375" s="63" t="inlineStr">
        <is>
          <t>Cube</t>
        </is>
      </c>
      <c r="D375" s="52" t="inlineStr">
        <is>
          <t>BNK-01</t>
        </is>
      </c>
      <c r="E375" s="52" t="n">
        <v>2</v>
      </c>
      <c r="F375" s="54">
        <f>L375</f>
        <v/>
      </c>
      <c r="G375" s="54">
        <f>P375</f>
        <v/>
      </c>
      <c r="H375" s="54">
        <f>T375</f>
        <v/>
      </c>
      <c r="I375" s="81" t="n">
        <v>3</v>
      </c>
      <c r="J375" s="81" t="n">
        <v>0</v>
      </c>
      <c r="K375" s="81" t="n">
        <v>0</v>
      </c>
      <c r="L375" s="81" t="n">
        <v>0</v>
      </c>
      <c r="M375" s="81" t="n">
        <v>0</v>
      </c>
      <c r="N375" s="81" t="n">
        <v>0.0399999991</v>
      </c>
      <c r="O375" s="81" t="n">
        <v>0</v>
      </c>
      <c r="P375" s="81" t="n">
        <v>-3.38000011</v>
      </c>
      <c r="Q375" s="81" t="n">
        <v>0</v>
      </c>
      <c r="R375" s="81" t="n">
        <v>0</v>
      </c>
      <c r="S375" s="81" t="n">
        <v>0.550000012</v>
      </c>
      <c r="T375" s="81" t="n">
        <v>6.5</v>
      </c>
      <c r="U375" s="80">
        <f>U304*'4 Transform Matrices'!Y376+V304*'4 Transform Matrices'!AC376+W304*'4 Transform Matrices'!AG376</f>
        <v/>
      </c>
      <c r="V375" s="80">
        <f>U304*'4 Transform Matrices'!Z376+V304*'4 Transform Matrices'!AD376+W304*'4 Transform Matrices'!AH376</f>
        <v/>
      </c>
      <c r="W375" s="80">
        <f>U304*'4 Transform Matrices'!AA376+V304*'4 Transform Matrices'!AE376+W304*'4 Transform Matrices'!AI376</f>
        <v/>
      </c>
      <c r="X375" s="80">
        <f>U304*'4 Transform Matrices'!AB376+V304*'4 Transform Matrices'!AF376+W304*'4 Transform Matrices'!AJ376+X304</f>
        <v/>
      </c>
      <c r="Y375" s="80">
        <f>Y304*'4 Transform Matrices'!Y376+Z304*'4 Transform Matrices'!AC376+AA304*'4 Transform Matrices'!AG376</f>
        <v/>
      </c>
      <c r="Z375" s="80">
        <f>Y304*'4 Transform Matrices'!Z376+Z304*'4 Transform Matrices'!AD376+AA304*'4 Transform Matrices'!AH376</f>
        <v/>
      </c>
      <c r="AA375" s="80">
        <f>Y304*'4 Transform Matrices'!AA376+Z304*'4 Transform Matrices'!AE376+AA304*'4 Transform Matrices'!AI376</f>
        <v/>
      </c>
      <c r="AB375" s="80">
        <f>Y304*'4 Transform Matrices'!AB376+Z304*'4 Transform Matrices'!AF376+AA304*'4 Transform Matrices'!AJ376+AB304</f>
        <v/>
      </c>
      <c r="AC375" s="80">
        <f>AC304*'4 Transform Matrices'!Y376+AD304*'4 Transform Matrices'!AC376+AE304*'4 Transform Matrices'!AG376</f>
        <v/>
      </c>
      <c r="AD375" s="80">
        <f>AC304*'4 Transform Matrices'!Z376+AD304*'4 Transform Matrices'!AD376+AE304*'4 Transform Matrices'!AH376</f>
        <v/>
      </c>
      <c r="AE375" s="80">
        <f>AC304*'4 Transform Matrices'!AA376+AD304*'4 Transform Matrices'!AE376+AE304*'4 Transform Matrices'!AI376</f>
        <v/>
      </c>
      <c r="AF375" s="80">
        <f>AC304*'4 Transform Matrices'!AB376+AD304*'4 Transform Matrices'!AF376+AE304*'4 Transform Matrices'!AJ376+AF304</f>
        <v/>
      </c>
      <c r="AG375" s="82">
        <f>MAX(ABS(I375-U375),ABS(J375-V375),ABS(K375-W375),ABS(L375-X375),ABS(M375-Y375),ABS(N375-Z375),ABS(O375-AA375),ABS(P375-AB375),ABS(Q375-AC375),ABS(R375-AD375),ABS(S375-AE375),ABS(T375-AF375))</f>
        <v/>
      </c>
      <c r="AI375" s="14" t="inlineStr"/>
    </row>
    <row r="376">
      <c r="A376" s="65" t="inlineStr">
        <is>
          <t>- Drain grate bar</t>
        </is>
      </c>
      <c r="B376" s="52" t="inlineStr">
        <is>
          <t>BNK-73</t>
        </is>
      </c>
      <c r="C376" s="63" t="inlineStr">
        <is>
          <t>Cube</t>
        </is>
      </c>
      <c r="D376" s="52" t="inlineStr">
        <is>
          <t>BNK-01</t>
        </is>
      </c>
      <c r="E376" s="52" t="n">
        <v>2</v>
      </c>
      <c r="F376" s="54">
        <f>L376</f>
        <v/>
      </c>
      <c r="G376" s="54">
        <f>P376</f>
        <v/>
      </c>
      <c r="H376" s="54">
        <f>T376</f>
        <v/>
      </c>
      <c r="I376" s="81" t="n">
        <v>0.0299999993</v>
      </c>
      <c r="J376" s="81" t="n">
        <v>0</v>
      </c>
      <c r="K376" s="81" t="n">
        <v>0</v>
      </c>
      <c r="L376" s="81" t="n">
        <v>-1.20000005</v>
      </c>
      <c r="M376" s="81" t="n">
        <v>0</v>
      </c>
      <c r="N376" s="81" t="n">
        <v>0.0399999991</v>
      </c>
      <c r="O376" s="81" t="n">
        <v>0</v>
      </c>
      <c r="P376" s="81" t="n">
        <v>-3.35500002</v>
      </c>
      <c r="Q376" s="81" t="n">
        <v>0</v>
      </c>
      <c r="R376" s="81" t="n">
        <v>0</v>
      </c>
      <c r="S376" s="81" t="n">
        <v>0.5</v>
      </c>
      <c r="T376" s="81" t="n">
        <v>6.5</v>
      </c>
      <c r="U376" s="80">
        <f>U304*'4 Transform Matrices'!Y377+V304*'4 Transform Matrices'!AC377+W304*'4 Transform Matrices'!AG377</f>
        <v/>
      </c>
      <c r="V376" s="80">
        <f>U304*'4 Transform Matrices'!Z377+V304*'4 Transform Matrices'!AD377+W304*'4 Transform Matrices'!AH377</f>
        <v/>
      </c>
      <c r="W376" s="80">
        <f>U304*'4 Transform Matrices'!AA377+V304*'4 Transform Matrices'!AE377+W304*'4 Transform Matrices'!AI377</f>
        <v/>
      </c>
      <c r="X376" s="80">
        <f>U304*'4 Transform Matrices'!AB377+V304*'4 Transform Matrices'!AF377+W304*'4 Transform Matrices'!AJ377+X304</f>
        <v/>
      </c>
      <c r="Y376" s="80">
        <f>Y304*'4 Transform Matrices'!Y377+Z304*'4 Transform Matrices'!AC377+AA304*'4 Transform Matrices'!AG377</f>
        <v/>
      </c>
      <c r="Z376" s="80">
        <f>Y304*'4 Transform Matrices'!Z377+Z304*'4 Transform Matrices'!AD377+AA304*'4 Transform Matrices'!AH377</f>
        <v/>
      </c>
      <c r="AA376" s="80">
        <f>Y304*'4 Transform Matrices'!AA377+Z304*'4 Transform Matrices'!AE377+AA304*'4 Transform Matrices'!AI377</f>
        <v/>
      </c>
      <c r="AB376" s="80">
        <f>Y304*'4 Transform Matrices'!AB377+Z304*'4 Transform Matrices'!AF377+AA304*'4 Transform Matrices'!AJ377+AB304</f>
        <v/>
      </c>
      <c r="AC376" s="80">
        <f>AC304*'4 Transform Matrices'!Y377+AD304*'4 Transform Matrices'!AC377+AE304*'4 Transform Matrices'!AG377</f>
        <v/>
      </c>
      <c r="AD376" s="80">
        <f>AC304*'4 Transform Matrices'!Z377+AD304*'4 Transform Matrices'!AD377+AE304*'4 Transform Matrices'!AH377</f>
        <v/>
      </c>
      <c r="AE376" s="80">
        <f>AC304*'4 Transform Matrices'!AA377+AD304*'4 Transform Matrices'!AE377+AE304*'4 Transform Matrices'!AI377</f>
        <v/>
      </c>
      <c r="AF376" s="80">
        <f>AC304*'4 Transform Matrices'!AB377+AD304*'4 Transform Matrices'!AF377+AE304*'4 Transform Matrices'!AJ377+AF304</f>
        <v/>
      </c>
      <c r="AG376" s="82">
        <f>MAX(ABS(I376-U376),ABS(J376-V376),ABS(K376-W376),ABS(L376-X376),ABS(M376-Y376),ABS(N376-Z376),ABS(O376-AA376),ABS(P376-AB376),ABS(Q376-AC376),ABS(R376-AD376),ABS(S376-AE376),ABS(T376-AF376))</f>
        <v/>
      </c>
      <c r="AI376" s="14" t="inlineStr"/>
    </row>
    <row r="377">
      <c r="A377" s="65" t="inlineStr">
        <is>
          <t>- Drain grate bar</t>
        </is>
      </c>
      <c r="B377" s="52" t="inlineStr">
        <is>
          <t>BNK-74</t>
        </is>
      </c>
      <c r="C377" s="63" t="inlineStr">
        <is>
          <t>Cube</t>
        </is>
      </c>
      <c r="D377" s="52" t="inlineStr">
        <is>
          <t>BNK-01</t>
        </is>
      </c>
      <c r="E377" s="52" t="n">
        <v>2</v>
      </c>
      <c r="F377" s="54">
        <f>L377</f>
        <v/>
      </c>
      <c r="G377" s="54">
        <f>P377</f>
        <v/>
      </c>
      <c r="H377" s="54">
        <f>T377</f>
        <v/>
      </c>
      <c r="I377" s="81" t="n">
        <v>0.0299999993</v>
      </c>
      <c r="J377" s="81" t="n">
        <v>0</v>
      </c>
      <c r="K377" s="81" t="n">
        <v>0</v>
      </c>
      <c r="L377" s="81" t="n">
        <v>-0.720000029</v>
      </c>
      <c r="M377" s="81" t="n">
        <v>0</v>
      </c>
      <c r="N377" s="81" t="n">
        <v>0.0399999991</v>
      </c>
      <c r="O377" s="81" t="n">
        <v>0</v>
      </c>
      <c r="P377" s="81" t="n">
        <v>-3.35500002</v>
      </c>
      <c r="Q377" s="81" t="n">
        <v>0</v>
      </c>
      <c r="R377" s="81" t="n">
        <v>0</v>
      </c>
      <c r="S377" s="81" t="n">
        <v>0.5</v>
      </c>
      <c r="T377" s="81" t="n">
        <v>6.5</v>
      </c>
      <c r="U377" s="80">
        <f>U304*'4 Transform Matrices'!Y378+V304*'4 Transform Matrices'!AC378+W304*'4 Transform Matrices'!AG378</f>
        <v/>
      </c>
      <c r="V377" s="80">
        <f>U304*'4 Transform Matrices'!Z378+V304*'4 Transform Matrices'!AD378+W304*'4 Transform Matrices'!AH378</f>
        <v/>
      </c>
      <c r="W377" s="80">
        <f>U304*'4 Transform Matrices'!AA378+V304*'4 Transform Matrices'!AE378+W304*'4 Transform Matrices'!AI378</f>
        <v/>
      </c>
      <c r="X377" s="80">
        <f>U304*'4 Transform Matrices'!AB378+V304*'4 Transform Matrices'!AF378+W304*'4 Transform Matrices'!AJ378+X304</f>
        <v/>
      </c>
      <c r="Y377" s="80">
        <f>Y304*'4 Transform Matrices'!Y378+Z304*'4 Transform Matrices'!AC378+AA304*'4 Transform Matrices'!AG378</f>
        <v/>
      </c>
      <c r="Z377" s="80">
        <f>Y304*'4 Transform Matrices'!Z378+Z304*'4 Transform Matrices'!AD378+AA304*'4 Transform Matrices'!AH378</f>
        <v/>
      </c>
      <c r="AA377" s="80">
        <f>Y304*'4 Transform Matrices'!AA378+Z304*'4 Transform Matrices'!AE378+AA304*'4 Transform Matrices'!AI378</f>
        <v/>
      </c>
      <c r="AB377" s="80">
        <f>Y304*'4 Transform Matrices'!AB378+Z304*'4 Transform Matrices'!AF378+AA304*'4 Transform Matrices'!AJ378+AB304</f>
        <v/>
      </c>
      <c r="AC377" s="80">
        <f>AC304*'4 Transform Matrices'!Y378+AD304*'4 Transform Matrices'!AC378+AE304*'4 Transform Matrices'!AG378</f>
        <v/>
      </c>
      <c r="AD377" s="80">
        <f>AC304*'4 Transform Matrices'!Z378+AD304*'4 Transform Matrices'!AD378+AE304*'4 Transform Matrices'!AH378</f>
        <v/>
      </c>
      <c r="AE377" s="80">
        <f>AC304*'4 Transform Matrices'!AA378+AD304*'4 Transform Matrices'!AE378+AE304*'4 Transform Matrices'!AI378</f>
        <v/>
      </c>
      <c r="AF377" s="80">
        <f>AC304*'4 Transform Matrices'!AB378+AD304*'4 Transform Matrices'!AF378+AE304*'4 Transform Matrices'!AJ378+AF304</f>
        <v/>
      </c>
      <c r="AG377" s="82">
        <f>MAX(ABS(I377-U377),ABS(J377-V377),ABS(K377-W377),ABS(L377-X377),ABS(M377-Y377),ABS(N377-Z377),ABS(O377-AA377),ABS(P377-AB377),ABS(Q377-AC377),ABS(R377-AD377),ABS(S377-AE377),ABS(T377-AF377))</f>
        <v/>
      </c>
      <c r="AI377" s="14" t="inlineStr"/>
    </row>
    <row r="378">
      <c r="A378" s="65" t="inlineStr">
        <is>
          <t>- Drain grate bar</t>
        </is>
      </c>
      <c r="B378" s="52" t="inlineStr">
        <is>
          <t>BNK-75</t>
        </is>
      </c>
      <c r="C378" s="63" t="inlineStr">
        <is>
          <t>Cube</t>
        </is>
      </c>
      <c r="D378" s="52" t="inlineStr">
        <is>
          <t>BNK-01</t>
        </is>
      </c>
      <c r="E378" s="52" t="n">
        <v>2</v>
      </c>
      <c r="F378" s="54">
        <f>L378</f>
        <v/>
      </c>
      <c r="G378" s="54">
        <f>P378</f>
        <v/>
      </c>
      <c r="H378" s="54">
        <f>T378</f>
        <v/>
      </c>
      <c r="I378" s="81" t="n">
        <v>0.0299999993</v>
      </c>
      <c r="J378" s="81" t="n">
        <v>0</v>
      </c>
      <c r="K378" s="81" t="n">
        <v>0</v>
      </c>
      <c r="L378" s="81" t="n">
        <v>-0.240000069</v>
      </c>
      <c r="M378" s="81" t="n">
        <v>0</v>
      </c>
      <c r="N378" s="81" t="n">
        <v>0.0399999991</v>
      </c>
      <c r="O378" s="81" t="n">
        <v>0</v>
      </c>
      <c r="P378" s="81" t="n">
        <v>-3.35500002</v>
      </c>
      <c r="Q378" s="81" t="n">
        <v>0</v>
      </c>
      <c r="R378" s="81" t="n">
        <v>0</v>
      </c>
      <c r="S378" s="81" t="n">
        <v>0.5</v>
      </c>
      <c r="T378" s="81" t="n">
        <v>6.5</v>
      </c>
      <c r="U378" s="80">
        <f>U304*'4 Transform Matrices'!Y379+V304*'4 Transform Matrices'!AC379+W304*'4 Transform Matrices'!AG379</f>
        <v/>
      </c>
      <c r="V378" s="80">
        <f>U304*'4 Transform Matrices'!Z379+V304*'4 Transform Matrices'!AD379+W304*'4 Transform Matrices'!AH379</f>
        <v/>
      </c>
      <c r="W378" s="80">
        <f>U304*'4 Transform Matrices'!AA379+V304*'4 Transform Matrices'!AE379+W304*'4 Transform Matrices'!AI379</f>
        <v/>
      </c>
      <c r="X378" s="80">
        <f>U304*'4 Transform Matrices'!AB379+V304*'4 Transform Matrices'!AF379+W304*'4 Transform Matrices'!AJ379+X304</f>
        <v/>
      </c>
      <c r="Y378" s="80">
        <f>Y304*'4 Transform Matrices'!Y379+Z304*'4 Transform Matrices'!AC379+AA304*'4 Transform Matrices'!AG379</f>
        <v/>
      </c>
      <c r="Z378" s="80">
        <f>Y304*'4 Transform Matrices'!Z379+Z304*'4 Transform Matrices'!AD379+AA304*'4 Transform Matrices'!AH379</f>
        <v/>
      </c>
      <c r="AA378" s="80">
        <f>Y304*'4 Transform Matrices'!AA379+Z304*'4 Transform Matrices'!AE379+AA304*'4 Transform Matrices'!AI379</f>
        <v/>
      </c>
      <c r="AB378" s="80">
        <f>Y304*'4 Transform Matrices'!AB379+Z304*'4 Transform Matrices'!AF379+AA304*'4 Transform Matrices'!AJ379+AB304</f>
        <v/>
      </c>
      <c r="AC378" s="80">
        <f>AC304*'4 Transform Matrices'!Y379+AD304*'4 Transform Matrices'!AC379+AE304*'4 Transform Matrices'!AG379</f>
        <v/>
      </c>
      <c r="AD378" s="80">
        <f>AC304*'4 Transform Matrices'!Z379+AD304*'4 Transform Matrices'!AD379+AE304*'4 Transform Matrices'!AH379</f>
        <v/>
      </c>
      <c r="AE378" s="80">
        <f>AC304*'4 Transform Matrices'!AA379+AD304*'4 Transform Matrices'!AE379+AE304*'4 Transform Matrices'!AI379</f>
        <v/>
      </c>
      <c r="AF378" s="80">
        <f>AC304*'4 Transform Matrices'!AB379+AD304*'4 Transform Matrices'!AF379+AE304*'4 Transform Matrices'!AJ379+AF304</f>
        <v/>
      </c>
      <c r="AG378" s="82">
        <f>MAX(ABS(I378-U378),ABS(J378-V378),ABS(K378-W378),ABS(L378-X378),ABS(M378-Y378),ABS(N378-Z378),ABS(O378-AA378),ABS(P378-AB378),ABS(Q378-AC378),ABS(R378-AD378),ABS(S378-AE378),ABS(T378-AF378))</f>
        <v/>
      </c>
      <c r="AI378" s="14" t="inlineStr"/>
    </row>
    <row r="379">
      <c r="A379" s="65" t="inlineStr">
        <is>
          <t>- Drain grate bar</t>
        </is>
      </c>
      <c r="B379" s="52" t="inlineStr">
        <is>
          <t>BNK-76</t>
        </is>
      </c>
      <c r="C379" s="63" t="inlineStr">
        <is>
          <t>Cube</t>
        </is>
      </c>
      <c r="D379" s="52" t="inlineStr">
        <is>
          <t>BNK-01</t>
        </is>
      </c>
      <c r="E379" s="52" t="n">
        <v>2</v>
      </c>
      <c r="F379" s="54">
        <f>L379</f>
        <v/>
      </c>
      <c r="G379" s="54">
        <f>P379</f>
        <v/>
      </c>
      <c r="H379" s="54">
        <f>T379</f>
        <v/>
      </c>
      <c r="I379" s="81" t="n">
        <v>0.0299999993</v>
      </c>
      <c r="J379" s="81" t="n">
        <v>0</v>
      </c>
      <c r="K379" s="81" t="n">
        <v>0</v>
      </c>
      <c r="L379" s="81" t="n">
        <v>0.23999992</v>
      </c>
      <c r="M379" s="81" t="n">
        <v>0</v>
      </c>
      <c r="N379" s="81" t="n">
        <v>0.0399999991</v>
      </c>
      <c r="O379" s="81" t="n">
        <v>0</v>
      </c>
      <c r="P379" s="81" t="n">
        <v>-3.35500002</v>
      </c>
      <c r="Q379" s="81" t="n">
        <v>0</v>
      </c>
      <c r="R379" s="81" t="n">
        <v>0</v>
      </c>
      <c r="S379" s="81" t="n">
        <v>0.5</v>
      </c>
      <c r="T379" s="81" t="n">
        <v>6.5</v>
      </c>
      <c r="U379" s="80">
        <f>U304*'4 Transform Matrices'!Y380+V304*'4 Transform Matrices'!AC380+W304*'4 Transform Matrices'!AG380</f>
        <v/>
      </c>
      <c r="V379" s="80">
        <f>U304*'4 Transform Matrices'!Z380+V304*'4 Transform Matrices'!AD380+W304*'4 Transform Matrices'!AH380</f>
        <v/>
      </c>
      <c r="W379" s="80">
        <f>U304*'4 Transform Matrices'!AA380+V304*'4 Transform Matrices'!AE380+W304*'4 Transform Matrices'!AI380</f>
        <v/>
      </c>
      <c r="X379" s="80">
        <f>U304*'4 Transform Matrices'!AB380+V304*'4 Transform Matrices'!AF380+W304*'4 Transform Matrices'!AJ380+X304</f>
        <v/>
      </c>
      <c r="Y379" s="80">
        <f>Y304*'4 Transform Matrices'!Y380+Z304*'4 Transform Matrices'!AC380+AA304*'4 Transform Matrices'!AG380</f>
        <v/>
      </c>
      <c r="Z379" s="80">
        <f>Y304*'4 Transform Matrices'!Z380+Z304*'4 Transform Matrices'!AD380+AA304*'4 Transform Matrices'!AH380</f>
        <v/>
      </c>
      <c r="AA379" s="80">
        <f>Y304*'4 Transform Matrices'!AA380+Z304*'4 Transform Matrices'!AE380+AA304*'4 Transform Matrices'!AI380</f>
        <v/>
      </c>
      <c r="AB379" s="80">
        <f>Y304*'4 Transform Matrices'!AB380+Z304*'4 Transform Matrices'!AF380+AA304*'4 Transform Matrices'!AJ380+AB304</f>
        <v/>
      </c>
      <c r="AC379" s="80">
        <f>AC304*'4 Transform Matrices'!Y380+AD304*'4 Transform Matrices'!AC380+AE304*'4 Transform Matrices'!AG380</f>
        <v/>
      </c>
      <c r="AD379" s="80">
        <f>AC304*'4 Transform Matrices'!Z380+AD304*'4 Transform Matrices'!AD380+AE304*'4 Transform Matrices'!AH380</f>
        <v/>
      </c>
      <c r="AE379" s="80">
        <f>AC304*'4 Transform Matrices'!AA380+AD304*'4 Transform Matrices'!AE380+AE304*'4 Transform Matrices'!AI380</f>
        <v/>
      </c>
      <c r="AF379" s="80">
        <f>AC304*'4 Transform Matrices'!AB380+AD304*'4 Transform Matrices'!AF380+AE304*'4 Transform Matrices'!AJ380+AF304</f>
        <v/>
      </c>
      <c r="AG379" s="82">
        <f>MAX(ABS(I379-U379),ABS(J379-V379),ABS(K379-W379),ABS(L379-X379),ABS(M379-Y379),ABS(N379-Z379),ABS(O379-AA379),ABS(P379-AB379),ABS(Q379-AC379),ABS(R379-AD379),ABS(S379-AE379),ABS(T379-AF379))</f>
        <v/>
      </c>
      <c r="AI379" s="14" t="inlineStr"/>
    </row>
    <row r="380">
      <c r="A380" s="65" t="inlineStr">
        <is>
          <t>- Drain grate bar</t>
        </is>
      </c>
      <c r="B380" s="52" t="inlineStr">
        <is>
          <t>BNK-77</t>
        </is>
      </c>
      <c r="C380" s="63" t="inlineStr">
        <is>
          <t>Cube</t>
        </is>
      </c>
      <c r="D380" s="52" t="inlineStr">
        <is>
          <t>BNK-01</t>
        </is>
      </c>
      <c r="E380" s="52" t="n">
        <v>2</v>
      </c>
      <c r="F380" s="54">
        <f>L380</f>
        <v/>
      </c>
      <c r="G380" s="54">
        <f>P380</f>
        <v/>
      </c>
      <c r="H380" s="54">
        <f>T380</f>
        <v/>
      </c>
      <c r="I380" s="81" t="n">
        <v>0.0299999993</v>
      </c>
      <c r="J380" s="81" t="n">
        <v>0</v>
      </c>
      <c r="K380" s="81" t="n">
        <v>0</v>
      </c>
      <c r="L380" s="81" t="n">
        <v>0.719999909</v>
      </c>
      <c r="M380" s="81" t="n">
        <v>0</v>
      </c>
      <c r="N380" s="81" t="n">
        <v>0.0399999991</v>
      </c>
      <c r="O380" s="81" t="n">
        <v>0</v>
      </c>
      <c r="P380" s="81" t="n">
        <v>-3.35500002</v>
      </c>
      <c r="Q380" s="81" t="n">
        <v>0</v>
      </c>
      <c r="R380" s="81" t="n">
        <v>0</v>
      </c>
      <c r="S380" s="81" t="n">
        <v>0.5</v>
      </c>
      <c r="T380" s="81" t="n">
        <v>6.5</v>
      </c>
      <c r="U380" s="80">
        <f>U304*'4 Transform Matrices'!Y381+V304*'4 Transform Matrices'!AC381+W304*'4 Transform Matrices'!AG381</f>
        <v/>
      </c>
      <c r="V380" s="80">
        <f>U304*'4 Transform Matrices'!Z381+V304*'4 Transform Matrices'!AD381+W304*'4 Transform Matrices'!AH381</f>
        <v/>
      </c>
      <c r="W380" s="80">
        <f>U304*'4 Transform Matrices'!AA381+V304*'4 Transform Matrices'!AE381+W304*'4 Transform Matrices'!AI381</f>
        <v/>
      </c>
      <c r="X380" s="80">
        <f>U304*'4 Transform Matrices'!AB381+V304*'4 Transform Matrices'!AF381+W304*'4 Transform Matrices'!AJ381+X304</f>
        <v/>
      </c>
      <c r="Y380" s="80">
        <f>Y304*'4 Transform Matrices'!Y381+Z304*'4 Transform Matrices'!AC381+AA304*'4 Transform Matrices'!AG381</f>
        <v/>
      </c>
      <c r="Z380" s="80">
        <f>Y304*'4 Transform Matrices'!Z381+Z304*'4 Transform Matrices'!AD381+AA304*'4 Transform Matrices'!AH381</f>
        <v/>
      </c>
      <c r="AA380" s="80">
        <f>Y304*'4 Transform Matrices'!AA381+Z304*'4 Transform Matrices'!AE381+AA304*'4 Transform Matrices'!AI381</f>
        <v/>
      </c>
      <c r="AB380" s="80">
        <f>Y304*'4 Transform Matrices'!AB381+Z304*'4 Transform Matrices'!AF381+AA304*'4 Transform Matrices'!AJ381+AB304</f>
        <v/>
      </c>
      <c r="AC380" s="80">
        <f>AC304*'4 Transform Matrices'!Y381+AD304*'4 Transform Matrices'!AC381+AE304*'4 Transform Matrices'!AG381</f>
        <v/>
      </c>
      <c r="AD380" s="80">
        <f>AC304*'4 Transform Matrices'!Z381+AD304*'4 Transform Matrices'!AD381+AE304*'4 Transform Matrices'!AH381</f>
        <v/>
      </c>
      <c r="AE380" s="80">
        <f>AC304*'4 Transform Matrices'!AA381+AD304*'4 Transform Matrices'!AE381+AE304*'4 Transform Matrices'!AI381</f>
        <v/>
      </c>
      <c r="AF380" s="80">
        <f>AC304*'4 Transform Matrices'!AB381+AD304*'4 Transform Matrices'!AF381+AE304*'4 Transform Matrices'!AJ381+AF304</f>
        <v/>
      </c>
      <c r="AG380" s="82">
        <f>MAX(ABS(I380-U380),ABS(J380-V380),ABS(K380-W380),ABS(L380-X380),ABS(M380-Y380),ABS(N380-Z380),ABS(O380-AA380),ABS(P380-AB380),ABS(Q380-AC380),ABS(R380-AD380),ABS(S380-AE380),ABS(T380-AF380))</f>
        <v/>
      </c>
      <c r="AI380" s="14" t="inlineStr"/>
    </row>
    <row r="381">
      <c r="A381" s="65" t="inlineStr">
        <is>
          <t>- Drain grate bar</t>
        </is>
      </c>
      <c r="B381" s="52" t="inlineStr">
        <is>
          <t>BNK-78</t>
        </is>
      </c>
      <c r="C381" s="63" t="inlineStr">
        <is>
          <t>Cube</t>
        </is>
      </c>
      <c r="D381" s="52" t="inlineStr">
        <is>
          <t>BNK-01</t>
        </is>
      </c>
      <c r="E381" s="52" t="n">
        <v>2</v>
      </c>
      <c r="F381" s="54">
        <f>L381</f>
        <v/>
      </c>
      <c r="G381" s="54">
        <f>P381</f>
        <v/>
      </c>
      <c r="H381" s="54">
        <f>T381</f>
        <v/>
      </c>
      <c r="I381" s="81" t="n">
        <v>0.0299999993</v>
      </c>
      <c r="J381" s="81" t="n">
        <v>0</v>
      </c>
      <c r="K381" s="81" t="n">
        <v>0</v>
      </c>
      <c r="L381" s="81" t="n">
        <v>1.19999993</v>
      </c>
      <c r="M381" s="81" t="n">
        <v>0</v>
      </c>
      <c r="N381" s="81" t="n">
        <v>0.0399999991</v>
      </c>
      <c r="O381" s="81" t="n">
        <v>0</v>
      </c>
      <c r="P381" s="81" t="n">
        <v>-3.35500002</v>
      </c>
      <c r="Q381" s="81" t="n">
        <v>0</v>
      </c>
      <c r="R381" s="81" t="n">
        <v>0</v>
      </c>
      <c r="S381" s="81" t="n">
        <v>0.5</v>
      </c>
      <c r="T381" s="81" t="n">
        <v>6.5</v>
      </c>
      <c r="U381" s="80">
        <f>U304*'4 Transform Matrices'!Y382+V304*'4 Transform Matrices'!AC382+W304*'4 Transform Matrices'!AG382</f>
        <v/>
      </c>
      <c r="V381" s="80">
        <f>U304*'4 Transform Matrices'!Z382+V304*'4 Transform Matrices'!AD382+W304*'4 Transform Matrices'!AH382</f>
        <v/>
      </c>
      <c r="W381" s="80">
        <f>U304*'4 Transform Matrices'!AA382+V304*'4 Transform Matrices'!AE382+W304*'4 Transform Matrices'!AI382</f>
        <v/>
      </c>
      <c r="X381" s="80">
        <f>U304*'4 Transform Matrices'!AB382+V304*'4 Transform Matrices'!AF382+W304*'4 Transform Matrices'!AJ382+X304</f>
        <v/>
      </c>
      <c r="Y381" s="80">
        <f>Y304*'4 Transform Matrices'!Y382+Z304*'4 Transform Matrices'!AC382+AA304*'4 Transform Matrices'!AG382</f>
        <v/>
      </c>
      <c r="Z381" s="80">
        <f>Y304*'4 Transform Matrices'!Z382+Z304*'4 Transform Matrices'!AD382+AA304*'4 Transform Matrices'!AH382</f>
        <v/>
      </c>
      <c r="AA381" s="80">
        <f>Y304*'4 Transform Matrices'!AA382+Z304*'4 Transform Matrices'!AE382+AA304*'4 Transform Matrices'!AI382</f>
        <v/>
      </c>
      <c r="AB381" s="80">
        <f>Y304*'4 Transform Matrices'!AB382+Z304*'4 Transform Matrices'!AF382+AA304*'4 Transform Matrices'!AJ382+AB304</f>
        <v/>
      </c>
      <c r="AC381" s="80">
        <f>AC304*'4 Transform Matrices'!Y382+AD304*'4 Transform Matrices'!AC382+AE304*'4 Transform Matrices'!AG382</f>
        <v/>
      </c>
      <c r="AD381" s="80">
        <f>AC304*'4 Transform Matrices'!Z382+AD304*'4 Transform Matrices'!AD382+AE304*'4 Transform Matrices'!AH382</f>
        <v/>
      </c>
      <c r="AE381" s="80">
        <f>AC304*'4 Transform Matrices'!AA382+AD304*'4 Transform Matrices'!AE382+AE304*'4 Transform Matrices'!AI382</f>
        <v/>
      </c>
      <c r="AF381" s="80">
        <f>AC304*'4 Transform Matrices'!AB382+AD304*'4 Transform Matrices'!AF382+AE304*'4 Transform Matrices'!AJ382+AF304</f>
        <v/>
      </c>
      <c r="AG381" s="82">
        <f>MAX(ABS(I381-U381),ABS(J381-V381),ABS(K381-W381),ABS(L381-X381),ABS(M381-Y381),ABS(N381-Z381),ABS(O381-AA381),ABS(P381-AB381),ABS(Q381-AC381),ABS(R381-AD381),ABS(S381-AE381),ABS(T381-AF381))</f>
        <v/>
      </c>
      <c r="AI381" s="14" t="inlineStr"/>
    </row>
    <row r="382">
      <c r="A382" s="65" t="inlineStr">
        <is>
          <t>- Landing lamp housing</t>
        </is>
      </c>
      <c r="B382" s="52" t="inlineStr">
        <is>
          <t>BNK-79</t>
        </is>
      </c>
      <c r="C382" s="63" t="inlineStr">
        <is>
          <t>Cube</t>
        </is>
      </c>
      <c r="D382" s="52" t="inlineStr">
        <is>
          <t>BNK-01</t>
        </is>
      </c>
      <c r="E382" s="52" t="n">
        <v>2</v>
      </c>
      <c r="F382" s="54">
        <f>L382</f>
        <v/>
      </c>
      <c r="G382" s="54">
        <f>P382</f>
        <v/>
      </c>
      <c r="H382" s="54">
        <f>T382</f>
        <v/>
      </c>
      <c r="I382" s="81" t="n">
        <v>0.300000012</v>
      </c>
      <c r="J382" s="81" t="n">
        <v>0</v>
      </c>
      <c r="K382" s="81" t="n">
        <v>0</v>
      </c>
      <c r="L382" s="81" t="n">
        <v>1.35000002</v>
      </c>
      <c r="M382" s="81" t="n">
        <v>0</v>
      </c>
      <c r="N382" s="81" t="n">
        <v>0.119999997</v>
      </c>
      <c r="O382" s="81" t="n">
        <v>0</v>
      </c>
      <c r="P382" s="81" t="n">
        <v>-0.800000191</v>
      </c>
      <c r="Q382" s="81" t="n">
        <v>0</v>
      </c>
      <c r="R382" s="81" t="n">
        <v>0</v>
      </c>
      <c r="S382" s="81" t="n">
        <v>0.200000003</v>
      </c>
      <c r="T382" s="81" t="n">
        <v>5.5999999</v>
      </c>
      <c r="U382" s="80">
        <f>U304*'4 Transform Matrices'!Y383+V304*'4 Transform Matrices'!AC383+W304*'4 Transform Matrices'!AG383</f>
        <v/>
      </c>
      <c r="V382" s="80">
        <f>U304*'4 Transform Matrices'!Z383+V304*'4 Transform Matrices'!AD383+W304*'4 Transform Matrices'!AH383</f>
        <v/>
      </c>
      <c r="W382" s="80">
        <f>U304*'4 Transform Matrices'!AA383+V304*'4 Transform Matrices'!AE383+W304*'4 Transform Matrices'!AI383</f>
        <v/>
      </c>
      <c r="X382" s="80">
        <f>U304*'4 Transform Matrices'!AB383+V304*'4 Transform Matrices'!AF383+W304*'4 Transform Matrices'!AJ383+X304</f>
        <v/>
      </c>
      <c r="Y382" s="80">
        <f>Y304*'4 Transform Matrices'!Y383+Z304*'4 Transform Matrices'!AC383+AA304*'4 Transform Matrices'!AG383</f>
        <v/>
      </c>
      <c r="Z382" s="80">
        <f>Y304*'4 Transform Matrices'!Z383+Z304*'4 Transform Matrices'!AD383+AA304*'4 Transform Matrices'!AH383</f>
        <v/>
      </c>
      <c r="AA382" s="80">
        <f>Y304*'4 Transform Matrices'!AA383+Z304*'4 Transform Matrices'!AE383+AA304*'4 Transform Matrices'!AI383</f>
        <v/>
      </c>
      <c r="AB382" s="80">
        <f>Y304*'4 Transform Matrices'!AB383+Z304*'4 Transform Matrices'!AF383+AA304*'4 Transform Matrices'!AJ383+AB304</f>
        <v/>
      </c>
      <c r="AC382" s="80">
        <f>AC304*'4 Transform Matrices'!Y383+AD304*'4 Transform Matrices'!AC383+AE304*'4 Transform Matrices'!AG383</f>
        <v/>
      </c>
      <c r="AD382" s="80">
        <f>AC304*'4 Transform Matrices'!Z383+AD304*'4 Transform Matrices'!AD383+AE304*'4 Transform Matrices'!AH383</f>
        <v/>
      </c>
      <c r="AE382" s="80">
        <f>AC304*'4 Transform Matrices'!AA383+AD304*'4 Transform Matrices'!AE383+AE304*'4 Transform Matrices'!AI383</f>
        <v/>
      </c>
      <c r="AF382" s="80">
        <f>AC304*'4 Transform Matrices'!AB383+AD304*'4 Transform Matrices'!AF383+AE304*'4 Transform Matrices'!AJ383+AF304</f>
        <v/>
      </c>
      <c r="AG382" s="82">
        <f>MAX(ABS(I382-U382),ABS(J382-V382),ABS(K382-W382),ABS(L382-X382),ABS(M382-Y382),ABS(N382-Z382),ABS(O382-AA382),ABS(P382-AB382),ABS(Q382-AC382),ABS(R382-AD382),ABS(S382-AE382),ABS(T382-AF382))</f>
        <v/>
      </c>
      <c r="AI382" s="14" t="inlineStr"/>
    </row>
    <row r="383">
      <c r="A383" s="65" t="inlineStr">
        <is>
          <t>- Landing floodlight</t>
        </is>
      </c>
      <c r="B383" s="52" t="inlineStr">
        <is>
          <t>BNK-80</t>
        </is>
      </c>
      <c r="C383" s="59" t="inlineStr">
        <is>
          <t>Sphere</t>
        </is>
      </c>
      <c r="D383" s="52" t="inlineStr">
        <is>
          <t>BNK-01</t>
        </is>
      </c>
      <c r="E383" s="52" t="n">
        <v>2</v>
      </c>
      <c r="F383" s="54">
        <f>L383</f>
        <v/>
      </c>
      <c r="G383" s="54">
        <f>P383</f>
        <v/>
      </c>
      <c r="H383" s="54">
        <f>T383</f>
        <v/>
      </c>
      <c r="I383" s="81" t="n">
        <v>0.159999996</v>
      </c>
      <c r="J383" s="81" t="n">
        <v>0</v>
      </c>
      <c r="K383" s="81" t="n">
        <v>0</v>
      </c>
      <c r="L383" s="81" t="n">
        <v>1.14999998</v>
      </c>
      <c r="M383" s="81" t="n">
        <v>0</v>
      </c>
      <c r="N383" s="81" t="n">
        <v>0.119999997</v>
      </c>
      <c r="O383" s="81" t="n">
        <v>0</v>
      </c>
      <c r="P383" s="81" t="n">
        <v>-0.850000143</v>
      </c>
      <c r="Q383" s="81" t="n">
        <v>0</v>
      </c>
      <c r="R383" s="81" t="n">
        <v>0</v>
      </c>
      <c r="S383" s="81" t="n">
        <v>0.159999996</v>
      </c>
      <c r="T383" s="81" t="n">
        <v>5.5999999</v>
      </c>
      <c r="U383" s="80">
        <f>U304*'4 Transform Matrices'!Y384+V304*'4 Transform Matrices'!AC384+W304*'4 Transform Matrices'!AG384</f>
        <v/>
      </c>
      <c r="V383" s="80">
        <f>U304*'4 Transform Matrices'!Z384+V304*'4 Transform Matrices'!AD384+W304*'4 Transform Matrices'!AH384</f>
        <v/>
      </c>
      <c r="W383" s="80">
        <f>U304*'4 Transform Matrices'!AA384+V304*'4 Transform Matrices'!AE384+W304*'4 Transform Matrices'!AI384</f>
        <v/>
      </c>
      <c r="X383" s="80">
        <f>U304*'4 Transform Matrices'!AB384+V304*'4 Transform Matrices'!AF384+W304*'4 Transform Matrices'!AJ384+X304</f>
        <v/>
      </c>
      <c r="Y383" s="80">
        <f>Y304*'4 Transform Matrices'!Y384+Z304*'4 Transform Matrices'!AC384+AA304*'4 Transform Matrices'!AG384</f>
        <v/>
      </c>
      <c r="Z383" s="80">
        <f>Y304*'4 Transform Matrices'!Z384+Z304*'4 Transform Matrices'!AD384+AA304*'4 Transform Matrices'!AH384</f>
        <v/>
      </c>
      <c r="AA383" s="80">
        <f>Y304*'4 Transform Matrices'!AA384+Z304*'4 Transform Matrices'!AE384+AA304*'4 Transform Matrices'!AI384</f>
        <v/>
      </c>
      <c r="AB383" s="80">
        <f>Y304*'4 Transform Matrices'!AB384+Z304*'4 Transform Matrices'!AF384+AA304*'4 Transform Matrices'!AJ384+AB304</f>
        <v/>
      </c>
      <c r="AC383" s="80">
        <f>AC304*'4 Transform Matrices'!Y384+AD304*'4 Transform Matrices'!AC384+AE304*'4 Transform Matrices'!AG384</f>
        <v/>
      </c>
      <c r="AD383" s="80">
        <f>AC304*'4 Transform Matrices'!Z384+AD304*'4 Transform Matrices'!AD384+AE304*'4 Transform Matrices'!AH384</f>
        <v/>
      </c>
      <c r="AE383" s="80">
        <f>AC304*'4 Transform Matrices'!AA384+AD304*'4 Transform Matrices'!AE384+AE304*'4 Transform Matrices'!AI384</f>
        <v/>
      </c>
      <c r="AF383" s="80">
        <f>AC304*'4 Transform Matrices'!AB384+AD304*'4 Transform Matrices'!AF384+AE304*'4 Transform Matrices'!AJ384+AF304</f>
        <v/>
      </c>
      <c r="AG383" s="82">
        <f>MAX(ABS(I383-U383),ABS(J383-V383),ABS(K383-W383),ABS(L383-X383),ABS(M383-Y383),ABS(N383-Z383),ABS(O383-AA383),ABS(P383-AB383),ABS(Q383-AC383),ABS(R383-AD383),ABS(S383-AE383),ABS(T383-AF383))</f>
        <v/>
      </c>
      <c r="AI383" s="14" t="inlineStr"/>
    </row>
    <row r="384">
      <c r="A384" s="65" t="inlineStr">
        <is>
          <t>- Wall lamp housing</t>
        </is>
      </c>
      <c r="B384" s="52" t="inlineStr">
        <is>
          <t>BNK-81</t>
        </is>
      </c>
      <c r="C384" s="63" t="inlineStr">
        <is>
          <t>Cube</t>
        </is>
      </c>
      <c r="D384" s="52" t="inlineStr">
        <is>
          <t>BNK-01</t>
        </is>
      </c>
      <c r="E384" s="52" t="n">
        <v>2</v>
      </c>
      <c r="F384" s="54">
        <f>L384</f>
        <v/>
      </c>
      <c r="G384" s="54">
        <f>P384</f>
        <v/>
      </c>
      <c r="H384" s="54">
        <f>T384</f>
        <v/>
      </c>
      <c r="I384" s="81" t="n">
        <v>0.180000007</v>
      </c>
      <c r="J384" s="81" t="n">
        <v>0</v>
      </c>
      <c r="K384" s="81" t="n">
        <v>0</v>
      </c>
      <c r="L384" s="81" t="n">
        <v>-1.40999997</v>
      </c>
      <c r="M384" s="81" t="n">
        <v>0</v>
      </c>
      <c r="N384" s="81" t="n">
        <v>0.119999997</v>
      </c>
      <c r="O384" s="81" t="n">
        <v>0</v>
      </c>
      <c r="P384" s="81" t="n">
        <v>-1.20000005</v>
      </c>
      <c r="Q384" s="81" t="n">
        <v>0</v>
      </c>
      <c r="R384" s="81" t="n">
        <v>0</v>
      </c>
      <c r="S384" s="81" t="n">
        <v>0.219999999</v>
      </c>
      <c r="T384" s="81" t="n">
        <v>5</v>
      </c>
      <c r="U384" s="80">
        <f>U304*'4 Transform Matrices'!Y385+V304*'4 Transform Matrices'!AC385+W304*'4 Transform Matrices'!AG385</f>
        <v/>
      </c>
      <c r="V384" s="80">
        <f>U304*'4 Transform Matrices'!Z385+V304*'4 Transform Matrices'!AD385+W304*'4 Transform Matrices'!AH385</f>
        <v/>
      </c>
      <c r="W384" s="80">
        <f>U304*'4 Transform Matrices'!AA385+V304*'4 Transform Matrices'!AE385+W304*'4 Transform Matrices'!AI385</f>
        <v/>
      </c>
      <c r="X384" s="80">
        <f>U304*'4 Transform Matrices'!AB385+V304*'4 Transform Matrices'!AF385+W304*'4 Transform Matrices'!AJ385+X304</f>
        <v/>
      </c>
      <c r="Y384" s="80">
        <f>Y304*'4 Transform Matrices'!Y385+Z304*'4 Transform Matrices'!AC385+AA304*'4 Transform Matrices'!AG385</f>
        <v/>
      </c>
      <c r="Z384" s="80">
        <f>Y304*'4 Transform Matrices'!Z385+Z304*'4 Transform Matrices'!AD385+AA304*'4 Transform Matrices'!AH385</f>
        <v/>
      </c>
      <c r="AA384" s="80">
        <f>Y304*'4 Transform Matrices'!AA385+Z304*'4 Transform Matrices'!AE385+AA304*'4 Transform Matrices'!AI385</f>
        <v/>
      </c>
      <c r="AB384" s="80">
        <f>Y304*'4 Transform Matrices'!AB385+Z304*'4 Transform Matrices'!AF385+AA304*'4 Transform Matrices'!AJ385+AB304</f>
        <v/>
      </c>
      <c r="AC384" s="80">
        <f>AC304*'4 Transform Matrices'!Y385+AD304*'4 Transform Matrices'!AC385+AE304*'4 Transform Matrices'!AG385</f>
        <v/>
      </c>
      <c r="AD384" s="80">
        <f>AC304*'4 Transform Matrices'!Z385+AD304*'4 Transform Matrices'!AD385+AE304*'4 Transform Matrices'!AH385</f>
        <v/>
      </c>
      <c r="AE384" s="80">
        <f>AC304*'4 Transform Matrices'!AA385+AD304*'4 Transform Matrices'!AE385+AE304*'4 Transform Matrices'!AI385</f>
        <v/>
      </c>
      <c r="AF384" s="80">
        <f>AC304*'4 Transform Matrices'!AB385+AD304*'4 Transform Matrices'!AF385+AE304*'4 Transform Matrices'!AJ385+AF304</f>
        <v/>
      </c>
      <c r="AG384" s="82">
        <f>MAX(ABS(I384-U384),ABS(J384-V384),ABS(K384-W384),ABS(L384-X384),ABS(M384-Y384),ABS(N384-Z384),ABS(O384-AA384),ABS(P384-AB384),ABS(Q384-AC384),ABS(R384-AD384),ABS(S384-AE384),ABS(T384-AF384))</f>
        <v/>
      </c>
      <c r="AI384" s="14" t="inlineStr"/>
    </row>
    <row r="385">
      <c r="A385" s="60" t="inlineStr">
        <is>
          <t>- Blast door assembly</t>
        </is>
      </c>
      <c r="B385" s="52" t="inlineStr">
        <is>
          <t>BNK-95</t>
        </is>
      </c>
      <c r="C385" s="53" t="inlineStr">
        <is>
          <t>Group</t>
        </is>
      </c>
      <c r="D385" s="52" t="inlineStr">
        <is>
          <t>BNK-00</t>
        </is>
      </c>
      <c r="E385" s="52" t="n">
        <v>1</v>
      </c>
      <c r="F385" s="54">
        <f>L385</f>
        <v/>
      </c>
      <c r="G385" s="54">
        <f>P385</f>
        <v/>
      </c>
      <c r="H385" s="54">
        <f>T385</f>
        <v/>
      </c>
      <c r="I385" s="81" t="n">
        <v>1</v>
      </c>
      <c r="J385" s="81" t="n">
        <v>0</v>
      </c>
      <c r="K385" s="81" t="n">
        <v>0</v>
      </c>
      <c r="L385" s="81" t="n">
        <v>0</v>
      </c>
      <c r="M385" s="81" t="n">
        <v>0</v>
      </c>
      <c r="N385" s="81" t="n">
        <v>1</v>
      </c>
      <c r="O385" s="81" t="n">
        <v>0</v>
      </c>
      <c r="P385" s="81" t="n">
        <v>0</v>
      </c>
      <c r="Q385" s="81" t="n">
        <v>0</v>
      </c>
      <c r="R385" s="81" t="n">
        <v>0</v>
      </c>
      <c r="S385" s="81" t="n">
        <v>1</v>
      </c>
      <c r="T385" s="81" t="n">
        <v>0</v>
      </c>
      <c r="U385" s="80">
        <f>U303*'4 Transform Matrices'!Y386+V303*'4 Transform Matrices'!AC386+W303*'4 Transform Matrices'!AG386</f>
        <v/>
      </c>
      <c r="V385" s="80">
        <f>U303*'4 Transform Matrices'!Z386+V303*'4 Transform Matrices'!AD386+W303*'4 Transform Matrices'!AH386</f>
        <v/>
      </c>
      <c r="W385" s="80">
        <f>U303*'4 Transform Matrices'!AA386+V303*'4 Transform Matrices'!AE386+W303*'4 Transform Matrices'!AI386</f>
        <v/>
      </c>
      <c r="X385" s="80">
        <f>U303*'4 Transform Matrices'!AB386+V303*'4 Transform Matrices'!AF386+W303*'4 Transform Matrices'!AJ386+X303</f>
        <v/>
      </c>
      <c r="Y385" s="80">
        <f>Y303*'4 Transform Matrices'!Y386+Z303*'4 Transform Matrices'!AC386+AA303*'4 Transform Matrices'!AG386</f>
        <v/>
      </c>
      <c r="Z385" s="80">
        <f>Y303*'4 Transform Matrices'!Z386+Z303*'4 Transform Matrices'!AD386+AA303*'4 Transform Matrices'!AH386</f>
        <v/>
      </c>
      <c r="AA385" s="80">
        <f>Y303*'4 Transform Matrices'!AA386+Z303*'4 Transform Matrices'!AE386+AA303*'4 Transform Matrices'!AI386</f>
        <v/>
      </c>
      <c r="AB385" s="80">
        <f>Y303*'4 Transform Matrices'!AB386+Z303*'4 Transform Matrices'!AF386+AA303*'4 Transform Matrices'!AJ386+AB303</f>
        <v/>
      </c>
      <c r="AC385" s="80">
        <f>AC303*'4 Transform Matrices'!Y386+AD303*'4 Transform Matrices'!AC386+AE303*'4 Transform Matrices'!AG386</f>
        <v/>
      </c>
      <c r="AD385" s="80">
        <f>AC303*'4 Transform Matrices'!Z386+AD303*'4 Transform Matrices'!AD386+AE303*'4 Transform Matrices'!AH386</f>
        <v/>
      </c>
      <c r="AE385" s="80">
        <f>AC303*'4 Transform Matrices'!AA386+AD303*'4 Transform Matrices'!AE386+AE303*'4 Transform Matrices'!AI386</f>
        <v/>
      </c>
      <c r="AF385" s="80">
        <f>AC303*'4 Transform Matrices'!AB386+AD303*'4 Transform Matrices'!AF386+AE303*'4 Transform Matrices'!AJ386+AF303</f>
        <v/>
      </c>
      <c r="AG385" s="82">
        <f>MAX(ABS(I385-U385),ABS(J385-V385),ABS(K385-W385),ABS(L385-X385),ABS(M385-Y385),ABS(N385-Z385),ABS(O385-AA385),ABS(P385-AB385),ABS(Q385-AC385),ABS(R385-AD385),ABS(S385-AE385),ABS(T385-AF385))</f>
        <v/>
      </c>
      <c r="AI385" s="14" t="inlineStr"/>
    </row>
    <row r="386">
      <c r="A386" s="92" t="inlineStr">
        <is>
          <t>- Door leaf W</t>
        </is>
      </c>
      <c r="B386" s="93" t="inlineStr">
        <is>
          <t>BNK-96</t>
        </is>
      </c>
      <c r="C386" s="93" t="inlineStr">
        <is>
          <t>Group</t>
        </is>
      </c>
      <c r="D386" s="93" t="inlineStr">
        <is>
          <t>BNK-95</t>
        </is>
      </c>
      <c r="E386" s="93" t="n">
        <v>2</v>
      </c>
      <c r="F386" s="54">
        <f>L386</f>
        <v/>
      </c>
      <c r="G386" s="54">
        <f>P386</f>
        <v/>
      </c>
      <c r="H386" s="54">
        <f>T386</f>
        <v/>
      </c>
      <c r="I386" s="81" t="n">
        <v>1</v>
      </c>
      <c r="J386" s="81" t="n">
        <v>0</v>
      </c>
      <c r="K386" s="81" t="n">
        <v>0</v>
      </c>
      <c r="L386" s="81" t="n">
        <v>-2.2249999</v>
      </c>
      <c r="M386" s="81" t="n">
        <v>0</v>
      </c>
      <c r="N386" s="81" t="n">
        <v>1</v>
      </c>
      <c r="O386" s="81" t="n">
        <v>0</v>
      </c>
      <c r="P386" s="81" t="n">
        <v>-2.10000014</v>
      </c>
      <c r="Q386" s="81" t="n">
        <v>0</v>
      </c>
      <c r="R386" s="81" t="n">
        <v>0</v>
      </c>
      <c r="S386" s="81" t="n">
        <v>1</v>
      </c>
      <c r="T386" s="81" t="n">
        <v>3.82500005</v>
      </c>
      <c r="U386" s="80">
        <f>U385*'4 Transform Matrices'!Y387+V385*'4 Transform Matrices'!AC387+W385*'4 Transform Matrices'!AG387</f>
        <v/>
      </c>
      <c r="V386" s="80">
        <f>U385*'4 Transform Matrices'!Z387+V385*'4 Transform Matrices'!AD387+W385*'4 Transform Matrices'!AH387</f>
        <v/>
      </c>
      <c r="W386" s="80">
        <f>U385*'4 Transform Matrices'!AA387+V385*'4 Transform Matrices'!AE387+W385*'4 Transform Matrices'!AI387</f>
        <v/>
      </c>
      <c r="X386" s="80">
        <f>U385*'4 Transform Matrices'!AB387+V385*'4 Transform Matrices'!AF387+W385*'4 Transform Matrices'!AJ387+X385</f>
        <v/>
      </c>
      <c r="Y386" s="80">
        <f>Y385*'4 Transform Matrices'!Y387+Z385*'4 Transform Matrices'!AC387+AA385*'4 Transform Matrices'!AG387</f>
        <v/>
      </c>
      <c r="Z386" s="80">
        <f>Y385*'4 Transform Matrices'!Z387+Z385*'4 Transform Matrices'!AD387+AA385*'4 Transform Matrices'!AH387</f>
        <v/>
      </c>
      <c r="AA386" s="80">
        <f>Y385*'4 Transform Matrices'!AA387+Z385*'4 Transform Matrices'!AE387+AA385*'4 Transform Matrices'!AI387</f>
        <v/>
      </c>
      <c r="AB386" s="80">
        <f>Y385*'4 Transform Matrices'!AB387+Z385*'4 Transform Matrices'!AF387+AA385*'4 Transform Matrices'!AJ387+AB385</f>
        <v/>
      </c>
      <c r="AC386" s="80">
        <f>AC385*'4 Transform Matrices'!Y387+AD385*'4 Transform Matrices'!AC387+AE385*'4 Transform Matrices'!AG387</f>
        <v/>
      </c>
      <c r="AD386" s="80">
        <f>AC385*'4 Transform Matrices'!Z387+AD385*'4 Transform Matrices'!AD387+AE385*'4 Transform Matrices'!AH387</f>
        <v/>
      </c>
      <c r="AE386" s="80">
        <f>AC385*'4 Transform Matrices'!AA387+AD385*'4 Transform Matrices'!AE387+AE385*'4 Transform Matrices'!AI387</f>
        <v/>
      </c>
      <c r="AF386" s="80">
        <f>AC385*'4 Transform Matrices'!AB387+AD385*'4 Transform Matrices'!AF387+AE385*'4 Transform Matrices'!AJ387+AF385</f>
        <v/>
      </c>
      <c r="AG386" s="82">
        <f>MAX(ABS(I386-U386),ABS(J386-V386),ABS(K386-W386),ABS(L386-X386),ABS(M386-Y386),ABS(N386-Z386),ABS(O386-AA386),ABS(P386-AB386),ABS(Q386-AC386),ABS(R386-AD386),ABS(S386-AE386),ABS(T386-AF386))</f>
        <v/>
      </c>
      <c r="AI386" s="14" t="inlineStr">
        <is>
          <t>Slides along X by 1.50 m with ease-in/ease-out in 4 s</t>
        </is>
      </c>
    </row>
    <row r="387">
      <c r="A387" s="92" t="inlineStr">
        <is>
          <t>- Door leaf E</t>
        </is>
      </c>
      <c r="B387" s="93" t="inlineStr">
        <is>
          <t>BNK-103</t>
        </is>
      </c>
      <c r="C387" s="93" t="inlineStr">
        <is>
          <t>Group</t>
        </is>
      </c>
      <c r="D387" s="93" t="inlineStr">
        <is>
          <t>BNK-95</t>
        </is>
      </c>
      <c r="E387" s="93" t="n">
        <v>2</v>
      </c>
      <c r="F387" s="54">
        <f>L387</f>
        <v/>
      </c>
      <c r="G387" s="54">
        <f>P387</f>
        <v/>
      </c>
      <c r="H387" s="54">
        <f>T387</f>
        <v/>
      </c>
      <c r="I387" s="81" t="n">
        <v>1</v>
      </c>
      <c r="J387" s="81" t="n">
        <v>0</v>
      </c>
      <c r="K387" s="81" t="n">
        <v>0</v>
      </c>
      <c r="L387" s="81" t="n">
        <v>2.2249999</v>
      </c>
      <c r="M387" s="81" t="n">
        <v>0</v>
      </c>
      <c r="N387" s="81" t="n">
        <v>1</v>
      </c>
      <c r="O387" s="81" t="n">
        <v>0</v>
      </c>
      <c r="P387" s="81" t="n">
        <v>-2.10000014</v>
      </c>
      <c r="Q387" s="81" t="n">
        <v>0</v>
      </c>
      <c r="R387" s="81" t="n">
        <v>0</v>
      </c>
      <c r="S387" s="81" t="n">
        <v>1</v>
      </c>
      <c r="T387" s="81" t="n">
        <v>3.82500005</v>
      </c>
      <c r="U387" s="80">
        <f>U385*'4 Transform Matrices'!Y388+V385*'4 Transform Matrices'!AC388+W385*'4 Transform Matrices'!AG388</f>
        <v/>
      </c>
      <c r="V387" s="80">
        <f>U385*'4 Transform Matrices'!Z388+V385*'4 Transform Matrices'!AD388+W385*'4 Transform Matrices'!AH388</f>
        <v/>
      </c>
      <c r="W387" s="80">
        <f>U385*'4 Transform Matrices'!AA388+V385*'4 Transform Matrices'!AE388+W385*'4 Transform Matrices'!AI388</f>
        <v/>
      </c>
      <c r="X387" s="80">
        <f>U385*'4 Transform Matrices'!AB388+V385*'4 Transform Matrices'!AF388+W385*'4 Transform Matrices'!AJ388+X385</f>
        <v/>
      </c>
      <c r="Y387" s="80">
        <f>Y385*'4 Transform Matrices'!Y388+Z385*'4 Transform Matrices'!AC388+AA385*'4 Transform Matrices'!AG388</f>
        <v/>
      </c>
      <c r="Z387" s="80">
        <f>Y385*'4 Transform Matrices'!Z388+Z385*'4 Transform Matrices'!AD388+AA385*'4 Transform Matrices'!AH388</f>
        <v/>
      </c>
      <c r="AA387" s="80">
        <f>Y385*'4 Transform Matrices'!AA388+Z385*'4 Transform Matrices'!AE388+AA385*'4 Transform Matrices'!AI388</f>
        <v/>
      </c>
      <c r="AB387" s="80">
        <f>Y385*'4 Transform Matrices'!AB388+Z385*'4 Transform Matrices'!AF388+AA385*'4 Transform Matrices'!AJ388+AB385</f>
        <v/>
      </c>
      <c r="AC387" s="80">
        <f>AC385*'4 Transform Matrices'!Y388+AD385*'4 Transform Matrices'!AC388+AE385*'4 Transform Matrices'!AG388</f>
        <v/>
      </c>
      <c r="AD387" s="80">
        <f>AC385*'4 Transform Matrices'!Z388+AD385*'4 Transform Matrices'!AD388+AE385*'4 Transform Matrices'!AH388</f>
        <v/>
      </c>
      <c r="AE387" s="80">
        <f>AC385*'4 Transform Matrices'!AA388+AD385*'4 Transform Matrices'!AE388+AE385*'4 Transform Matrices'!AI388</f>
        <v/>
      </c>
      <c r="AF387" s="80">
        <f>AC385*'4 Transform Matrices'!AB388+AD385*'4 Transform Matrices'!AF388+AE385*'4 Transform Matrices'!AJ388+AF385</f>
        <v/>
      </c>
      <c r="AG387" s="82">
        <f>MAX(ABS(I387-U387),ABS(J387-V387),ABS(K387-W387),ABS(L387-X387),ABS(M387-Y387),ABS(N387-Z387),ABS(O387-AA387),ABS(P387-AB387),ABS(Q387-AC387),ABS(R387-AD387),ABS(S387-AE387),ABS(T387-AF387))</f>
        <v/>
      </c>
      <c r="AI387" s="14" t="inlineStr">
        <is>
          <t>Slides along X by 1.50 m with ease-in/ease-out in 4 s</t>
        </is>
      </c>
    </row>
    <row r="388">
      <c r="A388" s="92" t="inlineStr">
        <is>
          <t>- Beacon spinner W</t>
        </is>
      </c>
      <c r="B388" s="93" t="inlineStr">
        <is>
          <t>BNK-115</t>
        </is>
      </c>
      <c r="C388" s="93" t="inlineStr">
        <is>
          <t>Group</t>
        </is>
      </c>
      <c r="D388" s="93" t="inlineStr">
        <is>
          <t>BNK-95</t>
        </is>
      </c>
      <c r="E388" s="93" t="n">
        <v>2</v>
      </c>
      <c r="F388" s="54">
        <f>L388</f>
        <v/>
      </c>
      <c r="G388" s="54">
        <f>P388</f>
        <v/>
      </c>
      <c r="H388" s="54">
        <f>T388</f>
        <v/>
      </c>
      <c r="I388" s="81" t="n">
        <v>1</v>
      </c>
      <c r="J388" s="81" t="n">
        <v>0</v>
      </c>
      <c r="K388" s="81" t="n">
        <v>0</v>
      </c>
      <c r="L388" s="81" t="n">
        <v>-1.10000002</v>
      </c>
      <c r="M388" s="81" t="n">
        <v>0</v>
      </c>
      <c r="N388" s="81" t="n">
        <v>1</v>
      </c>
      <c r="O388" s="81" t="n">
        <v>0</v>
      </c>
      <c r="P388" s="81" t="n">
        <v>-0.540000021</v>
      </c>
      <c r="Q388" s="81" t="n">
        <v>0</v>
      </c>
      <c r="R388" s="81" t="n">
        <v>0</v>
      </c>
      <c r="S388" s="81" t="n">
        <v>1</v>
      </c>
      <c r="T388" s="81" t="n">
        <v>4.0999999</v>
      </c>
      <c r="U388" s="80">
        <f>U385*'4 Transform Matrices'!Y389+V385*'4 Transform Matrices'!AC389+W385*'4 Transform Matrices'!AG389</f>
        <v/>
      </c>
      <c r="V388" s="80">
        <f>U385*'4 Transform Matrices'!Z389+V385*'4 Transform Matrices'!AD389+W385*'4 Transform Matrices'!AH389</f>
        <v/>
      </c>
      <c r="W388" s="80">
        <f>U385*'4 Transform Matrices'!AA389+V385*'4 Transform Matrices'!AE389+W385*'4 Transform Matrices'!AI389</f>
        <v/>
      </c>
      <c r="X388" s="80">
        <f>U385*'4 Transform Matrices'!AB389+V385*'4 Transform Matrices'!AF389+W385*'4 Transform Matrices'!AJ389+X385</f>
        <v/>
      </c>
      <c r="Y388" s="80">
        <f>Y385*'4 Transform Matrices'!Y389+Z385*'4 Transform Matrices'!AC389+AA385*'4 Transform Matrices'!AG389</f>
        <v/>
      </c>
      <c r="Z388" s="80">
        <f>Y385*'4 Transform Matrices'!Z389+Z385*'4 Transform Matrices'!AD389+AA385*'4 Transform Matrices'!AH389</f>
        <v/>
      </c>
      <c r="AA388" s="80">
        <f>Y385*'4 Transform Matrices'!AA389+Z385*'4 Transform Matrices'!AE389+AA385*'4 Transform Matrices'!AI389</f>
        <v/>
      </c>
      <c r="AB388" s="80">
        <f>Y385*'4 Transform Matrices'!AB389+Z385*'4 Transform Matrices'!AF389+AA385*'4 Transform Matrices'!AJ389+AB385</f>
        <v/>
      </c>
      <c r="AC388" s="80">
        <f>AC385*'4 Transform Matrices'!Y389+AD385*'4 Transform Matrices'!AC389+AE385*'4 Transform Matrices'!AG389</f>
        <v/>
      </c>
      <c r="AD388" s="80">
        <f>AC385*'4 Transform Matrices'!Z389+AD385*'4 Transform Matrices'!AD389+AE385*'4 Transform Matrices'!AH389</f>
        <v/>
      </c>
      <c r="AE388" s="80">
        <f>AC385*'4 Transform Matrices'!AA389+AD385*'4 Transform Matrices'!AE389+AE385*'4 Transform Matrices'!AI389</f>
        <v/>
      </c>
      <c r="AF388" s="80">
        <f>AC385*'4 Transform Matrices'!AB389+AD385*'4 Transform Matrices'!AF389+AE385*'4 Transform Matrices'!AJ389+AF385</f>
        <v/>
      </c>
      <c r="AG388" s="82">
        <f>MAX(ABS(I388-U388),ABS(J388-V388),ABS(K388-W388),ABS(L388-X388),ABS(M388-Y388),ABS(N388-Z388),ABS(O388-AA388),ABS(P388-AB388),ABS(Q388-AC388),ABS(R388-AD388),ABS(S388-AE388),ABS(T388-AF388))</f>
        <v/>
      </c>
      <c r="AI388" s="14" t="inlineStr">
        <is>
          <t>Rotates about the vertical axis at 300 deg/s while the doors move</t>
        </is>
      </c>
    </row>
    <row r="389">
      <c r="A389" s="92" t="inlineStr">
        <is>
          <t>- Beacon spinner E</t>
        </is>
      </c>
      <c r="B389" s="93" t="inlineStr">
        <is>
          <t>BNK-120</t>
        </is>
      </c>
      <c r="C389" s="93" t="inlineStr">
        <is>
          <t>Group</t>
        </is>
      </c>
      <c r="D389" s="93" t="inlineStr">
        <is>
          <t>BNK-95</t>
        </is>
      </c>
      <c r="E389" s="93" t="n">
        <v>2</v>
      </c>
      <c r="F389" s="54">
        <f>L389</f>
        <v/>
      </c>
      <c r="G389" s="54">
        <f>P389</f>
        <v/>
      </c>
      <c r="H389" s="54">
        <f>T389</f>
        <v/>
      </c>
      <c r="I389" s="81" t="n">
        <v>-4.37113883e-08</v>
      </c>
      <c r="J389" s="81" t="n">
        <v>0</v>
      </c>
      <c r="K389" s="81" t="n">
        <v>1</v>
      </c>
      <c r="L389" s="81" t="n">
        <v>1.10000002</v>
      </c>
      <c r="M389" s="81" t="n">
        <v>0</v>
      </c>
      <c r="N389" s="81" t="n">
        <v>1</v>
      </c>
      <c r="O389" s="81" t="n">
        <v>0</v>
      </c>
      <c r="P389" s="81" t="n">
        <v>-0.540000021</v>
      </c>
      <c r="Q389" s="81" t="n">
        <v>-1</v>
      </c>
      <c r="R389" s="81" t="n">
        <v>0</v>
      </c>
      <c r="S389" s="81" t="n">
        <v>-4.37113883e-08</v>
      </c>
      <c r="T389" s="81" t="n">
        <v>4.0999999</v>
      </c>
      <c r="U389" s="80">
        <f>U385*'4 Transform Matrices'!Y390+V385*'4 Transform Matrices'!AC390+W385*'4 Transform Matrices'!AG390</f>
        <v/>
      </c>
      <c r="V389" s="80">
        <f>U385*'4 Transform Matrices'!Z390+V385*'4 Transform Matrices'!AD390+W385*'4 Transform Matrices'!AH390</f>
        <v/>
      </c>
      <c r="W389" s="80">
        <f>U385*'4 Transform Matrices'!AA390+V385*'4 Transform Matrices'!AE390+W385*'4 Transform Matrices'!AI390</f>
        <v/>
      </c>
      <c r="X389" s="80">
        <f>U385*'4 Transform Matrices'!AB390+V385*'4 Transform Matrices'!AF390+W385*'4 Transform Matrices'!AJ390+X385</f>
        <v/>
      </c>
      <c r="Y389" s="80">
        <f>Y385*'4 Transform Matrices'!Y390+Z385*'4 Transform Matrices'!AC390+AA385*'4 Transform Matrices'!AG390</f>
        <v/>
      </c>
      <c r="Z389" s="80">
        <f>Y385*'4 Transform Matrices'!Z390+Z385*'4 Transform Matrices'!AD390+AA385*'4 Transform Matrices'!AH390</f>
        <v/>
      </c>
      <c r="AA389" s="80">
        <f>Y385*'4 Transform Matrices'!AA390+Z385*'4 Transform Matrices'!AE390+AA385*'4 Transform Matrices'!AI390</f>
        <v/>
      </c>
      <c r="AB389" s="80">
        <f>Y385*'4 Transform Matrices'!AB390+Z385*'4 Transform Matrices'!AF390+AA385*'4 Transform Matrices'!AJ390+AB385</f>
        <v/>
      </c>
      <c r="AC389" s="80">
        <f>AC385*'4 Transform Matrices'!Y390+AD385*'4 Transform Matrices'!AC390+AE385*'4 Transform Matrices'!AG390</f>
        <v/>
      </c>
      <c r="AD389" s="80">
        <f>AC385*'4 Transform Matrices'!Z390+AD385*'4 Transform Matrices'!AD390+AE385*'4 Transform Matrices'!AH390</f>
        <v/>
      </c>
      <c r="AE389" s="80">
        <f>AC385*'4 Transform Matrices'!AA390+AD385*'4 Transform Matrices'!AE390+AE385*'4 Transform Matrices'!AI390</f>
        <v/>
      </c>
      <c r="AF389" s="80">
        <f>AC385*'4 Transform Matrices'!AB390+AD385*'4 Transform Matrices'!AF390+AE385*'4 Transform Matrices'!AJ390+AF385</f>
        <v/>
      </c>
      <c r="AG389" s="82">
        <f>MAX(ABS(I389-U389),ABS(J389-V389),ABS(K389-W389),ABS(L389-X389),ABS(M389-Y389),ABS(N389-Z389),ABS(O389-AA389),ABS(P389-AB389),ABS(Q389-AC389),ABS(R389-AD389),ABS(S389-AE389),ABS(T389-AF389))</f>
        <v/>
      </c>
      <c r="AI389" s="14" t="inlineStr">
        <is>
          <t>Rotates about the vertical axis at 300 deg/s while the doors move</t>
        </is>
      </c>
    </row>
    <row r="390">
      <c r="A390" s="60" t="inlineStr">
        <is>
          <t>- Bunker shell</t>
        </is>
      </c>
      <c r="B390" s="52" t="inlineStr">
        <is>
          <t>BNK-128</t>
        </is>
      </c>
      <c r="C390" s="53" t="inlineStr">
        <is>
          <t>Group</t>
        </is>
      </c>
      <c r="D390" s="52" t="inlineStr">
        <is>
          <t>BNK-00</t>
        </is>
      </c>
      <c r="E390" s="52" t="n">
        <v>1</v>
      </c>
      <c r="F390" s="54">
        <f>L390</f>
        <v/>
      </c>
      <c r="G390" s="54">
        <f>P390</f>
        <v/>
      </c>
      <c r="H390" s="54">
        <f>T390</f>
        <v/>
      </c>
      <c r="I390" s="81" t="n">
        <v>1</v>
      </c>
      <c r="J390" s="81" t="n">
        <v>0</v>
      </c>
      <c r="K390" s="81" t="n">
        <v>0</v>
      </c>
      <c r="L390" s="81" t="n">
        <v>0</v>
      </c>
      <c r="M390" s="81" t="n">
        <v>0</v>
      </c>
      <c r="N390" s="81" t="n">
        <v>1</v>
      </c>
      <c r="O390" s="81" t="n">
        <v>0</v>
      </c>
      <c r="P390" s="81" t="n">
        <v>0</v>
      </c>
      <c r="Q390" s="81" t="n">
        <v>0</v>
      </c>
      <c r="R390" s="81" t="n">
        <v>0</v>
      </c>
      <c r="S390" s="81" t="n">
        <v>1</v>
      </c>
      <c r="T390" s="81" t="n">
        <v>0</v>
      </c>
      <c r="U390" s="80">
        <f>U303*'4 Transform Matrices'!Y391+V303*'4 Transform Matrices'!AC391+W303*'4 Transform Matrices'!AG391</f>
        <v/>
      </c>
      <c r="V390" s="80">
        <f>U303*'4 Transform Matrices'!Z391+V303*'4 Transform Matrices'!AD391+W303*'4 Transform Matrices'!AH391</f>
        <v/>
      </c>
      <c r="W390" s="80">
        <f>U303*'4 Transform Matrices'!AA391+V303*'4 Transform Matrices'!AE391+W303*'4 Transform Matrices'!AI391</f>
        <v/>
      </c>
      <c r="X390" s="80">
        <f>U303*'4 Transform Matrices'!AB391+V303*'4 Transform Matrices'!AF391+W303*'4 Transform Matrices'!AJ391+X303</f>
        <v/>
      </c>
      <c r="Y390" s="80">
        <f>Y303*'4 Transform Matrices'!Y391+Z303*'4 Transform Matrices'!AC391+AA303*'4 Transform Matrices'!AG391</f>
        <v/>
      </c>
      <c r="Z390" s="80">
        <f>Y303*'4 Transform Matrices'!Z391+Z303*'4 Transform Matrices'!AD391+AA303*'4 Transform Matrices'!AH391</f>
        <v/>
      </c>
      <c r="AA390" s="80">
        <f>Y303*'4 Transform Matrices'!AA391+Z303*'4 Transform Matrices'!AE391+AA303*'4 Transform Matrices'!AI391</f>
        <v/>
      </c>
      <c r="AB390" s="80">
        <f>Y303*'4 Transform Matrices'!AB391+Z303*'4 Transform Matrices'!AF391+AA303*'4 Transform Matrices'!AJ391+AB303</f>
        <v/>
      </c>
      <c r="AC390" s="80">
        <f>AC303*'4 Transform Matrices'!Y391+AD303*'4 Transform Matrices'!AC391+AE303*'4 Transform Matrices'!AG391</f>
        <v/>
      </c>
      <c r="AD390" s="80">
        <f>AC303*'4 Transform Matrices'!Z391+AD303*'4 Transform Matrices'!AD391+AE303*'4 Transform Matrices'!AH391</f>
        <v/>
      </c>
      <c r="AE390" s="80">
        <f>AC303*'4 Transform Matrices'!AA391+AD303*'4 Transform Matrices'!AE391+AE303*'4 Transform Matrices'!AI391</f>
        <v/>
      </c>
      <c r="AF390" s="80">
        <f>AC303*'4 Transform Matrices'!AB391+AD303*'4 Transform Matrices'!AF391+AE303*'4 Transform Matrices'!AJ391+AF303</f>
        <v/>
      </c>
      <c r="AG390" s="82">
        <f>MAX(ABS(I390-U390),ABS(J390-V390),ABS(K390-W390),ABS(L390-X390),ABS(M390-Y390),ABS(N390-Z390),ABS(O390-AA390),ABS(P390-AB390),ABS(Q390-AC390),ABS(R390-AD390),ABS(S390-AE390),ABS(T390-AF390))</f>
        <v/>
      </c>
      <c r="AI390" s="14" t="inlineStr"/>
    </row>
    <row r="391">
      <c r="A391" s="60" t="inlineStr">
        <is>
          <t>- Tunnel</t>
        </is>
      </c>
      <c r="B391" s="52" t="inlineStr">
        <is>
          <t>BNK-150</t>
        </is>
      </c>
      <c r="C391" s="53" t="inlineStr">
        <is>
          <t>Group</t>
        </is>
      </c>
      <c r="D391" s="52" t="inlineStr">
        <is>
          <t>BNK-00</t>
        </is>
      </c>
      <c r="E391" s="52" t="n">
        <v>1</v>
      </c>
      <c r="F391" s="54">
        <f>L391</f>
        <v/>
      </c>
      <c r="G391" s="54">
        <f>P391</f>
        <v/>
      </c>
      <c r="H391" s="54">
        <f>T391</f>
        <v/>
      </c>
      <c r="I391" s="81" t="n">
        <v>1</v>
      </c>
      <c r="J391" s="81" t="n">
        <v>0</v>
      </c>
      <c r="K391" s="81" t="n">
        <v>0</v>
      </c>
      <c r="L391" s="81" t="n">
        <v>0</v>
      </c>
      <c r="M391" s="81" t="n">
        <v>0</v>
      </c>
      <c r="N391" s="81" t="n">
        <v>1</v>
      </c>
      <c r="O391" s="81" t="n">
        <v>0</v>
      </c>
      <c r="P391" s="81" t="n">
        <v>0</v>
      </c>
      <c r="Q391" s="81" t="n">
        <v>0</v>
      </c>
      <c r="R391" s="81" t="n">
        <v>0</v>
      </c>
      <c r="S391" s="81" t="n">
        <v>1</v>
      </c>
      <c r="T391" s="81" t="n">
        <v>0</v>
      </c>
      <c r="U391" s="80">
        <f>U303*'4 Transform Matrices'!Y392+V303*'4 Transform Matrices'!AC392+W303*'4 Transform Matrices'!AG392</f>
        <v/>
      </c>
      <c r="V391" s="80">
        <f>U303*'4 Transform Matrices'!Z392+V303*'4 Transform Matrices'!AD392+W303*'4 Transform Matrices'!AH392</f>
        <v/>
      </c>
      <c r="W391" s="80">
        <f>U303*'4 Transform Matrices'!AA392+V303*'4 Transform Matrices'!AE392+W303*'4 Transform Matrices'!AI392</f>
        <v/>
      </c>
      <c r="X391" s="80">
        <f>U303*'4 Transform Matrices'!AB392+V303*'4 Transform Matrices'!AF392+W303*'4 Transform Matrices'!AJ392+X303</f>
        <v/>
      </c>
      <c r="Y391" s="80">
        <f>Y303*'4 Transform Matrices'!Y392+Z303*'4 Transform Matrices'!AC392+AA303*'4 Transform Matrices'!AG392</f>
        <v/>
      </c>
      <c r="Z391" s="80">
        <f>Y303*'4 Transform Matrices'!Z392+Z303*'4 Transform Matrices'!AD392+AA303*'4 Transform Matrices'!AH392</f>
        <v/>
      </c>
      <c r="AA391" s="80">
        <f>Y303*'4 Transform Matrices'!AA392+Z303*'4 Transform Matrices'!AE392+AA303*'4 Transform Matrices'!AI392</f>
        <v/>
      </c>
      <c r="AB391" s="80">
        <f>Y303*'4 Transform Matrices'!AB392+Z303*'4 Transform Matrices'!AF392+AA303*'4 Transform Matrices'!AJ392+AB303</f>
        <v/>
      </c>
      <c r="AC391" s="80">
        <f>AC303*'4 Transform Matrices'!Y392+AD303*'4 Transform Matrices'!AC392+AE303*'4 Transform Matrices'!AG392</f>
        <v/>
      </c>
      <c r="AD391" s="80">
        <f>AC303*'4 Transform Matrices'!Z392+AD303*'4 Transform Matrices'!AD392+AE303*'4 Transform Matrices'!AH392</f>
        <v/>
      </c>
      <c r="AE391" s="80">
        <f>AC303*'4 Transform Matrices'!AA392+AD303*'4 Transform Matrices'!AE392+AE303*'4 Transform Matrices'!AI392</f>
        <v/>
      </c>
      <c r="AF391" s="80">
        <f>AC303*'4 Transform Matrices'!AB392+AD303*'4 Transform Matrices'!AF392+AE303*'4 Transform Matrices'!AJ392+AF303</f>
        <v/>
      </c>
      <c r="AG391" s="82">
        <f>MAX(ABS(I391-U391),ABS(J391-V391),ABS(K391-W391),ABS(L391-X391),ABS(M391-Y391),ABS(N391-Z391),ABS(O391-AA391),ABS(P391-AB391),ABS(Q391-AC391),ABS(R391-AD391),ABS(S391-AE391),ABS(T391-AF391))</f>
        <v/>
      </c>
      <c r="AI391" s="14" t="inlineStr"/>
    </row>
    <row r="392">
      <c r="A392" s="60" t="inlineStr">
        <is>
          <t>- Command room</t>
        </is>
      </c>
      <c r="B392" s="52" t="inlineStr">
        <is>
          <t>BNK-179</t>
        </is>
      </c>
      <c r="C392" s="53" t="inlineStr">
        <is>
          <t>Group</t>
        </is>
      </c>
      <c r="D392" s="52" t="inlineStr">
        <is>
          <t>BNK-00</t>
        </is>
      </c>
      <c r="E392" s="52" t="n">
        <v>1</v>
      </c>
      <c r="F392" s="54">
        <f>L392</f>
        <v/>
      </c>
      <c r="G392" s="54">
        <f>P392</f>
        <v/>
      </c>
      <c r="H392" s="54">
        <f>T392</f>
        <v/>
      </c>
      <c r="I392" s="81" t="n">
        <v>1</v>
      </c>
      <c r="J392" s="81" t="n">
        <v>0</v>
      </c>
      <c r="K392" s="81" t="n">
        <v>0</v>
      </c>
      <c r="L392" s="81" t="n">
        <v>0</v>
      </c>
      <c r="M392" s="81" t="n">
        <v>0</v>
      </c>
      <c r="N392" s="81" t="n">
        <v>1</v>
      </c>
      <c r="O392" s="81" t="n">
        <v>0</v>
      </c>
      <c r="P392" s="81" t="n">
        <v>0</v>
      </c>
      <c r="Q392" s="81" t="n">
        <v>0</v>
      </c>
      <c r="R392" s="81" t="n">
        <v>0</v>
      </c>
      <c r="S392" s="81" t="n">
        <v>1</v>
      </c>
      <c r="T392" s="81" t="n">
        <v>0</v>
      </c>
      <c r="U392" s="80">
        <f>U303*'4 Transform Matrices'!Y393+V303*'4 Transform Matrices'!AC393+W303*'4 Transform Matrices'!AG393</f>
        <v/>
      </c>
      <c r="V392" s="80">
        <f>U303*'4 Transform Matrices'!Z393+V303*'4 Transform Matrices'!AD393+W303*'4 Transform Matrices'!AH393</f>
        <v/>
      </c>
      <c r="W392" s="80">
        <f>U303*'4 Transform Matrices'!AA393+V303*'4 Transform Matrices'!AE393+W303*'4 Transform Matrices'!AI393</f>
        <v/>
      </c>
      <c r="X392" s="80">
        <f>U303*'4 Transform Matrices'!AB393+V303*'4 Transform Matrices'!AF393+W303*'4 Transform Matrices'!AJ393+X303</f>
        <v/>
      </c>
      <c r="Y392" s="80">
        <f>Y303*'4 Transform Matrices'!Y393+Z303*'4 Transform Matrices'!AC393+AA303*'4 Transform Matrices'!AG393</f>
        <v/>
      </c>
      <c r="Z392" s="80">
        <f>Y303*'4 Transform Matrices'!Z393+Z303*'4 Transform Matrices'!AD393+AA303*'4 Transform Matrices'!AH393</f>
        <v/>
      </c>
      <c r="AA392" s="80">
        <f>Y303*'4 Transform Matrices'!AA393+Z303*'4 Transform Matrices'!AE393+AA303*'4 Transform Matrices'!AI393</f>
        <v/>
      </c>
      <c r="AB392" s="80">
        <f>Y303*'4 Transform Matrices'!AB393+Z303*'4 Transform Matrices'!AF393+AA303*'4 Transform Matrices'!AJ393+AB303</f>
        <v/>
      </c>
      <c r="AC392" s="80">
        <f>AC303*'4 Transform Matrices'!Y393+AD303*'4 Transform Matrices'!AC393+AE303*'4 Transform Matrices'!AG393</f>
        <v/>
      </c>
      <c r="AD392" s="80">
        <f>AC303*'4 Transform Matrices'!Z393+AD303*'4 Transform Matrices'!AD393+AE303*'4 Transform Matrices'!AH393</f>
        <v/>
      </c>
      <c r="AE392" s="80">
        <f>AC303*'4 Transform Matrices'!AA393+AD303*'4 Transform Matrices'!AE393+AE303*'4 Transform Matrices'!AI393</f>
        <v/>
      </c>
      <c r="AF392" s="80">
        <f>AC303*'4 Transform Matrices'!AB393+AD303*'4 Transform Matrices'!AF393+AE303*'4 Transform Matrices'!AJ393+AF303</f>
        <v/>
      </c>
      <c r="AG392" s="82">
        <f>MAX(ABS(I392-U392),ABS(J392-V392),ABS(K392-W392),ABS(L392-X392),ABS(M392-Y392),ABS(N392-Z392),ABS(O392-AA392),ABS(P392-AB392),ABS(Q392-AC392),ABS(R392-AD392),ABS(S392-AE392),ABS(T392-AF392))</f>
        <v/>
      </c>
      <c r="AI392" s="14" t="inlineStr"/>
    </row>
    <row r="393">
      <c r="A393" s="60" t="inlineStr">
        <is>
          <t>- Bunk room</t>
        </is>
      </c>
      <c r="B393" s="52" t="inlineStr">
        <is>
          <t>BNK-261</t>
        </is>
      </c>
      <c r="C393" s="53" t="inlineStr">
        <is>
          <t>Group</t>
        </is>
      </c>
      <c r="D393" s="52" t="inlineStr">
        <is>
          <t>BNK-00</t>
        </is>
      </c>
      <c r="E393" s="52" t="n">
        <v>1</v>
      </c>
      <c r="F393" s="54">
        <f>L393</f>
        <v/>
      </c>
      <c r="G393" s="54">
        <f>P393</f>
        <v/>
      </c>
      <c r="H393" s="54">
        <f>T393</f>
        <v/>
      </c>
      <c r="I393" s="81" t="n">
        <v>1</v>
      </c>
      <c r="J393" s="81" t="n">
        <v>0</v>
      </c>
      <c r="K393" s="81" t="n">
        <v>0</v>
      </c>
      <c r="L393" s="81" t="n">
        <v>0</v>
      </c>
      <c r="M393" s="81" t="n">
        <v>0</v>
      </c>
      <c r="N393" s="81" t="n">
        <v>1</v>
      </c>
      <c r="O393" s="81" t="n">
        <v>0</v>
      </c>
      <c r="P393" s="81" t="n">
        <v>0</v>
      </c>
      <c r="Q393" s="81" t="n">
        <v>0</v>
      </c>
      <c r="R393" s="81" t="n">
        <v>0</v>
      </c>
      <c r="S393" s="81" t="n">
        <v>1</v>
      </c>
      <c r="T393" s="81" t="n">
        <v>0</v>
      </c>
      <c r="U393" s="80">
        <f>U303*'4 Transform Matrices'!Y394+V303*'4 Transform Matrices'!AC394+W303*'4 Transform Matrices'!AG394</f>
        <v/>
      </c>
      <c r="V393" s="80">
        <f>U303*'4 Transform Matrices'!Z394+V303*'4 Transform Matrices'!AD394+W303*'4 Transform Matrices'!AH394</f>
        <v/>
      </c>
      <c r="W393" s="80">
        <f>U303*'4 Transform Matrices'!AA394+V303*'4 Transform Matrices'!AE394+W303*'4 Transform Matrices'!AI394</f>
        <v/>
      </c>
      <c r="X393" s="80">
        <f>U303*'4 Transform Matrices'!AB394+V303*'4 Transform Matrices'!AF394+W303*'4 Transform Matrices'!AJ394+X303</f>
        <v/>
      </c>
      <c r="Y393" s="80">
        <f>Y303*'4 Transform Matrices'!Y394+Z303*'4 Transform Matrices'!AC394+AA303*'4 Transform Matrices'!AG394</f>
        <v/>
      </c>
      <c r="Z393" s="80">
        <f>Y303*'4 Transform Matrices'!Z394+Z303*'4 Transform Matrices'!AD394+AA303*'4 Transform Matrices'!AH394</f>
        <v/>
      </c>
      <c r="AA393" s="80">
        <f>Y303*'4 Transform Matrices'!AA394+Z303*'4 Transform Matrices'!AE394+AA303*'4 Transform Matrices'!AI394</f>
        <v/>
      </c>
      <c r="AB393" s="80">
        <f>Y303*'4 Transform Matrices'!AB394+Z303*'4 Transform Matrices'!AF394+AA303*'4 Transform Matrices'!AJ394+AB303</f>
        <v/>
      </c>
      <c r="AC393" s="80">
        <f>AC303*'4 Transform Matrices'!Y394+AD303*'4 Transform Matrices'!AC394+AE303*'4 Transform Matrices'!AG394</f>
        <v/>
      </c>
      <c r="AD393" s="80">
        <f>AC303*'4 Transform Matrices'!Z394+AD303*'4 Transform Matrices'!AD394+AE303*'4 Transform Matrices'!AH394</f>
        <v/>
      </c>
      <c r="AE393" s="80">
        <f>AC303*'4 Transform Matrices'!AA394+AD303*'4 Transform Matrices'!AE394+AE303*'4 Transform Matrices'!AI394</f>
        <v/>
      </c>
      <c r="AF393" s="80">
        <f>AC303*'4 Transform Matrices'!AB394+AD303*'4 Transform Matrices'!AF394+AE303*'4 Transform Matrices'!AJ394+AF303</f>
        <v/>
      </c>
      <c r="AG393" s="82">
        <f>MAX(ABS(I393-U393),ABS(J393-V393),ABS(K393-W393),ABS(L393-X393),ABS(M393-Y393),ABS(N393-Z393),ABS(O393-AA393),ABS(P393-AB393),ABS(Q393-AC393),ABS(R393-AD393),ABS(S393-AE393),ABS(T393-AF393))</f>
        <v/>
      </c>
      <c r="AI393" s="14" t="inlineStr"/>
    </row>
    <row r="394">
      <c r="A394" s="60" t="inlineStr">
        <is>
          <t>- Generator room</t>
        </is>
      </c>
      <c r="B394" s="52" t="inlineStr">
        <is>
          <t>BNK-290</t>
        </is>
      </c>
      <c r="C394" s="53" t="inlineStr">
        <is>
          <t>Group</t>
        </is>
      </c>
      <c r="D394" s="52" t="inlineStr">
        <is>
          <t>BNK-00</t>
        </is>
      </c>
      <c r="E394" s="52" t="n">
        <v>1</v>
      </c>
      <c r="F394" s="54">
        <f>L394</f>
        <v/>
      </c>
      <c r="G394" s="54">
        <f>P394</f>
        <v/>
      </c>
      <c r="H394" s="54">
        <f>T394</f>
        <v/>
      </c>
      <c r="I394" s="81" t="n">
        <v>1</v>
      </c>
      <c r="J394" s="81" t="n">
        <v>0</v>
      </c>
      <c r="K394" s="81" t="n">
        <v>0</v>
      </c>
      <c r="L394" s="81" t="n">
        <v>0</v>
      </c>
      <c r="M394" s="81" t="n">
        <v>0</v>
      </c>
      <c r="N394" s="81" t="n">
        <v>1</v>
      </c>
      <c r="O394" s="81" t="n">
        <v>0</v>
      </c>
      <c r="P394" s="81" t="n">
        <v>0</v>
      </c>
      <c r="Q394" s="81" t="n">
        <v>0</v>
      </c>
      <c r="R394" s="81" t="n">
        <v>0</v>
      </c>
      <c r="S394" s="81" t="n">
        <v>1</v>
      </c>
      <c r="T394" s="81" t="n">
        <v>0</v>
      </c>
      <c r="U394" s="80">
        <f>U303*'4 Transform Matrices'!Y395+V303*'4 Transform Matrices'!AC395+W303*'4 Transform Matrices'!AG395</f>
        <v/>
      </c>
      <c r="V394" s="80">
        <f>U303*'4 Transform Matrices'!Z395+V303*'4 Transform Matrices'!AD395+W303*'4 Transform Matrices'!AH395</f>
        <v/>
      </c>
      <c r="W394" s="80">
        <f>U303*'4 Transform Matrices'!AA395+V303*'4 Transform Matrices'!AE395+W303*'4 Transform Matrices'!AI395</f>
        <v/>
      </c>
      <c r="X394" s="80">
        <f>U303*'4 Transform Matrices'!AB395+V303*'4 Transform Matrices'!AF395+W303*'4 Transform Matrices'!AJ395+X303</f>
        <v/>
      </c>
      <c r="Y394" s="80">
        <f>Y303*'4 Transform Matrices'!Y395+Z303*'4 Transform Matrices'!AC395+AA303*'4 Transform Matrices'!AG395</f>
        <v/>
      </c>
      <c r="Z394" s="80">
        <f>Y303*'4 Transform Matrices'!Z395+Z303*'4 Transform Matrices'!AD395+AA303*'4 Transform Matrices'!AH395</f>
        <v/>
      </c>
      <c r="AA394" s="80">
        <f>Y303*'4 Transform Matrices'!AA395+Z303*'4 Transform Matrices'!AE395+AA303*'4 Transform Matrices'!AI395</f>
        <v/>
      </c>
      <c r="AB394" s="80">
        <f>Y303*'4 Transform Matrices'!AB395+Z303*'4 Transform Matrices'!AF395+AA303*'4 Transform Matrices'!AJ395+AB303</f>
        <v/>
      </c>
      <c r="AC394" s="80">
        <f>AC303*'4 Transform Matrices'!Y395+AD303*'4 Transform Matrices'!AC395+AE303*'4 Transform Matrices'!AG395</f>
        <v/>
      </c>
      <c r="AD394" s="80">
        <f>AC303*'4 Transform Matrices'!Z395+AD303*'4 Transform Matrices'!AD395+AE303*'4 Transform Matrices'!AH395</f>
        <v/>
      </c>
      <c r="AE394" s="80">
        <f>AC303*'4 Transform Matrices'!AA395+AD303*'4 Transform Matrices'!AE395+AE303*'4 Transform Matrices'!AI395</f>
        <v/>
      </c>
      <c r="AF394" s="80">
        <f>AC303*'4 Transform Matrices'!AB395+AD303*'4 Transform Matrices'!AF395+AE303*'4 Transform Matrices'!AJ395+AF303</f>
        <v/>
      </c>
      <c r="AG394" s="82">
        <f>MAX(ABS(I394-U394),ABS(J394-V394),ABS(K394-W394),ABS(L394-X394),ABS(M394-Y394),ABS(N394-Z394),ABS(O394-AA394),ABS(P394-AB394),ABS(Q394-AC394),ABS(R394-AD394),ABS(S394-AE394),ABS(T394-AF394))</f>
        <v/>
      </c>
      <c r="AI394" s="14" t="inlineStr"/>
    </row>
    <row r="395">
      <c r="A395" s="60" t="inlineStr">
        <is>
          <t>- Exit shaft</t>
        </is>
      </c>
      <c r="B395" s="52" t="inlineStr">
        <is>
          <t>BNK-322</t>
        </is>
      </c>
      <c r="C395" s="53" t="inlineStr">
        <is>
          <t>Group</t>
        </is>
      </c>
      <c r="D395" s="52" t="inlineStr">
        <is>
          <t>BNK-00</t>
        </is>
      </c>
      <c r="E395" s="52" t="n">
        <v>1</v>
      </c>
      <c r="F395" s="54">
        <f>L395</f>
        <v/>
      </c>
      <c r="G395" s="54">
        <f>P395</f>
        <v/>
      </c>
      <c r="H395" s="54">
        <f>T395</f>
        <v/>
      </c>
      <c r="I395" s="81" t="n">
        <v>1</v>
      </c>
      <c r="J395" s="81" t="n">
        <v>0</v>
      </c>
      <c r="K395" s="81" t="n">
        <v>0</v>
      </c>
      <c r="L395" s="81" t="n">
        <v>0</v>
      </c>
      <c r="M395" s="81" t="n">
        <v>0</v>
      </c>
      <c r="N395" s="81" t="n">
        <v>1</v>
      </c>
      <c r="O395" s="81" t="n">
        <v>0</v>
      </c>
      <c r="P395" s="81" t="n">
        <v>0</v>
      </c>
      <c r="Q395" s="81" t="n">
        <v>0</v>
      </c>
      <c r="R395" s="81" t="n">
        <v>0</v>
      </c>
      <c r="S395" s="81" t="n">
        <v>1</v>
      </c>
      <c r="T395" s="81" t="n">
        <v>0</v>
      </c>
      <c r="U395" s="80">
        <f>U303*'4 Transform Matrices'!Y396+V303*'4 Transform Matrices'!AC396+W303*'4 Transform Matrices'!AG396</f>
        <v/>
      </c>
      <c r="V395" s="80">
        <f>U303*'4 Transform Matrices'!Z396+V303*'4 Transform Matrices'!AD396+W303*'4 Transform Matrices'!AH396</f>
        <v/>
      </c>
      <c r="W395" s="80">
        <f>U303*'4 Transform Matrices'!AA396+V303*'4 Transform Matrices'!AE396+W303*'4 Transform Matrices'!AI396</f>
        <v/>
      </c>
      <c r="X395" s="80">
        <f>U303*'4 Transform Matrices'!AB396+V303*'4 Transform Matrices'!AF396+W303*'4 Transform Matrices'!AJ396+X303</f>
        <v/>
      </c>
      <c r="Y395" s="80">
        <f>Y303*'4 Transform Matrices'!Y396+Z303*'4 Transform Matrices'!AC396+AA303*'4 Transform Matrices'!AG396</f>
        <v/>
      </c>
      <c r="Z395" s="80">
        <f>Y303*'4 Transform Matrices'!Z396+Z303*'4 Transform Matrices'!AD396+AA303*'4 Transform Matrices'!AH396</f>
        <v/>
      </c>
      <c r="AA395" s="80">
        <f>Y303*'4 Transform Matrices'!AA396+Z303*'4 Transform Matrices'!AE396+AA303*'4 Transform Matrices'!AI396</f>
        <v/>
      </c>
      <c r="AB395" s="80">
        <f>Y303*'4 Transform Matrices'!AB396+Z303*'4 Transform Matrices'!AF396+AA303*'4 Transform Matrices'!AJ396+AB303</f>
        <v/>
      </c>
      <c r="AC395" s="80">
        <f>AC303*'4 Transform Matrices'!Y396+AD303*'4 Transform Matrices'!AC396+AE303*'4 Transform Matrices'!AG396</f>
        <v/>
      </c>
      <c r="AD395" s="80">
        <f>AC303*'4 Transform Matrices'!Z396+AD303*'4 Transform Matrices'!AD396+AE303*'4 Transform Matrices'!AH396</f>
        <v/>
      </c>
      <c r="AE395" s="80">
        <f>AC303*'4 Transform Matrices'!AA396+AD303*'4 Transform Matrices'!AE396+AE303*'4 Transform Matrices'!AI396</f>
        <v/>
      </c>
      <c r="AF395" s="80">
        <f>AC303*'4 Transform Matrices'!AB396+AD303*'4 Transform Matrices'!AF396+AE303*'4 Transform Matrices'!AJ396+AF303</f>
        <v/>
      </c>
      <c r="AG395" s="82">
        <f>MAX(ABS(I395-U395),ABS(J395-V395),ABS(K395-W395),ABS(L395-X395),ABS(M395-Y395),ABS(N395-Z395),ABS(O395-AA395),ABS(P395-AB395),ABS(Q395-AC395),ABS(R395-AD395),ABS(S395-AE395),ABS(T395-AF395))</f>
        <v/>
      </c>
      <c r="AI395" s="14" t="inlineStr"/>
    </row>
    <row r="396">
      <c r="A396" s="60" t="inlineStr">
        <is>
          <t>- Surface installations</t>
        </is>
      </c>
      <c r="B396" s="52" t="inlineStr">
        <is>
          <t>BNK-337</t>
        </is>
      </c>
      <c r="C396" s="53" t="inlineStr">
        <is>
          <t>Group</t>
        </is>
      </c>
      <c r="D396" s="52" t="inlineStr">
        <is>
          <t>BNK-00</t>
        </is>
      </c>
      <c r="E396" s="52" t="n">
        <v>1</v>
      </c>
      <c r="F396" s="54">
        <f>L396</f>
        <v/>
      </c>
      <c r="G396" s="54">
        <f>P396</f>
        <v/>
      </c>
      <c r="H396" s="54">
        <f>T396</f>
        <v/>
      </c>
      <c r="I396" s="81" t="n">
        <v>1</v>
      </c>
      <c r="J396" s="81" t="n">
        <v>0</v>
      </c>
      <c r="K396" s="81" t="n">
        <v>0</v>
      </c>
      <c r="L396" s="81" t="n">
        <v>0</v>
      </c>
      <c r="M396" s="81" t="n">
        <v>0</v>
      </c>
      <c r="N396" s="81" t="n">
        <v>1</v>
      </c>
      <c r="O396" s="81" t="n">
        <v>0</v>
      </c>
      <c r="P396" s="81" t="n">
        <v>0</v>
      </c>
      <c r="Q396" s="81" t="n">
        <v>0</v>
      </c>
      <c r="R396" s="81" t="n">
        <v>0</v>
      </c>
      <c r="S396" s="81" t="n">
        <v>1</v>
      </c>
      <c r="T396" s="81" t="n">
        <v>0</v>
      </c>
      <c r="U396" s="80">
        <f>U303*'4 Transform Matrices'!Y397+V303*'4 Transform Matrices'!AC397+W303*'4 Transform Matrices'!AG397</f>
        <v/>
      </c>
      <c r="V396" s="80">
        <f>U303*'4 Transform Matrices'!Z397+V303*'4 Transform Matrices'!AD397+W303*'4 Transform Matrices'!AH397</f>
        <v/>
      </c>
      <c r="W396" s="80">
        <f>U303*'4 Transform Matrices'!AA397+V303*'4 Transform Matrices'!AE397+W303*'4 Transform Matrices'!AI397</f>
        <v/>
      </c>
      <c r="X396" s="80">
        <f>U303*'4 Transform Matrices'!AB397+V303*'4 Transform Matrices'!AF397+W303*'4 Transform Matrices'!AJ397+X303</f>
        <v/>
      </c>
      <c r="Y396" s="80">
        <f>Y303*'4 Transform Matrices'!Y397+Z303*'4 Transform Matrices'!AC397+AA303*'4 Transform Matrices'!AG397</f>
        <v/>
      </c>
      <c r="Z396" s="80">
        <f>Y303*'4 Transform Matrices'!Z397+Z303*'4 Transform Matrices'!AD397+AA303*'4 Transform Matrices'!AH397</f>
        <v/>
      </c>
      <c r="AA396" s="80">
        <f>Y303*'4 Transform Matrices'!AA397+Z303*'4 Transform Matrices'!AE397+AA303*'4 Transform Matrices'!AI397</f>
        <v/>
      </c>
      <c r="AB396" s="80">
        <f>Y303*'4 Transform Matrices'!AB397+Z303*'4 Transform Matrices'!AF397+AA303*'4 Transform Matrices'!AJ397+AB303</f>
        <v/>
      </c>
      <c r="AC396" s="80">
        <f>AC303*'4 Transform Matrices'!Y397+AD303*'4 Transform Matrices'!AC397+AE303*'4 Transform Matrices'!AG397</f>
        <v/>
      </c>
      <c r="AD396" s="80">
        <f>AC303*'4 Transform Matrices'!Z397+AD303*'4 Transform Matrices'!AD397+AE303*'4 Transform Matrices'!AH397</f>
        <v/>
      </c>
      <c r="AE396" s="80">
        <f>AC303*'4 Transform Matrices'!AA397+AD303*'4 Transform Matrices'!AE397+AE303*'4 Transform Matrices'!AI397</f>
        <v/>
      </c>
      <c r="AF396" s="80">
        <f>AC303*'4 Transform Matrices'!AB397+AD303*'4 Transform Matrices'!AF397+AE303*'4 Transform Matrices'!AJ397+AF303</f>
        <v/>
      </c>
      <c r="AG396" s="82">
        <f>MAX(ABS(I396-U396),ABS(J396-V396),ABS(K396-W396),ABS(L396-X396),ABS(M396-Y396),ABS(N396-Z396),ABS(O396-AA396),ABS(P396-AB396),ABS(Q396-AC396),ABS(R396-AD396),ABS(S396-AE396),ABS(T396-AF396))</f>
        <v/>
      </c>
      <c r="AI396" s="14" t="inlineStr"/>
    </row>
    <row r="397">
      <c r="A397" s="92" t="inlineStr">
        <is>
          <t>- Fan A</t>
        </is>
      </c>
      <c r="B397" s="93" t="inlineStr">
        <is>
          <t>BNK-342</t>
        </is>
      </c>
      <c r="C397" s="93" t="inlineStr">
        <is>
          <t>Group</t>
        </is>
      </c>
      <c r="D397" s="93" t="inlineStr">
        <is>
          <t>BNK-337</t>
        </is>
      </c>
      <c r="E397" s="93" t="n">
        <v>2</v>
      </c>
      <c r="F397" s="54">
        <f>L397</f>
        <v/>
      </c>
      <c r="G397" s="54">
        <f>P397</f>
        <v/>
      </c>
      <c r="H397" s="54">
        <f>T397</f>
        <v/>
      </c>
      <c r="I397" s="81" t="n">
        <v>1</v>
      </c>
      <c r="J397" s="81" t="n">
        <v>0</v>
      </c>
      <c r="K397" s="81" t="n">
        <v>0</v>
      </c>
      <c r="L397" s="81" t="n">
        <v>4.55000019</v>
      </c>
      <c r="M397" s="81" t="n">
        <v>0</v>
      </c>
      <c r="N397" s="81" t="n">
        <v>-4.37113883e-08</v>
      </c>
      <c r="O397" s="81" t="n">
        <v>-1</v>
      </c>
      <c r="P397" s="81" t="n">
        <v>1.29549587</v>
      </c>
      <c r="Q397" s="81" t="n">
        <v>0</v>
      </c>
      <c r="R397" s="81" t="n">
        <v>1</v>
      </c>
      <c r="S397" s="81" t="n">
        <v>-4.37113883e-08</v>
      </c>
      <c r="T397" s="81" t="n">
        <v>2.4000001</v>
      </c>
      <c r="U397" s="80">
        <f>U396*'4 Transform Matrices'!Y398+V396*'4 Transform Matrices'!AC398+W396*'4 Transform Matrices'!AG398</f>
        <v/>
      </c>
      <c r="V397" s="80">
        <f>U396*'4 Transform Matrices'!Z398+V396*'4 Transform Matrices'!AD398+W396*'4 Transform Matrices'!AH398</f>
        <v/>
      </c>
      <c r="W397" s="80">
        <f>U396*'4 Transform Matrices'!AA398+V396*'4 Transform Matrices'!AE398+W396*'4 Transform Matrices'!AI398</f>
        <v/>
      </c>
      <c r="X397" s="80">
        <f>U396*'4 Transform Matrices'!AB398+V396*'4 Transform Matrices'!AF398+W396*'4 Transform Matrices'!AJ398+X396</f>
        <v/>
      </c>
      <c r="Y397" s="80">
        <f>Y396*'4 Transform Matrices'!Y398+Z396*'4 Transform Matrices'!AC398+AA396*'4 Transform Matrices'!AG398</f>
        <v/>
      </c>
      <c r="Z397" s="80">
        <f>Y396*'4 Transform Matrices'!Z398+Z396*'4 Transform Matrices'!AD398+AA396*'4 Transform Matrices'!AH398</f>
        <v/>
      </c>
      <c r="AA397" s="80">
        <f>Y396*'4 Transform Matrices'!AA398+Z396*'4 Transform Matrices'!AE398+AA396*'4 Transform Matrices'!AI398</f>
        <v/>
      </c>
      <c r="AB397" s="80">
        <f>Y396*'4 Transform Matrices'!AB398+Z396*'4 Transform Matrices'!AF398+AA396*'4 Transform Matrices'!AJ398+AB396</f>
        <v/>
      </c>
      <c r="AC397" s="80">
        <f>AC396*'4 Transform Matrices'!Y398+AD396*'4 Transform Matrices'!AC398+AE396*'4 Transform Matrices'!AG398</f>
        <v/>
      </c>
      <c r="AD397" s="80">
        <f>AC396*'4 Transform Matrices'!Z398+AD396*'4 Transform Matrices'!AD398+AE396*'4 Transform Matrices'!AH398</f>
        <v/>
      </c>
      <c r="AE397" s="80">
        <f>AC396*'4 Transform Matrices'!AA398+AD396*'4 Transform Matrices'!AE398+AE396*'4 Transform Matrices'!AI398</f>
        <v/>
      </c>
      <c r="AF397" s="80">
        <f>AC396*'4 Transform Matrices'!AB398+AD396*'4 Transform Matrices'!AF398+AE396*'4 Transform Matrices'!AJ398+AF396</f>
        <v/>
      </c>
      <c r="AG397" s="82">
        <f>MAX(ABS(I397-U397),ABS(J397-V397),ABS(K397-W397),ABS(L397-X397),ABS(M397-Y397),ABS(N397-Z397),ABS(O397-AA397),ABS(P397-AB397),ABS(Q397-AC397),ABS(R397-AD397),ABS(S397-AE397),ABS(T397-AF397))</f>
        <v/>
      </c>
      <c r="AI397" s="14" t="inlineStr">
        <is>
          <t>Fan spins about its axis</t>
        </is>
      </c>
    </row>
    <row r="398">
      <c r="A398" s="92" t="inlineStr">
        <is>
          <t>- Fan B</t>
        </is>
      </c>
      <c r="B398" s="93" t="inlineStr">
        <is>
          <t>BNK-350</t>
        </is>
      </c>
      <c r="C398" s="93" t="inlineStr">
        <is>
          <t>Group</t>
        </is>
      </c>
      <c r="D398" s="93" t="inlineStr">
        <is>
          <t>BNK-337</t>
        </is>
      </c>
      <c r="E398" s="93" t="n">
        <v>2</v>
      </c>
      <c r="F398" s="54">
        <f>L398</f>
        <v/>
      </c>
      <c r="G398" s="54">
        <f>P398</f>
        <v/>
      </c>
      <c r="H398" s="54">
        <f>T398</f>
        <v/>
      </c>
      <c r="I398" s="81" t="n">
        <v>1</v>
      </c>
      <c r="J398" s="81" t="n">
        <v>0</v>
      </c>
      <c r="K398" s="81" t="n">
        <v>0</v>
      </c>
      <c r="L398" s="81" t="n">
        <v>4.5999999</v>
      </c>
      <c r="M398" s="81" t="n">
        <v>0</v>
      </c>
      <c r="N398" s="81" t="n">
        <v>-4.37113883e-08</v>
      </c>
      <c r="O398" s="81" t="n">
        <v>-1</v>
      </c>
      <c r="P398" s="81" t="n">
        <v>1.19547117</v>
      </c>
      <c r="Q398" s="81" t="n">
        <v>0</v>
      </c>
      <c r="R398" s="81" t="n">
        <v>1</v>
      </c>
      <c r="S398" s="81" t="n">
        <v>-4.37113883e-08</v>
      </c>
      <c r="T398" s="81" t="n">
        <v>-0.400000006</v>
      </c>
      <c r="U398" s="80">
        <f>U396*'4 Transform Matrices'!Y399+V396*'4 Transform Matrices'!AC399+W396*'4 Transform Matrices'!AG399</f>
        <v/>
      </c>
      <c r="V398" s="80">
        <f>U396*'4 Transform Matrices'!Z399+V396*'4 Transform Matrices'!AD399+W396*'4 Transform Matrices'!AH399</f>
        <v/>
      </c>
      <c r="W398" s="80">
        <f>U396*'4 Transform Matrices'!AA399+V396*'4 Transform Matrices'!AE399+W396*'4 Transform Matrices'!AI399</f>
        <v/>
      </c>
      <c r="X398" s="80">
        <f>U396*'4 Transform Matrices'!AB399+V396*'4 Transform Matrices'!AF399+W396*'4 Transform Matrices'!AJ399+X396</f>
        <v/>
      </c>
      <c r="Y398" s="80">
        <f>Y396*'4 Transform Matrices'!Y399+Z396*'4 Transform Matrices'!AC399+AA396*'4 Transform Matrices'!AG399</f>
        <v/>
      </c>
      <c r="Z398" s="80">
        <f>Y396*'4 Transform Matrices'!Z399+Z396*'4 Transform Matrices'!AD399+AA396*'4 Transform Matrices'!AH399</f>
        <v/>
      </c>
      <c r="AA398" s="80">
        <f>Y396*'4 Transform Matrices'!AA399+Z396*'4 Transform Matrices'!AE399+AA396*'4 Transform Matrices'!AI399</f>
        <v/>
      </c>
      <c r="AB398" s="80">
        <f>Y396*'4 Transform Matrices'!AB399+Z396*'4 Transform Matrices'!AF399+AA396*'4 Transform Matrices'!AJ399+AB396</f>
        <v/>
      </c>
      <c r="AC398" s="80">
        <f>AC396*'4 Transform Matrices'!Y399+AD396*'4 Transform Matrices'!AC399+AE396*'4 Transform Matrices'!AG399</f>
        <v/>
      </c>
      <c r="AD398" s="80">
        <f>AC396*'4 Transform Matrices'!Z399+AD396*'4 Transform Matrices'!AD399+AE396*'4 Transform Matrices'!AH399</f>
        <v/>
      </c>
      <c r="AE398" s="80">
        <f>AC396*'4 Transform Matrices'!AA399+AD396*'4 Transform Matrices'!AE399+AE396*'4 Transform Matrices'!AI399</f>
        <v/>
      </c>
      <c r="AF398" s="80">
        <f>AC396*'4 Transform Matrices'!AB399+AD396*'4 Transform Matrices'!AF399+AE396*'4 Transform Matrices'!AJ399+AF396</f>
        <v/>
      </c>
      <c r="AG398" s="82">
        <f>MAX(ABS(I398-U398),ABS(J398-V398),ABS(K398-W398),ABS(L398-X398),ABS(M398-Y398),ABS(N398-Z398),ABS(O398-AA398),ABS(P398-AB398),ABS(Q398-AC398),ABS(R398-AD398),ABS(S398-AE398),ABS(T398-AF398))</f>
        <v/>
      </c>
      <c r="AI398" s="14" t="inlineStr">
        <is>
          <t>Fan spins about its axis</t>
        </is>
      </c>
    </row>
    <row r="399">
      <c r="A399" s="94" t="inlineStr">
        <is>
          <t>Autonomous UAV</t>
        </is>
      </c>
      <c r="B399" s="94" t="inlineStr">
        <is>
          <t>UAV-00</t>
        </is>
      </c>
      <c r="C399" s="94" t="inlineStr">
        <is>
          <t>Group</t>
        </is>
      </c>
      <c r="D399" s="94" t="inlineStr">
        <is>
          <t>World</t>
        </is>
      </c>
      <c r="E399" s="94" t="n">
        <v>0</v>
      </c>
      <c r="F399" s="54">
        <f>L399</f>
        <v/>
      </c>
      <c r="G399" s="54">
        <f>P399</f>
        <v/>
      </c>
      <c r="H399" s="54">
        <f>T399</f>
        <v/>
      </c>
      <c r="I399" s="81" t="n">
        <v>-1</v>
      </c>
      <c r="J399" s="81" t="n">
        <v>0</v>
      </c>
      <c r="K399" s="81" t="n">
        <v>-8.742277660000001e-08</v>
      </c>
      <c r="L399" s="81" t="n">
        <v>0</v>
      </c>
      <c r="M399" s="81" t="n">
        <v>0</v>
      </c>
      <c r="N399" s="81" t="n">
        <v>1</v>
      </c>
      <c r="O399" s="81" t="n">
        <v>0</v>
      </c>
      <c r="P399" s="81" t="n">
        <v>5.5</v>
      </c>
      <c r="Q399" s="81" t="n">
        <v>8.742277660000001e-08</v>
      </c>
      <c r="R399" s="81" t="n">
        <v>0</v>
      </c>
      <c r="S399" s="81" t="n">
        <v>-1</v>
      </c>
      <c r="T399" s="81" t="n">
        <v>11</v>
      </c>
      <c r="U399" s="80">
        <f>'4 Transform Matrices'!Y400</f>
        <v/>
      </c>
      <c r="V399" s="80">
        <f>'4 Transform Matrices'!Z400</f>
        <v/>
      </c>
      <c r="W399" s="80">
        <f>'4 Transform Matrices'!AA400</f>
        <v/>
      </c>
      <c r="X399" s="80">
        <f>'4 Transform Matrices'!AB400</f>
        <v/>
      </c>
      <c r="Y399" s="80">
        <f>'4 Transform Matrices'!AC400</f>
        <v/>
      </c>
      <c r="Z399" s="80">
        <f>'4 Transform Matrices'!AD400</f>
        <v/>
      </c>
      <c r="AA399" s="80">
        <f>'4 Transform Matrices'!AE400</f>
        <v/>
      </c>
      <c r="AB399" s="80">
        <f>'4 Transform Matrices'!AF400</f>
        <v/>
      </c>
      <c r="AC399" s="80">
        <f>'4 Transform Matrices'!AG400</f>
        <v/>
      </c>
      <c r="AD399" s="80">
        <f>'4 Transform Matrices'!AH400</f>
        <v/>
      </c>
      <c r="AE399" s="80">
        <f>'4 Transform Matrices'!AI400</f>
        <v/>
      </c>
      <c r="AF399" s="80">
        <f>'4 Transform Matrices'!AJ400</f>
        <v/>
      </c>
      <c r="AG399" s="82">
        <f>MAX(ABS(I399-U399),ABS(J399-V399),ABS(K399-W399),ABS(L399-X399),ABS(M399-Y399),ABS(N399-Z399),ABS(O399-AA399),ABS(P399-AB399),ABS(Q399-AC399),ABS(R399-AD399),ABS(S399-AE399),ABS(T399-AF399))</f>
        <v/>
      </c>
      <c r="AI399" s="14" t="inlineStr">
        <is>
          <t>Position/attitude from the pursuit controller</t>
        </is>
      </c>
    </row>
    <row r="400">
      <c r="A400" s="60" t="inlineStr">
        <is>
          <t>- Fuselage</t>
        </is>
      </c>
      <c r="B400" s="52" t="inlineStr">
        <is>
          <t>UAV-01</t>
        </is>
      </c>
      <c r="C400" s="63" t="inlineStr">
        <is>
          <t>Cube</t>
        </is>
      </c>
      <c r="D400" s="52" t="inlineStr">
        <is>
          <t>UAV-00</t>
        </is>
      </c>
      <c r="E400" s="52" t="n">
        <v>1</v>
      </c>
      <c r="F400" s="54">
        <f>L400</f>
        <v/>
      </c>
      <c r="G400" s="54">
        <f>P400</f>
        <v/>
      </c>
      <c r="H400" s="54">
        <f>T400</f>
        <v/>
      </c>
      <c r="I400" s="81" t="n">
        <v>-0.159999996</v>
      </c>
      <c r="J400" s="81" t="n">
        <v>0</v>
      </c>
      <c r="K400" s="81" t="n">
        <v>-2.27299211e-08</v>
      </c>
      <c r="L400" s="81" t="n">
        <v>0</v>
      </c>
      <c r="M400" s="81" t="n">
        <v>0</v>
      </c>
      <c r="N400" s="81" t="n">
        <v>0.0700000003</v>
      </c>
      <c r="O400" s="81" t="n">
        <v>0</v>
      </c>
      <c r="P400" s="81" t="n">
        <v>5.5</v>
      </c>
      <c r="Q400" s="81" t="n">
        <v>1.39876439e-08</v>
      </c>
      <c r="R400" s="81" t="n">
        <v>0</v>
      </c>
      <c r="S400" s="81" t="n">
        <v>-0.25999999</v>
      </c>
      <c r="T400" s="81" t="n">
        <v>11</v>
      </c>
      <c r="U400" s="80">
        <f>U399*'4 Transform Matrices'!Y401+V399*'4 Transform Matrices'!AC401+W399*'4 Transform Matrices'!AG401</f>
        <v/>
      </c>
      <c r="V400" s="80">
        <f>U399*'4 Transform Matrices'!Z401+V399*'4 Transform Matrices'!AD401+W399*'4 Transform Matrices'!AH401</f>
        <v/>
      </c>
      <c r="W400" s="80">
        <f>U399*'4 Transform Matrices'!AA401+V399*'4 Transform Matrices'!AE401+W399*'4 Transform Matrices'!AI401</f>
        <v/>
      </c>
      <c r="X400" s="80">
        <f>U399*'4 Transform Matrices'!AB401+V399*'4 Transform Matrices'!AF401+W399*'4 Transform Matrices'!AJ401+X399</f>
        <v/>
      </c>
      <c r="Y400" s="80">
        <f>Y399*'4 Transform Matrices'!Y401+Z399*'4 Transform Matrices'!AC401+AA399*'4 Transform Matrices'!AG401</f>
        <v/>
      </c>
      <c r="Z400" s="80">
        <f>Y399*'4 Transform Matrices'!Z401+Z399*'4 Transform Matrices'!AD401+AA399*'4 Transform Matrices'!AH401</f>
        <v/>
      </c>
      <c r="AA400" s="80">
        <f>Y399*'4 Transform Matrices'!AA401+Z399*'4 Transform Matrices'!AE401+AA399*'4 Transform Matrices'!AI401</f>
        <v/>
      </c>
      <c r="AB400" s="80">
        <f>Y399*'4 Transform Matrices'!AB401+Z399*'4 Transform Matrices'!AF401+AA399*'4 Transform Matrices'!AJ401+AB399</f>
        <v/>
      </c>
      <c r="AC400" s="80">
        <f>AC399*'4 Transform Matrices'!Y401+AD399*'4 Transform Matrices'!AC401+AE399*'4 Transform Matrices'!AG401</f>
        <v/>
      </c>
      <c r="AD400" s="80">
        <f>AC399*'4 Transform Matrices'!Z401+AD399*'4 Transform Matrices'!AD401+AE399*'4 Transform Matrices'!AH401</f>
        <v/>
      </c>
      <c r="AE400" s="80">
        <f>AC399*'4 Transform Matrices'!AA401+AD399*'4 Transform Matrices'!AE401+AE399*'4 Transform Matrices'!AI401</f>
        <v/>
      </c>
      <c r="AF400" s="80">
        <f>AC399*'4 Transform Matrices'!AB401+AD399*'4 Transform Matrices'!AF401+AE399*'4 Transform Matrices'!AJ401+AF399</f>
        <v/>
      </c>
      <c r="AG400" s="82">
        <f>MAX(ABS(I400-U400),ABS(J400-V400),ABS(K400-W400),ABS(L400-X400),ABS(M400-Y400),ABS(N400-Z400),ABS(O400-AA400),ABS(P400-AB400),ABS(Q400-AC400),ABS(R400-AD400),ABS(S400-AE400),ABS(T400-AF400))</f>
        <v/>
      </c>
      <c r="AI400" s="14" t="inlineStr"/>
    </row>
    <row r="401">
      <c r="A401" s="60" t="inlineStr">
        <is>
          <t>- Canopy</t>
        </is>
      </c>
      <c r="B401" s="52" t="inlineStr">
        <is>
          <t>UAV-02</t>
        </is>
      </c>
      <c r="C401" s="59" t="inlineStr">
        <is>
          <t>Sphere</t>
        </is>
      </c>
      <c r="D401" s="52" t="inlineStr">
        <is>
          <t>UAV-00</t>
        </is>
      </c>
      <c r="E401" s="52" t="n">
        <v>1</v>
      </c>
      <c r="F401" s="54">
        <f>L401</f>
        <v/>
      </c>
      <c r="G401" s="54">
        <f>P401</f>
        <v/>
      </c>
      <c r="H401" s="54">
        <f>T401</f>
        <v/>
      </c>
      <c r="I401" s="81" t="n">
        <v>-0.150000006</v>
      </c>
      <c r="J401" s="81" t="n">
        <v>0</v>
      </c>
      <c r="K401" s="81" t="n">
        <v>-1.92330116e-08</v>
      </c>
      <c r="L401" s="81" t="n">
        <v>-8.74227746e-10</v>
      </c>
      <c r="M401" s="81" t="n">
        <v>0</v>
      </c>
      <c r="N401" s="81" t="n">
        <v>0.07999999820000001</v>
      </c>
      <c r="O401" s="81" t="n">
        <v>0</v>
      </c>
      <c r="P401" s="81" t="n">
        <v>5.53999996</v>
      </c>
      <c r="Q401" s="81" t="n">
        <v>1.3113417e-08</v>
      </c>
      <c r="R401" s="81" t="n">
        <v>0</v>
      </c>
      <c r="S401" s="81" t="n">
        <v>-0.219999999</v>
      </c>
      <c r="T401" s="81" t="n">
        <v>10.9899998</v>
      </c>
      <c r="U401" s="80">
        <f>U399*'4 Transform Matrices'!Y402+V399*'4 Transform Matrices'!AC402+W399*'4 Transform Matrices'!AG402</f>
        <v/>
      </c>
      <c r="V401" s="80">
        <f>U399*'4 Transform Matrices'!Z402+V399*'4 Transform Matrices'!AD402+W399*'4 Transform Matrices'!AH402</f>
        <v/>
      </c>
      <c r="W401" s="80">
        <f>U399*'4 Transform Matrices'!AA402+V399*'4 Transform Matrices'!AE402+W399*'4 Transform Matrices'!AI402</f>
        <v/>
      </c>
      <c r="X401" s="80">
        <f>U399*'4 Transform Matrices'!AB402+V399*'4 Transform Matrices'!AF402+W399*'4 Transform Matrices'!AJ402+X399</f>
        <v/>
      </c>
      <c r="Y401" s="80">
        <f>Y399*'4 Transform Matrices'!Y402+Z399*'4 Transform Matrices'!AC402+AA399*'4 Transform Matrices'!AG402</f>
        <v/>
      </c>
      <c r="Z401" s="80">
        <f>Y399*'4 Transform Matrices'!Z402+Z399*'4 Transform Matrices'!AD402+AA399*'4 Transform Matrices'!AH402</f>
        <v/>
      </c>
      <c r="AA401" s="80">
        <f>Y399*'4 Transform Matrices'!AA402+Z399*'4 Transform Matrices'!AE402+AA399*'4 Transform Matrices'!AI402</f>
        <v/>
      </c>
      <c r="AB401" s="80">
        <f>Y399*'4 Transform Matrices'!AB402+Z399*'4 Transform Matrices'!AF402+AA399*'4 Transform Matrices'!AJ402+AB399</f>
        <v/>
      </c>
      <c r="AC401" s="80">
        <f>AC399*'4 Transform Matrices'!Y402+AD399*'4 Transform Matrices'!AC402+AE399*'4 Transform Matrices'!AG402</f>
        <v/>
      </c>
      <c r="AD401" s="80">
        <f>AC399*'4 Transform Matrices'!Z402+AD399*'4 Transform Matrices'!AD402+AE399*'4 Transform Matrices'!AH402</f>
        <v/>
      </c>
      <c r="AE401" s="80">
        <f>AC399*'4 Transform Matrices'!AA402+AD399*'4 Transform Matrices'!AE402+AE399*'4 Transform Matrices'!AI402</f>
        <v/>
      </c>
      <c r="AF401" s="80">
        <f>AC399*'4 Transform Matrices'!AB402+AD399*'4 Transform Matrices'!AF402+AE399*'4 Transform Matrices'!AJ402+AF399</f>
        <v/>
      </c>
      <c r="AG401" s="82">
        <f>MAX(ABS(I401-U401),ABS(J401-V401),ABS(K401-W401),ABS(L401-X401),ABS(M401-Y401),ABS(N401-Z401),ABS(O401-AA401),ABS(P401-AB401),ABS(Q401-AC401),ABS(R401-AD401),ABS(S401-AE401),ABS(T401-AF401))</f>
        <v/>
      </c>
      <c r="AI401" s="14" t="inlineStr"/>
    </row>
    <row r="402">
      <c r="A402" s="60" t="inlineStr">
        <is>
          <t>- Battery</t>
        </is>
      </c>
      <c r="B402" s="52" t="inlineStr">
        <is>
          <t>UAV-03</t>
        </is>
      </c>
      <c r="C402" s="63" t="inlineStr">
        <is>
          <t>Cube</t>
        </is>
      </c>
      <c r="D402" s="52" t="inlineStr">
        <is>
          <t>UAV-00</t>
        </is>
      </c>
      <c r="E402" s="52" t="n">
        <v>1</v>
      </c>
      <c r="F402" s="54">
        <f>L402</f>
        <v/>
      </c>
      <c r="G402" s="54">
        <f>P402</f>
        <v/>
      </c>
      <c r="H402" s="54">
        <f>T402</f>
        <v/>
      </c>
      <c r="I402" s="81" t="n">
        <v>-0.100000001</v>
      </c>
      <c r="J402" s="81" t="n">
        <v>0</v>
      </c>
      <c r="K402" s="81" t="n">
        <v>-1.39876439e-08</v>
      </c>
      <c r="L402" s="81" t="n">
        <v>1.74845549e-09</v>
      </c>
      <c r="M402" s="81" t="n">
        <v>0</v>
      </c>
      <c r="N402" s="81" t="n">
        <v>0.0399999991</v>
      </c>
      <c r="O402" s="81" t="n">
        <v>0</v>
      </c>
      <c r="P402" s="81" t="n">
        <v>5.44500017</v>
      </c>
      <c r="Q402" s="81" t="n">
        <v>8.742278010000001e-09</v>
      </c>
      <c r="R402" s="81" t="n">
        <v>0</v>
      </c>
      <c r="S402" s="81" t="n">
        <v>-0.159999996</v>
      </c>
      <c r="T402" s="81" t="n">
        <v>11.0200005</v>
      </c>
      <c r="U402" s="80">
        <f>U399*'4 Transform Matrices'!Y403+V399*'4 Transform Matrices'!AC403+W399*'4 Transform Matrices'!AG403</f>
        <v/>
      </c>
      <c r="V402" s="80">
        <f>U399*'4 Transform Matrices'!Z403+V399*'4 Transform Matrices'!AD403+W399*'4 Transform Matrices'!AH403</f>
        <v/>
      </c>
      <c r="W402" s="80">
        <f>U399*'4 Transform Matrices'!AA403+V399*'4 Transform Matrices'!AE403+W399*'4 Transform Matrices'!AI403</f>
        <v/>
      </c>
      <c r="X402" s="80">
        <f>U399*'4 Transform Matrices'!AB403+V399*'4 Transform Matrices'!AF403+W399*'4 Transform Matrices'!AJ403+X399</f>
        <v/>
      </c>
      <c r="Y402" s="80">
        <f>Y399*'4 Transform Matrices'!Y403+Z399*'4 Transform Matrices'!AC403+AA399*'4 Transform Matrices'!AG403</f>
        <v/>
      </c>
      <c r="Z402" s="80">
        <f>Y399*'4 Transform Matrices'!Z403+Z399*'4 Transform Matrices'!AD403+AA399*'4 Transform Matrices'!AH403</f>
        <v/>
      </c>
      <c r="AA402" s="80">
        <f>Y399*'4 Transform Matrices'!AA403+Z399*'4 Transform Matrices'!AE403+AA399*'4 Transform Matrices'!AI403</f>
        <v/>
      </c>
      <c r="AB402" s="80">
        <f>Y399*'4 Transform Matrices'!AB403+Z399*'4 Transform Matrices'!AF403+AA399*'4 Transform Matrices'!AJ403+AB399</f>
        <v/>
      </c>
      <c r="AC402" s="80">
        <f>AC399*'4 Transform Matrices'!Y403+AD399*'4 Transform Matrices'!AC403+AE399*'4 Transform Matrices'!AG403</f>
        <v/>
      </c>
      <c r="AD402" s="80">
        <f>AC399*'4 Transform Matrices'!Z403+AD399*'4 Transform Matrices'!AD403+AE399*'4 Transform Matrices'!AH403</f>
        <v/>
      </c>
      <c r="AE402" s="80">
        <f>AC399*'4 Transform Matrices'!AA403+AD399*'4 Transform Matrices'!AE403+AE399*'4 Transform Matrices'!AI403</f>
        <v/>
      </c>
      <c r="AF402" s="80">
        <f>AC399*'4 Transform Matrices'!AB403+AD399*'4 Transform Matrices'!AF403+AE399*'4 Transform Matrices'!AJ403+AF399</f>
        <v/>
      </c>
      <c r="AG402" s="82">
        <f>MAX(ABS(I402-U402),ABS(J402-V402),ABS(K402-W402),ABS(L402-X402),ABS(M402-Y402),ABS(N402-Z402),ABS(O402-AA402),ABS(P402-AB402),ABS(Q402-AC402),ABS(R402-AD402),ABS(S402-AE402),ABS(T402-AF402))</f>
        <v/>
      </c>
      <c r="AI402" s="14" t="inlineStr"/>
    </row>
    <row r="403">
      <c r="A403" s="60" t="inlineStr">
        <is>
          <t>- GPS mast</t>
        </is>
      </c>
      <c r="B403" s="52" t="inlineStr">
        <is>
          <t>UAV-04</t>
        </is>
      </c>
      <c r="C403" s="58" t="inlineStr">
        <is>
          <t>Cylinder</t>
        </is>
      </c>
      <c r="D403" s="52" t="inlineStr">
        <is>
          <t>UAV-00</t>
        </is>
      </c>
      <c r="E403" s="52" t="n">
        <v>1</v>
      </c>
      <c r="F403" s="54">
        <f>L403</f>
        <v/>
      </c>
      <c r="G403" s="54">
        <f>P403</f>
        <v/>
      </c>
      <c r="H403" s="54">
        <f>T403</f>
        <v/>
      </c>
      <c r="I403" s="81" t="n">
        <v>-0.00800000038</v>
      </c>
      <c r="J403" s="81" t="n">
        <v>-6.99382219e-10</v>
      </c>
      <c r="K403" s="81" t="n">
        <v>1.91068557e-16</v>
      </c>
      <c r="L403" s="81" t="n">
        <v>6.11959416e-09</v>
      </c>
      <c r="M403" s="81" t="n">
        <v>0</v>
      </c>
      <c r="N403" s="81" t="n">
        <v>-3.49691109e-10</v>
      </c>
      <c r="O403" s="81" t="n">
        <v>-0.0500000007</v>
      </c>
      <c r="P403" s="81" t="n">
        <v>5.57000017</v>
      </c>
      <c r="Q403" s="81" t="n">
        <v>6.99382219e-10</v>
      </c>
      <c r="R403" s="81" t="n">
        <v>-0.00800000038</v>
      </c>
      <c r="S403" s="81" t="n">
        <v>2.1855695e-09</v>
      </c>
      <c r="T403" s="81" t="n">
        <v>11.0699997</v>
      </c>
      <c r="U403" s="80">
        <f>U399*'4 Transform Matrices'!Y404+V399*'4 Transform Matrices'!AC404+W399*'4 Transform Matrices'!AG404</f>
        <v/>
      </c>
      <c r="V403" s="80">
        <f>U399*'4 Transform Matrices'!Z404+V399*'4 Transform Matrices'!AD404+W399*'4 Transform Matrices'!AH404</f>
        <v/>
      </c>
      <c r="W403" s="80">
        <f>U399*'4 Transform Matrices'!AA404+V399*'4 Transform Matrices'!AE404+W399*'4 Transform Matrices'!AI404</f>
        <v/>
      </c>
      <c r="X403" s="80">
        <f>U399*'4 Transform Matrices'!AB404+V399*'4 Transform Matrices'!AF404+W399*'4 Transform Matrices'!AJ404+X399</f>
        <v/>
      </c>
      <c r="Y403" s="80">
        <f>Y399*'4 Transform Matrices'!Y404+Z399*'4 Transform Matrices'!AC404+AA399*'4 Transform Matrices'!AG404</f>
        <v/>
      </c>
      <c r="Z403" s="80">
        <f>Y399*'4 Transform Matrices'!Z404+Z399*'4 Transform Matrices'!AD404+AA399*'4 Transform Matrices'!AH404</f>
        <v/>
      </c>
      <c r="AA403" s="80">
        <f>Y399*'4 Transform Matrices'!AA404+Z399*'4 Transform Matrices'!AE404+AA399*'4 Transform Matrices'!AI404</f>
        <v/>
      </c>
      <c r="AB403" s="80">
        <f>Y399*'4 Transform Matrices'!AB404+Z399*'4 Transform Matrices'!AF404+AA399*'4 Transform Matrices'!AJ404+AB399</f>
        <v/>
      </c>
      <c r="AC403" s="80">
        <f>AC399*'4 Transform Matrices'!Y404+AD399*'4 Transform Matrices'!AC404+AE399*'4 Transform Matrices'!AG404</f>
        <v/>
      </c>
      <c r="AD403" s="80">
        <f>AC399*'4 Transform Matrices'!Z404+AD399*'4 Transform Matrices'!AD404+AE399*'4 Transform Matrices'!AH404</f>
        <v/>
      </c>
      <c r="AE403" s="80">
        <f>AC399*'4 Transform Matrices'!AA404+AD399*'4 Transform Matrices'!AE404+AE399*'4 Transform Matrices'!AI404</f>
        <v/>
      </c>
      <c r="AF403" s="80">
        <f>AC399*'4 Transform Matrices'!AB404+AD399*'4 Transform Matrices'!AF404+AE399*'4 Transform Matrices'!AJ404+AF399</f>
        <v/>
      </c>
      <c r="AG403" s="82">
        <f>MAX(ABS(I403-U403),ABS(J403-V403),ABS(K403-W403),ABS(L403-X403),ABS(M403-Y403),ABS(N403-Z403),ABS(O403-AA403),ABS(P403-AB403),ABS(Q403-AC403),ABS(R403-AD403),ABS(S403-AE403),ABS(T403-AF403))</f>
        <v/>
      </c>
      <c r="AI403" s="14" t="inlineStr"/>
    </row>
    <row r="404">
      <c r="A404" s="60" t="inlineStr">
        <is>
          <t>- GPS puck</t>
        </is>
      </c>
      <c r="B404" s="52" t="inlineStr">
        <is>
          <t>UAV-05</t>
        </is>
      </c>
      <c r="C404" s="58" t="inlineStr">
        <is>
          <t>Cylinder</t>
        </is>
      </c>
      <c r="D404" s="52" t="inlineStr">
        <is>
          <t>UAV-00</t>
        </is>
      </c>
      <c r="E404" s="52" t="n">
        <v>1</v>
      </c>
      <c r="F404" s="54">
        <f>L404</f>
        <v/>
      </c>
      <c r="G404" s="54">
        <f>P404</f>
        <v/>
      </c>
      <c r="H404" s="54">
        <f>T404</f>
        <v/>
      </c>
      <c r="I404" s="81" t="n">
        <v>-0.0500000007</v>
      </c>
      <c r="J404" s="81" t="n">
        <v>-4.37113901e-09</v>
      </c>
      <c r="K404" s="81" t="n">
        <v>4.5856448e-17</v>
      </c>
      <c r="L404" s="81" t="n">
        <v>6.11959416e-09</v>
      </c>
      <c r="M404" s="81" t="n">
        <v>0</v>
      </c>
      <c r="N404" s="81" t="n">
        <v>-2.1855695e-09</v>
      </c>
      <c r="O404" s="81" t="n">
        <v>-0.0120000001</v>
      </c>
      <c r="P404" s="81" t="n">
        <v>5.59800005</v>
      </c>
      <c r="Q404" s="81" t="n">
        <v>4.37113901e-09</v>
      </c>
      <c r="R404" s="81" t="n">
        <v>-0.0500000007</v>
      </c>
      <c r="S404" s="81" t="n">
        <v>5.24536636e-10</v>
      </c>
      <c r="T404" s="81" t="n">
        <v>11.0699997</v>
      </c>
      <c r="U404" s="80">
        <f>U399*'4 Transform Matrices'!Y405+V399*'4 Transform Matrices'!AC405+W399*'4 Transform Matrices'!AG405</f>
        <v/>
      </c>
      <c r="V404" s="80">
        <f>U399*'4 Transform Matrices'!Z405+V399*'4 Transform Matrices'!AD405+W399*'4 Transform Matrices'!AH405</f>
        <v/>
      </c>
      <c r="W404" s="80">
        <f>U399*'4 Transform Matrices'!AA405+V399*'4 Transform Matrices'!AE405+W399*'4 Transform Matrices'!AI405</f>
        <v/>
      </c>
      <c r="X404" s="80">
        <f>U399*'4 Transform Matrices'!AB405+V399*'4 Transform Matrices'!AF405+W399*'4 Transform Matrices'!AJ405+X399</f>
        <v/>
      </c>
      <c r="Y404" s="80">
        <f>Y399*'4 Transform Matrices'!Y405+Z399*'4 Transform Matrices'!AC405+AA399*'4 Transform Matrices'!AG405</f>
        <v/>
      </c>
      <c r="Z404" s="80">
        <f>Y399*'4 Transform Matrices'!Z405+Z399*'4 Transform Matrices'!AD405+AA399*'4 Transform Matrices'!AH405</f>
        <v/>
      </c>
      <c r="AA404" s="80">
        <f>Y399*'4 Transform Matrices'!AA405+Z399*'4 Transform Matrices'!AE405+AA399*'4 Transform Matrices'!AI405</f>
        <v/>
      </c>
      <c r="AB404" s="80">
        <f>Y399*'4 Transform Matrices'!AB405+Z399*'4 Transform Matrices'!AF405+AA399*'4 Transform Matrices'!AJ405+AB399</f>
        <v/>
      </c>
      <c r="AC404" s="80">
        <f>AC399*'4 Transform Matrices'!Y405+AD399*'4 Transform Matrices'!AC405+AE399*'4 Transform Matrices'!AG405</f>
        <v/>
      </c>
      <c r="AD404" s="80">
        <f>AC399*'4 Transform Matrices'!Z405+AD399*'4 Transform Matrices'!AD405+AE399*'4 Transform Matrices'!AH405</f>
        <v/>
      </c>
      <c r="AE404" s="80">
        <f>AC399*'4 Transform Matrices'!AA405+AD399*'4 Transform Matrices'!AE405+AE399*'4 Transform Matrices'!AI405</f>
        <v/>
      </c>
      <c r="AF404" s="80">
        <f>AC399*'4 Transform Matrices'!AB405+AD399*'4 Transform Matrices'!AF405+AE399*'4 Transform Matrices'!AJ405+AF399</f>
        <v/>
      </c>
      <c r="AG404" s="82">
        <f>MAX(ABS(I404-U404),ABS(J404-V404),ABS(K404-W404),ABS(L404-X404),ABS(M404-Y404),ABS(N404-Z404),ABS(O404-AA404),ABS(P404-AB404),ABS(Q404-AC404),ABS(R404-AD404),ABS(S404-AE404),ABS(T404-AF404))</f>
        <v/>
      </c>
      <c r="AI404" s="14" t="inlineStr"/>
    </row>
    <row r="405">
      <c r="A405" s="60" t="inlineStr">
        <is>
          <t>- Arm Front-left</t>
        </is>
      </c>
      <c r="B405" s="52" t="inlineStr">
        <is>
          <t>UAV-06</t>
        </is>
      </c>
      <c r="C405" s="63" t="inlineStr">
        <is>
          <t>Cube</t>
        </is>
      </c>
      <c r="D405" s="52" t="inlineStr">
        <is>
          <t>UAV-00</t>
        </is>
      </c>
      <c r="E405" s="52" t="n">
        <v>1</v>
      </c>
      <c r="F405" s="54">
        <f>L405</f>
        <v/>
      </c>
      <c r="G405" s="54">
        <f>P405</f>
        <v/>
      </c>
      <c r="H405" s="54">
        <f>T405</f>
        <v/>
      </c>
      <c r="I405" s="81" t="n">
        <v>-0.0176776685</v>
      </c>
      <c r="J405" s="81" t="n">
        <v>0</v>
      </c>
      <c r="K405" s="81" t="n">
        <v>-0.155563504</v>
      </c>
      <c r="L405" s="81" t="n">
        <v>-0.106066026</v>
      </c>
      <c r="M405" s="81" t="n">
        <v>0</v>
      </c>
      <c r="N405" s="81" t="n">
        <v>0.0179999992</v>
      </c>
      <c r="O405" s="81" t="n">
        <v>0</v>
      </c>
      <c r="P405" s="81" t="n">
        <v>5.5</v>
      </c>
      <c r="Q405" s="81" t="n">
        <v>0.0176776722</v>
      </c>
      <c r="R405" s="81" t="n">
        <v>0</v>
      </c>
      <c r="S405" s="81" t="n">
        <v>-0.155563474</v>
      </c>
      <c r="T405" s="81" t="n">
        <v>10.8939342</v>
      </c>
      <c r="U405" s="80">
        <f>U399*'4 Transform Matrices'!Y406+V399*'4 Transform Matrices'!AC406+W399*'4 Transform Matrices'!AG406</f>
        <v/>
      </c>
      <c r="V405" s="80">
        <f>U399*'4 Transform Matrices'!Z406+V399*'4 Transform Matrices'!AD406+W399*'4 Transform Matrices'!AH406</f>
        <v/>
      </c>
      <c r="W405" s="80">
        <f>U399*'4 Transform Matrices'!AA406+V399*'4 Transform Matrices'!AE406+W399*'4 Transform Matrices'!AI406</f>
        <v/>
      </c>
      <c r="X405" s="80">
        <f>U399*'4 Transform Matrices'!AB406+V399*'4 Transform Matrices'!AF406+W399*'4 Transform Matrices'!AJ406+X399</f>
        <v/>
      </c>
      <c r="Y405" s="80">
        <f>Y399*'4 Transform Matrices'!Y406+Z399*'4 Transform Matrices'!AC406+AA399*'4 Transform Matrices'!AG406</f>
        <v/>
      </c>
      <c r="Z405" s="80">
        <f>Y399*'4 Transform Matrices'!Z406+Z399*'4 Transform Matrices'!AD406+AA399*'4 Transform Matrices'!AH406</f>
        <v/>
      </c>
      <c r="AA405" s="80">
        <f>Y399*'4 Transform Matrices'!AA406+Z399*'4 Transform Matrices'!AE406+AA399*'4 Transform Matrices'!AI406</f>
        <v/>
      </c>
      <c r="AB405" s="80">
        <f>Y399*'4 Transform Matrices'!AB406+Z399*'4 Transform Matrices'!AF406+AA399*'4 Transform Matrices'!AJ406+AB399</f>
        <v/>
      </c>
      <c r="AC405" s="80">
        <f>AC399*'4 Transform Matrices'!Y406+AD399*'4 Transform Matrices'!AC406+AE399*'4 Transform Matrices'!AG406</f>
        <v/>
      </c>
      <c r="AD405" s="80">
        <f>AC399*'4 Transform Matrices'!Z406+AD399*'4 Transform Matrices'!AD406+AE399*'4 Transform Matrices'!AH406</f>
        <v/>
      </c>
      <c r="AE405" s="80">
        <f>AC399*'4 Transform Matrices'!AA406+AD399*'4 Transform Matrices'!AE406+AE399*'4 Transform Matrices'!AI406</f>
        <v/>
      </c>
      <c r="AF405" s="80">
        <f>AC399*'4 Transform Matrices'!AB406+AD399*'4 Transform Matrices'!AF406+AE399*'4 Transform Matrices'!AJ406+AF399</f>
        <v/>
      </c>
      <c r="AG405" s="82">
        <f>MAX(ABS(I405-U405),ABS(J405-V405),ABS(K405-W405),ABS(L405-X405),ABS(M405-Y405),ABS(N405-Z405),ABS(O405-AA405),ABS(P405-AB405),ABS(Q405-AC405),ABS(R405-AD405),ABS(S405-AE405),ABS(T405-AF405))</f>
        <v/>
      </c>
      <c r="AI405" s="14" t="inlineStr"/>
    </row>
    <row r="406">
      <c r="A406" s="60" t="inlineStr">
        <is>
          <t>- Motor mount Front-left</t>
        </is>
      </c>
      <c r="B406" s="52" t="inlineStr">
        <is>
          <t>UAV-07</t>
        </is>
      </c>
      <c r="C406" s="53" t="inlineStr">
        <is>
          <t>Group</t>
        </is>
      </c>
      <c r="D406" s="52" t="inlineStr">
        <is>
          <t>UAV-00</t>
        </is>
      </c>
      <c r="E406" s="52" t="n">
        <v>1</v>
      </c>
      <c r="F406" s="54">
        <f>L406</f>
        <v/>
      </c>
      <c r="G406" s="54">
        <f>P406</f>
        <v/>
      </c>
      <c r="H406" s="54">
        <f>T406</f>
        <v/>
      </c>
      <c r="I406" s="81" t="n">
        <v>-1</v>
      </c>
      <c r="J406" s="81" t="n">
        <v>0</v>
      </c>
      <c r="K406" s="81" t="n">
        <v>-8.742277660000001e-08</v>
      </c>
      <c r="L406" s="81" t="n">
        <v>-0.18384777</v>
      </c>
      <c r="M406" s="81" t="n">
        <v>0</v>
      </c>
      <c r="N406" s="81" t="n">
        <v>1</v>
      </c>
      <c r="O406" s="81" t="n">
        <v>0</v>
      </c>
      <c r="P406" s="81" t="n">
        <v>5.51200008</v>
      </c>
      <c r="Q406" s="81" t="n">
        <v>8.742277660000001e-08</v>
      </c>
      <c r="R406" s="81" t="n">
        <v>0</v>
      </c>
      <c r="S406" s="81" t="n">
        <v>-1</v>
      </c>
      <c r="T406" s="81" t="n">
        <v>10.8161526</v>
      </c>
      <c r="U406" s="80">
        <f>U399*'4 Transform Matrices'!Y407+V399*'4 Transform Matrices'!AC407+W399*'4 Transform Matrices'!AG407</f>
        <v/>
      </c>
      <c r="V406" s="80">
        <f>U399*'4 Transform Matrices'!Z407+V399*'4 Transform Matrices'!AD407+W399*'4 Transform Matrices'!AH407</f>
        <v/>
      </c>
      <c r="W406" s="80">
        <f>U399*'4 Transform Matrices'!AA407+V399*'4 Transform Matrices'!AE407+W399*'4 Transform Matrices'!AI407</f>
        <v/>
      </c>
      <c r="X406" s="80">
        <f>U399*'4 Transform Matrices'!AB407+V399*'4 Transform Matrices'!AF407+W399*'4 Transform Matrices'!AJ407+X399</f>
        <v/>
      </c>
      <c r="Y406" s="80">
        <f>Y399*'4 Transform Matrices'!Y407+Z399*'4 Transform Matrices'!AC407+AA399*'4 Transform Matrices'!AG407</f>
        <v/>
      </c>
      <c r="Z406" s="80">
        <f>Y399*'4 Transform Matrices'!Z407+Z399*'4 Transform Matrices'!AD407+AA399*'4 Transform Matrices'!AH407</f>
        <v/>
      </c>
      <c r="AA406" s="80">
        <f>Y399*'4 Transform Matrices'!AA407+Z399*'4 Transform Matrices'!AE407+AA399*'4 Transform Matrices'!AI407</f>
        <v/>
      </c>
      <c r="AB406" s="80">
        <f>Y399*'4 Transform Matrices'!AB407+Z399*'4 Transform Matrices'!AF407+AA399*'4 Transform Matrices'!AJ407+AB399</f>
        <v/>
      </c>
      <c r="AC406" s="80">
        <f>AC399*'4 Transform Matrices'!Y407+AD399*'4 Transform Matrices'!AC407+AE399*'4 Transform Matrices'!AG407</f>
        <v/>
      </c>
      <c r="AD406" s="80">
        <f>AC399*'4 Transform Matrices'!Z407+AD399*'4 Transform Matrices'!AD407+AE399*'4 Transform Matrices'!AH407</f>
        <v/>
      </c>
      <c r="AE406" s="80">
        <f>AC399*'4 Transform Matrices'!AA407+AD399*'4 Transform Matrices'!AE407+AE399*'4 Transform Matrices'!AI407</f>
        <v/>
      </c>
      <c r="AF406" s="80">
        <f>AC399*'4 Transform Matrices'!AB407+AD399*'4 Transform Matrices'!AF407+AE399*'4 Transform Matrices'!AJ407+AF399</f>
        <v/>
      </c>
      <c r="AG406" s="82">
        <f>MAX(ABS(I406-U406),ABS(J406-V406),ABS(K406-W406),ABS(L406-X406),ABS(M406-Y406),ABS(N406-Z406),ABS(O406-AA406),ABS(P406-AB406),ABS(Q406-AC406),ABS(R406-AD406),ABS(S406-AE406),ABS(T406-AF406))</f>
        <v/>
      </c>
      <c r="AI406" s="14" t="inlineStr"/>
    </row>
    <row r="407">
      <c r="A407" s="65" t="inlineStr">
        <is>
          <t>- Motor</t>
        </is>
      </c>
      <c r="B407" s="52" t="inlineStr">
        <is>
          <t>UAV-08</t>
        </is>
      </c>
      <c r="C407" s="58" t="inlineStr">
        <is>
          <t>Cylinder</t>
        </is>
      </c>
      <c r="D407" s="52" t="inlineStr">
        <is>
          <t>UAV-07</t>
        </is>
      </c>
      <c r="E407" s="52" t="n">
        <v>2</v>
      </c>
      <c r="F407" s="54">
        <f>L407</f>
        <v/>
      </c>
      <c r="G407" s="54">
        <f>P407</f>
        <v/>
      </c>
      <c r="H407" s="54">
        <f>T407</f>
        <v/>
      </c>
      <c r="I407" s="81" t="n">
        <v>-0.0450000018</v>
      </c>
      <c r="J407" s="81" t="n">
        <v>-3.93402511e-09</v>
      </c>
      <c r="K407" s="81" t="n">
        <v>1.33747985e-16</v>
      </c>
      <c r="L407" s="81" t="n">
        <v>-0.18384777</v>
      </c>
      <c r="M407" s="81" t="n">
        <v>0</v>
      </c>
      <c r="N407" s="81" t="n">
        <v>-1.96701255e-09</v>
      </c>
      <c r="O407" s="81" t="n">
        <v>-0.0350000001</v>
      </c>
      <c r="P407" s="81" t="n">
        <v>5.53200006</v>
      </c>
      <c r="Q407" s="81" t="n">
        <v>3.93402511e-09</v>
      </c>
      <c r="R407" s="81" t="n">
        <v>-0.0450000018</v>
      </c>
      <c r="S407" s="81" t="n">
        <v>1.52989854e-09</v>
      </c>
      <c r="T407" s="81" t="n">
        <v>10.8161526</v>
      </c>
      <c r="U407" s="80">
        <f>U406*'4 Transform Matrices'!Y408+V406*'4 Transform Matrices'!AC408+W406*'4 Transform Matrices'!AG408</f>
        <v/>
      </c>
      <c r="V407" s="80">
        <f>U406*'4 Transform Matrices'!Z408+V406*'4 Transform Matrices'!AD408+W406*'4 Transform Matrices'!AH408</f>
        <v/>
      </c>
      <c r="W407" s="80">
        <f>U406*'4 Transform Matrices'!AA408+V406*'4 Transform Matrices'!AE408+W406*'4 Transform Matrices'!AI408</f>
        <v/>
      </c>
      <c r="X407" s="80">
        <f>U406*'4 Transform Matrices'!AB408+V406*'4 Transform Matrices'!AF408+W406*'4 Transform Matrices'!AJ408+X406</f>
        <v/>
      </c>
      <c r="Y407" s="80">
        <f>Y406*'4 Transform Matrices'!Y408+Z406*'4 Transform Matrices'!AC408+AA406*'4 Transform Matrices'!AG408</f>
        <v/>
      </c>
      <c r="Z407" s="80">
        <f>Y406*'4 Transform Matrices'!Z408+Z406*'4 Transform Matrices'!AD408+AA406*'4 Transform Matrices'!AH408</f>
        <v/>
      </c>
      <c r="AA407" s="80">
        <f>Y406*'4 Transform Matrices'!AA408+Z406*'4 Transform Matrices'!AE408+AA406*'4 Transform Matrices'!AI408</f>
        <v/>
      </c>
      <c r="AB407" s="80">
        <f>Y406*'4 Transform Matrices'!AB408+Z406*'4 Transform Matrices'!AF408+AA406*'4 Transform Matrices'!AJ408+AB406</f>
        <v/>
      </c>
      <c r="AC407" s="80">
        <f>AC406*'4 Transform Matrices'!Y408+AD406*'4 Transform Matrices'!AC408+AE406*'4 Transform Matrices'!AG408</f>
        <v/>
      </c>
      <c r="AD407" s="80">
        <f>AC406*'4 Transform Matrices'!Z408+AD406*'4 Transform Matrices'!AD408+AE406*'4 Transform Matrices'!AH408</f>
        <v/>
      </c>
      <c r="AE407" s="80">
        <f>AC406*'4 Transform Matrices'!AA408+AD406*'4 Transform Matrices'!AE408+AE406*'4 Transform Matrices'!AI408</f>
        <v/>
      </c>
      <c r="AF407" s="80">
        <f>AC406*'4 Transform Matrices'!AB408+AD406*'4 Transform Matrices'!AF408+AE406*'4 Transform Matrices'!AJ408+AF406</f>
        <v/>
      </c>
      <c r="AG407" s="82">
        <f>MAX(ABS(I407-U407),ABS(J407-V407),ABS(K407-W407),ABS(L407-X407),ABS(M407-Y407),ABS(N407-Z407),ABS(O407-AA407),ABS(P407-AB407),ABS(Q407-AC407),ABS(R407-AD407),ABS(S407-AE407),ABS(T407-AF407))</f>
        <v/>
      </c>
      <c r="AI407" s="14" t="inlineStr"/>
    </row>
    <row r="408">
      <c r="A408" s="92" t="inlineStr">
        <is>
          <t>- Rotor</t>
        </is>
      </c>
      <c r="B408" s="93" t="inlineStr">
        <is>
          <t>UAV-09</t>
        </is>
      </c>
      <c r="C408" s="93" t="inlineStr">
        <is>
          <t>Group</t>
        </is>
      </c>
      <c r="D408" s="93" t="inlineStr">
        <is>
          <t>UAV-07</t>
        </is>
      </c>
      <c r="E408" s="93" t="n">
        <v>2</v>
      </c>
      <c r="F408" s="54">
        <f>L408</f>
        <v/>
      </c>
      <c r="G408" s="54">
        <f>P408</f>
        <v/>
      </c>
      <c r="H408" s="54">
        <f>T408</f>
        <v/>
      </c>
      <c r="I408" s="81" t="n">
        <v>-1</v>
      </c>
      <c r="J408" s="81" t="n">
        <v>0</v>
      </c>
      <c r="K408" s="81" t="n">
        <v>-8.742277660000001e-08</v>
      </c>
      <c r="L408" s="81" t="n">
        <v>-0.18384777</v>
      </c>
      <c r="M408" s="81" t="n">
        <v>0</v>
      </c>
      <c r="N408" s="81" t="n">
        <v>1</v>
      </c>
      <c r="O408" s="81" t="n">
        <v>0</v>
      </c>
      <c r="P408" s="81" t="n">
        <v>5.55700016</v>
      </c>
      <c r="Q408" s="81" t="n">
        <v>8.742277660000001e-08</v>
      </c>
      <c r="R408" s="81" t="n">
        <v>0</v>
      </c>
      <c r="S408" s="81" t="n">
        <v>-1</v>
      </c>
      <c r="T408" s="81" t="n">
        <v>10.8161526</v>
      </c>
      <c r="U408" s="80">
        <f>U406*'4 Transform Matrices'!Y409+V406*'4 Transform Matrices'!AC409+W406*'4 Transform Matrices'!AG409</f>
        <v/>
      </c>
      <c r="V408" s="80">
        <f>U406*'4 Transform Matrices'!Z409+V406*'4 Transform Matrices'!AD409+W406*'4 Transform Matrices'!AH409</f>
        <v/>
      </c>
      <c r="W408" s="80">
        <f>U406*'4 Transform Matrices'!AA409+V406*'4 Transform Matrices'!AE409+W406*'4 Transform Matrices'!AI409</f>
        <v/>
      </c>
      <c r="X408" s="80">
        <f>U406*'4 Transform Matrices'!AB409+V406*'4 Transform Matrices'!AF409+W406*'4 Transform Matrices'!AJ409+X406</f>
        <v/>
      </c>
      <c r="Y408" s="80">
        <f>Y406*'4 Transform Matrices'!Y409+Z406*'4 Transform Matrices'!AC409+AA406*'4 Transform Matrices'!AG409</f>
        <v/>
      </c>
      <c r="Z408" s="80">
        <f>Y406*'4 Transform Matrices'!Z409+Z406*'4 Transform Matrices'!AD409+AA406*'4 Transform Matrices'!AH409</f>
        <v/>
      </c>
      <c r="AA408" s="80">
        <f>Y406*'4 Transform Matrices'!AA409+Z406*'4 Transform Matrices'!AE409+AA406*'4 Transform Matrices'!AI409</f>
        <v/>
      </c>
      <c r="AB408" s="80">
        <f>Y406*'4 Transform Matrices'!AB409+Z406*'4 Transform Matrices'!AF409+AA406*'4 Transform Matrices'!AJ409+AB406</f>
        <v/>
      </c>
      <c r="AC408" s="80">
        <f>AC406*'4 Transform Matrices'!Y409+AD406*'4 Transform Matrices'!AC409+AE406*'4 Transform Matrices'!AG409</f>
        <v/>
      </c>
      <c r="AD408" s="80">
        <f>AC406*'4 Transform Matrices'!Z409+AD406*'4 Transform Matrices'!AD409+AE406*'4 Transform Matrices'!AH409</f>
        <v/>
      </c>
      <c r="AE408" s="80">
        <f>AC406*'4 Transform Matrices'!AA409+AD406*'4 Transform Matrices'!AE409+AE406*'4 Transform Matrices'!AI409</f>
        <v/>
      </c>
      <c r="AF408" s="80">
        <f>AC406*'4 Transform Matrices'!AB409+AD406*'4 Transform Matrices'!AF409+AE406*'4 Transform Matrices'!AJ409+AF406</f>
        <v/>
      </c>
      <c r="AG408" s="82">
        <f>MAX(ABS(I408-U408),ABS(J408-V408),ABS(K408-W408),ABS(L408-X408),ABS(M408-Y408),ABS(N408-Z408),ABS(O408-AA408),ABS(P408-AB408),ABS(Q408-AC408),ABS(R408-AD408),ABS(S408-AE408),ABS(T408-AF408))</f>
        <v/>
      </c>
      <c r="AI408" s="14" t="inlineStr">
        <is>
          <t>Yaw spins at ~40 rev/s (alternating direction)</t>
        </is>
      </c>
    </row>
    <row r="409">
      <c r="A409" s="67" t="inlineStr">
        <is>
          <t>- Prop hub</t>
        </is>
      </c>
      <c r="B409" s="52" t="inlineStr">
        <is>
          <t>UAV-10</t>
        </is>
      </c>
      <c r="C409" s="59" t="inlineStr">
        <is>
          <t>Sphere</t>
        </is>
      </c>
      <c r="D409" s="52" t="inlineStr">
        <is>
          <t>UAV-09</t>
        </is>
      </c>
      <c r="E409" s="52" t="n">
        <v>3</v>
      </c>
      <c r="F409" s="54">
        <f>L409</f>
        <v/>
      </c>
      <c r="G409" s="54">
        <f>P409</f>
        <v/>
      </c>
      <c r="H409" s="54">
        <f>T409</f>
        <v/>
      </c>
      <c r="I409" s="81" t="n">
        <v>-0.0250000004</v>
      </c>
      <c r="J409" s="81" t="n">
        <v>0</v>
      </c>
      <c r="K409" s="81" t="n">
        <v>-2.1855695e-09</v>
      </c>
      <c r="L409" s="81" t="n">
        <v>-0.18384777</v>
      </c>
      <c r="M409" s="81" t="n">
        <v>0</v>
      </c>
      <c r="N409" s="81" t="n">
        <v>0.0250000004</v>
      </c>
      <c r="O409" s="81" t="n">
        <v>0</v>
      </c>
      <c r="P409" s="81" t="n">
        <v>5.55700016</v>
      </c>
      <c r="Q409" s="81" t="n">
        <v>2.1855695e-09</v>
      </c>
      <c r="R409" s="81" t="n">
        <v>0</v>
      </c>
      <c r="S409" s="81" t="n">
        <v>-0.0250000004</v>
      </c>
      <c r="T409" s="81" t="n">
        <v>10.8161526</v>
      </c>
      <c r="U409" s="80">
        <f>U408*'4 Transform Matrices'!Y410+V408*'4 Transform Matrices'!AC410+W408*'4 Transform Matrices'!AG410</f>
        <v/>
      </c>
      <c r="V409" s="80">
        <f>U408*'4 Transform Matrices'!Z410+V408*'4 Transform Matrices'!AD410+W408*'4 Transform Matrices'!AH410</f>
        <v/>
      </c>
      <c r="W409" s="80">
        <f>U408*'4 Transform Matrices'!AA410+V408*'4 Transform Matrices'!AE410+W408*'4 Transform Matrices'!AI410</f>
        <v/>
      </c>
      <c r="X409" s="80">
        <f>U408*'4 Transform Matrices'!AB410+V408*'4 Transform Matrices'!AF410+W408*'4 Transform Matrices'!AJ410+X408</f>
        <v/>
      </c>
      <c r="Y409" s="80">
        <f>Y408*'4 Transform Matrices'!Y410+Z408*'4 Transform Matrices'!AC410+AA408*'4 Transform Matrices'!AG410</f>
        <v/>
      </c>
      <c r="Z409" s="80">
        <f>Y408*'4 Transform Matrices'!Z410+Z408*'4 Transform Matrices'!AD410+AA408*'4 Transform Matrices'!AH410</f>
        <v/>
      </c>
      <c r="AA409" s="80">
        <f>Y408*'4 Transform Matrices'!AA410+Z408*'4 Transform Matrices'!AE410+AA408*'4 Transform Matrices'!AI410</f>
        <v/>
      </c>
      <c r="AB409" s="80">
        <f>Y408*'4 Transform Matrices'!AB410+Z408*'4 Transform Matrices'!AF410+AA408*'4 Transform Matrices'!AJ410+AB408</f>
        <v/>
      </c>
      <c r="AC409" s="80">
        <f>AC408*'4 Transform Matrices'!Y410+AD408*'4 Transform Matrices'!AC410+AE408*'4 Transform Matrices'!AG410</f>
        <v/>
      </c>
      <c r="AD409" s="80">
        <f>AC408*'4 Transform Matrices'!Z410+AD408*'4 Transform Matrices'!AD410+AE408*'4 Transform Matrices'!AH410</f>
        <v/>
      </c>
      <c r="AE409" s="80">
        <f>AC408*'4 Transform Matrices'!AA410+AD408*'4 Transform Matrices'!AE410+AE408*'4 Transform Matrices'!AI410</f>
        <v/>
      </c>
      <c r="AF409" s="80">
        <f>AC408*'4 Transform Matrices'!AB410+AD408*'4 Transform Matrices'!AF410+AE408*'4 Transform Matrices'!AJ410+AF408</f>
        <v/>
      </c>
      <c r="AG409" s="82">
        <f>MAX(ABS(I409-U409),ABS(J409-V409),ABS(K409-W409),ABS(L409-X409),ABS(M409-Y409),ABS(N409-Z409),ABS(O409-AA409),ABS(P409-AB409),ABS(Q409-AC409),ABS(R409-AD409),ABS(S409-AE409),ABS(T409-AF409))</f>
        <v/>
      </c>
      <c r="AI409" s="14" t="inlineStr"/>
    </row>
    <row r="410">
      <c r="A410" s="67" t="inlineStr">
        <is>
          <t>- Prop blade</t>
        </is>
      </c>
      <c r="B410" s="52" t="inlineStr">
        <is>
          <t>UAV-11</t>
        </is>
      </c>
      <c r="C410" s="63" t="inlineStr">
        <is>
          <t>Cube</t>
        </is>
      </c>
      <c r="D410" s="52" t="inlineStr">
        <is>
          <t>UAV-09</t>
        </is>
      </c>
      <c r="E410" s="52" t="n">
        <v>3</v>
      </c>
      <c r="F410" s="54">
        <f>L410</f>
        <v/>
      </c>
      <c r="G410" s="54">
        <f>P410</f>
        <v/>
      </c>
      <c r="H410" s="54">
        <f>T410</f>
        <v/>
      </c>
      <c r="I410" s="81" t="n">
        <v>-0.200000003</v>
      </c>
      <c r="J410" s="81" t="n">
        <v>0</v>
      </c>
      <c r="K410" s="81" t="n">
        <v>-1.57360991e-09</v>
      </c>
      <c r="L410" s="81" t="n">
        <v>-0.18384777</v>
      </c>
      <c r="M410" s="81" t="n">
        <v>0</v>
      </c>
      <c r="N410" s="81" t="n">
        <v>0.00400000019</v>
      </c>
      <c r="O410" s="81" t="n">
        <v>0</v>
      </c>
      <c r="P410" s="81" t="n">
        <v>5.55700016</v>
      </c>
      <c r="Q410" s="81" t="n">
        <v>1.7484556e-08</v>
      </c>
      <c r="R410" s="81" t="n">
        <v>0</v>
      </c>
      <c r="S410" s="81" t="n">
        <v>-0.0179999992</v>
      </c>
      <c r="T410" s="81" t="n">
        <v>10.8161526</v>
      </c>
      <c r="U410" s="80">
        <f>U408*'4 Transform Matrices'!Y411+V408*'4 Transform Matrices'!AC411+W408*'4 Transform Matrices'!AG411</f>
        <v/>
      </c>
      <c r="V410" s="80">
        <f>U408*'4 Transform Matrices'!Z411+V408*'4 Transform Matrices'!AD411+W408*'4 Transform Matrices'!AH411</f>
        <v/>
      </c>
      <c r="W410" s="80">
        <f>U408*'4 Transform Matrices'!AA411+V408*'4 Transform Matrices'!AE411+W408*'4 Transform Matrices'!AI411</f>
        <v/>
      </c>
      <c r="X410" s="80">
        <f>U408*'4 Transform Matrices'!AB411+V408*'4 Transform Matrices'!AF411+W408*'4 Transform Matrices'!AJ411+X408</f>
        <v/>
      </c>
      <c r="Y410" s="80">
        <f>Y408*'4 Transform Matrices'!Y411+Z408*'4 Transform Matrices'!AC411+AA408*'4 Transform Matrices'!AG411</f>
        <v/>
      </c>
      <c r="Z410" s="80">
        <f>Y408*'4 Transform Matrices'!Z411+Z408*'4 Transform Matrices'!AD411+AA408*'4 Transform Matrices'!AH411</f>
        <v/>
      </c>
      <c r="AA410" s="80">
        <f>Y408*'4 Transform Matrices'!AA411+Z408*'4 Transform Matrices'!AE411+AA408*'4 Transform Matrices'!AI411</f>
        <v/>
      </c>
      <c r="AB410" s="80">
        <f>Y408*'4 Transform Matrices'!AB411+Z408*'4 Transform Matrices'!AF411+AA408*'4 Transform Matrices'!AJ411+AB408</f>
        <v/>
      </c>
      <c r="AC410" s="80">
        <f>AC408*'4 Transform Matrices'!Y411+AD408*'4 Transform Matrices'!AC411+AE408*'4 Transform Matrices'!AG411</f>
        <v/>
      </c>
      <c r="AD410" s="80">
        <f>AC408*'4 Transform Matrices'!Z411+AD408*'4 Transform Matrices'!AD411+AE408*'4 Transform Matrices'!AH411</f>
        <v/>
      </c>
      <c r="AE410" s="80">
        <f>AC408*'4 Transform Matrices'!AA411+AD408*'4 Transform Matrices'!AE411+AE408*'4 Transform Matrices'!AI411</f>
        <v/>
      </c>
      <c r="AF410" s="80">
        <f>AC408*'4 Transform Matrices'!AB411+AD408*'4 Transform Matrices'!AF411+AE408*'4 Transform Matrices'!AJ411+AF408</f>
        <v/>
      </c>
      <c r="AG410" s="82">
        <f>MAX(ABS(I410-U410),ABS(J410-V410),ABS(K410-W410),ABS(L410-X410),ABS(M410-Y410),ABS(N410-Z410),ABS(O410-AA410),ABS(P410-AB410),ABS(Q410-AC410),ABS(R410-AD410),ABS(S410-AE410),ABS(T410-AF410))</f>
        <v/>
      </c>
      <c r="AI410" s="14" t="inlineStr"/>
    </row>
    <row r="411">
      <c r="A411" s="65" t="inlineStr">
        <is>
          <t>- Rotor blur disc</t>
        </is>
      </c>
      <c r="B411" s="52" t="inlineStr">
        <is>
          <t>UAV-12</t>
        </is>
      </c>
      <c r="C411" s="58" t="inlineStr">
        <is>
          <t>Cylinder</t>
        </is>
      </c>
      <c r="D411" s="52" t="inlineStr">
        <is>
          <t>UAV-07</t>
        </is>
      </c>
      <c r="E411" s="52" t="n">
        <v>2</v>
      </c>
      <c r="F411" s="54">
        <f>L411</f>
        <v/>
      </c>
      <c r="G411" s="54">
        <f>P411</f>
        <v/>
      </c>
      <c r="H411" s="54">
        <f>T411</f>
        <v/>
      </c>
      <c r="I411" s="81" t="n">
        <v>-0.204999998</v>
      </c>
      <c r="J411" s="81" t="n">
        <v>-1.79216695e-08</v>
      </c>
      <c r="K411" s="81" t="n">
        <v>7.642741889999999e-18</v>
      </c>
      <c r="L411" s="81" t="n">
        <v>-0.18384777</v>
      </c>
      <c r="M411" s="81" t="n">
        <v>0</v>
      </c>
      <c r="N411" s="81" t="n">
        <v>-8.96083474e-09</v>
      </c>
      <c r="O411" s="81" t="n">
        <v>-0.00200000009</v>
      </c>
      <c r="P411" s="81" t="n">
        <v>5.55700016</v>
      </c>
      <c r="Q411" s="81" t="n">
        <v>1.79216695e-08</v>
      </c>
      <c r="R411" s="81" t="n">
        <v>-0.204999998</v>
      </c>
      <c r="S411" s="81" t="n">
        <v>8.74227774e-11</v>
      </c>
      <c r="T411" s="81" t="n">
        <v>10.8161526</v>
      </c>
      <c r="U411" s="80">
        <f>U406*'4 Transform Matrices'!Y412+V406*'4 Transform Matrices'!AC412+W406*'4 Transform Matrices'!AG412</f>
        <v/>
      </c>
      <c r="V411" s="80">
        <f>U406*'4 Transform Matrices'!Z412+V406*'4 Transform Matrices'!AD412+W406*'4 Transform Matrices'!AH412</f>
        <v/>
      </c>
      <c r="W411" s="80">
        <f>U406*'4 Transform Matrices'!AA412+V406*'4 Transform Matrices'!AE412+W406*'4 Transform Matrices'!AI412</f>
        <v/>
      </c>
      <c r="X411" s="80">
        <f>U406*'4 Transform Matrices'!AB412+V406*'4 Transform Matrices'!AF412+W406*'4 Transform Matrices'!AJ412+X406</f>
        <v/>
      </c>
      <c r="Y411" s="80">
        <f>Y406*'4 Transform Matrices'!Y412+Z406*'4 Transform Matrices'!AC412+AA406*'4 Transform Matrices'!AG412</f>
        <v/>
      </c>
      <c r="Z411" s="80">
        <f>Y406*'4 Transform Matrices'!Z412+Z406*'4 Transform Matrices'!AD412+AA406*'4 Transform Matrices'!AH412</f>
        <v/>
      </c>
      <c r="AA411" s="80">
        <f>Y406*'4 Transform Matrices'!AA412+Z406*'4 Transform Matrices'!AE412+AA406*'4 Transform Matrices'!AI412</f>
        <v/>
      </c>
      <c r="AB411" s="80">
        <f>Y406*'4 Transform Matrices'!AB412+Z406*'4 Transform Matrices'!AF412+AA406*'4 Transform Matrices'!AJ412+AB406</f>
        <v/>
      </c>
      <c r="AC411" s="80">
        <f>AC406*'4 Transform Matrices'!Y412+AD406*'4 Transform Matrices'!AC412+AE406*'4 Transform Matrices'!AG412</f>
        <v/>
      </c>
      <c r="AD411" s="80">
        <f>AC406*'4 Transform Matrices'!Z412+AD406*'4 Transform Matrices'!AD412+AE406*'4 Transform Matrices'!AH412</f>
        <v/>
      </c>
      <c r="AE411" s="80">
        <f>AC406*'4 Transform Matrices'!AA412+AD406*'4 Transform Matrices'!AE412+AE406*'4 Transform Matrices'!AI412</f>
        <v/>
      </c>
      <c r="AF411" s="80">
        <f>AC406*'4 Transform Matrices'!AB412+AD406*'4 Transform Matrices'!AF412+AE406*'4 Transform Matrices'!AJ412+AF406</f>
        <v/>
      </c>
      <c r="AG411" s="82">
        <f>MAX(ABS(I411-U411),ABS(J411-V411),ABS(K411-W411),ABS(L411-X411),ABS(M411-Y411),ABS(N411-Z411),ABS(O411-AA411),ABS(P411-AB411),ABS(Q411-AC411),ABS(R411-AD411),ABS(S411-AE411),ABS(T411-AF411))</f>
        <v/>
      </c>
      <c r="AI411" s="14" t="inlineStr"/>
    </row>
    <row r="412">
      <c r="A412" s="65" t="inlineStr">
        <is>
          <t>- Nav LED</t>
        </is>
      </c>
      <c r="B412" s="52" t="inlineStr">
        <is>
          <t>UAV-13</t>
        </is>
      </c>
      <c r="C412" s="59" t="inlineStr">
        <is>
          <t>Sphere</t>
        </is>
      </c>
      <c r="D412" s="52" t="inlineStr">
        <is>
          <t>UAV-07</t>
        </is>
      </c>
      <c r="E412" s="52" t="n">
        <v>2</v>
      </c>
      <c r="F412" s="54">
        <f>L412</f>
        <v/>
      </c>
      <c r="G412" s="54">
        <f>P412</f>
        <v/>
      </c>
      <c r="H412" s="54">
        <f>T412</f>
        <v/>
      </c>
      <c r="I412" s="81" t="n">
        <v>-0.0179999992</v>
      </c>
      <c r="J412" s="81" t="n">
        <v>0</v>
      </c>
      <c r="K412" s="81" t="n">
        <v>-1.57360991e-09</v>
      </c>
      <c r="L412" s="81" t="n">
        <v>-0.18384777</v>
      </c>
      <c r="M412" s="81" t="n">
        <v>0</v>
      </c>
      <c r="N412" s="81" t="n">
        <v>0.0179999992</v>
      </c>
      <c r="O412" s="81" t="n">
        <v>0</v>
      </c>
      <c r="P412" s="81" t="n">
        <v>5.5</v>
      </c>
      <c r="Q412" s="81" t="n">
        <v>1.57360991e-09</v>
      </c>
      <c r="R412" s="81" t="n">
        <v>0</v>
      </c>
      <c r="S412" s="81" t="n">
        <v>-0.0179999992</v>
      </c>
      <c r="T412" s="81" t="n">
        <v>10.8161526</v>
      </c>
      <c r="U412" s="80">
        <f>U406*'4 Transform Matrices'!Y413+V406*'4 Transform Matrices'!AC413+W406*'4 Transform Matrices'!AG413</f>
        <v/>
      </c>
      <c r="V412" s="80">
        <f>U406*'4 Transform Matrices'!Z413+V406*'4 Transform Matrices'!AD413+W406*'4 Transform Matrices'!AH413</f>
        <v/>
      </c>
      <c r="W412" s="80">
        <f>U406*'4 Transform Matrices'!AA413+V406*'4 Transform Matrices'!AE413+W406*'4 Transform Matrices'!AI413</f>
        <v/>
      </c>
      <c r="X412" s="80">
        <f>U406*'4 Transform Matrices'!AB413+V406*'4 Transform Matrices'!AF413+W406*'4 Transform Matrices'!AJ413+X406</f>
        <v/>
      </c>
      <c r="Y412" s="80">
        <f>Y406*'4 Transform Matrices'!Y413+Z406*'4 Transform Matrices'!AC413+AA406*'4 Transform Matrices'!AG413</f>
        <v/>
      </c>
      <c r="Z412" s="80">
        <f>Y406*'4 Transform Matrices'!Z413+Z406*'4 Transform Matrices'!AD413+AA406*'4 Transform Matrices'!AH413</f>
        <v/>
      </c>
      <c r="AA412" s="80">
        <f>Y406*'4 Transform Matrices'!AA413+Z406*'4 Transform Matrices'!AE413+AA406*'4 Transform Matrices'!AI413</f>
        <v/>
      </c>
      <c r="AB412" s="80">
        <f>Y406*'4 Transform Matrices'!AB413+Z406*'4 Transform Matrices'!AF413+AA406*'4 Transform Matrices'!AJ413+AB406</f>
        <v/>
      </c>
      <c r="AC412" s="80">
        <f>AC406*'4 Transform Matrices'!Y413+AD406*'4 Transform Matrices'!AC413+AE406*'4 Transform Matrices'!AG413</f>
        <v/>
      </c>
      <c r="AD412" s="80">
        <f>AC406*'4 Transform Matrices'!Z413+AD406*'4 Transform Matrices'!AD413+AE406*'4 Transform Matrices'!AH413</f>
        <v/>
      </c>
      <c r="AE412" s="80">
        <f>AC406*'4 Transform Matrices'!AA413+AD406*'4 Transform Matrices'!AE413+AE406*'4 Transform Matrices'!AI413</f>
        <v/>
      </c>
      <c r="AF412" s="80">
        <f>AC406*'4 Transform Matrices'!AB413+AD406*'4 Transform Matrices'!AF413+AE406*'4 Transform Matrices'!AJ413+AF406</f>
        <v/>
      </c>
      <c r="AG412" s="82">
        <f>MAX(ABS(I412-U412),ABS(J412-V412),ABS(K412-W412),ABS(L412-X412),ABS(M412-Y412),ABS(N412-Z412),ABS(O412-AA412),ABS(P412-AB412),ABS(Q412-AC412),ABS(R412-AD412),ABS(S412-AE412),ABS(T412-AF412))</f>
        <v/>
      </c>
      <c r="AI412" s="14" t="inlineStr"/>
    </row>
    <row r="413">
      <c r="A413" s="60" t="inlineStr">
        <is>
          <t>- Arm Front-right</t>
        </is>
      </c>
      <c r="B413" s="52" t="inlineStr">
        <is>
          <t>UAV-14</t>
        </is>
      </c>
      <c r="C413" s="63" t="inlineStr">
        <is>
          <t>Cube</t>
        </is>
      </c>
      <c r="D413" s="52" t="inlineStr">
        <is>
          <t>UAV-00</t>
        </is>
      </c>
      <c r="E413" s="52" t="n">
        <v>1</v>
      </c>
      <c r="F413" s="54">
        <f>L413</f>
        <v/>
      </c>
      <c r="G413" s="54">
        <f>P413</f>
        <v/>
      </c>
      <c r="H413" s="54">
        <f>T413</f>
        <v/>
      </c>
      <c r="I413" s="81" t="n">
        <v>-0.0176776722</v>
      </c>
      <c r="J413" s="81" t="n">
        <v>0</v>
      </c>
      <c r="K413" s="81" t="n">
        <v>0.155563474</v>
      </c>
      <c r="L413" s="81" t="n">
        <v>0.106066011</v>
      </c>
      <c r="M413" s="81" t="n">
        <v>0</v>
      </c>
      <c r="N413" s="81" t="n">
        <v>0.0179999992</v>
      </c>
      <c r="O413" s="81" t="n">
        <v>0</v>
      </c>
      <c r="P413" s="81" t="n">
        <v>5.5</v>
      </c>
      <c r="Q413" s="81" t="n">
        <v>-0.0176776685</v>
      </c>
      <c r="R413" s="81" t="n">
        <v>0</v>
      </c>
      <c r="S413" s="81" t="n">
        <v>-0.155563504</v>
      </c>
      <c r="T413" s="81" t="n">
        <v>10.8939342</v>
      </c>
      <c r="U413" s="80">
        <f>U399*'4 Transform Matrices'!Y414+V399*'4 Transform Matrices'!AC414+W399*'4 Transform Matrices'!AG414</f>
        <v/>
      </c>
      <c r="V413" s="80">
        <f>U399*'4 Transform Matrices'!Z414+V399*'4 Transform Matrices'!AD414+W399*'4 Transform Matrices'!AH414</f>
        <v/>
      </c>
      <c r="W413" s="80">
        <f>U399*'4 Transform Matrices'!AA414+V399*'4 Transform Matrices'!AE414+W399*'4 Transform Matrices'!AI414</f>
        <v/>
      </c>
      <c r="X413" s="80">
        <f>U399*'4 Transform Matrices'!AB414+V399*'4 Transform Matrices'!AF414+W399*'4 Transform Matrices'!AJ414+X399</f>
        <v/>
      </c>
      <c r="Y413" s="80">
        <f>Y399*'4 Transform Matrices'!Y414+Z399*'4 Transform Matrices'!AC414+AA399*'4 Transform Matrices'!AG414</f>
        <v/>
      </c>
      <c r="Z413" s="80">
        <f>Y399*'4 Transform Matrices'!Z414+Z399*'4 Transform Matrices'!AD414+AA399*'4 Transform Matrices'!AH414</f>
        <v/>
      </c>
      <c r="AA413" s="80">
        <f>Y399*'4 Transform Matrices'!AA414+Z399*'4 Transform Matrices'!AE414+AA399*'4 Transform Matrices'!AI414</f>
        <v/>
      </c>
      <c r="AB413" s="80">
        <f>Y399*'4 Transform Matrices'!AB414+Z399*'4 Transform Matrices'!AF414+AA399*'4 Transform Matrices'!AJ414+AB399</f>
        <v/>
      </c>
      <c r="AC413" s="80">
        <f>AC399*'4 Transform Matrices'!Y414+AD399*'4 Transform Matrices'!AC414+AE399*'4 Transform Matrices'!AG414</f>
        <v/>
      </c>
      <c r="AD413" s="80">
        <f>AC399*'4 Transform Matrices'!Z414+AD399*'4 Transform Matrices'!AD414+AE399*'4 Transform Matrices'!AH414</f>
        <v/>
      </c>
      <c r="AE413" s="80">
        <f>AC399*'4 Transform Matrices'!AA414+AD399*'4 Transform Matrices'!AE414+AE399*'4 Transform Matrices'!AI414</f>
        <v/>
      </c>
      <c r="AF413" s="80">
        <f>AC399*'4 Transform Matrices'!AB414+AD399*'4 Transform Matrices'!AF414+AE399*'4 Transform Matrices'!AJ414+AF399</f>
        <v/>
      </c>
      <c r="AG413" s="82">
        <f>MAX(ABS(I413-U413),ABS(J413-V413),ABS(K413-W413),ABS(L413-X413),ABS(M413-Y413),ABS(N413-Z413),ABS(O413-AA413),ABS(P413-AB413),ABS(Q413-AC413),ABS(R413-AD413),ABS(S413-AE413),ABS(T413-AF413))</f>
        <v/>
      </c>
      <c r="AI413" s="14" t="inlineStr"/>
    </row>
    <row r="414">
      <c r="A414" s="60" t="inlineStr">
        <is>
          <t>- Motor mount Front-right</t>
        </is>
      </c>
      <c r="B414" s="52" t="inlineStr">
        <is>
          <t>UAV-15</t>
        </is>
      </c>
      <c r="C414" s="53" t="inlineStr">
        <is>
          <t>Group</t>
        </is>
      </c>
      <c r="D414" s="52" t="inlineStr">
        <is>
          <t>UAV-00</t>
        </is>
      </c>
      <c r="E414" s="52" t="n">
        <v>1</v>
      </c>
      <c r="F414" s="54">
        <f>L414</f>
        <v/>
      </c>
      <c r="G414" s="54">
        <f>P414</f>
        <v/>
      </c>
      <c r="H414" s="54">
        <f>T414</f>
        <v/>
      </c>
      <c r="I414" s="81" t="n">
        <v>-1</v>
      </c>
      <c r="J414" s="81" t="n">
        <v>0</v>
      </c>
      <c r="K414" s="81" t="n">
        <v>-8.742277660000001e-08</v>
      </c>
      <c r="L414" s="81" t="n">
        <v>0.18384774</v>
      </c>
      <c r="M414" s="81" t="n">
        <v>0</v>
      </c>
      <c r="N414" s="81" t="n">
        <v>1</v>
      </c>
      <c r="O414" s="81" t="n">
        <v>0</v>
      </c>
      <c r="P414" s="81" t="n">
        <v>5.51200008</v>
      </c>
      <c r="Q414" s="81" t="n">
        <v>8.742277660000001e-08</v>
      </c>
      <c r="R414" s="81" t="n">
        <v>0</v>
      </c>
      <c r="S414" s="81" t="n">
        <v>-1</v>
      </c>
      <c r="T414" s="81" t="n">
        <v>10.8161526</v>
      </c>
      <c r="U414" s="80">
        <f>U399*'4 Transform Matrices'!Y415+V399*'4 Transform Matrices'!AC415+W399*'4 Transform Matrices'!AG415</f>
        <v/>
      </c>
      <c r="V414" s="80">
        <f>U399*'4 Transform Matrices'!Z415+V399*'4 Transform Matrices'!AD415+W399*'4 Transform Matrices'!AH415</f>
        <v/>
      </c>
      <c r="W414" s="80">
        <f>U399*'4 Transform Matrices'!AA415+V399*'4 Transform Matrices'!AE415+W399*'4 Transform Matrices'!AI415</f>
        <v/>
      </c>
      <c r="X414" s="80">
        <f>U399*'4 Transform Matrices'!AB415+V399*'4 Transform Matrices'!AF415+W399*'4 Transform Matrices'!AJ415+X399</f>
        <v/>
      </c>
      <c r="Y414" s="80">
        <f>Y399*'4 Transform Matrices'!Y415+Z399*'4 Transform Matrices'!AC415+AA399*'4 Transform Matrices'!AG415</f>
        <v/>
      </c>
      <c r="Z414" s="80">
        <f>Y399*'4 Transform Matrices'!Z415+Z399*'4 Transform Matrices'!AD415+AA399*'4 Transform Matrices'!AH415</f>
        <v/>
      </c>
      <c r="AA414" s="80">
        <f>Y399*'4 Transform Matrices'!AA415+Z399*'4 Transform Matrices'!AE415+AA399*'4 Transform Matrices'!AI415</f>
        <v/>
      </c>
      <c r="AB414" s="80">
        <f>Y399*'4 Transform Matrices'!AB415+Z399*'4 Transform Matrices'!AF415+AA399*'4 Transform Matrices'!AJ415+AB399</f>
        <v/>
      </c>
      <c r="AC414" s="80">
        <f>AC399*'4 Transform Matrices'!Y415+AD399*'4 Transform Matrices'!AC415+AE399*'4 Transform Matrices'!AG415</f>
        <v/>
      </c>
      <c r="AD414" s="80">
        <f>AC399*'4 Transform Matrices'!Z415+AD399*'4 Transform Matrices'!AD415+AE399*'4 Transform Matrices'!AH415</f>
        <v/>
      </c>
      <c r="AE414" s="80">
        <f>AC399*'4 Transform Matrices'!AA415+AD399*'4 Transform Matrices'!AE415+AE399*'4 Transform Matrices'!AI415</f>
        <v/>
      </c>
      <c r="AF414" s="80">
        <f>AC399*'4 Transform Matrices'!AB415+AD399*'4 Transform Matrices'!AF415+AE399*'4 Transform Matrices'!AJ415+AF399</f>
        <v/>
      </c>
      <c r="AG414" s="82">
        <f>MAX(ABS(I414-U414),ABS(J414-V414),ABS(K414-W414),ABS(L414-X414),ABS(M414-Y414),ABS(N414-Z414),ABS(O414-AA414),ABS(P414-AB414),ABS(Q414-AC414),ABS(R414-AD414),ABS(S414-AE414),ABS(T414-AF414))</f>
        <v/>
      </c>
      <c r="AI414" s="14" t="inlineStr"/>
    </row>
    <row r="415">
      <c r="A415" s="65" t="inlineStr">
        <is>
          <t>- Motor</t>
        </is>
      </c>
      <c r="B415" s="52" t="inlineStr">
        <is>
          <t>UAV-16</t>
        </is>
      </c>
      <c r="C415" s="58" t="inlineStr">
        <is>
          <t>Cylinder</t>
        </is>
      </c>
      <c r="D415" s="52" t="inlineStr">
        <is>
          <t>UAV-15</t>
        </is>
      </c>
      <c r="E415" s="52" t="n">
        <v>2</v>
      </c>
      <c r="F415" s="54">
        <f>L415</f>
        <v/>
      </c>
      <c r="G415" s="54">
        <f>P415</f>
        <v/>
      </c>
      <c r="H415" s="54">
        <f>T415</f>
        <v/>
      </c>
      <c r="I415" s="81" t="n">
        <v>-0.0450000018</v>
      </c>
      <c r="J415" s="81" t="n">
        <v>-3.93402511e-09</v>
      </c>
      <c r="K415" s="81" t="n">
        <v>1.33747985e-16</v>
      </c>
      <c r="L415" s="81" t="n">
        <v>0.18384774</v>
      </c>
      <c r="M415" s="81" t="n">
        <v>0</v>
      </c>
      <c r="N415" s="81" t="n">
        <v>-1.96701255e-09</v>
      </c>
      <c r="O415" s="81" t="n">
        <v>-0.0350000001</v>
      </c>
      <c r="P415" s="81" t="n">
        <v>5.53200006</v>
      </c>
      <c r="Q415" s="81" t="n">
        <v>3.93402511e-09</v>
      </c>
      <c r="R415" s="81" t="n">
        <v>-0.0450000018</v>
      </c>
      <c r="S415" s="81" t="n">
        <v>1.52989854e-09</v>
      </c>
      <c r="T415" s="81" t="n">
        <v>10.8161526</v>
      </c>
      <c r="U415" s="80">
        <f>U414*'4 Transform Matrices'!Y416+V414*'4 Transform Matrices'!AC416+W414*'4 Transform Matrices'!AG416</f>
        <v/>
      </c>
      <c r="V415" s="80">
        <f>U414*'4 Transform Matrices'!Z416+V414*'4 Transform Matrices'!AD416+W414*'4 Transform Matrices'!AH416</f>
        <v/>
      </c>
      <c r="W415" s="80">
        <f>U414*'4 Transform Matrices'!AA416+V414*'4 Transform Matrices'!AE416+W414*'4 Transform Matrices'!AI416</f>
        <v/>
      </c>
      <c r="X415" s="80">
        <f>U414*'4 Transform Matrices'!AB416+V414*'4 Transform Matrices'!AF416+W414*'4 Transform Matrices'!AJ416+X414</f>
        <v/>
      </c>
      <c r="Y415" s="80">
        <f>Y414*'4 Transform Matrices'!Y416+Z414*'4 Transform Matrices'!AC416+AA414*'4 Transform Matrices'!AG416</f>
        <v/>
      </c>
      <c r="Z415" s="80">
        <f>Y414*'4 Transform Matrices'!Z416+Z414*'4 Transform Matrices'!AD416+AA414*'4 Transform Matrices'!AH416</f>
        <v/>
      </c>
      <c r="AA415" s="80">
        <f>Y414*'4 Transform Matrices'!AA416+Z414*'4 Transform Matrices'!AE416+AA414*'4 Transform Matrices'!AI416</f>
        <v/>
      </c>
      <c r="AB415" s="80">
        <f>Y414*'4 Transform Matrices'!AB416+Z414*'4 Transform Matrices'!AF416+AA414*'4 Transform Matrices'!AJ416+AB414</f>
        <v/>
      </c>
      <c r="AC415" s="80">
        <f>AC414*'4 Transform Matrices'!Y416+AD414*'4 Transform Matrices'!AC416+AE414*'4 Transform Matrices'!AG416</f>
        <v/>
      </c>
      <c r="AD415" s="80">
        <f>AC414*'4 Transform Matrices'!Z416+AD414*'4 Transform Matrices'!AD416+AE414*'4 Transform Matrices'!AH416</f>
        <v/>
      </c>
      <c r="AE415" s="80">
        <f>AC414*'4 Transform Matrices'!AA416+AD414*'4 Transform Matrices'!AE416+AE414*'4 Transform Matrices'!AI416</f>
        <v/>
      </c>
      <c r="AF415" s="80">
        <f>AC414*'4 Transform Matrices'!AB416+AD414*'4 Transform Matrices'!AF416+AE414*'4 Transform Matrices'!AJ416+AF414</f>
        <v/>
      </c>
      <c r="AG415" s="82">
        <f>MAX(ABS(I415-U415),ABS(J415-V415),ABS(K415-W415),ABS(L415-X415),ABS(M415-Y415),ABS(N415-Z415),ABS(O415-AA415),ABS(P415-AB415),ABS(Q415-AC415),ABS(R415-AD415),ABS(S415-AE415),ABS(T415-AF415))</f>
        <v/>
      </c>
      <c r="AI415" s="14" t="inlineStr"/>
    </row>
    <row r="416">
      <c r="A416" s="92" t="inlineStr">
        <is>
          <t>- Rotor</t>
        </is>
      </c>
      <c r="B416" s="93" t="inlineStr">
        <is>
          <t>UAV-17</t>
        </is>
      </c>
      <c r="C416" s="93" t="inlineStr">
        <is>
          <t>Group</t>
        </is>
      </c>
      <c r="D416" s="93" t="inlineStr">
        <is>
          <t>UAV-15</t>
        </is>
      </c>
      <c r="E416" s="93" t="n">
        <v>2</v>
      </c>
      <c r="F416" s="54">
        <f>L416</f>
        <v/>
      </c>
      <c r="G416" s="54">
        <f>P416</f>
        <v/>
      </c>
      <c r="H416" s="54">
        <f>T416</f>
        <v/>
      </c>
      <c r="I416" s="81" t="n">
        <v>-0.798635423</v>
      </c>
      <c r="J416" s="81" t="n">
        <v>0</v>
      </c>
      <c r="K416" s="81" t="n">
        <v>-0.601815104</v>
      </c>
      <c r="L416" s="81" t="n">
        <v>0.18384774</v>
      </c>
      <c r="M416" s="81" t="n">
        <v>0</v>
      </c>
      <c r="N416" s="81" t="n">
        <v>1</v>
      </c>
      <c r="O416" s="81" t="n">
        <v>0</v>
      </c>
      <c r="P416" s="81" t="n">
        <v>5.55700016</v>
      </c>
      <c r="Q416" s="81" t="n">
        <v>0.601815104</v>
      </c>
      <c r="R416" s="81" t="n">
        <v>0</v>
      </c>
      <c r="S416" s="81" t="n">
        <v>-0.798635423</v>
      </c>
      <c r="T416" s="81" t="n">
        <v>10.8161526</v>
      </c>
      <c r="U416" s="80">
        <f>U414*'4 Transform Matrices'!Y417+V414*'4 Transform Matrices'!AC417+W414*'4 Transform Matrices'!AG417</f>
        <v/>
      </c>
      <c r="V416" s="80">
        <f>U414*'4 Transform Matrices'!Z417+V414*'4 Transform Matrices'!AD417+W414*'4 Transform Matrices'!AH417</f>
        <v/>
      </c>
      <c r="W416" s="80">
        <f>U414*'4 Transform Matrices'!AA417+V414*'4 Transform Matrices'!AE417+W414*'4 Transform Matrices'!AI417</f>
        <v/>
      </c>
      <c r="X416" s="80">
        <f>U414*'4 Transform Matrices'!AB417+V414*'4 Transform Matrices'!AF417+W414*'4 Transform Matrices'!AJ417+X414</f>
        <v/>
      </c>
      <c r="Y416" s="80">
        <f>Y414*'4 Transform Matrices'!Y417+Z414*'4 Transform Matrices'!AC417+AA414*'4 Transform Matrices'!AG417</f>
        <v/>
      </c>
      <c r="Z416" s="80">
        <f>Y414*'4 Transform Matrices'!Z417+Z414*'4 Transform Matrices'!AD417+AA414*'4 Transform Matrices'!AH417</f>
        <v/>
      </c>
      <c r="AA416" s="80">
        <f>Y414*'4 Transform Matrices'!AA417+Z414*'4 Transform Matrices'!AE417+AA414*'4 Transform Matrices'!AI417</f>
        <v/>
      </c>
      <c r="AB416" s="80">
        <f>Y414*'4 Transform Matrices'!AB417+Z414*'4 Transform Matrices'!AF417+AA414*'4 Transform Matrices'!AJ417+AB414</f>
        <v/>
      </c>
      <c r="AC416" s="80">
        <f>AC414*'4 Transform Matrices'!Y417+AD414*'4 Transform Matrices'!AC417+AE414*'4 Transform Matrices'!AG417</f>
        <v/>
      </c>
      <c r="AD416" s="80">
        <f>AC414*'4 Transform Matrices'!Z417+AD414*'4 Transform Matrices'!AD417+AE414*'4 Transform Matrices'!AH417</f>
        <v/>
      </c>
      <c r="AE416" s="80">
        <f>AC414*'4 Transform Matrices'!AA417+AD414*'4 Transform Matrices'!AE417+AE414*'4 Transform Matrices'!AI417</f>
        <v/>
      </c>
      <c r="AF416" s="80">
        <f>AC414*'4 Transform Matrices'!AB417+AD414*'4 Transform Matrices'!AF417+AE414*'4 Transform Matrices'!AJ417+AF414</f>
        <v/>
      </c>
      <c r="AG416" s="82">
        <f>MAX(ABS(I416-U416),ABS(J416-V416),ABS(K416-W416),ABS(L416-X416),ABS(M416-Y416),ABS(N416-Z416),ABS(O416-AA416),ABS(P416-AB416),ABS(Q416-AC416),ABS(R416-AD416),ABS(S416-AE416),ABS(T416-AF416))</f>
        <v/>
      </c>
      <c r="AI416" s="14" t="inlineStr">
        <is>
          <t>Yaw spins at ~40 rev/s (alternating direction)</t>
        </is>
      </c>
    </row>
    <row r="417">
      <c r="A417" s="67" t="inlineStr">
        <is>
          <t>- Prop hub</t>
        </is>
      </c>
      <c r="B417" s="52" t="inlineStr">
        <is>
          <t>UAV-18</t>
        </is>
      </c>
      <c r="C417" s="59" t="inlineStr">
        <is>
          <t>Sphere</t>
        </is>
      </c>
      <c r="D417" s="52" t="inlineStr">
        <is>
          <t>UAV-17</t>
        </is>
      </c>
      <c r="E417" s="52" t="n">
        <v>3</v>
      </c>
      <c r="F417" s="54">
        <f>L417</f>
        <v/>
      </c>
      <c r="G417" s="54">
        <f>P417</f>
        <v/>
      </c>
      <c r="H417" s="54">
        <f>T417</f>
        <v/>
      </c>
      <c r="I417" s="81" t="n">
        <v>-0.0199658852</v>
      </c>
      <c r="J417" s="81" t="n">
        <v>0</v>
      </c>
      <c r="K417" s="81" t="n">
        <v>-0.0150453774</v>
      </c>
      <c r="L417" s="81" t="n">
        <v>0.18384774</v>
      </c>
      <c r="M417" s="81" t="n">
        <v>0</v>
      </c>
      <c r="N417" s="81" t="n">
        <v>0.0250000004</v>
      </c>
      <c r="O417" s="81" t="n">
        <v>0</v>
      </c>
      <c r="P417" s="81" t="n">
        <v>5.55700016</v>
      </c>
      <c r="Q417" s="81" t="n">
        <v>0.0150453774</v>
      </c>
      <c r="R417" s="81" t="n">
        <v>0</v>
      </c>
      <c r="S417" s="81" t="n">
        <v>-0.0199658852</v>
      </c>
      <c r="T417" s="81" t="n">
        <v>10.8161526</v>
      </c>
      <c r="U417" s="80">
        <f>U416*'4 Transform Matrices'!Y418+V416*'4 Transform Matrices'!AC418+W416*'4 Transform Matrices'!AG418</f>
        <v/>
      </c>
      <c r="V417" s="80">
        <f>U416*'4 Transform Matrices'!Z418+V416*'4 Transform Matrices'!AD418+W416*'4 Transform Matrices'!AH418</f>
        <v/>
      </c>
      <c r="W417" s="80">
        <f>U416*'4 Transform Matrices'!AA418+V416*'4 Transform Matrices'!AE418+W416*'4 Transform Matrices'!AI418</f>
        <v/>
      </c>
      <c r="X417" s="80">
        <f>U416*'4 Transform Matrices'!AB418+V416*'4 Transform Matrices'!AF418+W416*'4 Transform Matrices'!AJ418+X416</f>
        <v/>
      </c>
      <c r="Y417" s="80">
        <f>Y416*'4 Transform Matrices'!Y418+Z416*'4 Transform Matrices'!AC418+AA416*'4 Transform Matrices'!AG418</f>
        <v/>
      </c>
      <c r="Z417" s="80">
        <f>Y416*'4 Transform Matrices'!Z418+Z416*'4 Transform Matrices'!AD418+AA416*'4 Transform Matrices'!AH418</f>
        <v/>
      </c>
      <c r="AA417" s="80">
        <f>Y416*'4 Transform Matrices'!AA418+Z416*'4 Transform Matrices'!AE418+AA416*'4 Transform Matrices'!AI418</f>
        <v/>
      </c>
      <c r="AB417" s="80">
        <f>Y416*'4 Transform Matrices'!AB418+Z416*'4 Transform Matrices'!AF418+AA416*'4 Transform Matrices'!AJ418+AB416</f>
        <v/>
      </c>
      <c r="AC417" s="80">
        <f>AC416*'4 Transform Matrices'!Y418+AD416*'4 Transform Matrices'!AC418+AE416*'4 Transform Matrices'!AG418</f>
        <v/>
      </c>
      <c r="AD417" s="80">
        <f>AC416*'4 Transform Matrices'!Z418+AD416*'4 Transform Matrices'!AD418+AE416*'4 Transform Matrices'!AH418</f>
        <v/>
      </c>
      <c r="AE417" s="80">
        <f>AC416*'4 Transform Matrices'!AA418+AD416*'4 Transform Matrices'!AE418+AE416*'4 Transform Matrices'!AI418</f>
        <v/>
      </c>
      <c r="AF417" s="80">
        <f>AC416*'4 Transform Matrices'!AB418+AD416*'4 Transform Matrices'!AF418+AE416*'4 Transform Matrices'!AJ418+AF416</f>
        <v/>
      </c>
      <c r="AG417" s="82">
        <f>MAX(ABS(I417-U417),ABS(J417-V417),ABS(K417-W417),ABS(L417-X417),ABS(M417-Y417),ABS(N417-Z417),ABS(O417-AA417),ABS(P417-AB417),ABS(Q417-AC417),ABS(R417-AD417),ABS(S417-AE417),ABS(T417-AF417))</f>
        <v/>
      </c>
      <c r="AI417" s="14" t="inlineStr"/>
    </row>
    <row r="418">
      <c r="A418" s="67" t="inlineStr">
        <is>
          <t>- Prop blade</t>
        </is>
      </c>
      <c r="B418" s="52" t="inlineStr">
        <is>
          <t>UAV-19</t>
        </is>
      </c>
      <c r="C418" s="63" t="inlineStr">
        <is>
          <t>Cube</t>
        </is>
      </c>
      <c r="D418" s="52" t="inlineStr">
        <is>
          <t>UAV-17</t>
        </is>
      </c>
      <c r="E418" s="52" t="n">
        <v>3</v>
      </c>
      <c r="F418" s="54">
        <f>L418</f>
        <v/>
      </c>
      <c r="G418" s="54">
        <f>P418</f>
        <v/>
      </c>
      <c r="H418" s="54">
        <f>T418</f>
        <v/>
      </c>
      <c r="I418" s="81" t="n">
        <v>-0.159727082</v>
      </c>
      <c r="J418" s="81" t="n">
        <v>0</v>
      </c>
      <c r="K418" s="81" t="n">
        <v>-0.0108326711</v>
      </c>
      <c r="L418" s="81" t="n">
        <v>0.18384774</v>
      </c>
      <c r="M418" s="81" t="n">
        <v>0</v>
      </c>
      <c r="N418" s="81" t="n">
        <v>0.00400000019</v>
      </c>
      <c r="O418" s="81" t="n">
        <v>0</v>
      </c>
      <c r="P418" s="81" t="n">
        <v>5.55700016</v>
      </c>
      <c r="Q418" s="81" t="n">
        <v>0.120363019</v>
      </c>
      <c r="R418" s="81" t="n">
        <v>0</v>
      </c>
      <c r="S418" s="81" t="n">
        <v>-0.0143754371</v>
      </c>
      <c r="T418" s="81" t="n">
        <v>10.8161526</v>
      </c>
      <c r="U418" s="80">
        <f>U416*'4 Transform Matrices'!Y419+V416*'4 Transform Matrices'!AC419+W416*'4 Transform Matrices'!AG419</f>
        <v/>
      </c>
      <c r="V418" s="80">
        <f>U416*'4 Transform Matrices'!Z419+V416*'4 Transform Matrices'!AD419+W416*'4 Transform Matrices'!AH419</f>
        <v/>
      </c>
      <c r="W418" s="80">
        <f>U416*'4 Transform Matrices'!AA419+V416*'4 Transform Matrices'!AE419+W416*'4 Transform Matrices'!AI419</f>
        <v/>
      </c>
      <c r="X418" s="80">
        <f>U416*'4 Transform Matrices'!AB419+V416*'4 Transform Matrices'!AF419+W416*'4 Transform Matrices'!AJ419+X416</f>
        <v/>
      </c>
      <c r="Y418" s="80">
        <f>Y416*'4 Transform Matrices'!Y419+Z416*'4 Transform Matrices'!AC419+AA416*'4 Transform Matrices'!AG419</f>
        <v/>
      </c>
      <c r="Z418" s="80">
        <f>Y416*'4 Transform Matrices'!Z419+Z416*'4 Transform Matrices'!AD419+AA416*'4 Transform Matrices'!AH419</f>
        <v/>
      </c>
      <c r="AA418" s="80">
        <f>Y416*'4 Transform Matrices'!AA419+Z416*'4 Transform Matrices'!AE419+AA416*'4 Transform Matrices'!AI419</f>
        <v/>
      </c>
      <c r="AB418" s="80">
        <f>Y416*'4 Transform Matrices'!AB419+Z416*'4 Transform Matrices'!AF419+AA416*'4 Transform Matrices'!AJ419+AB416</f>
        <v/>
      </c>
      <c r="AC418" s="80">
        <f>AC416*'4 Transform Matrices'!Y419+AD416*'4 Transform Matrices'!AC419+AE416*'4 Transform Matrices'!AG419</f>
        <v/>
      </c>
      <c r="AD418" s="80">
        <f>AC416*'4 Transform Matrices'!Z419+AD416*'4 Transform Matrices'!AD419+AE416*'4 Transform Matrices'!AH419</f>
        <v/>
      </c>
      <c r="AE418" s="80">
        <f>AC416*'4 Transform Matrices'!AA419+AD416*'4 Transform Matrices'!AE419+AE416*'4 Transform Matrices'!AI419</f>
        <v/>
      </c>
      <c r="AF418" s="80">
        <f>AC416*'4 Transform Matrices'!AB419+AD416*'4 Transform Matrices'!AF419+AE416*'4 Transform Matrices'!AJ419+AF416</f>
        <v/>
      </c>
      <c r="AG418" s="82">
        <f>MAX(ABS(I418-U418),ABS(J418-V418),ABS(K418-W418),ABS(L418-X418),ABS(M418-Y418),ABS(N418-Z418),ABS(O418-AA418),ABS(P418-AB418),ABS(Q418-AC418),ABS(R418-AD418),ABS(S418-AE418),ABS(T418-AF418))</f>
        <v/>
      </c>
      <c r="AI418" s="14" t="inlineStr"/>
    </row>
    <row r="419">
      <c r="A419" s="65" t="inlineStr">
        <is>
          <t>- Rotor blur disc</t>
        </is>
      </c>
      <c r="B419" s="52" t="inlineStr">
        <is>
          <t>UAV-20</t>
        </is>
      </c>
      <c r="C419" s="58" t="inlineStr">
        <is>
          <t>Cylinder</t>
        </is>
      </c>
      <c r="D419" s="52" t="inlineStr">
        <is>
          <t>UAV-15</t>
        </is>
      </c>
      <c r="E419" s="52" t="n">
        <v>2</v>
      </c>
      <c r="F419" s="54">
        <f>L419</f>
        <v/>
      </c>
      <c r="G419" s="54">
        <f>P419</f>
        <v/>
      </c>
      <c r="H419" s="54">
        <f>T419</f>
        <v/>
      </c>
      <c r="I419" s="81" t="n">
        <v>-0.204999998</v>
      </c>
      <c r="J419" s="81" t="n">
        <v>-1.79216695e-08</v>
      </c>
      <c r="K419" s="81" t="n">
        <v>7.642741889999999e-18</v>
      </c>
      <c r="L419" s="81" t="n">
        <v>0.18384774</v>
      </c>
      <c r="M419" s="81" t="n">
        <v>0</v>
      </c>
      <c r="N419" s="81" t="n">
        <v>-8.96083474e-09</v>
      </c>
      <c r="O419" s="81" t="n">
        <v>-0.00200000009</v>
      </c>
      <c r="P419" s="81" t="n">
        <v>5.55700016</v>
      </c>
      <c r="Q419" s="81" t="n">
        <v>1.79216695e-08</v>
      </c>
      <c r="R419" s="81" t="n">
        <v>-0.204999998</v>
      </c>
      <c r="S419" s="81" t="n">
        <v>8.74227774e-11</v>
      </c>
      <c r="T419" s="81" t="n">
        <v>10.8161526</v>
      </c>
      <c r="U419" s="80">
        <f>U414*'4 Transform Matrices'!Y420+V414*'4 Transform Matrices'!AC420+W414*'4 Transform Matrices'!AG420</f>
        <v/>
      </c>
      <c r="V419" s="80">
        <f>U414*'4 Transform Matrices'!Z420+V414*'4 Transform Matrices'!AD420+W414*'4 Transform Matrices'!AH420</f>
        <v/>
      </c>
      <c r="W419" s="80">
        <f>U414*'4 Transform Matrices'!AA420+V414*'4 Transform Matrices'!AE420+W414*'4 Transform Matrices'!AI420</f>
        <v/>
      </c>
      <c r="X419" s="80">
        <f>U414*'4 Transform Matrices'!AB420+V414*'4 Transform Matrices'!AF420+W414*'4 Transform Matrices'!AJ420+X414</f>
        <v/>
      </c>
      <c r="Y419" s="80">
        <f>Y414*'4 Transform Matrices'!Y420+Z414*'4 Transform Matrices'!AC420+AA414*'4 Transform Matrices'!AG420</f>
        <v/>
      </c>
      <c r="Z419" s="80">
        <f>Y414*'4 Transform Matrices'!Z420+Z414*'4 Transform Matrices'!AD420+AA414*'4 Transform Matrices'!AH420</f>
        <v/>
      </c>
      <c r="AA419" s="80">
        <f>Y414*'4 Transform Matrices'!AA420+Z414*'4 Transform Matrices'!AE420+AA414*'4 Transform Matrices'!AI420</f>
        <v/>
      </c>
      <c r="AB419" s="80">
        <f>Y414*'4 Transform Matrices'!AB420+Z414*'4 Transform Matrices'!AF420+AA414*'4 Transform Matrices'!AJ420+AB414</f>
        <v/>
      </c>
      <c r="AC419" s="80">
        <f>AC414*'4 Transform Matrices'!Y420+AD414*'4 Transform Matrices'!AC420+AE414*'4 Transform Matrices'!AG420</f>
        <v/>
      </c>
      <c r="AD419" s="80">
        <f>AC414*'4 Transform Matrices'!Z420+AD414*'4 Transform Matrices'!AD420+AE414*'4 Transform Matrices'!AH420</f>
        <v/>
      </c>
      <c r="AE419" s="80">
        <f>AC414*'4 Transform Matrices'!AA420+AD414*'4 Transform Matrices'!AE420+AE414*'4 Transform Matrices'!AI420</f>
        <v/>
      </c>
      <c r="AF419" s="80">
        <f>AC414*'4 Transform Matrices'!AB420+AD414*'4 Transform Matrices'!AF420+AE414*'4 Transform Matrices'!AJ420+AF414</f>
        <v/>
      </c>
      <c r="AG419" s="82">
        <f>MAX(ABS(I419-U419),ABS(J419-V419),ABS(K419-W419),ABS(L419-X419),ABS(M419-Y419),ABS(N419-Z419),ABS(O419-AA419),ABS(P419-AB419),ABS(Q419-AC419),ABS(R419-AD419),ABS(S419-AE419),ABS(T419-AF419))</f>
        <v/>
      </c>
      <c r="AI419" s="14" t="inlineStr"/>
    </row>
    <row r="420">
      <c r="A420" s="65" t="inlineStr">
        <is>
          <t>- Nav LED</t>
        </is>
      </c>
      <c r="B420" s="52" t="inlineStr">
        <is>
          <t>UAV-21</t>
        </is>
      </c>
      <c r="C420" s="59" t="inlineStr">
        <is>
          <t>Sphere</t>
        </is>
      </c>
      <c r="D420" s="52" t="inlineStr">
        <is>
          <t>UAV-15</t>
        </is>
      </c>
      <c r="E420" s="52" t="n">
        <v>2</v>
      </c>
      <c r="F420" s="54">
        <f>L420</f>
        <v/>
      </c>
      <c r="G420" s="54">
        <f>P420</f>
        <v/>
      </c>
      <c r="H420" s="54">
        <f>T420</f>
        <v/>
      </c>
      <c r="I420" s="81" t="n">
        <v>-0.0179999992</v>
      </c>
      <c r="J420" s="81" t="n">
        <v>0</v>
      </c>
      <c r="K420" s="81" t="n">
        <v>-1.57360991e-09</v>
      </c>
      <c r="L420" s="81" t="n">
        <v>0.18384774</v>
      </c>
      <c r="M420" s="81" t="n">
        <v>0</v>
      </c>
      <c r="N420" s="81" t="n">
        <v>0.0179999992</v>
      </c>
      <c r="O420" s="81" t="n">
        <v>0</v>
      </c>
      <c r="P420" s="81" t="n">
        <v>5.5</v>
      </c>
      <c r="Q420" s="81" t="n">
        <v>1.57360991e-09</v>
      </c>
      <c r="R420" s="81" t="n">
        <v>0</v>
      </c>
      <c r="S420" s="81" t="n">
        <v>-0.0179999992</v>
      </c>
      <c r="T420" s="81" t="n">
        <v>10.8161526</v>
      </c>
      <c r="U420" s="80">
        <f>U414*'4 Transform Matrices'!Y421+V414*'4 Transform Matrices'!AC421+W414*'4 Transform Matrices'!AG421</f>
        <v/>
      </c>
      <c r="V420" s="80">
        <f>U414*'4 Transform Matrices'!Z421+V414*'4 Transform Matrices'!AD421+W414*'4 Transform Matrices'!AH421</f>
        <v/>
      </c>
      <c r="W420" s="80">
        <f>U414*'4 Transform Matrices'!AA421+V414*'4 Transform Matrices'!AE421+W414*'4 Transform Matrices'!AI421</f>
        <v/>
      </c>
      <c r="X420" s="80">
        <f>U414*'4 Transform Matrices'!AB421+V414*'4 Transform Matrices'!AF421+W414*'4 Transform Matrices'!AJ421+X414</f>
        <v/>
      </c>
      <c r="Y420" s="80">
        <f>Y414*'4 Transform Matrices'!Y421+Z414*'4 Transform Matrices'!AC421+AA414*'4 Transform Matrices'!AG421</f>
        <v/>
      </c>
      <c r="Z420" s="80">
        <f>Y414*'4 Transform Matrices'!Z421+Z414*'4 Transform Matrices'!AD421+AA414*'4 Transform Matrices'!AH421</f>
        <v/>
      </c>
      <c r="AA420" s="80">
        <f>Y414*'4 Transform Matrices'!AA421+Z414*'4 Transform Matrices'!AE421+AA414*'4 Transform Matrices'!AI421</f>
        <v/>
      </c>
      <c r="AB420" s="80">
        <f>Y414*'4 Transform Matrices'!AB421+Z414*'4 Transform Matrices'!AF421+AA414*'4 Transform Matrices'!AJ421+AB414</f>
        <v/>
      </c>
      <c r="AC420" s="80">
        <f>AC414*'4 Transform Matrices'!Y421+AD414*'4 Transform Matrices'!AC421+AE414*'4 Transform Matrices'!AG421</f>
        <v/>
      </c>
      <c r="AD420" s="80">
        <f>AC414*'4 Transform Matrices'!Z421+AD414*'4 Transform Matrices'!AD421+AE414*'4 Transform Matrices'!AH421</f>
        <v/>
      </c>
      <c r="AE420" s="80">
        <f>AC414*'4 Transform Matrices'!AA421+AD414*'4 Transform Matrices'!AE421+AE414*'4 Transform Matrices'!AI421</f>
        <v/>
      </c>
      <c r="AF420" s="80">
        <f>AC414*'4 Transform Matrices'!AB421+AD414*'4 Transform Matrices'!AF421+AE414*'4 Transform Matrices'!AJ421+AF414</f>
        <v/>
      </c>
      <c r="AG420" s="82">
        <f>MAX(ABS(I420-U420),ABS(J420-V420),ABS(K420-W420),ABS(L420-X420),ABS(M420-Y420),ABS(N420-Z420),ABS(O420-AA420),ABS(P420-AB420),ABS(Q420-AC420),ABS(R420-AD420),ABS(S420-AE420),ABS(T420-AF420))</f>
        <v/>
      </c>
      <c r="AI420" s="14" t="inlineStr"/>
    </row>
    <row r="421">
      <c r="A421" s="60" t="inlineStr">
        <is>
          <t>- Arm Rear-left</t>
        </is>
      </c>
      <c r="B421" s="52" t="inlineStr">
        <is>
          <t>UAV-22</t>
        </is>
      </c>
      <c r="C421" s="63" t="inlineStr">
        <is>
          <t>Cube</t>
        </is>
      </c>
      <c r="D421" s="52" t="inlineStr">
        <is>
          <t>UAV-00</t>
        </is>
      </c>
      <c r="E421" s="52" t="n">
        <v>1</v>
      </c>
      <c r="F421" s="54">
        <f>L421</f>
        <v/>
      </c>
      <c r="G421" s="54">
        <f>P421</f>
        <v/>
      </c>
      <c r="H421" s="54">
        <f>T421</f>
        <v/>
      </c>
      <c r="I421" s="81" t="n">
        <v>0.0176776722</v>
      </c>
      <c r="J421" s="81" t="n">
        <v>0</v>
      </c>
      <c r="K421" s="81" t="n">
        <v>-0.155563474</v>
      </c>
      <c r="L421" s="81" t="n">
        <v>-0.106066011</v>
      </c>
      <c r="M421" s="81" t="n">
        <v>0</v>
      </c>
      <c r="N421" s="81" t="n">
        <v>0.0179999992</v>
      </c>
      <c r="O421" s="81" t="n">
        <v>0</v>
      </c>
      <c r="P421" s="81" t="n">
        <v>5.5</v>
      </c>
      <c r="Q421" s="81" t="n">
        <v>0.0176776685</v>
      </c>
      <c r="R421" s="81" t="n">
        <v>0</v>
      </c>
      <c r="S421" s="81" t="n">
        <v>0.155563504</v>
      </c>
      <c r="T421" s="81" t="n">
        <v>11.1060658</v>
      </c>
      <c r="U421" s="80">
        <f>U399*'4 Transform Matrices'!Y422+V399*'4 Transform Matrices'!AC422+W399*'4 Transform Matrices'!AG422</f>
        <v/>
      </c>
      <c r="V421" s="80">
        <f>U399*'4 Transform Matrices'!Z422+V399*'4 Transform Matrices'!AD422+W399*'4 Transform Matrices'!AH422</f>
        <v/>
      </c>
      <c r="W421" s="80">
        <f>U399*'4 Transform Matrices'!AA422+V399*'4 Transform Matrices'!AE422+W399*'4 Transform Matrices'!AI422</f>
        <v/>
      </c>
      <c r="X421" s="80">
        <f>U399*'4 Transform Matrices'!AB422+V399*'4 Transform Matrices'!AF422+W399*'4 Transform Matrices'!AJ422+X399</f>
        <v/>
      </c>
      <c r="Y421" s="80">
        <f>Y399*'4 Transform Matrices'!Y422+Z399*'4 Transform Matrices'!AC422+AA399*'4 Transform Matrices'!AG422</f>
        <v/>
      </c>
      <c r="Z421" s="80">
        <f>Y399*'4 Transform Matrices'!Z422+Z399*'4 Transform Matrices'!AD422+AA399*'4 Transform Matrices'!AH422</f>
        <v/>
      </c>
      <c r="AA421" s="80">
        <f>Y399*'4 Transform Matrices'!AA422+Z399*'4 Transform Matrices'!AE422+AA399*'4 Transform Matrices'!AI422</f>
        <v/>
      </c>
      <c r="AB421" s="80">
        <f>Y399*'4 Transform Matrices'!AB422+Z399*'4 Transform Matrices'!AF422+AA399*'4 Transform Matrices'!AJ422+AB399</f>
        <v/>
      </c>
      <c r="AC421" s="80">
        <f>AC399*'4 Transform Matrices'!Y422+AD399*'4 Transform Matrices'!AC422+AE399*'4 Transform Matrices'!AG422</f>
        <v/>
      </c>
      <c r="AD421" s="80">
        <f>AC399*'4 Transform Matrices'!Z422+AD399*'4 Transform Matrices'!AD422+AE399*'4 Transform Matrices'!AH422</f>
        <v/>
      </c>
      <c r="AE421" s="80">
        <f>AC399*'4 Transform Matrices'!AA422+AD399*'4 Transform Matrices'!AE422+AE399*'4 Transform Matrices'!AI422</f>
        <v/>
      </c>
      <c r="AF421" s="80">
        <f>AC399*'4 Transform Matrices'!AB422+AD399*'4 Transform Matrices'!AF422+AE399*'4 Transform Matrices'!AJ422+AF399</f>
        <v/>
      </c>
      <c r="AG421" s="82">
        <f>MAX(ABS(I421-U421),ABS(J421-V421),ABS(K421-W421),ABS(L421-X421),ABS(M421-Y421),ABS(N421-Z421),ABS(O421-AA421),ABS(P421-AB421),ABS(Q421-AC421),ABS(R421-AD421),ABS(S421-AE421),ABS(T421-AF421))</f>
        <v/>
      </c>
      <c r="AI421" s="14" t="inlineStr"/>
    </row>
    <row r="422">
      <c r="A422" s="60" t="inlineStr">
        <is>
          <t>- Motor mount Rear-left</t>
        </is>
      </c>
      <c r="B422" s="52" t="inlineStr">
        <is>
          <t>UAV-23</t>
        </is>
      </c>
      <c r="C422" s="53" t="inlineStr">
        <is>
          <t>Group</t>
        </is>
      </c>
      <c r="D422" s="52" t="inlineStr">
        <is>
          <t>UAV-00</t>
        </is>
      </c>
      <c r="E422" s="52" t="n">
        <v>1</v>
      </c>
      <c r="F422" s="54">
        <f>L422</f>
        <v/>
      </c>
      <c r="G422" s="54">
        <f>P422</f>
        <v/>
      </c>
      <c r="H422" s="54">
        <f>T422</f>
        <v/>
      </c>
      <c r="I422" s="81" t="n">
        <v>-1</v>
      </c>
      <c r="J422" s="81" t="n">
        <v>0</v>
      </c>
      <c r="K422" s="81" t="n">
        <v>-8.742277660000001e-08</v>
      </c>
      <c r="L422" s="81" t="n">
        <v>-0.18384774</v>
      </c>
      <c r="M422" s="81" t="n">
        <v>0</v>
      </c>
      <c r="N422" s="81" t="n">
        <v>1</v>
      </c>
      <c r="O422" s="81" t="n">
        <v>0</v>
      </c>
      <c r="P422" s="81" t="n">
        <v>5.51200008</v>
      </c>
      <c r="Q422" s="81" t="n">
        <v>8.742277660000001e-08</v>
      </c>
      <c r="R422" s="81" t="n">
        <v>0</v>
      </c>
      <c r="S422" s="81" t="n">
        <v>-1</v>
      </c>
      <c r="T422" s="81" t="n">
        <v>11.1838474</v>
      </c>
      <c r="U422" s="80">
        <f>U399*'4 Transform Matrices'!Y423+V399*'4 Transform Matrices'!AC423+W399*'4 Transform Matrices'!AG423</f>
        <v/>
      </c>
      <c r="V422" s="80">
        <f>U399*'4 Transform Matrices'!Z423+V399*'4 Transform Matrices'!AD423+W399*'4 Transform Matrices'!AH423</f>
        <v/>
      </c>
      <c r="W422" s="80">
        <f>U399*'4 Transform Matrices'!AA423+V399*'4 Transform Matrices'!AE423+W399*'4 Transform Matrices'!AI423</f>
        <v/>
      </c>
      <c r="X422" s="80">
        <f>U399*'4 Transform Matrices'!AB423+V399*'4 Transform Matrices'!AF423+W399*'4 Transform Matrices'!AJ423+X399</f>
        <v/>
      </c>
      <c r="Y422" s="80">
        <f>Y399*'4 Transform Matrices'!Y423+Z399*'4 Transform Matrices'!AC423+AA399*'4 Transform Matrices'!AG423</f>
        <v/>
      </c>
      <c r="Z422" s="80">
        <f>Y399*'4 Transform Matrices'!Z423+Z399*'4 Transform Matrices'!AD423+AA399*'4 Transform Matrices'!AH423</f>
        <v/>
      </c>
      <c r="AA422" s="80">
        <f>Y399*'4 Transform Matrices'!AA423+Z399*'4 Transform Matrices'!AE423+AA399*'4 Transform Matrices'!AI423</f>
        <v/>
      </c>
      <c r="AB422" s="80">
        <f>Y399*'4 Transform Matrices'!AB423+Z399*'4 Transform Matrices'!AF423+AA399*'4 Transform Matrices'!AJ423+AB399</f>
        <v/>
      </c>
      <c r="AC422" s="80">
        <f>AC399*'4 Transform Matrices'!Y423+AD399*'4 Transform Matrices'!AC423+AE399*'4 Transform Matrices'!AG423</f>
        <v/>
      </c>
      <c r="AD422" s="80">
        <f>AC399*'4 Transform Matrices'!Z423+AD399*'4 Transform Matrices'!AD423+AE399*'4 Transform Matrices'!AH423</f>
        <v/>
      </c>
      <c r="AE422" s="80">
        <f>AC399*'4 Transform Matrices'!AA423+AD399*'4 Transform Matrices'!AE423+AE399*'4 Transform Matrices'!AI423</f>
        <v/>
      </c>
      <c r="AF422" s="80">
        <f>AC399*'4 Transform Matrices'!AB423+AD399*'4 Transform Matrices'!AF423+AE399*'4 Transform Matrices'!AJ423+AF399</f>
        <v/>
      </c>
      <c r="AG422" s="82">
        <f>MAX(ABS(I422-U422),ABS(J422-V422),ABS(K422-W422),ABS(L422-X422),ABS(M422-Y422),ABS(N422-Z422),ABS(O422-AA422),ABS(P422-AB422),ABS(Q422-AC422),ABS(R422-AD422),ABS(S422-AE422),ABS(T422-AF422))</f>
        <v/>
      </c>
      <c r="AI422" s="14" t="inlineStr"/>
    </row>
    <row r="423">
      <c r="A423" s="65" t="inlineStr">
        <is>
          <t>- Motor</t>
        </is>
      </c>
      <c r="B423" s="52" t="inlineStr">
        <is>
          <t>UAV-24</t>
        </is>
      </c>
      <c r="C423" s="58" t="inlineStr">
        <is>
          <t>Cylinder</t>
        </is>
      </c>
      <c r="D423" s="52" t="inlineStr">
        <is>
          <t>UAV-23</t>
        </is>
      </c>
      <c r="E423" s="52" t="n">
        <v>2</v>
      </c>
      <c r="F423" s="54">
        <f>L423</f>
        <v/>
      </c>
      <c r="G423" s="54">
        <f>P423</f>
        <v/>
      </c>
      <c r="H423" s="54">
        <f>T423</f>
        <v/>
      </c>
      <c r="I423" s="81" t="n">
        <v>-0.0450000018</v>
      </c>
      <c r="J423" s="81" t="n">
        <v>-3.93402511e-09</v>
      </c>
      <c r="K423" s="81" t="n">
        <v>1.33747985e-16</v>
      </c>
      <c r="L423" s="81" t="n">
        <v>-0.18384774</v>
      </c>
      <c r="M423" s="81" t="n">
        <v>0</v>
      </c>
      <c r="N423" s="81" t="n">
        <v>-1.96701255e-09</v>
      </c>
      <c r="O423" s="81" t="n">
        <v>-0.0350000001</v>
      </c>
      <c r="P423" s="81" t="n">
        <v>5.53200006</v>
      </c>
      <c r="Q423" s="81" t="n">
        <v>3.93402511e-09</v>
      </c>
      <c r="R423" s="81" t="n">
        <v>-0.0450000018</v>
      </c>
      <c r="S423" s="81" t="n">
        <v>1.52989854e-09</v>
      </c>
      <c r="T423" s="81" t="n">
        <v>11.1838474</v>
      </c>
      <c r="U423" s="80">
        <f>U422*'4 Transform Matrices'!Y424+V422*'4 Transform Matrices'!AC424+W422*'4 Transform Matrices'!AG424</f>
        <v/>
      </c>
      <c r="V423" s="80">
        <f>U422*'4 Transform Matrices'!Z424+V422*'4 Transform Matrices'!AD424+W422*'4 Transform Matrices'!AH424</f>
        <v/>
      </c>
      <c r="W423" s="80">
        <f>U422*'4 Transform Matrices'!AA424+V422*'4 Transform Matrices'!AE424+W422*'4 Transform Matrices'!AI424</f>
        <v/>
      </c>
      <c r="X423" s="80">
        <f>U422*'4 Transform Matrices'!AB424+V422*'4 Transform Matrices'!AF424+W422*'4 Transform Matrices'!AJ424+X422</f>
        <v/>
      </c>
      <c r="Y423" s="80">
        <f>Y422*'4 Transform Matrices'!Y424+Z422*'4 Transform Matrices'!AC424+AA422*'4 Transform Matrices'!AG424</f>
        <v/>
      </c>
      <c r="Z423" s="80">
        <f>Y422*'4 Transform Matrices'!Z424+Z422*'4 Transform Matrices'!AD424+AA422*'4 Transform Matrices'!AH424</f>
        <v/>
      </c>
      <c r="AA423" s="80">
        <f>Y422*'4 Transform Matrices'!AA424+Z422*'4 Transform Matrices'!AE424+AA422*'4 Transform Matrices'!AI424</f>
        <v/>
      </c>
      <c r="AB423" s="80">
        <f>Y422*'4 Transform Matrices'!AB424+Z422*'4 Transform Matrices'!AF424+AA422*'4 Transform Matrices'!AJ424+AB422</f>
        <v/>
      </c>
      <c r="AC423" s="80">
        <f>AC422*'4 Transform Matrices'!Y424+AD422*'4 Transform Matrices'!AC424+AE422*'4 Transform Matrices'!AG424</f>
        <v/>
      </c>
      <c r="AD423" s="80">
        <f>AC422*'4 Transform Matrices'!Z424+AD422*'4 Transform Matrices'!AD424+AE422*'4 Transform Matrices'!AH424</f>
        <v/>
      </c>
      <c r="AE423" s="80">
        <f>AC422*'4 Transform Matrices'!AA424+AD422*'4 Transform Matrices'!AE424+AE422*'4 Transform Matrices'!AI424</f>
        <v/>
      </c>
      <c r="AF423" s="80">
        <f>AC422*'4 Transform Matrices'!AB424+AD422*'4 Transform Matrices'!AF424+AE422*'4 Transform Matrices'!AJ424+AF422</f>
        <v/>
      </c>
      <c r="AG423" s="82">
        <f>MAX(ABS(I423-U423),ABS(J423-V423),ABS(K423-W423),ABS(L423-X423),ABS(M423-Y423),ABS(N423-Z423),ABS(O423-AA423),ABS(P423-AB423),ABS(Q423-AC423),ABS(R423-AD423),ABS(S423-AE423),ABS(T423-AF423))</f>
        <v/>
      </c>
      <c r="AI423" s="14" t="inlineStr"/>
    </row>
    <row r="424">
      <c r="A424" s="92" t="inlineStr">
        <is>
          <t>- Rotor</t>
        </is>
      </c>
      <c r="B424" s="93" t="inlineStr">
        <is>
          <t>UAV-25</t>
        </is>
      </c>
      <c r="C424" s="93" t="inlineStr">
        <is>
          <t>Group</t>
        </is>
      </c>
      <c r="D424" s="93" t="inlineStr">
        <is>
          <t>UAV-23</t>
        </is>
      </c>
      <c r="E424" s="93" t="n">
        <v>2</v>
      </c>
      <c r="F424" s="54">
        <f>L424</f>
        <v/>
      </c>
      <c r="G424" s="54">
        <f>P424</f>
        <v/>
      </c>
      <c r="H424" s="54">
        <f>T424</f>
        <v/>
      </c>
      <c r="I424" s="81" t="n">
        <v>-0.275637209</v>
      </c>
      <c r="J424" s="81" t="n">
        <v>0</v>
      </c>
      <c r="K424" s="81" t="n">
        <v>-0.9612616899999999</v>
      </c>
      <c r="L424" s="81" t="n">
        <v>-0.18384774</v>
      </c>
      <c r="M424" s="81" t="n">
        <v>0</v>
      </c>
      <c r="N424" s="81" t="n">
        <v>1</v>
      </c>
      <c r="O424" s="81" t="n">
        <v>0</v>
      </c>
      <c r="P424" s="81" t="n">
        <v>5.55700016</v>
      </c>
      <c r="Q424" s="81" t="n">
        <v>0.9612616899999999</v>
      </c>
      <c r="R424" s="81" t="n">
        <v>0</v>
      </c>
      <c r="S424" s="81" t="n">
        <v>-0.275637209</v>
      </c>
      <c r="T424" s="81" t="n">
        <v>11.1838474</v>
      </c>
      <c r="U424" s="80">
        <f>U422*'4 Transform Matrices'!Y425+V422*'4 Transform Matrices'!AC425+W422*'4 Transform Matrices'!AG425</f>
        <v/>
      </c>
      <c r="V424" s="80">
        <f>U422*'4 Transform Matrices'!Z425+V422*'4 Transform Matrices'!AD425+W422*'4 Transform Matrices'!AH425</f>
        <v/>
      </c>
      <c r="W424" s="80">
        <f>U422*'4 Transform Matrices'!AA425+V422*'4 Transform Matrices'!AE425+W422*'4 Transform Matrices'!AI425</f>
        <v/>
      </c>
      <c r="X424" s="80">
        <f>U422*'4 Transform Matrices'!AB425+V422*'4 Transform Matrices'!AF425+W422*'4 Transform Matrices'!AJ425+X422</f>
        <v/>
      </c>
      <c r="Y424" s="80">
        <f>Y422*'4 Transform Matrices'!Y425+Z422*'4 Transform Matrices'!AC425+AA422*'4 Transform Matrices'!AG425</f>
        <v/>
      </c>
      <c r="Z424" s="80">
        <f>Y422*'4 Transform Matrices'!Z425+Z422*'4 Transform Matrices'!AD425+AA422*'4 Transform Matrices'!AH425</f>
        <v/>
      </c>
      <c r="AA424" s="80">
        <f>Y422*'4 Transform Matrices'!AA425+Z422*'4 Transform Matrices'!AE425+AA422*'4 Transform Matrices'!AI425</f>
        <v/>
      </c>
      <c r="AB424" s="80">
        <f>Y422*'4 Transform Matrices'!AB425+Z422*'4 Transform Matrices'!AF425+AA422*'4 Transform Matrices'!AJ425+AB422</f>
        <v/>
      </c>
      <c r="AC424" s="80">
        <f>AC422*'4 Transform Matrices'!Y425+AD422*'4 Transform Matrices'!AC425+AE422*'4 Transform Matrices'!AG425</f>
        <v/>
      </c>
      <c r="AD424" s="80">
        <f>AC422*'4 Transform Matrices'!Z425+AD422*'4 Transform Matrices'!AD425+AE422*'4 Transform Matrices'!AH425</f>
        <v/>
      </c>
      <c r="AE424" s="80">
        <f>AC422*'4 Transform Matrices'!AA425+AD422*'4 Transform Matrices'!AE425+AE422*'4 Transform Matrices'!AI425</f>
        <v/>
      </c>
      <c r="AF424" s="80">
        <f>AC422*'4 Transform Matrices'!AB425+AD422*'4 Transform Matrices'!AF425+AE422*'4 Transform Matrices'!AJ425+AF422</f>
        <v/>
      </c>
      <c r="AG424" s="82">
        <f>MAX(ABS(I424-U424),ABS(J424-V424),ABS(K424-W424),ABS(L424-X424),ABS(M424-Y424),ABS(N424-Z424),ABS(O424-AA424),ABS(P424-AB424),ABS(Q424-AC424),ABS(R424-AD424),ABS(S424-AE424),ABS(T424-AF424))</f>
        <v/>
      </c>
      <c r="AI424" s="14" t="inlineStr">
        <is>
          <t>Yaw spins at ~40 rev/s (alternating direction)</t>
        </is>
      </c>
    </row>
    <row r="425">
      <c r="A425" s="67" t="inlineStr">
        <is>
          <t>- Prop hub</t>
        </is>
      </c>
      <c r="B425" s="52" t="inlineStr">
        <is>
          <t>UAV-26</t>
        </is>
      </c>
      <c r="C425" s="59" t="inlineStr">
        <is>
          <t>Sphere</t>
        </is>
      </c>
      <c r="D425" s="52" t="inlineStr">
        <is>
          <t>UAV-25</t>
        </is>
      </c>
      <c r="E425" s="52" t="n">
        <v>3</v>
      </c>
      <c r="F425" s="54">
        <f>L425</f>
        <v/>
      </c>
      <c r="G425" s="54">
        <f>P425</f>
        <v/>
      </c>
      <c r="H425" s="54">
        <f>T425</f>
        <v/>
      </c>
      <c r="I425" s="81" t="n">
        <v>-0.00689093024</v>
      </c>
      <c r="J425" s="81" t="n">
        <v>0</v>
      </c>
      <c r="K425" s="81" t="n">
        <v>-0.0240315422</v>
      </c>
      <c r="L425" s="81" t="n">
        <v>-0.18384774</v>
      </c>
      <c r="M425" s="81" t="n">
        <v>0</v>
      </c>
      <c r="N425" s="81" t="n">
        <v>0.0250000004</v>
      </c>
      <c r="O425" s="81" t="n">
        <v>0</v>
      </c>
      <c r="P425" s="81" t="n">
        <v>5.55700016</v>
      </c>
      <c r="Q425" s="81" t="n">
        <v>0.0240315422</v>
      </c>
      <c r="R425" s="81" t="n">
        <v>0</v>
      </c>
      <c r="S425" s="81" t="n">
        <v>-0.00689093024</v>
      </c>
      <c r="T425" s="81" t="n">
        <v>11.1838474</v>
      </c>
      <c r="U425" s="80">
        <f>U424*'4 Transform Matrices'!Y426+V424*'4 Transform Matrices'!AC426+W424*'4 Transform Matrices'!AG426</f>
        <v/>
      </c>
      <c r="V425" s="80">
        <f>U424*'4 Transform Matrices'!Z426+V424*'4 Transform Matrices'!AD426+W424*'4 Transform Matrices'!AH426</f>
        <v/>
      </c>
      <c r="W425" s="80">
        <f>U424*'4 Transform Matrices'!AA426+V424*'4 Transform Matrices'!AE426+W424*'4 Transform Matrices'!AI426</f>
        <v/>
      </c>
      <c r="X425" s="80">
        <f>U424*'4 Transform Matrices'!AB426+V424*'4 Transform Matrices'!AF426+W424*'4 Transform Matrices'!AJ426+X424</f>
        <v/>
      </c>
      <c r="Y425" s="80">
        <f>Y424*'4 Transform Matrices'!Y426+Z424*'4 Transform Matrices'!AC426+AA424*'4 Transform Matrices'!AG426</f>
        <v/>
      </c>
      <c r="Z425" s="80">
        <f>Y424*'4 Transform Matrices'!Z426+Z424*'4 Transform Matrices'!AD426+AA424*'4 Transform Matrices'!AH426</f>
        <v/>
      </c>
      <c r="AA425" s="80">
        <f>Y424*'4 Transform Matrices'!AA426+Z424*'4 Transform Matrices'!AE426+AA424*'4 Transform Matrices'!AI426</f>
        <v/>
      </c>
      <c r="AB425" s="80">
        <f>Y424*'4 Transform Matrices'!AB426+Z424*'4 Transform Matrices'!AF426+AA424*'4 Transform Matrices'!AJ426+AB424</f>
        <v/>
      </c>
      <c r="AC425" s="80">
        <f>AC424*'4 Transform Matrices'!Y426+AD424*'4 Transform Matrices'!AC426+AE424*'4 Transform Matrices'!AG426</f>
        <v/>
      </c>
      <c r="AD425" s="80">
        <f>AC424*'4 Transform Matrices'!Z426+AD424*'4 Transform Matrices'!AD426+AE424*'4 Transform Matrices'!AH426</f>
        <v/>
      </c>
      <c r="AE425" s="80">
        <f>AC424*'4 Transform Matrices'!AA426+AD424*'4 Transform Matrices'!AE426+AE424*'4 Transform Matrices'!AI426</f>
        <v/>
      </c>
      <c r="AF425" s="80">
        <f>AC424*'4 Transform Matrices'!AB426+AD424*'4 Transform Matrices'!AF426+AE424*'4 Transform Matrices'!AJ426+AF424</f>
        <v/>
      </c>
      <c r="AG425" s="82">
        <f>MAX(ABS(I425-U425),ABS(J425-V425),ABS(K425-W425),ABS(L425-X425),ABS(M425-Y425),ABS(N425-Z425),ABS(O425-AA425),ABS(P425-AB425),ABS(Q425-AC425),ABS(R425-AD425),ABS(S425-AE425),ABS(T425-AF425))</f>
        <v/>
      </c>
      <c r="AI425" s="14" t="inlineStr"/>
    </row>
    <row r="426">
      <c r="A426" s="67" t="inlineStr">
        <is>
          <t>- Prop blade</t>
        </is>
      </c>
      <c r="B426" s="52" t="inlineStr">
        <is>
          <t>UAV-27</t>
        </is>
      </c>
      <c r="C426" s="63" t="inlineStr">
        <is>
          <t>Cube</t>
        </is>
      </c>
      <c r="D426" s="52" t="inlineStr">
        <is>
          <t>UAV-25</t>
        </is>
      </c>
      <c r="E426" s="52" t="n">
        <v>3</v>
      </c>
      <c r="F426" s="54">
        <f>L426</f>
        <v/>
      </c>
      <c r="G426" s="54">
        <f>P426</f>
        <v/>
      </c>
      <c r="H426" s="54">
        <f>T426</f>
        <v/>
      </c>
      <c r="I426" s="81" t="n">
        <v>-0.0551274419</v>
      </c>
      <c r="J426" s="81" t="n">
        <v>0</v>
      </c>
      <c r="K426" s="81" t="n">
        <v>-0.0173027106</v>
      </c>
      <c r="L426" s="81" t="n">
        <v>-0.18384774</v>
      </c>
      <c r="M426" s="81" t="n">
        <v>0</v>
      </c>
      <c r="N426" s="81" t="n">
        <v>0.00400000019</v>
      </c>
      <c r="O426" s="81" t="n">
        <v>0</v>
      </c>
      <c r="P426" s="81" t="n">
        <v>5.55700016</v>
      </c>
      <c r="Q426" s="81" t="n">
        <v>0.192252338</v>
      </c>
      <c r="R426" s="81" t="n">
        <v>0</v>
      </c>
      <c r="S426" s="81" t="n">
        <v>-0.00496146968</v>
      </c>
      <c r="T426" s="81" t="n">
        <v>11.1838474</v>
      </c>
      <c r="U426" s="80">
        <f>U424*'4 Transform Matrices'!Y427+V424*'4 Transform Matrices'!AC427+W424*'4 Transform Matrices'!AG427</f>
        <v/>
      </c>
      <c r="V426" s="80">
        <f>U424*'4 Transform Matrices'!Z427+V424*'4 Transform Matrices'!AD427+W424*'4 Transform Matrices'!AH427</f>
        <v/>
      </c>
      <c r="W426" s="80">
        <f>U424*'4 Transform Matrices'!AA427+V424*'4 Transform Matrices'!AE427+W424*'4 Transform Matrices'!AI427</f>
        <v/>
      </c>
      <c r="X426" s="80">
        <f>U424*'4 Transform Matrices'!AB427+V424*'4 Transform Matrices'!AF427+W424*'4 Transform Matrices'!AJ427+X424</f>
        <v/>
      </c>
      <c r="Y426" s="80">
        <f>Y424*'4 Transform Matrices'!Y427+Z424*'4 Transform Matrices'!AC427+AA424*'4 Transform Matrices'!AG427</f>
        <v/>
      </c>
      <c r="Z426" s="80">
        <f>Y424*'4 Transform Matrices'!Z427+Z424*'4 Transform Matrices'!AD427+AA424*'4 Transform Matrices'!AH427</f>
        <v/>
      </c>
      <c r="AA426" s="80">
        <f>Y424*'4 Transform Matrices'!AA427+Z424*'4 Transform Matrices'!AE427+AA424*'4 Transform Matrices'!AI427</f>
        <v/>
      </c>
      <c r="AB426" s="80">
        <f>Y424*'4 Transform Matrices'!AB427+Z424*'4 Transform Matrices'!AF427+AA424*'4 Transform Matrices'!AJ427+AB424</f>
        <v/>
      </c>
      <c r="AC426" s="80">
        <f>AC424*'4 Transform Matrices'!Y427+AD424*'4 Transform Matrices'!AC427+AE424*'4 Transform Matrices'!AG427</f>
        <v/>
      </c>
      <c r="AD426" s="80">
        <f>AC424*'4 Transform Matrices'!Z427+AD424*'4 Transform Matrices'!AD427+AE424*'4 Transform Matrices'!AH427</f>
        <v/>
      </c>
      <c r="AE426" s="80">
        <f>AC424*'4 Transform Matrices'!AA427+AD424*'4 Transform Matrices'!AE427+AE424*'4 Transform Matrices'!AI427</f>
        <v/>
      </c>
      <c r="AF426" s="80">
        <f>AC424*'4 Transform Matrices'!AB427+AD424*'4 Transform Matrices'!AF427+AE424*'4 Transform Matrices'!AJ427+AF424</f>
        <v/>
      </c>
      <c r="AG426" s="82">
        <f>MAX(ABS(I426-U426),ABS(J426-V426),ABS(K426-W426),ABS(L426-X426),ABS(M426-Y426),ABS(N426-Z426),ABS(O426-AA426),ABS(P426-AB426),ABS(Q426-AC426),ABS(R426-AD426),ABS(S426-AE426),ABS(T426-AF426))</f>
        <v/>
      </c>
      <c r="AI426" s="14" t="inlineStr"/>
    </row>
    <row r="427">
      <c r="A427" s="65" t="inlineStr">
        <is>
          <t>- Rotor blur disc</t>
        </is>
      </c>
      <c r="B427" s="52" t="inlineStr">
        <is>
          <t>UAV-28</t>
        </is>
      </c>
      <c r="C427" s="58" t="inlineStr">
        <is>
          <t>Cylinder</t>
        </is>
      </c>
      <c r="D427" s="52" t="inlineStr">
        <is>
          <t>UAV-23</t>
        </is>
      </c>
      <c r="E427" s="52" t="n">
        <v>2</v>
      </c>
      <c r="F427" s="54">
        <f>L427</f>
        <v/>
      </c>
      <c r="G427" s="54">
        <f>P427</f>
        <v/>
      </c>
      <c r="H427" s="54">
        <f>T427</f>
        <v/>
      </c>
      <c r="I427" s="81" t="n">
        <v>-0.204999998</v>
      </c>
      <c r="J427" s="81" t="n">
        <v>-1.79216695e-08</v>
      </c>
      <c r="K427" s="81" t="n">
        <v>7.642741889999999e-18</v>
      </c>
      <c r="L427" s="81" t="n">
        <v>-0.18384774</v>
      </c>
      <c r="M427" s="81" t="n">
        <v>0</v>
      </c>
      <c r="N427" s="81" t="n">
        <v>-8.96083474e-09</v>
      </c>
      <c r="O427" s="81" t="n">
        <v>-0.00200000009</v>
      </c>
      <c r="P427" s="81" t="n">
        <v>5.55700016</v>
      </c>
      <c r="Q427" s="81" t="n">
        <v>1.79216695e-08</v>
      </c>
      <c r="R427" s="81" t="n">
        <v>-0.204999998</v>
      </c>
      <c r="S427" s="81" t="n">
        <v>8.74227774e-11</v>
      </c>
      <c r="T427" s="81" t="n">
        <v>11.1838474</v>
      </c>
      <c r="U427" s="80">
        <f>U422*'4 Transform Matrices'!Y428+V422*'4 Transform Matrices'!AC428+W422*'4 Transform Matrices'!AG428</f>
        <v/>
      </c>
      <c r="V427" s="80">
        <f>U422*'4 Transform Matrices'!Z428+V422*'4 Transform Matrices'!AD428+W422*'4 Transform Matrices'!AH428</f>
        <v/>
      </c>
      <c r="W427" s="80">
        <f>U422*'4 Transform Matrices'!AA428+V422*'4 Transform Matrices'!AE428+W422*'4 Transform Matrices'!AI428</f>
        <v/>
      </c>
      <c r="X427" s="80">
        <f>U422*'4 Transform Matrices'!AB428+V422*'4 Transform Matrices'!AF428+W422*'4 Transform Matrices'!AJ428+X422</f>
        <v/>
      </c>
      <c r="Y427" s="80">
        <f>Y422*'4 Transform Matrices'!Y428+Z422*'4 Transform Matrices'!AC428+AA422*'4 Transform Matrices'!AG428</f>
        <v/>
      </c>
      <c r="Z427" s="80">
        <f>Y422*'4 Transform Matrices'!Z428+Z422*'4 Transform Matrices'!AD428+AA422*'4 Transform Matrices'!AH428</f>
        <v/>
      </c>
      <c r="AA427" s="80">
        <f>Y422*'4 Transform Matrices'!AA428+Z422*'4 Transform Matrices'!AE428+AA422*'4 Transform Matrices'!AI428</f>
        <v/>
      </c>
      <c r="AB427" s="80">
        <f>Y422*'4 Transform Matrices'!AB428+Z422*'4 Transform Matrices'!AF428+AA422*'4 Transform Matrices'!AJ428+AB422</f>
        <v/>
      </c>
      <c r="AC427" s="80">
        <f>AC422*'4 Transform Matrices'!Y428+AD422*'4 Transform Matrices'!AC428+AE422*'4 Transform Matrices'!AG428</f>
        <v/>
      </c>
      <c r="AD427" s="80">
        <f>AC422*'4 Transform Matrices'!Z428+AD422*'4 Transform Matrices'!AD428+AE422*'4 Transform Matrices'!AH428</f>
        <v/>
      </c>
      <c r="AE427" s="80">
        <f>AC422*'4 Transform Matrices'!AA428+AD422*'4 Transform Matrices'!AE428+AE422*'4 Transform Matrices'!AI428</f>
        <v/>
      </c>
      <c r="AF427" s="80">
        <f>AC422*'4 Transform Matrices'!AB428+AD422*'4 Transform Matrices'!AF428+AE422*'4 Transform Matrices'!AJ428+AF422</f>
        <v/>
      </c>
      <c r="AG427" s="82">
        <f>MAX(ABS(I427-U427),ABS(J427-V427),ABS(K427-W427),ABS(L427-X427),ABS(M427-Y427),ABS(N427-Z427),ABS(O427-AA427),ABS(P427-AB427),ABS(Q427-AC427),ABS(R427-AD427),ABS(S427-AE427),ABS(T427-AF427))</f>
        <v/>
      </c>
      <c r="AI427" s="14" t="inlineStr"/>
    </row>
    <row r="428">
      <c r="A428" s="60" t="inlineStr">
        <is>
          <t>- Arm Rear-right</t>
        </is>
      </c>
      <c r="B428" s="52" t="inlineStr">
        <is>
          <t>UAV-29</t>
        </is>
      </c>
      <c r="C428" s="63" t="inlineStr">
        <is>
          <t>Cube</t>
        </is>
      </c>
      <c r="D428" s="52" t="inlineStr">
        <is>
          <t>UAV-00</t>
        </is>
      </c>
      <c r="E428" s="52" t="n">
        <v>1</v>
      </c>
      <c r="F428" s="54">
        <f>L428</f>
        <v/>
      </c>
      <c r="G428" s="54">
        <f>P428</f>
        <v/>
      </c>
      <c r="H428" s="54">
        <f>T428</f>
        <v/>
      </c>
      <c r="I428" s="81" t="n">
        <v>0.0176776685</v>
      </c>
      <c r="J428" s="81" t="n">
        <v>0</v>
      </c>
      <c r="K428" s="81" t="n">
        <v>0.155563504</v>
      </c>
      <c r="L428" s="81" t="n">
        <v>0.106066026</v>
      </c>
      <c r="M428" s="81" t="n">
        <v>0</v>
      </c>
      <c r="N428" s="81" t="n">
        <v>0.0179999992</v>
      </c>
      <c r="O428" s="81" t="n">
        <v>0</v>
      </c>
      <c r="P428" s="81" t="n">
        <v>5.5</v>
      </c>
      <c r="Q428" s="81" t="n">
        <v>-0.0176776722</v>
      </c>
      <c r="R428" s="81" t="n">
        <v>0</v>
      </c>
      <c r="S428" s="81" t="n">
        <v>0.155563474</v>
      </c>
      <c r="T428" s="81" t="n">
        <v>11.1060658</v>
      </c>
      <c r="U428" s="80">
        <f>U399*'4 Transform Matrices'!Y429+V399*'4 Transform Matrices'!AC429+W399*'4 Transform Matrices'!AG429</f>
        <v/>
      </c>
      <c r="V428" s="80">
        <f>U399*'4 Transform Matrices'!Z429+V399*'4 Transform Matrices'!AD429+W399*'4 Transform Matrices'!AH429</f>
        <v/>
      </c>
      <c r="W428" s="80">
        <f>U399*'4 Transform Matrices'!AA429+V399*'4 Transform Matrices'!AE429+W399*'4 Transform Matrices'!AI429</f>
        <v/>
      </c>
      <c r="X428" s="80">
        <f>U399*'4 Transform Matrices'!AB429+V399*'4 Transform Matrices'!AF429+W399*'4 Transform Matrices'!AJ429+X399</f>
        <v/>
      </c>
      <c r="Y428" s="80">
        <f>Y399*'4 Transform Matrices'!Y429+Z399*'4 Transform Matrices'!AC429+AA399*'4 Transform Matrices'!AG429</f>
        <v/>
      </c>
      <c r="Z428" s="80">
        <f>Y399*'4 Transform Matrices'!Z429+Z399*'4 Transform Matrices'!AD429+AA399*'4 Transform Matrices'!AH429</f>
        <v/>
      </c>
      <c r="AA428" s="80">
        <f>Y399*'4 Transform Matrices'!AA429+Z399*'4 Transform Matrices'!AE429+AA399*'4 Transform Matrices'!AI429</f>
        <v/>
      </c>
      <c r="AB428" s="80">
        <f>Y399*'4 Transform Matrices'!AB429+Z399*'4 Transform Matrices'!AF429+AA399*'4 Transform Matrices'!AJ429+AB399</f>
        <v/>
      </c>
      <c r="AC428" s="80">
        <f>AC399*'4 Transform Matrices'!Y429+AD399*'4 Transform Matrices'!AC429+AE399*'4 Transform Matrices'!AG429</f>
        <v/>
      </c>
      <c r="AD428" s="80">
        <f>AC399*'4 Transform Matrices'!Z429+AD399*'4 Transform Matrices'!AD429+AE399*'4 Transform Matrices'!AH429</f>
        <v/>
      </c>
      <c r="AE428" s="80">
        <f>AC399*'4 Transform Matrices'!AA429+AD399*'4 Transform Matrices'!AE429+AE399*'4 Transform Matrices'!AI429</f>
        <v/>
      </c>
      <c r="AF428" s="80">
        <f>AC399*'4 Transform Matrices'!AB429+AD399*'4 Transform Matrices'!AF429+AE399*'4 Transform Matrices'!AJ429+AF399</f>
        <v/>
      </c>
      <c r="AG428" s="82">
        <f>MAX(ABS(I428-U428),ABS(J428-V428),ABS(K428-W428),ABS(L428-X428),ABS(M428-Y428),ABS(N428-Z428),ABS(O428-AA428),ABS(P428-AB428),ABS(Q428-AC428),ABS(R428-AD428),ABS(S428-AE428),ABS(T428-AF428))</f>
        <v/>
      </c>
      <c r="AI428" s="14" t="inlineStr"/>
    </row>
    <row r="429">
      <c r="A429" s="60" t="inlineStr">
        <is>
          <t>- Motor mount Rear-right</t>
        </is>
      </c>
      <c r="B429" s="52" t="inlineStr">
        <is>
          <t>UAV-30</t>
        </is>
      </c>
      <c r="C429" s="53" t="inlineStr">
        <is>
          <t>Group</t>
        </is>
      </c>
      <c r="D429" s="52" t="inlineStr">
        <is>
          <t>UAV-00</t>
        </is>
      </c>
      <c r="E429" s="52" t="n">
        <v>1</v>
      </c>
      <c r="F429" s="54">
        <f>L429</f>
        <v/>
      </c>
      <c r="G429" s="54">
        <f>P429</f>
        <v/>
      </c>
      <c r="H429" s="54">
        <f>T429</f>
        <v/>
      </c>
      <c r="I429" s="81" t="n">
        <v>-1</v>
      </c>
      <c r="J429" s="81" t="n">
        <v>0</v>
      </c>
      <c r="K429" s="81" t="n">
        <v>-8.742277660000001e-08</v>
      </c>
      <c r="L429" s="81" t="n">
        <v>0.18384777</v>
      </c>
      <c r="M429" s="81" t="n">
        <v>0</v>
      </c>
      <c r="N429" s="81" t="n">
        <v>1</v>
      </c>
      <c r="O429" s="81" t="n">
        <v>0</v>
      </c>
      <c r="P429" s="81" t="n">
        <v>5.51200008</v>
      </c>
      <c r="Q429" s="81" t="n">
        <v>8.742277660000001e-08</v>
      </c>
      <c r="R429" s="81" t="n">
        <v>0</v>
      </c>
      <c r="S429" s="81" t="n">
        <v>-1</v>
      </c>
      <c r="T429" s="81" t="n">
        <v>11.1838474</v>
      </c>
      <c r="U429" s="80">
        <f>U399*'4 Transform Matrices'!Y430+V399*'4 Transform Matrices'!AC430+W399*'4 Transform Matrices'!AG430</f>
        <v/>
      </c>
      <c r="V429" s="80">
        <f>U399*'4 Transform Matrices'!Z430+V399*'4 Transform Matrices'!AD430+W399*'4 Transform Matrices'!AH430</f>
        <v/>
      </c>
      <c r="W429" s="80">
        <f>U399*'4 Transform Matrices'!AA430+V399*'4 Transform Matrices'!AE430+W399*'4 Transform Matrices'!AI430</f>
        <v/>
      </c>
      <c r="X429" s="80">
        <f>U399*'4 Transform Matrices'!AB430+V399*'4 Transform Matrices'!AF430+W399*'4 Transform Matrices'!AJ430+X399</f>
        <v/>
      </c>
      <c r="Y429" s="80">
        <f>Y399*'4 Transform Matrices'!Y430+Z399*'4 Transform Matrices'!AC430+AA399*'4 Transform Matrices'!AG430</f>
        <v/>
      </c>
      <c r="Z429" s="80">
        <f>Y399*'4 Transform Matrices'!Z430+Z399*'4 Transform Matrices'!AD430+AA399*'4 Transform Matrices'!AH430</f>
        <v/>
      </c>
      <c r="AA429" s="80">
        <f>Y399*'4 Transform Matrices'!AA430+Z399*'4 Transform Matrices'!AE430+AA399*'4 Transform Matrices'!AI430</f>
        <v/>
      </c>
      <c r="AB429" s="80">
        <f>Y399*'4 Transform Matrices'!AB430+Z399*'4 Transform Matrices'!AF430+AA399*'4 Transform Matrices'!AJ430+AB399</f>
        <v/>
      </c>
      <c r="AC429" s="80">
        <f>AC399*'4 Transform Matrices'!Y430+AD399*'4 Transform Matrices'!AC430+AE399*'4 Transform Matrices'!AG430</f>
        <v/>
      </c>
      <c r="AD429" s="80">
        <f>AC399*'4 Transform Matrices'!Z430+AD399*'4 Transform Matrices'!AD430+AE399*'4 Transform Matrices'!AH430</f>
        <v/>
      </c>
      <c r="AE429" s="80">
        <f>AC399*'4 Transform Matrices'!AA430+AD399*'4 Transform Matrices'!AE430+AE399*'4 Transform Matrices'!AI430</f>
        <v/>
      </c>
      <c r="AF429" s="80">
        <f>AC399*'4 Transform Matrices'!AB430+AD399*'4 Transform Matrices'!AF430+AE399*'4 Transform Matrices'!AJ430+AF399</f>
        <v/>
      </c>
      <c r="AG429" s="82">
        <f>MAX(ABS(I429-U429),ABS(J429-V429),ABS(K429-W429),ABS(L429-X429),ABS(M429-Y429),ABS(N429-Z429),ABS(O429-AA429),ABS(P429-AB429),ABS(Q429-AC429),ABS(R429-AD429),ABS(S429-AE429),ABS(T429-AF429))</f>
        <v/>
      </c>
      <c r="AI429" s="14" t="inlineStr"/>
    </row>
    <row r="430">
      <c r="A430" s="65" t="inlineStr">
        <is>
          <t>- Motor</t>
        </is>
      </c>
      <c r="B430" s="52" t="inlineStr">
        <is>
          <t>UAV-31</t>
        </is>
      </c>
      <c r="C430" s="58" t="inlineStr">
        <is>
          <t>Cylinder</t>
        </is>
      </c>
      <c r="D430" s="52" t="inlineStr">
        <is>
          <t>UAV-30</t>
        </is>
      </c>
      <c r="E430" s="52" t="n">
        <v>2</v>
      </c>
      <c r="F430" s="54">
        <f>L430</f>
        <v/>
      </c>
      <c r="G430" s="54">
        <f>P430</f>
        <v/>
      </c>
      <c r="H430" s="54">
        <f>T430</f>
        <v/>
      </c>
      <c r="I430" s="81" t="n">
        <v>-0.0450000018</v>
      </c>
      <c r="J430" s="81" t="n">
        <v>-3.93402511e-09</v>
      </c>
      <c r="K430" s="81" t="n">
        <v>1.33747985e-16</v>
      </c>
      <c r="L430" s="81" t="n">
        <v>0.18384777</v>
      </c>
      <c r="M430" s="81" t="n">
        <v>0</v>
      </c>
      <c r="N430" s="81" t="n">
        <v>-1.96701255e-09</v>
      </c>
      <c r="O430" s="81" t="n">
        <v>-0.0350000001</v>
      </c>
      <c r="P430" s="81" t="n">
        <v>5.53200006</v>
      </c>
      <c r="Q430" s="81" t="n">
        <v>3.93402511e-09</v>
      </c>
      <c r="R430" s="81" t="n">
        <v>-0.0450000018</v>
      </c>
      <c r="S430" s="81" t="n">
        <v>1.52989854e-09</v>
      </c>
      <c r="T430" s="81" t="n">
        <v>11.1838474</v>
      </c>
      <c r="U430" s="80">
        <f>U429*'4 Transform Matrices'!Y431+V429*'4 Transform Matrices'!AC431+W429*'4 Transform Matrices'!AG431</f>
        <v/>
      </c>
      <c r="V430" s="80">
        <f>U429*'4 Transform Matrices'!Z431+V429*'4 Transform Matrices'!AD431+W429*'4 Transform Matrices'!AH431</f>
        <v/>
      </c>
      <c r="W430" s="80">
        <f>U429*'4 Transform Matrices'!AA431+V429*'4 Transform Matrices'!AE431+W429*'4 Transform Matrices'!AI431</f>
        <v/>
      </c>
      <c r="X430" s="80">
        <f>U429*'4 Transform Matrices'!AB431+V429*'4 Transform Matrices'!AF431+W429*'4 Transform Matrices'!AJ431+X429</f>
        <v/>
      </c>
      <c r="Y430" s="80">
        <f>Y429*'4 Transform Matrices'!Y431+Z429*'4 Transform Matrices'!AC431+AA429*'4 Transform Matrices'!AG431</f>
        <v/>
      </c>
      <c r="Z430" s="80">
        <f>Y429*'4 Transform Matrices'!Z431+Z429*'4 Transform Matrices'!AD431+AA429*'4 Transform Matrices'!AH431</f>
        <v/>
      </c>
      <c r="AA430" s="80">
        <f>Y429*'4 Transform Matrices'!AA431+Z429*'4 Transform Matrices'!AE431+AA429*'4 Transform Matrices'!AI431</f>
        <v/>
      </c>
      <c r="AB430" s="80">
        <f>Y429*'4 Transform Matrices'!AB431+Z429*'4 Transform Matrices'!AF431+AA429*'4 Transform Matrices'!AJ431+AB429</f>
        <v/>
      </c>
      <c r="AC430" s="80">
        <f>AC429*'4 Transform Matrices'!Y431+AD429*'4 Transform Matrices'!AC431+AE429*'4 Transform Matrices'!AG431</f>
        <v/>
      </c>
      <c r="AD430" s="80">
        <f>AC429*'4 Transform Matrices'!Z431+AD429*'4 Transform Matrices'!AD431+AE429*'4 Transform Matrices'!AH431</f>
        <v/>
      </c>
      <c r="AE430" s="80">
        <f>AC429*'4 Transform Matrices'!AA431+AD429*'4 Transform Matrices'!AE431+AE429*'4 Transform Matrices'!AI431</f>
        <v/>
      </c>
      <c r="AF430" s="80">
        <f>AC429*'4 Transform Matrices'!AB431+AD429*'4 Transform Matrices'!AF431+AE429*'4 Transform Matrices'!AJ431+AF429</f>
        <v/>
      </c>
      <c r="AG430" s="82">
        <f>MAX(ABS(I430-U430),ABS(J430-V430),ABS(K430-W430),ABS(L430-X430),ABS(M430-Y430),ABS(N430-Z430),ABS(O430-AA430),ABS(P430-AB430),ABS(Q430-AC430),ABS(R430-AD430),ABS(S430-AE430),ABS(T430-AF430))</f>
        <v/>
      </c>
      <c r="AI430" s="14" t="inlineStr"/>
    </row>
    <row r="431">
      <c r="A431" s="92" t="inlineStr">
        <is>
          <t>- Rotor</t>
        </is>
      </c>
      <c r="B431" s="93" t="inlineStr">
        <is>
          <t>UAV-32</t>
        </is>
      </c>
      <c r="C431" s="93" t="inlineStr">
        <is>
          <t>Group</t>
        </is>
      </c>
      <c r="D431" s="93" t="inlineStr">
        <is>
          <t>UAV-30</t>
        </is>
      </c>
      <c r="E431" s="93" t="n">
        <v>2</v>
      </c>
      <c r="F431" s="54">
        <f>L431</f>
        <v/>
      </c>
      <c r="G431" s="54">
        <f>P431</f>
        <v/>
      </c>
      <c r="H431" s="54">
        <f>T431</f>
        <v/>
      </c>
      <c r="I431" s="81" t="n">
        <v>0.358368158</v>
      </c>
      <c r="J431" s="81" t="n">
        <v>0</v>
      </c>
      <c r="K431" s="81" t="n">
        <v>-0.933580339</v>
      </c>
      <c r="L431" s="81" t="n">
        <v>0.18384777</v>
      </c>
      <c r="M431" s="81" t="n">
        <v>0</v>
      </c>
      <c r="N431" s="81" t="n">
        <v>1</v>
      </c>
      <c r="O431" s="81" t="n">
        <v>0</v>
      </c>
      <c r="P431" s="81" t="n">
        <v>5.55700016</v>
      </c>
      <c r="Q431" s="81" t="n">
        <v>0.933580339</v>
      </c>
      <c r="R431" s="81" t="n">
        <v>0</v>
      </c>
      <c r="S431" s="81" t="n">
        <v>0.358368158</v>
      </c>
      <c r="T431" s="81" t="n">
        <v>11.1838474</v>
      </c>
      <c r="U431" s="80">
        <f>U429*'4 Transform Matrices'!Y432+V429*'4 Transform Matrices'!AC432+W429*'4 Transform Matrices'!AG432</f>
        <v/>
      </c>
      <c r="V431" s="80">
        <f>U429*'4 Transform Matrices'!Z432+V429*'4 Transform Matrices'!AD432+W429*'4 Transform Matrices'!AH432</f>
        <v/>
      </c>
      <c r="W431" s="80">
        <f>U429*'4 Transform Matrices'!AA432+V429*'4 Transform Matrices'!AE432+W429*'4 Transform Matrices'!AI432</f>
        <v/>
      </c>
      <c r="X431" s="80">
        <f>U429*'4 Transform Matrices'!AB432+V429*'4 Transform Matrices'!AF432+W429*'4 Transform Matrices'!AJ432+X429</f>
        <v/>
      </c>
      <c r="Y431" s="80">
        <f>Y429*'4 Transform Matrices'!Y432+Z429*'4 Transform Matrices'!AC432+AA429*'4 Transform Matrices'!AG432</f>
        <v/>
      </c>
      <c r="Z431" s="80">
        <f>Y429*'4 Transform Matrices'!Z432+Z429*'4 Transform Matrices'!AD432+AA429*'4 Transform Matrices'!AH432</f>
        <v/>
      </c>
      <c r="AA431" s="80">
        <f>Y429*'4 Transform Matrices'!AA432+Z429*'4 Transform Matrices'!AE432+AA429*'4 Transform Matrices'!AI432</f>
        <v/>
      </c>
      <c r="AB431" s="80">
        <f>Y429*'4 Transform Matrices'!AB432+Z429*'4 Transform Matrices'!AF432+AA429*'4 Transform Matrices'!AJ432+AB429</f>
        <v/>
      </c>
      <c r="AC431" s="80">
        <f>AC429*'4 Transform Matrices'!Y432+AD429*'4 Transform Matrices'!AC432+AE429*'4 Transform Matrices'!AG432</f>
        <v/>
      </c>
      <c r="AD431" s="80">
        <f>AC429*'4 Transform Matrices'!Z432+AD429*'4 Transform Matrices'!AD432+AE429*'4 Transform Matrices'!AH432</f>
        <v/>
      </c>
      <c r="AE431" s="80">
        <f>AC429*'4 Transform Matrices'!AA432+AD429*'4 Transform Matrices'!AE432+AE429*'4 Transform Matrices'!AI432</f>
        <v/>
      </c>
      <c r="AF431" s="80">
        <f>AC429*'4 Transform Matrices'!AB432+AD429*'4 Transform Matrices'!AF432+AE429*'4 Transform Matrices'!AJ432+AF429</f>
        <v/>
      </c>
      <c r="AG431" s="82">
        <f>MAX(ABS(I431-U431),ABS(J431-V431),ABS(K431-W431),ABS(L431-X431),ABS(M431-Y431),ABS(N431-Z431),ABS(O431-AA431),ABS(P431-AB431),ABS(Q431-AC431),ABS(R431-AD431),ABS(S431-AE431),ABS(T431-AF431))</f>
        <v/>
      </c>
      <c r="AI431" s="14" t="inlineStr">
        <is>
          <t>Yaw spins at ~40 rev/s (alternating direction)</t>
        </is>
      </c>
    </row>
    <row r="432">
      <c r="A432" s="67" t="inlineStr">
        <is>
          <t>- Prop hub</t>
        </is>
      </c>
      <c r="B432" s="52" t="inlineStr">
        <is>
          <t>UAV-33</t>
        </is>
      </c>
      <c r="C432" s="59" t="inlineStr">
        <is>
          <t>Sphere</t>
        </is>
      </c>
      <c r="D432" s="52" t="inlineStr">
        <is>
          <t>UAV-32</t>
        </is>
      </c>
      <c r="E432" s="52" t="n">
        <v>3</v>
      </c>
      <c r="F432" s="54">
        <f>L432</f>
        <v/>
      </c>
      <c r="G432" s="54">
        <f>P432</f>
        <v/>
      </c>
      <c r="H432" s="54">
        <f>T432</f>
        <v/>
      </c>
      <c r="I432" s="81" t="n">
        <v>0.00895920396</v>
      </c>
      <c r="J432" s="81" t="n">
        <v>0</v>
      </c>
      <c r="K432" s="81" t="n">
        <v>-0.0233395081</v>
      </c>
      <c r="L432" s="81" t="n">
        <v>0.18384777</v>
      </c>
      <c r="M432" s="81" t="n">
        <v>0</v>
      </c>
      <c r="N432" s="81" t="n">
        <v>0.0250000004</v>
      </c>
      <c r="O432" s="81" t="n">
        <v>0</v>
      </c>
      <c r="P432" s="81" t="n">
        <v>5.55700016</v>
      </c>
      <c r="Q432" s="81" t="n">
        <v>0.0233395081</v>
      </c>
      <c r="R432" s="81" t="n">
        <v>0</v>
      </c>
      <c r="S432" s="81" t="n">
        <v>0.00895920396</v>
      </c>
      <c r="T432" s="81" t="n">
        <v>11.1838474</v>
      </c>
      <c r="U432" s="80">
        <f>U431*'4 Transform Matrices'!Y433+V431*'4 Transform Matrices'!AC433+W431*'4 Transform Matrices'!AG433</f>
        <v/>
      </c>
      <c r="V432" s="80">
        <f>U431*'4 Transform Matrices'!Z433+V431*'4 Transform Matrices'!AD433+W431*'4 Transform Matrices'!AH433</f>
        <v/>
      </c>
      <c r="W432" s="80">
        <f>U431*'4 Transform Matrices'!AA433+V431*'4 Transform Matrices'!AE433+W431*'4 Transform Matrices'!AI433</f>
        <v/>
      </c>
      <c r="X432" s="80">
        <f>U431*'4 Transform Matrices'!AB433+V431*'4 Transform Matrices'!AF433+W431*'4 Transform Matrices'!AJ433+X431</f>
        <v/>
      </c>
      <c r="Y432" s="80">
        <f>Y431*'4 Transform Matrices'!Y433+Z431*'4 Transform Matrices'!AC433+AA431*'4 Transform Matrices'!AG433</f>
        <v/>
      </c>
      <c r="Z432" s="80">
        <f>Y431*'4 Transform Matrices'!Z433+Z431*'4 Transform Matrices'!AD433+AA431*'4 Transform Matrices'!AH433</f>
        <v/>
      </c>
      <c r="AA432" s="80">
        <f>Y431*'4 Transform Matrices'!AA433+Z431*'4 Transform Matrices'!AE433+AA431*'4 Transform Matrices'!AI433</f>
        <v/>
      </c>
      <c r="AB432" s="80">
        <f>Y431*'4 Transform Matrices'!AB433+Z431*'4 Transform Matrices'!AF433+AA431*'4 Transform Matrices'!AJ433+AB431</f>
        <v/>
      </c>
      <c r="AC432" s="80">
        <f>AC431*'4 Transform Matrices'!Y433+AD431*'4 Transform Matrices'!AC433+AE431*'4 Transform Matrices'!AG433</f>
        <v/>
      </c>
      <c r="AD432" s="80">
        <f>AC431*'4 Transform Matrices'!Z433+AD431*'4 Transform Matrices'!AD433+AE431*'4 Transform Matrices'!AH433</f>
        <v/>
      </c>
      <c r="AE432" s="80">
        <f>AC431*'4 Transform Matrices'!AA433+AD431*'4 Transform Matrices'!AE433+AE431*'4 Transform Matrices'!AI433</f>
        <v/>
      </c>
      <c r="AF432" s="80">
        <f>AC431*'4 Transform Matrices'!AB433+AD431*'4 Transform Matrices'!AF433+AE431*'4 Transform Matrices'!AJ433+AF431</f>
        <v/>
      </c>
      <c r="AG432" s="82">
        <f>MAX(ABS(I432-U432),ABS(J432-V432),ABS(K432-W432),ABS(L432-X432),ABS(M432-Y432),ABS(N432-Z432),ABS(O432-AA432),ABS(P432-AB432),ABS(Q432-AC432),ABS(R432-AD432),ABS(S432-AE432),ABS(T432-AF432))</f>
        <v/>
      </c>
      <c r="AI432" s="14" t="inlineStr"/>
    </row>
    <row r="433">
      <c r="A433" s="67" t="inlineStr">
        <is>
          <t>- Prop blade</t>
        </is>
      </c>
      <c r="B433" s="52" t="inlineStr">
        <is>
          <t>UAV-34</t>
        </is>
      </c>
      <c r="C433" s="63" t="inlineStr">
        <is>
          <t>Cube</t>
        </is>
      </c>
      <c r="D433" s="52" t="inlineStr">
        <is>
          <t>UAV-32</t>
        </is>
      </c>
      <c r="E433" s="52" t="n">
        <v>3</v>
      </c>
      <c r="F433" s="54">
        <f>L433</f>
        <v/>
      </c>
      <c r="G433" s="54">
        <f>P433</f>
        <v/>
      </c>
      <c r="H433" s="54">
        <f>T433</f>
        <v/>
      </c>
      <c r="I433" s="81" t="n">
        <v>0.0716736317</v>
      </c>
      <c r="J433" s="81" t="n">
        <v>0</v>
      </c>
      <c r="K433" s="81" t="n">
        <v>-0.0168044455</v>
      </c>
      <c r="L433" s="81" t="n">
        <v>0.18384777</v>
      </c>
      <c r="M433" s="81" t="n">
        <v>0</v>
      </c>
      <c r="N433" s="81" t="n">
        <v>0.00400000019</v>
      </c>
      <c r="O433" s="81" t="n">
        <v>0</v>
      </c>
      <c r="P433" s="81" t="n">
        <v>5.55700016</v>
      </c>
      <c r="Q433" s="81" t="n">
        <v>0.186716065</v>
      </c>
      <c r="R433" s="81" t="n">
        <v>0</v>
      </c>
      <c r="S433" s="81" t="n">
        <v>0.00645062653</v>
      </c>
      <c r="T433" s="81" t="n">
        <v>11.1838474</v>
      </c>
      <c r="U433" s="80">
        <f>U431*'4 Transform Matrices'!Y434+V431*'4 Transform Matrices'!AC434+W431*'4 Transform Matrices'!AG434</f>
        <v/>
      </c>
      <c r="V433" s="80">
        <f>U431*'4 Transform Matrices'!Z434+V431*'4 Transform Matrices'!AD434+W431*'4 Transform Matrices'!AH434</f>
        <v/>
      </c>
      <c r="W433" s="80">
        <f>U431*'4 Transform Matrices'!AA434+V431*'4 Transform Matrices'!AE434+W431*'4 Transform Matrices'!AI434</f>
        <v/>
      </c>
      <c r="X433" s="80">
        <f>U431*'4 Transform Matrices'!AB434+V431*'4 Transform Matrices'!AF434+W431*'4 Transform Matrices'!AJ434+X431</f>
        <v/>
      </c>
      <c r="Y433" s="80">
        <f>Y431*'4 Transform Matrices'!Y434+Z431*'4 Transform Matrices'!AC434+AA431*'4 Transform Matrices'!AG434</f>
        <v/>
      </c>
      <c r="Z433" s="80">
        <f>Y431*'4 Transform Matrices'!Z434+Z431*'4 Transform Matrices'!AD434+AA431*'4 Transform Matrices'!AH434</f>
        <v/>
      </c>
      <c r="AA433" s="80">
        <f>Y431*'4 Transform Matrices'!AA434+Z431*'4 Transform Matrices'!AE434+AA431*'4 Transform Matrices'!AI434</f>
        <v/>
      </c>
      <c r="AB433" s="80">
        <f>Y431*'4 Transform Matrices'!AB434+Z431*'4 Transform Matrices'!AF434+AA431*'4 Transform Matrices'!AJ434+AB431</f>
        <v/>
      </c>
      <c r="AC433" s="80">
        <f>AC431*'4 Transform Matrices'!Y434+AD431*'4 Transform Matrices'!AC434+AE431*'4 Transform Matrices'!AG434</f>
        <v/>
      </c>
      <c r="AD433" s="80">
        <f>AC431*'4 Transform Matrices'!Z434+AD431*'4 Transform Matrices'!AD434+AE431*'4 Transform Matrices'!AH434</f>
        <v/>
      </c>
      <c r="AE433" s="80">
        <f>AC431*'4 Transform Matrices'!AA434+AD431*'4 Transform Matrices'!AE434+AE431*'4 Transform Matrices'!AI434</f>
        <v/>
      </c>
      <c r="AF433" s="80">
        <f>AC431*'4 Transform Matrices'!AB434+AD431*'4 Transform Matrices'!AF434+AE431*'4 Transform Matrices'!AJ434+AF431</f>
        <v/>
      </c>
      <c r="AG433" s="82">
        <f>MAX(ABS(I433-U433),ABS(J433-V433),ABS(K433-W433),ABS(L433-X433),ABS(M433-Y433),ABS(N433-Z433),ABS(O433-AA433),ABS(P433-AB433),ABS(Q433-AC433),ABS(R433-AD433),ABS(S433-AE433),ABS(T433-AF433))</f>
        <v/>
      </c>
      <c r="AI433" s="14" t="inlineStr"/>
    </row>
    <row r="434">
      <c r="A434" s="65" t="inlineStr">
        <is>
          <t>- Rotor blur disc</t>
        </is>
      </c>
      <c r="B434" s="52" t="inlineStr">
        <is>
          <t>UAV-35</t>
        </is>
      </c>
      <c r="C434" s="58" t="inlineStr">
        <is>
          <t>Cylinder</t>
        </is>
      </c>
      <c r="D434" s="52" t="inlineStr">
        <is>
          <t>UAV-30</t>
        </is>
      </c>
      <c r="E434" s="52" t="n">
        <v>2</v>
      </c>
      <c r="F434" s="54">
        <f>L434</f>
        <v/>
      </c>
      <c r="G434" s="54">
        <f>P434</f>
        <v/>
      </c>
      <c r="H434" s="54">
        <f>T434</f>
        <v/>
      </c>
      <c r="I434" s="81" t="n">
        <v>-0.204999998</v>
      </c>
      <c r="J434" s="81" t="n">
        <v>-1.79216695e-08</v>
      </c>
      <c r="K434" s="81" t="n">
        <v>7.642741889999999e-18</v>
      </c>
      <c r="L434" s="81" t="n">
        <v>0.18384777</v>
      </c>
      <c r="M434" s="81" t="n">
        <v>0</v>
      </c>
      <c r="N434" s="81" t="n">
        <v>-8.96083474e-09</v>
      </c>
      <c r="O434" s="81" t="n">
        <v>-0.00200000009</v>
      </c>
      <c r="P434" s="81" t="n">
        <v>5.55700016</v>
      </c>
      <c r="Q434" s="81" t="n">
        <v>1.79216695e-08</v>
      </c>
      <c r="R434" s="81" t="n">
        <v>-0.204999998</v>
      </c>
      <c r="S434" s="81" t="n">
        <v>8.74227774e-11</v>
      </c>
      <c r="T434" s="81" t="n">
        <v>11.1838474</v>
      </c>
      <c r="U434" s="80">
        <f>U429*'4 Transform Matrices'!Y435+V429*'4 Transform Matrices'!AC435+W429*'4 Transform Matrices'!AG435</f>
        <v/>
      </c>
      <c r="V434" s="80">
        <f>U429*'4 Transform Matrices'!Z435+V429*'4 Transform Matrices'!AD435+W429*'4 Transform Matrices'!AH435</f>
        <v/>
      </c>
      <c r="W434" s="80">
        <f>U429*'4 Transform Matrices'!AA435+V429*'4 Transform Matrices'!AE435+W429*'4 Transform Matrices'!AI435</f>
        <v/>
      </c>
      <c r="X434" s="80">
        <f>U429*'4 Transform Matrices'!AB435+V429*'4 Transform Matrices'!AF435+W429*'4 Transform Matrices'!AJ435+X429</f>
        <v/>
      </c>
      <c r="Y434" s="80">
        <f>Y429*'4 Transform Matrices'!Y435+Z429*'4 Transform Matrices'!AC435+AA429*'4 Transform Matrices'!AG435</f>
        <v/>
      </c>
      <c r="Z434" s="80">
        <f>Y429*'4 Transform Matrices'!Z435+Z429*'4 Transform Matrices'!AD435+AA429*'4 Transform Matrices'!AH435</f>
        <v/>
      </c>
      <c r="AA434" s="80">
        <f>Y429*'4 Transform Matrices'!AA435+Z429*'4 Transform Matrices'!AE435+AA429*'4 Transform Matrices'!AI435</f>
        <v/>
      </c>
      <c r="AB434" s="80">
        <f>Y429*'4 Transform Matrices'!AB435+Z429*'4 Transform Matrices'!AF435+AA429*'4 Transform Matrices'!AJ435+AB429</f>
        <v/>
      </c>
      <c r="AC434" s="80">
        <f>AC429*'4 Transform Matrices'!Y435+AD429*'4 Transform Matrices'!AC435+AE429*'4 Transform Matrices'!AG435</f>
        <v/>
      </c>
      <c r="AD434" s="80">
        <f>AC429*'4 Transform Matrices'!Z435+AD429*'4 Transform Matrices'!AD435+AE429*'4 Transform Matrices'!AH435</f>
        <v/>
      </c>
      <c r="AE434" s="80">
        <f>AC429*'4 Transform Matrices'!AA435+AD429*'4 Transform Matrices'!AE435+AE429*'4 Transform Matrices'!AI435</f>
        <v/>
      </c>
      <c r="AF434" s="80">
        <f>AC429*'4 Transform Matrices'!AB435+AD429*'4 Transform Matrices'!AF435+AE429*'4 Transform Matrices'!AJ435+AF429</f>
        <v/>
      </c>
      <c r="AG434" s="82">
        <f>MAX(ABS(I434-U434),ABS(J434-V434),ABS(K434-W434),ABS(L434-X434),ABS(M434-Y434),ABS(N434-Z434),ABS(O434-AA434),ABS(P434-AB434),ABS(Q434-AC434),ABS(R434-AD434),ABS(S434-AE434),ABS(T434-AF434))</f>
        <v/>
      </c>
      <c r="AI434" s="14" t="inlineStr"/>
    </row>
    <row r="435">
      <c r="A435" s="60" t="inlineStr">
        <is>
          <t>- Strobe</t>
        </is>
      </c>
      <c r="B435" s="52" t="inlineStr">
        <is>
          <t>UAV-36</t>
        </is>
      </c>
      <c r="C435" s="59" t="inlineStr">
        <is>
          <t>Sphere</t>
        </is>
      </c>
      <c r="D435" s="52" t="inlineStr">
        <is>
          <t>UAV-00</t>
        </is>
      </c>
      <c r="E435" s="52" t="n">
        <v>1</v>
      </c>
      <c r="F435" s="54">
        <f>L435</f>
        <v/>
      </c>
      <c r="G435" s="54">
        <f>P435</f>
        <v/>
      </c>
      <c r="H435" s="54">
        <f>T435</f>
        <v/>
      </c>
      <c r="I435" s="81" t="n">
        <v>-0.0219999999</v>
      </c>
      <c r="J435" s="81" t="n">
        <v>0</v>
      </c>
      <c r="K435" s="81" t="n">
        <v>-1.92330107e-09</v>
      </c>
      <c r="L435" s="81" t="n">
        <v>1.18020749e-08</v>
      </c>
      <c r="M435" s="81" t="n">
        <v>0</v>
      </c>
      <c r="N435" s="81" t="n">
        <v>0.0160000008</v>
      </c>
      <c r="O435" s="81" t="n">
        <v>0</v>
      </c>
      <c r="P435" s="81" t="n">
        <v>5.51999998</v>
      </c>
      <c r="Q435" s="81" t="n">
        <v>1.92330107e-09</v>
      </c>
      <c r="R435" s="81" t="n">
        <v>0</v>
      </c>
      <c r="S435" s="81" t="n">
        <v>-0.0219999999</v>
      </c>
      <c r="T435" s="81" t="n">
        <v>11.1350002</v>
      </c>
      <c r="U435" s="80">
        <f>U399*'4 Transform Matrices'!Y436+V399*'4 Transform Matrices'!AC436+W399*'4 Transform Matrices'!AG436</f>
        <v/>
      </c>
      <c r="V435" s="80">
        <f>U399*'4 Transform Matrices'!Z436+V399*'4 Transform Matrices'!AD436+W399*'4 Transform Matrices'!AH436</f>
        <v/>
      </c>
      <c r="W435" s="80">
        <f>U399*'4 Transform Matrices'!AA436+V399*'4 Transform Matrices'!AE436+W399*'4 Transform Matrices'!AI436</f>
        <v/>
      </c>
      <c r="X435" s="80">
        <f>U399*'4 Transform Matrices'!AB436+V399*'4 Transform Matrices'!AF436+W399*'4 Transform Matrices'!AJ436+X399</f>
        <v/>
      </c>
      <c r="Y435" s="80">
        <f>Y399*'4 Transform Matrices'!Y436+Z399*'4 Transform Matrices'!AC436+AA399*'4 Transform Matrices'!AG436</f>
        <v/>
      </c>
      <c r="Z435" s="80">
        <f>Y399*'4 Transform Matrices'!Z436+Z399*'4 Transform Matrices'!AD436+AA399*'4 Transform Matrices'!AH436</f>
        <v/>
      </c>
      <c r="AA435" s="80">
        <f>Y399*'4 Transform Matrices'!AA436+Z399*'4 Transform Matrices'!AE436+AA399*'4 Transform Matrices'!AI436</f>
        <v/>
      </c>
      <c r="AB435" s="80">
        <f>Y399*'4 Transform Matrices'!AB436+Z399*'4 Transform Matrices'!AF436+AA399*'4 Transform Matrices'!AJ436+AB399</f>
        <v/>
      </c>
      <c r="AC435" s="80">
        <f>AC399*'4 Transform Matrices'!Y436+AD399*'4 Transform Matrices'!AC436+AE399*'4 Transform Matrices'!AG436</f>
        <v/>
      </c>
      <c r="AD435" s="80">
        <f>AC399*'4 Transform Matrices'!Z436+AD399*'4 Transform Matrices'!AD436+AE399*'4 Transform Matrices'!AH436</f>
        <v/>
      </c>
      <c r="AE435" s="80">
        <f>AC399*'4 Transform Matrices'!AA436+AD399*'4 Transform Matrices'!AE436+AE399*'4 Transform Matrices'!AI436</f>
        <v/>
      </c>
      <c r="AF435" s="80">
        <f>AC399*'4 Transform Matrices'!AB436+AD399*'4 Transform Matrices'!AF436+AE399*'4 Transform Matrices'!AJ436+AF399</f>
        <v/>
      </c>
      <c r="AG435" s="82">
        <f>MAX(ABS(I435-U435),ABS(J435-V435),ABS(K435-W435),ABS(L435-X435),ABS(M435-Y435),ABS(N435-Z435),ABS(O435-AA435),ABS(P435-AB435),ABS(Q435-AC435),ABS(R435-AD435),ABS(S435-AE435),ABS(T435-AF435))</f>
        <v/>
      </c>
      <c r="AI435" s="14" t="inlineStr">
        <is>
          <t>Double flash every second</t>
        </is>
      </c>
    </row>
    <row r="436">
      <c r="A436" s="60" t="inlineStr">
        <is>
          <t>- Landing strut</t>
        </is>
      </c>
      <c r="B436" s="52" t="inlineStr">
        <is>
          <t>UAV-37</t>
        </is>
      </c>
      <c r="C436" s="58" t="inlineStr">
        <is>
          <t>Cylinder</t>
        </is>
      </c>
      <c r="D436" s="52" t="inlineStr">
        <is>
          <t>UAV-00</t>
        </is>
      </c>
      <c r="E436" s="52" t="n">
        <v>1</v>
      </c>
      <c r="F436" s="54">
        <f>L436</f>
        <v/>
      </c>
      <c r="G436" s="54">
        <f>P436</f>
        <v/>
      </c>
      <c r="H436" s="54">
        <f>T436</f>
        <v/>
      </c>
      <c r="I436" s="81" t="n">
        <v>-0.0120000001</v>
      </c>
      <c r="J436" s="81" t="n">
        <v>-1.04907327e-09</v>
      </c>
      <c r="K436" s="81" t="n">
        <v>3.43923408e-16</v>
      </c>
      <c r="L436" s="81" t="n">
        <v>0.0600000061</v>
      </c>
      <c r="M436" s="81" t="n">
        <v>0</v>
      </c>
      <c r="N436" s="81" t="n">
        <v>-5.24536636e-10</v>
      </c>
      <c r="O436" s="81" t="n">
        <v>-0.0900000036</v>
      </c>
      <c r="P436" s="81" t="n">
        <v>5.42000008</v>
      </c>
      <c r="Q436" s="81" t="n">
        <v>1.04907327e-09</v>
      </c>
      <c r="R436" s="81" t="n">
        <v>-0.0120000001</v>
      </c>
      <c r="S436" s="81" t="n">
        <v>3.93402511e-09</v>
      </c>
      <c r="T436" s="81" t="n">
        <v>11.0699997</v>
      </c>
      <c r="U436" s="80">
        <f>U399*'4 Transform Matrices'!Y437+V399*'4 Transform Matrices'!AC437+W399*'4 Transform Matrices'!AG437</f>
        <v/>
      </c>
      <c r="V436" s="80">
        <f>U399*'4 Transform Matrices'!Z437+V399*'4 Transform Matrices'!AD437+W399*'4 Transform Matrices'!AH437</f>
        <v/>
      </c>
      <c r="W436" s="80">
        <f>U399*'4 Transform Matrices'!AA437+V399*'4 Transform Matrices'!AE437+W399*'4 Transform Matrices'!AI437</f>
        <v/>
      </c>
      <c r="X436" s="80">
        <f>U399*'4 Transform Matrices'!AB437+V399*'4 Transform Matrices'!AF437+W399*'4 Transform Matrices'!AJ437+X399</f>
        <v/>
      </c>
      <c r="Y436" s="80">
        <f>Y399*'4 Transform Matrices'!Y437+Z399*'4 Transform Matrices'!AC437+AA399*'4 Transform Matrices'!AG437</f>
        <v/>
      </c>
      <c r="Z436" s="80">
        <f>Y399*'4 Transform Matrices'!Z437+Z399*'4 Transform Matrices'!AD437+AA399*'4 Transform Matrices'!AH437</f>
        <v/>
      </c>
      <c r="AA436" s="80">
        <f>Y399*'4 Transform Matrices'!AA437+Z399*'4 Transform Matrices'!AE437+AA399*'4 Transform Matrices'!AI437</f>
        <v/>
      </c>
      <c r="AB436" s="80">
        <f>Y399*'4 Transform Matrices'!AB437+Z399*'4 Transform Matrices'!AF437+AA399*'4 Transform Matrices'!AJ437+AB399</f>
        <v/>
      </c>
      <c r="AC436" s="80">
        <f>AC399*'4 Transform Matrices'!Y437+AD399*'4 Transform Matrices'!AC437+AE399*'4 Transform Matrices'!AG437</f>
        <v/>
      </c>
      <c r="AD436" s="80">
        <f>AC399*'4 Transform Matrices'!Z437+AD399*'4 Transform Matrices'!AD437+AE399*'4 Transform Matrices'!AH437</f>
        <v/>
      </c>
      <c r="AE436" s="80">
        <f>AC399*'4 Transform Matrices'!AA437+AD399*'4 Transform Matrices'!AE437+AE399*'4 Transform Matrices'!AI437</f>
        <v/>
      </c>
      <c r="AF436" s="80">
        <f>AC399*'4 Transform Matrices'!AB437+AD399*'4 Transform Matrices'!AF437+AE399*'4 Transform Matrices'!AJ437+AF399</f>
        <v/>
      </c>
      <c r="AG436" s="82">
        <f>MAX(ABS(I436-U436),ABS(J436-V436),ABS(K436-W436),ABS(L436-X436),ABS(M436-Y436),ABS(N436-Z436),ABS(O436-AA436),ABS(P436-AB436),ABS(Q436-AC436),ABS(R436-AD436),ABS(S436-AE436),ABS(T436-AF436))</f>
        <v/>
      </c>
      <c r="AI436" s="14" t="inlineStr"/>
    </row>
    <row r="437">
      <c r="A437" s="60" t="inlineStr">
        <is>
          <t>- Landing strut</t>
        </is>
      </c>
      <c r="B437" s="52" t="inlineStr">
        <is>
          <t>UAV-38</t>
        </is>
      </c>
      <c r="C437" s="58" t="inlineStr">
        <is>
          <t>Cylinder</t>
        </is>
      </c>
      <c r="D437" s="52" t="inlineStr">
        <is>
          <t>UAV-00</t>
        </is>
      </c>
      <c r="E437" s="52" t="n">
        <v>1</v>
      </c>
      <c r="F437" s="54">
        <f>L437</f>
        <v/>
      </c>
      <c r="G437" s="54">
        <f>P437</f>
        <v/>
      </c>
      <c r="H437" s="54">
        <f>T437</f>
        <v/>
      </c>
      <c r="I437" s="81" t="n">
        <v>-0.0120000001</v>
      </c>
      <c r="J437" s="81" t="n">
        <v>-1.04907327e-09</v>
      </c>
      <c r="K437" s="81" t="n">
        <v>3.43923408e-16</v>
      </c>
      <c r="L437" s="81" t="n">
        <v>0.0599999912</v>
      </c>
      <c r="M437" s="81" t="n">
        <v>0</v>
      </c>
      <c r="N437" s="81" t="n">
        <v>-5.24536636e-10</v>
      </c>
      <c r="O437" s="81" t="n">
        <v>-0.0900000036</v>
      </c>
      <c r="P437" s="81" t="n">
        <v>5.42000008</v>
      </c>
      <c r="Q437" s="81" t="n">
        <v>1.04907327e-09</v>
      </c>
      <c r="R437" s="81" t="n">
        <v>-0.0120000001</v>
      </c>
      <c r="S437" s="81" t="n">
        <v>3.93402511e-09</v>
      </c>
      <c r="T437" s="81" t="n">
        <v>10.9300003</v>
      </c>
      <c r="U437" s="80">
        <f>U399*'4 Transform Matrices'!Y438+V399*'4 Transform Matrices'!AC438+W399*'4 Transform Matrices'!AG438</f>
        <v/>
      </c>
      <c r="V437" s="80">
        <f>U399*'4 Transform Matrices'!Z438+V399*'4 Transform Matrices'!AD438+W399*'4 Transform Matrices'!AH438</f>
        <v/>
      </c>
      <c r="W437" s="80">
        <f>U399*'4 Transform Matrices'!AA438+V399*'4 Transform Matrices'!AE438+W399*'4 Transform Matrices'!AI438</f>
        <v/>
      </c>
      <c r="X437" s="80">
        <f>U399*'4 Transform Matrices'!AB438+V399*'4 Transform Matrices'!AF438+W399*'4 Transform Matrices'!AJ438+X399</f>
        <v/>
      </c>
      <c r="Y437" s="80">
        <f>Y399*'4 Transform Matrices'!Y438+Z399*'4 Transform Matrices'!AC438+AA399*'4 Transform Matrices'!AG438</f>
        <v/>
      </c>
      <c r="Z437" s="80">
        <f>Y399*'4 Transform Matrices'!Z438+Z399*'4 Transform Matrices'!AD438+AA399*'4 Transform Matrices'!AH438</f>
        <v/>
      </c>
      <c r="AA437" s="80">
        <f>Y399*'4 Transform Matrices'!AA438+Z399*'4 Transform Matrices'!AE438+AA399*'4 Transform Matrices'!AI438</f>
        <v/>
      </c>
      <c r="AB437" s="80">
        <f>Y399*'4 Transform Matrices'!AB438+Z399*'4 Transform Matrices'!AF438+AA399*'4 Transform Matrices'!AJ438+AB399</f>
        <v/>
      </c>
      <c r="AC437" s="80">
        <f>AC399*'4 Transform Matrices'!Y438+AD399*'4 Transform Matrices'!AC438+AE399*'4 Transform Matrices'!AG438</f>
        <v/>
      </c>
      <c r="AD437" s="80">
        <f>AC399*'4 Transform Matrices'!Z438+AD399*'4 Transform Matrices'!AD438+AE399*'4 Transform Matrices'!AH438</f>
        <v/>
      </c>
      <c r="AE437" s="80">
        <f>AC399*'4 Transform Matrices'!AA438+AD399*'4 Transform Matrices'!AE438+AE399*'4 Transform Matrices'!AI438</f>
        <v/>
      </c>
      <c r="AF437" s="80">
        <f>AC399*'4 Transform Matrices'!AB438+AD399*'4 Transform Matrices'!AF438+AE399*'4 Transform Matrices'!AJ438+AF399</f>
        <v/>
      </c>
      <c r="AG437" s="82">
        <f>MAX(ABS(I437-U437),ABS(J437-V437),ABS(K437-W437),ABS(L437-X437),ABS(M437-Y437),ABS(N437-Z437),ABS(O437-AA437),ABS(P437-AB437),ABS(Q437-AC437),ABS(R437-AD437),ABS(S437-AE437),ABS(T437-AF437))</f>
        <v/>
      </c>
      <c r="AI437" s="14" t="inlineStr"/>
    </row>
    <row r="438">
      <c r="A438" s="60" t="inlineStr">
        <is>
          <t>- Landing skid</t>
        </is>
      </c>
      <c r="B438" s="52" t="inlineStr">
        <is>
          <t>UAV-39</t>
        </is>
      </c>
      <c r="C438" s="58" t="inlineStr">
        <is>
          <t>Cylinder</t>
        </is>
      </c>
      <c r="D438" s="52" t="inlineStr">
        <is>
          <t>UAV-00</t>
        </is>
      </c>
      <c r="E438" s="52" t="n">
        <v>1</v>
      </c>
      <c r="F438" s="54">
        <f>L438</f>
        <v/>
      </c>
      <c r="G438" s="54">
        <f>P438</f>
        <v/>
      </c>
      <c r="H438" s="54">
        <f>T438</f>
        <v/>
      </c>
      <c r="I438" s="81" t="n">
        <v>-0.0140000004</v>
      </c>
      <c r="J438" s="81" t="n">
        <v>0</v>
      </c>
      <c r="K438" s="81" t="n">
        <v>-2.09814655e-08</v>
      </c>
      <c r="L438" s="81" t="n">
        <v>0.0599999987</v>
      </c>
      <c r="M438" s="81" t="n">
        <v>0</v>
      </c>
      <c r="N438" s="81" t="n">
        <v>0.0140000004</v>
      </c>
      <c r="O438" s="81" t="n">
        <v>0</v>
      </c>
      <c r="P438" s="81" t="n">
        <v>5.375</v>
      </c>
      <c r="Q438" s="81" t="n">
        <v>1.22391886e-09</v>
      </c>
      <c r="R438" s="81" t="n">
        <v>0</v>
      </c>
      <c r="S438" s="81" t="n">
        <v>-0.239999995</v>
      </c>
      <c r="T438" s="81" t="n">
        <v>11</v>
      </c>
      <c r="U438" s="80">
        <f>U399*'4 Transform Matrices'!Y439+V399*'4 Transform Matrices'!AC439+W399*'4 Transform Matrices'!AG439</f>
        <v/>
      </c>
      <c r="V438" s="80">
        <f>U399*'4 Transform Matrices'!Z439+V399*'4 Transform Matrices'!AD439+W399*'4 Transform Matrices'!AH439</f>
        <v/>
      </c>
      <c r="W438" s="80">
        <f>U399*'4 Transform Matrices'!AA439+V399*'4 Transform Matrices'!AE439+W399*'4 Transform Matrices'!AI439</f>
        <v/>
      </c>
      <c r="X438" s="80">
        <f>U399*'4 Transform Matrices'!AB439+V399*'4 Transform Matrices'!AF439+W399*'4 Transform Matrices'!AJ439+X399</f>
        <v/>
      </c>
      <c r="Y438" s="80">
        <f>Y399*'4 Transform Matrices'!Y439+Z399*'4 Transform Matrices'!AC439+AA399*'4 Transform Matrices'!AG439</f>
        <v/>
      </c>
      <c r="Z438" s="80">
        <f>Y399*'4 Transform Matrices'!Z439+Z399*'4 Transform Matrices'!AD439+AA399*'4 Transform Matrices'!AH439</f>
        <v/>
      </c>
      <c r="AA438" s="80">
        <f>Y399*'4 Transform Matrices'!AA439+Z399*'4 Transform Matrices'!AE439+AA399*'4 Transform Matrices'!AI439</f>
        <v/>
      </c>
      <c r="AB438" s="80">
        <f>Y399*'4 Transform Matrices'!AB439+Z399*'4 Transform Matrices'!AF439+AA399*'4 Transform Matrices'!AJ439+AB399</f>
        <v/>
      </c>
      <c r="AC438" s="80">
        <f>AC399*'4 Transform Matrices'!Y439+AD399*'4 Transform Matrices'!AC439+AE399*'4 Transform Matrices'!AG439</f>
        <v/>
      </c>
      <c r="AD438" s="80">
        <f>AC399*'4 Transform Matrices'!Z439+AD399*'4 Transform Matrices'!AD439+AE399*'4 Transform Matrices'!AH439</f>
        <v/>
      </c>
      <c r="AE438" s="80">
        <f>AC399*'4 Transform Matrices'!AA439+AD399*'4 Transform Matrices'!AE439+AE399*'4 Transform Matrices'!AI439</f>
        <v/>
      </c>
      <c r="AF438" s="80">
        <f>AC399*'4 Transform Matrices'!AB439+AD399*'4 Transform Matrices'!AF439+AE399*'4 Transform Matrices'!AJ439+AF399</f>
        <v/>
      </c>
      <c r="AG438" s="82">
        <f>MAX(ABS(I438-U438),ABS(J438-V438),ABS(K438-W438),ABS(L438-X438),ABS(M438-Y438),ABS(N438-Z438),ABS(O438-AA438),ABS(P438-AB438),ABS(Q438-AC438),ABS(R438-AD438),ABS(S438-AE438),ABS(T438-AF438))</f>
        <v/>
      </c>
      <c r="AI438" s="14" t="inlineStr"/>
    </row>
    <row r="439">
      <c r="A439" s="60" t="inlineStr">
        <is>
          <t>- Landing strut</t>
        </is>
      </c>
      <c r="B439" s="52" t="inlineStr">
        <is>
          <t>UAV-40</t>
        </is>
      </c>
      <c r="C439" s="58" t="inlineStr">
        <is>
          <t>Cylinder</t>
        </is>
      </c>
      <c r="D439" s="52" t="inlineStr">
        <is>
          <t>UAV-00</t>
        </is>
      </c>
      <c r="E439" s="52" t="n">
        <v>1</v>
      </c>
      <c r="F439" s="54">
        <f>L439</f>
        <v/>
      </c>
      <c r="G439" s="54">
        <f>P439</f>
        <v/>
      </c>
      <c r="H439" s="54">
        <f>T439</f>
        <v/>
      </c>
      <c r="I439" s="81" t="n">
        <v>-0.0120000001</v>
      </c>
      <c r="J439" s="81" t="n">
        <v>-1.04907327e-09</v>
      </c>
      <c r="K439" s="81" t="n">
        <v>3.43923408e-16</v>
      </c>
      <c r="L439" s="81" t="n">
        <v>-0.0599999912</v>
      </c>
      <c r="M439" s="81" t="n">
        <v>0</v>
      </c>
      <c r="N439" s="81" t="n">
        <v>-5.24536636e-10</v>
      </c>
      <c r="O439" s="81" t="n">
        <v>-0.0900000036</v>
      </c>
      <c r="P439" s="81" t="n">
        <v>5.42000008</v>
      </c>
      <c r="Q439" s="81" t="n">
        <v>1.04907327e-09</v>
      </c>
      <c r="R439" s="81" t="n">
        <v>-0.0120000001</v>
      </c>
      <c r="S439" s="81" t="n">
        <v>3.93402511e-09</v>
      </c>
      <c r="T439" s="81" t="n">
        <v>11.0699997</v>
      </c>
      <c r="U439" s="80">
        <f>U399*'4 Transform Matrices'!Y440+V399*'4 Transform Matrices'!AC440+W399*'4 Transform Matrices'!AG440</f>
        <v/>
      </c>
      <c r="V439" s="80">
        <f>U399*'4 Transform Matrices'!Z440+V399*'4 Transform Matrices'!AD440+W399*'4 Transform Matrices'!AH440</f>
        <v/>
      </c>
      <c r="W439" s="80">
        <f>U399*'4 Transform Matrices'!AA440+V399*'4 Transform Matrices'!AE440+W399*'4 Transform Matrices'!AI440</f>
        <v/>
      </c>
      <c r="X439" s="80">
        <f>U399*'4 Transform Matrices'!AB440+V399*'4 Transform Matrices'!AF440+W399*'4 Transform Matrices'!AJ440+X399</f>
        <v/>
      </c>
      <c r="Y439" s="80">
        <f>Y399*'4 Transform Matrices'!Y440+Z399*'4 Transform Matrices'!AC440+AA399*'4 Transform Matrices'!AG440</f>
        <v/>
      </c>
      <c r="Z439" s="80">
        <f>Y399*'4 Transform Matrices'!Z440+Z399*'4 Transform Matrices'!AD440+AA399*'4 Transform Matrices'!AH440</f>
        <v/>
      </c>
      <c r="AA439" s="80">
        <f>Y399*'4 Transform Matrices'!AA440+Z399*'4 Transform Matrices'!AE440+AA399*'4 Transform Matrices'!AI440</f>
        <v/>
      </c>
      <c r="AB439" s="80">
        <f>Y399*'4 Transform Matrices'!AB440+Z399*'4 Transform Matrices'!AF440+AA399*'4 Transform Matrices'!AJ440+AB399</f>
        <v/>
      </c>
      <c r="AC439" s="80">
        <f>AC399*'4 Transform Matrices'!Y440+AD399*'4 Transform Matrices'!AC440+AE399*'4 Transform Matrices'!AG440</f>
        <v/>
      </c>
      <c r="AD439" s="80">
        <f>AC399*'4 Transform Matrices'!Z440+AD399*'4 Transform Matrices'!AD440+AE399*'4 Transform Matrices'!AH440</f>
        <v/>
      </c>
      <c r="AE439" s="80">
        <f>AC399*'4 Transform Matrices'!AA440+AD399*'4 Transform Matrices'!AE440+AE399*'4 Transform Matrices'!AI440</f>
        <v/>
      </c>
      <c r="AF439" s="80">
        <f>AC399*'4 Transform Matrices'!AB440+AD399*'4 Transform Matrices'!AF440+AE399*'4 Transform Matrices'!AJ440+AF399</f>
        <v/>
      </c>
      <c r="AG439" s="82">
        <f>MAX(ABS(I439-U439),ABS(J439-V439),ABS(K439-W439),ABS(L439-X439),ABS(M439-Y439),ABS(N439-Z439),ABS(O439-AA439),ABS(P439-AB439),ABS(Q439-AC439),ABS(R439-AD439),ABS(S439-AE439),ABS(T439-AF439))</f>
        <v/>
      </c>
      <c r="AI439" s="14" t="inlineStr"/>
    </row>
    <row r="440">
      <c r="A440" s="60" t="inlineStr">
        <is>
          <t>- Landing strut</t>
        </is>
      </c>
      <c r="B440" s="52" t="inlineStr">
        <is>
          <t>UAV-41</t>
        </is>
      </c>
      <c r="C440" s="58" t="inlineStr">
        <is>
          <t>Cylinder</t>
        </is>
      </c>
      <c r="D440" s="52" t="inlineStr">
        <is>
          <t>UAV-00</t>
        </is>
      </c>
      <c r="E440" s="52" t="n">
        <v>1</v>
      </c>
      <c r="F440" s="54">
        <f>L440</f>
        <v/>
      </c>
      <c r="G440" s="54">
        <f>P440</f>
        <v/>
      </c>
      <c r="H440" s="54">
        <f>T440</f>
        <v/>
      </c>
      <c r="I440" s="81" t="n">
        <v>-0.0120000001</v>
      </c>
      <c r="J440" s="81" t="n">
        <v>-1.04907327e-09</v>
      </c>
      <c r="K440" s="81" t="n">
        <v>3.43923408e-16</v>
      </c>
      <c r="L440" s="81" t="n">
        <v>-0.0600000061</v>
      </c>
      <c r="M440" s="81" t="n">
        <v>0</v>
      </c>
      <c r="N440" s="81" t="n">
        <v>-5.24536636e-10</v>
      </c>
      <c r="O440" s="81" t="n">
        <v>-0.0900000036</v>
      </c>
      <c r="P440" s="81" t="n">
        <v>5.42000008</v>
      </c>
      <c r="Q440" s="81" t="n">
        <v>1.04907327e-09</v>
      </c>
      <c r="R440" s="81" t="n">
        <v>-0.0120000001</v>
      </c>
      <c r="S440" s="81" t="n">
        <v>3.93402511e-09</v>
      </c>
      <c r="T440" s="81" t="n">
        <v>10.9300003</v>
      </c>
      <c r="U440" s="80">
        <f>U399*'4 Transform Matrices'!Y441+V399*'4 Transform Matrices'!AC441+W399*'4 Transform Matrices'!AG441</f>
        <v/>
      </c>
      <c r="V440" s="80">
        <f>U399*'4 Transform Matrices'!Z441+V399*'4 Transform Matrices'!AD441+W399*'4 Transform Matrices'!AH441</f>
        <v/>
      </c>
      <c r="W440" s="80">
        <f>U399*'4 Transform Matrices'!AA441+V399*'4 Transform Matrices'!AE441+W399*'4 Transform Matrices'!AI441</f>
        <v/>
      </c>
      <c r="X440" s="80">
        <f>U399*'4 Transform Matrices'!AB441+V399*'4 Transform Matrices'!AF441+W399*'4 Transform Matrices'!AJ441+X399</f>
        <v/>
      </c>
      <c r="Y440" s="80">
        <f>Y399*'4 Transform Matrices'!Y441+Z399*'4 Transform Matrices'!AC441+AA399*'4 Transform Matrices'!AG441</f>
        <v/>
      </c>
      <c r="Z440" s="80">
        <f>Y399*'4 Transform Matrices'!Z441+Z399*'4 Transform Matrices'!AD441+AA399*'4 Transform Matrices'!AH441</f>
        <v/>
      </c>
      <c r="AA440" s="80">
        <f>Y399*'4 Transform Matrices'!AA441+Z399*'4 Transform Matrices'!AE441+AA399*'4 Transform Matrices'!AI441</f>
        <v/>
      </c>
      <c r="AB440" s="80">
        <f>Y399*'4 Transform Matrices'!AB441+Z399*'4 Transform Matrices'!AF441+AA399*'4 Transform Matrices'!AJ441+AB399</f>
        <v/>
      </c>
      <c r="AC440" s="80">
        <f>AC399*'4 Transform Matrices'!Y441+AD399*'4 Transform Matrices'!AC441+AE399*'4 Transform Matrices'!AG441</f>
        <v/>
      </c>
      <c r="AD440" s="80">
        <f>AC399*'4 Transform Matrices'!Z441+AD399*'4 Transform Matrices'!AD441+AE399*'4 Transform Matrices'!AH441</f>
        <v/>
      </c>
      <c r="AE440" s="80">
        <f>AC399*'4 Transform Matrices'!AA441+AD399*'4 Transform Matrices'!AE441+AE399*'4 Transform Matrices'!AI441</f>
        <v/>
      </c>
      <c r="AF440" s="80">
        <f>AC399*'4 Transform Matrices'!AB441+AD399*'4 Transform Matrices'!AF441+AE399*'4 Transform Matrices'!AJ441+AF399</f>
        <v/>
      </c>
      <c r="AG440" s="82">
        <f>MAX(ABS(I440-U440),ABS(J440-V440),ABS(K440-W440),ABS(L440-X440),ABS(M440-Y440),ABS(N440-Z440),ABS(O440-AA440),ABS(P440-AB440),ABS(Q440-AC440),ABS(R440-AD440),ABS(S440-AE440),ABS(T440-AF440))</f>
        <v/>
      </c>
      <c r="AI440" s="14" t="inlineStr"/>
    </row>
    <row r="441">
      <c r="A441" s="60" t="inlineStr">
        <is>
          <t>- Landing skid</t>
        </is>
      </c>
      <c r="B441" s="52" t="inlineStr">
        <is>
          <t>UAV-42</t>
        </is>
      </c>
      <c r="C441" s="58" t="inlineStr">
        <is>
          <t>Cylinder</t>
        </is>
      </c>
      <c r="D441" s="52" t="inlineStr">
        <is>
          <t>UAV-00</t>
        </is>
      </c>
      <c r="E441" s="52" t="n">
        <v>1</v>
      </c>
      <c r="F441" s="54">
        <f>L441</f>
        <v/>
      </c>
      <c r="G441" s="54">
        <f>P441</f>
        <v/>
      </c>
      <c r="H441" s="54">
        <f>T441</f>
        <v/>
      </c>
      <c r="I441" s="81" t="n">
        <v>-0.0140000004</v>
      </c>
      <c r="J441" s="81" t="n">
        <v>0</v>
      </c>
      <c r="K441" s="81" t="n">
        <v>-2.09814655e-08</v>
      </c>
      <c r="L441" s="81" t="n">
        <v>-0.0599999987</v>
      </c>
      <c r="M441" s="81" t="n">
        <v>0</v>
      </c>
      <c r="N441" s="81" t="n">
        <v>0.0140000004</v>
      </c>
      <c r="O441" s="81" t="n">
        <v>0</v>
      </c>
      <c r="P441" s="81" t="n">
        <v>5.375</v>
      </c>
      <c r="Q441" s="81" t="n">
        <v>1.22391886e-09</v>
      </c>
      <c r="R441" s="81" t="n">
        <v>0</v>
      </c>
      <c r="S441" s="81" t="n">
        <v>-0.239999995</v>
      </c>
      <c r="T441" s="81" t="n">
        <v>11</v>
      </c>
      <c r="U441" s="80">
        <f>U399*'4 Transform Matrices'!Y442+V399*'4 Transform Matrices'!AC442+W399*'4 Transform Matrices'!AG442</f>
        <v/>
      </c>
      <c r="V441" s="80">
        <f>U399*'4 Transform Matrices'!Z442+V399*'4 Transform Matrices'!AD442+W399*'4 Transform Matrices'!AH442</f>
        <v/>
      </c>
      <c r="W441" s="80">
        <f>U399*'4 Transform Matrices'!AA442+V399*'4 Transform Matrices'!AE442+W399*'4 Transform Matrices'!AI442</f>
        <v/>
      </c>
      <c r="X441" s="80">
        <f>U399*'4 Transform Matrices'!AB442+V399*'4 Transform Matrices'!AF442+W399*'4 Transform Matrices'!AJ442+X399</f>
        <v/>
      </c>
      <c r="Y441" s="80">
        <f>Y399*'4 Transform Matrices'!Y442+Z399*'4 Transform Matrices'!AC442+AA399*'4 Transform Matrices'!AG442</f>
        <v/>
      </c>
      <c r="Z441" s="80">
        <f>Y399*'4 Transform Matrices'!Z442+Z399*'4 Transform Matrices'!AD442+AA399*'4 Transform Matrices'!AH442</f>
        <v/>
      </c>
      <c r="AA441" s="80">
        <f>Y399*'4 Transform Matrices'!AA442+Z399*'4 Transform Matrices'!AE442+AA399*'4 Transform Matrices'!AI442</f>
        <v/>
      </c>
      <c r="AB441" s="80">
        <f>Y399*'4 Transform Matrices'!AB442+Z399*'4 Transform Matrices'!AF442+AA399*'4 Transform Matrices'!AJ442+AB399</f>
        <v/>
      </c>
      <c r="AC441" s="80">
        <f>AC399*'4 Transform Matrices'!Y442+AD399*'4 Transform Matrices'!AC442+AE399*'4 Transform Matrices'!AG442</f>
        <v/>
      </c>
      <c r="AD441" s="80">
        <f>AC399*'4 Transform Matrices'!Z442+AD399*'4 Transform Matrices'!AD442+AE399*'4 Transform Matrices'!AH442</f>
        <v/>
      </c>
      <c r="AE441" s="80">
        <f>AC399*'4 Transform Matrices'!AA442+AD399*'4 Transform Matrices'!AE442+AE399*'4 Transform Matrices'!AI442</f>
        <v/>
      </c>
      <c r="AF441" s="80">
        <f>AC399*'4 Transform Matrices'!AB442+AD399*'4 Transform Matrices'!AF442+AE399*'4 Transform Matrices'!AJ442+AF399</f>
        <v/>
      </c>
      <c r="AG441" s="82">
        <f>MAX(ABS(I441-U441),ABS(J441-V441),ABS(K441-W441),ABS(L441-X441),ABS(M441-Y441),ABS(N441-Z441),ABS(O441-AA441),ABS(P441-AB441),ABS(Q441-AC441),ABS(R441-AD441),ABS(S441-AE441),ABS(T441-AF441))</f>
        <v/>
      </c>
      <c r="AI441" s="14" t="inlineStr"/>
    </row>
    <row r="442">
      <c r="A442" s="95" t="inlineStr">
        <is>
          <t>- Gimbal yaw</t>
        </is>
      </c>
      <c r="B442" s="94" t="inlineStr">
        <is>
          <t>UAV-43</t>
        </is>
      </c>
      <c r="C442" s="94" t="inlineStr">
        <is>
          <t>Group</t>
        </is>
      </c>
      <c r="D442" s="94" t="inlineStr">
        <is>
          <t>UAV-00</t>
        </is>
      </c>
      <c r="E442" s="94" t="n">
        <v>1</v>
      </c>
      <c r="F442" s="54">
        <f>L442</f>
        <v/>
      </c>
      <c r="G442" s="54">
        <f>P442</f>
        <v/>
      </c>
      <c r="H442" s="54">
        <f>T442</f>
        <v/>
      </c>
      <c r="I442" s="81" t="n">
        <v>-1</v>
      </c>
      <c r="J442" s="81" t="n">
        <v>0</v>
      </c>
      <c r="K442" s="81" t="n">
        <v>-8.742277660000001e-08</v>
      </c>
      <c r="L442" s="81" t="n">
        <v>-8.742278010000001e-09</v>
      </c>
      <c r="M442" s="81" t="n">
        <v>0</v>
      </c>
      <c r="N442" s="81" t="n">
        <v>1</v>
      </c>
      <c r="O442" s="81" t="n">
        <v>0</v>
      </c>
      <c r="P442" s="81" t="n">
        <v>5.44000006</v>
      </c>
      <c r="Q442" s="81" t="n">
        <v>8.742277660000001e-08</v>
      </c>
      <c r="R442" s="81" t="n">
        <v>0</v>
      </c>
      <c r="S442" s="81" t="n">
        <v>-1</v>
      </c>
      <c r="T442" s="81" t="n">
        <v>10.8999996</v>
      </c>
      <c r="U442" s="80">
        <f>U399*'4 Transform Matrices'!Y443+V399*'4 Transform Matrices'!AC443+W399*'4 Transform Matrices'!AG443</f>
        <v/>
      </c>
      <c r="V442" s="80">
        <f>U399*'4 Transform Matrices'!Z443+V399*'4 Transform Matrices'!AD443+W399*'4 Transform Matrices'!AH443</f>
        <v/>
      </c>
      <c r="W442" s="80">
        <f>U399*'4 Transform Matrices'!AA443+V399*'4 Transform Matrices'!AE443+W399*'4 Transform Matrices'!AI443</f>
        <v/>
      </c>
      <c r="X442" s="80">
        <f>U399*'4 Transform Matrices'!AB443+V399*'4 Transform Matrices'!AF443+W399*'4 Transform Matrices'!AJ443+X399</f>
        <v/>
      </c>
      <c r="Y442" s="80">
        <f>Y399*'4 Transform Matrices'!Y443+Z399*'4 Transform Matrices'!AC443+AA399*'4 Transform Matrices'!AG443</f>
        <v/>
      </c>
      <c r="Z442" s="80">
        <f>Y399*'4 Transform Matrices'!Z443+Z399*'4 Transform Matrices'!AD443+AA399*'4 Transform Matrices'!AH443</f>
        <v/>
      </c>
      <c r="AA442" s="80">
        <f>Y399*'4 Transform Matrices'!AA443+Z399*'4 Transform Matrices'!AE443+AA399*'4 Transform Matrices'!AI443</f>
        <v/>
      </c>
      <c r="AB442" s="80">
        <f>Y399*'4 Transform Matrices'!AB443+Z399*'4 Transform Matrices'!AF443+AA399*'4 Transform Matrices'!AJ443+AB399</f>
        <v/>
      </c>
      <c r="AC442" s="80">
        <f>AC399*'4 Transform Matrices'!Y443+AD399*'4 Transform Matrices'!AC443+AE399*'4 Transform Matrices'!AG443</f>
        <v/>
      </c>
      <c r="AD442" s="80">
        <f>AC399*'4 Transform Matrices'!Z443+AD399*'4 Transform Matrices'!AD443+AE399*'4 Transform Matrices'!AH443</f>
        <v/>
      </c>
      <c r="AE442" s="80">
        <f>AC399*'4 Transform Matrices'!AA443+AD399*'4 Transform Matrices'!AE443+AE399*'4 Transform Matrices'!AI443</f>
        <v/>
      </c>
      <c r="AF442" s="80">
        <f>AC399*'4 Transform Matrices'!AB443+AD399*'4 Transform Matrices'!AF443+AE399*'4 Transform Matrices'!AJ443+AF399</f>
        <v/>
      </c>
      <c r="AG442" s="82">
        <f>MAX(ABS(I442-U442),ABS(J442-V442),ABS(K442-W442),ABS(L442-X442),ABS(M442-Y442),ABS(N442-Z442),ABS(O442-AA442),ABS(P442-AB442),ABS(Q442-AC442),ABS(R442-AD442),ABS(S442-AE442),ABS(T442-AF442))</f>
        <v/>
      </c>
      <c r="AI442" s="14" t="inlineStr">
        <is>
          <t>Yaw from visual-servo controller</t>
        </is>
      </c>
    </row>
    <row r="443">
      <c r="A443" s="65" t="inlineStr">
        <is>
          <t>- Gimbal yoke</t>
        </is>
      </c>
      <c r="B443" s="52" t="inlineStr">
        <is>
          <t>UAV-44</t>
        </is>
      </c>
      <c r="C443" s="63" t="inlineStr">
        <is>
          <t>Cube</t>
        </is>
      </c>
      <c r="D443" s="52" t="inlineStr">
        <is>
          <t>UAV-43</t>
        </is>
      </c>
      <c r="E443" s="52" t="n">
        <v>2</v>
      </c>
      <c r="F443" s="54">
        <f>L443</f>
        <v/>
      </c>
      <c r="G443" s="54">
        <f>P443</f>
        <v/>
      </c>
      <c r="H443" s="54">
        <f>T443</f>
        <v/>
      </c>
      <c r="I443" s="81" t="n">
        <v>-0.0700000003</v>
      </c>
      <c r="J443" s="81" t="n">
        <v>0</v>
      </c>
      <c r="K443" s="81" t="n">
        <v>-4.37113901e-09</v>
      </c>
      <c r="L443" s="81" t="n">
        <v>-8.742278010000001e-09</v>
      </c>
      <c r="M443" s="81" t="n">
        <v>0</v>
      </c>
      <c r="N443" s="81" t="n">
        <v>0.0299999993</v>
      </c>
      <c r="O443" s="81" t="n">
        <v>0</v>
      </c>
      <c r="P443" s="81" t="n">
        <v>5.42500019</v>
      </c>
      <c r="Q443" s="81" t="n">
        <v>6.11959416e-09</v>
      </c>
      <c r="R443" s="81" t="n">
        <v>0</v>
      </c>
      <c r="S443" s="81" t="n">
        <v>-0.0500000007</v>
      </c>
      <c r="T443" s="81" t="n">
        <v>10.8999996</v>
      </c>
      <c r="U443" s="80">
        <f>U442*'4 Transform Matrices'!Y444+V442*'4 Transform Matrices'!AC444+W442*'4 Transform Matrices'!AG444</f>
        <v/>
      </c>
      <c r="V443" s="80">
        <f>U442*'4 Transform Matrices'!Z444+V442*'4 Transform Matrices'!AD444+W442*'4 Transform Matrices'!AH444</f>
        <v/>
      </c>
      <c r="W443" s="80">
        <f>U442*'4 Transform Matrices'!AA444+V442*'4 Transform Matrices'!AE444+W442*'4 Transform Matrices'!AI444</f>
        <v/>
      </c>
      <c r="X443" s="80">
        <f>U442*'4 Transform Matrices'!AB444+V442*'4 Transform Matrices'!AF444+W442*'4 Transform Matrices'!AJ444+X442</f>
        <v/>
      </c>
      <c r="Y443" s="80">
        <f>Y442*'4 Transform Matrices'!Y444+Z442*'4 Transform Matrices'!AC444+AA442*'4 Transform Matrices'!AG444</f>
        <v/>
      </c>
      <c r="Z443" s="80">
        <f>Y442*'4 Transform Matrices'!Z444+Z442*'4 Transform Matrices'!AD444+AA442*'4 Transform Matrices'!AH444</f>
        <v/>
      </c>
      <c r="AA443" s="80">
        <f>Y442*'4 Transform Matrices'!AA444+Z442*'4 Transform Matrices'!AE444+AA442*'4 Transform Matrices'!AI444</f>
        <v/>
      </c>
      <c r="AB443" s="80">
        <f>Y442*'4 Transform Matrices'!AB444+Z442*'4 Transform Matrices'!AF444+AA442*'4 Transform Matrices'!AJ444+AB442</f>
        <v/>
      </c>
      <c r="AC443" s="80">
        <f>AC442*'4 Transform Matrices'!Y444+AD442*'4 Transform Matrices'!AC444+AE442*'4 Transform Matrices'!AG444</f>
        <v/>
      </c>
      <c r="AD443" s="80">
        <f>AC442*'4 Transform Matrices'!Z444+AD442*'4 Transform Matrices'!AD444+AE442*'4 Transform Matrices'!AH444</f>
        <v/>
      </c>
      <c r="AE443" s="80">
        <f>AC442*'4 Transform Matrices'!AA444+AD442*'4 Transform Matrices'!AE444+AE442*'4 Transform Matrices'!AI444</f>
        <v/>
      </c>
      <c r="AF443" s="80">
        <f>AC442*'4 Transform Matrices'!AB444+AD442*'4 Transform Matrices'!AF444+AE442*'4 Transform Matrices'!AJ444+AF442</f>
        <v/>
      </c>
      <c r="AG443" s="82">
        <f>MAX(ABS(I443-U443),ABS(J443-V443),ABS(K443-W443),ABS(L443-X443),ABS(M443-Y443),ABS(N443-Z443),ABS(O443-AA443),ABS(P443-AB443),ABS(Q443-AC443),ABS(R443-AD443),ABS(S443-AE443),ABS(T443-AF443))</f>
        <v/>
      </c>
      <c r="AI443" s="14" t="inlineStr"/>
    </row>
    <row r="444">
      <c r="A444" s="96" t="inlineStr">
        <is>
          <t>- Gimbal pitch</t>
        </is>
      </c>
      <c r="B444" s="94" t="inlineStr">
        <is>
          <t>UAV-45</t>
        </is>
      </c>
      <c r="C444" s="94" t="inlineStr">
        <is>
          <t>Group</t>
        </is>
      </c>
      <c r="D444" s="94" t="inlineStr">
        <is>
          <t>UAV-43</t>
        </is>
      </c>
      <c r="E444" s="94" t="n">
        <v>2</v>
      </c>
      <c r="F444" s="54">
        <f>L444</f>
        <v/>
      </c>
      <c r="G444" s="54">
        <f>P444</f>
        <v/>
      </c>
      <c r="H444" s="54">
        <f>T444</f>
        <v/>
      </c>
      <c r="I444" s="81" t="n">
        <v>-1</v>
      </c>
      <c r="J444" s="81" t="n">
        <v>-6.69697329e-08</v>
      </c>
      <c r="K444" s="81" t="n">
        <v>-5.61942812e-08</v>
      </c>
      <c r="L444" s="81" t="n">
        <v>-8.742278010000001e-09</v>
      </c>
      <c r="M444" s="81" t="n">
        <v>0</v>
      </c>
      <c r="N444" s="81" t="n">
        <v>0.642787635</v>
      </c>
      <c r="O444" s="81" t="n">
        <v>-0.766044438</v>
      </c>
      <c r="P444" s="81" t="n">
        <v>5.38999987</v>
      </c>
      <c r="Q444" s="81" t="n">
        <v>8.742277660000001e-08</v>
      </c>
      <c r="R444" s="81" t="n">
        <v>-0.766044438</v>
      </c>
      <c r="S444" s="81" t="n">
        <v>-0.642787635</v>
      </c>
      <c r="T444" s="81" t="n">
        <v>10.8999996</v>
      </c>
      <c r="U444" s="80">
        <f>U442*'4 Transform Matrices'!Y445+V442*'4 Transform Matrices'!AC445+W442*'4 Transform Matrices'!AG445</f>
        <v/>
      </c>
      <c r="V444" s="80">
        <f>U442*'4 Transform Matrices'!Z445+V442*'4 Transform Matrices'!AD445+W442*'4 Transform Matrices'!AH445</f>
        <v/>
      </c>
      <c r="W444" s="80">
        <f>U442*'4 Transform Matrices'!AA445+V442*'4 Transform Matrices'!AE445+W442*'4 Transform Matrices'!AI445</f>
        <v/>
      </c>
      <c r="X444" s="80">
        <f>U442*'4 Transform Matrices'!AB445+V442*'4 Transform Matrices'!AF445+W442*'4 Transform Matrices'!AJ445+X442</f>
        <v/>
      </c>
      <c r="Y444" s="80">
        <f>Y442*'4 Transform Matrices'!Y445+Z442*'4 Transform Matrices'!AC445+AA442*'4 Transform Matrices'!AG445</f>
        <v/>
      </c>
      <c r="Z444" s="80">
        <f>Y442*'4 Transform Matrices'!Z445+Z442*'4 Transform Matrices'!AD445+AA442*'4 Transform Matrices'!AH445</f>
        <v/>
      </c>
      <c r="AA444" s="80">
        <f>Y442*'4 Transform Matrices'!AA445+Z442*'4 Transform Matrices'!AE445+AA442*'4 Transform Matrices'!AI445</f>
        <v/>
      </c>
      <c r="AB444" s="80">
        <f>Y442*'4 Transform Matrices'!AB445+Z442*'4 Transform Matrices'!AF445+AA442*'4 Transform Matrices'!AJ445+AB442</f>
        <v/>
      </c>
      <c r="AC444" s="80">
        <f>AC442*'4 Transform Matrices'!Y445+AD442*'4 Transform Matrices'!AC445+AE442*'4 Transform Matrices'!AG445</f>
        <v/>
      </c>
      <c r="AD444" s="80">
        <f>AC442*'4 Transform Matrices'!Z445+AD442*'4 Transform Matrices'!AD445+AE442*'4 Transform Matrices'!AH445</f>
        <v/>
      </c>
      <c r="AE444" s="80">
        <f>AC442*'4 Transform Matrices'!AA445+AD442*'4 Transform Matrices'!AE445+AE442*'4 Transform Matrices'!AI445</f>
        <v/>
      </c>
      <c r="AF444" s="80">
        <f>AC442*'4 Transform Matrices'!AB445+AD442*'4 Transform Matrices'!AF445+AE442*'4 Transform Matrices'!AJ445+AF442</f>
        <v/>
      </c>
      <c r="AG444" s="82">
        <f>MAX(ABS(I444-U444),ABS(J444-V444),ABS(K444-W444),ABS(L444-X444),ABS(M444-Y444),ABS(N444-Z444),ABS(O444-AA444),ABS(P444-AB444),ABS(Q444-AC444),ABS(R444-AD444),ABS(S444-AE444),ABS(T444-AF444))</f>
        <v/>
      </c>
      <c r="AI444" s="14" t="inlineStr">
        <is>
          <t>Pitch from visual-servo controller</t>
        </is>
      </c>
    </row>
    <row r="445">
      <c r="A445" s="97" t="inlineStr">
        <is>
          <t>- Lamp housing</t>
        </is>
      </c>
      <c r="B445" s="94" t="inlineStr">
        <is>
          <t>UAV-46</t>
        </is>
      </c>
      <c r="C445" s="94" t="inlineStr">
        <is>
          <t>Cylinder</t>
        </is>
      </c>
      <c r="D445" s="94" t="inlineStr">
        <is>
          <t>UAV-45</t>
        </is>
      </c>
      <c r="E445" s="94" t="n">
        <v>3</v>
      </c>
      <c r="F445" s="54">
        <f>L445</f>
        <v/>
      </c>
      <c r="G445" s="54">
        <f>P445</f>
        <v/>
      </c>
      <c r="H445" s="54">
        <f>T445</f>
        <v/>
      </c>
      <c r="I445" s="81" t="n">
        <v>-0.0599999987</v>
      </c>
      <c r="J445" s="81" t="n">
        <v>-4.01818401e-09</v>
      </c>
      <c r="K445" s="81" t="n">
        <v>-4.4955426e-09</v>
      </c>
      <c r="L445" s="81" t="n">
        <v>-8.742278010000001e-09</v>
      </c>
      <c r="M445" s="81" t="n">
        <v>0</v>
      </c>
      <c r="N445" s="81" t="n">
        <v>0.0385672562</v>
      </c>
      <c r="O445" s="81" t="n">
        <v>-0.0612835549</v>
      </c>
      <c r="P445" s="81" t="n">
        <v>5.38999987</v>
      </c>
      <c r="Q445" s="81" t="n">
        <v>5.24536636e-09</v>
      </c>
      <c r="R445" s="81" t="n">
        <v>-0.0459626652</v>
      </c>
      <c r="S445" s="81" t="n">
        <v>-0.0514230095</v>
      </c>
      <c r="T445" s="81" t="n">
        <v>10.8999996</v>
      </c>
      <c r="U445" s="80">
        <f>U444*'4 Transform Matrices'!Y446+V444*'4 Transform Matrices'!AC446+W444*'4 Transform Matrices'!AG446</f>
        <v/>
      </c>
      <c r="V445" s="80">
        <f>U444*'4 Transform Matrices'!Z446+V444*'4 Transform Matrices'!AD446+W444*'4 Transform Matrices'!AH446</f>
        <v/>
      </c>
      <c r="W445" s="80">
        <f>U444*'4 Transform Matrices'!AA446+V444*'4 Transform Matrices'!AE446+W444*'4 Transform Matrices'!AI446</f>
        <v/>
      </c>
      <c r="X445" s="80">
        <f>U444*'4 Transform Matrices'!AB446+V444*'4 Transform Matrices'!AF446+W444*'4 Transform Matrices'!AJ446+X444</f>
        <v/>
      </c>
      <c r="Y445" s="80">
        <f>Y444*'4 Transform Matrices'!Y446+Z444*'4 Transform Matrices'!AC446+AA444*'4 Transform Matrices'!AG446</f>
        <v/>
      </c>
      <c r="Z445" s="80">
        <f>Y444*'4 Transform Matrices'!Z446+Z444*'4 Transform Matrices'!AD446+AA444*'4 Transform Matrices'!AH446</f>
        <v/>
      </c>
      <c r="AA445" s="80">
        <f>Y444*'4 Transform Matrices'!AA446+Z444*'4 Transform Matrices'!AE446+AA444*'4 Transform Matrices'!AI446</f>
        <v/>
      </c>
      <c r="AB445" s="80">
        <f>Y444*'4 Transform Matrices'!AB446+Z444*'4 Transform Matrices'!AF446+AA444*'4 Transform Matrices'!AJ446+AB444</f>
        <v/>
      </c>
      <c r="AC445" s="80">
        <f>AC444*'4 Transform Matrices'!Y446+AD444*'4 Transform Matrices'!AC446+AE444*'4 Transform Matrices'!AG446</f>
        <v/>
      </c>
      <c r="AD445" s="80">
        <f>AC444*'4 Transform Matrices'!Z446+AD444*'4 Transform Matrices'!AD446+AE444*'4 Transform Matrices'!AH446</f>
        <v/>
      </c>
      <c r="AE445" s="80">
        <f>AC444*'4 Transform Matrices'!AA446+AD444*'4 Transform Matrices'!AE446+AE444*'4 Transform Matrices'!AI446</f>
        <v/>
      </c>
      <c r="AF445" s="80">
        <f>AC444*'4 Transform Matrices'!AB446+AD444*'4 Transform Matrices'!AF446+AE444*'4 Transform Matrices'!AJ446+AF444</f>
        <v/>
      </c>
      <c r="AG445" s="82">
        <f>MAX(ABS(I445-U445),ABS(J445-V445),ABS(K445-W445),ABS(L445-X445),ABS(M445-Y445),ABS(N445-Z445),ABS(O445-AA445),ABS(P445-AB445),ABS(Q445-AC445),ABS(R445-AD445),ABS(S445-AE445),ABS(T445-AF445))</f>
        <v/>
      </c>
      <c r="AI445" s="14" t="inlineStr"/>
    </row>
    <row r="446">
      <c r="A446" s="67" t="inlineStr">
        <is>
          <t>- Lens</t>
        </is>
      </c>
      <c r="B446" s="52" t="inlineStr">
        <is>
          <t>UAV-47</t>
        </is>
      </c>
      <c r="C446" s="59" t="inlineStr">
        <is>
          <t>Sphere</t>
        </is>
      </c>
      <c r="D446" s="52" t="inlineStr">
        <is>
          <t>UAV-45</t>
        </is>
      </c>
      <c r="E446" s="52" t="n">
        <v>3</v>
      </c>
      <c r="F446" s="54">
        <f>L446</f>
        <v/>
      </c>
      <c r="G446" s="54">
        <f>P446</f>
        <v/>
      </c>
      <c r="H446" s="54">
        <f>T446</f>
        <v/>
      </c>
      <c r="I446" s="81" t="n">
        <v>-0.0500000007</v>
      </c>
      <c r="J446" s="81" t="n">
        <v>-3.3484866e-09</v>
      </c>
      <c r="K446" s="81" t="n">
        <v>-8.42914183e-10</v>
      </c>
      <c r="L446" s="81" t="n">
        <v>-1.12710206e-08</v>
      </c>
      <c r="M446" s="81" t="n">
        <v>0</v>
      </c>
      <c r="N446" s="81" t="n">
        <v>0.0321393833</v>
      </c>
      <c r="O446" s="81" t="n">
        <v>-0.0114906663</v>
      </c>
      <c r="P446" s="81" t="n">
        <v>5.35552788</v>
      </c>
      <c r="Q446" s="81" t="n">
        <v>4.37113901e-09</v>
      </c>
      <c r="R446" s="81" t="n">
        <v>-0.0383022241</v>
      </c>
      <c r="S446" s="81" t="n">
        <v>-0.009641814049999999</v>
      </c>
      <c r="T446" s="81" t="n">
        <v>10.8710737</v>
      </c>
      <c r="U446" s="80">
        <f>U444*'4 Transform Matrices'!Y447+V444*'4 Transform Matrices'!AC447+W444*'4 Transform Matrices'!AG447</f>
        <v/>
      </c>
      <c r="V446" s="80">
        <f>U444*'4 Transform Matrices'!Z447+V444*'4 Transform Matrices'!AD447+W444*'4 Transform Matrices'!AH447</f>
        <v/>
      </c>
      <c r="W446" s="80">
        <f>U444*'4 Transform Matrices'!AA447+V444*'4 Transform Matrices'!AE447+W444*'4 Transform Matrices'!AI447</f>
        <v/>
      </c>
      <c r="X446" s="80">
        <f>U444*'4 Transform Matrices'!AB447+V444*'4 Transform Matrices'!AF447+W444*'4 Transform Matrices'!AJ447+X444</f>
        <v/>
      </c>
      <c r="Y446" s="80">
        <f>Y444*'4 Transform Matrices'!Y447+Z444*'4 Transform Matrices'!AC447+AA444*'4 Transform Matrices'!AG447</f>
        <v/>
      </c>
      <c r="Z446" s="80">
        <f>Y444*'4 Transform Matrices'!Z447+Z444*'4 Transform Matrices'!AD447+AA444*'4 Transform Matrices'!AH447</f>
        <v/>
      </c>
      <c r="AA446" s="80">
        <f>Y444*'4 Transform Matrices'!AA447+Z444*'4 Transform Matrices'!AE447+AA444*'4 Transform Matrices'!AI447</f>
        <v/>
      </c>
      <c r="AB446" s="80">
        <f>Y444*'4 Transform Matrices'!AB447+Z444*'4 Transform Matrices'!AF447+AA444*'4 Transform Matrices'!AJ447+AB444</f>
        <v/>
      </c>
      <c r="AC446" s="80">
        <f>AC444*'4 Transform Matrices'!Y447+AD444*'4 Transform Matrices'!AC447+AE444*'4 Transform Matrices'!AG447</f>
        <v/>
      </c>
      <c r="AD446" s="80">
        <f>AC444*'4 Transform Matrices'!Z447+AD444*'4 Transform Matrices'!AD447+AE444*'4 Transform Matrices'!AH447</f>
        <v/>
      </c>
      <c r="AE446" s="80">
        <f>AC444*'4 Transform Matrices'!AA447+AD444*'4 Transform Matrices'!AE447+AE444*'4 Transform Matrices'!AI447</f>
        <v/>
      </c>
      <c r="AF446" s="80">
        <f>AC444*'4 Transform Matrices'!AB447+AD444*'4 Transform Matrices'!AF447+AE444*'4 Transform Matrices'!AJ447+AF444</f>
        <v/>
      </c>
      <c r="AG446" s="82">
        <f>MAX(ABS(I446-U446),ABS(J446-V446),ABS(K446-W446),ABS(L446-X446),ABS(M446-Y446),ABS(N446-Z446),ABS(O446-AA446),ABS(P446-AB446),ABS(Q446-AC446),ABS(R446-AD446),ABS(S446-AE446),ABS(T446-AF446))</f>
        <v/>
      </c>
      <c r="AI446" s="14" t="inlineStr"/>
    </row>
    <row r="447">
      <c r="A447" s="67" t="inlineStr">
        <is>
          <t>- Thermal camera</t>
        </is>
      </c>
      <c r="B447" s="52" t="inlineStr">
        <is>
          <t>UAV-48</t>
        </is>
      </c>
      <c r="C447" s="63" t="inlineStr">
        <is>
          <t>Cube</t>
        </is>
      </c>
      <c r="D447" s="52" t="inlineStr">
        <is>
          <t>UAV-45</t>
        </is>
      </c>
      <c r="E447" s="52" t="n">
        <v>3</v>
      </c>
      <c r="F447" s="54">
        <f>L447</f>
        <v/>
      </c>
      <c r="G447" s="54">
        <f>P447</f>
        <v/>
      </c>
      <c r="H447" s="54">
        <f>T447</f>
        <v/>
      </c>
      <c r="I447" s="81" t="n">
        <v>-0.0299999993</v>
      </c>
      <c r="J447" s="81" t="n">
        <v>-1.6742433e-09</v>
      </c>
      <c r="K447" s="81" t="n">
        <v>-1.96679983e-09</v>
      </c>
      <c r="L447" s="81" t="n">
        <v>-1.15550067e-08</v>
      </c>
      <c r="M447" s="81" t="n">
        <v>0</v>
      </c>
      <c r="N447" s="81" t="n">
        <v>0.0160696916</v>
      </c>
      <c r="O447" s="81" t="n">
        <v>-0.026811555</v>
      </c>
      <c r="P447" s="81" t="n">
        <v>5.41699696</v>
      </c>
      <c r="Q447" s="81" t="n">
        <v>2.62268318e-09</v>
      </c>
      <c r="R447" s="81" t="n">
        <v>-0.0191511121</v>
      </c>
      <c r="S447" s="81" t="n">
        <v>-0.0224975664</v>
      </c>
      <c r="T447" s="81" t="n">
        <v>10.8678255</v>
      </c>
      <c r="U447" s="80">
        <f>U444*'4 Transform Matrices'!Y448+V444*'4 Transform Matrices'!AC448+W444*'4 Transform Matrices'!AG448</f>
        <v/>
      </c>
      <c r="V447" s="80">
        <f>U444*'4 Transform Matrices'!Z448+V444*'4 Transform Matrices'!AD448+W444*'4 Transform Matrices'!AH448</f>
        <v/>
      </c>
      <c r="W447" s="80">
        <f>U444*'4 Transform Matrices'!AA448+V444*'4 Transform Matrices'!AE448+W444*'4 Transform Matrices'!AI448</f>
        <v/>
      </c>
      <c r="X447" s="80">
        <f>U444*'4 Transform Matrices'!AB448+V444*'4 Transform Matrices'!AF448+W444*'4 Transform Matrices'!AJ448+X444</f>
        <v/>
      </c>
      <c r="Y447" s="80">
        <f>Y444*'4 Transform Matrices'!Y448+Z444*'4 Transform Matrices'!AC448+AA444*'4 Transform Matrices'!AG448</f>
        <v/>
      </c>
      <c r="Z447" s="80">
        <f>Y444*'4 Transform Matrices'!Z448+Z444*'4 Transform Matrices'!AD448+AA444*'4 Transform Matrices'!AH448</f>
        <v/>
      </c>
      <c r="AA447" s="80">
        <f>Y444*'4 Transform Matrices'!AA448+Z444*'4 Transform Matrices'!AE448+AA444*'4 Transform Matrices'!AI448</f>
        <v/>
      </c>
      <c r="AB447" s="80">
        <f>Y444*'4 Transform Matrices'!AB448+Z444*'4 Transform Matrices'!AF448+AA444*'4 Transform Matrices'!AJ448+AB444</f>
        <v/>
      </c>
      <c r="AC447" s="80">
        <f>AC444*'4 Transform Matrices'!Y448+AD444*'4 Transform Matrices'!AC448+AE444*'4 Transform Matrices'!AG448</f>
        <v/>
      </c>
      <c r="AD447" s="80">
        <f>AC444*'4 Transform Matrices'!Z448+AD444*'4 Transform Matrices'!AD448+AE444*'4 Transform Matrices'!AH448</f>
        <v/>
      </c>
      <c r="AE447" s="80">
        <f>AC444*'4 Transform Matrices'!AA448+AD444*'4 Transform Matrices'!AE448+AE444*'4 Transform Matrices'!AI448</f>
        <v/>
      </c>
      <c r="AF447" s="80">
        <f>AC444*'4 Transform Matrices'!AB448+AD444*'4 Transform Matrices'!AF448+AE444*'4 Transform Matrices'!AJ448+AF444</f>
        <v/>
      </c>
      <c r="AG447" s="82">
        <f>MAX(ABS(I447-U447),ABS(J447-V447),ABS(K447-W447),ABS(L447-X447),ABS(M447-Y447),ABS(N447-Z447),ABS(O447-AA447),ABS(P447-AB447),ABS(Q447-AC447),ABS(R447-AD447),ABS(S447-AE447),ABS(T447-AF447))</f>
        <v/>
      </c>
      <c r="AI447" s="14" t="inlineStr"/>
    </row>
    <row r="448">
      <c r="A448" s="67" t="inlineStr">
        <is>
          <t>- Light cone</t>
        </is>
      </c>
      <c r="B448" s="52" t="inlineStr">
        <is>
          <t>UAV-83</t>
        </is>
      </c>
      <c r="C448" s="64" t="inlineStr">
        <is>
          <t>Cylinder (frustum)</t>
        </is>
      </c>
      <c r="D448" s="52" t="inlineStr">
        <is>
          <t>UAV-45</t>
        </is>
      </c>
      <c r="E448" s="52" t="n">
        <v>3</v>
      </c>
      <c r="F448" s="54">
        <f>L448</f>
        <v/>
      </c>
      <c r="G448" s="54">
        <f>P448</f>
        <v/>
      </c>
      <c r="H448" s="54">
        <f>T448</f>
        <v/>
      </c>
      <c r="I448" s="81" t="n">
        <v>-3.56227303</v>
      </c>
      <c r="J448" s="81" t="n">
        <v>-2.38564468e-07</v>
      </c>
      <c r="K448" s="81" t="n">
        <v>-4.01437774e-07</v>
      </c>
      <c r="L448" s="81" t="n">
        <v>-2.11989914e-07</v>
      </c>
      <c r="M448" s="81" t="n">
        <v>0</v>
      </c>
      <c r="N448" s="81" t="n">
        <v>2.28978515</v>
      </c>
      <c r="O448" s="81" t="n">
        <v>-5.47242832</v>
      </c>
      <c r="P448" s="81" t="n">
        <v>2.61931372</v>
      </c>
      <c r="Q448" s="81" t="n">
        <v>3.11423804e-07</v>
      </c>
      <c r="R448" s="81" t="n">
        <v>-2.72885942</v>
      </c>
      <c r="S448" s="81" t="n">
        <v>-4.59191275</v>
      </c>
      <c r="T448" s="81" t="n">
        <v>8.575118059999999</v>
      </c>
      <c r="U448" s="80">
        <f>U444*'4 Transform Matrices'!Y449+V444*'4 Transform Matrices'!AC449+W444*'4 Transform Matrices'!AG449</f>
        <v/>
      </c>
      <c r="V448" s="80">
        <f>U444*'4 Transform Matrices'!Z449+V444*'4 Transform Matrices'!AD449+W444*'4 Transform Matrices'!AH449</f>
        <v/>
      </c>
      <c r="W448" s="80">
        <f>U444*'4 Transform Matrices'!AA449+V444*'4 Transform Matrices'!AE449+W444*'4 Transform Matrices'!AI449</f>
        <v/>
      </c>
      <c r="X448" s="80">
        <f>U444*'4 Transform Matrices'!AB449+V444*'4 Transform Matrices'!AF449+W444*'4 Transform Matrices'!AJ449+X444</f>
        <v/>
      </c>
      <c r="Y448" s="80">
        <f>Y444*'4 Transform Matrices'!Y449+Z444*'4 Transform Matrices'!AC449+AA444*'4 Transform Matrices'!AG449</f>
        <v/>
      </c>
      <c r="Z448" s="80">
        <f>Y444*'4 Transform Matrices'!Z449+Z444*'4 Transform Matrices'!AD449+AA444*'4 Transform Matrices'!AH449</f>
        <v/>
      </c>
      <c r="AA448" s="80">
        <f>Y444*'4 Transform Matrices'!AA449+Z444*'4 Transform Matrices'!AE449+AA444*'4 Transform Matrices'!AI449</f>
        <v/>
      </c>
      <c r="AB448" s="80">
        <f>Y444*'4 Transform Matrices'!AB449+Z444*'4 Transform Matrices'!AF449+AA444*'4 Transform Matrices'!AJ449+AB444</f>
        <v/>
      </c>
      <c r="AC448" s="80">
        <f>AC444*'4 Transform Matrices'!Y449+AD444*'4 Transform Matrices'!AC449+AE444*'4 Transform Matrices'!AG449</f>
        <v/>
      </c>
      <c r="AD448" s="80">
        <f>AC444*'4 Transform Matrices'!Z449+AD444*'4 Transform Matrices'!AD449+AE444*'4 Transform Matrices'!AH449</f>
        <v/>
      </c>
      <c r="AE448" s="80">
        <f>AC444*'4 Transform Matrices'!AA449+AD444*'4 Transform Matrices'!AE449+AE444*'4 Transform Matrices'!AI449</f>
        <v/>
      </c>
      <c r="AF448" s="80">
        <f>AC444*'4 Transform Matrices'!AB449+AD444*'4 Transform Matrices'!AF449+AE444*'4 Transform Matrices'!AJ449+AF444</f>
        <v/>
      </c>
      <c r="AG448" s="82">
        <f>MAX(ABS(I448-U448),ABS(J448-V448),ABS(K448-W448),ABS(L448-X448),ABS(M448-Y448),ABS(N448-Z448),ABS(O448-AA448),ABS(P448-AB448),ABS(Q448-AC448),ABS(R448-AD448),ABS(S448-AE448),ABS(T448-AF448))</f>
        <v/>
      </c>
      <c r="AI448" s="14" t="inlineStr">
        <is>
          <t>Length follows distance to the ground</t>
        </is>
      </c>
    </row>
    <row r="449">
      <c r="A449" s="60" t="inlineStr">
        <is>
          <t>- Launcher rail L</t>
        </is>
      </c>
      <c r="B449" s="52" t="inlineStr">
        <is>
          <t>UAV-49</t>
        </is>
      </c>
      <c r="C449" s="53" t="inlineStr">
        <is>
          <t>Group</t>
        </is>
      </c>
      <c r="D449" s="52" t="inlineStr">
        <is>
          <t>UAV-00</t>
        </is>
      </c>
      <c r="E449" s="52" t="n">
        <v>1</v>
      </c>
      <c r="F449" s="54">
        <f>L449</f>
        <v/>
      </c>
      <c r="G449" s="54">
        <f>P449</f>
        <v/>
      </c>
      <c r="H449" s="54">
        <f>T449</f>
        <v/>
      </c>
      <c r="I449" s="81" t="n">
        <v>-1</v>
      </c>
      <c r="J449" s="81" t="n">
        <v>0</v>
      </c>
      <c r="K449" s="81" t="n">
        <v>-8.742277660000001e-08</v>
      </c>
      <c r="L449" s="81" t="n">
        <v>-0.104999997</v>
      </c>
      <c r="M449" s="81" t="n">
        <v>0</v>
      </c>
      <c r="N449" s="81" t="n">
        <v>1</v>
      </c>
      <c r="O449" s="81" t="n">
        <v>0</v>
      </c>
      <c r="P449" s="81" t="n">
        <v>5.42500019</v>
      </c>
      <c r="Q449" s="81" t="n">
        <v>8.742277660000001e-08</v>
      </c>
      <c r="R449" s="81" t="n">
        <v>0</v>
      </c>
      <c r="S449" s="81" t="n">
        <v>-1</v>
      </c>
      <c r="T449" s="81" t="n">
        <v>11</v>
      </c>
      <c r="U449" s="80">
        <f>U399*'4 Transform Matrices'!Y450+V399*'4 Transform Matrices'!AC450+W399*'4 Transform Matrices'!AG450</f>
        <v/>
      </c>
      <c r="V449" s="80">
        <f>U399*'4 Transform Matrices'!Z450+V399*'4 Transform Matrices'!AD450+W399*'4 Transform Matrices'!AH450</f>
        <v/>
      </c>
      <c r="W449" s="80">
        <f>U399*'4 Transform Matrices'!AA450+V399*'4 Transform Matrices'!AE450+W399*'4 Transform Matrices'!AI450</f>
        <v/>
      </c>
      <c r="X449" s="80">
        <f>U399*'4 Transform Matrices'!AB450+V399*'4 Transform Matrices'!AF450+W399*'4 Transform Matrices'!AJ450+X399</f>
        <v/>
      </c>
      <c r="Y449" s="80">
        <f>Y399*'4 Transform Matrices'!Y450+Z399*'4 Transform Matrices'!AC450+AA399*'4 Transform Matrices'!AG450</f>
        <v/>
      </c>
      <c r="Z449" s="80">
        <f>Y399*'4 Transform Matrices'!Z450+Z399*'4 Transform Matrices'!AD450+AA399*'4 Transform Matrices'!AH450</f>
        <v/>
      </c>
      <c r="AA449" s="80">
        <f>Y399*'4 Transform Matrices'!AA450+Z399*'4 Transform Matrices'!AE450+AA399*'4 Transform Matrices'!AI450</f>
        <v/>
      </c>
      <c r="AB449" s="80">
        <f>Y399*'4 Transform Matrices'!AB450+Z399*'4 Transform Matrices'!AF450+AA399*'4 Transform Matrices'!AJ450+AB399</f>
        <v/>
      </c>
      <c r="AC449" s="80">
        <f>AC399*'4 Transform Matrices'!Y450+AD399*'4 Transform Matrices'!AC450+AE399*'4 Transform Matrices'!AG450</f>
        <v/>
      </c>
      <c r="AD449" s="80">
        <f>AC399*'4 Transform Matrices'!Z450+AD399*'4 Transform Matrices'!AD450+AE399*'4 Transform Matrices'!AH450</f>
        <v/>
      </c>
      <c r="AE449" s="80">
        <f>AC399*'4 Transform Matrices'!AA450+AD399*'4 Transform Matrices'!AE450+AE399*'4 Transform Matrices'!AI450</f>
        <v/>
      </c>
      <c r="AF449" s="80">
        <f>AC399*'4 Transform Matrices'!AB450+AD399*'4 Transform Matrices'!AF450+AE399*'4 Transform Matrices'!AJ450+AF399</f>
        <v/>
      </c>
      <c r="AG449" s="82">
        <f>MAX(ABS(I449-U449),ABS(J449-V449),ABS(K449-W449),ABS(L449-X449),ABS(M449-Y449),ABS(N449-Z449),ABS(O449-AA449),ABS(P449-AB449),ABS(Q449-AC449),ABS(R449-AD449),ABS(S449-AE449),ABS(T449-AF449))</f>
        <v/>
      </c>
      <c r="AI449" s="14" t="inlineStr"/>
    </row>
    <row r="450">
      <c r="A450" s="65" t="inlineStr">
        <is>
          <t>- Rail</t>
        </is>
      </c>
      <c r="B450" s="52" t="inlineStr">
        <is>
          <t>UAV-50</t>
        </is>
      </c>
      <c r="C450" s="63" t="inlineStr">
        <is>
          <t>Cube</t>
        </is>
      </c>
      <c r="D450" s="52" t="inlineStr">
        <is>
          <t>UAV-49</t>
        </is>
      </c>
      <c r="E450" s="52" t="n">
        <v>2</v>
      </c>
      <c r="F450" s="54">
        <f>L450</f>
        <v/>
      </c>
      <c r="G450" s="54">
        <f>P450</f>
        <v/>
      </c>
      <c r="H450" s="54">
        <f>T450</f>
        <v/>
      </c>
      <c r="I450" s="81" t="n">
        <v>-0.0120000001</v>
      </c>
      <c r="J450" s="81" t="n">
        <v>0</v>
      </c>
      <c r="K450" s="81" t="n">
        <v>-1.92330116e-08</v>
      </c>
      <c r="L450" s="81" t="n">
        <v>-0.104999997</v>
      </c>
      <c r="M450" s="81" t="n">
        <v>0</v>
      </c>
      <c r="N450" s="81" t="n">
        <v>0.0120000001</v>
      </c>
      <c r="O450" s="81" t="n">
        <v>0</v>
      </c>
      <c r="P450" s="81" t="n">
        <v>5.43700027</v>
      </c>
      <c r="Q450" s="81" t="n">
        <v>1.04907327e-09</v>
      </c>
      <c r="R450" s="81" t="n">
        <v>0</v>
      </c>
      <c r="S450" s="81" t="n">
        <v>-0.219999999</v>
      </c>
      <c r="T450" s="81" t="n">
        <v>11</v>
      </c>
      <c r="U450" s="80">
        <f>U449*'4 Transform Matrices'!Y451+V449*'4 Transform Matrices'!AC451+W449*'4 Transform Matrices'!AG451</f>
        <v/>
      </c>
      <c r="V450" s="80">
        <f>U449*'4 Transform Matrices'!Z451+V449*'4 Transform Matrices'!AD451+W449*'4 Transform Matrices'!AH451</f>
        <v/>
      </c>
      <c r="W450" s="80">
        <f>U449*'4 Transform Matrices'!AA451+V449*'4 Transform Matrices'!AE451+W449*'4 Transform Matrices'!AI451</f>
        <v/>
      </c>
      <c r="X450" s="80">
        <f>U449*'4 Transform Matrices'!AB451+V449*'4 Transform Matrices'!AF451+W449*'4 Transform Matrices'!AJ451+X449</f>
        <v/>
      </c>
      <c r="Y450" s="80">
        <f>Y449*'4 Transform Matrices'!Y451+Z449*'4 Transform Matrices'!AC451+AA449*'4 Transform Matrices'!AG451</f>
        <v/>
      </c>
      <c r="Z450" s="80">
        <f>Y449*'4 Transform Matrices'!Z451+Z449*'4 Transform Matrices'!AD451+AA449*'4 Transform Matrices'!AH451</f>
        <v/>
      </c>
      <c r="AA450" s="80">
        <f>Y449*'4 Transform Matrices'!AA451+Z449*'4 Transform Matrices'!AE451+AA449*'4 Transform Matrices'!AI451</f>
        <v/>
      </c>
      <c r="AB450" s="80">
        <f>Y449*'4 Transform Matrices'!AB451+Z449*'4 Transform Matrices'!AF451+AA449*'4 Transform Matrices'!AJ451+AB449</f>
        <v/>
      </c>
      <c r="AC450" s="80">
        <f>AC449*'4 Transform Matrices'!Y451+AD449*'4 Transform Matrices'!AC451+AE449*'4 Transform Matrices'!AG451</f>
        <v/>
      </c>
      <c r="AD450" s="80">
        <f>AC449*'4 Transform Matrices'!Z451+AD449*'4 Transform Matrices'!AD451+AE449*'4 Transform Matrices'!AH451</f>
        <v/>
      </c>
      <c r="AE450" s="80">
        <f>AC449*'4 Transform Matrices'!AA451+AD449*'4 Transform Matrices'!AE451+AE449*'4 Transform Matrices'!AI451</f>
        <v/>
      </c>
      <c r="AF450" s="80">
        <f>AC449*'4 Transform Matrices'!AB451+AD449*'4 Transform Matrices'!AF451+AE449*'4 Transform Matrices'!AJ451+AF449</f>
        <v/>
      </c>
      <c r="AG450" s="82">
        <f>MAX(ABS(I450-U450),ABS(J450-V450),ABS(K450-W450),ABS(L450-X450),ABS(M450-Y450),ABS(N450-Z450),ABS(O450-AA450),ABS(P450-AB450),ABS(Q450-AC450),ABS(R450-AD450),ABS(S450-AE450),ABS(T450-AF450))</f>
        <v/>
      </c>
      <c r="AI450" s="14" t="inlineStr"/>
    </row>
    <row r="451">
      <c r="A451" s="65" t="inlineStr">
        <is>
          <t>- Rail strut</t>
        </is>
      </c>
      <c r="B451" s="52" t="inlineStr">
        <is>
          <t>UAV-51</t>
        </is>
      </c>
      <c r="C451" s="63" t="inlineStr">
        <is>
          <t>Cube</t>
        </is>
      </c>
      <c r="D451" s="52" t="inlineStr">
        <is>
          <t>UAV-49</t>
        </is>
      </c>
      <c r="E451" s="52" t="n">
        <v>2</v>
      </c>
      <c r="F451" s="54">
        <f>L451</f>
        <v/>
      </c>
      <c r="G451" s="54">
        <f>P451</f>
        <v/>
      </c>
      <c r="H451" s="54">
        <f>T451</f>
        <v/>
      </c>
      <c r="I451" s="81" t="n">
        <v>-0.00800000038</v>
      </c>
      <c r="J451" s="81" t="n">
        <v>0</v>
      </c>
      <c r="K451" s="81" t="n">
        <v>-6.99382219e-10</v>
      </c>
      <c r="L451" s="81" t="n">
        <v>-0.105000004</v>
      </c>
      <c r="M451" s="81" t="n">
        <v>0</v>
      </c>
      <c r="N451" s="81" t="n">
        <v>0.0199999996</v>
      </c>
      <c r="O451" s="81" t="n">
        <v>0</v>
      </c>
      <c r="P451" s="81" t="n">
        <v>5.45000029</v>
      </c>
      <c r="Q451" s="81" t="n">
        <v>6.99382219e-10</v>
      </c>
      <c r="R451" s="81" t="n">
        <v>0</v>
      </c>
      <c r="S451" s="81" t="n">
        <v>-0.00800000038</v>
      </c>
      <c r="T451" s="81" t="n">
        <v>10.9499998</v>
      </c>
      <c r="U451" s="80">
        <f>U449*'4 Transform Matrices'!Y452+V449*'4 Transform Matrices'!AC452+W449*'4 Transform Matrices'!AG452</f>
        <v/>
      </c>
      <c r="V451" s="80">
        <f>U449*'4 Transform Matrices'!Z452+V449*'4 Transform Matrices'!AD452+W449*'4 Transform Matrices'!AH452</f>
        <v/>
      </c>
      <c r="W451" s="80">
        <f>U449*'4 Transform Matrices'!AA452+V449*'4 Transform Matrices'!AE452+W449*'4 Transform Matrices'!AI452</f>
        <v/>
      </c>
      <c r="X451" s="80">
        <f>U449*'4 Transform Matrices'!AB452+V449*'4 Transform Matrices'!AF452+W449*'4 Transform Matrices'!AJ452+X449</f>
        <v/>
      </c>
      <c r="Y451" s="80">
        <f>Y449*'4 Transform Matrices'!Y452+Z449*'4 Transform Matrices'!AC452+AA449*'4 Transform Matrices'!AG452</f>
        <v/>
      </c>
      <c r="Z451" s="80">
        <f>Y449*'4 Transform Matrices'!Z452+Z449*'4 Transform Matrices'!AD452+AA449*'4 Transform Matrices'!AH452</f>
        <v/>
      </c>
      <c r="AA451" s="80">
        <f>Y449*'4 Transform Matrices'!AA452+Z449*'4 Transform Matrices'!AE452+AA449*'4 Transform Matrices'!AI452</f>
        <v/>
      </c>
      <c r="AB451" s="80">
        <f>Y449*'4 Transform Matrices'!AB452+Z449*'4 Transform Matrices'!AF452+AA449*'4 Transform Matrices'!AJ452+AB449</f>
        <v/>
      </c>
      <c r="AC451" s="80">
        <f>AC449*'4 Transform Matrices'!Y452+AD449*'4 Transform Matrices'!AC452+AE449*'4 Transform Matrices'!AG452</f>
        <v/>
      </c>
      <c r="AD451" s="80">
        <f>AC449*'4 Transform Matrices'!Z452+AD449*'4 Transform Matrices'!AD452+AE449*'4 Transform Matrices'!AH452</f>
        <v/>
      </c>
      <c r="AE451" s="80">
        <f>AC449*'4 Transform Matrices'!AA452+AD449*'4 Transform Matrices'!AE452+AE449*'4 Transform Matrices'!AI452</f>
        <v/>
      </c>
      <c r="AF451" s="80">
        <f>AC449*'4 Transform Matrices'!AB452+AD449*'4 Transform Matrices'!AF452+AE449*'4 Transform Matrices'!AJ452+AF449</f>
        <v/>
      </c>
      <c r="AG451" s="82">
        <f>MAX(ABS(I451-U451),ABS(J451-V451),ABS(K451-W451),ABS(L451-X451),ABS(M451-Y451),ABS(N451-Z451),ABS(O451-AA451),ABS(P451-AB451),ABS(Q451-AC451),ABS(R451-AD451),ABS(S451-AE451),ABS(T451-AF451))</f>
        <v/>
      </c>
      <c r="AI451" s="14" t="inlineStr"/>
    </row>
    <row r="452">
      <c r="A452" s="92" t="inlineStr">
        <is>
          <t>- Round</t>
        </is>
      </c>
      <c r="B452" s="93" t="inlineStr">
        <is>
          <t>UAV-52</t>
        </is>
      </c>
      <c r="C452" s="93" t="inlineStr">
        <is>
          <t>Group</t>
        </is>
      </c>
      <c r="D452" s="93" t="inlineStr">
        <is>
          <t>UAV-49</t>
        </is>
      </c>
      <c r="E452" s="93" t="n">
        <v>2</v>
      </c>
      <c r="F452" s="54">
        <f>L452</f>
        <v/>
      </c>
      <c r="G452" s="54">
        <f>P452</f>
        <v/>
      </c>
      <c r="H452" s="54">
        <f>T452</f>
        <v/>
      </c>
      <c r="I452" s="81" t="n">
        <v>-1</v>
      </c>
      <c r="J452" s="81" t="n">
        <v>0</v>
      </c>
      <c r="K452" s="81" t="n">
        <v>-8.742277660000001e-08</v>
      </c>
      <c r="L452" s="81" t="n">
        <v>-0.0829999968</v>
      </c>
      <c r="M452" s="81" t="n">
        <v>0</v>
      </c>
      <c r="N452" s="81" t="n">
        <v>1</v>
      </c>
      <c r="O452" s="81" t="n">
        <v>0</v>
      </c>
      <c r="P452" s="81" t="n">
        <v>5.41700029</v>
      </c>
      <c r="Q452" s="81" t="n">
        <v>8.742277660000001e-08</v>
      </c>
      <c r="R452" s="81" t="n">
        <v>0</v>
      </c>
      <c r="S452" s="81" t="n">
        <v>-1</v>
      </c>
      <c r="T452" s="81" t="n">
        <v>11</v>
      </c>
      <c r="U452" s="80">
        <f>U449*'4 Transform Matrices'!Y453+V449*'4 Transform Matrices'!AC453+W449*'4 Transform Matrices'!AG453</f>
        <v/>
      </c>
      <c r="V452" s="80">
        <f>U449*'4 Transform Matrices'!Z453+V449*'4 Transform Matrices'!AD453+W449*'4 Transform Matrices'!AH453</f>
        <v/>
      </c>
      <c r="W452" s="80">
        <f>U449*'4 Transform Matrices'!AA453+V449*'4 Transform Matrices'!AE453+W449*'4 Transform Matrices'!AI453</f>
        <v/>
      </c>
      <c r="X452" s="80">
        <f>U449*'4 Transform Matrices'!AB453+V449*'4 Transform Matrices'!AF453+W449*'4 Transform Matrices'!AJ453+X449</f>
        <v/>
      </c>
      <c r="Y452" s="80">
        <f>Y449*'4 Transform Matrices'!Y453+Z449*'4 Transform Matrices'!AC453+AA449*'4 Transform Matrices'!AG453</f>
        <v/>
      </c>
      <c r="Z452" s="80">
        <f>Y449*'4 Transform Matrices'!Z453+Z449*'4 Transform Matrices'!AD453+AA449*'4 Transform Matrices'!AH453</f>
        <v/>
      </c>
      <c r="AA452" s="80">
        <f>Y449*'4 Transform Matrices'!AA453+Z449*'4 Transform Matrices'!AE453+AA449*'4 Transform Matrices'!AI453</f>
        <v/>
      </c>
      <c r="AB452" s="80">
        <f>Y449*'4 Transform Matrices'!AB453+Z449*'4 Transform Matrices'!AF453+AA449*'4 Transform Matrices'!AJ453+AB449</f>
        <v/>
      </c>
      <c r="AC452" s="80">
        <f>AC449*'4 Transform Matrices'!Y453+AD449*'4 Transform Matrices'!AC453+AE449*'4 Transform Matrices'!AG453</f>
        <v/>
      </c>
      <c r="AD452" s="80">
        <f>AC449*'4 Transform Matrices'!Z453+AD449*'4 Transform Matrices'!AD453+AE449*'4 Transform Matrices'!AH453</f>
        <v/>
      </c>
      <c r="AE452" s="80">
        <f>AC449*'4 Transform Matrices'!AA453+AD449*'4 Transform Matrices'!AE453+AE449*'4 Transform Matrices'!AI453</f>
        <v/>
      </c>
      <c r="AF452" s="80">
        <f>AC449*'4 Transform Matrices'!AB453+AD449*'4 Transform Matrices'!AF453+AE449*'4 Transform Matrices'!AJ453+AF449</f>
        <v/>
      </c>
      <c r="AG452" s="82">
        <f>MAX(ABS(I452-U452),ABS(J452-V452),ABS(K452-W452),ABS(L452-X452),ABS(M452-Y452),ABS(N452-Z452),ABS(O452-AA452),ABS(P452-AB452),ABS(Q452-AC452),ABS(R452-AD452),ABS(S452-AE452),ABS(T452-AF452))</f>
        <v/>
      </c>
      <c r="AI452" s="14" t="inlineStr">
        <is>
          <t>Hidden at launch, reappears after the reload</t>
        </is>
      </c>
    </row>
    <row r="453">
      <c r="A453" s="67" t="inlineStr">
        <is>
          <t>- Round body</t>
        </is>
      </c>
      <c r="B453" s="52" t="inlineStr">
        <is>
          <t>UAV-53</t>
        </is>
      </c>
      <c r="C453" s="58" t="inlineStr">
        <is>
          <t>Cylinder</t>
        </is>
      </c>
      <c r="D453" s="52" t="inlineStr">
        <is>
          <t>UAV-52</t>
        </is>
      </c>
      <c r="E453" s="52" t="n">
        <v>3</v>
      </c>
      <c r="F453" s="54">
        <f>L453</f>
        <v/>
      </c>
      <c r="G453" s="54">
        <f>P453</f>
        <v/>
      </c>
      <c r="H453" s="54">
        <f>T453</f>
        <v/>
      </c>
      <c r="I453" s="81" t="n">
        <v>-0.0219999999</v>
      </c>
      <c r="J453" s="81" t="n">
        <v>0</v>
      </c>
      <c r="K453" s="81" t="n">
        <v>-1.48618717e-08</v>
      </c>
      <c r="L453" s="81" t="n">
        <v>-0.0829999968</v>
      </c>
      <c r="M453" s="81" t="n">
        <v>0</v>
      </c>
      <c r="N453" s="81" t="n">
        <v>0.0219999999</v>
      </c>
      <c r="O453" s="81" t="n">
        <v>0</v>
      </c>
      <c r="P453" s="81" t="n">
        <v>5.41700029</v>
      </c>
      <c r="Q453" s="81" t="n">
        <v>1.92330107e-09</v>
      </c>
      <c r="R453" s="81" t="n">
        <v>0</v>
      </c>
      <c r="S453" s="81" t="n">
        <v>-0.170000002</v>
      </c>
      <c r="T453" s="81" t="n">
        <v>11</v>
      </c>
      <c r="U453" s="80">
        <f>U452*'4 Transform Matrices'!Y454+V452*'4 Transform Matrices'!AC454+W452*'4 Transform Matrices'!AG454</f>
        <v/>
      </c>
      <c r="V453" s="80">
        <f>U452*'4 Transform Matrices'!Z454+V452*'4 Transform Matrices'!AD454+W452*'4 Transform Matrices'!AH454</f>
        <v/>
      </c>
      <c r="W453" s="80">
        <f>U452*'4 Transform Matrices'!AA454+V452*'4 Transform Matrices'!AE454+W452*'4 Transform Matrices'!AI454</f>
        <v/>
      </c>
      <c r="X453" s="80">
        <f>U452*'4 Transform Matrices'!AB454+V452*'4 Transform Matrices'!AF454+W452*'4 Transform Matrices'!AJ454+X452</f>
        <v/>
      </c>
      <c r="Y453" s="80">
        <f>Y452*'4 Transform Matrices'!Y454+Z452*'4 Transform Matrices'!AC454+AA452*'4 Transform Matrices'!AG454</f>
        <v/>
      </c>
      <c r="Z453" s="80">
        <f>Y452*'4 Transform Matrices'!Z454+Z452*'4 Transform Matrices'!AD454+AA452*'4 Transform Matrices'!AH454</f>
        <v/>
      </c>
      <c r="AA453" s="80">
        <f>Y452*'4 Transform Matrices'!AA454+Z452*'4 Transform Matrices'!AE454+AA452*'4 Transform Matrices'!AI454</f>
        <v/>
      </c>
      <c r="AB453" s="80">
        <f>Y452*'4 Transform Matrices'!AB454+Z452*'4 Transform Matrices'!AF454+AA452*'4 Transform Matrices'!AJ454+AB452</f>
        <v/>
      </c>
      <c r="AC453" s="80">
        <f>AC452*'4 Transform Matrices'!Y454+AD452*'4 Transform Matrices'!AC454+AE452*'4 Transform Matrices'!AG454</f>
        <v/>
      </c>
      <c r="AD453" s="80">
        <f>AC452*'4 Transform Matrices'!Z454+AD452*'4 Transform Matrices'!AD454+AE452*'4 Transform Matrices'!AH454</f>
        <v/>
      </c>
      <c r="AE453" s="80">
        <f>AC452*'4 Transform Matrices'!AA454+AD452*'4 Transform Matrices'!AE454+AE452*'4 Transform Matrices'!AI454</f>
        <v/>
      </c>
      <c r="AF453" s="80">
        <f>AC452*'4 Transform Matrices'!AB454+AD452*'4 Transform Matrices'!AF454+AE452*'4 Transform Matrices'!AJ454+AF452</f>
        <v/>
      </c>
      <c r="AG453" s="82">
        <f>MAX(ABS(I453-U453),ABS(J453-V453),ABS(K453-W453),ABS(L453-X453),ABS(M453-Y453),ABS(N453-Z453),ABS(O453-AA453),ABS(P453-AB453),ABS(Q453-AC453),ABS(R453-AD453),ABS(S453-AE453),ABS(T453-AF453))</f>
        <v/>
      </c>
      <c r="AI453" s="14" t="inlineStr"/>
    </row>
    <row r="454">
      <c r="A454" s="67" t="inlineStr">
        <is>
          <t>- Round nose</t>
        </is>
      </c>
      <c r="B454" s="52" t="inlineStr">
        <is>
          <t>UAV-54</t>
        </is>
      </c>
      <c r="C454" s="61" t="inlineStr">
        <is>
          <t>Cone</t>
        </is>
      </c>
      <c r="D454" s="52" t="inlineStr">
        <is>
          <t>UAV-52</t>
        </is>
      </c>
      <c r="E454" s="52" t="n">
        <v>3</v>
      </c>
      <c r="F454" s="54">
        <f>L454</f>
        <v/>
      </c>
      <c r="G454" s="54">
        <f>P454</f>
        <v/>
      </c>
      <c r="H454" s="54">
        <f>T454</f>
        <v/>
      </c>
      <c r="I454" s="81" t="n">
        <v>-0.0219999999</v>
      </c>
      <c r="J454" s="81" t="n">
        <v>0</v>
      </c>
      <c r="K454" s="81" t="n">
        <v>-3.49691098e-09</v>
      </c>
      <c r="L454" s="81" t="n">
        <v>-0.0830000043</v>
      </c>
      <c r="M454" s="81" t="n">
        <v>0</v>
      </c>
      <c r="N454" s="81" t="n">
        <v>0.0219999999</v>
      </c>
      <c r="O454" s="81" t="n">
        <v>0</v>
      </c>
      <c r="P454" s="81" t="n">
        <v>5.41700029</v>
      </c>
      <c r="Q454" s="81" t="n">
        <v>1.92330107e-09</v>
      </c>
      <c r="R454" s="81" t="n">
        <v>0</v>
      </c>
      <c r="S454" s="81" t="n">
        <v>-0.0399999991</v>
      </c>
      <c r="T454" s="81" t="n">
        <v>10.8950005</v>
      </c>
      <c r="U454" s="80">
        <f>U452*'4 Transform Matrices'!Y455+V452*'4 Transform Matrices'!AC455+W452*'4 Transform Matrices'!AG455</f>
        <v/>
      </c>
      <c r="V454" s="80">
        <f>U452*'4 Transform Matrices'!Z455+V452*'4 Transform Matrices'!AD455+W452*'4 Transform Matrices'!AH455</f>
        <v/>
      </c>
      <c r="W454" s="80">
        <f>U452*'4 Transform Matrices'!AA455+V452*'4 Transform Matrices'!AE455+W452*'4 Transform Matrices'!AI455</f>
        <v/>
      </c>
      <c r="X454" s="80">
        <f>U452*'4 Transform Matrices'!AB455+V452*'4 Transform Matrices'!AF455+W452*'4 Transform Matrices'!AJ455+X452</f>
        <v/>
      </c>
      <c r="Y454" s="80">
        <f>Y452*'4 Transform Matrices'!Y455+Z452*'4 Transform Matrices'!AC455+AA452*'4 Transform Matrices'!AG455</f>
        <v/>
      </c>
      <c r="Z454" s="80">
        <f>Y452*'4 Transform Matrices'!Z455+Z452*'4 Transform Matrices'!AD455+AA452*'4 Transform Matrices'!AH455</f>
        <v/>
      </c>
      <c r="AA454" s="80">
        <f>Y452*'4 Transform Matrices'!AA455+Z452*'4 Transform Matrices'!AE455+AA452*'4 Transform Matrices'!AI455</f>
        <v/>
      </c>
      <c r="AB454" s="80">
        <f>Y452*'4 Transform Matrices'!AB455+Z452*'4 Transform Matrices'!AF455+AA452*'4 Transform Matrices'!AJ455+AB452</f>
        <v/>
      </c>
      <c r="AC454" s="80">
        <f>AC452*'4 Transform Matrices'!Y455+AD452*'4 Transform Matrices'!AC455+AE452*'4 Transform Matrices'!AG455</f>
        <v/>
      </c>
      <c r="AD454" s="80">
        <f>AC452*'4 Transform Matrices'!Z455+AD452*'4 Transform Matrices'!AD455+AE452*'4 Transform Matrices'!AH455</f>
        <v/>
      </c>
      <c r="AE454" s="80">
        <f>AC452*'4 Transform Matrices'!AA455+AD452*'4 Transform Matrices'!AE455+AE452*'4 Transform Matrices'!AI455</f>
        <v/>
      </c>
      <c r="AF454" s="80">
        <f>AC452*'4 Transform Matrices'!AB455+AD452*'4 Transform Matrices'!AF455+AE452*'4 Transform Matrices'!AJ455+AF452</f>
        <v/>
      </c>
      <c r="AG454" s="82">
        <f>MAX(ABS(I454-U454),ABS(J454-V454),ABS(K454-W454),ABS(L454-X454),ABS(M454-Y454),ABS(N454-Z454),ABS(O454-AA454),ABS(P454-AB454),ABS(Q454-AC454),ABS(R454-AD454),ABS(S454-AE454),ABS(T454-AF454))</f>
        <v/>
      </c>
      <c r="AI454" s="14" t="inlineStr"/>
    </row>
    <row r="455">
      <c r="A455" s="67" t="inlineStr">
        <is>
          <t>- Round fin</t>
        </is>
      </c>
      <c r="B455" s="52" t="inlineStr">
        <is>
          <t>UAV-55</t>
        </is>
      </c>
      <c r="C455" s="63" t="inlineStr">
        <is>
          <t>Cube</t>
        </is>
      </c>
      <c r="D455" s="52" t="inlineStr">
        <is>
          <t>UAV-52</t>
        </is>
      </c>
      <c r="E455" s="52" t="n">
        <v>3</v>
      </c>
      <c r="F455" s="54">
        <f>L455</f>
        <v/>
      </c>
      <c r="G455" s="54">
        <f>P455</f>
        <v/>
      </c>
      <c r="H455" s="54">
        <f>T455</f>
        <v/>
      </c>
      <c r="I455" s="81" t="n">
        <v>-0.00141421356</v>
      </c>
      <c r="J455" s="81" t="n">
        <v>0.0212132018</v>
      </c>
      <c r="K455" s="81" t="n">
        <v>-2.62268318e-09</v>
      </c>
      <c r="L455" s="81" t="n">
        <v>-0.0829999894</v>
      </c>
      <c r="M455" s="81" t="n">
        <v>0.00141421356</v>
      </c>
      <c r="N455" s="81" t="n">
        <v>0.0212132018</v>
      </c>
      <c r="O455" s="81" t="n">
        <v>0</v>
      </c>
      <c r="P455" s="81" t="n">
        <v>5.41700029</v>
      </c>
      <c r="Q455" s="81" t="n">
        <v>1.23634478e-10</v>
      </c>
      <c r="R455" s="81" t="n">
        <v>-1.85451698e-09</v>
      </c>
      <c r="S455" s="81" t="n">
        <v>-0.0299999993</v>
      </c>
      <c r="T455" s="81" t="n">
        <v>11.0699997</v>
      </c>
      <c r="U455" s="80">
        <f>U452*'4 Transform Matrices'!Y456+V452*'4 Transform Matrices'!AC456+W452*'4 Transform Matrices'!AG456</f>
        <v/>
      </c>
      <c r="V455" s="80">
        <f>U452*'4 Transform Matrices'!Z456+V452*'4 Transform Matrices'!AD456+W452*'4 Transform Matrices'!AH456</f>
        <v/>
      </c>
      <c r="W455" s="80">
        <f>U452*'4 Transform Matrices'!AA456+V452*'4 Transform Matrices'!AE456+W452*'4 Transform Matrices'!AI456</f>
        <v/>
      </c>
      <c r="X455" s="80">
        <f>U452*'4 Transform Matrices'!AB456+V452*'4 Transform Matrices'!AF456+W452*'4 Transform Matrices'!AJ456+X452</f>
        <v/>
      </c>
      <c r="Y455" s="80">
        <f>Y452*'4 Transform Matrices'!Y456+Z452*'4 Transform Matrices'!AC456+AA452*'4 Transform Matrices'!AG456</f>
        <v/>
      </c>
      <c r="Z455" s="80">
        <f>Y452*'4 Transform Matrices'!Z456+Z452*'4 Transform Matrices'!AD456+AA452*'4 Transform Matrices'!AH456</f>
        <v/>
      </c>
      <c r="AA455" s="80">
        <f>Y452*'4 Transform Matrices'!AA456+Z452*'4 Transform Matrices'!AE456+AA452*'4 Transform Matrices'!AI456</f>
        <v/>
      </c>
      <c r="AB455" s="80">
        <f>Y452*'4 Transform Matrices'!AB456+Z452*'4 Transform Matrices'!AF456+AA452*'4 Transform Matrices'!AJ456+AB452</f>
        <v/>
      </c>
      <c r="AC455" s="80">
        <f>AC452*'4 Transform Matrices'!Y456+AD452*'4 Transform Matrices'!AC456+AE452*'4 Transform Matrices'!AG456</f>
        <v/>
      </c>
      <c r="AD455" s="80">
        <f>AC452*'4 Transform Matrices'!Z456+AD452*'4 Transform Matrices'!AD456+AE452*'4 Transform Matrices'!AH456</f>
        <v/>
      </c>
      <c r="AE455" s="80">
        <f>AC452*'4 Transform Matrices'!AA456+AD452*'4 Transform Matrices'!AE456+AE452*'4 Transform Matrices'!AI456</f>
        <v/>
      </c>
      <c r="AF455" s="80">
        <f>AC452*'4 Transform Matrices'!AB456+AD452*'4 Transform Matrices'!AF456+AE452*'4 Transform Matrices'!AJ456+AF452</f>
        <v/>
      </c>
      <c r="AG455" s="82">
        <f>MAX(ABS(I455-U455),ABS(J455-V455),ABS(K455-W455),ABS(L455-X455),ABS(M455-Y455),ABS(N455-Z455),ABS(O455-AA455),ABS(P455-AB455),ABS(Q455-AC455),ABS(R455-AD455),ABS(S455-AE455),ABS(T455-AF455))</f>
        <v/>
      </c>
      <c r="AI455" s="14" t="inlineStr"/>
    </row>
    <row r="456">
      <c r="A456" s="67" t="inlineStr">
        <is>
          <t>- Round fin</t>
        </is>
      </c>
      <c r="B456" s="52" t="inlineStr">
        <is>
          <t>UAV-56</t>
        </is>
      </c>
      <c r="C456" s="63" t="inlineStr">
        <is>
          <t>Cube</t>
        </is>
      </c>
      <c r="D456" s="52" t="inlineStr">
        <is>
          <t>UAV-52</t>
        </is>
      </c>
      <c r="E456" s="52" t="n">
        <v>3</v>
      </c>
      <c r="F456" s="54">
        <f>L456</f>
        <v/>
      </c>
      <c r="G456" s="54">
        <f>P456</f>
        <v/>
      </c>
      <c r="H456" s="54">
        <f>T456</f>
        <v/>
      </c>
      <c r="I456" s="81" t="n">
        <v>0.00141421356</v>
      </c>
      <c r="J456" s="81" t="n">
        <v>0.0212132018</v>
      </c>
      <c r="K456" s="81" t="n">
        <v>-2.62268318e-09</v>
      </c>
      <c r="L456" s="81" t="n">
        <v>-0.0829999894</v>
      </c>
      <c r="M456" s="81" t="n">
        <v>0.00141421356</v>
      </c>
      <c r="N456" s="81" t="n">
        <v>-0.0212132018</v>
      </c>
      <c r="O456" s="81" t="n">
        <v>0</v>
      </c>
      <c r="P456" s="81" t="n">
        <v>5.41700029</v>
      </c>
      <c r="Q456" s="81" t="n">
        <v>-1.23634478e-10</v>
      </c>
      <c r="R456" s="81" t="n">
        <v>-1.85451698e-09</v>
      </c>
      <c r="S456" s="81" t="n">
        <v>-0.0299999993</v>
      </c>
      <c r="T456" s="81" t="n">
        <v>11.0699997</v>
      </c>
      <c r="U456" s="80">
        <f>U452*'4 Transform Matrices'!Y457+V452*'4 Transform Matrices'!AC457+W452*'4 Transform Matrices'!AG457</f>
        <v/>
      </c>
      <c r="V456" s="80">
        <f>U452*'4 Transform Matrices'!Z457+V452*'4 Transform Matrices'!AD457+W452*'4 Transform Matrices'!AH457</f>
        <v/>
      </c>
      <c r="W456" s="80">
        <f>U452*'4 Transform Matrices'!AA457+V452*'4 Transform Matrices'!AE457+W452*'4 Transform Matrices'!AI457</f>
        <v/>
      </c>
      <c r="X456" s="80">
        <f>U452*'4 Transform Matrices'!AB457+V452*'4 Transform Matrices'!AF457+W452*'4 Transform Matrices'!AJ457+X452</f>
        <v/>
      </c>
      <c r="Y456" s="80">
        <f>Y452*'4 Transform Matrices'!Y457+Z452*'4 Transform Matrices'!AC457+AA452*'4 Transform Matrices'!AG457</f>
        <v/>
      </c>
      <c r="Z456" s="80">
        <f>Y452*'4 Transform Matrices'!Z457+Z452*'4 Transform Matrices'!AD457+AA452*'4 Transform Matrices'!AH457</f>
        <v/>
      </c>
      <c r="AA456" s="80">
        <f>Y452*'4 Transform Matrices'!AA457+Z452*'4 Transform Matrices'!AE457+AA452*'4 Transform Matrices'!AI457</f>
        <v/>
      </c>
      <c r="AB456" s="80">
        <f>Y452*'4 Transform Matrices'!AB457+Z452*'4 Transform Matrices'!AF457+AA452*'4 Transform Matrices'!AJ457+AB452</f>
        <v/>
      </c>
      <c r="AC456" s="80">
        <f>AC452*'4 Transform Matrices'!Y457+AD452*'4 Transform Matrices'!AC457+AE452*'4 Transform Matrices'!AG457</f>
        <v/>
      </c>
      <c r="AD456" s="80">
        <f>AC452*'4 Transform Matrices'!Z457+AD452*'4 Transform Matrices'!AD457+AE452*'4 Transform Matrices'!AH457</f>
        <v/>
      </c>
      <c r="AE456" s="80">
        <f>AC452*'4 Transform Matrices'!AA457+AD452*'4 Transform Matrices'!AE457+AE452*'4 Transform Matrices'!AI457</f>
        <v/>
      </c>
      <c r="AF456" s="80">
        <f>AC452*'4 Transform Matrices'!AB457+AD452*'4 Transform Matrices'!AF457+AE452*'4 Transform Matrices'!AJ457+AF452</f>
        <v/>
      </c>
      <c r="AG456" s="82">
        <f>MAX(ABS(I456-U456),ABS(J456-V456),ABS(K456-W456),ABS(L456-X456),ABS(M456-Y456),ABS(N456-Z456),ABS(O456-AA456),ABS(P456-AB456),ABS(Q456-AC456),ABS(R456-AD456),ABS(S456-AE456),ABS(T456-AF456))</f>
        <v/>
      </c>
      <c r="AI456" s="14" t="inlineStr"/>
    </row>
    <row r="457">
      <c r="A457" s="67" t="inlineStr">
        <is>
          <t>- Round fin</t>
        </is>
      </c>
      <c r="B457" s="52" t="inlineStr">
        <is>
          <t>UAV-57</t>
        </is>
      </c>
      <c r="C457" s="63" t="inlineStr">
        <is>
          <t>Cube</t>
        </is>
      </c>
      <c r="D457" s="52" t="inlineStr">
        <is>
          <t>UAV-52</t>
        </is>
      </c>
      <c r="E457" s="52" t="n">
        <v>3</v>
      </c>
      <c r="F457" s="54">
        <f>L457</f>
        <v/>
      </c>
      <c r="G457" s="54">
        <f>P457</f>
        <v/>
      </c>
      <c r="H457" s="54">
        <f>T457</f>
        <v/>
      </c>
      <c r="I457" s="81" t="n">
        <v>0.00141421368</v>
      </c>
      <c r="J457" s="81" t="n">
        <v>-0.0212131999</v>
      </c>
      <c r="K457" s="81" t="n">
        <v>-2.62268318e-09</v>
      </c>
      <c r="L457" s="81" t="n">
        <v>-0.0829999894</v>
      </c>
      <c r="M457" s="81" t="n">
        <v>-0.00141421345</v>
      </c>
      <c r="N457" s="81" t="n">
        <v>-0.0212132037</v>
      </c>
      <c r="O457" s="81" t="n">
        <v>0</v>
      </c>
      <c r="P457" s="81" t="n">
        <v>5.41700029</v>
      </c>
      <c r="Q457" s="81" t="n">
        <v>-1.23634492e-10</v>
      </c>
      <c r="R457" s="81" t="n">
        <v>1.85451687e-09</v>
      </c>
      <c r="S457" s="81" t="n">
        <v>-0.0299999993</v>
      </c>
      <c r="T457" s="81" t="n">
        <v>11.0699997</v>
      </c>
      <c r="U457" s="80">
        <f>U452*'4 Transform Matrices'!Y458+V452*'4 Transform Matrices'!AC458+W452*'4 Transform Matrices'!AG458</f>
        <v/>
      </c>
      <c r="V457" s="80">
        <f>U452*'4 Transform Matrices'!Z458+V452*'4 Transform Matrices'!AD458+W452*'4 Transform Matrices'!AH458</f>
        <v/>
      </c>
      <c r="W457" s="80">
        <f>U452*'4 Transform Matrices'!AA458+V452*'4 Transform Matrices'!AE458+W452*'4 Transform Matrices'!AI458</f>
        <v/>
      </c>
      <c r="X457" s="80">
        <f>U452*'4 Transform Matrices'!AB458+V452*'4 Transform Matrices'!AF458+W452*'4 Transform Matrices'!AJ458+X452</f>
        <v/>
      </c>
      <c r="Y457" s="80">
        <f>Y452*'4 Transform Matrices'!Y458+Z452*'4 Transform Matrices'!AC458+AA452*'4 Transform Matrices'!AG458</f>
        <v/>
      </c>
      <c r="Z457" s="80">
        <f>Y452*'4 Transform Matrices'!Z458+Z452*'4 Transform Matrices'!AD458+AA452*'4 Transform Matrices'!AH458</f>
        <v/>
      </c>
      <c r="AA457" s="80">
        <f>Y452*'4 Transform Matrices'!AA458+Z452*'4 Transform Matrices'!AE458+AA452*'4 Transform Matrices'!AI458</f>
        <v/>
      </c>
      <c r="AB457" s="80">
        <f>Y452*'4 Transform Matrices'!AB458+Z452*'4 Transform Matrices'!AF458+AA452*'4 Transform Matrices'!AJ458+AB452</f>
        <v/>
      </c>
      <c r="AC457" s="80">
        <f>AC452*'4 Transform Matrices'!Y458+AD452*'4 Transform Matrices'!AC458+AE452*'4 Transform Matrices'!AG458</f>
        <v/>
      </c>
      <c r="AD457" s="80">
        <f>AC452*'4 Transform Matrices'!Z458+AD452*'4 Transform Matrices'!AD458+AE452*'4 Transform Matrices'!AH458</f>
        <v/>
      </c>
      <c r="AE457" s="80">
        <f>AC452*'4 Transform Matrices'!AA458+AD452*'4 Transform Matrices'!AE458+AE452*'4 Transform Matrices'!AI458</f>
        <v/>
      </c>
      <c r="AF457" s="80">
        <f>AC452*'4 Transform Matrices'!AB458+AD452*'4 Transform Matrices'!AF458+AE452*'4 Transform Matrices'!AJ458+AF452</f>
        <v/>
      </c>
      <c r="AG457" s="82">
        <f>MAX(ABS(I457-U457),ABS(J457-V457),ABS(K457-W457),ABS(L457-X457),ABS(M457-Y457),ABS(N457-Z457),ABS(O457-AA457),ABS(P457-AB457),ABS(Q457-AC457),ABS(R457-AD457),ABS(S457-AE457),ABS(T457-AF457))</f>
        <v/>
      </c>
      <c r="AI457" s="14" t="inlineStr"/>
    </row>
    <row r="458">
      <c r="A458" s="67" t="inlineStr">
        <is>
          <t>- Round fin</t>
        </is>
      </c>
      <c r="B458" s="52" t="inlineStr">
        <is>
          <t>UAV-58</t>
        </is>
      </c>
      <c r="C458" s="63" t="inlineStr">
        <is>
          <t>Cube</t>
        </is>
      </c>
      <c r="D458" s="52" t="inlineStr">
        <is>
          <t>UAV-52</t>
        </is>
      </c>
      <c r="E458" s="52" t="n">
        <v>3</v>
      </c>
      <c r="F458" s="54">
        <f>L458</f>
        <v/>
      </c>
      <c r="G458" s="54">
        <f>P458</f>
        <v/>
      </c>
      <c r="H458" s="54">
        <f>T458</f>
        <v/>
      </c>
      <c r="I458" s="81" t="n">
        <v>-0.00141421333</v>
      </c>
      <c r="J458" s="81" t="n">
        <v>-0.0212132055</v>
      </c>
      <c r="K458" s="81" t="n">
        <v>-2.62268318e-09</v>
      </c>
      <c r="L458" s="81" t="n">
        <v>-0.0829999894</v>
      </c>
      <c r="M458" s="81" t="n">
        <v>-0.0014142138</v>
      </c>
      <c r="N458" s="81" t="n">
        <v>0.0212131999</v>
      </c>
      <c r="O458" s="81" t="n">
        <v>0</v>
      </c>
      <c r="P458" s="81" t="n">
        <v>5.41700029</v>
      </c>
      <c r="Q458" s="81" t="n">
        <v>1.2363445e-10</v>
      </c>
      <c r="R458" s="81" t="n">
        <v>1.85451732e-09</v>
      </c>
      <c r="S458" s="81" t="n">
        <v>-0.0299999993</v>
      </c>
      <c r="T458" s="81" t="n">
        <v>11.0699997</v>
      </c>
      <c r="U458" s="80">
        <f>U452*'4 Transform Matrices'!Y459+V452*'4 Transform Matrices'!AC459+W452*'4 Transform Matrices'!AG459</f>
        <v/>
      </c>
      <c r="V458" s="80">
        <f>U452*'4 Transform Matrices'!Z459+V452*'4 Transform Matrices'!AD459+W452*'4 Transform Matrices'!AH459</f>
        <v/>
      </c>
      <c r="W458" s="80">
        <f>U452*'4 Transform Matrices'!AA459+V452*'4 Transform Matrices'!AE459+W452*'4 Transform Matrices'!AI459</f>
        <v/>
      </c>
      <c r="X458" s="80">
        <f>U452*'4 Transform Matrices'!AB459+V452*'4 Transform Matrices'!AF459+W452*'4 Transform Matrices'!AJ459+X452</f>
        <v/>
      </c>
      <c r="Y458" s="80">
        <f>Y452*'4 Transform Matrices'!Y459+Z452*'4 Transform Matrices'!AC459+AA452*'4 Transform Matrices'!AG459</f>
        <v/>
      </c>
      <c r="Z458" s="80">
        <f>Y452*'4 Transform Matrices'!Z459+Z452*'4 Transform Matrices'!AD459+AA452*'4 Transform Matrices'!AH459</f>
        <v/>
      </c>
      <c r="AA458" s="80">
        <f>Y452*'4 Transform Matrices'!AA459+Z452*'4 Transform Matrices'!AE459+AA452*'4 Transform Matrices'!AI459</f>
        <v/>
      </c>
      <c r="AB458" s="80">
        <f>Y452*'4 Transform Matrices'!AB459+Z452*'4 Transform Matrices'!AF459+AA452*'4 Transform Matrices'!AJ459+AB452</f>
        <v/>
      </c>
      <c r="AC458" s="80">
        <f>AC452*'4 Transform Matrices'!Y459+AD452*'4 Transform Matrices'!AC459+AE452*'4 Transform Matrices'!AG459</f>
        <v/>
      </c>
      <c r="AD458" s="80">
        <f>AC452*'4 Transform Matrices'!Z459+AD452*'4 Transform Matrices'!AD459+AE452*'4 Transform Matrices'!AH459</f>
        <v/>
      </c>
      <c r="AE458" s="80">
        <f>AC452*'4 Transform Matrices'!AA459+AD452*'4 Transform Matrices'!AE459+AE452*'4 Transform Matrices'!AI459</f>
        <v/>
      </c>
      <c r="AF458" s="80">
        <f>AC452*'4 Transform Matrices'!AB459+AD452*'4 Transform Matrices'!AF459+AE452*'4 Transform Matrices'!AJ459+AF452</f>
        <v/>
      </c>
      <c r="AG458" s="82">
        <f>MAX(ABS(I458-U458),ABS(J458-V458),ABS(K458-W458),ABS(L458-X458),ABS(M458-Y458),ABS(N458-Z458),ABS(O458-AA458),ABS(P458-AB458),ABS(Q458-AC458),ABS(R458-AD458),ABS(S458-AE458),ABS(T458-AF458))</f>
        <v/>
      </c>
      <c r="AI458" s="14" t="inlineStr"/>
    </row>
    <row r="459">
      <c r="A459" s="92" t="inlineStr">
        <is>
          <t>- Round</t>
        </is>
      </c>
      <c r="B459" s="93" t="inlineStr">
        <is>
          <t>UAV-59</t>
        </is>
      </c>
      <c r="C459" s="93" t="inlineStr">
        <is>
          <t>Group</t>
        </is>
      </c>
      <c r="D459" s="93" t="inlineStr">
        <is>
          <t>UAV-49</t>
        </is>
      </c>
      <c r="E459" s="93" t="n">
        <v>2</v>
      </c>
      <c r="F459" s="54">
        <f>L459</f>
        <v/>
      </c>
      <c r="G459" s="54">
        <f>P459</f>
        <v/>
      </c>
      <c r="H459" s="54">
        <f>T459</f>
        <v/>
      </c>
      <c r="I459" s="81" t="n">
        <v>-1</v>
      </c>
      <c r="J459" s="81" t="n">
        <v>0</v>
      </c>
      <c r="K459" s="81" t="n">
        <v>-8.742277660000001e-08</v>
      </c>
      <c r="L459" s="81" t="n">
        <v>-0.127000004</v>
      </c>
      <c r="M459" s="81" t="n">
        <v>0</v>
      </c>
      <c r="N459" s="81" t="n">
        <v>1</v>
      </c>
      <c r="O459" s="81" t="n">
        <v>0</v>
      </c>
      <c r="P459" s="81" t="n">
        <v>5.41700029</v>
      </c>
      <c r="Q459" s="81" t="n">
        <v>8.742277660000001e-08</v>
      </c>
      <c r="R459" s="81" t="n">
        <v>0</v>
      </c>
      <c r="S459" s="81" t="n">
        <v>-1</v>
      </c>
      <c r="T459" s="81" t="n">
        <v>11</v>
      </c>
      <c r="U459" s="80">
        <f>U449*'4 Transform Matrices'!Y460+V449*'4 Transform Matrices'!AC460+W449*'4 Transform Matrices'!AG460</f>
        <v/>
      </c>
      <c r="V459" s="80">
        <f>U449*'4 Transform Matrices'!Z460+V449*'4 Transform Matrices'!AD460+W449*'4 Transform Matrices'!AH460</f>
        <v/>
      </c>
      <c r="W459" s="80">
        <f>U449*'4 Transform Matrices'!AA460+V449*'4 Transform Matrices'!AE460+W449*'4 Transform Matrices'!AI460</f>
        <v/>
      </c>
      <c r="X459" s="80">
        <f>U449*'4 Transform Matrices'!AB460+V449*'4 Transform Matrices'!AF460+W449*'4 Transform Matrices'!AJ460+X449</f>
        <v/>
      </c>
      <c r="Y459" s="80">
        <f>Y449*'4 Transform Matrices'!Y460+Z449*'4 Transform Matrices'!AC460+AA449*'4 Transform Matrices'!AG460</f>
        <v/>
      </c>
      <c r="Z459" s="80">
        <f>Y449*'4 Transform Matrices'!Z460+Z449*'4 Transform Matrices'!AD460+AA449*'4 Transform Matrices'!AH460</f>
        <v/>
      </c>
      <c r="AA459" s="80">
        <f>Y449*'4 Transform Matrices'!AA460+Z449*'4 Transform Matrices'!AE460+AA449*'4 Transform Matrices'!AI460</f>
        <v/>
      </c>
      <c r="AB459" s="80">
        <f>Y449*'4 Transform Matrices'!AB460+Z449*'4 Transform Matrices'!AF460+AA449*'4 Transform Matrices'!AJ460+AB449</f>
        <v/>
      </c>
      <c r="AC459" s="80">
        <f>AC449*'4 Transform Matrices'!Y460+AD449*'4 Transform Matrices'!AC460+AE449*'4 Transform Matrices'!AG460</f>
        <v/>
      </c>
      <c r="AD459" s="80">
        <f>AC449*'4 Transform Matrices'!Z460+AD449*'4 Transform Matrices'!AD460+AE449*'4 Transform Matrices'!AH460</f>
        <v/>
      </c>
      <c r="AE459" s="80">
        <f>AC449*'4 Transform Matrices'!AA460+AD449*'4 Transform Matrices'!AE460+AE449*'4 Transform Matrices'!AI460</f>
        <v/>
      </c>
      <c r="AF459" s="80">
        <f>AC449*'4 Transform Matrices'!AB460+AD449*'4 Transform Matrices'!AF460+AE449*'4 Transform Matrices'!AJ460+AF449</f>
        <v/>
      </c>
      <c r="AG459" s="82">
        <f>MAX(ABS(I459-U459),ABS(J459-V459),ABS(K459-W459),ABS(L459-X459),ABS(M459-Y459),ABS(N459-Z459),ABS(O459-AA459),ABS(P459-AB459),ABS(Q459-AC459),ABS(R459-AD459),ABS(S459-AE459),ABS(T459-AF459))</f>
        <v/>
      </c>
      <c r="AI459" s="14" t="inlineStr">
        <is>
          <t>Hidden at launch, reappears after the reload</t>
        </is>
      </c>
    </row>
    <row r="460">
      <c r="A460" s="67" t="inlineStr">
        <is>
          <t>- Round body</t>
        </is>
      </c>
      <c r="B460" s="52" t="inlineStr">
        <is>
          <t>UAV-60</t>
        </is>
      </c>
      <c r="C460" s="58" t="inlineStr">
        <is>
          <t>Cylinder</t>
        </is>
      </c>
      <c r="D460" s="52" t="inlineStr">
        <is>
          <t>UAV-59</t>
        </is>
      </c>
      <c r="E460" s="52" t="n">
        <v>3</v>
      </c>
      <c r="F460" s="54">
        <f>L460</f>
        <v/>
      </c>
      <c r="G460" s="54">
        <f>P460</f>
        <v/>
      </c>
      <c r="H460" s="54">
        <f>T460</f>
        <v/>
      </c>
      <c r="I460" s="81" t="n">
        <v>-0.0219999999</v>
      </c>
      <c r="J460" s="81" t="n">
        <v>0</v>
      </c>
      <c r="K460" s="81" t="n">
        <v>-1.48618717e-08</v>
      </c>
      <c r="L460" s="81" t="n">
        <v>-0.127000004</v>
      </c>
      <c r="M460" s="81" t="n">
        <v>0</v>
      </c>
      <c r="N460" s="81" t="n">
        <v>0.0219999999</v>
      </c>
      <c r="O460" s="81" t="n">
        <v>0</v>
      </c>
      <c r="P460" s="81" t="n">
        <v>5.41700029</v>
      </c>
      <c r="Q460" s="81" t="n">
        <v>1.92330107e-09</v>
      </c>
      <c r="R460" s="81" t="n">
        <v>0</v>
      </c>
      <c r="S460" s="81" t="n">
        <v>-0.170000002</v>
      </c>
      <c r="T460" s="81" t="n">
        <v>11</v>
      </c>
      <c r="U460" s="80">
        <f>U459*'4 Transform Matrices'!Y461+V459*'4 Transform Matrices'!AC461+W459*'4 Transform Matrices'!AG461</f>
        <v/>
      </c>
      <c r="V460" s="80">
        <f>U459*'4 Transform Matrices'!Z461+V459*'4 Transform Matrices'!AD461+W459*'4 Transform Matrices'!AH461</f>
        <v/>
      </c>
      <c r="W460" s="80">
        <f>U459*'4 Transform Matrices'!AA461+V459*'4 Transform Matrices'!AE461+W459*'4 Transform Matrices'!AI461</f>
        <v/>
      </c>
      <c r="X460" s="80">
        <f>U459*'4 Transform Matrices'!AB461+V459*'4 Transform Matrices'!AF461+W459*'4 Transform Matrices'!AJ461+X459</f>
        <v/>
      </c>
      <c r="Y460" s="80">
        <f>Y459*'4 Transform Matrices'!Y461+Z459*'4 Transform Matrices'!AC461+AA459*'4 Transform Matrices'!AG461</f>
        <v/>
      </c>
      <c r="Z460" s="80">
        <f>Y459*'4 Transform Matrices'!Z461+Z459*'4 Transform Matrices'!AD461+AA459*'4 Transform Matrices'!AH461</f>
        <v/>
      </c>
      <c r="AA460" s="80">
        <f>Y459*'4 Transform Matrices'!AA461+Z459*'4 Transform Matrices'!AE461+AA459*'4 Transform Matrices'!AI461</f>
        <v/>
      </c>
      <c r="AB460" s="80">
        <f>Y459*'4 Transform Matrices'!AB461+Z459*'4 Transform Matrices'!AF461+AA459*'4 Transform Matrices'!AJ461+AB459</f>
        <v/>
      </c>
      <c r="AC460" s="80">
        <f>AC459*'4 Transform Matrices'!Y461+AD459*'4 Transform Matrices'!AC461+AE459*'4 Transform Matrices'!AG461</f>
        <v/>
      </c>
      <c r="AD460" s="80">
        <f>AC459*'4 Transform Matrices'!Z461+AD459*'4 Transform Matrices'!AD461+AE459*'4 Transform Matrices'!AH461</f>
        <v/>
      </c>
      <c r="AE460" s="80">
        <f>AC459*'4 Transform Matrices'!AA461+AD459*'4 Transform Matrices'!AE461+AE459*'4 Transform Matrices'!AI461</f>
        <v/>
      </c>
      <c r="AF460" s="80">
        <f>AC459*'4 Transform Matrices'!AB461+AD459*'4 Transform Matrices'!AF461+AE459*'4 Transform Matrices'!AJ461+AF459</f>
        <v/>
      </c>
      <c r="AG460" s="82">
        <f>MAX(ABS(I460-U460),ABS(J460-V460),ABS(K460-W460),ABS(L460-X460),ABS(M460-Y460),ABS(N460-Z460),ABS(O460-AA460),ABS(P460-AB460),ABS(Q460-AC460),ABS(R460-AD460),ABS(S460-AE460),ABS(T460-AF460))</f>
        <v/>
      </c>
      <c r="AI460" s="14" t="inlineStr"/>
    </row>
    <row r="461">
      <c r="A461" s="67" t="inlineStr">
        <is>
          <t>- Round nose</t>
        </is>
      </c>
      <c r="B461" s="52" t="inlineStr">
        <is>
          <t>UAV-61</t>
        </is>
      </c>
      <c r="C461" s="61" t="inlineStr">
        <is>
          <t>Cone</t>
        </is>
      </c>
      <c r="D461" s="52" t="inlineStr">
        <is>
          <t>UAV-59</t>
        </is>
      </c>
      <c r="E461" s="52" t="n">
        <v>3</v>
      </c>
      <c r="F461" s="54">
        <f>L461</f>
        <v/>
      </c>
      <c r="G461" s="54">
        <f>P461</f>
        <v/>
      </c>
      <c r="H461" s="54">
        <f>T461</f>
        <v/>
      </c>
      <c r="I461" s="81" t="n">
        <v>-0.0219999999</v>
      </c>
      <c r="J461" s="81" t="n">
        <v>0</v>
      </c>
      <c r="K461" s="81" t="n">
        <v>-3.49691098e-09</v>
      </c>
      <c r="L461" s="81" t="n">
        <v>-0.127000019</v>
      </c>
      <c r="M461" s="81" t="n">
        <v>0</v>
      </c>
      <c r="N461" s="81" t="n">
        <v>0.0219999999</v>
      </c>
      <c r="O461" s="81" t="n">
        <v>0</v>
      </c>
      <c r="P461" s="81" t="n">
        <v>5.41700029</v>
      </c>
      <c r="Q461" s="81" t="n">
        <v>1.92330107e-09</v>
      </c>
      <c r="R461" s="81" t="n">
        <v>0</v>
      </c>
      <c r="S461" s="81" t="n">
        <v>-0.0399999991</v>
      </c>
      <c r="T461" s="81" t="n">
        <v>10.8950005</v>
      </c>
      <c r="U461" s="80">
        <f>U459*'4 Transform Matrices'!Y462+V459*'4 Transform Matrices'!AC462+W459*'4 Transform Matrices'!AG462</f>
        <v/>
      </c>
      <c r="V461" s="80">
        <f>U459*'4 Transform Matrices'!Z462+V459*'4 Transform Matrices'!AD462+W459*'4 Transform Matrices'!AH462</f>
        <v/>
      </c>
      <c r="W461" s="80">
        <f>U459*'4 Transform Matrices'!AA462+V459*'4 Transform Matrices'!AE462+W459*'4 Transform Matrices'!AI462</f>
        <v/>
      </c>
      <c r="X461" s="80">
        <f>U459*'4 Transform Matrices'!AB462+V459*'4 Transform Matrices'!AF462+W459*'4 Transform Matrices'!AJ462+X459</f>
        <v/>
      </c>
      <c r="Y461" s="80">
        <f>Y459*'4 Transform Matrices'!Y462+Z459*'4 Transform Matrices'!AC462+AA459*'4 Transform Matrices'!AG462</f>
        <v/>
      </c>
      <c r="Z461" s="80">
        <f>Y459*'4 Transform Matrices'!Z462+Z459*'4 Transform Matrices'!AD462+AA459*'4 Transform Matrices'!AH462</f>
        <v/>
      </c>
      <c r="AA461" s="80">
        <f>Y459*'4 Transform Matrices'!AA462+Z459*'4 Transform Matrices'!AE462+AA459*'4 Transform Matrices'!AI462</f>
        <v/>
      </c>
      <c r="AB461" s="80">
        <f>Y459*'4 Transform Matrices'!AB462+Z459*'4 Transform Matrices'!AF462+AA459*'4 Transform Matrices'!AJ462+AB459</f>
        <v/>
      </c>
      <c r="AC461" s="80">
        <f>AC459*'4 Transform Matrices'!Y462+AD459*'4 Transform Matrices'!AC462+AE459*'4 Transform Matrices'!AG462</f>
        <v/>
      </c>
      <c r="AD461" s="80">
        <f>AC459*'4 Transform Matrices'!Z462+AD459*'4 Transform Matrices'!AD462+AE459*'4 Transform Matrices'!AH462</f>
        <v/>
      </c>
      <c r="AE461" s="80">
        <f>AC459*'4 Transform Matrices'!AA462+AD459*'4 Transform Matrices'!AE462+AE459*'4 Transform Matrices'!AI462</f>
        <v/>
      </c>
      <c r="AF461" s="80">
        <f>AC459*'4 Transform Matrices'!AB462+AD459*'4 Transform Matrices'!AF462+AE459*'4 Transform Matrices'!AJ462+AF459</f>
        <v/>
      </c>
      <c r="AG461" s="82">
        <f>MAX(ABS(I461-U461),ABS(J461-V461),ABS(K461-W461),ABS(L461-X461),ABS(M461-Y461),ABS(N461-Z461),ABS(O461-AA461),ABS(P461-AB461),ABS(Q461-AC461),ABS(R461-AD461),ABS(S461-AE461),ABS(T461-AF461))</f>
        <v/>
      </c>
      <c r="AI461" s="14" t="inlineStr"/>
    </row>
    <row r="462">
      <c r="A462" s="67" t="inlineStr">
        <is>
          <t>- Round fin</t>
        </is>
      </c>
      <c r="B462" s="52" t="inlineStr">
        <is>
          <t>UAV-62</t>
        </is>
      </c>
      <c r="C462" s="63" t="inlineStr">
        <is>
          <t>Cube</t>
        </is>
      </c>
      <c r="D462" s="52" t="inlineStr">
        <is>
          <t>UAV-59</t>
        </is>
      </c>
      <c r="E462" s="52" t="n">
        <v>3</v>
      </c>
      <c r="F462" s="54">
        <f>L462</f>
        <v/>
      </c>
      <c r="G462" s="54">
        <f>P462</f>
        <v/>
      </c>
      <c r="H462" s="54">
        <f>T462</f>
        <v/>
      </c>
      <c r="I462" s="81" t="n">
        <v>-0.00141421356</v>
      </c>
      <c r="J462" s="81" t="n">
        <v>0.0212132018</v>
      </c>
      <c r="K462" s="81" t="n">
        <v>-2.62268318e-09</v>
      </c>
      <c r="L462" s="81" t="n">
        <v>-0.127000004</v>
      </c>
      <c r="M462" s="81" t="n">
        <v>0.00141421356</v>
      </c>
      <c r="N462" s="81" t="n">
        <v>0.0212132018</v>
      </c>
      <c r="O462" s="81" t="n">
        <v>0</v>
      </c>
      <c r="P462" s="81" t="n">
        <v>5.41700029</v>
      </c>
      <c r="Q462" s="81" t="n">
        <v>1.23634478e-10</v>
      </c>
      <c r="R462" s="81" t="n">
        <v>-1.85451698e-09</v>
      </c>
      <c r="S462" s="81" t="n">
        <v>-0.0299999993</v>
      </c>
      <c r="T462" s="81" t="n">
        <v>11.0699997</v>
      </c>
      <c r="U462" s="80">
        <f>U459*'4 Transform Matrices'!Y463+V459*'4 Transform Matrices'!AC463+W459*'4 Transform Matrices'!AG463</f>
        <v/>
      </c>
      <c r="V462" s="80">
        <f>U459*'4 Transform Matrices'!Z463+V459*'4 Transform Matrices'!AD463+W459*'4 Transform Matrices'!AH463</f>
        <v/>
      </c>
      <c r="W462" s="80">
        <f>U459*'4 Transform Matrices'!AA463+V459*'4 Transform Matrices'!AE463+W459*'4 Transform Matrices'!AI463</f>
        <v/>
      </c>
      <c r="X462" s="80">
        <f>U459*'4 Transform Matrices'!AB463+V459*'4 Transform Matrices'!AF463+W459*'4 Transform Matrices'!AJ463+X459</f>
        <v/>
      </c>
      <c r="Y462" s="80">
        <f>Y459*'4 Transform Matrices'!Y463+Z459*'4 Transform Matrices'!AC463+AA459*'4 Transform Matrices'!AG463</f>
        <v/>
      </c>
      <c r="Z462" s="80">
        <f>Y459*'4 Transform Matrices'!Z463+Z459*'4 Transform Matrices'!AD463+AA459*'4 Transform Matrices'!AH463</f>
        <v/>
      </c>
      <c r="AA462" s="80">
        <f>Y459*'4 Transform Matrices'!AA463+Z459*'4 Transform Matrices'!AE463+AA459*'4 Transform Matrices'!AI463</f>
        <v/>
      </c>
      <c r="AB462" s="80">
        <f>Y459*'4 Transform Matrices'!AB463+Z459*'4 Transform Matrices'!AF463+AA459*'4 Transform Matrices'!AJ463+AB459</f>
        <v/>
      </c>
      <c r="AC462" s="80">
        <f>AC459*'4 Transform Matrices'!Y463+AD459*'4 Transform Matrices'!AC463+AE459*'4 Transform Matrices'!AG463</f>
        <v/>
      </c>
      <c r="AD462" s="80">
        <f>AC459*'4 Transform Matrices'!Z463+AD459*'4 Transform Matrices'!AD463+AE459*'4 Transform Matrices'!AH463</f>
        <v/>
      </c>
      <c r="AE462" s="80">
        <f>AC459*'4 Transform Matrices'!AA463+AD459*'4 Transform Matrices'!AE463+AE459*'4 Transform Matrices'!AI463</f>
        <v/>
      </c>
      <c r="AF462" s="80">
        <f>AC459*'4 Transform Matrices'!AB463+AD459*'4 Transform Matrices'!AF463+AE459*'4 Transform Matrices'!AJ463+AF459</f>
        <v/>
      </c>
      <c r="AG462" s="82">
        <f>MAX(ABS(I462-U462),ABS(J462-V462),ABS(K462-W462),ABS(L462-X462),ABS(M462-Y462),ABS(N462-Z462),ABS(O462-AA462),ABS(P462-AB462),ABS(Q462-AC462),ABS(R462-AD462),ABS(S462-AE462),ABS(T462-AF462))</f>
        <v/>
      </c>
      <c r="AI462" s="14" t="inlineStr"/>
    </row>
    <row r="463">
      <c r="A463" s="67" t="inlineStr">
        <is>
          <t>- Round fin</t>
        </is>
      </c>
      <c r="B463" s="52" t="inlineStr">
        <is>
          <t>UAV-63</t>
        </is>
      </c>
      <c r="C463" s="63" t="inlineStr">
        <is>
          <t>Cube</t>
        </is>
      </c>
      <c r="D463" s="52" t="inlineStr">
        <is>
          <t>UAV-59</t>
        </is>
      </c>
      <c r="E463" s="52" t="n">
        <v>3</v>
      </c>
      <c r="F463" s="54">
        <f>L463</f>
        <v/>
      </c>
      <c r="G463" s="54">
        <f>P463</f>
        <v/>
      </c>
      <c r="H463" s="54">
        <f>T463</f>
        <v/>
      </c>
      <c r="I463" s="81" t="n">
        <v>0.00141421356</v>
      </c>
      <c r="J463" s="81" t="n">
        <v>0.0212132018</v>
      </c>
      <c r="K463" s="81" t="n">
        <v>-2.62268318e-09</v>
      </c>
      <c r="L463" s="81" t="n">
        <v>-0.127000004</v>
      </c>
      <c r="M463" s="81" t="n">
        <v>0.00141421356</v>
      </c>
      <c r="N463" s="81" t="n">
        <v>-0.0212132018</v>
      </c>
      <c r="O463" s="81" t="n">
        <v>0</v>
      </c>
      <c r="P463" s="81" t="n">
        <v>5.41700029</v>
      </c>
      <c r="Q463" s="81" t="n">
        <v>-1.23634478e-10</v>
      </c>
      <c r="R463" s="81" t="n">
        <v>-1.85451698e-09</v>
      </c>
      <c r="S463" s="81" t="n">
        <v>-0.0299999993</v>
      </c>
      <c r="T463" s="81" t="n">
        <v>11.0699997</v>
      </c>
      <c r="U463" s="80">
        <f>U459*'4 Transform Matrices'!Y464+V459*'4 Transform Matrices'!AC464+W459*'4 Transform Matrices'!AG464</f>
        <v/>
      </c>
      <c r="V463" s="80">
        <f>U459*'4 Transform Matrices'!Z464+V459*'4 Transform Matrices'!AD464+W459*'4 Transform Matrices'!AH464</f>
        <v/>
      </c>
      <c r="W463" s="80">
        <f>U459*'4 Transform Matrices'!AA464+V459*'4 Transform Matrices'!AE464+W459*'4 Transform Matrices'!AI464</f>
        <v/>
      </c>
      <c r="X463" s="80">
        <f>U459*'4 Transform Matrices'!AB464+V459*'4 Transform Matrices'!AF464+W459*'4 Transform Matrices'!AJ464+X459</f>
        <v/>
      </c>
      <c r="Y463" s="80">
        <f>Y459*'4 Transform Matrices'!Y464+Z459*'4 Transform Matrices'!AC464+AA459*'4 Transform Matrices'!AG464</f>
        <v/>
      </c>
      <c r="Z463" s="80">
        <f>Y459*'4 Transform Matrices'!Z464+Z459*'4 Transform Matrices'!AD464+AA459*'4 Transform Matrices'!AH464</f>
        <v/>
      </c>
      <c r="AA463" s="80">
        <f>Y459*'4 Transform Matrices'!AA464+Z459*'4 Transform Matrices'!AE464+AA459*'4 Transform Matrices'!AI464</f>
        <v/>
      </c>
      <c r="AB463" s="80">
        <f>Y459*'4 Transform Matrices'!AB464+Z459*'4 Transform Matrices'!AF464+AA459*'4 Transform Matrices'!AJ464+AB459</f>
        <v/>
      </c>
      <c r="AC463" s="80">
        <f>AC459*'4 Transform Matrices'!Y464+AD459*'4 Transform Matrices'!AC464+AE459*'4 Transform Matrices'!AG464</f>
        <v/>
      </c>
      <c r="AD463" s="80">
        <f>AC459*'4 Transform Matrices'!Z464+AD459*'4 Transform Matrices'!AD464+AE459*'4 Transform Matrices'!AH464</f>
        <v/>
      </c>
      <c r="AE463" s="80">
        <f>AC459*'4 Transform Matrices'!AA464+AD459*'4 Transform Matrices'!AE464+AE459*'4 Transform Matrices'!AI464</f>
        <v/>
      </c>
      <c r="AF463" s="80">
        <f>AC459*'4 Transform Matrices'!AB464+AD459*'4 Transform Matrices'!AF464+AE459*'4 Transform Matrices'!AJ464+AF459</f>
        <v/>
      </c>
      <c r="AG463" s="82">
        <f>MAX(ABS(I463-U463),ABS(J463-V463),ABS(K463-W463),ABS(L463-X463),ABS(M463-Y463),ABS(N463-Z463),ABS(O463-AA463),ABS(P463-AB463),ABS(Q463-AC463),ABS(R463-AD463),ABS(S463-AE463),ABS(T463-AF463))</f>
        <v/>
      </c>
      <c r="AI463" s="14" t="inlineStr"/>
    </row>
    <row r="464">
      <c r="A464" s="67" t="inlineStr">
        <is>
          <t>- Round fin</t>
        </is>
      </c>
      <c r="B464" s="52" t="inlineStr">
        <is>
          <t>UAV-64</t>
        </is>
      </c>
      <c r="C464" s="63" t="inlineStr">
        <is>
          <t>Cube</t>
        </is>
      </c>
      <c r="D464" s="52" t="inlineStr">
        <is>
          <t>UAV-59</t>
        </is>
      </c>
      <c r="E464" s="52" t="n">
        <v>3</v>
      </c>
      <c r="F464" s="54">
        <f>L464</f>
        <v/>
      </c>
      <c r="G464" s="54">
        <f>P464</f>
        <v/>
      </c>
      <c r="H464" s="54">
        <f>T464</f>
        <v/>
      </c>
      <c r="I464" s="81" t="n">
        <v>0.00141421368</v>
      </c>
      <c r="J464" s="81" t="n">
        <v>-0.0212131999</v>
      </c>
      <c r="K464" s="81" t="n">
        <v>-2.62268318e-09</v>
      </c>
      <c r="L464" s="81" t="n">
        <v>-0.127000004</v>
      </c>
      <c r="M464" s="81" t="n">
        <v>-0.00141421345</v>
      </c>
      <c r="N464" s="81" t="n">
        <v>-0.0212132037</v>
      </c>
      <c r="O464" s="81" t="n">
        <v>0</v>
      </c>
      <c r="P464" s="81" t="n">
        <v>5.41700029</v>
      </c>
      <c r="Q464" s="81" t="n">
        <v>-1.23634492e-10</v>
      </c>
      <c r="R464" s="81" t="n">
        <v>1.85451687e-09</v>
      </c>
      <c r="S464" s="81" t="n">
        <v>-0.0299999993</v>
      </c>
      <c r="T464" s="81" t="n">
        <v>11.0699997</v>
      </c>
      <c r="U464" s="80">
        <f>U459*'4 Transform Matrices'!Y465+V459*'4 Transform Matrices'!AC465+W459*'4 Transform Matrices'!AG465</f>
        <v/>
      </c>
      <c r="V464" s="80">
        <f>U459*'4 Transform Matrices'!Z465+V459*'4 Transform Matrices'!AD465+W459*'4 Transform Matrices'!AH465</f>
        <v/>
      </c>
      <c r="W464" s="80">
        <f>U459*'4 Transform Matrices'!AA465+V459*'4 Transform Matrices'!AE465+W459*'4 Transform Matrices'!AI465</f>
        <v/>
      </c>
      <c r="X464" s="80">
        <f>U459*'4 Transform Matrices'!AB465+V459*'4 Transform Matrices'!AF465+W459*'4 Transform Matrices'!AJ465+X459</f>
        <v/>
      </c>
      <c r="Y464" s="80">
        <f>Y459*'4 Transform Matrices'!Y465+Z459*'4 Transform Matrices'!AC465+AA459*'4 Transform Matrices'!AG465</f>
        <v/>
      </c>
      <c r="Z464" s="80">
        <f>Y459*'4 Transform Matrices'!Z465+Z459*'4 Transform Matrices'!AD465+AA459*'4 Transform Matrices'!AH465</f>
        <v/>
      </c>
      <c r="AA464" s="80">
        <f>Y459*'4 Transform Matrices'!AA465+Z459*'4 Transform Matrices'!AE465+AA459*'4 Transform Matrices'!AI465</f>
        <v/>
      </c>
      <c r="AB464" s="80">
        <f>Y459*'4 Transform Matrices'!AB465+Z459*'4 Transform Matrices'!AF465+AA459*'4 Transform Matrices'!AJ465+AB459</f>
        <v/>
      </c>
      <c r="AC464" s="80">
        <f>AC459*'4 Transform Matrices'!Y465+AD459*'4 Transform Matrices'!AC465+AE459*'4 Transform Matrices'!AG465</f>
        <v/>
      </c>
      <c r="AD464" s="80">
        <f>AC459*'4 Transform Matrices'!Z465+AD459*'4 Transform Matrices'!AD465+AE459*'4 Transform Matrices'!AH465</f>
        <v/>
      </c>
      <c r="AE464" s="80">
        <f>AC459*'4 Transform Matrices'!AA465+AD459*'4 Transform Matrices'!AE465+AE459*'4 Transform Matrices'!AI465</f>
        <v/>
      </c>
      <c r="AF464" s="80">
        <f>AC459*'4 Transform Matrices'!AB465+AD459*'4 Transform Matrices'!AF465+AE459*'4 Transform Matrices'!AJ465+AF459</f>
        <v/>
      </c>
      <c r="AG464" s="82">
        <f>MAX(ABS(I464-U464),ABS(J464-V464),ABS(K464-W464),ABS(L464-X464),ABS(M464-Y464),ABS(N464-Z464),ABS(O464-AA464),ABS(P464-AB464),ABS(Q464-AC464),ABS(R464-AD464),ABS(S464-AE464),ABS(T464-AF464))</f>
        <v/>
      </c>
      <c r="AI464" s="14" t="inlineStr"/>
    </row>
    <row r="465">
      <c r="A465" s="67" t="inlineStr">
        <is>
          <t>- Round fin</t>
        </is>
      </c>
      <c r="B465" s="52" t="inlineStr">
        <is>
          <t>UAV-65</t>
        </is>
      </c>
      <c r="C465" s="63" t="inlineStr">
        <is>
          <t>Cube</t>
        </is>
      </c>
      <c r="D465" s="52" t="inlineStr">
        <is>
          <t>UAV-59</t>
        </is>
      </c>
      <c r="E465" s="52" t="n">
        <v>3</v>
      </c>
      <c r="F465" s="54">
        <f>L465</f>
        <v/>
      </c>
      <c r="G465" s="54">
        <f>P465</f>
        <v/>
      </c>
      <c r="H465" s="54">
        <f>T465</f>
        <v/>
      </c>
      <c r="I465" s="81" t="n">
        <v>-0.00141421333</v>
      </c>
      <c r="J465" s="81" t="n">
        <v>-0.0212132055</v>
      </c>
      <c r="K465" s="81" t="n">
        <v>-2.62268318e-09</v>
      </c>
      <c r="L465" s="81" t="n">
        <v>-0.127000004</v>
      </c>
      <c r="M465" s="81" t="n">
        <v>-0.0014142138</v>
      </c>
      <c r="N465" s="81" t="n">
        <v>0.0212131999</v>
      </c>
      <c r="O465" s="81" t="n">
        <v>0</v>
      </c>
      <c r="P465" s="81" t="n">
        <v>5.41700029</v>
      </c>
      <c r="Q465" s="81" t="n">
        <v>1.2363445e-10</v>
      </c>
      <c r="R465" s="81" t="n">
        <v>1.85451732e-09</v>
      </c>
      <c r="S465" s="81" t="n">
        <v>-0.0299999993</v>
      </c>
      <c r="T465" s="81" t="n">
        <v>11.0699997</v>
      </c>
      <c r="U465" s="80">
        <f>U459*'4 Transform Matrices'!Y466+V459*'4 Transform Matrices'!AC466+W459*'4 Transform Matrices'!AG466</f>
        <v/>
      </c>
      <c r="V465" s="80">
        <f>U459*'4 Transform Matrices'!Z466+V459*'4 Transform Matrices'!AD466+W459*'4 Transform Matrices'!AH466</f>
        <v/>
      </c>
      <c r="W465" s="80">
        <f>U459*'4 Transform Matrices'!AA466+V459*'4 Transform Matrices'!AE466+W459*'4 Transform Matrices'!AI466</f>
        <v/>
      </c>
      <c r="X465" s="80">
        <f>U459*'4 Transform Matrices'!AB466+V459*'4 Transform Matrices'!AF466+W459*'4 Transform Matrices'!AJ466+X459</f>
        <v/>
      </c>
      <c r="Y465" s="80">
        <f>Y459*'4 Transform Matrices'!Y466+Z459*'4 Transform Matrices'!AC466+AA459*'4 Transform Matrices'!AG466</f>
        <v/>
      </c>
      <c r="Z465" s="80">
        <f>Y459*'4 Transform Matrices'!Z466+Z459*'4 Transform Matrices'!AD466+AA459*'4 Transform Matrices'!AH466</f>
        <v/>
      </c>
      <c r="AA465" s="80">
        <f>Y459*'4 Transform Matrices'!AA466+Z459*'4 Transform Matrices'!AE466+AA459*'4 Transform Matrices'!AI466</f>
        <v/>
      </c>
      <c r="AB465" s="80">
        <f>Y459*'4 Transform Matrices'!AB466+Z459*'4 Transform Matrices'!AF466+AA459*'4 Transform Matrices'!AJ466+AB459</f>
        <v/>
      </c>
      <c r="AC465" s="80">
        <f>AC459*'4 Transform Matrices'!Y466+AD459*'4 Transform Matrices'!AC466+AE459*'4 Transform Matrices'!AG466</f>
        <v/>
      </c>
      <c r="AD465" s="80">
        <f>AC459*'4 Transform Matrices'!Z466+AD459*'4 Transform Matrices'!AD466+AE459*'4 Transform Matrices'!AH466</f>
        <v/>
      </c>
      <c r="AE465" s="80">
        <f>AC459*'4 Transform Matrices'!AA466+AD459*'4 Transform Matrices'!AE466+AE459*'4 Transform Matrices'!AI466</f>
        <v/>
      </c>
      <c r="AF465" s="80">
        <f>AC459*'4 Transform Matrices'!AB466+AD459*'4 Transform Matrices'!AF466+AE459*'4 Transform Matrices'!AJ466+AF459</f>
        <v/>
      </c>
      <c r="AG465" s="82">
        <f>MAX(ABS(I465-U465),ABS(J465-V465),ABS(K465-W465),ABS(L465-X465),ABS(M465-Y465),ABS(N465-Z465),ABS(O465-AA465),ABS(P465-AB465),ABS(Q465-AC465),ABS(R465-AD465),ABS(S465-AE465),ABS(T465-AF465))</f>
        <v/>
      </c>
      <c r="AI465" s="14" t="inlineStr"/>
    </row>
    <row r="466">
      <c r="A466" s="60" t="inlineStr">
        <is>
          <t>- Launcher rail R</t>
        </is>
      </c>
      <c r="B466" s="52" t="inlineStr">
        <is>
          <t>UAV-66</t>
        </is>
      </c>
      <c r="C466" s="53" t="inlineStr">
        <is>
          <t>Group</t>
        </is>
      </c>
      <c r="D466" s="52" t="inlineStr">
        <is>
          <t>UAV-00</t>
        </is>
      </c>
      <c r="E466" s="52" t="n">
        <v>1</v>
      </c>
      <c r="F466" s="54">
        <f>L466</f>
        <v/>
      </c>
      <c r="G466" s="54">
        <f>P466</f>
        <v/>
      </c>
      <c r="H466" s="54">
        <f>T466</f>
        <v/>
      </c>
      <c r="I466" s="81" t="n">
        <v>-1</v>
      </c>
      <c r="J466" s="81" t="n">
        <v>0</v>
      </c>
      <c r="K466" s="81" t="n">
        <v>-8.742277660000001e-08</v>
      </c>
      <c r="L466" s="81" t="n">
        <v>0.104999997</v>
      </c>
      <c r="M466" s="81" t="n">
        <v>0</v>
      </c>
      <c r="N466" s="81" t="n">
        <v>1</v>
      </c>
      <c r="O466" s="81" t="n">
        <v>0</v>
      </c>
      <c r="P466" s="81" t="n">
        <v>5.42500019</v>
      </c>
      <c r="Q466" s="81" t="n">
        <v>8.742277660000001e-08</v>
      </c>
      <c r="R466" s="81" t="n">
        <v>0</v>
      </c>
      <c r="S466" s="81" t="n">
        <v>-1</v>
      </c>
      <c r="T466" s="81" t="n">
        <v>11</v>
      </c>
      <c r="U466" s="80">
        <f>U399*'4 Transform Matrices'!Y467+V399*'4 Transform Matrices'!AC467+W399*'4 Transform Matrices'!AG467</f>
        <v/>
      </c>
      <c r="V466" s="80">
        <f>U399*'4 Transform Matrices'!Z467+V399*'4 Transform Matrices'!AD467+W399*'4 Transform Matrices'!AH467</f>
        <v/>
      </c>
      <c r="W466" s="80">
        <f>U399*'4 Transform Matrices'!AA467+V399*'4 Transform Matrices'!AE467+W399*'4 Transform Matrices'!AI467</f>
        <v/>
      </c>
      <c r="X466" s="80">
        <f>U399*'4 Transform Matrices'!AB467+V399*'4 Transform Matrices'!AF467+W399*'4 Transform Matrices'!AJ467+X399</f>
        <v/>
      </c>
      <c r="Y466" s="80">
        <f>Y399*'4 Transform Matrices'!Y467+Z399*'4 Transform Matrices'!AC467+AA399*'4 Transform Matrices'!AG467</f>
        <v/>
      </c>
      <c r="Z466" s="80">
        <f>Y399*'4 Transform Matrices'!Z467+Z399*'4 Transform Matrices'!AD467+AA399*'4 Transform Matrices'!AH467</f>
        <v/>
      </c>
      <c r="AA466" s="80">
        <f>Y399*'4 Transform Matrices'!AA467+Z399*'4 Transform Matrices'!AE467+AA399*'4 Transform Matrices'!AI467</f>
        <v/>
      </c>
      <c r="AB466" s="80">
        <f>Y399*'4 Transform Matrices'!AB467+Z399*'4 Transform Matrices'!AF467+AA399*'4 Transform Matrices'!AJ467+AB399</f>
        <v/>
      </c>
      <c r="AC466" s="80">
        <f>AC399*'4 Transform Matrices'!Y467+AD399*'4 Transform Matrices'!AC467+AE399*'4 Transform Matrices'!AG467</f>
        <v/>
      </c>
      <c r="AD466" s="80">
        <f>AC399*'4 Transform Matrices'!Z467+AD399*'4 Transform Matrices'!AD467+AE399*'4 Transform Matrices'!AH467</f>
        <v/>
      </c>
      <c r="AE466" s="80">
        <f>AC399*'4 Transform Matrices'!AA467+AD399*'4 Transform Matrices'!AE467+AE399*'4 Transform Matrices'!AI467</f>
        <v/>
      </c>
      <c r="AF466" s="80">
        <f>AC399*'4 Transform Matrices'!AB467+AD399*'4 Transform Matrices'!AF467+AE399*'4 Transform Matrices'!AJ467+AF399</f>
        <v/>
      </c>
      <c r="AG466" s="82">
        <f>MAX(ABS(I466-U466),ABS(J466-V466),ABS(K466-W466),ABS(L466-X466),ABS(M466-Y466),ABS(N466-Z466),ABS(O466-AA466),ABS(P466-AB466),ABS(Q466-AC466),ABS(R466-AD466),ABS(S466-AE466),ABS(T466-AF466))</f>
        <v/>
      </c>
      <c r="AI466" s="14" t="inlineStr"/>
    </row>
    <row r="467">
      <c r="A467" s="65" t="inlineStr">
        <is>
          <t>- Rail</t>
        </is>
      </c>
      <c r="B467" s="52" t="inlineStr">
        <is>
          <t>UAV-67</t>
        </is>
      </c>
      <c r="C467" s="63" t="inlineStr">
        <is>
          <t>Cube</t>
        </is>
      </c>
      <c r="D467" s="52" t="inlineStr">
        <is>
          <t>UAV-66</t>
        </is>
      </c>
      <c r="E467" s="52" t="n">
        <v>2</v>
      </c>
      <c r="F467" s="54">
        <f>L467</f>
        <v/>
      </c>
      <c r="G467" s="54">
        <f>P467</f>
        <v/>
      </c>
      <c r="H467" s="54">
        <f>T467</f>
        <v/>
      </c>
      <c r="I467" s="81" t="n">
        <v>-0.0120000001</v>
      </c>
      <c r="J467" s="81" t="n">
        <v>0</v>
      </c>
      <c r="K467" s="81" t="n">
        <v>-1.92330116e-08</v>
      </c>
      <c r="L467" s="81" t="n">
        <v>0.104999997</v>
      </c>
      <c r="M467" s="81" t="n">
        <v>0</v>
      </c>
      <c r="N467" s="81" t="n">
        <v>0.0120000001</v>
      </c>
      <c r="O467" s="81" t="n">
        <v>0</v>
      </c>
      <c r="P467" s="81" t="n">
        <v>5.43700027</v>
      </c>
      <c r="Q467" s="81" t="n">
        <v>1.04907327e-09</v>
      </c>
      <c r="R467" s="81" t="n">
        <v>0</v>
      </c>
      <c r="S467" s="81" t="n">
        <v>-0.219999999</v>
      </c>
      <c r="T467" s="81" t="n">
        <v>11</v>
      </c>
      <c r="U467" s="80">
        <f>U466*'4 Transform Matrices'!Y468+V466*'4 Transform Matrices'!AC468+W466*'4 Transform Matrices'!AG468</f>
        <v/>
      </c>
      <c r="V467" s="80">
        <f>U466*'4 Transform Matrices'!Z468+V466*'4 Transform Matrices'!AD468+W466*'4 Transform Matrices'!AH468</f>
        <v/>
      </c>
      <c r="W467" s="80">
        <f>U466*'4 Transform Matrices'!AA468+V466*'4 Transform Matrices'!AE468+W466*'4 Transform Matrices'!AI468</f>
        <v/>
      </c>
      <c r="X467" s="80">
        <f>U466*'4 Transform Matrices'!AB468+V466*'4 Transform Matrices'!AF468+W466*'4 Transform Matrices'!AJ468+X466</f>
        <v/>
      </c>
      <c r="Y467" s="80">
        <f>Y466*'4 Transform Matrices'!Y468+Z466*'4 Transform Matrices'!AC468+AA466*'4 Transform Matrices'!AG468</f>
        <v/>
      </c>
      <c r="Z467" s="80">
        <f>Y466*'4 Transform Matrices'!Z468+Z466*'4 Transform Matrices'!AD468+AA466*'4 Transform Matrices'!AH468</f>
        <v/>
      </c>
      <c r="AA467" s="80">
        <f>Y466*'4 Transform Matrices'!AA468+Z466*'4 Transform Matrices'!AE468+AA466*'4 Transform Matrices'!AI468</f>
        <v/>
      </c>
      <c r="AB467" s="80">
        <f>Y466*'4 Transform Matrices'!AB468+Z466*'4 Transform Matrices'!AF468+AA466*'4 Transform Matrices'!AJ468+AB466</f>
        <v/>
      </c>
      <c r="AC467" s="80">
        <f>AC466*'4 Transform Matrices'!Y468+AD466*'4 Transform Matrices'!AC468+AE466*'4 Transform Matrices'!AG468</f>
        <v/>
      </c>
      <c r="AD467" s="80">
        <f>AC466*'4 Transform Matrices'!Z468+AD466*'4 Transform Matrices'!AD468+AE466*'4 Transform Matrices'!AH468</f>
        <v/>
      </c>
      <c r="AE467" s="80">
        <f>AC466*'4 Transform Matrices'!AA468+AD466*'4 Transform Matrices'!AE468+AE466*'4 Transform Matrices'!AI468</f>
        <v/>
      </c>
      <c r="AF467" s="80">
        <f>AC466*'4 Transform Matrices'!AB468+AD466*'4 Transform Matrices'!AF468+AE466*'4 Transform Matrices'!AJ468+AF466</f>
        <v/>
      </c>
      <c r="AG467" s="82">
        <f>MAX(ABS(I467-U467),ABS(J467-V467),ABS(K467-W467),ABS(L467-X467),ABS(M467-Y467),ABS(N467-Z467),ABS(O467-AA467),ABS(P467-AB467),ABS(Q467-AC467),ABS(R467-AD467),ABS(S467-AE467),ABS(T467-AF467))</f>
        <v/>
      </c>
      <c r="AI467" s="14" t="inlineStr"/>
    </row>
    <row r="468">
      <c r="A468" s="65" t="inlineStr">
        <is>
          <t>- Rail strut</t>
        </is>
      </c>
      <c r="B468" s="52" t="inlineStr">
        <is>
          <t>UAV-68</t>
        </is>
      </c>
      <c r="C468" s="63" t="inlineStr">
        <is>
          <t>Cube</t>
        </is>
      </c>
      <c r="D468" s="52" t="inlineStr">
        <is>
          <t>UAV-66</t>
        </is>
      </c>
      <c r="E468" s="52" t="n">
        <v>2</v>
      </c>
      <c r="F468" s="54">
        <f>L468</f>
        <v/>
      </c>
      <c r="G468" s="54">
        <f>P468</f>
        <v/>
      </c>
      <c r="H468" s="54">
        <f>T468</f>
        <v/>
      </c>
      <c r="I468" s="81" t="n">
        <v>-0.00800000038</v>
      </c>
      <c r="J468" s="81" t="n">
        <v>0</v>
      </c>
      <c r="K468" s="81" t="n">
        <v>-6.99382219e-10</v>
      </c>
      <c r="L468" s="81" t="n">
        <v>0.104999989</v>
      </c>
      <c r="M468" s="81" t="n">
        <v>0</v>
      </c>
      <c r="N468" s="81" t="n">
        <v>0.0199999996</v>
      </c>
      <c r="O468" s="81" t="n">
        <v>0</v>
      </c>
      <c r="P468" s="81" t="n">
        <v>5.45000029</v>
      </c>
      <c r="Q468" s="81" t="n">
        <v>6.99382219e-10</v>
      </c>
      <c r="R468" s="81" t="n">
        <v>0</v>
      </c>
      <c r="S468" s="81" t="n">
        <v>-0.00800000038</v>
      </c>
      <c r="T468" s="81" t="n">
        <v>10.9499998</v>
      </c>
      <c r="U468" s="80">
        <f>U466*'4 Transform Matrices'!Y469+V466*'4 Transform Matrices'!AC469+W466*'4 Transform Matrices'!AG469</f>
        <v/>
      </c>
      <c r="V468" s="80">
        <f>U466*'4 Transform Matrices'!Z469+V466*'4 Transform Matrices'!AD469+W466*'4 Transform Matrices'!AH469</f>
        <v/>
      </c>
      <c r="W468" s="80">
        <f>U466*'4 Transform Matrices'!AA469+V466*'4 Transform Matrices'!AE469+W466*'4 Transform Matrices'!AI469</f>
        <v/>
      </c>
      <c r="X468" s="80">
        <f>U466*'4 Transform Matrices'!AB469+V466*'4 Transform Matrices'!AF469+W466*'4 Transform Matrices'!AJ469+X466</f>
        <v/>
      </c>
      <c r="Y468" s="80">
        <f>Y466*'4 Transform Matrices'!Y469+Z466*'4 Transform Matrices'!AC469+AA466*'4 Transform Matrices'!AG469</f>
        <v/>
      </c>
      <c r="Z468" s="80">
        <f>Y466*'4 Transform Matrices'!Z469+Z466*'4 Transform Matrices'!AD469+AA466*'4 Transform Matrices'!AH469</f>
        <v/>
      </c>
      <c r="AA468" s="80">
        <f>Y466*'4 Transform Matrices'!AA469+Z466*'4 Transform Matrices'!AE469+AA466*'4 Transform Matrices'!AI469</f>
        <v/>
      </c>
      <c r="AB468" s="80">
        <f>Y466*'4 Transform Matrices'!AB469+Z466*'4 Transform Matrices'!AF469+AA466*'4 Transform Matrices'!AJ469+AB466</f>
        <v/>
      </c>
      <c r="AC468" s="80">
        <f>AC466*'4 Transform Matrices'!Y469+AD466*'4 Transform Matrices'!AC469+AE466*'4 Transform Matrices'!AG469</f>
        <v/>
      </c>
      <c r="AD468" s="80">
        <f>AC466*'4 Transform Matrices'!Z469+AD466*'4 Transform Matrices'!AD469+AE466*'4 Transform Matrices'!AH469</f>
        <v/>
      </c>
      <c r="AE468" s="80">
        <f>AC466*'4 Transform Matrices'!AA469+AD466*'4 Transform Matrices'!AE469+AE466*'4 Transform Matrices'!AI469</f>
        <v/>
      </c>
      <c r="AF468" s="80">
        <f>AC466*'4 Transform Matrices'!AB469+AD466*'4 Transform Matrices'!AF469+AE466*'4 Transform Matrices'!AJ469+AF466</f>
        <v/>
      </c>
      <c r="AG468" s="82">
        <f>MAX(ABS(I468-U468),ABS(J468-V468),ABS(K468-W468),ABS(L468-X468),ABS(M468-Y468),ABS(N468-Z468),ABS(O468-AA468),ABS(P468-AB468),ABS(Q468-AC468),ABS(R468-AD468),ABS(S468-AE468),ABS(T468-AF468))</f>
        <v/>
      </c>
      <c r="AI468" s="14" t="inlineStr"/>
    </row>
    <row r="469">
      <c r="A469" s="92" t="inlineStr">
        <is>
          <t>- Round</t>
        </is>
      </c>
      <c r="B469" s="93" t="inlineStr">
        <is>
          <t>UAV-69</t>
        </is>
      </c>
      <c r="C469" s="93" t="inlineStr">
        <is>
          <t>Group</t>
        </is>
      </c>
      <c r="D469" s="93" t="inlineStr">
        <is>
          <t>UAV-66</t>
        </is>
      </c>
      <c r="E469" s="93" t="n">
        <v>2</v>
      </c>
      <c r="F469" s="54">
        <f>L469</f>
        <v/>
      </c>
      <c r="G469" s="54">
        <f>P469</f>
        <v/>
      </c>
      <c r="H469" s="54">
        <f>T469</f>
        <v/>
      </c>
      <c r="I469" s="81" t="n">
        <v>-1</v>
      </c>
      <c r="J469" s="81" t="n">
        <v>0</v>
      </c>
      <c r="K469" s="81" t="n">
        <v>-8.742277660000001e-08</v>
      </c>
      <c r="L469" s="81" t="n">
        <v>0.127000004</v>
      </c>
      <c r="M469" s="81" t="n">
        <v>0</v>
      </c>
      <c r="N469" s="81" t="n">
        <v>1</v>
      </c>
      <c r="O469" s="81" t="n">
        <v>0</v>
      </c>
      <c r="P469" s="81" t="n">
        <v>5.41700029</v>
      </c>
      <c r="Q469" s="81" t="n">
        <v>8.742277660000001e-08</v>
      </c>
      <c r="R469" s="81" t="n">
        <v>0</v>
      </c>
      <c r="S469" s="81" t="n">
        <v>-1</v>
      </c>
      <c r="T469" s="81" t="n">
        <v>11</v>
      </c>
      <c r="U469" s="80">
        <f>U466*'4 Transform Matrices'!Y470+V466*'4 Transform Matrices'!AC470+W466*'4 Transform Matrices'!AG470</f>
        <v/>
      </c>
      <c r="V469" s="80">
        <f>U466*'4 Transform Matrices'!Z470+V466*'4 Transform Matrices'!AD470+W466*'4 Transform Matrices'!AH470</f>
        <v/>
      </c>
      <c r="W469" s="80">
        <f>U466*'4 Transform Matrices'!AA470+V466*'4 Transform Matrices'!AE470+W466*'4 Transform Matrices'!AI470</f>
        <v/>
      </c>
      <c r="X469" s="80">
        <f>U466*'4 Transform Matrices'!AB470+V466*'4 Transform Matrices'!AF470+W466*'4 Transform Matrices'!AJ470+X466</f>
        <v/>
      </c>
      <c r="Y469" s="80">
        <f>Y466*'4 Transform Matrices'!Y470+Z466*'4 Transform Matrices'!AC470+AA466*'4 Transform Matrices'!AG470</f>
        <v/>
      </c>
      <c r="Z469" s="80">
        <f>Y466*'4 Transform Matrices'!Z470+Z466*'4 Transform Matrices'!AD470+AA466*'4 Transform Matrices'!AH470</f>
        <v/>
      </c>
      <c r="AA469" s="80">
        <f>Y466*'4 Transform Matrices'!AA470+Z466*'4 Transform Matrices'!AE470+AA466*'4 Transform Matrices'!AI470</f>
        <v/>
      </c>
      <c r="AB469" s="80">
        <f>Y466*'4 Transform Matrices'!AB470+Z466*'4 Transform Matrices'!AF470+AA466*'4 Transform Matrices'!AJ470+AB466</f>
        <v/>
      </c>
      <c r="AC469" s="80">
        <f>AC466*'4 Transform Matrices'!Y470+AD466*'4 Transform Matrices'!AC470+AE466*'4 Transform Matrices'!AG470</f>
        <v/>
      </c>
      <c r="AD469" s="80">
        <f>AC466*'4 Transform Matrices'!Z470+AD466*'4 Transform Matrices'!AD470+AE466*'4 Transform Matrices'!AH470</f>
        <v/>
      </c>
      <c r="AE469" s="80">
        <f>AC466*'4 Transform Matrices'!AA470+AD466*'4 Transform Matrices'!AE470+AE466*'4 Transform Matrices'!AI470</f>
        <v/>
      </c>
      <c r="AF469" s="80">
        <f>AC466*'4 Transform Matrices'!AB470+AD466*'4 Transform Matrices'!AF470+AE466*'4 Transform Matrices'!AJ470+AF466</f>
        <v/>
      </c>
      <c r="AG469" s="82">
        <f>MAX(ABS(I469-U469),ABS(J469-V469),ABS(K469-W469),ABS(L469-X469),ABS(M469-Y469),ABS(N469-Z469),ABS(O469-AA469),ABS(P469-AB469),ABS(Q469-AC469),ABS(R469-AD469),ABS(S469-AE469),ABS(T469-AF469))</f>
        <v/>
      </c>
      <c r="AI469" s="14" t="inlineStr">
        <is>
          <t>Hidden at launch, reappears after the reload</t>
        </is>
      </c>
    </row>
    <row r="470">
      <c r="A470" s="67" t="inlineStr">
        <is>
          <t>- Round body</t>
        </is>
      </c>
      <c r="B470" s="52" t="inlineStr">
        <is>
          <t>UAV-70</t>
        </is>
      </c>
      <c r="C470" s="58" t="inlineStr">
        <is>
          <t>Cylinder</t>
        </is>
      </c>
      <c r="D470" s="52" t="inlineStr">
        <is>
          <t>UAV-69</t>
        </is>
      </c>
      <c r="E470" s="52" t="n">
        <v>3</v>
      </c>
      <c r="F470" s="54">
        <f>L470</f>
        <v/>
      </c>
      <c r="G470" s="54">
        <f>P470</f>
        <v/>
      </c>
      <c r="H470" s="54">
        <f>T470</f>
        <v/>
      </c>
      <c r="I470" s="81" t="n">
        <v>-0.0219999999</v>
      </c>
      <c r="J470" s="81" t="n">
        <v>0</v>
      </c>
      <c r="K470" s="81" t="n">
        <v>-1.48618717e-08</v>
      </c>
      <c r="L470" s="81" t="n">
        <v>0.127000004</v>
      </c>
      <c r="M470" s="81" t="n">
        <v>0</v>
      </c>
      <c r="N470" s="81" t="n">
        <v>0.0219999999</v>
      </c>
      <c r="O470" s="81" t="n">
        <v>0</v>
      </c>
      <c r="P470" s="81" t="n">
        <v>5.41700029</v>
      </c>
      <c r="Q470" s="81" t="n">
        <v>1.92330107e-09</v>
      </c>
      <c r="R470" s="81" t="n">
        <v>0</v>
      </c>
      <c r="S470" s="81" t="n">
        <v>-0.170000002</v>
      </c>
      <c r="T470" s="81" t="n">
        <v>11</v>
      </c>
      <c r="U470" s="80">
        <f>U469*'4 Transform Matrices'!Y471+V469*'4 Transform Matrices'!AC471+W469*'4 Transform Matrices'!AG471</f>
        <v/>
      </c>
      <c r="V470" s="80">
        <f>U469*'4 Transform Matrices'!Z471+V469*'4 Transform Matrices'!AD471+W469*'4 Transform Matrices'!AH471</f>
        <v/>
      </c>
      <c r="W470" s="80">
        <f>U469*'4 Transform Matrices'!AA471+V469*'4 Transform Matrices'!AE471+W469*'4 Transform Matrices'!AI471</f>
        <v/>
      </c>
      <c r="X470" s="80">
        <f>U469*'4 Transform Matrices'!AB471+V469*'4 Transform Matrices'!AF471+W469*'4 Transform Matrices'!AJ471+X469</f>
        <v/>
      </c>
      <c r="Y470" s="80">
        <f>Y469*'4 Transform Matrices'!Y471+Z469*'4 Transform Matrices'!AC471+AA469*'4 Transform Matrices'!AG471</f>
        <v/>
      </c>
      <c r="Z470" s="80">
        <f>Y469*'4 Transform Matrices'!Z471+Z469*'4 Transform Matrices'!AD471+AA469*'4 Transform Matrices'!AH471</f>
        <v/>
      </c>
      <c r="AA470" s="80">
        <f>Y469*'4 Transform Matrices'!AA471+Z469*'4 Transform Matrices'!AE471+AA469*'4 Transform Matrices'!AI471</f>
        <v/>
      </c>
      <c r="AB470" s="80">
        <f>Y469*'4 Transform Matrices'!AB471+Z469*'4 Transform Matrices'!AF471+AA469*'4 Transform Matrices'!AJ471+AB469</f>
        <v/>
      </c>
      <c r="AC470" s="80">
        <f>AC469*'4 Transform Matrices'!Y471+AD469*'4 Transform Matrices'!AC471+AE469*'4 Transform Matrices'!AG471</f>
        <v/>
      </c>
      <c r="AD470" s="80">
        <f>AC469*'4 Transform Matrices'!Z471+AD469*'4 Transform Matrices'!AD471+AE469*'4 Transform Matrices'!AH471</f>
        <v/>
      </c>
      <c r="AE470" s="80">
        <f>AC469*'4 Transform Matrices'!AA471+AD469*'4 Transform Matrices'!AE471+AE469*'4 Transform Matrices'!AI471</f>
        <v/>
      </c>
      <c r="AF470" s="80">
        <f>AC469*'4 Transform Matrices'!AB471+AD469*'4 Transform Matrices'!AF471+AE469*'4 Transform Matrices'!AJ471+AF469</f>
        <v/>
      </c>
      <c r="AG470" s="82">
        <f>MAX(ABS(I470-U470),ABS(J470-V470),ABS(K470-W470),ABS(L470-X470),ABS(M470-Y470),ABS(N470-Z470),ABS(O470-AA470),ABS(P470-AB470),ABS(Q470-AC470),ABS(R470-AD470),ABS(S470-AE470),ABS(T470-AF470))</f>
        <v/>
      </c>
      <c r="AI470" s="14" t="inlineStr"/>
    </row>
    <row r="471">
      <c r="A471" s="67" t="inlineStr">
        <is>
          <t>- Round nose</t>
        </is>
      </c>
      <c r="B471" s="52" t="inlineStr">
        <is>
          <t>UAV-71</t>
        </is>
      </c>
      <c r="C471" s="61" t="inlineStr">
        <is>
          <t>Cone</t>
        </is>
      </c>
      <c r="D471" s="52" t="inlineStr">
        <is>
          <t>UAV-69</t>
        </is>
      </c>
      <c r="E471" s="52" t="n">
        <v>3</v>
      </c>
      <c r="F471" s="54">
        <f>L471</f>
        <v/>
      </c>
      <c r="G471" s="54">
        <f>P471</f>
        <v/>
      </c>
      <c r="H471" s="54">
        <f>T471</f>
        <v/>
      </c>
      <c r="I471" s="81" t="n">
        <v>-0.0219999999</v>
      </c>
      <c r="J471" s="81" t="n">
        <v>0</v>
      </c>
      <c r="K471" s="81" t="n">
        <v>-3.49691098e-09</v>
      </c>
      <c r="L471" s="81" t="n">
        <v>0.126999989</v>
      </c>
      <c r="M471" s="81" t="n">
        <v>0</v>
      </c>
      <c r="N471" s="81" t="n">
        <v>0.0219999999</v>
      </c>
      <c r="O471" s="81" t="n">
        <v>0</v>
      </c>
      <c r="P471" s="81" t="n">
        <v>5.41700029</v>
      </c>
      <c r="Q471" s="81" t="n">
        <v>1.92330107e-09</v>
      </c>
      <c r="R471" s="81" t="n">
        <v>0</v>
      </c>
      <c r="S471" s="81" t="n">
        <v>-0.0399999991</v>
      </c>
      <c r="T471" s="81" t="n">
        <v>10.8950005</v>
      </c>
      <c r="U471" s="80">
        <f>U469*'4 Transform Matrices'!Y472+V469*'4 Transform Matrices'!AC472+W469*'4 Transform Matrices'!AG472</f>
        <v/>
      </c>
      <c r="V471" s="80">
        <f>U469*'4 Transform Matrices'!Z472+V469*'4 Transform Matrices'!AD472+W469*'4 Transform Matrices'!AH472</f>
        <v/>
      </c>
      <c r="W471" s="80">
        <f>U469*'4 Transform Matrices'!AA472+V469*'4 Transform Matrices'!AE472+W469*'4 Transform Matrices'!AI472</f>
        <v/>
      </c>
      <c r="X471" s="80">
        <f>U469*'4 Transform Matrices'!AB472+V469*'4 Transform Matrices'!AF472+W469*'4 Transform Matrices'!AJ472+X469</f>
        <v/>
      </c>
      <c r="Y471" s="80">
        <f>Y469*'4 Transform Matrices'!Y472+Z469*'4 Transform Matrices'!AC472+AA469*'4 Transform Matrices'!AG472</f>
        <v/>
      </c>
      <c r="Z471" s="80">
        <f>Y469*'4 Transform Matrices'!Z472+Z469*'4 Transform Matrices'!AD472+AA469*'4 Transform Matrices'!AH472</f>
        <v/>
      </c>
      <c r="AA471" s="80">
        <f>Y469*'4 Transform Matrices'!AA472+Z469*'4 Transform Matrices'!AE472+AA469*'4 Transform Matrices'!AI472</f>
        <v/>
      </c>
      <c r="AB471" s="80">
        <f>Y469*'4 Transform Matrices'!AB472+Z469*'4 Transform Matrices'!AF472+AA469*'4 Transform Matrices'!AJ472+AB469</f>
        <v/>
      </c>
      <c r="AC471" s="80">
        <f>AC469*'4 Transform Matrices'!Y472+AD469*'4 Transform Matrices'!AC472+AE469*'4 Transform Matrices'!AG472</f>
        <v/>
      </c>
      <c r="AD471" s="80">
        <f>AC469*'4 Transform Matrices'!Z472+AD469*'4 Transform Matrices'!AD472+AE469*'4 Transform Matrices'!AH472</f>
        <v/>
      </c>
      <c r="AE471" s="80">
        <f>AC469*'4 Transform Matrices'!AA472+AD469*'4 Transform Matrices'!AE472+AE469*'4 Transform Matrices'!AI472</f>
        <v/>
      </c>
      <c r="AF471" s="80">
        <f>AC469*'4 Transform Matrices'!AB472+AD469*'4 Transform Matrices'!AF472+AE469*'4 Transform Matrices'!AJ472+AF469</f>
        <v/>
      </c>
      <c r="AG471" s="82">
        <f>MAX(ABS(I471-U471),ABS(J471-V471),ABS(K471-W471),ABS(L471-X471),ABS(M471-Y471),ABS(N471-Z471),ABS(O471-AA471),ABS(P471-AB471),ABS(Q471-AC471),ABS(R471-AD471),ABS(S471-AE471),ABS(T471-AF471))</f>
        <v/>
      </c>
      <c r="AI471" s="14" t="inlineStr"/>
    </row>
    <row r="472">
      <c r="A472" s="67" t="inlineStr">
        <is>
          <t>- Round fin</t>
        </is>
      </c>
      <c r="B472" s="52" t="inlineStr">
        <is>
          <t>UAV-72</t>
        </is>
      </c>
      <c r="C472" s="63" t="inlineStr">
        <is>
          <t>Cube</t>
        </is>
      </c>
      <c r="D472" s="52" t="inlineStr">
        <is>
          <t>UAV-69</t>
        </is>
      </c>
      <c r="E472" s="52" t="n">
        <v>3</v>
      </c>
      <c r="F472" s="54">
        <f>L472</f>
        <v/>
      </c>
      <c r="G472" s="54">
        <f>P472</f>
        <v/>
      </c>
      <c r="H472" s="54">
        <f>T472</f>
        <v/>
      </c>
      <c r="I472" s="81" t="n">
        <v>-0.00141421356</v>
      </c>
      <c r="J472" s="81" t="n">
        <v>0.0212132018</v>
      </c>
      <c r="K472" s="81" t="n">
        <v>-2.62268318e-09</v>
      </c>
      <c r="L472" s="81" t="n">
        <v>0.127000004</v>
      </c>
      <c r="M472" s="81" t="n">
        <v>0.00141421356</v>
      </c>
      <c r="N472" s="81" t="n">
        <v>0.0212132018</v>
      </c>
      <c r="O472" s="81" t="n">
        <v>0</v>
      </c>
      <c r="P472" s="81" t="n">
        <v>5.41700029</v>
      </c>
      <c r="Q472" s="81" t="n">
        <v>1.23634478e-10</v>
      </c>
      <c r="R472" s="81" t="n">
        <v>-1.85451698e-09</v>
      </c>
      <c r="S472" s="81" t="n">
        <v>-0.0299999993</v>
      </c>
      <c r="T472" s="81" t="n">
        <v>11.0699997</v>
      </c>
      <c r="U472" s="80">
        <f>U469*'4 Transform Matrices'!Y473+V469*'4 Transform Matrices'!AC473+W469*'4 Transform Matrices'!AG473</f>
        <v/>
      </c>
      <c r="V472" s="80">
        <f>U469*'4 Transform Matrices'!Z473+V469*'4 Transform Matrices'!AD473+W469*'4 Transform Matrices'!AH473</f>
        <v/>
      </c>
      <c r="W472" s="80">
        <f>U469*'4 Transform Matrices'!AA473+V469*'4 Transform Matrices'!AE473+W469*'4 Transform Matrices'!AI473</f>
        <v/>
      </c>
      <c r="X472" s="80">
        <f>U469*'4 Transform Matrices'!AB473+V469*'4 Transform Matrices'!AF473+W469*'4 Transform Matrices'!AJ473+X469</f>
        <v/>
      </c>
      <c r="Y472" s="80">
        <f>Y469*'4 Transform Matrices'!Y473+Z469*'4 Transform Matrices'!AC473+AA469*'4 Transform Matrices'!AG473</f>
        <v/>
      </c>
      <c r="Z472" s="80">
        <f>Y469*'4 Transform Matrices'!Z473+Z469*'4 Transform Matrices'!AD473+AA469*'4 Transform Matrices'!AH473</f>
        <v/>
      </c>
      <c r="AA472" s="80">
        <f>Y469*'4 Transform Matrices'!AA473+Z469*'4 Transform Matrices'!AE473+AA469*'4 Transform Matrices'!AI473</f>
        <v/>
      </c>
      <c r="AB472" s="80">
        <f>Y469*'4 Transform Matrices'!AB473+Z469*'4 Transform Matrices'!AF473+AA469*'4 Transform Matrices'!AJ473+AB469</f>
        <v/>
      </c>
      <c r="AC472" s="80">
        <f>AC469*'4 Transform Matrices'!Y473+AD469*'4 Transform Matrices'!AC473+AE469*'4 Transform Matrices'!AG473</f>
        <v/>
      </c>
      <c r="AD472" s="80">
        <f>AC469*'4 Transform Matrices'!Z473+AD469*'4 Transform Matrices'!AD473+AE469*'4 Transform Matrices'!AH473</f>
        <v/>
      </c>
      <c r="AE472" s="80">
        <f>AC469*'4 Transform Matrices'!AA473+AD469*'4 Transform Matrices'!AE473+AE469*'4 Transform Matrices'!AI473</f>
        <v/>
      </c>
      <c r="AF472" s="80">
        <f>AC469*'4 Transform Matrices'!AB473+AD469*'4 Transform Matrices'!AF473+AE469*'4 Transform Matrices'!AJ473+AF469</f>
        <v/>
      </c>
      <c r="AG472" s="82">
        <f>MAX(ABS(I472-U472),ABS(J472-V472),ABS(K472-W472),ABS(L472-X472),ABS(M472-Y472),ABS(N472-Z472),ABS(O472-AA472),ABS(P472-AB472),ABS(Q472-AC472),ABS(R472-AD472),ABS(S472-AE472),ABS(T472-AF472))</f>
        <v/>
      </c>
      <c r="AI472" s="14" t="inlineStr"/>
    </row>
    <row r="473">
      <c r="A473" s="67" t="inlineStr">
        <is>
          <t>- Round fin</t>
        </is>
      </c>
      <c r="B473" s="52" t="inlineStr">
        <is>
          <t>UAV-73</t>
        </is>
      </c>
      <c r="C473" s="63" t="inlineStr">
        <is>
          <t>Cube</t>
        </is>
      </c>
      <c r="D473" s="52" t="inlineStr">
        <is>
          <t>UAV-69</t>
        </is>
      </c>
      <c r="E473" s="52" t="n">
        <v>3</v>
      </c>
      <c r="F473" s="54">
        <f>L473</f>
        <v/>
      </c>
      <c r="G473" s="54">
        <f>P473</f>
        <v/>
      </c>
      <c r="H473" s="54">
        <f>T473</f>
        <v/>
      </c>
      <c r="I473" s="81" t="n">
        <v>0.00141421356</v>
      </c>
      <c r="J473" s="81" t="n">
        <v>0.0212132018</v>
      </c>
      <c r="K473" s="81" t="n">
        <v>-2.62268318e-09</v>
      </c>
      <c r="L473" s="81" t="n">
        <v>0.127000004</v>
      </c>
      <c r="M473" s="81" t="n">
        <v>0.00141421356</v>
      </c>
      <c r="N473" s="81" t="n">
        <v>-0.0212132018</v>
      </c>
      <c r="O473" s="81" t="n">
        <v>0</v>
      </c>
      <c r="P473" s="81" t="n">
        <v>5.41700029</v>
      </c>
      <c r="Q473" s="81" t="n">
        <v>-1.23634478e-10</v>
      </c>
      <c r="R473" s="81" t="n">
        <v>-1.85451698e-09</v>
      </c>
      <c r="S473" s="81" t="n">
        <v>-0.0299999993</v>
      </c>
      <c r="T473" s="81" t="n">
        <v>11.0699997</v>
      </c>
      <c r="U473" s="80">
        <f>U469*'4 Transform Matrices'!Y474+V469*'4 Transform Matrices'!AC474+W469*'4 Transform Matrices'!AG474</f>
        <v/>
      </c>
      <c r="V473" s="80">
        <f>U469*'4 Transform Matrices'!Z474+V469*'4 Transform Matrices'!AD474+W469*'4 Transform Matrices'!AH474</f>
        <v/>
      </c>
      <c r="W473" s="80">
        <f>U469*'4 Transform Matrices'!AA474+V469*'4 Transform Matrices'!AE474+W469*'4 Transform Matrices'!AI474</f>
        <v/>
      </c>
      <c r="X473" s="80">
        <f>U469*'4 Transform Matrices'!AB474+V469*'4 Transform Matrices'!AF474+W469*'4 Transform Matrices'!AJ474+X469</f>
        <v/>
      </c>
      <c r="Y473" s="80">
        <f>Y469*'4 Transform Matrices'!Y474+Z469*'4 Transform Matrices'!AC474+AA469*'4 Transform Matrices'!AG474</f>
        <v/>
      </c>
      <c r="Z473" s="80">
        <f>Y469*'4 Transform Matrices'!Z474+Z469*'4 Transform Matrices'!AD474+AA469*'4 Transform Matrices'!AH474</f>
        <v/>
      </c>
      <c r="AA473" s="80">
        <f>Y469*'4 Transform Matrices'!AA474+Z469*'4 Transform Matrices'!AE474+AA469*'4 Transform Matrices'!AI474</f>
        <v/>
      </c>
      <c r="AB473" s="80">
        <f>Y469*'4 Transform Matrices'!AB474+Z469*'4 Transform Matrices'!AF474+AA469*'4 Transform Matrices'!AJ474+AB469</f>
        <v/>
      </c>
      <c r="AC473" s="80">
        <f>AC469*'4 Transform Matrices'!Y474+AD469*'4 Transform Matrices'!AC474+AE469*'4 Transform Matrices'!AG474</f>
        <v/>
      </c>
      <c r="AD473" s="80">
        <f>AC469*'4 Transform Matrices'!Z474+AD469*'4 Transform Matrices'!AD474+AE469*'4 Transform Matrices'!AH474</f>
        <v/>
      </c>
      <c r="AE473" s="80">
        <f>AC469*'4 Transform Matrices'!AA474+AD469*'4 Transform Matrices'!AE474+AE469*'4 Transform Matrices'!AI474</f>
        <v/>
      </c>
      <c r="AF473" s="80">
        <f>AC469*'4 Transform Matrices'!AB474+AD469*'4 Transform Matrices'!AF474+AE469*'4 Transform Matrices'!AJ474+AF469</f>
        <v/>
      </c>
      <c r="AG473" s="82">
        <f>MAX(ABS(I473-U473),ABS(J473-V473),ABS(K473-W473),ABS(L473-X473),ABS(M473-Y473),ABS(N473-Z473),ABS(O473-AA473),ABS(P473-AB473),ABS(Q473-AC473),ABS(R473-AD473),ABS(S473-AE473),ABS(T473-AF473))</f>
        <v/>
      </c>
      <c r="AI473" s="14" t="inlineStr"/>
    </row>
    <row r="474">
      <c r="A474" s="67" t="inlineStr">
        <is>
          <t>- Round fin</t>
        </is>
      </c>
      <c r="B474" s="52" t="inlineStr">
        <is>
          <t>UAV-74</t>
        </is>
      </c>
      <c r="C474" s="63" t="inlineStr">
        <is>
          <t>Cube</t>
        </is>
      </c>
      <c r="D474" s="52" t="inlineStr">
        <is>
          <t>UAV-69</t>
        </is>
      </c>
      <c r="E474" s="52" t="n">
        <v>3</v>
      </c>
      <c r="F474" s="54">
        <f>L474</f>
        <v/>
      </c>
      <c r="G474" s="54">
        <f>P474</f>
        <v/>
      </c>
      <c r="H474" s="54">
        <f>T474</f>
        <v/>
      </c>
      <c r="I474" s="81" t="n">
        <v>0.00141421368</v>
      </c>
      <c r="J474" s="81" t="n">
        <v>-0.0212131999</v>
      </c>
      <c r="K474" s="81" t="n">
        <v>-2.62268318e-09</v>
      </c>
      <c r="L474" s="81" t="n">
        <v>0.127000004</v>
      </c>
      <c r="M474" s="81" t="n">
        <v>-0.00141421345</v>
      </c>
      <c r="N474" s="81" t="n">
        <v>-0.0212132037</v>
      </c>
      <c r="O474" s="81" t="n">
        <v>0</v>
      </c>
      <c r="P474" s="81" t="n">
        <v>5.41700029</v>
      </c>
      <c r="Q474" s="81" t="n">
        <v>-1.23634492e-10</v>
      </c>
      <c r="R474" s="81" t="n">
        <v>1.85451687e-09</v>
      </c>
      <c r="S474" s="81" t="n">
        <v>-0.0299999993</v>
      </c>
      <c r="T474" s="81" t="n">
        <v>11.0699997</v>
      </c>
      <c r="U474" s="80">
        <f>U469*'4 Transform Matrices'!Y475+V469*'4 Transform Matrices'!AC475+W469*'4 Transform Matrices'!AG475</f>
        <v/>
      </c>
      <c r="V474" s="80">
        <f>U469*'4 Transform Matrices'!Z475+V469*'4 Transform Matrices'!AD475+W469*'4 Transform Matrices'!AH475</f>
        <v/>
      </c>
      <c r="W474" s="80">
        <f>U469*'4 Transform Matrices'!AA475+V469*'4 Transform Matrices'!AE475+W469*'4 Transform Matrices'!AI475</f>
        <v/>
      </c>
      <c r="X474" s="80">
        <f>U469*'4 Transform Matrices'!AB475+V469*'4 Transform Matrices'!AF475+W469*'4 Transform Matrices'!AJ475+X469</f>
        <v/>
      </c>
      <c r="Y474" s="80">
        <f>Y469*'4 Transform Matrices'!Y475+Z469*'4 Transform Matrices'!AC475+AA469*'4 Transform Matrices'!AG475</f>
        <v/>
      </c>
      <c r="Z474" s="80">
        <f>Y469*'4 Transform Matrices'!Z475+Z469*'4 Transform Matrices'!AD475+AA469*'4 Transform Matrices'!AH475</f>
        <v/>
      </c>
      <c r="AA474" s="80">
        <f>Y469*'4 Transform Matrices'!AA475+Z469*'4 Transform Matrices'!AE475+AA469*'4 Transform Matrices'!AI475</f>
        <v/>
      </c>
      <c r="AB474" s="80">
        <f>Y469*'4 Transform Matrices'!AB475+Z469*'4 Transform Matrices'!AF475+AA469*'4 Transform Matrices'!AJ475+AB469</f>
        <v/>
      </c>
      <c r="AC474" s="80">
        <f>AC469*'4 Transform Matrices'!Y475+AD469*'4 Transform Matrices'!AC475+AE469*'4 Transform Matrices'!AG475</f>
        <v/>
      </c>
      <c r="AD474" s="80">
        <f>AC469*'4 Transform Matrices'!Z475+AD469*'4 Transform Matrices'!AD475+AE469*'4 Transform Matrices'!AH475</f>
        <v/>
      </c>
      <c r="AE474" s="80">
        <f>AC469*'4 Transform Matrices'!AA475+AD469*'4 Transform Matrices'!AE475+AE469*'4 Transform Matrices'!AI475</f>
        <v/>
      </c>
      <c r="AF474" s="80">
        <f>AC469*'4 Transform Matrices'!AB475+AD469*'4 Transform Matrices'!AF475+AE469*'4 Transform Matrices'!AJ475+AF469</f>
        <v/>
      </c>
      <c r="AG474" s="82">
        <f>MAX(ABS(I474-U474),ABS(J474-V474),ABS(K474-W474),ABS(L474-X474),ABS(M474-Y474),ABS(N474-Z474),ABS(O474-AA474),ABS(P474-AB474),ABS(Q474-AC474),ABS(R474-AD474),ABS(S474-AE474),ABS(T474-AF474))</f>
        <v/>
      </c>
      <c r="AI474" s="14" t="inlineStr"/>
    </row>
    <row r="475">
      <c r="A475" s="67" t="inlineStr">
        <is>
          <t>- Round fin</t>
        </is>
      </c>
      <c r="B475" s="52" t="inlineStr">
        <is>
          <t>UAV-75</t>
        </is>
      </c>
      <c r="C475" s="63" t="inlineStr">
        <is>
          <t>Cube</t>
        </is>
      </c>
      <c r="D475" s="52" t="inlineStr">
        <is>
          <t>UAV-69</t>
        </is>
      </c>
      <c r="E475" s="52" t="n">
        <v>3</v>
      </c>
      <c r="F475" s="54">
        <f>L475</f>
        <v/>
      </c>
      <c r="G475" s="54">
        <f>P475</f>
        <v/>
      </c>
      <c r="H475" s="54">
        <f>T475</f>
        <v/>
      </c>
      <c r="I475" s="81" t="n">
        <v>-0.00141421333</v>
      </c>
      <c r="J475" s="81" t="n">
        <v>-0.0212132055</v>
      </c>
      <c r="K475" s="81" t="n">
        <v>-2.62268318e-09</v>
      </c>
      <c r="L475" s="81" t="n">
        <v>0.127000004</v>
      </c>
      <c r="M475" s="81" t="n">
        <v>-0.0014142138</v>
      </c>
      <c r="N475" s="81" t="n">
        <v>0.0212131999</v>
      </c>
      <c r="O475" s="81" t="n">
        <v>0</v>
      </c>
      <c r="P475" s="81" t="n">
        <v>5.41700029</v>
      </c>
      <c r="Q475" s="81" t="n">
        <v>1.2363445e-10</v>
      </c>
      <c r="R475" s="81" t="n">
        <v>1.85451732e-09</v>
      </c>
      <c r="S475" s="81" t="n">
        <v>-0.0299999993</v>
      </c>
      <c r="T475" s="81" t="n">
        <v>11.0699997</v>
      </c>
      <c r="U475" s="80">
        <f>U469*'4 Transform Matrices'!Y476+V469*'4 Transform Matrices'!AC476+W469*'4 Transform Matrices'!AG476</f>
        <v/>
      </c>
      <c r="V475" s="80">
        <f>U469*'4 Transform Matrices'!Z476+V469*'4 Transform Matrices'!AD476+W469*'4 Transform Matrices'!AH476</f>
        <v/>
      </c>
      <c r="W475" s="80">
        <f>U469*'4 Transform Matrices'!AA476+V469*'4 Transform Matrices'!AE476+W469*'4 Transform Matrices'!AI476</f>
        <v/>
      </c>
      <c r="X475" s="80">
        <f>U469*'4 Transform Matrices'!AB476+V469*'4 Transform Matrices'!AF476+W469*'4 Transform Matrices'!AJ476+X469</f>
        <v/>
      </c>
      <c r="Y475" s="80">
        <f>Y469*'4 Transform Matrices'!Y476+Z469*'4 Transform Matrices'!AC476+AA469*'4 Transform Matrices'!AG476</f>
        <v/>
      </c>
      <c r="Z475" s="80">
        <f>Y469*'4 Transform Matrices'!Z476+Z469*'4 Transform Matrices'!AD476+AA469*'4 Transform Matrices'!AH476</f>
        <v/>
      </c>
      <c r="AA475" s="80">
        <f>Y469*'4 Transform Matrices'!AA476+Z469*'4 Transform Matrices'!AE476+AA469*'4 Transform Matrices'!AI476</f>
        <v/>
      </c>
      <c r="AB475" s="80">
        <f>Y469*'4 Transform Matrices'!AB476+Z469*'4 Transform Matrices'!AF476+AA469*'4 Transform Matrices'!AJ476+AB469</f>
        <v/>
      </c>
      <c r="AC475" s="80">
        <f>AC469*'4 Transform Matrices'!Y476+AD469*'4 Transform Matrices'!AC476+AE469*'4 Transform Matrices'!AG476</f>
        <v/>
      </c>
      <c r="AD475" s="80">
        <f>AC469*'4 Transform Matrices'!Z476+AD469*'4 Transform Matrices'!AD476+AE469*'4 Transform Matrices'!AH476</f>
        <v/>
      </c>
      <c r="AE475" s="80">
        <f>AC469*'4 Transform Matrices'!AA476+AD469*'4 Transform Matrices'!AE476+AE469*'4 Transform Matrices'!AI476</f>
        <v/>
      </c>
      <c r="AF475" s="80">
        <f>AC469*'4 Transform Matrices'!AB476+AD469*'4 Transform Matrices'!AF476+AE469*'4 Transform Matrices'!AJ476+AF469</f>
        <v/>
      </c>
      <c r="AG475" s="82">
        <f>MAX(ABS(I475-U475),ABS(J475-V475),ABS(K475-W475),ABS(L475-X475),ABS(M475-Y475),ABS(N475-Z475),ABS(O475-AA475),ABS(P475-AB475),ABS(Q475-AC475),ABS(R475-AD475),ABS(S475-AE475),ABS(T475-AF475))</f>
        <v/>
      </c>
      <c r="AI475" s="14" t="inlineStr"/>
    </row>
    <row r="476">
      <c r="A476" s="92" t="inlineStr">
        <is>
          <t>- Round</t>
        </is>
      </c>
      <c r="B476" s="93" t="inlineStr">
        <is>
          <t>UAV-76</t>
        </is>
      </c>
      <c r="C476" s="93" t="inlineStr">
        <is>
          <t>Group</t>
        </is>
      </c>
      <c r="D476" s="93" t="inlineStr">
        <is>
          <t>UAV-66</t>
        </is>
      </c>
      <c r="E476" s="93" t="n">
        <v>2</v>
      </c>
      <c r="F476" s="54">
        <f>L476</f>
        <v/>
      </c>
      <c r="G476" s="54">
        <f>P476</f>
        <v/>
      </c>
      <c r="H476" s="54">
        <f>T476</f>
        <v/>
      </c>
      <c r="I476" s="81" t="n">
        <v>-1</v>
      </c>
      <c r="J476" s="81" t="n">
        <v>0</v>
      </c>
      <c r="K476" s="81" t="n">
        <v>-8.742277660000001e-08</v>
      </c>
      <c r="L476" s="81" t="n">
        <v>0.0829999968</v>
      </c>
      <c r="M476" s="81" t="n">
        <v>0</v>
      </c>
      <c r="N476" s="81" t="n">
        <v>1</v>
      </c>
      <c r="O476" s="81" t="n">
        <v>0</v>
      </c>
      <c r="P476" s="81" t="n">
        <v>5.41700029</v>
      </c>
      <c r="Q476" s="81" t="n">
        <v>8.742277660000001e-08</v>
      </c>
      <c r="R476" s="81" t="n">
        <v>0</v>
      </c>
      <c r="S476" s="81" t="n">
        <v>-1</v>
      </c>
      <c r="T476" s="81" t="n">
        <v>11</v>
      </c>
      <c r="U476" s="80">
        <f>U466*'4 Transform Matrices'!Y477+V466*'4 Transform Matrices'!AC477+W466*'4 Transform Matrices'!AG477</f>
        <v/>
      </c>
      <c r="V476" s="80">
        <f>U466*'4 Transform Matrices'!Z477+V466*'4 Transform Matrices'!AD477+W466*'4 Transform Matrices'!AH477</f>
        <v/>
      </c>
      <c r="W476" s="80">
        <f>U466*'4 Transform Matrices'!AA477+V466*'4 Transform Matrices'!AE477+W466*'4 Transform Matrices'!AI477</f>
        <v/>
      </c>
      <c r="X476" s="80">
        <f>U466*'4 Transform Matrices'!AB477+V466*'4 Transform Matrices'!AF477+W466*'4 Transform Matrices'!AJ477+X466</f>
        <v/>
      </c>
      <c r="Y476" s="80">
        <f>Y466*'4 Transform Matrices'!Y477+Z466*'4 Transform Matrices'!AC477+AA466*'4 Transform Matrices'!AG477</f>
        <v/>
      </c>
      <c r="Z476" s="80">
        <f>Y466*'4 Transform Matrices'!Z477+Z466*'4 Transform Matrices'!AD477+AA466*'4 Transform Matrices'!AH477</f>
        <v/>
      </c>
      <c r="AA476" s="80">
        <f>Y466*'4 Transform Matrices'!AA477+Z466*'4 Transform Matrices'!AE477+AA466*'4 Transform Matrices'!AI477</f>
        <v/>
      </c>
      <c r="AB476" s="80">
        <f>Y466*'4 Transform Matrices'!AB477+Z466*'4 Transform Matrices'!AF477+AA466*'4 Transform Matrices'!AJ477+AB466</f>
        <v/>
      </c>
      <c r="AC476" s="80">
        <f>AC466*'4 Transform Matrices'!Y477+AD466*'4 Transform Matrices'!AC477+AE466*'4 Transform Matrices'!AG477</f>
        <v/>
      </c>
      <c r="AD476" s="80">
        <f>AC466*'4 Transform Matrices'!Z477+AD466*'4 Transform Matrices'!AD477+AE466*'4 Transform Matrices'!AH477</f>
        <v/>
      </c>
      <c r="AE476" s="80">
        <f>AC466*'4 Transform Matrices'!AA477+AD466*'4 Transform Matrices'!AE477+AE466*'4 Transform Matrices'!AI477</f>
        <v/>
      </c>
      <c r="AF476" s="80">
        <f>AC466*'4 Transform Matrices'!AB477+AD466*'4 Transform Matrices'!AF477+AE466*'4 Transform Matrices'!AJ477+AF466</f>
        <v/>
      </c>
      <c r="AG476" s="82">
        <f>MAX(ABS(I476-U476),ABS(J476-V476),ABS(K476-W476),ABS(L476-X476),ABS(M476-Y476),ABS(N476-Z476),ABS(O476-AA476),ABS(P476-AB476),ABS(Q476-AC476),ABS(R476-AD476),ABS(S476-AE476),ABS(T476-AF476))</f>
        <v/>
      </c>
      <c r="AI476" s="14" t="inlineStr">
        <is>
          <t>Hidden at launch, reappears after the reload</t>
        </is>
      </c>
    </row>
    <row r="477">
      <c r="A477" s="67" t="inlineStr">
        <is>
          <t>- Round body</t>
        </is>
      </c>
      <c r="B477" s="52" t="inlineStr">
        <is>
          <t>UAV-77</t>
        </is>
      </c>
      <c r="C477" s="58" t="inlineStr">
        <is>
          <t>Cylinder</t>
        </is>
      </c>
      <c r="D477" s="52" t="inlineStr">
        <is>
          <t>UAV-76</t>
        </is>
      </c>
      <c r="E477" s="52" t="n">
        <v>3</v>
      </c>
      <c r="F477" s="54">
        <f>L477</f>
        <v/>
      </c>
      <c r="G477" s="54">
        <f>P477</f>
        <v/>
      </c>
      <c r="H477" s="54">
        <f>T477</f>
        <v/>
      </c>
      <c r="I477" s="81" t="n">
        <v>-0.0219999999</v>
      </c>
      <c r="J477" s="81" t="n">
        <v>0</v>
      </c>
      <c r="K477" s="81" t="n">
        <v>-1.48618717e-08</v>
      </c>
      <c r="L477" s="81" t="n">
        <v>0.0829999968</v>
      </c>
      <c r="M477" s="81" t="n">
        <v>0</v>
      </c>
      <c r="N477" s="81" t="n">
        <v>0.0219999999</v>
      </c>
      <c r="O477" s="81" t="n">
        <v>0</v>
      </c>
      <c r="P477" s="81" t="n">
        <v>5.41700029</v>
      </c>
      <c r="Q477" s="81" t="n">
        <v>1.92330107e-09</v>
      </c>
      <c r="R477" s="81" t="n">
        <v>0</v>
      </c>
      <c r="S477" s="81" t="n">
        <v>-0.170000002</v>
      </c>
      <c r="T477" s="81" t="n">
        <v>11</v>
      </c>
      <c r="U477" s="80">
        <f>U476*'4 Transform Matrices'!Y478+V476*'4 Transform Matrices'!AC478+W476*'4 Transform Matrices'!AG478</f>
        <v/>
      </c>
      <c r="V477" s="80">
        <f>U476*'4 Transform Matrices'!Z478+V476*'4 Transform Matrices'!AD478+W476*'4 Transform Matrices'!AH478</f>
        <v/>
      </c>
      <c r="W477" s="80">
        <f>U476*'4 Transform Matrices'!AA478+V476*'4 Transform Matrices'!AE478+W476*'4 Transform Matrices'!AI478</f>
        <v/>
      </c>
      <c r="X477" s="80">
        <f>U476*'4 Transform Matrices'!AB478+V476*'4 Transform Matrices'!AF478+W476*'4 Transform Matrices'!AJ478+X476</f>
        <v/>
      </c>
      <c r="Y477" s="80">
        <f>Y476*'4 Transform Matrices'!Y478+Z476*'4 Transform Matrices'!AC478+AA476*'4 Transform Matrices'!AG478</f>
        <v/>
      </c>
      <c r="Z477" s="80">
        <f>Y476*'4 Transform Matrices'!Z478+Z476*'4 Transform Matrices'!AD478+AA476*'4 Transform Matrices'!AH478</f>
        <v/>
      </c>
      <c r="AA477" s="80">
        <f>Y476*'4 Transform Matrices'!AA478+Z476*'4 Transform Matrices'!AE478+AA476*'4 Transform Matrices'!AI478</f>
        <v/>
      </c>
      <c r="AB477" s="80">
        <f>Y476*'4 Transform Matrices'!AB478+Z476*'4 Transform Matrices'!AF478+AA476*'4 Transform Matrices'!AJ478+AB476</f>
        <v/>
      </c>
      <c r="AC477" s="80">
        <f>AC476*'4 Transform Matrices'!Y478+AD476*'4 Transform Matrices'!AC478+AE476*'4 Transform Matrices'!AG478</f>
        <v/>
      </c>
      <c r="AD477" s="80">
        <f>AC476*'4 Transform Matrices'!Z478+AD476*'4 Transform Matrices'!AD478+AE476*'4 Transform Matrices'!AH478</f>
        <v/>
      </c>
      <c r="AE477" s="80">
        <f>AC476*'4 Transform Matrices'!AA478+AD476*'4 Transform Matrices'!AE478+AE476*'4 Transform Matrices'!AI478</f>
        <v/>
      </c>
      <c r="AF477" s="80">
        <f>AC476*'4 Transform Matrices'!AB478+AD476*'4 Transform Matrices'!AF478+AE476*'4 Transform Matrices'!AJ478+AF476</f>
        <v/>
      </c>
      <c r="AG477" s="82">
        <f>MAX(ABS(I477-U477),ABS(J477-V477),ABS(K477-W477),ABS(L477-X477),ABS(M477-Y477),ABS(N477-Z477),ABS(O477-AA477),ABS(P477-AB477),ABS(Q477-AC477),ABS(R477-AD477),ABS(S477-AE477),ABS(T477-AF477))</f>
        <v/>
      </c>
      <c r="AI477" s="14" t="inlineStr"/>
    </row>
    <row r="478">
      <c r="A478" s="67" t="inlineStr">
        <is>
          <t>- Round nose</t>
        </is>
      </c>
      <c r="B478" s="52" t="inlineStr">
        <is>
          <t>UAV-78</t>
        </is>
      </c>
      <c r="C478" s="61" t="inlineStr">
        <is>
          <t>Cone</t>
        </is>
      </c>
      <c r="D478" s="52" t="inlineStr">
        <is>
          <t>UAV-76</t>
        </is>
      </c>
      <c r="E478" s="52" t="n">
        <v>3</v>
      </c>
      <c r="F478" s="54">
        <f>L478</f>
        <v/>
      </c>
      <c r="G478" s="54">
        <f>P478</f>
        <v/>
      </c>
      <c r="H478" s="54">
        <f>T478</f>
        <v/>
      </c>
      <c r="I478" s="81" t="n">
        <v>-0.0219999999</v>
      </c>
      <c r="J478" s="81" t="n">
        <v>0</v>
      </c>
      <c r="K478" s="81" t="n">
        <v>-3.49691098e-09</v>
      </c>
      <c r="L478" s="81" t="n">
        <v>0.0829999894</v>
      </c>
      <c r="M478" s="81" t="n">
        <v>0</v>
      </c>
      <c r="N478" s="81" t="n">
        <v>0.0219999999</v>
      </c>
      <c r="O478" s="81" t="n">
        <v>0</v>
      </c>
      <c r="P478" s="81" t="n">
        <v>5.41700029</v>
      </c>
      <c r="Q478" s="81" t="n">
        <v>1.92330107e-09</v>
      </c>
      <c r="R478" s="81" t="n">
        <v>0</v>
      </c>
      <c r="S478" s="81" t="n">
        <v>-0.0399999991</v>
      </c>
      <c r="T478" s="81" t="n">
        <v>10.8950005</v>
      </c>
      <c r="U478" s="80">
        <f>U476*'4 Transform Matrices'!Y479+V476*'4 Transform Matrices'!AC479+W476*'4 Transform Matrices'!AG479</f>
        <v/>
      </c>
      <c r="V478" s="80">
        <f>U476*'4 Transform Matrices'!Z479+V476*'4 Transform Matrices'!AD479+W476*'4 Transform Matrices'!AH479</f>
        <v/>
      </c>
      <c r="W478" s="80">
        <f>U476*'4 Transform Matrices'!AA479+V476*'4 Transform Matrices'!AE479+W476*'4 Transform Matrices'!AI479</f>
        <v/>
      </c>
      <c r="X478" s="80">
        <f>U476*'4 Transform Matrices'!AB479+V476*'4 Transform Matrices'!AF479+W476*'4 Transform Matrices'!AJ479+X476</f>
        <v/>
      </c>
      <c r="Y478" s="80">
        <f>Y476*'4 Transform Matrices'!Y479+Z476*'4 Transform Matrices'!AC479+AA476*'4 Transform Matrices'!AG479</f>
        <v/>
      </c>
      <c r="Z478" s="80">
        <f>Y476*'4 Transform Matrices'!Z479+Z476*'4 Transform Matrices'!AD479+AA476*'4 Transform Matrices'!AH479</f>
        <v/>
      </c>
      <c r="AA478" s="80">
        <f>Y476*'4 Transform Matrices'!AA479+Z476*'4 Transform Matrices'!AE479+AA476*'4 Transform Matrices'!AI479</f>
        <v/>
      </c>
      <c r="AB478" s="80">
        <f>Y476*'4 Transform Matrices'!AB479+Z476*'4 Transform Matrices'!AF479+AA476*'4 Transform Matrices'!AJ479+AB476</f>
        <v/>
      </c>
      <c r="AC478" s="80">
        <f>AC476*'4 Transform Matrices'!Y479+AD476*'4 Transform Matrices'!AC479+AE476*'4 Transform Matrices'!AG479</f>
        <v/>
      </c>
      <c r="AD478" s="80">
        <f>AC476*'4 Transform Matrices'!Z479+AD476*'4 Transform Matrices'!AD479+AE476*'4 Transform Matrices'!AH479</f>
        <v/>
      </c>
      <c r="AE478" s="80">
        <f>AC476*'4 Transform Matrices'!AA479+AD476*'4 Transform Matrices'!AE479+AE476*'4 Transform Matrices'!AI479</f>
        <v/>
      </c>
      <c r="AF478" s="80">
        <f>AC476*'4 Transform Matrices'!AB479+AD476*'4 Transform Matrices'!AF479+AE476*'4 Transform Matrices'!AJ479+AF476</f>
        <v/>
      </c>
      <c r="AG478" s="82">
        <f>MAX(ABS(I478-U478),ABS(J478-V478),ABS(K478-W478),ABS(L478-X478),ABS(M478-Y478),ABS(N478-Z478),ABS(O478-AA478),ABS(P478-AB478),ABS(Q478-AC478),ABS(R478-AD478),ABS(S478-AE478),ABS(T478-AF478))</f>
        <v/>
      </c>
      <c r="AI478" s="14" t="inlineStr"/>
    </row>
    <row r="479">
      <c r="A479" s="67" t="inlineStr">
        <is>
          <t>- Round fin</t>
        </is>
      </c>
      <c r="B479" s="52" t="inlineStr">
        <is>
          <t>UAV-79</t>
        </is>
      </c>
      <c r="C479" s="63" t="inlineStr">
        <is>
          <t>Cube</t>
        </is>
      </c>
      <c r="D479" s="52" t="inlineStr">
        <is>
          <t>UAV-76</t>
        </is>
      </c>
      <c r="E479" s="52" t="n">
        <v>3</v>
      </c>
      <c r="F479" s="54">
        <f>L479</f>
        <v/>
      </c>
      <c r="G479" s="54">
        <f>P479</f>
        <v/>
      </c>
      <c r="H479" s="54">
        <f>T479</f>
        <v/>
      </c>
      <c r="I479" s="81" t="n">
        <v>-0.00141421356</v>
      </c>
      <c r="J479" s="81" t="n">
        <v>0.0212132018</v>
      </c>
      <c r="K479" s="81" t="n">
        <v>-2.62268318e-09</v>
      </c>
      <c r="L479" s="81" t="n">
        <v>0.0830000043</v>
      </c>
      <c r="M479" s="81" t="n">
        <v>0.00141421356</v>
      </c>
      <c r="N479" s="81" t="n">
        <v>0.0212132018</v>
      </c>
      <c r="O479" s="81" t="n">
        <v>0</v>
      </c>
      <c r="P479" s="81" t="n">
        <v>5.41700029</v>
      </c>
      <c r="Q479" s="81" t="n">
        <v>1.23634478e-10</v>
      </c>
      <c r="R479" s="81" t="n">
        <v>-1.85451698e-09</v>
      </c>
      <c r="S479" s="81" t="n">
        <v>-0.0299999993</v>
      </c>
      <c r="T479" s="81" t="n">
        <v>11.0699997</v>
      </c>
      <c r="U479" s="80">
        <f>U476*'4 Transform Matrices'!Y480+V476*'4 Transform Matrices'!AC480+W476*'4 Transform Matrices'!AG480</f>
        <v/>
      </c>
      <c r="V479" s="80">
        <f>U476*'4 Transform Matrices'!Z480+V476*'4 Transform Matrices'!AD480+W476*'4 Transform Matrices'!AH480</f>
        <v/>
      </c>
      <c r="W479" s="80">
        <f>U476*'4 Transform Matrices'!AA480+V476*'4 Transform Matrices'!AE480+W476*'4 Transform Matrices'!AI480</f>
        <v/>
      </c>
      <c r="X479" s="80">
        <f>U476*'4 Transform Matrices'!AB480+V476*'4 Transform Matrices'!AF480+W476*'4 Transform Matrices'!AJ480+X476</f>
        <v/>
      </c>
      <c r="Y479" s="80">
        <f>Y476*'4 Transform Matrices'!Y480+Z476*'4 Transform Matrices'!AC480+AA476*'4 Transform Matrices'!AG480</f>
        <v/>
      </c>
      <c r="Z479" s="80">
        <f>Y476*'4 Transform Matrices'!Z480+Z476*'4 Transform Matrices'!AD480+AA476*'4 Transform Matrices'!AH480</f>
        <v/>
      </c>
      <c r="AA479" s="80">
        <f>Y476*'4 Transform Matrices'!AA480+Z476*'4 Transform Matrices'!AE480+AA476*'4 Transform Matrices'!AI480</f>
        <v/>
      </c>
      <c r="AB479" s="80">
        <f>Y476*'4 Transform Matrices'!AB480+Z476*'4 Transform Matrices'!AF480+AA476*'4 Transform Matrices'!AJ480+AB476</f>
        <v/>
      </c>
      <c r="AC479" s="80">
        <f>AC476*'4 Transform Matrices'!Y480+AD476*'4 Transform Matrices'!AC480+AE476*'4 Transform Matrices'!AG480</f>
        <v/>
      </c>
      <c r="AD479" s="80">
        <f>AC476*'4 Transform Matrices'!Z480+AD476*'4 Transform Matrices'!AD480+AE476*'4 Transform Matrices'!AH480</f>
        <v/>
      </c>
      <c r="AE479" s="80">
        <f>AC476*'4 Transform Matrices'!AA480+AD476*'4 Transform Matrices'!AE480+AE476*'4 Transform Matrices'!AI480</f>
        <v/>
      </c>
      <c r="AF479" s="80">
        <f>AC476*'4 Transform Matrices'!AB480+AD476*'4 Transform Matrices'!AF480+AE476*'4 Transform Matrices'!AJ480+AF476</f>
        <v/>
      </c>
      <c r="AG479" s="82">
        <f>MAX(ABS(I479-U479),ABS(J479-V479),ABS(K479-W479),ABS(L479-X479),ABS(M479-Y479),ABS(N479-Z479),ABS(O479-AA479),ABS(P479-AB479),ABS(Q479-AC479),ABS(R479-AD479),ABS(S479-AE479),ABS(T479-AF479))</f>
        <v/>
      </c>
      <c r="AI479" s="14" t="inlineStr"/>
    </row>
    <row r="480">
      <c r="A480" s="67" t="inlineStr">
        <is>
          <t>- Round fin</t>
        </is>
      </c>
      <c r="B480" s="52" t="inlineStr">
        <is>
          <t>UAV-80</t>
        </is>
      </c>
      <c r="C480" s="63" t="inlineStr">
        <is>
          <t>Cube</t>
        </is>
      </c>
      <c r="D480" s="52" t="inlineStr">
        <is>
          <t>UAV-76</t>
        </is>
      </c>
      <c r="E480" s="52" t="n">
        <v>3</v>
      </c>
      <c r="F480" s="54">
        <f>L480</f>
        <v/>
      </c>
      <c r="G480" s="54">
        <f>P480</f>
        <v/>
      </c>
      <c r="H480" s="54">
        <f>T480</f>
        <v/>
      </c>
      <c r="I480" s="81" t="n">
        <v>0.00141421356</v>
      </c>
      <c r="J480" s="81" t="n">
        <v>0.0212132018</v>
      </c>
      <c r="K480" s="81" t="n">
        <v>-2.62268318e-09</v>
      </c>
      <c r="L480" s="81" t="n">
        <v>0.0830000043</v>
      </c>
      <c r="M480" s="81" t="n">
        <v>0.00141421356</v>
      </c>
      <c r="N480" s="81" t="n">
        <v>-0.0212132018</v>
      </c>
      <c r="O480" s="81" t="n">
        <v>0</v>
      </c>
      <c r="P480" s="81" t="n">
        <v>5.41700029</v>
      </c>
      <c r="Q480" s="81" t="n">
        <v>-1.23634478e-10</v>
      </c>
      <c r="R480" s="81" t="n">
        <v>-1.85451698e-09</v>
      </c>
      <c r="S480" s="81" t="n">
        <v>-0.0299999993</v>
      </c>
      <c r="T480" s="81" t="n">
        <v>11.0699997</v>
      </c>
      <c r="U480" s="80">
        <f>U476*'4 Transform Matrices'!Y481+V476*'4 Transform Matrices'!AC481+W476*'4 Transform Matrices'!AG481</f>
        <v/>
      </c>
      <c r="V480" s="80">
        <f>U476*'4 Transform Matrices'!Z481+V476*'4 Transform Matrices'!AD481+W476*'4 Transform Matrices'!AH481</f>
        <v/>
      </c>
      <c r="W480" s="80">
        <f>U476*'4 Transform Matrices'!AA481+V476*'4 Transform Matrices'!AE481+W476*'4 Transform Matrices'!AI481</f>
        <v/>
      </c>
      <c r="X480" s="80">
        <f>U476*'4 Transform Matrices'!AB481+V476*'4 Transform Matrices'!AF481+W476*'4 Transform Matrices'!AJ481+X476</f>
        <v/>
      </c>
      <c r="Y480" s="80">
        <f>Y476*'4 Transform Matrices'!Y481+Z476*'4 Transform Matrices'!AC481+AA476*'4 Transform Matrices'!AG481</f>
        <v/>
      </c>
      <c r="Z480" s="80">
        <f>Y476*'4 Transform Matrices'!Z481+Z476*'4 Transform Matrices'!AD481+AA476*'4 Transform Matrices'!AH481</f>
        <v/>
      </c>
      <c r="AA480" s="80">
        <f>Y476*'4 Transform Matrices'!AA481+Z476*'4 Transform Matrices'!AE481+AA476*'4 Transform Matrices'!AI481</f>
        <v/>
      </c>
      <c r="AB480" s="80">
        <f>Y476*'4 Transform Matrices'!AB481+Z476*'4 Transform Matrices'!AF481+AA476*'4 Transform Matrices'!AJ481+AB476</f>
        <v/>
      </c>
      <c r="AC480" s="80">
        <f>AC476*'4 Transform Matrices'!Y481+AD476*'4 Transform Matrices'!AC481+AE476*'4 Transform Matrices'!AG481</f>
        <v/>
      </c>
      <c r="AD480" s="80">
        <f>AC476*'4 Transform Matrices'!Z481+AD476*'4 Transform Matrices'!AD481+AE476*'4 Transform Matrices'!AH481</f>
        <v/>
      </c>
      <c r="AE480" s="80">
        <f>AC476*'4 Transform Matrices'!AA481+AD476*'4 Transform Matrices'!AE481+AE476*'4 Transform Matrices'!AI481</f>
        <v/>
      </c>
      <c r="AF480" s="80">
        <f>AC476*'4 Transform Matrices'!AB481+AD476*'4 Transform Matrices'!AF481+AE476*'4 Transform Matrices'!AJ481+AF476</f>
        <v/>
      </c>
      <c r="AG480" s="82">
        <f>MAX(ABS(I480-U480),ABS(J480-V480),ABS(K480-W480),ABS(L480-X480),ABS(M480-Y480),ABS(N480-Z480),ABS(O480-AA480),ABS(P480-AB480),ABS(Q480-AC480),ABS(R480-AD480),ABS(S480-AE480),ABS(T480-AF480))</f>
        <v/>
      </c>
      <c r="AI480" s="14" t="inlineStr"/>
    </row>
    <row r="481">
      <c r="A481" s="67" t="inlineStr">
        <is>
          <t>- Round fin</t>
        </is>
      </c>
      <c r="B481" s="52" t="inlineStr">
        <is>
          <t>UAV-81</t>
        </is>
      </c>
      <c r="C481" s="63" t="inlineStr">
        <is>
          <t>Cube</t>
        </is>
      </c>
      <c r="D481" s="52" t="inlineStr">
        <is>
          <t>UAV-76</t>
        </is>
      </c>
      <c r="E481" s="52" t="n">
        <v>3</v>
      </c>
      <c r="F481" s="54">
        <f>L481</f>
        <v/>
      </c>
      <c r="G481" s="54">
        <f>P481</f>
        <v/>
      </c>
      <c r="H481" s="54">
        <f>T481</f>
        <v/>
      </c>
      <c r="I481" s="81" t="n">
        <v>0.00141421368</v>
      </c>
      <c r="J481" s="81" t="n">
        <v>-0.0212131999</v>
      </c>
      <c r="K481" s="81" t="n">
        <v>-2.62268318e-09</v>
      </c>
      <c r="L481" s="81" t="n">
        <v>0.0830000043</v>
      </c>
      <c r="M481" s="81" t="n">
        <v>-0.00141421345</v>
      </c>
      <c r="N481" s="81" t="n">
        <v>-0.0212132037</v>
      </c>
      <c r="O481" s="81" t="n">
        <v>0</v>
      </c>
      <c r="P481" s="81" t="n">
        <v>5.41700029</v>
      </c>
      <c r="Q481" s="81" t="n">
        <v>-1.23634492e-10</v>
      </c>
      <c r="R481" s="81" t="n">
        <v>1.85451687e-09</v>
      </c>
      <c r="S481" s="81" t="n">
        <v>-0.0299999993</v>
      </c>
      <c r="T481" s="81" t="n">
        <v>11.0699997</v>
      </c>
      <c r="U481" s="80">
        <f>U476*'4 Transform Matrices'!Y482+V476*'4 Transform Matrices'!AC482+W476*'4 Transform Matrices'!AG482</f>
        <v/>
      </c>
      <c r="V481" s="80">
        <f>U476*'4 Transform Matrices'!Z482+V476*'4 Transform Matrices'!AD482+W476*'4 Transform Matrices'!AH482</f>
        <v/>
      </c>
      <c r="W481" s="80">
        <f>U476*'4 Transform Matrices'!AA482+V476*'4 Transform Matrices'!AE482+W476*'4 Transform Matrices'!AI482</f>
        <v/>
      </c>
      <c r="X481" s="80">
        <f>U476*'4 Transform Matrices'!AB482+V476*'4 Transform Matrices'!AF482+W476*'4 Transform Matrices'!AJ482+X476</f>
        <v/>
      </c>
      <c r="Y481" s="80">
        <f>Y476*'4 Transform Matrices'!Y482+Z476*'4 Transform Matrices'!AC482+AA476*'4 Transform Matrices'!AG482</f>
        <v/>
      </c>
      <c r="Z481" s="80">
        <f>Y476*'4 Transform Matrices'!Z482+Z476*'4 Transform Matrices'!AD482+AA476*'4 Transform Matrices'!AH482</f>
        <v/>
      </c>
      <c r="AA481" s="80">
        <f>Y476*'4 Transform Matrices'!AA482+Z476*'4 Transform Matrices'!AE482+AA476*'4 Transform Matrices'!AI482</f>
        <v/>
      </c>
      <c r="AB481" s="80">
        <f>Y476*'4 Transform Matrices'!AB482+Z476*'4 Transform Matrices'!AF482+AA476*'4 Transform Matrices'!AJ482+AB476</f>
        <v/>
      </c>
      <c r="AC481" s="80">
        <f>AC476*'4 Transform Matrices'!Y482+AD476*'4 Transform Matrices'!AC482+AE476*'4 Transform Matrices'!AG482</f>
        <v/>
      </c>
      <c r="AD481" s="80">
        <f>AC476*'4 Transform Matrices'!Z482+AD476*'4 Transform Matrices'!AD482+AE476*'4 Transform Matrices'!AH482</f>
        <v/>
      </c>
      <c r="AE481" s="80">
        <f>AC476*'4 Transform Matrices'!AA482+AD476*'4 Transform Matrices'!AE482+AE476*'4 Transform Matrices'!AI482</f>
        <v/>
      </c>
      <c r="AF481" s="80">
        <f>AC476*'4 Transform Matrices'!AB482+AD476*'4 Transform Matrices'!AF482+AE476*'4 Transform Matrices'!AJ482+AF476</f>
        <v/>
      </c>
      <c r="AG481" s="82">
        <f>MAX(ABS(I481-U481),ABS(J481-V481),ABS(K481-W481),ABS(L481-X481),ABS(M481-Y481),ABS(N481-Z481),ABS(O481-AA481),ABS(P481-AB481),ABS(Q481-AC481),ABS(R481-AD481),ABS(S481-AE481),ABS(T481-AF481))</f>
        <v/>
      </c>
      <c r="AI481" s="14" t="inlineStr"/>
    </row>
    <row r="482">
      <c r="A482" s="67" t="inlineStr">
        <is>
          <t>- Round fin</t>
        </is>
      </c>
      <c r="B482" s="52" t="inlineStr">
        <is>
          <t>UAV-82</t>
        </is>
      </c>
      <c r="C482" s="63" t="inlineStr">
        <is>
          <t>Cube</t>
        </is>
      </c>
      <c r="D482" s="52" t="inlineStr">
        <is>
          <t>UAV-76</t>
        </is>
      </c>
      <c r="E482" s="52" t="n">
        <v>3</v>
      </c>
      <c r="F482" s="54">
        <f>L482</f>
        <v/>
      </c>
      <c r="G482" s="54">
        <f>P482</f>
        <v/>
      </c>
      <c r="H482" s="54">
        <f>T482</f>
        <v/>
      </c>
      <c r="I482" s="81" t="n">
        <v>-0.00141421333</v>
      </c>
      <c r="J482" s="81" t="n">
        <v>-0.0212132055</v>
      </c>
      <c r="K482" s="81" t="n">
        <v>-2.62268318e-09</v>
      </c>
      <c r="L482" s="81" t="n">
        <v>0.0830000043</v>
      </c>
      <c r="M482" s="81" t="n">
        <v>-0.0014142138</v>
      </c>
      <c r="N482" s="81" t="n">
        <v>0.0212131999</v>
      </c>
      <c r="O482" s="81" t="n">
        <v>0</v>
      </c>
      <c r="P482" s="81" t="n">
        <v>5.41700029</v>
      </c>
      <c r="Q482" s="81" t="n">
        <v>1.2363445e-10</v>
      </c>
      <c r="R482" s="81" t="n">
        <v>1.85451732e-09</v>
      </c>
      <c r="S482" s="81" t="n">
        <v>-0.0299999993</v>
      </c>
      <c r="T482" s="81" t="n">
        <v>11.0699997</v>
      </c>
      <c r="U482" s="80">
        <f>U476*'4 Transform Matrices'!Y483+V476*'4 Transform Matrices'!AC483+W476*'4 Transform Matrices'!AG483</f>
        <v/>
      </c>
      <c r="V482" s="80">
        <f>U476*'4 Transform Matrices'!Z483+V476*'4 Transform Matrices'!AD483+W476*'4 Transform Matrices'!AH483</f>
        <v/>
      </c>
      <c r="W482" s="80">
        <f>U476*'4 Transform Matrices'!AA483+V476*'4 Transform Matrices'!AE483+W476*'4 Transform Matrices'!AI483</f>
        <v/>
      </c>
      <c r="X482" s="80">
        <f>U476*'4 Transform Matrices'!AB483+V476*'4 Transform Matrices'!AF483+W476*'4 Transform Matrices'!AJ483+X476</f>
        <v/>
      </c>
      <c r="Y482" s="80">
        <f>Y476*'4 Transform Matrices'!Y483+Z476*'4 Transform Matrices'!AC483+AA476*'4 Transform Matrices'!AG483</f>
        <v/>
      </c>
      <c r="Z482" s="80">
        <f>Y476*'4 Transform Matrices'!Z483+Z476*'4 Transform Matrices'!AD483+AA476*'4 Transform Matrices'!AH483</f>
        <v/>
      </c>
      <c r="AA482" s="80">
        <f>Y476*'4 Transform Matrices'!AA483+Z476*'4 Transform Matrices'!AE483+AA476*'4 Transform Matrices'!AI483</f>
        <v/>
      </c>
      <c r="AB482" s="80">
        <f>Y476*'4 Transform Matrices'!AB483+Z476*'4 Transform Matrices'!AF483+AA476*'4 Transform Matrices'!AJ483+AB476</f>
        <v/>
      </c>
      <c r="AC482" s="80">
        <f>AC476*'4 Transform Matrices'!Y483+AD476*'4 Transform Matrices'!AC483+AE476*'4 Transform Matrices'!AG483</f>
        <v/>
      </c>
      <c r="AD482" s="80">
        <f>AC476*'4 Transform Matrices'!Z483+AD476*'4 Transform Matrices'!AD483+AE476*'4 Transform Matrices'!AH483</f>
        <v/>
      </c>
      <c r="AE482" s="80">
        <f>AC476*'4 Transform Matrices'!AA483+AD476*'4 Transform Matrices'!AE483+AE476*'4 Transform Matrices'!AI483</f>
        <v/>
      </c>
      <c r="AF482" s="80">
        <f>AC476*'4 Transform Matrices'!AB483+AD476*'4 Transform Matrices'!AF483+AE476*'4 Transform Matrices'!AJ483+AF476</f>
        <v/>
      </c>
      <c r="AG482" s="82">
        <f>MAX(ABS(I482-U482),ABS(J482-V482),ABS(K482-W482),ABS(L482-X482),ABS(M482-Y482),ABS(N482-Z482),ABS(O482-AA482),ABS(P482-AB482),ABS(Q482-AC482),ABS(R482-AD482),ABS(S482-AE482),ABS(T482-AF482))</f>
        <v/>
      </c>
      <c r="AI482" s="14" t="inlineStr"/>
    </row>
    <row r="483">
      <c r="A483" s="89" t="inlineStr">
        <is>
          <t>Military base</t>
        </is>
      </c>
      <c r="B483" s="90" t="inlineStr">
        <is>
          <t>BASE-00</t>
        </is>
      </c>
      <c r="C483" s="53" t="inlineStr">
        <is>
          <t>Group</t>
        </is>
      </c>
      <c r="D483" s="90" t="inlineStr">
        <is>
          <t>World</t>
        </is>
      </c>
      <c r="E483" s="90" t="n">
        <v>0</v>
      </c>
      <c r="F483" s="54">
        <f>L483</f>
        <v/>
      </c>
      <c r="G483" s="54">
        <f>P483</f>
        <v/>
      </c>
      <c r="H483" s="54">
        <f>T483</f>
        <v/>
      </c>
      <c r="I483" s="81" t="n">
        <v>1</v>
      </c>
      <c r="J483" s="81" t="n">
        <v>0</v>
      </c>
      <c r="K483" s="81" t="n">
        <v>0</v>
      </c>
      <c r="L483" s="81" t="n">
        <v>0</v>
      </c>
      <c r="M483" s="81" t="n">
        <v>0</v>
      </c>
      <c r="N483" s="81" t="n">
        <v>1</v>
      </c>
      <c r="O483" s="81" t="n">
        <v>0</v>
      </c>
      <c r="P483" s="81" t="n">
        <v>0</v>
      </c>
      <c r="Q483" s="81" t="n">
        <v>0</v>
      </c>
      <c r="R483" s="81" t="n">
        <v>0</v>
      </c>
      <c r="S483" s="81" t="n">
        <v>1</v>
      </c>
      <c r="T483" s="81" t="n">
        <v>0</v>
      </c>
      <c r="U483" s="80">
        <f>'4 Transform Matrices'!Y484</f>
        <v/>
      </c>
      <c r="V483" s="80">
        <f>'4 Transform Matrices'!Z484</f>
        <v/>
      </c>
      <c r="W483" s="80">
        <f>'4 Transform Matrices'!AA484</f>
        <v/>
      </c>
      <c r="X483" s="80">
        <f>'4 Transform Matrices'!AB484</f>
        <v/>
      </c>
      <c r="Y483" s="80">
        <f>'4 Transform Matrices'!AC484</f>
        <v/>
      </c>
      <c r="Z483" s="80">
        <f>'4 Transform Matrices'!AD484</f>
        <v/>
      </c>
      <c r="AA483" s="80">
        <f>'4 Transform Matrices'!AE484</f>
        <v/>
      </c>
      <c r="AB483" s="80">
        <f>'4 Transform Matrices'!AF484</f>
        <v/>
      </c>
      <c r="AC483" s="80">
        <f>'4 Transform Matrices'!AG484</f>
        <v/>
      </c>
      <c r="AD483" s="80">
        <f>'4 Transform Matrices'!AH484</f>
        <v/>
      </c>
      <c r="AE483" s="80">
        <f>'4 Transform Matrices'!AI484</f>
        <v/>
      </c>
      <c r="AF483" s="80">
        <f>'4 Transform Matrices'!AJ484</f>
        <v/>
      </c>
      <c r="AG483" s="82">
        <f>MAX(ABS(I483-U483),ABS(J483-V483),ABS(K483-W483),ABS(L483-X483),ABS(M483-Y483),ABS(N483-Z483),ABS(O483-AA483),ABS(P483-AB483),ABS(Q483-AC483),ABS(R483-AD483),ABS(S483-AE483),ABS(T483-AF483))</f>
        <v/>
      </c>
      <c r="AI483" s="14" t="inlineStr"/>
    </row>
    <row r="484">
      <c r="A484" s="60" t="inlineStr">
        <is>
          <t>- HESCO perimeter</t>
        </is>
      </c>
      <c r="B484" s="52" t="inlineStr">
        <is>
          <t>BASE-01</t>
        </is>
      </c>
      <c r="C484" s="53" t="inlineStr">
        <is>
          <t>Group</t>
        </is>
      </c>
      <c r="D484" s="52" t="inlineStr">
        <is>
          <t>BASE-00</t>
        </is>
      </c>
      <c r="E484" s="52" t="n">
        <v>1</v>
      </c>
      <c r="F484" s="54">
        <f>L484</f>
        <v/>
      </c>
      <c r="G484" s="54">
        <f>P484</f>
        <v/>
      </c>
      <c r="H484" s="54">
        <f>T484</f>
        <v/>
      </c>
      <c r="I484" s="81" t="n">
        <v>1</v>
      </c>
      <c r="J484" s="81" t="n">
        <v>0</v>
      </c>
      <c r="K484" s="81" t="n">
        <v>0</v>
      </c>
      <c r="L484" s="81" t="n">
        <v>0</v>
      </c>
      <c r="M484" s="81" t="n">
        <v>0</v>
      </c>
      <c r="N484" s="81" t="n">
        <v>1</v>
      </c>
      <c r="O484" s="81" t="n">
        <v>0</v>
      </c>
      <c r="P484" s="81" t="n">
        <v>-0.300000012</v>
      </c>
      <c r="Q484" s="81" t="n">
        <v>0</v>
      </c>
      <c r="R484" s="81" t="n">
        <v>0</v>
      </c>
      <c r="S484" s="81" t="n">
        <v>1</v>
      </c>
      <c r="T484" s="81" t="n">
        <v>0</v>
      </c>
      <c r="U484" s="80">
        <f>U483*'4 Transform Matrices'!Y485+V483*'4 Transform Matrices'!AC485+W483*'4 Transform Matrices'!AG485</f>
        <v/>
      </c>
      <c r="V484" s="80">
        <f>U483*'4 Transform Matrices'!Z485+V483*'4 Transform Matrices'!AD485+W483*'4 Transform Matrices'!AH485</f>
        <v/>
      </c>
      <c r="W484" s="80">
        <f>U483*'4 Transform Matrices'!AA485+V483*'4 Transform Matrices'!AE485+W483*'4 Transform Matrices'!AI485</f>
        <v/>
      </c>
      <c r="X484" s="80">
        <f>U483*'4 Transform Matrices'!AB485+V483*'4 Transform Matrices'!AF485+W483*'4 Transform Matrices'!AJ485+X483</f>
        <v/>
      </c>
      <c r="Y484" s="80">
        <f>Y483*'4 Transform Matrices'!Y485+Z483*'4 Transform Matrices'!AC485+AA483*'4 Transform Matrices'!AG485</f>
        <v/>
      </c>
      <c r="Z484" s="80">
        <f>Y483*'4 Transform Matrices'!Z485+Z483*'4 Transform Matrices'!AD485+AA483*'4 Transform Matrices'!AH485</f>
        <v/>
      </c>
      <c r="AA484" s="80">
        <f>Y483*'4 Transform Matrices'!AA485+Z483*'4 Transform Matrices'!AE485+AA483*'4 Transform Matrices'!AI485</f>
        <v/>
      </c>
      <c r="AB484" s="80">
        <f>Y483*'4 Transform Matrices'!AB485+Z483*'4 Transform Matrices'!AF485+AA483*'4 Transform Matrices'!AJ485+AB483</f>
        <v/>
      </c>
      <c r="AC484" s="80">
        <f>AC483*'4 Transform Matrices'!Y485+AD483*'4 Transform Matrices'!AC485+AE483*'4 Transform Matrices'!AG485</f>
        <v/>
      </c>
      <c r="AD484" s="80">
        <f>AC483*'4 Transform Matrices'!Z485+AD483*'4 Transform Matrices'!AD485+AE483*'4 Transform Matrices'!AH485</f>
        <v/>
      </c>
      <c r="AE484" s="80">
        <f>AC483*'4 Transform Matrices'!AA485+AD483*'4 Transform Matrices'!AE485+AE483*'4 Transform Matrices'!AI485</f>
        <v/>
      </c>
      <c r="AF484" s="80">
        <f>AC483*'4 Transform Matrices'!AB485+AD483*'4 Transform Matrices'!AF485+AE483*'4 Transform Matrices'!AJ485+AF483</f>
        <v/>
      </c>
      <c r="AG484" s="82">
        <f>MAX(ABS(I484-U484),ABS(J484-V484),ABS(K484-W484),ABS(L484-X484),ABS(M484-Y484),ABS(N484-Z484),ABS(O484-AA484),ABS(P484-AB484),ABS(Q484-AC484),ABS(R484-AD484),ABS(S484-AE484),ABS(T484-AF484))</f>
        <v/>
      </c>
      <c r="AI484" s="14" t="inlineStr"/>
    </row>
    <row r="485">
      <c r="A485" s="65" t="inlineStr">
        <is>
          <t>- HESCO cell</t>
        </is>
      </c>
      <c r="B485" s="52" t="inlineStr">
        <is>
          <t>BASE-02</t>
        </is>
      </c>
      <c r="C485" s="63" t="inlineStr">
        <is>
          <t>Cube</t>
        </is>
      </c>
      <c r="D485" s="52" t="inlineStr">
        <is>
          <t>BASE-01</t>
        </is>
      </c>
      <c r="E485" s="52" t="n">
        <v>2</v>
      </c>
      <c r="F485" s="54">
        <f>L485</f>
        <v/>
      </c>
      <c r="G485" s="54">
        <f>P485</f>
        <v/>
      </c>
      <c r="H485" s="54">
        <f>T485</f>
        <v/>
      </c>
      <c r="I485" s="81" t="n">
        <v>-0.0151201757</v>
      </c>
      <c r="J485" s="81" t="n">
        <v>0</v>
      </c>
      <c r="K485" s="81" t="n">
        <v>-1.05988574</v>
      </c>
      <c r="L485" s="81" t="n">
        <v>33.9963379</v>
      </c>
      <c r="M485" s="81" t="n">
        <v>0</v>
      </c>
      <c r="N485" s="81" t="n">
        <v>1.39999998</v>
      </c>
      <c r="O485" s="81" t="n">
        <v>0</v>
      </c>
      <c r="P485" s="81" t="n">
        <v>0.399999976</v>
      </c>
      <c r="Q485" s="81" t="n">
        <v>1.02988899</v>
      </c>
      <c r="R485" s="81" t="n">
        <v>0</v>
      </c>
      <c r="S485" s="81" t="n">
        <v>-0.0155605692</v>
      </c>
      <c r="T485" s="81" t="n">
        <v>0.499113649</v>
      </c>
      <c r="U485" s="80">
        <f>U484*'4 Transform Matrices'!Y486+V484*'4 Transform Matrices'!AC486+W484*'4 Transform Matrices'!AG486</f>
        <v/>
      </c>
      <c r="V485" s="80">
        <f>U484*'4 Transform Matrices'!Z486+V484*'4 Transform Matrices'!AD486+W484*'4 Transform Matrices'!AH486</f>
        <v/>
      </c>
      <c r="W485" s="80">
        <f>U484*'4 Transform Matrices'!AA486+V484*'4 Transform Matrices'!AE486+W484*'4 Transform Matrices'!AI486</f>
        <v/>
      </c>
      <c r="X485" s="80">
        <f>U484*'4 Transform Matrices'!AB486+V484*'4 Transform Matrices'!AF486+W484*'4 Transform Matrices'!AJ486+X484</f>
        <v/>
      </c>
      <c r="Y485" s="80">
        <f>Y484*'4 Transform Matrices'!Y486+Z484*'4 Transform Matrices'!AC486+AA484*'4 Transform Matrices'!AG486</f>
        <v/>
      </c>
      <c r="Z485" s="80">
        <f>Y484*'4 Transform Matrices'!Z486+Z484*'4 Transform Matrices'!AD486+AA484*'4 Transform Matrices'!AH486</f>
        <v/>
      </c>
      <c r="AA485" s="80">
        <f>Y484*'4 Transform Matrices'!AA486+Z484*'4 Transform Matrices'!AE486+AA484*'4 Transform Matrices'!AI486</f>
        <v/>
      </c>
      <c r="AB485" s="80">
        <f>Y484*'4 Transform Matrices'!AB486+Z484*'4 Transform Matrices'!AF486+AA484*'4 Transform Matrices'!AJ486+AB484</f>
        <v/>
      </c>
      <c r="AC485" s="80">
        <f>AC484*'4 Transform Matrices'!Y486+AD484*'4 Transform Matrices'!AC486+AE484*'4 Transform Matrices'!AG486</f>
        <v/>
      </c>
      <c r="AD485" s="80">
        <f>AC484*'4 Transform Matrices'!Z486+AD484*'4 Transform Matrices'!AD486+AE484*'4 Transform Matrices'!AH486</f>
        <v/>
      </c>
      <c r="AE485" s="80">
        <f>AC484*'4 Transform Matrices'!AA486+AD484*'4 Transform Matrices'!AE486+AE484*'4 Transform Matrices'!AI486</f>
        <v/>
      </c>
      <c r="AF485" s="80">
        <f>AC484*'4 Transform Matrices'!AB486+AD484*'4 Transform Matrices'!AF486+AE484*'4 Transform Matrices'!AJ486+AF484</f>
        <v/>
      </c>
      <c r="AG485" s="82">
        <f>MAX(ABS(I485-U485),ABS(J485-V485),ABS(K485-W485),ABS(L485-X485),ABS(M485-Y485),ABS(N485-Z485),ABS(O485-AA485),ABS(P485-AB485),ABS(Q485-AC485),ABS(R485-AD485),ABS(S485-AE485),ABS(T485-AF485))</f>
        <v/>
      </c>
      <c r="AI485" s="14" t="inlineStr"/>
    </row>
    <row r="486">
      <c r="A486" s="65" t="inlineStr">
        <is>
          <t>- HESCO cell</t>
        </is>
      </c>
      <c r="B486" s="52" t="inlineStr">
        <is>
          <t>BASE-03</t>
        </is>
      </c>
      <c r="C486" s="63" t="inlineStr">
        <is>
          <t>Cube</t>
        </is>
      </c>
      <c r="D486" s="52" t="inlineStr">
        <is>
          <t>BASE-01</t>
        </is>
      </c>
      <c r="E486" s="52" t="n">
        <v>2</v>
      </c>
      <c r="F486" s="54">
        <f>L486</f>
        <v/>
      </c>
      <c r="G486" s="54">
        <f>P486</f>
        <v/>
      </c>
      <c r="H486" s="54">
        <f>T486</f>
        <v/>
      </c>
      <c r="I486" s="81" t="n">
        <v>-0.0453475267</v>
      </c>
      <c r="J486" s="81" t="n">
        <v>0</v>
      </c>
      <c r="K486" s="81" t="n">
        <v>-1.05897212</v>
      </c>
      <c r="L486" s="81" t="n">
        <v>33.9670334</v>
      </c>
      <c r="M486" s="81" t="n">
        <v>0</v>
      </c>
      <c r="N486" s="81" t="n">
        <v>1.39999998</v>
      </c>
      <c r="O486" s="81" t="n">
        <v>0</v>
      </c>
      <c r="P486" s="81" t="n">
        <v>0.399999976</v>
      </c>
      <c r="Q486" s="81" t="n">
        <v>1.02900124</v>
      </c>
      <c r="R486" s="81" t="n">
        <v>0</v>
      </c>
      <c r="S486" s="81" t="n">
        <v>-0.0466683246</v>
      </c>
      <c r="T486" s="81" t="n">
        <v>1.49691069</v>
      </c>
      <c r="U486" s="80">
        <f>U484*'4 Transform Matrices'!Y487+V484*'4 Transform Matrices'!AC487+W484*'4 Transform Matrices'!AG487</f>
        <v/>
      </c>
      <c r="V486" s="80">
        <f>U484*'4 Transform Matrices'!Z487+V484*'4 Transform Matrices'!AD487+W484*'4 Transform Matrices'!AH487</f>
        <v/>
      </c>
      <c r="W486" s="80">
        <f>U484*'4 Transform Matrices'!AA487+V484*'4 Transform Matrices'!AE487+W484*'4 Transform Matrices'!AI487</f>
        <v/>
      </c>
      <c r="X486" s="80">
        <f>U484*'4 Transform Matrices'!AB487+V484*'4 Transform Matrices'!AF487+W484*'4 Transform Matrices'!AJ487+X484</f>
        <v/>
      </c>
      <c r="Y486" s="80">
        <f>Y484*'4 Transform Matrices'!Y487+Z484*'4 Transform Matrices'!AC487+AA484*'4 Transform Matrices'!AG487</f>
        <v/>
      </c>
      <c r="Z486" s="80">
        <f>Y484*'4 Transform Matrices'!Z487+Z484*'4 Transform Matrices'!AD487+AA484*'4 Transform Matrices'!AH487</f>
        <v/>
      </c>
      <c r="AA486" s="80">
        <f>Y484*'4 Transform Matrices'!AA487+Z484*'4 Transform Matrices'!AE487+AA484*'4 Transform Matrices'!AI487</f>
        <v/>
      </c>
      <c r="AB486" s="80">
        <f>Y484*'4 Transform Matrices'!AB487+Z484*'4 Transform Matrices'!AF487+AA484*'4 Transform Matrices'!AJ487+AB484</f>
        <v/>
      </c>
      <c r="AC486" s="80">
        <f>AC484*'4 Transform Matrices'!Y487+AD484*'4 Transform Matrices'!AC487+AE484*'4 Transform Matrices'!AG487</f>
        <v/>
      </c>
      <c r="AD486" s="80">
        <f>AC484*'4 Transform Matrices'!Z487+AD484*'4 Transform Matrices'!AD487+AE484*'4 Transform Matrices'!AH487</f>
        <v/>
      </c>
      <c r="AE486" s="80">
        <f>AC484*'4 Transform Matrices'!AA487+AD484*'4 Transform Matrices'!AE487+AE484*'4 Transform Matrices'!AI487</f>
        <v/>
      </c>
      <c r="AF486" s="80">
        <f>AC484*'4 Transform Matrices'!AB487+AD484*'4 Transform Matrices'!AF487+AE484*'4 Transform Matrices'!AJ487+AF484</f>
        <v/>
      </c>
      <c r="AG486" s="82">
        <f>MAX(ABS(I486-U486),ABS(J486-V486),ABS(K486-W486),ABS(L486-X486),ABS(M486-Y486),ABS(N486-Z486),ABS(O486-AA486),ABS(P486-AB486),ABS(Q486-AC486),ABS(R486-AD486),ABS(S486-AE486),ABS(T486-AF486))</f>
        <v/>
      </c>
      <c r="AI486" s="14" t="inlineStr"/>
    </row>
    <row r="487">
      <c r="A487" s="65" t="inlineStr">
        <is>
          <t>- HESCO cell</t>
        </is>
      </c>
      <c r="B487" s="52" t="inlineStr">
        <is>
          <t>BASE-04</t>
        </is>
      </c>
      <c r="C487" s="63" t="inlineStr">
        <is>
          <t>Cube</t>
        </is>
      </c>
      <c r="D487" s="52" t="inlineStr">
        <is>
          <t>BASE-01</t>
        </is>
      </c>
      <c r="E487" s="52" t="n">
        <v>2</v>
      </c>
      <c r="F487" s="54">
        <f>L487</f>
        <v/>
      </c>
      <c r="G487" s="54">
        <f>P487</f>
        <v/>
      </c>
      <c r="H487" s="54">
        <f>T487</f>
        <v/>
      </c>
      <c r="I487" s="81" t="n">
        <v>-0.07553591580000001</v>
      </c>
      <c r="J487" s="81" t="n">
        <v>0</v>
      </c>
      <c r="K487" s="81" t="n">
        <v>-1.05714571</v>
      </c>
      <c r="L487" s="81" t="n">
        <v>33.9084473</v>
      </c>
      <c r="M487" s="81" t="n">
        <v>0</v>
      </c>
      <c r="N487" s="81" t="n">
        <v>1.39999998</v>
      </c>
      <c r="O487" s="81" t="n">
        <v>0</v>
      </c>
      <c r="P487" s="81" t="n">
        <v>0.399999976</v>
      </c>
      <c r="Q487" s="81" t="n">
        <v>1.02722645</v>
      </c>
      <c r="R487" s="81" t="n">
        <v>0</v>
      </c>
      <c r="S487" s="81" t="n">
        <v>-0.0777359903</v>
      </c>
      <c r="T487" s="81" t="n">
        <v>2.49341726</v>
      </c>
      <c r="U487" s="80">
        <f>U484*'4 Transform Matrices'!Y488+V484*'4 Transform Matrices'!AC488+W484*'4 Transform Matrices'!AG488</f>
        <v/>
      </c>
      <c r="V487" s="80">
        <f>U484*'4 Transform Matrices'!Z488+V484*'4 Transform Matrices'!AD488+W484*'4 Transform Matrices'!AH488</f>
        <v/>
      </c>
      <c r="W487" s="80">
        <f>U484*'4 Transform Matrices'!AA488+V484*'4 Transform Matrices'!AE488+W484*'4 Transform Matrices'!AI488</f>
        <v/>
      </c>
      <c r="X487" s="80">
        <f>U484*'4 Transform Matrices'!AB488+V484*'4 Transform Matrices'!AF488+W484*'4 Transform Matrices'!AJ488+X484</f>
        <v/>
      </c>
      <c r="Y487" s="80">
        <f>Y484*'4 Transform Matrices'!Y488+Z484*'4 Transform Matrices'!AC488+AA484*'4 Transform Matrices'!AG488</f>
        <v/>
      </c>
      <c r="Z487" s="80">
        <f>Y484*'4 Transform Matrices'!Z488+Z484*'4 Transform Matrices'!AD488+AA484*'4 Transform Matrices'!AH488</f>
        <v/>
      </c>
      <c r="AA487" s="80">
        <f>Y484*'4 Transform Matrices'!AA488+Z484*'4 Transform Matrices'!AE488+AA484*'4 Transform Matrices'!AI488</f>
        <v/>
      </c>
      <c r="AB487" s="80">
        <f>Y484*'4 Transform Matrices'!AB488+Z484*'4 Transform Matrices'!AF488+AA484*'4 Transform Matrices'!AJ488+AB484</f>
        <v/>
      </c>
      <c r="AC487" s="80">
        <f>AC484*'4 Transform Matrices'!Y488+AD484*'4 Transform Matrices'!AC488+AE484*'4 Transform Matrices'!AG488</f>
        <v/>
      </c>
      <c r="AD487" s="80">
        <f>AC484*'4 Transform Matrices'!Z488+AD484*'4 Transform Matrices'!AD488+AE484*'4 Transform Matrices'!AH488</f>
        <v/>
      </c>
      <c r="AE487" s="80">
        <f>AC484*'4 Transform Matrices'!AA488+AD484*'4 Transform Matrices'!AE488+AE484*'4 Transform Matrices'!AI488</f>
        <v/>
      </c>
      <c r="AF487" s="80">
        <f>AC484*'4 Transform Matrices'!AB488+AD484*'4 Transform Matrices'!AF488+AE484*'4 Transform Matrices'!AJ488+AF484</f>
        <v/>
      </c>
      <c r="AG487" s="82">
        <f>MAX(ABS(I487-U487),ABS(J487-V487),ABS(K487-W487),ABS(L487-X487),ABS(M487-Y487),ABS(N487-Z487),ABS(O487-AA487),ABS(P487-AB487),ABS(Q487-AC487),ABS(R487-AD487),ABS(S487-AE487),ABS(T487-AF487))</f>
        <v/>
      </c>
      <c r="AI487" s="14" t="inlineStr"/>
    </row>
    <row r="488">
      <c r="A488" s="65" t="inlineStr">
        <is>
          <t>- HESCO cell</t>
        </is>
      </c>
      <c r="B488" s="52" t="inlineStr">
        <is>
          <t>BASE-05</t>
        </is>
      </c>
      <c r="C488" s="63" t="inlineStr">
        <is>
          <t>Cube</t>
        </is>
      </c>
      <c r="D488" s="52" t="inlineStr">
        <is>
          <t>BASE-01</t>
        </is>
      </c>
      <c r="E488" s="52" t="n">
        <v>2</v>
      </c>
      <c r="F488" s="54">
        <f>L488</f>
        <v/>
      </c>
      <c r="G488" s="54">
        <f>P488</f>
        <v/>
      </c>
      <c r="H488" s="54">
        <f>T488</f>
        <v/>
      </c>
      <c r="I488" s="81" t="n">
        <v>-0.105659068</v>
      </c>
      <c r="J488" s="81" t="n">
        <v>0</v>
      </c>
      <c r="K488" s="81" t="n">
        <v>-1.05440795</v>
      </c>
      <c r="L488" s="81" t="n">
        <v>33.8206367</v>
      </c>
      <c r="M488" s="81" t="n">
        <v>0</v>
      </c>
      <c r="N488" s="81" t="n">
        <v>1.39999998</v>
      </c>
      <c r="O488" s="81" t="n">
        <v>0</v>
      </c>
      <c r="P488" s="81" t="n">
        <v>0.399999976</v>
      </c>
      <c r="Q488" s="81" t="n">
        <v>1.02456629</v>
      </c>
      <c r="R488" s="81" t="n">
        <v>0</v>
      </c>
      <c r="S488" s="81" t="n">
        <v>-0.108736515</v>
      </c>
      <c r="T488" s="81" t="n">
        <v>3.48777509</v>
      </c>
      <c r="U488" s="80">
        <f>U484*'4 Transform Matrices'!Y489+V484*'4 Transform Matrices'!AC489+W484*'4 Transform Matrices'!AG489</f>
        <v/>
      </c>
      <c r="V488" s="80">
        <f>U484*'4 Transform Matrices'!Z489+V484*'4 Transform Matrices'!AD489+W484*'4 Transform Matrices'!AH489</f>
        <v/>
      </c>
      <c r="W488" s="80">
        <f>U484*'4 Transform Matrices'!AA489+V484*'4 Transform Matrices'!AE489+W484*'4 Transform Matrices'!AI489</f>
        <v/>
      </c>
      <c r="X488" s="80">
        <f>U484*'4 Transform Matrices'!AB489+V484*'4 Transform Matrices'!AF489+W484*'4 Transform Matrices'!AJ489+X484</f>
        <v/>
      </c>
      <c r="Y488" s="80">
        <f>Y484*'4 Transform Matrices'!Y489+Z484*'4 Transform Matrices'!AC489+AA484*'4 Transform Matrices'!AG489</f>
        <v/>
      </c>
      <c r="Z488" s="80">
        <f>Y484*'4 Transform Matrices'!Z489+Z484*'4 Transform Matrices'!AD489+AA484*'4 Transform Matrices'!AH489</f>
        <v/>
      </c>
      <c r="AA488" s="80">
        <f>Y484*'4 Transform Matrices'!AA489+Z484*'4 Transform Matrices'!AE489+AA484*'4 Transform Matrices'!AI489</f>
        <v/>
      </c>
      <c r="AB488" s="80">
        <f>Y484*'4 Transform Matrices'!AB489+Z484*'4 Transform Matrices'!AF489+AA484*'4 Transform Matrices'!AJ489+AB484</f>
        <v/>
      </c>
      <c r="AC488" s="80">
        <f>AC484*'4 Transform Matrices'!Y489+AD484*'4 Transform Matrices'!AC489+AE484*'4 Transform Matrices'!AG489</f>
        <v/>
      </c>
      <c r="AD488" s="80">
        <f>AC484*'4 Transform Matrices'!Z489+AD484*'4 Transform Matrices'!AD489+AE484*'4 Transform Matrices'!AH489</f>
        <v/>
      </c>
      <c r="AE488" s="80">
        <f>AC484*'4 Transform Matrices'!AA489+AD484*'4 Transform Matrices'!AE489+AE484*'4 Transform Matrices'!AI489</f>
        <v/>
      </c>
      <c r="AF488" s="80">
        <f>AC484*'4 Transform Matrices'!AB489+AD484*'4 Transform Matrices'!AF489+AE484*'4 Transform Matrices'!AJ489+AF484</f>
        <v/>
      </c>
      <c r="AG488" s="82">
        <f>MAX(ABS(I488-U488),ABS(J488-V488),ABS(K488-W488),ABS(L488-X488),ABS(M488-Y488),ABS(N488-Z488),ABS(O488-AA488),ABS(P488-AB488),ABS(Q488-AC488),ABS(R488-AD488),ABS(S488-AE488),ABS(T488-AF488))</f>
        <v/>
      </c>
      <c r="AI488" s="14" t="inlineStr"/>
    </row>
    <row r="489">
      <c r="A489" s="65" t="inlineStr">
        <is>
          <t>- HESCO cell</t>
        </is>
      </c>
      <c r="B489" s="52" t="inlineStr">
        <is>
          <t>BASE-06</t>
        </is>
      </c>
      <c r="C489" s="63" t="inlineStr">
        <is>
          <t>Cube</t>
        </is>
      </c>
      <c r="D489" s="52" t="inlineStr">
        <is>
          <t>BASE-01</t>
        </is>
      </c>
      <c r="E489" s="52" t="n">
        <v>2</v>
      </c>
      <c r="F489" s="54">
        <f>L489</f>
        <v/>
      </c>
      <c r="G489" s="54">
        <f>P489</f>
        <v/>
      </c>
      <c r="H489" s="54">
        <f>T489</f>
        <v/>
      </c>
      <c r="I489" s="81" t="n">
        <v>-0.135691136</v>
      </c>
      <c r="J489" s="81" t="n">
        <v>0</v>
      </c>
      <c r="K489" s="81" t="n">
        <v>-1.05076146</v>
      </c>
      <c r="L489" s="81" t="n">
        <v>33.7036705</v>
      </c>
      <c r="M489" s="81" t="n">
        <v>0</v>
      </c>
      <c r="N489" s="81" t="n">
        <v>1.39999998</v>
      </c>
      <c r="O489" s="81" t="n">
        <v>0</v>
      </c>
      <c r="P489" s="81" t="n">
        <v>0.399999976</v>
      </c>
      <c r="Q489" s="81" t="n">
        <v>1.02102292</v>
      </c>
      <c r="R489" s="81" t="n">
        <v>0</v>
      </c>
      <c r="S489" s="81" t="n">
        <v>-0.139643312</v>
      </c>
      <c r="T489" s="81" t="n">
        <v>4.4791255</v>
      </c>
      <c r="U489" s="80">
        <f>U484*'4 Transform Matrices'!Y490+V484*'4 Transform Matrices'!AC490+W484*'4 Transform Matrices'!AG490</f>
        <v/>
      </c>
      <c r="V489" s="80">
        <f>U484*'4 Transform Matrices'!Z490+V484*'4 Transform Matrices'!AD490+W484*'4 Transform Matrices'!AH490</f>
        <v/>
      </c>
      <c r="W489" s="80">
        <f>U484*'4 Transform Matrices'!AA490+V484*'4 Transform Matrices'!AE490+W484*'4 Transform Matrices'!AI490</f>
        <v/>
      </c>
      <c r="X489" s="80">
        <f>U484*'4 Transform Matrices'!AB490+V484*'4 Transform Matrices'!AF490+W484*'4 Transform Matrices'!AJ490+X484</f>
        <v/>
      </c>
      <c r="Y489" s="80">
        <f>Y484*'4 Transform Matrices'!Y490+Z484*'4 Transform Matrices'!AC490+AA484*'4 Transform Matrices'!AG490</f>
        <v/>
      </c>
      <c r="Z489" s="80">
        <f>Y484*'4 Transform Matrices'!Z490+Z484*'4 Transform Matrices'!AD490+AA484*'4 Transform Matrices'!AH490</f>
        <v/>
      </c>
      <c r="AA489" s="80">
        <f>Y484*'4 Transform Matrices'!AA490+Z484*'4 Transform Matrices'!AE490+AA484*'4 Transform Matrices'!AI490</f>
        <v/>
      </c>
      <c r="AB489" s="80">
        <f>Y484*'4 Transform Matrices'!AB490+Z484*'4 Transform Matrices'!AF490+AA484*'4 Transform Matrices'!AJ490+AB484</f>
        <v/>
      </c>
      <c r="AC489" s="80">
        <f>AC484*'4 Transform Matrices'!Y490+AD484*'4 Transform Matrices'!AC490+AE484*'4 Transform Matrices'!AG490</f>
        <v/>
      </c>
      <c r="AD489" s="80">
        <f>AC484*'4 Transform Matrices'!Z490+AD484*'4 Transform Matrices'!AD490+AE484*'4 Transform Matrices'!AH490</f>
        <v/>
      </c>
      <c r="AE489" s="80">
        <f>AC484*'4 Transform Matrices'!AA490+AD484*'4 Transform Matrices'!AE490+AE484*'4 Transform Matrices'!AI490</f>
        <v/>
      </c>
      <c r="AF489" s="80">
        <f>AC484*'4 Transform Matrices'!AB490+AD484*'4 Transform Matrices'!AF490+AE484*'4 Transform Matrices'!AJ490+AF484</f>
        <v/>
      </c>
      <c r="AG489" s="82">
        <f>MAX(ABS(I489-U489),ABS(J489-V489),ABS(K489-W489),ABS(L489-X489),ABS(M489-Y489),ABS(N489-Z489),ABS(O489-AA489),ABS(P489-AB489),ABS(Q489-AC489),ABS(R489-AD489),ABS(S489-AE489),ABS(T489-AF489))</f>
        <v/>
      </c>
      <c r="AI489" s="14" t="inlineStr"/>
    </row>
    <row r="490">
      <c r="A490" s="65" t="inlineStr">
        <is>
          <t>- HESCO cell</t>
        </is>
      </c>
      <c r="B490" s="52" t="inlineStr">
        <is>
          <t>BASE-07</t>
        </is>
      </c>
      <c r="C490" s="63" t="inlineStr">
        <is>
          <t>Cube</t>
        </is>
      </c>
      <c r="D490" s="52" t="inlineStr">
        <is>
          <t>BASE-01</t>
        </is>
      </c>
      <c r="E490" s="52" t="n">
        <v>2</v>
      </c>
      <c r="F490" s="54">
        <f>L490</f>
        <v/>
      </c>
      <c r="G490" s="54">
        <f>P490</f>
        <v/>
      </c>
      <c r="H490" s="54">
        <f>T490</f>
        <v/>
      </c>
      <c r="I490" s="81" t="n">
        <v>-0.165606365</v>
      </c>
      <c r="J490" s="81" t="n">
        <v>0</v>
      </c>
      <c r="K490" s="81" t="n">
        <v>-1.0462091</v>
      </c>
      <c r="L490" s="81" t="n">
        <v>33.5576515</v>
      </c>
      <c r="M490" s="81" t="n">
        <v>0</v>
      </c>
      <c r="N490" s="81" t="n">
        <v>1.39999998</v>
      </c>
      <c r="O490" s="81" t="n">
        <v>0</v>
      </c>
      <c r="P490" s="81" t="n">
        <v>0.399999976</v>
      </c>
      <c r="Q490" s="81" t="n">
        <v>1.01659942</v>
      </c>
      <c r="R490" s="81" t="n">
        <v>0</v>
      </c>
      <c r="S490" s="81" t="n">
        <v>-0.170429856</v>
      </c>
      <c r="T490" s="81" t="n">
        <v>5.46661615</v>
      </c>
      <c r="U490" s="80">
        <f>U484*'4 Transform Matrices'!Y491+V484*'4 Transform Matrices'!AC491+W484*'4 Transform Matrices'!AG491</f>
        <v/>
      </c>
      <c r="V490" s="80">
        <f>U484*'4 Transform Matrices'!Z491+V484*'4 Transform Matrices'!AD491+W484*'4 Transform Matrices'!AH491</f>
        <v/>
      </c>
      <c r="W490" s="80">
        <f>U484*'4 Transform Matrices'!AA491+V484*'4 Transform Matrices'!AE491+W484*'4 Transform Matrices'!AI491</f>
        <v/>
      </c>
      <c r="X490" s="80">
        <f>U484*'4 Transform Matrices'!AB491+V484*'4 Transform Matrices'!AF491+W484*'4 Transform Matrices'!AJ491+X484</f>
        <v/>
      </c>
      <c r="Y490" s="80">
        <f>Y484*'4 Transform Matrices'!Y491+Z484*'4 Transform Matrices'!AC491+AA484*'4 Transform Matrices'!AG491</f>
        <v/>
      </c>
      <c r="Z490" s="80">
        <f>Y484*'4 Transform Matrices'!Z491+Z484*'4 Transform Matrices'!AD491+AA484*'4 Transform Matrices'!AH491</f>
        <v/>
      </c>
      <c r="AA490" s="80">
        <f>Y484*'4 Transform Matrices'!AA491+Z484*'4 Transform Matrices'!AE491+AA484*'4 Transform Matrices'!AI491</f>
        <v/>
      </c>
      <c r="AB490" s="80">
        <f>Y484*'4 Transform Matrices'!AB491+Z484*'4 Transform Matrices'!AF491+AA484*'4 Transform Matrices'!AJ491+AB484</f>
        <v/>
      </c>
      <c r="AC490" s="80">
        <f>AC484*'4 Transform Matrices'!Y491+AD484*'4 Transform Matrices'!AC491+AE484*'4 Transform Matrices'!AG491</f>
        <v/>
      </c>
      <c r="AD490" s="80">
        <f>AC484*'4 Transform Matrices'!Z491+AD484*'4 Transform Matrices'!AD491+AE484*'4 Transform Matrices'!AH491</f>
        <v/>
      </c>
      <c r="AE490" s="80">
        <f>AC484*'4 Transform Matrices'!AA491+AD484*'4 Transform Matrices'!AE491+AE484*'4 Transform Matrices'!AI491</f>
        <v/>
      </c>
      <c r="AF490" s="80">
        <f>AC484*'4 Transform Matrices'!AB491+AD484*'4 Transform Matrices'!AF491+AE484*'4 Transform Matrices'!AJ491+AF484</f>
        <v/>
      </c>
      <c r="AG490" s="82">
        <f>MAX(ABS(I490-U490),ABS(J490-V490),ABS(K490-W490),ABS(L490-X490),ABS(M490-Y490),ABS(N490-Z490),ABS(O490-AA490),ABS(P490-AB490),ABS(Q490-AC490),ABS(R490-AD490),ABS(S490-AE490),ABS(T490-AF490))</f>
        <v/>
      </c>
      <c r="AI490" s="14" t="inlineStr"/>
    </row>
    <row r="491">
      <c r="A491" s="65" t="inlineStr">
        <is>
          <t>- HESCO cell</t>
        </is>
      </c>
      <c r="B491" s="52" t="inlineStr">
        <is>
          <t>BASE-08</t>
        </is>
      </c>
      <c r="C491" s="63" t="inlineStr">
        <is>
          <t>Cube</t>
        </is>
      </c>
      <c r="D491" s="52" t="inlineStr">
        <is>
          <t>BASE-01</t>
        </is>
      </c>
      <c r="E491" s="52" t="n">
        <v>2</v>
      </c>
      <c r="F491" s="54">
        <f>L491</f>
        <v/>
      </c>
      <c r="G491" s="54">
        <f>P491</f>
        <v/>
      </c>
      <c r="H491" s="54">
        <f>T491</f>
        <v/>
      </c>
      <c r="I491" s="81" t="n">
        <v>-0.195378721</v>
      </c>
      <c r="J491" s="81" t="n">
        <v>0</v>
      </c>
      <c r="K491" s="81" t="n">
        <v>-1.04075503</v>
      </c>
      <c r="L491" s="81" t="n">
        <v>33.3827095</v>
      </c>
      <c r="M491" s="81" t="n">
        <v>0</v>
      </c>
      <c r="N491" s="81" t="n">
        <v>1.39999998</v>
      </c>
      <c r="O491" s="81" t="n">
        <v>0</v>
      </c>
      <c r="P491" s="81" t="n">
        <v>0.399999976</v>
      </c>
      <c r="Q491" s="81" t="n">
        <v>1.01129973</v>
      </c>
      <c r="R491" s="81" t="n">
        <v>0</v>
      </c>
      <c r="S491" s="81" t="n">
        <v>-0.201069355</v>
      </c>
      <c r="T491" s="81" t="n">
        <v>6.44939327</v>
      </c>
      <c r="U491" s="80">
        <f>U484*'4 Transform Matrices'!Y492+V484*'4 Transform Matrices'!AC492+W484*'4 Transform Matrices'!AG492</f>
        <v/>
      </c>
      <c r="V491" s="80">
        <f>U484*'4 Transform Matrices'!Z492+V484*'4 Transform Matrices'!AD492+W484*'4 Transform Matrices'!AH492</f>
        <v/>
      </c>
      <c r="W491" s="80">
        <f>U484*'4 Transform Matrices'!AA492+V484*'4 Transform Matrices'!AE492+W484*'4 Transform Matrices'!AI492</f>
        <v/>
      </c>
      <c r="X491" s="80">
        <f>U484*'4 Transform Matrices'!AB492+V484*'4 Transform Matrices'!AF492+W484*'4 Transform Matrices'!AJ492+X484</f>
        <v/>
      </c>
      <c r="Y491" s="80">
        <f>Y484*'4 Transform Matrices'!Y492+Z484*'4 Transform Matrices'!AC492+AA484*'4 Transform Matrices'!AG492</f>
        <v/>
      </c>
      <c r="Z491" s="80">
        <f>Y484*'4 Transform Matrices'!Z492+Z484*'4 Transform Matrices'!AD492+AA484*'4 Transform Matrices'!AH492</f>
        <v/>
      </c>
      <c r="AA491" s="80">
        <f>Y484*'4 Transform Matrices'!AA492+Z484*'4 Transform Matrices'!AE492+AA484*'4 Transform Matrices'!AI492</f>
        <v/>
      </c>
      <c r="AB491" s="80">
        <f>Y484*'4 Transform Matrices'!AB492+Z484*'4 Transform Matrices'!AF492+AA484*'4 Transform Matrices'!AJ492+AB484</f>
        <v/>
      </c>
      <c r="AC491" s="80">
        <f>AC484*'4 Transform Matrices'!Y492+AD484*'4 Transform Matrices'!AC492+AE484*'4 Transform Matrices'!AG492</f>
        <v/>
      </c>
      <c r="AD491" s="80">
        <f>AC484*'4 Transform Matrices'!Z492+AD484*'4 Transform Matrices'!AD492+AE484*'4 Transform Matrices'!AH492</f>
        <v/>
      </c>
      <c r="AE491" s="80">
        <f>AC484*'4 Transform Matrices'!AA492+AD484*'4 Transform Matrices'!AE492+AE484*'4 Transform Matrices'!AI492</f>
        <v/>
      </c>
      <c r="AF491" s="80">
        <f>AC484*'4 Transform Matrices'!AB492+AD484*'4 Transform Matrices'!AF492+AE484*'4 Transform Matrices'!AJ492+AF484</f>
        <v/>
      </c>
      <c r="AG491" s="82">
        <f>MAX(ABS(I491-U491),ABS(J491-V491),ABS(K491-W491),ABS(L491-X491),ABS(M491-Y491),ABS(N491-Z491),ABS(O491-AA491),ABS(P491-AB491),ABS(Q491-AC491),ABS(R491-AD491),ABS(S491-AE491),ABS(T491-AF491))</f>
        <v/>
      </c>
      <c r="AI491" s="14" t="inlineStr"/>
    </row>
    <row r="492">
      <c r="A492" s="65" t="inlineStr">
        <is>
          <t>- HESCO cell</t>
        </is>
      </c>
      <c r="B492" s="52" t="inlineStr">
        <is>
          <t>BASE-09</t>
        </is>
      </c>
      <c r="C492" s="63" t="inlineStr">
        <is>
          <t>Cube</t>
        </is>
      </c>
      <c r="D492" s="52" t="inlineStr">
        <is>
          <t>BASE-01</t>
        </is>
      </c>
      <c r="E492" s="52" t="n">
        <v>2</v>
      </c>
      <c r="F492" s="54">
        <f>L492</f>
        <v/>
      </c>
      <c r="G492" s="54">
        <f>P492</f>
        <v/>
      </c>
      <c r="H492" s="54">
        <f>T492</f>
        <v/>
      </c>
      <c r="I492" s="81" t="n">
        <v>-0.224982679</v>
      </c>
      <c r="J492" s="81" t="n">
        <v>0</v>
      </c>
      <c r="K492" s="81" t="n">
        <v>-1.0344038</v>
      </c>
      <c r="L492" s="81" t="n">
        <v>33.1789894</v>
      </c>
      <c r="M492" s="81" t="n">
        <v>0</v>
      </c>
      <c r="N492" s="81" t="n">
        <v>1.39999998</v>
      </c>
      <c r="O492" s="81" t="n">
        <v>0</v>
      </c>
      <c r="P492" s="81" t="n">
        <v>0.399999976</v>
      </c>
      <c r="Q492" s="81" t="n">
        <v>1.00512826</v>
      </c>
      <c r="R492" s="81" t="n">
        <v>0</v>
      </c>
      <c r="S492" s="81" t="n">
        <v>-0.231535569</v>
      </c>
      <c r="T492" s="81" t="n">
        <v>7.42661238</v>
      </c>
      <c r="U492" s="80">
        <f>U484*'4 Transform Matrices'!Y493+V484*'4 Transform Matrices'!AC493+W484*'4 Transform Matrices'!AG493</f>
        <v/>
      </c>
      <c r="V492" s="80">
        <f>U484*'4 Transform Matrices'!Z493+V484*'4 Transform Matrices'!AD493+W484*'4 Transform Matrices'!AH493</f>
        <v/>
      </c>
      <c r="W492" s="80">
        <f>U484*'4 Transform Matrices'!AA493+V484*'4 Transform Matrices'!AE493+W484*'4 Transform Matrices'!AI493</f>
        <v/>
      </c>
      <c r="X492" s="80">
        <f>U484*'4 Transform Matrices'!AB493+V484*'4 Transform Matrices'!AF493+W484*'4 Transform Matrices'!AJ493+X484</f>
        <v/>
      </c>
      <c r="Y492" s="80">
        <f>Y484*'4 Transform Matrices'!Y493+Z484*'4 Transform Matrices'!AC493+AA484*'4 Transform Matrices'!AG493</f>
        <v/>
      </c>
      <c r="Z492" s="80">
        <f>Y484*'4 Transform Matrices'!Z493+Z484*'4 Transform Matrices'!AD493+AA484*'4 Transform Matrices'!AH493</f>
        <v/>
      </c>
      <c r="AA492" s="80">
        <f>Y484*'4 Transform Matrices'!AA493+Z484*'4 Transform Matrices'!AE493+AA484*'4 Transform Matrices'!AI493</f>
        <v/>
      </c>
      <c r="AB492" s="80">
        <f>Y484*'4 Transform Matrices'!AB493+Z484*'4 Transform Matrices'!AF493+AA484*'4 Transform Matrices'!AJ493+AB484</f>
        <v/>
      </c>
      <c r="AC492" s="80">
        <f>AC484*'4 Transform Matrices'!Y493+AD484*'4 Transform Matrices'!AC493+AE484*'4 Transform Matrices'!AG493</f>
        <v/>
      </c>
      <c r="AD492" s="80">
        <f>AC484*'4 Transform Matrices'!Z493+AD484*'4 Transform Matrices'!AD493+AE484*'4 Transform Matrices'!AH493</f>
        <v/>
      </c>
      <c r="AE492" s="80">
        <f>AC484*'4 Transform Matrices'!AA493+AD484*'4 Transform Matrices'!AE493+AE484*'4 Transform Matrices'!AI493</f>
        <v/>
      </c>
      <c r="AF492" s="80">
        <f>AC484*'4 Transform Matrices'!AB493+AD484*'4 Transform Matrices'!AF493+AE484*'4 Transform Matrices'!AJ493+AF484</f>
        <v/>
      </c>
      <c r="AG492" s="82">
        <f>MAX(ABS(I492-U492),ABS(J492-V492),ABS(K492-W492),ABS(L492-X492),ABS(M492-Y492),ABS(N492-Z492),ABS(O492-AA492),ABS(P492-AB492),ABS(Q492-AC492),ABS(R492-AD492),ABS(S492-AE492),ABS(T492-AF492))</f>
        <v/>
      </c>
      <c r="AI492" s="14" t="inlineStr"/>
    </row>
    <row r="493">
      <c r="A493" s="65" t="inlineStr">
        <is>
          <t>- HESCO cell</t>
        </is>
      </c>
      <c r="B493" s="52" t="inlineStr">
        <is>
          <t>BASE-10</t>
        </is>
      </c>
      <c r="C493" s="63" t="inlineStr">
        <is>
          <t>Cube</t>
        </is>
      </c>
      <c r="D493" s="52" t="inlineStr">
        <is>
          <t>BASE-01</t>
        </is>
      </c>
      <c r="E493" s="52" t="n">
        <v>2</v>
      </c>
      <c r="F493" s="54">
        <f>L493</f>
        <v/>
      </c>
      <c r="G493" s="54">
        <f>P493</f>
        <v/>
      </c>
      <c r="H493" s="54">
        <f>T493</f>
        <v/>
      </c>
      <c r="I493" s="81" t="n">
        <v>-0.254392564</v>
      </c>
      <c r="J493" s="81" t="n">
        <v>0</v>
      </c>
      <c r="K493" s="81" t="n">
        <v>-1.02716088</v>
      </c>
      <c r="L493" s="81" t="n">
        <v>32.9466705</v>
      </c>
      <c r="M493" s="81" t="n">
        <v>0</v>
      </c>
      <c r="N493" s="81" t="n">
        <v>1.39999998</v>
      </c>
      <c r="O493" s="81" t="n">
        <v>0</v>
      </c>
      <c r="P493" s="81" t="n">
        <v>0.399999976</v>
      </c>
      <c r="Q493" s="81" t="n">
        <v>0.998090327</v>
      </c>
      <c r="R493" s="81" t="n">
        <v>0</v>
      </c>
      <c r="S493" s="81" t="n">
        <v>-0.261802047</v>
      </c>
      <c r="T493" s="81" t="n">
        <v>8.397429470000001</v>
      </c>
      <c r="U493" s="80">
        <f>U484*'4 Transform Matrices'!Y494+V484*'4 Transform Matrices'!AC494+W484*'4 Transform Matrices'!AG494</f>
        <v/>
      </c>
      <c r="V493" s="80">
        <f>U484*'4 Transform Matrices'!Z494+V484*'4 Transform Matrices'!AD494+W484*'4 Transform Matrices'!AH494</f>
        <v/>
      </c>
      <c r="W493" s="80">
        <f>U484*'4 Transform Matrices'!AA494+V484*'4 Transform Matrices'!AE494+W484*'4 Transform Matrices'!AI494</f>
        <v/>
      </c>
      <c r="X493" s="80">
        <f>U484*'4 Transform Matrices'!AB494+V484*'4 Transform Matrices'!AF494+W484*'4 Transform Matrices'!AJ494+X484</f>
        <v/>
      </c>
      <c r="Y493" s="80">
        <f>Y484*'4 Transform Matrices'!Y494+Z484*'4 Transform Matrices'!AC494+AA484*'4 Transform Matrices'!AG494</f>
        <v/>
      </c>
      <c r="Z493" s="80">
        <f>Y484*'4 Transform Matrices'!Z494+Z484*'4 Transform Matrices'!AD494+AA484*'4 Transform Matrices'!AH494</f>
        <v/>
      </c>
      <c r="AA493" s="80">
        <f>Y484*'4 Transform Matrices'!AA494+Z484*'4 Transform Matrices'!AE494+AA484*'4 Transform Matrices'!AI494</f>
        <v/>
      </c>
      <c r="AB493" s="80">
        <f>Y484*'4 Transform Matrices'!AB494+Z484*'4 Transform Matrices'!AF494+AA484*'4 Transform Matrices'!AJ494+AB484</f>
        <v/>
      </c>
      <c r="AC493" s="80">
        <f>AC484*'4 Transform Matrices'!Y494+AD484*'4 Transform Matrices'!AC494+AE484*'4 Transform Matrices'!AG494</f>
        <v/>
      </c>
      <c r="AD493" s="80">
        <f>AC484*'4 Transform Matrices'!Z494+AD484*'4 Transform Matrices'!AD494+AE484*'4 Transform Matrices'!AH494</f>
        <v/>
      </c>
      <c r="AE493" s="80">
        <f>AC484*'4 Transform Matrices'!AA494+AD484*'4 Transform Matrices'!AE494+AE484*'4 Transform Matrices'!AI494</f>
        <v/>
      </c>
      <c r="AF493" s="80">
        <f>AC484*'4 Transform Matrices'!AB494+AD484*'4 Transform Matrices'!AF494+AE484*'4 Transform Matrices'!AJ494+AF484</f>
        <v/>
      </c>
      <c r="AG493" s="82">
        <f>MAX(ABS(I493-U493),ABS(J493-V493),ABS(K493-W493),ABS(L493-X493),ABS(M493-Y493),ABS(N493-Z493),ABS(O493-AA493),ABS(P493-AB493),ABS(Q493-AC493),ABS(R493-AD493),ABS(S493-AE493),ABS(T493-AF493))</f>
        <v/>
      </c>
      <c r="AI493" s="14" t="inlineStr"/>
    </row>
    <row r="494">
      <c r="A494" s="65" t="inlineStr">
        <is>
          <t>- HESCO cell</t>
        </is>
      </c>
      <c r="B494" s="52" t="inlineStr">
        <is>
          <t>BASE-11</t>
        </is>
      </c>
      <c r="C494" s="63" t="inlineStr">
        <is>
          <t>Cube</t>
        </is>
      </c>
      <c r="D494" s="52" t="inlineStr">
        <is>
          <t>BASE-01</t>
        </is>
      </c>
      <c r="E494" s="52" t="n">
        <v>2</v>
      </c>
      <c r="F494" s="54">
        <f>L494</f>
        <v/>
      </c>
      <c r="G494" s="54">
        <f>P494</f>
        <v/>
      </c>
      <c r="H494" s="54">
        <f>T494</f>
        <v/>
      </c>
      <c r="I494" s="81" t="n">
        <v>-0.283583432</v>
      </c>
      <c r="J494" s="81" t="n">
        <v>0</v>
      </c>
      <c r="K494" s="81" t="n">
        <v>-1.0190326</v>
      </c>
      <c r="L494" s="81" t="n">
        <v>32.685955</v>
      </c>
      <c r="M494" s="81" t="n">
        <v>0</v>
      </c>
      <c r="N494" s="81" t="n">
        <v>1.39999998</v>
      </c>
      <c r="O494" s="81" t="n">
        <v>0</v>
      </c>
      <c r="P494" s="81" t="n">
        <v>0.399999976</v>
      </c>
      <c r="Q494" s="81" t="n">
        <v>0.990192115</v>
      </c>
      <c r="R494" s="81" t="n">
        <v>0</v>
      </c>
      <c r="S494" s="81" t="n">
        <v>-0.291843116</v>
      </c>
      <c r="T494" s="81" t="n">
        <v>9.361007689999999</v>
      </c>
      <c r="U494" s="80">
        <f>U484*'4 Transform Matrices'!Y495+V484*'4 Transform Matrices'!AC495+W484*'4 Transform Matrices'!AG495</f>
        <v/>
      </c>
      <c r="V494" s="80">
        <f>U484*'4 Transform Matrices'!Z495+V484*'4 Transform Matrices'!AD495+W484*'4 Transform Matrices'!AH495</f>
        <v/>
      </c>
      <c r="W494" s="80">
        <f>U484*'4 Transform Matrices'!AA495+V484*'4 Transform Matrices'!AE495+W484*'4 Transform Matrices'!AI495</f>
        <v/>
      </c>
      <c r="X494" s="80">
        <f>U484*'4 Transform Matrices'!AB495+V484*'4 Transform Matrices'!AF495+W484*'4 Transform Matrices'!AJ495+X484</f>
        <v/>
      </c>
      <c r="Y494" s="80">
        <f>Y484*'4 Transform Matrices'!Y495+Z484*'4 Transform Matrices'!AC495+AA484*'4 Transform Matrices'!AG495</f>
        <v/>
      </c>
      <c r="Z494" s="80">
        <f>Y484*'4 Transform Matrices'!Z495+Z484*'4 Transform Matrices'!AD495+AA484*'4 Transform Matrices'!AH495</f>
        <v/>
      </c>
      <c r="AA494" s="80">
        <f>Y484*'4 Transform Matrices'!AA495+Z484*'4 Transform Matrices'!AE495+AA484*'4 Transform Matrices'!AI495</f>
        <v/>
      </c>
      <c r="AB494" s="80">
        <f>Y484*'4 Transform Matrices'!AB495+Z484*'4 Transform Matrices'!AF495+AA484*'4 Transform Matrices'!AJ495+AB484</f>
        <v/>
      </c>
      <c r="AC494" s="80">
        <f>AC484*'4 Transform Matrices'!Y495+AD484*'4 Transform Matrices'!AC495+AE484*'4 Transform Matrices'!AG495</f>
        <v/>
      </c>
      <c r="AD494" s="80">
        <f>AC484*'4 Transform Matrices'!Z495+AD484*'4 Transform Matrices'!AD495+AE484*'4 Transform Matrices'!AH495</f>
        <v/>
      </c>
      <c r="AE494" s="80">
        <f>AC484*'4 Transform Matrices'!AA495+AD484*'4 Transform Matrices'!AE495+AE484*'4 Transform Matrices'!AI495</f>
        <v/>
      </c>
      <c r="AF494" s="80">
        <f>AC484*'4 Transform Matrices'!AB495+AD484*'4 Transform Matrices'!AF495+AE484*'4 Transform Matrices'!AJ495+AF484</f>
        <v/>
      </c>
      <c r="AG494" s="82">
        <f>MAX(ABS(I494-U494),ABS(J494-V494),ABS(K494-W494),ABS(L494-X494),ABS(M494-Y494),ABS(N494-Z494),ABS(O494-AA494),ABS(P494-AB494),ABS(Q494-AC494),ABS(R494-AD494),ABS(S494-AE494),ABS(T494-AF494))</f>
        <v/>
      </c>
      <c r="AI494" s="14" t="inlineStr"/>
    </row>
    <row r="495">
      <c r="A495" s="65" t="inlineStr">
        <is>
          <t>- HESCO cell</t>
        </is>
      </c>
      <c r="B495" s="52" t="inlineStr">
        <is>
          <t>BASE-12</t>
        </is>
      </c>
      <c r="C495" s="63" t="inlineStr">
        <is>
          <t>Cube</t>
        </is>
      </c>
      <c r="D495" s="52" t="inlineStr">
        <is>
          <t>BASE-01</t>
        </is>
      </c>
      <c r="E495" s="52" t="n">
        <v>2</v>
      </c>
      <c r="F495" s="54">
        <f>L495</f>
        <v/>
      </c>
      <c r="G495" s="54">
        <f>P495</f>
        <v/>
      </c>
      <c r="H495" s="54">
        <f>T495</f>
        <v/>
      </c>
      <c r="I495" s="81" t="n">
        <v>-0.312529922</v>
      </c>
      <c r="J495" s="81" t="n">
        <v>0</v>
      </c>
      <c r="K495" s="81" t="n">
        <v>-1.01002586</v>
      </c>
      <c r="L495" s="81" t="n">
        <v>32.3970604</v>
      </c>
      <c r="M495" s="81" t="n">
        <v>0</v>
      </c>
      <c r="N495" s="81" t="n">
        <v>1.39999998</v>
      </c>
      <c r="O495" s="81" t="n">
        <v>0</v>
      </c>
      <c r="P495" s="81" t="n">
        <v>0.399999976</v>
      </c>
      <c r="Q495" s="81" t="n">
        <v>0.981440246</v>
      </c>
      <c r="R495" s="81" t="n">
        <v>0</v>
      </c>
      <c r="S495" s="81" t="n">
        <v>-0.321632743</v>
      </c>
      <c r="T495" s="81" t="n">
        <v>10.3165169</v>
      </c>
      <c r="U495" s="80">
        <f>U484*'4 Transform Matrices'!Y496+V484*'4 Transform Matrices'!AC496+W484*'4 Transform Matrices'!AG496</f>
        <v/>
      </c>
      <c r="V495" s="80">
        <f>U484*'4 Transform Matrices'!Z496+V484*'4 Transform Matrices'!AD496+W484*'4 Transform Matrices'!AH496</f>
        <v/>
      </c>
      <c r="W495" s="80">
        <f>U484*'4 Transform Matrices'!AA496+V484*'4 Transform Matrices'!AE496+W484*'4 Transform Matrices'!AI496</f>
        <v/>
      </c>
      <c r="X495" s="80">
        <f>U484*'4 Transform Matrices'!AB496+V484*'4 Transform Matrices'!AF496+W484*'4 Transform Matrices'!AJ496+X484</f>
        <v/>
      </c>
      <c r="Y495" s="80">
        <f>Y484*'4 Transform Matrices'!Y496+Z484*'4 Transform Matrices'!AC496+AA484*'4 Transform Matrices'!AG496</f>
        <v/>
      </c>
      <c r="Z495" s="80">
        <f>Y484*'4 Transform Matrices'!Z496+Z484*'4 Transform Matrices'!AD496+AA484*'4 Transform Matrices'!AH496</f>
        <v/>
      </c>
      <c r="AA495" s="80">
        <f>Y484*'4 Transform Matrices'!AA496+Z484*'4 Transform Matrices'!AE496+AA484*'4 Transform Matrices'!AI496</f>
        <v/>
      </c>
      <c r="AB495" s="80">
        <f>Y484*'4 Transform Matrices'!AB496+Z484*'4 Transform Matrices'!AF496+AA484*'4 Transform Matrices'!AJ496+AB484</f>
        <v/>
      </c>
      <c r="AC495" s="80">
        <f>AC484*'4 Transform Matrices'!Y496+AD484*'4 Transform Matrices'!AC496+AE484*'4 Transform Matrices'!AG496</f>
        <v/>
      </c>
      <c r="AD495" s="80">
        <f>AC484*'4 Transform Matrices'!Z496+AD484*'4 Transform Matrices'!AD496+AE484*'4 Transform Matrices'!AH496</f>
        <v/>
      </c>
      <c r="AE495" s="80">
        <f>AC484*'4 Transform Matrices'!AA496+AD484*'4 Transform Matrices'!AE496+AE484*'4 Transform Matrices'!AI496</f>
        <v/>
      </c>
      <c r="AF495" s="80">
        <f>AC484*'4 Transform Matrices'!AB496+AD484*'4 Transform Matrices'!AF496+AE484*'4 Transform Matrices'!AJ496+AF484</f>
        <v/>
      </c>
      <c r="AG495" s="82">
        <f>MAX(ABS(I495-U495),ABS(J495-V495),ABS(K495-W495),ABS(L495-X495),ABS(M495-Y495),ABS(N495-Z495),ABS(O495-AA495),ABS(P495-AB495),ABS(Q495-AC495),ABS(R495-AD495),ABS(S495-AE495),ABS(T495-AF495))</f>
        <v/>
      </c>
      <c r="AI495" s="14" t="inlineStr"/>
    </row>
    <row r="496">
      <c r="A496" s="65" t="inlineStr">
        <is>
          <t>- HESCO cell</t>
        </is>
      </c>
      <c r="B496" s="52" t="inlineStr">
        <is>
          <t>BASE-13</t>
        </is>
      </c>
      <c r="C496" s="63" t="inlineStr">
        <is>
          <t>Cube</t>
        </is>
      </c>
      <c r="D496" s="52" t="inlineStr">
        <is>
          <t>BASE-01</t>
        </is>
      </c>
      <c r="E496" s="52" t="n">
        <v>2</v>
      </c>
      <c r="F496" s="54">
        <f>L496</f>
        <v/>
      </c>
      <c r="G496" s="54">
        <f>P496</f>
        <v/>
      </c>
      <c r="H496" s="54">
        <f>T496</f>
        <v/>
      </c>
      <c r="I496" s="81" t="n">
        <v>-0.341206729</v>
      </c>
      <c r="J496" s="81" t="n">
        <v>0</v>
      </c>
      <c r="K496" s="81" t="n">
        <v>-1.00014853</v>
      </c>
      <c r="L496" s="81" t="n">
        <v>32.0802383</v>
      </c>
      <c r="M496" s="81" t="n">
        <v>0</v>
      </c>
      <c r="N496" s="81" t="n">
        <v>1.39999998</v>
      </c>
      <c r="O496" s="81" t="n">
        <v>0</v>
      </c>
      <c r="P496" s="81" t="n">
        <v>0.399999976</v>
      </c>
      <c r="Q496" s="81" t="n">
        <v>0.971842527</v>
      </c>
      <c r="R496" s="81" t="n">
        <v>0</v>
      </c>
      <c r="S496" s="81" t="n">
        <v>-0.351144761</v>
      </c>
      <c r="T496" s="81" t="n">
        <v>11.263133</v>
      </c>
      <c r="U496" s="80">
        <f>U484*'4 Transform Matrices'!Y497+V484*'4 Transform Matrices'!AC497+W484*'4 Transform Matrices'!AG497</f>
        <v/>
      </c>
      <c r="V496" s="80">
        <f>U484*'4 Transform Matrices'!Z497+V484*'4 Transform Matrices'!AD497+W484*'4 Transform Matrices'!AH497</f>
        <v/>
      </c>
      <c r="W496" s="80">
        <f>U484*'4 Transform Matrices'!AA497+V484*'4 Transform Matrices'!AE497+W484*'4 Transform Matrices'!AI497</f>
        <v/>
      </c>
      <c r="X496" s="80">
        <f>U484*'4 Transform Matrices'!AB497+V484*'4 Transform Matrices'!AF497+W484*'4 Transform Matrices'!AJ497+X484</f>
        <v/>
      </c>
      <c r="Y496" s="80">
        <f>Y484*'4 Transform Matrices'!Y497+Z484*'4 Transform Matrices'!AC497+AA484*'4 Transform Matrices'!AG497</f>
        <v/>
      </c>
      <c r="Z496" s="80">
        <f>Y484*'4 Transform Matrices'!Z497+Z484*'4 Transform Matrices'!AD497+AA484*'4 Transform Matrices'!AH497</f>
        <v/>
      </c>
      <c r="AA496" s="80">
        <f>Y484*'4 Transform Matrices'!AA497+Z484*'4 Transform Matrices'!AE497+AA484*'4 Transform Matrices'!AI497</f>
        <v/>
      </c>
      <c r="AB496" s="80">
        <f>Y484*'4 Transform Matrices'!AB497+Z484*'4 Transform Matrices'!AF497+AA484*'4 Transform Matrices'!AJ497+AB484</f>
        <v/>
      </c>
      <c r="AC496" s="80">
        <f>AC484*'4 Transform Matrices'!Y497+AD484*'4 Transform Matrices'!AC497+AE484*'4 Transform Matrices'!AG497</f>
        <v/>
      </c>
      <c r="AD496" s="80">
        <f>AC484*'4 Transform Matrices'!Z497+AD484*'4 Transform Matrices'!AD497+AE484*'4 Transform Matrices'!AH497</f>
        <v/>
      </c>
      <c r="AE496" s="80">
        <f>AC484*'4 Transform Matrices'!AA497+AD484*'4 Transform Matrices'!AE497+AE484*'4 Transform Matrices'!AI497</f>
        <v/>
      </c>
      <c r="AF496" s="80">
        <f>AC484*'4 Transform Matrices'!AB497+AD484*'4 Transform Matrices'!AF497+AE484*'4 Transform Matrices'!AJ497+AF484</f>
        <v/>
      </c>
      <c r="AG496" s="82">
        <f>MAX(ABS(I496-U496),ABS(J496-V496),ABS(K496-W496),ABS(L496-X496),ABS(M496-Y496),ABS(N496-Z496),ABS(O496-AA496),ABS(P496-AB496),ABS(Q496-AC496),ABS(R496-AD496),ABS(S496-AE496),ABS(T496-AF496))</f>
        <v/>
      </c>
      <c r="AI496" s="14" t="inlineStr"/>
    </row>
    <row r="497">
      <c r="A497" s="65" t="inlineStr">
        <is>
          <t>- HESCO cell</t>
        </is>
      </c>
      <c r="B497" s="52" t="inlineStr">
        <is>
          <t>BASE-14</t>
        </is>
      </c>
      <c r="C497" s="63" t="inlineStr">
        <is>
          <t>Cube</t>
        </is>
      </c>
      <c r="D497" s="52" t="inlineStr">
        <is>
          <t>BASE-01</t>
        </is>
      </c>
      <c r="E497" s="52" t="n">
        <v>2</v>
      </c>
      <c r="F497" s="54">
        <f>L497</f>
        <v/>
      </c>
      <c r="G497" s="54">
        <f>P497</f>
        <v/>
      </c>
      <c r="H497" s="54">
        <f>T497</f>
        <v/>
      </c>
      <c r="I497" s="81" t="n">
        <v>-0.369589478</v>
      </c>
      <c r="J497" s="81" t="n">
        <v>0</v>
      </c>
      <c r="K497" s="81" t="n">
        <v>-0.989409149</v>
      </c>
      <c r="L497" s="81" t="n">
        <v>31.7357674</v>
      </c>
      <c r="M497" s="81" t="n">
        <v>0</v>
      </c>
      <c r="N497" s="81" t="n">
        <v>1.39999998</v>
      </c>
      <c r="O497" s="81" t="n">
        <v>0</v>
      </c>
      <c r="P497" s="81" t="n">
        <v>0.399999976</v>
      </c>
      <c r="Q497" s="81" t="n">
        <v>0.9614070649999999</v>
      </c>
      <c r="R497" s="81" t="n">
        <v>0</v>
      </c>
      <c r="S497" s="81" t="n">
        <v>-0.380354226</v>
      </c>
      <c r="T497" s="81" t="n">
        <v>12.2000418</v>
      </c>
      <c r="U497" s="80">
        <f>U484*'4 Transform Matrices'!Y498+V484*'4 Transform Matrices'!AC498+W484*'4 Transform Matrices'!AG498</f>
        <v/>
      </c>
      <c r="V497" s="80">
        <f>U484*'4 Transform Matrices'!Z498+V484*'4 Transform Matrices'!AD498+W484*'4 Transform Matrices'!AH498</f>
        <v/>
      </c>
      <c r="W497" s="80">
        <f>U484*'4 Transform Matrices'!AA498+V484*'4 Transform Matrices'!AE498+W484*'4 Transform Matrices'!AI498</f>
        <v/>
      </c>
      <c r="X497" s="80">
        <f>U484*'4 Transform Matrices'!AB498+V484*'4 Transform Matrices'!AF498+W484*'4 Transform Matrices'!AJ498+X484</f>
        <v/>
      </c>
      <c r="Y497" s="80">
        <f>Y484*'4 Transform Matrices'!Y498+Z484*'4 Transform Matrices'!AC498+AA484*'4 Transform Matrices'!AG498</f>
        <v/>
      </c>
      <c r="Z497" s="80">
        <f>Y484*'4 Transform Matrices'!Z498+Z484*'4 Transform Matrices'!AD498+AA484*'4 Transform Matrices'!AH498</f>
        <v/>
      </c>
      <c r="AA497" s="80">
        <f>Y484*'4 Transform Matrices'!AA498+Z484*'4 Transform Matrices'!AE498+AA484*'4 Transform Matrices'!AI498</f>
        <v/>
      </c>
      <c r="AB497" s="80">
        <f>Y484*'4 Transform Matrices'!AB498+Z484*'4 Transform Matrices'!AF498+AA484*'4 Transform Matrices'!AJ498+AB484</f>
        <v/>
      </c>
      <c r="AC497" s="80">
        <f>AC484*'4 Transform Matrices'!Y498+AD484*'4 Transform Matrices'!AC498+AE484*'4 Transform Matrices'!AG498</f>
        <v/>
      </c>
      <c r="AD497" s="80">
        <f>AC484*'4 Transform Matrices'!Z498+AD484*'4 Transform Matrices'!AD498+AE484*'4 Transform Matrices'!AH498</f>
        <v/>
      </c>
      <c r="AE497" s="80">
        <f>AC484*'4 Transform Matrices'!AA498+AD484*'4 Transform Matrices'!AE498+AE484*'4 Transform Matrices'!AI498</f>
        <v/>
      </c>
      <c r="AF497" s="80">
        <f>AC484*'4 Transform Matrices'!AB498+AD484*'4 Transform Matrices'!AF498+AE484*'4 Transform Matrices'!AJ498+AF484</f>
        <v/>
      </c>
      <c r="AG497" s="82">
        <f>MAX(ABS(I497-U497),ABS(J497-V497),ABS(K497-W497),ABS(L497-X497),ABS(M497-Y497),ABS(N497-Z497),ABS(O497-AA497),ABS(P497-AB497),ABS(Q497-AC497),ABS(R497-AD497),ABS(S497-AE497),ABS(T497-AF497))</f>
        <v/>
      </c>
      <c r="AI497" s="14" t="inlineStr"/>
    </row>
    <row r="498">
      <c r="A498" s="65" t="inlineStr">
        <is>
          <t>- HESCO cell</t>
        </is>
      </c>
      <c r="B498" s="52" t="inlineStr">
        <is>
          <t>BASE-15</t>
        </is>
      </c>
      <c r="C498" s="63" t="inlineStr">
        <is>
          <t>Cube</t>
        </is>
      </c>
      <c r="D498" s="52" t="inlineStr">
        <is>
          <t>BASE-01</t>
        </is>
      </c>
      <c r="E498" s="52" t="n">
        <v>2</v>
      </c>
      <c r="F498" s="54">
        <f>L498</f>
        <v/>
      </c>
      <c r="G498" s="54">
        <f>P498</f>
        <v/>
      </c>
      <c r="H498" s="54">
        <f>T498</f>
        <v/>
      </c>
      <c r="I498" s="81" t="n">
        <v>-0.397653669</v>
      </c>
      <c r="J498" s="81" t="n">
        <v>0</v>
      </c>
      <c r="K498" s="81" t="n">
        <v>-0.977816939</v>
      </c>
      <c r="L498" s="81" t="n">
        <v>31.3639412</v>
      </c>
      <c r="M498" s="81" t="n">
        <v>0</v>
      </c>
      <c r="N498" s="81" t="n">
        <v>1.39999998</v>
      </c>
      <c r="O498" s="81" t="n">
        <v>0</v>
      </c>
      <c r="P498" s="81" t="n">
        <v>0.399999976</v>
      </c>
      <c r="Q498" s="81" t="n">
        <v>0.95014286</v>
      </c>
      <c r="R498" s="81" t="n">
        <v>0</v>
      </c>
      <c r="S498" s="81" t="n">
        <v>-0.409235805</v>
      </c>
      <c r="T498" s="81" t="n">
        <v>13.1264343</v>
      </c>
      <c r="U498" s="80">
        <f>U484*'4 Transform Matrices'!Y499+V484*'4 Transform Matrices'!AC499+W484*'4 Transform Matrices'!AG499</f>
        <v/>
      </c>
      <c r="V498" s="80">
        <f>U484*'4 Transform Matrices'!Z499+V484*'4 Transform Matrices'!AD499+W484*'4 Transform Matrices'!AH499</f>
        <v/>
      </c>
      <c r="W498" s="80">
        <f>U484*'4 Transform Matrices'!AA499+V484*'4 Transform Matrices'!AE499+W484*'4 Transform Matrices'!AI499</f>
        <v/>
      </c>
      <c r="X498" s="80">
        <f>U484*'4 Transform Matrices'!AB499+V484*'4 Transform Matrices'!AF499+W484*'4 Transform Matrices'!AJ499+X484</f>
        <v/>
      </c>
      <c r="Y498" s="80">
        <f>Y484*'4 Transform Matrices'!Y499+Z484*'4 Transform Matrices'!AC499+AA484*'4 Transform Matrices'!AG499</f>
        <v/>
      </c>
      <c r="Z498" s="80">
        <f>Y484*'4 Transform Matrices'!Z499+Z484*'4 Transform Matrices'!AD499+AA484*'4 Transform Matrices'!AH499</f>
        <v/>
      </c>
      <c r="AA498" s="80">
        <f>Y484*'4 Transform Matrices'!AA499+Z484*'4 Transform Matrices'!AE499+AA484*'4 Transform Matrices'!AI499</f>
        <v/>
      </c>
      <c r="AB498" s="80">
        <f>Y484*'4 Transform Matrices'!AB499+Z484*'4 Transform Matrices'!AF499+AA484*'4 Transform Matrices'!AJ499+AB484</f>
        <v/>
      </c>
      <c r="AC498" s="80">
        <f>AC484*'4 Transform Matrices'!Y499+AD484*'4 Transform Matrices'!AC499+AE484*'4 Transform Matrices'!AG499</f>
        <v/>
      </c>
      <c r="AD498" s="80">
        <f>AC484*'4 Transform Matrices'!Z499+AD484*'4 Transform Matrices'!AD499+AE484*'4 Transform Matrices'!AH499</f>
        <v/>
      </c>
      <c r="AE498" s="80">
        <f>AC484*'4 Transform Matrices'!AA499+AD484*'4 Transform Matrices'!AE499+AE484*'4 Transform Matrices'!AI499</f>
        <v/>
      </c>
      <c r="AF498" s="80">
        <f>AC484*'4 Transform Matrices'!AB499+AD484*'4 Transform Matrices'!AF499+AE484*'4 Transform Matrices'!AJ499+AF484</f>
        <v/>
      </c>
      <c r="AG498" s="82">
        <f>MAX(ABS(I498-U498),ABS(J498-V498),ABS(K498-W498),ABS(L498-X498),ABS(M498-Y498),ABS(N498-Z498),ABS(O498-AA498),ABS(P498-AB498),ABS(Q498-AC498),ABS(R498-AD498),ABS(S498-AE498),ABS(T498-AF498))</f>
        <v/>
      </c>
      <c r="AI498" s="14" t="inlineStr"/>
    </row>
    <row r="499">
      <c r="A499" s="65" t="inlineStr">
        <is>
          <t>- HESCO cell</t>
        </is>
      </c>
      <c r="B499" s="52" t="inlineStr">
        <is>
          <t>BASE-16</t>
        </is>
      </c>
      <c r="C499" s="63" t="inlineStr">
        <is>
          <t>Cube</t>
        </is>
      </c>
      <c r="D499" s="52" t="inlineStr">
        <is>
          <t>BASE-01</t>
        </is>
      </c>
      <c r="E499" s="52" t="n">
        <v>2</v>
      </c>
      <c r="F499" s="54">
        <f>L499</f>
        <v/>
      </c>
      <c r="G499" s="54">
        <f>P499</f>
        <v/>
      </c>
      <c r="H499" s="54">
        <f>T499</f>
        <v/>
      </c>
      <c r="I499" s="81" t="n">
        <v>-0.425375074</v>
      </c>
      <c r="J499" s="81" t="n">
        <v>0</v>
      </c>
      <c r="K499" s="81" t="n">
        <v>-0.965381801</v>
      </c>
      <c r="L499" s="81" t="n">
        <v>30.9650784</v>
      </c>
      <c r="M499" s="81" t="n">
        <v>0</v>
      </c>
      <c r="N499" s="81" t="n">
        <v>1.39999998</v>
      </c>
      <c r="O499" s="81" t="n">
        <v>0</v>
      </c>
      <c r="P499" s="81" t="n">
        <v>0.399999976</v>
      </c>
      <c r="Q499" s="81" t="n">
        <v>0.9380596879999999</v>
      </c>
      <c r="R499" s="81" t="n">
        <v>0</v>
      </c>
      <c r="S499" s="81" t="n">
        <v>-0.437764645</v>
      </c>
      <c r="T499" s="81" t="n">
        <v>14.0415106</v>
      </c>
      <c r="U499" s="80">
        <f>U484*'4 Transform Matrices'!Y500+V484*'4 Transform Matrices'!AC500+W484*'4 Transform Matrices'!AG500</f>
        <v/>
      </c>
      <c r="V499" s="80">
        <f>U484*'4 Transform Matrices'!Z500+V484*'4 Transform Matrices'!AD500+W484*'4 Transform Matrices'!AH500</f>
        <v/>
      </c>
      <c r="W499" s="80">
        <f>U484*'4 Transform Matrices'!AA500+V484*'4 Transform Matrices'!AE500+W484*'4 Transform Matrices'!AI500</f>
        <v/>
      </c>
      <c r="X499" s="80">
        <f>U484*'4 Transform Matrices'!AB500+V484*'4 Transform Matrices'!AF500+W484*'4 Transform Matrices'!AJ500+X484</f>
        <v/>
      </c>
      <c r="Y499" s="80">
        <f>Y484*'4 Transform Matrices'!Y500+Z484*'4 Transform Matrices'!AC500+AA484*'4 Transform Matrices'!AG500</f>
        <v/>
      </c>
      <c r="Z499" s="80">
        <f>Y484*'4 Transform Matrices'!Z500+Z484*'4 Transform Matrices'!AD500+AA484*'4 Transform Matrices'!AH500</f>
        <v/>
      </c>
      <c r="AA499" s="80">
        <f>Y484*'4 Transform Matrices'!AA500+Z484*'4 Transform Matrices'!AE500+AA484*'4 Transform Matrices'!AI500</f>
        <v/>
      </c>
      <c r="AB499" s="80">
        <f>Y484*'4 Transform Matrices'!AB500+Z484*'4 Transform Matrices'!AF500+AA484*'4 Transform Matrices'!AJ500+AB484</f>
        <v/>
      </c>
      <c r="AC499" s="80">
        <f>AC484*'4 Transform Matrices'!Y500+AD484*'4 Transform Matrices'!AC500+AE484*'4 Transform Matrices'!AG500</f>
        <v/>
      </c>
      <c r="AD499" s="80">
        <f>AC484*'4 Transform Matrices'!Z500+AD484*'4 Transform Matrices'!AD500+AE484*'4 Transform Matrices'!AH500</f>
        <v/>
      </c>
      <c r="AE499" s="80">
        <f>AC484*'4 Transform Matrices'!AA500+AD484*'4 Transform Matrices'!AE500+AE484*'4 Transform Matrices'!AI500</f>
        <v/>
      </c>
      <c r="AF499" s="80">
        <f>AC484*'4 Transform Matrices'!AB500+AD484*'4 Transform Matrices'!AF500+AE484*'4 Transform Matrices'!AJ500+AF484</f>
        <v/>
      </c>
      <c r="AG499" s="82">
        <f>MAX(ABS(I499-U499),ABS(J499-V499),ABS(K499-W499),ABS(L499-X499),ABS(M499-Y499),ABS(N499-Z499),ABS(O499-AA499),ABS(P499-AB499),ABS(Q499-AC499),ABS(R499-AD499),ABS(S499-AE499),ABS(T499-AF499))</f>
        <v/>
      </c>
      <c r="AI499" s="14" t="inlineStr"/>
    </row>
    <row r="500">
      <c r="A500" s="65" t="inlineStr">
        <is>
          <t>- HESCO cell</t>
        </is>
      </c>
      <c r="B500" s="52" t="inlineStr">
        <is>
          <t>BASE-17</t>
        </is>
      </c>
      <c r="C500" s="63" t="inlineStr">
        <is>
          <t>Cube</t>
        </is>
      </c>
      <c r="D500" s="52" t="inlineStr">
        <is>
          <t>BASE-01</t>
        </is>
      </c>
      <c r="E500" s="52" t="n">
        <v>2</v>
      </c>
      <c r="F500" s="54">
        <f>L500</f>
        <v/>
      </c>
      <c r="G500" s="54">
        <f>P500</f>
        <v/>
      </c>
      <c r="H500" s="54">
        <f>T500</f>
        <v/>
      </c>
      <c r="I500" s="81" t="n">
        <v>-0.452729851</v>
      </c>
      <c r="J500" s="81" t="n">
        <v>0</v>
      </c>
      <c r="K500" s="81" t="n">
        <v>-0.952114463</v>
      </c>
      <c r="L500" s="81" t="n">
        <v>30.5395222</v>
      </c>
      <c r="M500" s="81" t="n">
        <v>0</v>
      </c>
      <c r="N500" s="81" t="n">
        <v>1.39999998</v>
      </c>
      <c r="O500" s="81" t="n">
        <v>0</v>
      </c>
      <c r="P500" s="81" t="n">
        <v>0.399999976</v>
      </c>
      <c r="Q500" s="81" t="n">
        <v>0.925167859</v>
      </c>
      <c r="R500" s="81" t="n">
        <v>0</v>
      </c>
      <c r="S500" s="81" t="n">
        <v>-0.465916127</v>
      </c>
      <c r="T500" s="81" t="n">
        <v>14.9444838</v>
      </c>
      <c r="U500" s="80">
        <f>U484*'4 Transform Matrices'!Y501+V484*'4 Transform Matrices'!AC501+W484*'4 Transform Matrices'!AG501</f>
        <v/>
      </c>
      <c r="V500" s="80">
        <f>U484*'4 Transform Matrices'!Z501+V484*'4 Transform Matrices'!AD501+W484*'4 Transform Matrices'!AH501</f>
        <v/>
      </c>
      <c r="W500" s="80">
        <f>U484*'4 Transform Matrices'!AA501+V484*'4 Transform Matrices'!AE501+W484*'4 Transform Matrices'!AI501</f>
        <v/>
      </c>
      <c r="X500" s="80">
        <f>U484*'4 Transform Matrices'!AB501+V484*'4 Transform Matrices'!AF501+W484*'4 Transform Matrices'!AJ501+X484</f>
        <v/>
      </c>
      <c r="Y500" s="80">
        <f>Y484*'4 Transform Matrices'!Y501+Z484*'4 Transform Matrices'!AC501+AA484*'4 Transform Matrices'!AG501</f>
        <v/>
      </c>
      <c r="Z500" s="80">
        <f>Y484*'4 Transform Matrices'!Z501+Z484*'4 Transform Matrices'!AD501+AA484*'4 Transform Matrices'!AH501</f>
        <v/>
      </c>
      <c r="AA500" s="80">
        <f>Y484*'4 Transform Matrices'!AA501+Z484*'4 Transform Matrices'!AE501+AA484*'4 Transform Matrices'!AI501</f>
        <v/>
      </c>
      <c r="AB500" s="80">
        <f>Y484*'4 Transform Matrices'!AB501+Z484*'4 Transform Matrices'!AF501+AA484*'4 Transform Matrices'!AJ501+AB484</f>
        <v/>
      </c>
      <c r="AC500" s="80">
        <f>AC484*'4 Transform Matrices'!Y501+AD484*'4 Transform Matrices'!AC501+AE484*'4 Transform Matrices'!AG501</f>
        <v/>
      </c>
      <c r="AD500" s="80">
        <f>AC484*'4 Transform Matrices'!Z501+AD484*'4 Transform Matrices'!AD501+AE484*'4 Transform Matrices'!AH501</f>
        <v/>
      </c>
      <c r="AE500" s="80">
        <f>AC484*'4 Transform Matrices'!AA501+AD484*'4 Transform Matrices'!AE501+AE484*'4 Transform Matrices'!AI501</f>
        <v/>
      </c>
      <c r="AF500" s="80">
        <f>AC484*'4 Transform Matrices'!AB501+AD484*'4 Transform Matrices'!AF501+AE484*'4 Transform Matrices'!AJ501+AF484</f>
        <v/>
      </c>
      <c r="AG500" s="82">
        <f>MAX(ABS(I500-U500),ABS(J500-V500),ABS(K500-W500),ABS(L500-X500),ABS(M500-Y500),ABS(N500-Z500),ABS(O500-AA500),ABS(P500-AB500),ABS(Q500-AC500),ABS(R500-AD500),ABS(S500-AE500),ABS(T500-AF500))</f>
        <v/>
      </c>
      <c r="AI500" s="14" t="inlineStr"/>
    </row>
    <row r="501">
      <c r="A501" s="65" t="inlineStr">
        <is>
          <t>- HESCO cell</t>
        </is>
      </c>
      <c r="B501" s="52" t="inlineStr">
        <is>
          <t>BASE-18</t>
        </is>
      </c>
      <c r="C501" s="63" t="inlineStr">
        <is>
          <t>Cube</t>
        </is>
      </c>
      <c r="D501" s="52" t="inlineStr">
        <is>
          <t>BASE-01</t>
        </is>
      </c>
      <c r="E501" s="52" t="n">
        <v>2</v>
      </c>
      <c r="F501" s="54">
        <f>L501</f>
        <v/>
      </c>
      <c r="G501" s="54">
        <f>P501</f>
        <v/>
      </c>
      <c r="H501" s="54">
        <f>T501</f>
        <v/>
      </c>
      <c r="I501" s="81" t="n">
        <v>-0.479694456</v>
      </c>
      <c r="J501" s="81" t="n">
        <v>0</v>
      </c>
      <c r="K501" s="81" t="n">
        <v>-0.938026488</v>
      </c>
      <c r="L501" s="81" t="n">
        <v>30.0876427</v>
      </c>
      <c r="M501" s="81" t="n">
        <v>0</v>
      </c>
      <c r="N501" s="81" t="n">
        <v>1.39999998</v>
      </c>
      <c r="O501" s="81" t="n">
        <v>0</v>
      </c>
      <c r="P501" s="81" t="n">
        <v>0.399999976</v>
      </c>
      <c r="Q501" s="81" t="n">
        <v>0.911478579</v>
      </c>
      <c r="R501" s="81" t="n">
        <v>0</v>
      </c>
      <c r="S501" s="81" t="n">
        <v>-0.493666142</v>
      </c>
      <c r="T501" s="81" t="n">
        <v>15.8345757</v>
      </c>
      <c r="U501" s="80">
        <f>U484*'4 Transform Matrices'!Y502+V484*'4 Transform Matrices'!AC502+W484*'4 Transform Matrices'!AG502</f>
        <v/>
      </c>
      <c r="V501" s="80">
        <f>U484*'4 Transform Matrices'!Z502+V484*'4 Transform Matrices'!AD502+W484*'4 Transform Matrices'!AH502</f>
        <v/>
      </c>
      <c r="W501" s="80">
        <f>U484*'4 Transform Matrices'!AA502+V484*'4 Transform Matrices'!AE502+W484*'4 Transform Matrices'!AI502</f>
        <v/>
      </c>
      <c r="X501" s="80">
        <f>U484*'4 Transform Matrices'!AB502+V484*'4 Transform Matrices'!AF502+W484*'4 Transform Matrices'!AJ502+X484</f>
        <v/>
      </c>
      <c r="Y501" s="80">
        <f>Y484*'4 Transform Matrices'!Y502+Z484*'4 Transform Matrices'!AC502+AA484*'4 Transform Matrices'!AG502</f>
        <v/>
      </c>
      <c r="Z501" s="80">
        <f>Y484*'4 Transform Matrices'!Z502+Z484*'4 Transform Matrices'!AD502+AA484*'4 Transform Matrices'!AH502</f>
        <v/>
      </c>
      <c r="AA501" s="80">
        <f>Y484*'4 Transform Matrices'!AA502+Z484*'4 Transform Matrices'!AE502+AA484*'4 Transform Matrices'!AI502</f>
        <v/>
      </c>
      <c r="AB501" s="80">
        <f>Y484*'4 Transform Matrices'!AB502+Z484*'4 Transform Matrices'!AF502+AA484*'4 Transform Matrices'!AJ502+AB484</f>
        <v/>
      </c>
      <c r="AC501" s="80">
        <f>AC484*'4 Transform Matrices'!Y502+AD484*'4 Transform Matrices'!AC502+AE484*'4 Transform Matrices'!AG502</f>
        <v/>
      </c>
      <c r="AD501" s="80">
        <f>AC484*'4 Transform Matrices'!Z502+AD484*'4 Transform Matrices'!AD502+AE484*'4 Transform Matrices'!AH502</f>
        <v/>
      </c>
      <c r="AE501" s="80">
        <f>AC484*'4 Transform Matrices'!AA502+AD484*'4 Transform Matrices'!AE502+AE484*'4 Transform Matrices'!AI502</f>
        <v/>
      </c>
      <c r="AF501" s="80">
        <f>AC484*'4 Transform Matrices'!AB502+AD484*'4 Transform Matrices'!AF502+AE484*'4 Transform Matrices'!AJ502+AF484</f>
        <v/>
      </c>
      <c r="AG501" s="82">
        <f>MAX(ABS(I501-U501),ABS(J501-V501),ABS(K501-W501),ABS(L501-X501),ABS(M501-Y501),ABS(N501-Z501),ABS(O501-AA501),ABS(P501-AB501),ABS(Q501-AC501),ABS(R501-AD501),ABS(S501-AE501),ABS(T501-AF501))</f>
        <v/>
      </c>
      <c r="AI501" s="14" t="inlineStr"/>
    </row>
    <row r="502">
      <c r="A502" s="65" t="inlineStr">
        <is>
          <t>- HESCO cell</t>
        </is>
      </c>
      <c r="B502" s="52" t="inlineStr">
        <is>
          <t>BASE-19</t>
        </is>
      </c>
      <c r="C502" s="63" t="inlineStr">
        <is>
          <t>Cube</t>
        </is>
      </c>
      <c r="D502" s="52" t="inlineStr">
        <is>
          <t>BASE-01</t>
        </is>
      </c>
      <c r="E502" s="52" t="n">
        <v>2</v>
      </c>
      <c r="F502" s="54">
        <f>L502</f>
        <v/>
      </c>
      <c r="G502" s="54">
        <f>P502</f>
        <v/>
      </c>
      <c r="H502" s="54">
        <f>T502</f>
        <v/>
      </c>
      <c r="I502" s="81" t="n">
        <v>-0.506245613</v>
      </c>
      <c r="J502" s="81" t="n">
        <v>0</v>
      </c>
      <c r="K502" s="81" t="n">
        <v>-0.9231298570000001</v>
      </c>
      <c r="L502" s="81" t="n">
        <v>29.609827</v>
      </c>
      <c r="M502" s="81" t="n">
        <v>0</v>
      </c>
      <c r="N502" s="81" t="n">
        <v>1.39999998</v>
      </c>
      <c r="O502" s="81" t="n">
        <v>0</v>
      </c>
      <c r="P502" s="81" t="n">
        <v>0.399999976</v>
      </c>
      <c r="Q502" s="81" t="n">
        <v>0.897003531</v>
      </c>
      <c r="R502" s="81" t="n">
        <v>0</v>
      </c>
      <c r="S502" s="81" t="n">
        <v>-0.52099061</v>
      </c>
      <c r="T502" s="81" t="n">
        <v>16.7110176</v>
      </c>
      <c r="U502" s="80">
        <f>U484*'4 Transform Matrices'!Y503+V484*'4 Transform Matrices'!AC503+W484*'4 Transform Matrices'!AG503</f>
        <v/>
      </c>
      <c r="V502" s="80">
        <f>U484*'4 Transform Matrices'!Z503+V484*'4 Transform Matrices'!AD503+W484*'4 Transform Matrices'!AH503</f>
        <v/>
      </c>
      <c r="W502" s="80">
        <f>U484*'4 Transform Matrices'!AA503+V484*'4 Transform Matrices'!AE503+W484*'4 Transform Matrices'!AI503</f>
        <v/>
      </c>
      <c r="X502" s="80">
        <f>U484*'4 Transform Matrices'!AB503+V484*'4 Transform Matrices'!AF503+W484*'4 Transform Matrices'!AJ503+X484</f>
        <v/>
      </c>
      <c r="Y502" s="80">
        <f>Y484*'4 Transform Matrices'!Y503+Z484*'4 Transform Matrices'!AC503+AA484*'4 Transform Matrices'!AG503</f>
        <v/>
      </c>
      <c r="Z502" s="80">
        <f>Y484*'4 Transform Matrices'!Z503+Z484*'4 Transform Matrices'!AD503+AA484*'4 Transform Matrices'!AH503</f>
        <v/>
      </c>
      <c r="AA502" s="80">
        <f>Y484*'4 Transform Matrices'!AA503+Z484*'4 Transform Matrices'!AE503+AA484*'4 Transform Matrices'!AI503</f>
        <v/>
      </c>
      <c r="AB502" s="80">
        <f>Y484*'4 Transform Matrices'!AB503+Z484*'4 Transform Matrices'!AF503+AA484*'4 Transform Matrices'!AJ503+AB484</f>
        <v/>
      </c>
      <c r="AC502" s="80">
        <f>AC484*'4 Transform Matrices'!Y503+AD484*'4 Transform Matrices'!AC503+AE484*'4 Transform Matrices'!AG503</f>
        <v/>
      </c>
      <c r="AD502" s="80">
        <f>AC484*'4 Transform Matrices'!Z503+AD484*'4 Transform Matrices'!AD503+AE484*'4 Transform Matrices'!AH503</f>
        <v/>
      </c>
      <c r="AE502" s="80">
        <f>AC484*'4 Transform Matrices'!AA503+AD484*'4 Transform Matrices'!AE503+AE484*'4 Transform Matrices'!AI503</f>
        <v/>
      </c>
      <c r="AF502" s="80">
        <f>AC484*'4 Transform Matrices'!AB503+AD484*'4 Transform Matrices'!AF503+AE484*'4 Transform Matrices'!AJ503+AF484</f>
        <v/>
      </c>
      <c r="AG502" s="82">
        <f>MAX(ABS(I502-U502),ABS(J502-V502),ABS(K502-W502),ABS(L502-X502),ABS(M502-Y502),ABS(N502-Z502),ABS(O502-AA502),ABS(P502-AB502),ABS(Q502-AC502),ABS(R502-AD502),ABS(S502-AE502),ABS(T502-AF502))</f>
        <v/>
      </c>
      <c r="AI502" s="14" t="inlineStr"/>
    </row>
    <row r="503">
      <c r="A503" s="65" t="inlineStr">
        <is>
          <t>- HESCO cell</t>
        </is>
      </c>
      <c r="B503" s="52" t="inlineStr">
        <is>
          <t>BASE-20</t>
        </is>
      </c>
      <c r="C503" s="63" t="inlineStr">
        <is>
          <t>Cube</t>
        </is>
      </c>
      <c r="D503" s="52" t="inlineStr">
        <is>
          <t>BASE-01</t>
        </is>
      </c>
      <c r="E503" s="52" t="n">
        <v>2</v>
      </c>
      <c r="F503" s="54">
        <f>L503</f>
        <v/>
      </c>
      <c r="G503" s="54">
        <f>P503</f>
        <v/>
      </c>
      <c r="H503" s="54">
        <f>T503</f>
        <v/>
      </c>
      <c r="I503" s="81" t="n">
        <v>-0.532360137</v>
      </c>
      <c r="J503" s="81" t="n">
        <v>0</v>
      </c>
      <c r="K503" s="81" t="n">
        <v>-0.907437623</v>
      </c>
      <c r="L503" s="81" t="n">
        <v>29.1064892</v>
      </c>
      <c r="M503" s="81" t="n">
        <v>0</v>
      </c>
      <c r="N503" s="81" t="n">
        <v>1.39999998</v>
      </c>
      <c r="O503" s="81" t="n">
        <v>0</v>
      </c>
      <c r="P503" s="81" t="n">
        <v>0.399999976</v>
      </c>
      <c r="Q503" s="81" t="n">
        <v>0.881755412</v>
      </c>
      <c r="R503" s="81" t="n">
        <v>0</v>
      </c>
      <c r="S503" s="81" t="n">
        <v>-0.547865748</v>
      </c>
      <c r="T503" s="81" t="n">
        <v>17.5730553</v>
      </c>
      <c r="U503" s="80">
        <f>U484*'4 Transform Matrices'!Y504+V484*'4 Transform Matrices'!AC504+W484*'4 Transform Matrices'!AG504</f>
        <v/>
      </c>
      <c r="V503" s="80">
        <f>U484*'4 Transform Matrices'!Z504+V484*'4 Transform Matrices'!AD504+W484*'4 Transform Matrices'!AH504</f>
        <v/>
      </c>
      <c r="W503" s="80">
        <f>U484*'4 Transform Matrices'!AA504+V484*'4 Transform Matrices'!AE504+W484*'4 Transform Matrices'!AI504</f>
        <v/>
      </c>
      <c r="X503" s="80">
        <f>U484*'4 Transform Matrices'!AB504+V484*'4 Transform Matrices'!AF504+W484*'4 Transform Matrices'!AJ504+X484</f>
        <v/>
      </c>
      <c r="Y503" s="80">
        <f>Y484*'4 Transform Matrices'!Y504+Z484*'4 Transform Matrices'!AC504+AA484*'4 Transform Matrices'!AG504</f>
        <v/>
      </c>
      <c r="Z503" s="80">
        <f>Y484*'4 Transform Matrices'!Z504+Z484*'4 Transform Matrices'!AD504+AA484*'4 Transform Matrices'!AH504</f>
        <v/>
      </c>
      <c r="AA503" s="80">
        <f>Y484*'4 Transform Matrices'!AA504+Z484*'4 Transform Matrices'!AE504+AA484*'4 Transform Matrices'!AI504</f>
        <v/>
      </c>
      <c r="AB503" s="80">
        <f>Y484*'4 Transform Matrices'!AB504+Z484*'4 Transform Matrices'!AF504+AA484*'4 Transform Matrices'!AJ504+AB484</f>
        <v/>
      </c>
      <c r="AC503" s="80">
        <f>AC484*'4 Transform Matrices'!Y504+AD484*'4 Transform Matrices'!AC504+AE484*'4 Transform Matrices'!AG504</f>
        <v/>
      </c>
      <c r="AD503" s="80">
        <f>AC484*'4 Transform Matrices'!Z504+AD484*'4 Transform Matrices'!AD504+AE484*'4 Transform Matrices'!AH504</f>
        <v/>
      </c>
      <c r="AE503" s="80">
        <f>AC484*'4 Transform Matrices'!AA504+AD484*'4 Transform Matrices'!AE504+AE484*'4 Transform Matrices'!AI504</f>
        <v/>
      </c>
      <c r="AF503" s="80">
        <f>AC484*'4 Transform Matrices'!AB504+AD484*'4 Transform Matrices'!AF504+AE484*'4 Transform Matrices'!AJ504+AF484</f>
        <v/>
      </c>
      <c r="AG503" s="82">
        <f>MAX(ABS(I503-U503),ABS(J503-V503),ABS(K503-W503),ABS(L503-X503),ABS(M503-Y503),ABS(N503-Z503),ABS(O503-AA503),ABS(P503-AB503),ABS(Q503-AC503),ABS(R503-AD503),ABS(S503-AE503),ABS(T503-AF503))</f>
        <v/>
      </c>
      <c r="AI503" s="14" t="inlineStr"/>
    </row>
    <row r="504">
      <c r="A504" s="65" t="inlineStr">
        <is>
          <t>- HESCO cell</t>
        </is>
      </c>
      <c r="B504" s="52" t="inlineStr">
        <is>
          <t>BASE-21</t>
        </is>
      </c>
      <c r="C504" s="63" t="inlineStr">
        <is>
          <t>Cube</t>
        </is>
      </c>
      <c r="D504" s="52" t="inlineStr">
        <is>
          <t>BASE-01</t>
        </is>
      </c>
      <c r="E504" s="52" t="n">
        <v>2</v>
      </c>
      <c r="F504" s="54">
        <f>L504</f>
        <v/>
      </c>
      <c r="G504" s="54">
        <f>P504</f>
        <v/>
      </c>
      <c r="H504" s="54">
        <f>T504</f>
        <v/>
      </c>
      <c r="I504" s="81" t="n">
        <v>-0.558015943</v>
      </c>
      <c r="J504" s="81" t="n">
        <v>0</v>
      </c>
      <c r="K504" s="81" t="n">
        <v>-0.890963078</v>
      </c>
      <c r="L504" s="81" t="n">
        <v>28.5780621</v>
      </c>
      <c r="M504" s="81" t="n">
        <v>0</v>
      </c>
      <c r="N504" s="81" t="n">
        <v>1.39999998</v>
      </c>
      <c r="O504" s="81" t="n">
        <v>0</v>
      </c>
      <c r="P504" s="81" t="n">
        <v>0.399999976</v>
      </c>
      <c r="Q504" s="81" t="n">
        <v>0.865747154</v>
      </c>
      <c r="R504" s="81" t="n">
        <v>0</v>
      </c>
      <c r="S504" s="81" t="n">
        <v>-0.574268818</v>
      </c>
      <c r="T504" s="81" t="n">
        <v>18.4199448</v>
      </c>
      <c r="U504" s="80">
        <f>U484*'4 Transform Matrices'!Y505+V484*'4 Transform Matrices'!AC505+W484*'4 Transform Matrices'!AG505</f>
        <v/>
      </c>
      <c r="V504" s="80">
        <f>U484*'4 Transform Matrices'!Z505+V484*'4 Transform Matrices'!AD505+W484*'4 Transform Matrices'!AH505</f>
        <v/>
      </c>
      <c r="W504" s="80">
        <f>U484*'4 Transform Matrices'!AA505+V484*'4 Transform Matrices'!AE505+W484*'4 Transform Matrices'!AI505</f>
        <v/>
      </c>
      <c r="X504" s="80">
        <f>U484*'4 Transform Matrices'!AB505+V484*'4 Transform Matrices'!AF505+W484*'4 Transform Matrices'!AJ505+X484</f>
        <v/>
      </c>
      <c r="Y504" s="80">
        <f>Y484*'4 Transform Matrices'!Y505+Z484*'4 Transform Matrices'!AC505+AA484*'4 Transform Matrices'!AG505</f>
        <v/>
      </c>
      <c r="Z504" s="80">
        <f>Y484*'4 Transform Matrices'!Z505+Z484*'4 Transform Matrices'!AD505+AA484*'4 Transform Matrices'!AH505</f>
        <v/>
      </c>
      <c r="AA504" s="80">
        <f>Y484*'4 Transform Matrices'!AA505+Z484*'4 Transform Matrices'!AE505+AA484*'4 Transform Matrices'!AI505</f>
        <v/>
      </c>
      <c r="AB504" s="80">
        <f>Y484*'4 Transform Matrices'!AB505+Z484*'4 Transform Matrices'!AF505+AA484*'4 Transform Matrices'!AJ505+AB484</f>
        <v/>
      </c>
      <c r="AC504" s="80">
        <f>AC484*'4 Transform Matrices'!Y505+AD484*'4 Transform Matrices'!AC505+AE484*'4 Transform Matrices'!AG505</f>
        <v/>
      </c>
      <c r="AD504" s="80">
        <f>AC484*'4 Transform Matrices'!Z505+AD484*'4 Transform Matrices'!AD505+AE484*'4 Transform Matrices'!AH505</f>
        <v/>
      </c>
      <c r="AE504" s="80">
        <f>AC484*'4 Transform Matrices'!AA505+AD484*'4 Transform Matrices'!AE505+AE484*'4 Transform Matrices'!AI505</f>
        <v/>
      </c>
      <c r="AF504" s="80">
        <f>AC484*'4 Transform Matrices'!AB505+AD484*'4 Transform Matrices'!AF505+AE484*'4 Transform Matrices'!AJ505+AF484</f>
        <v/>
      </c>
      <c r="AG504" s="82">
        <f>MAX(ABS(I504-U504),ABS(J504-V504),ABS(K504-W504),ABS(L504-X504),ABS(M504-Y504),ABS(N504-Z504),ABS(O504-AA504),ABS(P504-AB504),ABS(Q504-AC504),ABS(R504-AD504),ABS(S504-AE504),ABS(T504-AF504))</f>
        <v/>
      </c>
      <c r="AI504" s="14" t="inlineStr"/>
    </row>
    <row r="505">
      <c r="A505" s="65" t="inlineStr">
        <is>
          <t>- HESCO cell</t>
        </is>
      </c>
      <c r="B505" s="52" t="inlineStr">
        <is>
          <t>BASE-22</t>
        </is>
      </c>
      <c r="C505" s="63" t="inlineStr">
        <is>
          <t>Cube</t>
        </is>
      </c>
      <c r="D505" s="52" t="inlineStr">
        <is>
          <t>BASE-01</t>
        </is>
      </c>
      <c r="E505" s="52" t="n">
        <v>2</v>
      </c>
      <c r="F505" s="54">
        <f>L505</f>
        <v/>
      </c>
      <c r="G505" s="54">
        <f>P505</f>
        <v/>
      </c>
      <c r="H505" s="54">
        <f>T505</f>
        <v/>
      </c>
      <c r="I505" s="81" t="n">
        <v>-0.58319062</v>
      </c>
      <c r="J505" s="81" t="n">
        <v>0</v>
      </c>
      <c r="K505" s="81" t="n">
        <v>-0.873720646</v>
      </c>
      <c r="L505" s="81" t="n">
        <v>28.0250015</v>
      </c>
      <c r="M505" s="81" t="n">
        <v>0</v>
      </c>
      <c r="N505" s="81" t="n">
        <v>1.39999998</v>
      </c>
      <c r="O505" s="81" t="n">
        <v>0</v>
      </c>
      <c r="P505" s="81" t="n">
        <v>0.399999976</v>
      </c>
      <c r="Q505" s="81" t="n">
        <v>0.848992765</v>
      </c>
      <c r="R505" s="81" t="n">
        <v>0</v>
      </c>
      <c r="S505" s="81" t="n">
        <v>-0.600176752</v>
      </c>
      <c r="T505" s="81" t="n">
        <v>19.2509537</v>
      </c>
      <c r="U505" s="80">
        <f>U484*'4 Transform Matrices'!Y506+V484*'4 Transform Matrices'!AC506+W484*'4 Transform Matrices'!AG506</f>
        <v/>
      </c>
      <c r="V505" s="80">
        <f>U484*'4 Transform Matrices'!Z506+V484*'4 Transform Matrices'!AD506+W484*'4 Transform Matrices'!AH506</f>
        <v/>
      </c>
      <c r="W505" s="80">
        <f>U484*'4 Transform Matrices'!AA506+V484*'4 Transform Matrices'!AE506+W484*'4 Transform Matrices'!AI506</f>
        <v/>
      </c>
      <c r="X505" s="80">
        <f>U484*'4 Transform Matrices'!AB506+V484*'4 Transform Matrices'!AF506+W484*'4 Transform Matrices'!AJ506+X484</f>
        <v/>
      </c>
      <c r="Y505" s="80">
        <f>Y484*'4 Transform Matrices'!Y506+Z484*'4 Transform Matrices'!AC506+AA484*'4 Transform Matrices'!AG506</f>
        <v/>
      </c>
      <c r="Z505" s="80">
        <f>Y484*'4 Transform Matrices'!Z506+Z484*'4 Transform Matrices'!AD506+AA484*'4 Transform Matrices'!AH506</f>
        <v/>
      </c>
      <c r="AA505" s="80">
        <f>Y484*'4 Transform Matrices'!AA506+Z484*'4 Transform Matrices'!AE506+AA484*'4 Transform Matrices'!AI506</f>
        <v/>
      </c>
      <c r="AB505" s="80">
        <f>Y484*'4 Transform Matrices'!AB506+Z484*'4 Transform Matrices'!AF506+AA484*'4 Transform Matrices'!AJ506+AB484</f>
        <v/>
      </c>
      <c r="AC505" s="80">
        <f>AC484*'4 Transform Matrices'!Y506+AD484*'4 Transform Matrices'!AC506+AE484*'4 Transform Matrices'!AG506</f>
        <v/>
      </c>
      <c r="AD505" s="80">
        <f>AC484*'4 Transform Matrices'!Z506+AD484*'4 Transform Matrices'!AD506+AE484*'4 Transform Matrices'!AH506</f>
        <v/>
      </c>
      <c r="AE505" s="80">
        <f>AC484*'4 Transform Matrices'!AA506+AD484*'4 Transform Matrices'!AE506+AE484*'4 Transform Matrices'!AI506</f>
        <v/>
      </c>
      <c r="AF505" s="80">
        <f>AC484*'4 Transform Matrices'!AB506+AD484*'4 Transform Matrices'!AF506+AE484*'4 Transform Matrices'!AJ506+AF484</f>
        <v/>
      </c>
      <c r="AG505" s="82">
        <f>MAX(ABS(I505-U505),ABS(J505-V505),ABS(K505-W505),ABS(L505-X505),ABS(M505-Y505),ABS(N505-Z505),ABS(O505-AA505),ABS(P505-AB505),ABS(Q505-AC505),ABS(R505-AD505),ABS(S505-AE505),ABS(T505-AF505))</f>
        <v/>
      </c>
      <c r="AI505" s="14" t="inlineStr"/>
    </row>
    <row r="506">
      <c r="A506" s="65" t="inlineStr">
        <is>
          <t>- HESCO cell</t>
        </is>
      </c>
      <c r="B506" s="52" t="inlineStr">
        <is>
          <t>BASE-23</t>
        </is>
      </c>
      <c r="C506" s="63" t="inlineStr">
        <is>
          <t>Cube</t>
        </is>
      </c>
      <c r="D506" s="52" t="inlineStr">
        <is>
          <t>BASE-01</t>
        </is>
      </c>
      <c r="E506" s="52" t="n">
        <v>2</v>
      </c>
      <c r="F506" s="54">
        <f>L506</f>
        <v/>
      </c>
      <c r="G506" s="54">
        <f>P506</f>
        <v/>
      </c>
      <c r="H506" s="54">
        <f>T506</f>
        <v/>
      </c>
      <c r="I506" s="81" t="n">
        <v>-0.607862771</v>
      </c>
      <c r="J506" s="81" t="n">
        <v>0</v>
      </c>
      <c r="K506" s="81" t="n">
        <v>-0.85572499</v>
      </c>
      <c r="L506" s="81" t="n">
        <v>27.4477844</v>
      </c>
      <c r="M506" s="81" t="n">
        <v>0</v>
      </c>
      <c r="N506" s="81" t="n">
        <v>1.39999998</v>
      </c>
      <c r="O506" s="81" t="n">
        <v>0</v>
      </c>
      <c r="P506" s="81" t="n">
        <v>0.399999976</v>
      </c>
      <c r="Q506" s="81" t="n">
        <v>0.831506371</v>
      </c>
      <c r="R506" s="81" t="n">
        <v>0</v>
      </c>
      <c r="S506" s="81" t="n">
        <v>-0.6255674959999999</v>
      </c>
      <c r="T506" s="81" t="n">
        <v>20.0653744</v>
      </c>
      <c r="U506" s="80">
        <f>U484*'4 Transform Matrices'!Y507+V484*'4 Transform Matrices'!AC507+W484*'4 Transform Matrices'!AG507</f>
        <v/>
      </c>
      <c r="V506" s="80">
        <f>U484*'4 Transform Matrices'!Z507+V484*'4 Transform Matrices'!AD507+W484*'4 Transform Matrices'!AH507</f>
        <v/>
      </c>
      <c r="W506" s="80">
        <f>U484*'4 Transform Matrices'!AA507+V484*'4 Transform Matrices'!AE507+W484*'4 Transform Matrices'!AI507</f>
        <v/>
      </c>
      <c r="X506" s="80">
        <f>U484*'4 Transform Matrices'!AB507+V484*'4 Transform Matrices'!AF507+W484*'4 Transform Matrices'!AJ507+X484</f>
        <v/>
      </c>
      <c r="Y506" s="80">
        <f>Y484*'4 Transform Matrices'!Y507+Z484*'4 Transform Matrices'!AC507+AA484*'4 Transform Matrices'!AG507</f>
        <v/>
      </c>
      <c r="Z506" s="80">
        <f>Y484*'4 Transform Matrices'!Z507+Z484*'4 Transform Matrices'!AD507+AA484*'4 Transform Matrices'!AH507</f>
        <v/>
      </c>
      <c r="AA506" s="80">
        <f>Y484*'4 Transform Matrices'!AA507+Z484*'4 Transform Matrices'!AE507+AA484*'4 Transform Matrices'!AI507</f>
        <v/>
      </c>
      <c r="AB506" s="80">
        <f>Y484*'4 Transform Matrices'!AB507+Z484*'4 Transform Matrices'!AF507+AA484*'4 Transform Matrices'!AJ507+AB484</f>
        <v/>
      </c>
      <c r="AC506" s="80">
        <f>AC484*'4 Transform Matrices'!Y507+AD484*'4 Transform Matrices'!AC507+AE484*'4 Transform Matrices'!AG507</f>
        <v/>
      </c>
      <c r="AD506" s="80">
        <f>AC484*'4 Transform Matrices'!Z507+AD484*'4 Transform Matrices'!AD507+AE484*'4 Transform Matrices'!AH507</f>
        <v/>
      </c>
      <c r="AE506" s="80">
        <f>AC484*'4 Transform Matrices'!AA507+AD484*'4 Transform Matrices'!AE507+AE484*'4 Transform Matrices'!AI507</f>
        <v/>
      </c>
      <c r="AF506" s="80">
        <f>AC484*'4 Transform Matrices'!AB507+AD484*'4 Transform Matrices'!AF507+AE484*'4 Transform Matrices'!AJ507+AF484</f>
        <v/>
      </c>
      <c r="AG506" s="82">
        <f>MAX(ABS(I506-U506),ABS(J506-V506),ABS(K506-W506),ABS(L506-X506),ABS(M506-Y506),ABS(N506-Z506),ABS(O506-AA506),ABS(P506-AB506),ABS(Q506-AC506),ABS(R506-AD506),ABS(S506-AE506),ABS(T506-AF506))</f>
        <v/>
      </c>
      <c r="AI506" s="14" t="inlineStr"/>
    </row>
    <row r="507">
      <c r="A507" s="65" t="inlineStr">
        <is>
          <t>- HESCO cell</t>
        </is>
      </c>
      <c r="B507" s="52" t="inlineStr">
        <is>
          <t>BASE-24</t>
        </is>
      </c>
      <c r="C507" s="63" t="inlineStr">
        <is>
          <t>Cube</t>
        </is>
      </c>
      <c r="D507" s="52" t="inlineStr">
        <is>
          <t>BASE-01</t>
        </is>
      </c>
      <c r="E507" s="52" t="n">
        <v>2</v>
      </c>
      <c r="F507" s="54">
        <f>L507</f>
        <v/>
      </c>
      <c r="G507" s="54">
        <f>P507</f>
        <v/>
      </c>
      <c r="H507" s="54">
        <f>T507</f>
        <v/>
      </c>
      <c r="I507" s="81" t="n">
        <v>-0.632010937</v>
      </c>
      <c r="J507" s="81" t="n">
        <v>0</v>
      </c>
      <c r="K507" s="81" t="n">
        <v>-0.836991668</v>
      </c>
      <c r="L507" s="81" t="n">
        <v>26.8469028</v>
      </c>
      <c r="M507" s="81" t="n">
        <v>0</v>
      </c>
      <c r="N507" s="81" t="n">
        <v>1.39999998</v>
      </c>
      <c r="O507" s="81" t="n">
        <v>0</v>
      </c>
      <c r="P507" s="81" t="n">
        <v>0.399999976</v>
      </c>
      <c r="Q507" s="81" t="n">
        <v>0.813303232</v>
      </c>
      <c r="R507" s="81" t="n">
        <v>0</v>
      </c>
      <c r="S507" s="81" t="n">
        <v>-0.6504189970000001</v>
      </c>
      <c r="T507" s="81" t="n">
        <v>20.8624954</v>
      </c>
      <c r="U507" s="80">
        <f>U484*'4 Transform Matrices'!Y508+V484*'4 Transform Matrices'!AC508+W484*'4 Transform Matrices'!AG508</f>
        <v/>
      </c>
      <c r="V507" s="80">
        <f>U484*'4 Transform Matrices'!Z508+V484*'4 Transform Matrices'!AD508+W484*'4 Transform Matrices'!AH508</f>
        <v/>
      </c>
      <c r="W507" s="80">
        <f>U484*'4 Transform Matrices'!AA508+V484*'4 Transform Matrices'!AE508+W484*'4 Transform Matrices'!AI508</f>
        <v/>
      </c>
      <c r="X507" s="80">
        <f>U484*'4 Transform Matrices'!AB508+V484*'4 Transform Matrices'!AF508+W484*'4 Transform Matrices'!AJ508+X484</f>
        <v/>
      </c>
      <c r="Y507" s="80">
        <f>Y484*'4 Transform Matrices'!Y508+Z484*'4 Transform Matrices'!AC508+AA484*'4 Transform Matrices'!AG508</f>
        <v/>
      </c>
      <c r="Z507" s="80">
        <f>Y484*'4 Transform Matrices'!Z508+Z484*'4 Transform Matrices'!AD508+AA484*'4 Transform Matrices'!AH508</f>
        <v/>
      </c>
      <c r="AA507" s="80">
        <f>Y484*'4 Transform Matrices'!AA508+Z484*'4 Transform Matrices'!AE508+AA484*'4 Transform Matrices'!AI508</f>
        <v/>
      </c>
      <c r="AB507" s="80">
        <f>Y484*'4 Transform Matrices'!AB508+Z484*'4 Transform Matrices'!AF508+AA484*'4 Transform Matrices'!AJ508+AB484</f>
        <v/>
      </c>
      <c r="AC507" s="80">
        <f>AC484*'4 Transform Matrices'!Y508+AD484*'4 Transform Matrices'!AC508+AE484*'4 Transform Matrices'!AG508</f>
        <v/>
      </c>
      <c r="AD507" s="80">
        <f>AC484*'4 Transform Matrices'!Z508+AD484*'4 Transform Matrices'!AD508+AE484*'4 Transform Matrices'!AH508</f>
        <v/>
      </c>
      <c r="AE507" s="80">
        <f>AC484*'4 Transform Matrices'!AA508+AD484*'4 Transform Matrices'!AE508+AE484*'4 Transform Matrices'!AI508</f>
        <v/>
      </c>
      <c r="AF507" s="80">
        <f>AC484*'4 Transform Matrices'!AB508+AD484*'4 Transform Matrices'!AF508+AE484*'4 Transform Matrices'!AJ508+AF484</f>
        <v/>
      </c>
      <c r="AG507" s="82">
        <f>MAX(ABS(I507-U507),ABS(J507-V507),ABS(K507-W507),ABS(L507-X507),ABS(M507-Y507),ABS(N507-Z507),ABS(O507-AA507),ABS(P507-AB507),ABS(Q507-AC507),ABS(R507-AD507),ABS(S507-AE507),ABS(T507-AF507))</f>
        <v/>
      </c>
      <c r="AI507" s="14" t="inlineStr"/>
    </row>
    <row r="508">
      <c r="A508" s="65" t="inlineStr">
        <is>
          <t>- HESCO cell</t>
        </is>
      </c>
      <c r="B508" s="52" t="inlineStr">
        <is>
          <t>BASE-25</t>
        </is>
      </c>
      <c r="C508" s="63" t="inlineStr">
        <is>
          <t>Cube</t>
        </is>
      </c>
      <c r="D508" s="52" t="inlineStr">
        <is>
          <t>BASE-01</t>
        </is>
      </c>
      <c r="E508" s="52" t="n">
        <v>2</v>
      </c>
      <c r="F508" s="54">
        <f>L508</f>
        <v/>
      </c>
      <c r="G508" s="54">
        <f>P508</f>
        <v/>
      </c>
      <c r="H508" s="54">
        <f>T508</f>
        <v/>
      </c>
      <c r="I508" s="81" t="n">
        <v>-0.655614138</v>
      </c>
      <c r="J508" s="81" t="n">
        <v>0</v>
      </c>
      <c r="K508" s="81" t="n">
        <v>-0.81753695</v>
      </c>
      <c r="L508" s="81" t="n">
        <v>26.2228851</v>
      </c>
      <c r="M508" s="81" t="n">
        <v>0</v>
      </c>
      <c r="N508" s="81" t="n">
        <v>1.39999998</v>
      </c>
      <c r="O508" s="81" t="n">
        <v>0</v>
      </c>
      <c r="P508" s="81" t="n">
        <v>0.399999976</v>
      </c>
      <c r="Q508" s="81" t="n">
        <v>0.7943991419999999</v>
      </c>
      <c r="R508" s="81" t="n">
        <v>0</v>
      </c>
      <c r="S508" s="81" t="n">
        <v>-0.674709678</v>
      </c>
      <c r="T508" s="81" t="n">
        <v>21.641634</v>
      </c>
      <c r="U508" s="80">
        <f>U484*'4 Transform Matrices'!Y509+V484*'4 Transform Matrices'!AC509+W484*'4 Transform Matrices'!AG509</f>
        <v/>
      </c>
      <c r="V508" s="80">
        <f>U484*'4 Transform Matrices'!Z509+V484*'4 Transform Matrices'!AD509+W484*'4 Transform Matrices'!AH509</f>
        <v/>
      </c>
      <c r="W508" s="80">
        <f>U484*'4 Transform Matrices'!AA509+V484*'4 Transform Matrices'!AE509+W484*'4 Transform Matrices'!AI509</f>
        <v/>
      </c>
      <c r="X508" s="80">
        <f>U484*'4 Transform Matrices'!AB509+V484*'4 Transform Matrices'!AF509+W484*'4 Transform Matrices'!AJ509+X484</f>
        <v/>
      </c>
      <c r="Y508" s="80">
        <f>Y484*'4 Transform Matrices'!Y509+Z484*'4 Transform Matrices'!AC509+AA484*'4 Transform Matrices'!AG509</f>
        <v/>
      </c>
      <c r="Z508" s="80">
        <f>Y484*'4 Transform Matrices'!Z509+Z484*'4 Transform Matrices'!AD509+AA484*'4 Transform Matrices'!AH509</f>
        <v/>
      </c>
      <c r="AA508" s="80">
        <f>Y484*'4 Transform Matrices'!AA509+Z484*'4 Transform Matrices'!AE509+AA484*'4 Transform Matrices'!AI509</f>
        <v/>
      </c>
      <c r="AB508" s="80">
        <f>Y484*'4 Transform Matrices'!AB509+Z484*'4 Transform Matrices'!AF509+AA484*'4 Transform Matrices'!AJ509+AB484</f>
        <v/>
      </c>
      <c r="AC508" s="80">
        <f>AC484*'4 Transform Matrices'!Y509+AD484*'4 Transform Matrices'!AC509+AE484*'4 Transform Matrices'!AG509</f>
        <v/>
      </c>
      <c r="AD508" s="80">
        <f>AC484*'4 Transform Matrices'!Z509+AD484*'4 Transform Matrices'!AD509+AE484*'4 Transform Matrices'!AH509</f>
        <v/>
      </c>
      <c r="AE508" s="80">
        <f>AC484*'4 Transform Matrices'!AA509+AD484*'4 Transform Matrices'!AE509+AE484*'4 Transform Matrices'!AI509</f>
        <v/>
      </c>
      <c r="AF508" s="80">
        <f>AC484*'4 Transform Matrices'!AB509+AD484*'4 Transform Matrices'!AF509+AE484*'4 Transform Matrices'!AJ509+AF484</f>
        <v/>
      </c>
      <c r="AG508" s="82">
        <f>MAX(ABS(I508-U508),ABS(J508-V508),ABS(K508-W508),ABS(L508-X508),ABS(M508-Y508),ABS(N508-Z508),ABS(O508-AA508),ABS(P508-AB508),ABS(Q508-AC508),ABS(R508-AD508),ABS(S508-AE508),ABS(T508-AF508))</f>
        <v/>
      </c>
      <c r="AI508" s="14" t="inlineStr"/>
    </row>
    <row r="509">
      <c r="A509" s="65" t="inlineStr">
        <is>
          <t>- HESCO cell</t>
        </is>
      </c>
      <c r="B509" s="52" t="inlineStr">
        <is>
          <t>BASE-26</t>
        </is>
      </c>
      <c r="C509" s="63" t="inlineStr">
        <is>
          <t>Cube</t>
        </is>
      </c>
      <c r="D509" s="52" t="inlineStr">
        <is>
          <t>BASE-01</t>
        </is>
      </c>
      <c r="E509" s="52" t="n">
        <v>2</v>
      </c>
      <c r="F509" s="54">
        <f>L509</f>
        <v/>
      </c>
      <c r="G509" s="54">
        <f>P509</f>
        <v/>
      </c>
      <c r="H509" s="54">
        <f>T509</f>
        <v/>
      </c>
      <c r="I509" s="81" t="n">
        <v>-0.678652406</v>
      </c>
      <c r="J509" s="81" t="n">
        <v>0</v>
      </c>
      <c r="K509" s="81" t="n">
        <v>-0.797377467</v>
      </c>
      <c r="L509" s="81" t="n">
        <v>25.5762596</v>
      </c>
      <c r="M509" s="81" t="n">
        <v>0</v>
      </c>
      <c r="N509" s="81" t="n">
        <v>1.39999998</v>
      </c>
      <c r="O509" s="81" t="n">
        <v>0</v>
      </c>
      <c r="P509" s="81" t="n">
        <v>0.399999976</v>
      </c>
      <c r="Q509" s="81" t="n">
        <v>0.774810195</v>
      </c>
      <c r="R509" s="81" t="n">
        <v>0</v>
      </c>
      <c r="S509" s="81" t="n">
        <v>-0.6984189750000001</v>
      </c>
      <c r="T509" s="81" t="n">
        <v>22.4021187</v>
      </c>
      <c r="U509" s="80">
        <f>U484*'4 Transform Matrices'!Y510+V484*'4 Transform Matrices'!AC510+W484*'4 Transform Matrices'!AG510</f>
        <v/>
      </c>
      <c r="V509" s="80">
        <f>U484*'4 Transform Matrices'!Z510+V484*'4 Transform Matrices'!AD510+W484*'4 Transform Matrices'!AH510</f>
        <v/>
      </c>
      <c r="W509" s="80">
        <f>U484*'4 Transform Matrices'!AA510+V484*'4 Transform Matrices'!AE510+W484*'4 Transform Matrices'!AI510</f>
        <v/>
      </c>
      <c r="X509" s="80">
        <f>U484*'4 Transform Matrices'!AB510+V484*'4 Transform Matrices'!AF510+W484*'4 Transform Matrices'!AJ510+X484</f>
        <v/>
      </c>
      <c r="Y509" s="80">
        <f>Y484*'4 Transform Matrices'!Y510+Z484*'4 Transform Matrices'!AC510+AA484*'4 Transform Matrices'!AG510</f>
        <v/>
      </c>
      <c r="Z509" s="80">
        <f>Y484*'4 Transform Matrices'!Z510+Z484*'4 Transform Matrices'!AD510+AA484*'4 Transform Matrices'!AH510</f>
        <v/>
      </c>
      <c r="AA509" s="80">
        <f>Y484*'4 Transform Matrices'!AA510+Z484*'4 Transform Matrices'!AE510+AA484*'4 Transform Matrices'!AI510</f>
        <v/>
      </c>
      <c r="AB509" s="80">
        <f>Y484*'4 Transform Matrices'!AB510+Z484*'4 Transform Matrices'!AF510+AA484*'4 Transform Matrices'!AJ510+AB484</f>
        <v/>
      </c>
      <c r="AC509" s="80">
        <f>AC484*'4 Transform Matrices'!Y510+AD484*'4 Transform Matrices'!AC510+AE484*'4 Transform Matrices'!AG510</f>
        <v/>
      </c>
      <c r="AD509" s="80">
        <f>AC484*'4 Transform Matrices'!Z510+AD484*'4 Transform Matrices'!AD510+AE484*'4 Transform Matrices'!AH510</f>
        <v/>
      </c>
      <c r="AE509" s="80">
        <f>AC484*'4 Transform Matrices'!AA510+AD484*'4 Transform Matrices'!AE510+AE484*'4 Transform Matrices'!AI510</f>
        <v/>
      </c>
      <c r="AF509" s="80">
        <f>AC484*'4 Transform Matrices'!AB510+AD484*'4 Transform Matrices'!AF510+AE484*'4 Transform Matrices'!AJ510+AF484</f>
        <v/>
      </c>
      <c r="AG509" s="82">
        <f>MAX(ABS(I509-U509),ABS(J509-V509),ABS(K509-W509),ABS(L509-X509),ABS(M509-Y509),ABS(N509-Z509),ABS(O509-AA509),ABS(P509-AB509),ABS(Q509-AC509),ABS(R509-AD509),ABS(S509-AE509),ABS(T509-AF509))</f>
        <v/>
      </c>
      <c r="AI509" s="14" t="inlineStr"/>
    </row>
    <row r="510">
      <c r="A510" s="65" t="inlineStr">
        <is>
          <t>- HESCO cell</t>
        </is>
      </c>
      <c r="B510" s="52" t="inlineStr">
        <is>
          <t>BASE-27</t>
        </is>
      </c>
      <c r="C510" s="63" t="inlineStr">
        <is>
          <t>Cube</t>
        </is>
      </c>
      <c r="D510" s="52" t="inlineStr">
        <is>
          <t>BASE-01</t>
        </is>
      </c>
      <c r="E510" s="52" t="n">
        <v>2</v>
      </c>
      <c r="F510" s="54">
        <f>L510</f>
        <v/>
      </c>
      <c r="G510" s="54">
        <f>P510</f>
        <v/>
      </c>
      <c r="H510" s="54">
        <f>T510</f>
        <v/>
      </c>
      <c r="I510" s="81" t="n">
        <v>-0.701105654</v>
      </c>
      <c r="J510" s="81" t="n">
        <v>0</v>
      </c>
      <c r="K510" s="81" t="n">
        <v>-0.7765306830000001</v>
      </c>
      <c r="L510" s="81" t="n">
        <v>24.9075909</v>
      </c>
      <c r="M510" s="81" t="n">
        <v>0</v>
      </c>
      <c r="N510" s="81" t="n">
        <v>1.39999998</v>
      </c>
      <c r="O510" s="81" t="n">
        <v>0</v>
      </c>
      <c r="P510" s="81" t="n">
        <v>0.399999976</v>
      </c>
      <c r="Q510" s="81" t="n">
        <v>0.754553378</v>
      </c>
      <c r="R510" s="81" t="n">
        <v>0</v>
      </c>
      <c r="S510" s="81" t="n">
        <v>-0.721526146</v>
      </c>
      <c r="T510" s="81" t="n">
        <v>23.1432915</v>
      </c>
      <c r="U510" s="80">
        <f>U484*'4 Transform Matrices'!Y511+V484*'4 Transform Matrices'!AC511+W484*'4 Transform Matrices'!AG511</f>
        <v/>
      </c>
      <c r="V510" s="80">
        <f>U484*'4 Transform Matrices'!Z511+V484*'4 Transform Matrices'!AD511+W484*'4 Transform Matrices'!AH511</f>
        <v/>
      </c>
      <c r="W510" s="80">
        <f>U484*'4 Transform Matrices'!AA511+V484*'4 Transform Matrices'!AE511+W484*'4 Transform Matrices'!AI511</f>
        <v/>
      </c>
      <c r="X510" s="80">
        <f>U484*'4 Transform Matrices'!AB511+V484*'4 Transform Matrices'!AF511+W484*'4 Transform Matrices'!AJ511+X484</f>
        <v/>
      </c>
      <c r="Y510" s="80">
        <f>Y484*'4 Transform Matrices'!Y511+Z484*'4 Transform Matrices'!AC511+AA484*'4 Transform Matrices'!AG511</f>
        <v/>
      </c>
      <c r="Z510" s="80">
        <f>Y484*'4 Transform Matrices'!Z511+Z484*'4 Transform Matrices'!AD511+AA484*'4 Transform Matrices'!AH511</f>
        <v/>
      </c>
      <c r="AA510" s="80">
        <f>Y484*'4 Transform Matrices'!AA511+Z484*'4 Transform Matrices'!AE511+AA484*'4 Transform Matrices'!AI511</f>
        <v/>
      </c>
      <c r="AB510" s="80">
        <f>Y484*'4 Transform Matrices'!AB511+Z484*'4 Transform Matrices'!AF511+AA484*'4 Transform Matrices'!AJ511+AB484</f>
        <v/>
      </c>
      <c r="AC510" s="80">
        <f>AC484*'4 Transform Matrices'!Y511+AD484*'4 Transform Matrices'!AC511+AE484*'4 Transform Matrices'!AG511</f>
        <v/>
      </c>
      <c r="AD510" s="80">
        <f>AC484*'4 Transform Matrices'!Z511+AD484*'4 Transform Matrices'!AD511+AE484*'4 Transform Matrices'!AH511</f>
        <v/>
      </c>
      <c r="AE510" s="80">
        <f>AC484*'4 Transform Matrices'!AA511+AD484*'4 Transform Matrices'!AE511+AE484*'4 Transform Matrices'!AI511</f>
        <v/>
      </c>
      <c r="AF510" s="80">
        <f>AC484*'4 Transform Matrices'!AB511+AD484*'4 Transform Matrices'!AF511+AE484*'4 Transform Matrices'!AJ511+AF484</f>
        <v/>
      </c>
      <c r="AG510" s="82">
        <f>MAX(ABS(I510-U510),ABS(J510-V510),ABS(K510-W510),ABS(L510-X510),ABS(M510-Y510),ABS(N510-Z510),ABS(O510-AA510),ABS(P510-AB510),ABS(Q510-AC510),ABS(R510-AD510),ABS(S510-AE510),ABS(T510-AF510))</f>
        <v/>
      </c>
      <c r="AI510" s="14" t="inlineStr"/>
    </row>
    <row r="511">
      <c r="A511" s="65" t="inlineStr">
        <is>
          <t>- HESCO cell</t>
        </is>
      </c>
      <c r="B511" s="52" t="inlineStr">
        <is>
          <t>BASE-28</t>
        </is>
      </c>
      <c r="C511" s="63" t="inlineStr">
        <is>
          <t>Cube</t>
        </is>
      </c>
      <c r="D511" s="52" t="inlineStr">
        <is>
          <t>BASE-01</t>
        </is>
      </c>
      <c r="E511" s="52" t="n">
        <v>2</v>
      </c>
      <c r="F511" s="54">
        <f>L511</f>
        <v/>
      </c>
      <c r="G511" s="54">
        <f>P511</f>
        <v/>
      </c>
      <c r="H511" s="54">
        <f>T511</f>
        <v/>
      </c>
      <c r="I511" s="81" t="n">
        <v>-0.722954392</v>
      </c>
      <c r="J511" s="81" t="n">
        <v>0</v>
      </c>
      <c r="K511" s="81" t="n">
        <v>-0.755014658</v>
      </c>
      <c r="L511" s="81" t="n">
        <v>24.2174511</v>
      </c>
      <c r="M511" s="81" t="n">
        <v>0</v>
      </c>
      <c r="N511" s="81" t="n">
        <v>1.39999998</v>
      </c>
      <c r="O511" s="81" t="n">
        <v>0</v>
      </c>
      <c r="P511" s="81" t="n">
        <v>0.399999976</v>
      </c>
      <c r="Q511" s="81" t="n">
        <v>0.733646333</v>
      </c>
      <c r="R511" s="81" t="n">
        <v>0</v>
      </c>
      <c r="S511" s="81" t="n">
        <v>-0.744011283</v>
      </c>
      <c r="T511" s="81" t="n">
        <v>23.8645153</v>
      </c>
      <c r="U511" s="80">
        <f>U484*'4 Transform Matrices'!Y512+V484*'4 Transform Matrices'!AC512+W484*'4 Transform Matrices'!AG512</f>
        <v/>
      </c>
      <c r="V511" s="80">
        <f>U484*'4 Transform Matrices'!Z512+V484*'4 Transform Matrices'!AD512+W484*'4 Transform Matrices'!AH512</f>
        <v/>
      </c>
      <c r="W511" s="80">
        <f>U484*'4 Transform Matrices'!AA512+V484*'4 Transform Matrices'!AE512+W484*'4 Transform Matrices'!AI512</f>
        <v/>
      </c>
      <c r="X511" s="80">
        <f>U484*'4 Transform Matrices'!AB512+V484*'4 Transform Matrices'!AF512+W484*'4 Transform Matrices'!AJ512+X484</f>
        <v/>
      </c>
      <c r="Y511" s="80">
        <f>Y484*'4 Transform Matrices'!Y512+Z484*'4 Transform Matrices'!AC512+AA484*'4 Transform Matrices'!AG512</f>
        <v/>
      </c>
      <c r="Z511" s="80">
        <f>Y484*'4 Transform Matrices'!Z512+Z484*'4 Transform Matrices'!AD512+AA484*'4 Transform Matrices'!AH512</f>
        <v/>
      </c>
      <c r="AA511" s="80">
        <f>Y484*'4 Transform Matrices'!AA512+Z484*'4 Transform Matrices'!AE512+AA484*'4 Transform Matrices'!AI512</f>
        <v/>
      </c>
      <c r="AB511" s="80">
        <f>Y484*'4 Transform Matrices'!AB512+Z484*'4 Transform Matrices'!AF512+AA484*'4 Transform Matrices'!AJ512+AB484</f>
        <v/>
      </c>
      <c r="AC511" s="80">
        <f>AC484*'4 Transform Matrices'!Y512+AD484*'4 Transform Matrices'!AC512+AE484*'4 Transform Matrices'!AG512</f>
        <v/>
      </c>
      <c r="AD511" s="80">
        <f>AC484*'4 Transform Matrices'!Z512+AD484*'4 Transform Matrices'!AD512+AE484*'4 Transform Matrices'!AH512</f>
        <v/>
      </c>
      <c r="AE511" s="80">
        <f>AC484*'4 Transform Matrices'!AA512+AD484*'4 Transform Matrices'!AE512+AE484*'4 Transform Matrices'!AI512</f>
        <v/>
      </c>
      <c r="AF511" s="80">
        <f>AC484*'4 Transform Matrices'!AB512+AD484*'4 Transform Matrices'!AF512+AE484*'4 Transform Matrices'!AJ512+AF484</f>
        <v/>
      </c>
      <c r="AG511" s="82">
        <f>MAX(ABS(I511-U511),ABS(J511-V511),ABS(K511-W511),ABS(L511-X511),ABS(M511-Y511),ABS(N511-Z511),ABS(O511-AA511),ABS(P511-AB511),ABS(Q511-AC511),ABS(R511-AD511),ABS(S511-AE511),ABS(T511-AF511))</f>
        <v/>
      </c>
      <c r="AI511" s="14" t="inlineStr"/>
    </row>
    <row r="512">
      <c r="A512" s="65" t="inlineStr">
        <is>
          <t>- HESCO cell</t>
        </is>
      </c>
      <c r="B512" s="52" t="inlineStr">
        <is>
          <t>BASE-29</t>
        </is>
      </c>
      <c r="C512" s="63" t="inlineStr">
        <is>
          <t>Cube</t>
        </is>
      </c>
      <c r="D512" s="52" t="inlineStr">
        <is>
          <t>BASE-01</t>
        </is>
      </c>
      <c r="E512" s="52" t="n">
        <v>2</v>
      </c>
      <c r="F512" s="54">
        <f>L512</f>
        <v/>
      </c>
      <c r="G512" s="54">
        <f>P512</f>
        <v/>
      </c>
      <c r="H512" s="54">
        <f>T512</f>
        <v/>
      </c>
      <c r="I512" s="81" t="n">
        <v>-0.744179964</v>
      </c>
      <c r="J512" s="81" t="n">
        <v>0</v>
      </c>
      <c r="K512" s="81" t="n">
        <v>-0.73284781</v>
      </c>
      <c r="L512" s="81" t="n">
        <v>23.5064354</v>
      </c>
      <c r="M512" s="81" t="n">
        <v>0</v>
      </c>
      <c r="N512" s="81" t="n">
        <v>1.39999998</v>
      </c>
      <c r="O512" s="81" t="n">
        <v>0</v>
      </c>
      <c r="P512" s="81" t="n">
        <v>0.399999976</v>
      </c>
      <c r="Q512" s="81" t="n">
        <v>0.712106884</v>
      </c>
      <c r="R512" s="81" t="n">
        <v>0</v>
      </c>
      <c r="S512" s="81" t="n">
        <v>-0.765855134</v>
      </c>
      <c r="T512" s="81" t="n">
        <v>24.5651684</v>
      </c>
      <c r="U512" s="80">
        <f>U484*'4 Transform Matrices'!Y513+V484*'4 Transform Matrices'!AC513+W484*'4 Transform Matrices'!AG513</f>
        <v/>
      </c>
      <c r="V512" s="80">
        <f>U484*'4 Transform Matrices'!Z513+V484*'4 Transform Matrices'!AD513+W484*'4 Transform Matrices'!AH513</f>
        <v/>
      </c>
      <c r="W512" s="80">
        <f>U484*'4 Transform Matrices'!AA513+V484*'4 Transform Matrices'!AE513+W484*'4 Transform Matrices'!AI513</f>
        <v/>
      </c>
      <c r="X512" s="80">
        <f>U484*'4 Transform Matrices'!AB513+V484*'4 Transform Matrices'!AF513+W484*'4 Transform Matrices'!AJ513+X484</f>
        <v/>
      </c>
      <c r="Y512" s="80">
        <f>Y484*'4 Transform Matrices'!Y513+Z484*'4 Transform Matrices'!AC513+AA484*'4 Transform Matrices'!AG513</f>
        <v/>
      </c>
      <c r="Z512" s="80">
        <f>Y484*'4 Transform Matrices'!Z513+Z484*'4 Transform Matrices'!AD513+AA484*'4 Transform Matrices'!AH513</f>
        <v/>
      </c>
      <c r="AA512" s="80">
        <f>Y484*'4 Transform Matrices'!AA513+Z484*'4 Transform Matrices'!AE513+AA484*'4 Transform Matrices'!AI513</f>
        <v/>
      </c>
      <c r="AB512" s="80">
        <f>Y484*'4 Transform Matrices'!AB513+Z484*'4 Transform Matrices'!AF513+AA484*'4 Transform Matrices'!AJ513+AB484</f>
        <v/>
      </c>
      <c r="AC512" s="80">
        <f>AC484*'4 Transform Matrices'!Y513+AD484*'4 Transform Matrices'!AC513+AE484*'4 Transform Matrices'!AG513</f>
        <v/>
      </c>
      <c r="AD512" s="80">
        <f>AC484*'4 Transform Matrices'!Z513+AD484*'4 Transform Matrices'!AD513+AE484*'4 Transform Matrices'!AH513</f>
        <v/>
      </c>
      <c r="AE512" s="80">
        <f>AC484*'4 Transform Matrices'!AA513+AD484*'4 Transform Matrices'!AE513+AE484*'4 Transform Matrices'!AI513</f>
        <v/>
      </c>
      <c r="AF512" s="80">
        <f>AC484*'4 Transform Matrices'!AB513+AD484*'4 Transform Matrices'!AF513+AE484*'4 Transform Matrices'!AJ513+AF484</f>
        <v/>
      </c>
      <c r="AG512" s="82">
        <f>MAX(ABS(I512-U512),ABS(J512-V512),ABS(K512-W512),ABS(L512-X512),ABS(M512-Y512),ABS(N512-Z512),ABS(O512-AA512),ABS(P512-AB512),ABS(Q512-AC512),ABS(R512-AD512),ABS(S512-AE512),ABS(T512-AF512))</f>
        <v/>
      </c>
      <c r="AI512" s="14" t="inlineStr"/>
    </row>
    <row r="513">
      <c r="A513" s="65" t="inlineStr">
        <is>
          <t>- HESCO cell</t>
        </is>
      </c>
      <c r="B513" s="52" t="inlineStr">
        <is>
          <t>BASE-30</t>
        </is>
      </c>
      <c r="C513" s="63" t="inlineStr">
        <is>
          <t>Cube</t>
        </is>
      </c>
      <c r="D513" s="52" t="inlineStr">
        <is>
          <t>BASE-01</t>
        </is>
      </c>
      <c r="E513" s="52" t="n">
        <v>2</v>
      </c>
      <c r="F513" s="54">
        <f>L513</f>
        <v/>
      </c>
      <c r="G513" s="54">
        <f>P513</f>
        <v/>
      </c>
      <c r="H513" s="54">
        <f>T513</f>
        <v/>
      </c>
      <c r="I513" s="81" t="n">
        <v>-0.764764249</v>
      </c>
      <c r="J513" s="81" t="n">
        <v>0</v>
      </c>
      <c r="K513" s="81" t="n">
        <v>-0.710049033</v>
      </c>
      <c r="L513" s="81" t="n">
        <v>22.7751598</v>
      </c>
      <c r="M513" s="81" t="n">
        <v>0</v>
      </c>
      <c r="N513" s="81" t="n">
        <v>1.39999998</v>
      </c>
      <c r="O513" s="81" t="n">
        <v>0</v>
      </c>
      <c r="P513" s="81" t="n">
        <v>0.399999976</v>
      </c>
      <c r="Q513" s="81" t="n">
        <v>0.689953327</v>
      </c>
      <c r="R513" s="81" t="n">
        <v>0</v>
      </c>
      <c r="S513" s="81" t="n">
        <v>-0.787038922</v>
      </c>
      <c r="T513" s="81" t="n">
        <v>25.2446461</v>
      </c>
      <c r="U513" s="80">
        <f>U484*'4 Transform Matrices'!Y514+V484*'4 Transform Matrices'!AC514+W484*'4 Transform Matrices'!AG514</f>
        <v/>
      </c>
      <c r="V513" s="80">
        <f>U484*'4 Transform Matrices'!Z514+V484*'4 Transform Matrices'!AD514+W484*'4 Transform Matrices'!AH514</f>
        <v/>
      </c>
      <c r="W513" s="80">
        <f>U484*'4 Transform Matrices'!AA514+V484*'4 Transform Matrices'!AE514+W484*'4 Transform Matrices'!AI514</f>
        <v/>
      </c>
      <c r="X513" s="80">
        <f>U484*'4 Transform Matrices'!AB514+V484*'4 Transform Matrices'!AF514+W484*'4 Transform Matrices'!AJ514+X484</f>
        <v/>
      </c>
      <c r="Y513" s="80">
        <f>Y484*'4 Transform Matrices'!Y514+Z484*'4 Transform Matrices'!AC514+AA484*'4 Transform Matrices'!AG514</f>
        <v/>
      </c>
      <c r="Z513" s="80">
        <f>Y484*'4 Transform Matrices'!Z514+Z484*'4 Transform Matrices'!AD514+AA484*'4 Transform Matrices'!AH514</f>
        <v/>
      </c>
      <c r="AA513" s="80">
        <f>Y484*'4 Transform Matrices'!AA514+Z484*'4 Transform Matrices'!AE514+AA484*'4 Transform Matrices'!AI514</f>
        <v/>
      </c>
      <c r="AB513" s="80">
        <f>Y484*'4 Transform Matrices'!AB514+Z484*'4 Transform Matrices'!AF514+AA484*'4 Transform Matrices'!AJ514+AB484</f>
        <v/>
      </c>
      <c r="AC513" s="80">
        <f>AC484*'4 Transform Matrices'!Y514+AD484*'4 Transform Matrices'!AC514+AE484*'4 Transform Matrices'!AG514</f>
        <v/>
      </c>
      <c r="AD513" s="80">
        <f>AC484*'4 Transform Matrices'!Z514+AD484*'4 Transform Matrices'!AD514+AE484*'4 Transform Matrices'!AH514</f>
        <v/>
      </c>
      <c r="AE513" s="80">
        <f>AC484*'4 Transform Matrices'!AA514+AD484*'4 Transform Matrices'!AE514+AE484*'4 Transform Matrices'!AI514</f>
        <v/>
      </c>
      <c r="AF513" s="80">
        <f>AC484*'4 Transform Matrices'!AB514+AD484*'4 Transform Matrices'!AF514+AE484*'4 Transform Matrices'!AJ514+AF484</f>
        <v/>
      </c>
      <c r="AG513" s="82">
        <f>MAX(ABS(I513-U513),ABS(J513-V513),ABS(K513-W513),ABS(L513-X513),ABS(M513-Y513),ABS(N513-Z513),ABS(O513-AA513),ABS(P513-AB513),ABS(Q513-AC513),ABS(R513-AD513),ABS(S513-AE513),ABS(T513-AF513))</f>
        <v/>
      </c>
      <c r="AI513" s="14" t="inlineStr"/>
    </row>
    <row r="514">
      <c r="A514" s="65" t="inlineStr">
        <is>
          <t>- HESCO cell</t>
        </is>
      </c>
      <c r="B514" s="52" t="inlineStr">
        <is>
          <t>BASE-31</t>
        </is>
      </c>
      <c r="C514" s="63" t="inlineStr">
        <is>
          <t>Cube</t>
        </is>
      </c>
      <c r="D514" s="52" t="inlineStr">
        <is>
          <t>BASE-01</t>
        </is>
      </c>
      <c r="E514" s="52" t="n">
        <v>2</v>
      </c>
      <c r="F514" s="54">
        <f>L514</f>
        <v/>
      </c>
      <c r="G514" s="54">
        <f>P514</f>
        <v/>
      </c>
      <c r="H514" s="54">
        <f>T514</f>
        <v/>
      </c>
      <c r="I514" s="81" t="n">
        <v>-0.784689367</v>
      </c>
      <c r="J514" s="81" t="n">
        <v>0</v>
      </c>
      <c r="K514" s="81" t="n">
        <v>-0.686638117</v>
      </c>
      <c r="L514" s="81" t="n">
        <v>22.0242481</v>
      </c>
      <c r="M514" s="81" t="n">
        <v>0</v>
      </c>
      <c r="N514" s="81" t="n">
        <v>1.39999998</v>
      </c>
      <c r="O514" s="81" t="n">
        <v>0</v>
      </c>
      <c r="P514" s="81" t="n">
        <v>0.399999976</v>
      </c>
      <c r="Q514" s="81" t="n">
        <v>0.6672049759999999</v>
      </c>
      <c r="R514" s="81" t="n">
        <v>0</v>
      </c>
      <c r="S514" s="81" t="n">
        <v>-0.80754441</v>
      </c>
      <c r="T514" s="81" t="n">
        <v>25.9023647</v>
      </c>
      <c r="U514" s="80">
        <f>U484*'4 Transform Matrices'!Y515+V484*'4 Transform Matrices'!AC515+W484*'4 Transform Matrices'!AG515</f>
        <v/>
      </c>
      <c r="V514" s="80">
        <f>U484*'4 Transform Matrices'!Z515+V484*'4 Transform Matrices'!AD515+W484*'4 Transform Matrices'!AH515</f>
        <v/>
      </c>
      <c r="W514" s="80">
        <f>U484*'4 Transform Matrices'!AA515+V484*'4 Transform Matrices'!AE515+W484*'4 Transform Matrices'!AI515</f>
        <v/>
      </c>
      <c r="X514" s="80">
        <f>U484*'4 Transform Matrices'!AB515+V484*'4 Transform Matrices'!AF515+W484*'4 Transform Matrices'!AJ515+X484</f>
        <v/>
      </c>
      <c r="Y514" s="80">
        <f>Y484*'4 Transform Matrices'!Y515+Z484*'4 Transform Matrices'!AC515+AA484*'4 Transform Matrices'!AG515</f>
        <v/>
      </c>
      <c r="Z514" s="80">
        <f>Y484*'4 Transform Matrices'!Z515+Z484*'4 Transform Matrices'!AD515+AA484*'4 Transform Matrices'!AH515</f>
        <v/>
      </c>
      <c r="AA514" s="80">
        <f>Y484*'4 Transform Matrices'!AA515+Z484*'4 Transform Matrices'!AE515+AA484*'4 Transform Matrices'!AI515</f>
        <v/>
      </c>
      <c r="AB514" s="80">
        <f>Y484*'4 Transform Matrices'!AB515+Z484*'4 Transform Matrices'!AF515+AA484*'4 Transform Matrices'!AJ515+AB484</f>
        <v/>
      </c>
      <c r="AC514" s="80">
        <f>AC484*'4 Transform Matrices'!Y515+AD484*'4 Transform Matrices'!AC515+AE484*'4 Transform Matrices'!AG515</f>
        <v/>
      </c>
      <c r="AD514" s="80">
        <f>AC484*'4 Transform Matrices'!Z515+AD484*'4 Transform Matrices'!AD515+AE484*'4 Transform Matrices'!AH515</f>
        <v/>
      </c>
      <c r="AE514" s="80">
        <f>AC484*'4 Transform Matrices'!AA515+AD484*'4 Transform Matrices'!AE515+AE484*'4 Transform Matrices'!AI515</f>
        <v/>
      </c>
      <c r="AF514" s="80">
        <f>AC484*'4 Transform Matrices'!AB515+AD484*'4 Transform Matrices'!AF515+AE484*'4 Transform Matrices'!AJ515+AF484</f>
        <v/>
      </c>
      <c r="AG514" s="82">
        <f>MAX(ABS(I514-U514),ABS(J514-V514),ABS(K514-W514),ABS(L514-X514),ABS(M514-Y514),ABS(N514-Z514),ABS(O514-AA514),ABS(P514-AB514),ABS(Q514-AC514),ABS(R514-AD514),ABS(S514-AE514),ABS(T514-AF514))</f>
        <v/>
      </c>
      <c r="AI514" s="14" t="inlineStr"/>
    </row>
    <row r="515">
      <c r="A515" s="65" t="inlineStr">
        <is>
          <t>- HESCO cell</t>
        </is>
      </c>
      <c r="B515" s="52" t="inlineStr">
        <is>
          <t>BASE-32</t>
        </is>
      </c>
      <c r="C515" s="63" t="inlineStr">
        <is>
          <t>Cube</t>
        </is>
      </c>
      <c r="D515" s="52" t="inlineStr">
        <is>
          <t>BASE-01</t>
        </is>
      </c>
      <c r="E515" s="52" t="n">
        <v>2</v>
      </c>
      <c r="F515" s="54">
        <f>L515</f>
        <v/>
      </c>
      <c r="G515" s="54">
        <f>P515</f>
        <v/>
      </c>
      <c r="H515" s="54">
        <f>T515</f>
        <v/>
      </c>
      <c r="I515" s="81" t="n">
        <v>-0.803937912</v>
      </c>
      <c r="J515" s="81" t="n">
        <v>0</v>
      </c>
      <c r="K515" s="81" t="n">
        <v>-0.662635624</v>
      </c>
      <c r="L515" s="81" t="n">
        <v>21.2543526</v>
      </c>
      <c r="M515" s="81" t="n">
        <v>0</v>
      </c>
      <c r="N515" s="81" t="n">
        <v>1.39999998</v>
      </c>
      <c r="O515" s="81" t="n">
        <v>0</v>
      </c>
      <c r="P515" s="81" t="n">
        <v>0.399999976</v>
      </c>
      <c r="Q515" s="81" t="n">
        <v>0.643881798</v>
      </c>
      <c r="R515" s="81" t="n">
        <v>0</v>
      </c>
      <c r="S515" s="81" t="n">
        <v>-0.827353597</v>
      </c>
      <c r="T515" s="81" t="n">
        <v>26.537756</v>
      </c>
      <c r="U515" s="80">
        <f>U484*'4 Transform Matrices'!Y516+V484*'4 Transform Matrices'!AC516+W484*'4 Transform Matrices'!AG516</f>
        <v/>
      </c>
      <c r="V515" s="80">
        <f>U484*'4 Transform Matrices'!Z516+V484*'4 Transform Matrices'!AD516+W484*'4 Transform Matrices'!AH516</f>
        <v/>
      </c>
      <c r="W515" s="80">
        <f>U484*'4 Transform Matrices'!AA516+V484*'4 Transform Matrices'!AE516+W484*'4 Transform Matrices'!AI516</f>
        <v/>
      </c>
      <c r="X515" s="80">
        <f>U484*'4 Transform Matrices'!AB516+V484*'4 Transform Matrices'!AF516+W484*'4 Transform Matrices'!AJ516+X484</f>
        <v/>
      </c>
      <c r="Y515" s="80">
        <f>Y484*'4 Transform Matrices'!Y516+Z484*'4 Transform Matrices'!AC516+AA484*'4 Transform Matrices'!AG516</f>
        <v/>
      </c>
      <c r="Z515" s="80">
        <f>Y484*'4 Transform Matrices'!Z516+Z484*'4 Transform Matrices'!AD516+AA484*'4 Transform Matrices'!AH516</f>
        <v/>
      </c>
      <c r="AA515" s="80">
        <f>Y484*'4 Transform Matrices'!AA516+Z484*'4 Transform Matrices'!AE516+AA484*'4 Transform Matrices'!AI516</f>
        <v/>
      </c>
      <c r="AB515" s="80">
        <f>Y484*'4 Transform Matrices'!AB516+Z484*'4 Transform Matrices'!AF516+AA484*'4 Transform Matrices'!AJ516+AB484</f>
        <v/>
      </c>
      <c r="AC515" s="80">
        <f>AC484*'4 Transform Matrices'!Y516+AD484*'4 Transform Matrices'!AC516+AE484*'4 Transform Matrices'!AG516</f>
        <v/>
      </c>
      <c r="AD515" s="80">
        <f>AC484*'4 Transform Matrices'!Z516+AD484*'4 Transform Matrices'!AD516+AE484*'4 Transform Matrices'!AH516</f>
        <v/>
      </c>
      <c r="AE515" s="80">
        <f>AC484*'4 Transform Matrices'!AA516+AD484*'4 Transform Matrices'!AE516+AE484*'4 Transform Matrices'!AI516</f>
        <v/>
      </c>
      <c r="AF515" s="80">
        <f>AC484*'4 Transform Matrices'!AB516+AD484*'4 Transform Matrices'!AF516+AE484*'4 Transform Matrices'!AJ516+AF484</f>
        <v/>
      </c>
      <c r="AG515" s="82">
        <f>MAX(ABS(I515-U515),ABS(J515-V515),ABS(K515-W515),ABS(L515-X515),ABS(M515-Y515),ABS(N515-Z515),ABS(O515-AA515),ABS(P515-AB515),ABS(Q515-AC515),ABS(R515-AD515),ABS(S515-AE515),ABS(T515-AF515))</f>
        <v/>
      </c>
      <c r="AI515" s="14" t="inlineStr"/>
    </row>
    <row r="516">
      <c r="A516" s="65" t="inlineStr">
        <is>
          <t>- HESCO cell</t>
        </is>
      </c>
      <c r="B516" s="52" t="inlineStr">
        <is>
          <t>BASE-33</t>
        </is>
      </c>
      <c r="C516" s="63" t="inlineStr">
        <is>
          <t>Cube</t>
        </is>
      </c>
      <c r="D516" s="52" t="inlineStr">
        <is>
          <t>BASE-01</t>
        </is>
      </c>
      <c r="E516" s="52" t="n">
        <v>2</v>
      </c>
      <c r="F516" s="54">
        <f>L516</f>
        <v/>
      </c>
      <c r="G516" s="54">
        <f>P516</f>
        <v/>
      </c>
      <c r="H516" s="54">
        <f>T516</f>
        <v/>
      </c>
      <c r="I516" s="81" t="n">
        <v>-0.822493434</v>
      </c>
      <c r="J516" s="81" t="n">
        <v>0</v>
      </c>
      <c r="K516" s="81" t="n">
        <v>-0.638061941</v>
      </c>
      <c r="L516" s="81" t="n">
        <v>20.4661369</v>
      </c>
      <c r="M516" s="81" t="n">
        <v>0</v>
      </c>
      <c r="N516" s="81" t="n">
        <v>1.39999998</v>
      </c>
      <c r="O516" s="81" t="n">
        <v>0</v>
      </c>
      <c r="P516" s="81" t="n">
        <v>0.399999976</v>
      </c>
      <c r="Q516" s="81" t="n">
        <v>0.620003641</v>
      </c>
      <c r="R516" s="81" t="n">
        <v>0</v>
      </c>
      <c r="S516" s="81" t="n">
        <v>-0.846449494</v>
      </c>
      <c r="T516" s="81" t="n">
        <v>27.1502705</v>
      </c>
      <c r="U516" s="80">
        <f>U484*'4 Transform Matrices'!Y517+V484*'4 Transform Matrices'!AC517+W484*'4 Transform Matrices'!AG517</f>
        <v/>
      </c>
      <c r="V516" s="80">
        <f>U484*'4 Transform Matrices'!Z517+V484*'4 Transform Matrices'!AD517+W484*'4 Transform Matrices'!AH517</f>
        <v/>
      </c>
      <c r="W516" s="80">
        <f>U484*'4 Transform Matrices'!AA517+V484*'4 Transform Matrices'!AE517+W484*'4 Transform Matrices'!AI517</f>
        <v/>
      </c>
      <c r="X516" s="80">
        <f>U484*'4 Transform Matrices'!AB517+V484*'4 Transform Matrices'!AF517+W484*'4 Transform Matrices'!AJ517+X484</f>
        <v/>
      </c>
      <c r="Y516" s="80">
        <f>Y484*'4 Transform Matrices'!Y517+Z484*'4 Transform Matrices'!AC517+AA484*'4 Transform Matrices'!AG517</f>
        <v/>
      </c>
      <c r="Z516" s="80">
        <f>Y484*'4 Transform Matrices'!Z517+Z484*'4 Transform Matrices'!AD517+AA484*'4 Transform Matrices'!AH517</f>
        <v/>
      </c>
      <c r="AA516" s="80">
        <f>Y484*'4 Transform Matrices'!AA517+Z484*'4 Transform Matrices'!AE517+AA484*'4 Transform Matrices'!AI517</f>
        <v/>
      </c>
      <c r="AB516" s="80">
        <f>Y484*'4 Transform Matrices'!AB517+Z484*'4 Transform Matrices'!AF517+AA484*'4 Transform Matrices'!AJ517+AB484</f>
        <v/>
      </c>
      <c r="AC516" s="80">
        <f>AC484*'4 Transform Matrices'!Y517+AD484*'4 Transform Matrices'!AC517+AE484*'4 Transform Matrices'!AG517</f>
        <v/>
      </c>
      <c r="AD516" s="80">
        <f>AC484*'4 Transform Matrices'!Z517+AD484*'4 Transform Matrices'!AD517+AE484*'4 Transform Matrices'!AH517</f>
        <v/>
      </c>
      <c r="AE516" s="80">
        <f>AC484*'4 Transform Matrices'!AA517+AD484*'4 Transform Matrices'!AE517+AE484*'4 Transform Matrices'!AI517</f>
        <v/>
      </c>
      <c r="AF516" s="80">
        <f>AC484*'4 Transform Matrices'!AB517+AD484*'4 Transform Matrices'!AF517+AE484*'4 Transform Matrices'!AJ517+AF484</f>
        <v/>
      </c>
      <c r="AG516" s="82">
        <f>MAX(ABS(I516-U516),ABS(J516-V516),ABS(K516-W516),ABS(L516-X516),ABS(M516-Y516),ABS(N516-Z516),ABS(O516-AA516),ABS(P516-AB516),ABS(Q516-AC516),ABS(R516-AD516),ABS(S516-AE516),ABS(T516-AF516))</f>
        <v/>
      </c>
      <c r="AI516" s="14" t="inlineStr"/>
    </row>
    <row r="517">
      <c r="A517" s="65" t="inlineStr">
        <is>
          <t>- HESCO cell</t>
        </is>
      </c>
      <c r="B517" s="52" t="inlineStr">
        <is>
          <t>BASE-34</t>
        </is>
      </c>
      <c r="C517" s="63" t="inlineStr">
        <is>
          <t>Cube</t>
        </is>
      </c>
      <c r="D517" s="52" t="inlineStr">
        <is>
          <t>BASE-01</t>
        </is>
      </c>
      <c r="E517" s="52" t="n">
        <v>2</v>
      </c>
      <c r="F517" s="54">
        <f>L517</f>
        <v/>
      </c>
      <c r="G517" s="54">
        <f>P517</f>
        <v/>
      </c>
      <c r="H517" s="54">
        <f>T517</f>
        <v/>
      </c>
      <c r="I517" s="81" t="n">
        <v>-0.840340137</v>
      </c>
      <c r="J517" s="81" t="n">
        <v>0</v>
      </c>
      <c r="K517" s="81" t="n">
        <v>-0.612938106</v>
      </c>
      <c r="L517" s="81" t="n">
        <v>19.6602821</v>
      </c>
      <c r="M517" s="81" t="n">
        <v>0</v>
      </c>
      <c r="N517" s="81" t="n">
        <v>1.39999998</v>
      </c>
      <c r="O517" s="81" t="n">
        <v>0</v>
      </c>
      <c r="P517" s="81" t="n">
        <v>0.399999976</v>
      </c>
      <c r="Q517" s="81" t="n">
        <v>0.59559083</v>
      </c>
      <c r="R517" s="81" t="n">
        <v>0</v>
      </c>
      <c r="S517" s="81" t="n">
        <v>-0.86481601</v>
      </c>
      <c r="T517" s="81" t="n">
        <v>27.7393818</v>
      </c>
      <c r="U517" s="80">
        <f>U484*'4 Transform Matrices'!Y518+V484*'4 Transform Matrices'!AC518+W484*'4 Transform Matrices'!AG518</f>
        <v/>
      </c>
      <c r="V517" s="80">
        <f>U484*'4 Transform Matrices'!Z518+V484*'4 Transform Matrices'!AD518+W484*'4 Transform Matrices'!AH518</f>
        <v/>
      </c>
      <c r="W517" s="80">
        <f>U484*'4 Transform Matrices'!AA518+V484*'4 Transform Matrices'!AE518+W484*'4 Transform Matrices'!AI518</f>
        <v/>
      </c>
      <c r="X517" s="80">
        <f>U484*'4 Transform Matrices'!AB518+V484*'4 Transform Matrices'!AF518+W484*'4 Transform Matrices'!AJ518+X484</f>
        <v/>
      </c>
      <c r="Y517" s="80">
        <f>Y484*'4 Transform Matrices'!Y518+Z484*'4 Transform Matrices'!AC518+AA484*'4 Transform Matrices'!AG518</f>
        <v/>
      </c>
      <c r="Z517" s="80">
        <f>Y484*'4 Transform Matrices'!Z518+Z484*'4 Transform Matrices'!AD518+AA484*'4 Transform Matrices'!AH518</f>
        <v/>
      </c>
      <c r="AA517" s="80">
        <f>Y484*'4 Transform Matrices'!AA518+Z484*'4 Transform Matrices'!AE518+AA484*'4 Transform Matrices'!AI518</f>
        <v/>
      </c>
      <c r="AB517" s="80">
        <f>Y484*'4 Transform Matrices'!AB518+Z484*'4 Transform Matrices'!AF518+AA484*'4 Transform Matrices'!AJ518+AB484</f>
        <v/>
      </c>
      <c r="AC517" s="80">
        <f>AC484*'4 Transform Matrices'!Y518+AD484*'4 Transform Matrices'!AC518+AE484*'4 Transform Matrices'!AG518</f>
        <v/>
      </c>
      <c r="AD517" s="80">
        <f>AC484*'4 Transform Matrices'!Z518+AD484*'4 Transform Matrices'!AD518+AE484*'4 Transform Matrices'!AH518</f>
        <v/>
      </c>
      <c r="AE517" s="80">
        <f>AC484*'4 Transform Matrices'!AA518+AD484*'4 Transform Matrices'!AE518+AE484*'4 Transform Matrices'!AI518</f>
        <v/>
      </c>
      <c r="AF517" s="80">
        <f>AC484*'4 Transform Matrices'!AB518+AD484*'4 Transform Matrices'!AF518+AE484*'4 Transform Matrices'!AJ518+AF484</f>
        <v/>
      </c>
      <c r="AG517" s="82">
        <f>MAX(ABS(I517-U517),ABS(J517-V517),ABS(K517-W517),ABS(L517-X517),ABS(M517-Y517),ABS(N517-Z517),ABS(O517-AA517),ABS(P517-AB517),ABS(Q517-AC517),ABS(R517-AD517),ABS(S517-AE517),ABS(T517-AF517))</f>
        <v/>
      </c>
      <c r="AI517" s="14" t="inlineStr"/>
    </row>
    <row r="518">
      <c r="A518" s="65" t="inlineStr">
        <is>
          <t>- HESCO cell (upper)</t>
        </is>
      </c>
      <c r="B518" s="52" t="inlineStr">
        <is>
          <t>BASE-35</t>
        </is>
      </c>
      <c r="C518" s="63" t="inlineStr">
        <is>
          <t>Cube</t>
        </is>
      </c>
      <c r="D518" s="52" t="inlineStr">
        <is>
          <t>BASE-01</t>
        </is>
      </c>
      <c r="E518" s="52" t="n">
        <v>2</v>
      </c>
      <c r="F518" s="54">
        <f>L518</f>
        <v/>
      </c>
      <c r="G518" s="54">
        <f>P518</f>
        <v/>
      </c>
      <c r="H518" s="54">
        <f>T518</f>
        <v/>
      </c>
      <c r="I518" s="81" t="n">
        <v>-0.840340137</v>
      </c>
      <c r="J518" s="81" t="n">
        <v>0</v>
      </c>
      <c r="K518" s="81" t="n">
        <v>-0.612938106</v>
      </c>
      <c r="L518" s="81" t="n">
        <v>19.6602821</v>
      </c>
      <c r="M518" s="81" t="n">
        <v>0</v>
      </c>
      <c r="N518" s="81" t="n">
        <v>1.39999998</v>
      </c>
      <c r="O518" s="81" t="n">
        <v>0</v>
      </c>
      <c r="P518" s="81" t="n">
        <v>1.79999995</v>
      </c>
      <c r="Q518" s="81" t="n">
        <v>0.59559083</v>
      </c>
      <c r="R518" s="81" t="n">
        <v>0</v>
      </c>
      <c r="S518" s="81" t="n">
        <v>-0.86481601</v>
      </c>
      <c r="T518" s="81" t="n">
        <v>27.7393818</v>
      </c>
      <c r="U518" s="80">
        <f>U484*'4 Transform Matrices'!Y519+V484*'4 Transform Matrices'!AC519+W484*'4 Transform Matrices'!AG519</f>
        <v/>
      </c>
      <c r="V518" s="80">
        <f>U484*'4 Transform Matrices'!Z519+V484*'4 Transform Matrices'!AD519+W484*'4 Transform Matrices'!AH519</f>
        <v/>
      </c>
      <c r="W518" s="80">
        <f>U484*'4 Transform Matrices'!AA519+V484*'4 Transform Matrices'!AE519+W484*'4 Transform Matrices'!AI519</f>
        <v/>
      </c>
      <c r="X518" s="80">
        <f>U484*'4 Transform Matrices'!AB519+V484*'4 Transform Matrices'!AF519+W484*'4 Transform Matrices'!AJ519+X484</f>
        <v/>
      </c>
      <c r="Y518" s="80">
        <f>Y484*'4 Transform Matrices'!Y519+Z484*'4 Transform Matrices'!AC519+AA484*'4 Transform Matrices'!AG519</f>
        <v/>
      </c>
      <c r="Z518" s="80">
        <f>Y484*'4 Transform Matrices'!Z519+Z484*'4 Transform Matrices'!AD519+AA484*'4 Transform Matrices'!AH519</f>
        <v/>
      </c>
      <c r="AA518" s="80">
        <f>Y484*'4 Transform Matrices'!AA519+Z484*'4 Transform Matrices'!AE519+AA484*'4 Transform Matrices'!AI519</f>
        <v/>
      </c>
      <c r="AB518" s="80">
        <f>Y484*'4 Transform Matrices'!AB519+Z484*'4 Transform Matrices'!AF519+AA484*'4 Transform Matrices'!AJ519+AB484</f>
        <v/>
      </c>
      <c r="AC518" s="80">
        <f>AC484*'4 Transform Matrices'!Y519+AD484*'4 Transform Matrices'!AC519+AE484*'4 Transform Matrices'!AG519</f>
        <v/>
      </c>
      <c r="AD518" s="80">
        <f>AC484*'4 Transform Matrices'!Z519+AD484*'4 Transform Matrices'!AD519+AE484*'4 Transform Matrices'!AH519</f>
        <v/>
      </c>
      <c r="AE518" s="80">
        <f>AC484*'4 Transform Matrices'!AA519+AD484*'4 Transform Matrices'!AE519+AE484*'4 Transform Matrices'!AI519</f>
        <v/>
      </c>
      <c r="AF518" s="80">
        <f>AC484*'4 Transform Matrices'!AB519+AD484*'4 Transform Matrices'!AF519+AE484*'4 Transform Matrices'!AJ519+AF484</f>
        <v/>
      </c>
      <c r="AG518" s="82">
        <f>MAX(ABS(I518-U518),ABS(J518-V518),ABS(K518-W518),ABS(L518-X518),ABS(M518-Y518),ABS(N518-Z518),ABS(O518-AA518),ABS(P518-AB518),ABS(Q518-AC518),ABS(R518-AD518),ABS(S518-AE518),ABS(T518-AF518))</f>
        <v/>
      </c>
      <c r="AI518" s="14" t="inlineStr"/>
    </row>
    <row r="519">
      <c r="A519" s="65" t="inlineStr">
        <is>
          <t>- HESCO cell</t>
        </is>
      </c>
      <c r="B519" s="52" t="inlineStr">
        <is>
          <t>BASE-36</t>
        </is>
      </c>
      <c r="C519" s="63" t="inlineStr">
        <is>
          <t>Cube</t>
        </is>
      </c>
      <c r="D519" s="52" t="inlineStr">
        <is>
          <t>BASE-01</t>
        </is>
      </c>
      <c r="E519" s="52" t="n">
        <v>2</v>
      </c>
      <c r="F519" s="54">
        <f>L519</f>
        <v/>
      </c>
      <c r="G519" s="54">
        <f>P519</f>
        <v/>
      </c>
      <c r="H519" s="54">
        <f>T519</f>
        <v/>
      </c>
      <c r="I519" s="81" t="n">
        <v>-0.857462227</v>
      </c>
      <c r="J519" s="81" t="n">
        <v>0</v>
      </c>
      <c r="K519" s="81" t="n">
        <v>-0.587286174</v>
      </c>
      <c r="L519" s="81" t="n">
        <v>18.8374805</v>
      </c>
      <c r="M519" s="81" t="n">
        <v>0</v>
      </c>
      <c r="N519" s="81" t="n">
        <v>1.39999998</v>
      </c>
      <c r="O519" s="81" t="n">
        <v>0</v>
      </c>
      <c r="P519" s="81" t="n">
        <v>0.399999976</v>
      </c>
      <c r="Q519" s="81" t="n">
        <v>0.570664883</v>
      </c>
      <c r="R519" s="81" t="n">
        <v>0</v>
      </c>
      <c r="S519" s="81" t="n">
        <v>-0.882436872</v>
      </c>
      <c r="T519" s="81" t="n">
        <v>28.3045826</v>
      </c>
      <c r="U519" s="80">
        <f>U484*'4 Transform Matrices'!Y520+V484*'4 Transform Matrices'!AC520+W484*'4 Transform Matrices'!AG520</f>
        <v/>
      </c>
      <c r="V519" s="80">
        <f>U484*'4 Transform Matrices'!Z520+V484*'4 Transform Matrices'!AD520+W484*'4 Transform Matrices'!AH520</f>
        <v/>
      </c>
      <c r="W519" s="80">
        <f>U484*'4 Transform Matrices'!AA520+V484*'4 Transform Matrices'!AE520+W484*'4 Transform Matrices'!AI520</f>
        <v/>
      </c>
      <c r="X519" s="80">
        <f>U484*'4 Transform Matrices'!AB520+V484*'4 Transform Matrices'!AF520+W484*'4 Transform Matrices'!AJ520+X484</f>
        <v/>
      </c>
      <c r="Y519" s="80">
        <f>Y484*'4 Transform Matrices'!Y520+Z484*'4 Transform Matrices'!AC520+AA484*'4 Transform Matrices'!AG520</f>
        <v/>
      </c>
      <c r="Z519" s="80">
        <f>Y484*'4 Transform Matrices'!Z520+Z484*'4 Transform Matrices'!AD520+AA484*'4 Transform Matrices'!AH520</f>
        <v/>
      </c>
      <c r="AA519" s="80">
        <f>Y484*'4 Transform Matrices'!AA520+Z484*'4 Transform Matrices'!AE520+AA484*'4 Transform Matrices'!AI520</f>
        <v/>
      </c>
      <c r="AB519" s="80">
        <f>Y484*'4 Transform Matrices'!AB520+Z484*'4 Transform Matrices'!AF520+AA484*'4 Transform Matrices'!AJ520+AB484</f>
        <v/>
      </c>
      <c r="AC519" s="80">
        <f>AC484*'4 Transform Matrices'!Y520+AD484*'4 Transform Matrices'!AC520+AE484*'4 Transform Matrices'!AG520</f>
        <v/>
      </c>
      <c r="AD519" s="80">
        <f>AC484*'4 Transform Matrices'!Z520+AD484*'4 Transform Matrices'!AD520+AE484*'4 Transform Matrices'!AH520</f>
        <v/>
      </c>
      <c r="AE519" s="80">
        <f>AC484*'4 Transform Matrices'!AA520+AD484*'4 Transform Matrices'!AE520+AE484*'4 Transform Matrices'!AI520</f>
        <v/>
      </c>
      <c r="AF519" s="80">
        <f>AC484*'4 Transform Matrices'!AB520+AD484*'4 Transform Matrices'!AF520+AE484*'4 Transform Matrices'!AJ520+AF484</f>
        <v/>
      </c>
      <c r="AG519" s="82">
        <f>MAX(ABS(I519-U519),ABS(J519-V519),ABS(K519-W519),ABS(L519-X519),ABS(M519-Y519),ABS(N519-Z519),ABS(O519-AA519),ABS(P519-AB519),ABS(Q519-AC519),ABS(R519-AD519),ABS(S519-AE519),ABS(T519-AF519))</f>
        <v/>
      </c>
      <c r="AI519" s="14" t="inlineStr"/>
    </row>
    <row r="520">
      <c r="A520" s="65" t="inlineStr">
        <is>
          <t>- HESCO cell (upper)</t>
        </is>
      </c>
      <c r="B520" s="52" t="inlineStr">
        <is>
          <t>BASE-37</t>
        </is>
      </c>
      <c r="C520" s="63" t="inlineStr">
        <is>
          <t>Cube</t>
        </is>
      </c>
      <c r="D520" s="52" t="inlineStr">
        <is>
          <t>BASE-01</t>
        </is>
      </c>
      <c r="E520" s="52" t="n">
        <v>2</v>
      </c>
      <c r="F520" s="54">
        <f>L520</f>
        <v/>
      </c>
      <c r="G520" s="54">
        <f>P520</f>
        <v/>
      </c>
      <c r="H520" s="54">
        <f>T520</f>
        <v/>
      </c>
      <c r="I520" s="81" t="n">
        <v>-0.857462227</v>
      </c>
      <c r="J520" s="81" t="n">
        <v>0</v>
      </c>
      <c r="K520" s="81" t="n">
        <v>-0.587286174</v>
      </c>
      <c r="L520" s="81" t="n">
        <v>18.8374805</v>
      </c>
      <c r="M520" s="81" t="n">
        <v>0</v>
      </c>
      <c r="N520" s="81" t="n">
        <v>1.39999998</v>
      </c>
      <c r="O520" s="81" t="n">
        <v>0</v>
      </c>
      <c r="P520" s="81" t="n">
        <v>1.79999995</v>
      </c>
      <c r="Q520" s="81" t="n">
        <v>0.570664883</v>
      </c>
      <c r="R520" s="81" t="n">
        <v>0</v>
      </c>
      <c r="S520" s="81" t="n">
        <v>-0.882436872</v>
      </c>
      <c r="T520" s="81" t="n">
        <v>28.3045826</v>
      </c>
      <c r="U520" s="80">
        <f>U484*'4 Transform Matrices'!Y521+V484*'4 Transform Matrices'!AC521+W484*'4 Transform Matrices'!AG521</f>
        <v/>
      </c>
      <c r="V520" s="80">
        <f>U484*'4 Transform Matrices'!Z521+V484*'4 Transform Matrices'!AD521+W484*'4 Transform Matrices'!AH521</f>
        <v/>
      </c>
      <c r="W520" s="80">
        <f>U484*'4 Transform Matrices'!AA521+V484*'4 Transform Matrices'!AE521+W484*'4 Transform Matrices'!AI521</f>
        <v/>
      </c>
      <c r="X520" s="80">
        <f>U484*'4 Transform Matrices'!AB521+V484*'4 Transform Matrices'!AF521+W484*'4 Transform Matrices'!AJ521+X484</f>
        <v/>
      </c>
      <c r="Y520" s="80">
        <f>Y484*'4 Transform Matrices'!Y521+Z484*'4 Transform Matrices'!AC521+AA484*'4 Transform Matrices'!AG521</f>
        <v/>
      </c>
      <c r="Z520" s="80">
        <f>Y484*'4 Transform Matrices'!Z521+Z484*'4 Transform Matrices'!AD521+AA484*'4 Transform Matrices'!AH521</f>
        <v/>
      </c>
      <c r="AA520" s="80">
        <f>Y484*'4 Transform Matrices'!AA521+Z484*'4 Transform Matrices'!AE521+AA484*'4 Transform Matrices'!AI521</f>
        <v/>
      </c>
      <c r="AB520" s="80">
        <f>Y484*'4 Transform Matrices'!AB521+Z484*'4 Transform Matrices'!AF521+AA484*'4 Transform Matrices'!AJ521+AB484</f>
        <v/>
      </c>
      <c r="AC520" s="80">
        <f>AC484*'4 Transform Matrices'!Y521+AD484*'4 Transform Matrices'!AC521+AE484*'4 Transform Matrices'!AG521</f>
        <v/>
      </c>
      <c r="AD520" s="80">
        <f>AC484*'4 Transform Matrices'!Z521+AD484*'4 Transform Matrices'!AD521+AE484*'4 Transform Matrices'!AH521</f>
        <v/>
      </c>
      <c r="AE520" s="80">
        <f>AC484*'4 Transform Matrices'!AA521+AD484*'4 Transform Matrices'!AE521+AE484*'4 Transform Matrices'!AI521</f>
        <v/>
      </c>
      <c r="AF520" s="80">
        <f>AC484*'4 Transform Matrices'!AB521+AD484*'4 Transform Matrices'!AF521+AE484*'4 Transform Matrices'!AJ521+AF484</f>
        <v/>
      </c>
      <c r="AG520" s="82">
        <f>MAX(ABS(I520-U520),ABS(J520-V520),ABS(K520-W520),ABS(L520-X520),ABS(M520-Y520),ABS(N520-Z520),ABS(O520-AA520),ABS(P520-AB520),ABS(Q520-AC520),ABS(R520-AD520),ABS(S520-AE520),ABS(T520-AF520))</f>
        <v/>
      </c>
      <c r="AI520" s="14" t="inlineStr"/>
    </row>
    <row r="521">
      <c r="A521" s="65" t="inlineStr">
        <is>
          <t>- HESCO cell</t>
        </is>
      </c>
      <c r="B521" s="52" t="inlineStr">
        <is>
          <t>BASE-38</t>
        </is>
      </c>
      <c r="C521" s="63" t="inlineStr">
        <is>
          <t>Cube</t>
        </is>
      </c>
      <c r="D521" s="52" t="inlineStr">
        <is>
          <t>BASE-01</t>
        </is>
      </c>
      <c r="E521" s="52" t="n">
        <v>2</v>
      </c>
      <c r="F521" s="54">
        <f>L521</f>
        <v/>
      </c>
      <c r="G521" s="54">
        <f>P521</f>
        <v/>
      </c>
      <c r="H521" s="54">
        <f>T521</f>
        <v/>
      </c>
      <c r="I521" s="81" t="n">
        <v>-0.873845577</v>
      </c>
      <c r="J521" s="81" t="n">
        <v>0</v>
      </c>
      <c r="K521" s="81" t="n">
        <v>-0.561127484</v>
      </c>
      <c r="L521" s="81" t="n">
        <v>17.9984379</v>
      </c>
      <c r="M521" s="81" t="n">
        <v>0</v>
      </c>
      <c r="N521" s="81" t="n">
        <v>1.39999998</v>
      </c>
      <c r="O521" s="81" t="n">
        <v>0</v>
      </c>
      <c r="P521" s="81" t="n">
        <v>0.399999976</v>
      </c>
      <c r="Q521" s="81" t="n">
        <v>0.545246542</v>
      </c>
      <c r="R521" s="81" t="n">
        <v>0</v>
      </c>
      <c r="S521" s="81" t="n">
        <v>-0.899297357</v>
      </c>
      <c r="T521" s="81" t="n">
        <v>28.8453827</v>
      </c>
      <c r="U521" s="80">
        <f>U484*'4 Transform Matrices'!Y522+V484*'4 Transform Matrices'!AC522+W484*'4 Transform Matrices'!AG522</f>
        <v/>
      </c>
      <c r="V521" s="80">
        <f>U484*'4 Transform Matrices'!Z522+V484*'4 Transform Matrices'!AD522+W484*'4 Transform Matrices'!AH522</f>
        <v/>
      </c>
      <c r="W521" s="80">
        <f>U484*'4 Transform Matrices'!AA522+V484*'4 Transform Matrices'!AE522+W484*'4 Transform Matrices'!AI522</f>
        <v/>
      </c>
      <c r="X521" s="80">
        <f>U484*'4 Transform Matrices'!AB522+V484*'4 Transform Matrices'!AF522+W484*'4 Transform Matrices'!AJ522+X484</f>
        <v/>
      </c>
      <c r="Y521" s="80">
        <f>Y484*'4 Transform Matrices'!Y522+Z484*'4 Transform Matrices'!AC522+AA484*'4 Transform Matrices'!AG522</f>
        <v/>
      </c>
      <c r="Z521" s="80">
        <f>Y484*'4 Transform Matrices'!Z522+Z484*'4 Transform Matrices'!AD522+AA484*'4 Transform Matrices'!AH522</f>
        <v/>
      </c>
      <c r="AA521" s="80">
        <f>Y484*'4 Transform Matrices'!AA522+Z484*'4 Transform Matrices'!AE522+AA484*'4 Transform Matrices'!AI522</f>
        <v/>
      </c>
      <c r="AB521" s="80">
        <f>Y484*'4 Transform Matrices'!AB522+Z484*'4 Transform Matrices'!AF522+AA484*'4 Transform Matrices'!AJ522+AB484</f>
        <v/>
      </c>
      <c r="AC521" s="80">
        <f>AC484*'4 Transform Matrices'!Y522+AD484*'4 Transform Matrices'!AC522+AE484*'4 Transform Matrices'!AG522</f>
        <v/>
      </c>
      <c r="AD521" s="80">
        <f>AC484*'4 Transform Matrices'!Z522+AD484*'4 Transform Matrices'!AD522+AE484*'4 Transform Matrices'!AH522</f>
        <v/>
      </c>
      <c r="AE521" s="80">
        <f>AC484*'4 Transform Matrices'!AA522+AD484*'4 Transform Matrices'!AE522+AE484*'4 Transform Matrices'!AI522</f>
        <v/>
      </c>
      <c r="AF521" s="80">
        <f>AC484*'4 Transform Matrices'!AB522+AD484*'4 Transform Matrices'!AF522+AE484*'4 Transform Matrices'!AJ522+AF484</f>
        <v/>
      </c>
      <c r="AG521" s="82">
        <f>MAX(ABS(I521-U521),ABS(J521-V521),ABS(K521-W521),ABS(L521-X521),ABS(M521-Y521),ABS(N521-Z521),ABS(O521-AA521),ABS(P521-AB521),ABS(Q521-AC521),ABS(R521-AD521),ABS(S521-AE521),ABS(T521-AF521))</f>
        <v/>
      </c>
      <c r="AI521" s="14" t="inlineStr"/>
    </row>
    <row r="522">
      <c r="A522" s="65" t="inlineStr">
        <is>
          <t>- HESCO cell (upper)</t>
        </is>
      </c>
      <c r="B522" s="52" t="inlineStr">
        <is>
          <t>BASE-39</t>
        </is>
      </c>
      <c r="C522" s="63" t="inlineStr">
        <is>
          <t>Cube</t>
        </is>
      </c>
      <c r="D522" s="52" t="inlineStr">
        <is>
          <t>BASE-01</t>
        </is>
      </c>
      <c r="E522" s="52" t="n">
        <v>2</v>
      </c>
      <c r="F522" s="54">
        <f>L522</f>
        <v/>
      </c>
      <c r="G522" s="54">
        <f>P522</f>
        <v/>
      </c>
      <c r="H522" s="54">
        <f>T522</f>
        <v/>
      </c>
      <c r="I522" s="81" t="n">
        <v>-0.873845577</v>
      </c>
      <c r="J522" s="81" t="n">
        <v>0</v>
      </c>
      <c r="K522" s="81" t="n">
        <v>-0.561127484</v>
      </c>
      <c r="L522" s="81" t="n">
        <v>17.9984379</v>
      </c>
      <c r="M522" s="81" t="n">
        <v>0</v>
      </c>
      <c r="N522" s="81" t="n">
        <v>1.39999998</v>
      </c>
      <c r="O522" s="81" t="n">
        <v>0</v>
      </c>
      <c r="P522" s="81" t="n">
        <v>1.79999995</v>
      </c>
      <c r="Q522" s="81" t="n">
        <v>0.545246542</v>
      </c>
      <c r="R522" s="81" t="n">
        <v>0</v>
      </c>
      <c r="S522" s="81" t="n">
        <v>-0.899297357</v>
      </c>
      <c r="T522" s="81" t="n">
        <v>28.8453827</v>
      </c>
      <c r="U522" s="80">
        <f>U484*'4 Transform Matrices'!Y523+V484*'4 Transform Matrices'!AC523+W484*'4 Transform Matrices'!AG523</f>
        <v/>
      </c>
      <c r="V522" s="80">
        <f>U484*'4 Transform Matrices'!Z523+V484*'4 Transform Matrices'!AD523+W484*'4 Transform Matrices'!AH523</f>
        <v/>
      </c>
      <c r="W522" s="80">
        <f>U484*'4 Transform Matrices'!AA523+V484*'4 Transform Matrices'!AE523+W484*'4 Transform Matrices'!AI523</f>
        <v/>
      </c>
      <c r="X522" s="80">
        <f>U484*'4 Transform Matrices'!AB523+V484*'4 Transform Matrices'!AF523+W484*'4 Transform Matrices'!AJ523+X484</f>
        <v/>
      </c>
      <c r="Y522" s="80">
        <f>Y484*'4 Transform Matrices'!Y523+Z484*'4 Transform Matrices'!AC523+AA484*'4 Transform Matrices'!AG523</f>
        <v/>
      </c>
      <c r="Z522" s="80">
        <f>Y484*'4 Transform Matrices'!Z523+Z484*'4 Transform Matrices'!AD523+AA484*'4 Transform Matrices'!AH523</f>
        <v/>
      </c>
      <c r="AA522" s="80">
        <f>Y484*'4 Transform Matrices'!AA523+Z484*'4 Transform Matrices'!AE523+AA484*'4 Transform Matrices'!AI523</f>
        <v/>
      </c>
      <c r="AB522" s="80">
        <f>Y484*'4 Transform Matrices'!AB523+Z484*'4 Transform Matrices'!AF523+AA484*'4 Transform Matrices'!AJ523+AB484</f>
        <v/>
      </c>
      <c r="AC522" s="80">
        <f>AC484*'4 Transform Matrices'!Y523+AD484*'4 Transform Matrices'!AC523+AE484*'4 Transform Matrices'!AG523</f>
        <v/>
      </c>
      <c r="AD522" s="80">
        <f>AC484*'4 Transform Matrices'!Z523+AD484*'4 Transform Matrices'!AD523+AE484*'4 Transform Matrices'!AH523</f>
        <v/>
      </c>
      <c r="AE522" s="80">
        <f>AC484*'4 Transform Matrices'!AA523+AD484*'4 Transform Matrices'!AE523+AE484*'4 Transform Matrices'!AI523</f>
        <v/>
      </c>
      <c r="AF522" s="80">
        <f>AC484*'4 Transform Matrices'!AB523+AD484*'4 Transform Matrices'!AF523+AE484*'4 Transform Matrices'!AJ523+AF484</f>
        <v/>
      </c>
      <c r="AG522" s="82">
        <f>MAX(ABS(I522-U522),ABS(J522-V522),ABS(K522-W522),ABS(L522-X522),ABS(M522-Y522),ABS(N522-Z522),ABS(O522-AA522),ABS(P522-AB522),ABS(Q522-AC522),ABS(R522-AD522),ABS(S522-AE522),ABS(T522-AF522))</f>
        <v/>
      </c>
      <c r="AI522" s="14" t="inlineStr"/>
    </row>
    <row r="523">
      <c r="A523" s="65" t="inlineStr">
        <is>
          <t>- HESCO cell</t>
        </is>
      </c>
      <c r="B523" s="52" t="inlineStr">
        <is>
          <t>BASE-40</t>
        </is>
      </c>
      <c r="C523" s="63" t="inlineStr">
        <is>
          <t>Cube</t>
        </is>
      </c>
      <c r="D523" s="52" t="inlineStr">
        <is>
          <t>BASE-01</t>
        </is>
      </c>
      <c r="E523" s="52" t="n">
        <v>2</v>
      </c>
      <c r="F523" s="54">
        <f>L523</f>
        <v/>
      </c>
      <c r="G523" s="54">
        <f>P523</f>
        <v/>
      </c>
      <c r="H523" s="54">
        <f>T523</f>
        <v/>
      </c>
      <c r="I523" s="81" t="n">
        <v>-0.889475286</v>
      </c>
      <c r="J523" s="81" t="n">
        <v>0</v>
      </c>
      <c r="K523" s="81" t="n">
        <v>-0.5344858770000001</v>
      </c>
      <c r="L523" s="81" t="n">
        <v>17.1438808</v>
      </c>
      <c r="M523" s="81" t="n">
        <v>0</v>
      </c>
      <c r="N523" s="81" t="n">
        <v>1.39999998</v>
      </c>
      <c r="O523" s="81" t="n">
        <v>0</v>
      </c>
      <c r="P523" s="81" t="n">
        <v>0.399999976</v>
      </c>
      <c r="Q523" s="81" t="n">
        <v>0.519358933</v>
      </c>
      <c r="R523" s="81" t="n">
        <v>0</v>
      </c>
      <c r="S523" s="81" t="n">
        <v>-0.9153822660000001</v>
      </c>
      <c r="T523" s="81" t="n">
        <v>29.3613243</v>
      </c>
      <c r="U523" s="80">
        <f>U484*'4 Transform Matrices'!Y524+V484*'4 Transform Matrices'!AC524+W484*'4 Transform Matrices'!AG524</f>
        <v/>
      </c>
      <c r="V523" s="80">
        <f>U484*'4 Transform Matrices'!Z524+V484*'4 Transform Matrices'!AD524+W484*'4 Transform Matrices'!AH524</f>
        <v/>
      </c>
      <c r="W523" s="80">
        <f>U484*'4 Transform Matrices'!AA524+V484*'4 Transform Matrices'!AE524+W484*'4 Transform Matrices'!AI524</f>
        <v/>
      </c>
      <c r="X523" s="80">
        <f>U484*'4 Transform Matrices'!AB524+V484*'4 Transform Matrices'!AF524+W484*'4 Transform Matrices'!AJ524+X484</f>
        <v/>
      </c>
      <c r="Y523" s="80">
        <f>Y484*'4 Transform Matrices'!Y524+Z484*'4 Transform Matrices'!AC524+AA484*'4 Transform Matrices'!AG524</f>
        <v/>
      </c>
      <c r="Z523" s="80">
        <f>Y484*'4 Transform Matrices'!Z524+Z484*'4 Transform Matrices'!AD524+AA484*'4 Transform Matrices'!AH524</f>
        <v/>
      </c>
      <c r="AA523" s="80">
        <f>Y484*'4 Transform Matrices'!AA524+Z484*'4 Transform Matrices'!AE524+AA484*'4 Transform Matrices'!AI524</f>
        <v/>
      </c>
      <c r="AB523" s="80">
        <f>Y484*'4 Transform Matrices'!AB524+Z484*'4 Transform Matrices'!AF524+AA484*'4 Transform Matrices'!AJ524+AB484</f>
        <v/>
      </c>
      <c r="AC523" s="80">
        <f>AC484*'4 Transform Matrices'!Y524+AD484*'4 Transform Matrices'!AC524+AE484*'4 Transform Matrices'!AG524</f>
        <v/>
      </c>
      <c r="AD523" s="80">
        <f>AC484*'4 Transform Matrices'!Z524+AD484*'4 Transform Matrices'!AD524+AE484*'4 Transform Matrices'!AH524</f>
        <v/>
      </c>
      <c r="AE523" s="80">
        <f>AC484*'4 Transform Matrices'!AA524+AD484*'4 Transform Matrices'!AE524+AE484*'4 Transform Matrices'!AI524</f>
        <v/>
      </c>
      <c r="AF523" s="80">
        <f>AC484*'4 Transform Matrices'!AB524+AD484*'4 Transform Matrices'!AF524+AE484*'4 Transform Matrices'!AJ524+AF484</f>
        <v/>
      </c>
      <c r="AG523" s="82">
        <f>MAX(ABS(I523-U523),ABS(J523-V523),ABS(K523-W523),ABS(L523-X523),ABS(M523-Y523),ABS(N523-Z523),ABS(O523-AA523),ABS(P523-AB523),ABS(Q523-AC523),ABS(R523-AD523),ABS(S523-AE523),ABS(T523-AF523))</f>
        <v/>
      </c>
      <c r="AI523" s="14" t="inlineStr"/>
    </row>
    <row r="524">
      <c r="A524" s="65" t="inlineStr">
        <is>
          <t>- HESCO cell (upper)</t>
        </is>
      </c>
      <c r="B524" s="52" t="inlineStr">
        <is>
          <t>BASE-41</t>
        </is>
      </c>
      <c r="C524" s="63" t="inlineStr">
        <is>
          <t>Cube</t>
        </is>
      </c>
      <c r="D524" s="52" t="inlineStr">
        <is>
          <t>BASE-01</t>
        </is>
      </c>
      <c r="E524" s="52" t="n">
        <v>2</v>
      </c>
      <c r="F524" s="54">
        <f>L524</f>
        <v/>
      </c>
      <c r="G524" s="54">
        <f>P524</f>
        <v/>
      </c>
      <c r="H524" s="54">
        <f>T524</f>
        <v/>
      </c>
      <c r="I524" s="81" t="n">
        <v>-0.889475286</v>
      </c>
      <c r="J524" s="81" t="n">
        <v>0</v>
      </c>
      <c r="K524" s="81" t="n">
        <v>-0.5344858770000001</v>
      </c>
      <c r="L524" s="81" t="n">
        <v>17.1438808</v>
      </c>
      <c r="M524" s="81" t="n">
        <v>0</v>
      </c>
      <c r="N524" s="81" t="n">
        <v>1.39999998</v>
      </c>
      <c r="O524" s="81" t="n">
        <v>0</v>
      </c>
      <c r="P524" s="81" t="n">
        <v>1.79999995</v>
      </c>
      <c r="Q524" s="81" t="n">
        <v>0.519358933</v>
      </c>
      <c r="R524" s="81" t="n">
        <v>0</v>
      </c>
      <c r="S524" s="81" t="n">
        <v>-0.9153822660000001</v>
      </c>
      <c r="T524" s="81" t="n">
        <v>29.3613243</v>
      </c>
      <c r="U524" s="80">
        <f>U484*'4 Transform Matrices'!Y525+V484*'4 Transform Matrices'!AC525+W484*'4 Transform Matrices'!AG525</f>
        <v/>
      </c>
      <c r="V524" s="80">
        <f>U484*'4 Transform Matrices'!Z525+V484*'4 Transform Matrices'!AD525+W484*'4 Transform Matrices'!AH525</f>
        <v/>
      </c>
      <c r="W524" s="80">
        <f>U484*'4 Transform Matrices'!AA525+V484*'4 Transform Matrices'!AE525+W484*'4 Transform Matrices'!AI525</f>
        <v/>
      </c>
      <c r="X524" s="80">
        <f>U484*'4 Transform Matrices'!AB525+V484*'4 Transform Matrices'!AF525+W484*'4 Transform Matrices'!AJ525+X484</f>
        <v/>
      </c>
      <c r="Y524" s="80">
        <f>Y484*'4 Transform Matrices'!Y525+Z484*'4 Transform Matrices'!AC525+AA484*'4 Transform Matrices'!AG525</f>
        <v/>
      </c>
      <c r="Z524" s="80">
        <f>Y484*'4 Transform Matrices'!Z525+Z484*'4 Transform Matrices'!AD525+AA484*'4 Transform Matrices'!AH525</f>
        <v/>
      </c>
      <c r="AA524" s="80">
        <f>Y484*'4 Transform Matrices'!AA525+Z484*'4 Transform Matrices'!AE525+AA484*'4 Transform Matrices'!AI525</f>
        <v/>
      </c>
      <c r="AB524" s="80">
        <f>Y484*'4 Transform Matrices'!AB525+Z484*'4 Transform Matrices'!AF525+AA484*'4 Transform Matrices'!AJ525+AB484</f>
        <v/>
      </c>
      <c r="AC524" s="80">
        <f>AC484*'4 Transform Matrices'!Y525+AD484*'4 Transform Matrices'!AC525+AE484*'4 Transform Matrices'!AG525</f>
        <v/>
      </c>
      <c r="AD524" s="80">
        <f>AC484*'4 Transform Matrices'!Z525+AD484*'4 Transform Matrices'!AD525+AE484*'4 Transform Matrices'!AH525</f>
        <v/>
      </c>
      <c r="AE524" s="80">
        <f>AC484*'4 Transform Matrices'!AA525+AD484*'4 Transform Matrices'!AE525+AE484*'4 Transform Matrices'!AI525</f>
        <v/>
      </c>
      <c r="AF524" s="80">
        <f>AC484*'4 Transform Matrices'!AB525+AD484*'4 Transform Matrices'!AF525+AE484*'4 Transform Matrices'!AJ525+AF484</f>
        <v/>
      </c>
      <c r="AG524" s="82">
        <f>MAX(ABS(I524-U524),ABS(J524-V524),ABS(K524-W524),ABS(L524-X524),ABS(M524-Y524),ABS(N524-Z524),ABS(O524-AA524),ABS(P524-AB524),ABS(Q524-AC524),ABS(R524-AD524),ABS(S524-AE524),ABS(T524-AF524))</f>
        <v/>
      </c>
      <c r="AI524" s="14" t="inlineStr"/>
    </row>
    <row r="525">
      <c r="A525" s="65" t="inlineStr">
        <is>
          <t>- HESCO cell</t>
        </is>
      </c>
      <c r="B525" s="52" t="inlineStr">
        <is>
          <t>BASE-42</t>
        </is>
      </c>
      <c r="C525" s="63" t="inlineStr">
        <is>
          <t>Cube</t>
        </is>
      </c>
      <c r="D525" s="52" t="inlineStr">
        <is>
          <t>BASE-01</t>
        </is>
      </c>
      <c r="E525" s="52" t="n">
        <v>2</v>
      </c>
      <c r="F525" s="54">
        <f>L525</f>
        <v/>
      </c>
      <c r="G525" s="54">
        <f>P525</f>
        <v/>
      </c>
      <c r="H525" s="54">
        <f>T525</f>
        <v/>
      </c>
      <c r="I525" s="81" t="n">
        <v>-0.9043385390000001</v>
      </c>
      <c r="J525" s="81" t="n">
        <v>0</v>
      </c>
      <c r="K525" s="81" t="n">
        <v>-0.507383049</v>
      </c>
      <c r="L525" s="81" t="n">
        <v>16.2745476</v>
      </c>
      <c r="M525" s="81" t="n">
        <v>0</v>
      </c>
      <c r="N525" s="81" t="n">
        <v>1.39999998</v>
      </c>
      <c r="O525" s="81" t="n">
        <v>0</v>
      </c>
      <c r="P525" s="81" t="n">
        <v>0.399999976</v>
      </c>
      <c r="Q525" s="81" t="n">
        <v>0.493023157</v>
      </c>
      <c r="R525" s="81" t="n">
        <v>0</v>
      </c>
      <c r="S525" s="81" t="n">
        <v>-0.930678427</v>
      </c>
      <c r="T525" s="81" t="n">
        <v>29.8519516</v>
      </c>
      <c r="U525" s="80">
        <f>U484*'4 Transform Matrices'!Y526+V484*'4 Transform Matrices'!AC526+W484*'4 Transform Matrices'!AG526</f>
        <v/>
      </c>
      <c r="V525" s="80">
        <f>U484*'4 Transform Matrices'!Z526+V484*'4 Transform Matrices'!AD526+W484*'4 Transform Matrices'!AH526</f>
        <v/>
      </c>
      <c r="W525" s="80">
        <f>U484*'4 Transform Matrices'!AA526+V484*'4 Transform Matrices'!AE526+W484*'4 Transform Matrices'!AI526</f>
        <v/>
      </c>
      <c r="X525" s="80">
        <f>U484*'4 Transform Matrices'!AB526+V484*'4 Transform Matrices'!AF526+W484*'4 Transform Matrices'!AJ526+X484</f>
        <v/>
      </c>
      <c r="Y525" s="80">
        <f>Y484*'4 Transform Matrices'!Y526+Z484*'4 Transform Matrices'!AC526+AA484*'4 Transform Matrices'!AG526</f>
        <v/>
      </c>
      <c r="Z525" s="80">
        <f>Y484*'4 Transform Matrices'!Z526+Z484*'4 Transform Matrices'!AD526+AA484*'4 Transform Matrices'!AH526</f>
        <v/>
      </c>
      <c r="AA525" s="80">
        <f>Y484*'4 Transform Matrices'!AA526+Z484*'4 Transform Matrices'!AE526+AA484*'4 Transform Matrices'!AI526</f>
        <v/>
      </c>
      <c r="AB525" s="80">
        <f>Y484*'4 Transform Matrices'!AB526+Z484*'4 Transform Matrices'!AF526+AA484*'4 Transform Matrices'!AJ526+AB484</f>
        <v/>
      </c>
      <c r="AC525" s="80">
        <f>AC484*'4 Transform Matrices'!Y526+AD484*'4 Transform Matrices'!AC526+AE484*'4 Transform Matrices'!AG526</f>
        <v/>
      </c>
      <c r="AD525" s="80">
        <f>AC484*'4 Transform Matrices'!Z526+AD484*'4 Transform Matrices'!AD526+AE484*'4 Transform Matrices'!AH526</f>
        <v/>
      </c>
      <c r="AE525" s="80">
        <f>AC484*'4 Transform Matrices'!AA526+AD484*'4 Transform Matrices'!AE526+AE484*'4 Transform Matrices'!AI526</f>
        <v/>
      </c>
      <c r="AF525" s="80">
        <f>AC484*'4 Transform Matrices'!AB526+AD484*'4 Transform Matrices'!AF526+AE484*'4 Transform Matrices'!AJ526+AF484</f>
        <v/>
      </c>
      <c r="AG525" s="82">
        <f>MAX(ABS(I525-U525),ABS(J525-V525),ABS(K525-W525),ABS(L525-X525),ABS(M525-Y525),ABS(N525-Z525),ABS(O525-AA525),ABS(P525-AB525),ABS(Q525-AC525),ABS(R525-AD525),ABS(S525-AE525),ABS(T525-AF525))</f>
        <v/>
      </c>
      <c r="AI525" s="14" t="inlineStr"/>
    </row>
    <row r="526">
      <c r="A526" s="65" t="inlineStr">
        <is>
          <t>- HESCO cell (upper)</t>
        </is>
      </c>
      <c r="B526" s="52" t="inlineStr">
        <is>
          <t>BASE-43</t>
        </is>
      </c>
      <c r="C526" s="63" t="inlineStr">
        <is>
          <t>Cube</t>
        </is>
      </c>
      <c r="D526" s="52" t="inlineStr">
        <is>
          <t>BASE-01</t>
        </is>
      </c>
      <c r="E526" s="52" t="n">
        <v>2</v>
      </c>
      <c r="F526" s="54">
        <f>L526</f>
        <v/>
      </c>
      <c r="G526" s="54">
        <f>P526</f>
        <v/>
      </c>
      <c r="H526" s="54">
        <f>T526</f>
        <v/>
      </c>
      <c r="I526" s="81" t="n">
        <v>-0.9043385390000001</v>
      </c>
      <c r="J526" s="81" t="n">
        <v>0</v>
      </c>
      <c r="K526" s="81" t="n">
        <v>-0.507383049</v>
      </c>
      <c r="L526" s="81" t="n">
        <v>16.2745476</v>
      </c>
      <c r="M526" s="81" t="n">
        <v>0</v>
      </c>
      <c r="N526" s="81" t="n">
        <v>1.39999998</v>
      </c>
      <c r="O526" s="81" t="n">
        <v>0</v>
      </c>
      <c r="P526" s="81" t="n">
        <v>1.79999995</v>
      </c>
      <c r="Q526" s="81" t="n">
        <v>0.493023157</v>
      </c>
      <c r="R526" s="81" t="n">
        <v>0</v>
      </c>
      <c r="S526" s="81" t="n">
        <v>-0.930678427</v>
      </c>
      <c r="T526" s="81" t="n">
        <v>29.8519516</v>
      </c>
      <c r="U526" s="80">
        <f>U484*'4 Transform Matrices'!Y527+V484*'4 Transform Matrices'!AC527+W484*'4 Transform Matrices'!AG527</f>
        <v/>
      </c>
      <c r="V526" s="80">
        <f>U484*'4 Transform Matrices'!Z527+V484*'4 Transform Matrices'!AD527+W484*'4 Transform Matrices'!AH527</f>
        <v/>
      </c>
      <c r="W526" s="80">
        <f>U484*'4 Transform Matrices'!AA527+V484*'4 Transform Matrices'!AE527+W484*'4 Transform Matrices'!AI527</f>
        <v/>
      </c>
      <c r="X526" s="80">
        <f>U484*'4 Transform Matrices'!AB527+V484*'4 Transform Matrices'!AF527+W484*'4 Transform Matrices'!AJ527+X484</f>
        <v/>
      </c>
      <c r="Y526" s="80">
        <f>Y484*'4 Transform Matrices'!Y527+Z484*'4 Transform Matrices'!AC527+AA484*'4 Transform Matrices'!AG527</f>
        <v/>
      </c>
      <c r="Z526" s="80">
        <f>Y484*'4 Transform Matrices'!Z527+Z484*'4 Transform Matrices'!AD527+AA484*'4 Transform Matrices'!AH527</f>
        <v/>
      </c>
      <c r="AA526" s="80">
        <f>Y484*'4 Transform Matrices'!AA527+Z484*'4 Transform Matrices'!AE527+AA484*'4 Transform Matrices'!AI527</f>
        <v/>
      </c>
      <c r="AB526" s="80">
        <f>Y484*'4 Transform Matrices'!AB527+Z484*'4 Transform Matrices'!AF527+AA484*'4 Transform Matrices'!AJ527+AB484</f>
        <v/>
      </c>
      <c r="AC526" s="80">
        <f>AC484*'4 Transform Matrices'!Y527+AD484*'4 Transform Matrices'!AC527+AE484*'4 Transform Matrices'!AG527</f>
        <v/>
      </c>
      <c r="AD526" s="80">
        <f>AC484*'4 Transform Matrices'!Z527+AD484*'4 Transform Matrices'!AD527+AE484*'4 Transform Matrices'!AH527</f>
        <v/>
      </c>
      <c r="AE526" s="80">
        <f>AC484*'4 Transform Matrices'!AA527+AD484*'4 Transform Matrices'!AE527+AE484*'4 Transform Matrices'!AI527</f>
        <v/>
      </c>
      <c r="AF526" s="80">
        <f>AC484*'4 Transform Matrices'!AB527+AD484*'4 Transform Matrices'!AF527+AE484*'4 Transform Matrices'!AJ527+AF484</f>
        <v/>
      </c>
      <c r="AG526" s="82">
        <f>MAX(ABS(I526-U526),ABS(J526-V526),ABS(K526-W526),ABS(L526-X526),ABS(M526-Y526),ABS(N526-Z526),ABS(O526-AA526),ABS(P526-AB526),ABS(Q526-AC526),ABS(R526-AD526),ABS(S526-AE526),ABS(T526-AF526))</f>
        <v/>
      </c>
      <c r="AI526" s="14" t="inlineStr"/>
    </row>
    <row r="527">
      <c r="A527" s="65" t="inlineStr">
        <is>
          <t>- HESCO cell</t>
        </is>
      </c>
      <c r="B527" s="52" t="inlineStr">
        <is>
          <t>BASE-44</t>
        </is>
      </c>
      <c r="C527" s="63" t="inlineStr">
        <is>
          <t>Cube</t>
        </is>
      </c>
      <c r="D527" s="52" t="inlineStr">
        <is>
          <t>BASE-01</t>
        </is>
      </c>
      <c r="E527" s="52" t="n">
        <v>2</v>
      </c>
      <c r="F527" s="54">
        <f>L527</f>
        <v/>
      </c>
      <c r="G527" s="54">
        <f>P527</f>
        <v/>
      </c>
      <c r="H527" s="54">
        <f>T527</f>
        <v/>
      </c>
      <c r="I527" s="81" t="n">
        <v>-0.918422222</v>
      </c>
      <c r="J527" s="81" t="n">
        <v>0</v>
      </c>
      <c r="K527" s="81" t="n">
        <v>-0.479842812</v>
      </c>
      <c r="L527" s="81" t="n">
        <v>15.3911877</v>
      </c>
      <c r="M527" s="81" t="n">
        <v>0</v>
      </c>
      <c r="N527" s="81" t="n">
        <v>1.39999998</v>
      </c>
      <c r="O527" s="81" t="n">
        <v>0</v>
      </c>
      <c r="P527" s="81" t="n">
        <v>0.399999976</v>
      </c>
      <c r="Q527" s="81" t="n">
        <v>0.46626237</v>
      </c>
      <c r="R527" s="81" t="n">
        <v>0</v>
      </c>
      <c r="S527" s="81" t="n">
        <v>-0.945172369</v>
      </c>
      <c r="T527" s="81" t="n">
        <v>30.3168488</v>
      </c>
      <c r="U527" s="80">
        <f>U484*'4 Transform Matrices'!Y528+V484*'4 Transform Matrices'!AC528+W484*'4 Transform Matrices'!AG528</f>
        <v/>
      </c>
      <c r="V527" s="80">
        <f>U484*'4 Transform Matrices'!Z528+V484*'4 Transform Matrices'!AD528+W484*'4 Transform Matrices'!AH528</f>
        <v/>
      </c>
      <c r="W527" s="80">
        <f>U484*'4 Transform Matrices'!AA528+V484*'4 Transform Matrices'!AE528+W484*'4 Transform Matrices'!AI528</f>
        <v/>
      </c>
      <c r="X527" s="80">
        <f>U484*'4 Transform Matrices'!AB528+V484*'4 Transform Matrices'!AF528+W484*'4 Transform Matrices'!AJ528+X484</f>
        <v/>
      </c>
      <c r="Y527" s="80">
        <f>Y484*'4 Transform Matrices'!Y528+Z484*'4 Transform Matrices'!AC528+AA484*'4 Transform Matrices'!AG528</f>
        <v/>
      </c>
      <c r="Z527" s="80">
        <f>Y484*'4 Transform Matrices'!Z528+Z484*'4 Transform Matrices'!AD528+AA484*'4 Transform Matrices'!AH528</f>
        <v/>
      </c>
      <c r="AA527" s="80">
        <f>Y484*'4 Transform Matrices'!AA528+Z484*'4 Transform Matrices'!AE528+AA484*'4 Transform Matrices'!AI528</f>
        <v/>
      </c>
      <c r="AB527" s="80">
        <f>Y484*'4 Transform Matrices'!AB528+Z484*'4 Transform Matrices'!AF528+AA484*'4 Transform Matrices'!AJ528+AB484</f>
        <v/>
      </c>
      <c r="AC527" s="80">
        <f>AC484*'4 Transform Matrices'!Y528+AD484*'4 Transform Matrices'!AC528+AE484*'4 Transform Matrices'!AG528</f>
        <v/>
      </c>
      <c r="AD527" s="80">
        <f>AC484*'4 Transform Matrices'!Z528+AD484*'4 Transform Matrices'!AD528+AE484*'4 Transform Matrices'!AH528</f>
        <v/>
      </c>
      <c r="AE527" s="80">
        <f>AC484*'4 Transform Matrices'!AA528+AD484*'4 Transform Matrices'!AE528+AE484*'4 Transform Matrices'!AI528</f>
        <v/>
      </c>
      <c r="AF527" s="80">
        <f>AC484*'4 Transform Matrices'!AB528+AD484*'4 Transform Matrices'!AF528+AE484*'4 Transform Matrices'!AJ528+AF484</f>
        <v/>
      </c>
      <c r="AG527" s="82">
        <f>MAX(ABS(I527-U527),ABS(J527-V527),ABS(K527-W527),ABS(L527-X527),ABS(M527-Y527),ABS(N527-Z527),ABS(O527-AA527),ABS(P527-AB527),ABS(Q527-AC527),ABS(R527-AD527),ABS(S527-AE527),ABS(T527-AF527))</f>
        <v/>
      </c>
      <c r="AI527" s="14" t="inlineStr"/>
    </row>
    <row r="528">
      <c r="A528" s="65" t="inlineStr">
        <is>
          <t>- HESCO cell (upper)</t>
        </is>
      </c>
      <c r="B528" s="52" t="inlineStr">
        <is>
          <t>BASE-45</t>
        </is>
      </c>
      <c r="C528" s="63" t="inlineStr">
        <is>
          <t>Cube</t>
        </is>
      </c>
      <c r="D528" s="52" t="inlineStr">
        <is>
          <t>BASE-01</t>
        </is>
      </c>
      <c r="E528" s="52" t="n">
        <v>2</v>
      </c>
      <c r="F528" s="54">
        <f>L528</f>
        <v/>
      </c>
      <c r="G528" s="54">
        <f>P528</f>
        <v/>
      </c>
      <c r="H528" s="54">
        <f>T528</f>
        <v/>
      </c>
      <c r="I528" s="81" t="n">
        <v>-0.918422222</v>
      </c>
      <c r="J528" s="81" t="n">
        <v>0</v>
      </c>
      <c r="K528" s="81" t="n">
        <v>-0.479842812</v>
      </c>
      <c r="L528" s="81" t="n">
        <v>15.3911877</v>
      </c>
      <c r="M528" s="81" t="n">
        <v>0</v>
      </c>
      <c r="N528" s="81" t="n">
        <v>1.39999998</v>
      </c>
      <c r="O528" s="81" t="n">
        <v>0</v>
      </c>
      <c r="P528" s="81" t="n">
        <v>1.79999995</v>
      </c>
      <c r="Q528" s="81" t="n">
        <v>0.46626237</v>
      </c>
      <c r="R528" s="81" t="n">
        <v>0</v>
      </c>
      <c r="S528" s="81" t="n">
        <v>-0.945172369</v>
      </c>
      <c r="T528" s="81" t="n">
        <v>30.3168488</v>
      </c>
      <c r="U528" s="80">
        <f>U484*'4 Transform Matrices'!Y529+V484*'4 Transform Matrices'!AC529+W484*'4 Transform Matrices'!AG529</f>
        <v/>
      </c>
      <c r="V528" s="80">
        <f>U484*'4 Transform Matrices'!Z529+V484*'4 Transform Matrices'!AD529+W484*'4 Transform Matrices'!AH529</f>
        <v/>
      </c>
      <c r="W528" s="80">
        <f>U484*'4 Transform Matrices'!AA529+V484*'4 Transform Matrices'!AE529+W484*'4 Transform Matrices'!AI529</f>
        <v/>
      </c>
      <c r="X528" s="80">
        <f>U484*'4 Transform Matrices'!AB529+V484*'4 Transform Matrices'!AF529+W484*'4 Transform Matrices'!AJ529+X484</f>
        <v/>
      </c>
      <c r="Y528" s="80">
        <f>Y484*'4 Transform Matrices'!Y529+Z484*'4 Transform Matrices'!AC529+AA484*'4 Transform Matrices'!AG529</f>
        <v/>
      </c>
      <c r="Z528" s="80">
        <f>Y484*'4 Transform Matrices'!Z529+Z484*'4 Transform Matrices'!AD529+AA484*'4 Transform Matrices'!AH529</f>
        <v/>
      </c>
      <c r="AA528" s="80">
        <f>Y484*'4 Transform Matrices'!AA529+Z484*'4 Transform Matrices'!AE529+AA484*'4 Transform Matrices'!AI529</f>
        <v/>
      </c>
      <c r="AB528" s="80">
        <f>Y484*'4 Transform Matrices'!AB529+Z484*'4 Transform Matrices'!AF529+AA484*'4 Transform Matrices'!AJ529+AB484</f>
        <v/>
      </c>
      <c r="AC528" s="80">
        <f>AC484*'4 Transform Matrices'!Y529+AD484*'4 Transform Matrices'!AC529+AE484*'4 Transform Matrices'!AG529</f>
        <v/>
      </c>
      <c r="AD528" s="80">
        <f>AC484*'4 Transform Matrices'!Z529+AD484*'4 Transform Matrices'!AD529+AE484*'4 Transform Matrices'!AH529</f>
        <v/>
      </c>
      <c r="AE528" s="80">
        <f>AC484*'4 Transform Matrices'!AA529+AD484*'4 Transform Matrices'!AE529+AE484*'4 Transform Matrices'!AI529</f>
        <v/>
      </c>
      <c r="AF528" s="80">
        <f>AC484*'4 Transform Matrices'!AB529+AD484*'4 Transform Matrices'!AF529+AE484*'4 Transform Matrices'!AJ529+AF484</f>
        <v/>
      </c>
      <c r="AG528" s="82">
        <f>MAX(ABS(I528-U528),ABS(J528-V528),ABS(K528-W528),ABS(L528-X528),ABS(M528-Y528),ABS(N528-Z528),ABS(O528-AA528),ABS(P528-AB528),ABS(Q528-AC528),ABS(R528-AD528),ABS(S528-AE528),ABS(T528-AF528))</f>
        <v/>
      </c>
      <c r="AI528" s="14" t="inlineStr"/>
    </row>
    <row r="529">
      <c r="A529" s="65" t="inlineStr">
        <is>
          <t>- HESCO cell</t>
        </is>
      </c>
      <c r="B529" s="52" t="inlineStr">
        <is>
          <t>BASE-46</t>
        </is>
      </c>
      <c r="C529" s="63" t="inlineStr">
        <is>
          <t>Cube</t>
        </is>
      </c>
      <c r="D529" s="52" t="inlineStr">
        <is>
          <t>BASE-01</t>
        </is>
      </c>
      <c r="E529" s="52" t="n">
        <v>2</v>
      </c>
      <c r="F529" s="54">
        <f>L529</f>
        <v/>
      </c>
      <c r="G529" s="54">
        <f>P529</f>
        <v/>
      </c>
      <c r="H529" s="54">
        <f>T529</f>
        <v/>
      </c>
      <c r="I529" s="81" t="n">
        <v>-0.931714118</v>
      </c>
      <c r="J529" s="81" t="n">
        <v>0</v>
      </c>
      <c r="K529" s="81" t="n">
        <v>-0.451889247</v>
      </c>
      <c r="L529" s="81" t="n">
        <v>14.4945593</v>
      </c>
      <c r="M529" s="81" t="n">
        <v>0</v>
      </c>
      <c r="N529" s="81" t="n">
        <v>1.39999998</v>
      </c>
      <c r="O529" s="81" t="n">
        <v>0</v>
      </c>
      <c r="P529" s="81" t="n">
        <v>0.399999976</v>
      </c>
      <c r="Q529" s="81" t="n">
        <v>0.439099938</v>
      </c>
      <c r="R529" s="81" t="n">
        <v>0</v>
      </c>
      <c r="S529" s="81" t="n">
        <v>-0.958851397</v>
      </c>
      <c r="T529" s="81" t="n">
        <v>30.7556133</v>
      </c>
      <c r="U529" s="80">
        <f>U484*'4 Transform Matrices'!Y530+V484*'4 Transform Matrices'!AC530+W484*'4 Transform Matrices'!AG530</f>
        <v/>
      </c>
      <c r="V529" s="80">
        <f>U484*'4 Transform Matrices'!Z530+V484*'4 Transform Matrices'!AD530+W484*'4 Transform Matrices'!AH530</f>
        <v/>
      </c>
      <c r="W529" s="80">
        <f>U484*'4 Transform Matrices'!AA530+V484*'4 Transform Matrices'!AE530+W484*'4 Transform Matrices'!AI530</f>
        <v/>
      </c>
      <c r="X529" s="80">
        <f>U484*'4 Transform Matrices'!AB530+V484*'4 Transform Matrices'!AF530+W484*'4 Transform Matrices'!AJ530+X484</f>
        <v/>
      </c>
      <c r="Y529" s="80">
        <f>Y484*'4 Transform Matrices'!Y530+Z484*'4 Transform Matrices'!AC530+AA484*'4 Transform Matrices'!AG530</f>
        <v/>
      </c>
      <c r="Z529" s="80">
        <f>Y484*'4 Transform Matrices'!Z530+Z484*'4 Transform Matrices'!AD530+AA484*'4 Transform Matrices'!AH530</f>
        <v/>
      </c>
      <c r="AA529" s="80">
        <f>Y484*'4 Transform Matrices'!AA530+Z484*'4 Transform Matrices'!AE530+AA484*'4 Transform Matrices'!AI530</f>
        <v/>
      </c>
      <c r="AB529" s="80">
        <f>Y484*'4 Transform Matrices'!AB530+Z484*'4 Transform Matrices'!AF530+AA484*'4 Transform Matrices'!AJ530+AB484</f>
        <v/>
      </c>
      <c r="AC529" s="80">
        <f>AC484*'4 Transform Matrices'!Y530+AD484*'4 Transform Matrices'!AC530+AE484*'4 Transform Matrices'!AG530</f>
        <v/>
      </c>
      <c r="AD529" s="80">
        <f>AC484*'4 Transform Matrices'!Z530+AD484*'4 Transform Matrices'!AD530+AE484*'4 Transform Matrices'!AH530</f>
        <v/>
      </c>
      <c r="AE529" s="80">
        <f>AC484*'4 Transform Matrices'!AA530+AD484*'4 Transform Matrices'!AE530+AE484*'4 Transform Matrices'!AI530</f>
        <v/>
      </c>
      <c r="AF529" s="80">
        <f>AC484*'4 Transform Matrices'!AB530+AD484*'4 Transform Matrices'!AF530+AE484*'4 Transform Matrices'!AJ530+AF484</f>
        <v/>
      </c>
      <c r="AG529" s="82">
        <f>MAX(ABS(I529-U529),ABS(J529-V529),ABS(K529-W529),ABS(L529-X529),ABS(M529-Y529),ABS(N529-Z529),ABS(O529-AA529),ABS(P529-AB529),ABS(Q529-AC529),ABS(R529-AD529),ABS(S529-AE529),ABS(T529-AF529))</f>
        <v/>
      </c>
      <c r="AI529" s="14" t="inlineStr"/>
    </row>
    <row r="530">
      <c r="A530" s="65" t="inlineStr">
        <is>
          <t>- HESCO cell (upper)</t>
        </is>
      </c>
      <c r="B530" s="52" t="inlineStr">
        <is>
          <t>BASE-47</t>
        </is>
      </c>
      <c r="C530" s="63" t="inlineStr">
        <is>
          <t>Cube</t>
        </is>
      </c>
      <c r="D530" s="52" t="inlineStr">
        <is>
          <t>BASE-01</t>
        </is>
      </c>
      <c r="E530" s="52" t="n">
        <v>2</v>
      </c>
      <c r="F530" s="54">
        <f>L530</f>
        <v/>
      </c>
      <c r="G530" s="54">
        <f>P530</f>
        <v/>
      </c>
      <c r="H530" s="54">
        <f>T530</f>
        <v/>
      </c>
      <c r="I530" s="81" t="n">
        <v>-0.931714118</v>
      </c>
      <c r="J530" s="81" t="n">
        <v>0</v>
      </c>
      <c r="K530" s="81" t="n">
        <v>-0.451889247</v>
      </c>
      <c r="L530" s="81" t="n">
        <v>14.4945593</v>
      </c>
      <c r="M530" s="81" t="n">
        <v>0</v>
      </c>
      <c r="N530" s="81" t="n">
        <v>1.39999998</v>
      </c>
      <c r="O530" s="81" t="n">
        <v>0</v>
      </c>
      <c r="P530" s="81" t="n">
        <v>1.79999995</v>
      </c>
      <c r="Q530" s="81" t="n">
        <v>0.439099938</v>
      </c>
      <c r="R530" s="81" t="n">
        <v>0</v>
      </c>
      <c r="S530" s="81" t="n">
        <v>-0.958851397</v>
      </c>
      <c r="T530" s="81" t="n">
        <v>30.7556133</v>
      </c>
      <c r="U530" s="80">
        <f>U484*'4 Transform Matrices'!Y531+V484*'4 Transform Matrices'!AC531+W484*'4 Transform Matrices'!AG531</f>
        <v/>
      </c>
      <c r="V530" s="80">
        <f>U484*'4 Transform Matrices'!Z531+V484*'4 Transform Matrices'!AD531+W484*'4 Transform Matrices'!AH531</f>
        <v/>
      </c>
      <c r="W530" s="80">
        <f>U484*'4 Transform Matrices'!AA531+V484*'4 Transform Matrices'!AE531+W484*'4 Transform Matrices'!AI531</f>
        <v/>
      </c>
      <c r="X530" s="80">
        <f>U484*'4 Transform Matrices'!AB531+V484*'4 Transform Matrices'!AF531+W484*'4 Transform Matrices'!AJ531+X484</f>
        <v/>
      </c>
      <c r="Y530" s="80">
        <f>Y484*'4 Transform Matrices'!Y531+Z484*'4 Transform Matrices'!AC531+AA484*'4 Transform Matrices'!AG531</f>
        <v/>
      </c>
      <c r="Z530" s="80">
        <f>Y484*'4 Transform Matrices'!Z531+Z484*'4 Transform Matrices'!AD531+AA484*'4 Transform Matrices'!AH531</f>
        <v/>
      </c>
      <c r="AA530" s="80">
        <f>Y484*'4 Transform Matrices'!AA531+Z484*'4 Transform Matrices'!AE531+AA484*'4 Transform Matrices'!AI531</f>
        <v/>
      </c>
      <c r="AB530" s="80">
        <f>Y484*'4 Transform Matrices'!AB531+Z484*'4 Transform Matrices'!AF531+AA484*'4 Transform Matrices'!AJ531+AB484</f>
        <v/>
      </c>
      <c r="AC530" s="80">
        <f>AC484*'4 Transform Matrices'!Y531+AD484*'4 Transform Matrices'!AC531+AE484*'4 Transform Matrices'!AG531</f>
        <v/>
      </c>
      <c r="AD530" s="80">
        <f>AC484*'4 Transform Matrices'!Z531+AD484*'4 Transform Matrices'!AD531+AE484*'4 Transform Matrices'!AH531</f>
        <v/>
      </c>
      <c r="AE530" s="80">
        <f>AC484*'4 Transform Matrices'!AA531+AD484*'4 Transform Matrices'!AE531+AE484*'4 Transform Matrices'!AI531</f>
        <v/>
      </c>
      <c r="AF530" s="80">
        <f>AC484*'4 Transform Matrices'!AB531+AD484*'4 Transform Matrices'!AF531+AE484*'4 Transform Matrices'!AJ531+AF484</f>
        <v/>
      </c>
      <c r="AG530" s="82">
        <f>MAX(ABS(I530-U530),ABS(J530-V530),ABS(K530-W530),ABS(L530-X530),ABS(M530-Y530),ABS(N530-Z530),ABS(O530-AA530),ABS(P530-AB530),ABS(Q530-AC530),ABS(R530-AD530),ABS(S530-AE530),ABS(T530-AF530))</f>
        <v/>
      </c>
      <c r="AI530" s="14" t="inlineStr"/>
    </row>
    <row r="531">
      <c r="A531" s="65" t="inlineStr">
        <is>
          <t>- HESCO cell</t>
        </is>
      </c>
      <c r="B531" s="52" t="inlineStr">
        <is>
          <t>BASE-48</t>
        </is>
      </c>
      <c r="C531" s="63" t="inlineStr">
        <is>
          <t>Cube</t>
        </is>
      </c>
      <c r="D531" s="52" t="inlineStr">
        <is>
          <t>BASE-01</t>
        </is>
      </c>
      <c r="E531" s="52" t="n">
        <v>2</v>
      </c>
      <c r="F531" s="54">
        <f>L531</f>
        <v/>
      </c>
      <c r="G531" s="54">
        <f>P531</f>
        <v/>
      </c>
      <c r="H531" s="54">
        <f>T531</f>
        <v/>
      </c>
      <c r="I531" s="81" t="n">
        <v>-0.944203019</v>
      </c>
      <c r="J531" s="81" t="n">
        <v>0</v>
      </c>
      <c r="K531" s="81" t="n">
        <v>-0.423545897</v>
      </c>
      <c r="L531" s="81" t="n">
        <v>13.585433</v>
      </c>
      <c r="M531" s="81" t="n">
        <v>0</v>
      </c>
      <c r="N531" s="81" t="n">
        <v>1.39999998</v>
      </c>
      <c r="O531" s="81" t="n">
        <v>0</v>
      </c>
      <c r="P531" s="81" t="n">
        <v>0.399999976</v>
      </c>
      <c r="Q531" s="81" t="n">
        <v>0.411558777</v>
      </c>
      <c r="R531" s="81" t="n">
        <v>0</v>
      </c>
      <c r="S531" s="81" t="n">
        <v>-0.971704066</v>
      </c>
      <c r="T531" s="81" t="n">
        <v>31.1678677</v>
      </c>
      <c r="U531" s="80">
        <f>U484*'4 Transform Matrices'!Y532+V484*'4 Transform Matrices'!AC532+W484*'4 Transform Matrices'!AG532</f>
        <v/>
      </c>
      <c r="V531" s="80">
        <f>U484*'4 Transform Matrices'!Z532+V484*'4 Transform Matrices'!AD532+W484*'4 Transform Matrices'!AH532</f>
        <v/>
      </c>
      <c r="W531" s="80">
        <f>U484*'4 Transform Matrices'!AA532+V484*'4 Transform Matrices'!AE532+W484*'4 Transform Matrices'!AI532</f>
        <v/>
      </c>
      <c r="X531" s="80">
        <f>U484*'4 Transform Matrices'!AB532+V484*'4 Transform Matrices'!AF532+W484*'4 Transform Matrices'!AJ532+X484</f>
        <v/>
      </c>
      <c r="Y531" s="80">
        <f>Y484*'4 Transform Matrices'!Y532+Z484*'4 Transform Matrices'!AC532+AA484*'4 Transform Matrices'!AG532</f>
        <v/>
      </c>
      <c r="Z531" s="80">
        <f>Y484*'4 Transform Matrices'!Z532+Z484*'4 Transform Matrices'!AD532+AA484*'4 Transform Matrices'!AH532</f>
        <v/>
      </c>
      <c r="AA531" s="80">
        <f>Y484*'4 Transform Matrices'!AA532+Z484*'4 Transform Matrices'!AE532+AA484*'4 Transform Matrices'!AI532</f>
        <v/>
      </c>
      <c r="AB531" s="80">
        <f>Y484*'4 Transform Matrices'!AB532+Z484*'4 Transform Matrices'!AF532+AA484*'4 Transform Matrices'!AJ532+AB484</f>
        <v/>
      </c>
      <c r="AC531" s="80">
        <f>AC484*'4 Transform Matrices'!Y532+AD484*'4 Transform Matrices'!AC532+AE484*'4 Transform Matrices'!AG532</f>
        <v/>
      </c>
      <c r="AD531" s="80">
        <f>AC484*'4 Transform Matrices'!Z532+AD484*'4 Transform Matrices'!AD532+AE484*'4 Transform Matrices'!AH532</f>
        <v/>
      </c>
      <c r="AE531" s="80">
        <f>AC484*'4 Transform Matrices'!AA532+AD484*'4 Transform Matrices'!AE532+AE484*'4 Transform Matrices'!AI532</f>
        <v/>
      </c>
      <c r="AF531" s="80">
        <f>AC484*'4 Transform Matrices'!AB532+AD484*'4 Transform Matrices'!AF532+AE484*'4 Transform Matrices'!AJ532+AF484</f>
        <v/>
      </c>
      <c r="AG531" s="82">
        <f>MAX(ABS(I531-U531),ABS(J531-V531),ABS(K531-W531),ABS(L531-X531),ABS(M531-Y531),ABS(N531-Z531),ABS(O531-AA531),ABS(P531-AB531),ABS(Q531-AC531),ABS(R531-AD531),ABS(S531-AE531),ABS(T531-AF531))</f>
        <v/>
      </c>
      <c r="AI531" s="14" t="inlineStr"/>
    </row>
    <row r="532">
      <c r="A532" s="65" t="inlineStr">
        <is>
          <t>- HESCO cell (upper)</t>
        </is>
      </c>
      <c r="B532" s="52" t="inlineStr">
        <is>
          <t>BASE-49</t>
        </is>
      </c>
      <c r="C532" s="63" t="inlineStr">
        <is>
          <t>Cube</t>
        </is>
      </c>
      <c r="D532" s="52" t="inlineStr">
        <is>
          <t>BASE-01</t>
        </is>
      </c>
      <c r="E532" s="52" t="n">
        <v>2</v>
      </c>
      <c r="F532" s="54">
        <f>L532</f>
        <v/>
      </c>
      <c r="G532" s="54">
        <f>P532</f>
        <v/>
      </c>
      <c r="H532" s="54">
        <f>T532</f>
        <v/>
      </c>
      <c r="I532" s="81" t="n">
        <v>-0.944203019</v>
      </c>
      <c r="J532" s="81" t="n">
        <v>0</v>
      </c>
      <c r="K532" s="81" t="n">
        <v>-0.423545897</v>
      </c>
      <c r="L532" s="81" t="n">
        <v>13.585433</v>
      </c>
      <c r="M532" s="81" t="n">
        <v>0</v>
      </c>
      <c r="N532" s="81" t="n">
        <v>1.39999998</v>
      </c>
      <c r="O532" s="81" t="n">
        <v>0</v>
      </c>
      <c r="P532" s="81" t="n">
        <v>1.79999995</v>
      </c>
      <c r="Q532" s="81" t="n">
        <v>0.411558777</v>
      </c>
      <c r="R532" s="81" t="n">
        <v>0</v>
      </c>
      <c r="S532" s="81" t="n">
        <v>-0.971704066</v>
      </c>
      <c r="T532" s="81" t="n">
        <v>31.1678677</v>
      </c>
      <c r="U532" s="80">
        <f>U484*'4 Transform Matrices'!Y533+V484*'4 Transform Matrices'!AC533+W484*'4 Transform Matrices'!AG533</f>
        <v/>
      </c>
      <c r="V532" s="80">
        <f>U484*'4 Transform Matrices'!Z533+V484*'4 Transform Matrices'!AD533+W484*'4 Transform Matrices'!AH533</f>
        <v/>
      </c>
      <c r="W532" s="80">
        <f>U484*'4 Transform Matrices'!AA533+V484*'4 Transform Matrices'!AE533+W484*'4 Transform Matrices'!AI533</f>
        <v/>
      </c>
      <c r="X532" s="80">
        <f>U484*'4 Transform Matrices'!AB533+V484*'4 Transform Matrices'!AF533+W484*'4 Transform Matrices'!AJ533+X484</f>
        <v/>
      </c>
      <c r="Y532" s="80">
        <f>Y484*'4 Transform Matrices'!Y533+Z484*'4 Transform Matrices'!AC533+AA484*'4 Transform Matrices'!AG533</f>
        <v/>
      </c>
      <c r="Z532" s="80">
        <f>Y484*'4 Transform Matrices'!Z533+Z484*'4 Transform Matrices'!AD533+AA484*'4 Transform Matrices'!AH533</f>
        <v/>
      </c>
      <c r="AA532" s="80">
        <f>Y484*'4 Transform Matrices'!AA533+Z484*'4 Transform Matrices'!AE533+AA484*'4 Transform Matrices'!AI533</f>
        <v/>
      </c>
      <c r="AB532" s="80">
        <f>Y484*'4 Transform Matrices'!AB533+Z484*'4 Transform Matrices'!AF533+AA484*'4 Transform Matrices'!AJ533+AB484</f>
        <v/>
      </c>
      <c r="AC532" s="80">
        <f>AC484*'4 Transform Matrices'!Y533+AD484*'4 Transform Matrices'!AC533+AE484*'4 Transform Matrices'!AG533</f>
        <v/>
      </c>
      <c r="AD532" s="80">
        <f>AC484*'4 Transform Matrices'!Z533+AD484*'4 Transform Matrices'!AD533+AE484*'4 Transform Matrices'!AH533</f>
        <v/>
      </c>
      <c r="AE532" s="80">
        <f>AC484*'4 Transform Matrices'!AA533+AD484*'4 Transform Matrices'!AE533+AE484*'4 Transform Matrices'!AI533</f>
        <v/>
      </c>
      <c r="AF532" s="80">
        <f>AC484*'4 Transform Matrices'!AB533+AD484*'4 Transform Matrices'!AF533+AE484*'4 Transform Matrices'!AJ533+AF484</f>
        <v/>
      </c>
      <c r="AG532" s="82">
        <f>MAX(ABS(I532-U532),ABS(J532-V532),ABS(K532-W532),ABS(L532-X532),ABS(M532-Y532),ABS(N532-Z532),ABS(O532-AA532),ABS(P532-AB532),ABS(Q532-AC532),ABS(R532-AD532),ABS(S532-AE532),ABS(T532-AF532))</f>
        <v/>
      </c>
      <c r="AI532" s="14" t="inlineStr"/>
    </row>
    <row r="533">
      <c r="A533" s="65" t="inlineStr">
        <is>
          <t>- HESCO cell</t>
        </is>
      </c>
      <c r="B533" s="52" t="inlineStr">
        <is>
          <t>BASE-50</t>
        </is>
      </c>
      <c r="C533" s="63" t="inlineStr">
        <is>
          <t>Cube</t>
        </is>
      </c>
      <c r="D533" s="52" t="inlineStr">
        <is>
          <t>BASE-01</t>
        </is>
      </c>
      <c r="E533" s="52" t="n">
        <v>2</v>
      </c>
      <c r="F533" s="54">
        <f>L533</f>
        <v/>
      </c>
      <c r="G533" s="54">
        <f>P533</f>
        <v/>
      </c>
      <c r="H533" s="54">
        <f>T533</f>
        <v/>
      </c>
      <c r="I533" s="81" t="n">
        <v>-0.955878019</v>
      </c>
      <c r="J533" s="81" t="n">
        <v>0</v>
      </c>
      <c r="K533" s="81" t="n">
        <v>-0.394837499</v>
      </c>
      <c r="L533" s="81" t="n">
        <v>12.6646004</v>
      </c>
      <c r="M533" s="81" t="n">
        <v>0</v>
      </c>
      <c r="N533" s="81" t="n">
        <v>1.39999998</v>
      </c>
      <c r="O533" s="81" t="n">
        <v>0</v>
      </c>
      <c r="P533" s="81" t="n">
        <v>0.399999976</v>
      </c>
      <c r="Q533" s="81" t="n">
        <v>0.383662879</v>
      </c>
      <c r="R533" s="81" t="n">
        <v>0</v>
      </c>
      <c r="S533" s="81" t="n">
        <v>-0.98371911</v>
      </c>
      <c r="T533" s="81" t="n">
        <v>31.5532551</v>
      </c>
      <c r="U533" s="80">
        <f>U484*'4 Transform Matrices'!Y534+V484*'4 Transform Matrices'!AC534+W484*'4 Transform Matrices'!AG534</f>
        <v/>
      </c>
      <c r="V533" s="80">
        <f>U484*'4 Transform Matrices'!Z534+V484*'4 Transform Matrices'!AD534+W484*'4 Transform Matrices'!AH534</f>
        <v/>
      </c>
      <c r="W533" s="80">
        <f>U484*'4 Transform Matrices'!AA534+V484*'4 Transform Matrices'!AE534+W484*'4 Transform Matrices'!AI534</f>
        <v/>
      </c>
      <c r="X533" s="80">
        <f>U484*'4 Transform Matrices'!AB534+V484*'4 Transform Matrices'!AF534+W484*'4 Transform Matrices'!AJ534+X484</f>
        <v/>
      </c>
      <c r="Y533" s="80">
        <f>Y484*'4 Transform Matrices'!Y534+Z484*'4 Transform Matrices'!AC534+AA484*'4 Transform Matrices'!AG534</f>
        <v/>
      </c>
      <c r="Z533" s="80">
        <f>Y484*'4 Transform Matrices'!Z534+Z484*'4 Transform Matrices'!AD534+AA484*'4 Transform Matrices'!AH534</f>
        <v/>
      </c>
      <c r="AA533" s="80">
        <f>Y484*'4 Transform Matrices'!AA534+Z484*'4 Transform Matrices'!AE534+AA484*'4 Transform Matrices'!AI534</f>
        <v/>
      </c>
      <c r="AB533" s="80">
        <f>Y484*'4 Transform Matrices'!AB534+Z484*'4 Transform Matrices'!AF534+AA484*'4 Transform Matrices'!AJ534+AB484</f>
        <v/>
      </c>
      <c r="AC533" s="80">
        <f>AC484*'4 Transform Matrices'!Y534+AD484*'4 Transform Matrices'!AC534+AE484*'4 Transform Matrices'!AG534</f>
        <v/>
      </c>
      <c r="AD533" s="80">
        <f>AC484*'4 Transform Matrices'!Z534+AD484*'4 Transform Matrices'!AD534+AE484*'4 Transform Matrices'!AH534</f>
        <v/>
      </c>
      <c r="AE533" s="80">
        <f>AC484*'4 Transform Matrices'!AA534+AD484*'4 Transform Matrices'!AE534+AE484*'4 Transform Matrices'!AI534</f>
        <v/>
      </c>
      <c r="AF533" s="80">
        <f>AC484*'4 Transform Matrices'!AB534+AD484*'4 Transform Matrices'!AF534+AE484*'4 Transform Matrices'!AJ534+AF484</f>
        <v/>
      </c>
      <c r="AG533" s="82">
        <f>MAX(ABS(I533-U533),ABS(J533-V533),ABS(K533-W533),ABS(L533-X533),ABS(M533-Y533),ABS(N533-Z533),ABS(O533-AA533),ABS(P533-AB533),ABS(Q533-AC533),ABS(R533-AD533),ABS(S533-AE533),ABS(T533-AF533))</f>
        <v/>
      </c>
      <c r="AI533" s="14" t="inlineStr"/>
    </row>
    <row r="534">
      <c r="A534" s="65" t="inlineStr">
        <is>
          <t>- HESCO cell</t>
        </is>
      </c>
      <c r="B534" s="52" t="inlineStr">
        <is>
          <t>BASE-51</t>
        </is>
      </c>
      <c r="C534" s="63" t="inlineStr">
        <is>
          <t>Cube</t>
        </is>
      </c>
      <c r="D534" s="52" t="inlineStr">
        <is>
          <t>BASE-01</t>
        </is>
      </c>
      <c r="E534" s="52" t="n">
        <v>2</v>
      </c>
      <c r="F534" s="54">
        <f>L534</f>
        <v/>
      </c>
      <c r="G534" s="54">
        <f>P534</f>
        <v/>
      </c>
      <c r="H534" s="54">
        <f>T534</f>
        <v/>
      </c>
      <c r="I534" s="81" t="n">
        <v>-0.966728926</v>
      </c>
      <c r="J534" s="81" t="n">
        <v>0</v>
      </c>
      <c r="K534" s="81" t="n">
        <v>-0.365788937</v>
      </c>
      <c r="L534" s="81" t="n">
        <v>11.732851</v>
      </c>
      <c r="M534" s="81" t="n">
        <v>0</v>
      </c>
      <c r="N534" s="81" t="n">
        <v>1.39999998</v>
      </c>
      <c r="O534" s="81" t="n">
        <v>0</v>
      </c>
      <c r="P534" s="81" t="n">
        <v>0.399999976</v>
      </c>
      <c r="Q534" s="81" t="n">
        <v>0.355436444</v>
      </c>
      <c r="R534" s="81" t="n">
        <v>0</v>
      </c>
      <c r="S534" s="81" t="n">
        <v>-0.994886041</v>
      </c>
      <c r="T534" s="81" t="n">
        <v>31.9114437</v>
      </c>
      <c r="U534" s="80">
        <f>U484*'4 Transform Matrices'!Y535+V484*'4 Transform Matrices'!AC535+W484*'4 Transform Matrices'!AG535</f>
        <v/>
      </c>
      <c r="V534" s="80">
        <f>U484*'4 Transform Matrices'!Z535+V484*'4 Transform Matrices'!AD535+W484*'4 Transform Matrices'!AH535</f>
        <v/>
      </c>
      <c r="W534" s="80">
        <f>U484*'4 Transform Matrices'!AA535+V484*'4 Transform Matrices'!AE535+W484*'4 Transform Matrices'!AI535</f>
        <v/>
      </c>
      <c r="X534" s="80">
        <f>U484*'4 Transform Matrices'!AB535+V484*'4 Transform Matrices'!AF535+W484*'4 Transform Matrices'!AJ535+X484</f>
        <v/>
      </c>
      <c r="Y534" s="80">
        <f>Y484*'4 Transform Matrices'!Y535+Z484*'4 Transform Matrices'!AC535+AA484*'4 Transform Matrices'!AG535</f>
        <v/>
      </c>
      <c r="Z534" s="80">
        <f>Y484*'4 Transform Matrices'!Z535+Z484*'4 Transform Matrices'!AD535+AA484*'4 Transform Matrices'!AH535</f>
        <v/>
      </c>
      <c r="AA534" s="80">
        <f>Y484*'4 Transform Matrices'!AA535+Z484*'4 Transform Matrices'!AE535+AA484*'4 Transform Matrices'!AI535</f>
        <v/>
      </c>
      <c r="AB534" s="80">
        <f>Y484*'4 Transform Matrices'!AB535+Z484*'4 Transform Matrices'!AF535+AA484*'4 Transform Matrices'!AJ535+AB484</f>
        <v/>
      </c>
      <c r="AC534" s="80">
        <f>AC484*'4 Transform Matrices'!Y535+AD484*'4 Transform Matrices'!AC535+AE484*'4 Transform Matrices'!AG535</f>
        <v/>
      </c>
      <c r="AD534" s="80">
        <f>AC484*'4 Transform Matrices'!Z535+AD484*'4 Transform Matrices'!AD535+AE484*'4 Transform Matrices'!AH535</f>
        <v/>
      </c>
      <c r="AE534" s="80">
        <f>AC484*'4 Transform Matrices'!AA535+AD484*'4 Transform Matrices'!AE535+AE484*'4 Transform Matrices'!AI535</f>
        <v/>
      </c>
      <c r="AF534" s="80">
        <f>AC484*'4 Transform Matrices'!AB535+AD484*'4 Transform Matrices'!AF535+AE484*'4 Transform Matrices'!AJ535+AF484</f>
        <v/>
      </c>
      <c r="AG534" s="82">
        <f>MAX(ABS(I534-U534),ABS(J534-V534),ABS(K534-W534),ABS(L534-X534),ABS(M534-Y534),ABS(N534-Z534),ABS(O534-AA534),ABS(P534-AB534),ABS(Q534-AC534),ABS(R534-AD534),ABS(S534-AE534),ABS(T534-AF534))</f>
        <v/>
      </c>
      <c r="AI534" s="14" t="inlineStr"/>
    </row>
    <row r="535">
      <c r="A535" s="65" t="inlineStr">
        <is>
          <t>- HESCO cell</t>
        </is>
      </c>
      <c r="B535" s="52" t="inlineStr">
        <is>
          <t>BASE-52</t>
        </is>
      </c>
      <c r="C535" s="63" t="inlineStr">
        <is>
          <t>Cube</t>
        </is>
      </c>
      <c r="D535" s="52" t="inlineStr">
        <is>
          <t>BASE-01</t>
        </is>
      </c>
      <c r="E535" s="52" t="n">
        <v>2</v>
      </c>
      <c r="F535" s="54">
        <f>L535</f>
        <v/>
      </c>
      <c r="G535" s="54">
        <f>P535</f>
        <v/>
      </c>
      <c r="H535" s="54">
        <f>T535</f>
        <v/>
      </c>
      <c r="I535" s="81" t="n">
        <v>-0.976746738</v>
      </c>
      <c r="J535" s="81" t="n">
        <v>0</v>
      </c>
      <c r="K535" s="81" t="n">
        <v>-0.336424619</v>
      </c>
      <c r="L535" s="81" t="n">
        <v>10.790988</v>
      </c>
      <c r="M535" s="81" t="n">
        <v>0</v>
      </c>
      <c r="N535" s="81" t="n">
        <v>1.39999998</v>
      </c>
      <c r="O535" s="81" t="n">
        <v>0</v>
      </c>
      <c r="P535" s="81" t="n">
        <v>0.399999976</v>
      </c>
      <c r="Q535" s="81" t="n">
        <v>0.326903194</v>
      </c>
      <c r="R535" s="81" t="n">
        <v>0</v>
      </c>
      <c r="S535" s="81" t="n">
        <v>-1.00519562</v>
      </c>
      <c r="T535" s="81" t="n">
        <v>32.2421227</v>
      </c>
      <c r="U535" s="80">
        <f>U484*'4 Transform Matrices'!Y536+V484*'4 Transform Matrices'!AC536+W484*'4 Transform Matrices'!AG536</f>
        <v/>
      </c>
      <c r="V535" s="80">
        <f>U484*'4 Transform Matrices'!Z536+V484*'4 Transform Matrices'!AD536+W484*'4 Transform Matrices'!AH536</f>
        <v/>
      </c>
      <c r="W535" s="80">
        <f>U484*'4 Transform Matrices'!AA536+V484*'4 Transform Matrices'!AE536+W484*'4 Transform Matrices'!AI536</f>
        <v/>
      </c>
      <c r="X535" s="80">
        <f>U484*'4 Transform Matrices'!AB536+V484*'4 Transform Matrices'!AF536+W484*'4 Transform Matrices'!AJ536+X484</f>
        <v/>
      </c>
      <c r="Y535" s="80">
        <f>Y484*'4 Transform Matrices'!Y536+Z484*'4 Transform Matrices'!AC536+AA484*'4 Transform Matrices'!AG536</f>
        <v/>
      </c>
      <c r="Z535" s="80">
        <f>Y484*'4 Transform Matrices'!Z536+Z484*'4 Transform Matrices'!AD536+AA484*'4 Transform Matrices'!AH536</f>
        <v/>
      </c>
      <c r="AA535" s="80">
        <f>Y484*'4 Transform Matrices'!AA536+Z484*'4 Transform Matrices'!AE536+AA484*'4 Transform Matrices'!AI536</f>
        <v/>
      </c>
      <c r="AB535" s="80">
        <f>Y484*'4 Transform Matrices'!AB536+Z484*'4 Transform Matrices'!AF536+AA484*'4 Transform Matrices'!AJ536+AB484</f>
        <v/>
      </c>
      <c r="AC535" s="80">
        <f>AC484*'4 Transform Matrices'!Y536+AD484*'4 Transform Matrices'!AC536+AE484*'4 Transform Matrices'!AG536</f>
        <v/>
      </c>
      <c r="AD535" s="80">
        <f>AC484*'4 Transform Matrices'!Z536+AD484*'4 Transform Matrices'!AD536+AE484*'4 Transform Matrices'!AH536</f>
        <v/>
      </c>
      <c r="AE535" s="80">
        <f>AC484*'4 Transform Matrices'!AA536+AD484*'4 Transform Matrices'!AE536+AE484*'4 Transform Matrices'!AI536</f>
        <v/>
      </c>
      <c r="AF535" s="80">
        <f>AC484*'4 Transform Matrices'!AB536+AD484*'4 Transform Matrices'!AF536+AE484*'4 Transform Matrices'!AJ536+AF484</f>
        <v/>
      </c>
      <c r="AG535" s="82">
        <f>MAX(ABS(I535-U535),ABS(J535-V535),ABS(K535-W535),ABS(L535-X535),ABS(M535-Y535),ABS(N535-Z535),ABS(O535-AA535),ABS(P535-AB535),ABS(Q535-AC535),ABS(R535-AD535),ABS(S535-AE535),ABS(T535-AF535))</f>
        <v/>
      </c>
      <c r="AI535" s="14" t="inlineStr"/>
    </row>
    <row r="536">
      <c r="A536" s="65" t="inlineStr">
        <is>
          <t>- HESCO cell</t>
        </is>
      </c>
      <c r="B536" s="52" t="inlineStr">
        <is>
          <t>BASE-53</t>
        </is>
      </c>
      <c r="C536" s="63" t="inlineStr">
        <is>
          <t>Cube</t>
        </is>
      </c>
      <c r="D536" s="52" t="inlineStr">
        <is>
          <t>BASE-01</t>
        </is>
      </c>
      <c r="E536" s="52" t="n">
        <v>2</v>
      </c>
      <c r="F536" s="54">
        <f>L536</f>
        <v/>
      </c>
      <c r="G536" s="54">
        <f>P536</f>
        <v/>
      </c>
      <c r="H536" s="54">
        <f>T536</f>
        <v/>
      </c>
      <c r="I536" s="81" t="n">
        <v>-0.985922396</v>
      </c>
      <c r="J536" s="81" t="n">
        <v>0</v>
      </c>
      <c r="K536" s="81" t="n">
        <v>-0.30677104</v>
      </c>
      <c r="L536" s="81" t="n">
        <v>9.839819909999999</v>
      </c>
      <c r="M536" s="81" t="n">
        <v>0</v>
      </c>
      <c r="N536" s="81" t="n">
        <v>1.39999998</v>
      </c>
      <c r="O536" s="81" t="n">
        <v>0</v>
      </c>
      <c r="P536" s="81" t="n">
        <v>0.399999976</v>
      </c>
      <c r="Q536" s="81" t="n">
        <v>0.298088849</v>
      </c>
      <c r="R536" s="81" t="n">
        <v>0</v>
      </c>
      <c r="S536" s="81" t="n">
        <v>-1.01463854</v>
      </c>
      <c r="T536" s="81" t="n">
        <v>32.5450134</v>
      </c>
      <c r="U536" s="80">
        <f>U484*'4 Transform Matrices'!Y537+V484*'4 Transform Matrices'!AC537+W484*'4 Transform Matrices'!AG537</f>
        <v/>
      </c>
      <c r="V536" s="80">
        <f>U484*'4 Transform Matrices'!Z537+V484*'4 Transform Matrices'!AD537+W484*'4 Transform Matrices'!AH537</f>
        <v/>
      </c>
      <c r="W536" s="80">
        <f>U484*'4 Transform Matrices'!AA537+V484*'4 Transform Matrices'!AE537+W484*'4 Transform Matrices'!AI537</f>
        <v/>
      </c>
      <c r="X536" s="80">
        <f>U484*'4 Transform Matrices'!AB537+V484*'4 Transform Matrices'!AF537+W484*'4 Transform Matrices'!AJ537+X484</f>
        <v/>
      </c>
      <c r="Y536" s="80">
        <f>Y484*'4 Transform Matrices'!Y537+Z484*'4 Transform Matrices'!AC537+AA484*'4 Transform Matrices'!AG537</f>
        <v/>
      </c>
      <c r="Z536" s="80">
        <f>Y484*'4 Transform Matrices'!Z537+Z484*'4 Transform Matrices'!AD537+AA484*'4 Transform Matrices'!AH537</f>
        <v/>
      </c>
      <c r="AA536" s="80">
        <f>Y484*'4 Transform Matrices'!AA537+Z484*'4 Transform Matrices'!AE537+AA484*'4 Transform Matrices'!AI537</f>
        <v/>
      </c>
      <c r="AB536" s="80">
        <f>Y484*'4 Transform Matrices'!AB537+Z484*'4 Transform Matrices'!AF537+AA484*'4 Transform Matrices'!AJ537+AB484</f>
        <v/>
      </c>
      <c r="AC536" s="80">
        <f>AC484*'4 Transform Matrices'!Y537+AD484*'4 Transform Matrices'!AC537+AE484*'4 Transform Matrices'!AG537</f>
        <v/>
      </c>
      <c r="AD536" s="80">
        <f>AC484*'4 Transform Matrices'!Z537+AD484*'4 Transform Matrices'!AD537+AE484*'4 Transform Matrices'!AH537</f>
        <v/>
      </c>
      <c r="AE536" s="80">
        <f>AC484*'4 Transform Matrices'!AA537+AD484*'4 Transform Matrices'!AE537+AE484*'4 Transform Matrices'!AI537</f>
        <v/>
      </c>
      <c r="AF536" s="80">
        <f>AC484*'4 Transform Matrices'!AB537+AD484*'4 Transform Matrices'!AF537+AE484*'4 Transform Matrices'!AJ537+AF484</f>
        <v/>
      </c>
      <c r="AG536" s="82">
        <f>MAX(ABS(I536-U536),ABS(J536-V536),ABS(K536-W536),ABS(L536-X536),ABS(M536-Y536),ABS(N536-Z536),ABS(O536-AA536),ABS(P536-AB536),ABS(Q536-AC536),ABS(R536-AD536),ABS(S536-AE536),ABS(T536-AF536))</f>
        <v/>
      </c>
      <c r="AI536" s="14" t="inlineStr"/>
    </row>
    <row r="537">
      <c r="A537" s="65" t="inlineStr">
        <is>
          <t>- HESCO cell</t>
        </is>
      </c>
      <c r="B537" s="52" t="inlineStr">
        <is>
          <t>BASE-54</t>
        </is>
      </c>
      <c r="C537" s="63" t="inlineStr">
        <is>
          <t>Cube</t>
        </is>
      </c>
      <c r="D537" s="52" t="inlineStr">
        <is>
          <t>BASE-01</t>
        </is>
      </c>
      <c r="E537" s="52" t="n">
        <v>2</v>
      </c>
      <c r="F537" s="54">
        <f>L537</f>
        <v/>
      </c>
      <c r="G537" s="54">
        <f>P537</f>
        <v/>
      </c>
      <c r="H537" s="54">
        <f>T537</f>
        <v/>
      </c>
      <c r="I537" s="81" t="n">
        <v>-0.994248331</v>
      </c>
      <c r="J537" s="81" t="n">
        <v>0</v>
      </c>
      <c r="K537" s="81" t="n">
        <v>-0.276852548</v>
      </c>
      <c r="L537" s="81" t="n">
        <v>8.88017273</v>
      </c>
      <c r="M537" s="81" t="n">
        <v>0</v>
      </c>
      <c r="N537" s="81" t="n">
        <v>1.39999998</v>
      </c>
      <c r="O537" s="81" t="n">
        <v>0</v>
      </c>
      <c r="P537" s="81" t="n">
        <v>0.399999976</v>
      </c>
      <c r="Q537" s="81" t="n">
        <v>0.2690171</v>
      </c>
      <c r="R537" s="81" t="n">
        <v>0</v>
      </c>
      <c r="S537" s="81" t="n">
        <v>-1.02320695</v>
      </c>
      <c r="T537" s="81" t="n">
        <v>32.8198509</v>
      </c>
      <c r="U537" s="80">
        <f>U484*'4 Transform Matrices'!Y538+V484*'4 Transform Matrices'!AC538+W484*'4 Transform Matrices'!AG538</f>
        <v/>
      </c>
      <c r="V537" s="80">
        <f>U484*'4 Transform Matrices'!Z538+V484*'4 Transform Matrices'!AD538+W484*'4 Transform Matrices'!AH538</f>
        <v/>
      </c>
      <c r="W537" s="80">
        <f>U484*'4 Transform Matrices'!AA538+V484*'4 Transform Matrices'!AE538+W484*'4 Transform Matrices'!AI538</f>
        <v/>
      </c>
      <c r="X537" s="80">
        <f>U484*'4 Transform Matrices'!AB538+V484*'4 Transform Matrices'!AF538+W484*'4 Transform Matrices'!AJ538+X484</f>
        <v/>
      </c>
      <c r="Y537" s="80">
        <f>Y484*'4 Transform Matrices'!Y538+Z484*'4 Transform Matrices'!AC538+AA484*'4 Transform Matrices'!AG538</f>
        <v/>
      </c>
      <c r="Z537" s="80">
        <f>Y484*'4 Transform Matrices'!Z538+Z484*'4 Transform Matrices'!AD538+AA484*'4 Transform Matrices'!AH538</f>
        <v/>
      </c>
      <c r="AA537" s="80">
        <f>Y484*'4 Transform Matrices'!AA538+Z484*'4 Transform Matrices'!AE538+AA484*'4 Transform Matrices'!AI538</f>
        <v/>
      </c>
      <c r="AB537" s="80">
        <f>Y484*'4 Transform Matrices'!AB538+Z484*'4 Transform Matrices'!AF538+AA484*'4 Transform Matrices'!AJ538+AB484</f>
        <v/>
      </c>
      <c r="AC537" s="80">
        <f>AC484*'4 Transform Matrices'!Y538+AD484*'4 Transform Matrices'!AC538+AE484*'4 Transform Matrices'!AG538</f>
        <v/>
      </c>
      <c r="AD537" s="80">
        <f>AC484*'4 Transform Matrices'!Z538+AD484*'4 Transform Matrices'!AD538+AE484*'4 Transform Matrices'!AH538</f>
        <v/>
      </c>
      <c r="AE537" s="80">
        <f>AC484*'4 Transform Matrices'!AA538+AD484*'4 Transform Matrices'!AE538+AE484*'4 Transform Matrices'!AI538</f>
        <v/>
      </c>
      <c r="AF537" s="80">
        <f>AC484*'4 Transform Matrices'!AB538+AD484*'4 Transform Matrices'!AF538+AE484*'4 Transform Matrices'!AJ538+AF484</f>
        <v/>
      </c>
      <c r="AG537" s="82">
        <f>MAX(ABS(I537-U537),ABS(J537-V537),ABS(K537-W537),ABS(L537-X537),ABS(M537-Y537),ABS(N537-Z537),ABS(O537-AA537),ABS(P537-AB537),ABS(Q537-AC537),ABS(R537-AD537),ABS(S537-AE537),ABS(T537-AF537))</f>
        <v/>
      </c>
      <c r="AI537" s="14" t="inlineStr"/>
    </row>
    <row r="538">
      <c r="A538" s="65" t="inlineStr">
        <is>
          <t>- HESCO cell</t>
        </is>
      </c>
      <c r="B538" s="52" t="inlineStr">
        <is>
          <t>BASE-55</t>
        </is>
      </c>
      <c r="C538" s="63" t="inlineStr">
        <is>
          <t>Cube</t>
        </is>
      </c>
      <c r="D538" s="52" t="inlineStr">
        <is>
          <t>BASE-01</t>
        </is>
      </c>
      <c r="E538" s="52" t="n">
        <v>2</v>
      </c>
      <c r="F538" s="54">
        <f>L538</f>
        <v/>
      </c>
      <c r="G538" s="54">
        <f>P538</f>
        <v/>
      </c>
      <c r="H538" s="54">
        <f>T538</f>
        <v/>
      </c>
      <c r="I538" s="81" t="n">
        <v>-1.00171733</v>
      </c>
      <c r="J538" s="81" t="n">
        <v>0</v>
      </c>
      <c r="K538" s="81" t="n">
        <v>-0.246695131</v>
      </c>
      <c r="L538" s="81" t="n">
        <v>7.91287279</v>
      </c>
      <c r="M538" s="81" t="n">
        <v>0</v>
      </c>
      <c r="N538" s="81" t="n">
        <v>1.39999998</v>
      </c>
      <c r="O538" s="81" t="n">
        <v>0</v>
      </c>
      <c r="P538" s="81" t="n">
        <v>0.399999976</v>
      </c>
      <c r="Q538" s="81" t="n">
        <v>0.239713192</v>
      </c>
      <c r="R538" s="81" t="n">
        <v>0</v>
      </c>
      <c r="S538" s="81" t="n">
        <v>-1.03089345</v>
      </c>
      <c r="T538" s="81" t="n">
        <v>33.0663948</v>
      </c>
      <c r="U538" s="80">
        <f>U484*'4 Transform Matrices'!Y539+V484*'4 Transform Matrices'!AC539+W484*'4 Transform Matrices'!AG539</f>
        <v/>
      </c>
      <c r="V538" s="80">
        <f>U484*'4 Transform Matrices'!Z539+V484*'4 Transform Matrices'!AD539+W484*'4 Transform Matrices'!AH539</f>
        <v/>
      </c>
      <c r="W538" s="80">
        <f>U484*'4 Transform Matrices'!AA539+V484*'4 Transform Matrices'!AE539+W484*'4 Transform Matrices'!AI539</f>
        <v/>
      </c>
      <c r="X538" s="80">
        <f>U484*'4 Transform Matrices'!AB539+V484*'4 Transform Matrices'!AF539+W484*'4 Transform Matrices'!AJ539+X484</f>
        <v/>
      </c>
      <c r="Y538" s="80">
        <f>Y484*'4 Transform Matrices'!Y539+Z484*'4 Transform Matrices'!AC539+AA484*'4 Transform Matrices'!AG539</f>
        <v/>
      </c>
      <c r="Z538" s="80">
        <f>Y484*'4 Transform Matrices'!Z539+Z484*'4 Transform Matrices'!AD539+AA484*'4 Transform Matrices'!AH539</f>
        <v/>
      </c>
      <c r="AA538" s="80">
        <f>Y484*'4 Transform Matrices'!AA539+Z484*'4 Transform Matrices'!AE539+AA484*'4 Transform Matrices'!AI539</f>
        <v/>
      </c>
      <c r="AB538" s="80">
        <f>Y484*'4 Transform Matrices'!AB539+Z484*'4 Transform Matrices'!AF539+AA484*'4 Transform Matrices'!AJ539+AB484</f>
        <v/>
      </c>
      <c r="AC538" s="80">
        <f>AC484*'4 Transform Matrices'!Y539+AD484*'4 Transform Matrices'!AC539+AE484*'4 Transform Matrices'!AG539</f>
        <v/>
      </c>
      <c r="AD538" s="80">
        <f>AC484*'4 Transform Matrices'!Z539+AD484*'4 Transform Matrices'!AD539+AE484*'4 Transform Matrices'!AH539</f>
        <v/>
      </c>
      <c r="AE538" s="80">
        <f>AC484*'4 Transform Matrices'!AA539+AD484*'4 Transform Matrices'!AE539+AE484*'4 Transform Matrices'!AI539</f>
        <v/>
      </c>
      <c r="AF538" s="80">
        <f>AC484*'4 Transform Matrices'!AB539+AD484*'4 Transform Matrices'!AF539+AE484*'4 Transform Matrices'!AJ539+AF484</f>
        <v/>
      </c>
      <c r="AG538" s="82">
        <f>MAX(ABS(I538-U538),ABS(J538-V538),ABS(K538-W538),ABS(L538-X538),ABS(M538-Y538),ABS(N538-Z538),ABS(O538-AA538),ABS(P538-AB538),ABS(Q538-AC538),ABS(R538-AD538),ABS(S538-AE538),ABS(T538-AF538))</f>
        <v/>
      </c>
      <c r="AI538" s="14" t="inlineStr"/>
    </row>
    <row r="539">
      <c r="A539" s="65" t="inlineStr">
        <is>
          <t>- HESCO cell (upper)</t>
        </is>
      </c>
      <c r="B539" s="52" t="inlineStr">
        <is>
          <t>BASE-56</t>
        </is>
      </c>
      <c r="C539" s="63" t="inlineStr">
        <is>
          <t>Cube</t>
        </is>
      </c>
      <c r="D539" s="52" t="inlineStr">
        <is>
          <t>BASE-01</t>
        </is>
      </c>
      <c r="E539" s="52" t="n">
        <v>2</v>
      </c>
      <c r="F539" s="54">
        <f>L539</f>
        <v/>
      </c>
      <c r="G539" s="54">
        <f>P539</f>
        <v/>
      </c>
      <c r="H539" s="54">
        <f>T539</f>
        <v/>
      </c>
      <c r="I539" s="81" t="n">
        <v>-1.00171733</v>
      </c>
      <c r="J539" s="81" t="n">
        <v>0</v>
      </c>
      <c r="K539" s="81" t="n">
        <v>-0.246695131</v>
      </c>
      <c r="L539" s="81" t="n">
        <v>7.91287279</v>
      </c>
      <c r="M539" s="81" t="n">
        <v>0</v>
      </c>
      <c r="N539" s="81" t="n">
        <v>1.39999998</v>
      </c>
      <c r="O539" s="81" t="n">
        <v>0</v>
      </c>
      <c r="P539" s="81" t="n">
        <v>1.79999995</v>
      </c>
      <c r="Q539" s="81" t="n">
        <v>0.239713192</v>
      </c>
      <c r="R539" s="81" t="n">
        <v>0</v>
      </c>
      <c r="S539" s="81" t="n">
        <v>-1.03089345</v>
      </c>
      <c r="T539" s="81" t="n">
        <v>33.0663948</v>
      </c>
      <c r="U539" s="80">
        <f>U484*'4 Transform Matrices'!Y540+V484*'4 Transform Matrices'!AC540+W484*'4 Transform Matrices'!AG540</f>
        <v/>
      </c>
      <c r="V539" s="80">
        <f>U484*'4 Transform Matrices'!Z540+V484*'4 Transform Matrices'!AD540+W484*'4 Transform Matrices'!AH540</f>
        <v/>
      </c>
      <c r="W539" s="80">
        <f>U484*'4 Transform Matrices'!AA540+V484*'4 Transform Matrices'!AE540+W484*'4 Transform Matrices'!AI540</f>
        <v/>
      </c>
      <c r="X539" s="80">
        <f>U484*'4 Transform Matrices'!AB540+V484*'4 Transform Matrices'!AF540+W484*'4 Transform Matrices'!AJ540+X484</f>
        <v/>
      </c>
      <c r="Y539" s="80">
        <f>Y484*'4 Transform Matrices'!Y540+Z484*'4 Transform Matrices'!AC540+AA484*'4 Transform Matrices'!AG540</f>
        <v/>
      </c>
      <c r="Z539" s="80">
        <f>Y484*'4 Transform Matrices'!Z540+Z484*'4 Transform Matrices'!AD540+AA484*'4 Transform Matrices'!AH540</f>
        <v/>
      </c>
      <c r="AA539" s="80">
        <f>Y484*'4 Transform Matrices'!AA540+Z484*'4 Transform Matrices'!AE540+AA484*'4 Transform Matrices'!AI540</f>
        <v/>
      </c>
      <c r="AB539" s="80">
        <f>Y484*'4 Transform Matrices'!AB540+Z484*'4 Transform Matrices'!AF540+AA484*'4 Transform Matrices'!AJ540+AB484</f>
        <v/>
      </c>
      <c r="AC539" s="80">
        <f>AC484*'4 Transform Matrices'!Y540+AD484*'4 Transform Matrices'!AC540+AE484*'4 Transform Matrices'!AG540</f>
        <v/>
      </c>
      <c r="AD539" s="80">
        <f>AC484*'4 Transform Matrices'!Z540+AD484*'4 Transform Matrices'!AD540+AE484*'4 Transform Matrices'!AH540</f>
        <v/>
      </c>
      <c r="AE539" s="80">
        <f>AC484*'4 Transform Matrices'!AA540+AD484*'4 Transform Matrices'!AE540+AE484*'4 Transform Matrices'!AI540</f>
        <v/>
      </c>
      <c r="AF539" s="80">
        <f>AC484*'4 Transform Matrices'!AB540+AD484*'4 Transform Matrices'!AF540+AE484*'4 Transform Matrices'!AJ540+AF484</f>
        <v/>
      </c>
      <c r="AG539" s="82">
        <f>MAX(ABS(I539-U539),ABS(J539-V539),ABS(K539-W539),ABS(L539-X539),ABS(M539-Y539),ABS(N539-Z539),ABS(O539-AA539),ABS(P539-AB539),ABS(Q539-AC539),ABS(R539-AD539),ABS(S539-AE539),ABS(T539-AF539))</f>
        <v/>
      </c>
      <c r="AI539" s="14" t="inlineStr"/>
    </row>
    <row r="540">
      <c r="A540" s="65" t="inlineStr">
        <is>
          <t>- HESCO cell</t>
        </is>
      </c>
      <c r="B540" s="52" t="inlineStr">
        <is>
          <t>BASE-57</t>
        </is>
      </c>
      <c r="C540" s="63" t="inlineStr">
        <is>
          <t>Cube</t>
        </is>
      </c>
      <c r="D540" s="52" t="inlineStr">
        <is>
          <t>BASE-01</t>
        </is>
      </c>
      <c r="E540" s="52" t="n">
        <v>2</v>
      </c>
      <c r="F540" s="54">
        <f>L540</f>
        <v/>
      </c>
      <c r="G540" s="54">
        <f>P540</f>
        <v/>
      </c>
      <c r="H540" s="54">
        <f>T540</f>
        <v/>
      </c>
      <c r="I540" s="81" t="n">
        <v>-1.0083226</v>
      </c>
      <c r="J540" s="81" t="n">
        <v>0</v>
      </c>
      <c r="K540" s="81" t="n">
        <v>-0.216325834</v>
      </c>
      <c r="L540" s="81" t="n">
        <v>6.93875074</v>
      </c>
      <c r="M540" s="81" t="n">
        <v>0</v>
      </c>
      <c r="N540" s="81" t="n">
        <v>1.39999998</v>
      </c>
      <c r="O540" s="81" t="n">
        <v>0</v>
      </c>
      <c r="P540" s="81" t="n">
        <v>0.399999976</v>
      </c>
      <c r="Q540" s="81" t="n">
        <v>0.210203409</v>
      </c>
      <c r="R540" s="81" t="n">
        <v>0</v>
      </c>
      <c r="S540" s="81" t="n">
        <v>-1.03769124</v>
      </c>
      <c r="T540" s="81" t="n">
        <v>33.2844353</v>
      </c>
      <c r="U540" s="80">
        <f>U484*'4 Transform Matrices'!Y541+V484*'4 Transform Matrices'!AC541+W484*'4 Transform Matrices'!AG541</f>
        <v/>
      </c>
      <c r="V540" s="80">
        <f>U484*'4 Transform Matrices'!Z541+V484*'4 Transform Matrices'!AD541+W484*'4 Transform Matrices'!AH541</f>
        <v/>
      </c>
      <c r="W540" s="80">
        <f>U484*'4 Transform Matrices'!AA541+V484*'4 Transform Matrices'!AE541+W484*'4 Transform Matrices'!AI541</f>
        <v/>
      </c>
      <c r="X540" s="80">
        <f>U484*'4 Transform Matrices'!AB541+V484*'4 Transform Matrices'!AF541+W484*'4 Transform Matrices'!AJ541+X484</f>
        <v/>
      </c>
      <c r="Y540" s="80">
        <f>Y484*'4 Transform Matrices'!Y541+Z484*'4 Transform Matrices'!AC541+AA484*'4 Transform Matrices'!AG541</f>
        <v/>
      </c>
      <c r="Z540" s="80">
        <f>Y484*'4 Transform Matrices'!Z541+Z484*'4 Transform Matrices'!AD541+AA484*'4 Transform Matrices'!AH541</f>
        <v/>
      </c>
      <c r="AA540" s="80">
        <f>Y484*'4 Transform Matrices'!AA541+Z484*'4 Transform Matrices'!AE541+AA484*'4 Transform Matrices'!AI541</f>
        <v/>
      </c>
      <c r="AB540" s="80">
        <f>Y484*'4 Transform Matrices'!AB541+Z484*'4 Transform Matrices'!AF541+AA484*'4 Transform Matrices'!AJ541+AB484</f>
        <v/>
      </c>
      <c r="AC540" s="80">
        <f>AC484*'4 Transform Matrices'!Y541+AD484*'4 Transform Matrices'!AC541+AE484*'4 Transform Matrices'!AG541</f>
        <v/>
      </c>
      <c r="AD540" s="80">
        <f>AC484*'4 Transform Matrices'!Z541+AD484*'4 Transform Matrices'!AD541+AE484*'4 Transform Matrices'!AH541</f>
        <v/>
      </c>
      <c r="AE540" s="80">
        <f>AC484*'4 Transform Matrices'!AA541+AD484*'4 Transform Matrices'!AE541+AE484*'4 Transform Matrices'!AI541</f>
        <v/>
      </c>
      <c r="AF540" s="80">
        <f>AC484*'4 Transform Matrices'!AB541+AD484*'4 Transform Matrices'!AF541+AE484*'4 Transform Matrices'!AJ541+AF484</f>
        <v/>
      </c>
      <c r="AG540" s="82">
        <f>MAX(ABS(I540-U540),ABS(J540-V540),ABS(K540-W540),ABS(L540-X540),ABS(M540-Y540),ABS(N540-Z540),ABS(O540-AA540),ABS(P540-AB540),ABS(Q540-AC540),ABS(R540-AD540),ABS(S540-AE540),ABS(T540-AF540))</f>
        <v/>
      </c>
      <c r="AI540" s="14" t="inlineStr"/>
    </row>
    <row r="541">
      <c r="A541" s="65" t="inlineStr">
        <is>
          <t>- HESCO cell (upper)</t>
        </is>
      </c>
      <c r="B541" s="52" t="inlineStr">
        <is>
          <t>BASE-58</t>
        </is>
      </c>
      <c r="C541" s="63" t="inlineStr">
        <is>
          <t>Cube</t>
        </is>
      </c>
      <c r="D541" s="52" t="inlineStr">
        <is>
          <t>BASE-01</t>
        </is>
      </c>
      <c r="E541" s="52" t="n">
        <v>2</v>
      </c>
      <c r="F541" s="54">
        <f>L541</f>
        <v/>
      </c>
      <c r="G541" s="54">
        <f>P541</f>
        <v/>
      </c>
      <c r="H541" s="54">
        <f>T541</f>
        <v/>
      </c>
      <c r="I541" s="81" t="n">
        <v>-1.0083226</v>
      </c>
      <c r="J541" s="81" t="n">
        <v>0</v>
      </c>
      <c r="K541" s="81" t="n">
        <v>-0.216325834</v>
      </c>
      <c r="L541" s="81" t="n">
        <v>6.93875074</v>
      </c>
      <c r="M541" s="81" t="n">
        <v>0</v>
      </c>
      <c r="N541" s="81" t="n">
        <v>1.39999998</v>
      </c>
      <c r="O541" s="81" t="n">
        <v>0</v>
      </c>
      <c r="P541" s="81" t="n">
        <v>1.79999995</v>
      </c>
      <c r="Q541" s="81" t="n">
        <v>0.210203409</v>
      </c>
      <c r="R541" s="81" t="n">
        <v>0</v>
      </c>
      <c r="S541" s="81" t="n">
        <v>-1.03769124</v>
      </c>
      <c r="T541" s="81" t="n">
        <v>33.2844353</v>
      </c>
      <c r="U541" s="80">
        <f>U484*'4 Transform Matrices'!Y542+V484*'4 Transform Matrices'!AC542+W484*'4 Transform Matrices'!AG542</f>
        <v/>
      </c>
      <c r="V541" s="80">
        <f>U484*'4 Transform Matrices'!Z542+V484*'4 Transform Matrices'!AD542+W484*'4 Transform Matrices'!AH542</f>
        <v/>
      </c>
      <c r="W541" s="80">
        <f>U484*'4 Transform Matrices'!AA542+V484*'4 Transform Matrices'!AE542+W484*'4 Transform Matrices'!AI542</f>
        <v/>
      </c>
      <c r="X541" s="80">
        <f>U484*'4 Transform Matrices'!AB542+V484*'4 Transform Matrices'!AF542+W484*'4 Transform Matrices'!AJ542+X484</f>
        <v/>
      </c>
      <c r="Y541" s="80">
        <f>Y484*'4 Transform Matrices'!Y542+Z484*'4 Transform Matrices'!AC542+AA484*'4 Transform Matrices'!AG542</f>
        <v/>
      </c>
      <c r="Z541" s="80">
        <f>Y484*'4 Transform Matrices'!Z542+Z484*'4 Transform Matrices'!AD542+AA484*'4 Transform Matrices'!AH542</f>
        <v/>
      </c>
      <c r="AA541" s="80">
        <f>Y484*'4 Transform Matrices'!AA542+Z484*'4 Transform Matrices'!AE542+AA484*'4 Transform Matrices'!AI542</f>
        <v/>
      </c>
      <c r="AB541" s="80">
        <f>Y484*'4 Transform Matrices'!AB542+Z484*'4 Transform Matrices'!AF542+AA484*'4 Transform Matrices'!AJ542+AB484</f>
        <v/>
      </c>
      <c r="AC541" s="80">
        <f>AC484*'4 Transform Matrices'!Y542+AD484*'4 Transform Matrices'!AC542+AE484*'4 Transform Matrices'!AG542</f>
        <v/>
      </c>
      <c r="AD541" s="80">
        <f>AC484*'4 Transform Matrices'!Z542+AD484*'4 Transform Matrices'!AD542+AE484*'4 Transform Matrices'!AH542</f>
        <v/>
      </c>
      <c r="AE541" s="80">
        <f>AC484*'4 Transform Matrices'!AA542+AD484*'4 Transform Matrices'!AE542+AE484*'4 Transform Matrices'!AI542</f>
        <v/>
      </c>
      <c r="AF541" s="80">
        <f>AC484*'4 Transform Matrices'!AB542+AD484*'4 Transform Matrices'!AF542+AE484*'4 Transform Matrices'!AJ542+AF484</f>
        <v/>
      </c>
      <c r="AG541" s="82">
        <f>MAX(ABS(I541-U541),ABS(J541-V541),ABS(K541-W541),ABS(L541-X541),ABS(M541-Y541),ABS(N541-Z541),ABS(O541-AA541),ABS(P541-AB541),ABS(Q541-AC541),ABS(R541-AD541),ABS(S541-AE541),ABS(T541-AF541))</f>
        <v/>
      </c>
      <c r="AI541" s="14" t="inlineStr"/>
    </row>
    <row r="542">
      <c r="A542" s="65" t="inlineStr">
        <is>
          <t>- HESCO cell</t>
        </is>
      </c>
      <c r="B542" s="52" t="inlineStr">
        <is>
          <t>BASE-59</t>
        </is>
      </c>
      <c r="C542" s="63" t="inlineStr">
        <is>
          <t>Cube</t>
        </is>
      </c>
      <c r="D542" s="52" t="inlineStr">
        <is>
          <t>BASE-01</t>
        </is>
      </c>
      <c r="E542" s="52" t="n">
        <v>2</v>
      </c>
      <c r="F542" s="54">
        <f>L542</f>
        <v/>
      </c>
      <c r="G542" s="54">
        <f>P542</f>
        <v/>
      </c>
      <c r="H542" s="54">
        <f>T542</f>
        <v/>
      </c>
      <c r="I542" s="81" t="n">
        <v>-1.01405883</v>
      </c>
      <c r="J542" s="81" t="n">
        <v>0</v>
      </c>
      <c r="K542" s="81" t="n">
        <v>-0.185769543</v>
      </c>
      <c r="L542" s="81" t="n">
        <v>5.95864391</v>
      </c>
      <c r="M542" s="81" t="n">
        <v>0</v>
      </c>
      <c r="N542" s="81" t="n">
        <v>1.39999998</v>
      </c>
      <c r="O542" s="81" t="n">
        <v>0</v>
      </c>
      <c r="P542" s="81" t="n">
        <v>0.399999976</v>
      </c>
      <c r="Q542" s="81" t="n">
        <v>0.180511922</v>
      </c>
      <c r="R542" s="81" t="n">
        <v>0</v>
      </c>
      <c r="S542" s="81" t="n">
        <v>-1.04359448</v>
      </c>
      <c r="T542" s="81" t="n">
        <v>33.4737892</v>
      </c>
      <c r="U542" s="80">
        <f>U484*'4 Transform Matrices'!Y543+V484*'4 Transform Matrices'!AC543+W484*'4 Transform Matrices'!AG543</f>
        <v/>
      </c>
      <c r="V542" s="80">
        <f>U484*'4 Transform Matrices'!Z543+V484*'4 Transform Matrices'!AD543+W484*'4 Transform Matrices'!AH543</f>
        <v/>
      </c>
      <c r="W542" s="80">
        <f>U484*'4 Transform Matrices'!AA543+V484*'4 Transform Matrices'!AE543+W484*'4 Transform Matrices'!AI543</f>
        <v/>
      </c>
      <c r="X542" s="80">
        <f>U484*'4 Transform Matrices'!AB543+V484*'4 Transform Matrices'!AF543+W484*'4 Transform Matrices'!AJ543+X484</f>
        <v/>
      </c>
      <c r="Y542" s="80">
        <f>Y484*'4 Transform Matrices'!Y543+Z484*'4 Transform Matrices'!AC543+AA484*'4 Transform Matrices'!AG543</f>
        <v/>
      </c>
      <c r="Z542" s="80">
        <f>Y484*'4 Transform Matrices'!Z543+Z484*'4 Transform Matrices'!AD543+AA484*'4 Transform Matrices'!AH543</f>
        <v/>
      </c>
      <c r="AA542" s="80">
        <f>Y484*'4 Transform Matrices'!AA543+Z484*'4 Transform Matrices'!AE543+AA484*'4 Transform Matrices'!AI543</f>
        <v/>
      </c>
      <c r="AB542" s="80">
        <f>Y484*'4 Transform Matrices'!AB543+Z484*'4 Transform Matrices'!AF543+AA484*'4 Transform Matrices'!AJ543+AB484</f>
        <v/>
      </c>
      <c r="AC542" s="80">
        <f>AC484*'4 Transform Matrices'!Y543+AD484*'4 Transform Matrices'!AC543+AE484*'4 Transform Matrices'!AG543</f>
        <v/>
      </c>
      <c r="AD542" s="80">
        <f>AC484*'4 Transform Matrices'!Z543+AD484*'4 Transform Matrices'!AD543+AE484*'4 Transform Matrices'!AH543</f>
        <v/>
      </c>
      <c r="AE542" s="80">
        <f>AC484*'4 Transform Matrices'!AA543+AD484*'4 Transform Matrices'!AE543+AE484*'4 Transform Matrices'!AI543</f>
        <v/>
      </c>
      <c r="AF542" s="80">
        <f>AC484*'4 Transform Matrices'!AB543+AD484*'4 Transform Matrices'!AF543+AE484*'4 Transform Matrices'!AJ543+AF484</f>
        <v/>
      </c>
      <c r="AG542" s="82">
        <f>MAX(ABS(I542-U542),ABS(J542-V542),ABS(K542-W542),ABS(L542-X542),ABS(M542-Y542),ABS(N542-Z542),ABS(O542-AA542),ABS(P542-AB542),ABS(Q542-AC542),ABS(R542-AD542),ABS(S542-AE542),ABS(T542-AF542))</f>
        <v/>
      </c>
      <c r="AI542" s="14" t="inlineStr"/>
    </row>
    <row r="543">
      <c r="A543" s="65" t="inlineStr">
        <is>
          <t>- HESCO cell (upper)</t>
        </is>
      </c>
      <c r="B543" s="52" t="inlineStr">
        <is>
          <t>BASE-60</t>
        </is>
      </c>
      <c r="C543" s="63" t="inlineStr">
        <is>
          <t>Cube</t>
        </is>
      </c>
      <c r="D543" s="52" t="inlineStr">
        <is>
          <t>BASE-01</t>
        </is>
      </c>
      <c r="E543" s="52" t="n">
        <v>2</v>
      </c>
      <c r="F543" s="54">
        <f>L543</f>
        <v/>
      </c>
      <c r="G543" s="54">
        <f>P543</f>
        <v/>
      </c>
      <c r="H543" s="54">
        <f>T543</f>
        <v/>
      </c>
      <c r="I543" s="81" t="n">
        <v>-1.01405883</v>
      </c>
      <c r="J543" s="81" t="n">
        <v>0</v>
      </c>
      <c r="K543" s="81" t="n">
        <v>-0.185769543</v>
      </c>
      <c r="L543" s="81" t="n">
        <v>5.95864391</v>
      </c>
      <c r="M543" s="81" t="n">
        <v>0</v>
      </c>
      <c r="N543" s="81" t="n">
        <v>1.39999998</v>
      </c>
      <c r="O543" s="81" t="n">
        <v>0</v>
      </c>
      <c r="P543" s="81" t="n">
        <v>1.79999995</v>
      </c>
      <c r="Q543" s="81" t="n">
        <v>0.180511922</v>
      </c>
      <c r="R543" s="81" t="n">
        <v>0</v>
      </c>
      <c r="S543" s="81" t="n">
        <v>-1.04359448</v>
      </c>
      <c r="T543" s="81" t="n">
        <v>33.4737892</v>
      </c>
      <c r="U543" s="80">
        <f>U484*'4 Transform Matrices'!Y544+V484*'4 Transform Matrices'!AC544+W484*'4 Transform Matrices'!AG544</f>
        <v/>
      </c>
      <c r="V543" s="80">
        <f>U484*'4 Transform Matrices'!Z544+V484*'4 Transform Matrices'!AD544+W484*'4 Transform Matrices'!AH544</f>
        <v/>
      </c>
      <c r="W543" s="80">
        <f>U484*'4 Transform Matrices'!AA544+V484*'4 Transform Matrices'!AE544+W484*'4 Transform Matrices'!AI544</f>
        <v/>
      </c>
      <c r="X543" s="80">
        <f>U484*'4 Transform Matrices'!AB544+V484*'4 Transform Matrices'!AF544+W484*'4 Transform Matrices'!AJ544+X484</f>
        <v/>
      </c>
      <c r="Y543" s="80">
        <f>Y484*'4 Transform Matrices'!Y544+Z484*'4 Transform Matrices'!AC544+AA484*'4 Transform Matrices'!AG544</f>
        <v/>
      </c>
      <c r="Z543" s="80">
        <f>Y484*'4 Transform Matrices'!Z544+Z484*'4 Transform Matrices'!AD544+AA484*'4 Transform Matrices'!AH544</f>
        <v/>
      </c>
      <c r="AA543" s="80">
        <f>Y484*'4 Transform Matrices'!AA544+Z484*'4 Transform Matrices'!AE544+AA484*'4 Transform Matrices'!AI544</f>
        <v/>
      </c>
      <c r="AB543" s="80">
        <f>Y484*'4 Transform Matrices'!AB544+Z484*'4 Transform Matrices'!AF544+AA484*'4 Transform Matrices'!AJ544+AB484</f>
        <v/>
      </c>
      <c r="AC543" s="80">
        <f>AC484*'4 Transform Matrices'!Y544+AD484*'4 Transform Matrices'!AC544+AE484*'4 Transform Matrices'!AG544</f>
        <v/>
      </c>
      <c r="AD543" s="80">
        <f>AC484*'4 Transform Matrices'!Z544+AD484*'4 Transform Matrices'!AD544+AE484*'4 Transform Matrices'!AH544</f>
        <v/>
      </c>
      <c r="AE543" s="80">
        <f>AC484*'4 Transform Matrices'!AA544+AD484*'4 Transform Matrices'!AE544+AE484*'4 Transform Matrices'!AI544</f>
        <v/>
      </c>
      <c r="AF543" s="80">
        <f>AC484*'4 Transform Matrices'!AB544+AD484*'4 Transform Matrices'!AF544+AE484*'4 Transform Matrices'!AJ544+AF484</f>
        <v/>
      </c>
      <c r="AG543" s="82">
        <f>MAX(ABS(I543-U543),ABS(J543-V543),ABS(K543-W543),ABS(L543-X543),ABS(M543-Y543),ABS(N543-Z543),ABS(O543-AA543),ABS(P543-AB543),ABS(Q543-AC543),ABS(R543-AD543),ABS(S543-AE543),ABS(T543-AF543))</f>
        <v/>
      </c>
      <c r="AI543" s="14" t="inlineStr"/>
    </row>
    <row r="544">
      <c r="A544" s="65" t="inlineStr">
        <is>
          <t>- HESCO cell</t>
        </is>
      </c>
      <c r="B544" s="52" t="inlineStr">
        <is>
          <t>BASE-61</t>
        </is>
      </c>
      <c r="C544" s="63" t="inlineStr">
        <is>
          <t>Cube</t>
        </is>
      </c>
      <c r="D544" s="52" t="inlineStr">
        <is>
          <t>BASE-01</t>
        </is>
      </c>
      <c r="E544" s="52" t="n">
        <v>2</v>
      </c>
      <c r="F544" s="54">
        <f>L544</f>
        <v/>
      </c>
      <c r="G544" s="54">
        <f>P544</f>
        <v/>
      </c>
      <c r="H544" s="54">
        <f>T544</f>
        <v/>
      </c>
      <c r="I544" s="81" t="n">
        <v>-1.01892102</v>
      </c>
      <c r="J544" s="81" t="n">
        <v>0</v>
      </c>
      <c r="K544" s="81" t="n">
        <v>-0.155053154</v>
      </c>
      <c r="L544" s="81" t="n">
        <v>4.97340488</v>
      </c>
      <c r="M544" s="81" t="n">
        <v>0</v>
      </c>
      <c r="N544" s="81" t="n">
        <v>1.39999998</v>
      </c>
      <c r="O544" s="81" t="n">
        <v>0</v>
      </c>
      <c r="P544" s="81" t="n">
        <v>0.399999976</v>
      </c>
      <c r="Q544" s="81" t="n">
        <v>0.150664851</v>
      </c>
      <c r="R544" s="81" t="n">
        <v>0</v>
      </c>
      <c r="S544" s="81" t="n">
        <v>-1.04859829</v>
      </c>
      <c r="T544" s="81" t="n">
        <v>33.6342888</v>
      </c>
      <c r="U544" s="80">
        <f>U484*'4 Transform Matrices'!Y545+V484*'4 Transform Matrices'!AC545+W484*'4 Transform Matrices'!AG545</f>
        <v/>
      </c>
      <c r="V544" s="80">
        <f>U484*'4 Transform Matrices'!Z545+V484*'4 Transform Matrices'!AD545+W484*'4 Transform Matrices'!AH545</f>
        <v/>
      </c>
      <c r="W544" s="80">
        <f>U484*'4 Transform Matrices'!AA545+V484*'4 Transform Matrices'!AE545+W484*'4 Transform Matrices'!AI545</f>
        <v/>
      </c>
      <c r="X544" s="80">
        <f>U484*'4 Transform Matrices'!AB545+V484*'4 Transform Matrices'!AF545+W484*'4 Transform Matrices'!AJ545+X484</f>
        <v/>
      </c>
      <c r="Y544" s="80">
        <f>Y484*'4 Transform Matrices'!Y545+Z484*'4 Transform Matrices'!AC545+AA484*'4 Transform Matrices'!AG545</f>
        <v/>
      </c>
      <c r="Z544" s="80">
        <f>Y484*'4 Transform Matrices'!Z545+Z484*'4 Transform Matrices'!AD545+AA484*'4 Transform Matrices'!AH545</f>
        <v/>
      </c>
      <c r="AA544" s="80">
        <f>Y484*'4 Transform Matrices'!AA545+Z484*'4 Transform Matrices'!AE545+AA484*'4 Transform Matrices'!AI545</f>
        <v/>
      </c>
      <c r="AB544" s="80">
        <f>Y484*'4 Transform Matrices'!AB545+Z484*'4 Transform Matrices'!AF545+AA484*'4 Transform Matrices'!AJ545+AB484</f>
        <v/>
      </c>
      <c r="AC544" s="80">
        <f>AC484*'4 Transform Matrices'!Y545+AD484*'4 Transform Matrices'!AC545+AE484*'4 Transform Matrices'!AG545</f>
        <v/>
      </c>
      <c r="AD544" s="80">
        <f>AC484*'4 Transform Matrices'!Z545+AD484*'4 Transform Matrices'!AD545+AE484*'4 Transform Matrices'!AH545</f>
        <v/>
      </c>
      <c r="AE544" s="80">
        <f>AC484*'4 Transform Matrices'!AA545+AD484*'4 Transform Matrices'!AE545+AE484*'4 Transform Matrices'!AI545</f>
        <v/>
      </c>
      <c r="AF544" s="80">
        <f>AC484*'4 Transform Matrices'!AB545+AD484*'4 Transform Matrices'!AF545+AE484*'4 Transform Matrices'!AJ545+AF484</f>
        <v/>
      </c>
      <c r="AG544" s="82">
        <f>MAX(ABS(I544-U544),ABS(J544-V544),ABS(K544-W544),ABS(L544-X544),ABS(M544-Y544),ABS(N544-Z544),ABS(O544-AA544),ABS(P544-AB544),ABS(Q544-AC544),ABS(R544-AD544),ABS(S544-AE544),ABS(T544-AF544))</f>
        <v/>
      </c>
      <c r="AI544" s="14" t="inlineStr"/>
    </row>
    <row r="545">
      <c r="A545" s="65" t="inlineStr">
        <is>
          <t>- HESCO cell (upper)</t>
        </is>
      </c>
      <c r="B545" s="52" t="inlineStr">
        <is>
          <t>BASE-62</t>
        </is>
      </c>
      <c r="C545" s="63" t="inlineStr">
        <is>
          <t>Cube</t>
        </is>
      </c>
      <c r="D545" s="52" t="inlineStr">
        <is>
          <t>BASE-01</t>
        </is>
      </c>
      <c r="E545" s="52" t="n">
        <v>2</v>
      </c>
      <c r="F545" s="54">
        <f>L545</f>
        <v/>
      </c>
      <c r="G545" s="54">
        <f>P545</f>
        <v/>
      </c>
      <c r="H545" s="54">
        <f>T545</f>
        <v/>
      </c>
      <c r="I545" s="81" t="n">
        <v>-1.01892102</v>
      </c>
      <c r="J545" s="81" t="n">
        <v>0</v>
      </c>
      <c r="K545" s="81" t="n">
        <v>-0.155053154</v>
      </c>
      <c r="L545" s="81" t="n">
        <v>4.97340488</v>
      </c>
      <c r="M545" s="81" t="n">
        <v>0</v>
      </c>
      <c r="N545" s="81" t="n">
        <v>1.39999998</v>
      </c>
      <c r="O545" s="81" t="n">
        <v>0</v>
      </c>
      <c r="P545" s="81" t="n">
        <v>1.79999995</v>
      </c>
      <c r="Q545" s="81" t="n">
        <v>0.150664851</v>
      </c>
      <c r="R545" s="81" t="n">
        <v>0</v>
      </c>
      <c r="S545" s="81" t="n">
        <v>-1.04859829</v>
      </c>
      <c r="T545" s="81" t="n">
        <v>33.6342888</v>
      </c>
      <c r="U545" s="80">
        <f>U484*'4 Transform Matrices'!Y546+V484*'4 Transform Matrices'!AC546+W484*'4 Transform Matrices'!AG546</f>
        <v/>
      </c>
      <c r="V545" s="80">
        <f>U484*'4 Transform Matrices'!Z546+V484*'4 Transform Matrices'!AD546+W484*'4 Transform Matrices'!AH546</f>
        <v/>
      </c>
      <c r="W545" s="80">
        <f>U484*'4 Transform Matrices'!AA546+V484*'4 Transform Matrices'!AE546+W484*'4 Transform Matrices'!AI546</f>
        <v/>
      </c>
      <c r="X545" s="80">
        <f>U484*'4 Transform Matrices'!AB546+V484*'4 Transform Matrices'!AF546+W484*'4 Transform Matrices'!AJ546+X484</f>
        <v/>
      </c>
      <c r="Y545" s="80">
        <f>Y484*'4 Transform Matrices'!Y546+Z484*'4 Transform Matrices'!AC546+AA484*'4 Transform Matrices'!AG546</f>
        <v/>
      </c>
      <c r="Z545" s="80">
        <f>Y484*'4 Transform Matrices'!Z546+Z484*'4 Transform Matrices'!AD546+AA484*'4 Transform Matrices'!AH546</f>
        <v/>
      </c>
      <c r="AA545" s="80">
        <f>Y484*'4 Transform Matrices'!AA546+Z484*'4 Transform Matrices'!AE546+AA484*'4 Transform Matrices'!AI546</f>
        <v/>
      </c>
      <c r="AB545" s="80">
        <f>Y484*'4 Transform Matrices'!AB546+Z484*'4 Transform Matrices'!AF546+AA484*'4 Transform Matrices'!AJ546+AB484</f>
        <v/>
      </c>
      <c r="AC545" s="80">
        <f>AC484*'4 Transform Matrices'!Y546+AD484*'4 Transform Matrices'!AC546+AE484*'4 Transform Matrices'!AG546</f>
        <v/>
      </c>
      <c r="AD545" s="80">
        <f>AC484*'4 Transform Matrices'!Z546+AD484*'4 Transform Matrices'!AD546+AE484*'4 Transform Matrices'!AH546</f>
        <v/>
      </c>
      <c r="AE545" s="80">
        <f>AC484*'4 Transform Matrices'!AA546+AD484*'4 Transform Matrices'!AE546+AE484*'4 Transform Matrices'!AI546</f>
        <v/>
      </c>
      <c r="AF545" s="80">
        <f>AC484*'4 Transform Matrices'!AB546+AD484*'4 Transform Matrices'!AF546+AE484*'4 Transform Matrices'!AJ546+AF484</f>
        <v/>
      </c>
      <c r="AG545" s="82">
        <f>MAX(ABS(I545-U545),ABS(J545-V545),ABS(K545-W545),ABS(L545-X545),ABS(M545-Y545),ABS(N545-Z545),ABS(O545-AA545),ABS(P545-AB545),ABS(Q545-AC545),ABS(R545-AD545),ABS(S545-AE545),ABS(T545-AF545))</f>
        <v/>
      </c>
      <c r="AI545" s="14" t="inlineStr"/>
    </row>
    <row r="546">
      <c r="A546" s="65" t="inlineStr">
        <is>
          <t>- HESCO cell</t>
        </is>
      </c>
      <c r="B546" s="52" t="inlineStr">
        <is>
          <t>BASE-63</t>
        </is>
      </c>
      <c r="C546" s="63" t="inlineStr">
        <is>
          <t>Cube</t>
        </is>
      </c>
      <c r="D546" s="52" t="inlineStr">
        <is>
          <t>BASE-01</t>
        </is>
      </c>
      <c r="E546" s="52" t="n">
        <v>2</v>
      </c>
      <c r="F546" s="54">
        <f>L546</f>
        <v/>
      </c>
      <c r="G546" s="54">
        <f>P546</f>
        <v/>
      </c>
      <c r="H546" s="54">
        <f>T546</f>
        <v/>
      </c>
      <c r="I546" s="81" t="n">
        <v>-1.01405883</v>
      </c>
      <c r="J546" s="81" t="n">
        <v>0</v>
      </c>
      <c r="K546" s="81" t="n">
        <v>0.185769796</v>
      </c>
      <c r="L546" s="81" t="n">
        <v>-5.95865059</v>
      </c>
      <c r="M546" s="81" t="n">
        <v>0</v>
      </c>
      <c r="N546" s="81" t="n">
        <v>1.39999998</v>
      </c>
      <c r="O546" s="81" t="n">
        <v>0</v>
      </c>
      <c r="P546" s="81" t="n">
        <v>0.399999976</v>
      </c>
      <c r="Q546" s="81" t="n">
        <v>-0.180512175</v>
      </c>
      <c r="R546" s="81" t="n">
        <v>0</v>
      </c>
      <c r="S546" s="81" t="n">
        <v>-1.04359448</v>
      </c>
      <c r="T546" s="81" t="n">
        <v>33.4737892</v>
      </c>
      <c r="U546" s="80">
        <f>U484*'4 Transform Matrices'!Y547+V484*'4 Transform Matrices'!AC547+W484*'4 Transform Matrices'!AG547</f>
        <v/>
      </c>
      <c r="V546" s="80">
        <f>U484*'4 Transform Matrices'!Z547+V484*'4 Transform Matrices'!AD547+W484*'4 Transform Matrices'!AH547</f>
        <v/>
      </c>
      <c r="W546" s="80">
        <f>U484*'4 Transform Matrices'!AA547+V484*'4 Transform Matrices'!AE547+W484*'4 Transform Matrices'!AI547</f>
        <v/>
      </c>
      <c r="X546" s="80">
        <f>U484*'4 Transform Matrices'!AB547+V484*'4 Transform Matrices'!AF547+W484*'4 Transform Matrices'!AJ547+X484</f>
        <v/>
      </c>
      <c r="Y546" s="80">
        <f>Y484*'4 Transform Matrices'!Y547+Z484*'4 Transform Matrices'!AC547+AA484*'4 Transform Matrices'!AG547</f>
        <v/>
      </c>
      <c r="Z546" s="80">
        <f>Y484*'4 Transform Matrices'!Z547+Z484*'4 Transform Matrices'!AD547+AA484*'4 Transform Matrices'!AH547</f>
        <v/>
      </c>
      <c r="AA546" s="80">
        <f>Y484*'4 Transform Matrices'!AA547+Z484*'4 Transform Matrices'!AE547+AA484*'4 Transform Matrices'!AI547</f>
        <v/>
      </c>
      <c r="AB546" s="80">
        <f>Y484*'4 Transform Matrices'!AB547+Z484*'4 Transform Matrices'!AF547+AA484*'4 Transform Matrices'!AJ547+AB484</f>
        <v/>
      </c>
      <c r="AC546" s="80">
        <f>AC484*'4 Transform Matrices'!Y547+AD484*'4 Transform Matrices'!AC547+AE484*'4 Transform Matrices'!AG547</f>
        <v/>
      </c>
      <c r="AD546" s="80">
        <f>AC484*'4 Transform Matrices'!Z547+AD484*'4 Transform Matrices'!AD547+AE484*'4 Transform Matrices'!AH547</f>
        <v/>
      </c>
      <c r="AE546" s="80">
        <f>AC484*'4 Transform Matrices'!AA547+AD484*'4 Transform Matrices'!AE547+AE484*'4 Transform Matrices'!AI547</f>
        <v/>
      </c>
      <c r="AF546" s="80">
        <f>AC484*'4 Transform Matrices'!AB547+AD484*'4 Transform Matrices'!AF547+AE484*'4 Transform Matrices'!AJ547+AF484</f>
        <v/>
      </c>
      <c r="AG546" s="82">
        <f>MAX(ABS(I546-U546),ABS(J546-V546),ABS(K546-W546),ABS(L546-X546),ABS(M546-Y546),ABS(N546-Z546),ABS(O546-AA546),ABS(P546-AB546),ABS(Q546-AC546),ABS(R546-AD546),ABS(S546-AE546),ABS(T546-AF546))</f>
        <v/>
      </c>
      <c r="AI546" s="14" t="inlineStr"/>
    </row>
    <row r="547">
      <c r="A547" s="65" t="inlineStr">
        <is>
          <t>- HESCO cell (upper)</t>
        </is>
      </c>
      <c r="B547" s="52" t="inlineStr">
        <is>
          <t>BASE-64</t>
        </is>
      </c>
      <c r="C547" s="63" t="inlineStr">
        <is>
          <t>Cube</t>
        </is>
      </c>
      <c r="D547" s="52" t="inlineStr">
        <is>
          <t>BASE-01</t>
        </is>
      </c>
      <c r="E547" s="52" t="n">
        <v>2</v>
      </c>
      <c r="F547" s="54">
        <f>L547</f>
        <v/>
      </c>
      <c r="G547" s="54">
        <f>P547</f>
        <v/>
      </c>
      <c r="H547" s="54">
        <f>T547</f>
        <v/>
      </c>
      <c r="I547" s="81" t="n">
        <v>-1.01405883</v>
      </c>
      <c r="J547" s="81" t="n">
        <v>0</v>
      </c>
      <c r="K547" s="81" t="n">
        <v>0.185769796</v>
      </c>
      <c r="L547" s="81" t="n">
        <v>-5.95865059</v>
      </c>
      <c r="M547" s="81" t="n">
        <v>0</v>
      </c>
      <c r="N547" s="81" t="n">
        <v>1.39999998</v>
      </c>
      <c r="O547" s="81" t="n">
        <v>0</v>
      </c>
      <c r="P547" s="81" t="n">
        <v>1.79999995</v>
      </c>
      <c r="Q547" s="81" t="n">
        <v>-0.180512175</v>
      </c>
      <c r="R547" s="81" t="n">
        <v>0</v>
      </c>
      <c r="S547" s="81" t="n">
        <v>-1.04359448</v>
      </c>
      <c r="T547" s="81" t="n">
        <v>33.4737892</v>
      </c>
      <c r="U547" s="80">
        <f>U484*'4 Transform Matrices'!Y548+V484*'4 Transform Matrices'!AC548+W484*'4 Transform Matrices'!AG548</f>
        <v/>
      </c>
      <c r="V547" s="80">
        <f>U484*'4 Transform Matrices'!Z548+V484*'4 Transform Matrices'!AD548+W484*'4 Transform Matrices'!AH548</f>
        <v/>
      </c>
      <c r="W547" s="80">
        <f>U484*'4 Transform Matrices'!AA548+V484*'4 Transform Matrices'!AE548+W484*'4 Transform Matrices'!AI548</f>
        <v/>
      </c>
      <c r="X547" s="80">
        <f>U484*'4 Transform Matrices'!AB548+V484*'4 Transform Matrices'!AF548+W484*'4 Transform Matrices'!AJ548+X484</f>
        <v/>
      </c>
      <c r="Y547" s="80">
        <f>Y484*'4 Transform Matrices'!Y548+Z484*'4 Transform Matrices'!AC548+AA484*'4 Transform Matrices'!AG548</f>
        <v/>
      </c>
      <c r="Z547" s="80">
        <f>Y484*'4 Transform Matrices'!Z548+Z484*'4 Transform Matrices'!AD548+AA484*'4 Transform Matrices'!AH548</f>
        <v/>
      </c>
      <c r="AA547" s="80">
        <f>Y484*'4 Transform Matrices'!AA548+Z484*'4 Transform Matrices'!AE548+AA484*'4 Transform Matrices'!AI548</f>
        <v/>
      </c>
      <c r="AB547" s="80">
        <f>Y484*'4 Transform Matrices'!AB548+Z484*'4 Transform Matrices'!AF548+AA484*'4 Transform Matrices'!AJ548+AB484</f>
        <v/>
      </c>
      <c r="AC547" s="80">
        <f>AC484*'4 Transform Matrices'!Y548+AD484*'4 Transform Matrices'!AC548+AE484*'4 Transform Matrices'!AG548</f>
        <v/>
      </c>
      <c r="AD547" s="80">
        <f>AC484*'4 Transform Matrices'!Z548+AD484*'4 Transform Matrices'!AD548+AE484*'4 Transform Matrices'!AH548</f>
        <v/>
      </c>
      <c r="AE547" s="80">
        <f>AC484*'4 Transform Matrices'!AA548+AD484*'4 Transform Matrices'!AE548+AE484*'4 Transform Matrices'!AI548</f>
        <v/>
      </c>
      <c r="AF547" s="80">
        <f>AC484*'4 Transform Matrices'!AB548+AD484*'4 Transform Matrices'!AF548+AE484*'4 Transform Matrices'!AJ548+AF484</f>
        <v/>
      </c>
      <c r="AG547" s="82">
        <f>MAX(ABS(I547-U547),ABS(J547-V547),ABS(K547-W547),ABS(L547-X547),ABS(M547-Y547),ABS(N547-Z547),ABS(O547-AA547),ABS(P547-AB547),ABS(Q547-AC547),ABS(R547-AD547),ABS(S547-AE547),ABS(T547-AF547))</f>
        <v/>
      </c>
      <c r="AI547" s="14" t="inlineStr"/>
    </row>
    <row r="548">
      <c r="A548" s="65" t="inlineStr">
        <is>
          <t>- HESCO cell</t>
        </is>
      </c>
      <c r="B548" s="52" t="inlineStr">
        <is>
          <t>BASE-65</t>
        </is>
      </c>
      <c r="C548" s="63" t="inlineStr">
        <is>
          <t>Cube</t>
        </is>
      </c>
      <c r="D548" s="52" t="inlineStr">
        <is>
          <t>BASE-01</t>
        </is>
      </c>
      <c r="E548" s="52" t="n">
        <v>2</v>
      </c>
      <c r="F548" s="54">
        <f>L548</f>
        <v/>
      </c>
      <c r="G548" s="54">
        <f>P548</f>
        <v/>
      </c>
      <c r="H548" s="54">
        <f>T548</f>
        <v/>
      </c>
      <c r="I548" s="81" t="n">
        <v>-1.0083226</v>
      </c>
      <c r="J548" s="81" t="n">
        <v>0</v>
      </c>
      <c r="K548" s="81" t="n">
        <v>0.216325834</v>
      </c>
      <c r="L548" s="81" t="n">
        <v>-6.9387536</v>
      </c>
      <c r="M548" s="81" t="n">
        <v>0</v>
      </c>
      <c r="N548" s="81" t="n">
        <v>1.39999998</v>
      </c>
      <c r="O548" s="81" t="n">
        <v>0</v>
      </c>
      <c r="P548" s="81" t="n">
        <v>0.399999976</v>
      </c>
      <c r="Q548" s="81" t="n">
        <v>-0.210203409</v>
      </c>
      <c r="R548" s="81" t="n">
        <v>0</v>
      </c>
      <c r="S548" s="81" t="n">
        <v>-1.03769124</v>
      </c>
      <c r="T548" s="81" t="n">
        <v>33.2844353</v>
      </c>
      <c r="U548" s="80">
        <f>U484*'4 Transform Matrices'!Y549+V484*'4 Transform Matrices'!AC549+W484*'4 Transform Matrices'!AG549</f>
        <v/>
      </c>
      <c r="V548" s="80">
        <f>U484*'4 Transform Matrices'!Z549+V484*'4 Transform Matrices'!AD549+W484*'4 Transform Matrices'!AH549</f>
        <v/>
      </c>
      <c r="W548" s="80">
        <f>U484*'4 Transform Matrices'!AA549+V484*'4 Transform Matrices'!AE549+W484*'4 Transform Matrices'!AI549</f>
        <v/>
      </c>
      <c r="X548" s="80">
        <f>U484*'4 Transform Matrices'!AB549+V484*'4 Transform Matrices'!AF549+W484*'4 Transform Matrices'!AJ549+X484</f>
        <v/>
      </c>
      <c r="Y548" s="80">
        <f>Y484*'4 Transform Matrices'!Y549+Z484*'4 Transform Matrices'!AC549+AA484*'4 Transform Matrices'!AG549</f>
        <v/>
      </c>
      <c r="Z548" s="80">
        <f>Y484*'4 Transform Matrices'!Z549+Z484*'4 Transform Matrices'!AD549+AA484*'4 Transform Matrices'!AH549</f>
        <v/>
      </c>
      <c r="AA548" s="80">
        <f>Y484*'4 Transform Matrices'!AA549+Z484*'4 Transform Matrices'!AE549+AA484*'4 Transform Matrices'!AI549</f>
        <v/>
      </c>
      <c r="AB548" s="80">
        <f>Y484*'4 Transform Matrices'!AB549+Z484*'4 Transform Matrices'!AF549+AA484*'4 Transform Matrices'!AJ549+AB484</f>
        <v/>
      </c>
      <c r="AC548" s="80">
        <f>AC484*'4 Transform Matrices'!Y549+AD484*'4 Transform Matrices'!AC549+AE484*'4 Transform Matrices'!AG549</f>
        <v/>
      </c>
      <c r="AD548" s="80">
        <f>AC484*'4 Transform Matrices'!Z549+AD484*'4 Transform Matrices'!AD549+AE484*'4 Transform Matrices'!AH549</f>
        <v/>
      </c>
      <c r="AE548" s="80">
        <f>AC484*'4 Transform Matrices'!AA549+AD484*'4 Transform Matrices'!AE549+AE484*'4 Transform Matrices'!AI549</f>
        <v/>
      </c>
      <c r="AF548" s="80">
        <f>AC484*'4 Transform Matrices'!AB549+AD484*'4 Transform Matrices'!AF549+AE484*'4 Transform Matrices'!AJ549+AF484</f>
        <v/>
      </c>
      <c r="AG548" s="82">
        <f>MAX(ABS(I548-U548),ABS(J548-V548),ABS(K548-W548),ABS(L548-X548),ABS(M548-Y548),ABS(N548-Z548),ABS(O548-AA548),ABS(P548-AB548),ABS(Q548-AC548),ABS(R548-AD548),ABS(S548-AE548),ABS(T548-AF548))</f>
        <v/>
      </c>
      <c r="AI548" s="14" t="inlineStr"/>
    </row>
    <row r="549">
      <c r="A549" s="65" t="inlineStr">
        <is>
          <t>- HESCO cell (upper)</t>
        </is>
      </c>
      <c r="B549" s="52" t="inlineStr">
        <is>
          <t>BASE-66</t>
        </is>
      </c>
      <c r="C549" s="63" t="inlineStr">
        <is>
          <t>Cube</t>
        </is>
      </c>
      <c r="D549" s="52" t="inlineStr">
        <is>
          <t>BASE-01</t>
        </is>
      </c>
      <c r="E549" s="52" t="n">
        <v>2</v>
      </c>
      <c r="F549" s="54">
        <f>L549</f>
        <v/>
      </c>
      <c r="G549" s="54">
        <f>P549</f>
        <v/>
      </c>
      <c r="H549" s="54">
        <f>T549</f>
        <v/>
      </c>
      <c r="I549" s="81" t="n">
        <v>-1.0083226</v>
      </c>
      <c r="J549" s="81" t="n">
        <v>0</v>
      </c>
      <c r="K549" s="81" t="n">
        <v>0.216325834</v>
      </c>
      <c r="L549" s="81" t="n">
        <v>-6.9387536</v>
      </c>
      <c r="M549" s="81" t="n">
        <v>0</v>
      </c>
      <c r="N549" s="81" t="n">
        <v>1.39999998</v>
      </c>
      <c r="O549" s="81" t="n">
        <v>0</v>
      </c>
      <c r="P549" s="81" t="n">
        <v>1.79999995</v>
      </c>
      <c r="Q549" s="81" t="n">
        <v>-0.210203409</v>
      </c>
      <c r="R549" s="81" t="n">
        <v>0</v>
      </c>
      <c r="S549" s="81" t="n">
        <v>-1.03769124</v>
      </c>
      <c r="T549" s="81" t="n">
        <v>33.2844353</v>
      </c>
      <c r="U549" s="80">
        <f>U484*'4 Transform Matrices'!Y550+V484*'4 Transform Matrices'!AC550+W484*'4 Transform Matrices'!AG550</f>
        <v/>
      </c>
      <c r="V549" s="80">
        <f>U484*'4 Transform Matrices'!Z550+V484*'4 Transform Matrices'!AD550+W484*'4 Transform Matrices'!AH550</f>
        <v/>
      </c>
      <c r="W549" s="80">
        <f>U484*'4 Transform Matrices'!AA550+V484*'4 Transform Matrices'!AE550+W484*'4 Transform Matrices'!AI550</f>
        <v/>
      </c>
      <c r="X549" s="80">
        <f>U484*'4 Transform Matrices'!AB550+V484*'4 Transform Matrices'!AF550+W484*'4 Transform Matrices'!AJ550+X484</f>
        <v/>
      </c>
      <c r="Y549" s="80">
        <f>Y484*'4 Transform Matrices'!Y550+Z484*'4 Transform Matrices'!AC550+AA484*'4 Transform Matrices'!AG550</f>
        <v/>
      </c>
      <c r="Z549" s="80">
        <f>Y484*'4 Transform Matrices'!Z550+Z484*'4 Transform Matrices'!AD550+AA484*'4 Transform Matrices'!AH550</f>
        <v/>
      </c>
      <c r="AA549" s="80">
        <f>Y484*'4 Transform Matrices'!AA550+Z484*'4 Transform Matrices'!AE550+AA484*'4 Transform Matrices'!AI550</f>
        <v/>
      </c>
      <c r="AB549" s="80">
        <f>Y484*'4 Transform Matrices'!AB550+Z484*'4 Transform Matrices'!AF550+AA484*'4 Transform Matrices'!AJ550+AB484</f>
        <v/>
      </c>
      <c r="AC549" s="80">
        <f>AC484*'4 Transform Matrices'!Y550+AD484*'4 Transform Matrices'!AC550+AE484*'4 Transform Matrices'!AG550</f>
        <v/>
      </c>
      <c r="AD549" s="80">
        <f>AC484*'4 Transform Matrices'!Z550+AD484*'4 Transform Matrices'!AD550+AE484*'4 Transform Matrices'!AH550</f>
        <v/>
      </c>
      <c r="AE549" s="80">
        <f>AC484*'4 Transform Matrices'!AA550+AD484*'4 Transform Matrices'!AE550+AE484*'4 Transform Matrices'!AI550</f>
        <v/>
      </c>
      <c r="AF549" s="80">
        <f>AC484*'4 Transform Matrices'!AB550+AD484*'4 Transform Matrices'!AF550+AE484*'4 Transform Matrices'!AJ550+AF484</f>
        <v/>
      </c>
      <c r="AG549" s="82">
        <f>MAX(ABS(I549-U549),ABS(J549-V549),ABS(K549-W549),ABS(L549-X549),ABS(M549-Y549),ABS(N549-Z549),ABS(O549-AA549),ABS(P549-AB549),ABS(Q549-AC549),ABS(R549-AD549),ABS(S549-AE549),ABS(T549-AF549))</f>
        <v/>
      </c>
      <c r="AI549" s="14" t="inlineStr"/>
    </row>
    <row r="550">
      <c r="A550" s="65" t="inlineStr">
        <is>
          <t>- HESCO cell</t>
        </is>
      </c>
      <c r="B550" s="52" t="inlineStr">
        <is>
          <t>BASE-67</t>
        </is>
      </c>
      <c r="C550" s="63" t="inlineStr">
        <is>
          <t>Cube</t>
        </is>
      </c>
      <c r="D550" s="52" t="inlineStr">
        <is>
          <t>BASE-01</t>
        </is>
      </c>
      <c r="E550" s="52" t="n">
        <v>2</v>
      </c>
      <c r="F550" s="54">
        <f>L550</f>
        <v/>
      </c>
      <c r="G550" s="54">
        <f>P550</f>
        <v/>
      </c>
      <c r="H550" s="54">
        <f>T550</f>
        <v/>
      </c>
      <c r="I550" s="81" t="n">
        <v>-1.00171733</v>
      </c>
      <c r="J550" s="81" t="n">
        <v>0</v>
      </c>
      <c r="K550" s="81" t="n">
        <v>0.246695131</v>
      </c>
      <c r="L550" s="81" t="n">
        <v>-7.91287184</v>
      </c>
      <c r="M550" s="81" t="n">
        <v>0</v>
      </c>
      <c r="N550" s="81" t="n">
        <v>1.39999998</v>
      </c>
      <c r="O550" s="81" t="n">
        <v>0</v>
      </c>
      <c r="P550" s="81" t="n">
        <v>0.399999976</v>
      </c>
      <c r="Q550" s="81" t="n">
        <v>-0.239713192</v>
      </c>
      <c r="R550" s="81" t="n">
        <v>0</v>
      </c>
      <c r="S550" s="81" t="n">
        <v>-1.03089345</v>
      </c>
      <c r="T550" s="81" t="n">
        <v>33.0663948</v>
      </c>
      <c r="U550" s="80">
        <f>U484*'4 Transform Matrices'!Y551+V484*'4 Transform Matrices'!AC551+W484*'4 Transform Matrices'!AG551</f>
        <v/>
      </c>
      <c r="V550" s="80">
        <f>U484*'4 Transform Matrices'!Z551+V484*'4 Transform Matrices'!AD551+W484*'4 Transform Matrices'!AH551</f>
        <v/>
      </c>
      <c r="W550" s="80">
        <f>U484*'4 Transform Matrices'!AA551+V484*'4 Transform Matrices'!AE551+W484*'4 Transform Matrices'!AI551</f>
        <v/>
      </c>
      <c r="X550" s="80">
        <f>U484*'4 Transform Matrices'!AB551+V484*'4 Transform Matrices'!AF551+W484*'4 Transform Matrices'!AJ551+X484</f>
        <v/>
      </c>
      <c r="Y550" s="80">
        <f>Y484*'4 Transform Matrices'!Y551+Z484*'4 Transform Matrices'!AC551+AA484*'4 Transform Matrices'!AG551</f>
        <v/>
      </c>
      <c r="Z550" s="80">
        <f>Y484*'4 Transform Matrices'!Z551+Z484*'4 Transform Matrices'!AD551+AA484*'4 Transform Matrices'!AH551</f>
        <v/>
      </c>
      <c r="AA550" s="80">
        <f>Y484*'4 Transform Matrices'!AA551+Z484*'4 Transform Matrices'!AE551+AA484*'4 Transform Matrices'!AI551</f>
        <v/>
      </c>
      <c r="AB550" s="80">
        <f>Y484*'4 Transform Matrices'!AB551+Z484*'4 Transform Matrices'!AF551+AA484*'4 Transform Matrices'!AJ551+AB484</f>
        <v/>
      </c>
      <c r="AC550" s="80">
        <f>AC484*'4 Transform Matrices'!Y551+AD484*'4 Transform Matrices'!AC551+AE484*'4 Transform Matrices'!AG551</f>
        <v/>
      </c>
      <c r="AD550" s="80">
        <f>AC484*'4 Transform Matrices'!Z551+AD484*'4 Transform Matrices'!AD551+AE484*'4 Transform Matrices'!AH551</f>
        <v/>
      </c>
      <c r="AE550" s="80">
        <f>AC484*'4 Transform Matrices'!AA551+AD484*'4 Transform Matrices'!AE551+AE484*'4 Transform Matrices'!AI551</f>
        <v/>
      </c>
      <c r="AF550" s="80">
        <f>AC484*'4 Transform Matrices'!AB551+AD484*'4 Transform Matrices'!AF551+AE484*'4 Transform Matrices'!AJ551+AF484</f>
        <v/>
      </c>
      <c r="AG550" s="82">
        <f>MAX(ABS(I550-U550),ABS(J550-V550),ABS(K550-W550),ABS(L550-X550),ABS(M550-Y550),ABS(N550-Z550),ABS(O550-AA550),ABS(P550-AB550),ABS(Q550-AC550),ABS(R550-AD550),ABS(S550-AE550),ABS(T550-AF550))</f>
        <v/>
      </c>
      <c r="AI550" s="14" t="inlineStr"/>
    </row>
    <row r="551">
      <c r="A551" s="65" t="inlineStr">
        <is>
          <t>- HESCO cell (upper)</t>
        </is>
      </c>
      <c r="B551" s="52" t="inlineStr">
        <is>
          <t>BASE-68</t>
        </is>
      </c>
      <c r="C551" s="63" t="inlineStr">
        <is>
          <t>Cube</t>
        </is>
      </c>
      <c r="D551" s="52" t="inlineStr">
        <is>
          <t>BASE-01</t>
        </is>
      </c>
      <c r="E551" s="52" t="n">
        <v>2</v>
      </c>
      <c r="F551" s="54">
        <f>L551</f>
        <v/>
      </c>
      <c r="G551" s="54">
        <f>P551</f>
        <v/>
      </c>
      <c r="H551" s="54">
        <f>T551</f>
        <v/>
      </c>
      <c r="I551" s="81" t="n">
        <v>-1.00171733</v>
      </c>
      <c r="J551" s="81" t="n">
        <v>0</v>
      </c>
      <c r="K551" s="81" t="n">
        <v>0.246695131</v>
      </c>
      <c r="L551" s="81" t="n">
        <v>-7.91287184</v>
      </c>
      <c r="M551" s="81" t="n">
        <v>0</v>
      </c>
      <c r="N551" s="81" t="n">
        <v>1.39999998</v>
      </c>
      <c r="O551" s="81" t="n">
        <v>0</v>
      </c>
      <c r="P551" s="81" t="n">
        <v>1.79999995</v>
      </c>
      <c r="Q551" s="81" t="n">
        <v>-0.239713192</v>
      </c>
      <c r="R551" s="81" t="n">
        <v>0</v>
      </c>
      <c r="S551" s="81" t="n">
        <v>-1.03089345</v>
      </c>
      <c r="T551" s="81" t="n">
        <v>33.0663948</v>
      </c>
      <c r="U551" s="80">
        <f>U484*'4 Transform Matrices'!Y552+V484*'4 Transform Matrices'!AC552+W484*'4 Transform Matrices'!AG552</f>
        <v/>
      </c>
      <c r="V551" s="80">
        <f>U484*'4 Transform Matrices'!Z552+V484*'4 Transform Matrices'!AD552+W484*'4 Transform Matrices'!AH552</f>
        <v/>
      </c>
      <c r="W551" s="80">
        <f>U484*'4 Transform Matrices'!AA552+V484*'4 Transform Matrices'!AE552+W484*'4 Transform Matrices'!AI552</f>
        <v/>
      </c>
      <c r="X551" s="80">
        <f>U484*'4 Transform Matrices'!AB552+V484*'4 Transform Matrices'!AF552+W484*'4 Transform Matrices'!AJ552+X484</f>
        <v/>
      </c>
      <c r="Y551" s="80">
        <f>Y484*'4 Transform Matrices'!Y552+Z484*'4 Transform Matrices'!AC552+AA484*'4 Transform Matrices'!AG552</f>
        <v/>
      </c>
      <c r="Z551" s="80">
        <f>Y484*'4 Transform Matrices'!Z552+Z484*'4 Transform Matrices'!AD552+AA484*'4 Transform Matrices'!AH552</f>
        <v/>
      </c>
      <c r="AA551" s="80">
        <f>Y484*'4 Transform Matrices'!AA552+Z484*'4 Transform Matrices'!AE552+AA484*'4 Transform Matrices'!AI552</f>
        <v/>
      </c>
      <c r="AB551" s="80">
        <f>Y484*'4 Transform Matrices'!AB552+Z484*'4 Transform Matrices'!AF552+AA484*'4 Transform Matrices'!AJ552+AB484</f>
        <v/>
      </c>
      <c r="AC551" s="80">
        <f>AC484*'4 Transform Matrices'!Y552+AD484*'4 Transform Matrices'!AC552+AE484*'4 Transform Matrices'!AG552</f>
        <v/>
      </c>
      <c r="AD551" s="80">
        <f>AC484*'4 Transform Matrices'!Z552+AD484*'4 Transform Matrices'!AD552+AE484*'4 Transform Matrices'!AH552</f>
        <v/>
      </c>
      <c r="AE551" s="80">
        <f>AC484*'4 Transform Matrices'!AA552+AD484*'4 Transform Matrices'!AE552+AE484*'4 Transform Matrices'!AI552</f>
        <v/>
      </c>
      <c r="AF551" s="80">
        <f>AC484*'4 Transform Matrices'!AB552+AD484*'4 Transform Matrices'!AF552+AE484*'4 Transform Matrices'!AJ552+AF484</f>
        <v/>
      </c>
      <c r="AG551" s="82">
        <f>MAX(ABS(I551-U551),ABS(J551-V551),ABS(K551-W551),ABS(L551-X551),ABS(M551-Y551),ABS(N551-Z551),ABS(O551-AA551),ABS(P551-AB551),ABS(Q551-AC551),ABS(R551-AD551),ABS(S551-AE551),ABS(T551-AF551))</f>
        <v/>
      </c>
      <c r="AI551" s="14" t="inlineStr"/>
    </row>
    <row r="552">
      <c r="A552" s="65" t="inlineStr">
        <is>
          <t>- HESCO cell</t>
        </is>
      </c>
      <c r="B552" s="52" t="inlineStr">
        <is>
          <t>BASE-69</t>
        </is>
      </c>
      <c r="C552" s="63" t="inlineStr">
        <is>
          <t>Cube</t>
        </is>
      </c>
      <c r="D552" s="52" t="inlineStr">
        <is>
          <t>BASE-01</t>
        </is>
      </c>
      <c r="E552" s="52" t="n">
        <v>2</v>
      </c>
      <c r="F552" s="54">
        <f>L552</f>
        <v/>
      </c>
      <c r="G552" s="54">
        <f>P552</f>
        <v/>
      </c>
      <c r="H552" s="54">
        <f>T552</f>
        <v/>
      </c>
      <c r="I552" s="81" t="n">
        <v>-0.994248331</v>
      </c>
      <c r="J552" s="81" t="n">
        <v>0</v>
      </c>
      <c r="K552" s="81" t="n">
        <v>0.276852548</v>
      </c>
      <c r="L552" s="81" t="n">
        <v>-8.880176540000001</v>
      </c>
      <c r="M552" s="81" t="n">
        <v>0</v>
      </c>
      <c r="N552" s="81" t="n">
        <v>1.39999998</v>
      </c>
      <c r="O552" s="81" t="n">
        <v>0</v>
      </c>
      <c r="P552" s="81" t="n">
        <v>0.399999976</v>
      </c>
      <c r="Q552" s="81" t="n">
        <v>-0.2690171</v>
      </c>
      <c r="R552" s="81" t="n">
        <v>0</v>
      </c>
      <c r="S552" s="81" t="n">
        <v>-1.02320695</v>
      </c>
      <c r="T552" s="81" t="n">
        <v>32.8198471</v>
      </c>
      <c r="U552" s="80">
        <f>U484*'4 Transform Matrices'!Y553+V484*'4 Transform Matrices'!AC553+W484*'4 Transform Matrices'!AG553</f>
        <v/>
      </c>
      <c r="V552" s="80">
        <f>U484*'4 Transform Matrices'!Z553+V484*'4 Transform Matrices'!AD553+W484*'4 Transform Matrices'!AH553</f>
        <v/>
      </c>
      <c r="W552" s="80">
        <f>U484*'4 Transform Matrices'!AA553+V484*'4 Transform Matrices'!AE553+W484*'4 Transform Matrices'!AI553</f>
        <v/>
      </c>
      <c r="X552" s="80">
        <f>U484*'4 Transform Matrices'!AB553+V484*'4 Transform Matrices'!AF553+W484*'4 Transform Matrices'!AJ553+X484</f>
        <v/>
      </c>
      <c r="Y552" s="80">
        <f>Y484*'4 Transform Matrices'!Y553+Z484*'4 Transform Matrices'!AC553+AA484*'4 Transform Matrices'!AG553</f>
        <v/>
      </c>
      <c r="Z552" s="80">
        <f>Y484*'4 Transform Matrices'!Z553+Z484*'4 Transform Matrices'!AD553+AA484*'4 Transform Matrices'!AH553</f>
        <v/>
      </c>
      <c r="AA552" s="80">
        <f>Y484*'4 Transform Matrices'!AA553+Z484*'4 Transform Matrices'!AE553+AA484*'4 Transform Matrices'!AI553</f>
        <v/>
      </c>
      <c r="AB552" s="80">
        <f>Y484*'4 Transform Matrices'!AB553+Z484*'4 Transform Matrices'!AF553+AA484*'4 Transform Matrices'!AJ553+AB484</f>
        <v/>
      </c>
      <c r="AC552" s="80">
        <f>AC484*'4 Transform Matrices'!Y553+AD484*'4 Transform Matrices'!AC553+AE484*'4 Transform Matrices'!AG553</f>
        <v/>
      </c>
      <c r="AD552" s="80">
        <f>AC484*'4 Transform Matrices'!Z553+AD484*'4 Transform Matrices'!AD553+AE484*'4 Transform Matrices'!AH553</f>
        <v/>
      </c>
      <c r="AE552" s="80">
        <f>AC484*'4 Transform Matrices'!AA553+AD484*'4 Transform Matrices'!AE553+AE484*'4 Transform Matrices'!AI553</f>
        <v/>
      </c>
      <c r="AF552" s="80">
        <f>AC484*'4 Transform Matrices'!AB553+AD484*'4 Transform Matrices'!AF553+AE484*'4 Transform Matrices'!AJ553+AF484</f>
        <v/>
      </c>
      <c r="AG552" s="82">
        <f>MAX(ABS(I552-U552),ABS(J552-V552),ABS(K552-W552),ABS(L552-X552),ABS(M552-Y552),ABS(N552-Z552),ABS(O552-AA552),ABS(P552-AB552),ABS(Q552-AC552),ABS(R552-AD552),ABS(S552-AE552),ABS(T552-AF552))</f>
        <v/>
      </c>
      <c r="AI552" s="14" t="inlineStr"/>
    </row>
    <row r="553">
      <c r="A553" s="65" t="inlineStr">
        <is>
          <t>- HESCO cell (upper)</t>
        </is>
      </c>
      <c r="B553" s="52" t="inlineStr">
        <is>
          <t>BASE-70</t>
        </is>
      </c>
      <c r="C553" s="63" t="inlineStr">
        <is>
          <t>Cube</t>
        </is>
      </c>
      <c r="D553" s="52" t="inlineStr">
        <is>
          <t>BASE-01</t>
        </is>
      </c>
      <c r="E553" s="52" t="n">
        <v>2</v>
      </c>
      <c r="F553" s="54">
        <f>L553</f>
        <v/>
      </c>
      <c r="G553" s="54">
        <f>P553</f>
        <v/>
      </c>
      <c r="H553" s="54">
        <f>T553</f>
        <v/>
      </c>
      <c r="I553" s="81" t="n">
        <v>-0.994248331</v>
      </c>
      <c r="J553" s="81" t="n">
        <v>0</v>
      </c>
      <c r="K553" s="81" t="n">
        <v>0.276852548</v>
      </c>
      <c r="L553" s="81" t="n">
        <v>-8.880176540000001</v>
      </c>
      <c r="M553" s="81" t="n">
        <v>0</v>
      </c>
      <c r="N553" s="81" t="n">
        <v>1.39999998</v>
      </c>
      <c r="O553" s="81" t="n">
        <v>0</v>
      </c>
      <c r="P553" s="81" t="n">
        <v>1.79999995</v>
      </c>
      <c r="Q553" s="81" t="n">
        <v>-0.2690171</v>
      </c>
      <c r="R553" s="81" t="n">
        <v>0</v>
      </c>
      <c r="S553" s="81" t="n">
        <v>-1.02320695</v>
      </c>
      <c r="T553" s="81" t="n">
        <v>32.8198471</v>
      </c>
      <c r="U553" s="80">
        <f>U484*'4 Transform Matrices'!Y554+V484*'4 Transform Matrices'!AC554+W484*'4 Transform Matrices'!AG554</f>
        <v/>
      </c>
      <c r="V553" s="80">
        <f>U484*'4 Transform Matrices'!Z554+V484*'4 Transform Matrices'!AD554+W484*'4 Transform Matrices'!AH554</f>
        <v/>
      </c>
      <c r="W553" s="80">
        <f>U484*'4 Transform Matrices'!AA554+V484*'4 Transform Matrices'!AE554+W484*'4 Transform Matrices'!AI554</f>
        <v/>
      </c>
      <c r="X553" s="80">
        <f>U484*'4 Transform Matrices'!AB554+V484*'4 Transform Matrices'!AF554+W484*'4 Transform Matrices'!AJ554+X484</f>
        <v/>
      </c>
      <c r="Y553" s="80">
        <f>Y484*'4 Transform Matrices'!Y554+Z484*'4 Transform Matrices'!AC554+AA484*'4 Transform Matrices'!AG554</f>
        <v/>
      </c>
      <c r="Z553" s="80">
        <f>Y484*'4 Transform Matrices'!Z554+Z484*'4 Transform Matrices'!AD554+AA484*'4 Transform Matrices'!AH554</f>
        <v/>
      </c>
      <c r="AA553" s="80">
        <f>Y484*'4 Transform Matrices'!AA554+Z484*'4 Transform Matrices'!AE554+AA484*'4 Transform Matrices'!AI554</f>
        <v/>
      </c>
      <c r="AB553" s="80">
        <f>Y484*'4 Transform Matrices'!AB554+Z484*'4 Transform Matrices'!AF554+AA484*'4 Transform Matrices'!AJ554+AB484</f>
        <v/>
      </c>
      <c r="AC553" s="80">
        <f>AC484*'4 Transform Matrices'!Y554+AD484*'4 Transform Matrices'!AC554+AE484*'4 Transform Matrices'!AG554</f>
        <v/>
      </c>
      <c r="AD553" s="80">
        <f>AC484*'4 Transform Matrices'!Z554+AD484*'4 Transform Matrices'!AD554+AE484*'4 Transform Matrices'!AH554</f>
        <v/>
      </c>
      <c r="AE553" s="80">
        <f>AC484*'4 Transform Matrices'!AA554+AD484*'4 Transform Matrices'!AE554+AE484*'4 Transform Matrices'!AI554</f>
        <v/>
      </c>
      <c r="AF553" s="80">
        <f>AC484*'4 Transform Matrices'!AB554+AD484*'4 Transform Matrices'!AF554+AE484*'4 Transform Matrices'!AJ554+AF484</f>
        <v/>
      </c>
      <c r="AG553" s="82">
        <f>MAX(ABS(I553-U553),ABS(J553-V553),ABS(K553-W553),ABS(L553-X553),ABS(M553-Y553),ABS(N553-Z553),ABS(O553-AA553),ABS(P553-AB553),ABS(Q553-AC553),ABS(R553-AD553),ABS(S553-AE553),ABS(T553-AF553))</f>
        <v/>
      </c>
      <c r="AI553" s="14" t="inlineStr"/>
    </row>
    <row r="554">
      <c r="A554" s="65" t="inlineStr">
        <is>
          <t>- HESCO cell</t>
        </is>
      </c>
      <c r="B554" s="52" t="inlineStr">
        <is>
          <t>BASE-71</t>
        </is>
      </c>
      <c r="C554" s="63" t="inlineStr">
        <is>
          <t>Cube</t>
        </is>
      </c>
      <c r="D554" s="52" t="inlineStr">
        <is>
          <t>BASE-01</t>
        </is>
      </c>
      <c r="E554" s="52" t="n">
        <v>2</v>
      </c>
      <c r="F554" s="54">
        <f>L554</f>
        <v/>
      </c>
      <c r="G554" s="54">
        <f>P554</f>
        <v/>
      </c>
      <c r="H554" s="54">
        <f>T554</f>
        <v/>
      </c>
      <c r="I554" s="81" t="n">
        <v>-0.985922396</v>
      </c>
      <c r="J554" s="81" t="n">
        <v>0</v>
      </c>
      <c r="K554" s="81" t="n">
        <v>0.30677104</v>
      </c>
      <c r="L554" s="81" t="n">
        <v>-9.83982372</v>
      </c>
      <c r="M554" s="81" t="n">
        <v>0</v>
      </c>
      <c r="N554" s="81" t="n">
        <v>1.39999998</v>
      </c>
      <c r="O554" s="81" t="n">
        <v>0</v>
      </c>
      <c r="P554" s="81" t="n">
        <v>0.399999976</v>
      </c>
      <c r="Q554" s="81" t="n">
        <v>-0.298088849</v>
      </c>
      <c r="R554" s="81" t="n">
        <v>0</v>
      </c>
      <c r="S554" s="81" t="n">
        <v>-1.01463854</v>
      </c>
      <c r="T554" s="81" t="n">
        <v>32.5450134</v>
      </c>
      <c r="U554" s="80">
        <f>U484*'4 Transform Matrices'!Y555+V484*'4 Transform Matrices'!AC555+W484*'4 Transform Matrices'!AG555</f>
        <v/>
      </c>
      <c r="V554" s="80">
        <f>U484*'4 Transform Matrices'!Z555+V484*'4 Transform Matrices'!AD555+W484*'4 Transform Matrices'!AH555</f>
        <v/>
      </c>
      <c r="W554" s="80">
        <f>U484*'4 Transform Matrices'!AA555+V484*'4 Transform Matrices'!AE555+W484*'4 Transform Matrices'!AI555</f>
        <v/>
      </c>
      <c r="X554" s="80">
        <f>U484*'4 Transform Matrices'!AB555+V484*'4 Transform Matrices'!AF555+W484*'4 Transform Matrices'!AJ555+X484</f>
        <v/>
      </c>
      <c r="Y554" s="80">
        <f>Y484*'4 Transform Matrices'!Y555+Z484*'4 Transform Matrices'!AC555+AA484*'4 Transform Matrices'!AG555</f>
        <v/>
      </c>
      <c r="Z554" s="80">
        <f>Y484*'4 Transform Matrices'!Z555+Z484*'4 Transform Matrices'!AD555+AA484*'4 Transform Matrices'!AH555</f>
        <v/>
      </c>
      <c r="AA554" s="80">
        <f>Y484*'4 Transform Matrices'!AA555+Z484*'4 Transform Matrices'!AE555+AA484*'4 Transform Matrices'!AI555</f>
        <v/>
      </c>
      <c r="AB554" s="80">
        <f>Y484*'4 Transform Matrices'!AB555+Z484*'4 Transform Matrices'!AF555+AA484*'4 Transform Matrices'!AJ555+AB484</f>
        <v/>
      </c>
      <c r="AC554" s="80">
        <f>AC484*'4 Transform Matrices'!Y555+AD484*'4 Transform Matrices'!AC555+AE484*'4 Transform Matrices'!AG555</f>
        <v/>
      </c>
      <c r="AD554" s="80">
        <f>AC484*'4 Transform Matrices'!Z555+AD484*'4 Transform Matrices'!AD555+AE484*'4 Transform Matrices'!AH555</f>
        <v/>
      </c>
      <c r="AE554" s="80">
        <f>AC484*'4 Transform Matrices'!AA555+AD484*'4 Transform Matrices'!AE555+AE484*'4 Transform Matrices'!AI555</f>
        <v/>
      </c>
      <c r="AF554" s="80">
        <f>AC484*'4 Transform Matrices'!AB555+AD484*'4 Transform Matrices'!AF555+AE484*'4 Transform Matrices'!AJ555+AF484</f>
        <v/>
      </c>
      <c r="AG554" s="82">
        <f>MAX(ABS(I554-U554),ABS(J554-V554),ABS(K554-W554),ABS(L554-X554),ABS(M554-Y554),ABS(N554-Z554),ABS(O554-AA554),ABS(P554-AB554),ABS(Q554-AC554),ABS(R554-AD554),ABS(S554-AE554),ABS(T554-AF554))</f>
        <v/>
      </c>
      <c r="AI554" s="14" t="inlineStr"/>
    </row>
    <row r="555">
      <c r="A555" s="65" t="inlineStr">
        <is>
          <t>- HESCO cell</t>
        </is>
      </c>
      <c r="B555" s="52" t="inlineStr">
        <is>
          <t>BASE-72</t>
        </is>
      </c>
      <c r="C555" s="63" t="inlineStr">
        <is>
          <t>Cube</t>
        </is>
      </c>
      <c r="D555" s="52" t="inlineStr">
        <is>
          <t>BASE-01</t>
        </is>
      </c>
      <c r="E555" s="52" t="n">
        <v>2</v>
      </c>
      <c r="F555" s="54">
        <f>L555</f>
        <v/>
      </c>
      <c r="G555" s="54">
        <f>P555</f>
        <v/>
      </c>
      <c r="H555" s="54">
        <f>T555</f>
        <v/>
      </c>
      <c r="I555" s="81" t="n">
        <v>-0.976746559</v>
      </c>
      <c r="J555" s="81" t="n">
        <v>0</v>
      </c>
      <c r="K555" s="81" t="n">
        <v>0.336425096</v>
      </c>
      <c r="L555" s="81" t="n">
        <v>-10.7909908</v>
      </c>
      <c r="M555" s="81" t="n">
        <v>0</v>
      </c>
      <c r="N555" s="81" t="n">
        <v>1.39999998</v>
      </c>
      <c r="O555" s="81" t="n">
        <v>0</v>
      </c>
      <c r="P555" s="81" t="n">
        <v>0.399999976</v>
      </c>
      <c r="Q555" s="81" t="n">
        <v>-0.326903641</v>
      </c>
      <c r="R555" s="81" t="n">
        <v>0</v>
      </c>
      <c r="S555" s="81" t="n">
        <v>-1.0051955</v>
      </c>
      <c r="T555" s="81" t="n">
        <v>32.2421227</v>
      </c>
      <c r="U555" s="80">
        <f>U484*'4 Transform Matrices'!Y556+V484*'4 Transform Matrices'!AC556+W484*'4 Transform Matrices'!AG556</f>
        <v/>
      </c>
      <c r="V555" s="80">
        <f>U484*'4 Transform Matrices'!Z556+V484*'4 Transform Matrices'!AD556+W484*'4 Transform Matrices'!AH556</f>
        <v/>
      </c>
      <c r="W555" s="80">
        <f>U484*'4 Transform Matrices'!AA556+V484*'4 Transform Matrices'!AE556+W484*'4 Transform Matrices'!AI556</f>
        <v/>
      </c>
      <c r="X555" s="80">
        <f>U484*'4 Transform Matrices'!AB556+V484*'4 Transform Matrices'!AF556+W484*'4 Transform Matrices'!AJ556+X484</f>
        <v/>
      </c>
      <c r="Y555" s="80">
        <f>Y484*'4 Transform Matrices'!Y556+Z484*'4 Transform Matrices'!AC556+AA484*'4 Transform Matrices'!AG556</f>
        <v/>
      </c>
      <c r="Z555" s="80">
        <f>Y484*'4 Transform Matrices'!Z556+Z484*'4 Transform Matrices'!AD556+AA484*'4 Transform Matrices'!AH556</f>
        <v/>
      </c>
      <c r="AA555" s="80">
        <f>Y484*'4 Transform Matrices'!AA556+Z484*'4 Transform Matrices'!AE556+AA484*'4 Transform Matrices'!AI556</f>
        <v/>
      </c>
      <c r="AB555" s="80">
        <f>Y484*'4 Transform Matrices'!AB556+Z484*'4 Transform Matrices'!AF556+AA484*'4 Transform Matrices'!AJ556+AB484</f>
        <v/>
      </c>
      <c r="AC555" s="80">
        <f>AC484*'4 Transform Matrices'!Y556+AD484*'4 Transform Matrices'!AC556+AE484*'4 Transform Matrices'!AG556</f>
        <v/>
      </c>
      <c r="AD555" s="80">
        <f>AC484*'4 Transform Matrices'!Z556+AD484*'4 Transform Matrices'!AD556+AE484*'4 Transform Matrices'!AH556</f>
        <v/>
      </c>
      <c r="AE555" s="80">
        <f>AC484*'4 Transform Matrices'!AA556+AD484*'4 Transform Matrices'!AE556+AE484*'4 Transform Matrices'!AI556</f>
        <v/>
      </c>
      <c r="AF555" s="80">
        <f>AC484*'4 Transform Matrices'!AB556+AD484*'4 Transform Matrices'!AF556+AE484*'4 Transform Matrices'!AJ556+AF484</f>
        <v/>
      </c>
      <c r="AG555" s="82">
        <f>MAX(ABS(I555-U555),ABS(J555-V555),ABS(K555-W555),ABS(L555-X555),ABS(M555-Y555),ABS(N555-Z555),ABS(O555-AA555),ABS(P555-AB555),ABS(Q555-AC555),ABS(R555-AD555),ABS(S555-AE555),ABS(T555-AF555))</f>
        <v/>
      </c>
      <c r="AI555" s="14" t="inlineStr"/>
    </row>
    <row r="556">
      <c r="A556" s="65" t="inlineStr">
        <is>
          <t>- HESCO cell</t>
        </is>
      </c>
      <c r="B556" s="52" t="inlineStr">
        <is>
          <t>BASE-73</t>
        </is>
      </c>
      <c r="C556" s="63" t="inlineStr">
        <is>
          <t>Cube</t>
        </is>
      </c>
      <c r="D556" s="52" t="inlineStr">
        <is>
          <t>BASE-01</t>
        </is>
      </c>
      <c r="E556" s="52" t="n">
        <v>2</v>
      </c>
      <c r="F556" s="54">
        <f>L556</f>
        <v/>
      </c>
      <c r="G556" s="54">
        <f>P556</f>
        <v/>
      </c>
      <c r="H556" s="54">
        <f>T556</f>
        <v/>
      </c>
      <c r="I556" s="81" t="n">
        <v>-0.966728926</v>
      </c>
      <c r="J556" s="81" t="n">
        <v>0</v>
      </c>
      <c r="K556" s="81" t="n">
        <v>0.365788937</v>
      </c>
      <c r="L556" s="81" t="n">
        <v>-11.7328548</v>
      </c>
      <c r="M556" s="81" t="n">
        <v>0</v>
      </c>
      <c r="N556" s="81" t="n">
        <v>1.39999998</v>
      </c>
      <c r="O556" s="81" t="n">
        <v>0</v>
      </c>
      <c r="P556" s="81" t="n">
        <v>0.399999976</v>
      </c>
      <c r="Q556" s="81" t="n">
        <v>-0.355436444</v>
      </c>
      <c r="R556" s="81" t="n">
        <v>0</v>
      </c>
      <c r="S556" s="81" t="n">
        <v>-0.994886041</v>
      </c>
      <c r="T556" s="81" t="n">
        <v>31.9114418</v>
      </c>
      <c r="U556" s="80">
        <f>U484*'4 Transform Matrices'!Y557+V484*'4 Transform Matrices'!AC557+W484*'4 Transform Matrices'!AG557</f>
        <v/>
      </c>
      <c r="V556" s="80">
        <f>U484*'4 Transform Matrices'!Z557+V484*'4 Transform Matrices'!AD557+W484*'4 Transform Matrices'!AH557</f>
        <v/>
      </c>
      <c r="W556" s="80">
        <f>U484*'4 Transform Matrices'!AA557+V484*'4 Transform Matrices'!AE557+W484*'4 Transform Matrices'!AI557</f>
        <v/>
      </c>
      <c r="X556" s="80">
        <f>U484*'4 Transform Matrices'!AB557+V484*'4 Transform Matrices'!AF557+W484*'4 Transform Matrices'!AJ557+X484</f>
        <v/>
      </c>
      <c r="Y556" s="80">
        <f>Y484*'4 Transform Matrices'!Y557+Z484*'4 Transform Matrices'!AC557+AA484*'4 Transform Matrices'!AG557</f>
        <v/>
      </c>
      <c r="Z556" s="80">
        <f>Y484*'4 Transform Matrices'!Z557+Z484*'4 Transform Matrices'!AD557+AA484*'4 Transform Matrices'!AH557</f>
        <v/>
      </c>
      <c r="AA556" s="80">
        <f>Y484*'4 Transform Matrices'!AA557+Z484*'4 Transform Matrices'!AE557+AA484*'4 Transform Matrices'!AI557</f>
        <v/>
      </c>
      <c r="AB556" s="80">
        <f>Y484*'4 Transform Matrices'!AB557+Z484*'4 Transform Matrices'!AF557+AA484*'4 Transform Matrices'!AJ557+AB484</f>
        <v/>
      </c>
      <c r="AC556" s="80">
        <f>AC484*'4 Transform Matrices'!Y557+AD484*'4 Transform Matrices'!AC557+AE484*'4 Transform Matrices'!AG557</f>
        <v/>
      </c>
      <c r="AD556" s="80">
        <f>AC484*'4 Transform Matrices'!Z557+AD484*'4 Transform Matrices'!AD557+AE484*'4 Transform Matrices'!AH557</f>
        <v/>
      </c>
      <c r="AE556" s="80">
        <f>AC484*'4 Transform Matrices'!AA557+AD484*'4 Transform Matrices'!AE557+AE484*'4 Transform Matrices'!AI557</f>
        <v/>
      </c>
      <c r="AF556" s="80">
        <f>AC484*'4 Transform Matrices'!AB557+AD484*'4 Transform Matrices'!AF557+AE484*'4 Transform Matrices'!AJ557+AF484</f>
        <v/>
      </c>
      <c r="AG556" s="82">
        <f>MAX(ABS(I556-U556),ABS(J556-V556),ABS(K556-W556),ABS(L556-X556),ABS(M556-Y556),ABS(N556-Z556),ABS(O556-AA556),ABS(P556-AB556),ABS(Q556-AC556),ABS(R556-AD556),ABS(S556-AE556),ABS(T556-AF556))</f>
        <v/>
      </c>
      <c r="AI556" s="14" t="inlineStr"/>
    </row>
    <row r="557">
      <c r="A557" s="65" t="inlineStr">
        <is>
          <t>- HESCO cell</t>
        </is>
      </c>
      <c r="B557" s="52" t="inlineStr">
        <is>
          <t>BASE-74</t>
        </is>
      </c>
      <c r="C557" s="63" t="inlineStr">
        <is>
          <t>Cube</t>
        </is>
      </c>
      <c r="D557" s="52" t="inlineStr">
        <is>
          <t>BASE-01</t>
        </is>
      </c>
      <c r="E557" s="52" t="n">
        <v>2</v>
      </c>
      <c r="F557" s="54">
        <f>L557</f>
        <v/>
      </c>
      <c r="G557" s="54">
        <f>P557</f>
        <v/>
      </c>
      <c r="H557" s="54">
        <f>T557</f>
        <v/>
      </c>
      <c r="I557" s="81" t="n">
        <v>-0.9558778999999999</v>
      </c>
      <c r="J557" s="81" t="n">
        <v>0</v>
      </c>
      <c r="K557" s="81" t="n">
        <v>0.394837737</v>
      </c>
      <c r="L557" s="81" t="n">
        <v>-12.664607</v>
      </c>
      <c r="M557" s="81" t="n">
        <v>0</v>
      </c>
      <c r="N557" s="81" t="n">
        <v>1.39999998</v>
      </c>
      <c r="O557" s="81" t="n">
        <v>0</v>
      </c>
      <c r="P557" s="81" t="n">
        <v>0.399999976</v>
      </c>
      <c r="Q557" s="81" t="n">
        <v>-0.383663088</v>
      </c>
      <c r="R557" s="81" t="n">
        <v>0</v>
      </c>
      <c r="S557" s="81" t="n">
        <v>-0.983718991</v>
      </c>
      <c r="T557" s="81" t="n">
        <v>31.5532513</v>
      </c>
      <c r="U557" s="80">
        <f>U484*'4 Transform Matrices'!Y558+V484*'4 Transform Matrices'!AC558+W484*'4 Transform Matrices'!AG558</f>
        <v/>
      </c>
      <c r="V557" s="80">
        <f>U484*'4 Transform Matrices'!Z558+V484*'4 Transform Matrices'!AD558+W484*'4 Transform Matrices'!AH558</f>
        <v/>
      </c>
      <c r="W557" s="80">
        <f>U484*'4 Transform Matrices'!AA558+V484*'4 Transform Matrices'!AE558+W484*'4 Transform Matrices'!AI558</f>
        <v/>
      </c>
      <c r="X557" s="80">
        <f>U484*'4 Transform Matrices'!AB558+V484*'4 Transform Matrices'!AF558+W484*'4 Transform Matrices'!AJ558+X484</f>
        <v/>
      </c>
      <c r="Y557" s="80">
        <f>Y484*'4 Transform Matrices'!Y558+Z484*'4 Transform Matrices'!AC558+AA484*'4 Transform Matrices'!AG558</f>
        <v/>
      </c>
      <c r="Z557" s="80">
        <f>Y484*'4 Transform Matrices'!Z558+Z484*'4 Transform Matrices'!AD558+AA484*'4 Transform Matrices'!AH558</f>
        <v/>
      </c>
      <c r="AA557" s="80">
        <f>Y484*'4 Transform Matrices'!AA558+Z484*'4 Transform Matrices'!AE558+AA484*'4 Transform Matrices'!AI558</f>
        <v/>
      </c>
      <c r="AB557" s="80">
        <f>Y484*'4 Transform Matrices'!AB558+Z484*'4 Transform Matrices'!AF558+AA484*'4 Transform Matrices'!AJ558+AB484</f>
        <v/>
      </c>
      <c r="AC557" s="80">
        <f>AC484*'4 Transform Matrices'!Y558+AD484*'4 Transform Matrices'!AC558+AE484*'4 Transform Matrices'!AG558</f>
        <v/>
      </c>
      <c r="AD557" s="80">
        <f>AC484*'4 Transform Matrices'!Z558+AD484*'4 Transform Matrices'!AD558+AE484*'4 Transform Matrices'!AH558</f>
        <v/>
      </c>
      <c r="AE557" s="80">
        <f>AC484*'4 Transform Matrices'!AA558+AD484*'4 Transform Matrices'!AE558+AE484*'4 Transform Matrices'!AI558</f>
        <v/>
      </c>
      <c r="AF557" s="80">
        <f>AC484*'4 Transform Matrices'!AB558+AD484*'4 Transform Matrices'!AF558+AE484*'4 Transform Matrices'!AJ558+AF484</f>
        <v/>
      </c>
      <c r="AG557" s="82">
        <f>MAX(ABS(I557-U557),ABS(J557-V557),ABS(K557-W557),ABS(L557-X557),ABS(M557-Y557),ABS(N557-Z557),ABS(O557-AA557),ABS(P557-AB557),ABS(Q557-AC557),ABS(R557-AD557),ABS(S557-AE557),ABS(T557-AF557))</f>
        <v/>
      </c>
      <c r="AI557" s="14" t="inlineStr"/>
    </row>
    <row r="558">
      <c r="A558" s="65" t="inlineStr">
        <is>
          <t>- HESCO cell</t>
        </is>
      </c>
      <c r="B558" s="52" t="inlineStr">
        <is>
          <t>BASE-75</t>
        </is>
      </c>
      <c r="C558" s="63" t="inlineStr">
        <is>
          <t>Cube</t>
        </is>
      </c>
      <c r="D558" s="52" t="inlineStr">
        <is>
          <t>BASE-01</t>
        </is>
      </c>
      <c r="E558" s="52" t="n">
        <v>2</v>
      </c>
      <c r="F558" s="54">
        <f>L558</f>
        <v/>
      </c>
      <c r="G558" s="54">
        <f>P558</f>
        <v/>
      </c>
      <c r="H558" s="54">
        <f>T558</f>
        <v/>
      </c>
      <c r="I558" s="81" t="n">
        <v>-0.944203019</v>
      </c>
      <c r="J558" s="81" t="n">
        <v>0</v>
      </c>
      <c r="K558" s="81" t="n">
        <v>0.423545897</v>
      </c>
      <c r="L558" s="81" t="n">
        <v>-13.5854359</v>
      </c>
      <c r="M558" s="81" t="n">
        <v>0</v>
      </c>
      <c r="N558" s="81" t="n">
        <v>1.39999998</v>
      </c>
      <c r="O558" s="81" t="n">
        <v>0</v>
      </c>
      <c r="P558" s="81" t="n">
        <v>0.399999976</v>
      </c>
      <c r="Q558" s="81" t="n">
        <v>-0.411558777</v>
      </c>
      <c r="R558" s="81" t="n">
        <v>0</v>
      </c>
      <c r="S558" s="81" t="n">
        <v>-0.971704066</v>
      </c>
      <c r="T558" s="81" t="n">
        <v>31.1678677</v>
      </c>
      <c r="U558" s="80">
        <f>U484*'4 Transform Matrices'!Y559+V484*'4 Transform Matrices'!AC559+W484*'4 Transform Matrices'!AG559</f>
        <v/>
      </c>
      <c r="V558" s="80">
        <f>U484*'4 Transform Matrices'!Z559+V484*'4 Transform Matrices'!AD559+W484*'4 Transform Matrices'!AH559</f>
        <v/>
      </c>
      <c r="W558" s="80">
        <f>U484*'4 Transform Matrices'!AA559+V484*'4 Transform Matrices'!AE559+W484*'4 Transform Matrices'!AI559</f>
        <v/>
      </c>
      <c r="X558" s="80">
        <f>U484*'4 Transform Matrices'!AB559+V484*'4 Transform Matrices'!AF559+W484*'4 Transform Matrices'!AJ559+X484</f>
        <v/>
      </c>
      <c r="Y558" s="80">
        <f>Y484*'4 Transform Matrices'!Y559+Z484*'4 Transform Matrices'!AC559+AA484*'4 Transform Matrices'!AG559</f>
        <v/>
      </c>
      <c r="Z558" s="80">
        <f>Y484*'4 Transform Matrices'!Z559+Z484*'4 Transform Matrices'!AD559+AA484*'4 Transform Matrices'!AH559</f>
        <v/>
      </c>
      <c r="AA558" s="80">
        <f>Y484*'4 Transform Matrices'!AA559+Z484*'4 Transform Matrices'!AE559+AA484*'4 Transform Matrices'!AI559</f>
        <v/>
      </c>
      <c r="AB558" s="80">
        <f>Y484*'4 Transform Matrices'!AB559+Z484*'4 Transform Matrices'!AF559+AA484*'4 Transform Matrices'!AJ559+AB484</f>
        <v/>
      </c>
      <c r="AC558" s="80">
        <f>AC484*'4 Transform Matrices'!Y559+AD484*'4 Transform Matrices'!AC559+AE484*'4 Transform Matrices'!AG559</f>
        <v/>
      </c>
      <c r="AD558" s="80">
        <f>AC484*'4 Transform Matrices'!Z559+AD484*'4 Transform Matrices'!AD559+AE484*'4 Transform Matrices'!AH559</f>
        <v/>
      </c>
      <c r="AE558" s="80">
        <f>AC484*'4 Transform Matrices'!AA559+AD484*'4 Transform Matrices'!AE559+AE484*'4 Transform Matrices'!AI559</f>
        <v/>
      </c>
      <c r="AF558" s="80">
        <f>AC484*'4 Transform Matrices'!AB559+AD484*'4 Transform Matrices'!AF559+AE484*'4 Transform Matrices'!AJ559+AF484</f>
        <v/>
      </c>
      <c r="AG558" s="82">
        <f>MAX(ABS(I558-U558),ABS(J558-V558),ABS(K558-W558),ABS(L558-X558),ABS(M558-Y558),ABS(N558-Z558),ABS(O558-AA558),ABS(P558-AB558),ABS(Q558-AC558),ABS(R558-AD558),ABS(S558-AE558),ABS(T558-AF558))</f>
        <v/>
      </c>
      <c r="AI558" s="14" t="inlineStr"/>
    </row>
    <row r="559">
      <c r="A559" s="65" t="inlineStr">
        <is>
          <t>- HESCO cell</t>
        </is>
      </c>
      <c r="B559" s="52" t="inlineStr">
        <is>
          <t>BASE-76</t>
        </is>
      </c>
      <c r="C559" s="63" t="inlineStr">
        <is>
          <t>Cube</t>
        </is>
      </c>
      <c r="D559" s="52" t="inlineStr">
        <is>
          <t>BASE-01</t>
        </is>
      </c>
      <c r="E559" s="52" t="n">
        <v>2</v>
      </c>
      <c r="F559" s="54">
        <f>L559</f>
        <v/>
      </c>
      <c r="G559" s="54">
        <f>P559</f>
        <v/>
      </c>
      <c r="H559" s="54">
        <f>T559</f>
        <v/>
      </c>
      <c r="I559" s="81" t="n">
        <v>-0.931714118</v>
      </c>
      <c r="J559" s="81" t="n">
        <v>0</v>
      </c>
      <c r="K559" s="81" t="n">
        <v>0.451889247</v>
      </c>
      <c r="L559" s="81" t="n">
        <v>-14.4945621</v>
      </c>
      <c r="M559" s="81" t="n">
        <v>0</v>
      </c>
      <c r="N559" s="81" t="n">
        <v>1.39999998</v>
      </c>
      <c r="O559" s="81" t="n">
        <v>0</v>
      </c>
      <c r="P559" s="81" t="n">
        <v>0.399999976</v>
      </c>
      <c r="Q559" s="81" t="n">
        <v>-0.439099938</v>
      </c>
      <c r="R559" s="81" t="n">
        <v>0</v>
      </c>
      <c r="S559" s="81" t="n">
        <v>-0.958851397</v>
      </c>
      <c r="T559" s="81" t="n">
        <v>30.7556133</v>
      </c>
      <c r="U559" s="80">
        <f>U484*'4 Transform Matrices'!Y560+V484*'4 Transform Matrices'!AC560+W484*'4 Transform Matrices'!AG560</f>
        <v/>
      </c>
      <c r="V559" s="80">
        <f>U484*'4 Transform Matrices'!Z560+V484*'4 Transform Matrices'!AD560+W484*'4 Transform Matrices'!AH560</f>
        <v/>
      </c>
      <c r="W559" s="80">
        <f>U484*'4 Transform Matrices'!AA560+V484*'4 Transform Matrices'!AE560+W484*'4 Transform Matrices'!AI560</f>
        <v/>
      </c>
      <c r="X559" s="80">
        <f>U484*'4 Transform Matrices'!AB560+V484*'4 Transform Matrices'!AF560+W484*'4 Transform Matrices'!AJ560+X484</f>
        <v/>
      </c>
      <c r="Y559" s="80">
        <f>Y484*'4 Transform Matrices'!Y560+Z484*'4 Transform Matrices'!AC560+AA484*'4 Transform Matrices'!AG560</f>
        <v/>
      </c>
      <c r="Z559" s="80">
        <f>Y484*'4 Transform Matrices'!Z560+Z484*'4 Transform Matrices'!AD560+AA484*'4 Transform Matrices'!AH560</f>
        <v/>
      </c>
      <c r="AA559" s="80">
        <f>Y484*'4 Transform Matrices'!AA560+Z484*'4 Transform Matrices'!AE560+AA484*'4 Transform Matrices'!AI560</f>
        <v/>
      </c>
      <c r="AB559" s="80">
        <f>Y484*'4 Transform Matrices'!AB560+Z484*'4 Transform Matrices'!AF560+AA484*'4 Transform Matrices'!AJ560+AB484</f>
        <v/>
      </c>
      <c r="AC559" s="80">
        <f>AC484*'4 Transform Matrices'!Y560+AD484*'4 Transform Matrices'!AC560+AE484*'4 Transform Matrices'!AG560</f>
        <v/>
      </c>
      <c r="AD559" s="80">
        <f>AC484*'4 Transform Matrices'!Z560+AD484*'4 Transform Matrices'!AD560+AE484*'4 Transform Matrices'!AH560</f>
        <v/>
      </c>
      <c r="AE559" s="80">
        <f>AC484*'4 Transform Matrices'!AA560+AD484*'4 Transform Matrices'!AE560+AE484*'4 Transform Matrices'!AI560</f>
        <v/>
      </c>
      <c r="AF559" s="80">
        <f>AC484*'4 Transform Matrices'!AB560+AD484*'4 Transform Matrices'!AF560+AE484*'4 Transform Matrices'!AJ560+AF484</f>
        <v/>
      </c>
      <c r="AG559" s="82">
        <f>MAX(ABS(I559-U559),ABS(J559-V559),ABS(K559-W559),ABS(L559-X559),ABS(M559-Y559),ABS(N559-Z559),ABS(O559-AA559),ABS(P559-AB559),ABS(Q559-AC559),ABS(R559-AD559),ABS(S559-AE559),ABS(T559-AF559))</f>
        <v/>
      </c>
      <c r="AI559" s="14" t="inlineStr"/>
    </row>
    <row r="560">
      <c r="A560" s="65" t="inlineStr">
        <is>
          <t>- HESCO cell</t>
        </is>
      </c>
      <c r="B560" s="52" t="inlineStr">
        <is>
          <t>BASE-77</t>
        </is>
      </c>
      <c r="C560" s="63" t="inlineStr">
        <is>
          <t>Cube</t>
        </is>
      </c>
      <c r="D560" s="52" t="inlineStr">
        <is>
          <t>BASE-01</t>
        </is>
      </c>
      <c r="E560" s="52" t="n">
        <v>2</v>
      </c>
      <c r="F560" s="54">
        <f>L560</f>
        <v/>
      </c>
      <c r="G560" s="54">
        <f>P560</f>
        <v/>
      </c>
      <c r="H560" s="54">
        <f>T560</f>
        <v/>
      </c>
      <c r="I560" s="81" t="n">
        <v>-0.918422222</v>
      </c>
      <c r="J560" s="81" t="n">
        <v>0</v>
      </c>
      <c r="K560" s="81" t="n">
        <v>0.479842812</v>
      </c>
      <c r="L560" s="81" t="n">
        <v>-15.3911867</v>
      </c>
      <c r="M560" s="81" t="n">
        <v>0</v>
      </c>
      <c r="N560" s="81" t="n">
        <v>1.39999998</v>
      </c>
      <c r="O560" s="81" t="n">
        <v>0</v>
      </c>
      <c r="P560" s="81" t="n">
        <v>0.399999976</v>
      </c>
      <c r="Q560" s="81" t="n">
        <v>-0.46626237</v>
      </c>
      <c r="R560" s="81" t="n">
        <v>0</v>
      </c>
      <c r="S560" s="81" t="n">
        <v>-0.945172369</v>
      </c>
      <c r="T560" s="81" t="n">
        <v>30.3168507</v>
      </c>
      <c r="U560" s="80">
        <f>U484*'4 Transform Matrices'!Y561+V484*'4 Transform Matrices'!AC561+W484*'4 Transform Matrices'!AG561</f>
        <v/>
      </c>
      <c r="V560" s="80">
        <f>U484*'4 Transform Matrices'!Z561+V484*'4 Transform Matrices'!AD561+W484*'4 Transform Matrices'!AH561</f>
        <v/>
      </c>
      <c r="W560" s="80">
        <f>U484*'4 Transform Matrices'!AA561+V484*'4 Transform Matrices'!AE561+W484*'4 Transform Matrices'!AI561</f>
        <v/>
      </c>
      <c r="X560" s="80">
        <f>U484*'4 Transform Matrices'!AB561+V484*'4 Transform Matrices'!AF561+W484*'4 Transform Matrices'!AJ561+X484</f>
        <v/>
      </c>
      <c r="Y560" s="80">
        <f>Y484*'4 Transform Matrices'!Y561+Z484*'4 Transform Matrices'!AC561+AA484*'4 Transform Matrices'!AG561</f>
        <v/>
      </c>
      <c r="Z560" s="80">
        <f>Y484*'4 Transform Matrices'!Z561+Z484*'4 Transform Matrices'!AD561+AA484*'4 Transform Matrices'!AH561</f>
        <v/>
      </c>
      <c r="AA560" s="80">
        <f>Y484*'4 Transform Matrices'!AA561+Z484*'4 Transform Matrices'!AE561+AA484*'4 Transform Matrices'!AI561</f>
        <v/>
      </c>
      <c r="AB560" s="80">
        <f>Y484*'4 Transform Matrices'!AB561+Z484*'4 Transform Matrices'!AF561+AA484*'4 Transform Matrices'!AJ561+AB484</f>
        <v/>
      </c>
      <c r="AC560" s="80">
        <f>AC484*'4 Transform Matrices'!Y561+AD484*'4 Transform Matrices'!AC561+AE484*'4 Transform Matrices'!AG561</f>
        <v/>
      </c>
      <c r="AD560" s="80">
        <f>AC484*'4 Transform Matrices'!Z561+AD484*'4 Transform Matrices'!AD561+AE484*'4 Transform Matrices'!AH561</f>
        <v/>
      </c>
      <c r="AE560" s="80">
        <f>AC484*'4 Transform Matrices'!AA561+AD484*'4 Transform Matrices'!AE561+AE484*'4 Transform Matrices'!AI561</f>
        <v/>
      </c>
      <c r="AF560" s="80">
        <f>AC484*'4 Transform Matrices'!AB561+AD484*'4 Transform Matrices'!AF561+AE484*'4 Transform Matrices'!AJ561+AF484</f>
        <v/>
      </c>
      <c r="AG560" s="82">
        <f>MAX(ABS(I560-U560),ABS(J560-V560),ABS(K560-W560),ABS(L560-X560),ABS(M560-Y560),ABS(N560-Z560),ABS(O560-AA560),ABS(P560-AB560),ABS(Q560-AC560),ABS(R560-AD560),ABS(S560-AE560),ABS(T560-AF560))</f>
        <v/>
      </c>
      <c r="AI560" s="14" t="inlineStr"/>
    </row>
    <row r="561">
      <c r="A561" s="65" t="inlineStr">
        <is>
          <t>- HESCO cell</t>
        </is>
      </c>
      <c r="B561" s="52" t="inlineStr">
        <is>
          <t>BASE-78</t>
        </is>
      </c>
      <c r="C561" s="63" t="inlineStr">
        <is>
          <t>Cube</t>
        </is>
      </c>
      <c r="D561" s="52" t="inlineStr">
        <is>
          <t>BASE-01</t>
        </is>
      </c>
      <c r="E561" s="52" t="n">
        <v>2</v>
      </c>
      <c r="F561" s="54">
        <f>L561</f>
        <v/>
      </c>
      <c r="G561" s="54">
        <f>P561</f>
        <v/>
      </c>
      <c r="H561" s="54">
        <f>T561</f>
        <v/>
      </c>
      <c r="I561" s="81" t="n">
        <v>-0.9043385390000001</v>
      </c>
      <c r="J561" s="81" t="n">
        <v>0</v>
      </c>
      <c r="K561" s="81" t="n">
        <v>0.507383049</v>
      </c>
      <c r="L561" s="81" t="n">
        <v>-16.2745514</v>
      </c>
      <c r="M561" s="81" t="n">
        <v>0</v>
      </c>
      <c r="N561" s="81" t="n">
        <v>1.39999998</v>
      </c>
      <c r="O561" s="81" t="n">
        <v>0</v>
      </c>
      <c r="P561" s="81" t="n">
        <v>0.399999976</v>
      </c>
      <c r="Q561" s="81" t="n">
        <v>-0.493023157</v>
      </c>
      <c r="R561" s="81" t="n">
        <v>0</v>
      </c>
      <c r="S561" s="81" t="n">
        <v>-0.930678427</v>
      </c>
      <c r="T561" s="81" t="n">
        <v>29.8519516</v>
      </c>
      <c r="U561" s="80">
        <f>U484*'4 Transform Matrices'!Y562+V484*'4 Transform Matrices'!AC562+W484*'4 Transform Matrices'!AG562</f>
        <v/>
      </c>
      <c r="V561" s="80">
        <f>U484*'4 Transform Matrices'!Z562+V484*'4 Transform Matrices'!AD562+W484*'4 Transform Matrices'!AH562</f>
        <v/>
      </c>
      <c r="W561" s="80">
        <f>U484*'4 Transform Matrices'!AA562+V484*'4 Transform Matrices'!AE562+W484*'4 Transform Matrices'!AI562</f>
        <v/>
      </c>
      <c r="X561" s="80">
        <f>U484*'4 Transform Matrices'!AB562+V484*'4 Transform Matrices'!AF562+W484*'4 Transform Matrices'!AJ562+X484</f>
        <v/>
      </c>
      <c r="Y561" s="80">
        <f>Y484*'4 Transform Matrices'!Y562+Z484*'4 Transform Matrices'!AC562+AA484*'4 Transform Matrices'!AG562</f>
        <v/>
      </c>
      <c r="Z561" s="80">
        <f>Y484*'4 Transform Matrices'!Z562+Z484*'4 Transform Matrices'!AD562+AA484*'4 Transform Matrices'!AH562</f>
        <v/>
      </c>
      <c r="AA561" s="80">
        <f>Y484*'4 Transform Matrices'!AA562+Z484*'4 Transform Matrices'!AE562+AA484*'4 Transform Matrices'!AI562</f>
        <v/>
      </c>
      <c r="AB561" s="80">
        <f>Y484*'4 Transform Matrices'!AB562+Z484*'4 Transform Matrices'!AF562+AA484*'4 Transform Matrices'!AJ562+AB484</f>
        <v/>
      </c>
      <c r="AC561" s="80">
        <f>AC484*'4 Transform Matrices'!Y562+AD484*'4 Transform Matrices'!AC562+AE484*'4 Transform Matrices'!AG562</f>
        <v/>
      </c>
      <c r="AD561" s="80">
        <f>AC484*'4 Transform Matrices'!Z562+AD484*'4 Transform Matrices'!AD562+AE484*'4 Transform Matrices'!AH562</f>
        <v/>
      </c>
      <c r="AE561" s="80">
        <f>AC484*'4 Transform Matrices'!AA562+AD484*'4 Transform Matrices'!AE562+AE484*'4 Transform Matrices'!AI562</f>
        <v/>
      </c>
      <c r="AF561" s="80">
        <f>AC484*'4 Transform Matrices'!AB562+AD484*'4 Transform Matrices'!AF562+AE484*'4 Transform Matrices'!AJ562+AF484</f>
        <v/>
      </c>
      <c r="AG561" s="82">
        <f>MAX(ABS(I561-U561),ABS(J561-V561),ABS(K561-W561),ABS(L561-X561),ABS(M561-Y561),ABS(N561-Z561),ABS(O561-AA561),ABS(P561-AB561),ABS(Q561-AC561),ABS(R561-AD561),ABS(S561-AE561),ABS(T561-AF561))</f>
        <v/>
      </c>
      <c r="AI561" s="14" t="inlineStr"/>
    </row>
    <row r="562">
      <c r="A562" s="65" t="inlineStr">
        <is>
          <t>- HESCO cell</t>
        </is>
      </c>
      <c r="B562" s="52" t="inlineStr">
        <is>
          <t>BASE-79</t>
        </is>
      </c>
      <c r="C562" s="63" t="inlineStr">
        <is>
          <t>Cube</t>
        </is>
      </c>
      <c r="D562" s="52" t="inlineStr">
        <is>
          <t>BASE-01</t>
        </is>
      </c>
      <c r="E562" s="52" t="n">
        <v>2</v>
      </c>
      <c r="F562" s="54">
        <f>L562</f>
        <v/>
      </c>
      <c r="G562" s="54">
        <f>P562</f>
        <v/>
      </c>
      <c r="H562" s="54">
        <f>T562</f>
        <v/>
      </c>
      <c r="I562" s="81" t="n">
        <v>-0.889475286</v>
      </c>
      <c r="J562" s="81" t="n">
        <v>0</v>
      </c>
      <c r="K562" s="81" t="n">
        <v>0.5344858770000001</v>
      </c>
      <c r="L562" s="81" t="n">
        <v>-17.1438885</v>
      </c>
      <c r="M562" s="81" t="n">
        <v>0</v>
      </c>
      <c r="N562" s="81" t="n">
        <v>1.39999998</v>
      </c>
      <c r="O562" s="81" t="n">
        <v>0</v>
      </c>
      <c r="P562" s="81" t="n">
        <v>0.399999976</v>
      </c>
      <c r="Q562" s="81" t="n">
        <v>-0.519358933</v>
      </c>
      <c r="R562" s="81" t="n">
        <v>0</v>
      </c>
      <c r="S562" s="81" t="n">
        <v>-0.9153822660000001</v>
      </c>
      <c r="T562" s="81" t="n">
        <v>29.3613205</v>
      </c>
      <c r="U562" s="80">
        <f>U484*'4 Transform Matrices'!Y563+V484*'4 Transform Matrices'!AC563+W484*'4 Transform Matrices'!AG563</f>
        <v/>
      </c>
      <c r="V562" s="80">
        <f>U484*'4 Transform Matrices'!Z563+V484*'4 Transform Matrices'!AD563+W484*'4 Transform Matrices'!AH563</f>
        <v/>
      </c>
      <c r="W562" s="80">
        <f>U484*'4 Transform Matrices'!AA563+V484*'4 Transform Matrices'!AE563+W484*'4 Transform Matrices'!AI563</f>
        <v/>
      </c>
      <c r="X562" s="80">
        <f>U484*'4 Transform Matrices'!AB563+V484*'4 Transform Matrices'!AF563+W484*'4 Transform Matrices'!AJ563+X484</f>
        <v/>
      </c>
      <c r="Y562" s="80">
        <f>Y484*'4 Transform Matrices'!Y563+Z484*'4 Transform Matrices'!AC563+AA484*'4 Transform Matrices'!AG563</f>
        <v/>
      </c>
      <c r="Z562" s="80">
        <f>Y484*'4 Transform Matrices'!Z563+Z484*'4 Transform Matrices'!AD563+AA484*'4 Transform Matrices'!AH563</f>
        <v/>
      </c>
      <c r="AA562" s="80">
        <f>Y484*'4 Transform Matrices'!AA563+Z484*'4 Transform Matrices'!AE563+AA484*'4 Transform Matrices'!AI563</f>
        <v/>
      </c>
      <c r="AB562" s="80">
        <f>Y484*'4 Transform Matrices'!AB563+Z484*'4 Transform Matrices'!AF563+AA484*'4 Transform Matrices'!AJ563+AB484</f>
        <v/>
      </c>
      <c r="AC562" s="80">
        <f>AC484*'4 Transform Matrices'!Y563+AD484*'4 Transform Matrices'!AC563+AE484*'4 Transform Matrices'!AG563</f>
        <v/>
      </c>
      <c r="AD562" s="80">
        <f>AC484*'4 Transform Matrices'!Z563+AD484*'4 Transform Matrices'!AD563+AE484*'4 Transform Matrices'!AH563</f>
        <v/>
      </c>
      <c r="AE562" s="80">
        <f>AC484*'4 Transform Matrices'!AA563+AD484*'4 Transform Matrices'!AE563+AE484*'4 Transform Matrices'!AI563</f>
        <v/>
      </c>
      <c r="AF562" s="80">
        <f>AC484*'4 Transform Matrices'!AB563+AD484*'4 Transform Matrices'!AF563+AE484*'4 Transform Matrices'!AJ563+AF484</f>
        <v/>
      </c>
      <c r="AG562" s="82">
        <f>MAX(ABS(I562-U562),ABS(J562-V562),ABS(K562-W562),ABS(L562-X562),ABS(M562-Y562),ABS(N562-Z562),ABS(O562-AA562),ABS(P562-AB562),ABS(Q562-AC562),ABS(R562-AD562),ABS(S562-AE562),ABS(T562-AF562))</f>
        <v/>
      </c>
      <c r="AI562" s="14" t="inlineStr"/>
    </row>
    <row r="563">
      <c r="A563" s="65" t="inlineStr">
        <is>
          <t>- HESCO cell</t>
        </is>
      </c>
      <c r="B563" s="52" t="inlineStr">
        <is>
          <t>BASE-80</t>
        </is>
      </c>
      <c r="C563" s="63" t="inlineStr">
        <is>
          <t>Cube</t>
        </is>
      </c>
      <c r="D563" s="52" t="inlineStr">
        <is>
          <t>BASE-01</t>
        </is>
      </c>
      <c r="E563" s="52" t="n">
        <v>2</v>
      </c>
      <c r="F563" s="54">
        <f>L563</f>
        <v/>
      </c>
      <c r="G563" s="54">
        <f>P563</f>
        <v/>
      </c>
      <c r="H563" s="54">
        <f>T563</f>
        <v/>
      </c>
      <c r="I563" s="81" t="n">
        <v>-0.873845577</v>
      </c>
      <c r="J563" s="81" t="n">
        <v>0</v>
      </c>
      <c r="K563" s="81" t="n">
        <v>0.561127484</v>
      </c>
      <c r="L563" s="81" t="n">
        <v>-17.9984379</v>
      </c>
      <c r="M563" s="81" t="n">
        <v>0</v>
      </c>
      <c r="N563" s="81" t="n">
        <v>1.39999998</v>
      </c>
      <c r="O563" s="81" t="n">
        <v>0</v>
      </c>
      <c r="P563" s="81" t="n">
        <v>0.399999976</v>
      </c>
      <c r="Q563" s="81" t="n">
        <v>-0.545246542</v>
      </c>
      <c r="R563" s="81" t="n">
        <v>0</v>
      </c>
      <c r="S563" s="81" t="n">
        <v>-0.899297357</v>
      </c>
      <c r="T563" s="81" t="n">
        <v>28.8453846</v>
      </c>
      <c r="U563" s="80">
        <f>U484*'4 Transform Matrices'!Y564+V484*'4 Transform Matrices'!AC564+W484*'4 Transform Matrices'!AG564</f>
        <v/>
      </c>
      <c r="V563" s="80">
        <f>U484*'4 Transform Matrices'!Z564+V484*'4 Transform Matrices'!AD564+W484*'4 Transform Matrices'!AH564</f>
        <v/>
      </c>
      <c r="W563" s="80">
        <f>U484*'4 Transform Matrices'!AA564+V484*'4 Transform Matrices'!AE564+W484*'4 Transform Matrices'!AI564</f>
        <v/>
      </c>
      <c r="X563" s="80">
        <f>U484*'4 Transform Matrices'!AB564+V484*'4 Transform Matrices'!AF564+W484*'4 Transform Matrices'!AJ564+X484</f>
        <v/>
      </c>
      <c r="Y563" s="80">
        <f>Y484*'4 Transform Matrices'!Y564+Z484*'4 Transform Matrices'!AC564+AA484*'4 Transform Matrices'!AG564</f>
        <v/>
      </c>
      <c r="Z563" s="80">
        <f>Y484*'4 Transform Matrices'!Z564+Z484*'4 Transform Matrices'!AD564+AA484*'4 Transform Matrices'!AH564</f>
        <v/>
      </c>
      <c r="AA563" s="80">
        <f>Y484*'4 Transform Matrices'!AA564+Z484*'4 Transform Matrices'!AE564+AA484*'4 Transform Matrices'!AI564</f>
        <v/>
      </c>
      <c r="AB563" s="80">
        <f>Y484*'4 Transform Matrices'!AB564+Z484*'4 Transform Matrices'!AF564+AA484*'4 Transform Matrices'!AJ564+AB484</f>
        <v/>
      </c>
      <c r="AC563" s="80">
        <f>AC484*'4 Transform Matrices'!Y564+AD484*'4 Transform Matrices'!AC564+AE484*'4 Transform Matrices'!AG564</f>
        <v/>
      </c>
      <c r="AD563" s="80">
        <f>AC484*'4 Transform Matrices'!Z564+AD484*'4 Transform Matrices'!AD564+AE484*'4 Transform Matrices'!AH564</f>
        <v/>
      </c>
      <c r="AE563" s="80">
        <f>AC484*'4 Transform Matrices'!AA564+AD484*'4 Transform Matrices'!AE564+AE484*'4 Transform Matrices'!AI564</f>
        <v/>
      </c>
      <c r="AF563" s="80">
        <f>AC484*'4 Transform Matrices'!AB564+AD484*'4 Transform Matrices'!AF564+AE484*'4 Transform Matrices'!AJ564+AF484</f>
        <v/>
      </c>
      <c r="AG563" s="82">
        <f>MAX(ABS(I563-U563),ABS(J563-V563),ABS(K563-W563),ABS(L563-X563),ABS(M563-Y563),ABS(N563-Z563),ABS(O563-AA563),ABS(P563-AB563),ABS(Q563-AC563),ABS(R563-AD563),ABS(S563-AE563),ABS(T563-AF563))</f>
        <v/>
      </c>
      <c r="AI563" s="14" t="inlineStr"/>
    </row>
    <row r="564">
      <c r="A564" s="65" t="inlineStr">
        <is>
          <t>- HESCO cell</t>
        </is>
      </c>
      <c r="B564" s="52" t="inlineStr">
        <is>
          <t>BASE-81</t>
        </is>
      </c>
      <c r="C564" s="63" t="inlineStr">
        <is>
          <t>Cube</t>
        </is>
      </c>
      <c r="D564" s="52" t="inlineStr">
        <is>
          <t>BASE-01</t>
        </is>
      </c>
      <c r="E564" s="52" t="n">
        <v>2</v>
      </c>
      <c r="F564" s="54">
        <f>L564</f>
        <v/>
      </c>
      <c r="G564" s="54">
        <f>P564</f>
        <v/>
      </c>
      <c r="H564" s="54">
        <f>T564</f>
        <v/>
      </c>
      <c r="I564" s="81" t="n">
        <v>-0.857462227</v>
      </c>
      <c r="J564" s="81" t="n">
        <v>0</v>
      </c>
      <c r="K564" s="81" t="n">
        <v>0.587286174</v>
      </c>
      <c r="L564" s="81" t="n">
        <v>-18.8374825</v>
      </c>
      <c r="M564" s="81" t="n">
        <v>0</v>
      </c>
      <c r="N564" s="81" t="n">
        <v>1.39999998</v>
      </c>
      <c r="O564" s="81" t="n">
        <v>0</v>
      </c>
      <c r="P564" s="81" t="n">
        <v>0.399999976</v>
      </c>
      <c r="Q564" s="81" t="n">
        <v>-0.570664883</v>
      </c>
      <c r="R564" s="81" t="n">
        <v>0</v>
      </c>
      <c r="S564" s="81" t="n">
        <v>-0.882436872</v>
      </c>
      <c r="T564" s="81" t="n">
        <v>28.3045807</v>
      </c>
      <c r="U564" s="80">
        <f>U484*'4 Transform Matrices'!Y565+V484*'4 Transform Matrices'!AC565+W484*'4 Transform Matrices'!AG565</f>
        <v/>
      </c>
      <c r="V564" s="80">
        <f>U484*'4 Transform Matrices'!Z565+V484*'4 Transform Matrices'!AD565+W484*'4 Transform Matrices'!AH565</f>
        <v/>
      </c>
      <c r="W564" s="80">
        <f>U484*'4 Transform Matrices'!AA565+V484*'4 Transform Matrices'!AE565+W484*'4 Transform Matrices'!AI565</f>
        <v/>
      </c>
      <c r="X564" s="80">
        <f>U484*'4 Transform Matrices'!AB565+V484*'4 Transform Matrices'!AF565+W484*'4 Transform Matrices'!AJ565+X484</f>
        <v/>
      </c>
      <c r="Y564" s="80">
        <f>Y484*'4 Transform Matrices'!Y565+Z484*'4 Transform Matrices'!AC565+AA484*'4 Transform Matrices'!AG565</f>
        <v/>
      </c>
      <c r="Z564" s="80">
        <f>Y484*'4 Transform Matrices'!Z565+Z484*'4 Transform Matrices'!AD565+AA484*'4 Transform Matrices'!AH565</f>
        <v/>
      </c>
      <c r="AA564" s="80">
        <f>Y484*'4 Transform Matrices'!AA565+Z484*'4 Transform Matrices'!AE565+AA484*'4 Transform Matrices'!AI565</f>
        <v/>
      </c>
      <c r="AB564" s="80">
        <f>Y484*'4 Transform Matrices'!AB565+Z484*'4 Transform Matrices'!AF565+AA484*'4 Transform Matrices'!AJ565+AB484</f>
        <v/>
      </c>
      <c r="AC564" s="80">
        <f>AC484*'4 Transform Matrices'!Y565+AD484*'4 Transform Matrices'!AC565+AE484*'4 Transform Matrices'!AG565</f>
        <v/>
      </c>
      <c r="AD564" s="80">
        <f>AC484*'4 Transform Matrices'!Z565+AD484*'4 Transform Matrices'!AD565+AE484*'4 Transform Matrices'!AH565</f>
        <v/>
      </c>
      <c r="AE564" s="80">
        <f>AC484*'4 Transform Matrices'!AA565+AD484*'4 Transform Matrices'!AE565+AE484*'4 Transform Matrices'!AI565</f>
        <v/>
      </c>
      <c r="AF564" s="80">
        <f>AC484*'4 Transform Matrices'!AB565+AD484*'4 Transform Matrices'!AF565+AE484*'4 Transform Matrices'!AJ565+AF484</f>
        <v/>
      </c>
      <c r="AG564" s="82">
        <f>MAX(ABS(I564-U564),ABS(J564-V564),ABS(K564-W564),ABS(L564-X564),ABS(M564-Y564),ABS(N564-Z564),ABS(O564-AA564),ABS(P564-AB564),ABS(Q564-AC564),ABS(R564-AD564),ABS(S564-AE564),ABS(T564-AF564))</f>
        <v/>
      </c>
      <c r="AI564" s="14" t="inlineStr"/>
    </row>
    <row r="565">
      <c r="A565" s="60" t="inlineStr">
        <is>
          <t>- Concertina wire</t>
        </is>
      </c>
      <c r="B565" s="52" t="inlineStr">
        <is>
          <t>BASE-246</t>
        </is>
      </c>
      <c r="C565" s="53" t="inlineStr">
        <is>
          <t>Group</t>
        </is>
      </c>
      <c r="D565" s="52" t="inlineStr">
        <is>
          <t>BASE-00</t>
        </is>
      </c>
      <c r="E565" s="52" t="n">
        <v>1</v>
      </c>
      <c r="F565" s="54">
        <f>L565</f>
        <v/>
      </c>
      <c r="G565" s="54">
        <f>P565</f>
        <v/>
      </c>
      <c r="H565" s="54">
        <f>T565</f>
        <v/>
      </c>
      <c r="I565" s="81" t="n">
        <v>1</v>
      </c>
      <c r="J565" s="81" t="n">
        <v>0</v>
      </c>
      <c r="K565" s="81" t="n">
        <v>0</v>
      </c>
      <c r="L565" s="81" t="n">
        <v>0</v>
      </c>
      <c r="M565" s="81" t="n">
        <v>0</v>
      </c>
      <c r="N565" s="81" t="n">
        <v>1</v>
      </c>
      <c r="O565" s="81" t="n">
        <v>0</v>
      </c>
      <c r="P565" s="81" t="n">
        <v>-0.300000012</v>
      </c>
      <c r="Q565" s="81" t="n">
        <v>0</v>
      </c>
      <c r="R565" s="81" t="n">
        <v>0</v>
      </c>
      <c r="S565" s="81" t="n">
        <v>1</v>
      </c>
      <c r="T565" s="81" t="n">
        <v>0</v>
      </c>
      <c r="U565" s="80">
        <f>U483*'4 Transform Matrices'!Y566+V483*'4 Transform Matrices'!AC566+W483*'4 Transform Matrices'!AG566</f>
        <v/>
      </c>
      <c r="V565" s="80">
        <f>U483*'4 Transform Matrices'!Z566+V483*'4 Transform Matrices'!AD566+W483*'4 Transform Matrices'!AH566</f>
        <v/>
      </c>
      <c r="W565" s="80">
        <f>U483*'4 Transform Matrices'!AA566+V483*'4 Transform Matrices'!AE566+W483*'4 Transform Matrices'!AI566</f>
        <v/>
      </c>
      <c r="X565" s="80">
        <f>U483*'4 Transform Matrices'!AB566+V483*'4 Transform Matrices'!AF566+W483*'4 Transform Matrices'!AJ566+X483</f>
        <v/>
      </c>
      <c r="Y565" s="80">
        <f>Y483*'4 Transform Matrices'!Y566+Z483*'4 Transform Matrices'!AC566+AA483*'4 Transform Matrices'!AG566</f>
        <v/>
      </c>
      <c r="Z565" s="80">
        <f>Y483*'4 Transform Matrices'!Z566+Z483*'4 Transform Matrices'!AD566+AA483*'4 Transform Matrices'!AH566</f>
        <v/>
      </c>
      <c r="AA565" s="80">
        <f>Y483*'4 Transform Matrices'!AA566+Z483*'4 Transform Matrices'!AE566+AA483*'4 Transform Matrices'!AI566</f>
        <v/>
      </c>
      <c r="AB565" s="80">
        <f>Y483*'4 Transform Matrices'!AB566+Z483*'4 Transform Matrices'!AF566+AA483*'4 Transform Matrices'!AJ566+AB483</f>
        <v/>
      </c>
      <c r="AC565" s="80">
        <f>AC483*'4 Transform Matrices'!Y566+AD483*'4 Transform Matrices'!AC566+AE483*'4 Transform Matrices'!AG566</f>
        <v/>
      </c>
      <c r="AD565" s="80">
        <f>AC483*'4 Transform Matrices'!Z566+AD483*'4 Transform Matrices'!AD566+AE483*'4 Transform Matrices'!AH566</f>
        <v/>
      </c>
      <c r="AE565" s="80">
        <f>AC483*'4 Transform Matrices'!AA566+AD483*'4 Transform Matrices'!AE566+AE483*'4 Transform Matrices'!AI566</f>
        <v/>
      </c>
      <c r="AF565" s="80">
        <f>AC483*'4 Transform Matrices'!AB566+AD483*'4 Transform Matrices'!AF566+AE483*'4 Transform Matrices'!AJ566+AF483</f>
        <v/>
      </c>
      <c r="AG565" s="82">
        <f>MAX(ABS(I565-U565),ABS(J565-V565),ABS(K565-W565),ABS(L565-X565),ABS(M565-Y565),ABS(N565-Z565),ABS(O565-AA565),ABS(P565-AB565),ABS(Q565-AC565),ABS(R565-AD565),ABS(S565-AE565),ABS(T565-AF565))</f>
        <v/>
      </c>
      <c r="AI565" s="14" t="inlineStr"/>
    </row>
    <row r="566">
      <c r="A566" s="60" t="inlineStr">
        <is>
          <t>- Guard tower 1</t>
        </is>
      </c>
      <c r="B566" s="52" t="inlineStr">
        <is>
          <t>BASE-609</t>
        </is>
      </c>
      <c r="C566" s="53" t="inlineStr">
        <is>
          <t>Group</t>
        </is>
      </c>
      <c r="D566" s="52" t="inlineStr">
        <is>
          <t>BASE-00</t>
        </is>
      </c>
      <c r="E566" s="52" t="n">
        <v>1</v>
      </c>
      <c r="F566" s="54">
        <f>L566</f>
        <v/>
      </c>
      <c r="G566" s="54">
        <f>P566</f>
        <v/>
      </c>
      <c r="H566" s="54">
        <f>T566</f>
        <v/>
      </c>
      <c r="I566" s="81" t="n">
        <v>-0.866025507</v>
      </c>
      <c r="J566" s="81" t="n">
        <v>0</v>
      </c>
      <c r="K566" s="81" t="n">
        <v>-0.499999821</v>
      </c>
      <c r="L566" s="81" t="n">
        <v>16.1999989</v>
      </c>
      <c r="M566" s="81" t="n">
        <v>0</v>
      </c>
      <c r="N566" s="81" t="n">
        <v>1</v>
      </c>
      <c r="O566" s="81" t="n">
        <v>0</v>
      </c>
      <c r="P566" s="81" t="n">
        <v>-0.300000012</v>
      </c>
      <c r="Q566" s="81" t="n">
        <v>0.499999821</v>
      </c>
      <c r="R566" s="81" t="n">
        <v>0</v>
      </c>
      <c r="S566" s="81" t="n">
        <v>-0.866025507</v>
      </c>
      <c r="T566" s="81" t="n">
        <v>28.0592251</v>
      </c>
      <c r="U566" s="80">
        <f>U483*'4 Transform Matrices'!Y567+V483*'4 Transform Matrices'!AC567+W483*'4 Transform Matrices'!AG567</f>
        <v/>
      </c>
      <c r="V566" s="80">
        <f>U483*'4 Transform Matrices'!Z567+V483*'4 Transform Matrices'!AD567+W483*'4 Transform Matrices'!AH567</f>
        <v/>
      </c>
      <c r="W566" s="80">
        <f>U483*'4 Transform Matrices'!AA567+V483*'4 Transform Matrices'!AE567+W483*'4 Transform Matrices'!AI567</f>
        <v/>
      </c>
      <c r="X566" s="80">
        <f>U483*'4 Transform Matrices'!AB567+V483*'4 Transform Matrices'!AF567+W483*'4 Transform Matrices'!AJ567+X483</f>
        <v/>
      </c>
      <c r="Y566" s="80">
        <f>Y483*'4 Transform Matrices'!Y567+Z483*'4 Transform Matrices'!AC567+AA483*'4 Transform Matrices'!AG567</f>
        <v/>
      </c>
      <c r="Z566" s="80">
        <f>Y483*'4 Transform Matrices'!Z567+Z483*'4 Transform Matrices'!AD567+AA483*'4 Transform Matrices'!AH567</f>
        <v/>
      </c>
      <c r="AA566" s="80">
        <f>Y483*'4 Transform Matrices'!AA567+Z483*'4 Transform Matrices'!AE567+AA483*'4 Transform Matrices'!AI567</f>
        <v/>
      </c>
      <c r="AB566" s="80">
        <f>Y483*'4 Transform Matrices'!AB567+Z483*'4 Transform Matrices'!AF567+AA483*'4 Transform Matrices'!AJ567+AB483</f>
        <v/>
      </c>
      <c r="AC566" s="80">
        <f>AC483*'4 Transform Matrices'!Y567+AD483*'4 Transform Matrices'!AC567+AE483*'4 Transform Matrices'!AG567</f>
        <v/>
      </c>
      <c r="AD566" s="80">
        <f>AC483*'4 Transform Matrices'!Z567+AD483*'4 Transform Matrices'!AD567+AE483*'4 Transform Matrices'!AH567</f>
        <v/>
      </c>
      <c r="AE566" s="80">
        <f>AC483*'4 Transform Matrices'!AA567+AD483*'4 Transform Matrices'!AE567+AE483*'4 Transform Matrices'!AI567</f>
        <v/>
      </c>
      <c r="AF566" s="80">
        <f>AC483*'4 Transform Matrices'!AB567+AD483*'4 Transform Matrices'!AF567+AE483*'4 Transform Matrices'!AJ567+AF483</f>
        <v/>
      </c>
      <c r="AG566" s="82">
        <f>MAX(ABS(I566-U566),ABS(J566-V566),ABS(K566-W566),ABS(L566-X566),ABS(M566-Y566),ABS(N566-Z566),ABS(O566-AA566),ABS(P566-AB566),ABS(Q566-AC566),ABS(R566-AD566),ABS(S566-AE566),ABS(T566-AF566))</f>
        <v/>
      </c>
      <c r="AI566" s="14" t="inlineStr"/>
    </row>
    <row r="567">
      <c r="A567" s="60" t="inlineStr">
        <is>
          <t>- Guard tower 2</t>
        </is>
      </c>
      <c r="B567" s="52" t="inlineStr">
        <is>
          <t>BASE-642</t>
        </is>
      </c>
      <c r="C567" s="53" t="inlineStr">
        <is>
          <t>Group</t>
        </is>
      </c>
      <c r="D567" s="52" t="inlineStr">
        <is>
          <t>BASE-00</t>
        </is>
      </c>
      <c r="E567" s="52" t="n">
        <v>1</v>
      </c>
      <c r="F567" s="54">
        <f>L567</f>
        <v/>
      </c>
      <c r="G567" s="54">
        <f>P567</f>
        <v/>
      </c>
      <c r="H567" s="54">
        <f>T567</f>
        <v/>
      </c>
      <c r="I567" s="81" t="n">
        <v>-0.766044617</v>
      </c>
      <c r="J567" s="81" t="n">
        <v>0</v>
      </c>
      <c r="K567" s="81" t="n">
        <v>0.642787457</v>
      </c>
      <c r="L567" s="81" t="n">
        <v>-20.8263206</v>
      </c>
      <c r="M567" s="81" t="n">
        <v>0</v>
      </c>
      <c r="N567" s="81" t="n">
        <v>1</v>
      </c>
      <c r="O567" s="81" t="n">
        <v>0</v>
      </c>
      <c r="P567" s="81" t="n">
        <v>-0.300000012</v>
      </c>
      <c r="Q567" s="81" t="n">
        <v>-0.642787457</v>
      </c>
      <c r="R567" s="81" t="n">
        <v>0</v>
      </c>
      <c r="S567" s="81" t="n">
        <v>-0.766044617</v>
      </c>
      <c r="T567" s="81" t="n">
        <v>24.8198414</v>
      </c>
      <c r="U567" s="80">
        <f>U483*'4 Transform Matrices'!Y568+V483*'4 Transform Matrices'!AC568+W483*'4 Transform Matrices'!AG568</f>
        <v/>
      </c>
      <c r="V567" s="80">
        <f>U483*'4 Transform Matrices'!Z568+V483*'4 Transform Matrices'!AD568+W483*'4 Transform Matrices'!AH568</f>
        <v/>
      </c>
      <c r="W567" s="80">
        <f>U483*'4 Transform Matrices'!AA568+V483*'4 Transform Matrices'!AE568+W483*'4 Transform Matrices'!AI568</f>
        <v/>
      </c>
      <c r="X567" s="80">
        <f>U483*'4 Transform Matrices'!AB568+V483*'4 Transform Matrices'!AF568+W483*'4 Transform Matrices'!AJ568+X483</f>
        <v/>
      </c>
      <c r="Y567" s="80">
        <f>Y483*'4 Transform Matrices'!Y568+Z483*'4 Transform Matrices'!AC568+AA483*'4 Transform Matrices'!AG568</f>
        <v/>
      </c>
      <c r="Z567" s="80">
        <f>Y483*'4 Transform Matrices'!Z568+Z483*'4 Transform Matrices'!AD568+AA483*'4 Transform Matrices'!AH568</f>
        <v/>
      </c>
      <c r="AA567" s="80">
        <f>Y483*'4 Transform Matrices'!AA568+Z483*'4 Transform Matrices'!AE568+AA483*'4 Transform Matrices'!AI568</f>
        <v/>
      </c>
      <c r="AB567" s="80">
        <f>Y483*'4 Transform Matrices'!AB568+Z483*'4 Transform Matrices'!AF568+AA483*'4 Transform Matrices'!AJ568+AB483</f>
        <v/>
      </c>
      <c r="AC567" s="80">
        <f>AC483*'4 Transform Matrices'!Y568+AD483*'4 Transform Matrices'!AC568+AE483*'4 Transform Matrices'!AG568</f>
        <v/>
      </c>
      <c r="AD567" s="80">
        <f>AC483*'4 Transform Matrices'!Z568+AD483*'4 Transform Matrices'!AD568+AE483*'4 Transform Matrices'!AH568</f>
        <v/>
      </c>
      <c r="AE567" s="80">
        <f>AC483*'4 Transform Matrices'!AA568+AD483*'4 Transform Matrices'!AE568+AE483*'4 Transform Matrices'!AI568</f>
        <v/>
      </c>
      <c r="AF567" s="80">
        <f>AC483*'4 Transform Matrices'!AB568+AD483*'4 Transform Matrices'!AF568+AE483*'4 Transform Matrices'!AJ568+AF483</f>
        <v/>
      </c>
      <c r="AG567" s="82">
        <f>MAX(ABS(I567-U567),ABS(J567-V567),ABS(K567-W567),ABS(L567-X567),ABS(M567-Y567),ABS(N567-Z567),ABS(O567-AA567),ABS(P567-AB567),ABS(Q567-AC567),ABS(R567-AD567),ABS(S567-AE567),ABS(T567-AF567))</f>
        <v/>
      </c>
      <c r="AI567" s="14" t="inlineStr"/>
    </row>
    <row r="568">
      <c r="A568" s="60" t="inlineStr">
        <is>
          <t>- Guard tower 3</t>
        </is>
      </c>
      <c r="B568" s="52" t="inlineStr">
        <is>
          <t>BASE-675</t>
        </is>
      </c>
      <c r="C568" s="53" t="inlineStr">
        <is>
          <t>Group</t>
        </is>
      </c>
      <c r="D568" s="52" t="inlineStr">
        <is>
          <t>BASE-00</t>
        </is>
      </c>
      <c r="E568" s="52" t="n">
        <v>1</v>
      </c>
      <c r="F568" s="54">
        <f>L568</f>
        <v/>
      </c>
      <c r="G568" s="54">
        <f>P568</f>
        <v/>
      </c>
      <c r="H568" s="54">
        <f>T568</f>
        <v/>
      </c>
      <c r="I568" s="81" t="n">
        <v>0.906307817</v>
      </c>
      <c r="J568" s="81" t="n">
        <v>0</v>
      </c>
      <c r="K568" s="81" t="n">
        <v>0.422618181</v>
      </c>
      <c r="L568" s="81" t="n">
        <v>-13.6928301</v>
      </c>
      <c r="M568" s="81" t="n">
        <v>0</v>
      </c>
      <c r="N568" s="81" t="n">
        <v>1</v>
      </c>
      <c r="O568" s="81" t="n">
        <v>0</v>
      </c>
      <c r="P568" s="81" t="n">
        <v>-0.300000012</v>
      </c>
      <c r="Q568" s="81" t="n">
        <v>-0.422618181</v>
      </c>
      <c r="R568" s="81" t="n">
        <v>0</v>
      </c>
      <c r="S568" s="81" t="n">
        <v>0.906307817</v>
      </c>
      <c r="T568" s="81" t="n">
        <v>-29.3643742</v>
      </c>
      <c r="U568" s="80">
        <f>U483*'4 Transform Matrices'!Y569+V483*'4 Transform Matrices'!AC569+W483*'4 Transform Matrices'!AG569</f>
        <v/>
      </c>
      <c r="V568" s="80">
        <f>U483*'4 Transform Matrices'!Z569+V483*'4 Transform Matrices'!AD569+W483*'4 Transform Matrices'!AH569</f>
        <v/>
      </c>
      <c r="W568" s="80">
        <f>U483*'4 Transform Matrices'!AA569+V483*'4 Transform Matrices'!AE569+W483*'4 Transform Matrices'!AI569</f>
        <v/>
      </c>
      <c r="X568" s="80">
        <f>U483*'4 Transform Matrices'!AB569+V483*'4 Transform Matrices'!AF569+W483*'4 Transform Matrices'!AJ569+X483</f>
        <v/>
      </c>
      <c r="Y568" s="80">
        <f>Y483*'4 Transform Matrices'!Y569+Z483*'4 Transform Matrices'!AC569+AA483*'4 Transform Matrices'!AG569</f>
        <v/>
      </c>
      <c r="Z568" s="80">
        <f>Y483*'4 Transform Matrices'!Z569+Z483*'4 Transform Matrices'!AD569+AA483*'4 Transform Matrices'!AH569</f>
        <v/>
      </c>
      <c r="AA568" s="80">
        <f>Y483*'4 Transform Matrices'!AA569+Z483*'4 Transform Matrices'!AE569+AA483*'4 Transform Matrices'!AI569</f>
        <v/>
      </c>
      <c r="AB568" s="80">
        <f>Y483*'4 Transform Matrices'!AB569+Z483*'4 Transform Matrices'!AF569+AA483*'4 Transform Matrices'!AJ569+AB483</f>
        <v/>
      </c>
      <c r="AC568" s="80">
        <f>AC483*'4 Transform Matrices'!Y569+AD483*'4 Transform Matrices'!AC569+AE483*'4 Transform Matrices'!AG569</f>
        <v/>
      </c>
      <c r="AD568" s="80">
        <f>AC483*'4 Transform Matrices'!Z569+AD483*'4 Transform Matrices'!AD569+AE483*'4 Transform Matrices'!AH569</f>
        <v/>
      </c>
      <c r="AE568" s="80">
        <f>AC483*'4 Transform Matrices'!AA569+AD483*'4 Transform Matrices'!AE569+AE483*'4 Transform Matrices'!AI569</f>
        <v/>
      </c>
      <c r="AF568" s="80">
        <f>AC483*'4 Transform Matrices'!AB569+AD483*'4 Transform Matrices'!AF569+AE483*'4 Transform Matrices'!AJ569+AF483</f>
        <v/>
      </c>
      <c r="AG568" s="82">
        <f>MAX(ABS(I568-U568),ABS(J568-V568),ABS(K568-W568),ABS(L568-X568),ABS(M568-Y568),ABS(N568-Z568),ABS(O568-AA568),ABS(P568-AB568),ABS(Q568-AC568),ABS(R568-AD568),ABS(S568-AE568),ABS(T568-AF568))</f>
        <v/>
      </c>
      <c r="AI568" s="14" t="inlineStr"/>
    </row>
    <row r="569">
      <c r="A569" s="60" t="inlineStr">
        <is>
          <t>- Guard tower 4</t>
        </is>
      </c>
      <c r="B569" s="52" t="inlineStr">
        <is>
          <t>BASE-708</t>
        </is>
      </c>
      <c r="C569" s="53" t="inlineStr">
        <is>
          <t>Group</t>
        </is>
      </c>
      <c r="D569" s="52" t="inlineStr">
        <is>
          <t>BASE-00</t>
        </is>
      </c>
      <c r="E569" s="52" t="n">
        <v>1</v>
      </c>
      <c r="F569" s="54">
        <f>L569</f>
        <v/>
      </c>
      <c r="G569" s="54">
        <f>P569</f>
        <v/>
      </c>
      <c r="H569" s="54">
        <f>T569</f>
        <v/>
      </c>
      <c r="I569" s="81" t="n">
        <v>0.342020363</v>
      </c>
      <c r="J569" s="81" t="n">
        <v>0</v>
      </c>
      <c r="K569" s="81" t="n">
        <v>-0.939692557</v>
      </c>
      <c r="L569" s="81" t="n">
        <v>30.4460411</v>
      </c>
      <c r="M569" s="81" t="n">
        <v>0</v>
      </c>
      <c r="N569" s="81" t="n">
        <v>1</v>
      </c>
      <c r="O569" s="81" t="n">
        <v>0</v>
      </c>
      <c r="P569" s="81" t="n">
        <v>-0.300000012</v>
      </c>
      <c r="Q569" s="81" t="n">
        <v>0.939692557</v>
      </c>
      <c r="R569" s="81" t="n">
        <v>0</v>
      </c>
      <c r="S569" s="81" t="n">
        <v>0.342020363</v>
      </c>
      <c r="T569" s="81" t="n">
        <v>-11.08146</v>
      </c>
      <c r="U569" s="80">
        <f>U483*'4 Transform Matrices'!Y570+V483*'4 Transform Matrices'!AC570+W483*'4 Transform Matrices'!AG570</f>
        <v/>
      </c>
      <c r="V569" s="80">
        <f>U483*'4 Transform Matrices'!Z570+V483*'4 Transform Matrices'!AD570+W483*'4 Transform Matrices'!AH570</f>
        <v/>
      </c>
      <c r="W569" s="80">
        <f>U483*'4 Transform Matrices'!AA570+V483*'4 Transform Matrices'!AE570+W483*'4 Transform Matrices'!AI570</f>
        <v/>
      </c>
      <c r="X569" s="80">
        <f>U483*'4 Transform Matrices'!AB570+V483*'4 Transform Matrices'!AF570+W483*'4 Transform Matrices'!AJ570+X483</f>
        <v/>
      </c>
      <c r="Y569" s="80">
        <f>Y483*'4 Transform Matrices'!Y570+Z483*'4 Transform Matrices'!AC570+AA483*'4 Transform Matrices'!AG570</f>
        <v/>
      </c>
      <c r="Z569" s="80">
        <f>Y483*'4 Transform Matrices'!Z570+Z483*'4 Transform Matrices'!AD570+AA483*'4 Transform Matrices'!AH570</f>
        <v/>
      </c>
      <c r="AA569" s="80">
        <f>Y483*'4 Transform Matrices'!AA570+Z483*'4 Transform Matrices'!AE570+AA483*'4 Transform Matrices'!AI570</f>
        <v/>
      </c>
      <c r="AB569" s="80">
        <f>Y483*'4 Transform Matrices'!AB570+Z483*'4 Transform Matrices'!AF570+AA483*'4 Transform Matrices'!AJ570+AB483</f>
        <v/>
      </c>
      <c r="AC569" s="80">
        <f>AC483*'4 Transform Matrices'!Y570+AD483*'4 Transform Matrices'!AC570+AE483*'4 Transform Matrices'!AG570</f>
        <v/>
      </c>
      <c r="AD569" s="80">
        <f>AC483*'4 Transform Matrices'!Z570+AD483*'4 Transform Matrices'!AD570+AE483*'4 Transform Matrices'!AH570</f>
        <v/>
      </c>
      <c r="AE569" s="80">
        <f>AC483*'4 Transform Matrices'!AA570+AD483*'4 Transform Matrices'!AE570+AE483*'4 Transform Matrices'!AI570</f>
        <v/>
      </c>
      <c r="AF569" s="80">
        <f>AC483*'4 Transform Matrices'!AB570+AD483*'4 Transform Matrices'!AF570+AE483*'4 Transform Matrices'!AJ570+AF483</f>
        <v/>
      </c>
      <c r="AG569" s="82">
        <f>MAX(ABS(I569-U569),ABS(J569-V569),ABS(K569-W569),ABS(L569-X569),ABS(M569-Y569),ABS(N569-Z569),ABS(O569-AA569),ABS(P569-AB569),ABS(Q569-AC569),ABS(R569-AD569),ABS(S569-AE569),ABS(T569-AF569))</f>
        <v/>
      </c>
      <c r="AI569" s="14" t="inlineStr"/>
    </row>
    <row r="570">
      <c r="A570" s="60" t="inlineStr">
        <is>
          <t>- Outer gate</t>
        </is>
      </c>
      <c r="B570" s="52" t="inlineStr">
        <is>
          <t>BASE-741</t>
        </is>
      </c>
      <c r="C570" s="53" t="inlineStr">
        <is>
          <t>Group</t>
        </is>
      </c>
      <c r="D570" s="52" t="inlineStr">
        <is>
          <t>BASE-00</t>
        </is>
      </c>
      <c r="E570" s="52" t="n">
        <v>1</v>
      </c>
      <c r="F570" s="54">
        <f>L570</f>
        <v/>
      </c>
      <c r="G570" s="54">
        <f>P570</f>
        <v/>
      </c>
      <c r="H570" s="54">
        <f>T570</f>
        <v/>
      </c>
      <c r="I570" s="81" t="n">
        <v>1</v>
      </c>
      <c r="J570" s="81" t="n">
        <v>0</v>
      </c>
      <c r="K570" s="81" t="n">
        <v>0</v>
      </c>
      <c r="L570" s="81" t="n">
        <v>0</v>
      </c>
      <c r="M570" s="81" t="n">
        <v>0</v>
      </c>
      <c r="N570" s="81" t="n">
        <v>1</v>
      </c>
      <c r="O570" s="81" t="n">
        <v>0</v>
      </c>
      <c r="P570" s="81" t="n">
        <v>-0.300000012</v>
      </c>
      <c r="Q570" s="81" t="n">
        <v>0</v>
      </c>
      <c r="R570" s="81" t="n">
        <v>0</v>
      </c>
      <c r="S570" s="81" t="n">
        <v>1</v>
      </c>
      <c r="T570" s="81" t="n">
        <v>34</v>
      </c>
      <c r="U570" s="80">
        <f>U483*'4 Transform Matrices'!Y571+V483*'4 Transform Matrices'!AC571+W483*'4 Transform Matrices'!AG571</f>
        <v/>
      </c>
      <c r="V570" s="80">
        <f>U483*'4 Transform Matrices'!Z571+V483*'4 Transform Matrices'!AD571+W483*'4 Transform Matrices'!AH571</f>
        <v/>
      </c>
      <c r="W570" s="80">
        <f>U483*'4 Transform Matrices'!AA571+V483*'4 Transform Matrices'!AE571+W483*'4 Transform Matrices'!AI571</f>
        <v/>
      </c>
      <c r="X570" s="80">
        <f>U483*'4 Transform Matrices'!AB571+V483*'4 Transform Matrices'!AF571+W483*'4 Transform Matrices'!AJ571+X483</f>
        <v/>
      </c>
      <c r="Y570" s="80">
        <f>Y483*'4 Transform Matrices'!Y571+Z483*'4 Transform Matrices'!AC571+AA483*'4 Transform Matrices'!AG571</f>
        <v/>
      </c>
      <c r="Z570" s="80">
        <f>Y483*'4 Transform Matrices'!Z571+Z483*'4 Transform Matrices'!AD571+AA483*'4 Transform Matrices'!AH571</f>
        <v/>
      </c>
      <c r="AA570" s="80">
        <f>Y483*'4 Transform Matrices'!AA571+Z483*'4 Transform Matrices'!AE571+AA483*'4 Transform Matrices'!AI571</f>
        <v/>
      </c>
      <c r="AB570" s="80">
        <f>Y483*'4 Transform Matrices'!AB571+Z483*'4 Transform Matrices'!AF571+AA483*'4 Transform Matrices'!AJ571+AB483</f>
        <v/>
      </c>
      <c r="AC570" s="80">
        <f>AC483*'4 Transform Matrices'!Y571+AD483*'4 Transform Matrices'!AC571+AE483*'4 Transform Matrices'!AG571</f>
        <v/>
      </c>
      <c r="AD570" s="80">
        <f>AC483*'4 Transform Matrices'!Z571+AD483*'4 Transform Matrices'!AD571+AE483*'4 Transform Matrices'!AH571</f>
        <v/>
      </c>
      <c r="AE570" s="80">
        <f>AC483*'4 Transform Matrices'!AA571+AD483*'4 Transform Matrices'!AE571+AE483*'4 Transform Matrices'!AI571</f>
        <v/>
      </c>
      <c r="AF570" s="80">
        <f>AC483*'4 Transform Matrices'!AB571+AD483*'4 Transform Matrices'!AF571+AE483*'4 Transform Matrices'!AJ571+AF483</f>
        <v/>
      </c>
      <c r="AG570" s="82">
        <f>MAX(ABS(I570-U570),ABS(J570-V570),ABS(K570-W570),ABS(L570-X570),ABS(M570-Y570),ABS(N570-Z570),ABS(O570-AA570),ABS(P570-AB570),ABS(Q570-AC570),ABS(R570-AD570),ABS(S570-AE570),ABS(T570-AF570))</f>
        <v/>
      </c>
      <c r="AI570" s="14" t="inlineStr"/>
    </row>
    <row r="571">
      <c r="A571" s="65" t="inlineStr">
        <is>
          <t>- Guard booth</t>
        </is>
      </c>
      <c r="B571" s="52" t="inlineStr">
        <is>
          <t>BASE-746</t>
        </is>
      </c>
      <c r="C571" s="53" t="inlineStr">
        <is>
          <t>Group</t>
        </is>
      </c>
      <c r="D571" s="52" t="inlineStr">
        <is>
          <t>BASE-741</t>
        </is>
      </c>
      <c r="E571" s="52" t="n">
        <v>2</v>
      </c>
      <c r="F571" s="54">
        <f>L571</f>
        <v/>
      </c>
      <c r="G571" s="54">
        <f>P571</f>
        <v/>
      </c>
      <c r="H571" s="54">
        <f>T571</f>
        <v/>
      </c>
      <c r="I571" s="81" t="n">
        <v>1</v>
      </c>
      <c r="J571" s="81" t="n">
        <v>0</v>
      </c>
      <c r="K571" s="81" t="n">
        <v>0</v>
      </c>
      <c r="L571" s="81" t="n">
        <v>5.4000001</v>
      </c>
      <c r="M571" s="81" t="n">
        <v>0</v>
      </c>
      <c r="N571" s="81" t="n">
        <v>1</v>
      </c>
      <c r="O571" s="81" t="n">
        <v>0</v>
      </c>
      <c r="P571" s="81" t="n">
        <v>-0.300000012</v>
      </c>
      <c r="Q571" s="81" t="n">
        <v>0</v>
      </c>
      <c r="R571" s="81" t="n">
        <v>0</v>
      </c>
      <c r="S571" s="81" t="n">
        <v>1</v>
      </c>
      <c r="T571" s="81" t="n">
        <v>31.6000004</v>
      </c>
      <c r="U571" s="80">
        <f>U570*'4 Transform Matrices'!Y572+V570*'4 Transform Matrices'!AC572+W570*'4 Transform Matrices'!AG572</f>
        <v/>
      </c>
      <c r="V571" s="80">
        <f>U570*'4 Transform Matrices'!Z572+V570*'4 Transform Matrices'!AD572+W570*'4 Transform Matrices'!AH572</f>
        <v/>
      </c>
      <c r="W571" s="80">
        <f>U570*'4 Transform Matrices'!AA572+V570*'4 Transform Matrices'!AE572+W570*'4 Transform Matrices'!AI572</f>
        <v/>
      </c>
      <c r="X571" s="80">
        <f>U570*'4 Transform Matrices'!AB572+V570*'4 Transform Matrices'!AF572+W570*'4 Transform Matrices'!AJ572+X570</f>
        <v/>
      </c>
      <c r="Y571" s="80">
        <f>Y570*'4 Transform Matrices'!Y572+Z570*'4 Transform Matrices'!AC572+AA570*'4 Transform Matrices'!AG572</f>
        <v/>
      </c>
      <c r="Z571" s="80">
        <f>Y570*'4 Transform Matrices'!Z572+Z570*'4 Transform Matrices'!AD572+AA570*'4 Transform Matrices'!AH572</f>
        <v/>
      </c>
      <c r="AA571" s="80">
        <f>Y570*'4 Transform Matrices'!AA572+Z570*'4 Transform Matrices'!AE572+AA570*'4 Transform Matrices'!AI572</f>
        <v/>
      </c>
      <c r="AB571" s="80">
        <f>Y570*'4 Transform Matrices'!AB572+Z570*'4 Transform Matrices'!AF572+AA570*'4 Transform Matrices'!AJ572+AB570</f>
        <v/>
      </c>
      <c r="AC571" s="80">
        <f>AC570*'4 Transform Matrices'!Y572+AD570*'4 Transform Matrices'!AC572+AE570*'4 Transform Matrices'!AG572</f>
        <v/>
      </c>
      <c r="AD571" s="80">
        <f>AC570*'4 Transform Matrices'!Z572+AD570*'4 Transform Matrices'!AD572+AE570*'4 Transform Matrices'!AH572</f>
        <v/>
      </c>
      <c r="AE571" s="80">
        <f>AC570*'4 Transform Matrices'!AA572+AD570*'4 Transform Matrices'!AE572+AE570*'4 Transform Matrices'!AI572</f>
        <v/>
      </c>
      <c r="AF571" s="80">
        <f>AC570*'4 Transform Matrices'!AB572+AD570*'4 Transform Matrices'!AF572+AE570*'4 Transform Matrices'!AJ572+AF570</f>
        <v/>
      </c>
      <c r="AG571" s="82">
        <f>MAX(ABS(I571-U571),ABS(J571-V571),ABS(K571-W571),ABS(L571-X571),ABS(M571-Y571),ABS(N571-Z571),ABS(O571-AA571),ABS(P571-AB571),ABS(Q571-AC571),ABS(R571-AD571),ABS(S571-AE571),ABS(T571-AF571))</f>
        <v/>
      </c>
      <c r="AI571" s="14" t="inlineStr"/>
    </row>
    <row r="572">
      <c r="A572" s="65" t="inlineStr">
        <is>
          <t>- Jersey barrier</t>
        </is>
      </c>
      <c r="B572" s="52" t="inlineStr">
        <is>
          <t>BASE-788</t>
        </is>
      </c>
      <c r="C572" s="53" t="inlineStr">
        <is>
          <t>Group</t>
        </is>
      </c>
      <c r="D572" s="52" t="inlineStr">
        <is>
          <t>BASE-741</t>
        </is>
      </c>
      <c r="E572" s="52" t="n">
        <v>2</v>
      </c>
      <c r="F572" s="54">
        <f>L572</f>
        <v/>
      </c>
      <c r="G572" s="54">
        <f>P572</f>
        <v/>
      </c>
      <c r="H572" s="54">
        <f>T572</f>
        <v/>
      </c>
      <c r="I572" s="81" t="n">
        <v>1</v>
      </c>
      <c r="J572" s="81" t="n">
        <v>0</v>
      </c>
      <c r="K572" s="81" t="n">
        <v>0</v>
      </c>
      <c r="L572" s="81" t="n">
        <v>-2.95000005</v>
      </c>
      <c r="M572" s="81" t="n">
        <v>0</v>
      </c>
      <c r="N572" s="81" t="n">
        <v>1</v>
      </c>
      <c r="O572" s="81" t="n">
        <v>0</v>
      </c>
      <c r="P572" s="81" t="n">
        <v>-0.300000012</v>
      </c>
      <c r="Q572" s="81" t="n">
        <v>0</v>
      </c>
      <c r="R572" s="81" t="n">
        <v>0</v>
      </c>
      <c r="S572" s="81" t="n">
        <v>1</v>
      </c>
      <c r="T572" s="81" t="n">
        <v>28.5</v>
      </c>
      <c r="U572" s="80">
        <f>U570*'4 Transform Matrices'!Y573+V570*'4 Transform Matrices'!AC573+W570*'4 Transform Matrices'!AG573</f>
        <v/>
      </c>
      <c r="V572" s="80">
        <f>U570*'4 Transform Matrices'!Z573+V570*'4 Transform Matrices'!AD573+W570*'4 Transform Matrices'!AH573</f>
        <v/>
      </c>
      <c r="W572" s="80">
        <f>U570*'4 Transform Matrices'!AA573+V570*'4 Transform Matrices'!AE573+W570*'4 Transform Matrices'!AI573</f>
        <v/>
      </c>
      <c r="X572" s="80">
        <f>U570*'4 Transform Matrices'!AB573+V570*'4 Transform Matrices'!AF573+W570*'4 Transform Matrices'!AJ573+X570</f>
        <v/>
      </c>
      <c r="Y572" s="80">
        <f>Y570*'4 Transform Matrices'!Y573+Z570*'4 Transform Matrices'!AC573+AA570*'4 Transform Matrices'!AG573</f>
        <v/>
      </c>
      <c r="Z572" s="80">
        <f>Y570*'4 Transform Matrices'!Z573+Z570*'4 Transform Matrices'!AD573+AA570*'4 Transform Matrices'!AH573</f>
        <v/>
      </c>
      <c r="AA572" s="80">
        <f>Y570*'4 Transform Matrices'!AA573+Z570*'4 Transform Matrices'!AE573+AA570*'4 Transform Matrices'!AI573</f>
        <v/>
      </c>
      <c r="AB572" s="80">
        <f>Y570*'4 Transform Matrices'!AB573+Z570*'4 Transform Matrices'!AF573+AA570*'4 Transform Matrices'!AJ573+AB570</f>
        <v/>
      </c>
      <c r="AC572" s="80">
        <f>AC570*'4 Transform Matrices'!Y573+AD570*'4 Transform Matrices'!AC573+AE570*'4 Transform Matrices'!AG573</f>
        <v/>
      </c>
      <c r="AD572" s="80">
        <f>AC570*'4 Transform Matrices'!Z573+AD570*'4 Transform Matrices'!AD573+AE570*'4 Transform Matrices'!AH573</f>
        <v/>
      </c>
      <c r="AE572" s="80">
        <f>AC570*'4 Transform Matrices'!AA573+AD570*'4 Transform Matrices'!AE573+AE570*'4 Transform Matrices'!AI573</f>
        <v/>
      </c>
      <c r="AF572" s="80">
        <f>AC570*'4 Transform Matrices'!AB573+AD570*'4 Transform Matrices'!AF573+AE570*'4 Transform Matrices'!AJ573+AF570</f>
        <v/>
      </c>
      <c r="AG572" s="82">
        <f>MAX(ABS(I572-U572),ABS(J572-V572),ABS(K572-W572),ABS(L572-X572),ABS(M572-Y572),ABS(N572-Z572),ABS(O572-AA572),ABS(P572-AB572),ABS(Q572-AC572),ABS(R572-AD572),ABS(S572-AE572),ABS(T572-AF572))</f>
        <v/>
      </c>
      <c r="AI572" s="14" t="inlineStr"/>
    </row>
    <row r="573">
      <c r="A573" s="65" t="inlineStr">
        <is>
          <t>- Jersey barrier</t>
        </is>
      </c>
      <c r="B573" s="52" t="inlineStr">
        <is>
          <t>BASE-791</t>
        </is>
      </c>
      <c r="C573" s="53" t="inlineStr">
        <is>
          <t>Group</t>
        </is>
      </c>
      <c r="D573" s="52" t="inlineStr">
        <is>
          <t>BASE-741</t>
        </is>
      </c>
      <c r="E573" s="52" t="n">
        <v>2</v>
      </c>
      <c r="F573" s="54">
        <f>L573</f>
        <v/>
      </c>
      <c r="G573" s="54">
        <f>P573</f>
        <v/>
      </c>
      <c r="H573" s="54">
        <f>T573</f>
        <v/>
      </c>
      <c r="I573" s="81" t="n">
        <v>1</v>
      </c>
      <c r="J573" s="81" t="n">
        <v>0</v>
      </c>
      <c r="K573" s="81" t="n">
        <v>0</v>
      </c>
      <c r="L573" s="81" t="n">
        <v>2.95000005</v>
      </c>
      <c r="M573" s="81" t="n">
        <v>0</v>
      </c>
      <c r="N573" s="81" t="n">
        <v>1</v>
      </c>
      <c r="O573" s="81" t="n">
        <v>0</v>
      </c>
      <c r="P573" s="81" t="n">
        <v>-0.300000012</v>
      </c>
      <c r="Q573" s="81" t="n">
        <v>0</v>
      </c>
      <c r="R573" s="81" t="n">
        <v>0</v>
      </c>
      <c r="S573" s="81" t="n">
        <v>1</v>
      </c>
      <c r="T573" s="81" t="n">
        <v>25.5</v>
      </c>
      <c r="U573" s="80">
        <f>U570*'4 Transform Matrices'!Y574+V570*'4 Transform Matrices'!AC574+W570*'4 Transform Matrices'!AG574</f>
        <v/>
      </c>
      <c r="V573" s="80">
        <f>U570*'4 Transform Matrices'!Z574+V570*'4 Transform Matrices'!AD574+W570*'4 Transform Matrices'!AH574</f>
        <v/>
      </c>
      <c r="W573" s="80">
        <f>U570*'4 Transform Matrices'!AA574+V570*'4 Transform Matrices'!AE574+W570*'4 Transform Matrices'!AI574</f>
        <v/>
      </c>
      <c r="X573" s="80">
        <f>U570*'4 Transform Matrices'!AB574+V570*'4 Transform Matrices'!AF574+W570*'4 Transform Matrices'!AJ574+X570</f>
        <v/>
      </c>
      <c r="Y573" s="80">
        <f>Y570*'4 Transform Matrices'!Y574+Z570*'4 Transform Matrices'!AC574+AA570*'4 Transform Matrices'!AG574</f>
        <v/>
      </c>
      <c r="Z573" s="80">
        <f>Y570*'4 Transform Matrices'!Z574+Z570*'4 Transform Matrices'!AD574+AA570*'4 Transform Matrices'!AH574</f>
        <v/>
      </c>
      <c r="AA573" s="80">
        <f>Y570*'4 Transform Matrices'!AA574+Z570*'4 Transform Matrices'!AE574+AA570*'4 Transform Matrices'!AI574</f>
        <v/>
      </c>
      <c r="AB573" s="80">
        <f>Y570*'4 Transform Matrices'!AB574+Z570*'4 Transform Matrices'!AF574+AA570*'4 Transform Matrices'!AJ574+AB570</f>
        <v/>
      </c>
      <c r="AC573" s="80">
        <f>AC570*'4 Transform Matrices'!Y574+AD570*'4 Transform Matrices'!AC574+AE570*'4 Transform Matrices'!AG574</f>
        <v/>
      </c>
      <c r="AD573" s="80">
        <f>AC570*'4 Transform Matrices'!Z574+AD570*'4 Transform Matrices'!AD574+AE570*'4 Transform Matrices'!AH574</f>
        <v/>
      </c>
      <c r="AE573" s="80">
        <f>AC570*'4 Transform Matrices'!AA574+AD570*'4 Transform Matrices'!AE574+AE570*'4 Transform Matrices'!AI574</f>
        <v/>
      </c>
      <c r="AF573" s="80">
        <f>AC570*'4 Transform Matrices'!AB574+AD570*'4 Transform Matrices'!AF574+AE570*'4 Transform Matrices'!AJ574+AF570</f>
        <v/>
      </c>
      <c r="AG573" s="82">
        <f>MAX(ABS(I573-U573),ABS(J573-V573),ABS(K573-W573),ABS(L573-X573),ABS(M573-Y573),ABS(N573-Z573),ABS(O573-AA573),ABS(P573-AB573),ABS(Q573-AC573),ABS(R573-AD573),ABS(S573-AE573),ABS(T573-AF573))</f>
        <v/>
      </c>
      <c r="AI573" s="14" t="inlineStr"/>
    </row>
    <row r="574">
      <c r="A574" s="65" t="inlineStr">
        <is>
          <t>- Jersey barrier</t>
        </is>
      </c>
      <c r="B574" s="52" t="inlineStr">
        <is>
          <t>BASE-794</t>
        </is>
      </c>
      <c r="C574" s="53" t="inlineStr">
        <is>
          <t>Group</t>
        </is>
      </c>
      <c r="D574" s="52" t="inlineStr">
        <is>
          <t>BASE-741</t>
        </is>
      </c>
      <c r="E574" s="52" t="n">
        <v>2</v>
      </c>
      <c r="F574" s="54">
        <f>L574</f>
        <v/>
      </c>
      <c r="G574" s="54">
        <f>P574</f>
        <v/>
      </c>
      <c r="H574" s="54">
        <f>T574</f>
        <v/>
      </c>
      <c r="I574" s="81" t="n">
        <v>1</v>
      </c>
      <c r="J574" s="81" t="n">
        <v>0</v>
      </c>
      <c r="K574" s="81" t="n">
        <v>0</v>
      </c>
      <c r="L574" s="81" t="n">
        <v>-2.95000005</v>
      </c>
      <c r="M574" s="81" t="n">
        <v>0</v>
      </c>
      <c r="N574" s="81" t="n">
        <v>1</v>
      </c>
      <c r="O574" s="81" t="n">
        <v>0</v>
      </c>
      <c r="P574" s="81" t="n">
        <v>-0.300000012</v>
      </c>
      <c r="Q574" s="81" t="n">
        <v>0</v>
      </c>
      <c r="R574" s="81" t="n">
        <v>0</v>
      </c>
      <c r="S574" s="81" t="n">
        <v>1</v>
      </c>
      <c r="T574" s="81" t="n">
        <v>22.5</v>
      </c>
      <c r="U574" s="80">
        <f>U570*'4 Transform Matrices'!Y575+V570*'4 Transform Matrices'!AC575+W570*'4 Transform Matrices'!AG575</f>
        <v/>
      </c>
      <c r="V574" s="80">
        <f>U570*'4 Transform Matrices'!Z575+V570*'4 Transform Matrices'!AD575+W570*'4 Transform Matrices'!AH575</f>
        <v/>
      </c>
      <c r="W574" s="80">
        <f>U570*'4 Transform Matrices'!AA575+V570*'4 Transform Matrices'!AE575+W570*'4 Transform Matrices'!AI575</f>
        <v/>
      </c>
      <c r="X574" s="80">
        <f>U570*'4 Transform Matrices'!AB575+V570*'4 Transform Matrices'!AF575+W570*'4 Transform Matrices'!AJ575+X570</f>
        <v/>
      </c>
      <c r="Y574" s="80">
        <f>Y570*'4 Transform Matrices'!Y575+Z570*'4 Transform Matrices'!AC575+AA570*'4 Transform Matrices'!AG575</f>
        <v/>
      </c>
      <c r="Z574" s="80">
        <f>Y570*'4 Transform Matrices'!Z575+Z570*'4 Transform Matrices'!AD575+AA570*'4 Transform Matrices'!AH575</f>
        <v/>
      </c>
      <c r="AA574" s="80">
        <f>Y570*'4 Transform Matrices'!AA575+Z570*'4 Transform Matrices'!AE575+AA570*'4 Transform Matrices'!AI575</f>
        <v/>
      </c>
      <c r="AB574" s="80">
        <f>Y570*'4 Transform Matrices'!AB575+Z570*'4 Transform Matrices'!AF575+AA570*'4 Transform Matrices'!AJ575+AB570</f>
        <v/>
      </c>
      <c r="AC574" s="80">
        <f>AC570*'4 Transform Matrices'!Y575+AD570*'4 Transform Matrices'!AC575+AE570*'4 Transform Matrices'!AG575</f>
        <v/>
      </c>
      <c r="AD574" s="80">
        <f>AC570*'4 Transform Matrices'!Z575+AD570*'4 Transform Matrices'!AD575+AE570*'4 Transform Matrices'!AH575</f>
        <v/>
      </c>
      <c r="AE574" s="80">
        <f>AC570*'4 Transform Matrices'!AA575+AD570*'4 Transform Matrices'!AE575+AE570*'4 Transform Matrices'!AI575</f>
        <v/>
      </c>
      <c r="AF574" s="80">
        <f>AC570*'4 Transform Matrices'!AB575+AD570*'4 Transform Matrices'!AF575+AE570*'4 Transform Matrices'!AJ575+AF570</f>
        <v/>
      </c>
      <c r="AG574" s="82">
        <f>MAX(ABS(I574-U574),ABS(J574-V574),ABS(K574-W574),ABS(L574-X574),ABS(M574-Y574),ABS(N574-Z574),ABS(O574-AA574),ABS(P574-AB574),ABS(Q574-AC574),ABS(R574-AD574),ABS(S574-AE574),ABS(T574-AF574))</f>
        <v/>
      </c>
      <c r="AI574" s="14" t="inlineStr"/>
    </row>
    <row r="575">
      <c r="A575" s="65" t="inlineStr">
        <is>
          <t>- Jersey barrier</t>
        </is>
      </c>
      <c r="B575" s="52" t="inlineStr">
        <is>
          <t>BASE-797</t>
        </is>
      </c>
      <c r="C575" s="53" t="inlineStr">
        <is>
          <t>Group</t>
        </is>
      </c>
      <c r="D575" s="52" t="inlineStr">
        <is>
          <t>BASE-741</t>
        </is>
      </c>
      <c r="E575" s="52" t="n">
        <v>2</v>
      </c>
      <c r="F575" s="54">
        <f>L575</f>
        <v/>
      </c>
      <c r="G575" s="54">
        <f>P575</f>
        <v/>
      </c>
      <c r="H575" s="54">
        <f>T575</f>
        <v/>
      </c>
      <c r="I575" s="81" t="n">
        <v>1</v>
      </c>
      <c r="J575" s="81" t="n">
        <v>0</v>
      </c>
      <c r="K575" s="81" t="n">
        <v>0</v>
      </c>
      <c r="L575" s="81" t="n">
        <v>2.95000005</v>
      </c>
      <c r="M575" s="81" t="n">
        <v>0</v>
      </c>
      <c r="N575" s="81" t="n">
        <v>1</v>
      </c>
      <c r="O575" s="81" t="n">
        <v>0</v>
      </c>
      <c r="P575" s="81" t="n">
        <v>-0.300000012</v>
      </c>
      <c r="Q575" s="81" t="n">
        <v>0</v>
      </c>
      <c r="R575" s="81" t="n">
        <v>0</v>
      </c>
      <c r="S575" s="81" t="n">
        <v>1</v>
      </c>
      <c r="T575" s="81" t="n">
        <v>21</v>
      </c>
      <c r="U575" s="80">
        <f>U570*'4 Transform Matrices'!Y576+V570*'4 Transform Matrices'!AC576+W570*'4 Transform Matrices'!AG576</f>
        <v/>
      </c>
      <c r="V575" s="80">
        <f>U570*'4 Transform Matrices'!Z576+V570*'4 Transform Matrices'!AD576+W570*'4 Transform Matrices'!AH576</f>
        <v/>
      </c>
      <c r="W575" s="80">
        <f>U570*'4 Transform Matrices'!AA576+V570*'4 Transform Matrices'!AE576+W570*'4 Transform Matrices'!AI576</f>
        <v/>
      </c>
      <c r="X575" s="80">
        <f>U570*'4 Transform Matrices'!AB576+V570*'4 Transform Matrices'!AF576+W570*'4 Transform Matrices'!AJ576+X570</f>
        <v/>
      </c>
      <c r="Y575" s="80">
        <f>Y570*'4 Transform Matrices'!Y576+Z570*'4 Transform Matrices'!AC576+AA570*'4 Transform Matrices'!AG576</f>
        <v/>
      </c>
      <c r="Z575" s="80">
        <f>Y570*'4 Transform Matrices'!Z576+Z570*'4 Transform Matrices'!AD576+AA570*'4 Transform Matrices'!AH576</f>
        <v/>
      </c>
      <c r="AA575" s="80">
        <f>Y570*'4 Transform Matrices'!AA576+Z570*'4 Transform Matrices'!AE576+AA570*'4 Transform Matrices'!AI576</f>
        <v/>
      </c>
      <c r="AB575" s="80">
        <f>Y570*'4 Transform Matrices'!AB576+Z570*'4 Transform Matrices'!AF576+AA570*'4 Transform Matrices'!AJ576+AB570</f>
        <v/>
      </c>
      <c r="AC575" s="80">
        <f>AC570*'4 Transform Matrices'!Y576+AD570*'4 Transform Matrices'!AC576+AE570*'4 Transform Matrices'!AG576</f>
        <v/>
      </c>
      <c r="AD575" s="80">
        <f>AC570*'4 Transform Matrices'!Z576+AD570*'4 Transform Matrices'!AD576+AE570*'4 Transform Matrices'!AH576</f>
        <v/>
      </c>
      <c r="AE575" s="80">
        <f>AC570*'4 Transform Matrices'!AA576+AD570*'4 Transform Matrices'!AE576+AE570*'4 Transform Matrices'!AI576</f>
        <v/>
      </c>
      <c r="AF575" s="80">
        <f>AC570*'4 Transform Matrices'!AB576+AD570*'4 Transform Matrices'!AF576+AE570*'4 Transform Matrices'!AJ576+AF570</f>
        <v/>
      </c>
      <c r="AG575" s="82">
        <f>MAX(ABS(I575-U575),ABS(J575-V575),ABS(K575-W575),ABS(L575-X575),ABS(M575-Y575),ABS(N575-Z575),ABS(O575-AA575),ABS(P575-AB575),ABS(Q575-AC575),ABS(R575-AD575),ABS(S575-AE575),ABS(T575-AF575))</f>
        <v/>
      </c>
      <c r="AI575" s="14" t="inlineStr"/>
    </row>
    <row r="576">
      <c r="A576" s="65" t="inlineStr">
        <is>
          <t>- Tank trap</t>
        </is>
      </c>
      <c r="B576" s="52" t="inlineStr">
        <is>
          <t>BASE-809</t>
        </is>
      </c>
      <c r="C576" s="53" t="inlineStr">
        <is>
          <t>Group</t>
        </is>
      </c>
      <c r="D576" s="52" t="inlineStr">
        <is>
          <t>BASE-741</t>
        </is>
      </c>
      <c r="E576" s="52" t="n">
        <v>2</v>
      </c>
      <c r="F576" s="54">
        <f>L576</f>
        <v/>
      </c>
      <c r="G576" s="54">
        <f>P576</f>
        <v/>
      </c>
      <c r="H576" s="54">
        <f>T576</f>
        <v/>
      </c>
      <c r="I576" s="81" t="n">
        <v>0.317304581</v>
      </c>
      <c r="J576" s="81" t="n">
        <v>0</v>
      </c>
      <c r="K576" s="81" t="n">
        <v>-0.948323667</v>
      </c>
      <c r="L576" s="81" t="n">
        <v>-6.5</v>
      </c>
      <c r="M576" s="81" t="n">
        <v>0</v>
      </c>
      <c r="N576" s="81" t="n">
        <v>1</v>
      </c>
      <c r="O576" s="81" t="n">
        <v>0</v>
      </c>
      <c r="P576" s="81" t="n">
        <v>-0.300000012</v>
      </c>
      <c r="Q576" s="81" t="n">
        <v>0.948323667</v>
      </c>
      <c r="R576" s="81" t="n">
        <v>0</v>
      </c>
      <c r="S576" s="81" t="n">
        <v>0.317304581</v>
      </c>
      <c r="T576" s="81" t="n">
        <v>34.9000015</v>
      </c>
      <c r="U576" s="80">
        <f>U570*'4 Transform Matrices'!Y577+V570*'4 Transform Matrices'!AC577+W570*'4 Transform Matrices'!AG577</f>
        <v/>
      </c>
      <c r="V576" s="80">
        <f>U570*'4 Transform Matrices'!Z577+V570*'4 Transform Matrices'!AD577+W570*'4 Transform Matrices'!AH577</f>
        <v/>
      </c>
      <c r="W576" s="80">
        <f>U570*'4 Transform Matrices'!AA577+V570*'4 Transform Matrices'!AE577+W570*'4 Transform Matrices'!AI577</f>
        <v/>
      </c>
      <c r="X576" s="80">
        <f>U570*'4 Transform Matrices'!AB577+V570*'4 Transform Matrices'!AF577+W570*'4 Transform Matrices'!AJ577+X570</f>
        <v/>
      </c>
      <c r="Y576" s="80">
        <f>Y570*'4 Transform Matrices'!Y577+Z570*'4 Transform Matrices'!AC577+AA570*'4 Transform Matrices'!AG577</f>
        <v/>
      </c>
      <c r="Z576" s="80">
        <f>Y570*'4 Transform Matrices'!Z577+Z570*'4 Transform Matrices'!AD577+AA570*'4 Transform Matrices'!AH577</f>
        <v/>
      </c>
      <c r="AA576" s="80">
        <f>Y570*'4 Transform Matrices'!AA577+Z570*'4 Transform Matrices'!AE577+AA570*'4 Transform Matrices'!AI577</f>
        <v/>
      </c>
      <c r="AB576" s="80">
        <f>Y570*'4 Transform Matrices'!AB577+Z570*'4 Transform Matrices'!AF577+AA570*'4 Transform Matrices'!AJ577+AB570</f>
        <v/>
      </c>
      <c r="AC576" s="80">
        <f>AC570*'4 Transform Matrices'!Y577+AD570*'4 Transform Matrices'!AC577+AE570*'4 Transform Matrices'!AG577</f>
        <v/>
      </c>
      <c r="AD576" s="80">
        <f>AC570*'4 Transform Matrices'!Z577+AD570*'4 Transform Matrices'!AD577+AE570*'4 Transform Matrices'!AH577</f>
        <v/>
      </c>
      <c r="AE576" s="80">
        <f>AC570*'4 Transform Matrices'!AA577+AD570*'4 Transform Matrices'!AE577+AE570*'4 Transform Matrices'!AI577</f>
        <v/>
      </c>
      <c r="AF576" s="80">
        <f>AC570*'4 Transform Matrices'!AB577+AD570*'4 Transform Matrices'!AF577+AE570*'4 Transform Matrices'!AJ577+AF570</f>
        <v/>
      </c>
      <c r="AG576" s="82">
        <f>MAX(ABS(I576-U576),ABS(J576-V576),ABS(K576-W576),ABS(L576-X576),ABS(M576-Y576),ABS(N576-Z576),ABS(O576-AA576),ABS(P576-AB576),ABS(Q576-AC576),ABS(R576-AD576),ABS(S576-AE576),ABS(T576-AF576))</f>
        <v/>
      </c>
      <c r="AI576" s="14" t="inlineStr"/>
    </row>
    <row r="577">
      <c r="A577" s="65" t="inlineStr">
        <is>
          <t>- Tank trap</t>
        </is>
      </c>
      <c r="B577" s="52" t="inlineStr">
        <is>
          <t>BASE-813</t>
        </is>
      </c>
      <c r="C577" s="53" t="inlineStr">
        <is>
          <t>Group</t>
        </is>
      </c>
      <c r="D577" s="52" t="inlineStr">
        <is>
          <t>BASE-741</t>
        </is>
      </c>
      <c r="E577" s="52" t="n">
        <v>2</v>
      </c>
      <c r="F577" s="54">
        <f>L577</f>
        <v/>
      </c>
      <c r="G577" s="54">
        <f>P577</f>
        <v/>
      </c>
      <c r="H577" s="54">
        <f>T577</f>
        <v/>
      </c>
      <c r="I577" s="81" t="n">
        <v>0.317304581</v>
      </c>
      <c r="J577" s="81" t="n">
        <v>0</v>
      </c>
      <c r="K577" s="81" t="n">
        <v>0.948323667</v>
      </c>
      <c r="L577" s="81" t="n">
        <v>6.5</v>
      </c>
      <c r="M577" s="81" t="n">
        <v>0</v>
      </c>
      <c r="N577" s="81" t="n">
        <v>1</v>
      </c>
      <c r="O577" s="81" t="n">
        <v>0</v>
      </c>
      <c r="P577" s="81" t="n">
        <v>-0.300000012</v>
      </c>
      <c r="Q577" s="81" t="n">
        <v>-0.948323667</v>
      </c>
      <c r="R577" s="81" t="n">
        <v>0</v>
      </c>
      <c r="S577" s="81" t="n">
        <v>0.317304581</v>
      </c>
      <c r="T577" s="81" t="n">
        <v>34.9000015</v>
      </c>
      <c r="U577" s="80">
        <f>U570*'4 Transform Matrices'!Y578+V570*'4 Transform Matrices'!AC578+W570*'4 Transform Matrices'!AG578</f>
        <v/>
      </c>
      <c r="V577" s="80">
        <f>U570*'4 Transform Matrices'!Z578+V570*'4 Transform Matrices'!AD578+W570*'4 Transform Matrices'!AH578</f>
        <v/>
      </c>
      <c r="W577" s="80">
        <f>U570*'4 Transform Matrices'!AA578+V570*'4 Transform Matrices'!AE578+W570*'4 Transform Matrices'!AI578</f>
        <v/>
      </c>
      <c r="X577" s="80">
        <f>U570*'4 Transform Matrices'!AB578+V570*'4 Transform Matrices'!AF578+W570*'4 Transform Matrices'!AJ578+X570</f>
        <v/>
      </c>
      <c r="Y577" s="80">
        <f>Y570*'4 Transform Matrices'!Y578+Z570*'4 Transform Matrices'!AC578+AA570*'4 Transform Matrices'!AG578</f>
        <v/>
      </c>
      <c r="Z577" s="80">
        <f>Y570*'4 Transform Matrices'!Z578+Z570*'4 Transform Matrices'!AD578+AA570*'4 Transform Matrices'!AH578</f>
        <v/>
      </c>
      <c r="AA577" s="80">
        <f>Y570*'4 Transform Matrices'!AA578+Z570*'4 Transform Matrices'!AE578+AA570*'4 Transform Matrices'!AI578</f>
        <v/>
      </c>
      <c r="AB577" s="80">
        <f>Y570*'4 Transform Matrices'!AB578+Z570*'4 Transform Matrices'!AF578+AA570*'4 Transform Matrices'!AJ578+AB570</f>
        <v/>
      </c>
      <c r="AC577" s="80">
        <f>AC570*'4 Transform Matrices'!Y578+AD570*'4 Transform Matrices'!AC578+AE570*'4 Transform Matrices'!AG578</f>
        <v/>
      </c>
      <c r="AD577" s="80">
        <f>AC570*'4 Transform Matrices'!Z578+AD570*'4 Transform Matrices'!AD578+AE570*'4 Transform Matrices'!AH578</f>
        <v/>
      </c>
      <c r="AE577" s="80">
        <f>AC570*'4 Transform Matrices'!AA578+AD570*'4 Transform Matrices'!AE578+AE570*'4 Transform Matrices'!AI578</f>
        <v/>
      </c>
      <c r="AF577" s="80">
        <f>AC570*'4 Transform Matrices'!AB578+AD570*'4 Transform Matrices'!AF578+AE570*'4 Transform Matrices'!AJ578+AF570</f>
        <v/>
      </c>
      <c r="AG577" s="82">
        <f>MAX(ABS(I577-U577),ABS(J577-V577),ABS(K577-W577),ABS(L577-X577),ABS(M577-Y577),ABS(N577-Z577),ABS(O577-AA577),ABS(P577-AB577),ABS(Q577-AC577),ABS(R577-AD577),ABS(S577-AE577),ABS(T577-AF577))</f>
        <v/>
      </c>
      <c r="AI577" s="14" t="inlineStr"/>
    </row>
    <row r="578">
      <c r="A578" s="60" t="inlineStr">
        <is>
          <t>- Road</t>
        </is>
      </c>
      <c r="B578" s="52" t="inlineStr">
        <is>
          <t>BASE-817</t>
        </is>
      </c>
      <c r="C578" s="53" t="inlineStr">
        <is>
          <t>Group</t>
        </is>
      </c>
      <c r="D578" s="52" t="inlineStr">
        <is>
          <t>BASE-00</t>
        </is>
      </c>
      <c r="E578" s="52" t="n">
        <v>1</v>
      </c>
      <c r="F578" s="54">
        <f>L578</f>
        <v/>
      </c>
      <c r="G578" s="54">
        <f>P578</f>
        <v/>
      </c>
      <c r="H578" s="54">
        <f>T578</f>
        <v/>
      </c>
      <c r="I578" s="81" t="n">
        <v>1</v>
      </c>
      <c r="J578" s="81" t="n">
        <v>0</v>
      </c>
      <c r="K578" s="81" t="n">
        <v>0</v>
      </c>
      <c r="L578" s="81" t="n">
        <v>0</v>
      </c>
      <c r="M578" s="81" t="n">
        <v>0</v>
      </c>
      <c r="N578" s="81" t="n">
        <v>1</v>
      </c>
      <c r="O578" s="81" t="n">
        <v>0</v>
      </c>
      <c r="P578" s="81" t="n">
        <v>-0.300000012</v>
      </c>
      <c r="Q578" s="81" t="n">
        <v>0</v>
      </c>
      <c r="R578" s="81" t="n">
        <v>0</v>
      </c>
      <c r="S578" s="81" t="n">
        <v>1</v>
      </c>
      <c r="T578" s="81" t="n">
        <v>0</v>
      </c>
      <c r="U578" s="80">
        <f>U483*'4 Transform Matrices'!Y579+V483*'4 Transform Matrices'!AC579+W483*'4 Transform Matrices'!AG579</f>
        <v/>
      </c>
      <c r="V578" s="80">
        <f>U483*'4 Transform Matrices'!Z579+V483*'4 Transform Matrices'!AD579+W483*'4 Transform Matrices'!AH579</f>
        <v/>
      </c>
      <c r="W578" s="80">
        <f>U483*'4 Transform Matrices'!AA579+V483*'4 Transform Matrices'!AE579+W483*'4 Transform Matrices'!AI579</f>
        <v/>
      </c>
      <c r="X578" s="80">
        <f>U483*'4 Transform Matrices'!AB579+V483*'4 Transform Matrices'!AF579+W483*'4 Transform Matrices'!AJ579+X483</f>
        <v/>
      </c>
      <c r="Y578" s="80">
        <f>Y483*'4 Transform Matrices'!Y579+Z483*'4 Transform Matrices'!AC579+AA483*'4 Transform Matrices'!AG579</f>
        <v/>
      </c>
      <c r="Z578" s="80">
        <f>Y483*'4 Transform Matrices'!Z579+Z483*'4 Transform Matrices'!AD579+AA483*'4 Transform Matrices'!AH579</f>
        <v/>
      </c>
      <c r="AA578" s="80">
        <f>Y483*'4 Transform Matrices'!AA579+Z483*'4 Transform Matrices'!AE579+AA483*'4 Transform Matrices'!AI579</f>
        <v/>
      </c>
      <c r="AB578" s="80">
        <f>Y483*'4 Transform Matrices'!AB579+Z483*'4 Transform Matrices'!AF579+AA483*'4 Transform Matrices'!AJ579+AB483</f>
        <v/>
      </c>
      <c r="AC578" s="80">
        <f>AC483*'4 Transform Matrices'!Y579+AD483*'4 Transform Matrices'!AC579+AE483*'4 Transform Matrices'!AG579</f>
        <v/>
      </c>
      <c r="AD578" s="80">
        <f>AC483*'4 Transform Matrices'!Z579+AD483*'4 Transform Matrices'!AD579+AE483*'4 Transform Matrices'!AH579</f>
        <v/>
      </c>
      <c r="AE578" s="80">
        <f>AC483*'4 Transform Matrices'!AA579+AD483*'4 Transform Matrices'!AE579+AE483*'4 Transform Matrices'!AI579</f>
        <v/>
      </c>
      <c r="AF578" s="80">
        <f>AC483*'4 Transform Matrices'!AB579+AD483*'4 Transform Matrices'!AF579+AE483*'4 Transform Matrices'!AJ579+AF483</f>
        <v/>
      </c>
      <c r="AG578" s="82">
        <f>MAX(ABS(I578-U578),ABS(J578-V578),ABS(K578-W578),ABS(L578-X578),ABS(M578-Y578),ABS(N578-Z578),ABS(O578-AA578),ABS(P578-AB578),ABS(Q578-AC578),ABS(R578-AD578),ABS(S578-AE578),ABS(T578-AF578))</f>
        <v/>
      </c>
      <c r="AI578" s="14" t="inlineStr"/>
    </row>
    <row r="579">
      <c r="A579" s="60" t="inlineStr">
        <is>
          <t>- Helipad</t>
        </is>
      </c>
      <c r="B579" s="52" t="inlineStr">
        <is>
          <t>BASE-825</t>
        </is>
      </c>
      <c r="C579" s="53" t="inlineStr">
        <is>
          <t>Group</t>
        </is>
      </c>
      <c r="D579" s="52" t="inlineStr">
        <is>
          <t>BASE-00</t>
        </is>
      </c>
      <c r="E579" s="52" t="n">
        <v>1</v>
      </c>
      <c r="F579" s="54">
        <f>L579</f>
        <v/>
      </c>
      <c r="G579" s="54">
        <f>P579</f>
        <v/>
      </c>
      <c r="H579" s="54">
        <f>T579</f>
        <v/>
      </c>
      <c r="I579" s="81" t="n">
        <v>1</v>
      </c>
      <c r="J579" s="81" t="n">
        <v>0</v>
      </c>
      <c r="K579" s="81" t="n">
        <v>0</v>
      </c>
      <c r="L579" s="81" t="n">
        <v>20.2999992</v>
      </c>
      <c r="M579" s="81" t="n">
        <v>0</v>
      </c>
      <c r="N579" s="81" t="n">
        <v>1</v>
      </c>
      <c r="O579" s="81" t="n">
        <v>0</v>
      </c>
      <c r="P579" s="81" t="n">
        <v>-0.300000012</v>
      </c>
      <c r="Q579" s="81" t="n">
        <v>0</v>
      </c>
      <c r="R579" s="81" t="n">
        <v>0</v>
      </c>
      <c r="S579" s="81" t="n">
        <v>1</v>
      </c>
      <c r="T579" s="81" t="n">
        <v>17</v>
      </c>
      <c r="U579" s="80">
        <f>U483*'4 Transform Matrices'!Y580+V483*'4 Transform Matrices'!AC580+W483*'4 Transform Matrices'!AG580</f>
        <v/>
      </c>
      <c r="V579" s="80">
        <f>U483*'4 Transform Matrices'!Z580+V483*'4 Transform Matrices'!AD580+W483*'4 Transform Matrices'!AH580</f>
        <v/>
      </c>
      <c r="W579" s="80">
        <f>U483*'4 Transform Matrices'!AA580+V483*'4 Transform Matrices'!AE580+W483*'4 Transform Matrices'!AI580</f>
        <v/>
      </c>
      <c r="X579" s="80">
        <f>U483*'4 Transform Matrices'!AB580+V483*'4 Transform Matrices'!AF580+W483*'4 Transform Matrices'!AJ580+X483</f>
        <v/>
      </c>
      <c r="Y579" s="80">
        <f>Y483*'4 Transform Matrices'!Y580+Z483*'4 Transform Matrices'!AC580+AA483*'4 Transform Matrices'!AG580</f>
        <v/>
      </c>
      <c r="Z579" s="80">
        <f>Y483*'4 Transform Matrices'!Z580+Z483*'4 Transform Matrices'!AD580+AA483*'4 Transform Matrices'!AH580</f>
        <v/>
      </c>
      <c r="AA579" s="80">
        <f>Y483*'4 Transform Matrices'!AA580+Z483*'4 Transform Matrices'!AE580+AA483*'4 Transform Matrices'!AI580</f>
        <v/>
      </c>
      <c r="AB579" s="80">
        <f>Y483*'4 Transform Matrices'!AB580+Z483*'4 Transform Matrices'!AF580+AA483*'4 Transform Matrices'!AJ580+AB483</f>
        <v/>
      </c>
      <c r="AC579" s="80">
        <f>AC483*'4 Transform Matrices'!Y580+AD483*'4 Transform Matrices'!AC580+AE483*'4 Transform Matrices'!AG580</f>
        <v/>
      </c>
      <c r="AD579" s="80">
        <f>AC483*'4 Transform Matrices'!Z580+AD483*'4 Transform Matrices'!AD580+AE483*'4 Transform Matrices'!AH580</f>
        <v/>
      </c>
      <c r="AE579" s="80">
        <f>AC483*'4 Transform Matrices'!AA580+AD483*'4 Transform Matrices'!AE580+AE483*'4 Transform Matrices'!AI580</f>
        <v/>
      </c>
      <c r="AF579" s="80">
        <f>AC483*'4 Transform Matrices'!AB580+AD483*'4 Transform Matrices'!AF580+AE483*'4 Transform Matrices'!AJ580+AF483</f>
        <v/>
      </c>
      <c r="AG579" s="82">
        <f>MAX(ABS(I579-U579),ABS(J579-V579),ABS(K579-W579),ABS(L579-X579),ABS(M579-Y579),ABS(N579-Z579),ABS(O579-AA579),ABS(P579-AB579),ABS(Q579-AC579),ABS(R579-AD579),ABS(S579-AE579),ABS(T579-AF579))</f>
        <v/>
      </c>
      <c r="AI579" s="14" t="inlineStr"/>
    </row>
    <row r="580">
      <c r="A580" s="60" t="inlineStr">
        <is>
          <t>- Motor pool</t>
        </is>
      </c>
      <c r="B580" s="52" t="inlineStr">
        <is>
          <t>BASE-874</t>
        </is>
      </c>
      <c r="C580" s="53" t="inlineStr">
        <is>
          <t>Group</t>
        </is>
      </c>
      <c r="D580" s="52" t="inlineStr">
        <is>
          <t>BASE-00</t>
        </is>
      </c>
      <c r="E580" s="52" t="n">
        <v>1</v>
      </c>
      <c r="F580" s="54">
        <f>L580</f>
        <v/>
      </c>
      <c r="G580" s="54">
        <f>P580</f>
        <v/>
      </c>
      <c r="H580" s="54">
        <f>T580</f>
        <v/>
      </c>
      <c r="I580" s="81" t="n">
        <v>1</v>
      </c>
      <c r="J580" s="81" t="n">
        <v>0</v>
      </c>
      <c r="K580" s="81" t="n">
        <v>0</v>
      </c>
      <c r="L580" s="81" t="n">
        <v>-22</v>
      </c>
      <c r="M580" s="81" t="n">
        <v>0</v>
      </c>
      <c r="N580" s="81" t="n">
        <v>1</v>
      </c>
      <c r="O580" s="81" t="n">
        <v>0</v>
      </c>
      <c r="P580" s="81" t="n">
        <v>-0.300000012</v>
      </c>
      <c r="Q580" s="81" t="n">
        <v>0</v>
      </c>
      <c r="R580" s="81" t="n">
        <v>0</v>
      </c>
      <c r="S580" s="81" t="n">
        <v>1</v>
      </c>
      <c r="T580" s="81" t="n">
        <v>-16</v>
      </c>
      <c r="U580" s="80">
        <f>U483*'4 Transform Matrices'!Y581+V483*'4 Transform Matrices'!AC581+W483*'4 Transform Matrices'!AG581</f>
        <v/>
      </c>
      <c r="V580" s="80">
        <f>U483*'4 Transform Matrices'!Z581+V483*'4 Transform Matrices'!AD581+W483*'4 Transform Matrices'!AH581</f>
        <v/>
      </c>
      <c r="W580" s="80">
        <f>U483*'4 Transform Matrices'!AA581+V483*'4 Transform Matrices'!AE581+W483*'4 Transform Matrices'!AI581</f>
        <v/>
      </c>
      <c r="X580" s="80">
        <f>U483*'4 Transform Matrices'!AB581+V483*'4 Transform Matrices'!AF581+W483*'4 Transform Matrices'!AJ581+X483</f>
        <v/>
      </c>
      <c r="Y580" s="80">
        <f>Y483*'4 Transform Matrices'!Y581+Z483*'4 Transform Matrices'!AC581+AA483*'4 Transform Matrices'!AG581</f>
        <v/>
      </c>
      <c r="Z580" s="80">
        <f>Y483*'4 Transform Matrices'!Z581+Z483*'4 Transform Matrices'!AD581+AA483*'4 Transform Matrices'!AH581</f>
        <v/>
      </c>
      <c r="AA580" s="80">
        <f>Y483*'4 Transform Matrices'!AA581+Z483*'4 Transform Matrices'!AE581+AA483*'4 Transform Matrices'!AI581</f>
        <v/>
      </c>
      <c r="AB580" s="80">
        <f>Y483*'4 Transform Matrices'!AB581+Z483*'4 Transform Matrices'!AF581+AA483*'4 Transform Matrices'!AJ581+AB483</f>
        <v/>
      </c>
      <c r="AC580" s="80">
        <f>AC483*'4 Transform Matrices'!Y581+AD483*'4 Transform Matrices'!AC581+AE483*'4 Transform Matrices'!AG581</f>
        <v/>
      </c>
      <c r="AD580" s="80">
        <f>AC483*'4 Transform Matrices'!Z581+AD483*'4 Transform Matrices'!AD581+AE483*'4 Transform Matrices'!AH581</f>
        <v/>
      </c>
      <c r="AE580" s="80">
        <f>AC483*'4 Transform Matrices'!AA581+AD483*'4 Transform Matrices'!AE581+AE483*'4 Transform Matrices'!AI581</f>
        <v/>
      </c>
      <c r="AF580" s="80">
        <f>AC483*'4 Transform Matrices'!AB581+AD483*'4 Transform Matrices'!AF581+AE483*'4 Transform Matrices'!AJ581+AF483</f>
        <v/>
      </c>
      <c r="AG580" s="82">
        <f>MAX(ABS(I580-U580),ABS(J580-V580),ABS(K580-W580),ABS(L580-X580),ABS(M580-Y580),ABS(N580-Z580),ABS(O580-AA580),ABS(P580-AB580),ABS(Q580-AC580),ABS(R580-AD580),ABS(S580-AE580),ABS(T580-AF580))</f>
        <v/>
      </c>
      <c r="AI580" s="14" t="inlineStr"/>
    </row>
    <row r="581">
      <c r="A581" s="65" t="inlineStr">
        <is>
          <t>- Container A</t>
        </is>
      </c>
      <c r="B581" s="52" t="inlineStr">
        <is>
          <t>BASE-875</t>
        </is>
      </c>
      <c r="C581" s="53" t="inlineStr">
        <is>
          <t>Group</t>
        </is>
      </c>
      <c r="D581" s="52" t="inlineStr">
        <is>
          <t>BASE-874</t>
        </is>
      </c>
      <c r="E581" s="52" t="n">
        <v>2</v>
      </c>
      <c r="F581" s="54">
        <f>L581</f>
        <v/>
      </c>
      <c r="G581" s="54">
        <f>P581</f>
        <v/>
      </c>
      <c r="H581" s="54">
        <f>T581</f>
        <v/>
      </c>
      <c r="I581" s="81" t="n">
        <v>0.707106769</v>
      </c>
      <c r="J581" s="81" t="n">
        <v>0</v>
      </c>
      <c r="K581" s="81" t="n">
        <v>0.707106769</v>
      </c>
      <c r="L581" s="81" t="n">
        <v>-26.8083267</v>
      </c>
      <c r="M581" s="81" t="n">
        <v>0</v>
      </c>
      <c r="N581" s="81" t="n">
        <v>1</v>
      </c>
      <c r="O581" s="81" t="n">
        <v>0</v>
      </c>
      <c r="P581" s="81" t="n">
        <v>-0.300000012</v>
      </c>
      <c r="Q581" s="81" t="n">
        <v>-0.707106769</v>
      </c>
      <c r="R581" s="81" t="n">
        <v>0</v>
      </c>
      <c r="S581" s="81" t="n">
        <v>0.707106769</v>
      </c>
      <c r="T581" s="81" t="n">
        <v>-12.6058874</v>
      </c>
      <c r="U581" s="80">
        <f>U580*'4 Transform Matrices'!Y582+V580*'4 Transform Matrices'!AC582+W580*'4 Transform Matrices'!AG582</f>
        <v/>
      </c>
      <c r="V581" s="80">
        <f>U580*'4 Transform Matrices'!Z582+V580*'4 Transform Matrices'!AD582+W580*'4 Transform Matrices'!AH582</f>
        <v/>
      </c>
      <c r="W581" s="80">
        <f>U580*'4 Transform Matrices'!AA582+V580*'4 Transform Matrices'!AE582+W580*'4 Transform Matrices'!AI582</f>
        <v/>
      </c>
      <c r="X581" s="80">
        <f>U580*'4 Transform Matrices'!AB582+V580*'4 Transform Matrices'!AF582+W580*'4 Transform Matrices'!AJ582+X580</f>
        <v/>
      </c>
      <c r="Y581" s="80">
        <f>Y580*'4 Transform Matrices'!Y582+Z580*'4 Transform Matrices'!AC582+AA580*'4 Transform Matrices'!AG582</f>
        <v/>
      </c>
      <c r="Z581" s="80">
        <f>Y580*'4 Transform Matrices'!Z582+Z580*'4 Transform Matrices'!AD582+AA580*'4 Transform Matrices'!AH582</f>
        <v/>
      </c>
      <c r="AA581" s="80">
        <f>Y580*'4 Transform Matrices'!AA582+Z580*'4 Transform Matrices'!AE582+AA580*'4 Transform Matrices'!AI582</f>
        <v/>
      </c>
      <c r="AB581" s="80">
        <f>Y580*'4 Transform Matrices'!AB582+Z580*'4 Transform Matrices'!AF582+AA580*'4 Transform Matrices'!AJ582+AB580</f>
        <v/>
      </c>
      <c r="AC581" s="80">
        <f>AC580*'4 Transform Matrices'!Y582+AD580*'4 Transform Matrices'!AC582+AE580*'4 Transform Matrices'!AG582</f>
        <v/>
      </c>
      <c r="AD581" s="80">
        <f>AC580*'4 Transform Matrices'!Z582+AD580*'4 Transform Matrices'!AD582+AE580*'4 Transform Matrices'!AH582</f>
        <v/>
      </c>
      <c r="AE581" s="80">
        <f>AC580*'4 Transform Matrices'!AA582+AD580*'4 Transform Matrices'!AE582+AE580*'4 Transform Matrices'!AI582</f>
        <v/>
      </c>
      <c r="AF581" s="80">
        <f>AC580*'4 Transform Matrices'!AB582+AD580*'4 Transform Matrices'!AF582+AE580*'4 Transform Matrices'!AJ582+AF580</f>
        <v/>
      </c>
      <c r="AG581" s="82">
        <f>MAX(ABS(I581-U581),ABS(J581-V581),ABS(K581-W581),ABS(L581-X581),ABS(M581-Y581),ABS(N581-Z581),ABS(O581-AA581),ABS(P581-AB581),ABS(Q581-AC581),ABS(R581-AD581),ABS(S581-AE581),ABS(T581-AF581))</f>
        <v/>
      </c>
      <c r="AI581" s="14" t="inlineStr"/>
    </row>
    <row r="582">
      <c r="A582" s="65" t="inlineStr">
        <is>
          <t>- Container B</t>
        </is>
      </c>
      <c r="B582" s="52" t="inlineStr">
        <is>
          <t>BASE-881</t>
        </is>
      </c>
      <c r="C582" s="53" t="inlineStr">
        <is>
          <t>Group</t>
        </is>
      </c>
      <c r="D582" s="52" t="inlineStr">
        <is>
          <t>BASE-874</t>
        </is>
      </c>
      <c r="E582" s="52" t="n">
        <v>2</v>
      </c>
      <c r="F582" s="54">
        <f>L582</f>
        <v/>
      </c>
      <c r="G582" s="54">
        <f>P582</f>
        <v/>
      </c>
      <c r="H582" s="54">
        <f>T582</f>
        <v/>
      </c>
      <c r="I582" s="81" t="n">
        <v>0.707106769</v>
      </c>
      <c r="J582" s="81" t="n">
        <v>0</v>
      </c>
      <c r="K582" s="81" t="n">
        <v>0.707106769</v>
      </c>
      <c r="L582" s="81" t="n">
        <v>-22.1414223</v>
      </c>
      <c r="M582" s="81" t="n">
        <v>0</v>
      </c>
      <c r="N582" s="81" t="n">
        <v>1</v>
      </c>
      <c r="O582" s="81" t="n">
        <v>0</v>
      </c>
      <c r="P582" s="81" t="n">
        <v>-0.300000012</v>
      </c>
      <c r="Q582" s="81" t="n">
        <v>-0.707106769</v>
      </c>
      <c r="R582" s="81" t="n">
        <v>0</v>
      </c>
      <c r="S582" s="81" t="n">
        <v>0.707106769</v>
      </c>
      <c r="T582" s="81" t="n">
        <v>-7.93898296</v>
      </c>
      <c r="U582" s="80">
        <f>U580*'4 Transform Matrices'!Y583+V580*'4 Transform Matrices'!AC583+W580*'4 Transform Matrices'!AG583</f>
        <v/>
      </c>
      <c r="V582" s="80">
        <f>U580*'4 Transform Matrices'!Z583+V580*'4 Transform Matrices'!AD583+W580*'4 Transform Matrices'!AH583</f>
        <v/>
      </c>
      <c r="W582" s="80">
        <f>U580*'4 Transform Matrices'!AA583+V580*'4 Transform Matrices'!AE583+W580*'4 Transform Matrices'!AI583</f>
        <v/>
      </c>
      <c r="X582" s="80">
        <f>U580*'4 Transform Matrices'!AB583+V580*'4 Transform Matrices'!AF583+W580*'4 Transform Matrices'!AJ583+X580</f>
        <v/>
      </c>
      <c r="Y582" s="80">
        <f>Y580*'4 Transform Matrices'!Y583+Z580*'4 Transform Matrices'!AC583+AA580*'4 Transform Matrices'!AG583</f>
        <v/>
      </c>
      <c r="Z582" s="80">
        <f>Y580*'4 Transform Matrices'!Z583+Z580*'4 Transform Matrices'!AD583+AA580*'4 Transform Matrices'!AH583</f>
        <v/>
      </c>
      <c r="AA582" s="80">
        <f>Y580*'4 Transform Matrices'!AA583+Z580*'4 Transform Matrices'!AE583+AA580*'4 Transform Matrices'!AI583</f>
        <v/>
      </c>
      <c r="AB582" s="80">
        <f>Y580*'4 Transform Matrices'!AB583+Z580*'4 Transform Matrices'!AF583+AA580*'4 Transform Matrices'!AJ583+AB580</f>
        <v/>
      </c>
      <c r="AC582" s="80">
        <f>AC580*'4 Transform Matrices'!Y583+AD580*'4 Transform Matrices'!AC583+AE580*'4 Transform Matrices'!AG583</f>
        <v/>
      </c>
      <c r="AD582" s="80">
        <f>AC580*'4 Transform Matrices'!Z583+AD580*'4 Transform Matrices'!AD583+AE580*'4 Transform Matrices'!AH583</f>
        <v/>
      </c>
      <c r="AE582" s="80">
        <f>AC580*'4 Transform Matrices'!AA583+AD580*'4 Transform Matrices'!AE583+AE580*'4 Transform Matrices'!AI583</f>
        <v/>
      </c>
      <c r="AF582" s="80">
        <f>AC580*'4 Transform Matrices'!AB583+AD580*'4 Transform Matrices'!AF583+AE580*'4 Transform Matrices'!AJ583+AF580</f>
        <v/>
      </c>
      <c r="AG582" s="82">
        <f>MAX(ABS(I582-U582),ABS(J582-V582),ABS(K582-W582),ABS(L582-X582),ABS(M582-Y582),ABS(N582-Z582),ABS(O582-AA582),ABS(P582-AB582),ABS(Q582-AC582),ABS(R582-AD582),ABS(S582-AE582),ABS(T582-AF582))</f>
        <v/>
      </c>
      <c r="AI582" s="14" t="inlineStr"/>
    </row>
    <row r="583">
      <c r="A583" s="65" t="inlineStr">
        <is>
          <t>- Container C (stacked)</t>
        </is>
      </c>
      <c r="B583" s="52" t="inlineStr">
        <is>
          <t>BASE-887</t>
        </is>
      </c>
      <c r="C583" s="53" t="inlineStr">
        <is>
          <t>Group</t>
        </is>
      </c>
      <c r="D583" s="52" t="inlineStr">
        <is>
          <t>BASE-874</t>
        </is>
      </c>
      <c r="E583" s="52" t="n">
        <v>2</v>
      </c>
      <c r="F583" s="54">
        <f>L583</f>
        <v/>
      </c>
      <c r="G583" s="54">
        <f>P583</f>
        <v/>
      </c>
      <c r="H583" s="54">
        <f>T583</f>
        <v/>
      </c>
      <c r="I583" s="81" t="n">
        <v>0.707106769</v>
      </c>
      <c r="J583" s="81" t="n">
        <v>0</v>
      </c>
      <c r="K583" s="81" t="n">
        <v>0.707106769</v>
      </c>
      <c r="L583" s="81" t="n">
        <v>-26.8083267</v>
      </c>
      <c r="M583" s="81" t="n">
        <v>0</v>
      </c>
      <c r="N583" s="81" t="n">
        <v>1</v>
      </c>
      <c r="O583" s="81" t="n">
        <v>0</v>
      </c>
      <c r="P583" s="81" t="n">
        <v>2.28999996</v>
      </c>
      <c r="Q583" s="81" t="n">
        <v>-0.707106769</v>
      </c>
      <c r="R583" s="81" t="n">
        <v>0</v>
      </c>
      <c r="S583" s="81" t="n">
        <v>0.707106769</v>
      </c>
      <c r="T583" s="81" t="n">
        <v>-12.6058874</v>
      </c>
      <c r="U583" s="80">
        <f>U580*'4 Transform Matrices'!Y584+V580*'4 Transform Matrices'!AC584+W580*'4 Transform Matrices'!AG584</f>
        <v/>
      </c>
      <c r="V583" s="80">
        <f>U580*'4 Transform Matrices'!Z584+V580*'4 Transform Matrices'!AD584+W580*'4 Transform Matrices'!AH584</f>
        <v/>
      </c>
      <c r="W583" s="80">
        <f>U580*'4 Transform Matrices'!AA584+V580*'4 Transform Matrices'!AE584+W580*'4 Transform Matrices'!AI584</f>
        <v/>
      </c>
      <c r="X583" s="80">
        <f>U580*'4 Transform Matrices'!AB584+V580*'4 Transform Matrices'!AF584+W580*'4 Transform Matrices'!AJ584+X580</f>
        <v/>
      </c>
      <c r="Y583" s="80">
        <f>Y580*'4 Transform Matrices'!Y584+Z580*'4 Transform Matrices'!AC584+AA580*'4 Transform Matrices'!AG584</f>
        <v/>
      </c>
      <c r="Z583" s="80">
        <f>Y580*'4 Transform Matrices'!Z584+Z580*'4 Transform Matrices'!AD584+AA580*'4 Transform Matrices'!AH584</f>
        <v/>
      </c>
      <c r="AA583" s="80">
        <f>Y580*'4 Transform Matrices'!AA584+Z580*'4 Transform Matrices'!AE584+AA580*'4 Transform Matrices'!AI584</f>
        <v/>
      </c>
      <c r="AB583" s="80">
        <f>Y580*'4 Transform Matrices'!AB584+Z580*'4 Transform Matrices'!AF584+AA580*'4 Transform Matrices'!AJ584+AB580</f>
        <v/>
      </c>
      <c r="AC583" s="80">
        <f>AC580*'4 Transform Matrices'!Y584+AD580*'4 Transform Matrices'!AC584+AE580*'4 Transform Matrices'!AG584</f>
        <v/>
      </c>
      <c r="AD583" s="80">
        <f>AC580*'4 Transform Matrices'!Z584+AD580*'4 Transform Matrices'!AD584+AE580*'4 Transform Matrices'!AH584</f>
        <v/>
      </c>
      <c r="AE583" s="80">
        <f>AC580*'4 Transform Matrices'!AA584+AD580*'4 Transform Matrices'!AE584+AE580*'4 Transform Matrices'!AI584</f>
        <v/>
      </c>
      <c r="AF583" s="80">
        <f>AC580*'4 Transform Matrices'!AB584+AD580*'4 Transform Matrices'!AF584+AE580*'4 Transform Matrices'!AJ584+AF580</f>
        <v/>
      </c>
      <c r="AG583" s="82">
        <f>MAX(ABS(I583-U583),ABS(J583-V583),ABS(K583-W583),ABS(L583-X583),ABS(M583-Y583),ABS(N583-Z583),ABS(O583-AA583),ABS(P583-AB583),ABS(Q583-AC583),ABS(R583-AD583),ABS(S583-AE583),ABS(T583-AF583))</f>
        <v/>
      </c>
      <c r="AI583" s="14" t="inlineStr"/>
    </row>
    <row r="584">
      <c r="A584" s="65" t="inlineStr">
        <is>
          <t>- Container D</t>
        </is>
      </c>
      <c r="B584" s="52" t="inlineStr">
        <is>
          <t>BASE-893</t>
        </is>
      </c>
      <c r="C584" s="53" t="inlineStr">
        <is>
          <t>Group</t>
        </is>
      </c>
      <c r="D584" s="52" t="inlineStr">
        <is>
          <t>BASE-874</t>
        </is>
      </c>
      <c r="E584" s="52" t="n">
        <v>2</v>
      </c>
      <c r="F584" s="54">
        <f>L584</f>
        <v/>
      </c>
      <c r="G584" s="54">
        <f>P584</f>
        <v/>
      </c>
      <c r="H584" s="54">
        <f>T584</f>
        <v/>
      </c>
      <c r="I584" s="81" t="n">
        <v>0.707106769</v>
      </c>
      <c r="J584" s="81" t="n">
        <v>0</v>
      </c>
      <c r="K584" s="81" t="n">
        <v>0.707106769</v>
      </c>
      <c r="L584" s="81" t="n">
        <v>-27.5861435</v>
      </c>
      <c r="M584" s="81" t="n">
        <v>0</v>
      </c>
      <c r="N584" s="81" t="n">
        <v>1</v>
      </c>
      <c r="O584" s="81" t="n">
        <v>0</v>
      </c>
      <c r="P584" s="81" t="n">
        <v>-0.300000012</v>
      </c>
      <c r="Q584" s="81" t="n">
        <v>-0.707106769</v>
      </c>
      <c r="R584" s="81" t="n">
        <v>0</v>
      </c>
      <c r="S584" s="81" t="n">
        <v>0.707106769</v>
      </c>
      <c r="T584" s="81" t="n">
        <v>-9.565328600000001</v>
      </c>
      <c r="U584" s="80">
        <f>U580*'4 Transform Matrices'!Y585+V580*'4 Transform Matrices'!AC585+W580*'4 Transform Matrices'!AG585</f>
        <v/>
      </c>
      <c r="V584" s="80">
        <f>U580*'4 Transform Matrices'!Z585+V580*'4 Transform Matrices'!AD585+W580*'4 Transform Matrices'!AH585</f>
        <v/>
      </c>
      <c r="W584" s="80">
        <f>U580*'4 Transform Matrices'!AA585+V580*'4 Transform Matrices'!AE585+W580*'4 Transform Matrices'!AI585</f>
        <v/>
      </c>
      <c r="X584" s="80">
        <f>U580*'4 Transform Matrices'!AB585+V580*'4 Transform Matrices'!AF585+W580*'4 Transform Matrices'!AJ585+X580</f>
        <v/>
      </c>
      <c r="Y584" s="80">
        <f>Y580*'4 Transform Matrices'!Y585+Z580*'4 Transform Matrices'!AC585+AA580*'4 Transform Matrices'!AG585</f>
        <v/>
      </c>
      <c r="Z584" s="80">
        <f>Y580*'4 Transform Matrices'!Z585+Z580*'4 Transform Matrices'!AD585+AA580*'4 Transform Matrices'!AH585</f>
        <v/>
      </c>
      <c r="AA584" s="80">
        <f>Y580*'4 Transform Matrices'!AA585+Z580*'4 Transform Matrices'!AE585+AA580*'4 Transform Matrices'!AI585</f>
        <v/>
      </c>
      <c r="AB584" s="80">
        <f>Y580*'4 Transform Matrices'!AB585+Z580*'4 Transform Matrices'!AF585+AA580*'4 Transform Matrices'!AJ585+AB580</f>
        <v/>
      </c>
      <c r="AC584" s="80">
        <f>AC580*'4 Transform Matrices'!Y585+AD580*'4 Transform Matrices'!AC585+AE580*'4 Transform Matrices'!AG585</f>
        <v/>
      </c>
      <c r="AD584" s="80">
        <f>AC580*'4 Transform Matrices'!Z585+AD580*'4 Transform Matrices'!AD585+AE580*'4 Transform Matrices'!AH585</f>
        <v/>
      </c>
      <c r="AE584" s="80">
        <f>AC580*'4 Transform Matrices'!AA585+AD580*'4 Transform Matrices'!AE585+AE580*'4 Transform Matrices'!AI585</f>
        <v/>
      </c>
      <c r="AF584" s="80">
        <f>AC580*'4 Transform Matrices'!AB585+AD580*'4 Transform Matrices'!AF585+AE580*'4 Transform Matrices'!AJ585+AF580</f>
        <v/>
      </c>
      <c r="AG584" s="82">
        <f>MAX(ABS(I584-U584),ABS(J584-V584),ABS(K584-W584),ABS(L584-X584),ABS(M584-Y584),ABS(N584-Z584),ABS(O584-AA584),ABS(P584-AB584),ABS(Q584-AC584),ABS(R584-AD584),ABS(S584-AE584),ABS(T584-AF584))</f>
        <v/>
      </c>
      <c r="AI584" s="14" t="inlineStr"/>
    </row>
    <row r="585">
      <c r="A585" s="65" t="inlineStr">
        <is>
          <t>- Cargo truck</t>
        </is>
      </c>
      <c r="B585" s="52" t="inlineStr">
        <is>
          <t>BASE-899</t>
        </is>
      </c>
      <c r="C585" s="53" t="inlineStr">
        <is>
          <t>Group</t>
        </is>
      </c>
      <c r="D585" s="52" t="inlineStr">
        <is>
          <t>BASE-874</t>
        </is>
      </c>
      <c r="E585" s="52" t="n">
        <v>2</v>
      </c>
      <c r="F585" s="54">
        <f>L585</f>
        <v/>
      </c>
      <c r="G585" s="54">
        <f>P585</f>
        <v/>
      </c>
      <c r="H585" s="54">
        <f>T585</f>
        <v/>
      </c>
      <c r="I585" s="81" t="n">
        <v>0.707106769</v>
      </c>
      <c r="J585" s="81" t="n">
        <v>0</v>
      </c>
      <c r="K585" s="81" t="n">
        <v>0.707106769</v>
      </c>
      <c r="L585" s="81" t="n">
        <v>-16.8381195</v>
      </c>
      <c r="M585" s="81" t="n">
        <v>0</v>
      </c>
      <c r="N585" s="81" t="n">
        <v>1</v>
      </c>
      <c r="O585" s="81" t="n">
        <v>0</v>
      </c>
      <c r="P585" s="81" t="n">
        <v>-0.300000012</v>
      </c>
      <c r="Q585" s="81" t="n">
        <v>-0.707106769</v>
      </c>
      <c r="R585" s="81" t="n">
        <v>0</v>
      </c>
      <c r="S585" s="81" t="n">
        <v>0.707106769</v>
      </c>
      <c r="T585" s="81" t="n">
        <v>-19.1819801</v>
      </c>
      <c r="U585" s="80">
        <f>U580*'4 Transform Matrices'!Y586+V580*'4 Transform Matrices'!AC586+W580*'4 Transform Matrices'!AG586</f>
        <v/>
      </c>
      <c r="V585" s="80">
        <f>U580*'4 Transform Matrices'!Z586+V580*'4 Transform Matrices'!AD586+W580*'4 Transform Matrices'!AH586</f>
        <v/>
      </c>
      <c r="W585" s="80">
        <f>U580*'4 Transform Matrices'!AA586+V580*'4 Transform Matrices'!AE586+W580*'4 Transform Matrices'!AI586</f>
        <v/>
      </c>
      <c r="X585" s="80">
        <f>U580*'4 Transform Matrices'!AB586+V580*'4 Transform Matrices'!AF586+W580*'4 Transform Matrices'!AJ586+X580</f>
        <v/>
      </c>
      <c r="Y585" s="80">
        <f>Y580*'4 Transform Matrices'!Y586+Z580*'4 Transform Matrices'!AC586+AA580*'4 Transform Matrices'!AG586</f>
        <v/>
      </c>
      <c r="Z585" s="80">
        <f>Y580*'4 Transform Matrices'!Z586+Z580*'4 Transform Matrices'!AD586+AA580*'4 Transform Matrices'!AH586</f>
        <v/>
      </c>
      <c r="AA585" s="80">
        <f>Y580*'4 Transform Matrices'!AA586+Z580*'4 Transform Matrices'!AE586+AA580*'4 Transform Matrices'!AI586</f>
        <v/>
      </c>
      <c r="AB585" s="80">
        <f>Y580*'4 Transform Matrices'!AB586+Z580*'4 Transform Matrices'!AF586+AA580*'4 Transform Matrices'!AJ586+AB580</f>
        <v/>
      </c>
      <c r="AC585" s="80">
        <f>AC580*'4 Transform Matrices'!Y586+AD580*'4 Transform Matrices'!AC586+AE580*'4 Transform Matrices'!AG586</f>
        <v/>
      </c>
      <c r="AD585" s="80">
        <f>AC580*'4 Transform Matrices'!Z586+AD580*'4 Transform Matrices'!AD586+AE580*'4 Transform Matrices'!AH586</f>
        <v/>
      </c>
      <c r="AE585" s="80">
        <f>AC580*'4 Transform Matrices'!AA586+AD580*'4 Transform Matrices'!AE586+AE580*'4 Transform Matrices'!AI586</f>
        <v/>
      </c>
      <c r="AF585" s="80">
        <f>AC580*'4 Transform Matrices'!AB586+AD580*'4 Transform Matrices'!AF586+AE580*'4 Transform Matrices'!AJ586+AF580</f>
        <v/>
      </c>
      <c r="AG585" s="82">
        <f>MAX(ABS(I585-U585),ABS(J585-V585),ABS(K585-W585),ABS(L585-X585),ABS(M585-Y585),ABS(N585-Z585),ABS(O585-AA585),ABS(P585-AB585),ABS(Q585-AC585),ABS(R585-AD585),ABS(S585-AE585),ABS(T585-AF585))</f>
        <v/>
      </c>
      <c r="AI585" s="14" t="inlineStr"/>
    </row>
    <row r="586">
      <c r="A586" s="65" t="inlineStr">
        <is>
          <t>- Cargo truck</t>
        </is>
      </c>
      <c r="B586" s="52" t="inlineStr">
        <is>
          <t>BASE-919</t>
        </is>
      </c>
      <c r="C586" s="53" t="inlineStr">
        <is>
          <t>Group</t>
        </is>
      </c>
      <c r="D586" s="52" t="inlineStr">
        <is>
          <t>BASE-874</t>
        </is>
      </c>
      <c r="E586" s="52" t="n">
        <v>2</v>
      </c>
      <c r="F586" s="54">
        <f>L586</f>
        <v/>
      </c>
      <c r="G586" s="54">
        <f>P586</f>
        <v/>
      </c>
      <c r="H586" s="54">
        <f>T586</f>
        <v/>
      </c>
      <c r="I586" s="81" t="n">
        <v>-0.707106829</v>
      </c>
      <c r="J586" s="81" t="n">
        <v>0</v>
      </c>
      <c r="K586" s="81" t="n">
        <v>-0.7071067090000001</v>
      </c>
      <c r="L586" s="81" t="n">
        <v>-14.7168007</v>
      </c>
      <c r="M586" s="81" t="n">
        <v>0</v>
      </c>
      <c r="N586" s="81" t="n">
        <v>1</v>
      </c>
      <c r="O586" s="81" t="n">
        <v>0</v>
      </c>
      <c r="P586" s="81" t="n">
        <v>-0.300000012</v>
      </c>
      <c r="Q586" s="81" t="n">
        <v>0.7071067090000001</v>
      </c>
      <c r="R586" s="81" t="n">
        <v>0</v>
      </c>
      <c r="S586" s="81" t="n">
        <v>-0.707106829</v>
      </c>
      <c r="T586" s="81" t="n">
        <v>-21.3033009</v>
      </c>
      <c r="U586" s="80">
        <f>U580*'4 Transform Matrices'!Y587+V580*'4 Transform Matrices'!AC587+W580*'4 Transform Matrices'!AG587</f>
        <v/>
      </c>
      <c r="V586" s="80">
        <f>U580*'4 Transform Matrices'!Z587+V580*'4 Transform Matrices'!AD587+W580*'4 Transform Matrices'!AH587</f>
        <v/>
      </c>
      <c r="W586" s="80">
        <f>U580*'4 Transform Matrices'!AA587+V580*'4 Transform Matrices'!AE587+W580*'4 Transform Matrices'!AI587</f>
        <v/>
      </c>
      <c r="X586" s="80">
        <f>U580*'4 Transform Matrices'!AB587+V580*'4 Transform Matrices'!AF587+W580*'4 Transform Matrices'!AJ587+X580</f>
        <v/>
      </c>
      <c r="Y586" s="80">
        <f>Y580*'4 Transform Matrices'!Y587+Z580*'4 Transform Matrices'!AC587+AA580*'4 Transform Matrices'!AG587</f>
        <v/>
      </c>
      <c r="Z586" s="80">
        <f>Y580*'4 Transform Matrices'!Z587+Z580*'4 Transform Matrices'!AD587+AA580*'4 Transform Matrices'!AH587</f>
        <v/>
      </c>
      <c r="AA586" s="80">
        <f>Y580*'4 Transform Matrices'!AA587+Z580*'4 Transform Matrices'!AE587+AA580*'4 Transform Matrices'!AI587</f>
        <v/>
      </c>
      <c r="AB586" s="80">
        <f>Y580*'4 Transform Matrices'!AB587+Z580*'4 Transform Matrices'!AF587+AA580*'4 Transform Matrices'!AJ587+AB580</f>
        <v/>
      </c>
      <c r="AC586" s="80">
        <f>AC580*'4 Transform Matrices'!Y587+AD580*'4 Transform Matrices'!AC587+AE580*'4 Transform Matrices'!AG587</f>
        <v/>
      </c>
      <c r="AD586" s="80">
        <f>AC580*'4 Transform Matrices'!Z587+AD580*'4 Transform Matrices'!AD587+AE580*'4 Transform Matrices'!AH587</f>
        <v/>
      </c>
      <c r="AE586" s="80">
        <f>AC580*'4 Transform Matrices'!AA587+AD580*'4 Transform Matrices'!AE587+AE580*'4 Transform Matrices'!AI587</f>
        <v/>
      </c>
      <c r="AF586" s="80">
        <f>AC580*'4 Transform Matrices'!AB587+AD580*'4 Transform Matrices'!AF587+AE580*'4 Transform Matrices'!AJ587+AF580</f>
        <v/>
      </c>
      <c r="AG586" s="82">
        <f>MAX(ABS(I586-U586),ABS(J586-V586),ABS(K586-W586),ABS(L586-X586),ABS(M586-Y586),ABS(N586-Z586),ABS(O586-AA586),ABS(P586-AB586),ABS(Q586-AC586),ABS(R586-AD586),ABS(S586-AE586),ABS(T586-AF586))</f>
        <v/>
      </c>
      <c r="AI586" s="14" t="inlineStr"/>
    </row>
    <row r="587">
      <c r="A587" s="65" t="inlineStr">
        <is>
          <t>- Camouflage net bay</t>
        </is>
      </c>
      <c r="B587" s="52" t="inlineStr">
        <is>
          <t>BASE-939</t>
        </is>
      </c>
      <c r="C587" s="53" t="inlineStr">
        <is>
          <t>Group</t>
        </is>
      </c>
      <c r="D587" s="52" t="inlineStr">
        <is>
          <t>BASE-874</t>
        </is>
      </c>
      <c r="E587" s="52" t="n">
        <v>2</v>
      </c>
      <c r="F587" s="54">
        <f>L587</f>
        <v/>
      </c>
      <c r="G587" s="54">
        <f>P587</f>
        <v/>
      </c>
      <c r="H587" s="54">
        <f>T587</f>
        <v/>
      </c>
      <c r="I587" s="81" t="n">
        <v>1</v>
      </c>
      <c r="J587" s="81" t="n">
        <v>0</v>
      </c>
      <c r="K587" s="81" t="n">
        <v>0</v>
      </c>
      <c r="L587" s="81" t="n">
        <v>-22</v>
      </c>
      <c r="M587" s="81" t="n">
        <v>0</v>
      </c>
      <c r="N587" s="81" t="n">
        <v>1</v>
      </c>
      <c r="O587" s="81" t="n">
        <v>0</v>
      </c>
      <c r="P587" s="81" t="n">
        <v>-0.300000012</v>
      </c>
      <c r="Q587" s="81" t="n">
        <v>0</v>
      </c>
      <c r="R587" s="81" t="n">
        <v>0</v>
      </c>
      <c r="S587" s="81" t="n">
        <v>1</v>
      </c>
      <c r="T587" s="81" t="n">
        <v>-16</v>
      </c>
      <c r="U587" s="80">
        <f>U580*'4 Transform Matrices'!Y588+V580*'4 Transform Matrices'!AC588+W580*'4 Transform Matrices'!AG588</f>
        <v/>
      </c>
      <c r="V587" s="80">
        <f>U580*'4 Transform Matrices'!Z588+V580*'4 Transform Matrices'!AD588+W580*'4 Transform Matrices'!AH588</f>
        <v/>
      </c>
      <c r="W587" s="80">
        <f>U580*'4 Transform Matrices'!AA588+V580*'4 Transform Matrices'!AE588+W580*'4 Transform Matrices'!AI588</f>
        <v/>
      </c>
      <c r="X587" s="80">
        <f>U580*'4 Transform Matrices'!AB588+V580*'4 Transform Matrices'!AF588+W580*'4 Transform Matrices'!AJ588+X580</f>
        <v/>
      </c>
      <c r="Y587" s="80">
        <f>Y580*'4 Transform Matrices'!Y588+Z580*'4 Transform Matrices'!AC588+AA580*'4 Transform Matrices'!AG588</f>
        <v/>
      </c>
      <c r="Z587" s="80">
        <f>Y580*'4 Transform Matrices'!Z588+Z580*'4 Transform Matrices'!AD588+AA580*'4 Transform Matrices'!AH588</f>
        <v/>
      </c>
      <c r="AA587" s="80">
        <f>Y580*'4 Transform Matrices'!AA588+Z580*'4 Transform Matrices'!AE588+AA580*'4 Transform Matrices'!AI588</f>
        <v/>
      </c>
      <c r="AB587" s="80">
        <f>Y580*'4 Transform Matrices'!AB588+Z580*'4 Transform Matrices'!AF588+AA580*'4 Transform Matrices'!AJ588+AB580</f>
        <v/>
      </c>
      <c r="AC587" s="80">
        <f>AC580*'4 Transform Matrices'!Y588+AD580*'4 Transform Matrices'!AC588+AE580*'4 Transform Matrices'!AG588</f>
        <v/>
      </c>
      <c r="AD587" s="80">
        <f>AC580*'4 Transform Matrices'!Z588+AD580*'4 Transform Matrices'!AD588+AE580*'4 Transform Matrices'!AH588</f>
        <v/>
      </c>
      <c r="AE587" s="80">
        <f>AC580*'4 Transform Matrices'!AA588+AD580*'4 Transform Matrices'!AE588+AE580*'4 Transform Matrices'!AI588</f>
        <v/>
      </c>
      <c r="AF587" s="80">
        <f>AC580*'4 Transform Matrices'!AB588+AD580*'4 Transform Matrices'!AF588+AE580*'4 Transform Matrices'!AJ588+AF580</f>
        <v/>
      </c>
      <c r="AG587" s="82">
        <f>MAX(ABS(I587-U587),ABS(J587-V587),ABS(K587-W587),ABS(L587-X587),ABS(M587-Y587),ABS(N587-Z587),ABS(O587-AA587),ABS(P587-AB587),ABS(Q587-AC587),ABS(R587-AD587),ABS(S587-AE587),ABS(T587-AF587))</f>
        <v/>
      </c>
      <c r="AI587" s="14" t="inlineStr"/>
    </row>
    <row r="588">
      <c r="A588" s="60" t="inlineStr">
        <is>
          <t>- Tank spot marking</t>
        </is>
      </c>
      <c r="B588" s="52" t="inlineStr">
        <is>
          <t>BASE-959</t>
        </is>
      </c>
      <c r="C588" s="53" t="inlineStr">
        <is>
          <t>Group</t>
        </is>
      </c>
      <c r="D588" s="52" t="inlineStr">
        <is>
          <t>BASE-00</t>
        </is>
      </c>
      <c r="E588" s="52" t="n">
        <v>1</v>
      </c>
      <c r="F588" s="54">
        <f>L588</f>
        <v/>
      </c>
      <c r="G588" s="54">
        <f>P588</f>
        <v/>
      </c>
      <c r="H588" s="54">
        <f>T588</f>
        <v/>
      </c>
      <c r="I588" s="81" t="n">
        <v>0.707106769</v>
      </c>
      <c r="J588" s="81" t="n">
        <v>0</v>
      </c>
      <c r="K588" s="81" t="n">
        <v>0.707106769</v>
      </c>
      <c r="L588" s="81" t="n">
        <v>-22</v>
      </c>
      <c r="M588" s="81" t="n">
        <v>0</v>
      </c>
      <c r="N588" s="81" t="n">
        <v>1</v>
      </c>
      <c r="O588" s="81" t="n">
        <v>0</v>
      </c>
      <c r="P588" s="81" t="n">
        <v>-0.300000012</v>
      </c>
      <c r="Q588" s="81" t="n">
        <v>-0.707106769</v>
      </c>
      <c r="R588" s="81" t="n">
        <v>0</v>
      </c>
      <c r="S588" s="81" t="n">
        <v>0.707106769</v>
      </c>
      <c r="T588" s="81" t="n">
        <v>-16</v>
      </c>
      <c r="U588" s="80">
        <f>U483*'4 Transform Matrices'!Y589+V483*'4 Transform Matrices'!AC589+W483*'4 Transform Matrices'!AG589</f>
        <v/>
      </c>
      <c r="V588" s="80">
        <f>U483*'4 Transform Matrices'!Z589+V483*'4 Transform Matrices'!AD589+W483*'4 Transform Matrices'!AH589</f>
        <v/>
      </c>
      <c r="W588" s="80">
        <f>U483*'4 Transform Matrices'!AA589+V483*'4 Transform Matrices'!AE589+W483*'4 Transform Matrices'!AI589</f>
        <v/>
      </c>
      <c r="X588" s="80">
        <f>U483*'4 Transform Matrices'!AB589+V483*'4 Transform Matrices'!AF589+W483*'4 Transform Matrices'!AJ589+X483</f>
        <v/>
      </c>
      <c r="Y588" s="80">
        <f>Y483*'4 Transform Matrices'!Y589+Z483*'4 Transform Matrices'!AC589+AA483*'4 Transform Matrices'!AG589</f>
        <v/>
      </c>
      <c r="Z588" s="80">
        <f>Y483*'4 Transform Matrices'!Z589+Z483*'4 Transform Matrices'!AD589+AA483*'4 Transform Matrices'!AH589</f>
        <v/>
      </c>
      <c r="AA588" s="80">
        <f>Y483*'4 Transform Matrices'!AA589+Z483*'4 Transform Matrices'!AE589+AA483*'4 Transform Matrices'!AI589</f>
        <v/>
      </c>
      <c r="AB588" s="80">
        <f>Y483*'4 Transform Matrices'!AB589+Z483*'4 Transform Matrices'!AF589+AA483*'4 Transform Matrices'!AJ589+AB483</f>
        <v/>
      </c>
      <c r="AC588" s="80">
        <f>AC483*'4 Transform Matrices'!Y589+AD483*'4 Transform Matrices'!AC589+AE483*'4 Transform Matrices'!AG589</f>
        <v/>
      </c>
      <c r="AD588" s="80">
        <f>AC483*'4 Transform Matrices'!Z589+AD483*'4 Transform Matrices'!AD589+AE483*'4 Transform Matrices'!AH589</f>
        <v/>
      </c>
      <c r="AE588" s="80">
        <f>AC483*'4 Transform Matrices'!AA589+AD483*'4 Transform Matrices'!AE589+AE483*'4 Transform Matrices'!AI589</f>
        <v/>
      </c>
      <c r="AF588" s="80">
        <f>AC483*'4 Transform Matrices'!AB589+AD483*'4 Transform Matrices'!AF589+AE483*'4 Transform Matrices'!AJ589+AF483</f>
        <v/>
      </c>
      <c r="AG588" s="82">
        <f>MAX(ABS(I588-U588),ABS(J588-V588),ABS(K588-W588),ABS(L588-X588),ABS(M588-Y588),ABS(N588-Z588),ABS(O588-AA588),ABS(P588-AB588),ABS(Q588-AC588),ABS(R588-AD588),ABS(S588-AE588),ABS(T588-AF588))</f>
        <v/>
      </c>
      <c r="AI588" s="14" t="inlineStr"/>
    </row>
    <row r="589">
      <c r="A589" s="60" t="inlineStr">
        <is>
          <t>- Fuel depot</t>
        </is>
      </c>
      <c r="B589" s="52" t="inlineStr">
        <is>
          <t>BASE-964</t>
        </is>
      </c>
      <c r="C589" s="53" t="inlineStr">
        <is>
          <t>Group</t>
        </is>
      </c>
      <c r="D589" s="52" t="inlineStr">
        <is>
          <t>BASE-00</t>
        </is>
      </c>
      <c r="E589" s="52" t="n">
        <v>1</v>
      </c>
      <c r="F589" s="54">
        <f>L589</f>
        <v/>
      </c>
      <c r="G589" s="54">
        <f>P589</f>
        <v/>
      </c>
      <c r="H589" s="54">
        <f>T589</f>
        <v/>
      </c>
      <c r="I589" s="81" t="n">
        <v>1</v>
      </c>
      <c r="J589" s="81" t="n">
        <v>0</v>
      </c>
      <c r="K589" s="81" t="n">
        <v>0</v>
      </c>
      <c r="L589" s="81" t="n">
        <v>-6</v>
      </c>
      <c r="M589" s="81" t="n">
        <v>0</v>
      </c>
      <c r="N589" s="81" t="n">
        <v>1</v>
      </c>
      <c r="O589" s="81" t="n">
        <v>0</v>
      </c>
      <c r="P589" s="81" t="n">
        <v>-0.300000012</v>
      </c>
      <c r="Q589" s="81" t="n">
        <v>0</v>
      </c>
      <c r="R589" s="81" t="n">
        <v>0</v>
      </c>
      <c r="S589" s="81" t="n">
        <v>1</v>
      </c>
      <c r="T589" s="81" t="n">
        <v>-28.5</v>
      </c>
      <c r="U589" s="80">
        <f>U483*'4 Transform Matrices'!Y590+V483*'4 Transform Matrices'!AC590+W483*'4 Transform Matrices'!AG590</f>
        <v/>
      </c>
      <c r="V589" s="80">
        <f>U483*'4 Transform Matrices'!Z590+V483*'4 Transform Matrices'!AD590+W483*'4 Transform Matrices'!AH590</f>
        <v/>
      </c>
      <c r="W589" s="80">
        <f>U483*'4 Transform Matrices'!AA590+V483*'4 Transform Matrices'!AE590+W483*'4 Transform Matrices'!AI590</f>
        <v/>
      </c>
      <c r="X589" s="80">
        <f>U483*'4 Transform Matrices'!AB590+V483*'4 Transform Matrices'!AF590+W483*'4 Transform Matrices'!AJ590+X483</f>
        <v/>
      </c>
      <c r="Y589" s="80">
        <f>Y483*'4 Transform Matrices'!Y590+Z483*'4 Transform Matrices'!AC590+AA483*'4 Transform Matrices'!AG590</f>
        <v/>
      </c>
      <c r="Z589" s="80">
        <f>Y483*'4 Transform Matrices'!Z590+Z483*'4 Transform Matrices'!AD590+AA483*'4 Transform Matrices'!AH590</f>
        <v/>
      </c>
      <c r="AA589" s="80">
        <f>Y483*'4 Transform Matrices'!AA590+Z483*'4 Transform Matrices'!AE590+AA483*'4 Transform Matrices'!AI590</f>
        <v/>
      </c>
      <c r="AB589" s="80">
        <f>Y483*'4 Transform Matrices'!AB590+Z483*'4 Transform Matrices'!AF590+AA483*'4 Transform Matrices'!AJ590+AB483</f>
        <v/>
      </c>
      <c r="AC589" s="80">
        <f>AC483*'4 Transform Matrices'!Y590+AD483*'4 Transform Matrices'!AC590+AE483*'4 Transform Matrices'!AG590</f>
        <v/>
      </c>
      <c r="AD589" s="80">
        <f>AC483*'4 Transform Matrices'!Z590+AD483*'4 Transform Matrices'!AD590+AE483*'4 Transform Matrices'!AH590</f>
        <v/>
      </c>
      <c r="AE589" s="80">
        <f>AC483*'4 Transform Matrices'!AA590+AD483*'4 Transform Matrices'!AE590+AE483*'4 Transform Matrices'!AI590</f>
        <v/>
      </c>
      <c r="AF589" s="80">
        <f>AC483*'4 Transform Matrices'!AB590+AD483*'4 Transform Matrices'!AF590+AE483*'4 Transform Matrices'!AJ590+AF483</f>
        <v/>
      </c>
      <c r="AG589" s="82">
        <f>MAX(ABS(I589-U589),ABS(J589-V589),ABS(K589-W589),ABS(L589-X589),ABS(M589-Y589),ABS(N589-Z589),ABS(O589-AA589),ABS(P589-AB589),ABS(Q589-AC589),ABS(R589-AD589),ABS(S589-AE589),ABS(T589-AF589))</f>
        <v/>
      </c>
      <c r="AI589" s="14" t="inlineStr"/>
    </row>
    <row r="590">
      <c r="A590" s="65" t="inlineStr">
        <is>
          <t>- Generator</t>
        </is>
      </c>
      <c r="B590" s="52" t="inlineStr">
        <is>
          <t>BASE-980</t>
        </is>
      </c>
      <c r="C590" s="53" t="inlineStr">
        <is>
          <t>Group</t>
        </is>
      </c>
      <c r="D590" s="52" t="inlineStr">
        <is>
          <t>BASE-964</t>
        </is>
      </c>
      <c r="E590" s="52" t="n">
        <v>2</v>
      </c>
      <c r="F590" s="54">
        <f>L590</f>
        <v/>
      </c>
      <c r="G590" s="54">
        <f>P590</f>
        <v/>
      </c>
      <c r="H590" s="54">
        <f>T590</f>
        <v/>
      </c>
      <c r="I590" s="81" t="n">
        <v>-4.37113883e-08</v>
      </c>
      <c r="J590" s="81" t="n">
        <v>0</v>
      </c>
      <c r="K590" s="81" t="n">
        <v>1</v>
      </c>
      <c r="L590" s="81" t="n">
        <v>1.19999981</v>
      </c>
      <c r="M590" s="81" t="n">
        <v>0</v>
      </c>
      <c r="N590" s="81" t="n">
        <v>1</v>
      </c>
      <c r="O590" s="81" t="n">
        <v>0</v>
      </c>
      <c r="P590" s="81" t="n">
        <v>-0.300000012</v>
      </c>
      <c r="Q590" s="81" t="n">
        <v>-1</v>
      </c>
      <c r="R590" s="81" t="n">
        <v>0</v>
      </c>
      <c r="S590" s="81" t="n">
        <v>-4.37113883e-08</v>
      </c>
      <c r="T590" s="81" t="n">
        <v>-29.1000004</v>
      </c>
      <c r="U590" s="80">
        <f>U589*'4 Transform Matrices'!Y591+V589*'4 Transform Matrices'!AC591+W589*'4 Transform Matrices'!AG591</f>
        <v/>
      </c>
      <c r="V590" s="80">
        <f>U589*'4 Transform Matrices'!Z591+V589*'4 Transform Matrices'!AD591+W589*'4 Transform Matrices'!AH591</f>
        <v/>
      </c>
      <c r="W590" s="80">
        <f>U589*'4 Transform Matrices'!AA591+V589*'4 Transform Matrices'!AE591+W589*'4 Transform Matrices'!AI591</f>
        <v/>
      </c>
      <c r="X590" s="80">
        <f>U589*'4 Transform Matrices'!AB591+V589*'4 Transform Matrices'!AF591+W589*'4 Transform Matrices'!AJ591+X589</f>
        <v/>
      </c>
      <c r="Y590" s="80">
        <f>Y589*'4 Transform Matrices'!Y591+Z589*'4 Transform Matrices'!AC591+AA589*'4 Transform Matrices'!AG591</f>
        <v/>
      </c>
      <c r="Z590" s="80">
        <f>Y589*'4 Transform Matrices'!Z591+Z589*'4 Transform Matrices'!AD591+AA589*'4 Transform Matrices'!AH591</f>
        <v/>
      </c>
      <c r="AA590" s="80">
        <f>Y589*'4 Transform Matrices'!AA591+Z589*'4 Transform Matrices'!AE591+AA589*'4 Transform Matrices'!AI591</f>
        <v/>
      </c>
      <c r="AB590" s="80">
        <f>Y589*'4 Transform Matrices'!AB591+Z589*'4 Transform Matrices'!AF591+AA589*'4 Transform Matrices'!AJ591+AB589</f>
        <v/>
      </c>
      <c r="AC590" s="80">
        <f>AC589*'4 Transform Matrices'!Y591+AD589*'4 Transform Matrices'!AC591+AE589*'4 Transform Matrices'!AG591</f>
        <v/>
      </c>
      <c r="AD590" s="80">
        <f>AC589*'4 Transform Matrices'!Z591+AD589*'4 Transform Matrices'!AD591+AE589*'4 Transform Matrices'!AH591</f>
        <v/>
      </c>
      <c r="AE590" s="80">
        <f>AC589*'4 Transform Matrices'!AA591+AD589*'4 Transform Matrices'!AE591+AE589*'4 Transform Matrices'!AI591</f>
        <v/>
      </c>
      <c r="AF590" s="80">
        <f>AC589*'4 Transform Matrices'!AB591+AD589*'4 Transform Matrices'!AF591+AE589*'4 Transform Matrices'!AJ591+AF589</f>
        <v/>
      </c>
      <c r="AG590" s="82">
        <f>MAX(ABS(I590-U590),ABS(J590-V590),ABS(K590-W590),ABS(L590-X590),ABS(M590-Y590),ABS(N590-Z590),ABS(O590-AA590),ABS(P590-AB590),ABS(Q590-AC590),ABS(R590-AD590),ABS(S590-AE590),ABS(T590-AF590))</f>
        <v/>
      </c>
      <c r="AI590" s="14" t="inlineStr"/>
    </row>
    <row r="591">
      <c r="A591" s="65" t="inlineStr">
        <is>
          <t>- Light tower</t>
        </is>
      </c>
      <c r="B591" s="52" t="inlineStr">
        <is>
          <t>BASE-986</t>
        </is>
      </c>
      <c r="C591" s="53" t="inlineStr">
        <is>
          <t>Group</t>
        </is>
      </c>
      <c r="D591" s="52" t="inlineStr">
        <is>
          <t>BASE-964</t>
        </is>
      </c>
      <c r="E591" s="52" t="n">
        <v>2</v>
      </c>
      <c r="F591" s="54">
        <f>L591</f>
        <v/>
      </c>
      <c r="G591" s="54">
        <f>P591</f>
        <v/>
      </c>
      <c r="H591" s="54">
        <f>T591</f>
        <v/>
      </c>
      <c r="I591" s="81" t="n">
        <v>-4.37113883e-08</v>
      </c>
      <c r="J591" s="81" t="n">
        <v>0</v>
      </c>
      <c r="K591" s="81" t="n">
        <v>1</v>
      </c>
      <c r="L591" s="81" t="n">
        <v>1.19999981</v>
      </c>
      <c r="M591" s="81" t="n">
        <v>0</v>
      </c>
      <c r="N591" s="81" t="n">
        <v>1</v>
      </c>
      <c r="O591" s="81" t="n">
        <v>0</v>
      </c>
      <c r="P591" s="81" t="n">
        <v>-0.300000012</v>
      </c>
      <c r="Q591" s="81" t="n">
        <v>-1</v>
      </c>
      <c r="R591" s="81" t="n">
        <v>0</v>
      </c>
      <c r="S591" s="81" t="n">
        <v>-4.37113883e-08</v>
      </c>
      <c r="T591" s="81" t="n">
        <v>-24.5</v>
      </c>
      <c r="U591" s="80">
        <f>U589*'4 Transform Matrices'!Y592+V589*'4 Transform Matrices'!AC592+W589*'4 Transform Matrices'!AG592</f>
        <v/>
      </c>
      <c r="V591" s="80">
        <f>U589*'4 Transform Matrices'!Z592+V589*'4 Transform Matrices'!AD592+W589*'4 Transform Matrices'!AH592</f>
        <v/>
      </c>
      <c r="W591" s="80">
        <f>U589*'4 Transform Matrices'!AA592+V589*'4 Transform Matrices'!AE592+W589*'4 Transform Matrices'!AI592</f>
        <v/>
      </c>
      <c r="X591" s="80">
        <f>U589*'4 Transform Matrices'!AB592+V589*'4 Transform Matrices'!AF592+W589*'4 Transform Matrices'!AJ592+X589</f>
        <v/>
      </c>
      <c r="Y591" s="80">
        <f>Y589*'4 Transform Matrices'!Y592+Z589*'4 Transform Matrices'!AC592+AA589*'4 Transform Matrices'!AG592</f>
        <v/>
      </c>
      <c r="Z591" s="80">
        <f>Y589*'4 Transform Matrices'!Z592+Z589*'4 Transform Matrices'!AD592+AA589*'4 Transform Matrices'!AH592</f>
        <v/>
      </c>
      <c r="AA591" s="80">
        <f>Y589*'4 Transform Matrices'!AA592+Z589*'4 Transform Matrices'!AE592+AA589*'4 Transform Matrices'!AI592</f>
        <v/>
      </c>
      <c r="AB591" s="80">
        <f>Y589*'4 Transform Matrices'!AB592+Z589*'4 Transform Matrices'!AF592+AA589*'4 Transform Matrices'!AJ592+AB589</f>
        <v/>
      </c>
      <c r="AC591" s="80">
        <f>AC589*'4 Transform Matrices'!Y592+AD589*'4 Transform Matrices'!AC592+AE589*'4 Transform Matrices'!AG592</f>
        <v/>
      </c>
      <c r="AD591" s="80">
        <f>AC589*'4 Transform Matrices'!Z592+AD589*'4 Transform Matrices'!AD592+AE589*'4 Transform Matrices'!AH592</f>
        <v/>
      </c>
      <c r="AE591" s="80">
        <f>AC589*'4 Transform Matrices'!AA592+AD589*'4 Transform Matrices'!AE592+AE589*'4 Transform Matrices'!AI592</f>
        <v/>
      </c>
      <c r="AF591" s="80">
        <f>AC589*'4 Transform Matrices'!AB592+AD589*'4 Transform Matrices'!AF592+AE589*'4 Transform Matrices'!AJ592+AF589</f>
        <v/>
      </c>
      <c r="AG591" s="82">
        <f>MAX(ABS(I591-U591),ABS(J591-V591),ABS(K591-W591),ABS(L591-X591),ABS(M591-Y591),ABS(N591-Z591),ABS(O591-AA591),ABS(P591-AB591),ABS(Q591-AC591),ABS(R591-AD591),ABS(S591-AE591),ABS(T591-AF591))</f>
        <v/>
      </c>
      <c r="AI591" s="14" t="inlineStr"/>
    </row>
    <row r="592">
      <c r="A592" s="60" t="inlineStr">
        <is>
          <t>- Barracks</t>
        </is>
      </c>
      <c r="B592" s="52" t="inlineStr">
        <is>
          <t>BASE-1004</t>
        </is>
      </c>
      <c r="C592" s="53" t="inlineStr">
        <is>
          <t>Group</t>
        </is>
      </c>
      <c r="D592" s="52" t="inlineStr">
        <is>
          <t>BASE-00</t>
        </is>
      </c>
      <c r="E592" s="52" t="n">
        <v>1</v>
      </c>
      <c r="F592" s="54">
        <f>L592</f>
        <v/>
      </c>
      <c r="G592" s="54">
        <f>P592</f>
        <v/>
      </c>
      <c r="H592" s="54">
        <f>T592</f>
        <v/>
      </c>
      <c r="I592" s="81" t="n">
        <v>1</v>
      </c>
      <c r="J592" s="81" t="n">
        <v>0</v>
      </c>
      <c r="K592" s="81" t="n">
        <v>0</v>
      </c>
      <c r="L592" s="81" t="n">
        <v>0</v>
      </c>
      <c r="M592" s="81" t="n">
        <v>0</v>
      </c>
      <c r="N592" s="81" t="n">
        <v>1</v>
      </c>
      <c r="O592" s="81" t="n">
        <v>0</v>
      </c>
      <c r="P592" s="81" t="n">
        <v>-0.300000012</v>
      </c>
      <c r="Q592" s="81" t="n">
        <v>0</v>
      </c>
      <c r="R592" s="81" t="n">
        <v>0</v>
      </c>
      <c r="S592" s="81" t="n">
        <v>1</v>
      </c>
      <c r="T592" s="81" t="n">
        <v>0</v>
      </c>
      <c r="U592" s="80">
        <f>U483*'4 Transform Matrices'!Y593+V483*'4 Transform Matrices'!AC593+W483*'4 Transform Matrices'!AG593</f>
        <v/>
      </c>
      <c r="V592" s="80">
        <f>U483*'4 Transform Matrices'!Z593+V483*'4 Transform Matrices'!AD593+W483*'4 Transform Matrices'!AH593</f>
        <v/>
      </c>
      <c r="W592" s="80">
        <f>U483*'4 Transform Matrices'!AA593+V483*'4 Transform Matrices'!AE593+W483*'4 Transform Matrices'!AI593</f>
        <v/>
      </c>
      <c r="X592" s="80">
        <f>U483*'4 Transform Matrices'!AB593+V483*'4 Transform Matrices'!AF593+W483*'4 Transform Matrices'!AJ593+X483</f>
        <v/>
      </c>
      <c r="Y592" s="80">
        <f>Y483*'4 Transform Matrices'!Y593+Z483*'4 Transform Matrices'!AC593+AA483*'4 Transform Matrices'!AG593</f>
        <v/>
      </c>
      <c r="Z592" s="80">
        <f>Y483*'4 Transform Matrices'!Z593+Z483*'4 Transform Matrices'!AD593+AA483*'4 Transform Matrices'!AH593</f>
        <v/>
      </c>
      <c r="AA592" s="80">
        <f>Y483*'4 Transform Matrices'!AA593+Z483*'4 Transform Matrices'!AE593+AA483*'4 Transform Matrices'!AI593</f>
        <v/>
      </c>
      <c r="AB592" s="80">
        <f>Y483*'4 Transform Matrices'!AB593+Z483*'4 Transform Matrices'!AF593+AA483*'4 Transform Matrices'!AJ593+AB483</f>
        <v/>
      </c>
      <c r="AC592" s="80">
        <f>AC483*'4 Transform Matrices'!Y593+AD483*'4 Transform Matrices'!AC593+AE483*'4 Transform Matrices'!AG593</f>
        <v/>
      </c>
      <c r="AD592" s="80">
        <f>AC483*'4 Transform Matrices'!Z593+AD483*'4 Transform Matrices'!AD593+AE483*'4 Transform Matrices'!AH593</f>
        <v/>
      </c>
      <c r="AE592" s="80">
        <f>AC483*'4 Transform Matrices'!AA593+AD483*'4 Transform Matrices'!AE593+AE483*'4 Transform Matrices'!AI593</f>
        <v/>
      </c>
      <c r="AF592" s="80">
        <f>AC483*'4 Transform Matrices'!AB593+AD483*'4 Transform Matrices'!AF593+AE483*'4 Transform Matrices'!AJ593+AF483</f>
        <v/>
      </c>
      <c r="AG592" s="82">
        <f>MAX(ABS(I592-U592),ABS(J592-V592),ABS(K592-W592),ABS(L592-X592),ABS(M592-Y592),ABS(N592-Z592),ABS(O592-AA592),ABS(P592-AB592),ABS(Q592-AC592),ABS(R592-AD592),ABS(S592-AE592),ABS(T592-AF592))</f>
        <v/>
      </c>
      <c r="AI592" s="14" t="inlineStr"/>
    </row>
    <row r="593">
      <c r="A593" s="65" t="inlineStr">
        <is>
          <t>- Quonset hut 1</t>
        </is>
      </c>
      <c r="B593" s="52" t="inlineStr">
        <is>
          <t>BASE-1005</t>
        </is>
      </c>
      <c r="C593" s="53" t="inlineStr">
        <is>
          <t>Group</t>
        </is>
      </c>
      <c r="D593" s="52" t="inlineStr">
        <is>
          <t>BASE-1004</t>
        </is>
      </c>
      <c r="E593" s="52" t="n">
        <v>2</v>
      </c>
      <c r="F593" s="54">
        <f>L593</f>
        <v/>
      </c>
      <c r="G593" s="54">
        <f>P593</f>
        <v/>
      </c>
      <c r="H593" s="54">
        <f>T593</f>
        <v/>
      </c>
      <c r="I593" s="81" t="n">
        <v>-0.578187346</v>
      </c>
      <c r="J593" s="81" t="n">
        <v>0</v>
      </c>
      <c r="K593" s="81" t="n">
        <v>0.815904021</v>
      </c>
      <c r="L593" s="81" t="n">
        <v>-22.0294094</v>
      </c>
      <c r="M593" s="81" t="n">
        <v>0</v>
      </c>
      <c r="N593" s="81" t="n">
        <v>1</v>
      </c>
      <c r="O593" s="81" t="n">
        <v>0</v>
      </c>
      <c r="P593" s="81" t="n">
        <v>-0.300000012</v>
      </c>
      <c r="Q593" s="81" t="n">
        <v>-0.815904021</v>
      </c>
      <c r="R593" s="81" t="n">
        <v>0</v>
      </c>
      <c r="S593" s="81" t="n">
        <v>-0.578187346</v>
      </c>
      <c r="T593" s="81" t="n">
        <v>15.6110582</v>
      </c>
      <c r="U593" s="80">
        <f>U592*'4 Transform Matrices'!Y594+V592*'4 Transform Matrices'!AC594+W592*'4 Transform Matrices'!AG594</f>
        <v/>
      </c>
      <c r="V593" s="80">
        <f>U592*'4 Transform Matrices'!Z594+V592*'4 Transform Matrices'!AD594+W592*'4 Transform Matrices'!AH594</f>
        <v/>
      </c>
      <c r="W593" s="80">
        <f>U592*'4 Transform Matrices'!AA594+V592*'4 Transform Matrices'!AE594+W592*'4 Transform Matrices'!AI594</f>
        <v/>
      </c>
      <c r="X593" s="80">
        <f>U592*'4 Transform Matrices'!AB594+V592*'4 Transform Matrices'!AF594+W592*'4 Transform Matrices'!AJ594+X592</f>
        <v/>
      </c>
      <c r="Y593" s="80">
        <f>Y592*'4 Transform Matrices'!Y594+Z592*'4 Transform Matrices'!AC594+AA592*'4 Transform Matrices'!AG594</f>
        <v/>
      </c>
      <c r="Z593" s="80">
        <f>Y592*'4 Transform Matrices'!Z594+Z592*'4 Transform Matrices'!AD594+AA592*'4 Transform Matrices'!AH594</f>
        <v/>
      </c>
      <c r="AA593" s="80">
        <f>Y592*'4 Transform Matrices'!AA594+Z592*'4 Transform Matrices'!AE594+AA592*'4 Transform Matrices'!AI594</f>
        <v/>
      </c>
      <c r="AB593" s="80">
        <f>Y592*'4 Transform Matrices'!AB594+Z592*'4 Transform Matrices'!AF594+AA592*'4 Transform Matrices'!AJ594+AB592</f>
        <v/>
      </c>
      <c r="AC593" s="80">
        <f>AC592*'4 Transform Matrices'!Y594+AD592*'4 Transform Matrices'!AC594+AE592*'4 Transform Matrices'!AG594</f>
        <v/>
      </c>
      <c r="AD593" s="80">
        <f>AC592*'4 Transform Matrices'!Z594+AD592*'4 Transform Matrices'!AD594+AE592*'4 Transform Matrices'!AH594</f>
        <v/>
      </c>
      <c r="AE593" s="80">
        <f>AC592*'4 Transform Matrices'!AA594+AD592*'4 Transform Matrices'!AE594+AE592*'4 Transform Matrices'!AI594</f>
        <v/>
      </c>
      <c r="AF593" s="80">
        <f>AC592*'4 Transform Matrices'!AB594+AD592*'4 Transform Matrices'!AF594+AE592*'4 Transform Matrices'!AJ594+AF592</f>
        <v/>
      </c>
      <c r="AG593" s="82">
        <f>MAX(ABS(I593-U593),ABS(J593-V593),ABS(K593-W593),ABS(L593-X593),ABS(M593-Y593),ABS(N593-Z593),ABS(O593-AA593),ABS(P593-AB593),ABS(Q593-AC593),ABS(R593-AD593),ABS(S593-AE593),ABS(T593-AF593))</f>
        <v/>
      </c>
      <c r="AI593" s="14" t="inlineStr"/>
    </row>
    <row r="594">
      <c r="A594" s="65" t="inlineStr">
        <is>
          <t>- Quonset hut 2</t>
        </is>
      </c>
      <c r="B594" s="52" t="inlineStr">
        <is>
          <t>BASE-1023</t>
        </is>
      </c>
      <c r="C594" s="53" t="inlineStr">
        <is>
          <t>Group</t>
        </is>
      </c>
      <c r="D594" s="52" t="inlineStr">
        <is>
          <t>BASE-1004</t>
        </is>
      </c>
      <c r="E594" s="52" t="n">
        <v>2</v>
      </c>
      <c r="F594" s="54">
        <f>L594</f>
        <v/>
      </c>
      <c r="G594" s="54">
        <f>P594</f>
        <v/>
      </c>
      <c r="H594" s="54">
        <f>T594</f>
        <v/>
      </c>
      <c r="I594" s="81" t="n">
        <v>-0.377296954</v>
      </c>
      <c r="J594" s="81" t="n">
        <v>0</v>
      </c>
      <c r="K594" s="81" t="n">
        <v>0.926092327</v>
      </c>
      <c r="L594" s="81" t="n">
        <v>-25.0044937</v>
      </c>
      <c r="M594" s="81" t="n">
        <v>0</v>
      </c>
      <c r="N594" s="81" t="n">
        <v>1</v>
      </c>
      <c r="O594" s="81" t="n">
        <v>0</v>
      </c>
      <c r="P594" s="81" t="n">
        <v>-0.300000012</v>
      </c>
      <c r="Q594" s="81" t="n">
        <v>-0.926092327</v>
      </c>
      <c r="R594" s="81" t="n">
        <v>0</v>
      </c>
      <c r="S594" s="81" t="n">
        <v>-0.377296954</v>
      </c>
      <c r="T594" s="81" t="n">
        <v>10.1870174</v>
      </c>
      <c r="U594" s="80">
        <f>U592*'4 Transform Matrices'!Y595+V592*'4 Transform Matrices'!AC595+W592*'4 Transform Matrices'!AG595</f>
        <v/>
      </c>
      <c r="V594" s="80">
        <f>U592*'4 Transform Matrices'!Z595+V592*'4 Transform Matrices'!AD595+W592*'4 Transform Matrices'!AH595</f>
        <v/>
      </c>
      <c r="W594" s="80">
        <f>U592*'4 Transform Matrices'!AA595+V592*'4 Transform Matrices'!AE595+W592*'4 Transform Matrices'!AI595</f>
        <v/>
      </c>
      <c r="X594" s="80">
        <f>U592*'4 Transform Matrices'!AB595+V592*'4 Transform Matrices'!AF595+W592*'4 Transform Matrices'!AJ595+X592</f>
        <v/>
      </c>
      <c r="Y594" s="80">
        <f>Y592*'4 Transform Matrices'!Y595+Z592*'4 Transform Matrices'!AC595+AA592*'4 Transform Matrices'!AG595</f>
        <v/>
      </c>
      <c r="Z594" s="80">
        <f>Y592*'4 Transform Matrices'!Z595+Z592*'4 Transform Matrices'!AD595+AA592*'4 Transform Matrices'!AH595</f>
        <v/>
      </c>
      <c r="AA594" s="80">
        <f>Y592*'4 Transform Matrices'!AA595+Z592*'4 Transform Matrices'!AE595+AA592*'4 Transform Matrices'!AI595</f>
        <v/>
      </c>
      <c r="AB594" s="80">
        <f>Y592*'4 Transform Matrices'!AB595+Z592*'4 Transform Matrices'!AF595+AA592*'4 Transform Matrices'!AJ595+AB592</f>
        <v/>
      </c>
      <c r="AC594" s="80">
        <f>AC592*'4 Transform Matrices'!Y595+AD592*'4 Transform Matrices'!AC595+AE592*'4 Transform Matrices'!AG595</f>
        <v/>
      </c>
      <c r="AD594" s="80">
        <f>AC592*'4 Transform Matrices'!Z595+AD592*'4 Transform Matrices'!AD595+AE592*'4 Transform Matrices'!AH595</f>
        <v/>
      </c>
      <c r="AE594" s="80">
        <f>AC592*'4 Transform Matrices'!AA595+AD592*'4 Transform Matrices'!AE595+AE592*'4 Transform Matrices'!AI595</f>
        <v/>
      </c>
      <c r="AF594" s="80">
        <f>AC592*'4 Transform Matrices'!AB595+AD592*'4 Transform Matrices'!AF595+AE592*'4 Transform Matrices'!AJ595+AF592</f>
        <v/>
      </c>
      <c r="AG594" s="82">
        <f>MAX(ABS(I594-U594),ABS(J594-V594),ABS(K594-W594),ABS(L594-X594),ABS(M594-Y594),ABS(N594-Z594),ABS(O594-AA594),ABS(P594-AB594),ABS(Q594-AC594),ABS(R594-AD594),ABS(S594-AE594),ABS(T594-AF594))</f>
        <v/>
      </c>
      <c r="AI594" s="14" t="inlineStr"/>
    </row>
    <row r="595">
      <c r="A595" s="65" t="inlineStr">
        <is>
          <t>- Quonset hut 3</t>
        </is>
      </c>
      <c r="B595" s="52" t="inlineStr">
        <is>
          <t>BASE-1041</t>
        </is>
      </c>
      <c r="C595" s="53" t="inlineStr">
        <is>
          <t>Group</t>
        </is>
      </c>
      <c r="D595" s="52" t="inlineStr">
        <is>
          <t>BASE-1004</t>
        </is>
      </c>
      <c r="E595" s="52" t="n">
        <v>2</v>
      </c>
      <c r="F595" s="54">
        <f>L595</f>
        <v/>
      </c>
      <c r="G595" s="54">
        <f>P595</f>
        <v/>
      </c>
      <c r="H595" s="54">
        <f>T595</f>
        <v/>
      </c>
      <c r="I595" s="81" t="n">
        <v>-0.15659906</v>
      </c>
      <c r="J595" s="81" t="n">
        <v>0</v>
      </c>
      <c r="K595" s="81" t="n">
        <v>0.987662256</v>
      </c>
      <c r="L595" s="81" t="n">
        <v>-26.6668816</v>
      </c>
      <c r="M595" s="81" t="n">
        <v>0</v>
      </c>
      <c r="N595" s="81" t="n">
        <v>1</v>
      </c>
      <c r="O595" s="81" t="n">
        <v>0</v>
      </c>
      <c r="P595" s="81" t="n">
        <v>-0.300000012</v>
      </c>
      <c r="Q595" s="81" t="n">
        <v>-0.987662256</v>
      </c>
      <c r="R595" s="81" t="n">
        <v>0</v>
      </c>
      <c r="S595" s="81" t="n">
        <v>-0.15659906</v>
      </c>
      <c r="T595" s="81" t="n">
        <v>4.22817421</v>
      </c>
      <c r="U595" s="80">
        <f>U592*'4 Transform Matrices'!Y596+V592*'4 Transform Matrices'!AC596+W592*'4 Transform Matrices'!AG596</f>
        <v/>
      </c>
      <c r="V595" s="80">
        <f>U592*'4 Transform Matrices'!Z596+V592*'4 Transform Matrices'!AD596+W592*'4 Transform Matrices'!AH596</f>
        <v/>
      </c>
      <c r="W595" s="80">
        <f>U592*'4 Transform Matrices'!AA596+V592*'4 Transform Matrices'!AE596+W592*'4 Transform Matrices'!AI596</f>
        <v/>
      </c>
      <c r="X595" s="80">
        <f>U592*'4 Transform Matrices'!AB596+V592*'4 Transform Matrices'!AF596+W592*'4 Transform Matrices'!AJ596+X592</f>
        <v/>
      </c>
      <c r="Y595" s="80">
        <f>Y592*'4 Transform Matrices'!Y596+Z592*'4 Transform Matrices'!AC596+AA592*'4 Transform Matrices'!AG596</f>
        <v/>
      </c>
      <c r="Z595" s="80">
        <f>Y592*'4 Transform Matrices'!Z596+Z592*'4 Transform Matrices'!AD596+AA592*'4 Transform Matrices'!AH596</f>
        <v/>
      </c>
      <c r="AA595" s="80">
        <f>Y592*'4 Transform Matrices'!AA596+Z592*'4 Transform Matrices'!AE596+AA592*'4 Transform Matrices'!AI596</f>
        <v/>
      </c>
      <c r="AB595" s="80">
        <f>Y592*'4 Transform Matrices'!AB596+Z592*'4 Transform Matrices'!AF596+AA592*'4 Transform Matrices'!AJ596+AB592</f>
        <v/>
      </c>
      <c r="AC595" s="80">
        <f>AC592*'4 Transform Matrices'!Y596+AD592*'4 Transform Matrices'!AC596+AE592*'4 Transform Matrices'!AG596</f>
        <v/>
      </c>
      <c r="AD595" s="80">
        <f>AC592*'4 Transform Matrices'!Z596+AD592*'4 Transform Matrices'!AD596+AE592*'4 Transform Matrices'!AH596</f>
        <v/>
      </c>
      <c r="AE595" s="80">
        <f>AC592*'4 Transform Matrices'!AA596+AD592*'4 Transform Matrices'!AE596+AE592*'4 Transform Matrices'!AI596</f>
        <v/>
      </c>
      <c r="AF595" s="80">
        <f>AC592*'4 Transform Matrices'!AB596+AD592*'4 Transform Matrices'!AF596+AE592*'4 Transform Matrices'!AJ596+AF592</f>
        <v/>
      </c>
      <c r="AG595" s="82">
        <f>MAX(ABS(I595-U595),ABS(J595-V595),ABS(K595-W595),ABS(L595-X595),ABS(M595-Y595),ABS(N595-Z595),ABS(O595-AA595),ABS(P595-AB595),ABS(Q595-AC595),ABS(R595-AD595),ABS(S595-AE595),ABS(T595-AF595))</f>
        <v/>
      </c>
      <c r="AI595" s="14" t="inlineStr"/>
    </row>
    <row r="596">
      <c r="A596" s="60" t="inlineStr">
        <is>
          <t>- Tyre tracks</t>
        </is>
      </c>
      <c r="B596" s="52" t="inlineStr">
        <is>
          <t>BASE-1059</t>
        </is>
      </c>
      <c r="C596" s="53" t="inlineStr">
        <is>
          <t>Group</t>
        </is>
      </c>
      <c r="D596" s="52" t="inlineStr">
        <is>
          <t>BASE-00</t>
        </is>
      </c>
      <c r="E596" s="52" t="n">
        <v>1</v>
      </c>
      <c r="F596" s="54">
        <f>L596</f>
        <v/>
      </c>
      <c r="G596" s="54">
        <f>P596</f>
        <v/>
      </c>
      <c r="H596" s="54">
        <f>T596</f>
        <v/>
      </c>
      <c r="I596" s="81" t="n">
        <v>1</v>
      </c>
      <c r="J596" s="81" t="n">
        <v>0</v>
      </c>
      <c r="K596" s="81" t="n">
        <v>0</v>
      </c>
      <c r="L596" s="81" t="n">
        <v>0</v>
      </c>
      <c r="M596" s="81" t="n">
        <v>0</v>
      </c>
      <c r="N596" s="81" t="n">
        <v>1</v>
      </c>
      <c r="O596" s="81" t="n">
        <v>0</v>
      </c>
      <c r="P596" s="81" t="n">
        <v>-0.300000012</v>
      </c>
      <c r="Q596" s="81" t="n">
        <v>0</v>
      </c>
      <c r="R596" s="81" t="n">
        <v>0</v>
      </c>
      <c r="S596" s="81" t="n">
        <v>1</v>
      </c>
      <c r="T596" s="81" t="n">
        <v>0</v>
      </c>
      <c r="U596" s="80">
        <f>U483*'4 Transform Matrices'!Y597+V483*'4 Transform Matrices'!AC597+W483*'4 Transform Matrices'!AG597</f>
        <v/>
      </c>
      <c r="V596" s="80">
        <f>U483*'4 Transform Matrices'!Z597+V483*'4 Transform Matrices'!AD597+W483*'4 Transform Matrices'!AH597</f>
        <v/>
      </c>
      <c r="W596" s="80">
        <f>U483*'4 Transform Matrices'!AA597+V483*'4 Transform Matrices'!AE597+W483*'4 Transform Matrices'!AI597</f>
        <v/>
      </c>
      <c r="X596" s="80">
        <f>U483*'4 Transform Matrices'!AB597+V483*'4 Transform Matrices'!AF597+W483*'4 Transform Matrices'!AJ597+X483</f>
        <v/>
      </c>
      <c r="Y596" s="80">
        <f>Y483*'4 Transform Matrices'!Y597+Z483*'4 Transform Matrices'!AC597+AA483*'4 Transform Matrices'!AG597</f>
        <v/>
      </c>
      <c r="Z596" s="80">
        <f>Y483*'4 Transform Matrices'!Z597+Z483*'4 Transform Matrices'!AD597+AA483*'4 Transform Matrices'!AH597</f>
        <v/>
      </c>
      <c r="AA596" s="80">
        <f>Y483*'4 Transform Matrices'!AA597+Z483*'4 Transform Matrices'!AE597+AA483*'4 Transform Matrices'!AI597</f>
        <v/>
      </c>
      <c r="AB596" s="80">
        <f>Y483*'4 Transform Matrices'!AB597+Z483*'4 Transform Matrices'!AF597+AA483*'4 Transform Matrices'!AJ597+AB483</f>
        <v/>
      </c>
      <c r="AC596" s="80">
        <f>AC483*'4 Transform Matrices'!Y597+AD483*'4 Transform Matrices'!AC597+AE483*'4 Transform Matrices'!AG597</f>
        <v/>
      </c>
      <c r="AD596" s="80">
        <f>AC483*'4 Transform Matrices'!Z597+AD483*'4 Transform Matrices'!AD597+AE483*'4 Transform Matrices'!AH597</f>
        <v/>
      </c>
      <c r="AE596" s="80">
        <f>AC483*'4 Transform Matrices'!AA597+AD483*'4 Transform Matrices'!AE597+AE483*'4 Transform Matrices'!AI597</f>
        <v/>
      </c>
      <c r="AF596" s="80">
        <f>AC483*'4 Transform Matrices'!AB597+AD483*'4 Transform Matrices'!AF597+AE483*'4 Transform Matrices'!AJ597+AF483</f>
        <v/>
      </c>
      <c r="AG596" s="82">
        <f>MAX(ABS(I596-U596),ABS(J596-V596),ABS(K596-W596),ABS(L596-X596),ABS(M596-Y596),ABS(N596-Z596),ABS(O596-AA596),ABS(P596-AB596),ABS(Q596-AC596),ABS(R596-AD596),ABS(S596-AE596),ABS(T596-AF596))</f>
        <v/>
      </c>
      <c r="AI596" s="14" t="inlineStr"/>
    </row>
    <row r="597">
      <c r="A597" s="60" t="inlineStr">
        <is>
          <t>- AA gun surround</t>
        </is>
      </c>
      <c r="B597" s="52" t="inlineStr">
        <is>
          <t>BASE-1110</t>
        </is>
      </c>
      <c r="C597" s="53" t="inlineStr">
        <is>
          <t>Group</t>
        </is>
      </c>
      <c r="D597" s="52" t="inlineStr">
        <is>
          <t>BASE-00</t>
        </is>
      </c>
      <c r="E597" s="52" t="n">
        <v>1</v>
      </c>
      <c r="F597" s="54">
        <f>L597</f>
        <v/>
      </c>
      <c r="G597" s="54">
        <f>P597</f>
        <v/>
      </c>
      <c r="H597" s="54">
        <f>T597</f>
        <v/>
      </c>
      <c r="I597" s="81" t="n">
        <v>1</v>
      </c>
      <c r="J597" s="81" t="n">
        <v>0</v>
      </c>
      <c r="K597" s="81" t="n">
        <v>0</v>
      </c>
      <c r="L597" s="81" t="n">
        <v>21</v>
      </c>
      <c r="M597" s="81" t="n">
        <v>0</v>
      </c>
      <c r="N597" s="81" t="n">
        <v>1</v>
      </c>
      <c r="O597" s="81" t="n">
        <v>0</v>
      </c>
      <c r="P597" s="81" t="n">
        <v>-0.300000012</v>
      </c>
      <c r="Q597" s="81" t="n">
        <v>0</v>
      </c>
      <c r="R597" s="81" t="n">
        <v>0</v>
      </c>
      <c r="S597" s="81" t="n">
        <v>1</v>
      </c>
      <c r="T597" s="81" t="n">
        <v>-19</v>
      </c>
      <c r="U597" s="80">
        <f>U483*'4 Transform Matrices'!Y598+V483*'4 Transform Matrices'!AC598+W483*'4 Transform Matrices'!AG598</f>
        <v/>
      </c>
      <c r="V597" s="80">
        <f>U483*'4 Transform Matrices'!Z598+V483*'4 Transform Matrices'!AD598+W483*'4 Transform Matrices'!AH598</f>
        <v/>
      </c>
      <c r="W597" s="80">
        <f>U483*'4 Transform Matrices'!AA598+V483*'4 Transform Matrices'!AE598+W483*'4 Transform Matrices'!AI598</f>
        <v/>
      </c>
      <c r="X597" s="80">
        <f>U483*'4 Transform Matrices'!AB598+V483*'4 Transform Matrices'!AF598+W483*'4 Transform Matrices'!AJ598+X483</f>
        <v/>
      </c>
      <c r="Y597" s="80">
        <f>Y483*'4 Transform Matrices'!Y598+Z483*'4 Transform Matrices'!AC598+AA483*'4 Transform Matrices'!AG598</f>
        <v/>
      </c>
      <c r="Z597" s="80">
        <f>Y483*'4 Transform Matrices'!Z598+Z483*'4 Transform Matrices'!AD598+AA483*'4 Transform Matrices'!AH598</f>
        <v/>
      </c>
      <c r="AA597" s="80">
        <f>Y483*'4 Transform Matrices'!AA598+Z483*'4 Transform Matrices'!AE598+AA483*'4 Transform Matrices'!AI598</f>
        <v/>
      </c>
      <c r="AB597" s="80">
        <f>Y483*'4 Transform Matrices'!AB598+Z483*'4 Transform Matrices'!AF598+AA483*'4 Transform Matrices'!AJ598+AB483</f>
        <v/>
      </c>
      <c r="AC597" s="80">
        <f>AC483*'4 Transform Matrices'!Y598+AD483*'4 Transform Matrices'!AC598+AE483*'4 Transform Matrices'!AG598</f>
        <v/>
      </c>
      <c r="AD597" s="80">
        <f>AC483*'4 Transform Matrices'!Z598+AD483*'4 Transform Matrices'!AD598+AE483*'4 Transform Matrices'!AH598</f>
        <v/>
      </c>
      <c r="AE597" s="80">
        <f>AC483*'4 Transform Matrices'!AA598+AD483*'4 Transform Matrices'!AE598+AE483*'4 Transform Matrices'!AI598</f>
        <v/>
      </c>
      <c r="AF597" s="80">
        <f>AC483*'4 Transform Matrices'!AB598+AD483*'4 Transform Matrices'!AF598+AE483*'4 Transform Matrices'!AJ598+AF483</f>
        <v/>
      </c>
      <c r="AG597" s="82">
        <f>MAX(ABS(I597-U597),ABS(J597-V597),ABS(K597-W597),ABS(L597-X597),ABS(M597-Y597),ABS(N597-Z597),ABS(O597-AA597),ABS(P597-AB597),ABS(Q597-AC597),ABS(R597-AD597),ABS(S597-AE597),ABS(T597-AF597))</f>
        <v/>
      </c>
      <c r="AI597" s="14" t="inlineStr"/>
    </row>
    <row r="598">
      <c r="A598" s="60" t="inlineStr">
        <is>
          <t>- Radar surround</t>
        </is>
      </c>
      <c r="B598" s="52" t="inlineStr">
        <is>
          <t>BASE-1152</t>
        </is>
      </c>
      <c r="C598" s="53" t="inlineStr">
        <is>
          <t>Group</t>
        </is>
      </c>
      <c r="D598" s="52" t="inlineStr">
        <is>
          <t>BASE-00</t>
        </is>
      </c>
      <c r="E598" s="52" t="n">
        <v>1</v>
      </c>
      <c r="F598" s="54">
        <f>L598</f>
        <v/>
      </c>
      <c r="G598" s="54">
        <f>P598</f>
        <v/>
      </c>
      <c r="H598" s="54">
        <f>T598</f>
        <v/>
      </c>
      <c r="I598" s="81" t="n">
        <v>1</v>
      </c>
      <c r="J598" s="81" t="n">
        <v>0</v>
      </c>
      <c r="K598" s="81" t="n">
        <v>0</v>
      </c>
      <c r="L598" s="81" t="n">
        <v>29</v>
      </c>
      <c r="M598" s="81" t="n">
        <v>0</v>
      </c>
      <c r="N598" s="81" t="n">
        <v>1</v>
      </c>
      <c r="O598" s="81" t="n">
        <v>0</v>
      </c>
      <c r="P598" s="81" t="n">
        <v>-0.300000012</v>
      </c>
      <c r="Q598" s="81" t="n">
        <v>0</v>
      </c>
      <c r="R598" s="81" t="n">
        <v>0</v>
      </c>
      <c r="S598" s="81" t="n">
        <v>1</v>
      </c>
      <c r="T598" s="81" t="n">
        <v>-3</v>
      </c>
      <c r="U598" s="80">
        <f>U483*'4 Transform Matrices'!Y599+V483*'4 Transform Matrices'!AC599+W483*'4 Transform Matrices'!AG599</f>
        <v/>
      </c>
      <c r="V598" s="80">
        <f>U483*'4 Transform Matrices'!Z599+V483*'4 Transform Matrices'!AD599+W483*'4 Transform Matrices'!AH599</f>
        <v/>
      </c>
      <c r="W598" s="80">
        <f>U483*'4 Transform Matrices'!AA599+V483*'4 Transform Matrices'!AE599+W483*'4 Transform Matrices'!AI599</f>
        <v/>
      </c>
      <c r="X598" s="80">
        <f>U483*'4 Transform Matrices'!AB599+V483*'4 Transform Matrices'!AF599+W483*'4 Transform Matrices'!AJ599+X483</f>
        <v/>
      </c>
      <c r="Y598" s="80">
        <f>Y483*'4 Transform Matrices'!Y599+Z483*'4 Transform Matrices'!AC599+AA483*'4 Transform Matrices'!AG599</f>
        <v/>
      </c>
      <c r="Z598" s="80">
        <f>Y483*'4 Transform Matrices'!Z599+Z483*'4 Transform Matrices'!AD599+AA483*'4 Transform Matrices'!AH599</f>
        <v/>
      </c>
      <c r="AA598" s="80">
        <f>Y483*'4 Transform Matrices'!AA599+Z483*'4 Transform Matrices'!AE599+AA483*'4 Transform Matrices'!AI599</f>
        <v/>
      </c>
      <c r="AB598" s="80">
        <f>Y483*'4 Transform Matrices'!AB599+Z483*'4 Transform Matrices'!AF599+AA483*'4 Transform Matrices'!AJ599+AB483</f>
        <v/>
      </c>
      <c r="AC598" s="80">
        <f>AC483*'4 Transform Matrices'!Y599+AD483*'4 Transform Matrices'!AC599+AE483*'4 Transform Matrices'!AG599</f>
        <v/>
      </c>
      <c r="AD598" s="80">
        <f>AC483*'4 Transform Matrices'!Z599+AD483*'4 Transform Matrices'!AD599+AE483*'4 Transform Matrices'!AH599</f>
        <v/>
      </c>
      <c r="AE598" s="80">
        <f>AC483*'4 Transform Matrices'!AA599+AD483*'4 Transform Matrices'!AE599+AE483*'4 Transform Matrices'!AI599</f>
        <v/>
      </c>
      <c r="AF598" s="80">
        <f>AC483*'4 Transform Matrices'!AB599+AD483*'4 Transform Matrices'!AF599+AE483*'4 Transform Matrices'!AJ599+AF483</f>
        <v/>
      </c>
      <c r="AG598" s="82">
        <f>MAX(ABS(I598-U598),ABS(J598-V598),ABS(K598-W598),ABS(L598-X598),ABS(M598-Y598),ABS(N598-Z598),ABS(O598-AA598),ABS(P598-AB598),ABS(Q598-AC598),ABS(R598-AD598),ABS(S598-AE598),ABS(T598-AF598))</f>
        <v/>
      </c>
      <c r="AI598" s="14" t="inlineStr"/>
    </row>
    <row r="599">
      <c r="A599" s="93" t="inlineStr">
        <is>
          <t>Target Rover</t>
        </is>
      </c>
      <c r="B599" s="93" t="inlineStr">
        <is>
          <t>ROV-00</t>
        </is>
      </c>
      <c r="C599" s="93" t="inlineStr">
        <is>
          <t>Group</t>
        </is>
      </c>
      <c r="D599" s="93" t="inlineStr">
        <is>
          <t>World</t>
        </is>
      </c>
      <c r="E599" s="93" t="n">
        <v>0</v>
      </c>
      <c r="F599" s="54">
        <f>L599</f>
        <v/>
      </c>
      <c r="G599" s="54">
        <f>P599</f>
        <v/>
      </c>
      <c r="H599" s="54">
        <f>T599</f>
        <v/>
      </c>
      <c r="I599" s="81" t="n">
        <v>0.998712242</v>
      </c>
      <c r="J599" s="81" t="n">
        <v>-0.05073357</v>
      </c>
      <c r="K599" s="81" t="n">
        <v>0</v>
      </c>
      <c r="L599" s="81" t="n">
        <v>6</v>
      </c>
      <c r="M599" s="81" t="n">
        <v>0.0504148118</v>
      </c>
      <c r="N599" s="81" t="n">
        <v>0.992437363</v>
      </c>
      <c r="O599" s="81" t="n">
        <v>-0.111921676</v>
      </c>
      <c r="P599" s="81" t="n">
        <v>0.13719964</v>
      </c>
      <c r="Q599" s="81" t="n">
        <v>0.00567818619</v>
      </c>
      <c r="R599" s="81" t="n">
        <v>0.111777544</v>
      </c>
      <c r="S599" s="81" t="n">
        <v>0.993717015</v>
      </c>
      <c r="T599" s="81" t="n">
        <v>7.5</v>
      </c>
      <c r="U599" s="80">
        <f>'4 Transform Matrices'!Y600</f>
        <v/>
      </c>
      <c r="V599" s="80">
        <f>'4 Transform Matrices'!Z600</f>
        <v/>
      </c>
      <c r="W599" s="80">
        <f>'4 Transform Matrices'!AA600</f>
        <v/>
      </c>
      <c r="X599" s="80">
        <f>'4 Transform Matrices'!AB600</f>
        <v/>
      </c>
      <c r="Y599" s="80">
        <f>'4 Transform Matrices'!AC600</f>
        <v/>
      </c>
      <c r="Z599" s="80">
        <f>'4 Transform Matrices'!AD600</f>
        <v/>
      </c>
      <c r="AA599" s="80">
        <f>'4 Transform Matrices'!AE600</f>
        <v/>
      </c>
      <c r="AB599" s="80">
        <f>'4 Transform Matrices'!AF600</f>
        <v/>
      </c>
      <c r="AC599" s="80">
        <f>'4 Transform Matrices'!AG600</f>
        <v/>
      </c>
      <c r="AD599" s="80">
        <f>'4 Transform Matrices'!AH600</f>
        <v/>
      </c>
      <c r="AE599" s="80">
        <f>'4 Transform Matrices'!AI600</f>
        <v/>
      </c>
      <c r="AF599" s="80">
        <f>'4 Transform Matrices'!AJ600</f>
        <v/>
      </c>
      <c r="AG599" s="82">
        <f>MAX(ABS(I599-U599),ABS(J599-V599),ABS(K599-W599),ABS(L599-X599),ABS(M599-Y599),ABS(N599-Z599),ABS(O599-AA599),ABS(P599-AB599),ABS(Q599-AC599),ABS(R599-AD599),ABS(S599-AE599),ABS(T599-AF599))</f>
        <v/>
      </c>
      <c r="AI599" s="14" t="inlineStr">
        <is>
          <t>Path from flood-fill planner, driven by line-follower controller</t>
        </is>
      </c>
    </row>
    <row r="600">
      <c r="A600" s="60" t="inlineStr">
        <is>
          <t>- Chassis</t>
        </is>
      </c>
      <c r="B600" s="52" t="inlineStr">
        <is>
          <t>ROV-01</t>
        </is>
      </c>
      <c r="C600" s="63" t="inlineStr">
        <is>
          <t>Cube</t>
        </is>
      </c>
      <c r="D600" s="52" t="inlineStr">
        <is>
          <t>ROV-00</t>
        </is>
      </c>
      <c r="E600" s="52" t="n">
        <v>1</v>
      </c>
      <c r="F600" s="54">
        <f>L600</f>
        <v/>
      </c>
      <c r="G600" s="54">
        <f>P600</f>
        <v/>
      </c>
      <c r="H600" s="54">
        <f>T600</f>
        <v/>
      </c>
      <c r="I600" s="81" t="n">
        <v>0.419459134</v>
      </c>
      <c r="J600" s="81" t="n">
        <v>-0.00507335691</v>
      </c>
      <c r="K600" s="81" t="n">
        <v>0</v>
      </c>
      <c r="L600" s="81" t="n">
        <v>5.99289751</v>
      </c>
      <c r="M600" s="81" t="n">
        <v>0.0211742204</v>
      </c>
      <c r="N600" s="81" t="n">
        <v>0.0992437378</v>
      </c>
      <c r="O600" s="81" t="n">
        <v>-0.06939143690000001</v>
      </c>
      <c r="P600" s="81" t="n">
        <v>0.276140869</v>
      </c>
      <c r="Q600" s="81" t="n">
        <v>0.00238483818</v>
      </c>
      <c r="R600" s="81" t="n">
        <v>0.011177755</v>
      </c>
      <c r="S600" s="81" t="n">
        <v>0.6161045429999999</v>
      </c>
      <c r="T600" s="81" t="n">
        <v>7.51564884</v>
      </c>
      <c r="U600" s="80">
        <f>U599*'4 Transform Matrices'!Y601+V599*'4 Transform Matrices'!AC601+W599*'4 Transform Matrices'!AG601</f>
        <v/>
      </c>
      <c r="V600" s="80">
        <f>U599*'4 Transform Matrices'!Z601+V599*'4 Transform Matrices'!AD601+W599*'4 Transform Matrices'!AH601</f>
        <v/>
      </c>
      <c r="W600" s="80">
        <f>U599*'4 Transform Matrices'!AA601+V599*'4 Transform Matrices'!AE601+W599*'4 Transform Matrices'!AI601</f>
        <v/>
      </c>
      <c r="X600" s="80">
        <f>U599*'4 Transform Matrices'!AB601+V599*'4 Transform Matrices'!AF601+W599*'4 Transform Matrices'!AJ601+X599</f>
        <v/>
      </c>
      <c r="Y600" s="80">
        <f>Y599*'4 Transform Matrices'!Y601+Z599*'4 Transform Matrices'!AC601+AA599*'4 Transform Matrices'!AG601</f>
        <v/>
      </c>
      <c r="Z600" s="80">
        <f>Y599*'4 Transform Matrices'!Z601+Z599*'4 Transform Matrices'!AD601+AA599*'4 Transform Matrices'!AH601</f>
        <v/>
      </c>
      <c r="AA600" s="80">
        <f>Y599*'4 Transform Matrices'!AA601+Z599*'4 Transform Matrices'!AE601+AA599*'4 Transform Matrices'!AI601</f>
        <v/>
      </c>
      <c r="AB600" s="80">
        <f>Y599*'4 Transform Matrices'!AB601+Z599*'4 Transform Matrices'!AF601+AA599*'4 Transform Matrices'!AJ601+AB599</f>
        <v/>
      </c>
      <c r="AC600" s="80">
        <f>AC599*'4 Transform Matrices'!Y601+AD599*'4 Transform Matrices'!AC601+AE599*'4 Transform Matrices'!AG601</f>
        <v/>
      </c>
      <c r="AD600" s="80">
        <f>AC599*'4 Transform Matrices'!Z601+AD599*'4 Transform Matrices'!AD601+AE599*'4 Transform Matrices'!AH601</f>
        <v/>
      </c>
      <c r="AE600" s="80">
        <f>AC599*'4 Transform Matrices'!AA601+AD599*'4 Transform Matrices'!AE601+AE599*'4 Transform Matrices'!AI601</f>
        <v/>
      </c>
      <c r="AF600" s="80">
        <f>AC599*'4 Transform Matrices'!AB601+AD599*'4 Transform Matrices'!AF601+AE599*'4 Transform Matrices'!AJ601+AF599</f>
        <v/>
      </c>
      <c r="AG600" s="82">
        <f>MAX(ABS(I600-U600),ABS(J600-V600),ABS(K600-W600),ABS(L600-X600),ABS(M600-Y600),ABS(N600-Z600),ABS(O600-AA600),ABS(P600-AB600),ABS(Q600-AC600),ABS(R600-AD600),ABS(S600-AE600),ABS(T600-AF600))</f>
        <v/>
      </c>
      <c r="AI600" s="14" t="inlineStr"/>
    </row>
    <row r="601">
      <c r="A601" s="60" t="inlineStr">
        <is>
          <t>- Upper hull</t>
        </is>
      </c>
      <c r="B601" s="52" t="inlineStr">
        <is>
          <t>ROV-02</t>
        </is>
      </c>
      <c r="C601" s="63" t="inlineStr">
        <is>
          <t>Cube</t>
        </is>
      </c>
      <c r="D601" s="52" t="inlineStr">
        <is>
          <t>ROV-00</t>
        </is>
      </c>
      <c r="E601" s="52" t="n">
        <v>1</v>
      </c>
      <c r="F601" s="54">
        <f>L601</f>
        <v/>
      </c>
      <c r="G601" s="54">
        <f>P601</f>
        <v/>
      </c>
      <c r="H601" s="54">
        <f>T601</f>
        <v/>
      </c>
      <c r="I601" s="81" t="n">
        <v>0.339562178</v>
      </c>
      <c r="J601" s="81" t="n">
        <v>-0.00507335691</v>
      </c>
      <c r="K601" s="81" t="n">
        <v>0</v>
      </c>
      <c r="L601" s="81" t="n">
        <v>5.98782396</v>
      </c>
      <c r="M601" s="81" t="n">
        <v>0.0171410367</v>
      </c>
      <c r="N601" s="81" t="n">
        <v>0.0992437378</v>
      </c>
      <c r="O601" s="81" t="n">
        <v>-0.0447686724</v>
      </c>
      <c r="P601" s="81" t="n">
        <v>0.379861474</v>
      </c>
      <c r="Q601" s="81" t="n">
        <v>0.00193058327</v>
      </c>
      <c r="R601" s="81" t="n">
        <v>0.011177755</v>
      </c>
      <c r="S601" s="81" t="n">
        <v>0.397486806</v>
      </c>
      <c r="T601" s="81" t="n">
        <v>7.48707771</v>
      </c>
      <c r="U601" s="80">
        <f>U599*'4 Transform Matrices'!Y602+V599*'4 Transform Matrices'!AC602+W599*'4 Transform Matrices'!AG602</f>
        <v/>
      </c>
      <c r="V601" s="80">
        <f>U599*'4 Transform Matrices'!Z602+V599*'4 Transform Matrices'!AD602+W599*'4 Transform Matrices'!AH602</f>
        <v/>
      </c>
      <c r="W601" s="80">
        <f>U599*'4 Transform Matrices'!AA602+V599*'4 Transform Matrices'!AE602+W599*'4 Transform Matrices'!AI602</f>
        <v/>
      </c>
      <c r="X601" s="80">
        <f>U599*'4 Transform Matrices'!AB602+V599*'4 Transform Matrices'!AF602+W599*'4 Transform Matrices'!AJ602+X599</f>
        <v/>
      </c>
      <c r="Y601" s="80">
        <f>Y599*'4 Transform Matrices'!Y602+Z599*'4 Transform Matrices'!AC602+AA599*'4 Transform Matrices'!AG602</f>
        <v/>
      </c>
      <c r="Z601" s="80">
        <f>Y599*'4 Transform Matrices'!Z602+Z599*'4 Transform Matrices'!AD602+AA599*'4 Transform Matrices'!AH602</f>
        <v/>
      </c>
      <c r="AA601" s="80">
        <f>Y599*'4 Transform Matrices'!AA602+Z599*'4 Transform Matrices'!AE602+AA599*'4 Transform Matrices'!AI602</f>
        <v/>
      </c>
      <c r="AB601" s="80">
        <f>Y599*'4 Transform Matrices'!AB602+Z599*'4 Transform Matrices'!AF602+AA599*'4 Transform Matrices'!AJ602+AB599</f>
        <v/>
      </c>
      <c r="AC601" s="80">
        <f>AC599*'4 Transform Matrices'!Y602+AD599*'4 Transform Matrices'!AC602+AE599*'4 Transform Matrices'!AG602</f>
        <v/>
      </c>
      <c r="AD601" s="80">
        <f>AC599*'4 Transform Matrices'!Z602+AD599*'4 Transform Matrices'!AD602+AE599*'4 Transform Matrices'!AH602</f>
        <v/>
      </c>
      <c r="AE601" s="80">
        <f>AC599*'4 Transform Matrices'!AA602+AD599*'4 Transform Matrices'!AE602+AE599*'4 Transform Matrices'!AI602</f>
        <v/>
      </c>
      <c r="AF601" s="80">
        <f>AC599*'4 Transform Matrices'!AB602+AD599*'4 Transform Matrices'!AF602+AE599*'4 Transform Matrices'!AJ602+AF599</f>
        <v/>
      </c>
      <c r="AG601" s="82">
        <f>MAX(ABS(I601-U601),ABS(J601-V601),ABS(K601-W601),ABS(L601-X601),ABS(M601-Y601),ABS(N601-Z601),ABS(O601-AA601),ABS(P601-AB601),ABS(Q601-AC601),ABS(R601-AD601),ABS(S601-AE601),ABS(T601-AF601))</f>
        <v/>
      </c>
      <c r="AI601" s="14" t="inlineStr"/>
    </row>
    <row r="602">
      <c r="A602" s="60" t="inlineStr">
        <is>
          <t>- Motor + battery box</t>
        </is>
      </c>
      <c r="B602" s="52" t="inlineStr">
        <is>
          <t>ROV-03</t>
        </is>
      </c>
      <c r="C602" s="63" t="inlineStr">
        <is>
          <t>Cube</t>
        </is>
      </c>
      <c r="D602" s="52" t="inlineStr">
        <is>
          <t>ROV-00</t>
        </is>
      </c>
      <c r="E602" s="52" t="n">
        <v>1</v>
      </c>
      <c r="F602" s="54">
        <f>L602</f>
        <v/>
      </c>
      <c r="G602" s="54">
        <f>P602</f>
        <v/>
      </c>
      <c r="H602" s="54">
        <f>T602</f>
        <v/>
      </c>
      <c r="I602" s="81" t="n">
        <v>0.219716698</v>
      </c>
      <c r="J602" s="81" t="n">
        <v>-0.00355134998</v>
      </c>
      <c r="K602" s="81" t="n">
        <v>0</v>
      </c>
      <c r="L602" s="81" t="n">
        <v>5.98351145</v>
      </c>
      <c r="M602" s="81" t="n">
        <v>0.0110912584</v>
      </c>
      <c r="N602" s="81" t="n">
        <v>0.0694706142</v>
      </c>
      <c r="O602" s="81" t="n">
        <v>-0.0179074686</v>
      </c>
      <c r="P602" s="81" t="n">
        <v>0.475410819</v>
      </c>
      <c r="Q602" s="81" t="n">
        <v>0.00124920101</v>
      </c>
      <c r="R602" s="81" t="n">
        <v>0.00782442838</v>
      </c>
      <c r="S602" s="81" t="n">
        <v>0.158994719</v>
      </c>
      <c r="T602" s="81" t="n">
        <v>7.39720726</v>
      </c>
      <c r="U602" s="80">
        <f>U599*'4 Transform Matrices'!Y603+V599*'4 Transform Matrices'!AC603+W599*'4 Transform Matrices'!AG603</f>
        <v/>
      </c>
      <c r="V602" s="80">
        <f>U599*'4 Transform Matrices'!Z603+V599*'4 Transform Matrices'!AD603+W599*'4 Transform Matrices'!AH603</f>
        <v/>
      </c>
      <c r="W602" s="80">
        <f>U599*'4 Transform Matrices'!AA603+V599*'4 Transform Matrices'!AE603+W599*'4 Transform Matrices'!AI603</f>
        <v/>
      </c>
      <c r="X602" s="80">
        <f>U599*'4 Transform Matrices'!AB603+V599*'4 Transform Matrices'!AF603+W599*'4 Transform Matrices'!AJ603+X599</f>
        <v/>
      </c>
      <c r="Y602" s="80">
        <f>Y599*'4 Transform Matrices'!Y603+Z599*'4 Transform Matrices'!AC603+AA599*'4 Transform Matrices'!AG603</f>
        <v/>
      </c>
      <c r="Z602" s="80">
        <f>Y599*'4 Transform Matrices'!Z603+Z599*'4 Transform Matrices'!AD603+AA599*'4 Transform Matrices'!AH603</f>
        <v/>
      </c>
      <c r="AA602" s="80">
        <f>Y599*'4 Transform Matrices'!AA603+Z599*'4 Transform Matrices'!AE603+AA599*'4 Transform Matrices'!AI603</f>
        <v/>
      </c>
      <c r="AB602" s="80">
        <f>Y599*'4 Transform Matrices'!AB603+Z599*'4 Transform Matrices'!AF603+AA599*'4 Transform Matrices'!AJ603+AB599</f>
        <v/>
      </c>
      <c r="AC602" s="80">
        <f>AC599*'4 Transform Matrices'!Y603+AD599*'4 Transform Matrices'!AC603+AE599*'4 Transform Matrices'!AG603</f>
        <v/>
      </c>
      <c r="AD602" s="80">
        <f>AC599*'4 Transform Matrices'!Z603+AD599*'4 Transform Matrices'!AD603+AE599*'4 Transform Matrices'!AH603</f>
        <v/>
      </c>
      <c r="AE602" s="80">
        <f>AC599*'4 Transform Matrices'!AA603+AD599*'4 Transform Matrices'!AE603+AE599*'4 Transform Matrices'!AI603</f>
        <v/>
      </c>
      <c r="AF602" s="80">
        <f>AC599*'4 Transform Matrices'!AB603+AD599*'4 Transform Matrices'!AF603+AE599*'4 Transform Matrices'!AJ603+AF599</f>
        <v/>
      </c>
      <c r="AG602" s="82">
        <f>MAX(ABS(I602-U602),ABS(J602-V602),ABS(K602-W602),ABS(L602-X602),ABS(M602-Y602),ABS(N602-Z602),ABS(O602-AA602),ABS(P602-AB602),ABS(Q602-AC602),ABS(R602-AD602),ABS(S602-AE602),ABS(T602-AF602))</f>
        <v/>
      </c>
      <c r="AI602" s="14" t="inlineStr"/>
    </row>
    <row r="603">
      <c r="A603" s="60" t="inlineStr">
        <is>
          <t>- Front bumper</t>
        </is>
      </c>
      <c r="B603" s="52" t="inlineStr">
        <is>
          <t>ROV-04</t>
        </is>
      </c>
      <c r="C603" s="63" t="inlineStr">
        <is>
          <t>Cube</t>
        </is>
      </c>
      <c r="D603" s="52" t="inlineStr">
        <is>
          <t>ROV-00</t>
        </is>
      </c>
      <c r="E603" s="52" t="n">
        <v>1</v>
      </c>
      <c r="F603" s="54">
        <f>L603</f>
        <v/>
      </c>
      <c r="G603" s="54">
        <f>P603</f>
        <v/>
      </c>
      <c r="H603" s="54">
        <f>T603</f>
        <v/>
      </c>
      <c r="I603" s="81" t="n">
        <v>0.439433396</v>
      </c>
      <c r="J603" s="81" t="n">
        <v>-0.00253667845</v>
      </c>
      <c r="K603" s="81" t="n">
        <v>0</v>
      </c>
      <c r="L603" s="81" t="n">
        <v>5.99391174</v>
      </c>
      <c r="M603" s="81" t="n">
        <v>0.0221825168</v>
      </c>
      <c r="N603" s="81" t="n">
        <v>0.0496218689</v>
      </c>
      <c r="O603" s="81" t="n">
        <v>-0.00447686715</v>
      </c>
      <c r="P603" s="81" t="n">
        <v>0.219357967</v>
      </c>
      <c r="Q603" s="81" t="n">
        <v>0.00249840203</v>
      </c>
      <c r="R603" s="81" t="n">
        <v>0.00558887748</v>
      </c>
      <c r="S603" s="81" t="n">
        <v>0.0397486798</v>
      </c>
      <c r="T603" s="81" t="n">
        <v>7.84134007</v>
      </c>
      <c r="U603" s="80">
        <f>U599*'4 Transform Matrices'!Y604+V599*'4 Transform Matrices'!AC604+W599*'4 Transform Matrices'!AG604</f>
        <v/>
      </c>
      <c r="V603" s="80">
        <f>U599*'4 Transform Matrices'!Z604+V599*'4 Transform Matrices'!AD604+W599*'4 Transform Matrices'!AH604</f>
        <v/>
      </c>
      <c r="W603" s="80">
        <f>U599*'4 Transform Matrices'!AA604+V599*'4 Transform Matrices'!AE604+W599*'4 Transform Matrices'!AI604</f>
        <v/>
      </c>
      <c r="X603" s="80">
        <f>U599*'4 Transform Matrices'!AB604+V599*'4 Transform Matrices'!AF604+W599*'4 Transform Matrices'!AJ604+X599</f>
        <v/>
      </c>
      <c r="Y603" s="80">
        <f>Y599*'4 Transform Matrices'!Y604+Z599*'4 Transform Matrices'!AC604+AA599*'4 Transform Matrices'!AG604</f>
        <v/>
      </c>
      <c r="Z603" s="80">
        <f>Y599*'4 Transform Matrices'!Z604+Z599*'4 Transform Matrices'!AD604+AA599*'4 Transform Matrices'!AH604</f>
        <v/>
      </c>
      <c r="AA603" s="80">
        <f>Y599*'4 Transform Matrices'!AA604+Z599*'4 Transform Matrices'!AE604+AA599*'4 Transform Matrices'!AI604</f>
        <v/>
      </c>
      <c r="AB603" s="80">
        <f>Y599*'4 Transform Matrices'!AB604+Z599*'4 Transform Matrices'!AF604+AA599*'4 Transform Matrices'!AJ604+AB599</f>
        <v/>
      </c>
      <c r="AC603" s="80">
        <f>AC599*'4 Transform Matrices'!Y604+AD599*'4 Transform Matrices'!AC604+AE599*'4 Transform Matrices'!AG604</f>
        <v/>
      </c>
      <c r="AD603" s="80">
        <f>AC599*'4 Transform Matrices'!Z604+AD599*'4 Transform Matrices'!AD604+AE599*'4 Transform Matrices'!AH604</f>
        <v/>
      </c>
      <c r="AE603" s="80">
        <f>AC599*'4 Transform Matrices'!AA604+AD599*'4 Transform Matrices'!AE604+AE599*'4 Transform Matrices'!AI604</f>
        <v/>
      </c>
      <c r="AF603" s="80">
        <f>AC599*'4 Transform Matrices'!AB604+AD599*'4 Transform Matrices'!AF604+AE599*'4 Transform Matrices'!AJ604+AF599</f>
        <v/>
      </c>
      <c r="AG603" s="82">
        <f>MAX(ABS(I603-U603),ABS(J603-V603),ABS(K603-W603),ABS(L603-X603),ABS(M603-Y603),ABS(N603-Z603),ABS(O603-AA603),ABS(P603-AB603),ABS(Q603-AC603),ABS(R603-AD603),ABS(S603-AE603),ABS(T603-AF603))</f>
        <v/>
      </c>
      <c r="AI603" s="14" t="inlineStr"/>
    </row>
    <row r="604">
      <c r="A604" s="60" t="inlineStr">
        <is>
          <t>- Wheel L</t>
        </is>
      </c>
      <c r="B604" s="52" t="inlineStr">
        <is>
          <t>ROV-05</t>
        </is>
      </c>
      <c r="C604" s="58" t="inlineStr">
        <is>
          <t>Cylinder</t>
        </is>
      </c>
      <c r="D604" s="52" t="inlineStr">
        <is>
          <t>ROV-00</t>
        </is>
      </c>
      <c r="E604" s="52" t="n">
        <v>1</v>
      </c>
      <c r="F604" s="54">
        <f>L604</f>
        <v/>
      </c>
      <c r="G604" s="54">
        <f>P604</f>
        <v/>
      </c>
      <c r="H604" s="54">
        <f>T604</f>
        <v/>
      </c>
      <c r="I604" s="81" t="n">
        <v>-6.98481539e-09</v>
      </c>
      <c r="J604" s="81" t="n">
        <v>-0.008117371240000001</v>
      </c>
      <c r="K604" s="81" t="n">
        <v>0.0699098557</v>
      </c>
      <c r="L604" s="81" t="n">
        <v>6.2456193</v>
      </c>
      <c r="M604" s="81" t="n">
        <v>0.0179074667</v>
      </c>
      <c r="N604" s="81" t="n">
        <v>0.158789977</v>
      </c>
      <c r="O604" s="81" t="n">
        <v>0.00352903712</v>
      </c>
      <c r="P604" s="81" t="n">
        <v>0.253821105</v>
      </c>
      <c r="Q604" s="81" t="n">
        <v>-0.158994719</v>
      </c>
      <c r="R604" s="81" t="n">
        <v>0.0178844072</v>
      </c>
      <c r="S604" s="81" t="n">
        <v>0.000397469994</v>
      </c>
      <c r="T604" s="81" t="n">
        <v>7.29174423</v>
      </c>
      <c r="U604" s="80">
        <f>U599*'4 Transform Matrices'!Y605+V599*'4 Transform Matrices'!AC605+W599*'4 Transform Matrices'!AG605</f>
        <v/>
      </c>
      <c r="V604" s="80">
        <f>U599*'4 Transform Matrices'!Z605+V599*'4 Transform Matrices'!AD605+W599*'4 Transform Matrices'!AH605</f>
        <v/>
      </c>
      <c r="W604" s="80">
        <f>U599*'4 Transform Matrices'!AA605+V599*'4 Transform Matrices'!AE605+W599*'4 Transform Matrices'!AI605</f>
        <v/>
      </c>
      <c r="X604" s="80">
        <f>U599*'4 Transform Matrices'!AB605+V599*'4 Transform Matrices'!AF605+W599*'4 Transform Matrices'!AJ605+X599</f>
        <v/>
      </c>
      <c r="Y604" s="80">
        <f>Y599*'4 Transform Matrices'!Y605+Z599*'4 Transform Matrices'!AC605+AA599*'4 Transform Matrices'!AG605</f>
        <v/>
      </c>
      <c r="Z604" s="80">
        <f>Y599*'4 Transform Matrices'!Z605+Z599*'4 Transform Matrices'!AD605+AA599*'4 Transform Matrices'!AH605</f>
        <v/>
      </c>
      <c r="AA604" s="80">
        <f>Y599*'4 Transform Matrices'!AA605+Z599*'4 Transform Matrices'!AE605+AA599*'4 Transform Matrices'!AI605</f>
        <v/>
      </c>
      <c r="AB604" s="80">
        <f>Y599*'4 Transform Matrices'!AB605+Z599*'4 Transform Matrices'!AF605+AA599*'4 Transform Matrices'!AJ605+AB599</f>
        <v/>
      </c>
      <c r="AC604" s="80">
        <f>AC599*'4 Transform Matrices'!Y605+AD599*'4 Transform Matrices'!AC605+AE599*'4 Transform Matrices'!AG605</f>
        <v/>
      </c>
      <c r="AD604" s="80">
        <f>AC599*'4 Transform Matrices'!Z605+AD599*'4 Transform Matrices'!AD605+AE599*'4 Transform Matrices'!AH605</f>
        <v/>
      </c>
      <c r="AE604" s="80">
        <f>AC599*'4 Transform Matrices'!AA605+AD599*'4 Transform Matrices'!AE605+AE599*'4 Transform Matrices'!AI605</f>
        <v/>
      </c>
      <c r="AF604" s="80">
        <f>AC599*'4 Transform Matrices'!AB605+AD599*'4 Transform Matrices'!AF605+AE599*'4 Transform Matrices'!AJ605+AF599</f>
        <v/>
      </c>
      <c r="AG604" s="82">
        <f>MAX(ABS(I604-U604),ABS(J604-V604),ABS(K604-W604),ABS(L604-X604),ABS(M604-Y604),ABS(N604-Z604),ABS(O604-AA604),ABS(P604-AB604),ABS(Q604-AC604),ABS(R604-AD604),ABS(S604-AE604),ABS(T604-AF604))</f>
        <v/>
      </c>
      <c r="AI604" s="14" t="inlineStr">
        <is>
          <t>Spins with left track speed</t>
        </is>
      </c>
    </row>
    <row r="605">
      <c r="A605" s="60" t="inlineStr">
        <is>
          <t>- Wheel R</t>
        </is>
      </c>
      <c r="B605" s="52" t="inlineStr">
        <is>
          <t>ROV-06</t>
        </is>
      </c>
      <c r="C605" s="58" t="inlineStr">
        <is>
          <t>Cylinder</t>
        </is>
      </c>
      <c r="D605" s="52" t="inlineStr">
        <is>
          <t>ROV-00</t>
        </is>
      </c>
      <c r="E605" s="52" t="n">
        <v>1</v>
      </c>
      <c r="F605" s="54">
        <f>L605</f>
        <v/>
      </c>
      <c r="G605" s="54">
        <f>P605</f>
        <v/>
      </c>
      <c r="H605" s="54">
        <f>T605</f>
        <v/>
      </c>
      <c r="I605" s="81" t="n">
        <v>-6.98481539e-09</v>
      </c>
      <c r="J605" s="81" t="n">
        <v>-0.008117371240000001</v>
      </c>
      <c r="K605" s="81" t="n">
        <v>0.0699098557</v>
      </c>
      <c r="L605" s="81" t="n">
        <v>5.7462635</v>
      </c>
      <c r="M605" s="81" t="n">
        <v>0.0179074667</v>
      </c>
      <c r="N605" s="81" t="n">
        <v>0.158789977</v>
      </c>
      <c r="O605" s="81" t="n">
        <v>0.00352903712</v>
      </c>
      <c r="P605" s="81" t="n">
        <v>0.22861369</v>
      </c>
      <c r="Q605" s="81" t="n">
        <v>-0.158994719</v>
      </c>
      <c r="R605" s="81" t="n">
        <v>0.0178844072</v>
      </c>
      <c r="S605" s="81" t="n">
        <v>0.000397469994</v>
      </c>
      <c r="T605" s="81" t="n">
        <v>7.28890514</v>
      </c>
      <c r="U605" s="80">
        <f>U599*'4 Transform Matrices'!Y606+V599*'4 Transform Matrices'!AC606+W599*'4 Transform Matrices'!AG606</f>
        <v/>
      </c>
      <c r="V605" s="80">
        <f>U599*'4 Transform Matrices'!Z606+V599*'4 Transform Matrices'!AD606+W599*'4 Transform Matrices'!AH606</f>
        <v/>
      </c>
      <c r="W605" s="80">
        <f>U599*'4 Transform Matrices'!AA606+V599*'4 Transform Matrices'!AE606+W599*'4 Transform Matrices'!AI606</f>
        <v/>
      </c>
      <c r="X605" s="80">
        <f>U599*'4 Transform Matrices'!AB606+V599*'4 Transform Matrices'!AF606+W599*'4 Transform Matrices'!AJ606+X599</f>
        <v/>
      </c>
      <c r="Y605" s="80">
        <f>Y599*'4 Transform Matrices'!Y606+Z599*'4 Transform Matrices'!AC606+AA599*'4 Transform Matrices'!AG606</f>
        <v/>
      </c>
      <c r="Z605" s="80">
        <f>Y599*'4 Transform Matrices'!Z606+Z599*'4 Transform Matrices'!AD606+AA599*'4 Transform Matrices'!AH606</f>
        <v/>
      </c>
      <c r="AA605" s="80">
        <f>Y599*'4 Transform Matrices'!AA606+Z599*'4 Transform Matrices'!AE606+AA599*'4 Transform Matrices'!AI606</f>
        <v/>
      </c>
      <c r="AB605" s="80">
        <f>Y599*'4 Transform Matrices'!AB606+Z599*'4 Transform Matrices'!AF606+AA599*'4 Transform Matrices'!AJ606+AB599</f>
        <v/>
      </c>
      <c r="AC605" s="80">
        <f>AC599*'4 Transform Matrices'!Y606+AD599*'4 Transform Matrices'!AC606+AE599*'4 Transform Matrices'!AG606</f>
        <v/>
      </c>
      <c r="AD605" s="80">
        <f>AC599*'4 Transform Matrices'!Z606+AD599*'4 Transform Matrices'!AD606+AE599*'4 Transform Matrices'!AH606</f>
        <v/>
      </c>
      <c r="AE605" s="80">
        <f>AC599*'4 Transform Matrices'!AA606+AD599*'4 Transform Matrices'!AE606+AE599*'4 Transform Matrices'!AI606</f>
        <v/>
      </c>
      <c r="AF605" s="80">
        <f>AC599*'4 Transform Matrices'!AB606+AD599*'4 Transform Matrices'!AF606+AE599*'4 Transform Matrices'!AJ606+AF599</f>
        <v/>
      </c>
      <c r="AG605" s="82">
        <f>MAX(ABS(I605-U605),ABS(J605-V605),ABS(K605-W605),ABS(L605-X605),ABS(M605-Y605),ABS(N605-Z605),ABS(O605-AA605),ABS(P605-AB605),ABS(Q605-AC605),ABS(R605-AD605),ABS(S605-AE605),ABS(T605-AF605))</f>
        <v/>
      </c>
      <c r="AI605" s="14" t="inlineStr">
        <is>
          <t>Spins with right track speed</t>
        </is>
      </c>
    </row>
    <row r="606">
      <c r="A606" s="60" t="inlineStr">
        <is>
          <t>- Hub L</t>
        </is>
      </c>
      <c r="B606" s="52" t="inlineStr">
        <is>
          <t>ROV-07</t>
        </is>
      </c>
      <c r="C606" s="59" t="inlineStr">
        <is>
          <t>Sphere</t>
        </is>
      </c>
      <c r="D606" s="52" t="inlineStr">
        <is>
          <t>ROV-00</t>
        </is>
      </c>
      <c r="E606" s="52" t="n">
        <v>1</v>
      </c>
      <c r="F606" s="54">
        <f>L606</f>
        <v/>
      </c>
      <c r="G606" s="54">
        <f>P606</f>
        <v/>
      </c>
      <c r="H606" s="54">
        <f>T606</f>
        <v/>
      </c>
      <c r="I606" s="81" t="n">
        <v>-3.0558569e-09</v>
      </c>
      <c r="J606" s="81" t="n">
        <v>-0.00355134998</v>
      </c>
      <c r="K606" s="81" t="n">
        <v>0.0299613662</v>
      </c>
      <c r="L606" s="81" t="n">
        <v>6.28556776</v>
      </c>
      <c r="M606" s="81" t="n">
        <v>0.007834517399999999</v>
      </c>
      <c r="N606" s="81" t="n">
        <v>0.0694706142</v>
      </c>
      <c r="O606" s="81" t="n">
        <v>0.00151244446</v>
      </c>
      <c r="P606" s="81" t="n">
        <v>0.255837679</v>
      </c>
      <c r="Q606" s="81" t="n">
        <v>-0.06956019250000001</v>
      </c>
      <c r="R606" s="81" t="n">
        <v>0.00782442838</v>
      </c>
      <c r="S606" s="81" t="n">
        <v>0.000170344269</v>
      </c>
      <c r="T606" s="81" t="n">
        <v>7.29197121</v>
      </c>
      <c r="U606" s="80">
        <f>U599*'4 Transform Matrices'!Y607+V599*'4 Transform Matrices'!AC607+W599*'4 Transform Matrices'!AG607</f>
        <v/>
      </c>
      <c r="V606" s="80">
        <f>U599*'4 Transform Matrices'!Z607+V599*'4 Transform Matrices'!AD607+W599*'4 Transform Matrices'!AH607</f>
        <v/>
      </c>
      <c r="W606" s="80">
        <f>U599*'4 Transform Matrices'!AA607+V599*'4 Transform Matrices'!AE607+W599*'4 Transform Matrices'!AI607</f>
        <v/>
      </c>
      <c r="X606" s="80">
        <f>U599*'4 Transform Matrices'!AB607+V599*'4 Transform Matrices'!AF607+W599*'4 Transform Matrices'!AJ607+X599</f>
        <v/>
      </c>
      <c r="Y606" s="80">
        <f>Y599*'4 Transform Matrices'!Y607+Z599*'4 Transform Matrices'!AC607+AA599*'4 Transform Matrices'!AG607</f>
        <v/>
      </c>
      <c r="Z606" s="80">
        <f>Y599*'4 Transform Matrices'!Z607+Z599*'4 Transform Matrices'!AD607+AA599*'4 Transform Matrices'!AH607</f>
        <v/>
      </c>
      <c r="AA606" s="80">
        <f>Y599*'4 Transform Matrices'!AA607+Z599*'4 Transform Matrices'!AE607+AA599*'4 Transform Matrices'!AI607</f>
        <v/>
      </c>
      <c r="AB606" s="80">
        <f>Y599*'4 Transform Matrices'!AB607+Z599*'4 Transform Matrices'!AF607+AA599*'4 Transform Matrices'!AJ607+AB599</f>
        <v/>
      </c>
      <c r="AC606" s="80">
        <f>AC599*'4 Transform Matrices'!Y607+AD599*'4 Transform Matrices'!AC607+AE599*'4 Transform Matrices'!AG607</f>
        <v/>
      </c>
      <c r="AD606" s="80">
        <f>AC599*'4 Transform Matrices'!Z607+AD599*'4 Transform Matrices'!AD607+AE599*'4 Transform Matrices'!AH607</f>
        <v/>
      </c>
      <c r="AE606" s="80">
        <f>AC599*'4 Transform Matrices'!AA607+AD599*'4 Transform Matrices'!AE607+AE599*'4 Transform Matrices'!AI607</f>
        <v/>
      </c>
      <c r="AF606" s="80">
        <f>AC599*'4 Transform Matrices'!AB607+AD599*'4 Transform Matrices'!AF607+AE599*'4 Transform Matrices'!AJ607+AF599</f>
        <v/>
      </c>
      <c r="AG606" s="82">
        <f>MAX(ABS(I606-U606),ABS(J606-V606),ABS(K606-W606),ABS(L606-X606),ABS(M606-Y606),ABS(N606-Z606),ABS(O606-AA606),ABS(P606-AB606),ABS(Q606-AC606),ABS(R606-AD606),ABS(S606-AE606),ABS(T606-AF606))</f>
        <v/>
      </c>
      <c r="AI606" s="14" t="inlineStr"/>
    </row>
    <row r="607">
      <c r="A607" s="60" t="inlineStr">
        <is>
          <t>- Hub R</t>
        </is>
      </c>
      <c r="B607" s="52" t="inlineStr">
        <is>
          <t>ROV-08</t>
        </is>
      </c>
      <c r="C607" s="59" t="inlineStr">
        <is>
          <t>Sphere</t>
        </is>
      </c>
      <c r="D607" s="52" t="inlineStr">
        <is>
          <t>ROV-00</t>
        </is>
      </c>
      <c r="E607" s="52" t="n">
        <v>1</v>
      </c>
      <c r="F607" s="54">
        <f>L607</f>
        <v/>
      </c>
      <c r="G607" s="54">
        <f>P607</f>
        <v/>
      </c>
      <c r="H607" s="54">
        <f>T607</f>
        <v/>
      </c>
      <c r="I607" s="81" t="n">
        <v>-3.0558569e-09</v>
      </c>
      <c r="J607" s="81" t="n">
        <v>-0.00355134998</v>
      </c>
      <c r="K607" s="81" t="n">
        <v>0.0299613662</v>
      </c>
      <c r="L607" s="81" t="n">
        <v>5.70631456</v>
      </c>
      <c r="M607" s="81" t="n">
        <v>0.007834517399999999</v>
      </c>
      <c r="N607" s="81" t="n">
        <v>0.0694706142</v>
      </c>
      <c r="O607" s="81" t="n">
        <v>0.00151244446</v>
      </c>
      <c r="P607" s="81" t="n">
        <v>0.2265971</v>
      </c>
      <c r="Q607" s="81" t="n">
        <v>-0.06956019250000001</v>
      </c>
      <c r="R607" s="81" t="n">
        <v>0.00782442838</v>
      </c>
      <c r="S607" s="81" t="n">
        <v>0.000170344269</v>
      </c>
      <c r="T607" s="81" t="n">
        <v>7.28867769</v>
      </c>
      <c r="U607" s="80">
        <f>U599*'4 Transform Matrices'!Y608+V599*'4 Transform Matrices'!AC608+W599*'4 Transform Matrices'!AG608</f>
        <v/>
      </c>
      <c r="V607" s="80">
        <f>U599*'4 Transform Matrices'!Z608+V599*'4 Transform Matrices'!AD608+W599*'4 Transform Matrices'!AH608</f>
        <v/>
      </c>
      <c r="W607" s="80">
        <f>U599*'4 Transform Matrices'!AA608+V599*'4 Transform Matrices'!AE608+W599*'4 Transform Matrices'!AI608</f>
        <v/>
      </c>
      <c r="X607" s="80">
        <f>U599*'4 Transform Matrices'!AB608+V599*'4 Transform Matrices'!AF608+W599*'4 Transform Matrices'!AJ608+X599</f>
        <v/>
      </c>
      <c r="Y607" s="80">
        <f>Y599*'4 Transform Matrices'!Y608+Z599*'4 Transform Matrices'!AC608+AA599*'4 Transform Matrices'!AG608</f>
        <v/>
      </c>
      <c r="Z607" s="80">
        <f>Y599*'4 Transform Matrices'!Z608+Z599*'4 Transform Matrices'!AD608+AA599*'4 Transform Matrices'!AH608</f>
        <v/>
      </c>
      <c r="AA607" s="80">
        <f>Y599*'4 Transform Matrices'!AA608+Z599*'4 Transform Matrices'!AE608+AA599*'4 Transform Matrices'!AI608</f>
        <v/>
      </c>
      <c r="AB607" s="80">
        <f>Y599*'4 Transform Matrices'!AB608+Z599*'4 Transform Matrices'!AF608+AA599*'4 Transform Matrices'!AJ608+AB599</f>
        <v/>
      </c>
      <c r="AC607" s="80">
        <f>AC599*'4 Transform Matrices'!Y608+AD599*'4 Transform Matrices'!AC608+AE599*'4 Transform Matrices'!AG608</f>
        <v/>
      </c>
      <c r="AD607" s="80">
        <f>AC599*'4 Transform Matrices'!Z608+AD599*'4 Transform Matrices'!AD608+AE599*'4 Transform Matrices'!AH608</f>
        <v/>
      </c>
      <c r="AE607" s="80">
        <f>AC599*'4 Transform Matrices'!AA608+AD599*'4 Transform Matrices'!AE608+AE599*'4 Transform Matrices'!AI608</f>
        <v/>
      </c>
      <c r="AF607" s="80">
        <f>AC599*'4 Transform Matrices'!AB608+AD599*'4 Transform Matrices'!AF608+AE599*'4 Transform Matrices'!AJ608+AF599</f>
        <v/>
      </c>
      <c r="AG607" s="82">
        <f>MAX(ABS(I607-U607),ABS(J607-V607),ABS(K607-W607),ABS(L607-X607),ABS(M607-Y607),ABS(N607-Z607),ABS(O607-AA607),ABS(P607-AB607),ABS(Q607-AC607),ABS(R607-AD607),ABS(S607-AE607),ABS(T607-AF607))</f>
        <v/>
      </c>
      <c r="AI607" s="14" t="inlineStr"/>
    </row>
    <row r="608">
      <c r="A608" s="60" t="inlineStr">
        <is>
          <t>- Wheel L</t>
        </is>
      </c>
      <c r="B608" s="52" t="inlineStr">
        <is>
          <t>ROV-09</t>
        </is>
      </c>
      <c r="C608" s="58" t="inlineStr">
        <is>
          <t>Cylinder</t>
        </is>
      </c>
      <c r="D608" s="52" t="inlineStr">
        <is>
          <t>ROV-00</t>
        </is>
      </c>
      <c r="E608" s="52" t="n">
        <v>1</v>
      </c>
      <c r="F608" s="54">
        <f>L608</f>
        <v/>
      </c>
      <c r="G608" s="54">
        <f>P608</f>
        <v/>
      </c>
      <c r="H608" s="54">
        <f>T608</f>
        <v/>
      </c>
      <c r="I608" s="81" t="n">
        <v>-6.98481539e-09</v>
      </c>
      <c r="J608" s="81" t="n">
        <v>-0.008117371240000001</v>
      </c>
      <c r="K608" s="81" t="n">
        <v>0.0699098557</v>
      </c>
      <c r="L608" s="81" t="n">
        <v>6.2456193</v>
      </c>
      <c r="M608" s="81" t="n">
        <v>0.0179074667</v>
      </c>
      <c r="N608" s="81" t="n">
        <v>0.158789977</v>
      </c>
      <c r="O608" s="81" t="n">
        <v>0.00352903712</v>
      </c>
      <c r="P608" s="81" t="n">
        <v>0.229198337</v>
      </c>
      <c r="Q608" s="81" t="n">
        <v>-0.158994719</v>
      </c>
      <c r="R608" s="81" t="n">
        <v>0.0178844072</v>
      </c>
      <c r="S608" s="81" t="n">
        <v>0.000397469994</v>
      </c>
      <c r="T608" s="81" t="n">
        <v>7.51036167</v>
      </c>
      <c r="U608" s="80">
        <f>U599*'4 Transform Matrices'!Y609+V599*'4 Transform Matrices'!AC609+W599*'4 Transform Matrices'!AG609</f>
        <v/>
      </c>
      <c r="V608" s="80">
        <f>U599*'4 Transform Matrices'!Z609+V599*'4 Transform Matrices'!AD609+W599*'4 Transform Matrices'!AH609</f>
        <v/>
      </c>
      <c r="W608" s="80">
        <f>U599*'4 Transform Matrices'!AA609+V599*'4 Transform Matrices'!AE609+W599*'4 Transform Matrices'!AI609</f>
        <v/>
      </c>
      <c r="X608" s="80">
        <f>U599*'4 Transform Matrices'!AB609+V599*'4 Transform Matrices'!AF609+W599*'4 Transform Matrices'!AJ609+X599</f>
        <v/>
      </c>
      <c r="Y608" s="80">
        <f>Y599*'4 Transform Matrices'!Y609+Z599*'4 Transform Matrices'!AC609+AA599*'4 Transform Matrices'!AG609</f>
        <v/>
      </c>
      <c r="Z608" s="80">
        <f>Y599*'4 Transform Matrices'!Z609+Z599*'4 Transform Matrices'!AD609+AA599*'4 Transform Matrices'!AH609</f>
        <v/>
      </c>
      <c r="AA608" s="80">
        <f>Y599*'4 Transform Matrices'!AA609+Z599*'4 Transform Matrices'!AE609+AA599*'4 Transform Matrices'!AI609</f>
        <v/>
      </c>
      <c r="AB608" s="80">
        <f>Y599*'4 Transform Matrices'!AB609+Z599*'4 Transform Matrices'!AF609+AA599*'4 Transform Matrices'!AJ609+AB599</f>
        <v/>
      </c>
      <c r="AC608" s="80">
        <f>AC599*'4 Transform Matrices'!Y609+AD599*'4 Transform Matrices'!AC609+AE599*'4 Transform Matrices'!AG609</f>
        <v/>
      </c>
      <c r="AD608" s="80">
        <f>AC599*'4 Transform Matrices'!Z609+AD599*'4 Transform Matrices'!AD609+AE599*'4 Transform Matrices'!AH609</f>
        <v/>
      </c>
      <c r="AE608" s="80">
        <f>AC599*'4 Transform Matrices'!AA609+AD599*'4 Transform Matrices'!AE609+AE599*'4 Transform Matrices'!AI609</f>
        <v/>
      </c>
      <c r="AF608" s="80">
        <f>AC599*'4 Transform Matrices'!AB609+AD599*'4 Transform Matrices'!AF609+AE599*'4 Transform Matrices'!AJ609+AF599</f>
        <v/>
      </c>
      <c r="AG608" s="82">
        <f>MAX(ABS(I608-U608),ABS(J608-V608),ABS(K608-W608),ABS(L608-X608),ABS(M608-Y608),ABS(N608-Z608),ABS(O608-AA608),ABS(P608-AB608),ABS(Q608-AC608),ABS(R608-AD608),ABS(S608-AE608),ABS(T608-AF608))</f>
        <v/>
      </c>
      <c r="AI608" s="14" t="inlineStr">
        <is>
          <t>Spins with left track speed</t>
        </is>
      </c>
    </row>
    <row r="609">
      <c r="A609" s="60" t="inlineStr">
        <is>
          <t>- Wheel R</t>
        </is>
      </c>
      <c r="B609" s="52" t="inlineStr">
        <is>
          <t>ROV-10</t>
        </is>
      </c>
      <c r="C609" s="58" t="inlineStr">
        <is>
          <t>Cylinder</t>
        </is>
      </c>
      <c r="D609" s="52" t="inlineStr">
        <is>
          <t>ROV-00</t>
        </is>
      </c>
      <c r="E609" s="52" t="n">
        <v>1</v>
      </c>
      <c r="F609" s="54">
        <f>L609</f>
        <v/>
      </c>
      <c r="G609" s="54">
        <f>P609</f>
        <v/>
      </c>
      <c r="H609" s="54">
        <f>T609</f>
        <v/>
      </c>
      <c r="I609" s="81" t="n">
        <v>-6.98481539e-09</v>
      </c>
      <c r="J609" s="81" t="n">
        <v>-0.008117371240000001</v>
      </c>
      <c r="K609" s="81" t="n">
        <v>0.0699098557</v>
      </c>
      <c r="L609" s="81" t="n">
        <v>5.7462635</v>
      </c>
      <c r="M609" s="81" t="n">
        <v>0.0179074667</v>
      </c>
      <c r="N609" s="81" t="n">
        <v>0.158789977</v>
      </c>
      <c r="O609" s="81" t="n">
        <v>0.00352903712</v>
      </c>
      <c r="P609" s="81" t="n">
        <v>0.203990921</v>
      </c>
      <c r="Q609" s="81" t="n">
        <v>-0.158994719</v>
      </c>
      <c r="R609" s="81" t="n">
        <v>0.0178844072</v>
      </c>
      <c r="S609" s="81" t="n">
        <v>0.000397469994</v>
      </c>
      <c r="T609" s="81" t="n">
        <v>7.50752258</v>
      </c>
      <c r="U609" s="80">
        <f>U599*'4 Transform Matrices'!Y610+V599*'4 Transform Matrices'!AC610+W599*'4 Transform Matrices'!AG610</f>
        <v/>
      </c>
      <c r="V609" s="80">
        <f>U599*'4 Transform Matrices'!Z610+V599*'4 Transform Matrices'!AD610+W599*'4 Transform Matrices'!AH610</f>
        <v/>
      </c>
      <c r="W609" s="80">
        <f>U599*'4 Transform Matrices'!AA610+V599*'4 Transform Matrices'!AE610+W599*'4 Transform Matrices'!AI610</f>
        <v/>
      </c>
      <c r="X609" s="80">
        <f>U599*'4 Transform Matrices'!AB610+V599*'4 Transform Matrices'!AF610+W599*'4 Transform Matrices'!AJ610+X599</f>
        <v/>
      </c>
      <c r="Y609" s="80">
        <f>Y599*'4 Transform Matrices'!Y610+Z599*'4 Transform Matrices'!AC610+AA599*'4 Transform Matrices'!AG610</f>
        <v/>
      </c>
      <c r="Z609" s="80">
        <f>Y599*'4 Transform Matrices'!Z610+Z599*'4 Transform Matrices'!AD610+AA599*'4 Transform Matrices'!AH610</f>
        <v/>
      </c>
      <c r="AA609" s="80">
        <f>Y599*'4 Transform Matrices'!AA610+Z599*'4 Transform Matrices'!AE610+AA599*'4 Transform Matrices'!AI610</f>
        <v/>
      </c>
      <c r="AB609" s="80">
        <f>Y599*'4 Transform Matrices'!AB610+Z599*'4 Transform Matrices'!AF610+AA599*'4 Transform Matrices'!AJ610+AB599</f>
        <v/>
      </c>
      <c r="AC609" s="80">
        <f>AC599*'4 Transform Matrices'!Y610+AD599*'4 Transform Matrices'!AC610+AE599*'4 Transform Matrices'!AG610</f>
        <v/>
      </c>
      <c r="AD609" s="80">
        <f>AC599*'4 Transform Matrices'!Z610+AD599*'4 Transform Matrices'!AD610+AE599*'4 Transform Matrices'!AH610</f>
        <v/>
      </c>
      <c r="AE609" s="80">
        <f>AC599*'4 Transform Matrices'!AA610+AD599*'4 Transform Matrices'!AE610+AE599*'4 Transform Matrices'!AI610</f>
        <v/>
      </c>
      <c r="AF609" s="80">
        <f>AC599*'4 Transform Matrices'!AB610+AD599*'4 Transform Matrices'!AF610+AE599*'4 Transform Matrices'!AJ610+AF599</f>
        <v/>
      </c>
      <c r="AG609" s="82">
        <f>MAX(ABS(I609-U609),ABS(J609-V609),ABS(K609-W609),ABS(L609-X609),ABS(M609-Y609),ABS(N609-Z609),ABS(O609-AA609),ABS(P609-AB609),ABS(Q609-AC609),ABS(R609-AD609),ABS(S609-AE609),ABS(T609-AF609))</f>
        <v/>
      </c>
      <c r="AI609" s="14" t="inlineStr">
        <is>
          <t>Spins with right track speed</t>
        </is>
      </c>
    </row>
    <row r="610">
      <c r="A610" s="60" t="inlineStr">
        <is>
          <t>- Hub L</t>
        </is>
      </c>
      <c r="B610" s="52" t="inlineStr">
        <is>
          <t>ROV-11</t>
        </is>
      </c>
      <c r="C610" s="59" t="inlineStr">
        <is>
          <t>Sphere</t>
        </is>
      </c>
      <c r="D610" s="52" t="inlineStr">
        <is>
          <t>ROV-00</t>
        </is>
      </c>
      <c r="E610" s="52" t="n">
        <v>1</v>
      </c>
      <c r="F610" s="54">
        <f>L610</f>
        <v/>
      </c>
      <c r="G610" s="54">
        <f>P610</f>
        <v/>
      </c>
      <c r="H610" s="54">
        <f>T610</f>
        <v/>
      </c>
      <c r="I610" s="81" t="n">
        <v>-3.0558569e-09</v>
      </c>
      <c r="J610" s="81" t="n">
        <v>-0.00355134998</v>
      </c>
      <c r="K610" s="81" t="n">
        <v>0.0299613662</v>
      </c>
      <c r="L610" s="81" t="n">
        <v>6.28556776</v>
      </c>
      <c r="M610" s="81" t="n">
        <v>0.007834517399999999</v>
      </c>
      <c r="N610" s="81" t="n">
        <v>0.0694706142</v>
      </c>
      <c r="O610" s="81" t="n">
        <v>0.00151244446</v>
      </c>
      <c r="P610" s="81" t="n">
        <v>0.231214926</v>
      </c>
      <c r="Q610" s="81" t="n">
        <v>-0.06956019250000001</v>
      </c>
      <c r="R610" s="81" t="n">
        <v>0.00782442838</v>
      </c>
      <c r="S610" s="81" t="n">
        <v>0.000170344269</v>
      </c>
      <c r="T610" s="81" t="n">
        <v>7.51058865</v>
      </c>
      <c r="U610" s="80">
        <f>U599*'4 Transform Matrices'!Y611+V599*'4 Transform Matrices'!AC611+W599*'4 Transform Matrices'!AG611</f>
        <v/>
      </c>
      <c r="V610" s="80">
        <f>U599*'4 Transform Matrices'!Z611+V599*'4 Transform Matrices'!AD611+W599*'4 Transform Matrices'!AH611</f>
        <v/>
      </c>
      <c r="W610" s="80">
        <f>U599*'4 Transform Matrices'!AA611+V599*'4 Transform Matrices'!AE611+W599*'4 Transform Matrices'!AI611</f>
        <v/>
      </c>
      <c r="X610" s="80">
        <f>U599*'4 Transform Matrices'!AB611+V599*'4 Transform Matrices'!AF611+W599*'4 Transform Matrices'!AJ611+X599</f>
        <v/>
      </c>
      <c r="Y610" s="80">
        <f>Y599*'4 Transform Matrices'!Y611+Z599*'4 Transform Matrices'!AC611+AA599*'4 Transform Matrices'!AG611</f>
        <v/>
      </c>
      <c r="Z610" s="80">
        <f>Y599*'4 Transform Matrices'!Z611+Z599*'4 Transform Matrices'!AD611+AA599*'4 Transform Matrices'!AH611</f>
        <v/>
      </c>
      <c r="AA610" s="80">
        <f>Y599*'4 Transform Matrices'!AA611+Z599*'4 Transform Matrices'!AE611+AA599*'4 Transform Matrices'!AI611</f>
        <v/>
      </c>
      <c r="AB610" s="80">
        <f>Y599*'4 Transform Matrices'!AB611+Z599*'4 Transform Matrices'!AF611+AA599*'4 Transform Matrices'!AJ611+AB599</f>
        <v/>
      </c>
      <c r="AC610" s="80">
        <f>AC599*'4 Transform Matrices'!Y611+AD599*'4 Transform Matrices'!AC611+AE599*'4 Transform Matrices'!AG611</f>
        <v/>
      </c>
      <c r="AD610" s="80">
        <f>AC599*'4 Transform Matrices'!Z611+AD599*'4 Transform Matrices'!AD611+AE599*'4 Transform Matrices'!AH611</f>
        <v/>
      </c>
      <c r="AE610" s="80">
        <f>AC599*'4 Transform Matrices'!AA611+AD599*'4 Transform Matrices'!AE611+AE599*'4 Transform Matrices'!AI611</f>
        <v/>
      </c>
      <c r="AF610" s="80">
        <f>AC599*'4 Transform Matrices'!AB611+AD599*'4 Transform Matrices'!AF611+AE599*'4 Transform Matrices'!AJ611+AF599</f>
        <v/>
      </c>
      <c r="AG610" s="82">
        <f>MAX(ABS(I610-U610),ABS(J610-V610),ABS(K610-W610),ABS(L610-X610),ABS(M610-Y610),ABS(N610-Z610),ABS(O610-AA610),ABS(P610-AB610),ABS(Q610-AC610),ABS(R610-AD610),ABS(S610-AE610),ABS(T610-AF610))</f>
        <v/>
      </c>
      <c r="AI610" s="14" t="inlineStr"/>
    </row>
    <row r="611">
      <c r="A611" s="60" t="inlineStr">
        <is>
          <t>- Hub R</t>
        </is>
      </c>
      <c r="B611" s="52" t="inlineStr">
        <is>
          <t>ROV-12</t>
        </is>
      </c>
      <c r="C611" s="59" t="inlineStr">
        <is>
          <t>Sphere</t>
        </is>
      </c>
      <c r="D611" s="52" t="inlineStr">
        <is>
          <t>ROV-00</t>
        </is>
      </c>
      <c r="E611" s="52" t="n">
        <v>1</v>
      </c>
      <c r="F611" s="54">
        <f>L611</f>
        <v/>
      </c>
      <c r="G611" s="54">
        <f>P611</f>
        <v/>
      </c>
      <c r="H611" s="54">
        <f>T611</f>
        <v/>
      </c>
      <c r="I611" s="81" t="n">
        <v>-3.0558569e-09</v>
      </c>
      <c r="J611" s="81" t="n">
        <v>-0.00355134998</v>
      </c>
      <c r="K611" s="81" t="n">
        <v>0.0299613662</v>
      </c>
      <c r="L611" s="81" t="n">
        <v>5.70631456</v>
      </c>
      <c r="M611" s="81" t="n">
        <v>0.007834517399999999</v>
      </c>
      <c r="N611" s="81" t="n">
        <v>0.0694706142</v>
      </c>
      <c r="O611" s="81" t="n">
        <v>0.00151244446</v>
      </c>
      <c r="P611" s="81" t="n">
        <v>0.201974332</v>
      </c>
      <c r="Q611" s="81" t="n">
        <v>-0.06956019250000001</v>
      </c>
      <c r="R611" s="81" t="n">
        <v>0.00782442838</v>
      </c>
      <c r="S611" s="81" t="n">
        <v>0.000170344269</v>
      </c>
      <c r="T611" s="81" t="n">
        <v>7.50729561</v>
      </c>
      <c r="U611" s="80">
        <f>U599*'4 Transform Matrices'!Y612+V599*'4 Transform Matrices'!AC612+W599*'4 Transform Matrices'!AG612</f>
        <v/>
      </c>
      <c r="V611" s="80">
        <f>U599*'4 Transform Matrices'!Z612+V599*'4 Transform Matrices'!AD612+W599*'4 Transform Matrices'!AH612</f>
        <v/>
      </c>
      <c r="W611" s="80">
        <f>U599*'4 Transform Matrices'!AA612+V599*'4 Transform Matrices'!AE612+W599*'4 Transform Matrices'!AI612</f>
        <v/>
      </c>
      <c r="X611" s="80">
        <f>U599*'4 Transform Matrices'!AB612+V599*'4 Transform Matrices'!AF612+W599*'4 Transform Matrices'!AJ612+X599</f>
        <v/>
      </c>
      <c r="Y611" s="80">
        <f>Y599*'4 Transform Matrices'!Y612+Z599*'4 Transform Matrices'!AC612+AA599*'4 Transform Matrices'!AG612</f>
        <v/>
      </c>
      <c r="Z611" s="80">
        <f>Y599*'4 Transform Matrices'!Z612+Z599*'4 Transform Matrices'!AD612+AA599*'4 Transform Matrices'!AH612</f>
        <v/>
      </c>
      <c r="AA611" s="80">
        <f>Y599*'4 Transform Matrices'!AA612+Z599*'4 Transform Matrices'!AE612+AA599*'4 Transform Matrices'!AI612</f>
        <v/>
      </c>
      <c r="AB611" s="80">
        <f>Y599*'4 Transform Matrices'!AB612+Z599*'4 Transform Matrices'!AF612+AA599*'4 Transform Matrices'!AJ612+AB599</f>
        <v/>
      </c>
      <c r="AC611" s="80">
        <f>AC599*'4 Transform Matrices'!Y612+AD599*'4 Transform Matrices'!AC612+AE599*'4 Transform Matrices'!AG612</f>
        <v/>
      </c>
      <c r="AD611" s="80">
        <f>AC599*'4 Transform Matrices'!Z612+AD599*'4 Transform Matrices'!AD612+AE599*'4 Transform Matrices'!AH612</f>
        <v/>
      </c>
      <c r="AE611" s="80">
        <f>AC599*'4 Transform Matrices'!AA612+AD599*'4 Transform Matrices'!AE612+AE599*'4 Transform Matrices'!AI612</f>
        <v/>
      </c>
      <c r="AF611" s="80">
        <f>AC599*'4 Transform Matrices'!AB612+AD599*'4 Transform Matrices'!AF612+AE599*'4 Transform Matrices'!AJ612+AF599</f>
        <v/>
      </c>
      <c r="AG611" s="82">
        <f>MAX(ABS(I611-U611),ABS(J611-V611),ABS(K611-W611),ABS(L611-X611),ABS(M611-Y611),ABS(N611-Z611),ABS(O611-AA611),ABS(P611-AB611),ABS(Q611-AC611),ABS(R611-AD611),ABS(S611-AE611),ABS(T611-AF611))</f>
        <v/>
      </c>
      <c r="AI611" s="14" t="inlineStr"/>
    </row>
    <row r="612">
      <c r="A612" s="60" t="inlineStr">
        <is>
          <t>- Wheel L</t>
        </is>
      </c>
      <c r="B612" s="52" t="inlineStr">
        <is>
          <t>ROV-13</t>
        </is>
      </c>
      <c r="C612" s="58" t="inlineStr">
        <is>
          <t>Cylinder</t>
        </is>
      </c>
      <c r="D612" s="52" t="inlineStr">
        <is>
          <t>ROV-00</t>
        </is>
      </c>
      <c r="E612" s="52" t="n">
        <v>1</v>
      </c>
      <c r="F612" s="54">
        <f>L612</f>
        <v/>
      </c>
      <c r="G612" s="54">
        <f>P612</f>
        <v/>
      </c>
      <c r="H612" s="54">
        <f>T612</f>
        <v/>
      </c>
      <c r="I612" s="81" t="n">
        <v>-6.98481539e-09</v>
      </c>
      <c r="J612" s="81" t="n">
        <v>-0.008117371240000001</v>
      </c>
      <c r="K612" s="81" t="n">
        <v>0.0699098557</v>
      </c>
      <c r="L612" s="81" t="n">
        <v>6.2456193</v>
      </c>
      <c r="M612" s="81" t="n">
        <v>0.0179074667</v>
      </c>
      <c r="N612" s="81" t="n">
        <v>0.158789977</v>
      </c>
      <c r="O612" s="81" t="n">
        <v>0.00352903712</v>
      </c>
      <c r="P612" s="81" t="n">
        <v>0.204575568</v>
      </c>
      <c r="Q612" s="81" t="n">
        <v>-0.158994719</v>
      </c>
      <c r="R612" s="81" t="n">
        <v>0.0178844072</v>
      </c>
      <c r="S612" s="81" t="n">
        <v>0.000397469994</v>
      </c>
      <c r="T612" s="81" t="n">
        <v>7.72897959</v>
      </c>
      <c r="U612" s="80">
        <f>U599*'4 Transform Matrices'!Y613+V599*'4 Transform Matrices'!AC613+W599*'4 Transform Matrices'!AG613</f>
        <v/>
      </c>
      <c r="V612" s="80">
        <f>U599*'4 Transform Matrices'!Z613+V599*'4 Transform Matrices'!AD613+W599*'4 Transform Matrices'!AH613</f>
        <v/>
      </c>
      <c r="W612" s="80">
        <f>U599*'4 Transform Matrices'!AA613+V599*'4 Transform Matrices'!AE613+W599*'4 Transform Matrices'!AI613</f>
        <v/>
      </c>
      <c r="X612" s="80">
        <f>U599*'4 Transform Matrices'!AB613+V599*'4 Transform Matrices'!AF613+W599*'4 Transform Matrices'!AJ613+X599</f>
        <v/>
      </c>
      <c r="Y612" s="80">
        <f>Y599*'4 Transform Matrices'!Y613+Z599*'4 Transform Matrices'!AC613+AA599*'4 Transform Matrices'!AG613</f>
        <v/>
      </c>
      <c r="Z612" s="80">
        <f>Y599*'4 Transform Matrices'!Z613+Z599*'4 Transform Matrices'!AD613+AA599*'4 Transform Matrices'!AH613</f>
        <v/>
      </c>
      <c r="AA612" s="80">
        <f>Y599*'4 Transform Matrices'!AA613+Z599*'4 Transform Matrices'!AE613+AA599*'4 Transform Matrices'!AI613</f>
        <v/>
      </c>
      <c r="AB612" s="80">
        <f>Y599*'4 Transform Matrices'!AB613+Z599*'4 Transform Matrices'!AF613+AA599*'4 Transform Matrices'!AJ613+AB599</f>
        <v/>
      </c>
      <c r="AC612" s="80">
        <f>AC599*'4 Transform Matrices'!Y613+AD599*'4 Transform Matrices'!AC613+AE599*'4 Transform Matrices'!AG613</f>
        <v/>
      </c>
      <c r="AD612" s="80">
        <f>AC599*'4 Transform Matrices'!Z613+AD599*'4 Transform Matrices'!AD613+AE599*'4 Transform Matrices'!AH613</f>
        <v/>
      </c>
      <c r="AE612" s="80">
        <f>AC599*'4 Transform Matrices'!AA613+AD599*'4 Transform Matrices'!AE613+AE599*'4 Transform Matrices'!AI613</f>
        <v/>
      </c>
      <c r="AF612" s="80">
        <f>AC599*'4 Transform Matrices'!AB613+AD599*'4 Transform Matrices'!AF613+AE599*'4 Transform Matrices'!AJ613+AF599</f>
        <v/>
      </c>
      <c r="AG612" s="82">
        <f>MAX(ABS(I612-U612),ABS(J612-V612),ABS(K612-W612),ABS(L612-X612),ABS(M612-Y612),ABS(N612-Z612),ABS(O612-AA612),ABS(P612-AB612),ABS(Q612-AC612),ABS(R612-AD612),ABS(S612-AE612),ABS(T612-AF612))</f>
        <v/>
      </c>
      <c r="AI612" s="14" t="inlineStr">
        <is>
          <t>Spins with left track speed</t>
        </is>
      </c>
    </row>
    <row r="613">
      <c r="A613" s="60" t="inlineStr">
        <is>
          <t>- Wheel R</t>
        </is>
      </c>
      <c r="B613" s="52" t="inlineStr">
        <is>
          <t>ROV-14</t>
        </is>
      </c>
      <c r="C613" s="58" t="inlineStr">
        <is>
          <t>Cylinder</t>
        </is>
      </c>
      <c r="D613" s="52" t="inlineStr">
        <is>
          <t>ROV-00</t>
        </is>
      </c>
      <c r="E613" s="52" t="n">
        <v>1</v>
      </c>
      <c r="F613" s="54">
        <f>L613</f>
        <v/>
      </c>
      <c r="G613" s="54">
        <f>P613</f>
        <v/>
      </c>
      <c r="H613" s="54">
        <f>T613</f>
        <v/>
      </c>
      <c r="I613" s="81" t="n">
        <v>-6.98481539e-09</v>
      </c>
      <c r="J613" s="81" t="n">
        <v>-0.008117371240000001</v>
      </c>
      <c r="K613" s="81" t="n">
        <v>0.0699098557</v>
      </c>
      <c r="L613" s="81" t="n">
        <v>5.7462635</v>
      </c>
      <c r="M613" s="81" t="n">
        <v>0.0179074667</v>
      </c>
      <c r="N613" s="81" t="n">
        <v>0.158789977</v>
      </c>
      <c r="O613" s="81" t="n">
        <v>0.00352903712</v>
      </c>
      <c r="P613" s="81" t="n">
        <v>0.179368153</v>
      </c>
      <c r="Q613" s="81" t="n">
        <v>-0.158994719</v>
      </c>
      <c r="R613" s="81" t="n">
        <v>0.0178844072</v>
      </c>
      <c r="S613" s="81" t="n">
        <v>0.000397469994</v>
      </c>
      <c r="T613" s="81" t="n">
        <v>7.7261405</v>
      </c>
      <c r="U613" s="80">
        <f>U599*'4 Transform Matrices'!Y614+V599*'4 Transform Matrices'!AC614+W599*'4 Transform Matrices'!AG614</f>
        <v/>
      </c>
      <c r="V613" s="80">
        <f>U599*'4 Transform Matrices'!Z614+V599*'4 Transform Matrices'!AD614+W599*'4 Transform Matrices'!AH614</f>
        <v/>
      </c>
      <c r="W613" s="80">
        <f>U599*'4 Transform Matrices'!AA614+V599*'4 Transform Matrices'!AE614+W599*'4 Transform Matrices'!AI614</f>
        <v/>
      </c>
      <c r="X613" s="80">
        <f>U599*'4 Transform Matrices'!AB614+V599*'4 Transform Matrices'!AF614+W599*'4 Transform Matrices'!AJ614+X599</f>
        <v/>
      </c>
      <c r="Y613" s="80">
        <f>Y599*'4 Transform Matrices'!Y614+Z599*'4 Transform Matrices'!AC614+AA599*'4 Transform Matrices'!AG614</f>
        <v/>
      </c>
      <c r="Z613" s="80">
        <f>Y599*'4 Transform Matrices'!Z614+Z599*'4 Transform Matrices'!AD614+AA599*'4 Transform Matrices'!AH614</f>
        <v/>
      </c>
      <c r="AA613" s="80">
        <f>Y599*'4 Transform Matrices'!AA614+Z599*'4 Transform Matrices'!AE614+AA599*'4 Transform Matrices'!AI614</f>
        <v/>
      </c>
      <c r="AB613" s="80">
        <f>Y599*'4 Transform Matrices'!AB614+Z599*'4 Transform Matrices'!AF614+AA599*'4 Transform Matrices'!AJ614+AB599</f>
        <v/>
      </c>
      <c r="AC613" s="80">
        <f>AC599*'4 Transform Matrices'!Y614+AD599*'4 Transform Matrices'!AC614+AE599*'4 Transform Matrices'!AG614</f>
        <v/>
      </c>
      <c r="AD613" s="80">
        <f>AC599*'4 Transform Matrices'!Z614+AD599*'4 Transform Matrices'!AD614+AE599*'4 Transform Matrices'!AH614</f>
        <v/>
      </c>
      <c r="AE613" s="80">
        <f>AC599*'4 Transform Matrices'!AA614+AD599*'4 Transform Matrices'!AE614+AE599*'4 Transform Matrices'!AI614</f>
        <v/>
      </c>
      <c r="AF613" s="80">
        <f>AC599*'4 Transform Matrices'!AB614+AD599*'4 Transform Matrices'!AF614+AE599*'4 Transform Matrices'!AJ614+AF599</f>
        <v/>
      </c>
      <c r="AG613" s="82">
        <f>MAX(ABS(I613-U613),ABS(J613-V613),ABS(K613-W613),ABS(L613-X613),ABS(M613-Y613),ABS(N613-Z613),ABS(O613-AA613),ABS(P613-AB613),ABS(Q613-AC613),ABS(R613-AD613),ABS(S613-AE613),ABS(T613-AF613))</f>
        <v/>
      </c>
      <c r="AI613" s="14" t="inlineStr">
        <is>
          <t>Spins with right track speed</t>
        </is>
      </c>
    </row>
    <row r="614">
      <c r="A614" s="60" t="inlineStr">
        <is>
          <t>- Hub L</t>
        </is>
      </c>
      <c r="B614" s="52" t="inlineStr">
        <is>
          <t>ROV-15</t>
        </is>
      </c>
      <c r="C614" s="59" t="inlineStr">
        <is>
          <t>Sphere</t>
        </is>
      </c>
      <c r="D614" s="52" t="inlineStr">
        <is>
          <t>ROV-00</t>
        </is>
      </c>
      <c r="E614" s="52" t="n">
        <v>1</v>
      </c>
      <c r="F614" s="54">
        <f>L614</f>
        <v/>
      </c>
      <c r="G614" s="54">
        <f>P614</f>
        <v/>
      </c>
      <c r="H614" s="54">
        <f>T614</f>
        <v/>
      </c>
      <c r="I614" s="81" t="n">
        <v>-3.0558569e-09</v>
      </c>
      <c r="J614" s="81" t="n">
        <v>-0.00355134998</v>
      </c>
      <c r="K614" s="81" t="n">
        <v>0.0299613662</v>
      </c>
      <c r="L614" s="81" t="n">
        <v>6.28556776</v>
      </c>
      <c r="M614" s="81" t="n">
        <v>0.007834517399999999</v>
      </c>
      <c r="N614" s="81" t="n">
        <v>0.0694706142</v>
      </c>
      <c r="O614" s="81" t="n">
        <v>0.00151244446</v>
      </c>
      <c r="P614" s="81" t="n">
        <v>0.206592157</v>
      </c>
      <c r="Q614" s="81" t="n">
        <v>-0.06956019250000001</v>
      </c>
      <c r="R614" s="81" t="n">
        <v>0.00782442838</v>
      </c>
      <c r="S614" s="81" t="n">
        <v>0.000170344269</v>
      </c>
      <c r="T614" s="81" t="n">
        <v>7.72920656</v>
      </c>
      <c r="U614" s="80">
        <f>U599*'4 Transform Matrices'!Y615+V599*'4 Transform Matrices'!AC615+W599*'4 Transform Matrices'!AG615</f>
        <v/>
      </c>
      <c r="V614" s="80">
        <f>U599*'4 Transform Matrices'!Z615+V599*'4 Transform Matrices'!AD615+W599*'4 Transform Matrices'!AH615</f>
        <v/>
      </c>
      <c r="W614" s="80">
        <f>U599*'4 Transform Matrices'!AA615+V599*'4 Transform Matrices'!AE615+W599*'4 Transform Matrices'!AI615</f>
        <v/>
      </c>
      <c r="X614" s="80">
        <f>U599*'4 Transform Matrices'!AB615+V599*'4 Transform Matrices'!AF615+W599*'4 Transform Matrices'!AJ615+X599</f>
        <v/>
      </c>
      <c r="Y614" s="80">
        <f>Y599*'4 Transform Matrices'!Y615+Z599*'4 Transform Matrices'!AC615+AA599*'4 Transform Matrices'!AG615</f>
        <v/>
      </c>
      <c r="Z614" s="80">
        <f>Y599*'4 Transform Matrices'!Z615+Z599*'4 Transform Matrices'!AD615+AA599*'4 Transform Matrices'!AH615</f>
        <v/>
      </c>
      <c r="AA614" s="80">
        <f>Y599*'4 Transform Matrices'!AA615+Z599*'4 Transform Matrices'!AE615+AA599*'4 Transform Matrices'!AI615</f>
        <v/>
      </c>
      <c r="AB614" s="80">
        <f>Y599*'4 Transform Matrices'!AB615+Z599*'4 Transform Matrices'!AF615+AA599*'4 Transform Matrices'!AJ615+AB599</f>
        <v/>
      </c>
      <c r="AC614" s="80">
        <f>AC599*'4 Transform Matrices'!Y615+AD599*'4 Transform Matrices'!AC615+AE599*'4 Transform Matrices'!AG615</f>
        <v/>
      </c>
      <c r="AD614" s="80">
        <f>AC599*'4 Transform Matrices'!Z615+AD599*'4 Transform Matrices'!AD615+AE599*'4 Transform Matrices'!AH615</f>
        <v/>
      </c>
      <c r="AE614" s="80">
        <f>AC599*'4 Transform Matrices'!AA615+AD599*'4 Transform Matrices'!AE615+AE599*'4 Transform Matrices'!AI615</f>
        <v/>
      </c>
      <c r="AF614" s="80">
        <f>AC599*'4 Transform Matrices'!AB615+AD599*'4 Transform Matrices'!AF615+AE599*'4 Transform Matrices'!AJ615+AF599</f>
        <v/>
      </c>
      <c r="AG614" s="82">
        <f>MAX(ABS(I614-U614),ABS(J614-V614),ABS(K614-W614),ABS(L614-X614),ABS(M614-Y614),ABS(N614-Z614),ABS(O614-AA614),ABS(P614-AB614),ABS(Q614-AC614),ABS(R614-AD614),ABS(S614-AE614),ABS(T614-AF614))</f>
        <v/>
      </c>
      <c r="AI614" s="14" t="inlineStr"/>
    </row>
    <row r="615">
      <c r="A615" s="60" t="inlineStr">
        <is>
          <t>- Hub R</t>
        </is>
      </c>
      <c r="B615" s="52" t="inlineStr">
        <is>
          <t>ROV-16</t>
        </is>
      </c>
      <c r="C615" s="59" t="inlineStr">
        <is>
          <t>Sphere</t>
        </is>
      </c>
      <c r="D615" s="52" t="inlineStr">
        <is>
          <t>ROV-00</t>
        </is>
      </c>
      <c r="E615" s="52" t="n">
        <v>1</v>
      </c>
      <c r="F615" s="54">
        <f>L615</f>
        <v/>
      </c>
      <c r="G615" s="54">
        <f>P615</f>
        <v/>
      </c>
      <c r="H615" s="54">
        <f>T615</f>
        <v/>
      </c>
      <c r="I615" s="81" t="n">
        <v>-3.0558569e-09</v>
      </c>
      <c r="J615" s="81" t="n">
        <v>-0.00355134998</v>
      </c>
      <c r="K615" s="81" t="n">
        <v>0.0299613662</v>
      </c>
      <c r="L615" s="81" t="n">
        <v>5.70631456</v>
      </c>
      <c r="M615" s="81" t="n">
        <v>0.007834517399999999</v>
      </c>
      <c r="N615" s="81" t="n">
        <v>0.0694706142</v>
      </c>
      <c r="O615" s="81" t="n">
        <v>0.00151244446</v>
      </c>
      <c r="P615" s="81" t="n">
        <v>0.177351564</v>
      </c>
      <c r="Q615" s="81" t="n">
        <v>-0.06956019250000001</v>
      </c>
      <c r="R615" s="81" t="n">
        <v>0.00782442838</v>
      </c>
      <c r="S615" s="81" t="n">
        <v>0.000170344269</v>
      </c>
      <c r="T615" s="81" t="n">
        <v>7.72591305</v>
      </c>
      <c r="U615" s="80">
        <f>U599*'4 Transform Matrices'!Y616+V599*'4 Transform Matrices'!AC616+W599*'4 Transform Matrices'!AG616</f>
        <v/>
      </c>
      <c r="V615" s="80">
        <f>U599*'4 Transform Matrices'!Z616+V599*'4 Transform Matrices'!AD616+W599*'4 Transform Matrices'!AH616</f>
        <v/>
      </c>
      <c r="W615" s="80">
        <f>U599*'4 Transform Matrices'!AA616+V599*'4 Transform Matrices'!AE616+W599*'4 Transform Matrices'!AI616</f>
        <v/>
      </c>
      <c r="X615" s="80">
        <f>U599*'4 Transform Matrices'!AB616+V599*'4 Transform Matrices'!AF616+W599*'4 Transform Matrices'!AJ616+X599</f>
        <v/>
      </c>
      <c r="Y615" s="80">
        <f>Y599*'4 Transform Matrices'!Y616+Z599*'4 Transform Matrices'!AC616+AA599*'4 Transform Matrices'!AG616</f>
        <v/>
      </c>
      <c r="Z615" s="80">
        <f>Y599*'4 Transform Matrices'!Z616+Z599*'4 Transform Matrices'!AD616+AA599*'4 Transform Matrices'!AH616</f>
        <v/>
      </c>
      <c r="AA615" s="80">
        <f>Y599*'4 Transform Matrices'!AA616+Z599*'4 Transform Matrices'!AE616+AA599*'4 Transform Matrices'!AI616</f>
        <v/>
      </c>
      <c r="AB615" s="80">
        <f>Y599*'4 Transform Matrices'!AB616+Z599*'4 Transform Matrices'!AF616+AA599*'4 Transform Matrices'!AJ616+AB599</f>
        <v/>
      </c>
      <c r="AC615" s="80">
        <f>AC599*'4 Transform Matrices'!Y616+AD599*'4 Transform Matrices'!AC616+AE599*'4 Transform Matrices'!AG616</f>
        <v/>
      </c>
      <c r="AD615" s="80">
        <f>AC599*'4 Transform Matrices'!Z616+AD599*'4 Transform Matrices'!AD616+AE599*'4 Transform Matrices'!AH616</f>
        <v/>
      </c>
      <c r="AE615" s="80">
        <f>AC599*'4 Transform Matrices'!AA616+AD599*'4 Transform Matrices'!AE616+AE599*'4 Transform Matrices'!AI616</f>
        <v/>
      </c>
      <c r="AF615" s="80">
        <f>AC599*'4 Transform Matrices'!AB616+AD599*'4 Transform Matrices'!AF616+AE599*'4 Transform Matrices'!AJ616+AF599</f>
        <v/>
      </c>
      <c r="AG615" s="82">
        <f>MAX(ABS(I615-U615),ABS(J615-V615),ABS(K615-W615),ABS(L615-X615),ABS(M615-Y615),ABS(N615-Z615),ABS(O615-AA615),ABS(P615-AB615),ABS(Q615-AC615),ABS(R615-AD615),ABS(S615-AE615),ABS(T615-AF615))</f>
        <v/>
      </c>
      <c r="AI615" s="14" t="inlineStr"/>
    </row>
    <row r="616">
      <c r="A616" s="60" t="inlineStr">
        <is>
          <t>- IR sensor bar</t>
        </is>
      </c>
      <c r="B616" s="52" t="inlineStr">
        <is>
          <t>ROV-17</t>
        </is>
      </c>
      <c r="C616" s="63" t="inlineStr">
        <is>
          <t>Cube</t>
        </is>
      </c>
      <c r="D616" s="52" t="inlineStr">
        <is>
          <t>ROV-00</t>
        </is>
      </c>
      <c r="E616" s="52" t="n">
        <v>1</v>
      </c>
      <c r="F616" s="54">
        <f>L616</f>
        <v/>
      </c>
      <c r="G616" s="54">
        <f>P616</f>
        <v/>
      </c>
      <c r="H616" s="54">
        <f>T616</f>
        <v/>
      </c>
      <c r="I616" s="81" t="n">
        <v>0.299613684</v>
      </c>
      <c r="J616" s="81" t="n">
        <v>-0.0010146714</v>
      </c>
      <c r="K616" s="81" t="n">
        <v>0</v>
      </c>
      <c r="L616" s="81" t="n">
        <v>5.99644852</v>
      </c>
      <c r="M616" s="81" t="n">
        <v>0.0151244439</v>
      </c>
      <c r="N616" s="81" t="n">
        <v>0.0198487472</v>
      </c>
      <c r="O616" s="81" t="n">
        <v>-0.00447686715</v>
      </c>
      <c r="P616" s="81" t="n">
        <v>0.173093751</v>
      </c>
      <c r="Q616" s="81" t="n">
        <v>0.00170345593</v>
      </c>
      <c r="R616" s="81" t="n">
        <v>0.0022355509</v>
      </c>
      <c r="S616" s="81" t="n">
        <v>0.0397486798</v>
      </c>
      <c r="T616" s="81" t="n">
        <v>7.80593967</v>
      </c>
      <c r="U616" s="80">
        <f>U599*'4 Transform Matrices'!Y617+V599*'4 Transform Matrices'!AC617+W599*'4 Transform Matrices'!AG617</f>
        <v/>
      </c>
      <c r="V616" s="80">
        <f>U599*'4 Transform Matrices'!Z617+V599*'4 Transform Matrices'!AD617+W599*'4 Transform Matrices'!AH617</f>
        <v/>
      </c>
      <c r="W616" s="80">
        <f>U599*'4 Transform Matrices'!AA617+V599*'4 Transform Matrices'!AE617+W599*'4 Transform Matrices'!AI617</f>
        <v/>
      </c>
      <c r="X616" s="80">
        <f>U599*'4 Transform Matrices'!AB617+V599*'4 Transform Matrices'!AF617+W599*'4 Transform Matrices'!AJ617+X599</f>
        <v/>
      </c>
      <c r="Y616" s="80">
        <f>Y599*'4 Transform Matrices'!Y617+Z599*'4 Transform Matrices'!AC617+AA599*'4 Transform Matrices'!AG617</f>
        <v/>
      </c>
      <c r="Z616" s="80">
        <f>Y599*'4 Transform Matrices'!Z617+Z599*'4 Transform Matrices'!AD617+AA599*'4 Transform Matrices'!AH617</f>
        <v/>
      </c>
      <c r="AA616" s="80">
        <f>Y599*'4 Transform Matrices'!AA617+Z599*'4 Transform Matrices'!AE617+AA599*'4 Transform Matrices'!AI617</f>
        <v/>
      </c>
      <c r="AB616" s="80">
        <f>Y599*'4 Transform Matrices'!AB617+Z599*'4 Transform Matrices'!AF617+AA599*'4 Transform Matrices'!AJ617+AB599</f>
        <v/>
      </c>
      <c r="AC616" s="80">
        <f>AC599*'4 Transform Matrices'!Y617+AD599*'4 Transform Matrices'!AC617+AE599*'4 Transform Matrices'!AG617</f>
        <v/>
      </c>
      <c r="AD616" s="80">
        <f>AC599*'4 Transform Matrices'!Z617+AD599*'4 Transform Matrices'!AD617+AE599*'4 Transform Matrices'!AH617</f>
        <v/>
      </c>
      <c r="AE616" s="80">
        <f>AC599*'4 Transform Matrices'!AA617+AD599*'4 Transform Matrices'!AE617+AE599*'4 Transform Matrices'!AI617</f>
        <v/>
      </c>
      <c r="AF616" s="80">
        <f>AC599*'4 Transform Matrices'!AB617+AD599*'4 Transform Matrices'!AF617+AE599*'4 Transform Matrices'!AJ617+AF599</f>
        <v/>
      </c>
      <c r="AG616" s="82">
        <f>MAX(ABS(I616-U616),ABS(J616-V616),ABS(K616-W616),ABS(L616-X616),ABS(M616-Y616),ABS(N616-Z616),ABS(O616-AA616),ABS(P616-AB616),ABS(Q616-AC616),ABS(R616-AD616),ABS(S616-AE616),ABS(T616-AF616))</f>
        <v/>
      </c>
      <c r="AI616" s="14" t="inlineStr"/>
    </row>
    <row r="617">
      <c r="A617" s="60" t="inlineStr">
        <is>
          <t>- IR sensor</t>
        </is>
      </c>
      <c r="B617" s="52" t="inlineStr">
        <is>
          <t>ROV-18</t>
        </is>
      </c>
      <c r="C617" s="59" t="inlineStr">
        <is>
          <t>Sphere</t>
        </is>
      </c>
      <c r="D617" s="52" t="inlineStr">
        <is>
          <t>ROV-00</t>
        </is>
      </c>
      <c r="E617" s="52" t="n">
        <v>1</v>
      </c>
      <c r="F617" s="54">
        <f>L617</f>
        <v/>
      </c>
      <c r="G617" s="54">
        <f>P617</f>
        <v/>
      </c>
      <c r="H617" s="54">
        <f>T617</f>
        <v/>
      </c>
      <c r="I617" s="81" t="n">
        <v>0.0249678064</v>
      </c>
      <c r="J617" s="81" t="n">
        <v>-0.00126833923</v>
      </c>
      <c r="K617" s="81" t="n">
        <v>0</v>
      </c>
      <c r="L617" s="81" t="n">
        <v>5.87736416</v>
      </c>
      <c r="M617" s="81" t="n">
        <v>0.00126037037</v>
      </c>
      <c r="N617" s="81" t="n">
        <v>0.0248109344</v>
      </c>
      <c r="O617" s="81" t="n">
        <v>-0.00279804203</v>
      </c>
      <c r="P617" s="81" t="n">
        <v>0.1510382</v>
      </c>
      <c r="Q617" s="81" t="n">
        <v>0.000141954661</v>
      </c>
      <c r="R617" s="81" t="n">
        <v>0.00279443874</v>
      </c>
      <c r="S617" s="81" t="n">
        <v>0.0248429254</v>
      </c>
      <c r="T617" s="81" t="n">
        <v>7.81351852</v>
      </c>
      <c r="U617" s="80">
        <f>U599*'4 Transform Matrices'!Y618+V599*'4 Transform Matrices'!AC618+W599*'4 Transform Matrices'!AG618</f>
        <v/>
      </c>
      <c r="V617" s="80">
        <f>U599*'4 Transform Matrices'!Z618+V599*'4 Transform Matrices'!AD618+W599*'4 Transform Matrices'!AH618</f>
        <v/>
      </c>
      <c r="W617" s="80">
        <f>U599*'4 Transform Matrices'!AA618+V599*'4 Transform Matrices'!AE618+W599*'4 Transform Matrices'!AI618</f>
        <v/>
      </c>
      <c r="X617" s="80">
        <f>U599*'4 Transform Matrices'!AB618+V599*'4 Transform Matrices'!AF618+W599*'4 Transform Matrices'!AJ618+X599</f>
        <v/>
      </c>
      <c r="Y617" s="80">
        <f>Y599*'4 Transform Matrices'!Y618+Z599*'4 Transform Matrices'!AC618+AA599*'4 Transform Matrices'!AG618</f>
        <v/>
      </c>
      <c r="Z617" s="80">
        <f>Y599*'4 Transform Matrices'!Z618+Z599*'4 Transform Matrices'!AD618+AA599*'4 Transform Matrices'!AH618</f>
        <v/>
      </c>
      <c r="AA617" s="80">
        <f>Y599*'4 Transform Matrices'!AA618+Z599*'4 Transform Matrices'!AE618+AA599*'4 Transform Matrices'!AI618</f>
        <v/>
      </c>
      <c r="AB617" s="80">
        <f>Y599*'4 Transform Matrices'!AB618+Z599*'4 Transform Matrices'!AF618+AA599*'4 Transform Matrices'!AJ618+AB599</f>
        <v/>
      </c>
      <c r="AC617" s="80">
        <f>AC599*'4 Transform Matrices'!Y618+AD599*'4 Transform Matrices'!AC618+AE599*'4 Transform Matrices'!AG618</f>
        <v/>
      </c>
      <c r="AD617" s="80">
        <f>AC599*'4 Transform Matrices'!Z618+AD599*'4 Transform Matrices'!AD618+AE599*'4 Transform Matrices'!AH618</f>
        <v/>
      </c>
      <c r="AE617" s="80">
        <f>AC599*'4 Transform Matrices'!AA618+AD599*'4 Transform Matrices'!AE618+AE599*'4 Transform Matrices'!AI618</f>
        <v/>
      </c>
      <c r="AF617" s="80">
        <f>AC599*'4 Transform Matrices'!AB618+AD599*'4 Transform Matrices'!AF618+AE599*'4 Transform Matrices'!AJ618+AF599</f>
        <v/>
      </c>
      <c r="AG617" s="82">
        <f>MAX(ABS(I617-U617),ABS(J617-V617),ABS(K617-W617),ABS(L617-X617),ABS(M617-Y617),ABS(N617-Z617),ABS(O617-AA617),ABS(P617-AB617),ABS(Q617-AC617),ABS(R617-AD617),ABS(S617-AE617),ABS(T617-AF617))</f>
        <v/>
      </c>
      <c r="AI617" s="14" t="inlineStr"/>
    </row>
    <row r="618">
      <c r="A618" s="60" t="inlineStr">
        <is>
          <t>- IR sensor</t>
        </is>
      </c>
      <c r="B618" s="52" t="inlineStr">
        <is>
          <t>ROV-19</t>
        </is>
      </c>
      <c r="C618" s="59" t="inlineStr">
        <is>
          <t>Sphere</t>
        </is>
      </c>
      <c r="D618" s="52" t="inlineStr">
        <is>
          <t>ROV-00</t>
        </is>
      </c>
      <c r="E618" s="52" t="n">
        <v>1</v>
      </c>
      <c r="F618" s="54">
        <f>L618</f>
        <v/>
      </c>
      <c r="G618" s="54">
        <f>P618</f>
        <v/>
      </c>
      <c r="H618" s="54">
        <f>T618</f>
        <v/>
      </c>
      <c r="I618" s="81" t="n">
        <v>0.0249678064</v>
      </c>
      <c r="J618" s="81" t="n">
        <v>-0.00126833923</v>
      </c>
      <c r="K618" s="81" t="n">
        <v>0</v>
      </c>
      <c r="L618" s="81" t="n">
        <v>5.93728685</v>
      </c>
      <c r="M618" s="81" t="n">
        <v>0.00126037037</v>
      </c>
      <c r="N618" s="81" t="n">
        <v>0.0248109344</v>
      </c>
      <c r="O618" s="81" t="n">
        <v>-0.00279804203</v>
      </c>
      <c r="P618" s="81" t="n">
        <v>0.154063091</v>
      </c>
      <c r="Q618" s="81" t="n">
        <v>0.000141954661</v>
      </c>
      <c r="R618" s="81" t="n">
        <v>0.00279443874</v>
      </c>
      <c r="S618" s="81" t="n">
        <v>0.0248429254</v>
      </c>
      <c r="T618" s="81" t="n">
        <v>7.81385946</v>
      </c>
      <c r="U618" s="80">
        <f>U599*'4 Transform Matrices'!Y619+V599*'4 Transform Matrices'!AC619+W599*'4 Transform Matrices'!AG619</f>
        <v/>
      </c>
      <c r="V618" s="80">
        <f>U599*'4 Transform Matrices'!Z619+V599*'4 Transform Matrices'!AD619+W599*'4 Transform Matrices'!AH619</f>
        <v/>
      </c>
      <c r="W618" s="80">
        <f>U599*'4 Transform Matrices'!AA619+V599*'4 Transform Matrices'!AE619+W599*'4 Transform Matrices'!AI619</f>
        <v/>
      </c>
      <c r="X618" s="80">
        <f>U599*'4 Transform Matrices'!AB619+V599*'4 Transform Matrices'!AF619+W599*'4 Transform Matrices'!AJ619+X599</f>
        <v/>
      </c>
      <c r="Y618" s="80">
        <f>Y599*'4 Transform Matrices'!Y619+Z599*'4 Transform Matrices'!AC619+AA599*'4 Transform Matrices'!AG619</f>
        <v/>
      </c>
      <c r="Z618" s="80">
        <f>Y599*'4 Transform Matrices'!Z619+Z599*'4 Transform Matrices'!AD619+AA599*'4 Transform Matrices'!AH619</f>
        <v/>
      </c>
      <c r="AA618" s="80">
        <f>Y599*'4 Transform Matrices'!AA619+Z599*'4 Transform Matrices'!AE619+AA599*'4 Transform Matrices'!AI619</f>
        <v/>
      </c>
      <c r="AB618" s="80">
        <f>Y599*'4 Transform Matrices'!AB619+Z599*'4 Transform Matrices'!AF619+AA599*'4 Transform Matrices'!AJ619+AB599</f>
        <v/>
      </c>
      <c r="AC618" s="80">
        <f>AC599*'4 Transform Matrices'!Y619+AD599*'4 Transform Matrices'!AC619+AE599*'4 Transform Matrices'!AG619</f>
        <v/>
      </c>
      <c r="AD618" s="80">
        <f>AC599*'4 Transform Matrices'!Z619+AD599*'4 Transform Matrices'!AD619+AE599*'4 Transform Matrices'!AH619</f>
        <v/>
      </c>
      <c r="AE618" s="80">
        <f>AC599*'4 Transform Matrices'!AA619+AD599*'4 Transform Matrices'!AE619+AE599*'4 Transform Matrices'!AI619</f>
        <v/>
      </c>
      <c r="AF618" s="80">
        <f>AC599*'4 Transform Matrices'!AB619+AD599*'4 Transform Matrices'!AF619+AE599*'4 Transform Matrices'!AJ619+AF599</f>
        <v/>
      </c>
      <c r="AG618" s="82">
        <f>MAX(ABS(I618-U618),ABS(J618-V618),ABS(K618-W618),ABS(L618-X618),ABS(M618-Y618),ABS(N618-Z618),ABS(O618-AA618),ABS(P618-AB618),ABS(Q618-AC618),ABS(R618-AD618),ABS(S618-AE618),ABS(T618-AF618))</f>
        <v/>
      </c>
      <c r="AI618" s="14" t="inlineStr"/>
    </row>
    <row r="619">
      <c r="A619" s="60" t="inlineStr">
        <is>
          <t>- IR sensor</t>
        </is>
      </c>
      <c r="B619" s="52" t="inlineStr">
        <is>
          <t>ROV-20</t>
        </is>
      </c>
      <c r="C619" s="59" t="inlineStr">
        <is>
          <t>Sphere</t>
        </is>
      </c>
      <c r="D619" s="52" t="inlineStr">
        <is>
          <t>ROV-00</t>
        </is>
      </c>
      <c r="E619" s="52" t="n">
        <v>1</v>
      </c>
      <c r="F619" s="54">
        <f>L619</f>
        <v/>
      </c>
      <c r="G619" s="54">
        <f>P619</f>
        <v/>
      </c>
      <c r="H619" s="54">
        <f>T619</f>
        <v/>
      </c>
      <c r="I619" s="81" t="n">
        <v>0.0249678064</v>
      </c>
      <c r="J619" s="81" t="n">
        <v>-0.00126833923</v>
      </c>
      <c r="K619" s="81" t="n">
        <v>0</v>
      </c>
      <c r="L619" s="81" t="n">
        <v>5.99720955</v>
      </c>
      <c r="M619" s="81" t="n">
        <v>0.00126037037</v>
      </c>
      <c r="N619" s="81" t="n">
        <v>0.0248109344</v>
      </c>
      <c r="O619" s="81" t="n">
        <v>-0.00279804203</v>
      </c>
      <c r="P619" s="81" t="n">
        <v>0.157087982</v>
      </c>
      <c r="Q619" s="81" t="n">
        <v>0.000141954661</v>
      </c>
      <c r="R619" s="81" t="n">
        <v>0.00279443874</v>
      </c>
      <c r="S619" s="81" t="n">
        <v>0.0248429254</v>
      </c>
      <c r="T619" s="81" t="n">
        <v>7.81419992</v>
      </c>
      <c r="U619" s="80">
        <f>U599*'4 Transform Matrices'!Y620+V599*'4 Transform Matrices'!AC620+W599*'4 Transform Matrices'!AG620</f>
        <v/>
      </c>
      <c r="V619" s="80">
        <f>U599*'4 Transform Matrices'!Z620+V599*'4 Transform Matrices'!AD620+W599*'4 Transform Matrices'!AH620</f>
        <v/>
      </c>
      <c r="W619" s="80">
        <f>U599*'4 Transform Matrices'!AA620+V599*'4 Transform Matrices'!AE620+W599*'4 Transform Matrices'!AI620</f>
        <v/>
      </c>
      <c r="X619" s="80">
        <f>U599*'4 Transform Matrices'!AB620+V599*'4 Transform Matrices'!AF620+W599*'4 Transform Matrices'!AJ620+X599</f>
        <v/>
      </c>
      <c r="Y619" s="80">
        <f>Y599*'4 Transform Matrices'!Y620+Z599*'4 Transform Matrices'!AC620+AA599*'4 Transform Matrices'!AG620</f>
        <v/>
      </c>
      <c r="Z619" s="80">
        <f>Y599*'4 Transform Matrices'!Z620+Z599*'4 Transform Matrices'!AD620+AA599*'4 Transform Matrices'!AH620</f>
        <v/>
      </c>
      <c r="AA619" s="80">
        <f>Y599*'4 Transform Matrices'!AA620+Z599*'4 Transform Matrices'!AE620+AA599*'4 Transform Matrices'!AI620</f>
        <v/>
      </c>
      <c r="AB619" s="80">
        <f>Y599*'4 Transform Matrices'!AB620+Z599*'4 Transform Matrices'!AF620+AA599*'4 Transform Matrices'!AJ620+AB599</f>
        <v/>
      </c>
      <c r="AC619" s="80">
        <f>AC599*'4 Transform Matrices'!Y620+AD599*'4 Transform Matrices'!AC620+AE599*'4 Transform Matrices'!AG620</f>
        <v/>
      </c>
      <c r="AD619" s="80">
        <f>AC599*'4 Transform Matrices'!Z620+AD599*'4 Transform Matrices'!AD620+AE599*'4 Transform Matrices'!AH620</f>
        <v/>
      </c>
      <c r="AE619" s="80">
        <f>AC599*'4 Transform Matrices'!AA620+AD599*'4 Transform Matrices'!AE620+AE599*'4 Transform Matrices'!AI620</f>
        <v/>
      </c>
      <c r="AF619" s="80">
        <f>AC599*'4 Transform Matrices'!AB620+AD599*'4 Transform Matrices'!AF620+AE599*'4 Transform Matrices'!AJ620+AF599</f>
        <v/>
      </c>
      <c r="AG619" s="82">
        <f>MAX(ABS(I619-U619),ABS(J619-V619),ABS(K619-W619),ABS(L619-X619),ABS(M619-Y619),ABS(N619-Z619),ABS(O619-AA619),ABS(P619-AB619),ABS(Q619-AC619),ABS(R619-AD619),ABS(S619-AE619),ABS(T619-AF619))</f>
        <v/>
      </c>
      <c r="AI619" s="14" t="inlineStr"/>
    </row>
    <row r="620">
      <c r="A620" s="60" t="inlineStr">
        <is>
          <t>- IR sensor</t>
        </is>
      </c>
      <c r="B620" s="52" t="inlineStr">
        <is>
          <t>ROV-21</t>
        </is>
      </c>
      <c r="C620" s="59" t="inlineStr">
        <is>
          <t>Sphere</t>
        </is>
      </c>
      <c r="D620" s="52" t="inlineStr">
        <is>
          <t>ROV-00</t>
        </is>
      </c>
      <c r="E620" s="52" t="n">
        <v>1</v>
      </c>
      <c r="F620" s="54">
        <f>L620</f>
        <v/>
      </c>
      <c r="G620" s="54">
        <f>P620</f>
        <v/>
      </c>
      <c r="H620" s="54">
        <f>T620</f>
        <v/>
      </c>
      <c r="I620" s="81" t="n">
        <v>0.0249678064</v>
      </c>
      <c r="J620" s="81" t="n">
        <v>-0.00126833923</v>
      </c>
      <c r="K620" s="81" t="n">
        <v>0</v>
      </c>
      <c r="L620" s="81" t="n">
        <v>6.05713224</v>
      </c>
      <c r="M620" s="81" t="n">
        <v>0.00126037037</v>
      </c>
      <c r="N620" s="81" t="n">
        <v>0.0248109344</v>
      </c>
      <c r="O620" s="81" t="n">
        <v>-0.00279804203</v>
      </c>
      <c r="P620" s="81" t="n">
        <v>0.160112858</v>
      </c>
      <c r="Q620" s="81" t="n">
        <v>0.000141954661</v>
      </c>
      <c r="R620" s="81" t="n">
        <v>0.00279443874</v>
      </c>
      <c r="S620" s="81" t="n">
        <v>0.0248429254</v>
      </c>
      <c r="T620" s="81" t="n">
        <v>7.81454086</v>
      </c>
      <c r="U620" s="80">
        <f>U599*'4 Transform Matrices'!Y621+V599*'4 Transform Matrices'!AC621+W599*'4 Transform Matrices'!AG621</f>
        <v/>
      </c>
      <c r="V620" s="80">
        <f>U599*'4 Transform Matrices'!Z621+V599*'4 Transform Matrices'!AD621+W599*'4 Transform Matrices'!AH621</f>
        <v/>
      </c>
      <c r="W620" s="80">
        <f>U599*'4 Transform Matrices'!AA621+V599*'4 Transform Matrices'!AE621+W599*'4 Transform Matrices'!AI621</f>
        <v/>
      </c>
      <c r="X620" s="80">
        <f>U599*'4 Transform Matrices'!AB621+V599*'4 Transform Matrices'!AF621+W599*'4 Transform Matrices'!AJ621+X599</f>
        <v/>
      </c>
      <c r="Y620" s="80">
        <f>Y599*'4 Transform Matrices'!Y621+Z599*'4 Transform Matrices'!AC621+AA599*'4 Transform Matrices'!AG621</f>
        <v/>
      </c>
      <c r="Z620" s="80">
        <f>Y599*'4 Transform Matrices'!Z621+Z599*'4 Transform Matrices'!AD621+AA599*'4 Transform Matrices'!AH621</f>
        <v/>
      </c>
      <c r="AA620" s="80">
        <f>Y599*'4 Transform Matrices'!AA621+Z599*'4 Transform Matrices'!AE621+AA599*'4 Transform Matrices'!AI621</f>
        <v/>
      </c>
      <c r="AB620" s="80">
        <f>Y599*'4 Transform Matrices'!AB621+Z599*'4 Transform Matrices'!AF621+AA599*'4 Transform Matrices'!AJ621+AB599</f>
        <v/>
      </c>
      <c r="AC620" s="80">
        <f>AC599*'4 Transform Matrices'!Y621+AD599*'4 Transform Matrices'!AC621+AE599*'4 Transform Matrices'!AG621</f>
        <v/>
      </c>
      <c r="AD620" s="80">
        <f>AC599*'4 Transform Matrices'!Z621+AD599*'4 Transform Matrices'!AD621+AE599*'4 Transform Matrices'!AH621</f>
        <v/>
      </c>
      <c r="AE620" s="80">
        <f>AC599*'4 Transform Matrices'!AA621+AD599*'4 Transform Matrices'!AE621+AE599*'4 Transform Matrices'!AI621</f>
        <v/>
      </c>
      <c r="AF620" s="80">
        <f>AC599*'4 Transform Matrices'!AB621+AD599*'4 Transform Matrices'!AF621+AE599*'4 Transform Matrices'!AJ621+AF599</f>
        <v/>
      </c>
      <c r="AG620" s="82">
        <f>MAX(ABS(I620-U620),ABS(J620-V620),ABS(K620-W620),ABS(L620-X620),ABS(M620-Y620),ABS(N620-Z620),ABS(O620-AA620),ABS(P620-AB620),ABS(Q620-AC620),ABS(R620-AD620),ABS(S620-AE620),ABS(T620-AF620))</f>
        <v/>
      </c>
      <c r="AI620" s="14" t="inlineStr"/>
    </row>
    <row r="621">
      <c r="A621" s="60" t="inlineStr">
        <is>
          <t>- IR sensor</t>
        </is>
      </c>
      <c r="B621" s="52" t="inlineStr">
        <is>
          <t>ROV-22</t>
        </is>
      </c>
      <c r="C621" s="59" t="inlineStr">
        <is>
          <t>Sphere</t>
        </is>
      </c>
      <c r="D621" s="52" t="inlineStr">
        <is>
          <t>ROV-00</t>
        </is>
      </c>
      <c r="E621" s="52" t="n">
        <v>1</v>
      </c>
      <c r="F621" s="54">
        <f>L621</f>
        <v/>
      </c>
      <c r="G621" s="54">
        <f>P621</f>
        <v/>
      </c>
      <c r="H621" s="54">
        <f>T621</f>
        <v/>
      </c>
      <c r="I621" s="81" t="n">
        <v>0.0249678064</v>
      </c>
      <c r="J621" s="81" t="n">
        <v>-0.00126833923</v>
      </c>
      <c r="K621" s="81" t="n">
        <v>0</v>
      </c>
      <c r="L621" s="81" t="n">
        <v>6.11705494</v>
      </c>
      <c r="M621" s="81" t="n">
        <v>0.00126037037</v>
      </c>
      <c r="N621" s="81" t="n">
        <v>0.0248109344</v>
      </c>
      <c r="O621" s="81" t="n">
        <v>-0.00279804203</v>
      </c>
      <c r="P621" s="81" t="n">
        <v>0.163137749</v>
      </c>
      <c r="Q621" s="81" t="n">
        <v>0.000141954661</v>
      </c>
      <c r="R621" s="81" t="n">
        <v>0.00279443874</v>
      </c>
      <c r="S621" s="81" t="n">
        <v>0.0248429254</v>
      </c>
      <c r="T621" s="81" t="n">
        <v>7.81488132</v>
      </c>
      <c r="U621" s="80">
        <f>U599*'4 Transform Matrices'!Y622+V599*'4 Transform Matrices'!AC622+W599*'4 Transform Matrices'!AG622</f>
        <v/>
      </c>
      <c r="V621" s="80">
        <f>U599*'4 Transform Matrices'!Z622+V599*'4 Transform Matrices'!AD622+W599*'4 Transform Matrices'!AH622</f>
        <v/>
      </c>
      <c r="W621" s="80">
        <f>U599*'4 Transform Matrices'!AA622+V599*'4 Transform Matrices'!AE622+W599*'4 Transform Matrices'!AI622</f>
        <v/>
      </c>
      <c r="X621" s="80">
        <f>U599*'4 Transform Matrices'!AB622+V599*'4 Transform Matrices'!AF622+W599*'4 Transform Matrices'!AJ622+X599</f>
        <v/>
      </c>
      <c r="Y621" s="80">
        <f>Y599*'4 Transform Matrices'!Y622+Z599*'4 Transform Matrices'!AC622+AA599*'4 Transform Matrices'!AG622</f>
        <v/>
      </c>
      <c r="Z621" s="80">
        <f>Y599*'4 Transform Matrices'!Z622+Z599*'4 Transform Matrices'!AD622+AA599*'4 Transform Matrices'!AH622</f>
        <v/>
      </c>
      <c r="AA621" s="80">
        <f>Y599*'4 Transform Matrices'!AA622+Z599*'4 Transform Matrices'!AE622+AA599*'4 Transform Matrices'!AI622</f>
        <v/>
      </c>
      <c r="AB621" s="80">
        <f>Y599*'4 Transform Matrices'!AB622+Z599*'4 Transform Matrices'!AF622+AA599*'4 Transform Matrices'!AJ622+AB599</f>
        <v/>
      </c>
      <c r="AC621" s="80">
        <f>AC599*'4 Transform Matrices'!Y622+AD599*'4 Transform Matrices'!AC622+AE599*'4 Transform Matrices'!AG622</f>
        <v/>
      </c>
      <c r="AD621" s="80">
        <f>AC599*'4 Transform Matrices'!Z622+AD599*'4 Transform Matrices'!AD622+AE599*'4 Transform Matrices'!AH622</f>
        <v/>
      </c>
      <c r="AE621" s="80">
        <f>AC599*'4 Transform Matrices'!AA622+AD599*'4 Transform Matrices'!AE622+AE599*'4 Transform Matrices'!AI622</f>
        <v/>
      </c>
      <c r="AF621" s="80">
        <f>AC599*'4 Transform Matrices'!AB622+AD599*'4 Transform Matrices'!AF622+AE599*'4 Transform Matrices'!AJ622+AF599</f>
        <v/>
      </c>
      <c r="AG621" s="82">
        <f>MAX(ABS(I621-U621),ABS(J621-V621),ABS(K621-W621),ABS(L621-X621),ABS(M621-Y621),ABS(N621-Z621),ABS(O621-AA621),ABS(P621-AB621),ABS(Q621-AC621),ABS(R621-AD621),ABS(S621-AE621),ABS(T621-AF621))</f>
        <v/>
      </c>
      <c r="AI621" s="14" t="inlineStr"/>
    </row>
    <row r="622">
      <c r="A622" s="60" t="inlineStr">
        <is>
          <t>- Sensor mast</t>
        </is>
      </c>
      <c r="B622" s="52" t="inlineStr">
        <is>
          <t>ROV-23</t>
        </is>
      </c>
      <c r="C622" s="58" t="inlineStr">
        <is>
          <t>Cylinder</t>
        </is>
      </c>
      <c r="D622" s="52" t="inlineStr">
        <is>
          <t>ROV-00</t>
        </is>
      </c>
      <c r="E622" s="52" t="n">
        <v>1</v>
      </c>
      <c r="F622" s="54">
        <f>L622</f>
        <v/>
      </c>
      <c r="G622" s="54">
        <f>P622</f>
        <v/>
      </c>
      <c r="H622" s="54">
        <f>T622</f>
        <v/>
      </c>
      <c r="I622" s="81" t="n">
        <v>0.0249678064</v>
      </c>
      <c r="J622" s="81" t="n">
        <v>5.54408706e-11</v>
      </c>
      <c r="K622" s="81" t="n">
        <v>0.008117371240000001</v>
      </c>
      <c r="L622" s="81" t="n">
        <v>6.06112576</v>
      </c>
      <c r="M622" s="81" t="n">
        <v>0.00126037037</v>
      </c>
      <c r="N622" s="81" t="n">
        <v>-0.00279804296</v>
      </c>
      <c r="O622" s="81" t="n">
        <v>-0.158789977</v>
      </c>
      <c r="P622" s="81" t="n">
        <v>0.497242481</v>
      </c>
      <c r="Q622" s="81" t="n">
        <v>0.000141954661</v>
      </c>
      <c r="R622" s="81" t="n">
        <v>0.0248429254</v>
      </c>
      <c r="S622" s="81" t="n">
        <v>-0.0178844146</v>
      </c>
      <c r="T622" s="81" t="n">
        <v>7.64118385</v>
      </c>
      <c r="U622" s="80">
        <f>U599*'4 Transform Matrices'!Y623+V599*'4 Transform Matrices'!AC623+W599*'4 Transform Matrices'!AG623</f>
        <v/>
      </c>
      <c r="V622" s="80">
        <f>U599*'4 Transform Matrices'!Z623+V599*'4 Transform Matrices'!AD623+W599*'4 Transform Matrices'!AH623</f>
        <v/>
      </c>
      <c r="W622" s="80">
        <f>U599*'4 Transform Matrices'!AA623+V599*'4 Transform Matrices'!AE623+W599*'4 Transform Matrices'!AI623</f>
        <v/>
      </c>
      <c r="X622" s="80">
        <f>U599*'4 Transform Matrices'!AB623+V599*'4 Transform Matrices'!AF623+W599*'4 Transform Matrices'!AJ623+X599</f>
        <v/>
      </c>
      <c r="Y622" s="80">
        <f>Y599*'4 Transform Matrices'!Y623+Z599*'4 Transform Matrices'!AC623+AA599*'4 Transform Matrices'!AG623</f>
        <v/>
      </c>
      <c r="Z622" s="80">
        <f>Y599*'4 Transform Matrices'!Z623+Z599*'4 Transform Matrices'!AD623+AA599*'4 Transform Matrices'!AH623</f>
        <v/>
      </c>
      <c r="AA622" s="80">
        <f>Y599*'4 Transform Matrices'!AA623+Z599*'4 Transform Matrices'!AE623+AA599*'4 Transform Matrices'!AI623</f>
        <v/>
      </c>
      <c r="AB622" s="80">
        <f>Y599*'4 Transform Matrices'!AB623+Z599*'4 Transform Matrices'!AF623+AA599*'4 Transform Matrices'!AJ623+AB599</f>
        <v/>
      </c>
      <c r="AC622" s="80">
        <f>AC599*'4 Transform Matrices'!Y623+AD599*'4 Transform Matrices'!AC623+AE599*'4 Transform Matrices'!AG623</f>
        <v/>
      </c>
      <c r="AD622" s="80">
        <f>AC599*'4 Transform Matrices'!Z623+AD599*'4 Transform Matrices'!AD623+AE599*'4 Transform Matrices'!AH623</f>
        <v/>
      </c>
      <c r="AE622" s="80">
        <f>AC599*'4 Transform Matrices'!AA623+AD599*'4 Transform Matrices'!AE623+AE599*'4 Transform Matrices'!AI623</f>
        <v/>
      </c>
      <c r="AF622" s="80">
        <f>AC599*'4 Transform Matrices'!AB623+AD599*'4 Transform Matrices'!AF623+AE599*'4 Transform Matrices'!AJ623+AF599</f>
        <v/>
      </c>
      <c r="AG622" s="82">
        <f>MAX(ABS(I622-U622),ABS(J622-V622),ABS(K622-W622),ABS(L622-X622),ABS(M622-Y622),ABS(N622-Z622),ABS(O622-AA622),ABS(P622-AB622),ABS(Q622-AC622),ABS(R622-AD622),ABS(S622-AE622),ABS(T622-AF622))</f>
        <v/>
      </c>
      <c r="AI622" s="14" t="inlineStr"/>
    </row>
    <row r="623">
      <c r="A623" s="98" t="inlineStr">
        <is>
          <t>- Scanner pivot</t>
        </is>
      </c>
      <c r="B623" s="93" t="inlineStr">
        <is>
          <t>ROV-24</t>
        </is>
      </c>
      <c r="C623" s="93" t="inlineStr">
        <is>
          <t>Group</t>
        </is>
      </c>
      <c r="D623" s="93" t="inlineStr">
        <is>
          <t>ROV-00</t>
        </is>
      </c>
      <c r="E623" s="93" t="n">
        <v>1</v>
      </c>
      <c r="F623" s="54">
        <f>L623</f>
        <v/>
      </c>
      <c r="G623" s="54">
        <f>P623</f>
        <v/>
      </c>
      <c r="H623" s="54">
        <f>T623</f>
        <v/>
      </c>
      <c r="I623" s="81" t="n">
        <v>0.998712242</v>
      </c>
      <c r="J623" s="81" t="n">
        <v>-0.05073357</v>
      </c>
      <c r="K623" s="81" t="n">
        <v>0</v>
      </c>
      <c r="L623" s="81" t="n">
        <v>6.05655956</v>
      </c>
      <c r="M623" s="81" t="n">
        <v>0.0504148118</v>
      </c>
      <c r="N623" s="81" t="n">
        <v>0.992437363</v>
      </c>
      <c r="O623" s="81" t="n">
        <v>-0.111921676</v>
      </c>
      <c r="P623" s="81" t="n">
        <v>0.586561859</v>
      </c>
      <c r="Q623" s="81" t="n">
        <v>0.00567818619</v>
      </c>
      <c r="R623" s="81" t="n">
        <v>0.111777544</v>
      </c>
      <c r="S623" s="81" t="n">
        <v>0.993717015</v>
      </c>
      <c r="T623" s="81" t="n">
        <v>7.65124369</v>
      </c>
      <c r="U623" s="80">
        <f>U599*'4 Transform Matrices'!Y624+V599*'4 Transform Matrices'!AC624+W599*'4 Transform Matrices'!AG624</f>
        <v/>
      </c>
      <c r="V623" s="80">
        <f>U599*'4 Transform Matrices'!Z624+V599*'4 Transform Matrices'!AD624+W599*'4 Transform Matrices'!AH624</f>
        <v/>
      </c>
      <c r="W623" s="80">
        <f>U599*'4 Transform Matrices'!AA624+V599*'4 Transform Matrices'!AE624+W599*'4 Transform Matrices'!AI624</f>
        <v/>
      </c>
      <c r="X623" s="80">
        <f>U599*'4 Transform Matrices'!AB624+V599*'4 Transform Matrices'!AF624+W599*'4 Transform Matrices'!AJ624+X599</f>
        <v/>
      </c>
      <c r="Y623" s="80">
        <f>Y599*'4 Transform Matrices'!Y624+Z599*'4 Transform Matrices'!AC624+AA599*'4 Transform Matrices'!AG624</f>
        <v/>
      </c>
      <c r="Z623" s="80">
        <f>Y599*'4 Transform Matrices'!Z624+Z599*'4 Transform Matrices'!AD624+AA599*'4 Transform Matrices'!AH624</f>
        <v/>
      </c>
      <c r="AA623" s="80">
        <f>Y599*'4 Transform Matrices'!AA624+Z599*'4 Transform Matrices'!AE624+AA599*'4 Transform Matrices'!AI624</f>
        <v/>
      </c>
      <c r="AB623" s="80">
        <f>Y599*'4 Transform Matrices'!AB624+Z599*'4 Transform Matrices'!AF624+AA599*'4 Transform Matrices'!AJ624+AB599</f>
        <v/>
      </c>
      <c r="AC623" s="80">
        <f>AC599*'4 Transform Matrices'!Y624+AD599*'4 Transform Matrices'!AC624+AE599*'4 Transform Matrices'!AG624</f>
        <v/>
      </c>
      <c r="AD623" s="80">
        <f>AC599*'4 Transform Matrices'!Z624+AD599*'4 Transform Matrices'!AD624+AE599*'4 Transform Matrices'!AH624</f>
        <v/>
      </c>
      <c r="AE623" s="80">
        <f>AC599*'4 Transform Matrices'!AA624+AD599*'4 Transform Matrices'!AE624+AE599*'4 Transform Matrices'!AI624</f>
        <v/>
      </c>
      <c r="AF623" s="80">
        <f>AC599*'4 Transform Matrices'!AB624+AD599*'4 Transform Matrices'!AF624+AE599*'4 Transform Matrices'!AJ624+AF599</f>
        <v/>
      </c>
      <c r="AG623" s="82">
        <f>MAX(ABS(I623-U623),ABS(J623-V623),ABS(K623-W623),ABS(L623-X623),ABS(M623-Y623),ABS(N623-Z623),ABS(O623-AA623),ABS(P623-AB623),ABS(Q623-AC623),ABS(R623-AD623),ABS(S623-AE623),ABS(T623-AF623))</f>
        <v/>
      </c>
      <c r="AI623" s="14" t="inlineStr">
        <is>
          <t>Yaw rotates continuously</t>
        </is>
      </c>
    </row>
    <row r="624">
      <c r="A624" s="65" t="inlineStr">
        <is>
          <t>- Scanner head</t>
        </is>
      </c>
      <c r="B624" s="52" t="inlineStr">
        <is>
          <t>ROV-25</t>
        </is>
      </c>
      <c r="C624" s="59" t="inlineStr">
        <is>
          <t>Sphere</t>
        </is>
      </c>
      <c r="D624" s="52" t="inlineStr">
        <is>
          <t>ROV-24</t>
        </is>
      </c>
      <c r="E624" s="52" t="n">
        <v>2</v>
      </c>
      <c r="F624" s="54">
        <f>L624</f>
        <v/>
      </c>
      <c r="G624" s="54">
        <f>P624</f>
        <v/>
      </c>
      <c r="H624" s="54">
        <f>T624</f>
        <v/>
      </c>
      <c r="I624" s="81" t="n">
        <v>0.0699098557</v>
      </c>
      <c r="J624" s="81" t="n">
        <v>-0.00355134998</v>
      </c>
      <c r="K624" s="81" t="n">
        <v>0</v>
      </c>
      <c r="L624" s="81" t="n">
        <v>6.05655956</v>
      </c>
      <c r="M624" s="81" t="n">
        <v>0.00352903688</v>
      </c>
      <c r="N624" s="81" t="n">
        <v>0.0694706142</v>
      </c>
      <c r="O624" s="81" t="n">
        <v>-0.007834517399999999</v>
      </c>
      <c r="P624" s="81" t="n">
        <v>0.586561859</v>
      </c>
      <c r="Q624" s="81" t="n">
        <v>0.000397473021</v>
      </c>
      <c r="R624" s="81" t="n">
        <v>0.00782442838</v>
      </c>
      <c r="S624" s="81" t="n">
        <v>0.06956019250000001</v>
      </c>
      <c r="T624" s="81" t="n">
        <v>7.65124369</v>
      </c>
      <c r="U624" s="80">
        <f>U623*'4 Transform Matrices'!Y625+V623*'4 Transform Matrices'!AC625+W623*'4 Transform Matrices'!AG625</f>
        <v/>
      </c>
      <c r="V624" s="80">
        <f>U623*'4 Transform Matrices'!Z625+V623*'4 Transform Matrices'!AD625+W623*'4 Transform Matrices'!AH625</f>
        <v/>
      </c>
      <c r="W624" s="80">
        <f>U623*'4 Transform Matrices'!AA625+V623*'4 Transform Matrices'!AE625+W623*'4 Transform Matrices'!AI625</f>
        <v/>
      </c>
      <c r="X624" s="80">
        <f>U623*'4 Transform Matrices'!AB625+V623*'4 Transform Matrices'!AF625+W623*'4 Transform Matrices'!AJ625+X623</f>
        <v/>
      </c>
      <c r="Y624" s="80">
        <f>Y623*'4 Transform Matrices'!Y625+Z623*'4 Transform Matrices'!AC625+AA623*'4 Transform Matrices'!AG625</f>
        <v/>
      </c>
      <c r="Z624" s="80">
        <f>Y623*'4 Transform Matrices'!Z625+Z623*'4 Transform Matrices'!AD625+AA623*'4 Transform Matrices'!AH625</f>
        <v/>
      </c>
      <c r="AA624" s="80">
        <f>Y623*'4 Transform Matrices'!AA625+Z623*'4 Transform Matrices'!AE625+AA623*'4 Transform Matrices'!AI625</f>
        <v/>
      </c>
      <c r="AB624" s="80">
        <f>Y623*'4 Transform Matrices'!AB625+Z623*'4 Transform Matrices'!AF625+AA623*'4 Transform Matrices'!AJ625+AB623</f>
        <v/>
      </c>
      <c r="AC624" s="80">
        <f>AC623*'4 Transform Matrices'!Y625+AD623*'4 Transform Matrices'!AC625+AE623*'4 Transform Matrices'!AG625</f>
        <v/>
      </c>
      <c r="AD624" s="80">
        <f>AC623*'4 Transform Matrices'!Z625+AD623*'4 Transform Matrices'!AD625+AE623*'4 Transform Matrices'!AH625</f>
        <v/>
      </c>
      <c r="AE624" s="80">
        <f>AC623*'4 Transform Matrices'!AA625+AD623*'4 Transform Matrices'!AE625+AE623*'4 Transform Matrices'!AI625</f>
        <v/>
      </c>
      <c r="AF624" s="80">
        <f>AC623*'4 Transform Matrices'!AB625+AD623*'4 Transform Matrices'!AF625+AE623*'4 Transform Matrices'!AJ625+AF623</f>
        <v/>
      </c>
      <c r="AG624" s="82">
        <f>MAX(ABS(I624-U624),ABS(J624-V624),ABS(K624-W624),ABS(L624-X624),ABS(M624-Y624),ABS(N624-Z624),ABS(O624-AA624),ABS(P624-AB624),ABS(Q624-AC624),ABS(R624-AD624),ABS(S624-AE624),ABS(T624-AF624))</f>
        <v/>
      </c>
      <c r="AI624" s="14" t="inlineStr"/>
    </row>
    <row r="625">
      <c r="A625" s="65" t="inlineStr">
        <is>
          <t>- Scanner window</t>
        </is>
      </c>
      <c r="B625" s="52" t="inlineStr">
        <is>
          <t>ROV-26</t>
        </is>
      </c>
      <c r="C625" s="63" t="inlineStr">
        <is>
          <t>Cube</t>
        </is>
      </c>
      <c r="D625" s="52" t="inlineStr">
        <is>
          <t>ROV-24</t>
        </is>
      </c>
      <c r="E625" s="52" t="n">
        <v>2</v>
      </c>
      <c r="F625" s="54">
        <f>L625</f>
        <v/>
      </c>
      <c r="G625" s="54">
        <f>P625</f>
        <v/>
      </c>
      <c r="H625" s="54">
        <f>T625</f>
        <v/>
      </c>
      <c r="I625" s="81" t="n">
        <v>0.0499356128</v>
      </c>
      <c r="J625" s="81" t="n">
        <v>-0.00152200705</v>
      </c>
      <c r="K625" s="81" t="n">
        <v>0</v>
      </c>
      <c r="L625" s="81" t="n">
        <v>6.05655956</v>
      </c>
      <c r="M625" s="81" t="n">
        <v>0.00252074073</v>
      </c>
      <c r="N625" s="81" t="n">
        <v>0.0297731198</v>
      </c>
      <c r="O625" s="81" t="n">
        <v>-0.00223843358</v>
      </c>
      <c r="P625" s="81" t="n">
        <v>0.582644582</v>
      </c>
      <c r="Q625" s="81" t="n">
        <v>0.000283909321</v>
      </c>
      <c r="R625" s="81" t="n">
        <v>0.00335332635</v>
      </c>
      <c r="S625" s="81" t="n">
        <v>0.0198743399</v>
      </c>
      <c r="T625" s="81" t="n">
        <v>7.68602371</v>
      </c>
      <c r="U625" s="80">
        <f>U623*'4 Transform Matrices'!Y626+V623*'4 Transform Matrices'!AC626+W623*'4 Transform Matrices'!AG626</f>
        <v/>
      </c>
      <c r="V625" s="80">
        <f>U623*'4 Transform Matrices'!Z626+V623*'4 Transform Matrices'!AD626+W623*'4 Transform Matrices'!AH626</f>
        <v/>
      </c>
      <c r="W625" s="80">
        <f>U623*'4 Transform Matrices'!AA626+V623*'4 Transform Matrices'!AE626+W623*'4 Transform Matrices'!AI626</f>
        <v/>
      </c>
      <c r="X625" s="80">
        <f>U623*'4 Transform Matrices'!AB626+V623*'4 Transform Matrices'!AF626+W623*'4 Transform Matrices'!AJ626+X623</f>
        <v/>
      </c>
      <c r="Y625" s="80">
        <f>Y623*'4 Transform Matrices'!Y626+Z623*'4 Transform Matrices'!AC626+AA623*'4 Transform Matrices'!AG626</f>
        <v/>
      </c>
      <c r="Z625" s="80">
        <f>Y623*'4 Transform Matrices'!Z626+Z623*'4 Transform Matrices'!AD626+AA623*'4 Transform Matrices'!AH626</f>
        <v/>
      </c>
      <c r="AA625" s="80">
        <f>Y623*'4 Transform Matrices'!AA626+Z623*'4 Transform Matrices'!AE626+AA623*'4 Transform Matrices'!AI626</f>
        <v/>
      </c>
      <c r="AB625" s="80">
        <f>Y623*'4 Transform Matrices'!AB626+Z623*'4 Transform Matrices'!AF626+AA623*'4 Transform Matrices'!AJ626+AB623</f>
        <v/>
      </c>
      <c r="AC625" s="80">
        <f>AC623*'4 Transform Matrices'!Y626+AD623*'4 Transform Matrices'!AC626+AE623*'4 Transform Matrices'!AG626</f>
        <v/>
      </c>
      <c r="AD625" s="80">
        <f>AC623*'4 Transform Matrices'!Z626+AD623*'4 Transform Matrices'!AD626+AE623*'4 Transform Matrices'!AH626</f>
        <v/>
      </c>
      <c r="AE625" s="80">
        <f>AC623*'4 Transform Matrices'!AA626+AD623*'4 Transform Matrices'!AE626+AE623*'4 Transform Matrices'!AI626</f>
        <v/>
      </c>
      <c r="AF625" s="80">
        <f>AC623*'4 Transform Matrices'!AB626+AD623*'4 Transform Matrices'!AF626+AE623*'4 Transform Matrices'!AJ626+AF623</f>
        <v/>
      </c>
      <c r="AG625" s="82">
        <f>MAX(ABS(I625-U625),ABS(J625-V625),ABS(K625-W625),ABS(L625-X625),ABS(M625-Y625),ABS(N625-Z625),ABS(O625-AA625),ABS(P625-AB625),ABS(Q625-AC625),ABS(R625-AD625),ABS(S625-AE625),ABS(T625-AF625))</f>
        <v/>
      </c>
      <c r="AI625" s="14" t="inlineStr"/>
    </row>
    <row r="626">
      <c r="A626" s="60" t="inlineStr">
        <is>
          <t>- Whip antenna</t>
        </is>
      </c>
      <c r="B626" s="52" t="inlineStr">
        <is>
          <t>ROV-27</t>
        </is>
      </c>
      <c r="C626" s="58" t="inlineStr">
        <is>
          <t>Cylinder</t>
        </is>
      </c>
      <c r="D626" s="52" t="inlineStr">
        <is>
          <t>ROV-00</t>
        </is>
      </c>
      <c r="E626" s="52" t="n">
        <v>1</v>
      </c>
      <c r="F626" s="54">
        <f>L626</f>
        <v/>
      </c>
      <c r="G626" s="54">
        <f>P626</f>
        <v/>
      </c>
      <c r="H626" s="54">
        <f>T626</f>
        <v/>
      </c>
      <c r="I626" s="81" t="n">
        <v>0.0119845467</v>
      </c>
      <c r="J626" s="81" t="n">
        <v>2.66116157e-11</v>
      </c>
      <c r="K626" s="81" t="n">
        <v>0.0152200712</v>
      </c>
      <c r="L626" s="81" t="n">
        <v>5.8478446</v>
      </c>
      <c r="M626" s="81" t="n">
        <v>0.000604977773</v>
      </c>
      <c r="N626" s="81" t="n">
        <v>-0.00134306063</v>
      </c>
      <c r="O626" s="81" t="n">
        <v>-0.297731221</v>
      </c>
      <c r="P626" s="81" t="n">
        <v>0.5897024870000001</v>
      </c>
      <c r="Q626" s="81" t="n">
        <v>6.81382371e-05</v>
      </c>
      <c r="R626" s="81" t="n">
        <v>0.011924604</v>
      </c>
      <c r="S626" s="81" t="n">
        <v>-0.0335332751</v>
      </c>
      <c r="T626" s="81" t="n">
        <v>7.34970045</v>
      </c>
      <c r="U626" s="80">
        <f>U599*'4 Transform Matrices'!Y627+V599*'4 Transform Matrices'!AC627+W599*'4 Transform Matrices'!AG627</f>
        <v/>
      </c>
      <c r="V626" s="80">
        <f>U599*'4 Transform Matrices'!Z627+V599*'4 Transform Matrices'!AD627+W599*'4 Transform Matrices'!AH627</f>
        <v/>
      </c>
      <c r="W626" s="80">
        <f>U599*'4 Transform Matrices'!AA627+V599*'4 Transform Matrices'!AE627+W599*'4 Transform Matrices'!AI627</f>
        <v/>
      </c>
      <c r="X626" s="80">
        <f>U599*'4 Transform Matrices'!AB627+V599*'4 Transform Matrices'!AF627+W599*'4 Transform Matrices'!AJ627+X599</f>
        <v/>
      </c>
      <c r="Y626" s="80">
        <f>Y599*'4 Transform Matrices'!Y627+Z599*'4 Transform Matrices'!AC627+AA599*'4 Transform Matrices'!AG627</f>
        <v/>
      </c>
      <c r="Z626" s="80">
        <f>Y599*'4 Transform Matrices'!Z627+Z599*'4 Transform Matrices'!AD627+AA599*'4 Transform Matrices'!AH627</f>
        <v/>
      </c>
      <c r="AA626" s="80">
        <f>Y599*'4 Transform Matrices'!AA627+Z599*'4 Transform Matrices'!AE627+AA599*'4 Transform Matrices'!AI627</f>
        <v/>
      </c>
      <c r="AB626" s="80">
        <f>Y599*'4 Transform Matrices'!AB627+Z599*'4 Transform Matrices'!AF627+AA599*'4 Transform Matrices'!AJ627+AB599</f>
        <v/>
      </c>
      <c r="AC626" s="80">
        <f>AC599*'4 Transform Matrices'!Y627+AD599*'4 Transform Matrices'!AC627+AE599*'4 Transform Matrices'!AG627</f>
        <v/>
      </c>
      <c r="AD626" s="80">
        <f>AC599*'4 Transform Matrices'!Z627+AD599*'4 Transform Matrices'!AD627+AE599*'4 Transform Matrices'!AH627</f>
        <v/>
      </c>
      <c r="AE626" s="80">
        <f>AC599*'4 Transform Matrices'!AA627+AD599*'4 Transform Matrices'!AE627+AE599*'4 Transform Matrices'!AI627</f>
        <v/>
      </c>
      <c r="AF626" s="80">
        <f>AC599*'4 Transform Matrices'!AB627+AD599*'4 Transform Matrices'!AF627+AE599*'4 Transform Matrices'!AJ627+AF599</f>
        <v/>
      </c>
      <c r="AG626" s="82">
        <f>MAX(ABS(I626-U626),ABS(J626-V626),ABS(K626-W626),ABS(L626-X626),ABS(M626-Y626),ABS(N626-Z626),ABS(O626-AA626),ABS(P626-AB626),ABS(Q626-AC626),ABS(R626-AD626),ABS(S626-AE626),ABS(T626-AF626))</f>
        <v/>
      </c>
      <c r="AI626" s="14" t="inlineStr"/>
    </row>
    <row r="627">
      <c r="A627" s="93" t="inlineStr">
        <is>
          <t>Target Rover</t>
        </is>
      </c>
      <c r="B627" s="93" t="inlineStr">
        <is>
          <t>ROV-00#2</t>
        </is>
      </c>
      <c r="C627" s="93" t="inlineStr">
        <is>
          <t>Group</t>
        </is>
      </c>
      <c r="D627" s="93" t="inlineStr">
        <is>
          <t>World</t>
        </is>
      </c>
      <c r="E627" s="93" t="n">
        <v>0</v>
      </c>
      <c r="F627" s="54">
        <f>L627</f>
        <v/>
      </c>
      <c r="G627" s="54">
        <f>P627</f>
        <v/>
      </c>
      <c r="H627" s="54">
        <f>T627</f>
        <v/>
      </c>
      <c r="I627" s="81" t="n">
        <v>1</v>
      </c>
      <c r="J627" s="81" t="n">
        <v>0</v>
      </c>
      <c r="K627" s="81" t="n">
        <v>0</v>
      </c>
      <c r="L627" s="81" t="n">
        <v>0</v>
      </c>
      <c r="M627" s="81" t="n">
        <v>0</v>
      </c>
      <c r="N627" s="81" t="n">
        <v>1</v>
      </c>
      <c r="O627" s="81" t="n">
        <v>0</v>
      </c>
      <c r="P627" s="81" t="n">
        <v>0</v>
      </c>
      <c r="Q627" s="81" t="n">
        <v>0</v>
      </c>
      <c r="R627" s="81" t="n">
        <v>0</v>
      </c>
      <c r="S627" s="81" t="n">
        <v>1</v>
      </c>
      <c r="T627" s="81" t="n">
        <v>0</v>
      </c>
      <c r="U627" s="80">
        <f>'4 Transform Matrices'!Y628</f>
        <v/>
      </c>
      <c r="V627" s="80">
        <f>'4 Transform Matrices'!Z628</f>
        <v/>
      </c>
      <c r="W627" s="80">
        <f>'4 Transform Matrices'!AA628</f>
        <v/>
      </c>
      <c r="X627" s="80">
        <f>'4 Transform Matrices'!AB628</f>
        <v/>
      </c>
      <c r="Y627" s="80">
        <f>'4 Transform Matrices'!AC628</f>
        <v/>
      </c>
      <c r="Z627" s="80">
        <f>'4 Transform Matrices'!AD628</f>
        <v/>
      </c>
      <c r="AA627" s="80">
        <f>'4 Transform Matrices'!AE628</f>
        <v/>
      </c>
      <c r="AB627" s="80">
        <f>'4 Transform Matrices'!AF628</f>
        <v/>
      </c>
      <c r="AC627" s="80">
        <f>'4 Transform Matrices'!AG628</f>
        <v/>
      </c>
      <c r="AD627" s="80">
        <f>'4 Transform Matrices'!AH628</f>
        <v/>
      </c>
      <c r="AE627" s="80">
        <f>'4 Transform Matrices'!AI628</f>
        <v/>
      </c>
      <c r="AF627" s="80">
        <f>'4 Transform Matrices'!AJ628</f>
        <v/>
      </c>
      <c r="AG627" s="82">
        <f>MAX(ABS(I627-U627),ABS(J627-V627),ABS(K627-W627),ABS(L627-X627),ABS(M627-Y627),ABS(N627-Z627),ABS(O627-AA627),ABS(P627-AB627),ABS(Q627-AC627),ABS(R627-AD627),ABS(S627-AE627),ABS(T627-AF627))</f>
        <v/>
      </c>
      <c r="AI627" s="14" t="inlineStr">
        <is>
          <t>Path from flood-fill planner, driven by line-follower controller</t>
        </is>
      </c>
    </row>
    <row r="628">
      <c r="A628" s="60" t="inlineStr">
        <is>
          <t>- Chassis</t>
        </is>
      </c>
      <c r="B628" s="52" t="inlineStr">
        <is>
          <t>ROV2-01</t>
        </is>
      </c>
      <c r="C628" s="63" t="inlineStr">
        <is>
          <t>Cube</t>
        </is>
      </c>
      <c r="D628" s="52" t="inlineStr">
        <is>
          <t>ROV-00#2</t>
        </is>
      </c>
      <c r="E628" s="52" t="n">
        <v>1</v>
      </c>
      <c r="F628" s="54">
        <f>L628</f>
        <v/>
      </c>
      <c r="G628" s="54">
        <f>P628</f>
        <v/>
      </c>
      <c r="H628" s="54">
        <f>T628</f>
        <v/>
      </c>
      <c r="I628" s="81" t="n">
        <v>0.419999987</v>
      </c>
      <c r="J628" s="81" t="n">
        <v>0</v>
      </c>
      <c r="K628" s="81" t="n">
        <v>0</v>
      </c>
      <c r="L628" s="81" t="n">
        <v>0</v>
      </c>
      <c r="M628" s="81" t="n">
        <v>0</v>
      </c>
      <c r="N628" s="81" t="n">
        <v>0.100000001</v>
      </c>
      <c r="O628" s="81" t="n">
        <v>0</v>
      </c>
      <c r="P628" s="81" t="n">
        <v>0.140000001</v>
      </c>
      <c r="Q628" s="81" t="n">
        <v>0</v>
      </c>
      <c r="R628" s="81" t="n">
        <v>0</v>
      </c>
      <c r="S628" s="81" t="n">
        <v>0.620000005</v>
      </c>
      <c r="T628" s="81" t="n">
        <v>0</v>
      </c>
      <c r="U628" s="80">
        <f>U627*'4 Transform Matrices'!Y629+V627*'4 Transform Matrices'!AC629+W627*'4 Transform Matrices'!AG629</f>
        <v/>
      </c>
      <c r="V628" s="80">
        <f>U627*'4 Transform Matrices'!Z629+V627*'4 Transform Matrices'!AD629+W627*'4 Transform Matrices'!AH629</f>
        <v/>
      </c>
      <c r="W628" s="80">
        <f>U627*'4 Transform Matrices'!AA629+V627*'4 Transform Matrices'!AE629+W627*'4 Transform Matrices'!AI629</f>
        <v/>
      </c>
      <c r="X628" s="80">
        <f>U627*'4 Transform Matrices'!AB629+V627*'4 Transform Matrices'!AF629+W627*'4 Transform Matrices'!AJ629+X627</f>
        <v/>
      </c>
      <c r="Y628" s="80">
        <f>Y627*'4 Transform Matrices'!Y629+Z627*'4 Transform Matrices'!AC629+AA627*'4 Transform Matrices'!AG629</f>
        <v/>
      </c>
      <c r="Z628" s="80">
        <f>Y627*'4 Transform Matrices'!Z629+Z627*'4 Transform Matrices'!AD629+AA627*'4 Transform Matrices'!AH629</f>
        <v/>
      </c>
      <c r="AA628" s="80">
        <f>Y627*'4 Transform Matrices'!AA629+Z627*'4 Transform Matrices'!AE629+AA627*'4 Transform Matrices'!AI629</f>
        <v/>
      </c>
      <c r="AB628" s="80">
        <f>Y627*'4 Transform Matrices'!AB629+Z627*'4 Transform Matrices'!AF629+AA627*'4 Transform Matrices'!AJ629+AB627</f>
        <v/>
      </c>
      <c r="AC628" s="80">
        <f>AC627*'4 Transform Matrices'!Y629+AD627*'4 Transform Matrices'!AC629+AE627*'4 Transform Matrices'!AG629</f>
        <v/>
      </c>
      <c r="AD628" s="80">
        <f>AC627*'4 Transform Matrices'!Z629+AD627*'4 Transform Matrices'!AD629+AE627*'4 Transform Matrices'!AH629</f>
        <v/>
      </c>
      <c r="AE628" s="80">
        <f>AC627*'4 Transform Matrices'!AA629+AD627*'4 Transform Matrices'!AE629+AE627*'4 Transform Matrices'!AI629</f>
        <v/>
      </c>
      <c r="AF628" s="80">
        <f>AC627*'4 Transform Matrices'!AB629+AD627*'4 Transform Matrices'!AF629+AE627*'4 Transform Matrices'!AJ629+AF627</f>
        <v/>
      </c>
      <c r="AG628" s="82">
        <f>MAX(ABS(I628-U628),ABS(J628-V628),ABS(K628-W628),ABS(L628-X628),ABS(M628-Y628),ABS(N628-Z628),ABS(O628-AA628),ABS(P628-AB628),ABS(Q628-AC628),ABS(R628-AD628),ABS(S628-AE628),ABS(T628-AF628))</f>
        <v/>
      </c>
      <c r="AI628" s="14" t="inlineStr"/>
    </row>
    <row r="629">
      <c r="A629" s="60" t="inlineStr">
        <is>
          <t>- Upper hull</t>
        </is>
      </c>
      <c r="B629" s="52" t="inlineStr">
        <is>
          <t>ROV2-02</t>
        </is>
      </c>
      <c r="C629" s="63" t="inlineStr">
        <is>
          <t>Cube</t>
        </is>
      </c>
      <c r="D629" s="52" t="inlineStr">
        <is>
          <t>ROV-00#2</t>
        </is>
      </c>
      <c r="E629" s="52" t="n">
        <v>1</v>
      </c>
      <c r="F629" s="54">
        <f>L629</f>
        <v/>
      </c>
      <c r="G629" s="54">
        <f>P629</f>
        <v/>
      </c>
      <c r="H629" s="54">
        <f>T629</f>
        <v/>
      </c>
      <c r="I629" s="81" t="n">
        <v>0.340000004</v>
      </c>
      <c r="J629" s="81" t="n">
        <v>0</v>
      </c>
      <c r="K629" s="81" t="n">
        <v>0</v>
      </c>
      <c r="L629" s="81" t="n">
        <v>0</v>
      </c>
      <c r="M629" s="81" t="n">
        <v>0</v>
      </c>
      <c r="N629" s="81" t="n">
        <v>0.100000001</v>
      </c>
      <c r="O629" s="81" t="n">
        <v>0</v>
      </c>
      <c r="P629" s="81" t="n">
        <v>0.239999995</v>
      </c>
      <c r="Q629" s="81" t="n">
        <v>0</v>
      </c>
      <c r="R629" s="81" t="n">
        <v>0</v>
      </c>
      <c r="S629" s="81" t="n">
        <v>0.400000006</v>
      </c>
      <c r="T629" s="81" t="n">
        <v>-0.0399999991</v>
      </c>
      <c r="U629" s="80">
        <f>U627*'4 Transform Matrices'!Y630+V627*'4 Transform Matrices'!AC630+W627*'4 Transform Matrices'!AG630</f>
        <v/>
      </c>
      <c r="V629" s="80">
        <f>U627*'4 Transform Matrices'!Z630+V627*'4 Transform Matrices'!AD630+W627*'4 Transform Matrices'!AH630</f>
        <v/>
      </c>
      <c r="W629" s="80">
        <f>U627*'4 Transform Matrices'!AA630+V627*'4 Transform Matrices'!AE630+W627*'4 Transform Matrices'!AI630</f>
        <v/>
      </c>
      <c r="X629" s="80">
        <f>U627*'4 Transform Matrices'!AB630+V627*'4 Transform Matrices'!AF630+W627*'4 Transform Matrices'!AJ630+X627</f>
        <v/>
      </c>
      <c r="Y629" s="80">
        <f>Y627*'4 Transform Matrices'!Y630+Z627*'4 Transform Matrices'!AC630+AA627*'4 Transform Matrices'!AG630</f>
        <v/>
      </c>
      <c r="Z629" s="80">
        <f>Y627*'4 Transform Matrices'!Z630+Z627*'4 Transform Matrices'!AD630+AA627*'4 Transform Matrices'!AH630</f>
        <v/>
      </c>
      <c r="AA629" s="80">
        <f>Y627*'4 Transform Matrices'!AA630+Z627*'4 Transform Matrices'!AE630+AA627*'4 Transform Matrices'!AI630</f>
        <v/>
      </c>
      <c r="AB629" s="80">
        <f>Y627*'4 Transform Matrices'!AB630+Z627*'4 Transform Matrices'!AF630+AA627*'4 Transform Matrices'!AJ630+AB627</f>
        <v/>
      </c>
      <c r="AC629" s="80">
        <f>AC627*'4 Transform Matrices'!Y630+AD627*'4 Transform Matrices'!AC630+AE627*'4 Transform Matrices'!AG630</f>
        <v/>
      </c>
      <c r="AD629" s="80">
        <f>AC627*'4 Transform Matrices'!Z630+AD627*'4 Transform Matrices'!AD630+AE627*'4 Transform Matrices'!AH630</f>
        <v/>
      </c>
      <c r="AE629" s="80">
        <f>AC627*'4 Transform Matrices'!AA630+AD627*'4 Transform Matrices'!AE630+AE627*'4 Transform Matrices'!AI630</f>
        <v/>
      </c>
      <c r="AF629" s="80">
        <f>AC627*'4 Transform Matrices'!AB630+AD627*'4 Transform Matrices'!AF630+AE627*'4 Transform Matrices'!AJ630+AF627</f>
        <v/>
      </c>
      <c r="AG629" s="82">
        <f>MAX(ABS(I629-U629),ABS(J629-V629),ABS(K629-W629),ABS(L629-X629),ABS(M629-Y629),ABS(N629-Z629),ABS(O629-AA629),ABS(P629-AB629),ABS(Q629-AC629),ABS(R629-AD629),ABS(S629-AE629),ABS(T629-AF629))</f>
        <v/>
      </c>
      <c r="AI629" s="14" t="inlineStr"/>
    </row>
    <row r="630">
      <c r="A630" s="60" t="inlineStr">
        <is>
          <t>- Motor + battery box</t>
        </is>
      </c>
      <c r="B630" s="52" t="inlineStr">
        <is>
          <t>ROV2-03</t>
        </is>
      </c>
      <c r="C630" s="63" t="inlineStr">
        <is>
          <t>Cube</t>
        </is>
      </c>
      <c r="D630" s="52" t="inlineStr">
        <is>
          <t>ROV-00#2</t>
        </is>
      </c>
      <c r="E630" s="52" t="n">
        <v>1</v>
      </c>
      <c r="F630" s="54">
        <f>L630</f>
        <v/>
      </c>
      <c r="G630" s="54">
        <f>P630</f>
        <v/>
      </c>
      <c r="H630" s="54">
        <f>T630</f>
        <v/>
      </c>
      <c r="I630" s="81" t="n">
        <v>0.219999999</v>
      </c>
      <c r="J630" s="81" t="n">
        <v>0</v>
      </c>
      <c r="K630" s="81" t="n">
        <v>0</v>
      </c>
      <c r="L630" s="81" t="n">
        <v>0</v>
      </c>
      <c r="M630" s="81" t="n">
        <v>0</v>
      </c>
      <c r="N630" s="81" t="n">
        <v>0.0700000003</v>
      </c>
      <c r="O630" s="81" t="n">
        <v>0</v>
      </c>
      <c r="P630" s="81" t="n">
        <v>0.324999988</v>
      </c>
      <c r="Q630" s="81" t="n">
        <v>0</v>
      </c>
      <c r="R630" s="81" t="n">
        <v>0</v>
      </c>
      <c r="S630" s="81" t="n">
        <v>0.159999996</v>
      </c>
      <c r="T630" s="81" t="n">
        <v>-0.140000001</v>
      </c>
      <c r="U630" s="80">
        <f>U627*'4 Transform Matrices'!Y631+V627*'4 Transform Matrices'!AC631+W627*'4 Transform Matrices'!AG631</f>
        <v/>
      </c>
      <c r="V630" s="80">
        <f>U627*'4 Transform Matrices'!Z631+V627*'4 Transform Matrices'!AD631+W627*'4 Transform Matrices'!AH631</f>
        <v/>
      </c>
      <c r="W630" s="80">
        <f>U627*'4 Transform Matrices'!AA631+V627*'4 Transform Matrices'!AE631+W627*'4 Transform Matrices'!AI631</f>
        <v/>
      </c>
      <c r="X630" s="80">
        <f>U627*'4 Transform Matrices'!AB631+V627*'4 Transform Matrices'!AF631+W627*'4 Transform Matrices'!AJ631+X627</f>
        <v/>
      </c>
      <c r="Y630" s="80">
        <f>Y627*'4 Transform Matrices'!Y631+Z627*'4 Transform Matrices'!AC631+AA627*'4 Transform Matrices'!AG631</f>
        <v/>
      </c>
      <c r="Z630" s="80">
        <f>Y627*'4 Transform Matrices'!Z631+Z627*'4 Transform Matrices'!AD631+AA627*'4 Transform Matrices'!AH631</f>
        <v/>
      </c>
      <c r="AA630" s="80">
        <f>Y627*'4 Transform Matrices'!AA631+Z627*'4 Transform Matrices'!AE631+AA627*'4 Transform Matrices'!AI631</f>
        <v/>
      </c>
      <c r="AB630" s="80">
        <f>Y627*'4 Transform Matrices'!AB631+Z627*'4 Transform Matrices'!AF631+AA627*'4 Transform Matrices'!AJ631+AB627</f>
        <v/>
      </c>
      <c r="AC630" s="80">
        <f>AC627*'4 Transform Matrices'!Y631+AD627*'4 Transform Matrices'!AC631+AE627*'4 Transform Matrices'!AG631</f>
        <v/>
      </c>
      <c r="AD630" s="80">
        <f>AC627*'4 Transform Matrices'!Z631+AD627*'4 Transform Matrices'!AD631+AE627*'4 Transform Matrices'!AH631</f>
        <v/>
      </c>
      <c r="AE630" s="80">
        <f>AC627*'4 Transform Matrices'!AA631+AD627*'4 Transform Matrices'!AE631+AE627*'4 Transform Matrices'!AI631</f>
        <v/>
      </c>
      <c r="AF630" s="80">
        <f>AC627*'4 Transform Matrices'!AB631+AD627*'4 Transform Matrices'!AF631+AE627*'4 Transform Matrices'!AJ631+AF627</f>
        <v/>
      </c>
      <c r="AG630" s="82">
        <f>MAX(ABS(I630-U630),ABS(J630-V630),ABS(K630-W630),ABS(L630-X630),ABS(M630-Y630),ABS(N630-Z630),ABS(O630-AA630),ABS(P630-AB630),ABS(Q630-AC630),ABS(R630-AD630),ABS(S630-AE630),ABS(T630-AF630))</f>
        <v/>
      </c>
      <c r="AI630" s="14" t="inlineStr"/>
    </row>
    <row r="631">
      <c r="A631" s="60" t="inlineStr">
        <is>
          <t>- Front bumper</t>
        </is>
      </c>
      <c r="B631" s="52" t="inlineStr">
        <is>
          <t>ROV2-04</t>
        </is>
      </c>
      <c r="C631" s="63" t="inlineStr">
        <is>
          <t>Cube</t>
        </is>
      </c>
      <c r="D631" s="52" t="inlineStr">
        <is>
          <t>ROV-00#2</t>
        </is>
      </c>
      <c r="E631" s="52" t="n">
        <v>1</v>
      </c>
      <c r="F631" s="54">
        <f>L631</f>
        <v/>
      </c>
      <c r="G631" s="54">
        <f>P631</f>
        <v/>
      </c>
      <c r="H631" s="54">
        <f>T631</f>
        <v/>
      </c>
      <c r="I631" s="81" t="n">
        <v>0.439999998</v>
      </c>
      <c r="J631" s="81" t="n">
        <v>0</v>
      </c>
      <c r="K631" s="81" t="n">
        <v>0</v>
      </c>
      <c r="L631" s="81" t="n">
        <v>0</v>
      </c>
      <c r="M631" s="81" t="n">
        <v>0</v>
      </c>
      <c r="N631" s="81" t="n">
        <v>0.0500000007</v>
      </c>
      <c r="O631" s="81" t="n">
        <v>0</v>
      </c>
      <c r="P631" s="81" t="n">
        <v>0.119999997</v>
      </c>
      <c r="Q631" s="81" t="n">
        <v>0</v>
      </c>
      <c r="R631" s="81" t="n">
        <v>0</v>
      </c>
      <c r="S631" s="81" t="n">
        <v>0.0399999991</v>
      </c>
      <c r="T631" s="81" t="n">
        <v>0.330000013</v>
      </c>
      <c r="U631" s="80">
        <f>U627*'4 Transform Matrices'!Y632+V627*'4 Transform Matrices'!AC632+W627*'4 Transform Matrices'!AG632</f>
        <v/>
      </c>
      <c r="V631" s="80">
        <f>U627*'4 Transform Matrices'!Z632+V627*'4 Transform Matrices'!AD632+W627*'4 Transform Matrices'!AH632</f>
        <v/>
      </c>
      <c r="W631" s="80">
        <f>U627*'4 Transform Matrices'!AA632+V627*'4 Transform Matrices'!AE632+W627*'4 Transform Matrices'!AI632</f>
        <v/>
      </c>
      <c r="X631" s="80">
        <f>U627*'4 Transform Matrices'!AB632+V627*'4 Transform Matrices'!AF632+W627*'4 Transform Matrices'!AJ632+X627</f>
        <v/>
      </c>
      <c r="Y631" s="80">
        <f>Y627*'4 Transform Matrices'!Y632+Z627*'4 Transform Matrices'!AC632+AA627*'4 Transform Matrices'!AG632</f>
        <v/>
      </c>
      <c r="Z631" s="80">
        <f>Y627*'4 Transform Matrices'!Z632+Z627*'4 Transform Matrices'!AD632+AA627*'4 Transform Matrices'!AH632</f>
        <v/>
      </c>
      <c r="AA631" s="80">
        <f>Y627*'4 Transform Matrices'!AA632+Z627*'4 Transform Matrices'!AE632+AA627*'4 Transform Matrices'!AI632</f>
        <v/>
      </c>
      <c r="AB631" s="80">
        <f>Y627*'4 Transform Matrices'!AB632+Z627*'4 Transform Matrices'!AF632+AA627*'4 Transform Matrices'!AJ632+AB627</f>
        <v/>
      </c>
      <c r="AC631" s="80">
        <f>AC627*'4 Transform Matrices'!Y632+AD627*'4 Transform Matrices'!AC632+AE627*'4 Transform Matrices'!AG632</f>
        <v/>
      </c>
      <c r="AD631" s="80">
        <f>AC627*'4 Transform Matrices'!Z632+AD627*'4 Transform Matrices'!AD632+AE627*'4 Transform Matrices'!AH632</f>
        <v/>
      </c>
      <c r="AE631" s="80">
        <f>AC627*'4 Transform Matrices'!AA632+AD627*'4 Transform Matrices'!AE632+AE627*'4 Transform Matrices'!AI632</f>
        <v/>
      </c>
      <c r="AF631" s="80">
        <f>AC627*'4 Transform Matrices'!AB632+AD627*'4 Transform Matrices'!AF632+AE627*'4 Transform Matrices'!AJ632+AF627</f>
        <v/>
      </c>
      <c r="AG631" s="82">
        <f>MAX(ABS(I631-U631),ABS(J631-V631),ABS(K631-W631),ABS(L631-X631),ABS(M631-Y631),ABS(N631-Z631),ABS(O631-AA631),ABS(P631-AB631),ABS(Q631-AC631),ABS(R631-AD631),ABS(S631-AE631),ABS(T631-AF631))</f>
        <v/>
      </c>
      <c r="AI631" s="14" t="inlineStr"/>
    </row>
    <row r="632">
      <c r="A632" s="60" t="inlineStr">
        <is>
          <t>- Wheel L</t>
        </is>
      </c>
      <c r="B632" s="52" t="inlineStr">
        <is>
          <t>ROV2-05</t>
        </is>
      </c>
      <c r="C632" s="58" t="inlineStr">
        <is>
          <t>Cylinder</t>
        </is>
      </c>
      <c r="D632" s="52" t="inlineStr">
        <is>
          <t>ROV-00#2</t>
        </is>
      </c>
      <c r="E632" s="52" t="n">
        <v>1</v>
      </c>
      <c r="F632" s="54">
        <f>L632</f>
        <v/>
      </c>
      <c r="G632" s="54">
        <f>P632</f>
        <v/>
      </c>
      <c r="H632" s="54">
        <f>T632</f>
        <v/>
      </c>
      <c r="I632" s="81" t="n">
        <v>-6.99382197e-09</v>
      </c>
      <c r="J632" s="81" t="n">
        <v>0</v>
      </c>
      <c r="K632" s="81" t="n">
        <v>0.0700000003</v>
      </c>
      <c r="L632" s="81" t="n">
        <v>0.25</v>
      </c>
      <c r="M632" s="81" t="n">
        <v>0</v>
      </c>
      <c r="N632" s="81" t="n">
        <v>0.159999996</v>
      </c>
      <c r="O632" s="81" t="n">
        <v>0</v>
      </c>
      <c r="P632" s="81" t="n">
        <v>0.07999999820000001</v>
      </c>
      <c r="Q632" s="81" t="n">
        <v>-0.159999996</v>
      </c>
      <c r="R632" s="81" t="n">
        <v>0</v>
      </c>
      <c r="S632" s="81" t="n">
        <v>-3.05979708e-09</v>
      </c>
      <c r="T632" s="81" t="n">
        <v>-0.219999999</v>
      </c>
      <c r="U632" s="80">
        <f>U627*'4 Transform Matrices'!Y633+V627*'4 Transform Matrices'!AC633+W627*'4 Transform Matrices'!AG633</f>
        <v/>
      </c>
      <c r="V632" s="80">
        <f>U627*'4 Transform Matrices'!Z633+V627*'4 Transform Matrices'!AD633+W627*'4 Transform Matrices'!AH633</f>
        <v/>
      </c>
      <c r="W632" s="80">
        <f>U627*'4 Transform Matrices'!AA633+V627*'4 Transform Matrices'!AE633+W627*'4 Transform Matrices'!AI633</f>
        <v/>
      </c>
      <c r="X632" s="80">
        <f>U627*'4 Transform Matrices'!AB633+V627*'4 Transform Matrices'!AF633+W627*'4 Transform Matrices'!AJ633+X627</f>
        <v/>
      </c>
      <c r="Y632" s="80">
        <f>Y627*'4 Transform Matrices'!Y633+Z627*'4 Transform Matrices'!AC633+AA627*'4 Transform Matrices'!AG633</f>
        <v/>
      </c>
      <c r="Z632" s="80">
        <f>Y627*'4 Transform Matrices'!Z633+Z627*'4 Transform Matrices'!AD633+AA627*'4 Transform Matrices'!AH633</f>
        <v/>
      </c>
      <c r="AA632" s="80">
        <f>Y627*'4 Transform Matrices'!AA633+Z627*'4 Transform Matrices'!AE633+AA627*'4 Transform Matrices'!AI633</f>
        <v/>
      </c>
      <c r="AB632" s="80">
        <f>Y627*'4 Transform Matrices'!AB633+Z627*'4 Transform Matrices'!AF633+AA627*'4 Transform Matrices'!AJ633+AB627</f>
        <v/>
      </c>
      <c r="AC632" s="80">
        <f>AC627*'4 Transform Matrices'!Y633+AD627*'4 Transform Matrices'!AC633+AE627*'4 Transform Matrices'!AG633</f>
        <v/>
      </c>
      <c r="AD632" s="80">
        <f>AC627*'4 Transform Matrices'!Z633+AD627*'4 Transform Matrices'!AD633+AE627*'4 Transform Matrices'!AH633</f>
        <v/>
      </c>
      <c r="AE632" s="80">
        <f>AC627*'4 Transform Matrices'!AA633+AD627*'4 Transform Matrices'!AE633+AE627*'4 Transform Matrices'!AI633</f>
        <v/>
      </c>
      <c r="AF632" s="80">
        <f>AC627*'4 Transform Matrices'!AB633+AD627*'4 Transform Matrices'!AF633+AE627*'4 Transform Matrices'!AJ633+AF627</f>
        <v/>
      </c>
      <c r="AG632" s="82">
        <f>MAX(ABS(I632-U632),ABS(J632-V632),ABS(K632-W632),ABS(L632-X632),ABS(M632-Y632),ABS(N632-Z632),ABS(O632-AA632),ABS(P632-AB632),ABS(Q632-AC632),ABS(R632-AD632),ABS(S632-AE632),ABS(T632-AF632))</f>
        <v/>
      </c>
      <c r="AI632" s="14" t="inlineStr">
        <is>
          <t>Spins with left track speed</t>
        </is>
      </c>
    </row>
    <row r="633">
      <c r="A633" s="60" t="inlineStr">
        <is>
          <t>- Wheel R</t>
        </is>
      </c>
      <c r="B633" s="52" t="inlineStr">
        <is>
          <t>ROV2-06</t>
        </is>
      </c>
      <c r="C633" s="58" t="inlineStr">
        <is>
          <t>Cylinder</t>
        </is>
      </c>
      <c r="D633" s="52" t="inlineStr">
        <is>
          <t>ROV-00#2</t>
        </is>
      </c>
      <c r="E633" s="52" t="n">
        <v>1</v>
      </c>
      <c r="F633" s="54">
        <f>L633</f>
        <v/>
      </c>
      <c r="G633" s="54">
        <f>P633</f>
        <v/>
      </c>
      <c r="H633" s="54">
        <f>T633</f>
        <v/>
      </c>
      <c r="I633" s="81" t="n">
        <v>-6.99382197e-09</v>
      </c>
      <c r="J633" s="81" t="n">
        <v>0</v>
      </c>
      <c r="K633" s="81" t="n">
        <v>0.0700000003</v>
      </c>
      <c r="L633" s="81" t="n">
        <v>-0.25</v>
      </c>
      <c r="M633" s="81" t="n">
        <v>0</v>
      </c>
      <c r="N633" s="81" t="n">
        <v>0.159999996</v>
      </c>
      <c r="O633" s="81" t="n">
        <v>0</v>
      </c>
      <c r="P633" s="81" t="n">
        <v>0.07999999820000001</v>
      </c>
      <c r="Q633" s="81" t="n">
        <v>-0.159999996</v>
      </c>
      <c r="R633" s="81" t="n">
        <v>0</v>
      </c>
      <c r="S633" s="81" t="n">
        <v>-3.05979708e-09</v>
      </c>
      <c r="T633" s="81" t="n">
        <v>-0.219999999</v>
      </c>
      <c r="U633" s="80">
        <f>U627*'4 Transform Matrices'!Y634+V627*'4 Transform Matrices'!AC634+W627*'4 Transform Matrices'!AG634</f>
        <v/>
      </c>
      <c r="V633" s="80">
        <f>U627*'4 Transform Matrices'!Z634+V627*'4 Transform Matrices'!AD634+W627*'4 Transform Matrices'!AH634</f>
        <v/>
      </c>
      <c r="W633" s="80">
        <f>U627*'4 Transform Matrices'!AA634+V627*'4 Transform Matrices'!AE634+W627*'4 Transform Matrices'!AI634</f>
        <v/>
      </c>
      <c r="X633" s="80">
        <f>U627*'4 Transform Matrices'!AB634+V627*'4 Transform Matrices'!AF634+W627*'4 Transform Matrices'!AJ634+X627</f>
        <v/>
      </c>
      <c r="Y633" s="80">
        <f>Y627*'4 Transform Matrices'!Y634+Z627*'4 Transform Matrices'!AC634+AA627*'4 Transform Matrices'!AG634</f>
        <v/>
      </c>
      <c r="Z633" s="80">
        <f>Y627*'4 Transform Matrices'!Z634+Z627*'4 Transform Matrices'!AD634+AA627*'4 Transform Matrices'!AH634</f>
        <v/>
      </c>
      <c r="AA633" s="80">
        <f>Y627*'4 Transform Matrices'!AA634+Z627*'4 Transform Matrices'!AE634+AA627*'4 Transform Matrices'!AI634</f>
        <v/>
      </c>
      <c r="AB633" s="80">
        <f>Y627*'4 Transform Matrices'!AB634+Z627*'4 Transform Matrices'!AF634+AA627*'4 Transform Matrices'!AJ634+AB627</f>
        <v/>
      </c>
      <c r="AC633" s="80">
        <f>AC627*'4 Transform Matrices'!Y634+AD627*'4 Transform Matrices'!AC634+AE627*'4 Transform Matrices'!AG634</f>
        <v/>
      </c>
      <c r="AD633" s="80">
        <f>AC627*'4 Transform Matrices'!Z634+AD627*'4 Transform Matrices'!AD634+AE627*'4 Transform Matrices'!AH634</f>
        <v/>
      </c>
      <c r="AE633" s="80">
        <f>AC627*'4 Transform Matrices'!AA634+AD627*'4 Transform Matrices'!AE634+AE627*'4 Transform Matrices'!AI634</f>
        <v/>
      </c>
      <c r="AF633" s="80">
        <f>AC627*'4 Transform Matrices'!AB634+AD627*'4 Transform Matrices'!AF634+AE627*'4 Transform Matrices'!AJ634+AF627</f>
        <v/>
      </c>
      <c r="AG633" s="82">
        <f>MAX(ABS(I633-U633),ABS(J633-V633),ABS(K633-W633),ABS(L633-X633),ABS(M633-Y633),ABS(N633-Z633),ABS(O633-AA633),ABS(P633-AB633),ABS(Q633-AC633),ABS(R633-AD633),ABS(S633-AE633),ABS(T633-AF633))</f>
        <v/>
      </c>
      <c r="AI633" s="14" t="inlineStr">
        <is>
          <t>Spins with right track speed</t>
        </is>
      </c>
    </row>
    <row r="634">
      <c r="A634" s="60" t="inlineStr">
        <is>
          <t>- Hub L</t>
        </is>
      </c>
      <c r="B634" s="52" t="inlineStr">
        <is>
          <t>ROV2-07</t>
        </is>
      </c>
      <c r="C634" s="59" t="inlineStr">
        <is>
          <t>Sphere</t>
        </is>
      </c>
      <c r="D634" s="52" t="inlineStr">
        <is>
          <t>ROV-00#2</t>
        </is>
      </c>
      <c r="E634" s="52" t="n">
        <v>1</v>
      </c>
      <c r="F634" s="54">
        <f>L634</f>
        <v/>
      </c>
      <c r="G634" s="54">
        <f>P634</f>
        <v/>
      </c>
      <c r="H634" s="54">
        <f>T634</f>
        <v/>
      </c>
      <c r="I634" s="81" t="n">
        <v>-3.05979708e-09</v>
      </c>
      <c r="J634" s="81" t="n">
        <v>0</v>
      </c>
      <c r="K634" s="81" t="n">
        <v>0.0299999993</v>
      </c>
      <c r="L634" s="81" t="n">
        <v>0.289999992</v>
      </c>
      <c r="M634" s="81" t="n">
        <v>0</v>
      </c>
      <c r="N634" s="81" t="n">
        <v>0.0700000003</v>
      </c>
      <c r="O634" s="81" t="n">
        <v>0</v>
      </c>
      <c r="P634" s="81" t="n">
        <v>0.07999999820000001</v>
      </c>
      <c r="Q634" s="81" t="n">
        <v>-0.0700000003</v>
      </c>
      <c r="R634" s="81" t="n">
        <v>0</v>
      </c>
      <c r="S634" s="81" t="n">
        <v>-1.31134159e-09</v>
      </c>
      <c r="T634" s="81" t="n">
        <v>-0.219999999</v>
      </c>
      <c r="U634" s="80">
        <f>U627*'4 Transform Matrices'!Y635+V627*'4 Transform Matrices'!AC635+W627*'4 Transform Matrices'!AG635</f>
        <v/>
      </c>
      <c r="V634" s="80">
        <f>U627*'4 Transform Matrices'!Z635+V627*'4 Transform Matrices'!AD635+W627*'4 Transform Matrices'!AH635</f>
        <v/>
      </c>
      <c r="W634" s="80">
        <f>U627*'4 Transform Matrices'!AA635+V627*'4 Transform Matrices'!AE635+W627*'4 Transform Matrices'!AI635</f>
        <v/>
      </c>
      <c r="X634" s="80">
        <f>U627*'4 Transform Matrices'!AB635+V627*'4 Transform Matrices'!AF635+W627*'4 Transform Matrices'!AJ635+X627</f>
        <v/>
      </c>
      <c r="Y634" s="80">
        <f>Y627*'4 Transform Matrices'!Y635+Z627*'4 Transform Matrices'!AC635+AA627*'4 Transform Matrices'!AG635</f>
        <v/>
      </c>
      <c r="Z634" s="80">
        <f>Y627*'4 Transform Matrices'!Z635+Z627*'4 Transform Matrices'!AD635+AA627*'4 Transform Matrices'!AH635</f>
        <v/>
      </c>
      <c r="AA634" s="80">
        <f>Y627*'4 Transform Matrices'!AA635+Z627*'4 Transform Matrices'!AE635+AA627*'4 Transform Matrices'!AI635</f>
        <v/>
      </c>
      <c r="AB634" s="80">
        <f>Y627*'4 Transform Matrices'!AB635+Z627*'4 Transform Matrices'!AF635+AA627*'4 Transform Matrices'!AJ635+AB627</f>
        <v/>
      </c>
      <c r="AC634" s="80">
        <f>AC627*'4 Transform Matrices'!Y635+AD627*'4 Transform Matrices'!AC635+AE627*'4 Transform Matrices'!AG635</f>
        <v/>
      </c>
      <c r="AD634" s="80">
        <f>AC627*'4 Transform Matrices'!Z635+AD627*'4 Transform Matrices'!AD635+AE627*'4 Transform Matrices'!AH635</f>
        <v/>
      </c>
      <c r="AE634" s="80">
        <f>AC627*'4 Transform Matrices'!AA635+AD627*'4 Transform Matrices'!AE635+AE627*'4 Transform Matrices'!AI635</f>
        <v/>
      </c>
      <c r="AF634" s="80">
        <f>AC627*'4 Transform Matrices'!AB635+AD627*'4 Transform Matrices'!AF635+AE627*'4 Transform Matrices'!AJ635+AF627</f>
        <v/>
      </c>
      <c r="AG634" s="82">
        <f>MAX(ABS(I634-U634),ABS(J634-V634),ABS(K634-W634),ABS(L634-X634),ABS(M634-Y634),ABS(N634-Z634),ABS(O634-AA634),ABS(P634-AB634),ABS(Q634-AC634),ABS(R634-AD634),ABS(S634-AE634),ABS(T634-AF634))</f>
        <v/>
      </c>
      <c r="AI634" s="14" t="inlineStr"/>
    </row>
    <row r="635">
      <c r="A635" s="60" t="inlineStr">
        <is>
          <t>- Hub R</t>
        </is>
      </c>
      <c r="B635" s="52" t="inlineStr">
        <is>
          <t>ROV2-08</t>
        </is>
      </c>
      <c r="C635" s="59" t="inlineStr">
        <is>
          <t>Sphere</t>
        </is>
      </c>
      <c r="D635" s="52" t="inlineStr">
        <is>
          <t>ROV-00#2</t>
        </is>
      </c>
      <c r="E635" s="52" t="n">
        <v>1</v>
      </c>
      <c r="F635" s="54">
        <f>L635</f>
        <v/>
      </c>
      <c r="G635" s="54">
        <f>P635</f>
        <v/>
      </c>
      <c r="H635" s="54">
        <f>T635</f>
        <v/>
      </c>
      <c r="I635" s="81" t="n">
        <v>-3.05979708e-09</v>
      </c>
      <c r="J635" s="81" t="n">
        <v>0</v>
      </c>
      <c r="K635" s="81" t="n">
        <v>0.0299999993</v>
      </c>
      <c r="L635" s="81" t="n">
        <v>-0.289999992</v>
      </c>
      <c r="M635" s="81" t="n">
        <v>0</v>
      </c>
      <c r="N635" s="81" t="n">
        <v>0.0700000003</v>
      </c>
      <c r="O635" s="81" t="n">
        <v>0</v>
      </c>
      <c r="P635" s="81" t="n">
        <v>0.07999999820000001</v>
      </c>
      <c r="Q635" s="81" t="n">
        <v>-0.0700000003</v>
      </c>
      <c r="R635" s="81" t="n">
        <v>0</v>
      </c>
      <c r="S635" s="81" t="n">
        <v>-1.31134159e-09</v>
      </c>
      <c r="T635" s="81" t="n">
        <v>-0.219999999</v>
      </c>
      <c r="U635" s="80">
        <f>U627*'4 Transform Matrices'!Y636+V627*'4 Transform Matrices'!AC636+W627*'4 Transform Matrices'!AG636</f>
        <v/>
      </c>
      <c r="V635" s="80">
        <f>U627*'4 Transform Matrices'!Z636+V627*'4 Transform Matrices'!AD636+W627*'4 Transform Matrices'!AH636</f>
        <v/>
      </c>
      <c r="W635" s="80">
        <f>U627*'4 Transform Matrices'!AA636+V627*'4 Transform Matrices'!AE636+W627*'4 Transform Matrices'!AI636</f>
        <v/>
      </c>
      <c r="X635" s="80">
        <f>U627*'4 Transform Matrices'!AB636+V627*'4 Transform Matrices'!AF636+W627*'4 Transform Matrices'!AJ636+X627</f>
        <v/>
      </c>
      <c r="Y635" s="80">
        <f>Y627*'4 Transform Matrices'!Y636+Z627*'4 Transform Matrices'!AC636+AA627*'4 Transform Matrices'!AG636</f>
        <v/>
      </c>
      <c r="Z635" s="80">
        <f>Y627*'4 Transform Matrices'!Z636+Z627*'4 Transform Matrices'!AD636+AA627*'4 Transform Matrices'!AH636</f>
        <v/>
      </c>
      <c r="AA635" s="80">
        <f>Y627*'4 Transform Matrices'!AA636+Z627*'4 Transform Matrices'!AE636+AA627*'4 Transform Matrices'!AI636</f>
        <v/>
      </c>
      <c r="AB635" s="80">
        <f>Y627*'4 Transform Matrices'!AB636+Z627*'4 Transform Matrices'!AF636+AA627*'4 Transform Matrices'!AJ636+AB627</f>
        <v/>
      </c>
      <c r="AC635" s="80">
        <f>AC627*'4 Transform Matrices'!Y636+AD627*'4 Transform Matrices'!AC636+AE627*'4 Transform Matrices'!AG636</f>
        <v/>
      </c>
      <c r="AD635" s="80">
        <f>AC627*'4 Transform Matrices'!Z636+AD627*'4 Transform Matrices'!AD636+AE627*'4 Transform Matrices'!AH636</f>
        <v/>
      </c>
      <c r="AE635" s="80">
        <f>AC627*'4 Transform Matrices'!AA636+AD627*'4 Transform Matrices'!AE636+AE627*'4 Transform Matrices'!AI636</f>
        <v/>
      </c>
      <c r="AF635" s="80">
        <f>AC627*'4 Transform Matrices'!AB636+AD627*'4 Transform Matrices'!AF636+AE627*'4 Transform Matrices'!AJ636+AF627</f>
        <v/>
      </c>
      <c r="AG635" s="82">
        <f>MAX(ABS(I635-U635),ABS(J635-V635),ABS(K635-W635),ABS(L635-X635),ABS(M635-Y635),ABS(N635-Z635),ABS(O635-AA635),ABS(P635-AB635),ABS(Q635-AC635),ABS(R635-AD635),ABS(S635-AE635),ABS(T635-AF635))</f>
        <v/>
      </c>
      <c r="AI635" s="14" t="inlineStr"/>
    </row>
    <row r="636">
      <c r="A636" s="60" t="inlineStr">
        <is>
          <t>- Wheel L</t>
        </is>
      </c>
      <c r="B636" s="52" t="inlineStr">
        <is>
          <t>ROV2-09</t>
        </is>
      </c>
      <c r="C636" s="58" t="inlineStr">
        <is>
          <t>Cylinder</t>
        </is>
      </c>
      <c r="D636" s="52" t="inlineStr">
        <is>
          <t>ROV-00#2</t>
        </is>
      </c>
      <c r="E636" s="52" t="n">
        <v>1</v>
      </c>
      <c r="F636" s="54">
        <f>L636</f>
        <v/>
      </c>
      <c r="G636" s="54">
        <f>P636</f>
        <v/>
      </c>
      <c r="H636" s="54">
        <f>T636</f>
        <v/>
      </c>
      <c r="I636" s="81" t="n">
        <v>-6.99382197e-09</v>
      </c>
      <c r="J636" s="81" t="n">
        <v>0</v>
      </c>
      <c r="K636" s="81" t="n">
        <v>0.0700000003</v>
      </c>
      <c r="L636" s="81" t="n">
        <v>0.25</v>
      </c>
      <c r="M636" s="81" t="n">
        <v>0</v>
      </c>
      <c r="N636" s="81" t="n">
        <v>0.159999996</v>
      </c>
      <c r="O636" s="81" t="n">
        <v>0</v>
      </c>
      <c r="P636" s="81" t="n">
        <v>0.07999999820000001</v>
      </c>
      <c r="Q636" s="81" t="n">
        <v>-0.159999996</v>
      </c>
      <c r="R636" s="81" t="n">
        <v>0</v>
      </c>
      <c r="S636" s="81" t="n">
        <v>-3.05979708e-09</v>
      </c>
      <c r="T636" s="81" t="n">
        <v>0</v>
      </c>
      <c r="U636" s="80">
        <f>U627*'4 Transform Matrices'!Y637+V627*'4 Transform Matrices'!AC637+W627*'4 Transform Matrices'!AG637</f>
        <v/>
      </c>
      <c r="V636" s="80">
        <f>U627*'4 Transform Matrices'!Z637+V627*'4 Transform Matrices'!AD637+W627*'4 Transform Matrices'!AH637</f>
        <v/>
      </c>
      <c r="W636" s="80">
        <f>U627*'4 Transform Matrices'!AA637+V627*'4 Transform Matrices'!AE637+W627*'4 Transform Matrices'!AI637</f>
        <v/>
      </c>
      <c r="X636" s="80">
        <f>U627*'4 Transform Matrices'!AB637+V627*'4 Transform Matrices'!AF637+W627*'4 Transform Matrices'!AJ637+X627</f>
        <v/>
      </c>
      <c r="Y636" s="80">
        <f>Y627*'4 Transform Matrices'!Y637+Z627*'4 Transform Matrices'!AC637+AA627*'4 Transform Matrices'!AG637</f>
        <v/>
      </c>
      <c r="Z636" s="80">
        <f>Y627*'4 Transform Matrices'!Z637+Z627*'4 Transform Matrices'!AD637+AA627*'4 Transform Matrices'!AH637</f>
        <v/>
      </c>
      <c r="AA636" s="80">
        <f>Y627*'4 Transform Matrices'!AA637+Z627*'4 Transform Matrices'!AE637+AA627*'4 Transform Matrices'!AI637</f>
        <v/>
      </c>
      <c r="AB636" s="80">
        <f>Y627*'4 Transform Matrices'!AB637+Z627*'4 Transform Matrices'!AF637+AA627*'4 Transform Matrices'!AJ637+AB627</f>
        <v/>
      </c>
      <c r="AC636" s="80">
        <f>AC627*'4 Transform Matrices'!Y637+AD627*'4 Transform Matrices'!AC637+AE627*'4 Transform Matrices'!AG637</f>
        <v/>
      </c>
      <c r="AD636" s="80">
        <f>AC627*'4 Transform Matrices'!Z637+AD627*'4 Transform Matrices'!AD637+AE627*'4 Transform Matrices'!AH637</f>
        <v/>
      </c>
      <c r="AE636" s="80">
        <f>AC627*'4 Transform Matrices'!AA637+AD627*'4 Transform Matrices'!AE637+AE627*'4 Transform Matrices'!AI637</f>
        <v/>
      </c>
      <c r="AF636" s="80">
        <f>AC627*'4 Transform Matrices'!AB637+AD627*'4 Transform Matrices'!AF637+AE627*'4 Transform Matrices'!AJ637+AF627</f>
        <v/>
      </c>
      <c r="AG636" s="82">
        <f>MAX(ABS(I636-U636),ABS(J636-V636),ABS(K636-W636),ABS(L636-X636),ABS(M636-Y636),ABS(N636-Z636),ABS(O636-AA636),ABS(P636-AB636),ABS(Q636-AC636),ABS(R636-AD636),ABS(S636-AE636),ABS(T636-AF636))</f>
        <v/>
      </c>
      <c r="AI636" s="14" t="inlineStr">
        <is>
          <t>Spins with left track speed</t>
        </is>
      </c>
    </row>
    <row r="637">
      <c r="A637" s="60" t="inlineStr">
        <is>
          <t>- Wheel R</t>
        </is>
      </c>
      <c r="B637" s="52" t="inlineStr">
        <is>
          <t>ROV2-10</t>
        </is>
      </c>
      <c r="C637" s="58" t="inlineStr">
        <is>
          <t>Cylinder</t>
        </is>
      </c>
      <c r="D637" s="52" t="inlineStr">
        <is>
          <t>ROV-00#2</t>
        </is>
      </c>
      <c r="E637" s="52" t="n">
        <v>1</v>
      </c>
      <c r="F637" s="54">
        <f>L637</f>
        <v/>
      </c>
      <c r="G637" s="54">
        <f>P637</f>
        <v/>
      </c>
      <c r="H637" s="54">
        <f>T637</f>
        <v/>
      </c>
      <c r="I637" s="81" t="n">
        <v>-6.99382197e-09</v>
      </c>
      <c r="J637" s="81" t="n">
        <v>0</v>
      </c>
      <c r="K637" s="81" t="n">
        <v>0.0700000003</v>
      </c>
      <c r="L637" s="81" t="n">
        <v>-0.25</v>
      </c>
      <c r="M637" s="81" t="n">
        <v>0</v>
      </c>
      <c r="N637" s="81" t="n">
        <v>0.159999996</v>
      </c>
      <c r="O637" s="81" t="n">
        <v>0</v>
      </c>
      <c r="P637" s="81" t="n">
        <v>0.07999999820000001</v>
      </c>
      <c r="Q637" s="81" t="n">
        <v>-0.159999996</v>
      </c>
      <c r="R637" s="81" t="n">
        <v>0</v>
      </c>
      <c r="S637" s="81" t="n">
        <v>-3.05979708e-09</v>
      </c>
      <c r="T637" s="81" t="n">
        <v>0</v>
      </c>
      <c r="U637" s="80">
        <f>U627*'4 Transform Matrices'!Y638+V627*'4 Transform Matrices'!AC638+W627*'4 Transform Matrices'!AG638</f>
        <v/>
      </c>
      <c r="V637" s="80">
        <f>U627*'4 Transform Matrices'!Z638+V627*'4 Transform Matrices'!AD638+W627*'4 Transform Matrices'!AH638</f>
        <v/>
      </c>
      <c r="W637" s="80">
        <f>U627*'4 Transform Matrices'!AA638+V627*'4 Transform Matrices'!AE638+W627*'4 Transform Matrices'!AI638</f>
        <v/>
      </c>
      <c r="X637" s="80">
        <f>U627*'4 Transform Matrices'!AB638+V627*'4 Transform Matrices'!AF638+W627*'4 Transform Matrices'!AJ638+X627</f>
        <v/>
      </c>
      <c r="Y637" s="80">
        <f>Y627*'4 Transform Matrices'!Y638+Z627*'4 Transform Matrices'!AC638+AA627*'4 Transform Matrices'!AG638</f>
        <v/>
      </c>
      <c r="Z637" s="80">
        <f>Y627*'4 Transform Matrices'!Z638+Z627*'4 Transform Matrices'!AD638+AA627*'4 Transform Matrices'!AH638</f>
        <v/>
      </c>
      <c r="AA637" s="80">
        <f>Y627*'4 Transform Matrices'!AA638+Z627*'4 Transform Matrices'!AE638+AA627*'4 Transform Matrices'!AI638</f>
        <v/>
      </c>
      <c r="AB637" s="80">
        <f>Y627*'4 Transform Matrices'!AB638+Z627*'4 Transform Matrices'!AF638+AA627*'4 Transform Matrices'!AJ638+AB627</f>
        <v/>
      </c>
      <c r="AC637" s="80">
        <f>AC627*'4 Transform Matrices'!Y638+AD627*'4 Transform Matrices'!AC638+AE627*'4 Transform Matrices'!AG638</f>
        <v/>
      </c>
      <c r="AD637" s="80">
        <f>AC627*'4 Transform Matrices'!Z638+AD627*'4 Transform Matrices'!AD638+AE627*'4 Transform Matrices'!AH638</f>
        <v/>
      </c>
      <c r="AE637" s="80">
        <f>AC627*'4 Transform Matrices'!AA638+AD627*'4 Transform Matrices'!AE638+AE627*'4 Transform Matrices'!AI638</f>
        <v/>
      </c>
      <c r="AF637" s="80">
        <f>AC627*'4 Transform Matrices'!AB638+AD627*'4 Transform Matrices'!AF638+AE627*'4 Transform Matrices'!AJ638+AF627</f>
        <v/>
      </c>
      <c r="AG637" s="82">
        <f>MAX(ABS(I637-U637),ABS(J637-V637),ABS(K637-W637),ABS(L637-X637),ABS(M637-Y637),ABS(N637-Z637),ABS(O637-AA637),ABS(P637-AB637),ABS(Q637-AC637),ABS(R637-AD637),ABS(S637-AE637),ABS(T637-AF637))</f>
        <v/>
      </c>
      <c r="AI637" s="14" t="inlineStr">
        <is>
          <t>Spins with right track speed</t>
        </is>
      </c>
    </row>
    <row r="638">
      <c r="A638" s="60" t="inlineStr">
        <is>
          <t>- Hub L</t>
        </is>
      </c>
      <c r="B638" s="52" t="inlineStr">
        <is>
          <t>ROV2-11</t>
        </is>
      </c>
      <c r="C638" s="59" t="inlineStr">
        <is>
          <t>Sphere</t>
        </is>
      </c>
      <c r="D638" s="52" t="inlineStr">
        <is>
          <t>ROV-00#2</t>
        </is>
      </c>
      <c r="E638" s="52" t="n">
        <v>1</v>
      </c>
      <c r="F638" s="54">
        <f>L638</f>
        <v/>
      </c>
      <c r="G638" s="54">
        <f>P638</f>
        <v/>
      </c>
      <c r="H638" s="54">
        <f>T638</f>
        <v/>
      </c>
      <c r="I638" s="81" t="n">
        <v>-3.05979708e-09</v>
      </c>
      <c r="J638" s="81" t="n">
        <v>0</v>
      </c>
      <c r="K638" s="81" t="n">
        <v>0.0299999993</v>
      </c>
      <c r="L638" s="81" t="n">
        <v>0.289999992</v>
      </c>
      <c r="M638" s="81" t="n">
        <v>0</v>
      </c>
      <c r="N638" s="81" t="n">
        <v>0.0700000003</v>
      </c>
      <c r="O638" s="81" t="n">
        <v>0</v>
      </c>
      <c r="P638" s="81" t="n">
        <v>0.07999999820000001</v>
      </c>
      <c r="Q638" s="81" t="n">
        <v>-0.0700000003</v>
      </c>
      <c r="R638" s="81" t="n">
        <v>0</v>
      </c>
      <c r="S638" s="81" t="n">
        <v>-1.31134159e-09</v>
      </c>
      <c r="T638" s="81" t="n">
        <v>0</v>
      </c>
      <c r="U638" s="80">
        <f>U627*'4 Transform Matrices'!Y639+V627*'4 Transform Matrices'!AC639+W627*'4 Transform Matrices'!AG639</f>
        <v/>
      </c>
      <c r="V638" s="80">
        <f>U627*'4 Transform Matrices'!Z639+V627*'4 Transform Matrices'!AD639+W627*'4 Transform Matrices'!AH639</f>
        <v/>
      </c>
      <c r="W638" s="80">
        <f>U627*'4 Transform Matrices'!AA639+V627*'4 Transform Matrices'!AE639+W627*'4 Transform Matrices'!AI639</f>
        <v/>
      </c>
      <c r="X638" s="80">
        <f>U627*'4 Transform Matrices'!AB639+V627*'4 Transform Matrices'!AF639+W627*'4 Transform Matrices'!AJ639+X627</f>
        <v/>
      </c>
      <c r="Y638" s="80">
        <f>Y627*'4 Transform Matrices'!Y639+Z627*'4 Transform Matrices'!AC639+AA627*'4 Transform Matrices'!AG639</f>
        <v/>
      </c>
      <c r="Z638" s="80">
        <f>Y627*'4 Transform Matrices'!Z639+Z627*'4 Transform Matrices'!AD639+AA627*'4 Transform Matrices'!AH639</f>
        <v/>
      </c>
      <c r="AA638" s="80">
        <f>Y627*'4 Transform Matrices'!AA639+Z627*'4 Transform Matrices'!AE639+AA627*'4 Transform Matrices'!AI639</f>
        <v/>
      </c>
      <c r="AB638" s="80">
        <f>Y627*'4 Transform Matrices'!AB639+Z627*'4 Transform Matrices'!AF639+AA627*'4 Transform Matrices'!AJ639+AB627</f>
        <v/>
      </c>
      <c r="AC638" s="80">
        <f>AC627*'4 Transform Matrices'!Y639+AD627*'4 Transform Matrices'!AC639+AE627*'4 Transform Matrices'!AG639</f>
        <v/>
      </c>
      <c r="AD638" s="80">
        <f>AC627*'4 Transform Matrices'!Z639+AD627*'4 Transform Matrices'!AD639+AE627*'4 Transform Matrices'!AH639</f>
        <v/>
      </c>
      <c r="AE638" s="80">
        <f>AC627*'4 Transform Matrices'!AA639+AD627*'4 Transform Matrices'!AE639+AE627*'4 Transform Matrices'!AI639</f>
        <v/>
      </c>
      <c r="AF638" s="80">
        <f>AC627*'4 Transform Matrices'!AB639+AD627*'4 Transform Matrices'!AF639+AE627*'4 Transform Matrices'!AJ639+AF627</f>
        <v/>
      </c>
      <c r="AG638" s="82">
        <f>MAX(ABS(I638-U638),ABS(J638-V638),ABS(K638-W638),ABS(L638-X638),ABS(M638-Y638),ABS(N638-Z638),ABS(O638-AA638),ABS(P638-AB638),ABS(Q638-AC638),ABS(R638-AD638),ABS(S638-AE638),ABS(T638-AF638))</f>
        <v/>
      </c>
      <c r="AI638" s="14" t="inlineStr"/>
    </row>
    <row r="639">
      <c r="A639" s="60" t="inlineStr">
        <is>
          <t>- Hub R</t>
        </is>
      </c>
      <c r="B639" s="52" t="inlineStr">
        <is>
          <t>ROV2-12</t>
        </is>
      </c>
      <c r="C639" s="59" t="inlineStr">
        <is>
          <t>Sphere</t>
        </is>
      </c>
      <c r="D639" s="52" t="inlineStr">
        <is>
          <t>ROV-00#2</t>
        </is>
      </c>
      <c r="E639" s="52" t="n">
        <v>1</v>
      </c>
      <c r="F639" s="54">
        <f>L639</f>
        <v/>
      </c>
      <c r="G639" s="54">
        <f>P639</f>
        <v/>
      </c>
      <c r="H639" s="54">
        <f>T639</f>
        <v/>
      </c>
      <c r="I639" s="81" t="n">
        <v>-3.05979708e-09</v>
      </c>
      <c r="J639" s="81" t="n">
        <v>0</v>
      </c>
      <c r="K639" s="81" t="n">
        <v>0.0299999993</v>
      </c>
      <c r="L639" s="81" t="n">
        <v>-0.289999992</v>
      </c>
      <c r="M639" s="81" t="n">
        <v>0</v>
      </c>
      <c r="N639" s="81" t="n">
        <v>0.0700000003</v>
      </c>
      <c r="O639" s="81" t="n">
        <v>0</v>
      </c>
      <c r="P639" s="81" t="n">
        <v>0.07999999820000001</v>
      </c>
      <c r="Q639" s="81" t="n">
        <v>-0.0700000003</v>
      </c>
      <c r="R639" s="81" t="n">
        <v>0</v>
      </c>
      <c r="S639" s="81" t="n">
        <v>-1.31134159e-09</v>
      </c>
      <c r="T639" s="81" t="n">
        <v>0</v>
      </c>
      <c r="U639" s="80">
        <f>U627*'4 Transform Matrices'!Y640+V627*'4 Transform Matrices'!AC640+W627*'4 Transform Matrices'!AG640</f>
        <v/>
      </c>
      <c r="V639" s="80">
        <f>U627*'4 Transform Matrices'!Z640+V627*'4 Transform Matrices'!AD640+W627*'4 Transform Matrices'!AH640</f>
        <v/>
      </c>
      <c r="W639" s="80">
        <f>U627*'4 Transform Matrices'!AA640+V627*'4 Transform Matrices'!AE640+W627*'4 Transform Matrices'!AI640</f>
        <v/>
      </c>
      <c r="X639" s="80">
        <f>U627*'4 Transform Matrices'!AB640+V627*'4 Transform Matrices'!AF640+W627*'4 Transform Matrices'!AJ640+X627</f>
        <v/>
      </c>
      <c r="Y639" s="80">
        <f>Y627*'4 Transform Matrices'!Y640+Z627*'4 Transform Matrices'!AC640+AA627*'4 Transform Matrices'!AG640</f>
        <v/>
      </c>
      <c r="Z639" s="80">
        <f>Y627*'4 Transform Matrices'!Z640+Z627*'4 Transform Matrices'!AD640+AA627*'4 Transform Matrices'!AH640</f>
        <v/>
      </c>
      <c r="AA639" s="80">
        <f>Y627*'4 Transform Matrices'!AA640+Z627*'4 Transform Matrices'!AE640+AA627*'4 Transform Matrices'!AI640</f>
        <v/>
      </c>
      <c r="AB639" s="80">
        <f>Y627*'4 Transform Matrices'!AB640+Z627*'4 Transform Matrices'!AF640+AA627*'4 Transform Matrices'!AJ640+AB627</f>
        <v/>
      </c>
      <c r="AC639" s="80">
        <f>AC627*'4 Transform Matrices'!Y640+AD627*'4 Transform Matrices'!AC640+AE627*'4 Transform Matrices'!AG640</f>
        <v/>
      </c>
      <c r="AD639" s="80">
        <f>AC627*'4 Transform Matrices'!Z640+AD627*'4 Transform Matrices'!AD640+AE627*'4 Transform Matrices'!AH640</f>
        <v/>
      </c>
      <c r="AE639" s="80">
        <f>AC627*'4 Transform Matrices'!AA640+AD627*'4 Transform Matrices'!AE640+AE627*'4 Transform Matrices'!AI640</f>
        <v/>
      </c>
      <c r="AF639" s="80">
        <f>AC627*'4 Transform Matrices'!AB640+AD627*'4 Transform Matrices'!AF640+AE627*'4 Transform Matrices'!AJ640+AF627</f>
        <v/>
      </c>
      <c r="AG639" s="82">
        <f>MAX(ABS(I639-U639),ABS(J639-V639),ABS(K639-W639),ABS(L639-X639),ABS(M639-Y639),ABS(N639-Z639),ABS(O639-AA639),ABS(P639-AB639),ABS(Q639-AC639),ABS(R639-AD639),ABS(S639-AE639),ABS(T639-AF639))</f>
        <v/>
      </c>
      <c r="AI639" s="14" t="inlineStr"/>
    </row>
    <row r="640">
      <c r="A640" s="60" t="inlineStr">
        <is>
          <t>- Wheel L</t>
        </is>
      </c>
      <c r="B640" s="52" t="inlineStr">
        <is>
          <t>ROV2-13</t>
        </is>
      </c>
      <c r="C640" s="58" t="inlineStr">
        <is>
          <t>Cylinder</t>
        </is>
      </c>
      <c r="D640" s="52" t="inlineStr">
        <is>
          <t>ROV-00#2</t>
        </is>
      </c>
      <c r="E640" s="52" t="n">
        <v>1</v>
      </c>
      <c r="F640" s="54">
        <f>L640</f>
        <v/>
      </c>
      <c r="G640" s="54">
        <f>P640</f>
        <v/>
      </c>
      <c r="H640" s="54">
        <f>T640</f>
        <v/>
      </c>
      <c r="I640" s="81" t="n">
        <v>-6.99382197e-09</v>
      </c>
      <c r="J640" s="81" t="n">
        <v>0</v>
      </c>
      <c r="K640" s="81" t="n">
        <v>0.0700000003</v>
      </c>
      <c r="L640" s="81" t="n">
        <v>0.25</v>
      </c>
      <c r="M640" s="81" t="n">
        <v>0</v>
      </c>
      <c r="N640" s="81" t="n">
        <v>0.159999996</v>
      </c>
      <c r="O640" s="81" t="n">
        <v>0</v>
      </c>
      <c r="P640" s="81" t="n">
        <v>0.07999999820000001</v>
      </c>
      <c r="Q640" s="81" t="n">
        <v>-0.159999996</v>
      </c>
      <c r="R640" s="81" t="n">
        <v>0</v>
      </c>
      <c r="S640" s="81" t="n">
        <v>-3.05979708e-09</v>
      </c>
      <c r="T640" s="81" t="n">
        <v>0.219999999</v>
      </c>
      <c r="U640" s="80">
        <f>U627*'4 Transform Matrices'!Y641+V627*'4 Transform Matrices'!AC641+W627*'4 Transform Matrices'!AG641</f>
        <v/>
      </c>
      <c r="V640" s="80">
        <f>U627*'4 Transform Matrices'!Z641+V627*'4 Transform Matrices'!AD641+W627*'4 Transform Matrices'!AH641</f>
        <v/>
      </c>
      <c r="W640" s="80">
        <f>U627*'4 Transform Matrices'!AA641+V627*'4 Transform Matrices'!AE641+W627*'4 Transform Matrices'!AI641</f>
        <v/>
      </c>
      <c r="X640" s="80">
        <f>U627*'4 Transform Matrices'!AB641+V627*'4 Transform Matrices'!AF641+W627*'4 Transform Matrices'!AJ641+X627</f>
        <v/>
      </c>
      <c r="Y640" s="80">
        <f>Y627*'4 Transform Matrices'!Y641+Z627*'4 Transform Matrices'!AC641+AA627*'4 Transform Matrices'!AG641</f>
        <v/>
      </c>
      <c r="Z640" s="80">
        <f>Y627*'4 Transform Matrices'!Z641+Z627*'4 Transform Matrices'!AD641+AA627*'4 Transform Matrices'!AH641</f>
        <v/>
      </c>
      <c r="AA640" s="80">
        <f>Y627*'4 Transform Matrices'!AA641+Z627*'4 Transform Matrices'!AE641+AA627*'4 Transform Matrices'!AI641</f>
        <v/>
      </c>
      <c r="AB640" s="80">
        <f>Y627*'4 Transform Matrices'!AB641+Z627*'4 Transform Matrices'!AF641+AA627*'4 Transform Matrices'!AJ641+AB627</f>
        <v/>
      </c>
      <c r="AC640" s="80">
        <f>AC627*'4 Transform Matrices'!Y641+AD627*'4 Transform Matrices'!AC641+AE627*'4 Transform Matrices'!AG641</f>
        <v/>
      </c>
      <c r="AD640" s="80">
        <f>AC627*'4 Transform Matrices'!Z641+AD627*'4 Transform Matrices'!AD641+AE627*'4 Transform Matrices'!AH641</f>
        <v/>
      </c>
      <c r="AE640" s="80">
        <f>AC627*'4 Transform Matrices'!AA641+AD627*'4 Transform Matrices'!AE641+AE627*'4 Transform Matrices'!AI641</f>
        <v/>
      </c>
      <c r="AF640" s="80">
        <f>AC627*'4 Transform Matrices'!AB641+AD627*'4 Transform Matrices'!AF641+AE627*'4 Transform Matrices'!AJ641+AF627</f>
        <v/>
      </c>
      <c r="AG640" s="82">
        <f>MAX(ABS(I640-U640),ABS(J640-V640),ABS(K640-W640),ABS(L640-X640),ABS(M640-Y640),ABS(N640-Z640),ABS(O640-AA640),ABS(P640-AB640),ABS(Q640-AC640),ABS(R640-AD640),ABS(S640-AE640),ABS(T640-AF640))</f>
        <v/>
      </c>
      <c r="AI640" s="14" t="inlineStr">
        <is>
          <t>Spins with left track speed</t>
        </is>
      </c>
    </row>
    <row r="641">
      <c r="A641" s="60" t="inlineStr">
        <is>
          <t>- Wheel R</t>
        </is>
      </c>
      <c r="B641" s="52" t="inlineStr">
        <is>
          <t>ROV2-14</t>
        </is>
      </c>
      <c r="C641" s="58" t="inlineStr">
        <is>
          <t>Cylinder</t>
        </is>
      </c>
      <c r="D641" s="52" t="inlineStr">
        <is>
          <t>ROV-00#2</t>
        </is>
      </c>
      <c r="E641" s="52" t="n">
        <v>1</v>
      </c>
      <c r="F641" s="54">
        <f>L641</f>
        <v/>
      </c>
      <c r="G641" s="54">
        <f>P641</f>
        <v/>
      </c>
      <c r="H641" s="54">
        <f>T641</f>
        <v/>
      </c>
      <c r="I641" s="81" t="n">
        <v>-6.99382197e-09</v>
      </c>
      <c r="J641" s="81" t="n">
        <v>0</v>
      </c>
      <c r="K641" s="81" t="n">
        <v>0.0700000003</v>
      </c>
      <c r="L641" s="81" t="n">
        <v>-0.25</v>
      </c>
      <c r="M641" s="81" t="n">
        <v>0</v>
      </c>
      <c r="N641" s="81" t="n">
        <v>0.159999996</v>
      </c>
      <c r="O641" s="81" t="n">
        <v>0</v>
      </c>
      <c r="P641" s="81" t="n">
        <v>0.07999999820000001</v>
      </c>
      <c r="Q641" s="81" t="n">
        <v>-0.159999996</v>
      </c>
      <c r="R641" s="81" t="n">
        <v>0</v>
      </c>
      <c r="S641" s="81" t="n">
        <v>-3.05979708e-09</v>
      </c>
      <c r="T641" s="81" t="n">
        <v>0.219999999</v>
      </c>
      <c r="U641" s="80">
        <f>U627*'4 Transform Matrices'!Y642+V627*'4 Transform Matrices'!AC642+W627*'4 Transform Matrices'!AG642</f>
        <v/>
      </c>
      <c r="V641" s="80">
        <f>U627*'4 Transform Matrices'!Z642+V627*'4 Transform Matrices'!AD642+W627*'4 Transform Matrices'!AH642</f>
        <v/>
      </c>
      <c r="W641" s="80">
        <f>U627*'4 Transform Matrices'!AA642+V627*'4 Transform Matrices'!AE642+W627*'4 Transform Matrices'!AI642</f>
        <v/>
      </c>
      <c r="X641" s="80">
        <f>U627*'4 Transform Matrices'!AB642+V627*'4 Transform Matrices'!AF642+W627*'4 Transform Matrices'!AJ642+X627</f>
        <v/>
      </c>
      <c r="Y641" s="80">
        <f>Y627*'4 Transform Matrices'!Y642+Z627*'4 Transform Matrices'!AC642+AA627*'4 Transform Matrices'!AG642</f>
        <v/>
      </c>
      <c r="Z641" s="80">
        <f>Y627*'4 Transform Matrices'!Z642+Z627*'4 Transform Matrices'!AD642+AA627*'4 Transform Matrices'!AH642</f>
        <v/>
      </c>
      <c r="AA641" s="80">
        <f>Y627*'4 Transform Matrices'!AA642+Z627*'4 Transform Matrices'!AE642+AA627*'4 Transform Matrices'!AI642</f>
        <v/>
      </c>
      <c r="AB641" s="80">
        <f>Y627*'4 Transform Matrices'!AB642+Z627*'4 Transform Matrices'!AF642+AA627*'4 Transform Matrices'!AJ642+AB627</f>
        <v/>
      </c>
      <c r="AC641" s="80">
        <f>AC627*'4 Transform Matrices'!Y642+AD627*'4 Transform Matrices'!AC642+AE627*'4 Transform Matrices'!AG642</f>
        <v/>
      </c>
      <c r="AD641" s="80">
        <f>AC627*'4 Transform Matrices'!Z642+AD627*'4 Transform Matrices'!AD642+AE627*'4 Transform Matrices'!AH642</f>
        <v/>
      </c>
      <c r="AE641" s="80">
        <f>AC627*'4 Transform Matrices'!AA642+AD627*'4 Transform Matrices'!AE642+AE627*'4 Transform Matrices'!AI642</f>
        <v/>
      </c>
      <c r="AF641" s="80">
        <f>AC627*'4 Transform Matrices'!AB642+AD627*'4 Transform Matrices'!AF642+AE627*'4 Transform Matrices'!AJ642+AF627</f>
        <v/>
      </c>
      <c r="AG641" s="82">
        <f>MAX(ABS(I641-U641),ABS(J641-V641),ABS(K641-W641),ABS(L641-X641),ABS(M641-Y641),ABS(N641-Z641),ABS(O641-AA641),ABS(P641-AB641),ABS(Q641-AC641),ABS(R641-AD641),ABS(S641-AE641),ABS(T641-AF641))</f>
        <v/>
      </c>
      <c r="AI641" s="14" t="inlineStr">
        <is>
          <t>Spins with right track speed</t>
        </is>
      </c>
    </row>
    <row r="642">
      <c r="A642" s="60" t="inlineStr">
        <is>
          <t>- Hub L</t>
        </is>
      </c>
      <c r="B642" s="52" t="inlineStr">
        <is>
          <t>ROV2-15</t>
        </is>
      </c>
      <c r="C642" s="59" t="inlineStr">
        <is>
          <t>Sphere</t>
        </is>
      </c>
      <c r="D642" s="52" t="inlineStr">
        <is>
          <t>ROV-00#2</t>
        </is>
      </c>
      <c r="E642" s="52" t="n">
        <v>1</v>
      </c>
      <c r="F642" s="54">
        <f>L642</f>
        <v/>
      </c>
      <c r="G642" s="54">
        <f>P642</f>
        <v/>
      </c>
      <c r="H642" s="54">
        <f>T642</f>
        <v/>
      </c>
      <c r="I642" s="81" t="n">
        <v>-3.05979708e-09</v>
      </c>
      <c r="J642" s="81" t="n">
        <v>0</v>
      </c>
      <c r="K642" s="81" t="n">
        <v>0.0299999993</v>
      </c>
      <c r="L642" s="81" t="n">
        <v>0.289999992</v>
      </c>
      <c r="M642" s="81" t="n">
        <v>0</v>
      </c>
      <c r="N642" s="81" t="n">
        <v>0.0700000003</v>
      </c>
      <c r="O642" s="81" t="n">
        <v>0</v>
      </c>
      <c r="P642" s="81" t="n">
        <v>0.07999999820000001</v>
      </c>
      <c r="Q642" s="81" t="n">
        <v>-0.0700000003</v>
      </c>
      <c r="R642" s="81" t="n">
        <v>0</v>
      </c>
      <c r="S642" s="81" t="n">
        <v>-1.31134159e-09</v>
      </c>
      <c r="T642" s="81" t="n">
        <v>0.219999999</v>
      </c>
      <c r="U642" s="80">
        <f>U627*'4 Transform Matrices'!Y643+V627*'4 Transform Matrices'!AC643+W627*'4 Transform Matrices'!AG643</f>
        <v/>
      </c>
      <c r="V642" s="80">
        <f>U627*'4 Transform Matrices'!Z643+V627*'4 Transform Matrices'!AD643+W627*'4 Transform Matrices'!AH643</f>
        <v/>
      </c>
      <c r="W642" s="80">
        <f>U627*'4 Transform Matrices'!AA643+V627*'4 Transform Matrices'!AE643+W627*'4 Transform Matrices'!AI643</f>
        <v/>
      </c>
      <c r="X642" s="80">
        <f>U627*'4 Transform Matrices'!AB643+V627*'4 Transform Matrices'!AF643+W627*'4 Transform Matrices'!AJ643+X627</f>
        <v/>
      </c>
      <c r="Y642" s="80">
        <f>Y627*'4 Transform Matrices'!Y643+Z627*'4 Transform Matrices'!AC643+AA627*'4 Transform Matrices'!AG643</f>
        <v/>
      </c>
      <c r="Z642" s="80">
        <f>Y627*'4 Transform Matrices'!Z643+Z627*'4 Transform Matrices'!AD643+AA627*'4 Transform Matrices'!AH643</f>
        <v/>
      </c>
      <c r="AA642" s="80">
        <f>Y627*'4 Transform Matrices'!AA643+Z627*'4 Transform Matrices'!AE643+AA627*'4 Transform Matrices'!AI643</f>
        <v/>
      </c>
      <c r="AB642" s="80">
        <f>Y627*'4 Transform Matrices'!AB643+Z627*'4 Transform Matrices'!AF643+AA627*'4 Transform Matrices'!AJ643+AB627</f>
        <v/>
      </c>
      <c r="AC642" s="80">
        <f>AC627*'4 Transform Matrices'!Y643+AD627*'4 Transform Matrices'!AC643+AE627*'4 Transform Matrices'!AG643</f>
        <v/>
      </c>
      <c r="AD642" s="80">
        <f>AC627*'4 Transform Matrices'!Z643+AD627*'4 Transform Matrices'!AD643+AE627*'4 Transform Matrices'!AH643</f>
        <v/>
      </c>
      <c r="AE642" s="80">
        <f>AC627*'4 Transform Matrices'!AA643+AD627*'4 Transform Matrices'!AE643+AE627*'4 Transform Matrices'!AI643</f>
        <v/>
      </c>
      <c r="AF642" s="80">
        <f>AC627*'4 Transform Matrices'!AB643+AD627*'4 Transform Matrices'!AF643+AE627*'4 Transform Matrices'!AJ643+AF627</f>
        <v/>
      </c>
      <c r="AG642" s="82">
        <f>MAX(ABS(I642-U642),ABS(J642-V642),ABS(K642-W642),ABS(L642-X642),ABS(M642-Y642),ABS(N642-Z642),ABS(O642-AA642),ABS(P642-AB642),ABS(Q642-AC642),ABS(R642-AD642),ABS(S642-AE642),ABS(T642-AF642))</f>
        <v/>
      </c>
      <c r="AI642" s="14" t="inlineStr"/>
    </row>
    <row r="643">
      <c r="A643" s="60" t="inlineStr">
        <is>
          <t>- Hub R</t>
        </is>
      </c>
      <c r="B643" s="52" t="inlineStr">
        <is>
          <t>ROV2-16</t>
        </is>
      </c>
      <c r="C643" s="59" t="inlineStr">
        <is>
          <t>Sphere</t>
        </is>
      </c>
      <c r="D643" s="52" t="inlineStr">
        <is>
          <t>ROV-00#2</t>
        </is>
      </c>
      <c r="E643" s="52" t="n">
        <v>1</v>
      </c>
      <c r="F643" s="54">
        <f>L643</f>
        <v/>
      </c>
      <c r="G643" s="54">
        <f>P643</f>
        <v/>
      </c>
      <c r="H643" s="54">
        <f>T643</f>
        <v/>
      </c>
      <c r="I643" s="81" t="n">
        <v>-3.05979708e-09</v>
      </c>
      <c r="J643" s="81" t="n">
        <v>0</v>
      </c>
      <c r="K643" s="81" t="n">
        <v>0.0299999993</v>
      </c>
      <c r="L643" s="81" t="n">
        <v>-0.289999992</v>
      </c>
      <c r="M643" s="81" t="n">
        <v>0</v>
      </c>
      <c r="N643" s="81" t="n">
        <v>0.0700000003</v>
      </c>
      <c r="O643" s="81" t="n">
        <v>0</v>
      </c>
      <c r="P643" s="81" t="n">
        <v>0.07999999820000001</v>
      </c>
      <c r="Q643" s="81" t="n">
        <v>-0.0700000003</v>
      </c>
      <c r="R643" s="81" t="n">
        <v>0</v>
      </c>
      <c r="S643" s="81" t="n">
        <v>-1.31134159e-09</v>
      </c>
      <c r="T643" s="81" t="n">
        <v>0.219999999</v>
      </c>
      <c r="U643" s="80">
        <f>U627*'4 Transform Matrices'!Y644+V627*'4 Transform Matrices'!AC644+W627*'4 Transform Matrices'!AG644</f>
        <v/>
      </c>
      <c r="V643" s="80">
        <f>U627*'4 Transform Matrices'!Z644+V627*'4 Transform Matrices'!AD644+W627*'4 Transform Matrices'!AH644</f>
        <v/>
      </c>
      <c r="W643" s="80">
        <f>U627*'4 Transform Matrices'!AA644+V627*'4 Transform Matrices'!AE644+W627*'4 Transform Matrices'!AI644</f>
        <v/>
      </c>
      <c r="X643" s="80">
        <f>U627*'4 Transform Matrices'!AB644+V627*'4 Transform Matrices'!AF644+W627*'4 Transform Matrices'!AJ644+X627</f>
        <v/>
      </c>
      <c r="Y643" s="80">
        <f>Y627*'4 Transform Matrices'!Y644+Z627*'4 Transform Matrices'!AC644+AA627*'4 Transform Matrices'!AG644</f>
        <v/>
      </c>
      <c r="Z643" s="80">
        <f>Y627*'4 Transform Matrices'!Z644+Z627*'4 Transform Matrices'!AD644+AA627*'4 Transform Matrices'!AH644</f>
        <v/>
      </c>
      <c r="AA643" s="80">
        <f>Y627*'4 Transform Matrices'!AA644+Z627*'4 Transform Matrices'!AE644+AA627*'4 Transform Matrices'!AI644</f>
        <v/>
      </c>
      <c r="AB643" s="80">
        <f>Y627*'4 Transform Matrices'!AB644+Z627*'4 Transform Matrices'!AF644+AA627*'4 Transform Matrices'!AJ644+AB627</f>
        <v/>
      </c>
      <c r="AC643" s="80">
        <f>AC627*'4 Transform Matrices'!Y644+AD627*'4 Transform Matrices'!AC644+AE627*'4 Transform Matrices'!AG644</f>
        <v/>
      </c>
      <c r="AD643" s="80">
        <f>AC627*'4 Transform Matrices'!Z644+AD627*'4 Transform Matrices'!AD644+AE627*'4 Transform Matrices'!AH644</f>
        <v/>
      </c>
      <c r="AE643" s="80">
        <f>AC627*'4 Transform Matrices'!AA644+AD627*'4 Transform Matrices'!AE644+AE627*'4 Transform Matrices'!AI644</f>
        <v/>
      </c>
      <c r="AF643" s="80">
        <f>AC627*'4 Transform Matrices'!AB644+AD627*'4 Transform Matrices'!AF644+AE627*'4 Transform Matrices'!AJ644+AF627</f>
        <v/>
      </c>
      <c r="AG643" s="82">
        <f>MAX(ABS(I643-U643),ABS(J643-V643),ABS(K643-W643),ABS(L643-X643),ABS(M643-Y643),ABS(N643-Z643),ABS(O643-AA643),ABS(P643-AB643),ABS(Q643-AC643),ABS(R643-AD643),ABS(S643-AE643),ABS(T643-AF643))</f>
        <v/>
      </c>
      <c r="AI643" s="14" t="inlineStr"/>
    </row>
    <row r="644">
      <c r="A644" s="60" t="inlineStr">
        <is>
          <t>- IR sensor bar</t>
        </is>
      </c>
      <c r="B644" s="52" t="inlineStr">
        <is>
          <t>ROV2-17</t>
        </is>
      </c>
      <c r="C644" s="63" t="inlineStr">
        <is>
          <t>Cube</t>
        </is>
      </c>
      <c r="D644" s="52" t="inlineStr">
        <is>
          <t>ROV-00#2</t>
        </is>
      </c>
      <c r="E644" s="52" t="n">
        <v>1</v>
      </c>
      <c r="F644" s="54">
        <f>L644</f>
        <v/>
      </c>
      <c r="G644" s="54">
        <f>P644</f>
        <v/>
      </c>
      <c r="H644" s="54">
        <f>T644</f>
        <v/>
      </c>
      <c r="I644" s="81" t="n">
        <v>0.300000012</v>
      </c>
      <c r="J644" s="81" t="n">
        <v>0</v>
      </c>
      <c r="K644" s="81" t="n">
        <v>0</v>
      </c>
      <c r="L644" s="81" t="n">
        <v>0</v>
      </c>
      <c r="M644" s="81" t="n">
        <v>0</v>
      </c>
      <c r="N644" s="81" t="n">
        <v>0.0199999996</v>
      </c>
      <c r="O644" s="81" t="n">
        <v>0</v>
      </c>
      <c r="P644" s="81" t="n">
        <v>0.0700000003</v>
      </c>
      <c r="Q644" s="81" t="n">
        <v>0</v>
      </c>
      <c r="R644" s="81" t="n">
        <v>0</v>
      </c>
      <c r="S644" s="81" t="n">
        <v>0.0399999991</v>
      </c>
      <c r="T644" s="81" t="n">
        <v>0.300000012</v>
      </c>
      <c r="U644" s="80">
        <f>U627*'4 Transform Matrices'!Y645+V627*'4 Transform Matrices'!AC645+W627*'4 Transform Matrices'!AG645</f>
        <v/>
      </c>
      <c r="V644" s="80">
        <f>U627*'4 Transform Matrices'!Z645+V627*'4 Transform Matrices'!AD645+W627*'4 Transform Matrices'!AH645</f>
        <v/>
      </c>
      <c r="W644" s="80">
        <f>U627*'4 Transform Matrices'!AA645+V627*'4 Transform Matrices'!AE645+W627*'4 Transform Matrices'!AI645</f>
        <v/>
      </c>
      <c r="X644" s="80">
        <f>U627*'4 Transform Matrices'!AB645+V627*'4 Transform Matrices'!AF645+W627*'4 Transform Matrices'!AJ645+X627</f>
        <v/>
      </c>
      <c r="Y644" s="80">
        <f>Y627*'4 Transform Matrices'!Y645+Z627*'4 Transform Matrices'!AC645+AA627*'4 Transform Matrices'!AG645</f>
        <v/>
      </c>
      <c r="Z644" s="80">
        <f>Y627*'4 Transform Matrices'!Z645+Z627*'4 Transform Matrices'!AD645+AA627*'4 Transform Matrices'!AH645</f>
        <v/>
      </c>
      <c r="AA644" s="80">
        <f>Y627*'4 Transform Matrices'!AA645+Z627*'4 Transform Matrices'!AE645+AA627*'4 Transform Matrices'!AI645</f>
        <v/>
      </c>
      <c r="AB644" s="80">
        <f>Y627*'4 Transform Matrices'!AB645+Z627*'4 Transform Matrices'!AF645+AA627*'4 Transform Matrices'!AJ645+AB627</f>
        <v/>
      </c>
      <c r="AC644" s="80">
        <f>AC627*'4 Transform Matrices'!Y645+AD627*'4 Transform Matrices'!AC645+AE627*'4 Transform Matrices'!AG645</f>
        <v/>
      </c>
      <c r="AD644" s="80">
        <f>AC627*'4 Transform Matrices'!Z645+AD627*'4 Transform Matrices'!AD645+AE627*'4 Transform Matrices'!AH645</f>
        <v/>
      </c>
      <c r="AE644" s="80">
        <f>AC627*'4 Transform Matrices'!AA645+AD627*'4 Transform Matrices'!AE645+AE627*'4 Transform Matrices'!AI645</f>
        <v/>
      </c>
      <c r="AF644" s="80">
        <f>AC627*'4 Transform Matrices'!AB645+AD627*'4 Transform Matrices'!AF645+AE627*'4 Transform Matrices'!AJ645+AF627</f>
        <v/>
      </c>
      <c r="AG644" s="82">
        <f>MAX(ABS(I644-U644),ABS(J644-V644),ABS(K644-W644),ABS(L644-X644),ABS(M644-Y644),ABS(N644-Z644),ABS(O644-AA644),ABS(P644-AB644),ABS(Q644-AC644),ABS(R644-AD644),ABS(S644-AE644),ABS(T644-AF644))</f>
        <v/>
      </c>
      <c r="AI644" s="14" t="inlineStr"/>
    </row>
    <row r="645">
      <c r="A645" s="60" t="inlineStr">
        <is>
          <t>- IR sensor</t>
        </is>
      </c>
      <c r="B645" s="52" t="inlineStr">
        <is>
          <t>ROV2-18</t>
        </is>
      </c>
      <c r="C645" s="59" t="inlineStr">
        <is>
          <t>Sphere</t>
        </is>
      </c>
      <c r="D645" s="52" t="inlineStr">
        <is>
          <t>ROV-00#2</t>
        </is>
      </c>
      <c r="E645" s="52" t="n">
        <v>1</v>
      </c>
      <c r="F645" s="54">
        <f>L645</f>
        <v/>
      </c>
      <c r="G645" s="54">
        <f>P645</f>
        <v/>
      </c>
      <c r="H645" s="54">
        <f>T645</f>
        <v/>
      </c>
      <c r="I645" s="81" t="n">
        <v>0.0250000004</v>
      </c>
      <c r="J645" s="81" t="n">
        <v>0</v>
      </c>
      <c r="K645" s="81" t="n">
        <v>0</v>
      </c>
      <c r="L645" s="81" t="n">
        <v>-0.119999997</v>
      </c>
      <c r="M645" s="81" t="n">
        <v>0</v>
      </c>
      <c r="N645" s="81" t="n">
        <v>0.0250000004</v>
      </c>
      <c r="O645" s="81" t="n">
        <v>0</v>
      </c>
      <c r="P645" s="81" t="n">
        <v>0.0549999997</v>
      </c>
      <c r="Q645" s="81" t="n">
        <v>0</v>
      </c>
      <c r="R645" s="81" t="n">
        <v>0</v>
      </c>
      <c r="S645" s="81" t="n">
        <v>0.0250000004</v>
      </c>
      <c r="T645" s="81" t="n">
        <v>0.310000002</v>
      </c>
      <c r="U645" s="80">
        <f>U627*'4 Transform Matrices'!Y646+V627*'4 Transform Matrices'!AC646+W627*'4 Transform Matrices'!AG646</f>
        <v/>
      </c>
      <c r="V645" s="80">
        <f>U627*'4 Transform Matrices'!Z646+V627*'4 Transform Matrices'!AD646+W627*'4 Transform Matrices'!AH646</f>
        <v/>
      </c>
      <c r="W645" s="80">
        <f>U627*'4 Transform Matrices'!AA646+V627*'4 Transform Matrices'!AE646+W627*'4 Transform Matrices'!AI646</f>
        <v/>
      </c>
      <c r="X645" s="80">
        <f>U627*'4 Transform Matrices'!AB646+V627*'4 Transform Matrices'!AF646+W627*'4 Transform Matrices'!AJ646+X627</f>
        <v/>
      </c>
      <c r="Y645" s="80">
        <f>Y627*'4 Transform Matrices'!Y646+Z627*'4 Transform Matrices'!AC646+AA627*'4 Transform Matrices'!AG646</f>
        <v/>
      </c>
      <c r="Z645" s="80">
        <f>Y627*'4 Transform Matrices'!Z646+Z627*'4 Transform Matrices'!AD646+AA627*'4 Transform Matrices'!AH646</f>
        <v/>
      </c>
      <c r="AA645" s="80">
        <f>Y627*'4 Transform Matrices'!AA646+Z627*'4 Transform Matrices'!AE646+AA627*'4 Transform Matrices'!AI646</f>
        <v/>
      </c>
      <c r="AB645" s="80">
        <f>Y627*'4 Transform Matrices'!AB646+Z627*'4 Transform Matrices'!AF646+AA627*'4 Transform Matrices'!AJ646+AB627</f>
        <v/>
      </c>
      <c r="AC645" s="80">
        <f>AC627*'4 Transform Matrices'!Y646+AD627*'4 Transform Matrices'!AC646+AE627*'4 Transform Matrices'!AG646</f>
        <v/>
      </c>
      <c r="AD645" s="80">
        <f>AC627*'4 Transform Matrices'!Z646+AD627*'4 Transform Matrices'!AD646+AE627*'4 Transform Matrices'!AH646</f>
        <v/>
      </c>
      <c r="AE645" s="80">
        <f>AC627*'4 Transform Matrices'!AA646+AD627*'4 Transform Matrices'!AE646+AE627*'4 Transform Matrices'!AI646</f>
        <v/>
      </c>
      <c r="AF645" s="80">
        <f>AC627*'4 Transform Matrices'!AB646+AD627*'4 Transform Matrices'!AF646+AE627*'4 Transform Matrices'!AJ646+AF627</f>
        <v/>
      </c>
      <c r="AG645" s="82">
        <f>MAX(ABS(I645-U645),ABS(J645-V645),ABS(K645-W645),ABS(L645-X645),ABS(M645-Y645),ABS(N645-Z645),ABS(O645-AA645),ABS(P645-AB645),ABS(Q645-AC645),ABS(R645-AD645),ABS(S645-AE645),ABS(T645-AF645))</f>
        <v/>
      </c>
      <c r="AI645" s="14" t="inlineStr"/>
    </row>
    <row r="646">
      <c r="A646" s="60" t="inlineStr">
        <is>
          <t>- IR sensor</t>
        </is>
      </c>
      <c r="B646" s="52" t="inlineStr">
        <is>
          <t>ROV2-19</t>
        </is>
      </c>
      <c r="C646" s="59" t="inlineStr">
        <is>
          <t>Sphere</t>
        </is>
      </c>
      <c r="D646" s="52" t="inlineStr">
        <is>
          <t>ROV-00#2</t>
        </is>
      </c>
      <c r="E646" s="52" t="n">
        <v>1</v>
      </c>
      <c r="F646" s="54">
        <f>L646</f>
        <v/>
      </c>
      <c r="G646" s="54">
        <f>P646</f>
        <v/>
      </c>
      <c r="H646" s="54">
        <f>T646</f>
        <v/>
      </c>
      <c r="I646" s="81" t="n">
        <v>0.0250000004</v>
      </c>
      <c r="J646" s="81" t="n">
        <v>0</v>
      </c>
      <c r="K646" s="81" t="n">
        <v>0</v>
      </c>
      <c r="L646" s="81" t="n">
        <v>-0.0599999987</v>
      </c>
      <c r="M646" s="81" t="n">
        <v>0</v>
      </c>
      <c r="N646" s="81" t="n">
        <v>0.0250000004</v>
      </c>
      <c r="O646" s="81" t="n">
        <v>0</v>
      </c>
      <c r="P646" s="81" t="n">
        <v>0.0549999997</v>
      </c>
      <c r="Q646" s="81" t="n">
        <v>0</v>
      </c>
      <c r="R646" s="81" t="n">
        <v>0</v>
      </c>
      <c r="S646" s="81" t="n">
        <v>0.0250000004</v>
      </c>
      <c r="T646" s="81" t="n">
        <v>0.310000002</v>
      </c>
      <c r="U646" s="80">
        <f>U627*'4 Transform Matrices'!Y647+V627*'4 Transform Matrices'!AC647+W627*'4 Transform Matrices'!AG647</f>
        <v/>
      </c>
      <c r="V646" s="80">
        <f>U627*'4 Transform Matrices'!Z647+V627*'4 Transform Matrices'!AD647+W627*'4 Transform Matrices'!AH647</f>
        <v/>
      </c>
      <c r="W646" s="80">
        <f>U627*'4 Transform Matrices'!AA647+V627*'4 Transform Matrices'!AE647+W627*'4 Transform Matrices'!AI647</f>
        <v/>
      </c>
      <c r="X646" s="80">
        <f>U627*'4 Transform Matrices'!AB647+V627*'4 Transform Matrices'!AF647+W627*'4 Transform Matrices'!AJ647+X627</f>
        <v/>
      </c>
      <c r="Y646" s="80">
        <f>Y627*'4 Transform Matrices'!Y647+Z627*'4 Transform Matrices'!AC647+AA627*'4 Transform Matrices'!AG647</f>
        <v/>
      </c>
      <c r="Z646" s="80">
        <f>Y627*'4 Transform Matrices'!Z647+Z627*'4 Transform Matrices'!AD647+AA627*'4 Transform Matrices'!AH647</f>
        <v/>
      </c>
      <c r="AA646" s="80">
        <f>Y627*'4 Transform Matrices'!AA647+Z627*'4 Transform Matrices'!AE647+AA627*'4 Transform Matrices'!AI647</f>
        <v/>
      </c>
      <c r="AB646" s="80">
        <f>Y627*'4 Transform Matrices'!AB647+Z627*'4 Transform Matrices'!AF647+AA627*'4 Transform Matrices'!AJ647+AB627</f>
        <v/>
      </c>
      <c r="AC646" s="80">
        <f>AC627*'4 Transform Matrices'!Y647+AD627*'4 Transform Matrices'!AC647+AE627*'4 Transform Matrices'!AG647</f>
        <v/>
      </c>
      <c r="AD646" s="80">
        <f>AC627*'4 Transform Matrices'!Z647+AD627*'4 Transform Matrices'!AD647+AE627*'4 Transform Matrices'!AH647</f>
        <v/>
      </c>
      <c r="AE646" s="80">
        <f>AC627*'4 Transform Matrices'!AA647+AD627*'4 Transform Matrices'!AE647+AE627*'4 Transform Matrices'!AI647</f>
        <v/>
      </c>
      <c r="AF646" s="80">
        <f>AC627*'4 Transform Matrices'!AB647+AD627*'4 Transform Matrices'!AF647+AE627*'4 Transform Matrices'!AJ647+AF627</f>
        <v/>
      </c>
      <c r="AG646" s="82">
        <f>MAX(ABS(I646-U646),ABS(J646-V646),ABS(K646-W646),ABS(L646-X646),ABS(M646-Y646),ABS(N646-Z646),ABS(O646-AA646),ABS(P646-AB646),ABS(Q646-AC646),ABS(R646-AD646),ABS(S646-AE646),ABS(T646-AF646))</f>
        <v/>
      </c>
      <c r="AI646" s="14" t="inlineStr"/>
    </row>
    <row r="647">
      <c r="A647" s="60" t="inlineStr">
        <is>
          <t>- IR sensor</t>
        </is>
      </c>
      <c r="B647" s="52" t="inlineStr">
        <is>
          <t>ROV2-20</t>
        </is>
      </c>
      <c r="C647" s="59" t="inlineStr">
        <is>
          <t>Sphere</t>
        </is>
      </c>
      <c r="D647" s="52" t="inlineStr">
        <is>
          <t>ROV-00#2</t>
        </is>
      </c>
      <c r="E647" s="52" t="n">
        <v>1</v>
      </c>
      <c r="F647" s="54">
        <f>L647</f>
        <v/>
      </c>
      <c r="G647" s="54">
        <f>P647</f>
        <v/>
      </c>
      <c r="H647" s="54">
        <f>T647</f>
        <v/>
      </c>
      <c r="I647" s="81" t="n">
        <v>0.0250000004</v>
      </c>
      <c r="J647" s="81" t="n">
        <v>0</v>
      </c>
      <c r="K647" s="81" t="n">
        <v>0</v>
      </c>
      <c r="L647" s="81" t="n">
        <v>0</v>
      </c>
      <c r="M647" s="81" t="n">
        <v>0</v>
      </c>
      <c r="N647" s="81" t="n">
        <v>0.0250000004</v>
      </c>
      <c r="O647" s="81" t="n">
        <v>0</v>
      </c>
      <c r="P647" s="81" t="n">
        <v>0.0549999997</v>
      </c>
      <c r="Q647" s="81" t="n">
        <v>0</v>
      </c>
      <c r="R647" s="81" t="n">
        <v>0</v>
      </c>
      <c r="S647" s="81" t="n">
        <v>0.0250000004</v>
      </c>
      <c r="T647" s="81" t="n">
        <v>0.310000002</v>
      </c>
      <c r="U647" s="80">
        <f>U627*'4 Transform Matrices'!Y648+V627*'4 Transform Matrices'!AC648+W627*'4 Transform Matrices'!AG648</f>
        <v/>
      </c>
      <c r="V647" s="80">
        <f>U627*'4 Transform Matrices'!Z648+V627*'4 Transform Matrices'!AD648+W627*'4 Transform Matrices'!AH648</f>
        <v/>
      </c>
      <c r="W647" s="80">
        <f>U627*'4 Transform Matrices'!AA648+V627*'4 Transform Matrices'!AE648+W627*'4 Transform Matrices'!AI648</f>
        <v/>
      </c>
      <c r="X647" s="80">
        <f>U627*'4 Transform Matrices'!AB648+V627*'4 Transform Matrices'!AF648+W627*'4 Transform Matrices'!AJ648+X627</f>
        <v/>
      </c>
      <c r="Y647" s="80">
        <f>Y627*'4 Transform Matrices'!Y648+Z627*'4 Transform Matrices'!AC648+AA627*'4 Transform Matrices'!AG648</f>
        <v/>
      </c>
      <c r="Z647" s="80">
        <f>Y627*'4 Transform Matrices'!Z648+Z627*'4 Transform Matrices'!AD648+AA627*'4 Transform Matrices'!AH648</f>
        <v/>
      </c>
      <c r="AA647" s="80">
        <f>Y627*'4 Transform Matrices'!AA648+Z627*'4 Transform Matrices'!AE648+AA627*'4 Transform Matrices'!AI648</f>
        <v/>
      </c>
      <c r="AB647" s="80">
        <f>Y627*'4 Transform Matrices'!AB648+Z627*'4 Transform Matrices'!AF648+AA627*'4 Transform Matrices'!AJ648+AB627</f>
        <v/>
      </c>
      <c r="AC647" s="80">
        <f>AC627*'4 Transform Matrices'!Y648+AD627*'4 Transform Matrices'!AC648+AE627*'4 Transform Matrices'!AG648</f>
        <v/>
      </c>
      <c r="AD647" s="80">
        <f>AC627*'4 Transform Matrices'!Z648+AD627*'4 Transform Matrices'!AD648+AE627*'4 Transform Matrices'!AH648</f>
        <v/>
      </c>
      <c r="AE647" s="80">
        <f>AC627*'4 Transform Matrices'!AA648+AD627*'4 Transform Matrices'!AE648+AE627*'4 Transform Matrices'!AI648</f>
        <v/>
      </c>
      <c r="AF647" s="80">
        <f>AC627*'4 Transform Matrices'!AB648+AD627*'4 Transform Matrices'!AF648+AE627*'4 Transform Matrices'!AJ648+AF627</f>
        <v/>
      </c>
      <c r="AG647" s="82">
        <f>MAX(ABS(I647-U647),ABS(J647-V647),ABS(K647-W647),ABS(L647-X647),ABS(M647-Y647),ABS(N647-Z647),ABS(O647-AA647),ABS(P647-AB647),ABS(Q647-AC647),ABS(R647-AD647),ABS(S647-AE647),ABS(T647-AF647))</f>
        <v/>
      </c>
      <c r="AI647" s="14" t="inlineStr"/>
    </row>
    <row r="648">
      <c r="A648" s="60" t="inlineStr">
        <is>
          <t>- IR sensor</t>
        </is>
      </c>
      <c r="B648" s="52" t="inlineStr">
        <is>
          <t>ROV2-21</t>
        </is>
      </c>
      <c r="C648" s="59" t="inlineStr">
        <is>
          <t>Sphere</t>
        </is>
      </c>
      <c r="D648" s="52" t="inlineStr">
        <is>
          <t>ROV-00#2</t>
        </is>
      </c>
      <c r="E648" s="52" t="n">
        <v>1</v>
      </c>
      <c r="F648" s="54">
        <f>L648</f>
        <v/>
      </c>
      <c r="G648" s="54">
        <f>P648</f>
        <v/>
      </c>
      <c r="H648" s="54">
        <f>T648</f>
        <v/>
      </c>
      <c r="I648" s="81" t="n">
        <v>0.0250000004</v>
      </c>
      <c r="J648" s="81" t="n">
        <v>0</v>
      </c>
      <c r="K648" s="81" t="n">
        <v>0</v>
      </c>
      <c r="L648" s="81" t="n">
        <v>0.0599999987</v>
      </c>
      <c r="M648" s="81" t="n">
        <v>0</v>
      </c>
      <c r="N648" s="81" t="n">
        <v>0.0250000004</v>
      </c>
      <c r="O648" s="81" t="n">
        <v>0</v>
      </c>
      <c r="P648" s="81" t="n">
        <v>0.0549999997</v>
      </c>
      <c r="Q648" s="81" t="n">
        <v>0</v>
      </c>
      <c r="R648" s="81" t="n">
        <v>0</v>
      </c>
      <c r="S648" s="81" t="n">
        <v>0.0250000004</v>
      </c>
      <c r="T648" s="81" t="n">
        <v>0.310000002</v>
      </c>
      <c r="U648" s="80">
        <f>U627*'4 Transform Matrices'!Y649+V627*'4 Transform Matrices'!AC649+W627*'4 Transform Matrices'!AG649</f>
        <v/>
      </c>
      <c r="V648" s="80">
        <f>U627*'4 Transform Matrices'!Z649+V627*'4 Transform Matrices'!AD649+W627*'4 Transform Matrices'!AH649</f>
        <v/>
      </c>
      <c r="W648" s="80">
        <f>U627*'4 Transform Matrices'!AA649+V627*'4 Transform Matrices'!AE649+W627*'4 Transform Matrices'!AI649</f>
        <v/>
      </c>
      <c r="X648" s="80">
        <f>U627*'4 Transform Matrices'!AB649+V627*'4 Transform Matrices'!AF649+W627*'4 Transform Matrices'!AJ649+X627</f>
        <v/>
      </c>
      <c r="Y648" s="80">
        <f>Y627*'4 Transform Matrices'!Y649+Z627*'4 Transform Matrices'!AC649+AA627*'4 Transform Matrices'!AG649</f>
        <v/>
      </c>
      <c r="Z648" s="80">
        <f>Y627*'4 Transform Matrices'!Z649+Z627*'4 Transform Matrices'!AD649+AA627*'4 Transform Matrices'!AH649</f>
        <v/>
      </c>
      <c r="AA648" s="80">
        <f>Y627*'4 Transform Matrices'!AA649+Z627*'4 Transform Matrices'!AE649+AA627*'4 Transform Matrices'!AI649</f>
        <v/>
      </c>
      <c r="AB648" s="80">
        <f>Y627*'4 Transform Matrices'!AB649+Z627*'4 Transform Matrices'!AF649+AA627*'4 Transform Matrices'!AJ649+AB627</f>
        <v/>
      </c>
      <c r="AC648" s="80">
        <f>AC627*'4 Transform Matrices'!Y649+AD627*'4 Transform Matrices'!AC649+AE627*'4 Transform Matrices'!AG649</f>
        <v/>
      </c>
      <c r="AD648" s="80">
        <f>AC627*'4 Transform Matrices'!Z649+AD627*'4 Transform Matrices'!AD649+AE627*'4 Transform Matrices'!AH649</f>
        <v/>
      </c>
      <c r="AE648" s="80">
        <f>AC627*'4 Transform Matrices'!AA649+AD627*'4 Transform Matrices'!AE649+AE627*'4 Transform Matrices'!AI649</f>
        <v/>
      </c>
      <c r="AF648" s="80">
        <f>AC627*'4 Transform Matrices'!AB649+AD627*'4 Transform Matrices'!AF649+AE627*'4 Transform Matrices'!AJ649+AF627</f>
        <v/>
      </c>
      <c r="AG648" s="82">
        <f>MAX(ABS(I648-U648),ABS(J648-V648),ABS(K648-W648),ABS(L648-X648),ABS(M648-Y648),ABS(N648-Z648),ABS(O648-AA648),ABS(P648-AB648),ABS(Q648-AC648),ABS(R648-AD648),ABS(S648-AE648),ABS(T648-AF648))</f>
        <v/>
      </c>
      <c r="AI648" s="14" t="inlineStr"/>
    </row>
    <row r="649">
      <c r="A649" s="60" t="inlineStr">
        <is>
          <t>- IR sensor</t>
        </is>
      </c>
      <c r="B649" s="52" t="inlineStr">
        <is>
          <t>ROV2-22</t>
        </is>
      </c>
      <c r="C649" s="59" t="inlineStr">
        <is>
          <t>Sphere</t>
        </is>
      </c>
      <c r="D649" s="52" t="inlineStr">
        <is>
          <t>ROV-00#2</t>
        </is>
      </c>
      <c r="E649" s="52" t="n">
        <v>1</v>
      </c>
      <c r="F649" s="54">
        <f>L649</f>
        <v/>
      </c>
      <c r="G649" s="54">
        <f>P649</f>
        <v/>
      </c>
      <c r="H649" s="54">
        <f>T649</f>
        <v/>
      </c>
      <c r="I649" s="81" t="n">
        <v>0.0250000004</v>
      </c>
      <c r="J649" s="81" t="n">
        <v>0</v>
      </c>
      <c r="K649" s="81" t="n">
        <v>0</v>
      </c>
      <c r="L649" s="81" t="n">
        <v>0.119999997</v>
      </c>
      <c r="M649" s="81" t="n">
        <v>0</v>
      </c>
      <c r="N649" s="81" t="n">
        <v>0.0250000004</v>
      </c>
      <c r="O649" s="81" t="n">
        <v>0</v>
      </c>
      <c r="P649" s="81" t="n">
        <v>0.0549999997</v>
      </c>
      <c r="Q649" s="81" t="n">
        <v>0</v>
      </c>
      <c r="R649" s="81" t="n">
        <v>0</v>
      </c>
      <c r="S649" s="81" t="n">
        <v>0.0250000004</v>
      </c>
      <c r="T649" s="81" t="n">
        <v>0.310000002</v>
      </c>
      <c r="U649" s="80">
        <f>U627*'4 Transform Matrices'!Y650+V627*'4 Transform Matrices'!AC650+W627*'4 Transform Matrices'!AG650</f>
        <v/>
      </c>
      <c r="V649" s="80">
        <f>U627*'4 Transform Matrices'!Z650+V627*'4 Transform Matrices'!AD650+W627*'4 Transform Matrices'!AH650</f>
        <v/>
      </c>
      <c r="W649" s="80">
        <f>U627*'4 Transform Matrices'!AA650+V627*'4 Transform Matrices'!AE650+W627*'4 Transform Matrices'!AI650</f>
        <v/>
      </c>
      <c r="X649" s="80">
        <f>U627*'4 Transform Matrices'!AB650+V627*'4 Transform Matrices'!AF650+W627*'4 Transform Matrices'!AJ650+X627</f>
        <v/>
      </c>
      <c r="Y649" s="80">
        <f>Y627*'4 Transform Matrices'!Y650+Z627*'4 Transform Matrices'!AC650+AA627*'4 Transform Matrices'!AG650</f>
        <v/>
      </c>
      <c r="Z649" s="80">
        <f>Y627*'4 Transform Matrices'!Z650+Z627*'4 Transform Matrices'!AD650+AA627*'4 Transform Matrices'!AH650</f>
        <v/>
      </c>
      <c r="AA649" s="80">
        <f>Y627*'4 Transform Matrices'!AA650+Z627*'4 Transform Matrices'!AE650+AA627*'4 Transform Matrices'!AI650</f>
        <v/>
      </c>
      <c r="AB649" s="80">
        <f>Y627*'4 Transform Matrices'!AB650+Z627*'4 Transform Matrices'!AF650+AA627*'4 Transform Matrices'!AJ650+AB627</f>
        <v/>
      </c>
      <c r="AC649" s="80">
        <f>AC627*'4 Transform Matrices'!Y650+AD627*'4 Transform Matrices'!AC650+AE627*'4 Transform Matrices'!AG650</f>
        <v/>
      </c>
      <c r="AD649" s="80">
        <f>AC627*'4 Transform Matrices'!Z650+AD627*'4 Transform Matrices'!AD650+AE627*'4 Transform Matrices'!AH650</f>
        <v/>
      </c>
      <c r="AE649" s="80">
        <f>AC627*'4 Transform Matrices'!AA650+AD627*'4 Transform Matrices'!AE650+AE627*'4 Transform Matrices'!AI650</f>
        <v/>
      </c>
      <c r="AF649" s="80">
        <f>AC627*'4 Transform Matrices'!AB650+AD627*'4 Transform Matrices'!AF650+AE627*'4 Transform Matrices'!AJ650+AF627</f>
        <v/>
      </c>
      <c r="AG649" s="82">
        <f>MAX(ABS(I649-U649),ABS(J649-V649),ABS(K649-W649),ABS(L649-X649),ABS(M649-Y649),ABS(N649-Z649),ABS(O649-AA649),ABS(P649-AB649),ABS(Q649-AC649),ABS(R649-AD649),ABS(S649-AE649),ABS(T649-AF649))</f>
        <v/>
      </c>
      <c r="AI649" s="14" t="inlineStr"/>
    </row>
    <row r="650">
      <c r="A650" s="60" t="inlineStr">
        <is>
          <t>- Sensor mast</t>
        </is>
      </c>
      <c r="B650" s="52" t="inlineStr">
        <is>
          <t>ROV2-23</t>
        </is>
      </c>
      <c r="C650" s="58" t="inlineStr">
        <is>
          <t>Cylinder</t>
        </is>
      </c>
      <c r="D650" s="52" t="inlineStr">
        <is>
          <t>ROV-00#2</t>
        </is>
      </c>
      <c r="E650" s="52" t="n">
        <v>1</v>
      </c>
      <c r="F650" s="54">
        <f>L650</f>
        <v/>
      </c>
      <c r="G650" s="54">
        <f>P650</f>
        <v/>
      </c>
      <c r="H650" s="54">
        <f>T650</f>
        <v/>
      </c>
      <c r="I650" s="81" t="n">
        <v>0.0250000004</v>
      </c>
      <c r="J650" s="81" t="n">
        <v>0</v>
      </c>
      <c r="K650" s="81" t="n">
        <v>0</v>
      </c>
      <c r="L650" s="81" t="n">
        <v>0.07999999820000001</v>
      </c>
      <c r="M650" s="81" t="n">
        <v>0</v>
      </c>
      <c r="N650" s="81" t="n">
        <v>-1.09278475e-09</v>
      </c>
      <c r="O650" s="81" t="n">
        <v>-0.159999996</v>
      </c>
      <c r="P650" s="81" t="n">
        <v>0.370000005</v>
      </c>
      <c r="Q650" s="81" t="n">
        <v>0</v>
      </c>
      <c r="R650" s="81" t="n">
        <v>0.0250000004</v>
      </c>
      <c r="S650" s="81" t="n">
        <v>-6.99382197e-09</v>
      </c>
      <c r="T650" s="81" t="n">
        <v>0.100000001</v>
      </c>
      <c r="U650" s="80">
        <f>U627*'4 Transform Matrices'!Y651+V627*'4 Transform Matrices'!AC651+W627*'4 Transform Matrices'!AG651</f>
        <v/>
      </c>
      <c r="V650" s="80">
        <f>U627*'4 Transform Matrices'!Z651+V627*'4 Transform Matrices'!AD651+W627*'4 Transform Matrices'!AH651</f>
        <v/>
      </c>
      <c r="W650" s="80">
        <f>U627*'4 Transform Matrices'!AA651+V627*'4 Transform Matrices'!AE651+W627*'4 Transform Matrices'!AI651</f>
        <v/>
      </c>
      <c r="X650" s="80">
        <f>U627*'4 Transform Matrices'!AB651+V627*'4 Transform Matrices'!AF651+W627*'4 Transform Matrices'!AJ651+X627</f>
        <v/>
      </c>
      <c r="Y650" s="80">
        <f>Y627*'4 Transform Matrices'!Y651+Z627*'4 Transform Matrices'!AC651+AA627*'4 Transform Matrices'!AG651</f>
        <v/>
      </c>
      <c r="Z650" s="80">
        <f>Y627*'4 Transform Matrices'!Z651+Z627*'4 Transform Matrices'!AD651+AA627*'4 Transform Matrices'!AH651</f>
        <v/>
      </c>
      <c r="AA650" s="80">
        <f>Y627*'4 Transform Matrices'!AA651+Z627*'4 Transform Matrices'!AE651+AA627*'4 Transform Matrices'!AI651</f>
        <v/>
      </c>
      <c r="AB650" s="80">
        <f>Y627*'4 Transform Matrices'!AB651+Z627*'4 Transform Matrices'!AF651+AA627*'4 Transform Matrices'!AJ651+AB627</f>
        <v/>
      </c>
      <c r="AC650" s="80">
        <f>AC627*'4 Transform Matrices'!Y651+AD627*'4 Transform Matrices'!AC651+AE627*'4 Transform Matrices'!AG651</f>
        <v/>
      </c>
      <c r="AD650" s="80">
        <f>AC627*'4 Transform Matrices'!Z651+AD627*'4 Transform Matrices'!AD651+AE627*'4 Transform Matrices'!AH651</f>
        <v/>
      </c>
      <c r="AE650" s="80">
        <f>AC627*'4 Transform Matrices'!AA651+AD627*'4 Transform Matrices'!AE651+AE627*'4 Transform Matrices'!AI651</f>
        <v/>
      </c>
      <c r="AF650" s="80">
        <f>AC627*'4 Transform Matrices'!AB651+AD627*'4 Transform Matrices'!AF651+AE627*'4 Transform Matrices'!AJ651+AF627</f>
        <v/>
      </c>
      <c r="AG650" s="82">
        <f>MAX(ABS(I650-U650),ABS(J650-V650),ABS(K650-W650),ABS(L650-X650),ABS(M650-Y650),ABS(N650-Z650),ABS(O650-AA650),ABS(P650-AB650),ABS(Q650-AC650),ABS(R650-AD650),ABS(S650-AE650),ABS(T650-AF650))</f>
        <v/>
      </c>
      <c r="AI650" s="14" t="inlineStr"/>
    </row>
    <row r="651">
      <c r="A651" s="98" t="inlineStr">
        <is>
          <t>- Scanner pivot</t>
        </is>
      </c>
      <c r="B651" s="93" t="inlineStr">
        <is>
          <t>ROV-24#2</t>
        </is>
      </c>
      <c r="C651" s="93" t="inlineStr">
        <is>
          <t>Group</t>
        </is>
      </c>
      <c r="D651" s="93" t="inlineStr">
        <is>
          <t>ROV-00#2</t>
        </is>
      </c>
      <c r="E651" s="93" t="n">
        <v>1</v>
      </c>
      <c r="F651" s="54">
        <f>L651</f>
        <v/>
      </c>
      <c r="G651" s="54">
        <f>P651</f>
        <v/>
      </c>
      <c r="H651" s="54">
        <f>T651</f>
        <v/>
      </c>
      <c r="I651" s="81" t="n">
        <v>1</v>
      </c>
      <c r="J651" s="81" t="n">
        <v>0</v>
      </c>
      <c r="K651" s="81" t="n">
        <v>0</v>
      </c>
      <c r="L651" s="81" t="n">
        <v>0.07999999820000001</v>
      </c>
      <c r="M651" s="81" t="n">
        <v>0</v>
      </c>
      <c r="N651" s="81" t="n">
        <v>1</v>
      </c>
      <c r="O651" s="81" t="n">
        <v>0</v>
      </c>
      <c r="P651" s="81" t="n">
        <v>0.460000008</v>
      </c>
      <c r="Q651" s="81" t="n">
        <v>0</v>
      </c>
      <c r="R651" s="81" t="n">
        <v>0</v>
      </c>
      <c r="S651" s="81" t="n">
        <v>1</v>
      </c>
      <c r="T651" s="81" t="n">
        <v>0.100000001</v>
      </c>
      <c r="U651" s="80">
        <f>U627*'4 Transform Matrices'!Y652+V627*'4 Transform Matrices'!AC652+W627*'4 Transform Matrices'!AG652</f>
        <v/>
      </c>
      <c r="V651" s="80">
        <f>U627*'4 Transform Matrices'!Z652+V627*'4 Transform Matrices'!AD652+W627*'4 Transform Matrices'!AH652</f>
        <v/>
      </c>
      <c r="W651" s="80">
        <f>U627*'4 Transform Matrices'!AA652+V627*'4 Transform Matrices'!AE652+W627*'4 Transform Matrices'!AI652</f>
        <v/>
      </c>
      <c r="X651" s="80">
        <f>U627*'4 Transform Matrices'!AB652+V627*'4 Transform Matrices'!AF652+W627*'4 Transform Matrices'!AJ652+X627</f>
        <v/>
      </c>
      <c r="Y651" s="80">
        <f>Y627*'4 Transform Matrices'!Y652+Z627*'4 Transform Matrices'!AC652+AA627*'4 Transform Matrices'!AG652</f>
        <v/>
      </c>
      <c r="Z651" s="80">
        <f>Y627*'4 Transform Matrices'!Z652+Z627*'4 Transform Matrices'!AD652+AA627*'4 Transform Matrices'!AH652</f>
        <v/>
      </c>
      <c r="AA651" s="80">
        <f>Y627*'4 Transform Matrices'!AA652+Z627*'4 Transform Matrices'!AE652+AA627*'4 Transform Matrices'!AI652</f>
        <v/>
      </c>
      <c r="AB651" s="80">
        <f>Y627*'4 Transform Matrices'!AB652+Z627*'4 Transform Matrices'!AF652+AA627*'4 Transform Matrices'!AJ652+AB627</f>
        <v/>
      </c>
      <c r="AC651" s="80">
        <f>AC627*'4 Transform Matrices'!Y652+AD627*'4 Transform Matrices'!AC652+AE627*'4 Transform Matrices'!AG652</f>
        <v/>
      </c>
      <c r="AD651" s="80">
        <f>AC627*'4 Transform Matrices'!Z652+AD627*'4 Transform Matrices'!AD652+AE627*'4 Transform Matrices'!AH652</f>
        <v/>
      </c>
      <c r="AE651" s="80">
        <f>AC627*'4 Transform Matrices'!AA652+AD627*'4 Transform Matrices'!AE652+AE627*'4 Transform Matrices'!AI652</f>
        <v/>
      </c>
      <c r="AF651" s="80">
        <f>AC627*'4 Transform Matrices'!AB652+AD627*'4 Transform Matrices'!AF652+AE627*'4 Transform Matrices'!AJ652+AF627</f>
        <v/>
      </c>
      <c r="AG651" s="82">
        <f>MAX(ABS(I651-U651),ABS(J651-V651),ABS(K651-W651),ABS(L651-X651),ABS(M651-Y651),ABS(N651-Z651),ABS(O651-AA651),ABS(P651-AB651),ABS(Q651-AC651),ABS(R651-AD651),ABS(S651-AE651),ABS(T651-AF651))</f>
        <v/>
      </c>
      <c r="AI651" s="14" t="inlineStr">
        <is>
          <t>Yaw rotates continuously</t>
        </is>
      </c>
    </row>
    <row r="652">
      <c r="A652" s="65" t="inlineStr">
        <is>
          <t>- Scanner head</t>
        </is>
      </c>
      <c r="B652" s="52" t="inlineStr">
        <is>
          <t>ROV2-25</t>
        </is>
      </c>
      <c r="C652" s="59" t="inlineStr">
        <is>
          <t>Sphere</t>
        </is>
      </c>
      <c r="D652" s="52" t="inlineStr">
        <is>
          <t>ROV-24#2</t>
        </is>
      </c>
      <c r="E652" s="52" t="n">
        <v>2</v>
      </c>
      <c r="F652" s="54">
        <f>L652</f>
        <v/>
      </c>
      <c r="G652" s="54">
        <f>P652</f>
        <v/>
      </c>
      <c r="H652" s="54">
        <f>T652</f>
        <v/>
      </c>
      <c r="I652" s="81" t="n">
        <v>0.0700000003</v>
      </c>
      <c r="J652" s="81" t="n">
        <v>0</v>
      </c>
      <c r="K652" s="81" t="n">
        <v>0</v>
      </c>
      <c r="L652" s="81" t="n">
        <v>0.07999999820000001</v>
      </c>
      <c r="M652" s="81" t="n">
        <v>0</v>
      </c>
      <c r="N652" s="81" t="n">
        <v>0.0700000003</v>
      </c>
      <c r="O652" s="81" t="n">
        <v>0</v>
      </c>
      <c r="P652" s="81" t="n">
        <v>0.460000008</v>
      </c>
      <c r="Q652" s="81" t="n">
        <v>0</v>
      </c>
      <c r="R652" s="81" t="n">
        <v>0</v>
      </c>
      <c r="S652" s="81" t="n">
        <v>0.0700000003</v>
      </c>
      <c r="T652" s="81" t="n">
        <v>0.100000001</v>
      </c>
      <c r="U652" s="80">
        <f>U651*'4 Transform Matrices'!Y653+V651*'4 Transform Matrices'!AC653+W651*'4 Transform Matrices'!AG653</f>
        <v/>
      </c>
      <c r="V652" s="80">
        <f>U651*'4 Transform Matrices'!Z653+V651*'4 Transform Matrices'!AD653+W651*'4 Transform Matrices'!AH653</f>
        <v/>
      </c>
      <c r="W652" s="80">
        <f>U651*'4 Transform Matrices'!AA653+V651*'4 Transform Matrices'!AE653+W651*'4 Transform Matrices'!AI653</f>
        <v/>
      </c>
      <c r="X652" s="80">
        <f>U651*'4 Transform Matrices'!AB653+V651*'4 Transform Matrices'!AF653+W651*'4 Transform Matrices'!AJ653+X651</f>
        <v/>
      </c>
      <c r="Y652" s="80">
        <f>Y651*'4 Transform Matrices'!Y653+Z651*'4 Transform Matrices'!AC653+AA651*'4 Transform Matrices'!AG653</f>
        <v/>
      </c>
      <c r="Z652" s="80">
        <f>Y651*'4 Transform Matrices'!Z653+Z651*'4 Transform Matrices'!AD653+AA651*'4 Transform Matrices'!AH653</f>
        <v/>
      </c>
      <c r="AA652" s="80">
        <f>Y651*'4 Transform Matrices'!AA653+Z651*'4 Transform Matrices'!AE653+AA651*'4 Transform Matrices'!AI653</f>
        <v/>
      </c>
      <c r="AB652" s="80">
        <f>Y651*'4 Transform Matrices'!AB653+Z651*'4 Transform Matrices'!AF653+AA651*'4 Transform Matrices'!AJ653+AB651</f>
        <v/>
      </c>
      <c r="AC652" s="80">
        <f>AC651*'4 Transform Matrices'!Y653+AD651*'4 Transform Matrices'!AC653+AE651*'4 Transform Matrices'!AG653</f>
        <v/>
      </c>
      <c r="AD652" s="80">
        <f>AC651*'4 Transform Matrices'!Z653+AD651*'4 Transform Matrices'!AD653+AE651*'4 Transform Matrices'!AH653</f>
        <v/>
      </c>
      <c r="AE652" s="80">
        <f>AC651*'4 Transform Matrices'!AA653+AD651*'4 Transform Matrices'!AE653+AE651*'4 Transform Matrices'!AI653</f>
        <v/>
      </c>
      <c r="AF652" s="80">
        <f>AC651*'4 Transform Matrices'!AB653+AD651*'4 Transform Matrices'!AF653+AE651*'4 Transform Matrices'!AJ653+AF651</f>
        <v/>
      </c>
      <c r="AG652" s="82">
        <f>MAX(ABS(I652-U652),ABS(J652-V652),ABS(K652-W652),ABS(L652-X652),ABS(M652-Y652),ABS(N652-Z652),ABS(O652-AA652),ABS(P652-AB652),ABS(Q652-AC652),ABS(R652-AD652),ABS(S652-AE652),ABS(T652-AF652))</f>
        <v/>
      </c>
      <c r="AI652" s="14" t="inlineStr"/>
    </row>
    <row r="653">
      <c r="A653" s="65" t="inlineStr">
        <is>
          <t>- Scanner window</t>
        </is>
      </c>
      <c r="B653" s="52" t="inlineStr">
        <is>
          <t>ROV2-26</t>
        </is>
      </c>
      <c r="C653" s="63" t="inlineStr">
        <is>
          <t>Cube</t>
        </is>
      </c>
      <c r="D653" s="52" t="inlineStr">
        <is>
          <t>ROV-24#2</t>
        </is>
      </c>
      <c r="E653" s="52" t="n">
        <v>2</v>
      </c>
      <c r="F653" s="54">
        <f>L653</f>
        <v/>
      </c>
      <c r="G653" s="54">
        <f>P653</f>
        <v/>
      </c>
      <c r="H653" s="54">
        <f>T653</f>
        <v/>
      </c>
      <c r="I653" s="81" t="n">
        <v>0.0500000007</v>
      </c>
      <c r="J653" s="81" t="n">
        <v>0</v>
      </c>
      <c r="K653" s="81" t="n">
        <v>0</v>
      </c>
      <c r="L653" s="81" t="n">
        <v>0.07999999820000001</v>
      </c>
      <c r="M653" s="81" t="n">
        <v>0</v>
      </c>
      <c r="N653" s="81" t="n">
        <v>0.0299999993</v>
      </c>
      <c r="O653" s="81" t="n">
        <v>0</v>
      </c>
      <c r="P653" s="81" t="n">
        <v>0.460000008</v>
      </c>
      <c r="Q653" s="81" t="n">
        <v>0</v>
      </c>
      <c r="R653" s="81" t="n">
        <v>0</v>
      </c>
      <c r="S653" s="81" t="n">
        <v>0.0199999996</v>
      </c>
      <c r="T653" s="81" t="n">
        <v>0.135000005</v>
      </c>
      <c r="U653" s="80">
        <f>U651*'4 Transform Matrices'!Y654+V651*'4 Transform Matrices'!AC654+W651*'4 Transform Matrices'!AG654</f>
        <v/>
      </c>
      <c r="V653" s="80">
        <f>U651*'4 Transform Matrices'!Z654+V651*'4 Transform Matrices'!AD654+W651*'4 Transform Matrices'!AH654</f>
        <v/>
      </c>
      <c r="W653" s="80">
        <f>U651*'4 Transform Matrices'!AA654+V651*'4 Transform Matrices'!AE654+W651*'4 Transform Matrices'!AI654</f>
        <v/>
      </c>
      <c r="X653" s="80">
        <f>U651*'4 Transform Matrices'!AB654+V651*'4 Transform Matrices'!AF654+W651*'4 Transform Matrices'!AJ654+X651</f>
        <v/>
      </c>
      <c r="Y653" s="80">
        <f>Y651*'4 Transform Matrices'!Y654+Z651*'4 Transform Matrices'!AC654+AA651*'4 Transform Matrices'!AG654</f>
        <v/>
      </c>
      <c r="Z653" s="80">
        <f>Y651*'4 Transform Matrices'!Z654+Z651*'4 Transform Matrices'!AD654+AA651*'4 Transform Matrices'!AH654</f>
        <v/>
      </c>
      <c r="AA653" s="80">
        <f>Y651*'4 Transform Matrices'!AA654+Z651*'4 Transform Matrices'!AE654+AA651*'4 Transform Matrices'!AI654</f>
        <v/>
      </c>
      <c r="AB653" s="80">
        <f>Y651*'4 Transform Matrices'!AB654+Z651*'4 Transform Matrices'!AF654+AA651*'4 Transform Matrices'!AJ654+AB651</f>
        <v/>
      </c>
      <c r="AC653" s="80">
        <f>AC651*'4 Transform Matrices'!Y654+AD651*'4 Transform Matrices'!AC654+AE651*'4 Transform Matrices'!AG654</f>
        <v/>
      </c>
      <c r="AD653" s="80">
        <f>AC651*'4 Transform Matrices'!Z654+AD651*'4 Transform Matrices'!AD654+AE651*'4 Transform Matrices'!AH654</f>
        <v/>
      </c>
      <c r="AE653" s="80">
        <f>AC651*'4 Transform Matrices'!AA654+AD651*'4 Transform Matrices'!AE654+AE651*'4 Transform Matrices'!AI654</f>
        <v/>
      </c>
      <c r="AF653" s="80">
        <f>AC651*'4 Transform Matrices'!AB654+AD651*'4 Transform Matrices'!AF654+AE651*'4 Transform Matrices'!AJ654+AF651</f>
        <v/>
      </c>
      <c r="AG653" s="82">
        <f>MAX(ABS(I653-U653),ABS(J653-V653),ABS(K653-W653),ABS(L653-X653),ABS(M653-Y653),ABS(N653-Z653),ABS(O653-AA653),ABS(P653-AB653),ABS(Q653-AC653),ABS(R653-AD653),ABS(S653-AE653),ABS(T653-AF653))</f>
        <v/>
      </c>
      <c r="AI653" s="14" t="inlineStr"/>
    </row>
    <row r="654">
      <c r="A654" s="60" t="inlineStr">
        <is>
          <t>- Whip antenna</t>
        </is>
      </c>
      <c r="B654" s="52" t="inlineStr">
        <is>
          <t>ROV2-27</t>
        </is>
      </c>
      <c r="C654" s="58" t="inlineStr">
        <is>
          <t>Cylinder</t>
        </is>
      </c>
      <c r="D654" s="52" t="inlineStr">
        <is>
          <t>ROV-00#2</t>
        </is>
      </c>
      <c r="E654" s="52" t="n">
        <v>1</v>
      </c>
      <c r="F654" s="54">
        <f>L654</f>
        <v/>
      </c>
      <c r="G654" s="54">
        <f>P654</f>
        <v/>
      </c>
      <c r="H654" s="54">
        <f>T654</f>
        <v/>
      </c>
      <c r="I654" s="81" t="n">
        <v>0.0120000001</v>
      </c>
      <c r="J654" s="81" t="n">
        <v>0</v>
      </c>
      <c r="K654" s="81" t="n">
        <v>0</v>
      </c>
      <c r="L654" s="81" t="n">
        <v>-0.129999995</v>
      </c>
      <c r="M654" s="81" t="n">
        <v>0</v>
      </c>
      <c r="N654" s="81" t="n">
        <v>-5.24536636e-10</v>
      </c>
      <c r="O654" s="81" t="n">
        <v>-0.300000012</v>
      </c>
      <c r="P654" s="81" t="n">
        <v>0.439999998</v>
      </c>
      <c r="Q654" s="81" t="n">
        <v>0</v>
      </c>
      <c r="R654" s="81" t="n">
        <v>0.0120000001</v>
      </c>
      <c r="S654" s="81" t="n">
        <v>-1.3113417e-08</v>
      </c>
      <c r="T654" s="81" t="n">
        <v>-0.200000003</v>
      </c>
      <c r="U654" s="80">
        <f>U627*'4 Transform Matrices'!Y655+V627*'4 Transform Matrices'!AC655+W627*'4 Transform Matrices'!AG655</f>
        <v/>
      </c>
      <c r="V654" s="80">
        <f>U627*'4 Transform Matrices'!Z655+V627*'4 Transform Matrices'!AD655+W627*'4 Transform Matrices'!AH655</f>
        <v/>
      </c>
      <c r="W654" s="80">
        <f>U627*'4 Transform Matrices'!AA655+V627*'4 Transform Matrices'!AE655+W627*'4 Transform Matrices'!AI655</f>
        <v/>
      </c>
      <c r="X654" s="80">
        <f>U627*'4 Transform Matrices'!AB655+V627*'4 Transform Matrices'!AF655+W627*'4 Transform Matrices'!AJ655+X627</f>
        <v/>
      </c>
      <c r="Y654" s="80">
        <f>Y627*'4 Transform Matrices'!Y655+Z627*'4 Transform Matrices'!AC655+AA627*'4 Transform Matrices'!AG655</f>
        <v/>
      </c>
      <c r="Z654" s="80">
        <f>Y627*'4 Transform Matrices'!Z655+Z627*'4 Transform Matrices'!AD655+AA627*'4 Transform Matrices'!AH655</f>
        <v/>
      </c>
      <c r="AA654" s="80">
        <f>Y627*'4 Transform Matrices'!AA655+Z627*'4 Transform Matrices'!AE655+AA627*'4 Transform Matrices'!AI655</f>
        <v/>
      </c>
      <c r="AB654" s="80">
        <f>Y627*'4 Transform Matrices'!AB655+Z627*'4 Transform Matrices'!AF655+AA627*'4 Transform Matrices'!AJ655+AB627</f>
        <v/>
      </c>
      <c r="AC654" s="80">
        <f>AC627*'4 Transform Matrices'!Y655+AD627*'4 Transform Matrices'!AC655+AE627*'4 Transform Matrices'!AG655</f>
        <v/>
      </c>
      <c r="AD654" s="80">
        <f>AC627*'4 Transform Matrices'!Z655+AD627*'4 Transform Matrices'!AD655+AE627*'4 Transform Matrices'!AH655</f>
        <v/>
      </c>
      <c r="AE654" s="80">
        <f>AC627*'4 Transform Matrices'!AA655+AD627*'4 Transform Matrices'!AE655+AE627*'4 Transform Matrices'!AI655</f>
        <v/>
      </c>
      <c r="AF654" s="80">
        <f>AC627*'4 Transform Matrices'!AB655+AD627*'4 Transform Matrices'!AF655+AE627*'4 Transform Matrices'!AJ655+AF627</f>
        <v/>
      </c>
      <c r="AG654" s="82">
        <f>MAX(ABS(I654-U654),ABS(J654-V654),ABS(K654-W654),ABS(L654-X654),ABS(M654-Y654),ABS(N654-Z654),ABS(O654-AA654),ABS(P654-AB654),ABS(Q654-AC654),ABS(R654-AD654),ABS(S654-AE654),ABS(T654-AF654))</f>
        <v/>
      </c>
      <c r="AI654" s="14" t="inlineStr"/>
    </row>
    <row r="655">
      <c r="A655" s="93" t="inlineStr">
        <is>
          <t>Target Rover</t>
        </is>
      </c>
      <c r="B655" s="93" t="inlineStr">
        <is>
          <t>ROV-00#3</t>
        </is>
      </c>
      <c r="C655" s="93" t="inlineStr">
        <is>
          <t>Group</t>
        </is>
      </c>
      <c r="D655" s="93" t="inlineStr">
        <is>
          <t>World</t>
        </is>
      </c>
      <c r="E655" s="93" t="n">
        <v>0</v>
      </c>
      <c r="F655" s="54">
        <f>L655</f>
        <v/>
      </c>
      <c r="G655" s="54">
        <f>P655</f>
        <v/>
      </c>
      <c r="H655" s="54">
        <f>T655</f>
        <v/>
      </c>
      <c r="I655" s="81" t="n">
        <v>1</v>
      </c>
      <c r="J655" s="81" t="n">
        <v>0</v>
      </c>
      <c r="K655" s="81" t="n">
        <v>0</v>
      </c>
      <c r="L655" s="81" t="n">
        <v>0</v>
      </c>
      <c r="M655" s="81" t="n">
        <v>0</v>
      </c>
      <c r="N655" s="81" t="n">
        <v>1</v>
      </c>
      <c r="O655" s="81" t="n">
        <v>0</v>
      </c>
      <c r="P655" s="81" t="n">
        <v>0</v>
      </c>
      <c r="Q655" s="81" t="n">
        <v>0</v>
      </c>
      <c r="R655" s="81" t="n">
        <v>0</v>
      </c>
      <c r="S655" s="81" t="n">
        <v>1</v>
      </c>
      <c r="T655" s="81" t="n">
        <v>0</v>
      </c>
      <c r="U655" s="80">
        <f>'4 Transform Matrices'!Y656</f>
        <v/>
      </c>
      <c r="V655" s="80">
        <f>'4 Transform Matrices'!Z656</f>
        <v/>
      </c>
      <c r="W655" s="80">
        <f>'4 Transform Matrices'!AA656</f>
        <v/>
      </c>
      <c r="X655" s="80">
        <f>'4 Transform Matrices'!AB656</f>
        <v/>
      </c>
      <c r="Y655" s="80">
        <f>'4 Transform Matrices'!AC656</f>
        <v/>
      </c>
      <c r="Z655" s="80">
        <f>'4 Transform Matrices'!AD656</f>
        <v/>
      </c>
      <c r="AA655" s="80">
        <f>'4 Transform Matrices'!AE656</f>
        <v/>
      </c>
      <c r="AB655" s="80">
        <f>'4 Transform Matrices'!AF656</f>
        <v/>
      </c>
      <c r="AC655" s="80">
        <f>'4 Transform Matrices'!AG656</f>
        <v/>
      </c>
      <c r="AD655" s="80">
        <f>'4 Transform Matrices'!AH656</f>
        <v/>
      </c>
      <c r="AE655" s="80">
        <f>'4 Transform Matrices'!AI656</f>
        <v/>
      </c>
      <c r="AF655" s="80">
        <f>'4 Transform Matrices'!AJ656</f>
        <v/>
      </c>
      <c r="AG655" s="82">
        <f>MAX(ABS(I655-U655),ABS(J655-V655),ABS(K655-W655),ABS(L655-X655),ABS(M655-Y655),ABS(N655-Z655),ABS(O655-AA655),ABS(P655-AB655),ABS(Q655-AC655),ABS(R655-AD655),ABS(S655-AE655),ABS(T655-AF655))</f>
        <v/>
      </c>
      <c r="AI655" s="14" t="inlineStr">
        <is>
          <t>Path from flood-fill planner, driven by line-follower controller</t>
        </is>
      </c>
    </row>
    <row r="656">
      <c r="A656" s="60" t="inlineStr">
        <is>
          <t>- Chassis</t>
        </is>
      </c>
      <c r="B656" s="52" t="inlineStr">
        <is>
          <t>ROV3-01</t>
        </is>
      </c>
      <c r="C656" s="63" t="inlineStr">
        <is>
          <t>Cube</t>
        </is>
      </c>
      <c r="D656" s="52" t="inlineStr">
        <is>
          <t>ROV-00#3</t>
        </is>
      </c>
      <c r="E656" s="52" t="n">
        <v>1</v>
      </c>
      <c r="F656" s="54">
        <f>L656</f>
        <v/>
      </c>
      <c r="G656" s="54">
        <f>P656</f>
        <v/>
      </c>
      <c r="H656" s="54">
        <f>T656</f>
        <v/>
      </c>
      <c r="I656" s="81" t="n">
        <v>0.419999987</v>
      </c>
      <c r="J656" s="81" t="n">
        <v>0</v>
      </c>
      <c r="K656" s="81" t="n">
        <v>0</v>
      </c>
      <c r="L656" s="81" t="n">
        <v>0</v>
      </c>
      <c r="M656" s="81" t="n">
        <v>0</v>
      </c>
      <c r="N656" s="81" t="n">
        <v>0.100000001</v>
      </c>
      <c r="O656" s="81" t="n">
        <v>0</v>
      </c>
      <c r="P656" s="81" t="n">
        <v>0.140000001</v>
      </c>
      <c r="Q656" s="81" t="n">
        <v>0</v>
      </c>
      <c r="R656" s="81" t="n">
        <v>0</v>
      </c>
      <c r="S656" s="81" t="n">
        <v>0.620000005</v>
      </c>
      <c r="T656" s="81" t="n">
        <v>0</v>
      </c>
      <c r="U656" s="80">
        <f>U655*'4 Transform Matrices'!Y657+V655*'4 Transform Matrices'!AC657+W655*'4 Transform Matrices'!AG657</f>
        <v/>
      </c>
      <c r="V656" s="80">
        <f>U655*'4 Transform Matrices'!Z657+V655*'4 Transform Matrices'!AD657+W655*'4 Transform Matrices'!AH657</f>
        <v/>
      </c>
      <c r="W656" s="80">
        <f>U655*'4 Transform Matrices'!AA657+V655*'4 Transform Matrices'!AE657+W655*'4 Transform Matrices'!AI657</f>
        <v/>
      </c>
      <c r="X656" s="80">
        <f>U655*'4 Transform Matrices'!AB657+V655*'4 Transform Matrices'!AF657+W655*'4 Transform Matrices'!AJ657+X655</f>
        <v/>
      </c>
      <c r="Y656" s="80">
        <f>Y655*'4 Transform Matrices'!Y657+Z655*'4 Transform Matrices'!AC657+AA655*'4 Transform Matrices'!AG657</f>
        <v/>
      </c>
      <c r="Z656" s="80">
        <f>Y655*'4 Transform Matrices'!Z657+Z655*'4 Transform Matrices'!AD657+AA655*'4 Transform Matrices'!AH657</f>
        <v/>
      </c>
      <c r="AA656" s="80">
        <f>Y655*'4 Transform Matrices'!AA657+Z655*'4 Transform Matrices'!AE657+AA655*'4 Transform Matrices'!AI657</f>
        <v/>
      </c>
      <c r="AB656" s="80">
        <f>Y655*'4 Transform Matrices'!AB657+Z655*'4 Transform Matrices'!AF657+AA655*'4 Transform Matrices'!AJ657+AB655</f>
        <v/>
      </c>
      <c r="AC656" s="80">
        <f>AC655*'4 Transform Matrices'!Y657+AD655*'4 Transform Matrices'!AC657+AE655*'4 Transform Matrices'!AG657</f>
        <v/>
      </c>
      <c r="AD656" s="80">
        <f>AC655*'4 Transform Matrices'!Z657+AD655*'4 Transform Matrices'!AD657+AE655*'4 Transform Matrices'!AH657</f>
        <v/>
      </c>
      <c r="AE656" s="80">
        <f>AC655*'4 Transform Matrices'!AA657+AD655*'4 Transform Matrices'!AE657+AE655*'4 Transform Matrices'!AI657</f>
        <v/>
      </c>
      <c r="AF656" s="80">
        <f>AC655*'4 Transform Matrices'!AB657+AD655*'4 Transform Matrices'!AF657+AE655*'4 Transform Matrices'!AJ657+AF655</f>
        <v/>
      </c>
      <c r="AG656" s="82">
        <f>MAX(ABS(I656-U656),ABS(J656-V656),ABS(K656-W656),ABS(L656-X656),ABS(M656-Y656),ABS(N656-Z656),ABS(O656-AA656),ABS(P656-AB656),ABS(Q656-AC656),ABS(R656-AD656),ABS(S656-AE656),ABS(T656-AF656))</f>
        <v/>
      </c>
      <c r="AI656" s="14" t="inlineStr"/>
    </row>
    <row r="657">
      <c r="A657" s="60" t="inlineStr">
        <is>
          <t>- Upper hull</t>
        </is>
      </c>
      <c r="B657" s="52" t="inlineStr">
        <is>
          <t>ROV3-02</t>
        </is>
      </c>
      <c r="C657" s="63" t="inlineStr">
        <is>
          <t>Cube</t>
        </is>
      </c>
      <c r="D657" s="52" t="inlineStr">
        <is>
          <t>ROV-00#3</t>
        </is>
      </c>
      <c r="E657" s="52" t="n">
        <v>1</v>
      </c>
      <c r="F657" s="54">
        <f>L657</f>
        <v/>
      </c>
      <c r="G657" s="54">
        <f>P657</f>
        <v/>
      </c>
      <c r="H657" s="54">
        <f>T657</f>
        <v/>
      </c>
      <c r="I657" s="81" t="n">
        <v>0.340000004</v>
      </c>
      <c r="J657" s="81" t="n">
        <v>0</v>
      </c>
      <c r="K657" s="81" t="n">
        <v>0</v>
      </c>
      <c r="L657" s="81" t="n">
        <v>0</v>
      </c>
      <c r="M657" s="81" t="n">
        <v>0</v>
      </c>
      <c r="N657" s="81" t="n">
        <v>0.100000001</v>
      </c>
      <c r="O657" s="81" t="n">
        <v>0</v>
      </c>
      <c r="P657" s="81" t="n">
        <v>0.239999995</v>
      </c>
      <c r="Q657" s="81" t="n">
        <v>0</v>
      </c>
      <c r="R657" s="81" t="n">
        <v>0</v>
      </c>
      <c r="S657" s="81" t="n">
        <v>0.400000006</v>
      </c>
      <c r="T657" s="81" t="n">
        <v>-0.0399999991</v>
      </c>
      <c r="U657" s="80">
        <f>U655*'4 Transform Matrices'!Y658+V655*'4 Transform Matrices'!AC658+W655*'4 Transform Matrices'!AG658</f>
        <v/>
      </c>
      <c r="V657" s="80">
        <f>U655*'4 Transform Matrices'!Z658+V655*'4 Transform Matrices'!AD658+W655*'4 Transform Matrices'!AH658</f>
        <v/>
      </c>
      <c r="W657" s="80">
        <f>U655*'4 Transform Matrices'!AA658+V655*'4 Transform Matrices'!AE658+W655*'4 Transform Matrices'!AI658</f>
        <v/>
      </c>
      <c r="X657" s="80">
        <f>U655*'4 Transform Matrices'!AB658+V655*'4 Transform Matrices'!AF658+W655*'4 Transform Matrices'!AJ658+X655</f>
        <v/>
      </c>
      <c r="Y657" s="80">
        <f>Y655*'4 Transform Matrices'!Y658+Z655*'4 Transform Matrices'!AC658+AA655*'4 Transform Matrices'!AG658</f>
        <v/>
      </c>
      <c r="Z657" s="80">
        <f>Y655*'4 Transform Matrices'!Z658+Z655*'4 Transform Matrices'!AD658+AA655*'4 Transform Matrices'!AH658</f>
        <v/>
      </c>
      <c r="AA657" s="80">
        <f>Y655*'4 Transform Matrices'!AA658+Z655*'4 Transform Matrices'!AE658+AA655*'4 Transform Matrices'!AI658</f>
        <v/>
      </c>
      <c r="AB657" s="80">
        <f>Y655*'4 Transform Matrices'!AB658+Z655*'4 Transform Matrices'!AF658+AA655*'4 Transform Matrices'!AJ658+AB655</f>
        <v/>
      </c>
      <c r="AC657" s="80">
        <f>AC655*'4 Transform Matrices'!Y658+AD655*'4 Transform Matrices'!AC658+AE655*'4 Transform Matrices'!AG658</f>
        <v/>
      </c>
      <c r="AD657" s="80">
        <f>AC655*'4 Transform Matrices'!Z658+AD655*'4 Transform Matrices'!AD658+AE655*'4 Transform Matrices'!AH658</f>
        <v/>
      </c>
      <c r="AE657" s="80">
        <f>AC655*'4 Transform Matrices'!AA658+AD655*'4 Transform Matrices'!AE658+AE655*'4 Transform Matrices'!AI658</f>
        <v/>
      </c>
      <c r="AF657" s="80">
        <f>AC655*'4 Transform Matrices'!AB658+AD655*'4 Transform Matrices'!AF658+AE655*'4 Transform Matrices'!AJ658+AF655</f>
        <v/>
      </c>
      <c r="AG657" s="82">
        <f>MAX(ABS(I657-U657),ABS(J657-V657),ABS(K657-W657),ABS(L657-X657),ABS(M657-Y657),ABS(N657-Z657),ABS(O657-AA657),ABS(P657-AB657),ABS(Q657-AC657),ABS(R657-AD657),ABS(S657-AE657),ABS(T657-AF657))</f>
        <v/>
      </c>
      <c r="AI657" s="14" t="inlineStr"/>
    </row>
    <row r="658">
      <c r="A658" s="60" t="inlineStr">
        <is>
          <t>- Motor + battery box</t>
        </is>
      </c>
      <c r="B658" s="52" t="inlineStr">
        <is>
          <t>ROV3-03</t>
        </is>
      </c>
      <c r="C658" s="63" t="inlineStr">
        <is>
          <t>Cube</t>
        </is>
      </c>
      <c r="D658" s="52" t="inlineStr">
        <is>
          <t>ROV-00#3</t>
        </is>
      </c>
      <c r="E658" s="52" t="n">
        <v>1</v>
      </c>
      <c r="F658" s="54">
        <f>L658</f>
        <v/>
      </c>
      <c r="G658" s="54">
        <f>P658</f>
        <v/>
      </c>
      <c r="H658" s="54">
        <f>T658</f>
        <v/>
      </c>
      <c r="I658" s="81" t="n">
        <v>0.219999999</v>
      </c>
      <c r="J658" s="81" t="n">
        <v>0</v>
      </c>
      <c r="K658" s="81" t="n">
        <v>0</v>
      </c>
      <c r="L658" s="81" t="n">
        <v>0</v>
      </c>
      <c r="M658" s="81" t="n">
        <v>0</v>
      </c>
      <c r="N658" s="81" t="n">
        <v>0.0700000003</v>
      </c>
      <c r="O658" s="81" t="n">
        <v>0</v>
      </c>
      <c r="P658" s="81" t="n">
        <v>0.324999988</v>
      </c>
      <c r="Q658" s="81" t="n">
        <v>0</v>
      </c>
      <c r="R658" s="81" t="n">
        <v>0</v>
      </c>
      <c r="S658" s="81" t="n">
        <v>0.159999996</v>
      </c>
      <c r="T658" s="81" t="n">
        <v>-0.140000001</v>
      </c>
      <c r="U658" s="80">
        <f>U655*'4 Transform Matrices'!Y659+V655*'4 Transform Matrices'!AC659+W655*'4 Transform Matrices'!AG659</f>
        <v/>
      </c>
      <c r="V658" s="80">
        <f>U655*'4 Transform Matrices'!Z659+V655*'4 Transform Matrices'!AD659+W655*'4 Transform Matrices'!AH659</f>
        <v/>
      </c>
      <c r="W658" s="80">
        <f>U655*'4 Transform Matrices'!AA659+V655*'4 Transform Matrices'!AE659+W655*'4 Transform Matrices'!AI659</f>
        <v/>
      </c>
      <c r="X658" s="80">
        <f>U655*'4 Transform Matrices'!AB659+V655*'4 Transform Matrices'!AF659+W655*'4 Transform Matrices'!AJ659+X655</f>
        <v/>
      </c>
      <c r="Y658" s="80">
        <f>Y655*'4 Transform Matrices'!Y659+Z655*'4 Transform Matrices'!AC659+AA655*'4 Transform Matrices'!AG659</f>
        <v/>
      </c>
      <c r="Z658" s="80">
        <f>Y655*'4 Transform Matrices'!Z659+Z655*'4 Transform Matrices'!AD659+AA655*'4 Transform Matrices'!AH659</f>
        <v/>
      </c>
      <c r="AA658" s="80">
        <f>Y655*'4 Transform Matrices'!AA659+Z655*'4 Transform Matrices'!AE659+AA655*'4 Transform Matrices'!AI659</f>
        <v/>
      </c>
      <c r="AB658" s="80">
        <f>Y655*'4 Transform Matrices'!AB659+Z655*'4 Transform Matrices'!AF659+AA655*'4 Transform Matrices'!AJ659+AB655</f>
        <v/>
      </c>
      <c r="AC658" s="80">
        <f>AC655*'4 Transform Matrices'!Y659+AD655*'4 Transform Matrices'!AC659+AE655*'4 Transform Matrices'!AG659</f>
        <v/>
      </c>
      <c r="AD658" s="80">
        <f>AC655*'4 Transform Matrices'!Z659+AD655*'4 Transform Matrices'!AD659+AE655*'4 Transform Matrices'!AH659</f>
        <v/>
      </c>
      <c r="AE658" s="80">
        <f>AC655*'4 Transform Matrices'!AA659+AD655*'4 Transform Matrices'!AE659+AE655*'4 Transform Matrices'!AI659</f>
        <v/>
      </c>
      <c r="AF658" s="80">
        <f>AC655*'4 Transform Matrices'!AB659+AD655*'4 Transform Matrices'!AF659+AE655*'4 Transform Matrices'!AJ659+AF655</f>
        <v/>
      </c>
      <c r="AG658" s="82">
        <f>MAX(ABS(I658-U658),ABS(J658-V658),ABS(K658-W658),ABS(L658-X658),ABS(M658-Y658),ABS(N658-Z658),ABS(O658-AA658),ABS(P658-AB658),ABS(Q658-AC658),ABS(R658-AD658),ABS(S658-AE658),ABS(T658-AF658))</f>
        <v/>
      </c>
      <c r="AI658" s="14" t="inlineStr"/>
    </row>
    <row r="659">
      <c r="A659" s="60" t="inlineStr">
        <is>
          <t>- Front bumper</t>
        </is>
      </c>
      <c r="B659" s="52" t="inlineStr">
        <is>
          <t>ROV3-04</t>
        </is>
      </c>
      <c r="C659" s="63" t="inlineStr">
        <is>
          <t>Cube</t>
        </is>
      </c>
      <c r="D659" s="52" t="inlineStr">
        <is>
          <t>ROV-00#3</t>
        </is>
      </c>
      <c r="E659" s="52" t="n">
        <v>1</v>
      </c>
      <c r="F659" s="54">
        <f>L659</f>
        <v/>
      </c>
      <c r="G659" s="54">
        <f>P659</f>
        <v/>
      </c>
      <c r="H659" s="54">
        <f>T659</f>
        <v/>
      </c>
      <c r="I659" s="81" t="n">
        <v>0.439999998</v>
      </c>
      <c r="J659" s="81" t="n">
        <v>0</v>
      </c>
      <c r="K659" s="81" t="n">
        <v>0</v>
      </c>
      <c r="L659" s="81" t="n">
        <v>0</v>
      </c>
      <c r="M659" s="81" t="n">
        <v>0</v>
      </c>
      <c r="N659" s="81" t="n">
        <v>0.0500000007</v>
      </c>
      <c r="O659" s="81" t="n">
        <v>0</v>
      </c>
      <c r="P659" s="81" t="n">
        <v>0.119999997</v>
      </c>
      <c r="Q659" s="81" t="n">
        <v>0</v>
      </c>
      <c r="R659" s="81" t="n">
        <v>0</v>
      </c>
      <c r="S659" s="81" t="n">
        <v>0.0399999991</v>
      </c>
      <c r="T659" s="81" t="n">
        <v>0.330000013</v>
      </c>
      <c r="U659" s="80">
        <f>U655*'4 Transform Matrices'!Y660+V655*'4 Transform Matrices'!AC660+W655*'4 Transform Matrices'!AG660</f>
        <v/>
      </c>
      <c r="V659" s="80">
        <f>U655*'4 Transform Matrices'!Z660+V655*'4 Transform Matrices'!AD660+W655*'4 Transform Matrices'!AH660</f>
        <v/>
      </c>
      <c r="W659" s="80">
        <f>U655*'4 Transform Matrices'!AA660+V655*'4 Transform Matrices'!AE660+W655*'4 Transform Matrices'!AI660</f>
        <v/>
      </c>
      <c r="X659" s="80">
        <f>U655*'4 Transform Matrices'!AB660+V655*'4 Transform Matrices'!AF660+W655*'4 Transform Matrices'!AJ660+X655</f>
        <v/>
      </c>
      <c r="Y659" s="80">
        <f>Y655*'4 Transform Matrices'!Y660+Z655*'4 Transform Matrices'!AC660+AA655*'4 Transform Matrices'!AG660</f>
        <v/>
      </c>
      <c r="Z659" s="80">
        <f>Y655*'4 Transform Matrices'!Z660+Z655*'4 Transform Matrices'!AD660+AA655*'4 Transform Matrices'!AH660</f>
        <v/>
      </c>
      <c r="AA659" s="80">
        <f>Y655*'4 Transform Matrices'!AA660+Z655*'4 Transform Matrices'!AE660+AA655*'4 Transform Matrices'!AI660</f>
        <v/>
      </c>
      <c r="AB659" s="80">
        <f>Y655*'4 Transform Matrices'!AB660+Z655*'4 Transform Matrices'!AF660+AA655*'4 Transform Matrices'!AJ660+AB655</f>
        <v/>
      </c>
      <c r="AC659" s="80">
        <f>AC655*'4 Transform Matrices'!Y660+AD655*'4 Transform Matrices'!AC660+AE655*'4 Transform Matrices'!AG660</f>
        <v/>
      </c>
      <c r="AD659" s="80">
        <f>AC655*'4 Transform Matrices'!Z660+AD655*'4 Transform Matrices'!AD660+AE655*'4 Transform Matrices'!AH660</f>
        <v/>
      </c>
      <c r="AE659" s="80">
        <f>AC655*'4 Transform Matrices'!AA660+AD655*'4 Transform Matrices'!AE660+AE655*'4 Transform Matrices'!AI660</f>
        <v/>
      </c>
      <c r="AF659" s="80">
        <f>AC655*'4 Transform Matrices'!AB660+AD655*'4 Transform Matrices'!AF660+AE655*'4 Transform Matrices'!AJ660+AF655</f>
        <v/>
      </c>
      <c r="AG659" s="82">
        <f>MAX(ABS(I659-U659),ABS(J659-V659),ABS(K659-W659),ABS(L659-X659),ABS(M659-Y659),ABS(N659-Z659),ABS(O659-AA659),ABS(P659-AB659),ABS(Q659-AC659),ABS(R659-AD659),ABS(S659-AE659),ABS(T659-AF659))</f>
        <v/>
      </c>
      <c r="AI659" s="14" t="inlineStr"/>
    </row>
    <row r="660">
      <c r="A660" s="60" t="inlineStr">
        <is>
          <t>- Wheel L</t>
        </is>
      </c>
      <c r="B660" s="52" t="inlineStr">
        <is>
          <t>ROV3-05</t>
        </is>
      </c>
      <c r="C660" s="58" t="inlineStr">
        <is>
          <t>Cylinder</t>
        </is>
      </c>
      <c r="D660" s="52" t="inlineStr">
        <is>
          <t>ROV-00#3</t>
        </is>
      </c>
      <c r="E660" s="52" t="n">
        <v>1</v>
      </c>
      <c r="F660" s="54">
        <f>L660</f>
        <v/>
      </c>
      <c r="G660" s="54">
        <f>P660</f>
        <v/>
      </c>
      <c r="H660" s="54">
        <f>T660</f>
        <v/>
      </c>
      <c r="I660" s="81" t="n">
        <v>-6.99382197e-09</v>
      </c>
      <c r="J660" s="81" t="n">
        <v>0</v>
      </c>
      <c r="K660" s="81" t="n">
        <v>0.0700000003</v>
      </c>
      <c r="L660" s="81" t="n">
        <v>0.25</v>
      </c>
      <c r="M660" s="81" t="n">
        <v>0</v>
      </c>
      <c r="N660" s="81" t="n">
        <v>0.159999996</v>
      </c>
      <c r="O660" s="81" t="n">
        <v>0</v>
      </c>
      <c r="P660" s="81" t="n">
        <v>0.07999999820000001</v>
      </c>
      <c r="Q660" s="81" t="n">
        <v>-0.159999996</v>
      </c>
      <c r="R660" s="81" t="n">
        <v>0</v>
      </c>
      <c r="S660" s="81" t="n">
        <v>-3.05979708e-09</v>
      </c>
      <c r="T660" s="81" t="n">
        <v>-0.219999999</v>
      </c>
      <c r="U660" s="80">
        <f>U655*'4 Transform Matrices'!Y661+V655*'4 Transform Matrices'!AC661+W655*'4 Transform Matrices'!AG661</f>
        <v/>
      </c>
      <c r="V660" s="80">
        <f>U655*'4 Transform Matrices'!Z661+V655*'4 Transform Matrices'!AD661+W655*'4 Transform Matrices'!AH661</f>
        <v/>
      </c>
      <c r="W660" s="80">
        <f>U655*'4 Transform Matrices'!AA661+V655*'4 Transform Matrices'!AE661+W655*'4 Transform Matrices'!AI661</f>
        <v/>
      </c>
      <c r="X660" s="80">
        <f>U655*'4 Transform Matrices'!AB661+V655*'4 Transform Matrices'!AF661+W655*'4 Transform Matrices'!AJ661+X655</f>
        <v/>
      </c>
      <c r="Y660" s="80">
        <f>Y655*'4 Transform Matrices'!Y661+Z655*'4 Transform Matrices'!AC661+AA655*'4 Transform Matrices'!AG661</f>
        <v/>
      </c>
      <c r="Z660" s="80">
        <f>Y655*'4 Transform Matrices'!Z661+Z655*'4 Transform Matrices'!AD661+AA655*'4 Transform Matrices'!AH661</f>
        <v/>
      </c>
      <c r="AA660" s="80">
        <f>Y655*'4 Transform Matrices'!AA661+Z655*'4 Transform Matrices'!AE661+AA655*'4 Transform Matrices'!AI661</f>
        <v/>
      </c>
      <c r="AB660" s="80">
        <f>Y655*'4 Transform Matrices'!AB661+Z655*'4 Transform Matrices'!AF661+AA655*'4 Transform Matrices'!AJ661+AB655</f>
        <v/>
      </c>
      <c r="AC660" s="80">
        <f>AC655*'4 Transform Matrices'!Y661+AD655*'4 Transform Matrices'!AC661+AE655*'4 Transform Matrices'!AG661</f>
        <v/>
      </c>
      <c r="AD660" s="80">
        <f>AC655*'4 Transform Matrices'!Z661+AD655*'4 Transform Matrices'!AD661+AE655*'4 Transform Matrices'!AH661</f>
        <v/>
      </c>
      <c r="AE660" s="80">
        <f>AC655*'4 Transform Matrices'!AA661+AD655*'4 Transform Matrices'!AE661+AE655*'4 Transform Matrices'!AI661</f>
        <v/>
      </c>
      <c r="AF660" s="80">
        <f>AC655*'4 Transform Matrices'!AB661+AD655*'4 Transform Matrices'!AF661+AE655*'4 Transform Matrices'!AJ661+AF655</f>
        <v/>
      </c>
      <c r="AG660" s="82">
        <f>MAX(ABS(I660-U660),ABS(J660-V660),ABS(K660-W660),ABS(L660-X660),ABS(M660-Y660),ABS(N660-Z660),ABS(O660-AA660),ABS(P660-AB660),ABS(Q660-AC660),ABS(R660-AD660),ABS(S660-AE660),ABS(T660-AF660))</f>
        <v/>
      </c>
      <c r="AI660" s="14" t="inlineStr">
        <is>
          <t>Spins with left track speed</t>
        </is>
      </c>
    </row>
    <row r="661">
      <c r="A661" s="60" t="inlineStr">
        <is>
          <t>- Wheel R</t>
        </is>
      </c>
      <c r="B661" s="52" t="inlineStr">
        <is>
          <t>ROV3-06</t>
        </is>
      </c>
      <c r="C661" s="58" t="inlineStr">
        <is>
          <t>Cylinder</t>
        </is>
      </c>
      <c r="D661" s="52" t="inlineStr">
        <is>
          <t>ROV-00#3</t>
        </is>
      </c>
      <c r="E661" s="52" t="n">
        <v>1</v>
      </c>
      <c r="F661" s="54">
        <f>L661</f>
        <v/>
      </c>
      <c r="G661" s="54">
        <f>P661</f>
        <v/>
      </c>
      <c r="H661" s="54">
        <f>T661</f>
        <v/>
      </c>
      <c r="I661" s="81" t="n">
        <v>-6.99382197e-09</v>
      </c>
      <c r="J661" s="81" t="n">
        <v>0</v>
      </c>
      <c r="K661" s="81" t="n">
        <v>0.0700000003</v>
      </c>
      <c r="L661" s="81" t="n">
        <v>-0.25</v>
      </c>
      <c r="M661" s="81" t="n">
        <v>0</v>
      </c>
      <c r="N661" s="81" t="n">
        <v>0.159999996</v>
      </c>
      <c r="O661" s="81" t="n">
        <v>0</v>
      </c>
      <c r="P661" s="81" t="n">
        <v>0.07999999820000001</v>
      </c>
      <c r="Q661" s="81" t="n">
        <v>-0.159999996</v>
      </c>
      <c r="R661" s="81" t="n">
        <v>0</v>
      </c>
      <c r="S661" s="81" t="n">
        <v>-3.05979708e-09</v>
      </c>
      <c r="T661" s="81" t="n">
        <v>-0.219999999</v>
      </c>
      <c r="U661" s="80">
        <f>U655*'4 Transform Matrices'!Y662+V655*'4 Transform Matrices'!AC662+W655*'4 Transform Matrices'!AG662</f>
        <v/>
      </c>
      <c r="V661" s="80">
        <f>U655*'4 Transform Matrices'!Z662+V655*'4 Transform Matrices'!AD662+W655*'4 Transform Matrices'!AH662</f>
        <v/>
      </c>
      <c r="W661" s="80">
        <f>U655*'4 Transform Matrices'!AA662+V655*'4 Transform Matrices'!AE662+W655*'4 Transform Matrices'!AI662</f>
        <v/>
      </c>
      <c r="X661" s="80">
        <f>U655*'4 Transform Matrices'!AB662+V655*'4 Transform Matrices'!AF662+W655*'4 Transform Matrices'!AJ662+X655</f>
        <v/>
      </c>
      <c r="Y661" s="80">
        <f>Y655*'4 Transform Matrices'!Y662+Z655*'4 Transform Matrices'!AC662+AA655*'4 Transform Matrices'!AG662</f>
        <v/>
      </c>
      <c r="Z661" s="80">
        <f>Y655*'4 Transform Matrices'!Z662+Z655*'4 Transform Matrices'!AD662+AA655*'4 Transform Matrices'!AH662</f>
        <v/>
      </c>
      <c r="AA661" s="80">
        <f>Y655*'4 Transform Matrices'!AA662+Z655*'4 Transform Matrices'!AE662+AA655*'4 Transform Matrices'!AI662</f>
        <v/>
      </c>
      <c r="AB661" s="80">
        <f>Y655*'4 Transform Matrices'!AB662+Z655*'4 Transform Matrices'!AF662+AA655*'4 Transform Matrices'!AJ662+AB655</f>
        <v/>
      </c>
      <c r="AC661" s="80">
        <f>AC655*'4 Transform Matrices'!Y662+AD655*'4 Transform Matrices'!AC662+AE655*'4 Transform Matrices'!AG662</f>
        <v/>
      </c>
      <c r="AD661" s="80">
        <f>AC655*'4 Transform Matrices'!Z662+AD655*'4 Transform Matrices'!AD662+AE655*'4 Transform Matrices'!AH662</f>
        <v/>
      </c>
      <c r="AE661" s="80">
        <f>AC655*'4 Transform Matrices'!AA662+AD655*'4 Transform Matrices'!AE662+AE655*'4 Transform Matrices'!AI662</f>
        <v/>
      </c>
      <c r="AF661" s="80">
        <f>AC655*'4 Transform Matrices'!AB662+AD655*'4 Transform Matrices'!AF662+AE655*'4 Transform Matrices'!AJ662+AF655</f>
        <v/>
      </c>
      <c r="AG661" s="82">
        <f>MAX(ABS(I661-U661),ABS(J661-V661),ABS(K661-W661),ABS(L661-X661),ABS(M661-Y661),ABS(N661-Z661),ABS(O661-AA661),ABS(P661-AB661),ABS(Q661-AC661),ABS(R661-AD661),ABS(S661-AE661),ABS(T661-AF661))</f>
        <v/>
      </c>
      <c r="AI661" s="14" t="inlineStr">
        <is>
          <t>Spins with right track speed</t>
        </is>
      </c>
    </row>
    <row r="662">
      <c r="A662" s="60" t="inlineStr">
        <is>
          <t>- Hub L</t>
        </is>
      </c>
      <c r="B662" s="52" t="inlineStr">
        <is>
          <t>ROV3-07</t>
        </is>
      </c>
      <c r="C662" s="59" t="inlineStr">
        <is>
          <t>Sphere</t>
        </is>
      </c>
      <c r="D662" s="52" t="inlineStr">
        <is>
          <t>ROV-00#3</t>
        </is>
      </c>
      <c r="E662" s="52" t="n">
        <v>1</v>
      </c>
      <c r="F662" s="54">
        <f>L662</f>
        <v/>
      </c>
      <c r="G662" s="54">
        <f>P662</f>
        <v/>
      </c>
      <c r="H662" s="54">
        <f>T662</f>
        <v/>
      </c>
      <c r="I662" s="81" t="n">
        <v>-3.05979708e-09</v>
      </c>
      <c r="J662" s="81" t="n">
        <v>0</v>
      </c>
      <c r="K662" s="81" t="n">
        <v>0.0299999993</v>
      </c>
      <c r="L662" s="81" t="n">
        <v>0.289999992</v>
      </c>
      <c r="M662" s="81" t="n">
        <v>0</v>
      </c>
      <c r="N662" s="81" t="n">
        <v>0.0700000003</v>
      </c>
      <c r="O662" s="81" t="n">
        <v>0</v>
      </c>
      <c r="P662" s="81" t="n">
        <v>0.07999999820000001</v>
      </c>
      <c r="Q662" s="81" t="n">
        <v>-0.0700000003</v>
      </c>
      <c r="R662" s="81" t="n">
        <v>0</v>
      </c>
      <c r="S662" s="81" t="n">
        <v>-1.31134159e-09</v>
      </c>
      <c r="T662" s="81" t="n">
        <v>-0.219999999</v>
      </c>
      <c r="U662" s="80">
        <f>U655*'4 Transform Matrices'!Y663+V655*'4 Transform Matrices'!AC663+W655*'4 Transform Matrices'!AG663</f>
        <v/>
      </c>
      <c r="V662" s="80">
        <f>U655*'4 Transform Matrices'!Z663+V655*'4 Transform Matrices'!AD663+W655*'4 Transform Matrices'!AH663</f>
        <v/>
      </c>
      <c r="W662" s="80">
        <f>U655*'4 Transform Matrices'!AA663+V655*'4 Transform Matrices'!AE663+W655*'4 Transform Matrices'!AI663</f>
        <v/>
      </c>
      <c r="X662" s="80">
        <f>U655*'4 Transform Matrices'!AB663+V655*'4 Transform Matrices'!AF663+W655*'4 Transform Matrices'!AJ663+X655</f>
        <v/>
      </c>
      <c r="Y662" s="80">
        <f>Y655*'4 Transform Matrices'!Y663+Z655*'4 Transform Matrices'!AC663+AA655*'4 Transform Matrices'!AG663</f>
        <v/>
      </c>
      <c r="Z662" s="80">
        <f>Y655*'4 Transform Matrices'!Z663+Z655*'4 Transform Matrices'!AD663+AA655*'4 Transform Matrices'!AH663</f>
        <v/>
      </c>
      <c r="AA662" s="80">
        <f>Y655*'4 Transform Matrices'!AA663+Z655*'4 Transform Matrices'!AE663+AA655*'4 Transform Matrices'!AI663</f>
        <v/>
      </c>
      <c r="AB662" s="80">
        <f>Y655*'4 Transform Matrices'!AB663+Z655*'4 Transform Matrices'!AF663+AA655*'4 Transform Matrices'!AJ663+AB655</f>
        <v/>
      </c>
      <c r="AC662" s="80">
        <f>AC655*'4 Transform Matrices'!Y663+AD655*'4 Transform Matrices'!AC663+AE655*'4 Transform Matrices'!AG663</f>
        <v/>
      </c>
      <c r="AD662" s="80">
        <f>AC655*'4 Transform Matrices'!Z663+AD655*'4 Transform Matrices'!AD663+AE655*'4 Transform Matrices'!AH663</f>
        <v/>
      </c>
      <c r="AE662" s="80">
        <f>AC655*'4 Transform Matrices'!AA663+AD655*'4 Transform Matrices'!AE663+AE655*'4 Transform Matrices'!AI663</f>
        <v/>
      </c>
      <c r="AF662" s="80">
        <f>AC655*'4 Transform Matrices'!AB663+AD655*'4 Transform Matrices'!AF663+AE655*'4 Transform Matrices'!AJ663+AF655</f>
        <v/>
      </c>
      <c r="AG662" s="82">
        <f>MAX(ABS(I662-U662),ABS(J662-V662),ABS(K662-W662),ABS(L662-X662),ABS(M662-Y662),ABS(N662-Z662),ABS(O662-AA662),ABS(P662-AB662),ABS(Q662-AC662),ABS(R662-AD662),ABS(S662-AE662),ABS(T662-AF662))</f>
        <v/>
      </c>
      <c r="AI662" s="14" t="inlineStr"/>
    </row>
    <row r="663">
      <c r="A663" s="60" t="inlineStr">
        <is>
          <t>- Hub R</t>
        </is>
      </c>
      <c r="B663" s="52" t="inlineStr">
        <is>
          <t>ROV3-08</t>
        </is>
      </c>
      <c r="C663" s="59" t="inlineStr">
        <is>
          <t>Sphere</t>
        </is>
      </c>
      <c r="D663" s="52" t="inlineStr">
        <is>
          <t>ROV-00#3</t>
        </is>
      </c>
      <c r="E663" s="52" t="n">
        <v>1</v>
      </c>
      <c r="F663" s="54">
        <f>L663</f>
        <v/>
      </c>
      <c r="G663" s="54">
        <f>P663</f>
        <v/>
      </c>
      <c r="H663" s="54">
        <f>T663</f>
        <v/>
      </c>
      <c r="I663" s="81" t="n">
        <v>-3.05979708e-09</v>
      </c>
      <c r="J663" s="81" t="n">
        <v>0</v>
      </c>
      <c r="K663" s="81" t="n">
        <v>0.0299999993</v>
      </c>
      <c r="L663" s="81" t="n">
        <v>-0.289999992</v>
      </c>
      <c r="M663" s="81" t="n">
        <v>0</v>
      </c>
      <c r="N663" s="81" t="n">
        <v>0.0700000003</v>
      </c>
      <c r="O663" s="81" t="n">
        <v>0</v>
      </c>
      <c r="P663" s="81" t="n">
        <v>0.07999999820000001</v>
      </c>
      <c r="Q663" s="81" t="n">
        <v>-0.0700000003</v>
      </c>
      <c r="R663" s="81" t="n">
        <v>0</v>
      </c>
      <c r="S663" s="81" t="n">
        <v>-1.31134159e-09</v>
      </c>
      <c r="T663" s="81" t="n">
        <v>-0.219999999</v>
      </c>
      <c r="U663" s="80">
        <f>U655*'4 Transform Matrices'!Y664+V655*'4 Transform Matrices'!AC664+W655*'4 Transform Matrices'!AG664</f>
        <v/>
      </c>
      <c r="V663" s="80">
        <f>U655*'4 Transform Matrices'!Z664+V655*'4 Transform Matrices'!AD664+W655*'4 Transform Matrices'!AH664</f>
        <v/>
      </c>
      <c r="W663" s="80">
        <f>U655*'4 Transform Matrices'!AA664+V655*'4 Transform Matrices'!AE664+W655*'4 Transform Matrices'!AI664</f>
        <v/>
      </c>
      <c r="X663" s="80">
        <f>U655*'4 Transform Matrices'!AB664+V655*'4 Transform Matrices'!AF664+W655*'4 Transform Matrices'!AJ664+X655</f>
        <v/>
      </c>
      <c r="Y663" s="80">
        <f>Y655*'4 Transform Matrices'!Y664+Z655*'4 Transform Matrices'!AC664+AA655*'4 Transform Matrices'!AG664</f>
        <v/>
      </c>
      <c r="Z663" s="80">
        <f>Y655*'4 Transform Matrices'!Z664+Z655*'4 Transform Matrices'!AD664+AA655*'4 Transform Matrices'!AH664</f>
        <v/>
      </c>
      <c r="AA663" s="80">
        <f>Y655*'4 Transform Matrices'!AA664+Z655*'4 Transform Matrices'!AE664+AA655*'4 Transform Matrices'!AI664</f>
        <v/>
      </c>
      <c r="AB663" s="80">
        <f>Y655*'4 Transform Matrices'!AB664+Z655*'4 Transform Matrices'!AF664+AA655*'4 Transform Matrices'!AJ664+AB655</f>
        <v/>
      </c>
      <c r="AC663" s="80">
        <f>AC655*'4 Transform Matrices'!Y664+AD655*'4 Transform Matrices'!AC664+AE655*'4 Transform Matrices'!AG664</f>
        <v/>
      </c>
      <c r="AD663" s="80">
        <f>AC655*'4 Transform Matrices'!Z664+AD655*'4 Transform Matrices'!AD664+AE655*'4 Transform Matrices'!AH664</f>
        <v/>
      </c>
      <c r="AE663" s="80">
        <f>AC655*'4 Transform Matrices'!AA664+AD655*'4 Transform Matrices'!AE664+AE655*'4 Transform Matrices'!AI664</f>
        <v/>
      </c>
      <c r="AF663" s="80">
        <f>AC655*'4 Transform Matrices'!AB664+AD655*'4 Transform Matrices'!AF664+AE655*'4 Transform Matrices'!AJ664+AF655</f>
        <v/>
      </c>
      <c r="AG663" s="82">
        <f>MAX(ABS(I663-U663),ABS(J663-V663),ABS(K663-W663),ABS(L663-X663),ABS(M663-Y663),ABS(N663-Z663),ABS(O663-AA663),ABS(P663-AB663),ABS(Q663-AC663),ABS(R663-AD663),ABS(S663-AE663),ABS(T663-AF663))</f>
        <v/>
      </c>
      <c r="AI663" s="14" t="inlineStr"/>
    </row>
    <row r="664">
      <c r="A664" s="60" t="inlineStr">
        <is>
          <t>- Wheel L</t>
        </is>
      </c>
      <c r="B664" s="52" t="inlineStr">
        <is>
          <t>ROV3-09</t>
        </is>
      </c>
      <c r="C664" s="58" t="inlineStr">
        <is>
          <t>Cylinder</t>
        </is>
      </c>
      <c r="D664" s="52" t="inlineStr">
        <is>
          <t>ROV-00#3</t>
        </is>
      </c>
      <c r="E664" s="52" t="n">
        <v>1</v>
      </c>
      <c r="F664" s="54">
        <f>L664</f>
        <v/>
      </c>
      <c r="G664" s="54">
        <f>P664</f>
        <v/>
      </c>
      <c r="H664" s="54">
        <f>T664</f>
        <v/>
      </c>
      <c r="I664" s="81" t="n">
        <v>-6.99382197e-09</v>
      </c>
      <c r="J664" s="81" t="n">
        <v>0</v>
      </c>
      <c r="K664" s="81" t="n">
        <v>0.0700000003</v>
      </c>
      <c r="L664" s="81" t="n">
        <v>0.25</v>
      </c>
      <c r="M664" s="81" t="n">
        <v>0</v>
      </c>
      <c r="N664" s="81" t="n">
        <v>0.159999996</v>
      </c>
      <c r="O664" s="81" t="n">
        <v>0</v>
      </c>
      <c r="P664" s="81" t="n">
        <v>0.07999999820000001</v>
      </c>
      <c r="Q664" s="81" t="n">
        <v>-0.159999996</v>
      </c>
      <c r="R664" s="81" t="n">
        <v>0</v>
      </c>
      <c r="S664" s="81" t="n">
        <v>-3.05979708e-09</v>
      </c>
      <c r="T664" s="81" t="n">
        <v>0</v>
      </c>
      <c r="U664" s="80">
        <f>U655*'4 Transform Matrices'!Y665+V655*'4 Transform Matrices'!AC665+W655*'4 Transform Matrices'!AG665</f>
        <v/>
      </c>
      <c r="V664" s="80">
        <f>U655*'4 Transform Matrices'!Z665+V655*'4 Transform Matrices'!AD665+W655*'4 Transform Matrices'!AH665</f>
        <v/>
      </c>
      <c r="W664" s="80">
        <f>U655*'4 Transform Matrices'!AA665+V655*'4 Transform Matrices'!AE665+W655*'4 Transform Matrices'!AI665</f>
        <v/>
      </c>
      <c r="X664" s="80">
        <f>U655*'4 Transform Matrices'!AB665+V655*'4 Transform Matrices'!AF665+W655*'4 Transform Matrices'!AJ665+X655</f>
        <v/>
      </c>
      <c r="Y664" s="80">
        <f>Y655*'4 Transform Matrices'!Y665+Z655*'4 Transform Matrices'!AC665+AA655*'4 Transform Matrices'!AG665</f>
        <v/>
      </c>
      <c r="Z664" s="80">
        <f>Y655*'4 Transform Matrices'!Z665+Z655*'4 Transform Matrices'!AD665+AA655*'4 Transform Matrices'!AH665</f>
        <v/>
      </c>
      <c r="AA664" s="80">
        <f>Y655*'4 Transform Matrices'!AA665+Z655*'4 Transform Matrices'!AE665+AA655*'4 Transform Matrices'!AI665</f>
        <v/>
      </c>
      <c r="AB664" s="80">
        <f>Y655*'4 Transform Matrices'!AB665+Z655*'4 Transform Matrices'!AF665+AA655*'4 Transform Matrices'!AJ665+AB655</f>
        <v/>
      </c>
      <c r="AC664" s="80">
        <f>AC655*'4 Transform Matrices'!Y665+AD655*'4 Transform Matrices'!AC665+AE655*'4 Transform Matrices'!AG665</f>
        <v/>
      </c>
      <c r="AD664" s="80">
        <f>AC655*'4 Transform Matrices'!Z665+AD655*'4 Transform Matrices'!AD665+AE655*'4 Transform Matrices'!AH665</f>
        <v/>
      </c>
      <c r="AE664" s="80">
        <f>AC655*'4 Transform Matrices'!AA665+AD655*'4 Transform Matrices'!AE665+AE655*'4 Transform Matrices'!AI665</f>
        <v/>
      </c>
      <c r="AF664" s="80">
        <f>AC655*'4 Transform Matrices'!AB665+AD655*'4 Transform Matrices'!AF665+AE655*'4 Transform Matrices'!AJ665+AF655</f>
        <v/>
      </c>
      <c r="AG664" s="82">
        <f>MAX(ABS(I664-U664),ABS(J664-V664),ABS(K664-W664),ABS(L664-X664),ABS(M664-Y664),ABS(N664-Z664),ABS(O664-AA664),ABS(P664-AB664),ABS(Q664-AC664),ABS(R664-AD664),ABS(S664-AE664),ABS(T664-AF664))</f>
        <v/>
      </c>
      <c r="AI664" s="14" t="inlineStr">
        <is>
          <t>Spins with left track speed</t>
        </is>
      </c>
    </row>
    <row r="665">
      <c r="A665" s="60" t="inlineStr">
        <is>
          <t>- Wheel R</t>
        </is>
      </c>
      <c r="B665" s="52" t="inlineStr">
        <is>
          <t>ROV3-10</t>
        </is>
      </c>
      <c r="C665" s="58" t="inlineStr">
        <is>
          <t>Cylinder</t>
        </is>
      </c>
      <c r="D665" s="52" t="inlineStr">
        <is>
          <t>ROV-00#3</t>
        </is>
      </c>
      <c r="E665" s="52" t="n">
        <v>1</v>
      </c>
      <c r="F665" s="54">
        <f>L665</f>
        <v/>
      </c>
      <c r="G665" s="54">
        <f>P665</f>
        <v/>
      </c>
      <c r="H665" s="54">
        <f>T665</f>
        <v/>
      </c>
      <c r="I665" s="81" t="n">
        <v>-6.99382197e-09</v>
      </c>
      <c r="J665" s="81" t="n">
        <v>0</v>
      </c>
      <c r="K665" s="81" t="n">
        <v>0.0700000003</v>
      </c>
      <c r="L665" s="81" t="n">
        <v>-0.25</v>
      </c>
      <c r="M665" s="81" t="n">
        <v>0</v>
      </c>
      <c r="N665" s="81" t="n">
        <v>0.159999996</v>
      </c>
      <c r="O665" s="81" t="n">
        <v>0</v>
      </c>
      <c r="P665" s="81" t="n">
        <v>0.07999999820000001</v>
      </c>
      <c r="Q665" s="81" t="n">
        <v>-0.159999996</v>
      </c>
      <c r="R665" s="81" t="n">
        <v>0</v>
      </c>
      <c r="S665" s="81" t="n">
        <v>-3.05979708e-09</v>
      </c>
      <c r="T665" s="81" t="n">
        <v>0</v>
      </c>
      <c r="U665" s="80">
        <f>U655*'4 Transform Matrices'!Y666+V655*'4 Transform Matrices'!AC666+W655*'4 Transform Matrices'!AG666</f>
        <v/>
      </c>
      <c r="V665" s="80">
        <f>U655*'4 Transform Matrices'!Z666+V655*'4 Transform Matrices'!AD666+W655*'4 Transform Matrices'!AH666</f>
        <v/>
      </c>
      <c r="W665" s="80">
        <f>U655*'4 Transform Matrices'!AA666+V655*'4 Transform Matrices'!AE666+W655*'4 Transform Matrices'!AI666</f>
        <v/>
      </c>
      <c r="X665" s="80">
        <f>U655*'4 Transform Matrices'!AB666+V655*'4 Transform Matrices'!AF666+W655*'4 Transform Matrices'!AJ666+X655</f>
        <v/>
      </c>
      <c r="Y665" s="80">
        <f>Y655*'4 Transform Matrices'!Y666+Z655*'4 Transform Matrices'!AC666+AA655*'4 Transform Matrices'!AG666</f>
        <v/>
      </c>
      <c r="Z665" s="80">
        <f>Y655*'4 Transform Matrices'!Z666+Z655*'4 Transform Matrices'!AD666+AA655*'4 Transform Matrices'!AH666</f>
        <v/>
      </c>
      <c r="AA665" s="80">
        <f>Y655*'4 Transform Matrices'!AA666+Z655*'4 Transform Matrices'!AE666+AA655*'4 Transform Matrices'!AI666</f>
        <v/>
      </c>
      <c r="AB665" s="80">
        <f>Y655*'4 Transform Matrices'!AB666+Z655*'4 Transform Matrices'!AF666+AA655*'4 Transform Matrices'!AJ666+AB655</f>
        <v/>
      </c>
      <c r="AC665" s="80">
        <f>AC655*'4 Transform Matrices'!Y666+AD655*'4 Transform Matrices'!AC666+AE655*'4 Transform Matrices'!AG666</f>
        <v/>
      </c>
      <c r="AD665" s="80">
        <f>AC655*'4 Transform Matrices'!Z666+AD655*'4 Transform Matrices'!AD666+AE655*'4 Transform Matrices'!AH666</f>
        <v/>
      </c>
      <c r="AE665" s="80">
        <f>AC655*'4 Transform Matrices'!AA666+AD655*'4 Transform Matrices'!AE666+AE655*'4 Transform Matrices'!AI666</f>
        <v/>
      </c>
      <c r="AF665" s="80">
        <f>AC655*'4 Transform Matrices'!AB666+AD655*'4 Transform Matrices'!AF666+AE655*'4 Transform Matrices'!AJ666+AF655</f>
        <v/>
      </c>
      <c r="AG665" s="82">
        <f>MAX(ABS(I665-U665),ABS(J665-V665),ABS(K665-W665),ABS(L665-X665),ABS(M665-Y665),ABS(N665-Z665),ABS(O665-AA665),ABS(P665-AB665),ABS(Q665-AC665),ABS(R665-AD665),ABS(S665-AE665),ABS(T665-AF665))</f>
        <v/>
      </c>
      <c r="AI665" s="14" t="inlineStr">
        <is>
          <t>Spins with right track speed</t>
        </is>
      </c>
    </row>
    <row r="666">
      <c r="A666" s="60" t="inlineStr">
        <is>
          <t>- Hub L</t>
        </is>
      </c>
      <c r="B666" s="52" t="inlineStr">
        <is>
          <t>ROV3-11</t>
        </is>
      </c>
      <c r="C666" s="59" t="inlineStr">
        <is>
          <t>Sphere</t>
        </is>
      </c>
      <c r="D666" s="52" t="inlineStr">
        <is>
          <t>ROV-00#3</t>
        </is>
      </c>
      <c r="E666" s="52" t="n">
        <v>1</v>
      </c>
      <c r="F666" s="54">
        <f>L666</f>
        <v/>
      </c>
      <c r="G666" s="54">
        <f>P666</f>
        <v/>
      </c>
      <c r="H666" s="54">
        <f>T666</f>
        <v/>
      </c>
      <c r="I666" s="81" t="n">
        <v>-3.05979708e-09</v>
      </c>
      <c r="J666" s="81" t="n">
        <v>0</v>
      </c>
      <c r="K666" s="81" t="n">
        <v>0.0299999993</v>
      </c>
      <c r="L666" s="81" t="n">
        <v>0.289999992</v>
      </c>
      <c r="M666" s="81" t="n">
        <v>0</v>
      </c>
      <c r="N666" s="81" t="n">
        <v>0.0700000003</v>
      </c>
      <c r="O666" s="81" t="n">
        <v>0</v>
      </c>
      <c r="P666" s="81" t="n">
        <v>0.07999999820000001</v>
      </c>
      <c r="Q666" s="81" t="n">
        <v>-0.0700000003</v>
      </c>
      <c r="R666" s="81" t="n">
        <v>0</v>
      </c>
      <c r="S666" s="81" t="n">
        <v>-1.31134159e-09</v>
      </c>
      <c r="T666" s="81" t="n">
        <v>0</v>
      </c>
      <c r="U666" s="80">
        <f>U655*'4 Transform Matrices'!Y667+V655*'4 Transform Matrices'!AC667+W655*'4 Transform Matrices'!AG667</f>
        <v/>
      </c>
      <c r="V666" s="80">
        <f>U655*'4 Transform Matrices'!Z667+V655*'4 Transform Matrices'!AD667+W655*'4 Transform Matrices'!AH667</f>
        <v/>
      </c>
      <c r="W666" s="80">
        <f>U655*'4 Transform Matrices'!AA667+V655*'4 Transform Matrices'!AE667+W655*'4 Transform Matrices'!AI667</f>
        <v/>
      </c>
      <c r="X666" s="80">
        <f>U655*'4 Transform Matrices'!AB667+V655*'4 Transform Matrices'!AF667+W655*'4 Transform Matrices'!AJ667+X655</f>
        <v/>
      </c>
      <c r="Y666" s="80">
        <f>Y655*'4 Transform Matrices'!Y667+Z655*'4 Transform Matrices'!AC667+AA655*'4 Transform Matrices'!AG667</f>
        <v/>
      </c>
      <c r="Z666" s="80">
        <f>Y655*'4 Transform Matrices'!Z667+Z655*'4 Transform Matrices'!AD667+AA655*'4 Transform Matrices'!AH667</f>
        <v/>
      </c>
      <c r="AA666" s="80">
        <f>Y655*'4 Transform Matrices'!AA667+Z655*'4 Transform Matrices'!AE667+AA655*'4 Transform Matrices'!AI667</f>
        <v/>
      </c>
      <c r="AB666" s="80">
        <f>Y655*'4 Transform Matrices'!AB667+Z655*'4 Transform Matrices'!AF667+AA655*'4 Transform Matrices'!AJ667+AB655</f>
        <v/>
      </c>
      <c r="AC666" s="80">
        <f>AC655*'4 Transform Matrices'!Y667+AD655*'4 Transform Matrices'!AC667+AE655*'4 Transform Matrices'!AG667</f>
        <v/>
      </c>
      <c r="AD666" s="80">
        <f>AC655*'4 Transform Matrices'!Z667+AD655*'4 Transform Matrices'!AD667+AE655*'4 Transform Matrices'!AH667</f>
        <v/>
      </c>
      <c r="AE666" s="80">
        <f>AC655*'4 Transform Matrices'!AA667+AD655*'4 Transform Matrices'!AE667+AE655*'4 Transform Matrices'!AI667</f>
        <v/>
      </c>
      <c r="AF666" s="80">
        <f>AC655*'4 Transform Matrices'!AB667+AD655*'4 Transform Matrices'!AF667+AE655*'4 Transform Matrices'!AJ667+AF655</f>
        <v/>
      </c>
      <c r="AG666" s="82">
        <f>MAX(ABS(I666-U666),ABS(J666-V666),ABS(K666-W666),ABS(L666-X666),ABS(M666-Y666),ABS(N666-Z666),ABS(O666-AA666),ABS(P666-AB666),ABS(Q666-AC666),ABS(R666-AD666),ABS(S666-AE666),ABS(T666-AF666))</f>
        <v/>
      </c>
      <c r="AI666" s="14" t="inlineStr"/>
    </row>
    <row r="667">
      <c r="A667" s="60" t="inlineStr">
        <is>
          <t>- Hub R</t>
        </is>
      </c>
      <c r="B667" s="52" t="inlineStr">
        <is>
          <t>ROV3-12</t>
        </is>
      </c>
      <c r="C667" s="59" t="inlineStr">
        <is>
          <t>Sphere</t>
        </is>
      </c>
      <c r="D667" s="52" t="inlineStr">
        <is>
          <t>ROV-00#3</t>
        </is>
      </c>
      <c r="E667" s="52" t="n">
        <v>1</v>
      </c>
      <c r="F667" s="54">
        <f>L667</f>
        <v/>
      </c>
      <c r="G667" s="54">
        <f>P667</f>
        <v/>
      </c>
      <c r="H667" s="54">
        <f>T667</f>
        <v/>
      </c>
      <c r="I667" s="81" t="n">
        <v>-3.05979708e-09</v>
      </c>
      <c r="J667" s="81" t="n">
        <v>0</v>
      </c>
      <c r="K667" s="81" t="n">
        <v>0.0299999993</v>
      </c>
      <c r="L667" s="81" t="n">
        <v>-0.289999992</v>
      </c>
      <c r="M667" s="81" t="n">
        <v>0</v>
      </c>
      <c r="N667" s="81" t="n">
        <v>0.0700000003</v>
      </c>
      <c r="O667" s="81" t="n">
        <v>0</v>
      </c>
      <c r="P667" s="81" t="n">
        <v>0.07999999820000001</v>
      </c>
      <c r="Q667" s="81" t="n">
        <v>-0.0700000003</v>
      </c>
      <c r="R667" s="81" t="n">
        <v>0</v>
      </c>
      <c r="S667" s="81" t="n">
        <v>-1.31134159e-09</v>
      </c>
      <c r="T667" s="81" t="n">
        <v>0</v>
      </c>
      <c r="U667" s="80">
        <f>U655*'4 Transform Matrices'!Y668+V655*'4 Transform Matrices'!AC668+W655*'4 Transform Matrices'!AG668</f>
        <v/>
      </c>
      <c r="V667" s="80">
        <f>U655*'4 Transform Matrices'!Z668+V655*'4 Transform Matrices'!AD668+W655*'4 Transform Matrices'!AH668</f>
        <v/>
      </c>
      <c r="W667" s="80">
        <f>U655*'4 Transform Matrices'!AA668+V655*'4 Transform Matrices'!AE668+W655*'4 Transform Matrices'!AI668</f>
        <v/>
      </c>
      <c r="X667" s="80">
        <f>U655*'4 Transform Matrices'!AB668+V655*'4 Transform Matrices'!AF668+W655*'4 Transform Matrices'!AJ668+X655</f>
        <v/>
      </c>
      <c r="Y667" s="80">
        <f>Y655*'4 Transform Matrices'!Y668+Z655*'4 Transform Matrices'!AC668+AA655*'4 Transform Matrices'!AG668</f>
        <v/>
      </c>
      <c r="Z667" s="80">
        <f>Y655*'4 Transform Matrices'!Z668+Z655*'4 Transform Matrices'!AD668+AA655*'4 Transform Matrices'!AH668</f>
        <v/>
      </c>
      <c r="AA667" s="80">
        <f>Y655*'4 Transform Matrices'!AA668+Z655*'4 Transform Matrices'!AE668+AA655*'4 Transform Matrices'!AI668</f>
        <v/>
      </c>
      <c r="AB667" s="80">
        <f>Y655*'4 Transform Matrices'!AB668+Z655*'4 Transform Matrices'!AF668+AA655*'4 Transform Matrices'!AJ668+AB655</f>
        <v/>
      </c>
      <c r="AC667" s="80">
        <f>AC655*'4 Transform Matrices'!Y668+AD655*'4 Transform Matrices'!AC668+AE655*'4 Transform Matrices'!AG668</f>
        <v/>
      </c>
      <c r="AD667" s="80">
        <f>AC655*'4 Transform Matrices'!Z668+AD655*'4 Transform Matrices'!AD668+AE655*'4 Transform Matrices'!AH668</f>
        <v/>
      </c>
      <c r="AE667" s="80">
        <f>AC655*'4 Transform Matrices'!AA668+AD655*'4 Transform Matrices'!AE668+AE655*'4 Transform Matrices'!AI668</f>
        <v/>
      </c>
      <c r="AF667" s="80">
        <f>AC655*'4 Transform Matrices'!AB668+AD655*'4 Transform Matrices'!AF668+AE655*'4 Transform Matrices'!AJ668+AF655</f>
        <v/>
      </c>
      <c r="AG667" s="82">
        <f>MAX(ABS(I667-U667),ABS(J667-V667),ABS(K667-W667),ABS(L667-X667),ABS(M667-Y667),ABS(N667-Z667),ABS(O667-AA667),ABS(P667-AB667),ABS(Q667-AC667),ABS(R667-AD667),ABS(S667-AE667),ABS(T667-AF667))</f>
        <v/>
      </c>
      <c r="AI667" s="14" t="inlineStr"/>
    </row>
    <row r="668">
      <c r="A668" s="60" t="inlineStr">
        <is>
          <t>- Wheel L</t>
        </is>
      </c>
      <c r="B668" s="52" t="inlineStr">
        <is>
          <t>ROV3-13</t>
        </is>
      </c>
      <c r="C668" s="58" t="inlineStr">
        <is>
          <t>Cylinder</t>
        </is>
      </c>
      <c r="D668" s="52" t="inlineStr">
        <is>
          <t>ROV-00#3</t>
        </is>
      </c>
      <c r="E668" s="52" t="n">
        <v>1</v>
      </c>
      <c r="F668" s="54">
        <f>L668</f>
        <v/>
      </c>
      <c r="G668" s="54">
        <f>P668</f>
        <v/>
      </c>
      <c r="H668" s="54">
        <f>T668</f>
        <v/>
      </c>
      <c r="I668" s="81" t="n">
        <v>-6.99382197e-09</v>
      </c>
      <c r="J668" s="81" t="n">
        <v>0</v>
      </c>
      <c r="K668" s="81" t="n">
        <v>0.0700000003</v>
      </c>
      <c r="L668" s="81" t="n">
        <v>0.25</v>
      </c>
      <c r="M668" s="81" t="n">
        <v>0</v>
      </c>
      <c r="N668" s="81" t="n">
        <v>0.159999996</v>
      </c>
      <c r="O668" s="81" t="n">
        <v>0</v>
      </c>
      <c r="P668" s="81" t="n">
        <v>0.07999999820000001</v>
      </c>
      <c r="Q668" s="81" t="n">
        <v>-0.159999996</v>
      </c>
      <c r="R668" s="81" t="n">
        <v>0</v>
      </c>
      <c r="S668" s="81" t="n">
        <v>-3.05979708e-09</v>
      </c>
      <c r="T668" s="81" t="n">
        <v>0.219999999</v>
      </c>
      <c r="U668" s="80">
        <f>U655*'4 Transform Matrices'!Y669+V655*'4 Transform Matrices'!AC669+W655*'4 Transform Matrices'!AG669</f>
        <v/>
      </c>
      <c r="V668" s="80">
        <f>U655*'4 Transform Matrices'!Z669+V655*'4 Transform Matrices'!AD669+W655*'4 Transform Matrices'!AH669</f>
        <v/>
      </c>
      <c r="W668" s="80">
        <f>U655*'4 Transform Matrices'!AA669+V655*'4 Transform Matrices'!AE669+W655*'4 Transform Matrices'!AI669</f>
        <v/>
      </c>
      <c r="X668" s="80">
        <f>U655*'4 Transform Matrices'!AB669+V655*'4 Transform Matrices'!AF669+W655*'4 Transform Matrices'!AJ669+X655</f>
        <v/>
      </c>
      <c r="Y668" s="80">
        <f>Y655*'4 Transform Matrices'!Y669+Z655*'4 Transform Matrices'!AC669+AA655*'4 Transform Matrices'!AG669</f>
        <v/>
      </c>
      <c r="Z668" s="80">
        <f>Y655*'4 Transform Matrices'!Z669+Z655*'4 Transform Matrices'!AD669+AA655*'4 Transform Matrices'!AH669</f>
        <v/>
      </c>
      <c r="AA668" s="80">
        <f>Y655*'4 Transform Matrices'!AA669+Z655*'4 Transform Matrices'!AE669+AA655*'4 Transform Matrices'!AI669</f>
        <v/>
      </c>
      <c r="AB668" s="80">
        <f>Y655*'4 Transform Matrices'!AB669+Z655*'4 Transform Matrices'!AF669+AA655*'4 Transform Matrices'!AJ669+AB655</f>
        <v/>
      </c>
      <c r="AC668" s="80">
        <f>AC655*'4 Transform Matrices'!Y669+AD655*'4 Transform Matrices'!AC669+AE655*'4 Transform Matrices'!AG669</f>
        <v/>
      </c>
      <c r="AD668" s="80">
        <f>AC655*'4 Transform Matrices'!Z669+AD655*'4 Transform Matrices'!AD669+AE655*'4 Transform Matrices'!AH669</f>
        <v/>
      </c>
      <c r="AE668" s="80">
        <f>AC655*'4 Transform Matrices'!AA669+AD655*'4 Transform Matrices'!AE669+AE655*'4 Transform Matrices'!AI669</f>
        <v/>
      </c>
      <c r="AF668" s="80">
        <f>AC655*'4 Transform Matrices'!AB669+AD655*'4 Transform Matrices'!AF669+AE655*'4 Transform Matrices'!AJ669+AF655</f>
        <v/>
      </c>
      <c r="AG668" s="82">
        <f>MAX(ABS(I668-U668),ABS(J668-V668),ABS(K668-W668),ABS(L668-X668),ABS(M668-Y668),ABS(N668-Z668),ABS(O668-AA668),ABS(P668-AB668),ABS(Q668-AC668),ABS(R668-AD668),ABS(S668-AE668),ABS(T668-AF668))</f>
        <v/>
      </c>
      <c r="AI668" s="14" t="inlineStr">
        <is>
          <t>Spins with left track speed</t>
        </is>
      </c>
    </row>
    <row r="669">
      <c r="A669" s="60" t="inlineStr">
        <is>
          <t>- Wheel R</t>
        </is>
      </c>
      <c r="B669" s="52" t="inlineStr">
        <is>
          <t>ROV3-14</t>
        </is>
      </c>
      <c r="C669" s="58" t="inlineStr">
        <is>
          <t>Cylinder</t>
        </is>
      </c>
      <c r="D669" s="52" t="inlineStr">
        <is>
          <t>ROV-00#3</t>
        </is>
      </c>
      <c r="E669" s="52" t="n">
        <v>1</v>
      </c>
      <c r="F669" s="54">
        <f>L669</f>
        <v/>
      </c>
      <c r="G669" s="54">
        <f>P669</f>
        <v/>
      </c>
      <c r="H669" s="54">
        <f>T669</f>
        <v/>
      </c>
      <c r="I669" s="81" t="n">
        <v>-6.99382197e-09</v>
      </c>
      <c r="J669" s="81" t="n">
        <v>0</v>
      </c>
      <c r="K669" s="81" t="n">
        <v>0.0700000003</v>
      </c>
      <c r="L669" s="81" t="n">
        <v>-0.25</v>
      </c>
      <c r="M669" s="81" t="n">
        <v>0</v>
      </c>
      <c r="N669" s="81" t="n">
        <v>0.159999996</v>
      </c>
      <c r="O669" s="81" t="n">
        <v>0</v>
      </c>
      <c r="P669" s="81" t="n">
        <v>0.07999999820000001</v>
      </c>
      <c r="Q669" s="81" t="n">
        <v>-0.159999996</v>
      </c>
      <c r="R669" s="81" t="n">
        <v>0</v>
      </c>
      <c r="S669" s="81" t="n">
        <v>-3.05979708e-09</v>
      </c>
      <c r="T669" s="81" t="n">
        <v>0.219999999</v>
      </c>
      <c r="U669" s="80">
        <f>U655*'4 Transform Matrices'!Y670+V655*'4 Transform Matrices'!AC670+W655*'4 Transform Matrices'!AG670</f>
        <v/>
      </c>
      <c r="V669" s="80">
        <f>U655*'4 Transform Matrices'!Z670+V655*'4 Transform Matrices'!AD670+W655*'4 Transform Matrices'!AH670</f>
        <v/>
      </c>
      <c r="W669" s="80">
        <f>U655*'4 Transform Matrices'!AA670+V655*'4 Transform Matrices'!AE670+W655*'4 Transform Matrices'!AI670</f>
        <v/>
      </c>
      <c r="X669" s="80">
        <f>U655*'4 Transform Matrices'!AB670+V655*'4 Transform Matrices'!AF670+W655*'4 Transform Matrices'!AJ670+X655</f>
        <v/>
      </c>
      <c r="Y669" s="80">
        <f>Y655*'4 Transform Matrices'!Y670+Z655*'4 Transform Matrices'!AC670+AA655*'4 Transform Matrices'!AG670</f>
        <v/>
      </c>
      <c r="Z669" s="80">
        <f>Y655*'4 Transform Matrices'!Z670+Z655*'4 Transform Matrices'!AD670+AA655*'4 Transform Matrices'!AH670</f>
        <v/>
      </c>
      <c r="AA669" s="80">
        <f>Y655*'4 Transform Matrices'!AA670+Z655*'4 Transform Matrices'!AE670+AA655*'4 Transform Matrices'!AI670</f>
        <v/>
      </c>
      <c r="AB669" s="80">
        <f>Y655*'4 Transform Matrices'!AB670+Z655*'4 Transform Matrices'!AF670+AA655*'4 Transform Matrices'!AJ670+AB655</f>
        <v/>
      </c>
      <c r="AC669" s="80">
        <f>AC655*'4 Transform Matrices'!Y670+AD655*'4 Transform Matrices'!AC670+AE655*'4 Transform Matrices'!AG670</f>
        <v/>
      </c>
      <c r="AD669" s="80">
        <f>AC655*'4 Transform Matrices'!Z670+AD655*'4 Transform Matrices'!AD670+AE655*'4 Transform Matrices'!AH670</f>
        <v/>
      </c>
      <c r="AE669" s="80">
        <f>AC655*'4 Transform Matrices'!AA670+AD655*'4 Transform Matrices'!AE670+AE655*'4 Transform Matrices'!AI670</f>
        <v/>
      </c>
      <c r="AF669" s="80">
        <f>AC655*'4 Transform Matrices'!AB670+AD655*'4 Transform Matrices'!AF670+AE655*'4 Transform Matrices'!AJ670+AF655</f>
        <v/>
      </c>
      <c r="AG669" s="82">
        <f>MAX(ABS(I669-U669),ABS(J669-V669),ABS(K669-W669),ABS(L669-X669),ABS(M669-Y669),ABS(N669-Z669),ABS(O669-AA669),ABS(P669-AB669),ABS(Q669-AC669),ABS(R669-AD669),ABS(S669-AE669),ABS(T669-AF669))</f>
        <v/>
      </c>
      <c r="AI669" s="14" t="inlineStr">
        <is>
          <t>Spins with right track speed</t>
        </is>
      </c>
    </row>
    <row r="670">
      <c r="A670" s="60" t="inlineStr">
        <is>
          <t>- Hub L</t>
        </is>
      </c>
      <c r="B670" s="52" t="inlineStr">
        <is>
          <t>ROV3-15</t>
        </is>
      </c>
      <c r="C670" s="59" t="inlineStr">
        <is>
          <t>Sphere</t>
        </is>
      </c>
      <c r="D670" s="52" t="inlineStr">
        <is>
          <t>ROV-00#3</t>
        </is>
      </c>
      <c r="E670" s="52" t="n">
        <v>1</v>
      </c>
      <c r="F670" s="54">
        <f>L670</f>
        <v/>
      </c>
      <c r="G670" s="54">
        <f>P670</f>
        <v/>
      </c>
      <c r="H670" s="54">
        <f>T670</f>
        <v/>
      </c>
      <c r="I670" s="81" t="n">
        <v>-3.05979708e-09</v>
      </c>
      <c r="J670" s="81" t="n">
        <v>0</v>
      </c>
      <c r="K670" s="81" t="n">
        <v>0.0299999993</v>
      </c>
      <c r="L670" s="81" t="n">
        <v>0.289999992</v>
      </c>
      <c r="M670" s="81" t="n">
        <v>0</v>
      </c>
      <c r="N670" s="81" t="n">
        <v>0.0700000003</v>
      </c>
      <c r="O670" s="81" t="n">
        <v>0</v>
      </c>
      <c r="P670" s="81" t="n">
        <v>0.07999999820000001</v>
      </c>
      <c r="Q670" s="81" t="n">
        <v>-0.0700000003</v>
      </c>
      <c r="R670" s="81" t="n">
        <v>0</v>
      </c>
      <c r="S670" s="81" t="n">
        <v>-1.31134159e-09</v>
      </c>
      <c r="T670" s="81" t="n">
        <v>0.219999999</v>
      </c>
      <c r="U670" s="80">
        <f>U655*'4 Transform Matrices'!Y671+V655*'4 Transform Matrices'!AC671+W655*'4 Transform Matrices'!AG671</f>
        <v/>
      </c>
      <c r="V670" s="80">
        <f>U655*'4 Transform Matrices'!Z671+V655*'4 Transform Matrices'!AD671+W655*'4 Transform Matrices'!AH671</f>
        <v/>
      </c>
      <c r="W670" s="80">
        <f>U655*'4 Transform Matrices'!AA671+V655*'4 Transform Matrices'!AE671+W655*'4 Transform Matrices'!AI671</f>
        <v/>
      </c>
      <c r="X670" s="80">
        <f>U655*'4 Transform Matrices'!AB671+V655*'4 Transform Matrices'!AF671+W655*'4 Transform Matrices'!AJ671+X655</f>
        <v/>
      </c>
      <c r="Y670" s="80">
        <f>Y655*'4 Transform Matrices'!Y671+Z655*'4 Transform Matrices'!AC671+AA655*'4 Transform Matrices'!AG671</f>
        <v/>
      </c>
      <c r="Z670" s="80">
        <f>Y655*'4 Transform Matrices'!Z671+Z655*'4 Transform Matrices'!AD671+AA655*'4 Transform Matrices'!AH671</f>
        <v/>
      </c>
      <c r="AA670" s="80">
        <f>Y655*'4 Transform Matrices'!AA671+Z655*'4 Transform Matrices'!AE671+AA655*'4 Transform Matrices'!AI671</f>
        <v/>
      </c>
      <c r="AB670" s="80">
        <f>Y655*'4 Transform Matrices'!AB671+Z655*'4 Transform Matrices'!AF671+AA655*'4 Transform Matrices'!AJ671+AB655</f>
        <v/>
      </c>
      <c r="AC670" s="80">
        <f>AC655*'4 Transform Matrices'!Y671+AD655*'4 Transform Matrices'!AC671+AE655*'4 Transform Matrices'!AG671</f>
        <v/>
      </c>
      <c r="AD670" s="80">
        <f>AC655*'4 Transform Matrices'!Z671+AD655*'4 Transform Matrices'!AD671+AE655*'4 Transform Matrices'!AH671</f>
        <v/>
      </c>
      <c r="AE670" s="80">
        <f>AC655*'4 Transform Matrices'!AA671+AD655*'4 Transform Matrices'!AE671+AE655*'4 Transform Matrices'!AI671</f>
        <v/>
      </c>
      <c r="AF670" s="80">
        <f>AC655*'4 Transform Matrices'!AB671+AD655*'4 Transform Matrices'!AF671+AE655*'4 Transform Matrices'!AJ671+AF655</f>
        <v/>
      </c>
      <c r="AG670" s="82">
        <f>MAX(ABS(I670-U670),ABS(J670-V670),ABS(K670-W670),ABS(L670-X670),ABS(M670-Y670),ABS(N670-Z670),ABS(O670-AA670),ABS(P670-AB670),ABS(Q670-AC670),ABS(R670-AD670),ABS(S670-AE670),ABS(T670-AF670))</f>
        <v/>
      </c>
      <c r="AI670" s="14" t="inlineStr"/>
    </row>
    <row r="671">
      <c r="A671" s="60" t="inlineStr">
        <is>
          <t>- Hub R</t>
        </is>
      </c>
      <c r="B671" s="52" t="inlineStr">
        <is>
          <t>ROV3-16</t>
        </is>
      </c>
      <c r="C671" s="59" t="inlineStr">
        <is>
          <t>Sphere</t>
        </is>
      </c>
      <c r="D671" s="52" t="inlineStr">
        <is>
          <t>ROV-00#3</t>
        </is>
      </c>
      <c r="E671" s="52" t="n">
        <v>1</v>
      </c>
      <c r="F671" s="54">
        <f>L671</f>
        <v/>
      </c>
      <c r="G671" s="54">
        <f>P671</f>
        <v/>
      </c>
      <c r="H671" s="54">
        <f>T671</f>
        <v/>
      </c>
      <c r="I671" s="81" t="n">
        <v>-3.05979708e-09</v>
      </c>
      <c r="J671" s="81" t="n">
        <v>0</v>
      </c>
      <c r="K671" s="81" t="n">
        <v>0.0299999993</v>
      </c>
      <c r="L671" s="81" t="n">
        <v>-0.289999992</v>
      </c>
      <c r="M671" s="81" t="n">
        <v>0</v>
      </c>
      <c r="N671" s="81" t="n">
        <v>0.0700000003</v>
      </c>
      <c r="O671" s="81" t="n">
        <v>0</v>
      </c>
      <c r="P671" s="81" t="n">
        <v>0.07999999820000001</v>
      </c>
      <c r="Q671" s="81" t="n">
        <v>-0.0700000003</v>
      </c>
      <c r="R671" s="81" t="n">
        <v>0</v>
      </c>
      <c r="S671" s="81" t="n">
        <v>-1.31134159e-09</v>
      </c>
      <c r="T671" s="81" t="n">
        <v>0.219999999</v>
      </c>
      <c r="U671" s="80">
        <f>U655*'4 Transform Matrices'!Y672+V655*'4 Transform Matrices'!AC672+W655*'4 Transform Matrices'!AG672</f>
        <v/>
      </c>
      <c r="V671" s="80">
        <f>U655*'4 Transform Matrices'!Z672+V655*'4 Transform Matrices'!AD672+W655*'4 Transform Matrices'!AH672</f>
        <v/>
      </c>
      <c r="W671" s="80">
        <f>U655*'4 Transform Matrices'!AA672+V655*'4 Transform Matrices'!AE672+W655*'4 Transform Matrices'!AI672</f>
        <v/>
      </c>
      <c r="X671" s="80">
        <f>U655*'4 Transform Matrices'!AB672+V655*'4 Transform Matrices'!AF672+W655*'4 Transform Matrices'!AJ672+X655</f>
        <v/>
      </c>
      <c r="Y671" s="80">
        <f>Y655*'4 Transform Matrices'!Y672+Z655*'4 Transform Matrices'!AC672+AA655*'4 Transform Matrices'!AG672</f>
        <v/>
      </c>
      <c r="Z671" s="80">
        <f>Y655*'4 Transform Matrices'!Z672+Z655*'4 Transform Matrices'!AD672+AA655*'4 Transform Matrices'!AH672</f>
        <v/>
      </c>
      <c r="AA671" s="80">
        <f>Y655*'4 Transform Matrices'!AA672+Z655*'4 Transform Matrices'!AE672+AA655*'4 Transform Matrices'!AI672</f>
        <v/>
      </c>
      <c r="AB671" s="80">
        <f>Y655*'4 Transform Matrices'!AB672+Z655*'4 Transform Matrices'!AF672+AA655*'4 Transform Matrices'!AJ672+AB655</f>
        <v/>
      </c>
      <c r="AC671" s="80">
        <f>AC655*'4 Transform Matrices'!Y672+AD655*'4 Transform Matrices'!AC672+AE655*'4 Transform Matrices'!AG672</f>
        <v/>
      </c>
      <c r="AD671" s="80">
        <f>AC655*'4 Transform Matrices'!Z672+AD655*'4 Transform Matrices'!AD672+AE655*'4 Transform Matrices'!AH672</f>
        <v/>
      </c>
      <c r="AE671" s="80">
        <f>AC655*'4 Transform Matrices'!AA672+AD655*'4 Transform Matrices'!AE672+AE655*'4 Transform Matrices'!AI672</f>
        <v/>
      </c>
      <c r="AF671" s="80">
        <f>AC655*'4 Transform Matrices'!AB672+AD655*'4 Transform Matrices'!AF672+AE655*'4 Transform Matrices'!AJ672+AF655</f>
        <v/>
      </c>
      <c r="AG671" s="82">
        <f>MAX(ABS(I671-U671),ABS(J671-V671),ABS(K671-W671),ABS(L671-X671),ABS(M671-Y671),ABS(N671-Z671),ABS(O671-AA671),ABS(P671-AB671),ABS(Q671-AC671),ABS(R671-AD671),ABS(S671-AE671),ABS(T671-AF671))</f>
        <v/>
      </c>
      <c r="AI671" s="14" t="inlineStr"/>
    </row>
    <row r="672">
      <c r="A672" s="60" t="inlineStr">
        <is>
          <t>- IR sensor bar</t>
        </is>
      </c>
      <c r="B672" s="52" t="inlineStr">
        <is>
          <t>ROV3-17</t>
        </is>
      </c>
      <c r="C672" s="63" t="inlineStr">
        <is>
          <t>Cube</t>
        </is>
      </c>
      <c r="D672" s="52" t="inlineStr">
        <is>
          <t>ROV-00#3</t>
        </is>
      </c>
      <c r="E672" s="52" t="n">
        <v>1</v>
      </c>
      <c r="F672" s="54">
        <f>L672</f>
        <v/>
      </c>
      <c r="G672" s="54">
        <f>P672</f>
        <v/>
      </c>
      <c r="H672" s="54">
        <f>T672</f>
        <v/>
      </c>
      <c r="I672" s="81" t="n">
        <v>0.300000012</v>
      </c>
      <c r="J672" s="81" t="n">
        <v>0</v>
      </c>
      <c r="K672" s="81" t="n">
        <v>0</v>
      </c>
      <c r="L672" s="81" t="n">
        <v>0</v>
      </c>
      <c r="M672" s="81" t="n">
        <v>0</v>
      </c>
      <c r="N672" s="81" t="n">
        <v>0.0199999996</v>
      </c>
      <c r="O672" s="81" t="n">
        <v>0</v>
      </c>
      <c r="P672" s="81" t="n">
        <v>0.0700000003</v>
      </c>
      <c r="Q672" s="81" t="n">
        <v>0</v>
      </c>
      <c r="R672" s="81" t="n">
        <v>0</v>
      </c>
      <c r="S672" s="81" t="n">
        <v>0.0399999991</v>
      </c>
      <c r="T672" s="81" t="n">
        <v>0.300000012</v>
      </c>
      <c r="U672" s="80">
        <f>U655*'4 Transform Matrices'!Y673+V655*'4 Transform Matrices'!AC673+W655*'4 Transform Matrices'!AG673</f>
        <v/>
      </c>
      <c r="V672" s="80">
        <f>U655*'4 Transform Matrices'!Z673+V655*'4 Transform Matrices'!AD673+W655*'4 Transform Matrices'!AH673</f>
        <v/>
      </c>
      <c r="W672" s="80">
        <f>U655*'4 Transform Matrices'!AA673+V655*'4 Transform Matrices'!AE673+W655*'4 Transform Matrices'!AI673</f>
        <v/>
      </c>
      <c r="X672" s="80">
        <f>U655*'4 Transform Matrices'!AB673+V655*'4 Transform Matrices'!AF673+W655*'4 Transform Matrices'!AJ673+X655</f>
        <v/>
      </c>
      <c r="Y672" s="80">
        <f>Y655*'4 Transform Matrices'!Y673+Z655*'4 Transform Matrices'!AC673+AA655*'4 Transform Matrices'!AG673</f>
        <v/>
      </c>
      <c r="Z672" s="80">
        <f>Y655*'4 Transform Matrices'!Z673+Z655*'4 Transform Matrices'!AD673+AA655*'4 Transform Matrices'!AH673</f>
        <v/>
      </c>
      <c r="AA672" s="80">
        <f>Y655*'4 Transform Matrices'!AA673+Z655*'4 Transform Matrices'!AE673+AA655*'4 Transform Matrices'!AI673</f>
        <v/>
      </c>
      <c r="AB672" s="80">
        <f>Y655*'4 Transform Matrices'!AB673+Z655*'4 Transform Matrices'!AF673+AA655*'4 Transform Matrices'!AJ673+AB655</f>
        <v/>
      </c>
      <c r="AC672" s="80">
        <f>AC655*'4 Transform Matrices'!Y673+AD655*'4 Transform Matrices'!AC673+AE655*'4 Transform Matrices'!AG673</f>
        <v/>
      </c>
      <c r="AD672" s="80">
        <f>AC655*'4 Transform Matrices'!Z673+AD655*'4 Transform Matrices'!AD673+AE655*'4 Transform Matrices'!AH673</f>
        <v/>
      </c>
      <c r="AE672" s="80">
        <f>AC655*'4 Transform Matrices'!AA673+AD655*'4 Transform Matrices'!AE673+AE655*'4 Transform Matrices'!AI673</f>
        <v/>
      </c>
      <c r="AF672" s="80">
        <f>AC655*'4 Transform Matrices'!AB673+AD655*'4 Transform Matrices'!AF673+AE655*'4 Transform Matrices'!AJ673+AF655</f>
        <v/>
      </c>
      <c r="AG672" s="82">
        <f>MAX(ABS(I672-U672),ABS(J672-V672),ABS(K672-W672),ABS(L672-X672),ABS(M672-Y672),ABS(N672-Z672),ABS(O672-AA672),ABS(P672-AB672),ABS(Q672-AC672),ABS(R672-AD672),ABS(S672-AE672),ABS(T672-AF672))</f>
        <v/>
      </c>
      <c r="AI672" s="14" t="inlineStr"/>
    </row>
    <row r="673">
      <c r="A673" s="60" t="inlineStr">
        <is>
          <t>- IR sensor</t>
        </is>
      </c>
      <c r="B673" s="52" t="inlineStr">
        <is>
          <t>ROV3-18</t>
        </is>
      </c>
      <c r="C673" s="59" t="inlineStr">
        <is>
          <t>Sphere</t>
        </is>
      </c>
      <c r="D673" s="52" t="inlineStr">
        <is>
          <t>ROV-00#3</t>
        </is>
      </c>
      <c r="E673" s="52" t="n">
        <v>1</v>
      </c>
      <c r="F673" s="54">
        <f>L673</f>
        <v/>
      </c>
      <c r="G673" s="54">
        <f>P673</f>
        <v/>
      </c>
      <c r="H673" s="54">
        <f>T673</f>
        <v/>
      </c>
      <c r="I673" s="81" t="n">
        <v>0.0250000004</v>
      </c>
      <c r="J673" s="81" t="n">
        <v>0</v>
      </c>
      <c r="K673" s="81" t="n">
        <v>0</v>
      </c>
      <c r="L673" s="81" t="n">
        <v>-0.119999997</v>
      </c>
      <c r="M673" s="81" t="n">
        <v>0</v>
      </c>
      <c r="N673" s="81" t="n">
        <v>0.0250000004</v>
      </c>
      <c r="O673" s="81" t="n">
        <v>0</v>
      </c>
      <c r="P673" s="81" t="n">
        <v>0.0549999997</v>
      </c>
      <c r="Q673" s="81" t="n">
        <v>0</v>
      </c>
      <c r="R673" s="81" t="n">
        <v>0</v>
      </c>
      <c r="S673" s="81" t="n">
        <v>0.0250000004</v>
      </c>
      <c r="T673" s="81" t="n">
        <v>0.310000002</v>
      </c>
      <c r="U673" s="80">
        <f>U655*'4 Transform Matrices'!Y674+V655*'4 Transform Matrices'!AC674+W655*'4 Transform Matrices'!AG674</f>
        <v/>
      </c>
      <c r="V673" s="80">
        <f>U655*'4 Transform Matrices'!Z674+V655*'4 Transform Matrices'!AD674+W655*'4 Transform Matrices'!AH674</f>
        <v/>
      </c>
      <c r="W673" s="80">
        <f>U655*'4 Transform Matrices'!AA674+V655*'4 Transform Matrices'!AE674+W655*'4 Transform Matrices'!AI674</f>
        <v/>
      </c>
      <c r="X673" s="80">
        <f>U655*'4 Transform Matrices'!AB674+V655*'4 Transform Matrices'!AF674+W655*'4 Transform Matrices'!AJ674+X655</f>
        <v/>
      </c>
      <c r="Y673" s="80">
        <f>Y655*'4 Transform Matrices'!Y674+Z655*'4 Transform Matrices'!AC674+AA655*'4 Transform Matrices'!AG674</f>
        <v/>
      </c>
      <c r="Z673" s="80">
        <f>Y655*'4 Transform Matrices'!Z674+Z655*'4 Transform Matrices'!AD674+AA655*'4 Transform Matrices'!AH674</f>
        <v/>
      </c>
      <c r="AA673" s="80">
        <f>Y655*'4 Transform Matrices'!AA674+Z655*'4 Transform Matrices'!AE674+AA655*'4 Transform Matrices'!AI674</f>
        <v/>
      </c>
      <c r="AB673" s="80">
        <f>Y655*'4 Transform Matrices'!AB674+Z655*'4 Transform Matrices'!AF674+AA655*'4 Transform Matrices'!AJ674+AB655</f>
        <v/>
      </c>
      <c r="AC673" s="80">
        <f>AC655*'4 Transform Matrices'!Y674+AD655*'4 Transform Matrices'!AC674+AE655*'4 Transform Matrices'!AG674</f>
        <v/>
      </c>
      <c r="AD673" s="80">
        <f>AC655*'4 Transform Matrices'!Z674+AD655*'4 Transform Matrices'!AD674+AE655*'4 Transform Matrices'!AH674</f>
        <v/>
      </c>
      <c r="AE673" s="80">
        <f>AC655*'4 Transform Matrices'!AA674+AD655*'4 Transform Matrices'!AE674+AE655*'4 Transform Matrices'!AI674</f>
        <v/>
      </c>
      <c r="AF673" s="80">
        <f>AC655*'4 Transform Matrices'!AB674+AD655*'4 Transform Matrices'!AF674+AE655*'4 Transform Matrices'!AJ674+AF655</f>
        <v/>
      </c>
      <c r="AG673" s="82">
        <f>MAX(ABS(I673-U673),ABS(J673-V673),ABS(K673-W673),ABS(L673-X673),ABS(M673-Y673),ABS(N673-Z673),ABS(O673-AA673),ABS(P673-AB673),ABS(Q673-AC673),ABS(R673-AD673),ABS(S673-AE673),ABS(T673-AF673))</f>
        <v/>
      </c>
      <c r="AI673" s="14" t="inlineStr"/>
    </row>
    <row r="674">
      <c r="A674" s="60" t="inlineStr">
        <is>
          <t>- IR sensor</t>
        </is>
      </c>
      <c r="B674" s="52" t="inlineStr">
        <is>
          <t>ROV3-19</t>
        </is>
      </c>
      <c r="C674" s="59" t="inlineStr">
        <is>
          <t>Sphere</t>
        </is>
      </c>
      <c r="D674" s="52" t="inlineStr">
        <is>
          <t>ROV-00#3</t>
        </is>
      </c>
      <c r="E674" s="52" t="n">
        <v>1</v>
      </c>
      <c r="F674" s="54">
        <f>L674</f>
        <v/>
      </c>
      <c r="G674" s="54">
        <f>P674</f>
        <v/>
      </c>
      <c r="H674" s="54">
        <f>T674</f>
        <v/>
      </c>
      <c r="I674" s="81" t="n">
        <v>0.0250000004</v>
      </c>
      <c r="J674" s="81" t="n">
        <v>0</v>
      </c>
      <c r="K674" s="81" t="n">
        <v>0</v>
      </c>
      <c r="L674" s="81" t="n">
        <v>-0.0599999987</v>
      </c>
      <c r="M674" s="81" t="n">
        <v>0</v>
      </c>
      <c r="N674" s="81" t="n">
        <v>0.0250000004</v>
      </c>
      <c r="O674" s="81" t="n">
        <v>0</v>
      </c>
      <c r="P674" s="81" t="n">
        <v>0.0549999997</v>
      </c>
      <c r="Q674" s="81" t="n">
        <v>0</v>
      </c>
      <c r="R674" s="81" t="n">
        <v>0</v>
      </c>
      <c r="S674" s="81" t="n">
        <v>0.0250000004</v>
      </c>
      <c r="T674" s="81" t="n">
        <v>0.310000002</v>
      </c>
      <c r="U674" s="80">
        <f>U655*'4 Transform Matrices'!Y675+V655*'4 Transform Matrices'!AC675+W655*'4 Transform Matrices'!AG675</f>
        <v/>
      </c>
      <c r="V674" s="80">
        <f>U655*'4 Transform Matrices'!Z675+V655*'4 Transform Matrices'!AD675+W655*'4 Transform Matrices'!AH675</f>
        <v/>
      </c>
      <c r="W674" s="80">
        <f>U655*'4 Transform Matrices'!AA675+V655*'4 Transform Matrices'!AE675+W655*'4 Transform Matrices'!AI675</f>
        <v/>
      </c>
      <c r="X674" s="80">
        <f>U655*'4 Transform Matrices'!AB675+V655*'4 Transform Matrices'!AF675+W655*'4 Transform Matrices'!AJ675+X655</f>
        <v/>
      </c>
      <c r="Y674" s="80">
        <f>Y655*'4 Transform Matrices'!Y675+Z655*'4 Transform Matrices'!AC675+AA655*'4 Transform Matrices'!AG675</f>
        <v/>
      </c>
      <c r="Z674" s="80">
        <f>Y655*'4 Transform Matrices'!Z675+Z655*'4 Transform Matrices'!AD675+AA655*'4 Transform Matrices'!AH675</f>
        <v/>
      </c>
      <c r="AA674" s="80">
        <f>Y655*'4 Transform Matrices'!AA675+Z655*'4 Transform Matrices'!AE675+AA655*'4 Transform Matrices'!AI675</f>
        <v/>
      </c>
      <c r="AB674" s="80">
        <f>Y655*'4 Transform Matrices'!AB675+Z655*'4 Transform Matrices'!AF675+AA655*'4 Transform Matrices'!AJ675+AB655</f>
        <v/>
      </c>
      <c r="AC674" s="80">
        <f>AC655*'4 Transform Matrices'!Y675+AD655*'4 Transform Matrices'!AC675+AE655*'4 Transform Matrices'!AG675</f>
        <v/>
      </c>
      <c r="AD674" s="80">
        <f>AC655*'4 Transform Matrices'!Z675+AD655*'4 Transform Matrices'!AD675+AE655*'4 Transform Matrices'!AH675</f>
        <v/>
      </c>
      <c r="AE674" s="80">
        <f>AC655*'4 Transform Matrices'!AA675+AD655*'4 Transform Matrices'!AE675+AE655*'4 Transform Matrices'!AI675</f>
        <v/>
      </c>
      <c r="AF674" s="80">
        <f>AC655*'4 Transform Matrices'!AB675+AD655*'4 Transform Matrices'!AF675+AE655*'4 Transform Matrices'!AJ675+AF655</f>
        <v/>
      </c>
      <c r="AG674" s="82">
        <f>MAX(ABS(I674-U674),ABS(J674-V674),ABS(K674-W674),ABS(L674-X674),ABS(M674-Y674),ABS(N674-Z674),ABS(O674-AA674),ABS(P674-AB674),ABS(Q674-AC674),ABS(R674-AD674),ABS(S674-AE674),ABS(T674-AF674))</f>
        <v/>
      </c>
      <c r="AI674" s="14" t="inlineStr"/>
    </row>
    <row r="675">
      <c r="A675" s="60" t="inlineStr">
        <is>
          <t>- IR sensor</t>
        </is>
      </c>
      <c r="B675" s="52" t="inlineStr">
        <is>
          <t>ROV3-20</t>
        </is>
      </c>
      <c r="C675" s="59" t="inlineStr">
        <is>
          <t>Sphere</t>
        </is>
      </c>
      <c r="D675" s="52" t="inlineStr">
        <is>
          <t>ROV-00#3</t>
        </is>
      </c>
      <c r="E675" s="52" t="n">
        <v>1</v>
      </c>
      <c r="F675" s="54">
        <f>L675</f>
        <v/>
      </c>
      <c r="G675" s="54">
        <f>P675</f>
        <v/>
      </c>
      <c r="H675" s="54">
        <f>T675</f>
        <v/>
      </c>
      <c r="I675" s="81" t="n">
        <v>0.0250000004</v>
      </c>
      <c r="J675" s="81" t="n">
        <v>0</v>
      </c>
      <c r="K675" s="81" t="n">
        <v>0</v>
      </c>
      <c r="L675" s="81" t="n">
        <v>0</v>
      </c>
      <c r="M675" s="81" t="n">
        <v>0</v>
      </c>
      <c r="N675" s="81" t="n">
        <v>0.0250000004</v>
      </c>
      <c r="O675" s="81" t="n">
        <v>0</v>
      </c>
      <c r="P675" s="81" t="n">
        <v>0.0549999997</v>
      </c>
      <c r="Q675" s="81" t="n">
        <v>0</v>
      </c>
      <c r="R675" s="81" t="n">
        <v>0</v>
      </c>
      <c r="S675" s="81" t="n">
        <v>0.0250000004</v>
      </c>
      <c r="T675" s="81" t="n">
        <v>0.310000002</v>
      </c>
      <c r="U675" s="80">
        <f>U655*'4 Transform Matrices'!Y676+V655*'4 Transform Matrices'!AC676+W655*'4 Transform Matrices'!AG676</f>
        <v/>
      </c>
      <c r="V675" s="80">
        <f>U655*'4 Transform Matrices'!Z676+V655*'4 Transform Matrices'!AD676+W655*'4 Transform Matrices'!AH676</f>
        <v/>
      </c>
      <c r="W675" s="80">
        <f>U655*'4 Transform Matrices'!AA676+V655*'4 Transform Matrices'!AE676+W655*'4 Transform Matrices'!AI676</f>
        <v/>
      </c>
      <c r="X675" s="80">
        <f>U655*'4 Transform Matrices'!AB676+V655*'4 Transform Matrices'!AF676+W655*'4 Transform Matrices'!AJ676+X655</f>
        <v/>
      </c>
      <c r="Y675" s="80">
        <f>Y655*'4 Transform Matrices'!Y676+Z655*'4 Transform Matrices'!AC676+AA655*'4 Transform Matrices'!AG676</f>
        <v/>
      </c>
      <c r="Z675" s="80">
        <f>Y655*'4 Transform Matrices'!Z676+Z655*'4 Transform Matrices'!AD676+AA655*'4 Transform Matrices'!AH676</f>
        <v/>
      </c>
      <c r="AA675" s="80">
        <f>Y655*'4 Transform Matrices'!AA676+Z655*'4 Transform Matrices'!AE676+AA655*'4 Transform Matrices'!AI676</f>
        <v/>
      </c>
      <c r="AB675" s="80">
        <f>Y655*'4 Transform Matrices'!AB676+Z655*'4 Transform Matrices'!AF676+AA655*'4 Transform Matrices'!AJ676+AB655</f>
        <v/>
      </c>
      <c r="AC675" s="80">
        <f>AC655*'4 Transform Matrices'!Y676+AD655*'4 Transform Matrices'!AC676+AE655*'4 Transform Matrices'!AG676</f>
        <v/>
      </c>
      <c r="AD675" s="80">
        <f>AC655*'4 Transform Matrices'!Z676+AD655*'4 Transform Matrices'!AD676+AE655*'4 Transform Matrices'!AH676</f>
        <v/>
      </c>
      <c r="AE675" s="80">
        <f>AC655*'4 Transform Matrices'!AA676+AD655*'4 Transform Matrices'!AE676+AE655*'4 Transform Matrices'!AI676</f>
        <v/>
      </c>
      <c r="AF675" s="80">
        <f>AC655*'4 Transform Matrices'!AB676+AD655*'4 Transform Matrices'!AF676+AE655*'4 Transform Matrices'!AJ676+AF655</f>
        <v/>
      </c>
      <c r="AG675" s="82">
        <f>MAX(ABS(I675-U675),ABS(J675-V675),ABS(K675-W675),ABS(L675-X675),ABS(M675-Y675),ABS(N675-Z675),ABS(O675-AA675),ABS(P675-AB675),ABS(Q675-AC675),ABS(R675-AD675),ABS(S675-AE675),ABS(T675-AF675))</f>
        <v/>
      </c>
      <c r="AI675" s="14" t="inlineStr"/>
    </row>
    <row r="676">
      <c r="A676" s="60" t="inlineStr">
        <is>
          <t>- IR sensor</t>
        </is>
      </c>
      <c r="B676" s="52" t="inlineStr">
        <is>
          <t>ROV3-21</t>
        </is>
      </c>
      <c r="C676" s="59" t="inlineStr">
        <is>
          <t>Sphere</t>
        </is>
      </c>
      <c r="D676" s="52" t="inlineStr">
        <is>
          <t>ROV-00#3</t>
        </is>
      </c>
      <c r="E676" s="52" t="n">
        <v>1</v>
      </c>
      <c r="F676" s="54">
        <f>L676</f>
        <v/>
      </c>
      <c r="G676" s="54">
        <f>P676</f>
        <v/>
      </c>
      <c r="H676" s="54">
        <f>T676</f>
        <v/>
      </c>
      <c r="I676" s="81" t="n">
        <v>0.0250000004</v>
      </c>
      <c r="J676" s="81" t="n">
        <v>0</v>
      </c>
      <c r="K676" s="81" t="n">
        <v>0</v>
      </c>
      <c r="L676" s="81" t="n">
        <v>0.0599999987</v>
      </c>
      <c r="M676" s="81" t="n">
        <v>0</v>
      </c>
      <c r="N676" s="81" t="n">
        <v>0.0250000004</v>
      </c>
      <c r="O676" s="81" t="n">
        <v>0</v>
      </c>
      <c r="P676" s="81" t="n">
        <v>0.0549999997</v>
      </c>
      <c r="Q676" s="81" t="n">
        <v>0</v>
      </c>
      <c r="R676" s="81" t="n">
        <v>0</v>
      </c>
      <c r="S676" s="81" t="n">
        <v>0.0250000004</v>
      </c>
      <c r="T676" s="81" t="n">
        <v>0.310000002</v>
      </c>
      <c r="U676" s="80">
        <f>U655*'4 Transform Matrices'!Y677+V655*'4 Transform Matrices'!AC677+W655*'4 Transform Matrices'!AG677</f>
        <v/>
      </c>
      <c r="V676" s="80">
        <f>U655*'4 Transform Matrices'!Z677+V655*'4 Transform Matrices'!AD677+W655*'4 Transform Matrices'!AH677</f>
        <v/>
      </c>
      <c r="W676" s="80">
        <f>U655*'4 Transform Matrices'!AA677+V655*'4 Transform Matrices'!AE677+W655*'4 Transform Matrices'!AI677</f>
        <v/>
      </c>
      <c r="X676" s="80">
        <f>U655*'4 Transform Matrices'!AB677+V655*'4 Transform Matrices'!AF677+W655*'4 Transform Matrices'!AJ677+X655</f>
        <v/>
      </c>
      <c r="Y676" s="80">
        <f>Y655*'4 Transform Matrices'!Y677+Z655*'4 Transform Matrices'!AC677+AA655*'4 Transform Matrices'!AG677</f>
        <v/>
      </c>
      <c r="Z676" s="80">
        <f>Y655*'4 Transform Matrices'!Z677+Z655*'4 Transform Matrices'!AD677+AA655*'4 Transform Matrices'!AH677</f>
        <v/>
      </c>
      <c r="AA676" s="80">
        <f>Y655*'4 Transform Matrices'!AA677+Z655*'4 Transform Matrices'!AE677+AA655*'4 Transform Matrices'!AI677</f>
        <v/>
      </c>
      <c r="AB676" s="80">
        <f>Y655*'4 Transform Matrices'!AB677+Z655*'4 Transform Matrices'!AF677+AA655*'4 Transform Matrices'!AJ677+AB655</f>
        <v/>
      </c>
      <c r="AC676" s="80">
        <f>AC655*'4 Transform Matrices'!Y677+AD655*'4 Transform Matrices'!AC677+AE655*'4 Transform Matrices'!AG677</f>
        <v/>
      </c>
      <c r="AD676" s="80">
        <f>AC655*'4 Transform Matrices'!Z677+AD655*'4 Transform Matrices'!AD677+AE655*'4 Transform Matrices'!AH677</f>
        <v/>
      </c>
      <c r="AE676" s="80">
        <f>AC655*'4 Transform Matrices'!AA677+AD655*'4 Transform Matrices'!AE677+AE655*'4 Transform Matrices'!AI677</f>
        <v/>
      </c>
      <c r="AF676" s="80">
        <f>AC655*'4 Transform Matrices'!AB677+AD655*'4 Transform Matrices'!AF677+AE655*'4 Transform Matrices'!AJ677+AF655</f>
        <v/>
      </c>
      <c r="AG676" s="82">
        <f>MAX(ABS(I676-U676),ABS(J676-V676),ABS(K676-W676),ABS(L676-X676),ABS(M676-Y676),ABS(N676-Z676),ABS(O676-AA676),ABS(P676-AB676),ABS(Q676-AC676),ABS(R676-AD676),ABS(S676-AE676),ABS(T676-AF676))</f>
        <v/>
      </c>
      <c r="AI676" s="14" t="inlineStr"/>
    </row>
    <row r="677">
      <c r="A677" s="60" t="inlineStr">
        <is>
          <t>- IR sensor</t>
        </is>
      </c>
      <c r="B677" s="52" t="inlineStr">
        <is>
          <t>ROV3-22</t>
        </is>
      </c>
      <c r="C677" s="59" t="inlineStr">
        <is>
          <t>Sphere</t>
        </is>
      </c>
      <c r="D677" s="52" t="inlineStr">
        <is>
          <t>ROV-00#3</t>
        </is>
      </c>
      <c r="E677" s="52" t="n">
        <v>1</v>
      </c>
      <c r="F677" s="54">
        <f>L677</f>
        <v/>
      </c>
      <c r="G677" s="54">
        <f>P677</f>
        <v/>
      </c>
      <c r="H677" s="54">
        <f>T677</f>
        <v/>
      </c>
      <c r="I677" s="81" t="n">
        <v>0.0250000004</v>
      </c>
      <c r="J677" s="81" t="n">
        <v>0</v>
      </c>
      <c r="K677" s="81" t="n">
        <v>0</v>
      </c>
      <c r="L677" s="81" t="n">
        <v>0.119999997</v>
      </c>
      <c r="M677" s="81" t="n">
        <v>0</v>
      </c>
      <c r="N677" s="81" t="n">
        <v>0.0250000004</v>
      </c>
      <c r="O677" s="81" t="n">
        <v>0</v>
      </c>
      <c r="P677" s="81" t="n">
        <v>0.0549999997</v>
      </c>
      <c r="Q677" s="81" t="n">
        <v>0</v>
      </c>
      <c r="R677" s="81" t="n">
        <v>0</v>
      </c>
      <c r="S677" s="81" t="n">
        <v>0.0250000004</v>
      </c>
      <c r="T677" s="81" t="n">
        <v>0.310000002</v>
      </c>
      <c r="U677" s="80">
        <f>U655*'4 Transform Matrices'!Y678+V655*'4 Transform Matrices'!AC678+W655*'4 Transform Matrices'!AG678</f>
        <v/>
      </c>
      <c r="V677" s="80">
        <f>U655*'4 Transform Matrices'!Z678+V655*'4 Transform Matrices'!AD678+W655*'4 Transform Matrices'!AH678</f>
        <v/>
      </c>
      <c r="W677" s="80">
        <f>U655*'4 Transform Matrices'!AA678+V655*'4 Transform Matrices'!AE678+W655*'4 Transform Matrices'!AI678</f>
        <v/>
      </c>
      <c r="X677" s="80">
        <f>U655*'4 Transform Matrices'!AB678+V655*'4 Transform Matrices'!AF678+W655*'4 Transform Matrices'!AJ678+X655</f>
        <v/>
      </c>
      <c r="Y677" s="80">
        <f>Y655*'4 Transform Matrices'!Y678+Z655*'4 Transform Matrices'!AC678+AA655*'4 Transform Matrices'!AG678</f>
        <v/>
      </c>
      <c r="Z677" s="80">
        <f>Y655*'4 Transform Matrices'!Z678+Z655*'4 Transform Matrices'!AD678+AA655*'4 Transform Matrices'!AH678</f>
        <v/>
      </c>
      <c r="AA677" s="80">
        <f>Y655*'4 Transform Matrices'!AA678+Z655*'4 Transform Matrices'!AE678+AA655*'4 Transform Matrices'!AI678</f>
        <v/>
      </c>
      <c r="AB677" s="80">
        <f>Y655*'4 Transform Matrices'!AB678+Z655*'4 Transform Matrices'!AF678+AA655*'4 Transform Matrices'!AJ678+AB655</f>
        <v/>
      </c>
      <c r="AC677" s="80">
        <f>AC655*'4 Transform Matrices'!Y678+AD655*'4 Transform Matrices'!AC678+AE655*'4 Transform Matrices'!AG678</f>
        <v/>
      </c>
      <c r="AD677" s="80">
        <f>AC655*'4 Transform Matrices'!Z678+AD655*'4 Transform Matrices'!AD678+AE655*'4 Transform Matrices'!AH678</f>
        <v/>
      </c>
      <c r="AE677" s="80">
        <f>AC655*'4 Transform Matrices'!AA678+AD655*'4 Transform Matrices'!AE678+AE655*'4 Transform Matrices'!AI678</f>
        <v/>
      </c>
      <c r="AF677" s="80">
        <f>AC655*'4 Transform Matrices'!AB678+AD655*'4 Transform Matrices'!AF678+AE655*'4 Transform Matrices'!AJ678+AF655</f>
        <v/>
      </c>
      <c r="AG677" s="82">
        <f>MAX(ABS(I677-U677),ABS(J677-V677),ABS(K677-W677),ABS(L677-X677),ABS(M677-Y677),ABS(N677-Z677),ABS(O677-AA677),ABS(P677-AB677),ABS(Q677-AC677),ABS(R677-AD677),ABS(S677-AE677),ABS(T677-AF677))</f>
        <v/>
      </c>
      <c r="AI677" s="14" t="inlineStr"/>
    </row>
    <row r="678">
      <c r="A678" s="60" t="inlineStr">
        <is>
          <t>- Sensor mast</t>
        </is>
      </c>
      <c r="B678" s="52" t="inlineStr">
        <is>
          <t>ROV3-23</t>
        </is>
      </c>
      <c r="C678" s="58" t="inlineStr">
        <is>
          <t>Cylinder</t>
        </is>
      </c>
      <c r="D678" s="52" t="inlineStr">
        <is>
          <t>ROV-00#3</t>
        </is>
      </c>
      <c r="E678" s="52" t="n">
        <v>1</v>
      </c>
      <c r="F678" s="54">
        <f>L678</f>
        <v/>
      </c>
      <c r="G678" s="54">
        <f>P678</f>
        <v/>
      </c>
      <c r="H678" s="54">
        <f>T678</f>
        <v/>
      </c>
      <c r="I678" s="81" t="n">
        <v>0.0250000004</v>
      </c>
      <c r="J678" s="81" t="n">
        <v>0</v>
      </c>
      <c r="K678" s="81" t="n">
        <v>0</v>
      </c>
      <c r="L678" s="81" t="n">
        <v>0.07999999820000001</v>
      </c>
      <c r="M678" s="81" t="n">
        <v>0</v>
      </c>
      <c r="N678" s="81" t="n">
        <v>-1.09278475e-09</v>
      </c>
      <c r="O678" s="81" t="n">
        <v>-0.159999996</v>
      </c>
      <c r="P678" s="81" t="n">
        <v>0.370000005</v>
      </c>
      <c r="Q678" s="81" t="n">
        <v>0</v>
      </c>
      <c r="R678" s="81" t="n">
        <v>0.0250000004</v>
      </c>
      <c r="S678" s="81" t="n">
        <v>-6.99382197e-09</v>
      </c>
      <c r="T678" s="81" t="n">
        <v>0.100000001</v>
      </c>
      <c r="U678" s="80">
        <f>U655*'4 Transform Matrices'!Y679+V655*'4 Transform Matrices'!AC679+W655*'4 Transform Matrices'!AG679</f>
        <v/>
      </c>
      <c r="V678" s="80">
        <f>U655*'4 Transform Matrices'!Z679+V655*'4 Transform Matrices'!AD679+W655*'4 Transform Matrices'!AH679</f>
        <v/>
      </c>
      <c r="W678" s="80">
        <f>U655*'4 Transform Matrices'!AA679+V655*'4 Transform Matrices'!AE679+W655*'4 Transform Matrices'!AI679</f>
        <v/>
      </c>
      <c r="X678" s="80">
        <f>U655*'4 Transform Matrices'!AB679+V655*'4 Transform Matrices'!AF679+W655*'4 Transform Matrices'!AJ679+X655</f>
        <v/>
      </c>
      <c r="Y678" s="80">
        <f>Y655*'4 Transform Matrices'!Y679+Z655*'4 Transform Matrices'!AC679+AA655*'4 Transform Matrices'!AG679</f>
        <v/>
      </c>
      <c r="Z678" s="80">
        <f>Y655*'4 Transform Matrices'!Z679+Z655*'4 Transform Matrices'!AD679+AA655*'4 Transform Matrices'!AH679</f>
        <v/>
      </c>
      <c r="AA678" s="80">
        <f>Y655*'4 Transform Matrices'!AA679+Z655*'4 Transform Matrices'!AE679+AA655*'4 Transform Matrices'!AI679</f>
        <v/>
      </c>
      <c r="AB678" s="80">
        <f>Y655*'4 Transform Matrices'!AB679+Z655*'4 Transform Matrices'!AF679+AA655*'4 Transform Matrices'!AJ679+AB655</f>
        <v/>
      </c>
      <c r="AC678" s="80">
        <f>AC655*'4 Transform Matrices'!Y679+AD655*'4 Transform Matrices'!AC679+AE655*'4 Transform Matrices'!AG679</f>
        <v/>
      </c>
      <c r="AD678" s="80">
        <f>AC655*'4 Transform Matrices'!Z679+AD655*'4 Transform Matrices'!AD679+AE655*'4 Transform Matrices'!AH679</f>
        <v/>
      </c>
      <c r="AE678" s="80">
        <f>AC655*'4 Transform Matrices'!AA679+AD655*'4 Transform Matrices'!AE679+AE655*'4 Transform Matrices'!AI679</f>
        <v/>
      </c>
      <c r="AF678" s="80">
        <f>AC655*'4 Transform Matrices'!AB679+AD655*'4 Transform Matrices'!AF679+AE655*'4 Transform Matrices'!AJ679+AF655</f>
        <v/>
      </c>
      <c r="AG678" s="82">
        <f>MAX(ABS(I678-U678),ABS(J678-V678),ABS(K678-W678),ABS(L678-X678),ABS(M678-Y678),ABS(N678-Z678),ABS(O678-AA678),ABS(P678-AB678),ABS(Q678-AC678),ABS(R678-AD678),ABS(S678-AE678),ABS(T678-AF678))</f>
        <v/>
      </c>
      <c r="AI678" s="14" t="inlineStr"/>
    </row>
    <row r="679">
      <c r="A679" s="98" t="inlineStr">
        <is>
          <t>- Scanner pivot</t>
        </is>
      </c>
      <c r="B679" s="93" t="inlineStr">
        <is>
          <t>ROV-24#3</t>
        </is>
      </c>
      <c r="C679" s="93" t="inlineStr">
        <is>
          <t>Group</t>
        </is>
      </c>
      <c r="D679" s="93" t="inlineStr">
        <is>
          <t>ROV-00#3</t>
        </is>
      </c>
      <c r="E679" s="93" t="n">
        <v>1</v>
      </c>
      <c r="F679" s="54">
        <f>L679</f>
        <v/>
      </c>
      <c r="G679" s="54">
        <f>P679</f>
        <v/>
      </c>
      <c r="H679" s="54">
        <f>T679</f>
        <v/>
      </c>
      <c r="I679" s="81" t="n">
        <v>1</v>
      </c>
      <c r="J679" s="81" t="n">
        <v>0</v>
      </c>
      <c r="K679" s="81" t="n">
        <v>0</v>
      </c>
      <c r="L679" s="81" t="n">
        <v>0.07999999820000001</v>
      </c>
      <c r="M679" s="81" t="n">
        <v>0</v>
      </c>
      <c r="N679" s="81" t="n">
        <v>1</v>
      </c>
      <c r="O679" s="81" t="n">
        <v>0</v>
      </c>
      <c r="P679" s="81" t="n">
        <v>0.460000008</v>
      </c>
      <c r="Q679" s="81" t="n">
        <v>0</v>
      </c>
      <c r="R679" s="81" t="n">
        <v>0</v>
      </c>
      <c r="S679" s="81" t="n">
        <v>1</v>
      </c>
      <c r="T679" s="81" t="n">
        <v>0.100000001</v>
      </c>
      <c r="U679" s="80">
        <f>U655*'4 Transform Matrices'!Y680+V655*'4 Transform Matrices'!AC680+W655*'4 Transform Matrices'!AG680</f>
        <v/>
      </c>
      <c r="V679" s="80">
        <f>U655*'4 Transform Matrices'!Z680+V655*'4 Transform Matrices'!AD680+W655*'4 Transform Matrices'!AH680</f>
        <v/>
      </c>
      <c r="W679" s="80">
        <f>U655*'4 Transform Matrices'!AA680+V655*'4 Transform Matrices'!AE680+W655*'4 Transform Matrices'!AI680</f>
        <v/>
      </c>
      <c r="X679" s="80">
        <f>U655*'4 Transform Matrices'!AB680+V655*'4 Transform Matrices'!AF680+W655*'4 Transform Matrices'!AJ680+X655</f>
        <v/>
      </c>
      <c r="Y679" s="80">
        <f>Y655*'4 Transform Matrices'!Y680+Z655*'4 Transform Matrices'!AC680+AA655*'4 Transform Matrices'!AG680</f>
        <v/>
      </c>
      <c r="Z679" s="80">
        <f>Y655*'4 Transform Matrices'!Z680+Z655*'4 Transform Matrices'!AD680+AA655*'4 Transform Matrices'!AH680</f>
        <v/>
      </c>
      <c r="AA679" s="80">
        <f>Y655*'4 Transform Matrices'!AA680+Z655*'4 Transform Matrices'!AE680+AA655*'4 Transform Matrices'!AI680</f>
        <v/>
      </c>
      <c r="AB679" s="80">
        <f>Y655*'4 Transform Matrices'!AB680+Z655*'4 Transform Matrices'!AF680+AA655*'4 Transform Matrices'!AJ680+AB655</f>
        <v/>
      </c>
      <c r="AC679" s="80">
        <f>AC655*'4 Transform Matrices'!Y680+AD655*'4 Transform Matrices'!AC680+AE655*'4 Transform Matrices'!AG680</f>
        <v/>
      </c>
      <c r="AD679" s="80">
        <f>AC655*'4 Transform Matrices'!Z680+AD655*'4 Transform Matrices'!AD680+AE655*'4 Transform Matrices'!AH680</f>
        <v/>
      </c>
      <c r="AE679" s="80">
        <f>AC655*'4 Transform Matrices'!AA680+AD655*'4 Transform Matrices'!AE680+AE655*'4 Transform Matrices'!AI680</f>
        <v/>
      </c>
      <c r="AF679" s="80">
        <f>AC655*'4 Transform Matrices'!AB680+AD655*'4 Transform Matrices'!AF680+AE655*'4 Transform Matrices'!AJ680+AF655</f>
        <v/>
      </c>
      <c r="AG679" s="82">
        <f>MAX(ABS(I679-U679),ABS(J679-V679),ABS(K679-W679),ABS(L679-X679),ABS(M679-Y679),ABS(N679-Z679),ABS(O679-AA679),ABS(P679-AB679),ABS(Q679-AC679),ABS(R679-AD679),ABS(S679-AE679),ABS(T679-AF679))</f>
        <v/>
      </c>
      <c r="AI679" s="14" t="inlineStr">
        <is>
          <t>Yaw rotates continuously</t>
        </is>
      </c>
    </row>
    <row r="680">
      <c r="A680" s="65" t="inlineStr">
        <is>
          <t>- Scanner head</t>
        </is>
      </c>
      <c r="B680" s="52" t="inlineStr">
        <is>
          <t>ROV3-25</t>
        </is>
      </c>
      <c r="C680" s="59" t="inlineStr">
        <is>
          <t>Sphere</t>
        </is>
      </c>
      <c r="D680" s="52" t="inlineStr">
        <is>
          <t>ROV-24#3</t>
        </is>
      </c>
      <c r="E680" s="52" t="n">
        <v>2</v>
      </c>
      <c r="F680" s="54">
        <f>L680</f>
        <v/>
      </c>
      <c r="G680" s="54">
        <f>P680</f>
        <v/>
      </c>
      <c r="H680" s="54">
        <f>T680</f>
        <v/>
      </c>
      <c r="I680" s="81" t="n">
        <v>0.0700000003</v>
      </c>
      <c r="J680" s="81" t="n">
        <v>0</v>
      </c>
      <c r="K680" s="81" t="n">
        <v>0</v>
      </c>
      <c r="L680" s="81" t="n">
        <v>0.07999999820000001</v>
      </c>
      <c r="M680" s="81" t="n">
        <v>0</v>
      </c>
      <c r="N680" s="81" t="n">
        <v>0.0700000003</v>
      </c>
      <c r="O680" s="81" t="n">
        <v>0</v>
      </c>
      <c r="P680" s="81" t="n">
        <v>0.460000008</v>
      </c>
      <c r="Q680" s="81" t="n">
        <v>0</v>
      </c>
      <c r="R680" s="81" t="n">
        <v>0</v>
      </c>
      <c r="S680" s="81" t="n">
        <v>0.0700000003</v>
      </c>
      <c r="T680" s="81" t="n">
        <v>0.100000001</v>
      </c>
      <c r="U680" s="80">
        <f>U679*'4 Transform Matrices'!Y681+V679*'4 Transform Matrices'!AC681+W679*'4 Transform Matrices'!AG681</f>
        <v/>
      </c>
      <c r="V680" s="80">
        <f>U679*'4 Transform Matrices'!Z681+V679*'4 Transform Matrices'!AD681+W679*'4 Transform Matrices'!AH681</f>
        <v/>
      </c>
      <c r="W680" s="80">
        <f>U679*'4 Transform Matrices'!AA681+V679*'4 Transform Matrices'!AE681+W679*'4 Transform Matrices'!AI681</f>
        <v/>
      </c>
      <c r="X680" s="80">
        <f>U679*'4 Transform Matrices'!AB681+V679*'4 Transform Matrices'!AF681+W679*'4 Transform Matrices'!AJ681+X679</f>
        <v/>
      </c>
      <c r="Y680" s="80">
        <f>Y679*'4 Transform Matrices'!Y681+Z679*'4 Transform Matrices'!AC681+AA679*'4 Transform Matrices'!AG681</f>
        <v/>
      </c>
      <c r="Z680" s="80">
        <f>Y679*'4 Transform Matrices'!Z681+Z679*'4 Transform Matrices'!AD681+AA679*'4 Transform Matrices'!AH681</f>
        <v/>
      </c>
      <c r="AA680" s="80">
        <f>Y679*'4 Transform Matrices'!AA681+Z679*'4 Transform Matrices'!AE681+AA679*'4 Transform Matrices'!AI681</f>
        <v/>
      </c>
      <c r="AB680" s="80">
        <f>Y679*'4 Transform Matrices'!AB681+Z679*'4 Transform Matrices'!AF681+AA679*'4 Transform Matrices'!AJ681+AB679</f>
        <v/>
      </c>
      <c r="AC680" s="80">
        <f>AC679*'4 Transform Matrices'!Y681+AD679*'4 Transform Matrices'!AC681+AE679*'4 Transform Matrices'!AG681</f>
        <v/>
      </c>
      <c r="AD680" s="80">
        <f>AC679*'4 Transform Matrices'!Z681+AD679*'4 Transform Matrices'!AD681+AE679*'4 Transform Matrices'!AH681</f>
        <v/>
      </c>
      <c r="AE680" s="80">
        <f>AC679*'4 Transform Matrices'!AA681+AD679*'4 Transform Matrices'!AE681+AE679*'4 Transform Matrices'!AI681</f>
        <v/>
      </c>
      <c r="AF680" s="80">
        <f>AC679*'4 Transform Matrices'!AB681+AD679*'4 Transform Matrices'!AF681+AE679*'4 Transform Matrices'!AJ681+AF679</f>
        <v/>
      </c>
      <c r="AG680" s="82">
        <f>MAX(ABS(I680-U680),ABS(J680-V680),ABS(K680-W680),ABS(L680-X680),ABS(M680-Y680),ABS(N680-Z680),ABS(O680-AA680),ABS(P680-AB680),ABS(Q680-AC680),ABS(R680-AD680),ABS(S680-AE680),ABS(T680-AF680))</f>
        <v/>
      </c>
      <c r="AI680" s="14" t="inlineStr"/>
    </row>
    <row r="681">
      <c r="A681" s="65" t="inlineStr">
        <is>
          <t>- Scanner window</t>
        </is>
      </c>
      <c r="B681" s="52" t="inlineStr">
        <is>
          <t>ROV3-26</t>
        </is>
      </c>
      <c r="C681" s="63" t="inlineStr">
        <is>
          <t>Cube</t>
        </is>
      </c>
      <c r="D681" s="52" t="inlineStr">
        <is>
          <t>ROV-24#3</t>
        </is>
      </c>
      <c r="E681" s="52" t="n">
        <v>2</v>
      </c>
      <c r="F681" s="54">
        <f>L681</f>
        <v/>
      </c>
      <c r="G681" s="54">
        <f>P681</f>
        <v/>
      </c>
      <c r="H681" s="54">
        <f>T681</f>
        <v/>
      </c>
      <c r="I681" s="81" t="n">
        <v>0.0500000007</v>
      </c>
      <c r="J681" s="81" t="n">
        <v>0</v>
      </c>
      <c r="K681" s="81" t="n">
        <v>0</v>
      </c>
      <c r="L681" s="81" t="n">
        <v>0.07999999820000001</v>
      </c>
      <c r="M681" s="81" t="n">
        <v>0</v>
      </c>
      <c r="N681" s="81" t="n">
        <v>0.0299999993</v>
      </c>
      <c r="O681" s="81" t="n">
        <v>0</v>
      </c>
      <c r="P681" s="81" t="n">
        <v>0.460000008</v>
      </c>
      <c r="Q681" s="81" t="n">
        <v>0</v>
      </c>
      <c r="R681" s="81" t="n">
        <v>0</v>
      </c>
      <c r="S681" s="81" t="n">
        <v>0.0199999996</v>
      </c>
      <c r="T681" s="81" t="n">
        <v>0.135000005</v>
      </c>
      <c r="U681" s="80">
        <f>U679*'4 Transform Matrices'!Y682+V679*'4 Transform Matrices'!AC682+W679*'4 Transform Matrices'!AG682</f>
        <v/>
      </c>
      <c r="V681" s="80">
        <f>U679*'4 Transform Matrices'!Z682+V679*'4 Transform Matrices'!AD682+W679*'4 Transform Matrices'!AH682</f>
        <v/>
      </c>
      <c r="W681" s="80">
        <f>U679*'4 Transform Matrices'!AA682+V679*'4 Transform Matrices'!AE682+W679*'4 Transform Matrices'!AI682</f>
        <v/>
      </c>
      <c r="X681" s="80">
        <f>U679*'4 Transform Matrices'!AB682+V679*'4 Transform Matrices'!AF682+W679*'4 Transform Matrices'!AJ682+X679</f>
        <v/>
      </c>
      <c r="Y681" s="80">
        <f>Y679*'4 Transform Matrices'!Y682+Z679*'4 Transform Matrices'!AC682+AA679*'4 Transform Matrices'!AG682</f>
        <v/>
      </c>
      <c r="Z681" s="80">
        <f>Y679*'4 Transform Matrices'!Z682+Z679*'4 Transform Matrices'!AD682+AA679*'4 Transform Matrices'!AH682</f>
        <v/>
      </c>
      <c r="AA681" s="80">
        <f>Y679*'4 Transform Matrices'!AA682+Z679*'4 Transform Matrices'!AE682+AA679*'4 Transform Matrices'!AI682</f>
        <v/>
      </c>
      <c r="AB681" s="80">
        <f>Y679*'4 Transform Matrices'!AB682+Z679*'4 Transform Matrices'!AF682+AA679*'4 Transform Matrices'!AJ682+AB679</f>
        <v/>
      </c>
      <c r="AC681" s="80">
        <f>AC679*'4 Transform Matrices'!Y682+AD679*'4 Transform Matrices'!AC682+AE679*'4 Transform Matrices'!AG682</f>
        <v/>
      </c>
      <c r="AD681" s="80">
        <f>AC679*'4 Transform Matrices'!Z682+AD679*'4 Transform Matrices'!AD682+AE679*'4 Transform Matrices'!AH682</f>
        <v/>
      </c>
      <c r="AE681" s="80">
        <f>AC679*'4 Transform Matrices'!AA682+AD679*'4 Transform Matrices'!AE682+AE679*'4 Transform Matrices'!AI682</f>
        <v/>
      </c>
      <c r="AF681" s="80">
        <f>AC679*'4 Transform Matrices'!AB682+AD679*'4 Transform Matrices'!AF682+AE679*'4 Transform Matrices'!AJ682+AF679</f>
        <v/>
      </c>
      <c r="AG681" s="82">
        <f>MAX(ABS(I681-U681),ABS(J681-V681),ABS(K681-W681),ABS(L681-X681),ABS(M681-Y681),ABS(N681-Z681),ABS(O681-AA681),ABS(P681-AB681),ABS(Q681-AC681),ABS(R681-AD681),ABS(S681-AE681),ABS(T681-AF681))</f>
        <v/>
      </c>
      <c r="AI681" s="14" t="inlineStr"/>
    </row>
    <row r="682">
      <c r="A682" s="60" t="inlineStr">
        <is>
          <t>- Whip antenna</t>
        </is>
      </c>
      <c r="B682" s="52" t="inlineStr">
        <is>
          <t>ROV3-27</t>
        </is>
      </c>
      <c r="C682" s="58" t="inlineStr">
        <is>
          <t>Cylinder</t>
        </is>
      </c>
      <c r="D682" s="52" t="inlineStr">
        <is>
          <t>ROV-00#3</t>
        </is>
      </c>
      <c r="E682" s="52" t="n">
        <v>1</v>
      </c>
      <c r="F682" s="54">
        <f>L682</f>
        <v/>
      </c>
      <c r="G682" s="54">
        <f>P682</f>
        <v/>
      </c>
      <c r="H682" s="54">
        <f>T682</f>
        <v/>
      </c>
      <c r="I682" s="81" t="n">
        <v>0.0120000001</v>
      </c>
      <c r="J682" s="81" t="n">
        <v>0</v>
      </c>
      <c r="K682" s="81" t="n">
        <v>0</v>
      </c>
      <c r="L682" s="81" t="n">
        <v>-0.129999995</v>
      </c>
      <c r="M682" s="81" t="n">
        <v>0</v>
      </c>
      <c r="N682" s="81" t="n">
        <v>-5.24536636e-10</v>
      </c>
      <c r="O682" s="81" t="n">
        <v>-0.300000012</v>
      </c>
      <c r="P682" s="81" t="n">
        <v>0.439999998</v>
      </c>
      <c r="Q682" s="81" t="n">
        <v>0</v>
      </c>
      <c r="R682" s="81" t="n">
        <v>0.0120000001</v>
      </c>
      <c r="S682" s="81" t="n">
        <v>-1.3113417e-08</v>
      </c>
      <c r="T682" s="81" t="n">
        <v>-0.200000003</v>
      </c>
      <c r="U682" s="80">
        <f>U655*'4 Transform Matrices'!Y683+V655*'4 Transform Matrices'!AC683+W655*'4 Transform Matrices'!AG683</f>
        <v/>
      </c>
      <c r="V682" s="80">
        <f>U655*'4 Transform Matrices'!Z683+V655*'4 Transform Matrices'!AD683+W655*'4 Transform Matrices'!AH683</f>
        <v/>
      </c>
      <c r="W682" s="80">
        <f>U655*'4 Transform Matrices'!AA683+V655*'4 Transform Matrices'!AE683+W655*'4 Transform Matrices'!AI683</f>
        <v/>
      </c>
      <c r="X682" s="80">
        <f>U655*'4 Transform Matrices'!AB683+V655*'4 Transform Matrices'!AF683+W655*'4 Transform Matrices'!AJ683+X655</f>
        <v/>
      </c>
      <c r="Y682" s="80">
        <f>Y655*'4 Transform Matrices'!Y683+Z655*'4 Transform Matrices'!AC683+AA655*'4 Transform Matrices'!AG683</f>
        <v/>
      </c>
      <c r="Z682" s="80">
        <f>Y655*'4 Transform Matrices'!Z683+Z655*'4 Transform Matrices'!AD683+AA655*'4 Transform Matrices'!AH683</f>
        <v/>
      </c>
      <c r="AA682" s="80">
        <f>Y655*'4 Transform Matrices'!AA683+Z655*'4 Transform Matrices'!AE683+AA655*'4 Transform Matrices'!AI683</f>
        <v/>
      </c>
      <c r="AB682" s="80">
        <f>Y655*'4 Transform Matrices'!AB683+Z655*'4 Transform Matrices'!AF683+AA655*'4 Transform Matrices'!AJ683+AB655</f>
        <v/>
      </c>
      <c r="AC682" s="80">
        <f>AC655*'4 Transform Matrices'!Y683+AD655*'4 Transform Matrices'!AC683+AE655*'4 Transform Matrices'!AG683</f>
        <v/>
      </c>
      <c r="AD682" s="80">
        <f>AC655*'4 Transform Matrices'!Z683+AD655*'4 Transform Matrices'!AD683+AE655*'4 Transform Matrices'!AH683</f>
        <v/>
      </c>
      <c r="AE682" s="80">
        <f>AC655*'4 Transform Matrices'!AA683+AD655*'4 Transform Matrices'!AE683+AE655*'4 Transform Matrices'!AI683</f>
        <v/>
      </c>
      <c r="AF682" s="80">
        <f>AC655*'4 Transform Matrices'!AB683+AD655*'4 Transform Matrices'!AF683+AE655*'4 Transform Matrices'!AJ683+AF655</f>
        <v/>
      </c>
      <c r="AG682" s="82">
        <f>MAX(ABS(I682-U682),ABS(J682-V682),ABS(K682-W682),ABS(L682-X682),ABS(M682-Y682),ABS(N682-Z682),ABS(O682-AA682),ABS(P682-AB682),ABS(Q682-AC682),ABS(R682-AD682),ABS(S682-AE682),ABS(T682-AF682))</f>
        <v/>
      </c>
      <c r="AI682" s="14" t="inlineStr"/>
    </row>
    <row r="683">
      <c r="A683" s="93" t="inlineStr">
        <is>
          <t>Main Battle Tank</t>
        </is>
      </c>
      <c r="B683" s="93" t="inlineStr">
        <is>
          <t>TNK-00</t>
        </is>
      </c>
      <c r="C683" s="93" t="inlineStr">
        <is>
          <t>Group</t>
        </is>
      </c>
      <c r="D683" s="93" t="inlineStr">
        <is>
          <t>World</t>
        </is>
      </c>
      <c r="E683" s="93" t="n">
        <v>0</v>
      </c>
      <c r="F683" s="54">
        <f>L683</f>
        <v/>
      </c>
      <c r="G683" s="54">
        <f>P683</f>
        <v/>
      </c>
      <c r="H683" s="54">
        <f>T683</f>
        <v/>
      </c>
      <c r="I683" s="81" t="n">
        <v>0.707106769</v>
      </c>
      <c r="J683" s="81" t="n">
        <v>0</v>
      </c>
      <c r="K683" s="81" t="n">
        <v>0.707106769</v>
      </c>
      <c r="L683" s="81" t="n">
        <v>-22</v>
      </c>
      <c r="M683" s="81" t="n">
        <v>0</v>
      </c>
      <c r="N683" s="81" t="n">
        <v>1</v>
      </c>
      <c r="O683" s="81" t="n">
        <v>0</v>
      </c>
      <c r="P683" s="81" t="n">
        <v>-0.300000012</v>
      </c>
      <c r="Q683" s="81" t="n">
        <v>-0.707106769</v>
      </c>
      <c r="R683" s="81" t="n">
        <v>0</v>
      </c>
      <c r="S683" s="81" t="n">
        <v>0.707106769</v>
      </c>
      <c r="T683" s="81" t="n">
        <v>-16</v>
      </c>
      <c r="U683" s="80">
        <f>'4 Transform Matrices'!Y684</f>
        <v/>
      </c>
      <c r="V683" s="80">
        <f>'4 Transform Matrices'!Z684</f>
        <v/>
      </c>
      <c r="W683" s="80">
        <f>'4 Transform Matrices'!AA684</f>
        <v/>
      </c>
      <c r="X683" s="80">
        <f>'4 Transform Matrices'!AB684</f>
        <v/>
      </c>
      <c r="Y683" s="80">
        <f>'4 Transform Matrices'!AC684</f>
        <v/>
      </c>
      <c r="Z683" s="80">
        <f>'4 Transform Matrices'!AD684</f>
        <v/>
      </c>
      <c r="AA683" s="80">
        <f>'4 Transform Matrices'!AE684</f>
        <v/>
      </c>
      <c r="AB683" s="80">
        <f>'4 Transform Matrices'!AF684</f>
        <v/>
      </c>
      <c r="AC683" s="80">
        <f>'4 Transform Matrices'!AG684</f>
        <v/>
      </c>
      <c r="AD683" s="80">
        <f>'4 Transform Matrices'!AH684</f>
        <v/>
      </c>
      <c r="AE683" s="80">
        <f>'4 Transform Matrices'!AI684</f>
        <v/>
      </c>
      <c r="AF683" s="80">
        <f>'4 Transform Matrices'!AJ684</f>
        <v/>
      </c>
      <c r="AG683" s="82">
        <f>MAX(ABS(I683-U683),ABS(J683-V683),ABS(K683-W683),ABS(L683-X683),ABS(M683-Y683),ABS(N683-Z683),ABS(O683-AA683),ABS(P683-AB683),ABS(Q683-AC683),ABS(R683-AD683),ABS(S683-AE683),ABS(T683-AF683))</f>
        <v/>
      </c>
      <c r="AI683" s="14" t="inlineStr">
        <is>
          <t>World position / yaw from skid-steer integration, tilt from terrain height at the 4 track corners</t>
        </is>
      </c>
    </row>
    <row r="684">
      <c r="A684" s="98" t="inlineStr">
        <is>
          <t>- Hull</t>
        </is>
      </c>
      <c r="B684" s="93" t="inlineStr">
        <is>
          <t>TNK-01</t>
        </is>
      </c>
      <c r="C684" s="93" t="inlineStr">
        <is>
          <t>Group</t>
        </is>
      </c>
      <c r="D684" s="93" t="inlineStr">
        <is>
          <t>TNK-00</t>
        </is>
      </c>
      <c r="E684" s="93" t="n">
        <v>1</v>
      </c>
      <c r="F684" s="54">
        <f>L684</f>
        <v/>
      </c>
      <c r="G684" s="54">
        <f>P684</f>
        <v/>
      </c>
      <c r="H684" s="54">
        <f>T684</f>
        <v/>
      </c>
      <c r="I684" s="81" t="n">
        <v>0.707106769</v>
      </c>
      <c r="J684" s="81" t="n">
        <v>0</v>
      </c>
      <c r="K684" s="81" t="n">
        <v>0.707106769</v>
      </c>
      <c r="L684" s="81" t="n">
        <v>-22</v>
      </c>
      <c r="M684" s="81" t="n">
        <v>0</v>
      </c>
      <c r="N684" s="81" t="n">
        <v>1</v>
      </c>
      <c r="O684" s="81" t="n">
        <v>0</v>
      </c>
      <c r="P684" s="81" t="n">
        <v>-0.300000012</v>
      </c>
      <c r="Q684" s="81" t="n">
        <v>-0.707106769</v>
      </c>
      <c r="R684" s="81" t="n">
        <v>0</v>
      </c>
      <c r="S684" s="81" t="n">
        <v>0.707106769</v>
      </c>
      <c r="T684" s="81" t="n">
        <v>-16</v>
      </c>
      <c r="U684" s="80">
        <f>U683*'4 Transform Matrices'!Y685+V683*'4 Transform Matrices'!AC685+W683*'4 Transform Matrices'!AG685</f>
        <v/>
      </c>
      <c r="V684" s="80">
        <f>U683*'4 Transform Matrices'!Z685+V683*'4 Transform Matrices'!AD685+W683*'4 Transform Matrices'!AH685</f>
        <v/>
      </c>
      <c r="W684" s="80">
        <f>U683*'4 Transform Matrices'!AA685+V683*'4 Transform Matrices'!AE685+W683*'4 Transform Matrices'!AI685</f>
        <v/>
      </c>
      <c r="X684" s="80">
        <f>U683*'4 Transform Matrices'!AB685+V683*'4 Transform Matrices'!AF685+W683*'4 Transform Matrices'!AJ685+X683</f>
        <v/>
      </c>
      <c r="Y684" s="80">
        <f>Y683*'4 Transform Matrices'!Y685+Z683*'4 Transform Matrices'!AC685+AA683*'4 Transform Matrices'!AG685</f>
        <v/>
      </c>
      <c r="Z684" s="80">
        <f>Y683*'4 Transform Matrices'!Z685+Z683*'4 Transform Matrices'!AD685+AA683*'4 Transform Matrices'!AH685</f>
        <v/>
      </c>
      <c r="AA684" s="80">
        <f>Y683*'4 Transform Matrices'!AA685+Z683*'4 Transform Matrices'!AE685+AA683*'4 Transform Matrices'!AI685</f>
        <v/>
      </c>
      <c r="AB684" s="80">
        <f>Y683*'4 Transform Matrices'!AB685+Z683*'4 Transform Matrices'!AF685+AA683*'4 Transform Matrices'!AJ685+AB683</f>
        <v/>
      </c>
      <c r="AC684" s="80">
        <f>AC683*'4 Transform Matrices'!Y685+AD683*'4 Transform Matrices'!AC685+AE683*'4 Transform Matrices'!AG685</f>
        <v/>
      </c>
      <c r="AD684" s="80">
        <f>AC683*'4 Transform Matrices'!Z685+AD683*'4 Transform Matrices'!AD685+AE683*'4 Transform Matrices'!AH685</f>
        <v/>
      </c>
      <c r="AE684" s="80">
        <f>AC683*'4 Transform Matrices'!AA685+AD683*'4 Transform Matrices'!AE685+AE683*'4 Transform Matrices'!AI685</f>
        <v/>
      </c>
      <c r="AF684" s="80">
        <f>AC683*'4 Transform Matrices'!AB685+AD683*'4 Transform Matrices'!AF685+AE683*'4 Transform Matrices'!AJ685+AF683</f>
        <v/>
      </c>
      <c r="AG684" s="82">
        <f>MAX(ABS(I684-U684),ABS(J684-V684),ABS(K684-W684),ABS(L684-X684),ABS(M684-Y684),ABS(N684-Z684),ABS(O684-AA684),ABS(P684-AB684),ABS(Q684-AC684),ABS(R684-AD684),ABS(S684-AE684),ABS(T684-AF684))</f>
        <v/>
      </c>
      <c r="AI684" s="14" t="inlineStr">
        <is>
          <t>Suspension heave and pitch spring: squats when accelerating, rocks back when the gun fires</t>
        </is>
      </c>
    </row>
    <row r="685">
      <c r="A685" s="65" t="inlineStr">
        <is>
          <t>- Hull core</t>
        </is>
      </c>
      <c r="B685" s="52" t="inlineStr">
        <is>
          <t>TNK-02</t>
        </is>
      </c>
      <c r="C685" s="63" t="inlineStr">
        <is>
          <t>Cube</t>
        </is>
      </c>
      <c r="D685" s="52" t="inlineStr">
        <is>
          <t>TNK-01</t>
        </is>
      </c>
      <c r="E685" s="52" t="n">
        <v>2</v>
      </c>
      <c r="F685" s="54">
        <f>L685</f>
        <v/>
      </c>
      <c r="G685" s="54">
        <f>P685</f>
        <v/>
      </c>
      <c r="H685" s="54">
        <f>T685</f>
        <v/>
      </c>
      <c r="I685" s="81" t="n">
        <v>1.20208156</v>
      </c>
      <c r="J685" s="81" t="n">
        <v>0</v>
      </c>
      <c r="K685" s="81" t="n">
        <v>3.95979786</v>
      </c>
      <c r="L685" s="81" t="n">
        <v>-22</v>
      </c>
      <c r="M685" s="81" t="n">
        <v>0</v>
      </c>
      <c r="N685" s="81" t="n">
        <v>0.899999976</v>
      </c>
      <c r="O685" s="81" t="n">
        <v>0</v>
      </c>
      <c r="P685" s="81" t="n">
        <v>0.5</v>
      </c>
      <c r="Q685" s="81" t="n">
        <v>-1.20208156</v>
      </c>
      <c r="R685" s="81" t="n">
        <v>0</v>
      </c>
      <c r="S685" s="81" t="n">
        <v>3.95979786</v>
      </c>
      <c r="T685" s="81" t="n">
        <v>-16</v>
      </c>
      <c r="U685" s="80">
        <f>U684*'4 Transform Matrices'!Y686+V684*'4 Transform Matrices'!AC686+W684*'4 Transform Matrices'!AG686</f>
        <v/>
      </c>
      <c r="V685" s="80">
        <f>U684*'4 Transform Matrices'!Z686+V684*'4 Transform Matrices'!AD686+W684*'4 Transform Matrices'!AH686</f>
        <v/>
      </c>
      <c r="W685" s="80">
        <f>U684*'4 Transform Matrices'!AA686+V684*'4 Transform Matrices'!AE686+W684*'4 Transform Matrices'!AI686</f>
        <v/>
      </c>
      <c r="X685" s="80">
        <f>U684*'4 Transform Matrices'!AB686+V684*'4 Transform Matrices'!AF686+W684*'4 Transform Matrices'!AJ686+X684</f>
        <v/>
      </c>
      <c r="Y685" s="80">
        <f>Y684*'4 Transform Matrices'!Y686+Z684*'4 Transform Matrices'!AC686+AA684*'4 Transform Matrices'!AG686</f>
        <v/>
      </c>
      <c r="Z685" s="80">
        <f>Y684*'4 Transform Matrices'!Z686+Z684*'4 Transform Matrices'!AD686+AA684*'4 Transform Matrices'!AH686</f>
        <v/>
      </c>
      <c r="AA685" s="80">
        <f>Y684*'4 Transform Matrices'!AA686+Z684*'4 Transform Matrices'!AE686+AA684*'4 Transform Matrices'!AI686</f>
        <v/>
      </c>
      <c r="AB685" s="80">
        <f>Y684*'4 Transform Matrices'!AB686+Z684*'4 Transform Matrices'!AF686+AA684*'4 Transform Matrices'!AJ686+AB684</f>
        <v/>
      </c>
      <c r="AC685" s="80">
        <f>AC684*'4 Transform Matrices'!Y686+AD684*'4 Transform Matrices'!AC686+AE684*'4 Transform Matrices'!AG686</f>
        <v/>
      </c>
      <c r="AD685" s="80">
        <f>AC684*'4 Transform Matrices'!Z686+AD684*'4 Transform Matrices'!AD686+AE684*'4 Transform Matrices'!AH686</f>
        <v/>
      </c>
      <c r="AE685" s="80">
        <f>AC684*'4 Transform Matrices'!AA686+AD684*'4 Transform Matrices'!AE686+AE684*'4 Transform Matrices'!AI686</f>
        <v/>
      </c>
      <c r="AF685" s="80">
        <f>AC684*'4 Transform Matrices'!AB686+AD684*'4 Transform Matrices'!AF686+AE684*'4 Transform Matrices'!AJ686+AF684</f>
        <v/>
      </c>
      <c r="AG685" s="82">
        <f>MAX(ABS(I685-U685),ABS(J685-V685),ABS(K685-W685),ABS(L685-X685),ABS(M685-Y685),ABS(N685-Z685),ABS(O685-AA685),ABS(P685-AB685),ABS(Q685-AC685),ABS(R685-AD685),ABS(S685-AE685),ABS(T685-AF685))</f>
        <v/>
      </c>
      <c r="AI685" s="14" t="inlineStr"/>
    </row>
    <row r="686">
      <c r="A686" s="65" t="inlineStr">
        <is>
          <t>- Hull deck</t>
        </is>
      </c>
      <c r="B686" s="52" t="inlineStr">
        <is>
          <t>TNK-03</t>
        </is>
      </c>
      <c r="C686" s="63" t="inlineStr">
        <is>
          <t>Cube</t>
        </is>
      </c>
      <c r="D686" s="52" t="inlineStr">
        <is>
          <t>TNK-01</t>
        </is>
      </c>
      <c r="E686" s="52" t="n">
        <v>2</v>
      </c>
      <c r="F686" s="54">
        <f>L686</f>
        <v/>
      </c>
      <c r="G686" s="54">
        <f>P686</f>
        <v/>
      </c>
      <c r="H686" s="54">
        <f>T686</f>
        <v/>
      </c>
      <c r="I686" s="81" t="n">
        <v>2.05060959</v>
      </c>
      <c r="J686" s="81" t="n">
        <v>0</v>
      </c>
      <c r="K686" s="81" t="n">
        <v>3.25269103</v>
      </c>
      <c r="L686" s="81" t="n">
        <v>-22.3535538</v>
      </c>
      <c r="M686" s="81" t="n">
        <v>0</v>
      </c>
      <c r="N686" s="81" t="n">
        <v>0.25999999</v>
      </c>
      <c r="O686" s="81" t="n">
        <v>0</v>
      </c>
      <c r="P686" s="81" t="n">
        <v>0.98999995</v>
      </c>
      <c r="Q686" s="81" t="n">
        <v>-2.05060959</v>
      </c>
      <c r="R686" s="81" t="n">
        <v>0</v>
      </c>
      <c r="S686" s="81" t="n">
        <v>3.25269103</v>
      </c>
      <c r="T686" s="81" t="n">
        <v>-16.3535538</v>
      </c>
      <c r="U686" s="80">
        <f>U684*'4 Transform Matrices'!Y687+V684*'4 Transform Matrices'!AC687+W684*'4 Transform Matrices'!AG687</f>
        <v/>
      </c>
      <c r="V686" s="80">
        <f>U684*'4 Transform Matrices'!Z687+V684*'4 Transform Matrices'!AD687+W684*'4 Transform Matrices'!AH687</f>
        <v/>
      </c>
      <c r="W686" s="80">
        <f>U684*'4 Transform Matrices'!AA687+V684*'4 Transform Matrices'!AE687+W684*'4 Transform Matrices'!AI687</f>
        <v/>
      </c>
      <c r="X686" s="80">
        <f>U684*'4 Transform Matrices'!AB687+V684*'4 Transform Matrices'!AF687+W684*'4 Transform Matrices'!AJ687+X684</f>
        <v/>
      </c>
      <c r="Y686" s="80">
        <f>Y684*'4 Transform Matrices'!Y687+Z684*'4 Transform Matrices'!AC687+AA684*'4 Transform Matrices'!AG687</f>
        <v/>
      </c>
      <c r="Z686" s="80">
        <f>Y684*'4 Transform Matrices'!Z687+Z684*'4 Transform Matrices'!AD687+AA684*'4 Transform Matrices'!AH687</f>
        <v/>
      </c>
      <c r="AA686" s="80">
        <f>Y684*'4 Transform Matrices'!AA687+Z684*'4 Transform Matrices'!AE687+AA684*'4 Transform Matrices'!AI687</f>
        <v/>
      </c>
      <c r="AB686" s="80">
        <f>Y684*'4 Transform Matrices'!AB687+Z684*'4 Transform Matrices'!AF687+AA684*'4 Transform Matrices'!AJ687+AB684</f>
        <v/>
      </c>
      <c r="AC686" s="80">
        <f>AC684*'4 Transform Matrices'!Y687+AD684*'4 Transform Matrices'!AC687+AE684*'4 Transform Matrices'!AG687</f>
        <v/>
      </c>
      <c r="AD686" s="80">
        <f>AC684*'4 Transform Matrices'!Z687+AD684*'4 Transform Matrices'!AD687+AE684*'4 Transform Matrices'!AH687</f>
        <v/>
      </c>
      <c r="AE686" s="80">
        <f>AC684*'4 Transform Matrices'!AA687+AD684*'4 Transform Matrices'!AE687+AE684*'4 Transform Matrices'!AI687</f>
        <v/>
      </c>
      <c r="AF686" s="80">
        <f>AC684*'4 Transform Matrices'!AB687+AD684*'4 Transform Matrices'!AF687+AE684*'4 Transform Matrices'!AJ687+AF684</f>
        <v/>
      </c>
      <c r="AG686" s="82">
        <f>MAX(ABS(I686-U686),ABS(J686-V686),ABS(K686-W686),ABS(L686-X686),ABS(M686-Y686),ABS(N686-Z686),ABS(O686-AA686),ABS(P686-AB686),ABS(Q686-AC686),ABS(R686-AD686),ABS(S686-AE686),ABS(T686-AF686))</f>
        <v/>
      </c>
      <c r="AI686" s="14" t="inlineStr"/>
    </row>
    <row r="687">
      <c r="A687" s="65" t="inlineStr">
        <is>
          <t>- Glacis plate</t>
        </is>
      </c>
      <c r="B687" s="52" t="inlineStr">
        <is>
          <t>TNK-04</t>
        </is>
      </c>
      <c r="C687" s="63" t="inlineStr">
        <is>
          <t>Cube</t>
        </is>
      </c>
      <c r="D687" s="52" t="inlineStr">
        <is>
          <t>TNK-01</t>
        </is>
      </c>
      <c r="E687" s="52" t="n">
        <v>2</v>
      </c>
      <c r="F687" s="54">
        <f>L687</f>
        <v/>
      </c>
      <c r="G687" s="54">
        <f>P687</f>
        <v/>
      </c>
      <c r="H687" s="54">
        <f>T687</f>
        <v/>
      </c>
      <c r="I687" s="81" t="n">
        <v>1.76776695</v>
      </c>
      <c r="J687" s="81" t="n">
        <v>0.0374781303</v>
      </c>
      <c r="K687" s="81" t="n">
        <v>0.919238746</v>
      </c>
      <c r="L687" s="81" t="n">
        <v>-20.2675877</v>
      </c>
      <c r="M687" s="81" t="n">
        <v>0</v>
      </c>
      <c r="N687" s="81" t="n">
        <v>0.10766048</v>
      </c>
      <c r="O687" s="81" t="n">
        <v>-0.639999986</v>
      </c>
      <c r="P687" s="81" t="n">
        <v>0.799999893</v>
      </c>
      <c r="Q687" s="81" t="n">
        <v>-1.76776695</v>
      </c>
      <c r="R687" s="81" t="n">
        <v>0.0374781303</v>
      </c>
      <c r="S687" s="81" t="n">
        <v>0.919238746</v>
      </c>
      <c r="T687" s="81" t="n">
        <v>-14.2675886</v>
      </c>
      <c r="U687" s="80">
        <f>U684*'4 Transform Matrices'!Y688+V684*'4 Transform Matrices'!AC688+W684*'4 Transform Matrices'!AG688</f>
        <v/>
      </c>
      <c r="V687" s="80">
        <f>U684*'4 Transform Matrices'!Z688+V684*'4 Transform Matrices'!AD688+W684*'4 Transform Matrices'!AH688</f>
        <v/>
      </c>
      <c r="W687" s="80">
        <f>U684*'4 Transform Matrices'!AA688+V684*'4 Transform Matrices'!AE688+W684*'4 Transform Matrices'!AI688</f>
        <v/>
      </c>
      <c r="X687" s="80">
        <f>U684*'4 Transform Matrices'!AB688+V684*'4 Transform Matrices'!AF688+W684*'4 Transform Matrices'!AJ688+X684</f>
        <v/>
      </c>
      <c r="Y687" s="80">
        <f>Y684*'4 Transform Matrices'!Y688+Z684*'4 Transform Matrices'!AC688+AA684*'4 Transform Matrices'!AG688</f>
        <v/>
      </c>
      <c r="Z687" s="80">
        <f>Y684*'4 Transform Matrices'!Z688+Z684*'4 Transform Matrices'!AD688+AA684*'4 Transform Matrices'!AH688</f>
        <v/>
      </c>
      <c r="AA687" s="80">
        <f>Y684*'4 Transform Matrices'!AA688+Z684*'4 Transform Matrices'!AE688+AA684*'4 Transform Matrices'!AI688</f>
        <v/>
      </c>
      <c r="AB687" s="80">
        <f>Y684*'4 Transform Matrices'!AB688+Z684*'4 Transform Matrices'!AF688+AA684*'4 Transform Matrices'!AJ688+AB684</f>
        <v/>
      </c>
      <c r="AC687" s="80">
        <f>AC684*'4 Transform Matrices'!Y688+AD684*'4 Transform Matrices'!AC688+AE684*'4 Transform Matrices'!AG688</f>
        <v/>
      </c>
      <c r="AD687" s="80">
        <f>AC684*'4 Transform Matrices'!Z688+AD684*'4 Transform Matrices'!AD688+AE684*'4 Transform Matrices'!AH688</f>
        <v/>
      </c>
      <c r="AE687" s="80">
        <f>AC684*'4 Transform Matrices'!AA688+AD684*'4 Transform Matrices'!AE688+AE684*'4 Transform Matrices'!AI688</f>
        <v/>
      </c>
      <c r="AF687" s="80">
        <f>AC684*'4 Transform Matrices'!AB688+AD684*'4 Transform Matrices'!AF688+AE684*'4 Transform Matrices'!AJ688+AF684</f>
        <v/>
      </c>
      <c r="AG687" s="82">
        <f>MAX(ABS(I687-U687),ABS(J687-V687),ABS(K687-W687),ABS(L687-X687),ABS(M687-Y687),ABS(N687-Z687),ABS(O687-AA687),ABS(P687-AB687),ABS(Q687-AC687),ABS(R687-AD687),ABS(S687-AE687),ABS(T687-AF687))</f>
        <v/>
      </c>
      <c r="AI687" s="14" t="inlineStr"/>
    </row>
    <row r="688">
      <c r="A688" s="65" t="inlineStr">
        <is>
          <t>- Lower nose plate</t>
        </is>
      </c>
      <c r="B688" s="52" t="inlineStr">
        <is>
          <t>TNK-05</t>
        </is>
      </c>
      <c r="C688" s="63" t="inlineStr">
        <is>
          <t>Cube</t>
        </is>
      </c>
      <c r="D688" s="52" t="inlineStr">
        <is>
          <t>TNK-01</t>
        </is>
      </c>
      <c r="E688" s="52" t="n">
        <v>2</v>
      </c>
      <c r="F688" s="54">
        <f>L688</f>
        <v/>
      </c>
      <c r="G688" s="54">
        <f>P688</f>
        <v/>
      </c>
      <c r="H688" s="54">
        <f>T688</f>
        <v/>
      </c>
      <c r="I688" s="81" t="n">
        <v>-1.55563486</v>
      </c>
      <c r="J688" s="81" t="n">
        <v>-0.0652714148</v>
      </c>
      <c r="K688" s="81" t="n">
        <v>-0.141421258</v>
      </c>
      <c r="L688" s="81" t="n">
        <v>-19.8786793</v>
      </c>
      <c r="M688" s="81" t="n">
        <v>0</v>
      </c>
      <c r="N688" s="81" t="n">
        <v>0.0384615138</v>
      </c>
      <c r="O688" s="81" t="n">
        <v>-0.479999989</v>
      </c>
      <c r="P688" s="81" t="n">
        <v>0.23999995</v>
      </c>
      <c r="Q688" s="81" t="n">
        <v>1.55563509</v>
      </c>
      <c r="R688" s="81" t="n">
        <v>-0.0652713999</v>
      </c>
      <c r="S688" s="81" t="n">
        <v>-0.141421229</v>
      </c>
      <c r="T688" s="81" t="n">
        <v>-13.8786793</v>
      </c>
      <c r="U688" s="80">
        <f>U684*'4 Transform Matrices'!Y689+V684*'4 Transform Matrices'!AC689+W684*'4 Transform Matrices'!AG689</f>
        <v/>
      </c>
      <c r="V688" s="80">
        <f>U684*'4 Transform Matrices'!Z689+V684*'4 Transform Matrices'!AD689+W684*'4 Transform Matrices'!AH689</f>
        <v/>
      </c>
      <c r="W688" s="80">
        <f>U684*'4 Transform Matrices'!AA689+V684*'4 Transform Matrices'!AE689+W684*'4 Transform Matrices'!AI689</f>
        <v/>
      </c>
      <c r="X688" s="80">
        <f>U684*'4 Transform Matrices'!AB689+V684*'4 Transform Matrices'!AF689+W684*'4 Transform Matrices'!AJ689+X684</f>
        <v/>
      </c>
      <c r="Y688" s="80">
        <f>Y684*'4 Transform Matrices'!Y689+Z684*'4 Transform Matrices'!AC689+AA684*'4 Transform Matrices'!AG689</f>
        <v/>
      </c>
      <c r="Z688" s="80">
        <f>Y684*'4 Transform Matrices'!Z689+Z684*'4 Transform Matrices'!AD689+AA684*'4 Transform Matrices'!AH689</f>
        <v/>
      </c>
      <c r="AA688" s="80">
        <f>Y684*'4 Transform Matrices'!AA689+Z684*'4 Transform Matrices'!AE689+AA684*'4 Transform Matrices'!AI689</f>
        <v/>
      </c>
      <c r="AB688" s="80">
        <f>Y684*'4 Transform Matrices'!AB689+Z684*'4 Transform Matrices'!AF689+AA684*'4 Transform Matrices'!AJ689+AB684</f>
        <v/>
      </c>
      <c r="AC688" s="80">
        <f>AC684*'4 Transform Matrices'!Y689+AD684*'4 Transform Matrices'!AC689+AE684*'4 Transform Matrices'!AG689</f>
        <v/>
      </c>
      <c r="AD688" s="80">
        <f>AC684*'4 Transform Matrices'!Z689+AD684*'4 Transform Matrices'!AD689+AE684*'4 Transform Matrices'!AH689</f>
        <v/>
      </c>
      <c r="AE688" s="80">
        <f>AC684*'4 Transform Matrices'!AA689+AD684*'4 Transform Matrices'!AE689+AE684*'4 Transform Matrices'!AI689</f>
        <v/>
      </c>
      <c r="AF688" s="80">
        <f>AC684*'4 Transform Matrices'!AB689+AD684*'4 Transform Matrices'!AF689+AE684*'4 Transform Matrices'!AJ689+AF684</f>
        <v/>
      </c>
      <c r="AG688" s="82">
        <f>MAX(ABS(I688-U688),ABS(J688-V688),ABS(K688-W688),ABS(L688-X688),ABS(M688-Y688),ABS(N688-Z688),ABS(O688-AA688),ABS(P688-AB688),ABS(Q688-AC688),ABS(R688-AD688),ABS(S688-AE688),ABS(T688-AF688))</f>
        <v/>
      </c>
      <c r="AI688" s="14" t="inlineStr"/>
    </row>
    <row r="689">
      <c r="A689" s="65" t="inlineStr">
        <is>
          <t>- Rear plate</t>
        </is>
      </c>
      <c r="B689" s="52" t="inlineStr">
        <is>
          <t>TNK-06</t>
        </is>
      </c>
      <c r="C689" s="63" t="inlineStr">
        <is>
          <t>Cube</t>
        </is>
      </c>
      <c r="D689" s="52" t="inlineStr">
        <is>
          <t>TNK-01</t>
        </is>
      </c>
      <c r="E689" s="52" t="n">
        <v>2</v>
      </c>
      <c r="F689" s="54">
        <f>L689</f>
        <v/>
      </c>
      <c r="G689" s="54">
        <f>P689</f>
        <v/>
      </c>
      <c r="H689" s="54">
        <f>T689</f>
        <v/>
      </c>
      <c r="I689" s="81" t="n">
        <v>1.83847749</v>
      </c>
      <c r="J689" s="81" t="n">
        <v>0</v>
      </c>
      <c r="K689" s="81" t="n">
        <v>0.0848528072</v>
      </c>
      <c r="L689" s="81" t="n">
        <v>-24.0506096</v>
      </c>
      <c r="M689" s="81" t="n">
        <v>0</v>
      </c>
      <c r="N689" s="81" t="n">
        <v>0.899999976</v>
      </c>
      <c r="O689" s="81" t="n">
        <v>0</v>
      </c>
      <c r="P689" s="81" t="n">
        <v>0.550000012</v>
      </c>
      <c r="Q689" s="81" t="n">
        <v>-1.83847749</v>
      </c>
      <c r="R689" s="81" t="n">
        <v>0</v>
      </c>
      <c r="S689" s="81" t="n">
        <v>0.0848528072</v>
      </c>
      <c r="T689" s="81" t="n">
        <v>-18.0506096</v>
      </c>
      <c r="U689" s="80">
        <f>U684*'4 Transform Matrices'!Y690+V684*'4 Transform Matrices'!AC690+W684*'4 Transform Matrices'!AG690</f>
        <v/>
      </c>
      <c r="V689" s="80">
        <f>U684*'4 Transform Matrices'!Z690+V684*'4 Transform Matrices'!AD690+W684*'4 Transform Matrices'!AH690</f>
        <v/>
      </c>
      <c r="W689" s="80">
        <f>U684*'4 Transform Matrices'!AA690+V684*'4 Transform Matrices'!AE690+W684*'4 Transform Matrices'!AI690</f>
        <v/>
      </c>
      <c r="X689" s="80">
        <f>U684*'4 Transform Matrices'!AB690+V684*'4 Transform Matrices'!AF690+W684*'4 Transform Matrices'!AJ690+X684</f>
        <v/>
      </c>
      <c r="Y689" s="80">
        <f>Y684*'4 Transform Matrices'!Y690+Z684*'4 Transform Matrices'!AC690+AA684*'4 Transform Matrices'!AG690</f>
        <v/>
      </c>
      <c r="Z689" s="80">
        <f>Y684*'4 Transform Matrices'!Z690+Z684*'4 Transform Matrices'!AD690+AA684*'4 Transform Matrices'!AH690</f>
        <v/>
      </c>
      <c r="AA689" s="80">
        <f>Y684*'4 Transform Matrices'!AA690+Z684*'4 Transform Matrices'!AE690+AA684*'4 Transform Matrices'!AI690</f>
        <v/>
      </c>
      <c r="AB689" s="80">
        <f>Y684*'4 Transform Matrices'!AB690+Z684*'4 Transform Matrices'!AF690+AA684*'4 Transform Matrices'!AJ690+AB684</f>
        <v/>
      </c>
      <c r="AC689" s="80">
        <f>AC684*'4 Transform Matrices'!Y690+AD684*'4 Transform Matrices'!AC690+AE684*'4 Transform Matrices'!AG690</f>
        <v/>
      </c>
      <c r="AD689" s="80">
        <f>AC684*'4 Transform Matrices'!Z690+AD684*'4 Transform Matrices'!AD690+AE684*'4 Transform Matrices'!AH690</f>
        <v/>
      </c>
      <c r="AE689" s="80">
        <f>AC684*'4 Transform Matrices'!AA690+AD684*'4 Transform Matrices'!AE690+AE684*'4 Transform Matrices'!AI690</f>
        <v/>
      </c>
      <c r="AF689" s="80">
        <f>AC684*'4 Transform Matrices'!AB690+AD684*'4 Transform Matrices'!AF690+AE684*'4 Transform Matrices'!AJ690+AF684</f>
        <v/>
      </c>
      <c r="AG689" s="82">
        <f>MAX(ABS(I689-U689),ABS(J689-V689),ABS(K689-W689),ABS(L689-X689),ABS(M689-Y689),ABS(N689-Z689),ABS(O689-AA689),ABS(P689-AB689),ABS(Q689-AC689),ABS(R689-AD689),ABS(S689-AE689),ABS(T689-AF689))</f>
        <v/>
      </c>
      <c r="AI689" s="14" t="inlineStr"/>
    </row>
    <row r="690">
      <c r="A690" s="65" t="inlineStr">
        <is>
          <t>- Engine deck</t>
        </is>
      </c>
      <c r="B690" s="52" t="inlineStr">
        <is>
          <t>TNK-07</t>
        </is>
      </c>
      <c r="C690" s="63" t="inlineStr">
        <is>
          <t>Cube</t>
        </is>
      </c>
      <c r="D690" s="52" t="inlineStr">
        <is>
          <t>TNK-01</t>
        </is>
      </c>
      <c r="E690" s="52" t="n">
        <v>2</v>
      </c>
      <c r="F690" s="54">
        <f>L690</f>
        <v/>
      </c>
      <c r="G690" s="54">
        <f>P690</f>
        <v/>
      </c>
      <c r="H690" s="54">
        <f>T690</f>
        <v/>
      </c>
      <c r="I690" s="81" t="n">
        <v>1.69705629</v>
      </c>
      <c r="J690" s="81" t="n">
        <v>0</v>
      </c>
      <c r="K690" s="81" t="n">
        <v>1.20208156</v>
      </c>
      <c r="L690" s="81" t="n">
        <v>-23.3788586</v>
      </c>
      <c r="M690" s="81" t="n">
        <v>0</v>
      </c>
      <c r="N690" s="81" t="n">
        <v>0.140000001</v>
      </c>
      <c r="O690" s="81" t="n">
        <v>0</v>
      </c>
      <c r="P690" s="81" t="n">
        <v>1.17000008</v>
      </c>
      <c r="Q690" s="81" t="n">
        <v>-1.69705629</v>
      </c>
      <c r="R690" s="81" t="n">
        <v>0</v>
      </c>
      <c r="S690" s="81" t="n">
        <v>1.20208156</v>
      </c>
      <c r="T690" s="81" t="n">
        <v>-17.3788586</v>
      </c>
      <c r="U690" s="80">
        <f>U684*'4 Transform Matrices'!Y691+V684*'4 Transform Matrices'!AC691+W684*'4 Transform Matrices'!AG691</f>
        <v/>
      </c>
      <c r="V690" s="80">
        <f>U684*'4 Transform Matrices'!Z691+V684*'4 Transform Matrices'!AD691+W684*'4 Transform Matrices'!AH691</f>
        <v/>
      </c>
      <c r="W690" s="80">
        <f>U684*'4 Transform Matrices'!AA691+V684*'4 Transform Matrices'!AE691+W684*'4 Transform Matrices'!AI691</f>
        <v/>
      </c>
      <c r="X690" s="80">
        <f>U684*'4 Transform Matrices'!AB691+V684*'4 Transform Matrices'!AF691+W684*'4 Transform Matrices'!AJ691+X684</f>
        <v/>
      </c>
      <c r="Y690" s="80">
        <f>Y684*'4 Transform Matrices'!Y691+Z684*'4 Transform Matrices'!AC691+AA684*'4 Transform Matrices'!AG691</f>
        <v/>
      </c>
      <c r="Z690" s="80">
        <f>Y684*'4 Transform Matrices'!Z691+Z684*'4 Transform Matrices'!AD691+AA684*'4 Transform Matrices'!AH691</f>
        <v/>
      </c>
      <c r="AA690" s="80">
        <f>Y684*'4 Transform Matrices'!AA691+Z684*'4 Transform Matrices'!AE691+AA684*'4 Transform Matrices'!AI691</f>
        <v/>
      </c>
      <c r="AB690" s="80">
        <f>Y684*'4 Transform Matrices'!AB691+Z684*'4 Transform Matrices'!AF691+AA684*'4 Transform Matrices'!AJ691+AB684</f>
        <v/>
      </c>
      <c r="AC690" s="80">
        <f>AC684*'4 Transform Matrices'!Y691+AD684*'4 Transform Matrices'!AC691+AE684*'4 Transform Matrices'!AG691</f>
        <v/>
      </c>
      <c r="AD690" s="80">
        <f>AC684*'4 Transform Matrices'!Z691+AD684*'4 Transform Matrices'!AD691+AE684*'4 Transform Matrices'!AH691</f>
        <v/>
      </c>
      <c r="AE690" s="80">
        <f>AC684*'4 Transform Matrices'!AA691+AD684*'4 Transform Matrices'!AE691+AE684*'4 Transform Matrices'!AI691</f>
        <v/>
      </c>
      <c r="AF690" s="80">
        <f>AC684*'4 Transform Matrices'!AB691+AD684*'4 Transform Matrices'!AF691+AE684*'4 Transform Matrices'!AJ691+AF684</f>
        <v/>
      </c>
      <c r="AG690" s="82">
        <f>MAX(ABS(I690-U690),ABS(J690-V690),ABS(K690-W690),ABS(L690-X690),ABS(M690-Y690),ABS(N690-Z690),ABS(O690-AA690),ABS(P690-AB690),ABS(Q690-AC690),ABS(R690-AD690),ABS(S690-AE690),ABS(T690-AF690))</f>
        <v/>
      </c>
      <c r="AI690" s="14" t="inlineStr"/>
    </row>
    <row r="691">
      <c r="A691" s="65" t="inlineStr">
        <is>
          <t>- Exhaust grille</t>
        </is>
      </c>
      <c r="B691" s="52" t="inlineStr">
        <is>
          <t>TNK-08</t>
        </is>
      </c>
      <c r="C691" s="63" t="inlineStr">
        <is>
          <t>Cube</t>
        </is>
      </c>
      <c r="D691" s="52" t="inlineStr">
        <is>
          <t>TNK-01</t>
        </is>
      </c>
      <c r="E691" s="52" t="n">
        <v>2</v>
      </c>
      <c r="F691" s="54">
        <f>L691</f>
        <v/>
      </c>
      <c r="G691" s="54">
        <f>P691</f>
        <v/>
      </c>
      <c r="H691" s="54">
        <f>T691</f>
        <v/>
      </c>
      <c r="I691" s="81" t="n">
        <v>1.06066012</v>
      </c>
      <c r="J691" s="81" t="n">
        <v>0</v>
      </c>
      <c r="K691" s="81" t="n">
        <v>0.63639605</v>
      </c>
      <c r="L691" s="81" t="n">
        <v>-23.4142132</v>
      </c>
      <c r="M691" s="81" t="n">
        <v>0</v>
      </c>
      <c r="N691" s="81" t="n">
        <v>0.0500000007</v>
      </c>
      <c r="O691" s="81" t="n">
        <v>0</v>
      </c>
      <c r="P691" s="81" t="n">
        <v>1.25999999</v>
      </c>
      <c r="Q691" s="81" t="n">
        <v>-1.06066012</v>
      </c>
      <c r="R691" s="81" t="n">
        <v>0</v>
      </c>
      <c r="S691" s="81" t="n">
        <v>0.63639605</v>
      </c>
      <c r="T691" s="81" t="n">
        <v>-17.4142132</v>
      </c>
      <c r="U691" s="80">
        <f>U684*'4 Transform Matrices'!Y692+V684*'4 Transform Matrices'!AC692+W684*'4 Transform Matrices'!AG692</f>
        <v/>
      </c>
      <c r="V691" s="80">
        <f>U684*'4 Transform Matrices'!Z692+V684*'4 Transform Matrices'!AD692+W684*'4 Transform Matrices'!AH692</f>
        <v/>
      </c>
      <c r="W691" s="80">
        <f>U684*'4 Transform Matrices'!AA692+V684*'4 Transform Matrices'!AE692+W684*'4 Transform Matrices'!AI692</f>
        <v/>
      </c>
      <c r="X691" s="80">
        <f>U684*'4 Transform Matrices'!AB692+V684*'4 Transform Matrices'!AF692+W684*'4 Transform Matrices'!AJ692+X684</f>
        <v/>
      </c>
      <c r="Y691" s="80">
        <f>Y684*'4 Transform Matrices'!Y692+Z684*'4 Transform Matrices'!AC692+AA684*'4 Transform Matrices'!AG692</f>
        <v/>
      </c>
      <c r="Z691" s="80">
        <f>Y684*'4 Transform Matrices'!Z692+Z684*'4 Transform Matrices'!AD692+AA684*'4 Transform Matrices'!AH692</f>
        <v/>
      </c>
      <c r="AA691" s="80">
        <f>Y684*'4 Transform Matrices'!AA692+Z684*'4 Transform Matrices'!AE692+AA684*'4 Transform Matrices'!AI692</f>
        <v/>
      </c>
      <c r="AB691" s="80">
        <f>Y684*'4 Transform Matrices'!AB692+Z684*'4 Transform Matrices'!AF692+AA684*'4 Transform Matrices'!AJ692+AB684</f>
        <v/>
      </c>
      <c r="AC691" s="80">
        <f>AC684*'4 Transform Matrices'!Y692+AD684*'4 Transform Matrices'!AC692+AE684*'4 Transform Matrices'!AG692</f>
        <v/>
      </c>
      <c r="AD691" s="80">
        <f>AC684*'4 Transform Matrices'!Z692+AD684*'4 Transform Matrices'!AD692+AE684*'4 Transform Matrices'!AH692</f>
        <v/>
      </c>
      <c r="AE691" s="80">
        <f>AC684*'4 Transform Matrices'!AA692+AD684*'4 Transform Matrices'!AE692+AE684*'4 Transform Matrices'!AI692</f>
        <v/>
      </c>
      <c r="AF691" s="80">
        <f>AC684*'4 Transform Matrices'!AB692+AD684*'4 Transform Matrices'!AF692+AE684*'4 Transform Matrices'!AJ692+AF684</f>
        <v/>
      </c>
      <c r="AG691" s="82">
        <f>MAX(ABS(I691-U691),ABS(J691-V691),ABS(K691-W691),ABS(L691-X691),ABS(M691-Y691),ABS(N691-Z691),ABS(O691-AA691),ABS(P691-AB691),ABS(Q691-AC691),ABS(R691-AD691),ABS(S691-AE691),ABS(T691-AF691))</f>
        <v/>
      </c>
      <c r="AI691" s="14" t="inlineStr">
        <is>
          <t>Heat follows the engine load (idle 0.55, full throttle 0.95)</t>
        </is>
      </c>
    </row>
    <row r="692">
      <c r="A692" s="65" t="inlineStr">
        <is>
          <t>- Louvre front</t>
        </is>
      </c>
      <c r="B692" s="52" t="inlineStr">
        <is>
          <t>TNK-09</t>
        </is>
      </c>
      <c r="C692" s="63" t="inlineStr">
        <is>
          <t>Cube</t>
        </is>
      </c>
      <c r="D692" s="52" t="inlineStr">
        <is>
          <t>TNK-01</t>
        </is>
      </c>
      <c r="E692" s="52" t="n">
        <v>2</v>
      </c>
      <c r="F692" s="54">
        <f>L692</f>
        <v/>
      </c>
      <c r="G692" s="54">
        <f>P692</f>
        <v/>
      </c>
      <c r="H692" s="54">
        <f>T692</f>
        <v/>
      </c>
      <c r="I692" s="81" t="n">
        <v>1.06066012</v>
      </c>
      <c r="J692" s="81" t="n">
        <v>0</v>
      </c>
      <c r="K692" s="81" t="n">
        <v>0.0565685406</v>
      </c>
      <c r="L692" s="81" t="n">
        <v>-23.0960159</v>
      </c>
      <c r="M692" s="81" t="n">
        <v>0</v>
      </c>
      <c r="N692" s="81" t="n">
        <v>0.0299999993</v>
      </c>
      <c r="O692" s="81" t="n">
        <v>0</v>
      </c>
      <c r="P692" s="81" t="n">
        <v>1.27999997</v>
      </c>
      <c r="Q692" s="81" t="n">
        <v>-1.06066012</v>
      </c>
      <c r="R692" s="81" t="n">
        <v>0</v>
      </c>
      <c r="S692" s="81" t="n">
        <v>0.0565685406</v>
      </c>
      <c r="T692" s="81" t="n">
        <v>-17.0960159</v>
      </c>
      <c r="U692" s="80">
        <f>U684*'4 Transform Matrices'!Y693+V684*'4 Transform Matrices'!AC693+W684*'4 Transform Matrices'!AG693</f>
        <v/>
      </c>
      <c r="V692" s="80">
        <f>U684*'4 Transform Matrices'!Z693+V684*'4 Transform Matrices'!AD693+W684*'4 Transform Matrices'!AH693</f>
        <v/>
      </c>
      <c r="W692" s="80">
        <f>U684*'4 Transform Matrices'!AA693+V684*'4 Transform Matrices'!AE693+W684*'4 Transform Matrices'!AI693</f>
        <v/>
      </c>
      <c r="X692" s="80">
        <f>U684*'4 Transform Matrices'!AB693+V684*'4 Transform Matrices'!AF693+W684*'4 Transform Matrices'!AJ693+X684</f>
        <v/>
      </c>
      <c r="Y692" s="80">
        <f>Y684*'4 Transform Matrices'!Y693+Z684*'4 Transform Matrices'!AC693+AA684*'4 Transform Matrices'!AG693</f>
        <v/>
      </c>
      <c r="Z692" s="80">
        <f>Y684*'4 Transform Matrices'!Z693+Z684*'4 Transform Matrices'!AD693+AA684*'4 Transform Matrices'!AH693</f>
        <v/>
      </c>
      <c r="AA692" s="80">
        <f>Y684*'4 Transform Matrices'!AA693+Z684*'4 Transform Matrices'!AE693+AA684*'4 Transform Matrices'!AI693</f>
        <v/>
      </c>
      <c r="AB692" s="80">
        <f>Y684*'4 Transform Matrices'!AB693+Z684*'4 Transform Matrices'!AF693+AA684*'4 Transform Matrices'!AJ693+AB684</f>
        <v/>
      </c>
      <c r="AC692" s="80">
        <f>AC684*'4 Transform Matrices'!Y693+AD684*'4 Transform Matrices'!AC693+AE684*'4 Transform Matrices'!AG693</f>
        <v/>
      </c>
      <c r="AD692" s="80">
        <f>AC684*'4 Transform Matrices'!Z693+AD684*'4 Transform Matrices'!AD693+AE684*'4 Transform Matrices'!AH693</f>
        <v/>
      </c>
      <c r="AE692" s="80">
        <f>AC684*'4 Transform Matrices'!AA693+AD684*'4 Transform Matrices'!AE693+AE684*'4 Transform Matrices'!AI693</f>
        <v/>
      </c>
      <c r="AF692" s="80">
        <f>AC684*'4 Transform Matrices'!AB693+AD684*'4 Transform Matrices'!AF693+AE684*'4 Transform Matrices'!AJ693+AF684</f>
        <v/>
      </c>
      <c r="AG692" s="82">
        <f>MAX(ABS(I692-U692),ABS(J692-V692),ABS(K692-W692),ABS(L692-X692),ABS(M692-Y692),ABS(N692-Z692),ABS(O692-AA692),ABS(P692-AB692),ABS(Q692-AC692),ABS(R692-AD692),ABS(S692-AE692),ABS(T692-AF692))</f>
        <v/>
      </c>
      <c r="AI692" s="14" t="inlineStr"/>
    </row>
    <row r="693">
      <c r="A693" s="65" t="inlineStr">
        <is>
          <t>- Louvre rear</t>
        </is>
      </c>
      <c r="B693" s="52" t="inlineStr">
        <is>
          <t>TNK-10</t>
        </is>
      </c>
      <c r="C693" s="63" t="inlineStr">
        <is>
          <t>Cube</t>
        </is>
      </c>
      <c r="D693" s="52" t="inlineStr">
        <is>
          <t>TNK-01</t>
        </is>
      </c>
      <c r="E693" s="52" t="n">
        <v>2</v>
      </c>
      <c r="F693" s="54">
        <f>L693</f>
        <v/>
      </c>
      <c r="G693" s="54">
        <f>P693</f>
        <v/>
      </c>
      <c r="H693" s="54">
        <f>T693</f>
        <v/>
      </c>
      <c r="I693" s="81" t="n">
        <v>1.06066012</v>
      </c>
      <c r="J693" s="81" t="n">
        <v>0</v>
      </c>
      <c r="K693" s="81" t="n">
        <v>0.0565685406</v>
      </c>
      <c r="L693" s="81" t="n">
        <v>-23.7324123</v>
      </c>
      <c r="M693" s="81" t="n">
        <v>0</v>
      </c>
      <c r="N693" s="81" t="n">
        <v>0.0299999993</v>
      </c>
      <c r="O693" s="81" t="n">
        <v>0</v>
      </c>
      <c r="P693" s="81" t="n">
        <v>1.27999997</v>
      </c>
      <c r="Q693" s="81" t="n">
        <v>-1.06066012</v>
      </c>
      <c r="R693" s="81" t="n">
        <v>0</v>
      </c>
      <c r="S693" s="81" t="n">
        <v>0.0565685406</v>
      </c>
      <c r="T693" s="81" t="n">
        <v>-17.7324123</v>
      </c>
      <c r="U693" s="80">
        <f>U684*'4 Transform Matrices'!Y694+V684*'4 Transform Matrices'!AC694+W684*'4 Transform Matrices'!AG694</f>
        <v/>
      </c>
      <c r="V693" s="80">
        <f>U684*'4 Transform Matrices'!Z694+V684*'4 Transform Matrices'!AD694+W684*'4 Transform Matrices'!AH694</f>
        <v/>
      </c>
      <c r="W693" s="80">
        <f>U684*'4 Transform Matrices'!AA694+V684*'4 Transform Matrices'!AE694+W684*'4 Transform Matrices'!AI694</f>
        <v/>
      </c>
      <c r="X693" s="80">
        <f>U684*'4 Transform Matrices'!AB694+V684*'4 Transform Matrices'!AF694+W684*'4 Transform Matrices'!AJ694+X684</f>
        <v/>
      </c>
      <c r="Y693" s="80">
        <f>Y684*'4 Transform Matrices'!Y694+Z684*'4 Transform Matrices'!AC694+AA684*'4 Transform Matrices'!AG694</f>
        <v/>
      </c>
      <c r="Z693" s="80">
        <f>Y684*'4 Transform Matrices'!Z694+Z684*'4 Transform Matrices'!AD694+AA684*'4 Transform Matrices'!AH694</f>
        <v/>
      </c>
      <c r="AA693" s="80">
        <f>Y684*'4 Transform Matrices'!AA694+Z684*'4 Transform Matrices'!AE694+AA684*'4 Transform Matrices'!AI694</f>
        <v/>
      </c>
      <c r="AB693" s="80">
        <f>Y684*'4 Transform Matrices'!AB694+Z684*'4 Transform Matrices'!AF694+AA684*'4 Transform Matrices'!AJ694+AB684</f>
        <v/>
      </c>
      <c r="AC693" s="80">
        <f>AC684*'4 Transform Matrices'!Y694+AD684*'4 Transform Matrices'!AC694+AE684*'4 Transform Matrices'!AG694</f>
        <v/>
      </c>
      <c r="AD693" s="80">
        <f>AC684*'4 Transform Matrices'!Z694+AD684*'4 Transform Matrices'!AD694+AE684*'4 Transform Matrices'!AH694</f>
        <v/>
      </c>
      <c r="AE693" s="80">
        <f>AC684*'4 Transform Matrices'!AA694+AD684*'4 Transform Matrices'!AE694+AE684*'4 Transform Matrices'!AI694</f>
        <v/>
      </c>
      <c r="AF693" s="80">
        <f>AC684*'4 Transform Matrices'!AB694+AD684*'4 Transform Matrices'!AF694+AE684*'4 Transform Matrices'!AJ694+AF684</f>
        <v/>
      </c>
      <c r="AG693" s="82">
        <f>MAX(ABS(I693-U693),ABS(J693-V693),ABS(K693-W693),ABS(L693-X693),ABS(M693-Y693),ABS(N693-Z693),ABS(O693-AA693),ABS(P693-AB693),ABS(Q693-AC693),ABS(R693-AD693),ABS(S693-AE693),ABS(T693-AF693))</f>
        <v/>
      </c>
      <c r="AI693" s="14" t="inlineStr"/>
    </row>
    <row r="694">
      <c r="A694" s="65" t="inlineStr">
        <is>
          <t>- Exhaust pipe R</t>
        </is>
      </c>
      <c r="B694" s="52" t="inlineStr">
        <is>
          <t>TNK-11</t>
        </is>
      </c>
      <c r="C694" s="58" t="inlineStr">
        <is>
          <t>Cylinder</t>
        </is>
      </c>
      <c r="D694" s="52" t="inlineStr">
        <is>
          <t>TNK-01</t>
        </is>
      </c>
      <c r="E694" s="52" t="n">
        <v>2</v>
      </c>
      <c r="F694" s="54">
        <f>L694</f>
        <v/>
      </c>
      <c r="G694" s="54">
        <f>P694</f>
        <v/>
      </c>
      <c r="H694" s="54">
        <f>T694</f>
        <v/>
      </c>
      <c r="I694" s="81" t="n">
        <v>0.0919238776</v>
      </c>
      <c r="J694" s="81" t="n">
        <v>0</v>
      </c>
      <c r="K694" s="81" t="n">
        <v>0.353553385</v>
      </c>
      <c r="L694" s="81" t="n">
        <v>-24.8284264</v>
      </c>
      <c r="M694" s="81" t="n">
        <v>0</v>
      </c>
      <c r="N694" s="81" t="n">
        <v>0.129999995</v>
      </c>
      <c r="O694" s="81" t="n">
        <v>0</v>
      </c>
      <c r="P694" s="81" t="n">
        <v>0.699999988</v>
      </c>
      <c r="Q694" s="81" t="n">
        <v>-0.0919238776</v>
      </c>
      <c r="R694" s="81" t="n">
        <v>0</v>
      </c>
      <c r="S694" s="81" t="n">
        <v>0.353553385</v>
      </c>
      <c r="T694" s="81" t="n">
        <v>-17.5556355</v>
      </c>
      <c r="U694" s="80">
        <f>U684*'4 Transform Matrices'!Y695+V684*'4 Transform Matrices'!AC695+W684*'4 Transform Matrices'!AG695</f>
        <v/>
      </c>
      <c r="V694" s="80">
        <f>U684*'4 Transform Matrices'!Z695+V684*'4 Transform Matrices'!AD695+W684*'4 Transform Matrices'!AH695</f>
        <v/>
      </c>
      <c r="W694" s="80">
        <f>U684*'4 Transform Matrices'!AA695+V684*'4 Transform Matrices'!AE695+W684*'4 Transform Matrices'!AI695</f>
        <v/>
      </c>
      <c r="X694" s="80">
        <f>U684*'4 Transform Matrices'!AB695+V684*'4 Transform Matrices'!AF695+W684*'4 Transform Matrices'!AJ695+X684</f>
        <v/>
      </c>
      <c r="Y694" s="80">
        <f>Y684*'4 Transform Matrices'!Y695+Z684*'4 Transform Matrices'!AC695+AA684*'4 Transform Matrices'!AG695</f>
        <v/>
      </c>
      <c r="Z694" s="80">
        <f>Y684*'4 Transform Matrices'!Z695+Z684*'4 Transform Matrices'!AD695+AA684*'4 Transform Matrices'!AH695</f>
        <v/>
      </c>
      <c r="AA694" s="80">
        <f>Y684*'4 Transform Matrices'!AA695+Z684*'4 Transform Matrices'!AE695+AA684*'4 Transform Matrices'!AI695</f>
        <v/>
      </c>
      <c r="AB694" s="80">
        <f>Y684*'4 Transform Matrices'!AB695+Z684*'4 Transform Matrices'!AF695+AA684*'4 Transform Matrices'!AJ695+AB684</f>
        <v/>
      </c>
      <c r="AC694" s="80">
        <f>AC684*'4 Transform Matrices'!Y695+AD684*'4 Transform Matrices'!AC695+AE684*'4 Transform Matrices'!AG695</f>
        <v/>
      </c>
      <c r="AD694" s="80">
        <f>AC684*'4 Transform Matrices'!Z695+AD684*'4 Transform Matrices'!AD695+AE684*'4 Transform Matrices'!AH695</f>
        <v/>
      </c>
      <c r="AE694" s="80">
        <f>AC684*'4 Transform Matrices'!AA695+AD684*'4 Transform Matrices'!AE695+AE684*'4 Transform Matrices'!AI695</f>
        <v/>
      </c>
      <c r="AF694" s="80">
        <f>AC684*'4 Transform Matrices'!AB695+AD684*'4 Transform Matrices'!AF695+AE684*'4 Transform Matrices'!AJ695+AF684</f>
        <v/>
      </c>
      <c r="AG694" s="82">
        <f>MAX(ABS(I694-U694),ABS(J694-V694),ABS(K694-W694),ABS(L694-X694),ABS(M694-Y694),ABS(N694-Z694),ABS(O694-AA694),ABS(P694-AB694),ABS(Q694-AC694),ABS(R694-AD694),ABS(S694-AE694),ABS(T694-AF694))</f>
        <v/>
      </c>
      <c r="AI694" s="14" t="inlineStr"/>
    </row>
    <row r="695">
      <c r="A695" s="65" t="inlineStr">
        <is>
          <t>- Front fender R</t>
        </is>
      </c>
      <c r="B695" s="52" t="inlineStr">
        <is>
          <t>TNK-12</t>
        </is>
      </c>
      <c r="C695" s="63" t="inlineStr">
        <is>
          <t>Cube</t>
        </is>
      </c>
      <c r="D695" s="52" t="inlineStr">
        <is>
          <t>TNK-01</t>
        </is>
      </c>
      <c r="E695" s="52" t="n">
        <v>2</v>
      </c>
      <c r="F695" s="54">
        <f>L695</f>
        <v/>
      </c>
      <c r="G695" s="54">
        <f>P695</f>
        <v/>
      </c>
      <c r="H695" s="54">
        <f>T695</f>
        <v/>
      </c>
      <c r="I695" s="81" t="n">
        <v>0.494974732</v>
      </c>
      <c r="J695" s="81" t="n">
        <v>0.00492051244</v>
      </c>
      <c r="K695" s="81" t="n">
        <v>0.910292745</v>
      </c>
      <c r="L695" s="81" t="n">
        <v>-20.9746952</v>
      </c>
      <c r="M695" s="81" t="n">
        <v>0</v>
      </c>
      <c r="N695" s="81" t="n">
        <v>0.0495134033</v>
      </c>
      <c r="O695" s="81" t="n">
        <v>-0.180925027</v>
      </c>
      <c r="P695" s="81" t="n">
        <v>0.879999936</v>
      </c>
      <c r="Q695" s="81" t="n">
        <v>-0.494974732</v>
      </c>
      <c r="R695" s="81" t="n">
        <v>0.00492051244</v>
      </c>
      <c r="S695" s="81" t="n">
        <v>0.910292745</v>
      </c>
      <c r="T695" s="81" t="n">
        <v>-13.4190598</v>
      </c>
      <c r="U695" s="80">
        <f>U684*'4 Transform Matrices'!Y696+V684*'4 Transform Matrices'!AC696+W684*'4 Transform Matrices'!AG696</f>
        <v/>
      </c>
      <c r="V695" s="80">
        <f>U684*'4 Transform Matrices'!Z696+V684*'4 Transform Matrices'!AD696+W684*'4 Transform Matrices'!AH696</f>
        <v/>
      </c>
      <c r="W695" s="80">
        <f>U684*'4 Transform Matrices'!AA696+V684*'4 Transform Matrices'!AE696+W684*'4 Transform Matrices'!AI696</f>
        <v/>
      </c>
      <c r="X695" s="80">
        <f>U684*'4 Transform Matrices'!AB696+V684*'4 Transform Matrices'!AF696+W684*'4 Transform Matrices'!AJ696+X684</f>
        <v/>
      </c>
      <c r="Y695" s="80">
        <f>Y684*'4 Transform Matrices'!Y696+Z684*'4 Transform Matrices'!AC696+AA684*'4 Transform Matrices'!AG696</f>
        <v/>
      </c>
      <c r="Z695" s="80">
        <f>Y684*'4 Transform Matrices'!Z696+Z684*'4 Transform Matrices'!AD696+AA684*'4 Transform Matrices'!AH696</f>
        <v/>
      </c>
      <c r="AA695" s="80">
        <f>Y684*'4 Transform Matrices'!AA696+Z684*'4 Transform Matrices'!AE696+AA684*'4 Transform Matrices'!AI696</f>
        <v/>
      </c>
      <c r="AB695" s="80">
        <f>Y684*'4 Transform Matrices'!AB696+Z684*'4 Transform Matrices'!AF696+AA684*'4 Transform Matrices'!AJ696+AB684</f>
        <v/>
      </c>
      <c r="AC695" s="80">
        <f>AC684*'4 Transform Matrices'!Y696+AD684*'4 Transform Matrices'!AC696+AE684*'4 Transform Matrices'!AG696</f>
        <v/>
      </c>
      <c r="AD695" s="80">
        <f>AC684*'4 Transform Matrices'!Z696+AD684*'4 Transform Matrices'!AD696+AE684*'4 Transform Matrices'!AH696</f>
        <v/>
      </c>
      <c r="AE695" s="80">
        <f>AC684*'4 Transform Matrices'!AA696+AD684*'4 Transform Matrices'!AE696+AE684*'4 Transform Matrices'!AI696</f>
        <v/>
      </c>
      <c r="AF695" s="80">
        <f>AC684*'4 Transform Matrices'!AB696+AD684*'4 Transform Matrices'!AF696+AE684*'4 Transform Matrices'!AJ696+AF684</f>
        <v/>
      </c>
      <c r="AG695" s="82">
        <f>MAX(ABS(I695-U695),ABS(J695-V695),ABS(K695-W695),ABS(L695-X695),ABS(M695-Y695),ABS(N695-Z695),ABS(O695-AA695),ABS(P695-AB695),ABS(Q695-AC695),ABS(R695-AD695),ABS(S695-AE695),ABS(T695-AF695))</f>
        <v/>
      </c>
      <c r="AI695" s="14" t="inlineStr"/>
    </row>
    <row r="696">
      <c r="A696" s="65" t="inlineStr">
        <is>
          <t>- Headlight housing R</t>
        </is>
      </c>
      <c r="B696" s="52" t="inlineStr">
        <is>
          <t>TNK-13</t>
        </is>
      </c>
      <c r="C696" s="63" t="inlineStr">
        <is>
          <t>Cube</t>
        </is>
      </c>
      <c r="D696" s="52" t="inlineStr">
        <is>
          <t>TNK-01</t>
        </is>
      </c>
      <c r="E696" s="52" t="n">
        <v>2</v>
      </c>
      <c r="F696" s="54">
        <f>L696</f>
        <v/>
      </c>
      <c r="G696" s="54">
        <f>P696</f>
        <v/>
      </c>
      <c r="H696" s="54">
        <f>T696</f>
        <v/>
      </c>
      <c r="I696" s="81" t="n">
        <v>0.212132037</v>
      </c>
      <c r="J696" s="81" t="n">
        <v>0.0108515602</v>
      </c>
      <c r="K696" s="81" t="n">
        <v>0.141076863</v>
      </c>
      <c r="L696" s="81" t="n">
        <v>-20.6918526</v>
      </c>
      <c r="M696" s="81" t="n">
        <v>0</v>
      </c>
      <c r="N696" s="81" t="n">
        <v>0.219464093</v>
      </c>
      <c r="O696" s="81" t="n">
        <v>-0.0139512941</v>
      </c>
      <c r="P696" s="81" t="n">
        <v>0.99999994</v>
      </c>
      <c r="Q696" s="81" t="n">
        <v>-0.212132037</v>
      </c>
      <c r="R696" s="81" t="n">
        <v>0.0108515602</v>
      </c>
      <c r="S696" s="81" t="n">
        <v>0.141076863</v>
      </c>
      <c r="T696" s="81" t="n">
        <v>-13.0655069</v>
      </c>
      <c r="U696" s="80">
        <f>U684*'4 Transform Matrices'!Y697+V684*'4 Transform Matrices'!AC697+W684*'4 Transform Matrices'!AG697</f>
        <v/>
      </c>
      <c r="V696" s="80">
        <f>U684*'4 Transform Matrices'!Z697+V684*'4 Transform Matrices'!AD697+W684*'4 Transform Matrices'!AH697</f>
        <v/>
      </c>
      <c r="W696" s="80">
        <f>U684*'4 Transform Matrices'!AA697+V684*'4 Transform Matrices'!AE697+W684*'4 Transform Matrices'!AI697</f>
        <v/>
      </c>
      <c r="X696" s="80">
        <f>U684*'4 Transform Matrices'!AB697+V684*'4 Transform Matrices'!AF697+W684*'4 Transform Matrices'!AJ697+X684</f>
        <v/>
      </c>
      <c r="Y696" s="80">
        <f>Y684*'4 Transform Matrices'!Y697+Z684*'4 Transform Matrices'!AC697+AA684*'4 Transform Matrices'!AG697</f>
        <v/>
      </c>
      <c r="Z696" s="80">
        <f>Y684*'4 Transform Matrices'!Z697+Z684*'4 Transform Matrices'!AD697+AA684*'4 Transform Matrices'!AH697</f>
        <v/>
      </c>
      <c r="AA696" s="80">
        <f>Y684*'4 Transform Matrices'!AA697+Z684*'4 Transform Matrices'!AE697+AA684*'4 Transform Matrices'!AI697</f>
        <v/>
      </c>
      <c r="AB696" s="80">
        <f>Y684*'4 Transform Matrices'!AB697+Z684*'4 Transform Matrices'!AF697+AA684*'4 Transform Matrices'!AJ697+AB684</f>
        <v/>
      </c>
      <c r="AC696" s="80">
        <f>AC684*'4 Transform Matrices'!Y697+AD684*'4 Transform Matrices'!AC697+AE684*'4 Transform Matrices'!AG697</f>
        <v/>
      </c>
      <c r="AD696" s="80">
        <f>AC684*'4 Transform Matrices'!Z697+AD684*'4 Transform Matrices'!AD697+AE684*'4 Transform Matrices'!AH697</f>
        <v/>
      </c>
      <c r="AE696" s="80">
        <f>AC684*'4 Transform Matrices'!AA697+AD684*'4 Transform Matrices'!AE697+AE684*'4 Transform Matrices'!AI697</f>
        <v/>
      </c>
      <c r="AF696" s="80">
        <f>AC684*'4 Transform Matrices'!AB697+AD684*'4 Transform Matrices'!AF697+AE684*'4 Transform Matrices'!AJ697+AF684</f>
        <v/>
      </c>
      <c r="AG696" s="82">
        <f>MAX(ABS(I696-U696),ABS(J696-V696),ABS(K696-W696),ABS(L696-X696),ABS(M696-Y696),ABS(N696-Z696),ABS(O696-AA696),ABS(P696-AB696),ABS(Q696-AC696),ABS(R696-AD696),ABS(S696-AE696),ABS(T696-AF696))</f>
        <v/>
      </c>
      <c r="AI696" s="14" t="inlineStr"/>
    </row>
    <row r="697">
      <c r="A697" s="65" t="inlineStr">
        <is>
          <t>- Headlight lens R</t>
        </is>
      </c>
      <c r="B697" s="52" t="inlineStr">
        <is>
          <t>TNK-14</t>
        </is>
      </c>
      <c r="C697" s="59" t="inlineStr">
        <is>
          <t>Sphere</t>
        </is>
      </c>
      <c r="D697" s="52" t="inlineStr">
        <is>
          <t>TNK-01</t>
        </is>
      </c>
      <c r="E697" s="52" t="n">
        <v>2</v>
      </c>
      <c r="F697" s="54">
        <f>L697</f>
        <v/>
      </c>
      <c r="G697" s="54">
        <f>P697</f>
        <v/>
      </c>
      <c r="H697" s="54">
        <f>T697</f>
        <v/>
      </c>
      <c r="I697" s="81" t="n">
        <v>0.141421363</v>
      </c>
      <c r="J697" s="81" t="n">
        <v>0.00986505486</v>
      </c>
      <c r="K697" s="81" t="n">
        <v>0.0705384314</v>
      </c>
      <c r="L697" s="81" t="n">
        <v>-20.6211414</v>
      </c>
      <c r="M697" s="81" t="n">
        <v>0</v>
      </c>
      <c r="N697" s="81" t="n">
        <v>0.199512824</v>
      </c>
      <c r="O697" s="81" t="n">
        <v>-0.00697564706</v>
      </c>
      <c r="P697" s="81" t="n">
        <v>0.99999994</v>
      </c>
      <c r="Q697" s="81" t="n">
        <v>-0.141421363</v>
      </c>
      <c r="R697" s="81" t="n">
        <v>0.00986505486</v>
      </c>
      <c r="S697" s="81" t="n">
        <v>0.0705384314</v>
      </c>
      <c r="T697" s="81" t="n">
        <v>-12.9947968</v>
      </c>
      <c r="U697" s="80">
        <f>U684*'4 Transform Matrices'!Y698+V684*'4 Transform Matrices'!AC698+W684*'4 Transform Matrices'!AG698</f>
        <v/>
      </c>
      <c r="V697" s="80">
        <f>U684*'4 Transform Matrices'!Z698+V684*'4 Transform Matrices'!AD698+W684*'4 Transform Matrices'!AH698</f>
        <v/>
      </c>
      <c r="W697" s="80">
        <f>U684*'4 Transform Matrices'!AA698+V684*'4 Transform Matrices'!AE698+W684*'4 Transform Matrices'!AI698</f>
        <v/>
      </c>
      <c r="X697" s="80">
        <f>U684*'4 Transform Matrices'!AB698+V684*'4 Transform Matrices'!AF698+W684*'4 Transform Matrices'!AJ698+X684</f>
        <v/>
      </c>
      <c r="Y697" s="80">
        <f>Y684*'4 Transform Matrices'!Y698+Z684*'4 Transform Matrices'!AC698+AA684*'4 Transform Matrices'!AG698</f>
        <v/>
      </c>
      <c r="Z697" s="80">
        <f>Y684*'4 Transform Matrices'!Z698+Z684*'4 Transform Matrices'!AD698+AA684*'4 Transform Matrices'!AH698</f>
        <v/>
      </c>
      <c r="AA697" s="80">
        <f>Y684*'4 Transform Matrices'!AA698+Z684*'4 Transform Matrices'!AE698+AA684*'4 Transform Matrices'!AI698</f>
        <v/>
      </c>
      <c r="AB697" s="80">
        <f>Y684*'4 Transform Matrices'!AB698+Z684*'4 Transform Matrices'!AF698+AA684*'4 Transform Matrices'!AJ698+AB684</f>
        <v/>
      </c>
      <c r="AC697" s="80">
        <f>AC684*'4 Transform Matrices'!Y698+AD684*'4 Transform Matrices'!AC698+AE684*'4 Transform Matrices'!AG698</f>
        <v/>
      </c>
      <c r="AD697" s="80">
        <f>AC684*'4 Transform Matrices'!Z698+AD684*'4 Transform Matrices'!AD698+AE684*'4 Transform Matrices'!AH698</f>
        <v/>
      </c>
      <c r="AE697" s="80">
        <f>AC684*'4 Transform Matrices'!AA698+AD684*'4 Transform Matrices'!AE698+AE684*'4 Transform Matrices'!AI698</f>
        <v/>
      </c>
      <c r="AF697" s="80">
        <f>AC684*'4 Transform Matrices'!AB698+AD684*'4 Transform Matrices'!AF698+AE684*'4 Transform Matrices'!AJ698+AF684</f>
        <v/>
      </c>
      <c r="AG697" s="82">
        <f>MAX(ABS(I697-U697),ABS(J697-V697),ABS(K697-W697),ABS(L697-X697),ABS(M697-Y697),ABS(N697-Z697),ABS(O697-AA697),ABS(P697-AB697),ABS(Q697-AC697),ABS(R697-AD697),ABS(S697-AE697),ABS(T697-AF697))</f>
        <v/>
      </c>
      <c r="AI697" s="14" t="inlineStr"/>
    </row>
    <row r="698">
      <c r="A698" s="65" t="inlineStr">
        <is>
          <t>- Tow hook R</t>
        </is>
      </c>
      <c r="B698" s="52" t="inlineStr">
        <is>
          <t>TNK-15</t>
        </is>
      </c>
      <c r="C698" s="63" t="inlineStr">
        <is>
          <t>Cube</t>
        </is>
      </c>
      <c r="D698" s="52" t="inlineStr">
        <is>
          <t>TNK-01</t>
        </is>
      </c>
      <c r="E698" s="52" t="n">
        <v>2</v>
      </c>
      <c r="F698" s="54">
        <f>L698</f>
        <v/>
      </c>
      <c r="G698" s="54">
        <f>P698</f>
        <v/>
      </c>
      <c r="H698" s="54">
        <f>T698</f>
        <v/>
      </c>
      <c r="I698" s="81" t="n">
        <v>0.0848528072</v>
      </c>
      <c r="J698" s="81" t="n">
        <v>0</v>
      </c>
      <c r="K698" s="81" t="n">
        <v>0.141421363</v>
      </c>
      <c r="L698" s="81" t="n">
        <v>-20.3595123</v>
      </c>
      <c r="M698" s="81" t="n">
        <v>0</v>
      </c>
      <c r="N698" s="81" t="n">
        <v>0.119999997</v>
      </c>
      <c r="O698" s="81" t="n">
        <v>0</v>
      </c>
      <c r="P698" s="81" t="n">
        <v>0.199999988</v>
      </c>
      <c r="Q698" s="81" t="n">
        <v>-0.0848528072</v>
      </c>
      <c r="R698" s="81" t="n">
        <v>0</v>
      </c>
      <c r="S698" s="81" t="n">
        <v>0.141421363</v>
      </c>
      <c r="T698" s="81" t="n">
        <v>-13.2281418</v>
      </c>
      <c r="U698" s="80">
        <f>U684*'4 Transform Matrices'!Y699+V684*'4 Transform Matrices'!AC699+W684*'4 Transform Matrices'!AG699</f>
        <v/>
      </c>
      <c r="V698" s="80">
        <f>U684*'4 Transform Matrices'!Z699+V684*'4 Transform Matrices'!AD699+W684*'4 Transform Matrices'!AH699</f>
        <v/>
      </c>
      <c r="W698" s="80">
        <f>U684*'4 Transform Matrices'!AA699+V684*'4 Transform Matrices'!AE699+W684*'4 Transform Matrices'!AI699</f>
        <v/>
      </c>
      <c r="X698" s="80">
        <f>U684*'4 Transform Matrices'!AB699+V684*'4 Transform Matrices'!AF699+W684*'4 Transform Matrices'!AJ699+X684</f>
        <v/>
      </c>
      <c r="Y698" s="80">
        <f>Y684*'4 Transform Matrices'!Y699+Z684*'4 Transform Matrices'!AC699+AA684*'4 Transform Matrices'!AG699</f>
        <v/>
      </c>
      <c r="Z698" s="80">
        <f>Y684*'4 Transform Matrices'!Z699+Z684*'4 Transform Matrices'!AD699+AA684*'4 Transform Matrices'!AH699</f>
        <v/>
      </c>
      <c r="AA698" s="80">
        <f>Y684*'4 Transform Matrices'!AA699+Z684*'4 Transform Matrices'!AE699+AA684*'4 Transform Matrices'!AI699</f>
        <v/>
      </c>
      <c r="AB698" s="80">
        <f>Y684*'4 Transform Matrices'!AB699+Z684*'4 Transform Matrices'!AF699+AA684*'4 Transform Matrices'!AJ699+AB684</f>
        <v/>
      </c>
      <c r="AC698" s="80">
        <f>AC684*'4 Transform Matrices'!Y699+AD684*'4 Transform Matrices'!AC699+AE684*'4 Transform Matrices'!AG699</f>
        <v/>
      </c>
      <c r="AD698" s="80">
        <f>AC684*'4 Transform Matrices'!Z699+AD684*'4 Transform Matrices'!AD699+AE684*'4 Transform Matrices'!AH699</f>
        <v/>
      </c>
      <c r="AE698" s="80">
        <f>AC684*'4 Transform Matrices'!AA699+AD684*'4 Transform Matrices'!AE699+AE684*'4 Transform Matrices'!AI699</f>
        <v/>
      </c>
      <c r="AF698" s="80">
        <f>AC684*'4 Transform Matrices'!AB699+AD684*'4 Transform Matrices'!AF699+AE684*'4 Transform Matrices'!AJ699+AF684</f>
        <v/>
      </c>
      <c r="AG698" s="82">
        <f>MAX(ABS(I698-U698),ABS(J698-V698),ABS(K698-W698),ABS(L698-X698),ABS(M698-Y698),ABS(N698-Z698),ABS(O698-AA698),ABS(P698-AB698),ABS(Q698-AC698),ABS(R698-AD698),ABS(S698-AE698),ABS(T698-AF698))</f>
        <v/>
      </c>
      <c r="AI698" s="14" t="inlineStr"/>
    </row>
    <row r="699">
      <c r="A699" s="65" t="inlineStr">
        <is>
          <t>- Spare links R</t>
        </is>
      </c>
      <c r="B699" s="52" t="inlineStr">
        <is>
          <t>TNK-16</t>
        </is>
      </c>
      <c r="C699" s="63" t="inlineStr">
        <is>
          <t>Cube</t>
        </is>
      </c>
      <c r="D699" s="52" t="inlineStr">
        <is>
          <t>TNK-01</t>
        </is>
      </c>
      <c r="E699" s="52" t="n">
        <v>2</v>
      </c>
      <c r="F699" s="54">
        <f>L699</f>
        <v/>
      </c>
      <c r="G699" s="54">
        <f>P699</f>
        <v/>
      </c>
      <c r="H699" s="54">
        <f>T699</f>
        <v/>
      </c>
      <c r="I699" s="81" t="n">
        <v>0.353553385</v>
      </c>
      <c r="J699" s="81" t="n">
        <v>-0.0896508768</v>
      </c>
      <c r="K699" s="81" t="n">
        <v>0.038451381</v>
      </c>
      <c r="L699" s="81" t="n">
        <v>-20.2675877</v>
      </c>
      <c r="M699" s="81" t="n">
        <v>0</v>
      </c>
      <c r="N699" s="81" t="n">
        <v>0.271892339</v>
      </c>
      <c r="O699" s="81" t="n">
        <v>0.0253570955</v>
      </c>
      <c r="P699" s="81" t="n">
        <v>0.699999988</v>
      </c>
      <c r="Q699" s="81" t="n">
        <v>-0.353553385</v>
      </c>
      <c r="R699" s="81" t="n">
        <v>-0.0896508768</v>
      </c>
      <c r="S699" s="81" t="n">
        <v>0.038451381</v>
      </c>
      <c r="T699" s="81" t="n">
        <v>-13.4897709</v>
      </c>
      <c r="U699" s="80">
        <f>U684*'4 Transform Matrices'!Y700+V684*'4 Transform Matrices'!AC700+W684*'4 Transform Matrices'!AG700</f>
        <v/>
      </c>
      <c r="V699" s="80">
        <f>U684*'4 Transform Matrices'!Z700+V684*'4 Transform Matrices'!AD700+W684*'4 Transform Matrices'!AH700</f>
        <v/>
      </c>
      <c r="W699" s="80">
        <f>U684*'4 Transform Matrices'!AA700+V684*'4 Transform Matrices'!AE700+W684*'4 Transform Matrices'!AI700</f>
        <v/>
      </c>
      <c r="X699" s="80">
        <f>U684*'4 Transform Matrices'!AB700+V684*'4 Transform Matrices'!AF700+W684*'4 Transform Matrices'!AJ700+X684</f>
        <v/>
      </c>
      <c r="Y699" s="80">
        <f>Y684*'4 Transform Matrices'!Y700+Z684*'4 Transform Matrices'!AC700+AA684*'4 Transform Matrices'!AG700</f>
        <v/>
      </c>
      <c r="Z699" s="80">
        <f>Y684*'4 Transform Matrices'!Z700+Z684*'4 Transform Matrices'!AD700+AA684*'4 Transform Matrices'!AH700</f>
        <v/>
      </c>
      <c r="AA699" s="80">
        <f>Y684*'4 Transform Matrices'!AA700+Z684*'4 Transform Matrices'!AE700+AA684*'4 Transform Matrices'!AI700</f>
        <v/>
      </c>
      <c r="AB699" s="80">
        <f>Y684*'4 Transform Matrices'!AB700+Z684*'4 Transform Matrices'!AF700+AA684*'4 Transform Matrices'!AJ700+AB684</f>
        <v/>
      </c>
      <c r="AC699" s="80">
        <f>AC684*'4 Transform Matrices'!Y700+AD684*'4 Transform Matrices'!AC700+AE684*'4 Transform Matrices'!AG700</f>
        <v/>
      </c>
      <c r="AD699" s="80">
        <f>AC684*'4 Transform Matrices'!Z700+AD684*'4 Transform Matrices'!AD700+AE684*'4 Transform Matrices'!AH700</f>
        <v/>
      </c>
      <c r="AE699" s="80">
        <f>AC684*'4 Transform Matrices'!AA700+AD684*'4 Transform Matrices'!AE700+AE684*'4 Transform Matrices'!AI700</f>
        <v/>
      </c>
      <c r="AF699" s="80">
        <f>AC684*'4 Transform Matrices'!AB700+AD684*'4 Transform Matrices'!AF700+AE684*'4 Transform Matrices'!AJ700+AF684</f>
        <v/>
      </c>
      <c r="AG699" s="82">
        <f>MAX(ABS(I699-U699),ABS(J699-V699),ABS(K699-W699),ABS(L699-X699),ABS(M699-Y699),ABS(N699-Z699),ABS(O699-AA699),ABS(P699-AB699),ABS(Q699-AC699),ABS(R699-AD699),ABS(S699-AE699),ABS(T699-AF699))</f>
        <v/>
      </c>
      <c r="AI699" s="14" t="inlineStr"/>
    </row>
    <row r="700">
      <c r="A700" s="65" t="inlineStr">
        <is>
          <t>- Stowage box R</t>
        </is>
      </c>
      <c r="B700" s="52" t="inlineStr">
        <is>
          <t>TNK-17</t>
        </is>
      </c>
      <c r="C700" s="63" t="inlineStr">
        <is>
          <t>Cube</t>
        </is>
      </c>
      <c r="D700" s="52" t="inlineStr">
        <is>
          <t>TNK-01</t>
        </is>
      </c>
      <c r="E700" s="52" t="n">
        <v>2</v>
      </c>
      <c r="F700" s="54">
        <f>L700</f>
        <v/>
      </c>
      <c r="G700" s="54">
        <f>P700</f>
        <v/>
      </c>
      <c r="H700" s="54">
        <f>T700</f>
        <v/>
      </c>
      <c r="I700" s="81" t="n">
        <v>0.353553385</v>
      </c>
      <c r="J700" s="81" t="n">
        <v>0</v>
      </c>
      <c r="K700" s="81" t="n">
        <v>0.63639605</v>
      </c>
      <c r="L700" s="81" t="n">
        <v>-22.4242649</v>
      </c>
      <c r="M700" s="81" t="n">
        <v>0</v>
      </c>
      <c r="N700" s="81" t="n">
        <v>0.300000012</v>
      </c>
      <c r="O700" s="81" t="n">
        <v>0</v>
      </c>
      <c r="P700" s="81" t="n">
        <v>1.11999989</v>
      </c>
      <c r="Q700" s="81" t="n">
        <v>-0.353553385</v>
      </c>
      <c r="R700" s="81" t="n">
        <v>0</v>
      </c>
      <c r="S700" s="81" t="n">
        <v>0.63639605</v>
      </c>
      <c r="T700" s="81" t="n">
        <v>-14.7272081</v>
      </c>
      <c r="U700" s="80">
        <f>U684*'4 Transform Matrices'!Y701+V684*'4 Transform Matrices'!AC701+W684*'4 Transform Matrices'!AG701</f>
        <v/>
      </c>
      <c r="V700" s="80">
        <f>U684*'4 Transform Matrices'!Z701+V684*'4 Transform Matrices'!AD701+W684*'4 Transform Matrices'!AH701</f>
        <v/>
      </c>
      <c r="W700" s="80">
        <f>U684*'4 Transform Matrices'!AA701+V684*'4 Transform Matrices'!AE701+W684*'4 Transform Matrices'!AI701</f>
        <v/>
      </c>
      <c r="X700" s="80">
        <f>U684*'4 Transform Matrices'!AB701+V684*'4 Transform Matrices'!AF701+W684*'4 Transform Matrices'!AJ701+X684</f>
        <v/>
      </c>
      <c r="Y700" s="80">
        <f>Y684*'4 Transform Matrices'!Y701+Z684*'4 Transform Matrices'!AC701+AA684*'4 Transform Matrices'!AG701</f>
        <v/>
      </c>
      <c r="Z700" s="80">
        <f>Y684*'4 Transform Matrices'!Z701+Z684*'4 Transform Matrices'!AD701+AA684*'4 Transform Matrices'!AH701</f>
        <v/>
      </c>
      <c r="AA700" s="80">
        <f>Y684*'4 Transform Matrices'!AA701+Z684*'4 Transform Matrices'!AE701+AA684*'4 Transform Matrices'!AI701</f>
        <v/>
      </c>
      <c r="AB700" s="80">
        <f>Y684*'4 Transform Matrices'!AB701+Z684*'4 Transform Matrices'!AF701+AA684*'4 Transform Matrices'!AJ701+AB684</f>
        <v/>
      </c>
      <c r="AC700" s="80">
        <f>AC684*'4 Transform Matrices'!Y701+AD684*'4 Transform Matrices'!AC701+AE684*'4 Transform Matrices'!AG701</f>
        <v/>
      </c>
      <c r="AD700" s="80">
        <f>AC684*'4 Transform Matrices'!Z701+AD684*'4 Transform Matrices'!AD701+AE684*'4 Transform Matrices'!AH701</f>
        <v/>
      </c>
      <c r="AE700" s="80">
        <f>AC684*'4 Transform Matrices'!AA701+AD684*'4 Transform Matrices'!AE701+AE684*'4 Transform Matrices'!AI701</f>
        <v/>
      </c>
      <c r="AF700" s="80">
        <f>AC684*'4 Transform Matrices'!AB701+AD684*'4 Transform Matrices'!AF701+AE684*'4 Transform Matrices'!AJ701+AF684</f>
        <v/>
      </c>
      <c r="AG700" s="82">
        <f>MAX(ABS(I700-U700),ABS(J700-V700),ABS(K700-W700),ABS(L700-X700),ABS(M700-Y700),ABS(N700-Z700),ABS(O700-AA700),ABS(P700-AB700),ABS(Q700-AC700),ABS(R700-AD700),ABS(S700-AE700),ABS(T700-AF700))</f>
        <v/>
      </c>
      <c r="AI700" s="14" t="inlineStr"/>
    </row>
    <row r="701">
      <c r="A701" s="65" t="inlineStr">
        <is>
          <t>- Fender lamp R</t>
        </is>
      </c>
      <c r="B701" s="52" t="inlineStr">
        <is>
          <t>TNK-18</t>
        </is>
      </c>
      <c r="C701" s="63" t="inlineStr">
        <is>
          <t>Cube</t>
        </is>
      </c>
      <c r="D701" s="52" t="inlineStr">
        <is>
          <t>TNK-01</t>
        </is>
      </c>
      <c r="E701" s="52" t="n">
        <v>2</v>
      </c>
      <c r="F701" s="54">
        <f>L701</f>
        <v/>
      </c>
      <c r="G701" s="54">
        <f>P701</f>
        <v/>
      </c>
      <c r="H701" s="54">
        <f>T701</f>
        <v/>
      </c>
      <c r="I701" s="81" t="n">
        <v>0.0707106814</v>
      </c>
      <c r="J701" s="81" t="n">
        <v>0</v>
      </c>
      <c r="K701" s="81" t="n">
        <v>0.0707106814</v>
      </c>
      <c r="L701" s="81" t="n">
        <v>-20.8332748</v>
      </c>
      <c r="M701" s="81" t="n">
        <v>0</v>
      </c>
      <c r="N701" s="81" t="n">
        <v>0.07999999820000001</v>
      </c>
      <c r="O701" s="81" t="n">
        <v>0</v>
      </c>
      <c r="P701" s="81" t="n">
        <v>0.949999988</v>
      </c>
      <c r="Q701" s="81" t="n">
        <v>-0.0707106814</v>
      </c>
      <c r="R701" s="81" t="n">
        <v>0</v>
      </c>
      <c r="S701" s="81" t="n">
        <v>0.0707106814</v>
      </c>
      <c r="T701" s="81" t="n">
        <v>-12.9240856</v>
      </c>
      <c r="U701" s="80">
        <f>U684*'4 Transform Matrices'!Y702+V684*'4 Transform Matrices'!AC702+W684*'4 Transform Matrices'!AG702</f>
        <v/>
      </c>
      <c r="V701" s="80">
        <f>U684*'4 Transform Matrices'!Z702+V684*'4 Transform Matrices'!AD702+W684*'4 Transform Matrices'!AH702</f>
        <v/>
      </c>
      <c r="W701" s="80">
        <f>U684*'4 Transform Matrices'!AA702+V684*'4 Transform Matrices'!AE702+W684*'4 Transform Matrices'!AI702</f>
        <v/>
      </c>
      <c r="X701" s="80">
        <f>U684*'4 Transform Matrices'!AB702+V684*'4 Transform Matrices'!AF702+W684*'4 Transform Matrices'!AJ702+X684</f>
        <v/>
      </c>
      <c r="Y701" s="80">
        <f>Y684*'4 Transform Matrices'!Y702+Z684*'4 Transform Matrices'!AC702+AA684*'4 Transform Matrices'!AG702</f>
        <v/>
      </c>
      <c r="Z701" s="80">
        <f>Y684*'4 Transform Matrices'!Z702+Z684*'4 Transform Matrices'!AD702+AA684*'4 Transform Matrices'!AH702</f>
        <v/>
      </c>
      <c r="AA701" s="80">
        <f>Y684*'4 Transform Matrices'!AA702+Z684*'4 Transform Matrices'!AE702+AA684*'4 Transform Matrices'!AI702</f>
        <v/>
      </c>
      <c r="AB701" s="80">
        <f>Y684*'4 Transform Matrices'!AB702+Z684*'4 Transform Matrices'!AF702+AA684*'4 Transform Matrices'!AJ702+AB684</f>
        <v/>
      </c>
      <c r="AC701" s="80">
        <f>AC684*'4 Transform Matrices'!Y702+AD684*'4 Transform Matrices'!AC702+AE684*'4 Transform Matrices'!AG702</f>
        <v/>
      </c>
      <c r="AD701" s="80">
        <f>AC684*'4 Transform Matrices'!Z702+AD684*'4 Transform Matrices'!AD702+AE684*'4 Transform Matrices'!AH702</f>
        <v/>
      </c>
      <c r="AE701" s="80">
        <f>AC684*'4 Transform Matrices'!AA702+AD684*'4 Transform Matrices'!AE702+AE684*'4 Transform Matrices'!AI702</f>
        <v/>
      </c>
      <c r="AF701" s="80">
        <f>AC684*'4 Transform Matrices'!AB702+AD684*'4 Transform Matrices'!AF702+AE684*'4 Transform Matrices'!AJ702+AF684</f>
        <v/>
      </c>
      <c r="AG701" s="82">
        <f>MAX(ABS(I701-U701),ABS(J701-V701),ABS(K701-W701),ABS(L701-X701),ABS(M701-Y701),ABS(N701-Z701),ABS(O701-AA701),ABS(P701-AB701),ABS(Q701-AC701),ABS(R701-AD701),ABS(S701-AE701),ABS(T701-AF701))</f>
        <v/>
      </c>
      <c r="AI701" s="14" t="inlineStr"/>
    </row>
    <row r="702">
      <c r="A702" s="65" t="inlineStr">
        <is>
          <t>- Tail light R</t>
        </is>
      </c>
      <c r="B702" s="52" t="inlineStr">
        <is>
          <t>TNK-19</t>
        </is>
      </c>
      <c r="C702" s="63" t="inlineStr">
        <is>
          <t>Cube</t>
        </is>
      </c>
      <c r="D702" s="52" t="inlineStr">
        <is>
          <t>TNK-01</t>
        </is>
      </c>
      <c r="E702" s="52" t="n">
        <v>2</v>
      </c>
      <c r="F702" s="54">
        <f>L702</f>
        <v/>
      </c>
      <c r="G702" s="54">
        <f>P702</f>
        <v/>
      </c>
      <c r="H702" s="54">
        <f>T702</f>
        <v/>
      </c>
      <c r="I702" s="81" t="n">
        <v>0.098994948</v>
      </c>
      <c r="J702" s="81" t="n">
        <v>0</v>
      </c>
      <c r="K702" s="81" t="n">
        <v>0.0424264036</v>
      </c>
      <c r="L702" s="81" t="n">
        <v>-24.8849964</v>
      </c>
      <c r="M702" s="81" t="n">
        <v>0</v>
      </c>
      <c r="N702" s="81" t="n">
        <v>0.100000001</v>
      </c>
      <c r="O702" s="81" t="n">
        <v>0</v>
      </c>
      <c r="P702" s="81" t="n">
        <v>0.849999964</v>
      </c>
      <c r="Q702" s="81" t="n">
        <v>-0.098994948</v>
      </c>
      <c r="R702" s="81" t="n">
        <v>0</v>
      </c>
      <c r="S702" s="81" t="n">
        <v>0.0424264036</v>
      </c>
      <c r="T702" s="81" t="n">
        <v>-17.329361</v>
      </c>
      <c r="U702" s="80">
        <f>U684*'4 Transform Matrices'!Y703+V684*'4 Transform Matrices'!AC703+W684*'4 Transform Matrices'!AG703</f>
        <v/>
      </c>
      <c r="V702" s="80">
        <f>U684*'4 Transform Matrices'!Z703+V684*'4 Transform Matrices'!AD703+W684*'4 Transform Matrices'!AH703</f>
        <v/>
      </c>
      <c r="W702" s="80">
        <f>U684*'4 Transform Matrices'!AA703+V684*'4 Transform Matrices'!AE703+W684*'4 Transform Matrices'!AI703</f>
        <v/>
      </c>
      <c r="X702" s="80">
        <f>U684*'4 Transform Matrices'!AB703+V684*'4 Transform Matrices'!AF703+W684*'4 Transform Matrices'!AJ703+X684</f>
        <v/>
      </c>
      <c r="Y702" s="80">
        <f>Y684*'4 Transform Matrices'!Y703+Z684*'4 Transform Matrices'!AC703+AA684*'4 Transform Matrices'!AG703</f>
        <v/>
      </c>
      <c r="Z702" s="80">
        <f>Y684*'4 Transform Matrices'!Z703+Z684*'4 Transform Matrices'!AD703+AA684*'4 Transform Matrices'!AH703</f>
        <v/>
      </c>
      <c r="AA702" s="80">
        <f>Y684*'4 Transform Matrices'!AA703+Z684*'4 Transform Matrices'!AE703+AA684*'4 Transform Matrices'!AI703</f>
        <v/>
      </c>
      <c r="AB702" s="80">
        <f>Y684*'4 Transform Matrices'!AB703+Z684*'4 Transform Matrices'!AF703+AA684*'4 Transform Matrices'!AJ703+AB684</f>
        <v/>
      </c>
      <c r="AC702" s="80">
        <f>AC684*'4 Transform Matrices'!Y703+AD684*'4 Transform Matrices'!AC703+AE684*'4 Transform Matrices'!AG703</f>
        <v/>
      </c>
      <c r="AD702" s="80">
        <f>AC684*'4 Transform Matrices'!Z703+AD684*'4 Transform Matrices'!AD703+AE684*'4 Transform Matrices'!AH703</f>
        <v/>
      </c>
      <c r="AE702" s="80">
        <f>AC684*'4 Transform Matrices'!AA703+AD684*'4 Transform Matrices'!AE703+AE684*'4 Transform Matrices'!AI703</f>
        <v/>
      </c>
      <c r="AF702" s="80">
        <f>AC684*'4 Transform Matrices'!AB703+AD684*'4 Transform Matrices'!AF703+AE684*'4 Transform Matrices'!AJ703+AF684</f>
        <v/>
      </c>
      <c r="AG702" s="82">
        <f>MAX(ABS(I702-U702),ABS(J702-V702),ABS(K702-W702),ABS(L702-X702),ABS(M702-Y702),ABS(N702-Z702),ABS(O702-AA702),ABS(P702-AB702),ABS(Q702-AC702),ABS(R702-AD702),ABS(S702-AE702),ABS(T702-AF702))</f>
        <v/>
      </c>
      <c r="AI702" s="14" t="inlineStr"/>
    </row>
    <row r="703">
      <c r="A703" s="65" t="inlineStr">
        <is>
          <t>- Exhaust pipe L</t>
        </is>
      </c>
      <c r="B703" s="52" t="inlineStr">
        <is>
          <t>TNK-20</t>
        </is>
      </c>
      <c r="C703" s="58" t="inlineStr">
        <is>
          <t>Cylinder</t>
        </is>
      </c>
      <c r="D703" s="52" t="inlineStr">
        <is>
          <t>TNK-01</t>
        </is>
      </c>
      <c r="E703" s="52" t="n">
        <v>2</v>
      </c>
      <c r="F703" s="54">
        <f>L703</f>
        <v/>
      </c>
      <c r="G703" s="54">
        <f>P703</f>
        <v/>
      </c>
      <c r="H703" s="54">
        <f>T703</f>
        <v/>
      </c>
      <c r="I703" s="81" t="n">
        <v>0.0919238776</v>
      </c>
      <c r="J703" s="81" t="n">
        <v>0</v>
      </c>
      <c r="K703" s="81" t="n">
        <v>0.353553385</v>
      </c>
      <c r="L703" s="81" t="n">
        <v>-23.5556355</v>
      </c>
      <c r="M703" s="81" t="n">
        <v>0</v>
      </c>
      <c r="N703" s="81" t="n">
        <v>0.129999995</v>
      </c>
      <c r="O703" s="81" t="n">
        <v>0</v>
      </c>
      <c r="P703" s="81" t="n">
        <v>0.699999988</v>
      </c>
      <c r="Q703" s="81" t="n">
        <v>-0.0919238776</v>
      </c>
      <c r="R703" s="81" t="n">
        <v>0</v>
      </c>
      <c r="S703" s="81" t="n">
        <v>0.353553385</v>
      </c>
      <c r="T703" s="81" t="n">
        <v>-18.8284264</v>
      </c>
      <c r="U703" s="80">
        <f>U684*'4 Transform Matrices'!Y704+V684*'4 Transform Matrices'!AC704+W684*'4 Transform Matrices'!AG704</f>
        <v/>
      </c>
      <c r="V703" s="80">
        <f>U684*'4 Transform Matrices'!Z704+V684*'4 Transform Matrices'!AD704+W684*'4 Transform Matrices'!AH704</f>
        <v/>
      </c>
      <c r="W703" s="80">
        <f>U684*'4 Transform Matrices'!AA704+V684*'4 Transform Matrices'!AE704+W684*'4 Transform Matrices'!AI704</f>
        <v/>
      </c>
      <c r="X703" s="80">
        <f>U684*'4 Transform Matrices'!AB704+V684*'4 Transform Matrices'!AF704+W684*'4 Transform Matrices'!AJ704+X684</f>
        <v/>
      </c>
      <c r="Y703" s="80">
        <f>Y684*'4 Transform Matrices'!Y704+Z684*'4 Transform Matrices'!AC704+AA684*'4 Transform Matrices'!AG704</f>
        <v/>
      </c>
      <c r="Z703" s="80">
        <f>Y684*'4 Transform Matrices'!Z704+Z684*'4 Transform Matrices'!AD704+AA684*'4 Transform Matrices'!AH704</f>
        <v/>
      </c>
      <c r="AA703" s="80">
        <f>Y684*'4 Transform Matrices'!AA704+Z684*'4 Transform Matrices'!AE704+AA684*'4 Transform Matrices'!AI704</f>
        <v/>
      </c>
      <c r="AB703" s="80">
        <f>Y684*'4 Transform Matrices'!AB704+Z684*'4 Transform Matrices'!AF704+AA684*'4 Transform Matrices'!AJ704+AB684</f>
        <v/>
      </c>
      <c r="AC703" s="80">
        <f>AC684*'4 Transform Matrices'!Y704+AD684*'4 Transform Matrices'!AC704+AE684*'4 Transform Matrices'!AG704</f>
        <v/>
      </c>
      <c r="AD703" s="80">
        <f>AC684*'4 Transform Matrices'!Z704+AD684*'4 Transform Matrices'!AD704+AE684*'4 Transform Matrices'!AH704</f>
        <v/>
      </c>
      <c r="AE703" s="80">
        <f>AC684*'4 Transform Matrices'!AA704+AD684*'4 Transform Matrices'!AE704+AE684*'4 Transform Matrices'!AI704</f>
        <v/>
      </c>
      <c r="AF703" s="80">
        <f>AC684*'4 Transform Matrices'!AB704+AD684*'4 Transform Matrices'!AF704+AE684*'4 Transform Matrices'!AJ704+AF684</f>
        <v/>
      </c>
      <c r="AG703" s="82">
        <f>MAX(ABS(I703-U703),ABS(J703-V703),ABS(K703-W703),ABS(L703-X703),ABS(M703-Y703),ABS(N703-Z703),ABS(O703-AA703),ABS(P703-AB703),ABS(Q703-AC703),ABS(R703-AD703),ABS(S703-AE703),ABS(T703-AF703))</f>
        <v/>
      </c>
      <c r="AI703" s="14" t="inlineStr"/>
    </row>
    <row r="704">
      <c r="A704" s="65" t="inlineStr">
        <is>
          <t>- Front fender L</t>
        </is>
      </c>
      <c r="B704" s="52" t="inlineStr">
        <is>
          <t>TNK-21</t>
        </is>
      </c>
      <c r="C704" s="63" t="inlineStr">
        <is>
          <t>Cube</t>
        </is>
      </c>
      <c r="D704" s="52" t="inlineStr">
        <is>
          <t>TNK-01</t>
        </is>
      </c>
      <c r="E704" s="52" t="n">
        <v>2</v>
      </c>
      <c r="F704" s="54">
        <f>L704</f>
        <v/>
      </c>
      <c r="G704" s="54">
        <f>P704</f>
        <v/>
      </c>
      <c r="H704" s="54">
        <f>T704</f>
        <v/>
      </c>
      <c r="I704" s="81" t="n">
        <v>0.494974732</v>
      </c>
      <c r="J704" s="81" t="n">
        <v>0.00492051244</v>
      </c>
      <c r="K704" s="81" t="n">
        <v>0.910292745</v>
      </c>
      <c r="L704" s="81" t="n">
        <v>-19.4190598</v>
      </c>
      <c r="M704" s="81" t="n">
        <v>0</v>
      </c>
      <c r="N704" s="81" t="n">
        <v>0.0495134033</v>
      </c>
      <c r="O704" s="81" t="n">
        <v>-0.180925027</v>
      </c>
      <c r="P704" s="81" t="n">
        <v>0.879999936</v>
      </c>
      <c r="Q704" s="81" t="n">
        <v>-0.494974732</v>
      </c>
      <c r="R704" s="81" t="n">
        <v>0.00492051244</v>
      </c>
      <c r="S704" s="81" t="n">
        <v>0.910292745</v>
      </c>
      <c r="T704" s="81" t="n">
        <v>-14.9746952</v>
      </c>
      <c r="U704" s="80">
        <f>U684*'4 Transform Matrices'!Y705+V684*'4 Transform Matrices'!AC705+W684*'4 Transform Matrices'!AG705</f>
        <v/>
      </c>
      <c r="V704" s="80">
        <f>U684*'4 Transform Matrices'!Z705+V684*'4 Transform Matrices'!AD705+W684*'4 Transform Matrices'!AH705</f>
        <v/>
      </c>
      <c r="W704" s="80">
        <f>U684*'4 Transform Matrices'!AA705+V684*'4 Transform Matrices'!AE705+W684*'4 Transform Matrices'!AI705</f>
        <v/>
      </c>
      <c r="X704" s="80">
        <f>U684*'4 Transform Matrices'!AB705+V684*'4 Transform Matrices'!AF705+W684*'4 Transform Matrices'!AJ705+X684</f>
        <v/>
      </c>
      <c r="Y704" s="80">
        <f>Y684*'4 Transform Matrices'!Y705+Z684*'4 Transform Matrices'!AC705+AA684*'4 Transform Matrices'!AG705</f>
        <v/>
      </c>
      <c r="Z704" s="80">
        <f>Y684*'4 Transform Matrices'!Z705+Z684*'4 Transform Matrices'!AD705+AA684*'4 Transform Matrices'!AH705</f>
        <v/>
      </c>
      <c r="AA704" s="80">
        <f>Y684*'4 Transform Matrices'!AA705+Z684*'4 Transform Matrices'!AE705+AA684*'4 Transform Matrices'!AI705</f>
        <v/>
      </c>
      <c r="AB704" s="80">
        <f>Y684*'4 Transform Matrices'!AB705+Z684*'4 Transform Matrices'!AF705+AA684*'4 Transform Matrices'!AJ705+AB684</f>
        <v/>
      </c>
      <c r="AC704" s="80">
        <f>AC684*'4 Transform Matrices'!Y705+AD684*'4 Transform Matrices'!AC705+AE684*'4 Transform Matrices'!AG705</f>
        <v/>
      </c>
      <c r="AD704" s="80">
        <f>AC684*'4 Transform Matrices'!Z705+AD684*'4 Transform Matrices'!AD705+AE684*'4 Transform Matrices'!AH705</f>
        <v/>
      </c>
      <c r="AE704" s="80">
        <f>AC684*'4 Transform Matrices'!AA705+AD684*'4 Transform Matrices'!AE705+AE684*'4 Transform Matrices'!AI705</f>
        <v/>
      </c>
      <c r="AF704" s="80">
        <f>AC684*'4 Transform Matrices'!AB705+AD684*'4 Transform Matrices'!AF705+AE684*'4 Transform Matrices'!AJ705+AF684</f>
        <v/>
      </c>
      <c r="AG704" s="82">
        <f>MAX(ABS(I704-U704),ABS(J704-V704),ABS(K704-W704),ABS(L704-X704),ABS(M704-Y704),ABS(N704-Z704),ABS(O704-AA704),ABS(P704-AB704),ABS(Q704-AC704),ABS(R704-AD704),ABS(S704-AE704),ABS(T704-AF704))</f>
        <v/>
      </c>
      <c r="AI704" s="14" t="inlineStr"/>
    </row>
    <row r="705">
      <c r="A705" s="65" t="inlineStr">
        <is>
          <t>- Headlight housing L</t>
        </is>
      </c>
      <c r="B705" s="52" t="inlineStr">
        <is>
          <t>TNK-22</t>
        </is>
      </c>
      <c r="C705" s="63" t="inlineStr">
        <is>
          <t>Cube</t>
        </is>
      </c>
      <c r="D705" s="52" t="inlineStr">
        <is>
          <t>TNK-01</t>
        </is>
      </c>
      <c r="E705" s="52" t="n">
        <v>2</v>
      </c>
      <c r="F705" s="54">
        <f>L705</f>
        <v/>
      </c>
      <c r="G705" s="54">
        <f>P705</f>
        <v/>
      </c>
      <c r="H705" s="54">
        <f>T705</f>
        <v/>
      </c>
      <c r="I705" s="81" t="n">
        <v>0.212132037</v>
      </c>
      <c r="J705" s="81" t="n">
        <v>0.0108515602</v>
      </c>
      <c r="K705" s="81" t="n">
        <v>0.141076863</v>
      </c>
      <c r="L705" s="81" t="n">
        <v>-19.065506</v>
      </c>
      <c r="M705" s="81" t="n">
        <v>0</v>
      </c>
      <c r="N705" s="81" t="n">
        <v>0.219464093</v>
      </c>
      <c r="O705" s="81" t="n">
        <v>-0.0139512941</v>
      </c>
      <c r="P705" s="81" t="n">
        <v>0.99999994</v>
      </c>
      <c r="Q705" s="81" t="n">
        <v>-0.212132037</v>
      </c>
      <c r="R705" s="81" t="n">
        <v>0.0108515602</v>
      </c>
      <c r="S705" s="81" t="n">
        <v>0.141076863</v>
      </c>
      <c r="T705" s="81" t="n">
        <v>-14.6918526</v>
      </c>
      <c r="U705" s="80">
        <f>U684*'4 Transform Matrices'!Y706+V684*'4 Transform Matrices'!AC706+W684*'4 Transform Matrices'!AG706</f>
        <v/>
      </c>
      <c r="V705" s="80">
        <f>U684*'4 Transform Matrices'!Z706+V684*'4 Transform Matrices'!AD706+W684*'4 Transform Matrices'!AH706</f>
        <v/>
      </c>
      <c r="W705" s="80">
        <f>U684*'4 Transform Matrices'!AA706+V684*'4 Transform Matrices'!AE706+W684*'4 Transform Matrices'!AI706</f>
        <v/>
      </c>
      <c r="X705" s="80">
        <f>U684*'4 Transform Matrices'!AB706+V684*'4 Transform Matrices'!AF706+W684*'4 Transform Matrices'!AJ706+X684</f>
        <v/>
      </c>
      <c r="Y705" s="80">
        <f>Y684*'4 Transform Matrices'!Y706+Z684*'4 Transform Matrices'!AC706+AA684*'4 Transform Matrices'!AG706</f>
        <v/>
      </c>
      <c r="Z705" s="80">
        <f>Y684*'4 Transform Matrices'!Z706+Z684*'4 Transform Matrices'!AD706+AA684*'4 Transform Matrices'!AH706</f>
        <v/>
      </c>
      <c r="AA705" s="80">
        <f>Y684*'4 Transform Matrices'!AA706+Z684*'4 Transform Matrices'!AE706+AA684*'4 Transform Matrices'!AI706</f>
        <v/>
      </c>
      <c r="AB705" s="80">
        <f>Y684*'4 Transform Matrices'!AB706+Z684*'4 Transform Matrices'!AF706+AA684*'4 Transform Matrices'!AJ706+AB684</f>
        <v/>
      </c>
      <c r="AC705" s="80">
        <f>AC684*'4 Transform Matrices'!Y706+AD684*'4 Transform Matrices'!AC706+AE684*'4 Transform Matrices'!AG706</f>
        <v/>
      </c>
      <c r="AD705" s="80">
        <f>AC684*'4 Transform Matrices'!Z706+AD684*'4 Transform Matrices'!AD706+AE684*'4 Transform Matrices'!AH706</f>
        <v/>
      </c>
      <c r="AE705" s="80">
        <f>AC684*'4 Transform Matrices'!AA706+AD684*'4 Transform Matrices'!AE706+AE684*'4 Transform Matrices'!AI706</f>
        <v/>
      </c>
      <c r="AF705" s="80">
        <f>AC684*'4 Transform Matrices'!AB706+AD684*'4 Transform Matrices'!AF706+AE684*'4 Transform Matrices'!AJ706+AF684</f>
        <v/>
      </c>
      <c r="AG705" s="82">
        <f>MAX(ABS(I705-U705),ABS(J705-V705),ABS(K705-W705),ABS(L705-X705),ABS(M705-Y705),ABS(N705-Z705),ABS(O705-AA705),ABS(P705-AB705),ABS(Q705-AC705),ABS(R705-AD705),ABS(S705-AE705),ABS(T705-AF705))</f>
        <v/>
      </c>
      <c r="AI705" s="14" t="inlineStr"/>
    </row>
    <row r="706">
      <c r="A706" s="65" t="inlineStr">
        <is>
          <t>- Headlight lens L</t>
        </is>
      </c>
      <c r="B706" s="52" t="inlineStr">
        <is>
          <t>TNK-23</t>
        </is>
      </c>
      <c r="C706" s="59" t="inlineStr">
        <is>
          <t>Sphere</t>
        </is>
      </c>
      <c r="D706" s="52" t="inlineStr">
        <is>
          <t>TNK-01</t>
        </is>
      </c>
      <c r="E706" s="52" t="n">
        <v>2</v>
      </c>
      <c r="F706" s="54">
        <f>L706</f>
        <v/>
      </c>
      <c r="G706" s="54">
        <f>P706</f>
        <v/>
      </c>
      <c r="H706" s="54">
        <f>T706</f>
        <v/>
      </c>
      <c r="I706" s="81" t="n">
        <v>0.141421363</v>
      </c>
      <c r="J706" s="81" t="n">
        <v>0.00986505486</v>
      </c>
      <c r="K706" s="81" t="n">
        <v>0.0705384314</v>
      </c>
      <c r="L706" s="81" t="n">
        <v>-18.9947968</v>
      </c>
      <c r="M706" s="81" t="n">
        <v>0</v>
      </c>
      <c r="N706" s="81" t="n">
        <v>0.199512824</v>
      </c>
      <c r="O706" s="81" t="n">
        <v>-0.00697564706</v>
      </c>
      <c r="P706" s="81" t="n">
        <v>0.99999994</v>
      </c>
      <c r="Q706" s="81" t="n">
        <v>-0.141421363</v>
      </c>
      <c r="R706" s="81" t="n">
        <v>0.00986505486</v>
      </c>
      <c r="S706" s="81" t="n">
        <v>0.0705384314</v>
      </c>
      <c r="T706" s="81" t="n">
        <v>-14.6211414</v>
      </c>
      <c r="U706" s="80">
        <f>U684*'4 Transform Matrices'!Y707+V684*'4 Transform Matrices'!AC707+W684*'4 Transform Matrices'!AG707</f>
        <v/>
      </c>
      <c r="V706" s="80">
        <f>U684*'4 Transform Matrices'!Z707+V684*'4 Transform Matrices'!AD707+W684*'4 Transform Matrices'!AH707</f>
        <v/>
      </c>
      <c r="W706" s="80">
        <f>U684*'4 Transform Matrices'!AA707+V684*'4 Transform Matrices'!AE707+W684*'4 Transform Matrices'!AI707</f>
        <v/>
      </c>
      <c r="X706" s="80">
        <f>U684*'4 Transform Matrices'!AB707+V684*'4 Transform Matrices'!AF707+W684*'4 Transform Matrices'!AJ707+X684</f>
        <v/>
      </c>
      <c r="Y706" s="80">
        <f>Y684*'4 Transform Matrices'!Y707+Z684*'4 Transform Matrices'!AC707+AA684*'4 Transform Matrices'!AG707</f>
        <v/>
      </c>
      <c r="Z706" s="80">
        <f>Y684*'4 Transform Matrices'!Z707+Z684*'4 Transform Matrices'!AD707+AA684*'4 Transform Matrices'!AH707</f>
        <v/>
      </c>
      <c r="AA706" s="80">
        <f>Y684*'4 Transform Matrices'!AA707+Z684*'4 Transform Matrices'!AE707+AA684*'4 Transform Matrices'!AI707</f>
        <v/>
      </c>
      <c r="AB706" s="80">
        <f>Y684*'4 Transform Matrices'!AB707+Z684*'4 Transform Matrices'!AF707+AA684*'4 Transform Matrices'!AJ707+AB684</f>
        <v/>
      </c>
      <c r="AC706" s="80">
        <f>AC684*'4 Transform Matrices'!Y707+AD684*'4 Transform Matrices'!AC707+AE684*'4 Transform Matrices'!AG707</f>
        <v/>
      </c>
      <c r="AD706" s="80">
        <f>AC684*'4 Transform Matrices'!Z707+AD684*'4 Transform Matrices'!AD707+AE684*'4 Transform Matrices'!AH707</f>
        <v/>
      </c>
      <c r="AE706" s="80">
        <f>AC684*'4 Transform Matrices'!AA707+AD684*'4 Transform Matrices'!AE707+AE684*'4 Transform Matrices'!AI707</f>
        <v/>
      </c>
      <c r="AF706" s="80">
        <f>AC684*'4 Transform Matrices'!AB707+AD684*'4 Transform Matrices'!AF707+AE684*'4 Transform Matrices'!AJ707+AF684</f>
        <v/>
      </c>
      <c r="AG706" s="82">
        <f>MAX(ABS(I706-U706),ABS(J706-V706),ABS(K706-W706),ABS(L706-X706),ABS(M706-Y706),ABS(N706-Z706),ABS(O706-AA706),ABS(P706-AB706),ABS(Q706-AC706),ABS(R706-AD706),ABS(S706-AE706),ABS(T706-AF706))</f>
        <v/>
      </c>
      <c r="AI706" s="14" t="inlineStr"/>
    </row>
    <row r="707">
      <c r="A707" s="65" t="inlineStr">
        <is>
          <t>- Tow hook L</t>
        </is>
      </c>
      <c r="B707" s="52" t="inlineStr">
        <is>
          <t>TNK-24</t>
        </is>
      </c>
      <c r="C707" s="63" t="inlineStr">
        <is>
          <t>Cube</t>
        </is>
      </c>
      <c r="D707" s="52" t="inlineStr">
        <is>
          <t>TNK-01</t>
        </is>
      </c>
      <c r="E707" s="52" t="n">
        <v>2</v>
      </c>
      <c r="F707" s="54">
        <f>L707</f>
        <v/>
      </c>
      <c r="G707" s="54">
        <f>P707</f>
        <v/>
      </c>
      <c r="H707" s="54">
        <f>T707</f>
        <v/>
      </c>
      <c r="I707" s="81" t="n">
        <v>0.0848528072</v>
      </c>
      <c r="J707" s="81" t="n">
        <v>0</v>
      </c>
      <c r="K707" s="81" t="n">
        <v>0.141421363</v>
      </c>
      <c r="L707" s="81" t="n">
        <v>-19.2281418</v>
      </c>
      <c r="M707" s="81" t="n">
        <v>0</v>
      </c>
      <c r="N707" s="81" t="n">
        <v>0.119999997</v>
      </c>
      <c r="O707" s="81" t="n">
        <v>0</v>
      </c>
      <c r="P707" s="81" t="n">
        <v>0.199999988</v>
      </c>
      <c r="Q707" s="81" t="n">
        <v>-0.0848528072</v>
      </c>
      <c r="R707" s="81" t="n">
        <v>0</v>
      </c>
      <c r="S707" s="81" t="n">
        <v>0.141421363</v>
      </c>
      <c r="T707" s="81" t="n">
        <v>-14.3595123</v>
      </c>
      <c r="U707" s="80">
        <f>U684*'4 Transform Matrices'!Y708+V684*'4 Transform Matrices'!AC708+W684*'4 Transform Matrices'!AG708</f>
        <v/>
      </c>
      <c r="V707" s="80">
        <f>U684*'4 Transform Matrices'!Z708+V684*'4 Transform Matrices'!AD708+W684*'4 Transform Matrices'!AH708</f>
        <v/>
      </c>
      <c r="W707" s="80">
        <f>U684*'4 Transform Matrices'!AA708+V684*'4 Transform Matrices'!AE708+W684*'4 Transform Matrices'!AI708</f>
        <v/>
      </c>
      <c r="X707" s="80">
        <f>U684*'4 Transform Matrices'!AB708+V684*'4 Transform Matrices'!AF708+W684*'4 Transform Matrices'!AJ708+X684</f>
        <v/>
      </c>
      <c r="Y707" s="80">
        <f>Y684*'4 Transform Matrices'!Y708+Z684*'4 Transform Matrices'!AC708+AA684*'4 Transform Matrices'!AG708</f>
        <v/>
      </c>
      <c r="Z707" s="80">
        <f>Y684*'4 Transform Matrices'!Z708+Z684*'4 Transform Matrices'!AD708+AA684*'4 Transform Matrices'!AH708</f>
        <v/>
      </c>
      <c r="AA707" s="80">
        <f>Y684*'4 Transform Matrices'!AA708+Z684*'4 Transform Matrices'!AE708+AA684*'4 Transform Matrices'!AI708</f>
        <v/>
      </c>
      <c r="AB707" s="80">
        <f>Y684*'4 Transform Matrices'!AB708+Z684*'4 Transform Matrices'!AF708+AA684*'4 Transform Matrices'!AJ708+AB684</f>
        <v/>
      </c>
      <c r="AC707" s="80">
        <f>AC684*'4 Transform Matrices'!Y708+AD684*'4 Transform Matrices'!AC708+AE684*'4 Transform Matrices'!AG708</f>
        <v/>
      </c>
      <c r="AD707" s="80">
        <f>AC684*'4 Transform Matrices'!Z708+AD684*'4 Transform Matrices'!AD708+AE684*'4 Transform Matrices'!AH708</f>
        <v/>
      </c>
      <c r="AE707" s="80">
        <f>AC684*'4 Transform Matrices'!AA708+AD684*'4 Transform Matrices'!AE708+AE684*'4 Transform Matrices'!AI708</f>
        <v/>
      </c>
      <c r="AF707" s="80">
        <f>AC684*'4 Transform Matrices'!AB708+AD684*'4 Transform Matrices'!AF708+AE684*'4 Transform Matrices'!AJ708+AF684</f>
        <v/>
      </c>
      <c r="AG707" s="82">
        <f>MAX(ABS(I707-U707),ABS(J707-V707),ABS(K707-W707),ABS(L707-X707),ABS(M707-Y707),ABS(N707-Z707),ABS(O707-AA707),ABS(P707-AB707),ABS(Q707-AC707),ABS(R707-AD707),ABS(S707-AE707),ABS(T707-AF707))</f>
        <v/>
      </c>
      <c r="AI707" s="14" t="inlineStr"/>
    </row>
    <row r="708">
      <c r="A708" s="65" t="inlineStr">
        <is>
          <t>- Spare links L</t>
        </is>
      </c>
      <c r="B708" s="52" t="inlineStr">
        <is>
          <t>TNK-25</t>
        </is>
      </c>
      <c r="C708" s="63" t="inlineStr">
        <is>
          <t>Cube</t>
        </is>
      </c>
      <c r="D708" s="52" t="inlineStr">
        <is>
          <t>TNK-01</t>
        </is>
      </c>
      <c r="E708" s="52" t="n">
        <v>2</v>
      </c>
      <c r="F708" s="54">
        <f>L708</f>
        <v/>
      </c>
      <c r="G708" s="54">
        <f>P708</f>
        <v/>
      </c>
      <c r="H708" s="54">
        <f>T708</f>
        <v/>
      </c>
      <c r="I708" s="81" t="n">
        <v>0.353553385</v>
      </c>
      <c r="J708" s="81" t="n">
        <v>-0.0896508768</v>
      </c>
      <c r="K708" s="81" t="n">
        <v>0.038451381</v>
      </c>
      <c r="L708" s="81" t="n">
        <v>-19.4897709</v>
      </c>
      <c r="M708" s="81" t="n">
        <v>0</v>
      </c>
      <c r="N708" s="81" t="n">
        <v>0.271892339</v>
      </c>
      <c r="O708" s="81" t="n">
        <v>0.0253570955</v>
      </c>
      <c r="P708" s="81" t="n">
        <v>0.699999988</v>
      </c>
      <c r="Q708" s="81" t="n">
        <v>-0.353553385</v>
      </c>
      <c r="R708" s="81" t="n">
        <v>-0.0896508768</v>
      </c>
      <c r="S708" s="81" t="n">
        <v>0.038451381</v>
      </c>
      <c r="T708" s="81" t="n">
        <v>-14.2675886</v>
      </c>
      <c r="U708" s="80">
        <f>U684*'4 Transform Matrices'!Y709+V684*'4 Transform Matrices'!AC709+W684*'4 Transform Matrices'!AG709</f>
        <v/>
      </c>
      <c r="V708" s="80">
        <f>U684*'4 Transform Matrices'!Z709+V684*'4 Transform Matrices'!AD709+W684*'4 Transform Matrices'!AH709</f>
        <v/>
      </c>
      <c r="W708" s="80">
        <f>U684*'4 Transform Matrices'!AA709+V684*'4 Transform Matrices'!AE709+W684*'4 Transform Matrices'!AI709</f>
        <v/>
      </c>
      <c r="X708" s="80">
        <f>U684*'4 Transform Matrices'!AB709+V684*'4 Transform Matrices'!AF709+W684*'4 Transform Matrices'!AJ709+X684</f>
        <v/>
      </c>
      <c r="Y708" s="80">
        <f>Y684*'4 Transform Matrices'!Y709+Z684*'4 Transform Matrices'!AC709+AA684*'4 Transform Matrices'!AG709</f>
        <v/>
      </c>
      <c r="Z708" s="80">
        <f>Y684*'4 Transform Matrices'!Z709+Z684*'4 Transform Matrices'!AD709+AA684*'4 Transform Matrices'!AH709</f>
        <v/>
      </c>
      <c r="AA708" s="80">
        <f>Y684*'4 Transform Matrices'!AA709+Z684*'4 Transform Matrices'!AE709+AA684*'4 Transform Matrices'!AI709</f>
        <v/>
      </c>
      <c r="AB708" s="80">
        <f>Y684*'4 Transform Matrices'!AB709+Z684*'4 Transform Matrices'!AF709+AA684*'4 Transform Matrices'!AJ709+AB684</f>
        <v/>
      </c>
      <c r="AC708" s="80">
        <f>AC684*'4 Transform Matrices'!Y709+AD684*'4 Transform Matrices'!AC709+AE684*'4 Transform Matrices'!AG709</f>
        <v/>
      </c>
      <c r="AD708" s="80">
        <f>AC684*'4 Transform Matrices'!Z709+AD684*'4 Transform Matrices'!AD709+AE684*'4 Transform Matrices'!AH709</f>
        <v/>
      </c>
      <c r="AE708" s="80">
        <f>AC684*'4 Transform Matrices'!AA709+AD684*'4 Transform Matrices'!AE709+AE684*'4 Transform Matrices'!AI709</f>
        <v/>
      </c>
      <c r="AF708" s="80">
        <f>AC684*'4 Transform Matrices'!AB709+AD684*'4 Transform Matrices'!AF709+AE684*'4 Transform Matrices'!AJ709+AF684</f>
        <v/>
      </c>
      <c r="AG708" s="82">
        <f>MAX(ABS(I708-U708),ABS(J708-V708),ABS(K708-W708),ABS(L708-X708),ABS(M708-Y708),ABS(N708-Z708),ABS(O708-AA708),ABS(P708-AB708),ABS(Q708-AC708),ABS(R708-AD708),ABS(S708-AE708),ABS(T708-AF708))</f>
        <v/>
      </c>
      <c r="AI708" s="14" t="inlineStr"/>
    </row>
    <row r="709">
      <c r="A709" s="65" t="inlineStr">
        <is>
          <t>- Stowage box L</t>
        </is>
      </c>
      <c r="B709" s="52" t="inlineStr">
        <is>
          <t>TNK-26</t>
        </is>
      </c>
      <c r="C709" s="63" t="inlineStr">
        <is>
          <t>Cube</t>
        </is>
      </c>
      <c r="D709" s="52" t="inlineStr">
        <is>
          <t>TNK-01</t>
        </is>
      </c>
      <c r="E709" s="52" t="n">
        <v>2</v>
      </c>
      <c r="F709" s="54">
        <f>L709</f>
        <v/>
      </c>
      <c r="G709" s="54">
        <f>P709</f>
        <v/>
      </c>
      <c r="H709" s="54">
        <f>T709</f>
        <v/>
      </c>
      <c r="I709" s="81" t="n">
        <v>0.353553385</v>
      </c>
      <c r="J709" s="81" t="n">
        <v>0</v>
      </c>
      <c r="K709" s="81" t="n">
        <v>0.63639605</v>
      </c>
      <c r="L709" s="81" t="n">
        <v>-20.7272072</v>
      </c>
      <c r="M709" s="81" t="n">
        <v>0</v>
      </c>
      <c r="N709" s="81" t="n">
        <v>0.300000012</v>
      </c>
      <c r="O709" s="81" t="n">
        <v>0</v>
      </c>
      <c r="P709" s="81" t="n">
        <v>1.11999989</v>
      </c>
      <c r="Q709" s="81" t="n">
        <v>-0.353553385</v>
      </c>
      <c r="R709" s="81" t="n">
        <v>0</v>
      </c>
      <c r="S709" s="81" t="n">
        <v>0.63639605</v>
      </c>
      <c r="T709" s="81" t="n">
        <v>-16.4242649</v>
      </c>
      <c r="U709" s="80">
        <f>U684*'4 Transform Matrices'!Y710+V684*'4 Transform Matrices'!AC710+W684*'4 Transform Matrices'!AG710</f>
        <v/>
      </c>
      <c r="V709" s="80">
        <f>U684*'4 Transform Matrices'!Z710+V684*'4 Transform Matrices'!AD710+W684*'4 Transform Matrices'!AH710</f>
        <v/>
      </c>
      <c r="W709" s="80">
        <f>U684*'4 Transform Matrices'!AA710+V684*'4 Transform Matrices'!AE710+W684*'4 Transform Matrices'!AI710</f>
        <v/>
      </c>
      <c r="X709" s="80">
        <f>U684*'4 Transform Matrices'!AB710+V684*'4 Transform Matrices'!AF710+W684*'4 Transform Matrices'!AJ710+X684</f>
        <v/>
      </c>
      <c r="Y709" s="80">
        <f>Y684*'4 Transform Matrices'!Y710+Z684*'4 Transform Matrices'!AC710+AA684*'4 Transform Matrices'!AG710</f>
        <v/>
      </c>
      <c r="Z709" s="80">
        <f>Y684*'4 Transform Matrices'!Z710+Z684*'4 Transform Matrices'!AD710+AA684*'4 Transform Matrices'!AH710</f>
        <v/>
      </c>
      <c r="AA709" s="80">
        <f>Y684*'4 Transform Matrices'!AA710+Z684*'4 Transform Matrices'!AE710+AA684*'4 Transform Matrices'!AI710</f>
        <v/>
      </c>
      <c r="AB709" s="80">
        <f>Y684*'4 Transform Matrices'!AB710+Z684*'4 Transform Matrices'!AF710+AA684*'4 Transform Matrices'!AJ710+AB684</f>
        <v/>
      </c>
      <c r="AC709" s="80">
        <f>AC684*'4 Transform Matrices'!Y710+AD684*'4 Transform Matrices'!AC710+AE684*'4 Transform Matrices'!AG710</f>
        <v/>
      </c>
      <c r="AD709" s="80">
        <f>AC684*'4 Transform Matrices'!Z710+AD684*'4 Transform Matrices'!AD710+AE684*'4 Transform Matrices'!AH710</f>
        <v/>
      </c>
      <c r="AE709" s="80">
        <f>AC684*'4 Transform Matrices'!AA710+AD684*'4 Transform Matrices'!AE710+AE684*'4 Transform Matrices'!AI710</f>
        <v/>
      </c>
      <c r="AF709" s="80">
        <f>AC684*'4 Transform Matrices'!AB710+AD684*'4 Transform Matrices'!AF710+AE684*'4 Transform Matrices'!AJ710+AF684</f>
        <v/>
      </c>
      <c r="AG709" s="82">
        <f>MAX(ABS(I709-U709),ABS(J709-V709),ABS(K709-W709),ABS(L709-X709),ABS(M709-Y709),ABS(N709-Z709),ABS(O709-AA709),ABS(P709-AB709),ABS(Q709-AC709),ABS(R709-AD709),ABS(S709-AE709),ABS(T709-AF709))</f>
        <v/>
      </c>
      <c r="AI709" s="14" t="inlineStr"/>
    </row>
    <row r="710">
      <c r="A710" s="65" t="inlineStr">
        <is>
          <t>- Fender lamp L</t>
        </is>
      </c>
      <c r="B710" s="52" t="inlineStr">
        <is>
          <t>TNK-27</t>
        </is>
      </c>
      <c r="C710" s="63" t="inlineStr">
        <is>
          <t>Cube</t>
        </is>
      </c>
      <c r="D710" s="52" t="inlineStr">
        <is>
          <t>TNK-01</t>
        </is>
      </c>
      <c r="E710" s="52" t="n">
        <v>2</v>
      </c>
      <c r="F710" s="54">
        <f>L710</f>
        <v/>
      </c>
      <c r="G710" s="54">
        <f>P710</f>
        <v/>
      </c>
      <c r="H710" s="54">
        <f>T710</f>
        <v/>
      </c>
      <c r="I710" s="81" t="n">
        <v>0.0707106814</v>
      </c>
      <c r="J710" s="81" t="n">
        <v>0</v>
      </c>
      <c r="K710" s="81" t="n">
        <v>0.0707106814</v>
      </c>
      <c r="L710" s="81" t="n">
        <v>-18.9240856</v>
      </c>
      <c r="M710" s="81" t="n">
        <v>0</v>
      </c>
      <c r="N710" s="81" t="n">
        <v>0.07999999820000001</v>
      </c>
      <c r="O710" s="81" t="n">
        <v>0</v>
      </c>
      <c r="P710" s="81" t="n">
        <v>0.949999988</v>
      </c>
      <c r="Q710" s="81" t="n">
        <v>-0.0707106814</v>
      </c>
      <c r="R710" s="81" t="n">
        <v>0</v>
      </c>
      <c r="S710" s="81" t="n">
        <v>0.0707106814</v>
      </c>
      <c r="T710" s="81" t="n">
        <v>-14.8332739</v>
      </c>
      <c r="U710" s="80">
        <f>U684*'4 Transform Matrices'!Y711+V684*'4 Transform Matrices'!AC711+W684*'4 Transform Matrices'!AG711</f>
        <v/>
      </c>
      <c r="V710" s="80">
        <f>U684*'4 Transform Matrices'!Z711+V684*'4 Transform Matrices'!AD711+W684*'4 Transform Matrices'!AH711</f>
        <v/>
      </c>
      <c r="W710" s="80">
        <f>U684*'4 Transform Matrices'!AA711+V684*'4 Transform Matrices'!AE711+W684*'4 Transform Matrices'!AI711</f>
        <v/>
      </c>
      <c r="X710" s="80">
        <f>U684*'4 Transform Matrices'!AB711+V684*'4 Transform Matrices'!AF711+W684*'4 Transform Matrices'!AJ711+X684</f>
        <v/>
      </c>
      <c r="Y710" s="80">
        <f>Y684*'4 Transform Matrices'!Y711+Z684*'4 Transform Matrices'!AC711+AA684*'4 Transform Matrices'!AG711</f>
        <v/>
      </c>
      <c r="Z710" s="80">
        <f>Y684*'4 Transform Matrices'!Z711+Z684*'4 Transform Matrices'!AD711+AA684*'4 Transform Matrices'!AH711</f>
        <v/>
      </c>
      <c r="AA710" s="80">
        <f>Y684*'4 Transform Matrices'!AA711+Z684*'4 Transform Matrices'!AE711+AA684*'4 Transform Matrices'!AI711</f>
        <v/>
      </c>
      <c r="AB710" s="80">
        <f>Y684*'4 Transform Matrices'!AB711+Z684*'4 Transform Matrices'!AF711+AA684*'4 Transform Matrices'!AJ711+AB684</f>
        <v/>
      </c>
      <c r="AC710" s="80">
        <f>AC684*'4 Transform Matrices'!Y711+AD684*'4 Transform Matrices'!AC711+AE684*'4 Transform Matrices'!AG711</f>
        <v/>
      </c>
      <c r="AD710" s="80">
        <f>AC684*'4 Transform Matrices'!Z711+AD684*'4 Transform Matrices'!AD711+AE684*'4 Transform Matrices'!AH711</f>
        <v/>
      </c>
      <c r="AE710" s="80">
        <f>AC684*'4 Transform Matrices'!AA711+AD684*'4 Transform Matrices'!AE711+AE684*'4 Transform Matrices'!AI711</f>
        <v/>
      </c>
      <c r="AF710" s="80">
        <f>AC684*'4 Transform Matrices'!AB711+AD684*'4 Transform Matrices'!AF711+AE684*'4 Transform Matrices'!AJ711+AF684</f>
        <v/>
      </c>
      <c r="AG710" s="82">
        <f>MAX(ABS(I710-U710),ABS(J710-V710),ABS(K710-W710),ABS(L710-X710),ABS(M710-Y710),ABS(N710-Z710),ABS(O710-AA710),ABS(P710-AB710),ABS(Q710-AC710),ABS(R710-AD710),ABS(S710-AE710),ABS(T710-AF710))</f>
        <v/>
      </c>
      <c r="AI710" s="14" t="inlineStr"/>
    </row>
    <row r="711">
      <c r="A711" s="65" t="inlineStr">
        <is>
          <t>- Tail light L</t>
        </is>
      </c>
      <c r="B711" s="52" t="inlineStr">
        <is>
          <t>TNK-28</t>
        </is>
      </c>
      <c r="C711" s="63" t="inlineStr">
        <is>
          <t>Cube</t>
        </is>
      </c>
      <c r="D711" s="52" t="inlineStr">
        <is>
          <t>TNK-01</t>
        </is>
      </c>
      <c r="E711" s="52" t="n">
        <v>2</v>
      </c>
      <c r="F711" s="54">
        <f>L711</f>
        <v/>
      </c>
      <c r="G711" s="54">
        <f>P711</f>
        <v/>
      </c>
      <c r="H711" s="54">
        <f>T711</f>
        <v/>
      </c>
      <c r="I711" s="81" t="n">
        <v>0.098994948</v>
      </c>
      <c r="J711" s="81" t="n">
        <v>0</v>
      </c>
      <c r="K711" s="81" t="n">
        <v>0.0424264036</v>
      </c>
      <c r="L711" s="81" t="n">
        <v>-23.329361</v>
      </c>
      <c r="M711" s="81" t="n">
        <v>0</v>
      </c>
      <c r="N711" s="81" t="n">
        <v>0.100000001</v>
      </c>
      <c r="O711" s="81" t="n">
        <v>0</v>
      </c>
      <c r="P711" s="81" t="n">
        <v>0.849999964</v>
      </c>
      <c r="Q711" s="81" t="n">
        <v>-0.098994948</v>
      </c>
      <c r="R711" s="81" t="n">
        <v>0</v>
      </c>
      <c r="S711" s="81" t="n">
        <v>0.0424264036</v>
      </c>
      <c r="T711" s="81" t="n">
        <v>-18.8849964</v>
      </c>
      <c r="U711" s="80">
        <f>U684*'4 Transform Matrices'!Y712+V684*'4 Transform Matrices'!AC712+W684*'4 Transform Matrices'!AG712</f>
        <v/>
      </c>
      <c r="V711" s="80">
        <f>U684*'4 Transform Matrices'!Z712+V684*'4 Transform Matrices'!AD712+W684*'4 Transform Matrices'!AH712</f>
        <v/>
      </c>
      <c r="W711" s="80">
        <f>U684*'4 Transform Matrices'!AA712+V684*'4 Transform Matrices'!AE712+W684*'4 Transform Matrices'!AI712</f>
        <v/>
      </c>
      <c r="X711" s="80">
        <f>U684*'4 Transform Matrices'!AB712+V684*'4 Transform Matrices'!AF712+W684*'4 Transform Matrices'!AJ712+X684</f>
        <v/>
      </c>
      <c r="Y711" s="80">
        <f>Y684*'4 Transform Matrices'!Y712+Z684*'4 Transform Matrices'!AC712+AA684*'4 Transform Matrices'!AG712</f>
        <v/>
      </c>
      <c r="Z711" s="80">
        <f>Y684*'4 Transform Matrices'!Z712+Z684*'4 Transform Matrices'!AD712+AA684*'4 Transform Matrices'!AH712</f>
        <v/>
      </c>
      <c r="AA711" s="80">
        <f>Y684*'4 Transform Matrices'!AA712+Z684*'4 Transform Matrices'!AE712+AA684*'4 Transform Matrices'!AI712</f>
        <v/>
      </c>
      <c r="AB711" s="80">
        <f>Y684*'4 Transform Matrices'!AB712+Z684*'4 Transform Matrices'!AF712+AA684*'4 Transform Matrices'!AJ712+AB684</f>
        <v/>
      </c>
      <c r="AC711" s="80">
        <f>AC684*'4 Transform Matrices'!Y712+AD684*'4 Transform Matrices'!AC712+AE684*'4 Transform Matrices'!AG712</f>
        <v/>
      </c>
      <c r="AD711" s="80">
        <f>AC684*'4 Transform Matrices'!Z712+AD684*'4 Transform Matrices'!AD712+AE684*'4 Transform Matrices'!AH712</f>
        <v/>
      </c>
      <c r="AE711" s="80">
        <f>AC684*'4 Transform Matrices'!AA712+AD684*'4 Transform Matrices'!AE712+AE684*'4 Transform Matrices'!AI712</f>
        <v/>
      </c>
      <c r="AF711" s="80">
        <f>AC684*'4 Transform Matrices'!AB712+AD684*'4 Transform Matrices'!AF712+AE684*'4 Transform Matrices'!AJ712+AF684</f>
        <v/>
      </c>
      <c r="AG711" s="82">
        <f>MAX(ABS(I711-U711),ABS(J711-V711),ABS(K711-W711),ABS(L711-X711),ABS(M711-Y711),ABS(N711-Z711),ABS(O711-AA711),ABS(P711-AB711),ABS(Q711-AC711),ABS(R711-AD711),ABS(S711-AE711),ABS(T711-AF711))</f>
        <v/>
      </c>
      <c r="AI711" s="14" t="inlineStr"/>
    </row>
    <row r="712">
      <c r="A712" s="65" t="inlineStr">
        <is>
          <t>- Side skirt</t>
        </is>
      </c>
      <c r="B712" s="52" t="inlineStr">
        <is>
          <t>TNK-29</t>
        </is>
      </c>
      <c r="C712" s="63" t="inlineStr">
        <is>
          <t>Cube</t>
        </is>
      </c>
      <c r="D712" s="52" t="inlineStr">
        <is>
          <t>TNK-01</t>
        </is>
      </c>
      <c r="E712" s="52" t="n">
        <v>2</v>
      </c>
      <c r="F712" s="54">
        <f>L712</f>
        <v/>
      </c>
      <c r="G712" s="54">
        <f>P712</f>
        <v/>
      </c>
      <c r="H712" s="54">
        <f>T712</f>
        <v/>
      </c>
      <c r="I712" s="81" t="n">
        <v>0.049497474</v>
      </c>
      <c r="J712" s="81" t="n">
        <v>0</v>
      </c>
      <c r="K712" s="81" t="n">
        <v>0.848528147</v>
      </c>
      <c r="L712" s="81" t="n">
        <v>-24.453661</v>
      </c>
      <c r="M712" s="81" t="n">
        <v>0</v>
      </c>
      <c r="N712" s="81" t="n">
        <v>0.5</v>
      </c>
      <c r="O712" s="81" t="n">
        <v>0</v>
      </c>
      <c r="P712" s="81" t="n">
        <v>0.649999976</v>
      </c>
      <c r="Q712" s="81" t="n">
        <v>-0.049497474</v>
      </c>
      <c r="R712" s="81" t="n">
        <v>0</v>
      </c>
      <c r="S712" s="81" t="n">
        <v>0.848528147</v>
      </c>
      <c r="T712" s="81" t="n">
        <v>-16.3747673</v>
      </c>
      <c r="U712" s="80">
        <f>U684*'4 Transform Matrices'!Y713+V684*'4 Transform Matrices'!AC713+W684*'4 Transform Matrices'!AG713</f>
        <v/>
      </c>
      <c r="V712" s="80">
        <f>U684*'4 Transform Matrices'!Z713+V684*'4 Transform Matrices'!AD713+W684*'4 Transform Matrices'!AH713</f>
        <v/>
      </c>
      <c r="W712" s="80">
        <f>U684*'4 Transform Matrices'!AA713+V684*'4 Transform Matrices'!AE713+W684*'4 Transform Matrices'!AI713</f>
        <v/>
      </c>
      <c r="X712" s="80">
        <f>U684*'4 Transform Matrices'!AB713+V684*'4 Transform Matrices'!AF713+W684*'4 Transform Matrices'!AJ713+X684</f>
        <v/>
      </c>
      <c r="Y712" s="80">
        <f>Y684*'4 Transform Matrices'!Y713+Z684*'4 Transform Matrices'!AC713+AA684*'4 Transform Matrices'!AG713</f>
        <v/>
      </c>
      <c r="Z712" s="80">
        <f>Y684*'4 Transform Matrices'!Z713+Z684*'4 Transform Matrices'!AD713+AA684*'4 Transform Matrices'!AH713</f>
        <v/>
      </c>
      <c r="AA712" s="80">
        <f>Y684*'4 Transform Matrices'!AA713+Z684*'4 Transform Matrices'!AE713+AA684*'4 Transform Matrices'!AI713</f>
        <v/>
      </c>
      <c r="AB712" s="80">
        <f>Y684*'4 Transform Matrices'!AB713+Z684*'4 Transform Matrices'!AF713+AA684*'4 Transform Matrices'!AJ713+AB684</f>
        <v/>
      </c>
      <c r="AC712" s="80">
        <f>AC684*'4 Transform Matrices'!Y713+AD684*'4 Transform Matrices'!AC713+AE684*'4 Transform Matrices'!AG713</f>
        <v/>
      </c>
      <c r="AD712" s="80">
        <f>AC684*'4 Transform Matrices'!Z713+AD684*'4 Transform Matrices'!AD713+AE684*'4 Transform Matrices'!AH713</f>
        <v/>
      </c>
      <c r="AE712" s="80">
        <f>AC684*'4 Transform Matrices'!AA713+AD684*'4 Transform Matrices'!AE713+AE684*'4 Transform Matrices'!AI713</f>
        <v/>
      </c>
      <c r="AF712" s="80">
        <f>AC684*'4 Transform Matrices'!AB713+AD684*'4 Transform Matrices'!AF713+AE684*'4 Transform Matrices'!AJ713+AF684</f>
        <v/>
      </c>
      <c r="AG712" s="82">
        <f>MAX(ABS(I712-U712),ABS(J712-V712),ABS(K712-W712),ABS(L712-X712),ABS(M712-Y712),ABS(N712-Z712),ABS(O712-AA712),ABS(P712-AB712),ABS(Q712-AC712),ABS(R712-AD712),ABS(S712-AE712),ABS(T712-AF712))</f>
        <v/>
      </c>
      <c r="AI712" s="14" t="inlineStr"/>
    </row>
    <row r="713">
      <c r="A713" s="65" t="inlineStr">
        <is>
          <t>- Side skirt</t>
        </is>
      </c>
      <c r="B713" s="52" t="inlineStr">
        <is>
          <t>TNK-30</t>
        </is>
      </c>
      <c r="C713" s="63" t="inlineStr">
        <is>
          <t>Cube</t>
        </is>
      </c>
      <c r="D713" s="52" t="inlineStr">
        <is>
          <t>TNK-01</t>
        </is>
      </c>
      <c r="E713" s="52" t="n">
        <v>2</v>
      </c>
      <c r="F713" s="54">
        <f>L713</f>
        <v/>
      </c>
      <c r="G713" s="54">
        <f>P713</f>
        <v/>
      </c>
      <c r="H713" s="54">
        <f>T713</f>
        <v/>
      </c>
      <c r="I713" s="81" t="n">
        <v>0.049497474</v>
      </c>
      <c r="J713" s="81" t="n">
        <v>0</v>
      </c>
      <c r="K713" s="81" t="n">
        <v>0.848528147</v>
      </c>
      <c r="L713" s="81" t="n">
        <v>-23.5697765</v>
      </c>
      <c r="M713" s="81" t="n">
        <v>0</v>
      </c>
      <c r="N713" s="81" t="n">
        <v>0.5</v>
      </c>
      <c r="O713" s="81" t="n">
        <v>0</v>
      </c>
      <c r="P713" s="81" t="n">
        <v>0.649999976</v>
      </c>
      <c r="Q713" s="81" t="n">
        <v>-0.049497474</v>
      </c>
      <c r="R713" s="81" t="n">
        <v>0</v>
      </c>
      <c r="S713" s="81" t="n">
        <v>0.848528147</v>
      </c>
      <c r="T713" s="81" t="n">
        <v>-15.4908829</v>
      </c>
      <c r="U713" s="80">
        <f>U684*'4 Transform Matrices'!Y714+V684*'4 Transform Matrices'!AC714+W684*'4 Transform Matrices'!AG714</f>
        <v/>
      </c>
      <c r="V713" s="80">
        <f>U684*'4 Transform Matrices'!Z714+V684*'4 Transform Matrices'!AD714+W684*'4 Transform Matrices'!AH714</f>
        <v/>
      </c>
      <c r="W713" s="80">
        <f>U684*'4 Transform Matrices'!AA714+V684*'4 Transform Matrices'!AE714+W684*'4 Transform Matrices'!AI714</f>
        <v/>
      </c>
      <c r="X713" s="80">
        <f>U684*'4 Transform Matrices'!AB714+V684*'4 Transform Matrices'!AF714+W684*'4 Transform Matrices'!AJ714+X684</f>
        <v/>
      </c>
      <c r="Y713" s="80">
        <f>Y684*'4 Transform Matrices'!Y714+Z684*'4 Transform Matrices'!AC714+AA684*'4 Transform Matrices'!AG714</f>
        <v/>
      </c>
      <c r="Z713" s="80">
        <f>Y684*'4 Transform Matrices'!Z714+Z684*'4 Transform Matrices'!AD714+AA684*'4 Transform Matrices'!AH714</f>
        <v/>
      </c>
      <c r="AA713" s="80">
        <f>Y684*'4 Transform Matrices'!AA714+Z684*'4 Transform Matrices'!AE714+AA684*'4 Transform Matrices'!AI714</f>
        <v/>
      </c>
      <c r="AB713" s="80">
        <f>Y684*'4 Transform Matrices'!AB714+Z684*'4 Transform Matrices'!AF714+AA684*'4 Transform Matrices'!AJ714+AB684</f>
        <v/>
      </c>
      <c r="AC713" s="80">
        <f>AC684*'4 Transform Matrices'!Y714+AD684*'4 Transform Matrices'!AC714+AE684*'4 Transform Matrices'!AG714</f>
        <v/>
      </c>
      <c r="AD713" s="80">
        <f>AC684*'4 Transform Matrices'!Z714+AD684*'4 Transform Matrices'!AD714+AE684*'4 Transform Matrices'!AH714</f>
        <v/>
      </c>
      <c r="AE713" s="80">
        <f>AC684*'4 Transform Matrices'!AA714+AD684*'4 Transform Matrices'!AE714+AE684*'4 Transform Matrices'!AI714</f>
        <v/>
      </c>
      <c r="AF713" s="80">
        <f>AC684*'4 Transform Matrices'!AB714+AD684*'4 Transform Matrices'!AF714+AE684*'4 Transform Matrices'!AJ714+AF684</f>
        <v/>
      </c>
      <c r="AG713" s="82">
        <f>MAX(ABS(I713-U713),ABS(J713-V713),ABS(K713-W713),ABS(L713-X713),ABS(M713-Y713),ABS(N713-Z713),ABS(O713-AA713),ABS(P713-AB713),ABS(Q713-AC713),ABS(R713-AD713),ABS(S713-AE713),ABS(T713-AF713))</f>
        <v/>
      </c>
      <c r="AI713" s="14" t="inlineStr"/>
    </row>
    <row r="714">
      <c r="A714" s="65" t="inlineStr">
        <is>
          <t>- Side skirt</t>
        </is>
      </c>
      <c r="B714" s="52" t="inlineStr">
        <is>
          <t>TNK-31</t>
        </is>
      </c>
      <c r="C714" s="63" t="inlineStr">
        <is>
          <t>Cube</t>
        </is>
      </c>
      <c r="D714" s="52" t="inlineStr">
        <is>
          <t>TNK-01</t>
        </is>
      </c>
      <c r="E714" s="52" t="n">
        <v>2</v>
      </c>
      <c r="F714" s="54">
        <f>L714</f>
        <v/>
      </c>
      <c r="G714" s="54">
        <f>P714</f>
        <v/>
      </c>
      <c r="H714" s="54">
        <f>T714</f>
        <v/>
      </c>
      <c r="I714" s="81" t="n">
        <v>0.049497474</v>
      </c>
      <c r="J714" s="81" t="n">
        <v>0</v>
      </c>
      <c r="K714" s="81" t="n">
        <v>0.848528147</v>
      </c>
      <c r="L714" s="81" t="n">
        <v>-22.685894</v>
      </c>
      <c r="M714" s="81" t="n">
        <v>0</v>
      </c>
      <c r="N714" s="81" t="n">
        <v>0.5</v>
      </c>
      <c r="O714" s="81" t="n">
        <v>0</v>
      </c>
      <c r="P714" s="81" t="n">
        <v>0.649999976</v>
      </c>
      <c r="Q714" s="81" t="n">
        <v>-0.049497474</v>
      </c>
      <c r="R714" s="81" t="n">
        <v>0</v>
      </c>
      <c r="S714" s="81" t="n">
        <v>0.848528147</v>
      </c>
      <c r="T714" s="81" t="n">
        <v>-14.6069994</v>
      </c>
      <c r="U714" s="80">
        <f>U684*'4 Transform Matrices'!Y715+V684*'4 Transform Matrices'!AC715+W684*'4 Transform Matrices'!AG715</f>
        <v/>
      </c>
      <c r="V714" s="80">
        <f>U684*'4 Transform Matrices'!Z715+V684*'4 Transform Matrices'!AD715+W684*'4 Transform Matrices'!AH715</f>
        <v/>
      </c>
      <c r="W714" s="80">
        <f>U684*'4 Transform Matrices'!AA715+V684*'4 Transform Matrices'!AE715+W684*'4 Transform Matrices'!AI715</f>
        <v/>
      </c>
      <c r="X714" s="80">
        <f>U684*'4 Transform Matrices'!AB715+V684*'4 Transform Matrices'!AF715+W684*'4 Transform Matrices'!AJ715+X684</f>
        <v/>
      </c>
      <c r="Y714" s="80">
        <f>Y684*'4 Transform Matrices'!Y715+Z684*'4 Transform Matrices'!AC715+AA684*'4 Transform Matrices'!AG715</f>
        <v/>
      </c>
      <c r="Z714" s="80">
        <f>Y684*'4 Transform Matrices'!Z715+Z684*'4 Transform Matrices'!AD715+AA684*'4 Transform Matrices'!AH715</f>
        <v/>
      </c>
      <c r="AA714" s="80">
        <f>Y684*'4 Transform Matrices'!AA715+Z684*'4 Transform Matrices'!AE715+AA684*'4 Transform Matrices'!AI715</f>
        <v/>
      </c>
      <c r="AB714" s="80">
        <f>Y684*'4 Transform Matrices'!AB715+Z684*'4 Transform Matrices'!AF715+AA684*'4 Transform Matrices'!AJ715+AB684</f>
        <v/>
      </c>
      <c r="AC714" s="80">
        <f>AC684*'4 Transform Matrices'!Y715+AD684*'4 Transform Matrices'!AC715+AE684*'4 Transform Matrices'!AG715</f>
        <v/>
      </c>
      <c r="AD714" s="80">
        <f>AC684*'4 Transform Matrices'!Z715+AD684*'4 Transform Matrices'!AD715+AE684*'4 Transform Matrices'!AH715</f>
        <v/>
      </c>
      <c r="AE714" s="80">
        <f>AC684*'4 Transform Matrices'!AA715+AD684*'4 Transform Matrices'!AE715+AE684*'4 Transform Matrices'!AI715</f>
        <v/>
      </c>
      <c r="AF714" s="80">
        <f>AC684*'4 Transform Matrices'!AB715+AD684*'4 Transform Matrices'!AF715+AE684*'4 Transform Matrices'!AJ715+AF684</f>
        <v/>
      </c>
      <c r="AG714" s="82">
        <f>MAX(ABS(I714-U714),ABS(J714-V714),ABS(K714-W714),ABS(L714-X714),ABS(M714-Y714),ABS(N714-Z714),ABS(O714-AA714),ABS(P714-AB714),ABS(Q714-AC714),ABS(R714-AD714),ABS(S714-AE714),ABS(T714-AF714))</f>
        <v/>
      </c>
      <c r="AI714" s="14" t="inlineStr"/>
    </row>
    <row r="715">
      <c r="A715" s="65" t="inlineStr">
        <is>
          <t>- Side skirt</t>
        </is>
      </c>
      <c r="B715" s="52" t="inlineStr">
        <is>
          <t>TNK-32</t>
        </is>
      </c>
      <c r="C715" s="63" t="inlineStr">
        <is>
          <t>Cube</t>
        </is>
      </c>
      <c r="D715" s="52" t="inlineStr">
        <is>
          <t>TNK-01</t>
        </is>
      </c>
      <c r="E715" s="52" t="n">
        <v>2</v>
      </c>
      <c r="F715" s="54">
        <f>L715</f>
        <v/>
      </c>
      <c r="G715" s="54">
        <f>P715</f>
        <v/>
      </c>
      <c r="H715" s="54">
        <f>T715</f>
        <v/>
      </c>
      <c r="I715" s="81" t="n">
        <v>0.049497474</v>
      </c>
      <c r="J715" s="81" t="n">
        <v>0</v>
      </c>
      <c r="K715" s="81" t="n">
        <v>0.848528147</v>
      </c>
      <c r="L715" s="81" t="n">
        <v>-21.8020096</v>
      </c>
      <c r="M715" s="81" t="n">
        <v>0</v>
      </c>
      <c r="N715" s="81" t="n">
        <v>0.5</v>
      </c>
      <c r="O715" s="81" t="n">
        <v>0</v>
      </c>
      <c r="P715" s="81" t="n">
        <v>0.649999976</v>
      </c>
      <c r="Q715" s="81" t="n">
        <v>-0.049497474</v>
      </c>
      <c r="R715" s="81" t="n">
        <v>0</v>
      </c>
      <c r="S715" s="81" t="n">
        <v>0.848528147</v>
      </c>
      <c r="T715" s="81" t="n">
        <v>-13.7231159</v>
      </c>
      <c r="U715" s="80">
        <f>U684*'4 Transform Matrices'!Y716+V684*'4 Transform Matrices'!AC716+W684*'4 Transform Matrices'!AG716</f>
        <v/>
      </c>
      <c r="V715" s="80">
        <f>U684*'4 Transform Matrices'!Z716+V684*'4 Transform Matrices'!AD716+W684*'4 Transform Matrices'!AH716</f>
        <v/>
      </c>
      <c r="W715" s="80">
        <f>U684*'4 Transform Matrices'!AA716+V684*'4 Transform Matrices'!AE716+W684*'4 Transform Matrices'!AI716</f>
        <v/>
      </c>
      <c r="X715" s="80">
        <f>U684*'4 Transform Matrices'!AB716+V684*'4 Transform Matrices'!AF716+W684*'4 Transform Matrices'!AJ716+X684</f>
        <v/>
      </c>
      <c r="Y715" s="80">
        <f>Y684*'4 Transform Matrices'!Y716+Z684*'4 Transform Matrices'!AC716+AA684*'4 Transform Matrices'!AG716</f>
        <v/>
      </c>
      <c r="Z715" s="80">
        <f>Y684*'4 Transform Matrices'!Z716+Z684*'4 Transform Matrices'!AD716+AA684*'4 Transform Matrices'!AH716</f>
        <v/>
      </c>
      <c r="AA715" s="80">
        <f>Y684*'4 Transform Matrices'!AA716+Z684*'4 Transform Matrices'!AE716+AA684*'4 Transform Matrices'!AI716</f>
        <v/>
      </c>
      <c r="AB715" s="80">
        <f>Y684*'4 Transform Matrices'!AB716+Z684*'4 Transform Matrices'!AF716+AA684*'4 Transform Matrices'!AJ716+AB684</f>
        <v/>
      </c>
      <c r="AC715" s="80">
        <f>AC684*'4 Transform Matrices'!Y716+AD684*'4 Transform Matrices'!AC716+AE684*'4 Transform Matrices'!AG716</f>
        <v/>
      </c>
      <c r="AD715" s="80">
        <f>AC684*'4 Transform Matrices'!Z716+AD684*'4 Transform Matrices'!AD716+AE684*'4 Transform Matrices'!AH716</f>
        <v/>
      </c>
      <c r="AE715" s="80">
        <f>AC684*'4 Transform Matrices'!AA716+AD684*'4 Transform Matrices'!AE716+AE684*'4 Transform Matrices'!AI716</f>
        <v/>
      </c>
      <c r="AF715" s="80">
        <f>AC684*'4 Transform Matrices'!AB716+AD684*'4 Transform Matrices'!AF716+AE684*'4 Transform Matrices'!AJ716+AF684</f>
        <v/>
      </c>
      <c r="AG715" s="82">
        <f>MAX(ABS(I715-U715),ABS(J715-V715),ABS(K715-W715),ABS(L715-X715),ABS(M715-Y715),ABS(N715-Z715),ABS(O715-AA715),ABS(P715-AB715),ABS(Q715-AC715),ABS(R715-AD715),ABS(S715-AE715),ABS(T715-AF715))</f>
        <v/>
      </c>
      <c r="AI715" s="14" t="inlineStr"/>
    </row>
    <row r="716">
      <c r="A716" s="65" t="inlineStr">
        <is>
          <t>- Side skirt</t>
        </is>
      </c>
      <c r="B716" s="52" t="inlineStr">
        <is>
          <t>TNK-33</t>
        </is>
      </c>
      <c r="C716" s="63" t="inlineStr">
        <is>
          <t>Cube</t>
        </is>
      </c>
      <c r="D716" s="52" t="inlineStr">
        <is>
          <t>TNK-01</t>
        </is>
      </c>
      <c r="E716" s="52" t="n">
        <v>2</v>
      </c>
      <c r="F716" s="54">
        <f>L716</f>
        <v/>
      </c>
      <c r="G716" s="54">
        <f>P716</f>
        <v/>
      </c>
      <c r="H716" s="54">
        <f>T716</f>
        <v/>
      </c>
      <c r="I716" s="81" t="n">
        <v>0.049497474</v>
      </c>
      <c r="J716" s="81" t="n">
        <v>0</v>
      </c>
      <c r="K716" s="81" t="n">
        <v>0.848528147</v>
      </c>
      <c r="L716" s="81" t="n">
        <v>-22.3747673</v>
      </c>
      <c r="M716" s="81" t="n">
        <v>0</v>
      </c>
      <c r="N716" s="81" t="n">
        <v>0.5</v>
      </c>
      <c r="O716" s="81" t="n">
        <v>0</v>
      </c>
      <c r="P716" s="81" t="n">
        <v>0.649999976</v>
      </c>
      <c r="Q716" s="81" t="n">
        <v>-0.049497474</v>
      </c>
      <c r="R716" s="81" t="n">
        <v>0</v>
      </c>
      <c r="S716" s="81" t="n">
        <v>0.848528147</v>
      </c>
      <c r="T716" s="81" t="n">
        <v>-18.453661</v>
      </c>
      <c r="U716" s="80">
        <f>U684*'4 Transform Matrices'!Y717+V684*'4 Transform Matrices'!AC717+W684*'4 Transform Matrices'!AG717</f>
        <v/>
      </c>
      <c r="V716" s="80">
        <f>U684*'4 Transform Matrices'!Z717+V684*'4 Transform Matrices'!AD717+W684*'4 Transform Matrices'!AH717</f>
        <v/>
      </c>
      <c r="W716" s="80">
        <f>U684*'4 Transform Matrices'!AA717+V684*'4 Transform Matrices'!AE717+W684*'4 Transform Matrices'!AI717</f>
        <v/>
      </c>
      <c r="X716" s="80">
        <f>U684*'4 Transform Matrices'!AB717+V684*'4 Transform Matrices'!AF717+W684*'4 Transform Matrices'!AJ717+X684</f>
        <v/>
      </c>
      <c r="Y716" s="80">
        <f>Y684*'4 Transform Matrices'!Y717+Z684*'4 Transform Matrices'!AC717+AA684*'4 Transform Matrices'!AG717</f>
        <v/>
      </c>
      <c r="Z716" s="80">
        <f>Y684*'4 Transform Matrices'!Z717+Z684*'4 Transform Matrices'!AD717+AA684*'4 Transform Matrices'!AH717</f>
        <v/>
      </c>
      <c r="AA716" s="80">
        <f>Y684*'4 Transform Matrices'!AA717+Z684*'4 Transform Matrices'!AE717+AA684*'4 Transform Matrices'!AI717</f>
        <v/>
      </c>
      <c r="AB716" s="80">
        <f>Y684*'4 Transform Matrices'!AB717+Z684*'4 Transform Matrices'!AF717+AA684*'4 Transform Matrices'!AJ717+AB684</f>
        <v/>
      </c>
      <c r="AC716" s="80">
        <f>AC684*'4 Transform Matrices'!Y717+AD684*'4 Transform Matrices'!AC717+AE684*'4 Transform Matrices'!AG717</f>
        <v/>
      </c>
      <c r="AD716" s="80">
        <f>AC684*'4 Transform Matrices'!Z717+AD684*'4 Transform Matrices'!AD717+AE684*'4 Transform Matrices'!AH717</f>
        <v/>
      </c>
      <c r="AE716" s="80">
        <f>AC684*'4 Transform Matrices'!AA717+AD684*'4 Transform Matrices'!AE717+AE684*'4 Transform Matrices'!AI717</f>
        <v/>
      </c>
      <c r="AF716" s="80">
        <f>AC684*'4 Transform Matrices'!AB717+AD684*'4 Transform Matrices'!AF717+AE684*'4 Transform Matrices'!AJ717+AF684</f>
        <v/>
      </c>
      <c r="AG716" s="82">
        <f>MAX(ABS(I716-U716),ABS(J716-V716),ABS(K716-W716),ABS(L716-X716),ABS(M716-Y716),ABS(N716-Z716),ABS(O716-AA716),ABS(P716-AB716),ABS(Q716-AC716),ABS(R716-AD716),ABS(S716-AE716),ABS(T716-AF716))</f>
        <v/>
      </c>
      <c r="AI716" s="14" t="inlineStr"/>
    </row>
    <row r="717">
      <c r="A717" s="65" t="inlineStr">
        <is>
          <t>- Side skirt</t>
        </is>
      </c>
      <c r="B717" s="52" t="inlineStr">
        <is>
          <t>TNK-34</t>
        </is>
      </c>
      <c r="C717" s="63" t="inlineStr">
        <is>
          <t>Cube</t>
        </is>
      </c>
      <c r="D717" s="52" t="inlineStr">
        <is>
          <t>TNK-01</t>
        </is>
      </c>
      <c r="E717" s="52" t="n">
        <v>2</v>
      </c>
      <c r="F717" s="54">
        <f>L717</f>
        <v/>
      </c>
      <c r="G717" s="54">
        <f>P717</f>
        <v/>
      </c>
      <c r="H717" s="54">
        <f>T717</f>
        <v/>
      </c>
      <c r="I717" s="81" t="n">
        <v>0.049497474</v>
      </c>
      <c r="J717" s="81" t="n">
        <v>0</v>
      </c>
      <c r="K717" s="81" t="n">
        <v>0.848528147</v>
      </c>
      <c r="L717" s="81" t="n">
        <v>-21.4908829</v>
      </c>
      <c r="M717" s="81" t="n">
        <v>0</v>
      </c>
      <c r="N717" s="81" t="n">
        <v>0.5</v>
      </c>
      <c r="O717" s="81" t="n">
        <v>0</v>
      </c>
      <c r="P717" s="81" t="n">
        <v>0.649999976</v>
      </c>
      <c r="Q717" s="81" t="n">
        <v>-0.049497474</v>
      </c>
      <c r="R717" s="81" t="n">
        <v>0</v>
      </c>
      <c r="S717" s="81" t="n">
        <v>0.848528147</v>
      </c>
      <c r="T717" s="81" t="n">
        <v>-17.5697765</v>
      </c>
      <c r="U717" s="80">
        <f>U684*'4 Transform Matrices'!Y718+V684*'4 Transform Matrices'!AC718+W684*'4 Transform Matrices'!AG718</f>
        <v/>
      </c>
      <c r="V717" s="80">
        <f>U684*'4 Transform Matrices'!Z718+V684*'4 Transform Matrices'!AD718+W684*'4 Transform Matrices'!AH718</f>
        <v/>
      </c>
      <c r="W717" s="80">
        <f>U684*'4 Transform Matrices'!AA718+V684*'4 Transform Matrices'!AE718+W684*'4 Transform Matrices'!AI718</f>
        <v/>
      </c>
      <c r="X717" s="80">
        <f>U684*'4 Transform Matrices'!AB718+V684*'4 Transform Matrices'!AF718+W684*'4 Transform Matrices'!AJ718+X684</f>
        <v/>
      </c>
      <c r="Y717" s="80">
        <f>Y684*'4 Transform Matrices'!Y718+Z684*'4 Transform Matrices'!AC718+AA684*'4 Transform Matrices'!AG718</f>
        <v/>
      </c>
      <c r="Z717" s="80">
        <f>Y684*'4 Transform Matrices'!Z718+Z684*'4 Transform Matrices'!AD718+AA684*'4 Transform Matrices'!AH718</f>
        <v/>
      </c>
      <c r="AA717" s="80">
        <f>Y684*'4 Transform Matrices'!AA718+Z684*'4 Transform Matrices'!AE718+AA684*'4 Transform Matrices'!AI718</f>
        <v/>
      </c>
      <c r="AB717" s="80">
        <f>Y684*'4 Transform Matrices'!AB718+Z684*'4 Transform Matrices'!AF718+AA684*'4 Transform Matrices'!AJ718+AB684</f>
        <v/>
      </c>
      <c r="AC717" s="80">
        <f>AC684*'4 Transform Matrices'!Y718+AD684*'4 Transform Matrices'!AC718+AE684*'4 Transform Matrices'!AG718</f>
        <v/>
      </c>
      <c r="AD717" s="80">
        <f>AC684*'4 Transform Matrices'!Z718+AD684*'4 Transform Matrices'!AD718+AE684*'4 Transform Matrices'!AH718</f>
        <v/>
      </c>
      <c r="AE717" s="80">
        <f>AC684*'4 Transform Matrices'!AA718+AD684*'4 Transform Matrices'!AE718+AE684*'4 Transform Matrices'!AI718</f>
        <v/>
      </c>
      <c r="AF717" s="80">
        <f>AC684*'4 Transform Matrices'!AB718+AD684*'4 Transform Matrices'!AF718+AE684*'4 Transform Matrices'!AJ718+AF684</f>
        <v/>
      </c>
      <c r="AG717" s="82">
        <f>MAX(ABS(I717-U717),ABS(J717-V717),ABS(K717-W717),ABS(L717-X717),ABS(M717-Y717),ABS(N717-Z717),ABS(O717-AA717),ABS(P717-AB717),ABS(Q717-AC717),ABS(R717-AD717),ABS(S717-AE717),ABS(T717-AF717))</f>
        <v/>
      </c>
      <c r="AI717" s="14" t="inlineStr"/>
    </row>
    <row r="718">
      <c r="A718" s="65" t="inlineStr">
        <is>
          <t>- Side skirt</t>
        </is>
      </c>
      <c r="B718" s="52" t="inlineStr">
        <is>
          <t>TNK-35</t>
        </is>
      </c>
      <c r="C718" s="63" t="inlineStr">
        <is>
          <t>Cube</t>
        </is>
      </c>
      <c r="D718" s="52" t="inlineStr">
        <is>
          <t>TNK-01</t>
        </is>
      </c>
      <c r="E718" s="52" t="n">
        <v>2</v>
      </c>
      <c r="F718" s="54">
        <f>L718</f>
        <v/>
      </c>
      <c r="G718" s="54">
        <f>P718</f>
        <v/>
      </c>
      <c r="H718" s="54">
        <f>T718</f>
        <v/>
      </c>
      <c r="I718" s="81" t="n">
        <v>0.049497474</v>
      </c>
      <c r="J718" s="81" t="n">
        <v>0</v>
      </c>
      <c r="K718" s="81" t="n">
        <v>0.848528147</v>
      </c>
      <c r="L718" s="81" t="n">
        <v>-20.6070004</v>
      </c>
      <c r="M718" s="81" t="n">
        <v>0</v>
      </c>
      <c r="N718" s="81" t="n">
        <v>0.5</v>
      </c>
      <c r="O718" s="81" t="n">
        <v>0</v>
      </c>
      <c r="P718" s="81" t="n">
        <v>0.649999976</v>
      </c>
      <c r="Q718" s="81" t="n">
        <v>-0.049497474</v>
      </c>
      <c r="R718" s="81" t="n">
        <v>0</v>
      </c>
      <c r="S718" s="81" t="n">
        <v>0.848528147</v>
      </c>
      <c r="T718" s="81" t="n">
        <v>-16.685894</v>
      </c>
      <c r="U718" s="80">
        <f>U684*'4 Transform Matrices'!Y719+V684*'4 Transform Matrices'!AC719+W684*'4 Transform Matrices'!AG719</f>
        <v/>
      </c>
      <c r="V718" s="80">
        <f>U684*'4 Transform Matrices'!Z719+V684*'4 Transform Matrices'!AD719+W684*'4 Transform Matrices'!AH719</f>
        <v/>
      </c>
      <c r="W718" s="80">
        <f>U684*'4 Transform Matrices'!AA719+V684*'4 Transform Matrices'!AE719+W684*'4 Transform Matrices'!AI719</f>
        <v/>
      </c>
      <c r="X718" s="80">
        <f>U684*'4 Transform Matrices'!AB719+V684*'4 Transform Matrices'!AF719+W684*'4 Transform Matrices'!AJ719+X684</f>
        <v/>
      </c>
      <c r="Y718" s="80">
        <f>Y684*'4 Transform Matrices'!Y719+Z684*'4 Transform Matrices'!AC719+AA684*'4 Transform Matrices'!AG719</f>
        <v/>
      </c>
      <c r="Z718" s="80">
        <f>Y684*'4 Transform Matrices'!Z719+Z684*'4 Transform Matrices'!AD719+AA684*'4 Transform Matrices'!AH719</f>
        <v/>
      </c>
      <c r="AA718" s="80">
        <f>Y684*'4 Transform Matrices'!AA719+Z684*'4 Transform Matrices'!AE719+AA684*'4 Transform Matrices'!AI719</f>
        <v/>
      </c>
      <c r="AB718" s="80">
        <f>Y684*'4 Transform Matrices'!AB719+Z684*'4 Transform Matrices'!AF719+AA684*'4 Transform Matrices'!AJ719+AB684</f>
        <v/>
      </c>
      <c r="AC718" s="80">
        <f>AC684*'4 Transform Matrices'!Y719+AD684*'4 Transform Matrices'!AC719+AE684*'4 Transform Matrices'!AG719</f>
        <v/>
      </c>
      <c r="AD718" s="80">
        <f>AC684*'4 Transform Matrices'!Z719+AD684*'4 Transform Matrices'!AD719+AE684*'4 Transform Matrices'!AH719</f>
        <v/>
      </c>
      <c r="AE718" s="80">
        <f>AC684*'4 Transform Matrices'!AA719+AD684*'4 Transform Matrices'!AE719+AE684*'4 Transform Matrices'!AI719</f>
        <v/>
      </c>
      <c r="AF718" s="80">
        <f>AC684*'4 Transform Matrices'!AB719+AD684*'4 Transform Matrices'!AF719+AE684*'4 Transform Matrices'!AJ719+AF684</f>
        <v/>
      </c>
      <c r="AG718" s="82">
        <f>MAX(ABS(I718-U718),ABS(J718-V718),ABS(K718-W718),ABS(L718-X718),ABS(M718-Y718),ABS(N718-Z718),ABS(O718-AA718),ABS(P718-AB718),ABS(Q718-AC718),ABS(R718-AD718),ABS(S718-AE718),ABS(T718-AF718))</f>
        <v/>
      </c>
      <c r="AI718" s="14" t="inlineStr"/>
    </row>
    <row r="719">
      <c r="A719" s="65" t="inlineStr">
        <is>
          <t>- Side skirt</t>
        </is>
      </c>
      <c r="B719" s="52" t="inlineStr">
        <is>
          <t>TNK-36</t>
        </is>
      </c>
      <c r="C719" s="63" t="inlineStr">
        <is>
          <t>Cube</t>
        </is>
      </c>
      <c r="D719" s="52" t="inlineStr">
        <is>
          <t>TNK-01</t>
        </is>
      </c>
      <c r="E719" s="52" t="n">
        <v>2</v>
      </c>
      <c r="F719" s="54">
        <f>L719</f>
        <v/>
      </c>
      <c r="G719" s="54">
        <f>P719</f>
        <v/>
      </c>
      <c r="H719" s="54">
        <f>T719</f>
        <v/>
      </c>
      <c r="I719" s="81" t="n">
        <v>0.049497474</v>
      </c>
      <c r="J719" s="81" t="n">
        <v>0</v>
      </c>
      <c r="K719" s="81" t="n">
        <v>0.848528147</v>
      </c>
      <c r="L719" s="81" t="n">
        <v>-19.7231159</v>
      </c>
      <c r="M719" s="81" t="n">
        <v>0</v>
      </c>
      <c r="N719" s="81" t="n">
        <v>0.5</v>
      </c>
      <c r="O719" s="81" t="n">
        <v>0</v>
      </c>
      <c r="P719" s="81" t="n">
        <v>0.649999976</v>
      </c>
      <c r="Q719" s="81" t="n">
        <v>-0.049497474</v>
      </c>
      <c r="R719" s="81" t="n">
        <v>0</v>
      </c>
      <c r="S719" s="81" t="n">
        <v>0.848528147</v>
      </c>
      <c r="T719" s="81" t="n">
        <v>-15.8020105</v>
      </c>
      <c r="U719" s="80">
        <f>U684*'4 Transform Matrices'!Y720+V684*'4 Transform Matrices'!AC720+W684*'4 Transform Matrices'!AG720</f>
        <v/>
      </c>
      <c r="V719" s="80">
        <f>U684*'4 Transform Matrices'!Z720+V684*'4 Transform Matrices'!AD720+W684*'4 Transform Matrices'!AH720</f>
        <v/>
      </c>
      <c r="W719" s="80">
        <f>U684*'4 Transform Matrices'!AA720+V684*'4 Transform Matrices'!AE720+W684*'4 Transform Matrices'!AI720</f>
        <v/>
      </c>
      <c r="X719" s="80">
        <f>U684*'4 Transform Matrices'!AB720+V684*'4 Transform Matrices'!AF720+W684*'4 Transform Matrices'!AJ720+X684</f>
        <v/>
      </c>
      <c r="Y719" s="80">
        <f>Y684*'4 Transform Matrices'!Y720+Z684*'4 Transform Matrices'!AC720+AA684*'4 Transform Matrices'!AG720</f>
        <v/>
      </c>
      <c r="Z719" s="80">
        <f>Y684*'4 Transform Matrices'!Z720+Z684*'4 Transform Matrices'!AD720+AA684*'4 Transform Matrices'!AH720</f>
        <v/>
      </c>
      <c r="AA719" s="80">
        <f>Y684*'4 Transform Matrices'!AA720+Z684*'4 Transform Matrices'!AE720+AA684*'4 Transform Matrices'!AI720</f>
        <v/>
      </c>
      <c r="AB719" s="80">
        <f>Y684*'4 Transform Matrices'!AB720+Z684*'4 Transform Matrices'!AF720+AA684*'4 Transform Matrices'!AJ720+AB684</f>
        <v/>
      </c>
      <c r="AC719" s="80">
        <f>AC684*'4 Transform Matrices'!Y720+AD684*'4 Transform Matrices'!AC720+AE684*'4 Transform Matrices'!AG720</f>
        <v/>
      </c>
      <c r="AD719" s="80">
        <f>AC684*'4 Transform Matrices'!Z720+AD684*'4 Transform Matrices'!AD720+AE684*'4 Transform Matrices'!AH720</f>
        <v/>
      </c>
      <c r="AE719" s="80">
        <f>AC684*'4 Transform Matrices'!AA720+AD684*'4 Transform Matrices'!AE720+AE684*'4 Transform Matrices'!AI720</f>
        <v/>
      </c>
      <c r="AF719" s="80">
        <f>AC684*'4 Transform Matrices'!AB720+AD684*'4 Transform Matrices'!AF720+AE684*'4 Transform Matrices'!AJ720+AF684</f>
        <v/>
      </c>
      <c r="AG719" s="82">
        <f>MAX(ABS(I719-U719),ABS(J719-V719),ABS(K719-W719),ABS(L719-X719),ABS(M719-Y719),ABS(N719-Z719),ABS(O719-AA719),ABS(P719-AB719),ABS(Q719-AC719),ABS(R719-AD719),ABS(S719-AE719),ABS(T719-AF719))</f>
        <v/>
      </c>
      <c r="AI719" s="14" t="inlineStr"/>
    </row>
    <row r="720">
      <c r="A720" s="65" t="inlineStr">
        <is>
          <t>- Driver hatch</t>
        </is>
      </c>
      <c r="B720" s="52" t="inlineStr">
        <is>
          <t>TNK-37</t>
        </is>
      </c>
      <c r="C720" s="58" t="inlineStr">
        <is>
          <t>Cylinder</t>
        </is>
      </c>
      <c r="D720" s="52" t="inlineStr">
        <is>
          <t>TNK-01</t>
        </is>
      </c>
      <c r="E720" s="52" t="n">
        <v>2</v>
      </c>
      <c r="F720" s="54">
        <f>L720</f>
        <v/>
      </c>
      <c r="G720" s="54">
        <f>P720</f>
        <v/>
      </c>
      <c r="H720" s="54">
        <f>T720</f>
        <v/>
      </c>
      <c r="I720" s="81" t="n">
        <v>0.438406199</v>
      </c>
      <c r="J720" s="81" t="n">
        <v>0.438406199</v>
      </c>
      <c r="K720" s="81" t="n">
        <v>-3.09086201e-09</v>
      </c>
      <c r="L720" s="81" t="n">
        <v>-21.0454063</v>
      </c>
      <c r="M720" s="81" t="n">
        <v>0</v>
      </c>
      <c r="N720" s="81" t="n">
        <v>-2.7101061e-08</v>
      </c>
      <c r="O720" s="81" t="n">
        <v>-0.100000001</v>
      </c>
      <c r="P720" s="81" t="n">
        <v>1.20000005</v>
      </c>
      <c r="Q720" s="81" t="n">
        <v>-0.438406199</v>
      </c>
      <c r="R720" s="81" t="n">
        <v>0.438406199</v>
      </c>
      <c r="S720" s="81" t="n">
        <v>-3.09086201e-09</v>
      </c>
      <c r="T720" s="81" t="n">
        <v>-15.0454063</v>
      </c>
      <c r="U720" s="80">
        <f>U684*'4 Transform Matrices'!Y721+V684*'4 Transform Matrices'!AC721+W684*'4 Transform Matrices'!AG721</f>
        <v/>
      </c>
      <c r="V720" s="80">
        <f>U684*'4 Transform Matrices'!Z721+V684*'4 Transform Matrices'!AD721+W684*'4 Transform Matrices'!AH721</f>
        <v/>
      </c>
      <c r="W720" s="80">
        <f>U684*'4 Transform Matrices'!AA721+V684*'4 Transform Matrices'!AE721+W684*'4 Transform Matrices'!AI721</f>
        <v/>
      </c>
      <c r="X720" s="80">
        <f>U684*'4 Transform Matrices'!AB721+V684*'4 Transform Matrices'!AF721+W684*'4 Transform Matrices'!AJ721+X684</f>
        <v/>
      </c>
      <c r="Y720" s="80">
        <f>Y684*'4 Transform Matrices'!Y721+Z684*'4 Transform Matrices'!AC721+AA684*'4 Transform Matrices'!AG721</f>
        <v/>
      </c>
      <c r="Z720" s="80">
        <f>Y684*'4 Transform Matrices'!Z721+Z684*'4 Transform Matrices'!AD721+AA684*'4 Transform Matrices'!AH721</f>
        <v/>
      </c>
      <c r="AA720" s="80">
        <f>Y684*'4 Transform Matrices'!AA721+Z684*'4 Transform Matrices'!AE721+AA684*'4 Transform Matrices'!AI721</f>
        <v/>
      </c>
      <c r="AB720" s="80">
        <f>Y684*'4 Transform Matrices'!AB721+Z684*'4 Transform Matrices'!AF721+AA684*'4 Transform Matrices'!AJ721+AB684</f>
        <v/>
      </c>
      <c r="AC720" s="80">
        <f>AC684*'4 Transform Matrices'!Y721+AD684*'4 Transform Matrices'!AC721+AE684*'4 Transform Matrices'!AG721</f>
        <v/>
      </c>
      <c r="AD720" s="80">
        <f>AC684*'4 Transform Matrices'!Z721+AD684*'4 Transform Matrices'!AD721+AE684*'4 Transform Matrices'!AH721</f>
        <v/>
      </c>
      <c r="AE720" s="80">
        <f>AC684*'4 Transform Matrices'!AA721+AD684*'4 Transform Matrices'!AE721+AE684*'4 Transform Matrices'!AI721</f>
        <v/>
      </c>
      <c r="AF720" s="80">
        <f>AC684*'4 Transform Matrices'!AB721+AD684*'4 Transform Matrices'!AF721+AE684*'4 Transform Matrices'!AJ721+AF684</f>
        <v/>
      </c>
      <c r="AG720" s="82">
        <f>MAX(ABS(I720-U720),ABS(J720-V720),ABS(K720-W720),ABS(L720-X720),ABS(M720-Y720),ABS(N720-Z720),ABS(O720-AA720),ABS(P720-AB720),ABS(Q720-AC720),ABS(R720-AD720),ABS(S720-AE720),ABS(T720-AF720))</f>
        <v/>
      </c>
      <c r="AI720" s="14" t="inlineStr"/>
    </row>
    <row r="721">
      <c r="A721" s="65" t="inlineStr">
        <is>
          <t>- Driver periscope</t>
        </is>
      </c>
      <c r="B721" s="52" t="inlineStr">
        <is>
          <t>TNK-38</t>
        </is>
      </c>
      <c r="C721" s="63" t="inlineStr">
        <is>
          <t>Cube</t>
        </is>
      </c>
      <c r="D721" s="52" t="inlineStr">
        <is>
          <t>TNK-01</t>
        </is>
      </c>
      <c r="E721" s="52" t="n">
        <v>2</v>
      </c>
      <c r="F721" s="54">
        <f>L721</f>
        <v/>
      </c>
      <c r="G721" s="54">
        <f>P721</f>
        <v/>
      </c>
      <c r="H721" s="54">
        <f>T721</f>
        <v/>
      </c>
      <c r="I721" s="81" t="n">
        <v>0.127279222</v>
      </c>
      <c r="J721" s="81" t="n">
        <v>0</v>
      </c>
      <c r="K721" s="81" t="n">
        <v>0.0424264036</v>
      </c>
      <c r="L721" s="81" t="n">
        <v>-20.9959087</v>
      </c>
      <c r="M721" s="81" t="n">
        <v>0</v>
      </c>
      <c r="N721" s="81" t="n">
        <v>0.07999999820000001</v>
      </c>
      <c r="O721" s="81" t="n">
        <v>0</v>
      </c>
      <c r="P721" s="81" t="n">
        <v>1.20000005</v>
      </c>
      <c r="Q721" s="81" t="n">
        <v>-0.127279222</v>
      </c>
      <c r="R721" s="81" t="n">
        <v>0</v>
      </c>
      <c r="S721" s="81" t="n">
        <v>0.0424264036</v>
      </c>
      <c r="T721" s="81" t="n">
        <v>-14.5716438</v>
      </c>
      <c r="U721" s="80">
        <f>U684*'4 Transform Matrices'!Y722+V684*'4 Transform Matrices'!AC722+W684*'4 Transform Matrices'!AG722</f>
        <v/>
      </c>
      <c r="V721" s="80">
        <f>U684*'4 Transform Matrices'!Z722+V684*'4 Transform Matrices'!AD722+W684*'4 Transform Matrices'!AH722</f>
        <v/>
      </c>
      <c r="W721" s="80">
        <f>U684*'4 Transform Matrices'!AA722+V684*'4 Transform Matrices'!AE722+W684*'4 Transform Matrices'!AI722</f>
        <v/>
      </c>
      <c r="X721" s="80">
        <f>U684*'4 Transform Matrices'!AB722+V684*'4 Transform Matrices'!AF722+W684*'4 Transform Matrices'!AJ722+X684</f>
        <v/>
      </c>
      <c r="Y721" s="80">
        <f>Y684*'4 Transform Matrices'!Y722+Z684*'4 Transform Matrices'!AC722+AA684*'4 Transform Matrices'!AG722</f>
        <v/>
      </c>
      <c r="Z721" s="80">
        <f>Y684*'4 Transform Matrices'!Z722+Z684*'4 Transform Matrices'!AD722+AA684*'4 Transform Matrices'!AH722</f>
        <v/>
      </c>
      <c r="AA721" s="80">
        <f>Y684*'4 Transform Matrices'!AA722+Z684*'4 Transform Matrices'!AE722+AA684*'4 Transform Matrices'!AI722</f>
        <v/>
      </c>
      <c r="AB721" s="80">
        <f>Y684*'4 Transform Matrices'!AB722+Z684*'4 Transform Matrices'!AF722+AA684*'4 Transform Matrices'!AJ722+AB684</f>
        <v/>
      </c>
      <c r="AC721" s="80">
        <f>AC684*'4 Transform Matrices'!Y722+AD684*'4 Transform Matrices'!AC722+AE684*'4 Transform Matrices'!AG722</f>
        <v/>
      </c>
      <c r="AD721" s="80">
        <f>AC684*'4 Transform Matrices'!Z722+AD684*'4 Transform Matrices'!AD722+AE684*'4 Transform Matrices'!AH722</f>
        <v/>
      </c>
      <c r="AE721" s="80">
        <f>AC684*'4 Transform Matrices'!AA722+AD684*'4 Transform Matrices'!AE722+AE684*'4 Transform Matrices'!AI722</f>
        <v/>
      </c>
      <c r="AF721" s="80">
        <f>AC684*'4 Transform Matrices'!AB722+AD684*'4 Transform Matrices'!AF722+AE684*'4 Transform Matrices'!AJ722+AF684</f>
        <v/>
      </c>
      <c r="AG721" s="82">
        <f>MAX(ABS(I721-U721),ABS(J721-V721),ABS(K721-W721),ABS(L721-X721),ABS(M721-Y721),ABS(N721-Z721),ABS(O721-AA721),ABS(P721-AB721),ABS(Q721-AC721),ABS(R721-AD721),ABS(S721-AE721),ABS(T721-AF721))</f>
        <v/>
      </c>
      <c r="AI721" s="14" t="inlineStr"/>
    </row>
    <row r="722">
      <c r="A722" s="65" t="inlineStr">
        <is>
          <t>- Driver periscope</t>
        </is>
      </c>
      <c r="B722" s="52" t="inlineStr">
        <is>
          <t>TNK-39</t>
        </is>
      </c>
      <c r="C722" s="63" t="inlineStr">
        <is>
          <t>Cube</t>
        </is>
      </c>
      <c r="D722" s="52" t="inlineStr">
        <is>
          <t>TNK-01</t>
        </is>
      </c>
      <c r="E722" s="52" t="n">
        <v>2</v>
      </c>
      <c r="F722" s="54">
        <f>L722</f>
        <v/>
      </c>
      <c r="G722" s="54">
        <f>P722</f>
        <v/>
      </c>
      <c r="H722" s="54">
        <f>T722</f>
        <v/>
      </c>
      <c r="I722" s="81" t="n">
        <v>0.127279222</v>
      </c>
      <c r="J722" s="81" t="n">
        <v>0</v>
      </c>
      <c r="K722" s="81" t="n">
        <v>0.0424264036</v>
      </c>
      <c r="L722" s="81" t="n">
        <v>-20.7837753</v>
      </c>
      <c r="M722" s="81" t="n">
        <v>0</v>
      </c>
      <c r="N722" s="81" t="n">
        <v>0.07999999820000001</v>
      </c>
      <c r="O722" s="81" t="n">
        <v>0</v>
      </c>
      <c r="P722" s="81" t="n">
        <v>1.20000005</v>
      </c>
      <c r="Q722" s="81" t="n">
        <v>-0.127279222</v>
      </c>
      <c r="R722" s="81" t="n">
        <v>0</v>
      </c>
      <c r="S722" s="81" t="n">
        <v>0.0424264036</v>
      </c>
      <c r="T722" s="81" t="n">
        <v>-14.7837763</v>
      </c>
      <c r="U722" s="80">
        <f>U684*'4 Transform Matrices'!Y723+V684*'4 Transform Matrices'!AC723+W684*'4 Transform Matrices'!AG723</f>
        <v/>
      </c>
      <c r="V722" s="80">
        <f>U684*'4 Transform Matrices'!Z723+V684*'4 Transform Matrices'!AD723+W684*'4 Transform Matrices'!AH723</f>
        <v/>
      </c>
      <c r="W722" s="80">
        <f>U684*'4 Transform Matrices'!AA723+V684*'4 Transform Matrices'!AE723+W684*'4 Transform Matrices'!AI723</f>
        <v/>
      </c>
      <c r="X722" s="80">
        <f>U684*'4 Transform Matrices'!AB723+V684*'4 Transform Matrices'!AF723+W684*'4 Transform Matrices'!AJ723+X684</f>
        <v/>
      </c>
      <c r="Y722" s="80">
        <f>Y684*'4 Transform Matrices'!Y723+Z684*'4 Transform Matrices'!AC723+AA684*'4 Transform Matrices'!AG723</f>
        <v/>
      </c>
      <c r="Z722" s="80">
        <f>Y684*'4 Transform Matrices'!Z723+Z684*'4 Transform Matrices'!AD723+AA684*'4 Transform Matrices'!AH723</f>
        <v/>
      </c>
      <c r="AA722" s="80">
        <f>Y684*'4 Transform Matrices'!AA723+Z684*'4 Transform Matrices'!AE723+AA684*'4 Transform Matrices'!AI723</f>
        <v/>
      </c>
      <c r="AB722" s="80">
        <f>Y684*'4 Transform Matrices'!AB723+Z684*'4 Transform Matrices'!AF723+AA684*'4 Transform Matrices'!AJ723+AB684</f>
        <v/>
      </c>
      <c r="AC722" s="80">
        <f>AC684*'4 Transform Matrices'!Y723+AD684*'4 Transform Matrices'!AC723+AE684*'4 Transform Matrices'!AG723</f>
        <v/>
      </c>
      <c r="AD722" s="80">
        <f>AC684*'4 Transform Matrices'!Z723+AD684*'4 Transform Matrices'!AD723+AE684*'4 Transform Matrices'!AH723</f>
        <v/>
      </c>
      <c r="AE722" s="80">
        <f>AC684*'4 Transform Matrices'!AA723+AD684*'4 Transform Matrices'!AE723+AE684*'4 Transform Matrices'!AI723</f>
        <v/>
      </c>
      <c r="AF722" s="80">
        <f>AC684*'4 Transform Matrices'!AB723+AD684*'4 Transform Matrices'!AF723+AE684*'4 Transform Matrices'!AJ723+AF684</f>
        <v/>
      </c>
      <c r="AG722" s="82">
        <f>MAX(ABS(I722-U722),ABS(J722-V722),ABS(K722-W722),ABS(L722-X722),ABS(M722-Y722),ABS(N722-Z722),ABS(O722-AA722),ABS(P722-AB722),ABS(Q722-AC722),ABS(R722-AD722),ABS(S722-AE722),ABS(T722-AF722))</f>
        <v/>
      </c>
      <c r="AI722" s="14" t="inlineStr"/>
    </row>
    <row r="723">
      <c r="A723" s="65" t="inlineStr">
        <is>
          <t>- Driver periscope</t>
        </is>
      </c>
      <c r="B723" s="52" t="inlineStr">
        <is>
          <t>TNK-40</t>
        </is>
      </c>
      <c r="C723" s="63" t="inlineStr">
        <is>
          <t>Cube</t>
        </is>
      </c>
      <c r="D723" s="52" t="inlineStr">
        <is>
          <t>TNK-01</t>
        </is>
      </c>
      <c r="E723" s="52" t="n">
        <v>2</v>
      </c>
      <c r="F723" s="54">
        <f>L723</f>
        <v/>
      </c>
      <c r="G723" s="54">
        <f>P723</f>
        <v/>
      </c>
      <c r="H723" s="54">
        <f>T723</f>
        <v/>
      </c>
      <c r="I723" s="81" t="n">
        <v>0.127279222</v>
      </c>
      <c r="J723" s="81" t="n">
        <v>0</v>
      </c>
      <c r="K723" s="81" t="n">
        <v>0.0424264036</v>
      </c>
      <c r="L723" s="81" t="n">
        <v>-20.5716438</v>
      </c>
      <c r="M723" s="81" t="n">
        <v>0</v>
      </c>
      <c r="N723" s="81" t="n">
        <v>0.07999999820000001</v>
      </c>
      <c r="O723" s="81" t="n">
        <v>0</v>
      </c>
      <c r="P723" s="81" t="n">
        <v>1.20000005</v>
      </c>
      <c r="Q723" s="81" t="n">
        <v>-0.127279222</v>
      </c>
      <c r="R723" s="81" t="n">
        <v>0</v>
      </c>
      <c r="S723" s="81" t="n">
        <v>0.0424264036</v>
      </c>
      <c r="T723" s="81" t="n">
        <v>-14.9959087</v>
      </c>
      <c r="U723" s="80">
        <f>U684*'4 Transform Matrices'!Y724+V684*'4 Transform Matrices'!AC724+W684*'4 Transform Matrices'!AG724</f>
        <v/>
      </c>
      <c r="V723" s="80">
        <f>U684*'4 Transform Matrices'!Z724+V684*'4 Transform Matrices'!AD724+W684*'4 Transform Matrices'!AH724</f>
        <v/>
      </c>
      <c r="W723" s="80">
        <f>U684*'4 Transform Matrices'!AA724+V684*'4 Transform Matrices'!AE724+W684*'4 Transform Matrices'!AI724</f>
        <v/>
      </c>
      <c r="X723" s="80">
        <f>U684*'4 Transform Matrices'!AB724+V684*'4 Transform Matrices'!AF724+W684*'4 Transform Matrices'!AJ724+X684</f>
        <v/>
      </c>
      <c r="Y723" s="80">
        <f>Y684*'4 Transform Matrices'!Y724+Z684*'4 Transform Matrices'!AC724+AA684*'4 Transform Matrices'!AG724</f>
        <v/>
      </c>
      <c r="Z723" s="80">
        <f>Y684*'4 Transform Matrices'!Z724+Z684*'4 Transform Matrices'!AD724+AA684*'4 Transform Matrices'!AH724</f>
        <v/>
      </c>
      <c r="AA723" s="80">
        <f>Y684*'4 Transform Matrices'!AA724+Z684*'4 Transform Matrices'!AE724+AA684*'4 Transform Matrices'!AI724</f>
        <v/>
      </c>
      <c r="AB723" s="80">
        <f>Y684*'4 Transform Matrices'!AB724+Z684*'4 Transform Matrices'!AF724+AA684*'4 Transform Matrices'!AJ724+AB684</f>
        <v/>
      </c>
      <c r="AC723" s="80">
        <f>AC684*'4 Transform Matrices'!Y724+AD684*'4 Transform Matrices'!AC724+AE684*'4 Transform Matrices'!AG724</f>
        <v/>
      </c>
      <c r="AD723" s="80">
        <f>AC684*'4 Transform Matrices'!Z724+AD684*'4 Transform Matrices'!AD724+AE684*'4 Transform Matrices'!AH724</f>
        <v/>
      </c>
      <c r="AE723" s="80">
        <f>AC684*'4 Transform Matrices'!AA724+AD684*'4 Transform Matrices'!AE724+AE684*'4 Transform Matrices'!AI724</f>
        <v/>
      </c>
      <c r="AF723" s="80">
        <f>AC684*'4 Transform Matrices'!AB724+AD684*'4 Transform Matrices'!AF724+AE684*'4 Transform Matrices'!AJ724+AF684</f>
        <v/>
      </c>
      <c r="AG723" s="82">
        <f>MAX(ABS(I723-U723),ABS(J723-V723),ABS(K723-W723),ABS(L723-X723),ABS(M723-Y723),ABS(N723-Z723),ABS(O723-AA723),ABS(P723-AB723),ABS(Q723-AC723),ABS(R723-AD723),ABS(S723-AE723),ABS(T723-AF723))</f>
        <v/>
      </c>
      <c r="AI723" s="14" t="inlineStr"/>
    </row>
    <row r="724">
      <c r="A724" s="92" t="inlineStr">
        <is>
          <t>- Track L</t>
        </is>
      </c>
      <c r="B724" s="93" t="inlineStr">
        <is>
          <t>TNK-41</t>
        </is>
      </c>
      <c r="C724" s="93" t="inlineStr">
        <is>
          <t>Group</t>
        </is>
      </c>
      <c r="D724" s="93" t="inlineStr">
        <is>
          <t>TNK-01</t>
        </is>
      </c>
      <c r="E724" s="93" t="n">
        <v>2</v>
      </c>
      <c r="F724" s="54">
        <f>L724</f>
        <v/>
      </c>
      <c r="G724" s="54">
        <f>P724</f>
        <v/>
      </c>
      <c r="H724" s="54">
        <f>T724</f>
        <v/>
      </c>
      <c r="I724" s="81" t="n">
        <v>0.707106769</v>
      </c>
      <c r="J724" s="81" t="n">
        <v>0</v>
      </c>
      <c r="K724" s="81" t="n">
        <v>0.707106769</v>
      </c>
      <c r="L724" s="81" t="n">
        <v>-21.2221832</v>
      </c>
      <c r="M724" s="81" t="n">
        <v>0</v>
      </c>
      <c r="N724" s="81" t="n">
        <v>1</v>
      </c>
      <c r="O724" s="81" t="n">
        <v>0</v>
      </c>
      <c r="P724" s="81" t="n">
        <v>-0.300000012</v>
      </c>
      <c r="Q724" s="81" t="n">
        <v>-0.707106769</v>
      </c>
      <c r="R724" s="81" t="n">
        <v>0</v>
      </c>
      <c r="S724" s="81" t="n">
        <v>0.707106769</v>
      </c>
      <c r="T724" s="81" t="n">
        <v>-16.7778168</v>
      </c>
      <c r="U724" s="80">
        <f>U684*'4 Transform Matrices'!Y725+V684*'4 Transform Matrices'!AC725+W684*'4 Transform Matrices'!AG725</f>
        <v/>
      </c>
      <c r="V724" s="80">
        <f>U684*'4 Transform Matrices'!Z725+V684*'4 Transform Matrices'!AD725+W684*'4 Transform Matrices'!AH725</f>
        <v/>
      </c>
      <c r="W724" s="80">
        <f>U684*'4 Transform Matrices'!AA725+V684*'4 Transform Matrices'!AE725+W684*'4 Transform Matrices'!AI725</f>
        <v/>
      </c>
      <c r="X724" s="80">
        <f>U684*'4 Transform Matrices'!AB725+V684*'4 Transform Matrices'!AF725+W684*'4 Transform Matrices'!AJ725+X684</f>
        <v/>
      </c>
      <c r="Y724" s="80">
        <f>Y684*'4 Transform Matrices'!Y725+Z684*'4 Transform Matrices'!AC725+AA684*'4 Transform Matrices'!AG725</f>
        <v/>
      </c>
      <c r="Z724" s="80">
        <f>Y684*'4 Transform Matrices'!Z725+Z684*'4 Transform Matrices'!AD725+AA684*'4 Transform Matrices'!AH725</f>
        <v/>
      </c>
      <c r="AA724" s="80">
        <f>Y684*'4 Transform Matrices'!AA725+Z684*'4 Transform Matrices'!AE725+AA684*'4 Transform Matrices'!AI725</f>
        <v/>
      </c>
      <c r="AB724" s="80">
        <f>Y684*'4 Transform Matrices'!AB725+Z684*'4 Transform Matrices'!AF725+AA684*'4 Transform Matrices'!AJ725+AB684</f>
        <v/>
      </c>
      <c r="AC724" s="80">
        <f>AC684*'4 Transform Matrices'!Y725+AD684*'4 Transform Matrices'!AC725+AE684*'4 Transform Matrices'!AG725</f>
        <v/>
      </c>
      <c r="AD724" s="80">
        <f>AC684*'4 Transform Matrices'!Z725+AD684*'4 Transform Matrices'!AD725+AE684*'4 Transform Matrices'!AH725</f>
        <v/>
      </c>
      <c r="AE724" s="80">
        <f>AC684*'4 Transform Matrices'!AA725+AD684*'4 Transform Matrices'!AE725+AE684*'4 Transform Matrices'!AI725</f>
        <v/>
      </c>
      <c r="AF724" s="80">
        <f>AC684*'4 Transform Matrices'!AB725+AD684*'4 Transform Matrices'!AF725+AE684*'4 Transform Matrices'!AJ725+AF684</f>
        <v/>
      </c>
      <c r="AG724" s="82">
        <f>MAX(ABS(I724-U724),ABS(J724-V724),ABS(K724-W724),ABS(L724-X724),ABS(M724-Y724),ABS(N724-Z724),ABS(O724-AA724),ABS(P724-AB724),ABS(Q724-AC724),ABS(R724-AD724),ABS(S724-AE724),ABS(T724-AF724))</f>
        <v/>
      </c>
      <c r="AI724" s="14" t="inlineStr">
        <is>
          <t>40 links placed every frame from their arc-length parameter on the closed track path</t>
        </is>
      </c>
    </row>
    <row r="725">
      <c r="A725" s="67" t="inlineStr">
        <is>
          <t>- Track link L00</t>
        </is>
      </c>
      <c r="B725" s="52" t="inlineStr">
        <is>
          <t>TNK-42</t>
        </is>
      </c>
      <c r="C725" s="63" t="inlineStr">
        <is>
          <t>Cube</t>
        </is>
      </c>
      <c r="D725" s="52" t="inlineStr">
        <is>
          <t>TNK-41</t>
        </is>
      </c>
      <c r="E725" s="52" t="n">
        <v>3</v>
      </c>
      <c r="F725" s="54">
        <f>L725</f>
        <v/>
      </c>
      <c r="G725" s="54">
        <f>P725</f>
        <v/>
      </c>
      <c r="H725" s="54">
        <f>T725</f>
        <v/>
      </c>
      <c r="I725" s="81" t="n">
        <v>0.388908744</v>
      </c>
      <c r="J725" s="81" t="n">
        <v>0</v>
      </c>
      <c r="K725" s="81" t="n">
        <v>0.23334524</v>
      </c>
      <c r="L725" s="81" t="n">
        <v>-23.2020817</v>
      </c>
      <c r="M725" s="81" t="n">
        <v>0</v>
      </c>
      <c r="N725" s="81" t="n">
        <v>0.07999999820000001</v>
      </c>
      <c r="O725" s="81" t="n">
        <v>0</v>
      </c>
      <c r="P725" s="81" t="n">
        <v>0.74999994</v>
      </c>
      <c r="Q725" s="81" t="n">
        <v>-0.388908744</v>
      </c>
      <c r="R725" s="81" t="n">
        <v>0</v>
      </c>
      <c r="S725" s="81" t="n">
        <v>0.23334524</v>
      </c>
      <c r="T725" s="81" t="n">
        <v>-18.7577152</v>
      </c>
      <c r="U725" s="80">
        <f>U724*'4 Transform Matrices'!Y726+V724*'4 Transform Matrices'!AC726+W724*'4 Transform Matrices'!AG726</f>
        <v/>
      </c>
      <c r="V725" s="80">
        <f>U724*'4 Transform Matrices'!Z726+V724*'4 Transform Matrices'!AD726+W724*'4 Transform Matrices'!AH726</f>
        <v/>
      </c>
      <c r="W725" s="80">
        <f>U724*'4 Transform Matrices'!AA726+V724*'4 Transform Matrices'!AE726+W724*'4 Transform Matrices'!AI726</f>
        <v/>
      </c>
      <c r="X725" s="80">
        <f>U724*'4 Transform Matrices'!AB726+V724*'4 Transform Matrices'!AF726+W724*'4 Transform Matrices'!AJ726+X724</f>
        <v/>
      </c>
      <c r="Y725" s="80">
        <f>Y724*'4 Transform Matrices'!Y726+Z724*'4 Transform Matrices'!AC726+AA724*'4 Transform Matrices'!AG726</f>
        <v/>
      </c>
      <c r="Z725" s="80">
        <f>Y724*'4 Transform Matrices'!Z726+Z724*'4 Transform Matrices'!AD726+AA724*'4 Transform Matrices'!AH726</f>
        <v/>
      </c>
      <c r="AA725" s="80">
        <f>Y724*'4 Transform Matrices'!AA726+Z724*'4 Transform Matrices'!AE726+AA724*'4 Transform Matrices'!AI726</f>
        <v/>
      </c>
      <c r="AB725" s="80">
        <f>Y724*'4 Transform Matrices'!AB726+Z724*'4 Transform Matrices'!AF726+AA724*'4 Transform Matrices'!AJ726+AB724</f>
        <v/>
      </c>
      <c r="AC725" s="80">
        <f>AC724*'4 Transform Matrices'!Y726+AD724*'4 Transform Matrices'!AC726+AE724*'4 Transform Matrices'!AG726</f>
        <v/>
      </c>
      <c r="AD725" s="80">
        <f>AC724*'4 Transform Matrices'!Z726+AD724*'4 Transform Matrices'!AD726+AE724*'4 Transform Matrices'!AH726</f>
        <v/>
      </c>
      <c r="AE725" s="80">
        <f>AC724*'4 Transform Matrices'!AA726+AD724*'4 Transform Matrices'!AE726+AE724*'4 Transform Matrices'!AI726</f>
        <v/>
      </c>
      <c r="AF725" s="80">
        <f>AC724*'4 Transform Matrices'!AB726+AD724*'4 Transform Matrices'!AF726+AE724*'4 Transform Matrices'!AJ726+AF724</f>
        <v/>
      </c>
      <c r="AG725" s="82">
        <f>MAX(ABS(I725-U725),ABS(J725-V725),ABS(K725-W725),ABS(L725-X725),ABS(M725-Y725),ABS(N725-Z725),ABS(O725-AA725),ABS(P725-AB725),ABS(Q725-AC725),ABS(R725-AD725),ABS(S725-AE725),ABS(T725-AF725))</f>
        <v/>
      </c>
      <c r="AI725" s="14" t="inlineStr">
        <is>
          <t>Moves along the track path at the track speed (straight runs + semicircles)</t>
        </is>
      </c>
    </row>
    <row r="726">
      <c r="A726" s="67" t="inlineStr">
        <is>
          <t>- Track link L01</t>
        </is>
      </c>
      <c r="B726" s="52" t="inlineStr">
        <is>
          <t>TNK-43</t>
        </is>
      </c>
      <c r="C726" s="63" t="inlineStr">
        <is>
          <t>Cube</t>
        </is>
      </c>
      <c r="D726" s="52" t="inlineStr">
        <is>
          <t>TNK-41</t>
        </is>
      </c>
      <c r="E726" s="52" t="n">
        <v>3</v>
      </c>
      <c r="F726" s="54">
        <f>L726</f>
        <v/>
      </c>
      <c r="G726" s="54">
        <f>P726</f>
        <v/>
      </c>
      <c r="H726" s="54">
        <f>T726</f>
        <v/>
      </c>
      <c r="I726" s="81" t="n">
        <v>0.388908744</v>
      </c>
      <c r="J726" s="81" t="n">
        <v>0</v>
      </c>
      <c r="K726" s="81" t="n">
        <v>0.23334524</v>
      </c>
      <c r="L726" s="81" t="n">
        <v>-22.9485569</v>
      </c>
      <c r="M726" s="81" t="n">
        <v>0</v>
      </c>
      <c r="N726" s="81" t="n">
        <v>0.07999999820000001</v>
      </c>
      <c r="O726" s="81" t="n">
        <v>0</v>
      </c>
      <c r="P726" s="81" t="n">
        <v>0.74999994</v>
      </c>
      <c r="Q726" s="81" t="n">
        <v>-0.388908744</v>
      </c>
      <c r="R726" s="81" t="n">
        <v>0</v>
      </c>
      <c r="S726" s="81" t="n">
        <v>0.23334524</v>
      </c>
      <c r="T726" s="81" t="n">
        <v>-18.5041904</v>
      </c>
      <c r="U726" s="80">
        <f>U724*'4 Transform Matrices'!Y727+V724*'4 Transform Matrices'!AC727+W724*'4 Transform Matrices'!AG727</f>
        <v/>
      </c>
      <c r="V726" s="80">
        <f>U724*'4 Transform Matrices'!Z727+V724*'4 Transform Matrices'!AD727+W724*'4 Transform Matrices'!AH727</f>
        <v/>
      </c>
      <c r="W726" s="80">
        <f>U724*'4 Transform Matrices'!AA727+V724*'4 Transform Matrices'!AE727+W724*'4 Transform Matrices'!AI727</f>
        <v/>
      </c>
      <c r="X726" s="80">
        <f>U724*'4 Transform Matrices'!AB727+V724*'4 Transform Matrices'!AF727+W724*'4 Transform Matrices'!AJ727+X724</f>
        <v/>
      </c>
      <c r="Y726" s="80">
        <f>Y724*'4 Transform Matrices'!Y727+Z724*'4 Transform Matrices'!AC727+AA724*'4 Transform Matrices'!AG727</f>
        <v/>
      </c>
      <c r="Z726" s="80">
        <f>Y724*'4 Transform Matrices'!Z727+Z724*'4 Transform Matrices'!AD727+AA724*'4 Transform Matrices'!AH727</f>
        <v/>
      </c>
      <c r="AA726" s="80">
        <f>Y724*'4 Transform Matrices'!AA727+Z724*'4 Transform Matrices'!AE727+AA724*'4 Transform Matrices'!AI727</f>
        <v/>
      </c>
      <c r="AB726" s="80">
        <f>Y724*'4 Transform Matrices'!AB727+Z724*'4 Transform Matrices'!AF727+AA724*'4 Transform Matrices'!AJ727+AB724</f>
        <v/>
      </c>
      <c r="AC726" s="80">
        <f>AC724*'4 Transform Matrices'!Y727+AD724*'4 Transform Matrices'!AC727+AE724*'4 Transform Matrices'!AG727</f>
        <v/>
      </c>
      <c r="AD726" s="80">
        <f>AC724*'4 Transform Matrices'!Z727+AD724*'4 Transform Matrices'!AD727+AE724*'4 Transform Matrices'!AH727</f>
        <v/>
      </c>
      <c r="AE726" s="80">
        <f>AC724*'4 Transform Matrices'!AA727+AD724*'4 Transform Matrices'!AE727+AE724*'4 Transform Matrices'!AI727</f>
        <v/>
      </c>
      <c r="AF726" s="80">
        <f>AC724*'4 Transform Matrices'!AB727+AD724*'4 Transform Matrices'!AF727+AE724*'4 Transform Matrices'!AJ727+AF724</f>
        <v/>
      </c>
      <c r="AG726" s="82">
        <f>MAX(ABS(I726-U726),ABS(J726-V726),ABS(K726-W726),ABS(L726-X726),ABS(M726-Y726),ABS(N726-Z726),ABS(O726-AA726),ABS(P726-AB726),ABS(Q726-AC726),ABS(R726-AD726),ABS(S726-AE726),ABS(T726-AF726))</f>
        <v/>
      </c>
      <c r="AI726" s="14" t="inlineStr">
        <is>
          <t>Moves along the track path at the track speed (straight runs + semicircles)</t>
        </is>
      </c>
    </row>
    <row r="727">
      <c r="A727" s="67" t="inlineStr">
        <is>
          <t>- Track link L02</t>
        </is>
      </c>
      <c r="B727" s="52" t="inlineStr">
        <is>
          <t>TNK-44</t>
        </is>
      </c>
      <c r="C727" s="63" t="inlineStr">
        <is>
          <t>Cube</t>
        </is>
      </c>
      <c r="D727" s="52" t="inlineStr">
        <is>
          <t>TNK-41</t>
        </is>
      </c>
      <c r="E727" s="52" t="n">
        <v>3</v>
      </c>
      <c r="F727" s="54">
        <f>L727</f>
        <v/>
      </c>
      <c r="G727" s="54">
        <f>P727</f>
        <v/>
      </c>
      <c r="H727" s="54">
        <f>T727</f>
        <v/>
      </c>
      <c r="I727" s="81" t="n">
        <v>0.388908744</v>
      </c>
      <c r="J727" s="81" t="n">
        <v>0</v>
      </c>
      <c r="K727" s="81" t="n">
        <v>0.23334524</v>
      </c>
      <c r="L727" s="81" t="n">
        <v>-22.6950302</v>
      </c>
      <c r="M727" s="81" t="n">
        <v>0</v>
      </c>
      <c r="N727" s="81" t="n">
        <v>0.07999999820000001</v>
      </c>
      <c r="O727" s="81" t="n">
        <v>0</v>
      </c>
      <c r="P727" s="81" t="n">
        <v>0.74999994</v>
      </c>
      <c r="Q727" s="81" t="n">
        <v>-0.388908744</v>
      </c>
      <c r="R727" s="81" t="n">
        <v>0</v>
      </c>
      <c r="S727" s="81" t="n">
        <v>0.23334524</v>
      </c>
      <c r="T727" s="81" t="n">
        <v>-18.2506638</v>
      </c>
      <c r="U727" s="80">
        <f>U724*'4 Transform Matrices'!Y728+V724*'4 Transform Matrices'!AC728+W724*'4 Transform Matrices'!AG728</f>
        <v/>
      </c>
      <c r="V727" s="80">
        <f>U724*'4 Transform Matrices'!Z728+V724*'4 Transform Matrices'!AD728+W724*'4 Transform Matrices'!AH728</f>
        <v/>
      </c>
      <c r="W727" s="80">
        <f>U724*'4 Transform Matrices'!AA728+V724*'4 Transform Matrices'!AE728+W724*'4 Transform Matrices'!AI728</f>
        <v/>
      </c>
      <c r="X727" s="80">
        <f>U724*'4 Transform Matrices'!AB728+V724*'4 Transform Matrices'!AF728+W724*'4 Transform Matrices'!AJ728+X724</f>
        <v/>
      </c>
      <c r="Y727" s="80">
        <f>Y724*'4 Transform Matrices'!Y728+Z724*'4 Transform Matrices'!AC728+AA724*'4 Transform Matrices'!AG728</f>
        <v/>
      </c>
      <c r="Z727" s="80">
        <f>Y724*'4 Transform Matrices'!Z728+Z724*'4 Transform Matrices'!AD728+AA724*'4 Transform Matrices'!AH728</f>
        <v/>
      </c>
      <c r="AA727" s="80">
        <f>Y724*'4 Transform Matrices'!AA728+Z724*'4 Transform Matrices'!AE728+AA724*'4 Transform Matrices'!AI728</f>
        <v/>
      </c>
      <c r="AB727" s="80">
        <f>Y724*'4 Transform Matrices'!AB728+Z724*'4 Transform Matrices'!AF728+AA724*'4 Transform Matrices'!AJ728+AB724</f>
        <v/>
      </c>
      <c r="AC727" s="80">
        <f>AC724*'4 Transform Matrices'!Y728+AD724*'4 Transform Matrices'!AC728+AE724*'4 Transform Matrices'!AG728</f>
        <v/>
      </c>
      <c r="AD727" s="80">
        <f>AC724*'4 Transform Matrices'!Z728+AD724*'4 Transform Matrices'!AD728+AE724*'4 Transform Matrices'!AH728</f>
        <v/>
      </c>
      <c r="AE727" s="80">
        <f>AC724*'4 Transform Matrices'!AA728+AD724*'4 Transform Matrices'!AE728+AE724*'4 Transform Matrices'!AI728</f>
        <v/>
      </c>
      <c r="AF727" s="80">
        <f>AC724*'4 Transform Matrices'!AB728+AD724*'4 Transform Matrices'!AF728+AE724*'4 Transform Matrices'!AJ728+AF724</f>
        <v/>
      </c>
      <c r="AG727" s="82">
        <f>MAX(ABS(I727-U727),ABS(J727-V727),ABS(K727-W727),ABS(L727-X727),ABS(M727-Y727),ABS(N727-Z727),ABS(O727-AA727),ABS(P727-AB727),ABS(Q727-AC727),ABS(R727-AD727),ABS(S727-AE727),ABS(T727-AF727))</f>
        <v/>
      </c>
      <c r="AI727" s="14" t="inlineStr">
        <is>
          <t>Moves along the track path at the track speed (straight runs + semicircles)</t>
        </is>
      </c>
    </row>
    <row r="728">
      <c r="A728" s="67" t="inlineStr">
        <is>
          <t>- Track link L03</t>
        </is>
      </c>
      <c r="B728" s="52" t="inlineStr">
        <is>
          <t>TNK-45</t>
        </is>
      </c>
      <c r="C728" s="63" t="inlineStr">
        <is>
          <t>Cube</t>
        </is>
      </c>
      <c r="D728" s="52" t="inlineStr">
        <is>
          <t>TNK-41</t>
        </is>
      </c>
      <c r="E728" s="52" t="n">
        <v>3</v>
      </c>
      <c r="F728" s="54">
        <f>L728</f>
        <v/>
      </c>
      <c r="G728" s="54">
        <f>P728</f>
        <v/>
      </c>
      <c r="H728" s="54">
        <f>T728</f>
        <v/>
      </c>
      <c r="I728" s="81" t="n">
        <v>0.388908744</v>
      </c>
      <c r="J728" s="81" t="n">
        <v>0</v>
      </c>
      <c r="K728" s="81" t="n">
        <v>0.23334524</v>
      </c>
      <c r="L728" s="81" t="n">
        <v>-22.4415035</v>
      </c>
      <c r="M728" s="81" t="n">
        <v>0</v>
      </c>
      <c r="N728" s="81" t="n">
        <v>0.07999999820000001</v>
      </c>
      <c r="O728" s="81" t="n">
        <v>0</v>
      </c>
      <c r="P728" s="81" t="n">
        <v>0.74999994</v>
      </c>
      <c r="Q728" s="81" t="n">
        <v>-0.388908744</v>
      </c>
      <c r="R728" s="81" t="n">
        <v>0</v>
      </c>
      <c r="S728" s="81" t="n">
        <v>0.23334524</v>
      </c>
      <c r="T728" s="81" t="n">
        <v>-17.9971371</v>
      </c>
      <c r="U728" s="80">
        <f>U724*'4 Transform Matrices'!Y729+V724*'4 Transform Matrices'!AC729+W724*'4 Transform Matrices'!AG729</f>
        <v/>
      </c>
      <c r="V728" s="80">
        <f>U724*'4 Transform Matrices'!Z729+V724*'4 Transform Matrices'!AD729+W724*'4 Transform Matrices'!AH729</f>
        <v/>
      </c>
      <c r="W728" s="80">
        <f>U724*'4 Transform Matrices'!AA729+V724*'4 Transform Matrices'!AE729+W724*'4 Transform Matrices'!AI729</f>
        <v/>
      </c>
      <c r="X728" s="80">
        <f>U724*'4 Transform Matrices'!AB729+V724*'4 Transform Matrices'!AF729+W724*'4 Transform Matrices'!AJ729+X724</f>
        <v/>
      </c>
      <c r="Y728" s="80">
        <f>Y724*'4 Transform Matrices'!Y729+Z724*'4 Transform Matrices'!AC729+AA724*'4 Transform Matrices'!AG729</f>
        <v/>
      </c>
      <c r="Z728" s="80">
        <f>Y724*'4 Transform Matrices'!Z729+Z724*'4 Transform Matrices'!AD729+AA724*'4 Transform Matrices'!AH729</f>
        <v/>
      </c>
      <c r="AA728" s="80">
        <f>Y724*'4 Transform Matrices'!AA729+Z724*'4 Transform Matrices'!AE729+AA724*'4 Transform Matrices'!AI729</f>
        <v/>
      </c>
      <c r="AB728" s="80">
        <f>Y724*'4 Transform Matrices'!AB729+Z724*'4 Transform Matrices'!AF729+AA724*'4 Transform Matrices'!AJ729+AB724</f>
        <v/>
      </c>
      <c r="AC728" s="80">
        <f>AC724*'4 Transform Matrices'!Y729+AD724*'4 Transform Matrices'!AC729+AE724*'4 Transform Matrices'!AG729</f>
        <v/>
      </c>
      <c r="AD728" s="80">
        <f>AC724*'4 Transform Matrices'!Z729+AD724*'4 Transform Matrices'!AD729+AE724*'4 Transform Matrices'!AH729</f>
        <v/>
      </c>
      <c r="AE728" s="80">
        <f>AC724*'4 Transform Matrices'!AA729+AD724*'4 Transform Matrices'!AE729+AE724*'4 Transform Matrices'!AI729</f>
        <v/>
      </c>
      <c r="AF728" s="80">
        <f>AC724*'4 Transform Matrices'!AB729+AD724*'4 Transform Matrices'!AF729+AE724*'4 Transform Matrices'!AJ729+AF724</f>
        <v/>
      </c>
      <c r="AG728" s="82">
        <f>MAX(ABS(I728-U728),ABS(J728-V728),ABS(K728-W728),ABS(L728-X728),ABS(M728-Y728),ABS(N728-Z728),ABS(O728-AA728),ABS(P728-AB728),ABS(Q728-AC728),ABS(R728-AD728),ABS(S728-AE728),ABS(T728-AF728))</f>
        <v/>
      </c>
      <c r="AI728" s="14" t="inlineStr">
        <is>
          <t>Moves along the track path at the track speed (straight runs + semicircles)</t>
        </is>
      </c>
    </row>
    <row r="729">
      <c r="A729" s="67" t="inlineStr">
        <is>
          <t>- Track link L04</t>
        </is>
      </c>
      <c r="B729" s="52" t="inlineStr">
        <is>
          <t>TNK-46</t>
        </is>
      </c>
      <c r="C729" s="63" t="inlineStr">
        <is>
          <t>Cube</t>
        </is>
      </c>
      <c r="D729" s="52" t="inlineStr">
        <is>
          <t>TNK-41</t>
        </is>
      </c>
      <c r="E729" s="52" t="n">
        <v>3</v>
      </c>
      <c r="F729" s="54">
        <f>L729</f>
        <v/>
      </c>
      <c r="G729" s="54">
        <f>P729</f>
        <v/>
      </c>
      <c r="H729" s="54">
        <f>T729</f>
        <v/>
      </c>
      <c r="I729" s="81" t="n">
        <v>0.388908744</v>
      </c>
      <c r="J729" s="81" t="n">
        <v>0</v>
      </c>
      <c r="K729" s="81" t="n">
        <v>0.23334524</v>
      </c>
      <c r="L729" s="81" t="n">
        <v>-22.1879787</v>
      </c>
      <c r="M729" s="81" t="n">
        <v>0</v>
      </c>
      <c r="N729" s="81" t="n">
        <v>0.07999999820000001</v>
      </c>
      <c r="O729" s="81" t="n">
        <v>0</v>
      </c>
      <c r="P729" s="81" t="n">
        <v>0.74999994</v>
      </c>
      <c r="Q729" s="81" t="n">
        <v>-0.388908744</v>
      </c>
      <c r="R729" s="81" t="n">
        <v>0</v>
      </c>
      <c r="S729" s="81" t="n">
        <v>0.23334524</v>
      </c>
      <c r="T729" s="81" t="n">
        <v>-17.7436123</v>
      </c>
      <c r="U729" s="80">
        <f>U724*'4 Transform Matrices'!Y730+V724*'4 Transform Matrices'!AC730+W724*'4 Transform Matrices'!AG730</f>
        <v/>
      </c>
      <c r="V729" s="80">
        <f>U724*'4 Transform Matrices'!Z730+V724*'4 Transform Matrices'!AD730+W724*'4 Transform Matrices'!AH730</f>
        <v/>
      </c>
      <c r="W729" s="80">
        <f>U724*'4 Transform Matrices'!AA730+V724*'4 Transform Matrices'!AE730+W724*'4 Transform Matrices'!AI730</f>
        <v/>
      </c>
      <c r="X729" s="80">
        <f>U724*'4 Transform Matrices'!AB730+V724*'4 Transform Matrices'!AF730+W724*'4 Transform Matrices'!AJ730+X724</f>
        <v/>
      </c>
      <c r="Y729" s="80">
        <f>Y724*'4 Transform Matrices'!Y730+Z724*'4 Transform Matrices'!AC730+AA724*'4 Transform Matrices'!AG730</f>
        <v/>
      </c>
      <c r="Z729" s="80">
        <f>Y724*'4 Transform Matrices'!Z730+Z724*'4 Transform Matrices'!AD730+AA724*'4 Transform Matrices'!AH730</f>
        <v/>
      </c>
      <c r="AA729" s="80">
        <f>Y724*'4 Transform Matrices'!AA730+Z724*'4 Transform Matrices'!AE730+AA724*'4 Transform Matrices'!AI730</f>
        <v/>
      </c>
      <c r="AB729" s="80">
        <f>Y724*'4 Transform Matrices'!AB730+Z724*'4 Transform Matrices'!AF730+AA724*'4 Transform Matrices'!AJ730+AB724</f>
        <v/>
      </c>
      <c r="AC729" s="80">
        <f>AC724*'4 Transform Matrices'!Y730+AD724*'4 Transform Matrices'!AC730+AE724*'4 Transform Matrices'!AG730</f>
        <v/>
      </c>
      <c r="AD729" s="80">
        <f>AC724*'4 Transform Matrices'!Z730+AD724*'4 Transform Matrices'!AD730+AE724*'4 Transform Matrices'!AH730</f>
        <v/>
      </c>
      <c r="AE729" s="80">
        <f>AC724*'4 Transform Matrices'!AA730+AD724*'4 Transform Matrices'!AE730+AE724*'4 Transform Matrices'!AI730</f>
        <v/>
      </c>
      <c r="AF729" s="80">
        <f>AC724*'4 Transform Matrices'!AB730+AD724*'4 Transform Matrices'!AF730+AE724*'4 Transform Matrices'!AJ730+AF724</f>
        <v/>
      </c>
      <c r="AG729" s="82">
        <f>MAX(ABS(I729-U729),ABS(J729-V729),ABS(K729-W729),ABS(L729-X729),ABS(M729-Y729),ABS(N729-Z729),ABS(O729-AA729),ABS(P729-AB729),ABS(Q729-AC729),ABS(R729-AD729),ABS(S729-AE729),ABS(T729-AF729))</f>
        <v/>
      </c>
      <c r="AI729" s="14" t="inlineStr">
        <is>
          <t>Moves along the track path at the track speed (straight runs + semicircles)</t>
        </is>
      </c>
    </row>
    <row r="730">
      <c r="A730" s="67" t="inlineStr">
        <is>
          <t>- Track link L05</t>
        </is>
      </c>
      <c r="B730" s="52" t="inlineStr">
        <is>
          <t>TNK-47</t>
        </is>
      </c>
      <c r="C730" s="63" t="inlineStr">
        <is>
          <t>Cube</t>
        </is>
      </c>
      <c r="D730" s="52" t="inlineStr">
        <is>
          <t>TNK-41</t>
        </is>
      </c>
      <c r="E730" s="52" t="n">
        <v>3</v>
      </c>
      <c r="F730" s="54">
        <f>L730</f>
        <v/>
      </c>
      <c r="G730" s="54">
        <f>P730</f>
        <v/>
      </c>
      <c r="H730" s="54">
        <f>T730</f>
        <v/>
      </c>
      <c r="I730" s="81" t="n">
        <v>0.388908744</v>
      </c>
      <c r="J730" s="81" t="n">
        <v>0</v>
      </c>
      <c r="K730" s="81" t="n">
        <v>0.23334524</v>
      </c>
      <c r="L730" s="81" t="n">
        <v>-21.9344521</v>
      </c>
      <c r="M730" s="81" t="n">
        <v>0</v>
      </c>
      <c r="N730" s="81" t="n">
        <v>0.07999999820000001</v>
      </c>
      <c r="O730" s="81" t="n">
        <v>0</v>
      </c>
      <c r="P730" s="81" t="n">
        <v>0.74999994</v>
      </c>
      <c r="Q730" s="81" t="n">
        <v>-0.388908744</v>
      </c>
      <c r="R730" s="81" t="n">
        <v>0</v>
      </c>
      <c r="S730" s="81" t="n">
        <v>0.23334524</v>
      </c>
      <c r="T730" s="81" t="n">
        <v>-17.4900856</v>
      </c>
      <c r="U730" s="80">
        <f>U724*'4 Transform Matrices'!Y731+V724*'4 Transform Matrices'!AC731+W724*'4 Transform Matrices'!AG731</f>
        <v/>
      </c>
      <c r="V730" s="80">
        <f>U724*'4 Transform Matrices'!Z731+V724*'4 Transform Matrices'!AD731+W724*'4 Transform Matrices'!AH731</f>
        <v/>
      </c>
      <c r="W730" s="80">
        <f>U724*'4 Transform Matrices'!AA731+V724*'4 Transform Matrices'!AE731+W724*'4 Transform Matrices'!AI731</f>
        <v/>
      </c>
      <c r="X730" s="80">
        <f>U724*'4 Transform Matrices'!AB731+V724*'4 Transform Matrices'!AF731+W724*'4 Transform Matrices'!AJ731+X724</f>
        <v/>
      </c>
      <c r="Y730" s="80">
        <f>Y724*'4 Transform Matrices'!Y731+Z724*'4 Transform Matrices'!AC731+AA724*'4 Transform Matrices'!AG731</f>
        <v/>
      </c>
      <c r="Z730" s="80">
        <f>Y724*'4 Transform Matrices'!Z731+Z724*'4 Transform Matrices'!AD731+AA724*'4 Transform Matrices'!AH731</f>
        <v/>
      </c>
      <c r="AA730" s="80">
        <f>Y724*'4 Transform Matrices'!AA731+Z724*'4 Transform Matrices'!AE731+AA724*'4 Transform Matrices'!AI731</f>
        <v/>
      </c>
      <c r="AB730" s="80">
        <f>Y724*'4 Transform Matrices'!AB731+Z724*'4 Transform Matrices'!AF731+AA724*'4 Transform Matrices'!AJ731+AB724</f>
        <v/>
      </c>
      <c r="AC730" s="80">
        <f>AC724*'4 Transform Matrices'!Y731+AD724*'4 Transform Matrices'!AC731+AE724*'4 Transform Matrices'!AG731</f>
        <v/>
      </c>
      <c r="AD730" s="80">
        <f>AC724*'4 Transform Matrices'!Z731+AD724*'4 Transform Matrices'!AD731+AE724*'4 Transform Matrices'!AH731</f>
        <v/>
      </c>
      <c r="AE730" s="80">
        <f>AC724*'4 Transform Matrices'!AA731+AD724*'4 Transform Matrices'!AE731+AE724*'4 Transform Matrices'!AI731</f>
        <v/>
      </c>
      <c r="AF730" s="80">
        <f>AC724*'4 Transform Matrices'!AB731+AD724*'4 Transform Matrices'!AF731+AE724*'4 Transform Matrices'!AJ731+AF724</f>
        <v/>
      </c>
      <c r="AG730" s="82">
        <f>MAX(ABS(I730-U730),ABS(J730-V730),ABS(K730-W730),ABS(L730-X730),ABS(M730-Y730),ABS(N730-Z730),ABS(O730-AA730),ABS(P730-AB730),ABS(Q730-AC730),ABS(R730-AD730),ABS(S730-AE730),ABS(T730-AF730))</f>
        <v/>
      </c>
      <c r="AI730" s="14" t="inlineStr">
        <is>
          <t>Moves along the track path at the track speed (straight runs + semicircles)</t>
        </is>
      </c>
    </row>
    <row r="731">
      <c r="A731" s="67" t="inlineStr">
        <is>
          <t>- Track link L06</t>
        </is>
      </c>
      <c r="B731" s="52" t="inlineStr">
        <is>
          <t>TNK-48</t>
        </is>
      </c>
      <c r="C731" s="63" t="inlineStr">
        <is>
          <t>Cube</t>
        </is>
      </c>
      <c r="D731" s="52" t="inlineStr">
        <is>
          <t>TNK-41</t>
        </is>
      </c>
      <c r="E731" s="52" t="n">
        <v>3</v>
      </c>
      <c r="F731" s="54">
        <f>L731</f>
        <v/>
      </c>
      <c r="G731" s="54">
        <f>P731</f>
        <v/>
      </c>
      <c r="H731" s="54">
        <f>T731</f>
        <v/>
      </c>
      <c r="I731" s="81" t="n">
        <v>0.388908744</v>
      </c>
      <c r="J731" s="81" t="n">
        <v>0</v>
      </c>
      <c r="K731" s="81" t="n">
        <v>0.23334524</v>
      </c>
      <c r="L731" s="81" t="n">
        <v>-21.6809273</v>
      </c>
      <c r="M731" s="81" t="n">
        <v>0</v>
      </c>
      <c r="N731" s="81" t="n">
        <v>0.07999999820000001</v>
      </c>
      <c r="O731" s="81" t="n">
        <v>0</v>
      </c>
      <c r="P731" s="81" t="n">
        <v>0.74999994</v>
      </c>
      <c r="Q731" s="81" t="n">
        <v>-0.388908744</v>
      </c>
      <c r="R731" s="81" t="n">
        <v>0</v>
      </c>
      <c r="S731" s="81" t="n">
        <v>0.23334524</v>
      </c>
      <c r="T731" s="81" t="n">
        <v>-17.2365608</v>
      </c>
      <c r="U731" s="80">
        <f>U724*'4 Transform Matrices'!Y732+V724*'4 Transform Matrices'!AC732+W724*'4 Transform Matrices'!AG732</f>
        <v/>
      </c>
      <c r="V731" s="80">
        <f>U724*'4 Transform Matrices'!Z732+V724*'4 Transform Matrices'!AD732+W724*'4 Transform Matrices'!AH732</f>
        <v/>
      </c>
      <c r="W731" s="80">
        <f>U724*'4 Transform Matrices'!AA732+V724*'4 Transform Matrices'!AE732+W724*'4 Transform Matrices'!AI732</f>
        <v/>
      </c>
      <c r="X731" s="80">
        <f>U724*'4 Transform Matrices'!AB732+V724*'4 Transform Matrices'!AF732+W724*'4 Transform Matrices'!AJ732+X724</f>
        <v/>
      </c>
      <c r="Y731" s="80">
        <f>Y724*'4 Transform Matrices'!Y732+Z724*'4 Transform Matrices'!AC732+AA724*'4 Transform Matrices'!AG732</f>
        <v/>
      </c>
      <c r="Z731" s="80">
        <f>Y724*'4 Transform Matrices'!Z732+Z724*'4 Transform Matrices'!AD732+AA724*'4 Transform Matrices'!AH732</f>
        <v/>
      </c>
      <c r="AA731" s="80">
        <f>Y724*'4 Transform Matrices'!AA732+Z724*'4 Transform Matrices'!AE732+AA724*'4 Transform Matrices'!AI732</f>
        <v/>
      </c>
      <c r="AB731" s="80">
        <f>Y724*'4 Transform Matrices'!AB732+Z724*'4 Transform Matrices'!AF732+AA724*'4 Transform Matrices'!AJ732+AB724</f>
        <v/>
      </c>
      <c r="AC731" s="80">
        <f>AC724*'4 Transform Matrices'!Y732+AD724*'4 Transform Matrices'!AC732+AE724*'4 Transform Matrices'!AG732</f>
        <v/>
      </c>
      <c r="AD731" s="80">
        <f>AC724*'4 Transform Matrices'!Z732+AD724*'4 Transform Matrices'!AD732+AE724*'4 Transform Matrices'!AH732</f>
        <v/>
      </c>
      <c r="AE731" s="80">
        <f>AC724*'4 Transform Matrices'!AA732+AD724*'4 Transform Matrices'!AE732+AE724*'4 Transform Matrices'!AI732</f>
        <v/>
      </c>
      <c r="AF731" s="80">
        <f>AC724*'4 Transform Matrices'!AB732+AD724*'4 Transform Matrices'!AF732+AE724*'4 Transform Matrices'!AJ732+AF724</f>
        <v/>
      </c>
      <c r="AG731" s="82">
        <f>MAX(ABS(I731-U731),ABS(J731-V731),ABS(K731-W731),ABS(L731-X731),ABS(M731-Y731),ABS(N731-Z731),ABS(O731-AA731),ABS(P731-AB731),ABS(Q731-AC731),ABS(R731-AD731),ABS(S731-AE731),ABS(T731-AF731))</f>
        <v/>
      </c>
      <c r="AI731" s="14" t="inlineStr">
        <is>
          <t>Moves along the track path at the track speed (straight runs + semicircles)</t>
        </is>
      </c>
    </row>
    <row r="732">
      <c r="A732" s="67" t="inlineStr">
        <is>
          <t>- Track link L07</t>
        </is>
      </c>
      <c r="B732" s="52" t="inlineStr">
        <is>
          <t>TNK-49</t>
        </is>
      </c>
      <c r="C732" s="63" t="inlineStr">
        <is>
          <t>Cube</t>
        </is>
      </c>
      <c r="D732" s="52" t="inlineStr">
        <is>
          <t>TNK-41</t>
        </is>
      </c>
      <c r="E732" s="52" t="n">
        <v>3</v>
      </c>
      <c r="F732" s="54">
        <f>L732</f>
        <v/>
      </c>
      <c r="G732" s="54">
        <f>P732</f>
        <v/>
      </c>
      <c r="H732" s="54">
        <f>T732</f>
        <v/>
      </c>
      <c r="I732" s="81" t="n">
        <v>0.388908744</v>
      </c>
      <c r="J732" s="81" t="n">
        <v>0</v>
      </c>
      <c r="K732" s="81" t="n">
        <v>0.23334524</v>
      </c>
      <c r="L732" s="81" t="n">
        <v>-21.4274006</v>
      </c>
      <c r="M732" s="81" t="n">
        <v>0</v>
      </c>
      <c r="N732" s="81" t="n">
        <v>0.07999999820000001</v>
      </c>
      <c r="O732" s="81" t="n">
        <v>0</v>
      </c>
      <c r="P732" s="81" t="n">
        <v>0.74999994</v>
      </c>
      <c r="Q732" s="81" t="n">
        <v>-0.388908744</v>
      </c>
      <c r="R732" s="81" t="n">
        <v>0</v>
      </c>
      <c r="S732" s="81" t="n">
        <v>0.23334524</v>
      </c>
      <c r="T732" s="81" t="n">
        <v>-16.9830341</v>
      </c>
      <c r="U732" s="80">
        <f>U724*'4 Transform Matrices'!Y733+V724*'4 Transform Matrices'!AC733+W724*'4 Transform Matrices'!AG733</f>
        <v/>
      </c>
      <c r="V732" s="80">
        <f>U724*'4 Transform Matrices'!Z733+V724*'4 Transform Matrices'!AD733+W724*'4 Transform Matrices'!AH733</f>
        <v/>
      </c>
      <c r="W732" s="80">
        <f>U724*'4 Transform Matrices'!AA733+V724*'4 Transform Matrices'!AE733+W724*'4 Transform Matrices'!AI733</f>
        <v/>
      </c>
      <c r="X732" s="80">
        <f>U724*'4 Transform Matrices'!AB733+V724*'4 Transform Matrices'!AF733+W724*'4 Transform Matrices'!AJ733+X724</f>
        <v/>
      </c>
      <c r="Y732" s="80">
        <f>Y724*'4 Transform Matrices'!Y733+Z724*'4 Transform Matrices'!AC733+AA724*'4 Transform Matrices'!AG733</f>
        <v/>
      </c>
      <c r="Z732" s="80">
        <f>Y724*'4 Transform Matrices'!Z733+Z724*'4 Transform Matrices'!AD733+AA724*'4 Transform Matrices'!AH733</f>
        <v/>
      </c>
      <c r="AA732" s="80">
        <f>Y724*'4 Transform Matrices'!AA733+Z724*'4 Transform Matrices'!AE733+AA724*'4 Transform Matrices'!AI733</f>
        <v/>
      </c>
      <c r="AB732" s="80">
        <f>Y724*'4 Transform Matrices'!AB733+Z724*'4 Transform Matrices'!AF733+AA724*'4 Transform Matrices'!AJ733+AB724</f>
        <v/>
      </c>
      <c r="AC732" s="80">
        <f>AC724*'4 Transform Matrices'!Y733+AD724*'4 Transform Matrices'!AC733+AE724*'4 Transform Matrices'!AG733</f>
        <v/>
      </c>
      <c r="AD732" s="80">
        <f>AC724*'4 Transform Matrices'!Z733+AD724*'4 Transform Matrices'!AD733+AE724*'4 Transform Matrices'!AH733</f>
        <v/>
      </c>
      <c r="AE732" s="80">
        <f>AC724*'4 Transform Matrices'!AA733+AD724*'4 Transform Matrices'!AE733+AE724*'4 Transform Matrices'!AI733</f>
        <v/>
      </c>
      <c r="AF732" s="80">
        <f>AC724*'4 Transform Matrices'!AB733+AD724*'4 Transform Matrices'!AF733+AE724*'4 Transform Matrices'!AJ733+AF724</f>
        <v/>
      </c>
      <c r="AG732" s="82">
        <f>MAX(ABS(I732-U732),ABS(J732-V732),ABS(K732-W732),ABS(L732-X732),ABS(M732-Y732),ABS(N732-Z732),ABS(O732-AA732),ABS(P732-AB732),ABS(Q732-AC732),ABS(R732-AD732),ABS(S732-AE732),ABS(T732-AF732))</f>
        <v/>
      </c>
      <c r="AI732" s="14" t="inlineStr">
        <is>
          <t>Moves along the track path at the track speed (straight runs + semicircles)</t>
        </is>
      </c>
    </row>
    <row r="733">
      <c r="A733" s="67" t="inlineStr">
        <is>
          <t>- Track link L08</t>
        </is>
      </c>
      <c r="B733" s="52" t="inlineStr">
        <is>
          <t>TNK-50</t>
        </is>
      </c>
      <c r="C733" s="63" t="inlineStr">
        <is>
          <t>Cube</t>
        </is>
      </c>
      <c r="D733" s="52" t="inlineStr">
        <is>
          <t>TNK-41</t>
        </is>
      </c>
      <c r="E733" s="52" t="n">
        <v>3</v>
      </c>
      <c r="F733" s="54">
        <f>L733</f>
        <v/>
      </c>
      <c r="G733" s="54">
        <f>P733</f>
        <v/>
      </c>
      <c r="H733" s="54">
        <f>T733</f>
        <v/>
      </c>
      <c r="I733" s="81" t="n">
        <v>0.388908744</v>
      </c>
      <c r="J733" s="81" t="n">
        <v>0</v>
      </c>
      <c r="K733" s="81" t="n">
        <v>0.23334524</v>
      </c>
      <c r="L733" s="81" t="n">
        <v>-21.1738739</v>
      </c>
      <c r="M733" s="81" t="n">
        <v>0</v>
      </c>
      <c r="N733" s="81" t="n">
        <v>0.07999999820000001</v>
      </c>
      <c r="O733" s="81" t="n">
        <v>0</v>
      </c>
      <c r="P733" s="81" t="n">
        <v>0.74999994</v>
      </c>
      <c r="Q733" s="81" t="n">
        <v>-0.388908744</v>
      </c>
      <c r="R733" s="81" t="n">
        <v>0</v>
      </c>
      <c r="S733" s="81" t="n">
        <v>0.23334524</v>
      </c>
      <c r="T733" s="81" t="n">
        <v>-16.7295074</v>
      </c>
      <c r="U733" s="80">
        <f>U724*'4 Transform Matrices'!Y734+V724*'4 Transform Matrices'!AC734+W724*'4 Transform Matrices'!AG734</f>
        <v/>
      </c>
      <c r="V733" s="80">
        <f>U724*'4 Transform Matrices'!Z734+V724*'4 Transform Matrices'!AD734+W724*'4 Transform Matrices'!AH734</f>
        <v/>
      </c>
      <c r="W733" s="80">
        <f>U724*'4 Transform Matrices'!AA734+V724*'4 Transform Matrices'!AE734+W724*'4 Transform Matrices'!AI734</f>
        <v/>
      </c>
      <c r="X733" s="80">
        <f>U724*'4 Transform Matrices'!AB734+V724*'4 Transform Matrices'!AF734+W724*'4 Transform Matrices'!AJ734+X724</f>
        <v/>
      </c>
      <c r="Y733" s="80">
        <f>Y724*'4 Transform Matrices'!Y734+Z724*'4 Transform Matrices'!AC734+AA724*'4 Transform Matrices'!AG734</f>
        <v/>
      </c>
      <c r="Z733" s="80">
        <f>Y724*'4 Transform Matrices'!Z734+Z724*'4 Transform Matrices'!AD734+AA724*'4 Transform Matrices'!AH734</f>
        <v/>
      </c>
      <c r="AA733" s="80">
        <f>Y724*'4 Transform Matrices'!AA734+Z724*'4 Transform Matrices'!AE734+AA724*'4 Transform Matrices'!AI734</f>
        <v/>
      </c>
      <c r="AB733" s="80">
        <f>Y724*'4 Transform Matrices'!AB734+Z724*'4 Transform Matrices'!AF734+AA724*'4 Transform Matrices'!AJ734+AB724</f>
        <v/>
      </c>
      <c r="AC733" s="80">
        <f>AC724*'4 Transform Matrices'!Y734+AD724*'4 Transform Matrices'!AC734+AE724*'4 Transform Matrices'!AG734</f>
        <v/>
      </c>
      <c r="AD733" s="80">
        <f>AC724*'4 Transform Matrices'!Z734+AD724*'4 Transform Matrices'!AD734+AE724*'4 Transform Matrices'!AH734</f>
        <v/>
      </c>
      <c r="AE733" s="80">
        <f>AC724*'4 Transform Matrices'!AA734+AD724*'4 Transform Matrices'!AE734+AE724*'4 Transform Matrices'!AI734</f>
        <v/>
      </c>
      <c r="AF733" s="80">
        <f>AC724*'4 Transform Matrices'!AB734+AD724*'4 Transform Matrices'!AF734+AE724*'4 Transform Matrices'!AJ734+AF724</f>
        <v/>
      </c>
      <c r="AG733" s="82">
        <f>MAX(ABS(I733-U733),ABS(J733-V733),ABS(K733-W733),ABS(L733-X733),ABS(M733-Y733),ABS(N733-Z733),ABS(O733-AA733),ABS(P733-AB733),ABS(Q733-AC733),ABS(R733-AD733),ABS(S733-AE733),ABS(T733-AF733))</f>
        <v/>
      </c>
      <c r="AI733" s="14" t="inlineStr">
        <is>
          <t>Moves along the track path at the track speed (straight runs + semicircles)</t>
        </is>
      </c>
    </row>
    <row r="734">
      <c r="A734" s="67" t="inlineStr">
        <is>
          <t>- Track link L09</t>
        </is>
      </c>
      <c r="B734" s="52" t="inlineStr">
        <is>
          <t>TNK-51</t>
        </is>
      </c>
      <c r="C734" s="63" t="inlineStr">
        <is>
          <t>Cube</t>
        </is>
      </c>
      <c r="D734" s="52" t="inlineStr">
        <is>
          <t>TNK-41</t>
        </is>
      </c>
      <c r="E734" s="52" t="n">
        <v>3</v>
      </c>
      <c r="F734" s="54">
        <f>L734</f>
        <v/>
      </c>
      <c r="G734" s="54">
        <f>P734</f>
        <v/>
      </c>
      <c r="H734" s="54">
        <f>T734</f>
        <v/>
      </c>
      <c r="I734" s="81" t="n">
        <v>0.388908744</v>
      </c>
      <c r="J734" s="81" t="n">
        <v>0</v>
      </c>
      <c r="K734" s="81" t="n">
        <v>0.23334524</v>
      </c>
      <c r="L734" s="81" t="n">
        <v>-20.9203491</v>
      </c>
      <c r="M734" s="81" t="n">
        <v>0</v>
      </c>
      <c r="N734" s="81" t="n">
        <v>0.07999999820000001</v>
      </c>
      <c r="O734" s="81" t="n">
        <v>0</v>
      </c>
      <c r="P734" s="81" t="n">
        <v>0.74999994</v>
      </c>
      <c r="Q734" s="81" t="n">
        <v>-0.388908744</v>
      </c>
      <c r="R734" s="81" t="n">
        <v>0</v>
      </c>
      <c r="S734" s="81" t="n">
        <v>0.23334524</v>
      </c>
      <c r="T734" s="81" t="n">
        <v>-16.4759827</v>
      </c>
      <c r="U734" s="80">
        <f>U724*'4 Transform Matrices'!Y735+V724*'4 Transform Matrices'!AC735+W724*'4 Transform Matrices'!AG735</f>
        <v/>
      </c>
      <c r="V734" s="80">
        <f>U724*'4 Transform Matrices'!Z735+V724*'4 Transform Matrices'!AD735+W724*'4 Transform Matrices'!AH735</f>
        <v/>
      </c>
      <c r="W734" s="80">
        <f>U724*'4 Transform Matrices'!AA735+V724*'4 Transform Matrices'!AE735+W724*'4 Transform Matrices'!AI735</f>
        <v/>
      </c>
      <c r="X734" s="80">
        <f>U724*'4 Transform Matrices'!AB735+V724*'4 Transform Matrices'!AF735+W724*'4 Transform Matrices'!AJ735+X724</f>
        <v/>
      </c>
      <c r="Y734" s="80">
        <f>Y724*'4 Transform Matrices'!Y735+Z724*'4 Transform Matrices'!AC735+AA724*'4 Transform Matrices'!AG735</f>
        <v/>
      </c>
      <c r="Z734" s="80">
        <f>Y724*'4 Transform Matrices'!Z735+Z724*'4 Transform Matrices'!AD735+AA724*'4 Transform Matrices'!AH735</f>
        <v/>
      </c>
      <c r="AA734" s="80">
        <f>Y724*'4 Transform Matrices'!AA735+Z724*'4 Transform Matrices'!AE735+AA724*'4 Transform Matrices'!AI735</f>
        <v/>
      </c>
      <c r="AB734" s="80">
        <f>Y724*'4 Transform Matrices'!AB735+Z724*'4 Transform Matrices'!AF735+AA724*'4 Transform Matrices'!AJ735+AB724</f>
        <v/>
      </c>
      <c r="AC734" s="80">
        <f>AC724*'4 Transform Matrices'!Y735+AD724*'4 Transform Matrices'!AC735+AE724*'4 Transform Matrices'!AG735</f>
        <v/>
      </c>
      <c r="AD734" s="80">
        <f>AC724*'4 Transform Matrices'!Z735+AD724*'4 Transform Matrices'!AD735+AE724*'4 Transform Matrices'!AH735</f>
        <v/>
      </c>
      <c r="AE734" s="80">
        <f>AC724*'4 Transform Matrices'!AA735+AD724*'4 Transform Matrices'!AE735+AE724*'4 Transform Matrices'!AI735</f>
        <v/>
      </c>
      <c r="AF734" s="80">
        <f>AC724*'4 Transform Matrices'!AB735+AD724*'4 Transform Matrices'!AF735+AE724*'4 Transform Matrices'!AJ735+AF724</f>
        <v/>
      </c>
      <c r="AG734" s="82">
        <f>MAX(ABS(I734-U734),ABS(J734-V734),ABS(K734-W734),ABS(L734-X734),ABS(M734-Y734),ABS(N734-Z734),ABS(O734-AA734),ABS(P734-AB734),ABS(Q734-AC734),ABS(R734-AD734),ABS(S734-AE734),ABS(T734-AF734))</f>
        <v/>
      </c>
      <c r="AI734" s="14" t="inlineStr">
        <is>
          <t>Moves along the track path at the track speed (straight runs + semicircles)</t>
        </is>
      </c>
    </row>
    <row r="735">
      <c r="A735" s="67" t="inlineStr">
        <is>
          <t>- Track link L10</t>
        </is>
      </c>
      <c r="B735" s="52" t="inlineStr">
        <is>
          <t>TNK-52</t>
        </is>
      </c>
      <c r="C735" s="63" t="inlineStr">
        <is>
          <t>Cube</t>
        </is>
      </c>
      <c r="D735" s="52" t="inlineStr">
        <is>
          <t>TNK-41</t>
        </is>
      </c>
      <c r="E735" s="52" t="n">
        <v>3</v>
      </c>
      <c r="F735" s="54">
        <f>L735</f>
        <v/>
      </c>
      <c r="G735" s="54">
        <f>P735</f>
        <v/>
      </c>
      <c r="H735" s="54">
        <f>T735</f>
        <v/>
      </c>
      <c r="I735" s="81" t="n">
        <v>0.388908744</v>
      </c>
      <c r="J735" s="81" t="n">
        <v>0</v>
      </c>
      <c r="K735" s="81" t="n">
        <v>0.23334524</v>
      </c>
      <c r="L735" s="81" t="n">
        <v>-20.6668224</v>
      </c>
      <c r="M735" s="81" t="n">
        <v>0</v>
      </c>
      <c r="N735" s="81" t="n">
        <v>0.07999999820000001</v>
      </c>
      <c r="O735" s="81" t="n">
        <v>0</v>
      </c>
      <c r="P735" s="81" t="n">
        <v>0.74999994</v>
      </c>
      <c r="Q735" s="81" t="n">
        <v>-0.388908744</v>
      </c>
      <c r="R735" s="81" t="n">
        <v>0</v>
      </c>
      <c r="S735" s="81" t="n">
        <v>0.23334524</v>
      </c>
      <c r="T735" s="81" t="n">
        <v>-16.222456</v>
      </c>
      <c r="U735" s="80">
        <f>U724*'4 Transform Matrices'!Y736+V724*'4 Transform Matrices'!AC736+W724*'4 Transform Matrices'!AG736</f>
        <v/>
      </c>
      <c r="V735" s="80">
        <f>U724*'4 Transform Matrices'!Z736+V724*'4 Transform Matrices'!AD736+W724*'4 Transform Matrices'!AH736</f>
        <v/>
      </c>
      <c r="W735" s="80">
        <f>U724*'4 Transform Matrices'!AA736+V724*'4 Transform Matrices'!AE736+W724*'4 Transform Matrices'!AI736</f>
        <v/>
      </c>
      <c r="X735" s="80">
        <f>U724*'4 Transform Matrices'!AB736+V724*'4 Transform Matrices'!AF736+W724*'4 Transform Matrices'!AJ736+X724</f>
        <v/>
      </c>
      <c r="Y735" s="80">
        <f>Y724*'4 Transform Matrices'!Y736+Z724*'4 Transform Matrices'!AC736+AA724*'4 Transform Matrices'!AG736</f>
        <v/>
      </c>
      <c r="Z735" s="80">
        <f>Y724*'4 Transform Matrices'!Z736+Z724*'4 Transform Matrices'!AD736+AA724*'4 Transform Matrices'!AH736</f>
        <v/>
      </c>
      <c r="AA735" s="80">
        <f>Y724*'4 Transform Matrices'!AA736+Z724*'4 Transform Matrices'!AE736+AA724*'4 Transform Matrices'!AI736</f>
        <v/>
      </c>
      <c r="AB735" s="80">
        <f>Y724*'4 Transform Matrices'!AB736+Z724*'4 Transform Matrices'!AF736+AA724*'4 Transform Matrices'!AJ736+AB724</f>
        <v/>
      </c>
      <c r="AC735" s="80">
        <f>AC724*'4 Transform Matrices'!Y736+AD724*'4 Transform Matrices'!AC736+AE724*'4 Transform Matrices'!AG736</f>
        <v/>
      </c>
      <c r="AD735" s="80">
        <f>AC724*'4 Transform Matrices'!Z736+AD724*'4 Transform Matrices'!AD736+AE724*'4 Transform Matrices'!AH736</f>
        <v/>
      </c>
      <c r="AE735" s="80">
        <f>AC724*'4 Transform Matrices'!AA736+AD724*'4 Transform Matrices'!AE736+AE724*'4 Transform Matrices'!AI736</f>
        <v/>
      </c>
      <c r="AF735" s="80">
        <f>AC724*'4 Transform Matrices'!AB736+AD724*'4 Transform Matrices'!AF736+AE724*'4 Transform Matrices'!AJ736+AF724</f>
        <v/>
      </c>
      <c r="AG735" s="82">
        <f>MAX(ABS(I735-U735),ABS(J735-V735),ABS(K735-W735),ABS(L735-X735),ABS(M735-Y735),ABS(N735-Z735),ABS(O735-AA735),ABS(P735-AB735),ABS(Q735-AC735),ABS(R735-AD735),ABS(S735-AE735),ABS(T735-AF735))</f>
        <v/>
      </c>
      <c r="AI735" s="14" t="inlineStr">
        <is>
          <t>Moves along the track path at the track speed (straight runs + semicircles)</t>
        </is>
      </c>
    </row>
    <row r="736">
      <c r="A736" s="67" t="inlineStr">
        <is>
          <t>- Track link L11</t>
        </is>
      </c>
      <c r="B736" s="52" t="inlineStr">
        <is>
          <t>TNK-53</t>
        </is>
      </c>
      <c r="C736" s="63" t="inlineStr">
        <is>
          <t>Cube</t>
        </is>
      </c>
      <c r="D736" s="52" t="inlineStr">
        <is>
          <t>TNK-41</t>
        </is>
      </c>
      <c r="E736" s="52" t="n">
        <v>3</v>
      </c>
      <c r="F736" s="54">
        <f>L736</f>
        <v/>
      </c>
      <c r="G736" s="54">
        <f>P736</f>
        <v/>
      </c>
      <c r="H736" s="54">
        <f>T736</f>
        <v/>
      </c>
      <c r="I736" s="81" t="n">
        <v>0.388908744</v>
      </c>
      <c r="J736" s="81" t="n">
        <v>0</v>
      </c>
      <c r="K736" s="81" t="n">
        <v>0.23334524</v>
      </c>
      <c r="L736" s="81" t="n">
        <v>-20.4132977</v>
      </c>
      <c r="M736" s="81" t="n">
        <v>0</v>
      </c>
      <c r="N736" s="81" t="n">
        <v>0.07999999820000001</v>
      </c>
      <c r="O736" s="81" t="n">
        <v>0</v>
      </c>
      <c r="P736" s="81" t="n">
        <v>0.74999994</v>
      </c>
      <c r="Q736" s="81" t="n">
        <v>-0.388908744</v>
      </c>
      <c r="R736" s="81" t="n">
        <v>0</v>
      </c>
      <c r="S736" s="81" t="n">
        <v>0.23334524</v>
      </c>
      <c r="T736" s="81" t="n">
        <v>-15.9689302</v>
      </c>
      <c r="U736" s="80">
        <f>U724*'4 Transform Matrices'!Y737+V724*'4 Transform Matrices'!AC737+W724*'4 Transform Matrices'!AG737</f>
        <v/>
      </c>
      <c r="V736" s="80">
        <f>U724*'4 Transform Matrices'!Z737+V724*'4 Transform Matrices'!AD737+W724*'4 Transform Matrices'!AH737</f>
        <v/>
      </c>
      <c r="W736" s="80">
        <f>U724*'4 Transform Matrices'!AA737+V724*'4 Transform Matrices'!AE737+W724*'4 Transform Matrices'!AI737</f>
        <v/>
      </c>
      <c r="X736" s="80">
        <f>U724*'4 Transform Matrices'!AB737+V724*'4 Transform Matrices'!AF737+W724*'4 Transform Matrices'!AJ737+X724</f>
        <v/>
      </c>
      <c r="Y736" s="80">
        <f>Y724*'4 Transform Matrices'!Y737+Z724*'4 Transform Matrices'!AC737+AA724*'4 Transform Matrices'!AG737</f>
        <v/>
      </c>
      <c r="Z736" s="80">
        <f>Y724*'4 Transform Matrices'!Z737+Z724*'4 Transform Matrices'!AD737+AA724*'4 Transform Matrices'!AH737</f>
        <v/>
      </c>
      <c r="AA736" s="80">
        <f>Y724*'4 Transform Matrices'!AA737+Z724*'4 Transform Matrices'!AE737+AA724*'4 Transform Matrices'!AI737</f>
        <v/>
      </c>
      <c r="AB736" s="80">
        <f>Y724*'4 Transform Matrices'!AB737+Z724*'4 Transform Matrices'!AF737+AA724*'4 Transform Matrices'!AJ737+AB724</f>
        <v/>
      </c>
      <c r="AC736" s="80">
        <f>AC724*'4 Transform Matrices'!Y737+AD724*'4 Transform Matrices'!AC737+AE724*'4 Transform Matrices'!AG737</f>
        <v/>
      </c>
      <c r="AD736" s="80">
        <f>AC724*'4 Transform Matrices'!Z737+AD724*'4 Transform Matrices'!AD737+AE724*'4 Transform Matrices'!AH737</f>
        <v/>
      </c>
      <c r="AE736" s="80">
        <f>AC724*'4 Transform Matrices'!AA737+AD724*'4 Transform Matrices'!AE737+AE724*'4 Transform Matrices'!AI737</f>
        <v/>
      </c>
      <c r="AF736" s="80">
        <f>AC724*'4 Transform Matrices'!AB737+AD724*'4 Transform Matrices'!AF737+AE724*'4 Transform Matrices'!AJ737+AF724</f>
        <v/>
      </c>
      <c r="AG736" s="82">
        <f>MAX(ABS(I736-U736),ABS(J736-V736),ABS(K736-W736),ABS(L736-X736),ABS(M736-Y736),ABS(N736-Z736),ABS(O736-AA736),ABS(P736-AB736),ABS(Q736-AC736),ABS(R736-AD736),ABS(S736-AE736),ABS(T736-AF736))</f>
        <v/>
      </c>
      <c r="AI736" s="14" t="inlineStr">
        <is>
          <t>Moves along the track path at the track speed (straight runs + semicircles)</t>
        </is>
      </c>
    </row>
    <row r="737">
      <c r="A737" s="67" t="inlineStr">
        <is>
          <t>- Track link L12</t>
        </is>
      </c>
      <c r="B737" s="52" t="inlineStr">
        <is>
          <t>TNK-54</t>
        </is>
      </c>
      <c r="C737" s="63" t="inlineStr">
        <is>
          <t>Cube</t>
        </is>
      </c>
      <c r="D737" s="52" t="inlineStr">
        <is>
          <t>TNK-41</t>
        </is>
      </c>
      <c r="E737" s="52" t="n">
        <v>3</v>
      </c>
      <c r="F737" s="54">
        <f>L737</f>
        <v/>
      </c>
      <c r="G737" s="54">
        <f>P737</f>
        <v/>
      </c>
      <c r="H737" s="54">
        <f>T737</f>
        <v/>
      </c>
      <c r="I737" s="81" t="n">
        <v>0.388908744</v>
      </c>
      <c r="J737" s="81" t="n">
        <v>0</v>
      </c>
      <c r="K737" s="81" t="n">
        <v>0.23334524</v>
      </c>
      <c r="L737" s="81" t="n">
        <v>-20.159771</v>
      </c>
      <c r="M737" s="81" t="n">
        <v>0</v>
      </c>
      <c r="N737" s="81" t="n">
        <v>0.07999999820000001</v>
      </c>
      <c r="O737" s="81" t="n">
        <v>0</v>
      </c>
      <c r="P737" s="81" t="n">
        <v>0.74999994</v>
      </c>
      <c r="Q737" s="81" t="n">
        <v>-0.388908744</v>
      </c>
      <c r="R737" s="81" t="n">
        <v>0</v>
      </c>
      <c r="S737" s="81" t="n">
        <v>0.23334524</v>
      </c>
      <c r="T737" s="81" t="n">
        <v>-15.7154045</v>
      </c>
      <c r="U737" s="80">
        <f>U724*'4 Transform Matrices'!Y738+V724*'4 Transform Matrices'!AC738+W724*'4 Transform Matrices'!AG738</f>
        <v/>
      </c>
      <c r="V737" s="80">
        <f>U724*'4 Transform Matrices'!Z738+V724*'4 Transform Matrices'!AD738+W724*'4 Transform Matrices'!AH738</f>
        <v/>
      </c>
      <c r="W737" s="80">
        <f>U724*'4 Transform Matrices'!AA738+V724*'4 Transform Matrices'!AE738+W724*'4 Transform Matrices'!AI738</f>
        <v/>
      </c>
      <c r="X737" s="80">
        <f>U724*'4 Transform Matrices'!AB738+V724*'4 Transform Matrices'!AF738+W724*'4 Transform Matrices'!AJ738+X724</f>
        <v/>
      </c>
      <c r="Y737" s="80">
        <f>Y724*'4 Transform Matrices'!Y738+Z724*'4 Transform Matrices'!AC738+AA724*'4 Transform Matrices'!AG738</f>
        <v/>
      </c>
      <c r="Z737" s="80">
        <f>Y724*'4 Transform Matrices'!Z738+Z724*'4 Transform Matrices'!AD738+AA724*'4 Transform Matrices'!AH738</f>
        <v/>
      </c>
      <c r="AA737" s="80">
        <f>Y724*'4 Transform Matrices'!AA738+Z724*'4 Transform Matrices'!AE738+AA724*'4 Transform Matrices'!AI738</f>
        <v/>
      </c>
      <c r="AB737" s="80">
        <f>Y724*'4 Transform Matrices'!AB738+Z724*'4 Transform Matrices'!AF738+AA724*'4 Transform Matrices'!AJ738+AB724</f>
        <v/>
      </c>
      <c r="AC737" s="80">
        <f>AC724*'4 Transform Matrices'!Y738+AD724*'4 Transform Matrices'!AC738+AE724*'4 Transform Matrices'!AG738</f>
        <v/>
      </c>
      <c r="AD737" s="80">
        <f>AC724*'4 Transform Matrices'!Z738+AD724*'4 Transform Matrices'!AD738+AE724*'4 Transform Matrices'!AH738</f>
        <v/>
      </c>
      <c r="AE737" s="80">
        <f>AC724*'4 Transform Matrices'!AA738+AD724*'4 Transform Matrices'!AE738+AE724*'4 Transform Matrices'!AI738</f>
        <v/>
      </c>
      <c r="AF737" s="80">
        <f>AC724*'4 Transform Matrices'!AB738+AD724*'4 Transform Matrices'!AF738+AE724*'4 Transform Matrices'!AJ738+AF724</f>
        <v/>
      </c>
      <c r="AG737" s="82">
        <f>MAX(ABS(I737-U737),ABS(J737-V737),ABS(K737-W737),ABS(L737-X737),ABS(M737-Y737),ABS(N737-Z737),ABS(O737-AA737),ABS(P737-AB737),ABS(Q737-AC737),ABS(R737-AD737),ABS(S737-AE737),ABS(T737-AF737))</f>
        <v/>
      </c>
      <c r="AI737" s="14" t="inlineStr">
        <is>
          <t>Moves along the track path at the track speed (straight runs + semicircles)</t>
        </is>
      </c>
    </row>
    <row r="738">
      <c r="A738" s="67" t="inlineStr">
        <is>
          <t>- Track link L13</t>
        </is>
      </c>
      <c r="B738" s="52" t="inlineStr">
        <is>
          <t>TNK-55</t>
        </is>
      </c>
      <c r="C738" s="63" t="inlineStr">
        <is>
          <t>Cube</t>
        </is>
      </c>
      <c r="D738" s="52" t="inlineStr">
        <is>
          <t>TNK-41</t>
        </is>
      </c>
      <c r="E738" s="52" t="n">
        <v>3</v>
      </c>
      <c r="F738" s="54">
        <f>L738</f>
        <v/>
      </c>
      <c r="G738" s="54">
        <f>P738</f>
        <v/>
      </c>
      <c r="H738" s="54">
        <f>T738</f>
        <v/>
      </c>
      <c r="I738" s="81" t="n">
        <v>0.388908744</v>
      </c>
      <c r="J738" s="81" t="n">
        <v>0</v>
      </c>
      <c r="K738" s="81" t="n">
        <v>0.23334524</v>
      </c>
      <c r="L738" s="81" t="n">
        <v>-19.9062462</v>
      </c>
      <c r="M738" s="81" t="n">
        <v>0</v>
      </c>
      <c r="N738" s="81" t="n">
        <v>0.07999999820000001</v>
      </c>
      <c r="O738" s="81" t="n">
        <v>0</v>
      </c>
      <c r="P738" s="81" t="n">
        <v>0.74999994</v>
      </c>
      <c r="Q738" s="81" t="n">
        <v>-0.388908744</v>
      </c>
      <c r="R738" s="81" t="n">
        <v>0</v>
      </c>
      <c r="S738" s="81" t="n">
        <v>0.23334524</v>
      </c>
      <c r="T738" s="81" t="n">
        <v>-15.4618788</v>
      </c>
      <c r="U738" s="80">
        <f>U724*'4 Transform Matrices'!Y739+V724*'4 Transform Matrices'!AC739+W724*'4 Transform Matrices'!AG739</f>
        <v/>
      </c>
      <c r="V738" s="80">
        <f>U724*'4 Transform Matrices'!Z739+V724*'4 Transform Matrices'!AD739+W724*'4 Transform Matrices'!AH739</f>
        <v/>
      </c>
      <c r="W738" s="80">
        <f>U724*'4 Transform Matrices'!AA739+V724*'4 Transform Matrices'!AE739+W724*'4 Transform Matrices'!AI739</f>
        <v/>
      </c>
      <c r="X738" s="80">
        <f>U724*'4 Transform Matrices'!AB739+V724*'4 Transform Matrices'!AF739+W724*'4 Transform Matrices'!AJ739+X724</f>
        <v/>
      </c>
      <c r="Y738" s="80">
        <f>Y724*'4 Transform Matrices'!Y739+Z724*'4 Transform Matrices'!AC739+AA724*'4 Transform Matrices'!AG739</f>
        <v/>
      </c>
      <c r="Z738" s="80">
        <f>Y724*'4 Transform Matrices'!Z739+Z724*'4 Transform Matrices'!AD739+AA724*'4 Transform Matrices'!AH739</f>
        <v/>
      </c>
      <c r="AA738" s="80">
        <f>Y724*'4 Transform Matrices'!AA739+Z724*'4 Transform Matrices'!AE739+AA724*'4 Transform Matrices'!AI739</f>
        <v/>
      </c>
      <c r="AB738" s="80">
        <f>Y724*'4 Transform Matrices'!AB739+Z724*'4 Transform Matrices'!AF739+AA724*'4 Transform Matrices'!AJ739+AB724</f>
        <v/>
      </c>
      <c r="AC738" s="80">
        <f>AC724*'4 Transform Matrices'!Y739+AD724*'4 Transform Matrices'!AC739+AE724*'4 Transform Matrices'!AG739</f>
        <v/>
      </c>
      <c r="AD738" s="80">
        <f>AC724*'4 Transform Matrices'!Z739+AD724*'4 Transform Matrices'!AD739+AE724*'4 Transform Matrices'!AH739</f>
        <v/>
      </c>
      <c r="AE738" s="80">
        <f>AC724*'4 Transform Matrices'!AA739+AD724*'4 Transform Matrices'!AE739+AE724*'4 Transform Matrices'!AI739</f>
        <v/>
      </c>
      <c r="AF738" s="80">
        <f>AC724*'4 Transform Matrices'!AB739+AD724*'4 Transform Matrices'!AF739+AE724*'4 Transform Matrices'!AJ739+AF724</f>
        <v/>
      </c>
      <c r="AG738" s="82">
        <f>MAX(ABS(I738-U738),ABS(J738-V738),ABS(K738-W738),ABS(L738-X738),ABS(M738-Y738),ABS(N738-Z738),ABS(O738-AA738),ABS(P738-AB738),ABS(Q738-AC738),ABS(R738-AD738),ABS(S738-AE738),ABS(T738-AF738))</f>
        <v/>
      </c>
      <c r="AI738" s="14" t="inlineStr">
        <is>
          <t>Moves along the track path at the track speed (straight runs + semicircles)</t>
        </is>
      </c>
    </row>
    <row r="739">
      <c r="A739" s="67" t="inlineStr">
        <is>
          <t>- Track link L14</t>
        </is>
      </c>
      <c r="B739" s="52" t="inlineStr">
        <is>
          <t>TNK-56</t>
        </is>
      </c>
      <c r="C739" s="63" t="inlineStr">
        <is>
          <t>Cube</t>
        </is>
      </c>
      <c r="D739" s="52" t="inlineStr">
        <is>
          <t>TNK-41</t>
        </is>
      </c>
      <c r="E739" s="52" t="n">
        <v>3</v>
      </c>
      <c r="F739" s="54">
        <f>L739</f>
        <v/>
      </c>
      <c r="G739" s="54">
        <f>P739</f>
        <v/>
      </c>
      <c r="H739" s="54">
        <f>T739</f>
        <v/>
      </c>
      <c r="I739" s="81" t="n">
        <v>0.388908744</v>
      </c>
      <c r="J739" s="81" t="n">
        <v>0</v>
      </c>
      <c r="K739" s="81" t="n">
        <v>0.23334524</v>
      </c>
      <c r="L739" s="81" t="n">
        <v>-19.6527195</v>
      </c>
      <c r="M739" s="81" t="n">
        <v>0</v>
      </c>
      <c r="N739" s="81" t="n">
        <v>0.07999999820000001</v>
      </c>
      <c r="O739" s="81" t="n">
        <v>0</v>
      </c>
      <c r="P739" s="81" t="n">
        <v>0.74999994</v>
      </c>
      <c r="Q739" s="81" t="n">
        <v>-0.388908744</v>
      </c>
      <c r="R739" s="81" t="n">
        <v>0</v>
      </c>
      <c r="S739" s="81" t="n">
        <v>0.23334524</v>
      </c>
      <c r="T739" s="81" t="n">
        <v>-15.208353</v>
      </c>
      <c r="U739" s="80">
        <f>U724*'4 Transform Matrices'!Y740+V724*'4 Transform Matrices'!AC740+W724*'4 Transform Matrices'!AG740</f>
        <v/>
      </c>
      <c r="V739" s="80">
        <f>U724*'4 Transform Matrices'!Z740+V724*'4 Transform Matrices'!AD740+W724*'4 Transform Matrices'!AH740</f>
        <v/>
      </c>
      <c r="W739" s="80">
        <f>U724*'4 Transform Matrices'!AA740+V724*'4 Transform Matrices'!AE740+W724*'4 Transform Matrices'!AI740</f>
        <v/>
      </c>
      <c r="X739" s="80">
        <f>U724*'4 Transform Matrices'!AB740+V724*'4 Transform Matrices'!AF740+W724*'4 Transform Matrices'!AJ740+X724</f>
        <v/>
      </c>
      <c r="Y739" s="80">
        <f>Y724*'4 Transform Matrices'!Y740+Z724*'4 Transform Matrices'!AC740+AA724*'4 Transform Matrices'!AG740</f>
        <v/>
      </c>
      <c r="Z739" s="80">
        <f>Y724*'4 Transform Matrices'!Z740+Z724*'4 Transform Matrices'!AD740+AA724*'4 Transform Matrices'!AH740</f>
        <v/>
      </c>
      <c r="AA739" s="80">
        <f>Y724*'4 Transform Matrices'!AA740+Z724*'4 Transform Matrices'!AE740+AA724*'4 Transform Matrices'!AI740</f>
        <v/>
      </c>
      <c r="AB739" s="80">
        <f>Y724*'4 Transform Matrices'!AB740+Z724*'4 Transform Matrices'!AF740+AA724*'4 Transform Matrices'!AJ740+AB724</f>
        <v/>
      </c>
      <c r="AC739" s="80">
        <f>AC724*'4 Transform Matrices'!Y740+AD724*'4 Transform Matrices'!AC740+AE724*'4 Transform Matrices'!AG740</f>
        <v/>
      </c>
      <c r="AD739" s="80">
        <f>AC724*'4 Transform Matrices'!Z740+AD724*'4 Transform Matrices'!AD740+AE724*'4 Transform Matrices'!AH740</f>
        <v/>
      </c>
      <c r="AE739" s="80">
        <f>AC724*'4 Transform Matrices'!AA740+AD724*'4 Transform Matrices'!AE740+AE724*'4 Transform Matrices'!AI740</f>
        <v/>
      </c>
      <c r="AF739" s="80">
        <f>AC724*'4 Transform Matrices'!AB740+AD724*'4 Transform Matrices'!AF740+AE724*'4 Transform Matrices'!AJ740+AF724</f>
        <v/>
      </c>
      <c r="AG739" s="82">
        <f>MAX(ABS(I739-U739),ABS(J739-V739),ABS(K739-W739),ABS(L739-X739),ABS(M739-Y739),ABS(N739-Z739),ABS(O739-AA739),ABS(P739-AB739),ABS(Q739-AC739),ABS(R739-AD739),ABS(S739-AE739),ABS(T739-AF739))</f>
        <v/>
      </c>
      <c r="AI739" s="14" t="inlineStr">
        <is>
          <t>Moves along the track path at the track speed (straight runs + semicircles)</t>
        </is>
      </c>
    </row>
    <row r="740">
      <c r="A740" s="67" t="inlineStr">
        <is>
          <t>- Track link L15</t>
        </is>
      </c>
      <c r="B740" s="52" t="inlineStr">
        <is>
          <t>TNK-57</t>
        </is>
      </c>
      <c r="C740" s="63" t="inlineStr">
        <is>
          <t>Cube</t>
        </is>
      </c>
      <c r="D740" s="52" t="inlineStr">
        <is>
          <t>TNK-41</t>
        </is>
      </c>
      <c r="E740" s="52" t="n">
        <v>3</v>
      </c>
      <c r="F740" s="54">
        <f>L740</f>
        <v/>
      </c>
      <c r="G740" s="54">
        <f>P740</f>
        <v/>
      </c>
      <c r="H740" s="54">
        <f>T740</f>
        <v/>
      </c>
      <c r="I740" s="81" t="n">
        <v>0.388908744</v>
      </c>
      <c r="J740" s="81" t="n">
        <v>0</v>
      </c>
      <c r="K740" s="81" t="n">
        <v>0.23334524</v>
      </c>
      <c r="L740" s="81" t="n">
        <v>-19.3991928</v>
      </c>
      <c r="M740" s="81" t="n">
        <v>0</v>
      </c>
      <c r="N740" s="81" t="n">
        <v>0.07999999820000001</v>
      </c>
      <c r="O740" s="81" t="n">
        <v>0</v>
      </c>
      <c r="P740" s="81" t="n">
        <v>0.74999994</v>
      </c>
      <c r="Q740" s="81" t="n">
        <v>-0.388908744</v>
      </c>
      <c r="R740" s="81" t="n">
        <v>0</v>
      </c>
      <c r="S740" s="81" t="n">
        <v>0.23334524</v>
      </c>
      <c r="T740" s="81" t="n">
        <v>-14.9548264</v>
      </c>
      <c r="U740" s="80">
        <f>U724*'4 Transform Matrices'!Y741+V724*'4 Transform Matrices'!AC741+W724*'4 Transform Matrices'!AG741</f>
        <v/>
      </c>
      <c r="V740" s="80">
        <f>U724*'4 Transform Matrices'!Z741+V724*'4 Transform Matrices'!AD741+W724*'4 Transform Matrices'!AH741</f>
        <v/>
      </c>
      <c r="W740" s="80">
        <f>U724*'4 Transform Matrices'!AA741+V724*'4 Transform Matrices'!AE741+W724*'4 Transform Matrices'!AI741</f>
        <v/>
      </c>
      <c r="X740" s="80">
        <f>U724*'4 Transform Matrices'!AB741+V724*'4 Transform Matrices'!AF741+W724*'4 Transform Matrices'!AJ741+X724</f>
        <v/>
      </c>
      <c r="Y740" s="80">
        <f>Y724*'4 Transform Matrices'!Y741+Z724*'4 Transform Matrices'!AC741+AA724*'4 Transform Matrices'!AG741</f>
        <v/>
      </c>
      <c r="Z740" s="80">
        <f>Y724*'4 Transform Matrices'!Z741+Z724*'4 Transform Matrices'!AD741+AA724*'4 Transform Matrices'!AH741</f>
        <v/>
      </c>
      <c r="AA740" s="80">
        <f>Y724*'4 Transform Matrices'!AA741+Z724*'4 Transform Matrices'!AE741+AA724*'4 Transform Matrices'!AI741</f>
        <v/>
      </c>
      <c r="AB740" s="80">
        <f>Y724*'4 Transform Matrices'!AB741+Z724*'4 Transform Matrices'!AF741+AA724*'4 Transform Matrices'!AJ741+AB724</f>
        <v/>
      </c>
      <c r="AC740" s="80">
        <f>AC724*'4 Transform Matrices'!Y741+AD724*'4 Transform Matrices'!AC741+AE724*'4 Transform Matrices'!AG741</f>
        <v/>
      </c>
      <c r="AD740" s="80">
        <f>AC724*'4 Transform Matrices'!Z741+AD724*'4 Transform Matrices'!AD741+AE724*'4 Transform Matrices'!AH741</f>
        <v/>
      </c>
      <c r="AE740" s="80">
        <f>AC724*'4 Transform Matrices'!AA741+AD724*'4 Transform Matrices'!AE741+AE724*'4 Transform Matrices'!AI741</f>
        <v/>
      </c>
      <c r="AF740" s="80">
        <f>AC724*'4 Transform Matrices'!AB741+AD724*'4 Transform Matrices'!AF741+AE724*'4 Transform Matrices'!AJ741+AF724</f>
        <v/>
      </c>
      <c r="AG740" s="82">
        <f>MAX(ABS(I740-U740),ABS(J740-V740),ABS(K740-W740),ABS(L740-X740),ABS(M740-Y740),ABS(N740-Z740),ABS(O740-AA740),ABS(P740-AB740),ABS(Q740-AC740),ABS(R740-AD740),ABS(S740-AE740),ABS(T740-AF740))</f>
        <v/>
      </c>
      <c r="AI740" s="14" t="inlineStr">
        <is>
          <t>Moves along the track path at the track speed (straight runs + semicircles)</t>
        </is>
      </c>
    </row>
    <row r="741">
      <c r="A741" s="67" t="inlineStr">
        <is>
          <t>- Track link L16</t>
        </is>
      </c>
      <c r="B741" s="52" t="inlineStr">
        <is>
          <t>TNK-58</t>
        </is>
      </c>
      <c r="C741" s="63" t="inlineStr">
        <is>
          <t>Cube</t>
        </is>
      </c>
      <c r="D741" s="52" t="inlineStr">
        <is>
          <t>TNK-41</t>
        </is>
      </c>
      <c r="E741" s="52" t="n">
        <v>3</v>
      </c>
      <c r="F741" s="54">
        <f>L741</f>
        <v/>
      </c>
      <c r="G741" s="54">
        <f>P741</f>
        <v/>
      </c>
      <c r="H741" s="54">
        <f>T741</f>
        <v/>
      </c>
      <c r="I741" s="81" t="n">
        <v>0.388908744</v>
      </c>
      <c r="J741" s="81" t="n">
        <v>0.0152670462</v>
      </c>
      <c r="K741" s="81" t="n">
        <v>0.224686339</v>
      </c>
      <c r="L741" s="81" t="n">
        <v>-19.1468658</v>
      </c>
      <c r="M741" s="81" t="n">
        <v>0</v>
      </c>
      <c r="N741" s="81" t="n">
        <v>0.0770313889</v>
      </c>
      <c r="O741" s="81" t="n">
        <v>-0.0890623182</v>
      </c>
      <c r="P741" s="81" t="n">
        <v>0.731446207</v>
      </c>
      <c r="Q741" s="81" t="n">
        <v>-0.388908744</v>
      </c>
      <c r="R741" s="81" t="n">
        <v>0.0152670462</v>
      </c>
      <c r="S741" s="81" t="n">
        <v>0.224686339</v>
      </c>
      <c r="T741" s="81" t="n">
        <v>-14.7024984</v>
      </c>
      <c r="U741" s="80">
        <f>U724*'4 Transform Matrices'!Y742+V724*'4 Transform Matrices'!AC742+W724*'4 Transform Matrices'!AG742</f>
        <v/>
      </c>
      <c r="V741" s="80">
        <f>U724*'4 Transform Matrices'!Z742+V724*'4 Transform Matrices'!AD742+W724*'4 Transform Matrices'!AH742</f>
        <v/>
      </c>
      <c r="W741" s="80">
        <f>U724*'4 Transform Matrices'!AA742+V724*'4 Transform Matrices'!AE742+W724*'4 Transform Matrices'!AI742</f>
        <v/>
      </c>
      <c r="X741" s="80">
        <f>U724*'4 Transform Matrices'!AB742+V724*'4 Transform Matrices'!AF742+W724*'4 Transform Matrices'!AJ742+X724</f>
        <v/>
      </c>
      <c r="Y741" s="80">
        <f>Y724*'4 Transform Matrices'!Y742+Z724*'4 Transform Matrices'!AC742+AA724*'4 Transform Matrices'!AG742</f>
        <v/>
      </c>
      <c r="Z741" s="80">
        <f>Y724*'4 Transform Matrices'!Z742+Z724*'4 Transform Matrices'!AD742+AA724*'4 Transform Matrices'!AH742</f>
        <v/>
      </c>
      <c r="AA741" s="80">
        <f>Y724*'4 Transform Matrices'!AA742+Z724*'4 Transform Matrices'!AE742+AA724*'4 Transform Matrices'!AI742</f>
        <v/>
      </c>
      <c r="AB741" s="80">
        <f>Y724*'4 Transform Matrices'!AB742+Z724*'4 Transform Matrices'!AF742+AA724*'4 Transform Matrices'!AJ742+AB724</f>
        <v/>
      </c>
      <c r="AC741" s="80">
        <f>AC724*'4 Transform Matrices'!Y742+AD724*'4 Transform Matrices'!AC742+AE724*'4 Transform Matrices'!AG742</f>
        <v/>
      </c>
      <c r="AD741" s="80">
        <f>AC724*'4 Transform Matrices'!Z742+AD724*'4 Transform Matrices'!AD742+AE724*'4 Transform Matrices'!AH742</f>
        <v/>
      </c>
      <c r="AE741" s="80">
        <f>AC724*'4 Transform Matrices'!AA742+AD724*'4 Transform Matrices'!AE742+AE724*'4 Transform Matrices'!AI742</f>
        <v/>
      </c>
      <c r="AF741" s="80">
        <f>AC724*'4 Transform Matrices'!AB742+AD724*'4 Transform Matrices'!AF742+AE724*'4 Transform Matrices'!AJ742+AF724</f>
        <v/>
      </c>
      <c r="AG741" s="82">
        <f>MAX(ABS(I741-U741),ABS(J741-V741),ABS(K741-W741),ABS(L741-X741),ABS(M741-Y741),ABS(N741-Z741),ABS(O741-AA741),ABS(P741-AB741),ABS(Q741-AC741),ABS(R741-AD741),ABS(S741-AE741),ABS(T741-AF741))</f>
        <v/>
      </c>
      <c r="AI741" s="14" t="inlineStr">
        <is>
          <t>Moves along the track path at the track speed (straight runs + semicircles)</t>
        </is>
      </c>
    </row>
    <row r="742">
      <c r="A742" s="67" t="inlineStr">
        <is>
          <t>- Track link L17</t>
        </is>
      </c>
      <c r="B742" s="52" t="inlineStr">
        <is>
          <t>TNK-59</t>
        </is>
      </c>
      <c r="C742" s="63" t="inlineStr">
        <is>
          <t>Cube</t>
        </is>
      </c>
      <c r="D742" s="52" t="inlineStr">
        <is>
          <t>TNK-41</t>
        </is>
      </c>
      <c r="E742" s="52" t="n">
        <v>3</v>
      </c>
      <c r="F742" s="54">
        <f>L742</f>
        <v/>
      </c>
      <c r="G742" s="54">
        <f>P742</f>
        <v/>
      </c>
      <c r="H742" s="54">
        <f>T742</f>
        <v/>
      </c>
      <c r="I742" s="81" t="n">
        <v>0.388908744</v>
      </c>
      <c r="J742" s="81" t="n">
        <v>0.0473037735</v>
      </c>
      <c r="K742" s="81" t="n">
        <v>0.127964988</v>
      </c>
      <c r="L742" s="81" t="n">
        <v>-18.9466362</v>
      </c>
      <c r="M742" s="81" t="n">
        <v>0</v>
      </c>
      <c r="N742" s="81" t="n">
        <v>0.0438714698</v>
      </c>
      <c r="O742" s="81" t="n">
        <v>-0.275952786</v>
      </c>
      <c r="P742" s="81" t="n">
        <v>0.524196684</v>
      </c>
      <c r="Q742" s="81" t="n">
        <v>-0.388908744</v>
      </c>
      <c r="R742" s="81" t="n">
        <v>0.0473037735</v>
      </c>
      <c r="S742" s="81" t="n">
        <v>0.127964988</v>
      </c>
      <c r="T742" s="81" t="n">
        <v>-14.5022697</v>
      </c>
      <c r="U742" s="80">
        <f>U724*'4 Transform Matrices'!Y743+V724*'4 Transform Matrices'!AC743+W724*'4 Transform Matrices'!AG743</f>
        <v/>
      </c>
      <c r="V742" s="80">
        <f>U724*'4 Transform Matrices'!Z743+V724*'4 Transform Matrices'!AD743+W724*'4 Transform Matrices'!AH743</f>
        <v/>
      </c>
      <c r="W742" s="80">
        <f>U724*'4 Transform Matrices'!AA743+V724*'4 Transform Matrices'!AE743+W724*'4 Transform Matrices'!AI743</f>
        <v/>
      </c>
      <c r="X742" s="80">
        <f>U724*'4 Transform Matrices'!AB743+V724*'4 Transform Matrices'!AF743+W724*'4 Transform Matrices'!AJ743+X724</f>
        <v/>
      </c>
      <c r="Y742" s="80">
        <f>Y724*'4 Transform Matrices'!Y743+Z724*'4 Transform Matrices'!AC743+AA724*'4 Transform Matrices'!AG743</f>
        <v/>
      </c>
      <c r="Z742" s="80">
        <f>Y724*'4 Transform Matrices'!Z743+Z724*'4 Transform Matrices'!AD743+AA724*'4 Transform Matrices'!AH743</f>
        <v/>
      </c>
      <c r="AA742" s="80">
        <f>Y724*'4 Transform Matrices'!AA743+Z724*'4 Transform Matrices'!AE743+AA724*'4 Transform Matrices'!AI743</f>
        <v/>
      </c>
      <c r="AB742" s="80">
        <f>Y724*'4 Transform Matrices'!AB743+Z724*'4 Transform Matrices'!AF743+AA724*'4 Transform Matrices'!AJ743+AB724</f>
        <v/>
      </c>
      <c r="AC742" s="80">
        <f>AC724*'4 Transform Matrices'!Y743+AD724*'4 Transform Matrices'!AC743+AE724*'4 Transform Matrices'!AG743</f>
        <v/>
      </c>
      <c r="AD742" s="80">
        <f>AC724*'4 Transform Matrices'!Z743+AD724*'4 Transform Matrices'!AD743+AE724*'4 Transform Matrices'!AH743</f>
        <v/>
      </c>
      <c r="AE742" s="80">
        <f>AC724*'4 Transform Matrices'!AA743+AD724*'4 Transform Matrices'!AE743+AE724*'4 Transform Matrices'!AI743</f>
        <v/>
      </c>
      <c r="AF742" s="80">
        <f>AC724*'4 Transform Matrices'!AB743+AD724*'4 Transform Matrices'!AF743+AE724*'4 Transform Matrices'!AJ743+AF724</f>
        <v/>
      </c>
      <c r="AG742" s="82">
        <f>MAX(ABS(I742-U742),ABS(J742-V742),ABS(K742-W742),ABS(L742-X742),ABS(M742-Y742),ABS(N742-Z742),ABS(O742-AA742),ABS(P742-AB742),ABS(Q742-AC742),ABS(R742-AD742),ABS(S742-AE742),ABS(T742-AF742))</f>
        <v/>
      </c>
      <c r="AI742" s="14" t="inlineStr">
        <is>
          <t>Moves along the track path at the track speed (straight runs + semicircles)</t>
        </is>
      </c>
    </row>
    <row r="743">
      <c r="A743" s="67" t="inlineStr">
        <is>
          <t>- Track link L18</t>
        </is>
      </c>
      <c r="B743" s="52" t="inlineStr">
        <is>
          <t>TNK-60</t>
        </is>
      </c>
      <c r="C743" s="63" t="inlineStr">
        <is>
          <t>Cube</t>
        </is>
      </c>
      <c r="D743" s="52" t="inlineStr">
        <is>
          <t>TNK-41</t>
        </is>
      </c>
      <c r="E743" s="52" t="n">
        <v>3</v>
      </c>
      <c r="F743" s="54">
        <f>L743</f>
        <v/>
      </c>
      <c r="G743" s="54">
        <f>P743</f>
        <v/>
      </c>
      <c r="H743" s="54">
        <f>T743</f>
        <v/>
      </c>
      <c r="I743" s="81" t="n">
        <v>0.388908744</v>
      </c>
      <c r="J743" s="81" t="n">
        <v>0.0560412928</v>
      </c>
      <c r="K743" s="81" t="n">
        <v>-0.031784758</v>
      </c>
      <c r="L743" s="81" t="n">
        <v>-18.8920269</v>
      </c>
      <c r="M743" s="81" t="n">
        <v>0</v>
      </c>
      <c r="N743" s="81" t="n">
        <v>-0.0108970748</v>
      </c>
      <c r="O743" s="81" t="n">
        <v>-0.326924235</v>
      </c>
      <c r="P743" s="81" t="n">
        <v>0.181893229</v>
      </c>
      <c r="Q743" s="81" t="n">
        <v>-0.388908744</v>
      </c>
      <c r="R743" s="81" t="n">
        <v>0.0560412928</v>
      </c>
      <c r="S743" s="81" t="n">
        <v>-0.031784758</v>
      </c>
      <c r="T743" s="81" t="n">
        <v>-14.4476595</v>
      </c>
      <c r="U743" s="80">
        <f>U724*'4 Transform Matrices'!Y744+V724*'4 Transform Matrices'!AC744+W724*'4 Transform Matrices'!AG744</f>
        <v/>
      </c>
      <c r="V743" s="80">
        <f>U724*'4 Transform Matrices'!Z744+V724*'4 Transform Matrices'!AD744+W724*'4 Transform Matrices'!AH744</f>
        <v/>
      </c>
      <c r="W743" s="80">
        <f>U724*'4 Transform Matrices'!AA744+V724*'4 Transform Matrices'!AE744+W724*'4 Transform Matrices'!AI744</f>
        <v/>
      </c>
      <c r="X743" s="80">
        <f>U724*'4 Transform Matrices'!AB744+V724*'4 Transform Matrices'!AF744+W724*'4 Transform Matrices'!AJ744+X724</f>
        <v/>
      </c>
      <c r="Y743" s="80">
        <f>Y724*'4 Transform Matrices'!Y744+Z724*'4 Transform Matrices'!AC744+AA724*'4 Transform Matrices'!AG744</f>
        <v/>
      </c>
      <c r="Z743" s="80">
        <f>Y724*'4 Transform Matrices'!Z744+Z724*'4 Transform Matrices'!AD744+AA724*'4 Transform Matrices'!AH744</f>
        <v/>
      </c>
      <c r="AA743" s="80">
        <f>Y724*'4 Transform Matrices'!AA744+Z724*'4 Transform Matrices'!AE744+AA724*'4 Transform Matrices'!AI744</f>
        <v/>
      </c>
      <c r="AB743" s="80">
        <f>Y724*'4 Transform Matrices'!AB744+Z724*'4 Transform Matrices'!AF744+AA724*'4 Transform Matrices'!AJ744+AB724</f>
        <v/>
      </c>
      <c r="AC743" s="80">
        <f>AC724*'4 Transform Matrices'!Y744+AD724*'4 Transform Matrices'!AC744+AE724*'4 Transform Matrices'!AG744</f>
        <v/>
      </c>
      <c r="AD743" s="80">
        <f>AC724*'4 Transform Matrices'!Z744+AD724*'4 Transform Matrices'!AD744+AE724*'4 Transform Matrices'!AH744</f>
        <v/>
      </c>
      <c r="AE743" s="80">
        <f>AC724*'4 Transform Matrices'!AA744+AD724*'4 Transform Matrices'!AE744+AE724*'4 Transform Matrices'!AI744</f>
        <v/>
      </c>
      <c r="AF743" s="80">
        <f>AC724*'4 Transform Matrices'!AB744+AD724*'4 Transform Matrices'!AF744+AE724*'4 Transform Matrices'!AJ744+AF724</f>
        <v/>
      </c>
      <c r="AG743" s="82">
        <f>MAX(ABS(I743-U743),ABS(J743-V743),ABS(K743-W743),ABS(L743-X743),ABS(M743-Y743),ABS(N743-Z743),ABS(O743-AA743),ABS(P743-AB743),ABS(Q743-AC743),ABS(R743-AD743),ABS(S743-AE743),ABS(T743-AF743))</f>
        <v/>
      </c>
      <c r="AI743" s="14" t="inlineStr">
        <is>
          <t>Moves along the track path at the track speed (straight runs + semicircles)</t>
        </is>
      </c>
    </row>
    <row r="744">
      <c r="A744" s="67" t="inlineStr">
        <is>
          <t>- Track link L19</t>
        </is>
      </c>
      <c r="B744" s="52" t="inlineStr">
        <is>
          <t>TNK-61</t>
        </is>
      </c>
      <c r="C744" s="63" t="inlineStr">
        <is>
          <t>Cube</t>
        </is>
      </c>
      <c r="D744" s="52" t="inlineStr">
        <is>
          <t>TNK-41</t>
        </is>
      </c>
      <c r="E744" s="52" t="n">
        <v>3</v>
      </c>
      <c r="F744" s="54">
        <f>L744</f>
        <v/>
      </c>
      <c r="G744" s="54">
        <f>P744</f>
        <v/>
      </c>
      <c r="H744" s="54">
        <f>T744</f>
        <v/>
      </c>
      <c r="I744" s="81" t="n">
        <v>0.388908744</v>
      </c>
      <c r="J744" s="81" t="n">
        <v>0.0371760391</v>
      </c>
      <c r="K744" s="81" t="n">
        <v>-0.175879002</v>
      </c>
      <c r="L744" s="81" t="n">
        <v>-19.0099335</v>
      </c>
      <c r="M744" s="81" t="n">
        <v>0</v>
      </c>
      <c r="N744" s="81" t="n">
        <v>-0.0602982938</v>
      </c>
      <c r="O744" s="81" t="n">
        <v>-0.216871306</v>
      </c>
      <c r="P744" s="81" t="n">
        <v>-0.126864344</v>
      </c>
      <c r="Q744" s="81" t="n">
        <v>-0.388908744</v>
      </c>
      <c r="R744" s="81" t="n">
        <v>0.0371760391</v>
      </c>
      <c r="S744" s="81" t="n">
        <v>-0.175879002</v>
      </c>
      <c r="T744" s="81" t="n">
        <v>-14.565568</v>
      </c>
      <c r="U744" s="80">
        <f>U724*'4 Transform Matrices'!Y745+V724*'4 Transform Matrices'!AC745+W724*'4 Transform Matrices'!AG745</f>
        <v/>
      </c>
      <c r="V744" s="80">
        <f>U724*'4 Transform Matrices'!Z745+V724*'4 Transform Matrices'!AD745+W724*'4 Transform Matrices'!AH745</f>
        <v/>
      </c>
      <c r="W744" s="80">
        <f>U724*'4 Transform Matrices'!AA745+V724*'4 Transform Matrices'!AE745+W724*'4 Transform Matrices'!AI745</f>
        <v/>
      </c>
      <c r="X744" s="80">
        <f>U724*'4 Transform Matrices'!AB745+V724*'4 Transform Matrices'!AF745+W724*'4 Transform Matrices'!AJ745+X724</f>
        <v/>
      </c>
      <c r="Y744" s="80">
        <f>Y724*'4 Transform Matrices'!Y745+Z724*'4 Transform Matrices'!AC745+AA724*'4 Transform Matrices'!AG745</f>
        <v/>
      </c>
      <c r="Z744" s="80">
        <f>Y724*'4 Transform Matrices'!Z745+Z724*'4 Transform Matrices'!AD745+AA724*'4 Transform Matrices'!AH745</f>
        <v/>
      </c>
      <c r="AA744" s="80">
        <f>Y724*'4 Transform Matrices'!AA745+Z724*'4 Transform Matrices'!AE745+AA724*'4 Transform Matrices'!AI745</f>
        <v/>
      </c>
      <c r="AB744" s="80">
        <f>Y724*'4 Transform Matrices'!AB745+Z724*'4 Transform Matrices'!AF745+AA724*'4 Transform Matrices'!AJ745+AB724</f>
        <v/>
      </c>
      <c r="AC744" s="80">
        <f>AC724*'4 Transform Matrices'!Y745+AD724*'4 Transform Matrices'!AC745+AE724*'4 Transform Matrices'!AG745</f>
        <v/>
      </c>
      <c r="AD744" s="80">
        <f>AC724*'4 Transform Matrices'!Z745+AD724*'4 Transform Matrices'!AD745+AE724*'4 Transform Matrices'!AH745</f>
        <v/>
      </c>
      <c r="AE744" s="80">
        <f>AC724*'4 Transform Matrices'!AA745+AD724*'4 Transform Matrices'!AE745+AE724*'4 Transform Matrices'!AI745</f>
        <v/>
      </c>
      <c r="AF744" s="80">
        <f>AC724*'4 Transform Matrices'!AB745+AD724*'4 Transform Matrices'!AF745+AE724*'4 Transform Matrices'!AJ745+AF724</f>
        <v/>
      </c>
      <c r="AG744" s="82">
        <f>MAX(ABS(I744-U744),ABS(J744-V744),ABS(K744-W744),ABS(L744-X744),ABS(M744-Y744),ABS(N744-Z744),ABS(O744-AA744),ABS(P744-AB744),ABS(Q744-AC744),ABS(R744-AD744),ABS(S744-AE744),ABS(T744-AF744))</f>
        <v/>
      </c>
      <c r="AI744" s="14" t="inlineStr">
        <is>
          <t>Moves along the track path at the track speed (straight runs + semicircles)</t>
        </is>
      </c>
    </row>
    <row r="745">
      <c r="A745" s="67" t="inlineStr">
        <is>
          <t>- Track link L20</t>
        </is>
      </c>
      <c r="B745" s="52" t="inlineStr">
        <is>
          <t>TNK-62</t>
        </is>
      </c>
      <c r="C745" s="63" t="inlineStr">
        <is>
          <t>Cube</t>
        </is>
      </c>
      <c r="D745" s="52" t="inlineStr">
        <is>
          <t>TNK-41</t>
        </is>
      </c>
      <c r="E745" s="52" t="n">
        <v>3</v>
      </c>
      <c r="F745" s="54">
        <f>L745</f>
        <v/>
      </c>
      <c r="G745" s="54">
        <f>P745</f>
        <v/>
      </c>
      <c r="H745" s="54">
        <f>T745</f>
        <v/>
      </c>
      <c r="I745" s="81" t="n">
        <v>0.388908744</v>
      </c>
      <c r="J745" s="81" t="n">
        <v>-4.94537877e-09</v>
      </c>
      <c r="K745" s="81" t="n">
        <v>-0.23334524</v>
      </c>
      <c r="L745" s="81" t="n">
        <v>-19.2422848</v>
      </c>
      <c r="M745" s="81" t="n">
        <v>0</v>
      </c>
      <c r="N745" s="81" t="n">
        <v>-0.07999999820000001</v>
      </c>
      <c r="O745" s="81" t="n">
        <v>2.88495166e-08</v>
      </c>
      <c r="P745" s="81" t="n">
        <v>-0.25</v>
      </c>
      <c r="Q745" s="81" t="n">
        <v>-0.388908744</v>
      </c>
      <c r="R745" s="81" t="n">
        <v>-4.94537877e-09</v>
      </c>
      <c r="S745" s="81" t="n">
        <v>-0.23334524</v>
      </c>
      <c r="T745" s="81" t="n">
        <v>-14.7979183</v>
      </c>
      <c r="U745" s="80">
        <f>U724*'4 Transform Matrices'!Y746+V724*'4 Transform Matrices'!AC746+W724*'4 Transform Matrices'!AG746</f>
        <v/>
      </c>
      <c r="V745" s="80">
        <f>U724*'4 Transform Matrices'!Z746+V724*'4 Transform Matrices'!AD746+W724*'4 Transform Matrices'!AH746</f>
        <v/>
      </c>
      <c r="W745" s="80">
        <f>U724*'4 Transform Matrices'!AA746+V724*'4 Transform Matrices'!AE746+W724*'4 Transform Matrices'!AI746</f>
        <v/>
      </c>
      <c r="X745" s="80">
        <f>U724*'4 Transform Matrices'!AB746+V724*'4 Transform Matrices'!AF746+W724*'4 Transform Matrices'!AJ746+X724</f>
        <v/>
      </c>
      <c r="Y745" s="80">
        <f>Y724*'4 Transform Matrices'!Y746+Z724*'4 Transform Matrices'!AC746+AA724*'4 Transform Matrices'!AG746</f>
        <v/>
      </c>
      <c r="Z745" s="80">
        <f>Y724*'4 Transform Matrices'!Z746+Z724*'4 Transform Matrices'!AD746+AA724*'4 Transform Matrices'!AH746</f>
        <v/>
      </c>
      <c r="AA745" s="80">
        <f>Y724*'4 Transform Matrices'!AA746+Z724*'4 Transform Matrices'!AE746+AA724*'4 Transform Matrices'!AI746</f>
        <v/>
      </c>
      <c r="AB745" s="80">
        <f>Y724*'4 Transform Matrices'!AB746+Z724*'4 Transform Matrices'!AF746+AA724*'4 Transform Matrices'!AJ746+AB724</f>
        <v/>
      </c>
      <c r="AC745" s="80">
        <f>AC724*'4 Transform Matrices'!Y746+AD724*'4 Transform Matrices'!AC746+AE724*'4 Transform Matrices'!AG746</f>
        <v/>
      </c>
      <c r="AD745" s="80">
        <f>AC724*'4 Transform Matrices'!Z746+AD724*'4 Transform Matrices'!AD746+AE724*'4 Transform Matrices'!AH746</f>
        <v/>
      </c>
      <c r="AE745" s="80">
        <f>AC724*'4 Transform Matrices'!AA746+AD724*'4 Transform Matrices'!AE746+AE724*'4 Transform Matrices'!AI746</f>
        <v/>
      </c>
      <c r="AF745" s="80">
        <f>AC724*'4 Transform Matrices'!AB746+AD724*'4 Transform Matrices'!AF746+AE724*'4 Transform Matrices'!AJ746+AF724</f>
        <v/>
      </c>
      <c r="AG745" s="82">
        <f>MAX(ABS(I745-U745),ABS(J745-V745),ABS(K745-W745),ABS(L745-X745),ABS(M745-Y745),ABS(N745-Z745),ABS(O745-AA745),ABS(P745-AB745),ABS(Q745-AC745),ABS(R745-AD745),ABS(S745-AE745),ABS(T745-AF745))</f>
        <v/>
      </c>
      <c r="AI745" s="14" t="inlineStr">
        <is>
          <t>Moves along the track path at the track speed (straight runs + semicircles)</t>
        </is>
      </c>
    </row>
    <row r="746">
      <c r="A746" s="67" t="inlineStr">
        <is>
          <t>- Track link L21</t>
        </is>
      </c>
      <c r="B746" s="52" t="inlineStr">
        <is>
          <t>TNK-63</t>
        </is>
      </c>
      <c r="C746" s="63" t="inlineStr">
        <is>
          <t>Cube</t>
        </is>
      </c>
      <c r="D746" s="52" t="inlineStr">
        <is>
          <t>TNK-41</t>
        </is>
      </c>
      <c r="E746" s="52" t="n">
        <v>3</v>
      </c>
      <c r="F746" s="54">
        <f>L746</f>
        <v/>
      </c>
      <c r="G746" s="54">
        <f>P746</f>
        <v/>
      </c>
      <c r="H746" s="54">
        <f>T746</f>
        <v/>
      </c>
      <c r="I746" s="81" t="n">
        <v>0.388908744</v>
      </c>
      <c r="J746" s="81" t="n">
        <v>-4.94537877e-09</v>
      </c>
      <c r="K746" s="81" t="n">
        <v>-0.23334524</v>
      </c>
      <c r="L746" s="81" t="n">
        <v>-19.4958115</v>
      </c>
      <c r="M746" s="81" t="n">
        <v>0</v>
      </c>
      <c r="N746" s="81" t="n">
        <v>-0.07999999820000001</v>
      </c>
      <c r="O746" s="81" t="n">
        <v>2.88495166e-08</v>
      </c>
      <c r="P746" s="81" t="n">
        <v>-0.25</v>
      </c>
      <c r="Q746" s="81" t="n">
        <v>-0.388908744</v>
      </c>
      <c r="R746" s="81" t="n">
        <v>-4.94537877e-09</v>
      </c>
      <c r="S746" s="81" t="n">
        <v>-0.23334524</v>
      </c>
      <c r="T746" s="81" t="n">
        <v>-15.0514441</v>
      </c>
      <c r="U746" s="80">
        <f>U724*'4 Transform Matrices'!Y747+V724*'4 Transform Matrices'!AC747+W724*'4 Transform Matrices'!AG747</f>
        <v/>
      </c>
      <c r="V746" s="80">
        <f>U724*'4 Transform Matrices'!Z747+V724*'4 Transform Matrices'!AD747+W724*'4 Transform Matrices'!AH747</f>
        <v/>
      </c>
      <c r="W746" s="80">
        <f>U724*'4 Transform Matrices'!AA747+V724*'4 Transform Matrices'!AE747+W724*'4 Transform Matrices'!AI747</f>
        <v/>
      </c>
      <c r="X746" s="80">
        <f>U724*'4 Transform Matrices'!AB747+V724*'4 Transform Matrices'!AF747+W724*'4 Transform Matrices'!AJ747+X724</f>
        <v/>
      </c>
      <c r="Y746" s="80">
        <f>Y724*'4 Transform Matrices'!Y747+Z724*'4 Transform Matrices'!AC747+AA724*'4 Transform Matrices'!AG747</f>
        <v/>
      </c>
      <c r="Z746" s="80">
        <f>Y724*'4 Transform Matrices'!Z747+Z724*'4 Transform Matrices'!AD747+AA724*'4 Transform Matrices'!AH747</f>
        <v/>
      </c>
      <c r="AA746" s="80">
        <f>Y724*'4 Transform Matrices'!AA747+Z724*'4 Transform Matrices'!AE747+AA724*'4 Transform Matrices'!AI747</f>
        <v/>
      </c>
      <c r="AB746" s="80">
        <f>Y724*'4 Transform Matrices'!AB747+Z724*'4 Transform Matrices'!AF747+AA724*'4 Transform Matrices'!AJ747+AB724</f>
        <v/>
      </c>
      <c r="AC746" s="80">
        <f>AC724*'4 Transform Matrices'!Y747+AD724*'4 Transform Matrices'!AC747+AE724*'4 Transform Matrices'!AG747</f>
        <v/>
      </c>
      <c r="AD746" s="80">
        <f>AC724*'4 Transform Matrices'!Z747+AD724*'4 Transform Matrices'!AD747+AE724*'4 Transform Matrices'!AH747</f>
        <v/>
      </c>
      <c r="AE746" s="80">
        <f>AC724*'4 Transform Matrices'!AA747+AD724*'4 Transform Matrices'!AE747+AE724*'4 Transform Matrices'!AI747</f>
        <v/>
      </c>
      <c r="AF746" s="80">
        <f>AC724*'4 Transform Matrices'!AB747+AD724*'4 Transform Matrices'!AF747+AE724*'4 Transform Matrices'!AJ747+AF724</f>
        <v/>
      </c>
      <c r="AG746" s="82">
        <f>MAX(ABS(I746-U746),ABS(J746-V746),ABS(K746-W746),ABS(L746-X746),ABS(M746-Y746),ABS(N746-Z746),ABS(O746-AA746),ABS(P746-AB746),ABS(Q746-AC746),ABS(R746-AD746),ABS(S746-AE746),ABS(T746-AF746))</f>
        <v/>
      </c>
      <c r="AI746" s="14" t="inlineStr">
        <is>
          <t>Moves along the track path at the track speed (straight runs + semicircles)</t>
        </is>
      </c>
    </row>
    <row r="747">
      <c r="A747" s="67" t="inlineStr">
        <is>
          <t>- Track link L22</t>
        </is>
      </c>
      <c r="B747" s="52" t="inlineStr">
        <is>
          <t>TNK-64</t>
        </is>
      </c>
      <c r="C747" s="63" t="inlineStr">
        <is>
          <t>Cube</t>
        </is>
      </c>
      <c r="D747" s="52" t="inlineStr">
        <is>
          <t>TNK-41</t>
        </is>
      </c>
      <c r="E747" s="52" t="n">
        <v>3</v>
      </c>
      <c r="F747" s="54">
        <f>L747</f>
        <v/>
      </c>
      <c r="G747" s="54">
        <f>P747</f>
        <v/>
      </c>
      <c r="H747" s="54">
        <f>T747</f>
        <v/>
      </c>
      <c r="I747" s="81" t="n">
        <v>0.388908744</v>
      </c>
      <c r="J747" s="81" t="n">
        <v>-4.94537877e-09</v>
      </c>
      <c r="K747" s="81" t="n">
        <v>-0.23334524</v>
      </c>
      <c r="L747" s="81" t="n">
        <v>-19.7493362</v>
      </c>
      <c r="M747" s="81" t="n">
        <v>0</v>
      </c>
      <c r="N747" s="81" t="n">
        <v>-0.07999999820000001</v>
      </c>
      <c r="O747" s="81" t="n">
        <v>2.88495166e-08</v>
      </c>
      <c r="P747" s="81" t="n">
        <v>-0.25</v>
      </c>
      <c r="Q747" s="81" t="n">
        <v>-0.388908744</v>
      </c>
      <c r="R747" s="81" t="n">
        <v>-4.94537877e-09</v>
      </c>
      <c r="S747" s="81" t="n">
        <v>-0.23334524</v>
      </c>
      <c r="T747" s="81" t="n">
        <v>-15.3049698</v>
      </c>
      <c r="U747" s="80">
        <f>U724*'4 Transform Matrices'!Y748+V724*'4 Transform Matrices'!AC748+W724*'4 Transform Matrices'!AG748</f>
        <v/>
      </c>
      <c r="V747" s="80">
        <f>U724*'4 Transform Matrices'!Z748+V724*'4 Transform Matrices'!AD748+W724*'4 Transform Matrices'!AH748</f>
        <v/>
      </c>
      <c r="W747" s="80">
        <f>U724*'4 Transform Matrices'!AA748+V724*'4 Transform Matrices'!AE748+W724*'4 Transform Matrices'!AI748</f>
        <v/>
      </c>
      <c r="X747" s="80">
        <f>U724*'4 Transform Matrices'!AB748+V724*'4 Transform Matrices'!AF748+W724*'4 Transform Matrices'!AJ748+X724</f>
        <v/>
      </c>
      <c r="Y747" s="80">
        <f>Y724*'4 Transform Matrices'!Y748+Z724*'4 Transform Matrices'!AC748+AA724*'4 Transform Matrices'!AG748</f>
        <v/>
      </c>
      <c r="Z747" s="80">
        <f>Y724*'4 Transform Matrices'!Z748+Z724*'4 Transform Matrices'!AD748+AA724*'4 Transform Matrices'!AH748</f>
        <v/>
      </c>
      <c r="AA747" s="80">
        <f>Y724*'4 Transform Matrices'!AA748+Z724*'4 Transform Matrices'!AE748+AA724*'4 Transform Matrices'!AI748</f>
        <v/>
      </c>
      <c r="AB747" s="80">
        <f>Y724*'4 Transform Matrices'!AB748+Z724*'4 Transform Matrices'!AF748+AA724*'4 Transform Matrices'!AJ748+AB724</f>
        <v/>
      </c>
      <c r="AC747" s="80">
        <f>AC724*'4 Transform Matrices'!Y748+AD724*'4 Transform Matrices'!AC748+AE724*'4 Transform Matrices'!AG748</f>
        <v/>
      </c>
      <c r="AD747" s="80">
        <f>AC724*'4 Transform Matrices'!Z748+AD724*'4 Transform Matrices'!AD748+AE724*'4 Transform Matrices'!AH748</f>
        <v/>
      </c>
      <c r="AE747" s="80">
        <f>AC724*'4 Transform Matrices'!AA748+AD724*'4 Transform Matrices'!AE748+AE724*'4 Transform Matrices'!AI748</f>
        <v/>
      </c>
      <c r="AF747" s="80">
        <f>AC724*'4 Transform Matrices'!AB748+AD724*'4 Transform Matrices'!AF748+AE724*'4 Transform Matrices'!AJ748+AF724</f>
        <v/>
      </c>
      <c r="AG747" s="82">
        <f>MAX(ABS(I747-U747),ABS(J747-V747),ABS(K747-W747),ABS(L747-X747),ABS(M747-Y747),ABS(N747-Z747),ABS(O747-AA747),ABS(P747-AB747),ABS(Q747-AC747),ABS(R747-AD747),ABS(S747-AE747),ABS(T747-AF747))</f>
        <v/>
      </c>
      <c r="AI747" s="14" t="inlineStr">
        <is>
          <t>Moves along the track path at the track speed (straight runs + semicircles)</t>
        </is>
      </c>
    </row>
    <row r="748">
      <c r="A748" s="67" t="inlineStr">
        <is>
          <t>- Track link L23</t>
        </is>
      </c>
      <c r="B748" s="52" t="inlineStr">
        <is>
          <t>TNK-65</t>
        </is>
      </c>
      <c r="C748" s="63" t="inlineStr">
        <is>
          <t>Cube</t>
        </is>
      </c>
      <c r="D748" s="52" t="inlineStr">
        <is>
          <t>TNK-41</t>
        </is>
      </c>
      <c r="E748" s="52" t="n">
        <v>3</v>
      </c>
      <c r="F748" s="54">
        <f>L748</f>
        <v/>
      </c>
      <c r="G748" s="54">
        <f>P748</f>
        <v/>
      </c>
      <c r="H748" s="54">
        <f>T748</f>
        <v/>
      </c>
      <c r="I748" s="81" t="n">
        <v>0.388908744</v>
      </c>
      <c r="J748" s="81" t="n">
        <v>-4.94537877e-09</v>
      </c>
      <c r="K748" s="81" t="n">
        <v>-0.23334524</v>
      </c>
      <c r="L748" s="81" t="n">
        <v>-20.0028629</v>
      </c>
      <c r="M748" s="81" t="n">
        <v>0</v>
      </c>
      <c r="N748" s="81" t="n">
        <v>-0.07999999820000001</v>
      </c>
      <c r="O748" s="81" t="n">
        <v>2.88495166e-08</v>
      </c>
      <c r="P748" s="81" t="n">
        <v>-0.25</v>
      </c>
      <c r="Q748" s="81" t="n">
        <v>-0.388908744</v>
      </c>
      <c r="R748" s="81" t="n">
        <v>-4.94537877e-09</v>
      </c>
      <c r="S748" s="81" t="n">
        <v>-0.23334524</v>
      </c>
      <c r="T748" s="81" t="n">
        <v>-15.5584955</v>
      </c>
      <c r="U748" s="80">
        <f>U724*'4 Transform Matrices'!Y749+V724*'4 Transform Matrices'!AC749+W724*'4 Transform Matrices'!AG749</f>
        <v/>
      </c>
      <c r="V748" s="80">
        <f>U724*'4 Transform Matrices'!Z749+V724*'4 Transform Matrices'!AD749+W724*'4 Transform Matrices'!AH749</f>
        <v/>
      </c>
      <c r="W748" s="80">
        <f>U724*'4 Transform Matrices'!AA749+V724*'4 Transform Matrices'!AE749+W724*'4 Transform Matrices'!AI749</f>
        <v/>
      </c>
      <c r="X748" s="80">
        <f>U724*'4 Transform Matrices'!AB749+V724*'4 Transform Matrices'!AF749+W724*'4 Transform Matrices'!AJ749+X724</f>
        <v/>
      </c>
      <c r="Y748" s="80">
        <f>Y724*'4 Transform Matrices'!Y749+Z724*'4 Transform Matrices'!AC749+AA724*'4 Transform Matrices'!AG749</f>
        <v/>
      </c>
      <c r="Z748" s="80">
        <f>Y724*'4 Transform Matrices'!Z749+Z724*'4 Transform Matrices'!AD749+AA724*'4 Transform Matrices'!AH749</f>
        <v/>
      </c>
      <c r="AA748" s="80">
        <f>Y724*'4 Transform Matrices'!AA749+Z724*'4 Transform Matrices'!AE749+AA724*'4 Transform Matrices'!AI749</f>
        <v/>
      </c>
      <c r="AB748" s="80">
        <f>Y724*'4 Transform Matrices'!AB749+Z724*'4 Transform Matrices'!AF749+AA724*'4 Transform Matrices'!AJ749+AB724</f>
        <v/>
      </c>
      <c r="AC748" s="80">
        <f>AC724*'4 Transform Matrices'!Y749+AD724*'4 Transform Matrices'!AC749+AE724*'4 Transform Matrices'!AG749</f>
        <v/>
      </c>
      <c r="AD748" s="80">
        <f>AC724*'4 Transform Matrices'!Z749+AD724*'4 Transform Matrices'!AD749+AE724*'4 Transform Matrices'!AH749</f>
        <v/>
      </c>
      <c r="AE748" s="80">
        <f>AC724*'4 Transform Matrices'!AA749+AD724*'4 Transform Matrices'!AE749+AE724*'4 Transform Matrices'!AI749</f>
        <v/>
      </c>
      <c r="AF748" s="80">
        <f>AC724*'4 Transform Matrices'!AB749+AD724*'4 Transform Matrices'!AF749+AE724*'4 Transform Matrices'!AJ749+AF724</f>
        <v/>
      </c>
      <c r="AG748" s="82">
        <f>MAX(ABS(I748-U748),ABS(J748-V748),ABS(K748-W748),ABS(L748-X748),ABS(M748-Y748),ABS(N748-Z748),ABS(O748-AA748),ABS(P748-AB748),ABS(Q748-AC748),ABS(R748-AD748),ABS(S748-AE748),ABS(T748-AF748))</f>
        <v/>
      </c>
      <c r="AI748" s="14" t="inlineStr">
        <is>
          <t>Moves along the track path at the track speed (straight runs + semicircles)</t>
        </is>
      </c>
    </row>
    <row r="749">
      <c r="A749" s="67" t="inlineStr">
        <is>
          <t>- Track link L24</t>
        </is>
      </c>
      <c r="B749" s="52" t="inlineStr">
        <is>
          <t>TNK-66</t>
        </is>
      </c>
      <c r="C749" s="63" t="inlineStr">
        <is>
          <t>Cube</t>
        </is>
      </c>
      <c r="D749" s="52" t="inlineStr">
        <is>
          <t>TNK-41</t>
        </is>
      </c>
      <c r="E749" s="52" t="n">
        <v>3</v>
      </c>
      <c r="F749" s="54">
        <f>L749</f>
        <v/>
      </c>
      <c r="G749" s="54">
        <f>P749</f>
        <v/>
      </c>
      <c r="H749" s="54">
        <f>T749</f>
        <v/>
      </c>
      <c r="I749" s="81" t="n">
        <v>0.388908744</v>
      </c>
      <c r="J749" s="81" t="n">
        <v>-4.94537877e-09</v>
      </c>
      <c r="K749" s="81" t="n">
        <v>-0.23334524</v>
      </c>
      <c r="L749" s="81" t="n">
        <v>-20.2563877</v>
      </c>
      <c r="M749" s="81" t="n">
        <v>0</v>
      </c>
      <c r="N749" s="81" t="n">
        <v>-0.07999999820000001</v>
      </c>
      <c r="O749" s="81" t="n">
        <v>2.88495166e-08</v>
      </c>
      <c r="P749" s="81" t="n">
        <v>-0.25</v>
      </c>
      <c r="Q749" s="81" t="n">
        <v>-0.388908744</v>
      </c>
      <c r="R749" s="81" t="n">
        <v>-4.94537877e-09</v>
      </c>
      <c r="S749" s="81" t="n">
        <v>-0.23334524</v>
      </c>
      <c r="T749" s="81" t="n">
        <v>-15.8120213</v>
      </c>
      <c r="U749" s="80">
        <f>U724*'4 Transform Matrices'!Y750+V724*'4 Transform Matrices'!AC750+W724*'4 Transform Matrices'!AG750</f>
        <v/>
      </c>
      <c r="V749" s="80">
        <f>U724*'4 Transform Matrices'!Z750+V724*'4 Transform Matrices'!AD750+W724*'4 Transform Matrices'!AH750</f>
        <v/>
      </c>
      <c r="W749" s="80">
        <f>U724*'4 Transform Matrices'!AA750+V724*'4 Transform Matrices'!AE750+W724*'4 Transform Matrices'!AI750</f>
        <v/>
      </c>
      <c r="X749" s="80">
        <f>U724*'4 Transform Matrices'!AB750+V724*'4 Transform Matrices'!AF750+W724*'4 Transform Matrices'!AJ750+X724</f>
        <v/>
      </c>
      <c r="Y749" s="80">
        <f>Y724*'4 Transform Matrices'!Y750+Z724*'4 Transform Matrices'!AC750+AA724*'4 Transform Matrices'!AG750</f>
        <v/>
      </c>
      <c r="Z749" s="80">
        <f>Y724*'4 Transform Matrices'!Z750+Z724*'4 Transform Matrices'!AD750+AA724*'4 Transform Matrices'!AH750</f>
        <v/>
      </c>
      <c r="AA749" s="80">
        <f>Y724*'4 Transform Matrices'!AA750+Z724*'4 Transform Matrices'!AE750+AA724*'4 Transform Matrices'!AI750</f>
        <v/>
      </c>
      <c r="AB749" s="80">
        <f>Y724*'4 Transform Matrices'!AB750+Z724*'4 Transform Matrices'!AF750+AA724*'4 Transform Matrices'!AJ750+AB724</f>
        <v/>
      </c>
      <c r="AC749" s="80">
        <f>AC724*'4 Transform Matrices'!Y750+AD724*'4 Transform Matrices'!AC750+AE724*'4 Transform Matrices'!AG750</f>
        <v/>
      </c>
      <c r="AD749" s="80">
        <f>AC724*'4 Transform Matrices'!Z750+AD724*'4 Transform Matrices'!AD750+AE724*'4 Transform Matrices'!AH750</f>
        <v/>
      </c>
      <c r="AE749" s="80">
        <f>AC724*'4 Transform Matrices'!AA750+AD724*'4 Transform Matrices'!AE750+AE724*'4 Transform Matrices'!AI750</f>
        <v/>
      </c>
      <c r="AF749" s="80">
        <f>AC724*'4 Transform Matrices'!AB750+AD724*'4 Transform Matrices'!AF750+AE724*'4 Transform Matrices'!AJ750+AF724</f>
        <v/>
      </c>
      <c r="AG749" s="82">
        <f>MAX(ABS(I749-U749),ABS(J749-V749),ABS(K749-W749),ABS(L749-X749),ABS(M749-Y749),ABS(N749-Z749),ABS(O749-AA749),ABS(P749-AB749),ABS(Q749-AC749),ABS(R749-AD749),ABS(S749-AE749),ABS(T749-AF749))</f>
        <v/>
      </c>
      <c r="AI749" s="14" t="inlineStr">
        <is>
          <t>Moves along the track path at the track speed (straight runs + semicircles)</t>
        </is>
      </c>
    </row>
    <row r="750">
      <c r="A750" s="67" t="inlineStr">
        <is>
          <t>- Track link L25</t>
        </is>
      </c>
      <c r="B750" s="52" t="inlineStr">
        <is>
          <t>TNK-67</t>
        </is>
      </c>
      <c r="C750" s="63" t="inlineStr">
        <is>
          <t>Cube</t>
        </is>
      </c>
      <c r="D750" s="52" t="inlineStr">
        <is>
          <t>TNK-41</t>
        </is>
      </c>
      <c r="E750" s="52" t="n">
        <v>3</v>
      </c>
      <c r="F750" s="54">
        <f>L750</f>
        <v/>
      </c>
      <c r="G750" s="54">
        <f>P750</f>
        <v/>
      </c>
      <c r="H750" s="54">
        <f>T750</f>
        <v/>
      </c>
      <c r="I750" s="81" t="n">
        <v>0.388908744</v>
      </c>
      <c r="J750" s="81" t="n">
        <v>-4.94537877e-09</v>
      </c>
      <c r="K750" s="81" t="n">
        <v>-0.23334524</v>
      </c>
      <c r="L750" s="81" t="n">
        <v>-20.5099144</v>
      </c>
      <c r="M750" s="81" t="n">
        <v>0</v>
      </c>
      <c r="N750" s="81" t="n">
        <v>-0.07999999820000001</v>
      </c>
      <c r="O750" s="81" t="n">
        <v>2.88495166e-08</v>
      </c>
      <c r="P750" s="81" t="n">
        <v>-0.25</v>
      </c>
      <c r="Q750" s="81" t="n">
        <v>-0.388908744</v>
      </c>
      <c r="R750" s="81" t="n">
        <v>-4.94537877e-09</v>
      </c>
      <c r="S750" s="81" t="n">
        <v>-0.23334524</v>
      </c>
      <c r="T750" s="81" t="n">
        <v>-16.0655479</v>
      </c>
      <c r="U750" s="80">
        <f>U724*'4 Transform Matrices'!Y751+V724*'4 Transform Matrices'!AC751+W724*'4 Transform Matrices'!AG751</f>
        <v/>
      </c>
      <c r="V750" s="80">
        <f>U724*'4 Transform Matrices'!Z751+V724*'4 Transform Matrices'!AD751+W724*'4 Transform Matrices'!AH751</f>
        <v/>
      </c>
      <c r="W750" s="80">
        <f>U724*'4 Transform Matrices'!AA751+V724*'4 Transform Matrices'!AE751+W724*'4 Transform Matrices'!AI751</f>
        <v/>
      </c>
      <c r="X750" s="80">
        <f>U724*'4 Transform Matrices'!AB751+V724*'4 Transform Matrices'!AF751+W724*'4 Transform Matrices'!AJ751+X724</f>
        <v/>
      </c>
      <c r="Y750" s="80">
        <f>Y724*'4 Transform Matrices'!Y751+Z724*'4 Transform Matrices'!AC751+AA724*'4 Transform Matrices'!AG751</f>
        <v/>
      </c>
      <c r="Z750" s="80">
        <f>Y724*'4 Transform Matrices'!Z751+Z724*'4 Transform Matrices'!AD751+AA724*'4 Transform Matrices'!AH751</f>
        <v/>
      </c>
      <c r="AA750" s="80">
        <f>Y724*'4 Transform Matrices'!AA751+Z724*'4 Transform Matrices'!AE751+AA724*'4 Transform Matrices'!AI751</f>
        <v/>
      </c>
      <c r="AB750" s="80">
        <f>Y724*'4 Transform Matrices'!AB751+Z724*'4 Transform Matrices'!AF751+AA724*'4 Transform Matrices'!AJ751+AB724</f>
        <v/>
      </c>
      <c r="AC750" s="80">
        <f>AC724*'4 Transform Matrices'!Y751+AD724*'4 Transform Matrices'!AC751+AE724*'4 Transform Matrices'!AG751</f>
        <v/>
      </c>
      <c r="AD750" s="80">
        <f>AC724*'4 Transform Matrices'!Z751+AD724*'4 Transform Matrices'!AD751+AE724*'4 Transform Matrices'!AH751</f>
        <v/>
      </c>
      <c r="AE750" s="80">
        <f>AC724*'4 Transform Matrices'!AA751+AD724*'4 Transform Matrices'!AE751+AE724*'4 Transform Matrices'!AI751</f>
        <v/>
      </c>
      <c r="AF750" s="80">
        <f>AC724*'4 Transform Matrices'!AB751+AD724*'4 Transform Matrices'!AF751+AE724*'4 Transform Matrices'!AJ751+AF724</f>
        <v/>
      </c>
      <c r="AG750" s="82">
        <f>MAX(ABS(I750-U750),ABS(J750-V750),ABS(K750-W750),ABS(L750-X750),ABS(M750-Y750),ABS(N750-Z750),ABS(O750-AA750),ABS(P750-AB750),ABS(Q750-AC750),ABS(R750-AD750),ABS(S750-AE750),ABS(T750-AF750))</f>
        <v/>
      </c>
      <c r="AI750" s="14" t="inlineStr">
        <is>
          <t>Moves along the track path at the track speed (straight runs + semicircles)</t>
        </is>
      </c>
    </row>
    <row r="751">
      <c r="A751" s="67" t="inlineStr">
        <is>
          <t>- Track link L26</t>
        </is>
      </c>
      <c r="B751" s="52" t="inlineStr">
        <is>
          <t>TNK-68</t>
        </is>
      </c>
      <c r="C751" s="63" t="inlineStr">
        <is>
          <t>Cube</t>
        </is>
      </c>
      <c r="D751" s="52" t="inlineStr">
        <is>
          <t>TNK-41</t>
        </is>
      </c>
      <c r="E751" s="52" t="n">
        <v>3</v>
      </c>
      <c r="F751" s="54">
        <f>L751</f>
        <v/>
      </c>
      <c r="G751" s="54">
        <f>P751</f>
        <v/>
      </c>
      <c r="H751" s="54">
        <f>T751</f>
        <v/>
      </c>
      <c r="I751" s="81" t="n">
        <v>0.388908744</v>
      </c>
      <c r="J751" s="81" t="n">
        <v>-4.94537877e-09</v>
      </c>
      <c r="K751" s="81" t="n">
        <v>-0.23334524</v>
      </c>
      <c r="L751" s="81" t="n">
        <v>-20.7634392</v>
      </c>
      <c r="M751" s="81" t="n">
        <v>0</v>
      </c>
      <c r="N751" s="81" t="n">
        <v>-0.07999999820000001</v>
      </c>
      <c r="O751" s="81" t="n">
        <v>2.88495166e-08</v>
      </c>
      <c r="P751" s="81" t="n">
        <v>-0.25</v>
      </c>
      <c r="Q751" s="81" t="n">
        <v>-0.388908744</v>
      </c>
      <c r="R751" s="81" t="n">
        <v>-4.94537877e-09</v>
      </c>
      <c r="S751" s="81" t="n">
        <v>-0.23334524</v>
      </c>
      <c r="T751" s="81" t="n">
        <v>-16.3190727</v>
      </c>
      <c r="U751" s="80">
        <f>U724*'4 Transform Matrices'!Y752+V724*'4 Transform Matrices'!AC752+W724*'4 Transform Matrices'!AG752</f>
        <v/>
      </c>
      <c r="V751" s="80">
        <f>U724*'4 Transform Matrices'!Z752+V724*'4 Transform Matrices'!AD752+W724*'4 Transform Matrices'!AH752</f>
        <v/>
      </c>
      <c r="W751" s="80">
        <f>U724*'4 Transform Matrices'!AA752+V724*'4 Transform Matrices'!AE752+W724*'4 Transform Matrices'!AI752</f>
        <v/>
      </c>
      <c r="X751" s="80">
        <f>U724*'4 Transform Matrices'!AB752+V724*'4 Transform Matrices'!AF752+W724*'4 Transform Matrices'!AJ752+X724</f>
        <v/>
      </c>
      <c r="Y751" s="80">
        <f>Y724*'4 Transform Matrices'!Y752+Z724*'4 Transform Matrices'!AC752+AA724*'4 Transform Matrices'!AG752</f>
        <v/>
      </c>
      <c r="Z751" s="80">
        <f>Y724*'4 Transform Matrices'!Z752+Z724*'4 Transform Matrices'!AD752+AA724*'4 Transform Matrices'!AH752</f>
        <v/>
      </c>
      <c r="AA751" s="80">
        <f>Y724*'4 Transform Matrices'!AA752+Z724*'4 Transform Matrices'!AE752+AA724*'4 Transform Matrices'!AI752</f>
        <v/>
      </c>
      <c r="AB751" s="80">
        <f>Y724*'4 Transform Matrices'!AB752+Z724*'4 Transform Matrices'!AF752+AA724*'4 Transform Matrices'!AJ752+AB724</f>
        <v/>
      </c>
      <c r="AC751" s="80">
        <f>AC724*'4 Transform Matrices'!Y752+AD724*'4 Transform Matrices'!AC752+AE724*'4 Transform Matrices'!AG752</f>
        <v/>
      </c>
      <c r="AD751" s="80">
        <f>AC724*'4 Transform Matrices'!Z752+AD724*'4 Transform Matrices'!AD752+AE724*'4 Transform Matrices'!AH752</f>
        <v/>
      </c>
      <c r="AE751" s="80">
        <f>AC724*'4 Transform Matrices'!AA752+AD724*'4 Transform Matrices'!AE752+AE724*'4 Transform Matrices'!AI752</f>
        <v/>
      </c>
      <c r="AF751" s="80">
        <f>AC724*'4 Transform Matrices'!AB752+AD724*'4 Transform Matrices'!AF752+AE724*'4 Transform Matrices'!AJ752+AF724</f>
        <v/>
      </c>
      <c r="AG751" s="82">
        <f>MAX(ABS(I751-U751),ABS(J751-V751),ABS(K751-W751),ABS(L751-X751),ABS(M751-Y751),ABS(N751-Z751),ABS(O751-AA751),ABS(P751-AB751),ABS(Q751-AC751),ABS(R751-AD751),ABS(S751-AE751),ABS(T751-AF751))</f>
        <v/>
      </c>
      <c r="AI751" s="14" t="inlineStr">
        <is>
          <t>Moves along the track path at the track speed (straight runs + semicircles)</t>
        </is>
      </c>
    </row>
    <row r="752">
      <c r="A752" s="67" t="inlineStr">
        <is>
          <t>- Track link L27</t>
        </is>
      </c>
      <c r="B752" s="52" t="inlineStr">
        <is>
          <t>TNK-69</t>
        </is>
      </c>
      <c r="C752" s="63" t="inlineStr">
        <is>
          <t>Cube</t>
        </is>
      </c>
      <c r="D752" s="52" t="inlineStr">
        <is>
          <t>TNK-41</t>
        </is>
      </c>
      <c r="E752" s="52" t="n">
        <v>3</v>
      </c>
      <c r="F752" s="54">
        <f>L752</f>
        <v/>
      </c>
      <c r="G752" s="54">
        <f>P752</f>
        <v/>
      </c>
      <c r="H752" s="54">
        <f>T752</f>
        <v/>
      </c>
      <c r="I752" s="81" t="n">
        <v>0.388908744</v>
      </c>
      <c r="J752" s="81" t="n">
        <v>-4.94537877e-09</v>
      </c>
      <c r="K752" s="81" t="n">
        <v>-0.23334524</v>
      </c>
      <c r="L752" s="81" t="n">
        <v>-21.0169659</v>
      </c>
      <c r="M752" s="81" t="n">
        <v>0</v>
      </c>
      <c r="N752" s="81" t="n">
        <v>-0.07999999820000001</v>
      </c>
      <c r="O752" s="81" t="n">
        <v>2.88495166e-08</v>
      </c>
      <c r="P752" s="81" t="n">
        <v>-0.25</v>
      </c>
      <c r="Q752" s="81" t="n">
        <v>-0.388908744</v>
      </c>
      <c r="R752" s="81" t="n">
        <v>-4.94537877e-09</v>
      </c>
      <c r="S752" s="81" t="n">
        <v>-0.23334524</v>
      </c>
      <c r="T752" s="81" t="n">
        <v>-16.5725994</v>
      </c>
      <c r="U752" s="80">
        <f>U724*'4 Transform Matrices'!Y753+V724*'4 Transform Matrices'!AC753+W724*'4 Transform Matrices'!AG753</f>
        <v/>
      </c>
      <c r="V752" s="80">
        <f>U724*'4 Transform Matrices'!Z753+V724*'4 Transform Matrices'!AD753+W724*'4 Transform Matrices'!AH753</f>
        <v/>
      </c>
      <c r="W752" s="80">
        <f>U724*'4 Transform Matrices'!AA753+V724*'4 Transform Matrices'!AE753+W724*'4 Transform Matrices'!AI753</f>
        <v/>
      </c>
      <c r="X752" s="80">
        <f>U724*'4 Transform Matrices'!AB753+V724*'4 Transform Matrices'!AF753+W724*'4 Transform Matrices'!AJ753+X724</f>
        <v/>
      </c>
      <c r="Y752" s="80">
        <f>Y724*'4 Transform Matrices'!Y753+Z724*'4 Transform Matrices'!AC753+AA724*'4 Transform Matrices'!AG753</f>
        <v/>
      </c>
      <c r="Z752" s="80">
        <f>Y724*'4 Transform Matrices'!Z753+Z724*'4 Transform Matrices'!AD753+AA724*'4 Transform Matrices'!AH753</f>
        <v/>
      </c>
      <c r="AA752" s="80">
        <f>Y724*'4 Transform Matrices'!AA753+Z724*'4 Transform Matrices'!AE753+AA724*'4 Transform Matrices'!AI753</f>
        <v/>
      </c>
      <c r="AB752" s="80">
        <f>Y724*'4 Transform Matrices'!AB753+Z724*'4 Transform Matrices'!AF753+AA724*'4 Transform Matrices'!AJ753+AB724</f>
        <v/>
      </c>
      <c r="AC752" s="80">
        <f>AC724*'4 Transform Matrices'!Y753+AD724*'4 Transform Matrices'!AC753+AE724*'4 Transform Matrices'!AG753</f>
        <v/>
      </c>
      <c r="AD752" s="80">
        <f>AC724*'4 Transform Matrices'!Z753+AD724*'4 Transform Matrices'!AD753+AE724*'4 Transform Matrices'!AH753</f>
        <v/>
      </c>
      <c r="AE752" s="80">
        <f>AC724*'4 Transform Matrices'!AA753+AD724*'4 Transform Matrices'!AE753+AE724*'4 Transform Matrices'!AI753</f>
        <v/>
      </c>
      <c r="AF752" s="80">
        <f>AC724*'4 Transform Matrices'!AB753+AD724*'4 Transform Matrices'!AF753+AE724*'4 Transform Matrices'!AJ753+AF724</f>
        <v/>
      </c>
      <c r="AG752" s="82">
        <f>MAX(ABS(I752-U752),ABS(J752-V752),ABS(K752-W752),ABS(L752-X752),ABS(M752-Y752),ABS(N752-Z752),ABS(O752-AA752),ABS(P752-AB752),ABS(Q752-AC752),ABS(R752-AD752),ABS(S752-AE752),ABS(T752-AF752))</f>
        <v/>
      </c>
      <c r="AI752" s="14" t="inlineStr">
        <is>
          <t>Moves along the track path at the track speed (straight runs + semicircles)</t>
        </is>
      </c>
    </row>
    <row r="753">
      <c r="A753" s="67" t="inlineStr">
        <is>
          <t>- Track link L28</t>
        </is>
      </c>
      <c r="B753" s="52" t="inlineStr">
        <is>
          <t>TNK-70</t>
        </is>
      </c>
      <c r="C753" s="63" t="inlineStr">
        <is>
          <t>Cube</t>
        </is>
      </c>
      <c r="D753" s="52" t="inlineStr">
        <is>
          <t>TNK-41</t>
        </is>
      </c>
      <c r="E753" s="52" t="n">
        <v>3</v>
      </c>
      <c r="F753" s="54">
        <f>L753</f>
        <v/>
      </c>
      <c r="G753" s="54">
        <f>P753</f>
        <v/>
      </c>
      <c r="H753" s="54">
        <f>T753</f>
        <v/>
      </c>
      <c r="I753" s="81" t="n">
        <v>0.388908744</v>
      </c>
      <c r="J753" s="81" t="n">
        <v>-4.94537877e-09</v>
      </c>
      <c r="K753" s="81" t="n">
        <v>-0.23334524</v>
      </c>
      <c r="L753" s="81" t="n">
        <v>-21.2704926</v>
      </c>
      <c r="M753" s="81" t="n">
        <v>0</v>
      </c>
      <c r="N753" s="81" t="n">
        <v>-0.07999999820000001</v>
      </c>
      <c r="O753" s="81" t="n">
        <v>2.88495166e-08</v>
      </c>
      <c r="P753" s="81" t="n">
        <v>-0.25</v>
      </c>
      <c r="Q753" s="81" t="n">
        <v>-0.388908744</v>
      </c>
      <c r="R753" s="81" t="n">
        <v>-4.94537877e-09</v>
      </c>
      <c r="S753" s="81" t="n">
        <v>-0.23334524</v>
      </c>
      <c r="T753" s="81" t="n">
        <v>-16.8261261</v>
      </c>
      <c r="U753" s="80">
        <f>U724*'4 Transform Matrices'!Y754+V724*'4 Transform Matrices'!AC754+W724*'4 Transform Matrices'!AG754</f>
        <v/>
      </c>
      <c r="V753" s="80">
        <f>U724*'4 Transform Matrices'!Z754+V724*'4 Transform Matrices'!AD754+W724*'4 Transform Matrices'!AH754</f>
        <v/>
      </c>
      <c r="W753" s="80">
        <f>U724*'4 Transform Matrices'!AA754+V724*'4 Transform Matrices'!AE754+W724*'4 Transform Matrices'!AI754</f>
        <v/>
      </c>
      <c r="X753" s="80">
        <f>U724*'4 Transform Matrices'!AB754+V724*'4 Transform Matrices'!AF754+W724*'4 Transform Matrices'!AJ754+X724</f>
        <v/>
      </c>
      <c r="Y753" s="80">
        <f>Y724*'4 Transform Matrices'!Y754+Z724*'4 Transform Matrices'!AC754+AA724*'4 Transform Matrices'!AG754</f>
        <v/>
      </c>
      <c r="Z753" s="80">
        <f>Y724*'4 Transform Matrices'!Z754+Z724*'4 Transform Matrices'!AD754+AA724*'4 Transform Matrices'!AH754</f>
        <v/>
      </c>
      <c r="AA753" s="80">
        <f>Y724*'4 Transform Matrices'!AA754+Z724*'4 Transform Matrices'!AE754+AA724*'4 Transform Matrices'!AI754</f>
        <v/>
      </c>
      <c r="AB753" s="80">
        <f>Y724*'4 Transform Matrices'!AB754+Z724*'4 Transform Matrices'!AF754+AA724*'4 Transform Matrices'!AJ754+AB724</f>
        <v/>
      </c>
      <c r="AC753" s="80">
        <f>AC724*'4 Transform Matrices'!Y754+AD724*'4 Transform Matrices'!AC754+AE724*'4 Transform Matrices'!AG754</f>
        <v/>
      </c>
      <c r="AD753" s="80">
        <f>AC724*'4 Transform Matrices'!Z754+AD724*'4 Transform Matrices'!AD754+AE724*'4 Transform Matrices'!AH754</f>
        <v/>
      </c>
      <c r="AE753" s="80">
        <f>AC724*'4 Transform Matrices'!AA754+AD724*'4 Transform Matrices'!AE754+AE724*'4 Transform Matrices'!AI754</f>
        <v/>
      </c>
      <c r="AF753" s="80">
        <f>AC724*'4 Transform Matrices'!AB754+AD724*'4 Transform Matrices'!AF754+AE724*'4 Transform Matrices'!AJ754+AF724</f>
        <v/>
      </c>
      <c r="AG753" s="82">
        <f>MAX(ABS(I753-U753),ABS(J753-V753),ABS(K753-W753),ABS(L753-X753),ABS(M753-Y753),ABS(N753-Z753),ABS(O753-AA753),ABS(P753-AB753),ABS(Q753-AC753),ABS(R753-AD753),ABS(S753-AE753),ABS(T753-AF753))</f>
        <v/>
      </c>
      <c r="AI753" s="14" t="inlineStr">
        <is>
          <t>Moves along the track path at the track speed (straight runs + semicircles)</t>
        </is>
      </c>
    </row>
    <row r="754">
      <c r="A754" s="67" t="inlineStr">
        <is>
          <t>- Track link L29</t>
        </is>
      </c>
      <c r="B754" s="52" t="inlineStr">
        <is>
          <t>TNK-71</t>
        </is>
      </c>
      <c r="C754" s="63" t="inlineStr">
        <is>
          <t>Cube</t>
        </is>
      </c>
      <c r="D754" s="52" t="inlineStr">
        <is>
          <t>TNK-41</t>
        </is>
      </c>
      <c r="E754" s="52" t="n">
        <v>3</v>
      </c>
      <c r="F754" s="54">
        <f>L754</f>
        <v/>
      </c>
      <c r="G754" s="54">
        <f>P754</f>
        <v/>
      </c>
      <c r="H754" s="54">
        <f>T754</f>
        <v/>
      </c>
      <c r="I754" s="81" t="n">
        <v>0.388908744</v>
      </c>
      <c r="J754" s="81" t="n">
        <v>-4.94537877e-09</v>
      </c>
      <c r="K754" s="81" t="n">
        <v>-0.23334524</v>
      </c>
      <c r="L754" s="81" t="n">
        <v>-21.5240173</v>
      </c>
      <c r="M754" s="81" t="n">
        <v>0</v>
      </c>
      <c r="N754" s="81" t="n">
        <v>-0.07999999820000001</v>
      </c>
      <c r="O754" s="81" t="n">
        <v>2.88495166e-08</v>
      </c>
      <c r="P754" s="81" t="n">
        <v>-0.25</v>
      </c>
      <c r="Q754" s="81" t="n">
        <v>-0.388908744</v>
      </c>
      <c r="R754" s="81" t="n">
        <v>-4.94537877e-09</v>
      </c>
      <c r="S754" s="81" t="n">
        <v>-0.23334524</v>
      </c>
      <c r="T754" s="81" t="n">
        <v>-17.0796509</v>
      </c>
      <c r="U754" s="80">
        <f>U724*'4 Transform Matrices'!Y755+V724*'4 Transform Matrices'!AC755+W724*'4 Transform Matrices'!AG755</f>
        <v/>
      </c>
      <c r="V754" s="80">
        <f>U724*'4 Transform Matrices'!Z755+V724*'4 Transform Matrices'!AD755+W724*'4 Transform Matrices'!AH755</f>
        <v/>
      </c>
      <c r="W754" s="80">
        <f>U724*'4 Transform Matrices'!AA755+V724*'4 Transform Matrices'!AE755+W724*'4 Transform Matrices'!AI755</f>
        <v/>
      </c>
      <c r="X754" s="80">
        <f>U724*'4 Transform Matrices'!AB755+V724*'4 Transform Matrices'!AF755+W724*'4 Transform Matrices'!AJ755+X724</f>
        <v/>
      </c>
      <c r="Y754" s="80">
        <f>Y724*'4 Transform Matrices'!Y755+Z724*'4 Transform Matrices'!AC755+AA724*'4 Transform Matrices'!AG755</f>
        <v/>
      </c>
      <c r="Z754" s="80">
        <f>Y724*'4 Transform Matrices'!Z755+Z724*'4 Transform Matrices'!AD755+AA724*'4 Transform Matrices'!AH755</f>
        <v/>
      </c>
      <c r="AA754" s="80">
        <f>Y724*'4 Transform Matrices'!AA755+Z724*'4 Transform Matrices'!AE755+AA724*'4 Transform Matrices'!AI755</f>
        <v/>
      </c>
      <c r="AB754" s="80">
        <f>Y724*'4 Transform Matrices'!AB755+Z724*'4 Transform Matrices'!AF755+AA724*'4 Transform Matrices'!AJ755+AB724</f>
        <v/>
      </c>
      <c r="AC754" s="80">
        <f>AC724*'4 Transform Matrices'!Y755+AD724*'4 Transform Matrices'!AC755+AE724*'4 Transform Matrices'!AG755</f>
        <v/>
      </c>
      <c r="AD754" s="80">
        <f>AC724*'4 Transform Matrices'!Z755+AD724*'4 Transform Matrices'!AD755+AE724*'4 Transform Matrices'!AH755</f>
        <v/>
      </c>
      <c r="AE754" s="80">
        <f>AC724*'4 Transform Matrices'!AA755+AD724*'4 Transform Matrices'!AE755+AE724*'4 Transform Matrices'!AI755</f>
        <v/>
      </c>
      <c r="AF754" s="80">
        <f>AC724*'4 Transform Matrices'!AB755+AD724*'4 Transform Matrices'!AF755+AE724*'4 Transform Matrices'!AJ755+AF724</f>
        <v/>
      </c>
      <c r="AG754" s="82">
        <f>MAX(ABS(I754-U754),ABS(J754-V754),ABS(K754-W754),ABS(L754-X754),ABS(M754-Y754),ABS(N754-Z754),ABS(O754-AA754),ABS(P754-AB754),ABS(Q754-AC754),ABS(R754-AD754),ABS(S754-AE754),ABS(T754-AF754))</f>
        <v/>
      </c>
      <c r="AI754" s="14" t="inlineStr">
        <is>
          <t>Moves along the track path at the track speed (straight runs + semicircles)</t>
        </is>
      </c>
    </row>
    <row r="755">
      <c r="A755" s="67" t="inlineStr">
        <is>
          <t>- Track link L30</t>
        </is>
      </c>
      <c r="B755" s="52" t="inlineStr">
        <is>
          <t>TNK-72</t>
        </is>
      </c>
      <c r="C755" s="63" t="inlineStr">
        <is>
          <t>Cube</t>
        </is>
      </c>
      <c r="D755" s="52" t="inlineStr">
        <is>
          <t>TNK-41</t>
        </is>
      </c>
      <c r="E755" s="52" t="n">
        <v>3</v>
      </c>
      <c r="F755" s="54">
        <f>L755</f>
        <v/>
      </c>
      <c r="G755" s="54">
        <f>P755</f>
        <v/>
      </c>
      <c r="H755" s="54">
        <f>T755</f>
        <v/>
      </c>
      <c r="I755" s="81" t="n">
        <v>0.388908744</v>
      </c>
      <c r="J755" s="81" t="n">
        <v>-4.94537877e-09</v>
      </c>
      <c r="K755" s="81" t="n">
        <v>-0.23334524</v>
      </c>
      <c r="L755" s="81" t="n">
        <v>-21.777544</v>
      </c>
      <c r="M755" s="81" t="n">
        <v>0</v>
      </c>
      <c r="N755" s="81" t="n">
        <v>-0.07999999820000001</v>
      </c>
      <c r="O755" s="81" t="n">
        <v>2.88495166e-08</v>
      </c>
      <c r="P755" s="81" t="n">
        <v>-0.25</v>
      </c>
      <c r="Q755" s="81" t="n">
        <v>-0.388908744</v>
      </c>
      <c r="R755" s="81" t="n">
        <v>-4.94537877e-09</v>
      </c>
      <c r="S755" s="81" t="n">
        <v>-0.23334524</v>
      </c>
      <c r="T755" s="81" t="n">
        <v>-17.3331776</v>
      </c>
      <c r="U755" s="80">
        <f>U724*'4 Transform Matrices'!Y756+V724*'4 Transform Matrices'!AC756+W724*'4 Transform Matrices'!AG756</f>
        <v/>
      </c>
      <c r="V755" s="80">
        <f>U724*'4 Transform Matrices'!Z756+V724*'4 Transform Matrices'!AD756+W724*'4 Transform Matrices'!AH756</f>
        <v/>
      </c>
      <c r="W755" s="80">
        <f>U724*'4 Transform Matrices'!AA756+V724*'4 Transform Matrices'!AE756+W724*'4 Transform Matrices'!AI756</f>
        <v/>
      </c>
      <c r="X755" s="80">
        <f>U724*'4 Transform Matrices'!AB756+V724*'4 Transform Matrices'!AF756+W724*'4 Transform Matrices'!AJ756+X724</f>
        <v/>
      </c>
      <c r="Y755" s="80">
        <f>Y724*'4 Transform Matrices'!Y756+Z724*'4 Transform Matrices'!AC756+AA724*'4 Transform Matrices'!AG756</f>
        <v/>
      </c>
      <c r="Z755" s="80">
        <f>Y724*'4 Transform Matrices'!Z756+Z724*'4 Transform Matrices'!AD756+AA724*'4 Transform Matrices'!AH756</f>
        <v/>
      </c>
      <c r="AA755" s="80">
        <f>Y724*'4 Transform Matrices'!AA756+Z724*'4 Transform Matrices'!AE756+AA724*'4 Transform Matrices'!AI756</f>
        <v/>
      </c>
      <c r="AB755" s="80">
        <f>Y724*'4 Transform Matrices'!AB756+Z724*'4 Transform Matrices'!AF756+AA724*'4 Transform Matrices'!AJ756+AB724</f>
        <v/>
      </c>
      <c r="AC755" s="80">
        <f>AC724*'4 Transform Matrices'!Y756+AD724*'4 Transform Matrices'!AC756+AE724*'4 Transform Matrices'!AG756</f>
        <v/>
      </c>
      <c r="AD755" s="80">
        <f>AC724*'4 Transform Matrices'!Z756+AD724*'4 Transform Matrices'!AD756+AE724*'4 Transform Matrices'!AH756</f>
        <v/>
      </c>
      <c r="AE755" s="80">
        <f>AC724*'4 Transform Matrices'!AA756+AD724*'4 Transform Matrices'!AE756+AE724*'4 Transform Matrices'!AI756</f>
        <v/>
      </c>
      <c r="AF755" s="80">
        <f>AC724*'4 Transform Matrices'!AB756+AD724*'4 Transform Matrices'!AF756+AE724*'4 Transform Matrices'!AJ756+AF724</f>
        <v/>
      </c>
      <c r="AG755" s="82">
        <f>MAX(ABS(I755-U755),ABS(J755-V755),ABS(K755-W755),ABS(L755-X755),ABS(M755-Y755),ABS(N755-Z755),ABS(O755-AA755),ABS(P755-AB755),ABS(Q755-AC755),ABS(R755-AD755),ABS(S755-AE755),ABS(T755-AF755))</f>
        <v/>
      </c>
      <c r="AI755" s="14" t="inlineStr">
        <is>
          <t>Moves along the track path at the track speed (straight runs + semicircles)</t>
        </is>
      </c>
    </row>
    <row r="756">
      <c r="A756" s="67" t="inlineStr">
        <is>
          <t>- Track link L31</t>
        </is>
      </c>
      <c r="B756" s="52" t="inlineStr">
        <is>
          <t>TNK-73</t>
        </is>
      </c>
      <c r="C756" s="63" t="inlineStr">
        <is>
          <t>Cube</t>
        </is>
      </c>
      <c r="D756" s="52" t="inlineStr">
        <is>
          <t>TNK-41</t>
        </is>
      </c>
      <c r="E756" s="52" t="n">
        <v>3</v>
      </c>
      <c r="F756" s="54">
        <f>L756</f>
        <v/>
      </c>
      <c r="G756" s="54">
        <f>P756</f>
        <v/>
      </c>
      <c r="H756" s="54">
        <f>T756</f>
        <v/>
      </c>
      <c r="I756" s="81" t="n">
        <v>0.388908744</v>
      </c>
      <c r="J756" s="81" t="n">
        <v>-4.94537877e-09</v>
      </c>
      <c r="K756" s="81" t="n">
        <v>-0.23334524</v>
      </c>
      <c r="L756" s="81" t="n">
        <v>-22.0310707</v>
      </c>
      <c r="M756" s="81" t="n">
        <v>0</v>
      </c>
      <c r="N756" s="81" t="n">
        <v>-0.07999999820000001</v>
      </c>
      <c r="O756" s="81" t="n">
        <v>2.88495166e-08</v>
      </c>
      <c r="P756" s="81" t="n">
        <v>-0.25</v>
      </c>
      <c r="Q756" s="81" t="n">
        <v>-0.388908744</v>
      </c>
      <c r="R756" s="81" t="n">
        <v>-4.94537877e-09</v>
      </c>
      <c r="S756" s="81" t="n">
        <v>-0.23334524</v>
      </c>
      <c r="T756" s="81" t="n">
        <v>-17.5867043</v>
      </c>
      <c r="U756" s="80">
        <f>U724*'4 Transform Matrices'!Y757+V724*'4 Transform Matrices'!AC757+W724*'4 Transform Matrices'!AG757</f>
        <v/>
      </c>
      <c r="V756" s="80">
        <f>U724*'4 Transform Matrices'!Z757+V724*'4 Transform Matrices'!AD757+W724*'4 Transform Matrices'!AH757</f>
        <v/>
      </c>
      <c r="W756" s="80">
        <f>U724*'4 Transform Matrices'!AA757+V724*'4 Transform Matrices'!AE757+W724*'4 Transform Matrices'!AI757</f>
        <v/>
      </c>
      <c r="X756" s="80">
        <f>U724*'4 Transform Matrices'!AB757+V724*'4 Transform Matrices'!AF757+W724*'4 Transform Matrices'!AJ757+X724</f>
        <v/>
      </c>
      <c r="Y756" s="80">
        <f>Y724*'4 Transform Matrices'!Y757+Z724*'4 Transform Matrices'!AC757+AA724*'4 Transform Matrices'!AG757</f>
        <v/>
      </c>
      <c r="Z756" s="80">
        <f>Y724*'4 Transform Matrices'!Z757+Z724*'4 Transform Matrices'!AD757+AA724*'4 Transform Matrices'!AH757</f>
        <v/>
      </c>
      <c r="AA756" s="80">
        <f>Y724*'4 Transform Matrices'!AA757+Z724*'4 Transform Matrices'!AE757+AA724*'4 Transform Matrices'!AI757</f>
        <v/>
      </c>
      <c r="AB756" s="80">
        <f>Y724*'4 Transform Matrices'!AB757+Z724*'4 Transform Matrices'!AF757+AA724*'4 Transform Matrices'!AJ757+AB724</f>
        <v/>
      </c>
      <c r="AC756" s="80">
        <f>AC724*'4 Transform Matrices'!Y757+AD724*'4 Transform Matrices'!AC757+AE724*'4 Transform Matrices'!AG757</f>
        <v/>
      </c>
      <c r="AD756" s="80">
        <f>AC724*'4 Transform Matrices'!Z757+AD724*'4 Transform Matrices'!AD757+AE724*'4 Transform Matrices'!AH757</f>
        <v/>
      </c>
      <c r="AE756" s="80">
        <f>AC724*'4 Transform Matrices'!AA757+AD724*'4 Transform Matrices'!AE757+AE724*'4 Transform Matrices'!AI757</f>
        <v/>
      </c>
      <c r="AF756" s="80">
        <f>AC724*'4 Transform Matrices'!AB757+AD724*'4 Transform Matrices'!AF757+AE724*'4 Transform Matrices'!AJ757+AF724</f>
        <v/>
      </c>
      <c r="AG756" s="82">
        <f>MAX(ABS(I756-U756),ABS(J756-V756),ABS(K756-W756),ABS(L756-X756),ABS(M756-Y756),ABS(N756-Z756),ABS(O756-AA756),ABS(P756-AB756),ABS(Q756-AC756),ABS(R756-AD756),ABS(S756-AE756),ABS(T756-AF756))</f>
        <v/>
      </c>
      <c r="AI756" s="14" t="inlineStr">
        <is>
          <t>Moves along the track path at the track speed (straight runs + semicircles)</t>
        </is>
      </c>
    </row>
    <row r="757">
      <c r="A757" s="67" t="inlineStr">
        <is>
          <t>- Track link L32</t>
        </is>
      </c>
      <c r="B757" s="52" t="inlineStr">
        <is>
          <t>TNK-74</t>
        </is>
      </c>
      <c r="C757" s="63" t="inlineStr">
        <is>
          <t>Cube</t>
        </is>
      </c>
      <c r="D757" s="52" t="inlineStr">
        <is>
          <t>TNK-41</t>
        </is>
      </c>
      <c r="E757" s="52" t="n">
        <v>3</v>
      </c>
      <c r="F757" s="54">
        <f>L757</f>
        <v/>
      </c>
      <c r="G757" s="54">
        <f>P757</f>
        <v/>
      </c>
      <c r="H757" s="54">
        <f>T757</f>
        <v/>
      </c>
      <c r="I757" s="81" t="n">
        <v>0.388908744</v>
      </c>
      <c r="J757" s="81" t="n">
        <v>-4.94537877e-09</v>
      </c>
      <c r="K757" s="81" t="n">
        <v>-0.23334524</v>
      </c>
      <c r="L757" s="81" t="n">
        <v>-22.2845955</v>
      </c>
      <c r="M757" s="81" t="n">
        <v>0</v>
      </c>
      <c r="N757" s="81" t="n">
        <v>-0.07999999820000001</v>
      </c>
      <c r="O757" s="81" t="n">
        <v>2.88495166e-08</v>
      </c>
      <c r="P757" s="81" t="n">
        <v>-0.25</v>
      </c>
      <c r="Q757" s="81" t="n">
        <v>-0.388908744</v>
      </c>
      <c r="R757" s="81" t="n">
        <v>-4.94537877e-09</v>
      </c>
      <c r="S757" s="81" t="n">
        <v>-0.23334524</v>
      </c>
      <c r="T757" s="81" t="n">
        <v>-17.840229</v>
      </c>
      <c r="U757" s="80">
        <f>U724*'4 Transform Matrices'!Y758+V724*'4 Transform Matrices'!AC758+W724*'4 Transform Matrices'!AG758</f>
        <v/>
      </c>
      <c r="V757" s="80">
        <f>U724*'4 Transform Matrices'!Z758+V724*'4 Transform Matrices'!AD758+W724*'4 Transform Matrices'!AH758</f>
        <v/>
      </c>
      <c r="W757" s="80">
        <f>U724*'4 Transform Matrices'!AA758+V724*'4 Transform Matrices'!AE758+W724*'4 Transform Matrices'!AI758</f>
        <v/>
      </c>
      <c r="X757" s="80">
        <f>U724*'4 Transform Matrices'!AB758+V724*'4 Transform Matrices'!AF758+W724*'4 Transform Matrices'!AJ758+X724</f>
        <v/>
      </c>
      <c r="Y757" s="80">
        <f>Y724*'4 Transform Matrices'!Y758+Z724*'4 Transform Matrices'!AC758+AA724*'4 Transform Matrices'!AG758</f>
        <v/>
      </c>
      <c r="Z757" s="80">
        <f>Y724*'4 Transform Matrices'!Z758+Z724*'4 Transform Matrices'!AD758+AA724*'4 Transform Matrices'!AH758</f>
        <v/>
      </c>
      <c r="AA757" s="80">
        <f>Y724*'4 Transform Matrices'!AA758+Z724*'4 Transform Matrices'!AE758+AA724*'4 Transform Matrices'!AI758</f>
        <v/>
      </c>
      <c r="AB757" s="80">
        <f>Y724*'4 Transform Matrices'!AB758+Z724*'4 Transform Matrices'!AF758+AA724*'4 Transform Matrices'!AJ758+AB724</f>
        <v/>
      </c>
      <c r="AC757" s="80">
        <f>AC724*'4 Transform Matrices'!Y758+AD724*'4 Transform Matrices'!AC758+AE724*'4 Transform Matrices'!AG758</f>
        <v/>
      </c>
      <c r="AD757" s="80">
        <f>AC724*'4 Transform Matrices'!Z758+AD724*'4 Transform Matrices'!AD758+AE724*'4 Transform Matrices'!AH758</f>
        <v/>
      </c>
      <c r="AE757" s="80">
        <f>AC724*'4 Transform Matrices'!AA758+AD724*'4 Transform Matrices'!AE758+AE724*'4 Transform Matrices'!AI758</f>
        <v/>
      </c>
      <c r="AF757" s="80">
        <f>AC724*'4 Transform Matrices'!AB758+AD724*'4 Transform Matrices'!AF758+AE724*'4 Transform Matrices'!AJ758+AF724</f>
        <v/>
      </c>
      <c r="AG757" s="82">
        <f>MAX(ABS(I757-U757),ABS(J757-V757),ABS(K757-W757),ABS(L757-X757),ABS(M757-Y757),ABS(N757-Z757),ABS(O757-AA757),ABS(P757-AB757),ABS(Q757-AC757),ABS(R757-AD757),ABS(S757-AE757),ABS(T757-AF757))</f>
        <v/>
      </c>
      <c r="AI757" s="14" t="inlineStr">
        <is>
          <t>Moves along the track path at the track speed (straight runs + semicircles)</t>
        </is>
      </c>
    </row>
    <row r="758">
      <c r="A758" s="67" t="inlineStr">
        <is>
          <t>- Track link L33</t>
        </is>
      </c>
      <c r="B758" s="52" t="inlineStr">
        <is>
          <t>TNK-75</t>
        </is>
      </c>
      <c r="C758" s="63" t="inlineStr">
        <is>
          <t>Cube</t>
        </is>
      </c>
      <c r="D758" s="52" t="inlineStr">
        <is>
          <t>TNK-41</t>
        </is>
      </c>
      <c r="E758" s="52" t="n">
        <v>3</v>
      </c>
      <c r="F758" s="54">
        <f>L758</f>
        <v/>
      </c>
      <c r="G758" s="54">
        <f>P758</f>
        <v/>
      </c>
      <c r="H758" s="54">
        <f>T758</f>
        <v/>
      </c>
      <c r="I758" s="81" t="n">
        <v>0.388908744</v>
      </c>
      <c r="J758" s="81" t="n">
        <v>-4.94537877e-09</v>
      </c>
      <c r="K758" s="81" t="n">
        <v>-0.23334524</v>
      </c>
      <c r="L758" s="81" t="n">
        <v>-22.5381203</v>
      </c>
      <c r="M758" s="81" t="n">
        <v>0</v>
      </c>
      <c r="N758" s="81" t="n">
        <v>-0.07999999820000001</v>
      </c>
      <c r="O758" s="81" t="n">
        <v>2.88495166e-08</v>
      </c>
      <c r="P758" s="81" t="n">
        <v>-0.25</v>
      </c>
      <c r="Q758" s="81" t="n">
        <v>-0.388908744</v>
      </c>
      <c r="R758" s="81" t="n">
        <v>-4.94537877e-09</v>
      </c>
      <c r="S758" s="81" t="n">
        <v>-0.23334524</v>
      </c>
      <c r="T758" s="81" t="n">
        <v>-18.0937538</v>
      </c>
      <c r="U758" s="80">
        <f>U724*'4 Transform Matrices'!Y759+V724*'4 Transform Matrices'!AC759+W724*'4 Transform Matrices'!AG759</f>
        <v/>
      </c>
      <c r="V758" s="80">
        <f>U724*'4 Transform Matrices'!Z759+V724*'4 Transform Matrices'!AD759+W724*'4 Transform Matrices'!AH759</f>
        <v/>
      </c>
      <c r="W758" s="80">
        <f>U724*'4 Transform Matrices'!AA759+V724*'4 Transform Matrices'!AE759+W724*'4 Transform Matrices'!AI759</f>
        <v/>
      </c>
      <c r="X758" s="80">
        <f>U724*'4 Transform Matrices'!AB759+V724*'4 Transform Matrices'!AF759+W724*'4 Transform Matrices'!AJ759+X724</f>
        <v/>
      </c>
      <c r="Y758" s="80">
        <f>Y724*'4 Transform Matrices'!Y759+Z724*'4 Transform Matrices'!AC759+AA724*'4 Transform Matrices'!AG759</f>
        <v/>
      </c>
      <c r="Z758" s="80">
        <f>Y724*'4 Transform Matrices'!Z759+Z724*'4 Transform Matrices'!AD759+AA724*'4 Transform Matrices'!AH759</f>
        <v/>
      </c>
      <c r="AA758" s="80">
        <f>Y724*'4 Transform Matrices'!AA759+Z724*'4 Transform Matrices'!AE759+AA724*'4 Transform Matrices'!AI759</f>
        <v/>
      </c>
      <c r="AB758" s="80">
        <f>Y724*'4 Transform Matrices'!AB759+Z724*'4 Transform Matrices'!AF759+AA724*'4 Transform Matrices'!AJ759+AB724</f>
        <v/>
      </c>
      <c r="AC758" s="80">
        <f>AC724*'4 Transform Matrices'!Y759+AD724*'4 Transform Matrices'!AC759+AE724*'4 Transform Matrices'!AG759</f>
        <v/>
      </c>
      <c r="AD758" s="80">
        <f>AC724*'4 Transform Matrices'!Z759+AD724*'4 Transform Matrices'!AD759+AE724*'4 Transform Matrices'!AH759</f>
        <v/>
      </c>
      <c r="AE758" s="80">
        <f>AC724*'4 Transform Matrices'!AA759+AD724*'4 Transform Matrices'!AE759+AE724*'4 Transform Matrices'!AI759</f>
        <v/>
      </c>
      <c r="AF758" s="80">
        <f>AC724*'4 Transform Matrices'!AB759+AD724*'4 Transform Matrices'!AF759+AE724*'4 Transform Matrices'!AJ759+AF724</f>
        <v/>
      </c>
      <c r="AG758" s="82">
        <f>MAX(ABS(I758-U758),ABS(J758-V758),ABS(K758-W758),ABS(L758-X758),ABS(M758-Y758),ABS(N758-Z758),ABS(O758-AA758),ABS(P758-AB758),ABS(Q758-AC758),ABS(R758-AD758),ABS(S758-AE758),ABS(T758-AF758))</f>
        <v/>
      </c>
      <c r="AI758" s="14" t="inlineStr">
        <is>
          <t>Moves along the track path at the track speed (straight runs + semicircles)</t>
        </is>
      </c>
    </row>
    <row r="759">
      <c r="A759" s="67" t="inlineStr">
        <is>
          <t>- Track link L34</t>
        </is>
      </c>
      <c r="B759" s="52" t="inlineStr">
        <is>
          <t>TNK-76</t>
        </is>
      </c>
      <c r="C759" s="63" t="inlineStr">
        <is>
          <t>Cube</t>
        </is>
      </c>
      <c r="D759" s="52" t="inlineStr">
        <is>
          <t>TNK-41</t>
        </is>
      </c>
      <c r="E759" s="52" t="n">
        <v>3</v>
      </c>
      <c r="F759" s="54">
        <f>L759</f>
        <v/>
      </c>
      <c r="G759" s="54">
        <f>P759</f>
        <v/>
      </c>
      <c r="H759" s="54">
        <f>T759</f>
        <v/>
      </c>
      <c r="I759" s="81" t="n">
        <v>0.388908744</v>
      </c>
      <c r="J759" s="81" t="n">
        <v>-4.94537877e-09</v>
      </c>
      <c r="K759" s="81" t="n">
        <v>-0.23334524</v>
      </c>
      <c r="L759" s="81" t="n">
        <v>-22.791647</v>
      </c>
      <c r="M759" s="81" t="n">
        <v>0</v>
      </c>
      <c r="N759" s="81" t="n">
        <v>-0.07999999820000001</v>
      </c>
      <c r="O759" s="81" t="n">
        <v>2.88495166e-08</v>
      </c>
      <c r="P759" s="81" t="n">
        <v>-0.25</v>
      </c>
      <c r="Q759" s="81" t="n">
        <v>-0.388908744</v>
      </c>
      <c r="R759" s="81" t="n">
        <v>-4.94537877e-09</v>
      </c>
      <c r="S759" s="81" t="n">
        <v>-0.23334524</v>
      </c>
      <c r="T759" s="81" t="n">
        <v>-18.3472805</v>
      </c>
      <c r="U759" s="80">
        <f>U724*'4 Transform Matrices'!Y760+V724*'4 Transform Matrices'!AC760+W724*'4 Transform Matrices'!AG760</f>
        <v/>
      </c>
      <c r="V759" s="80">
        <f>U724*'4 Transform Matrices'!Z760+V724*'4 Transform Matrices'!AD760+W724*'4 Transform Matrices'!AH760</f>
        <v/>
      </c>
      <c r="W759" s="80">
        <f>U724*'4 Transform Matrices'!AA760+V724*'4 Transform Matrices'!AE760+W724*'4 Transform Matrices'!AI760</f>
        <v/>
      </c>
      <c r="X759" s="80">
        <f>U724*'4 Transform Matrices'!AB760+V724*'4 Transform Matrices'!AF760+W724*'4 Transform Matrices'!AJ760+X724</f>
        <v/>
      </c>
      <c r="Y759" s="80">
        <f>Y724*'4 Transform Matrices'!Y760+Z724*'4 Transform Matrices'!AC760+AA724*'4 Transform Matrices'!AG760</f>
        <v/>
      </c>
      <c r="Z759" s="80">
        <f>Y724*'4 Transform Matrices'!Z760+Z724*'4 Transform Matrices'!AD760+AA724*'4 Transform Matrices'!AH760</f>
        <v/>
      </c>
      <c r="AA759" s="80">
        <f>Y724*'4 Transform Matrices'!AA760+Z724*'4 Transform Matrices'!AE760+AA724*'4 Transform Matrices'!AI760</f>
        <v/>
      </c>
      <c r="AB759" s="80">
        <f>Y724*'4 Transform Matrices'!AB760+Z724*'4 Transform Matrices'!AF760+AA724*'4 Transform Matrices'!AJ760+AB724</f>
        <v/>
      </c>
      <c r="AC759" s="80">
        <f>AC724*'4 Transform Matrices'!Y760+AD724*'4 Transform Matrices'!AC760+AE724*'4 Transform Matrices'!AG760</f>
        <v/>
      </c>
      <c r="AD759" s="80">
        <f>AC724*'4 Transform Matrices'!Z760+AD724*'4 Transform Matrices'!AD760+AE724*'4 Transform Matrices'!AH760</f>
        <v/>
      </c>
      <c r="AE759" s="80">
        <f>AC724*'4 Transform Matrices'!AA760+AD724*'4 Transform Matrices'!AE760+AE724*'4 Transform Matrices'!AI760</f>
        <v/>
      </c>
      <c r="AF759" s="80">
        <f>AC724*'4 Transform Matrices'!AB760+AD724*'4 Transform Matrices'!AF760+AE724*'4 Transform Matrices'!AJ760+AF724</f>
        <v/>
      </c>
      <c r="AG759" s="82">
        <f>MAX(ABS(I759-U759),ABS(J759-V759),ABS(K759-W759),ABS(L759-X759),ABS(M759-Y759),ABS(N759-Z759),ABS(O759-AA759),ABS(P759-AB759),ABS(Q759-AC759),ABS(R759-AD759),ABS(S759-AE759),ABS(T759-AF759))</f>
        <v/>
      </c>
      <c r="AI759" s="14" t="inlineStr">
        <is>
          <t>Moves along the track path at the track speed (straight runs + semicircles)</t>
        </is>
      </c>
    </row>
    <row r="760">
      <c r="A760" s="67" t="inlineStr">
        <is>
          <t>- Track link L35</t>
        </is>
      </c>
      <c r="B760" s="52" t="inlineStr">
        <is>
          <t>TNK-77</t>
        </is>
      </c>
      <c r="C760" s="63" t="inlineStr">
        <is>
          <t>Cube</t>
        </is>
      </c>
      <c r="D760" s="52" t="inlineStr">
        <is>
          <t>TNK-41</t>
        </is>
      </c>
      <c r="E760" s="52" t="n">
        <v>3</v>
      </c>
      <c r="F760" s="54">
        <f>L760</f>
        <v/>
      </c>
      <c r="G760" s="54">
        <f>P760</f>
        <v/>
      </c>
      <c r="H760" s="54">
        <f>T760</f>
        <v/>
      </c>
      <c r="I760" s="81" t="n">
        <v>0.388908744</v>
      </c>
      <c r="J760" s="81" t="n">
        <v>-4.94537877e-09</v>
      </c>
      <c r="K760" s="81" t="n">
        <v>-0.23334524</v>
      </c>
      <c r="L760" s="81" t="n">
        <v>-23.0451736</v>
      </c>
      <c r="M760" s="81" t="n">
        <v>0</v>
      </c>
      <c r="N760" s="81" t="n">
        <v>-0.07999999820000001</v>
      </c>
      <c r="O760" s="81" t="n">
        <v>2.88495166e-08</v>
      </c>
      <c r="P760" s="81" t="n">
        <v>-0.25</v>
      </c>
      <c r="Q760" s="81" t="n">
        <v>-0.388908744</v>
      </c>
      <c r="R760" s="81" t="n">
        <v>-4.94537877e-09</v>
      </c>
      <c r="S760" s="81" t="n">
        <v>-0.23334524</v>
      </c>
      <c r="T760" s="81" t="n">
        <v>-18.6008072</v>
      </c>
      <c r="U760" s="80">
        <f>U724*'4 Transform Matrices'!Y761+V724*'4 Transform Matrices'!AC761+W724*'4 Transform Matrices'!AG761</f>
        <v/>
      </c>
      <c r="V760" s="80">
        <f>U724*'4 Transform Matrices'!Z761+V724*'4 Transform Matrices'!AD761+W724*'4 Transform Matrices'!AH761</f>
        <v/>
      </c>
      <c r="W760" s="80">
        <f>U724*'4 Transform Matrices'!AA761+V724*'4 Transform Matrices'!AE761+W724*'4 Transform Matrices'!AI761</f>
        <v/>
      </c>
      <c r="X760" s="80">
        <f>U724*'4 Transform Matrices'!AB761+V724*'4 Transform Matrices'!AF761+W724*'4 Transform Matrices'!AJ761+X724</f>
        <v/>
      </c>
      <c r="Y760" s="80">
        <f>Y724*'4 Transform Matrices'!Y761+Z724*'4 Transform Matrices'!AC761+AA724*'4 Transform Matrices'!AG761</f>
        <v/>
      </c>
      <c r="Z760" s="80">
        <f>Y724*'4 Transform Matrices'!Z761+Z724*'4 Transform Matrices'!AD761+AA724*'4 Transform Matrices'!AH761</f>
        <v/>
      </c>
      <c r="AA760" s="80">
        <f>Y724*'4 Transform Matrices'!AA761+Z724*'4 Transform Matrices'!AE761+AA724*'4 Transform Matrices'!AI761</f>
        <v/>
      </c>
      <c r="AB760" s="80">
        <f>Y724*'4 Transform Matrices'!AB761+Z724*'4 Transform Matrices'!AF761+AA724*'4 Transform Matrices'!AJ761+AB724</f>
        <v/>
      </c>
      <c r="AC760" s="80">
        <f>AC724*'4 Transform Matrices'!Y761+AD724*'4 Transform Matrices'!AC761+AE724*'4 Transform Matrices'!AG761</f>
        <v/>
      </c>
      <c r="AD760" s="80">
        <f>AC724*'4 Transform Matrices'!Z761+AD724*'4 Transform Matrices'!AD761+AE724*'4 Transform Matrices'!AH761</f>
        <v/>
      </c>
      <c r="AE760" s="80">
        <f>AC724*'4 Transform Matrices'!AA761+AD724*'4 Transform Matrices'!AE761+AE724*'4 Transform Matrices'!AI761</f>
        <v/>
      </c>
      <c r="AF760" s="80">
        <f>AC724*'4 Transform Matrices'!AB761+AD724*'4 Transform Matrices'!AF761+AE724*'4 Transform Matrices'!AJ761+AF724</f>
        <v/>
      </c>
      <c r="AG760" s="82">
        <f>MAX(ABS(I760-U760),ABS(J760-V760),ABS(K760-W760),ABS(L760-X760),ABS(M760-Y760),ABS(N760-Z760),ABS(O760-AA760),ABS(P760-AB760),ABS(Q760-AC760),ABS(R760-AD760),ABS(S760-AE760),ABS(T760-AF760))</f>
        <v/>
      </c>
      <c r="AI760" s="14" t="inlineStr">
        <is>
          <t>Moves along the track path at the track speed (straight runs + semicircles)</t>
        </is>
      </c>
    </row>
    <row r="761">
      <c r="A761" s="67" t="inlineStr">
        <is>
          <t>- Track link L36</t>
        </is>
      </c>
      <c r="B761" s="52" t="inlineStr">
        <is>
          <t>TNK-78</t>
        </is>
      </c>
      <c r="C761" s="63" t="inlineStr">
        <is>
          <t>Cube</t>
        </is>
      </c>
      <c r="D761" s="52" t="inlineStr">
        <is>
          <t>TNK-41</t>
        </is>
      </c>
      <c r="E761" s="52" t="n">
        <v>3</v>
      </c>
      <c r="F761" s="54">
        <f>L761</f>
        <v/>
      </c>
      <c r="G761" s="54">
        <f>P761</f>
        <v/>
      </c>
      <c r="H761" s="54">
        <f>T761</f>
        <v/>
      </c>
      <c r="I761" s="81" t="n">
        <v>0.388908744</v>
      </c>
      <c r="J761" s="81" t="n">
        <v>-0.0152671542</v>
      </c>
      <c r="K761" s="81" t="n">
        <v>-0.22468622</v>
      </c>
      <c r="L761" s="81" t="n">
        <v>-23.2975025</v>
      </c>
      <c r="M761" s="81" t="n">
        <v>0</v>
      </c>
      <c r="N761" s="81" t="n">
        <v>-0.0770313442</v>
      </c>
      <c r="O761" s="81" t="n">
        <v>0.0890629515</v>
      </c>
      <c r="P761" s="81" t="n">
        <v>-0.231445879</v>
      </c>
      <c r="Q761" s="81" t="n">
        <v>-0.388908744</v>
      </c>
      <c r="R761" s="81" t="n">
        <v>-0.0152671542</v>
      </c>
      <c r="S761" s="81" t="n">
        <v>-0.22468622</v>
      </c>
      <c r="T761" s="81" t="n">
        <v>-18.8531361</v>
      </c>
      <c r="U761" s="80">
        <f>U724*'4 Transform Matrices'!Y762+V724*'4 Transform Matrices'!AC762+W724*'4 Transform Matrices'!AG762</f>
        <v/>
      </c>
      <c r="V761" s="80">
        <f>U724*'4 Transform Matrices'!Z762+V724*'4 Transform Matrices'!AD762+W724*'4 Transform Matrices'!AH762</f>
        <v/>
      </c>
      <c r="W761" s="80">
        <f>U724*'4 Transform Matrices'!AA762+V724*'4 Transform Matrices'!AE762+W724*'4 Transform Matrices'!AI762</f>
        <v/>
      </c>
      <c r="X761" s="80">
        <f>U724*'4 Transform Matrices'!AB762+V724*'4 Transform Matrices'!AF762+W724*'4 Transform Matrices'!AJ762+X724</f>
        <v/>
      </c>
      <c r="Y761" s="80">
        <f>Y724*'4 Transform Matrices'!Y762+Z724*'4 Transform Matrices'!AC762+AA724*'4 Transform Matrices'!AG762</f>
        <v/>
      </c>
      <c r="Z761" s="80">
        <f>Y724*'4 Transform Matrices'!Z762+Z724*'4 Transform Matrices'!AD762+AA724*'4 Transform Matrices'!AH762</f>
        <v/>
      </c>
      <c r="AA761" s="80">
        <f>Y724*'4 Transform Matrices'!AA762+Z724*'4 Transform Matrices'!AE762+AA724*'4 Transform Matrices'!AI762</f>
        <v/>
      </c>
      <c r="AB761" s="80">
        <f>Y724*'4 Transform Matrices'!AB762+Z724*'4 Transform Matrices'!AF762+AA724*'4 Transform Matrices'!AJ762+AB724</f>
        <v/>
      </c>
      <c r="AC761" s="80">
        <f>AC724*'4 Transform Matrices'!Y762+AD724*'4 Transform Matrices'!AC762+AE724*'4 Transform Matrices'!AG762</f>
        <v/>
      </c>
      <c r="AD761" s="80">
        <f>AC724*'4 Transform Matrices'!Z762+AD724*'4 Transform Matrices'!AD762+AE724*'4 Transform Matrices'!AH762</f>
        <v/>
      </c>
      <c r="AE761" s="80">
        <f>AC724*'4 Transform Matrices'!AA762+AD724*'4 Transform Matrices'!AE762+AE724*'4 Transform Matrices'!AI762</f>
        <v/>
      </c>
      <c r="AF761" s="80">
        <f>AC724*'4 Transform Matrices'!AB762+AD724*'4 Transform Matrices'!AF762+AE724*'4 Transform Matrices'!AJ762+AF724</f>
        <v/>
      </c>
      <c r="AG761" s="82">
        <f>MAX(ABS(I761-U761),ABS(J761-V761),ABS(K761-W761),ABS(L761-X761),ABS(M761-Y761),ABS(N761-Z761),ABS(O761-AA761),ABS(P761-AB761),ABS(Q761-AC761),ABS(R761-AD761),ABS(S761-AE761),ABS(T761-AF761))</f>
        <v/>
      </c>
      <c r="AI761" s="14" t="inlineStr">
        <is>
          <t>Moves along the track path at the track speed (straight runs + semicircles)</t>
        </is>
      </c>
    </row>
    <row r="762">
      <c r="A762" s="67" t="inlineStr">
        <is>
          <t>- Track link L37</t>
        </is>
      </c>
      <c r="B762" s="52" t="inlineStr">
        <is>
          <t>TNK-79</t>
        </is>
      </c>
      <c r="C762" s="63" t="inlineStr">
        <is>
          <t>Cube</t>
        </is>
      </c>
      <c r="D762" s="52" t="inlineStr">
        <is>
          <t>TNK-41</t>
        </is>
      </c>
      <c r="E762" s="52" t="n">
        <v>3</v>
      </c>
      <c r="F762" s="54">
        <f>L762</f>
        <v/>
      </c>
      <c r="G762" s="54">
        <f>P762</f>
        <v/>
      </c>
      <c r="H762" s="54">
        <f>T762</f>
        <v/>
      </c>
      <c r="I762" s="81" t="n">
        <v>0.388908744</v>
      </c>
      <c r="J762" s="81" t="n">
        <v>-0.0473037511</v>
      </c>
      <c r="K762" s="81" t="n">
        <v>-0.127965122</v>
      </c>
      <c r="L762" s="81" t="n">
        <v>-23.4977303</v>
      </c>
      <c r="M762" s="81" t="n">
        <v>0</v>
      </c>
      <c r="N762" s="81" t="n">
        <v>-0.0438715145</v>
      </c>
      <c r="O762" s="81" t="n">
        <v>0.275952637</v>
      </c>
      <c r="P762" s="81" t="n">
        <v>-0.0241970122</v>
      </c>
      <c r="Q762" s="81" t="n">
        <v>-0.388908744</v>
      </c>
      <c r="R762" s="81" t="n">
        <v>-0.0473037511</v>
      </c>
      <c r="S762" s="81" t="n">
        <v>-0.127965122</v>
      </c>
      <c r="T762" s="81" t="n">
        <v>-19.0533638</v>
      </c>
      <c r="U762" s="80">
        <f>U724*'4 Transform Matrices'!Y763+V724*'4 Transform Matrices'!AC763+W724*'4 Transform Matrices'!AG763</f>
        <v/>
      </c>
      <c r="V762" s="80">
        <f>U724*'4 Transform Matrices'!Z763+V724*'4 Transform Matrices'!AD763+W724*'4 Transform Matrices'!AH763</f>
        <v/>
      </c>
      <c r="W762" s="80">
        <f>U724*'4 Transform Matrices'!AA763+V724*'4 Transform Matrices'!AE763+W724*'4 Transform Matrices'!AI763</f>
        <v/>
      </c>
      <c r="X762" s="80">
        <f>U724*'4 Transform Matrices'!AB763+V724*'4 Transform Matrices'!AF763+W724*'4 Transform Matrices'!AJ763+X724</f>
        <v/>
      </c>
      <c r="Y762" s="80">
        <f>Y724*'4 Transform Matrices'!Y763+Z724*'4 Transform Matrices'!AC763+AA724*'4 Transform Matrices'!AG763</f>
        <v/>
      </c>
      <c r="Z762" s="80">
        <f>Y724*'4 Transform Matrices'!Z763+Z724*'4 Transform Matrices'!AD763+AA724*'4 Transform Matrices'!AH763</f>
        <v/>
      </c>
      <c r="AA762" s="80">
        <f>Y724*'4 Transform Matrices'!AA763+Z724*'4 Transform Matrices'!AE763+AA724*'4 Transform Matrices'!AI763</f>
        <v/>
      </c>
      <c r="AB762" s="80">
        <f>Y724*'4 Transform Matrices'!AB763+Z724*'4 Transform Matrices'!AF763+AA724*'4 Transform Matrices'!AJ763+AB724</f>
        <v/>
      </c>
      <c r="AC762" s="80">
        <f>AC724*'4 Transform Matrices'!Y763+AD724*'4 Transform Matrices'!AC763+AE724*'4 Transform Matrices'!AG763</f>
        <v/>
      </c>
      <c r="AD762" s="80">
        <f>AC724*'4 Transform Matrices'!Z763+AD724*'4 Transform Matrices'!AD763+AE724*'4 Transform Matrices'!AH763</f>
        <v/>
      </c>
      <c r="AE762" s="80">
        <f>AC724*'4 Transform Matrices'!AA763+AD724*'4 Transform Matrices'!AE763+AE724*'4 Transform Matrices'!AI763</f>
        <v/>
      </c>
      <c r="AF762" s="80">
        <f>AC724*'4 Transform Matrices'!AB763+AD724*'4 Transform Matrices'!AF763+AE724*'4 Transform Matrices'!AJ763+AF724</f>
        <v/>
      </c>
      <c r="AG762" s="82">
        <f>MAX(ABS(I762-U762),ABS(J762-V762),ABS(K762-W762),ABS(L762-X762),ABS(M762-Y762),ABS(N762-Z762),ABS(O762-AA762),ABS(P762-AB762),ABS(Q762-AC762),ABS(R762-AD762),ABS(S762-AE762),ABS(T762-AF762))</f>
        <v/>
      </c>
      <c r="AI762" s="14" t="inlineStr">
        <is>
          <t>Moves along the track path at the track speed (straight runs + semicircles)</t>
        </is>
      </c>
    </row>
    <row r="763">
      <c r="A763" s="67" t="inlineStr">
        <is>
          <t>- Track link L38</t>
        </is>
      </c>
      <c r="B763" s="52" t="inlineStr">
        <is>
          <t>TNK-80</t>
        </is>
      </c>
      <c r="C763" s="63" t="inlineStr">
        <is>
          <t>Cube</t>
        </is>
      </c>
      <c r="D763" s="52" t="inlineStr">
        <is>
          <t>TNK-41</t>
        </is>
      </c>
      <c r="E763" s="52" t="n">
        <v>3</v>
      </c>
      <c r="F763" s="54">
        <f>L763</f>
        <v/>
      </c>
      <c r="G763" s="54">
        <f>P763</f>
        <v/>
      </c>
      <c r="H763" s="54">
        <f>T763</f>
        <v/>
      </c>
      <c r="I763" s="81" t="n">
        <v>0.388908744</v>
      </c>
      <c r="J763" s="81" t="n">
        <v>-0.0560412891</v>
      </c>
      <c r="K763" s="81" t="n">
        <v>0.0317848586</v>
      </c>
      <c r="L763" s="81" t="n">
        <v>-23.5523396</v>
      </c>
      <c r="M763" s="81" t="n">
        <v>0</v>
      </c>
      <c r="N763" s="81" t="n">
        <v>0.0108971093</v>
      </c>
      <c r="O763" s="81" t="n">
        <v>0.326924235</v>
      </c>
      <c r="P763" s="81" t="n">
        <v>0.31810689</v>
      </c>
      <c r="Q763" s="81" t="n">
        <v>-0.388908744</v>
      </c>
      <c r="R763" s="81" t="n">
        <v>-0.0560412891</v>
      </c>
      <c r="S763" s="81" t="n">
        <v>0.0317848586</v>
      </c>
      <c r="T763" s="81" t="n">
        <v>-19.1079731</v>
      </c>
      <c r="U763" s="80">
        <f>U724*'4 Transform Matrices'!Y764+V724*'4 Transform Matrices'!AC764+W724*'4 Transform Matrices'!AG764</f>
        <v/>
      </c>
      <c r="V763" s="80">
        <f>U724*'4 Transform Matrices'!Z764+V724*'4 Transform Matrices'!AD764+W724*'4 Transform Matrices'!AH764</f>
        <v/>
      </c>
      <c r="W763" s="80">
        <f>U724*'4 Transform Matrices'!AA764+V724*'4 Transform Matrices'!AE764+W724*'4 Transform Matrices'!AI764</f>
        <v/>
      </c>
      <c r="X763" s="80">
        <f>U724*'4 Transform Matrices'!AB764+V724*'4 Transform Matrices'!AF764+W724*'4 Transform Matrices'!AJ764+X724</f>
        <v/>
      </c>
      <c r="Y763" s="80">
        <f>Y724*'4 Transform Matrices'!Y764+Z724*'4 Transform Matrices'!AC764+AA724*'4 Transform Matrices'!AG764</f>
        <v/>
      </c>
      <c r="Z763" s="80">
        <f>Y724*'4 Transform Matrices'!Z764+Z724*'4 Transform Matrices'!AD764+AA724*'4 Transform Matrices'!AH764</f>
        <v/>
      </c>
      <c r="AA763" s="80">
        <f>Y724*'4 Transform Matrices'!AA764+Z724*'4 Transform Matrices'!AE764+AA724*'4 Transform Matrices'!AI764</f>
        <v/>
      </c>
      <c r="AB763" s="80">
        <f>Y724*'4 Transform Matrices'!AB764+Z724*'4 Transform Matrices'!AF764+AA724*'4 Transform Matrices'!AJ764+AB724</f>
        <v/>
      </c>
      <c r="AC763" s="80">
        <f>AC724*'4 Transform Matrices'!Y764+AD724*'4 Transform Matrices'!AC764+AE724*'4 Transform Matrices'!AG764</f>
        <v/>
      </c>
      <c r="AD763" s="80">
        <f>AC724*'4 Transform Matrices'!Z764+AD724*'4 Transform Matrices'!AD764+AE724*'4 Transform Matrices'!AH764</f>
        <v/>
      </c>
      <c r="AE763" s="80">
        <f>AC724*'4 Transform Matrices'!AA764+AD724*'4 Transform Matrices'!AE764+AE724*'4 Transform Matrices'!AI764</f>
        <v/>
      </c>
      <c r="AF763" s="80">
        <f>AC724*'4 Transform Matrices'!AB764+AD724*'4 Transform Matrices'!AF764+AE724*'4 Transform Matrices'!AJ764+AF724</f>
        <v/>
      </c>
      <c r="AG763" s="82">
        <f>MAX(ABS(I763-U763),ABS(J763-V763),ABS(K763-W763),ABS(L763-X763),ABS(M763-Y763),ABS(N763-Z763),ABS(O763-AA763),ABS(P763-AB763),ABS(Q763-AC763),ABS(R763-AD763),ABS(S763-AE763),ABS(T763-AF763))</f>
        <v/>
      </c>
      <c r="AI763" s="14" t="inlineStr">
        <is>
          <t>Moves along the track path at the track speed (straight runs + semicircles)</t>
        </is>
      </c>
    </row>
    <row r="764">
      <c r="A764" s="67" t="inlineStr">
        <is>
          <t>- Track link L39</t>
        </is>
      </c>
      <c r="B764" s="52" t="inlineStr">
        <is>
          <t>TNK-81</t>
        </is>
      </c>
      <c r="C764" s="63" t="inlineStr">
        <is>
          <t>Cube</t>
        </is>
      </c>
      <c r="D764" s="52" t="inlineStr">
        <is>
          <t>TNK-41</t>
        </is>
      </c>
      <c r="E764" s="52" t="n">
        <v>3</v>
      </c>
      <c r="F764" s="54">
        <f>L764</f>
        <v/>
      </c>
      <c r="G764" s="54">
        <f>P764</f>
        <v/>
      </c>
      <c r="H764" s="54">
        <f>T764</f>
        <v/>
      </c>
      <c r="I764" s="81" t="n">
        <v>0.388908744</v>
      </c>
      <c r="J764" s="81" t="n">
        <v>-0.0371760242</v>
      </c>
      <c r="K764" s="81" t="n">
        <v>0.175879061</v>
      </c>
      <c r="L764" s="81" t="n">
        <v>-23.434433</v>
      </c>
      <c r="M764" s="81" t="n">
        <v>0</v>
      </c>
      <c r="N764" s="81" t="n">
        <v>0.0602983125</v>
      </c>
      <c r="O764" s="81" t="n">
        <v>0.216871217</v>
      </c>
      <c r="P764" s="81" t="n">
        <v>0.6268644330000001</v>
      </c>
      <c r="Q764" s="81" t="n">
        <v>-0.388908744</v>
      </c>
      <c r="R764" s="81" t="n">
        <v>-0.0371760242</v>
      </c>
      <c r="S764" s="81" t="n">
        <v>0.175879061</v>
      </c>
      <c r="T764" s="81" t="n">
        <v>-18.9900665</v>
      </c>
      <c r="U764" s="80">
        <f>U724*'4 Transform Matrices'!Y765+V724*'4 Transform Matrices'!AC765+W724*'4 Transform Matrices'!AG765</f>
        <v/>
      </c>
      <c r="V764" s="80">
        <f>U724*'4 Transform Matrices'!Z765+V724*'4 Transform Matrices'!AD765+W724*'4 Transform Matrices'!AH765</f>
        <v/>
      </c>
      <c r="W764" s="80">
        <f>U724*'4 Transform Matrices'!AA765+V724*'4 Transform Matrices'!AE765+W724*'4 Transform Matrices'!AI765</f>
        <v/>
      </c>
      <c r="X764" s="80">
        <f>U724*'4 Transform Matrices'!AB765+V724*'4 Transform Matrices'!AF765+W724*'4 Transform Matrices'!AJ765+X724</f>
        <v/>
      </c>
      <c r="Y764" s="80">
        <f>Y724*'4 Transform Matrices'!Y765+Z724*'4 Transform Matrices'!AC765+AA724*'4 Transform Matrices'!AG765</f>
        <v/>
      </c>
      <c r="Z764" s="80">
        <f>Y724*'4 Transform Matrices'!Z765+Z724*'4 Transform Matrices'!AD765+AA724*'4 Transform Matrices'!AH765</f>
        <v/>
      </c>
      <c r="AA764" s="80">
        <f>Y724*'4 Transform Matrices'!AA765+Z724*'4 Transform Matrices'!AE765+AA724*'4 Transform Matrices'!AI765</f>
        <v/>
      </c>
      <c r="AB764" s="80">
        <f>Y724*'4 Transform Matrices'!AB765+Z724*'4 Transform Matrices'!AF765+AA724*'4 Transform Matrices'!AJ765+AB724</f>
        <v/>
      </c>
      <c r="AC764" s="80">
        <f>AC724*'4 Transform Matrices'!Y765+AD724*'4 Transform Matrices'!AC765+AE724*'4 Transform Matrices'!AG765</f>
        <v/>
      </c>
      <c r="AD764" s="80">
        <f>AC724*'4 Transform Matrices'!Z765+AD724*'4 Transform Matrices'!AD765+AE724*'4 Transform Matrices'!AH765</f>
        <v/>
      </c>
      <c r="AE764" s="80">
        <f>AC724*'4 Transform Matrices'!AA765+AD724*'4 Transform Matrices'!AE765+AE724*'4 Transform Matrices'!AI765</f>
        <v/>
      </c>
      <c r="AF764" s="80">
        <f>AC724*'4 Transform Matrices'!AB765+AD724*'4 Transform Matrices'!AF765+AE724*'4 Transform Matrices'!AJ765+AF724</f>
        <v/>
      </c>
      <c r="AG764" s="82">
        <f>MAX(ABS(I764-U764),ABS(J764-V764),ABS(K764-W764),ABS(L764-X764),ABS(M764-Y764),ABS(N764-Z764),ABS(O764-AA764),ABS(P764-AB764),ABS(Q764-AC764),ABS(R764-AD764),ABS(S764-AE764),ABS(T764-AF764))</f>
        <v/>
      </c>
      <c r="AI764" s="14" t="inlineStr">
        <is>
          <t>Moves along the track path at the track speed (straight runs + semicircles)</t>
        </is>
      </c>
    </row>
    <row r="765">
      <c r="A765" s="99" t="inlineStr">
        <is>
          <t>- Road wheel L</t>
        </is>
      </c>
      <c r="B765" s="93" t="inlineStr">
        <is>
          <t>TNK-82</t>
        </is>
      </c>
      <c r="C765" s="93" t="inlineStr">
        <is>
          <t>Group</t>
        </is>
      </c>
      <c r="D765" s="93" t="inlineStr">
        <is>
          <t>TNK-41</t>
        </is>
      </c>
      <c r="E765" s="93" t="n">
        <v>3</v>
      </c>
      <c r="F765" s="54">
        <f>L765</f>
        <v/>
      </c>
      <c r="G765" s="54">
        <f>P765</f>
        <v/>
      </c>
      <c r="H765" s="54">
        <f>T765</f>
        <v/>
      </c>
      <c r="I765" s="81" t="n">
        <v>-0.707106829</v>
      </c>
      <c r="J765" s="81" t="n">
        <v>0</v>
      </c>
      <c r="K765" s="81" t="n">
        <v>0.7071067090000001</v>
      </c>
      <c r="L765" s="81" t="n">
        <v>-22.5656853</v>
      </c>
      <c r="M765" s="81" t="n">
        <v>0</v>
      </c>
      <c r="N765" s="81" t="n">
        <v>1</v>
      </c>
      <c r="O765" s="81" t="n">
        <v>0</v>
      </c>
      <c r="P765" s="81" t="n">
        <v>0.139999986</v>
      </c>
      <c r="Q765" s="81" t="n">
        <v>-0.7071067090000001</v>
      </c>
      <c r="R765" s="81" t="n">
        <v>0</v>
      </c>
      <c r="S765" s="81" t="n">
        <v>-0.707106829</v>
      </c>
      <c r="T765" s="81" t="n">
        <v>-18.1213188</v>
      </c>
      <c r="U765" s="80">
        <f>U724*'4 Transform Matrices'!Y766+V724*'4 Transform Matrices'!AC766+W724*'4 Transform Matrices'!AG766</f>
        <v/>
      </c>
      <c r="V765" s="80">
        <f>U724*'4 Transform Matrices'!Z766+V724*'4 Transform Matrices'!AD766+W724*'4 Transform Matrices'!AH766</f>
        <v/>
      </c>
      <c r="W765" s="80">
        <f>U724*'4 Transform Matrices'!AA766+V724*'4 Transform Matrices'!AE766+W724*'4 Transform Matrices'!AI766</f>
        <v/>
      </c>
      <c r="X765" s="80">
        <f>U724*'4 Transform Matrices'!AB766+V724*'4 Transform Matrices'!AF766+W724*'4 Transform Matrices'!AJ766+X724</f>
        <v/>
      </c>
      <c r="Y765" s="80">
        <f>Y724*'4 Transform Matrices'!Y766+Z724*'4 Transform Matrices'!AC766+AA724*'4 Transform Matrices'!AG766</f>
        <v/>
      </c>
      <c r="Z765" s="80">
        <f>Y724*'4 Transform Matrices'!Z766+Z724*'4 Transform Matrices'!AD766+AA724*'4 Transform Matrices'!AH766</f>
        <v/>
      </c>
      <c r="AA765" s="80">
        <f>Y724*'4 Transform Matrices'!AA766+Z724*'4 Transform Matrices'!AE766+AA724*'4 Transform Matrices'!AI766</f>
        <v/>
      </c>
      <c r="AB765" s="80">
        <f>Y724*'4 Transform Matrices'!AB766+Z724*'4 Transform Matrices'!AF766+AA724*'4 Transform Matrices'!AJ766+AB724</f>
        <v/>
      </c>
      <c r="AC765" s="80">
        <f>AC724*'4 Transform Matrices'!Y766+AD724*'4 Transform Matrices'!AC766+AE724*'4 Transform Matrices'!AG766</f>
        <v/>
      </c>
      <c r="AD765" s="80">
        <f>AC724*'4 Transform Matrices'!Z766+AD724*'4 Transform Matrices'!AD766+AE724*'4 Transform Matrices'!AH766</f>
        <v/>
      </c>
      <c r="AE765" s="80">
        <f>AC724*'4 Transform Matrices'!AA766+AD724*'4 Transform Matrices'!AE766+AE724*'4 Transform Matrices'!AI766</f>
        <v/>
      </c>
      <c r="AF765" s="80">
        <f>AC724*'4 Transform Matrices'!AB766+AD724*'4 Transform Matrices'!AF766+AE724*'4 Transform Matrices'!AJ766+AF724</f>
        <v/>
      </c>
      <c r="AG765" s="82">
        <f>MAX(ABS(I765-U765),ABS(J765-V765),ABS(K765-W765),ABS(L765-X765),ABS(M765-Y765),ABS(N765-Z765),ABS(O765-AA765),ABS(P765-AB765),ABS(Q765-AC765),ABS(R765-AD765),ABS(S765-AE765),ABS(T765-AF765))</f>
        <v/>
      </c>
      <c r="AI765" s="14" t="inlineStr">
        <is>
          <t>Spins with the track (angle = belt travel / radius)</t>
        </is>
      </c>
    </row>
    <row r="766">
      <c r="A766" s="69" t="inlineStr">
        <is>
          <t>- Tyre</t>
        </is>
      </c>
      <c r="B766" s="52" t="inlineStr">
        <is>
          <t>TNK-83</t>
        </is>
      </c>
      <c r="C766" s="58" t="inlineStr">
        <is>
          <t>Cylinder</t>
        </is>
      </c>
      <c r="D766" s="52" t="inlineStr">
        <is>
          <t>TNK-82</t>
        </is>
      </c>
      <c r="E766" s="52" t="n">
        <v>4</v>
      </c>
      <c r="F766" s="54">
        <f>L766</f>
        <v/>
      </c>
      <c r="G766" s="54">
        <f>P766</f>
        <v/>
      </c>
      <c r="H766" s="54">
        <f>T766</f>
        <v/>
      </c>
      <c r="I766" s="81" t="n">
        <v>-0.452548355</v>
      </c>
      <c r="J766" s="81" t="n">
        <v>0</v>
      </c>
      <c r="K766" s="81" t="n">
        <v>0.282842696</v>
      </c>
      <c r="L766" s="81" t="n">
        <v>-22.5656853</v>
      </c>
      <c r="M766" s="81" t="n">
        <v>0</v>
      </c>
      <c r="N766" s="81" t="n">
        <v>0.639999986</v>
      </c>
      <c r="O766" s="81" t="n">
        <v>0</v>
      </c>
      <c r="P766" s="81" t="n">
        <v>0.139999986</v>
      </c>
      <c r="Q766" s="81" t="n">
        <v>-0.452548295</v>
      </c>
      <c r="R766" s="81" t="n">
        <v>0</v>
      </c>
      <c r="S766" s="81" t="n">
        <v>-0.282842726</v>
      </c>
      <c r="T766" s="81" t="n">
        <v>-18.1213188</v>
      </c>
      <c r="U766" s="80">
        <f>U765*'4 Transform Matrices'!Y767+V765*'4 Transform Matrices'!AC767+W765*'4 Transform Matrices'!AG767</f>
        <v/>
      </c>
      <c r="V766" s="80">
        <f>U765*'4 Transform Matrices'!Z767+V765*'4 Transform Matrices'!AD767+W765*'4 Transform Matrices'!AH767</f>
        <v/>
      </c>
      <c r="W766" s="80">
        <f>U765*'4 Transform Matrices'!AA767+V765*'4 Transform Matrices'!AE767+W765*'4 Transform Matrices'!AI767</f>
        <v/>
      </c>
      <c r="X766" s="80">
        <f>U765*'4 Transform Matrices'!AB767+V765*'4 Transform Matrices'!AF767+W765*'4 Transform Matrices'!AJ767+X765</f>
        <v/>
      </c>
      <c r="Y766" s="80">
        <f>Y765*'4 Transform Matrices'!Y767+Z765*'4 Transform Matrices'!AC767+AA765*'4 Transform Matrices'!AG767</f>
        <v/>
      </c>
      <c r="Z766" s="80">
        <f>Y765*'4 Transform Matrices'!Z767+Z765*'4 Transform Matrices'!AD767+AA765*'4 Transform Matrices'!AH767</f>
        <v/>
      </c>
      <c r="AA766" s="80">
        <f>Y765*'4 Transform Matrices'!AA767+Z765*'4 Transform Matrices'!AE767+AA765*'4 Transform Matrices'!AI767</f>
        <v/>
      </c>
      <c r="AB766" s="80">
        <f>Y765*'4 Transform Matrices'!AB767+Z765*'4 Transform Matrices'!AF767+AA765*'4 Transform Matrices'!AJ767+AB765</f>
        <v/>
      </c>
      <c r="AC766" s="80">
        <f>AC765*'4 Transform Matrices'!Y767+AD765*'4 Transform Matrices'!AC767+AE765*'4 Transform Matrices'!AG767</f>
        <v/>
      </c>
      <c r="AD766" s="80">
        <f>AC765*'4 Transform Matrices'!Z767+AD765*'4 Transform Matrices'!AD767+AE765*'4 Transform Matrices'!AH767</f>
        <v/>
      </c>
      <c r="AE766" s="80">
        <f>AC765*'4 Transform Matrices'!AA767+AD765*'4 Transform Matrices'!AE767+AE765*'4 Transform Matrices'!AI767</f>
        <v/>
      </c>
      <c r="AF766" s="80">
        <f>AC765*'4 Transform Matrices'!AB767+AD765*'4 Transform Matrices'!AF767+AE765*'4 Transform Matrices'!AJ767+AF765</f>
        <v/>
      </c>
      <c r="AG766" s="82">
        <f>MAX(ABS(I766-U766),ABS(J766-V766),ABS(K766-W766),ABS(L766-X766),ABS(M766-Y766),ABS(N766-Z766),ABS(O766-AA766),ABS(P766-AB766),ABS(Q766-AC766),ABS(R766-AD766),ABS(S766-AE766),ABS(T766-AF766))</f>
        <v/>
      </c>
      <c r="AI766" s="14" t="inlineStr"/>
    </row>
    <row r="767">
      <c r="A767" s="99" t="inlineStr">
        <is>
          <t>- Road wheel L</t>
        </is>
      </c>
      <c r="B767" s="93" t="inlineStr">
        <is>
          <t>TNK-86</t>
        </is>
      </c>
      <c r="C767" s="93" t="inlineStr">
        <is>
          <t>Group</t>
        </is>
      </c>
      <c r="D767" s="93" t="inlineStr">
        <is>
          <t>TNK-41</t>
        </is>
      </c>
      <c r="E767" s="93" t="n">
        <v>3</v>
      </c>
      <c r="F767" s="54">
        <f>L767</f>
        <v/>
      </c>
      <c r="G767" s="54">
        <f>P767</f>
        <v/>
      </c>
      <c r="H767" s="54">
        <f>T767</f>
        <v/>
      </c>
      <c r="I767" s="81" t="n">
        <v>-0.707106829</v>
      </c>
      <c r="J767" s="81" t="n">
        <v>0</v>
      </c>
      <c r="K767" s="81" t="n">
        <v>0.7071067090000001</v>
      </c>
      <c r="L767" s="81" t="n">
        <v>-22.1060677</v>
      </c>
      <c r="M767" s="81" t="n">
        <v>0</v>
      </c>
      <c r="N767" s="81" t="n">
        <v>1</v>
      </c>
      <c r="O767" s="81" t="n">
        <v>0</v>
      </c>
      <c r="P767" s="81" t="n">
        <v>0.139999986</v>
      </c>
      <c r="Q767" s="81" t="n">
        <v>-0.7071067090000001</v>
      </c>
      <c r="R767" s="81" t="n">
        <v>0</v>
      </c>
      <c r="S767" s="81" t="n">
        <v>-0.707106829</v>
      </c>
      <c r="T767" s="81" t="n">
        <v>-17.6617012</v>
      </c>
      <c r="U767" s="80">
        <f>U724*'4 Transform Matrices'!Y768+V724*'4 Transform Matrices'!AC768+W724*'4 Transform Matrices'!AG768</f>
        <v/>
      </c>
      <c r="V767" s="80">
        <f>U724*'4 Transform Matrices'!Z768+V724*'4 Transform Matrices'!AD768+W724*'4 Transform Matrices'!AH768</f>
        <v/>
      </c>
      <c r="W767" s="80">
        <f>U724*'4 Transform Matrices'!AA768+V724*'4 Transform Matrices'!AE768+W724*'4 Transform Matrices'!AI768</f>
        <v/>
      </c>
      <c r="X767" s="80">
        <f>U724*'4 Transform Matrices'!AB768+V724*'4 Transform Matrices'!AF768+W724*'4 Transform Matrices'!AJ768+X724</f>
        <v/>
      </c>
      <c r="Y767" s="80">
        <f>Y724*'4 Transform Matrices'!Y768+Z724*'4 Transform Matrices'!AC768+AA724*'4 Transform Matrices'!AG768</f>
        <v/>
      </c>
      <c r="Z767" s="80">
        <f>Y724*'4 Transform Matrices'!Z768+Z724*'4 Transform Matrices'!AD768+AA724*'4 Transform Matrices'!AH768</f>
        <v/>
      </c>
      <c r="AA767" s="80">
        <f>Y724*'4 Transform Matrices'!AA768+Z724*'4 Transform Matrices'!AE768+AA724*'4 Transform Matrices'!AI768</f>
        <v/>
      </c>
      <c r="AB767" s="80">
        <f>Y724*'4 Transform Matrices'!AB768+Z724*'4 Transform Matrices'!AF768+AA724*'4 Transform Matrices'!AJ768+AB724</f>
        <v/>
      </c>
      <c r="AC767" s="80">
        <f>AC724*'4 Transform Matrices'!Y768+AD724*'4 Transform Matrices'!AC768+AE724*'4 Transform Matrices'!AG768</f>
        <v/>
      </c>
      <c r="AD767" s="80">
        <f>AC724*'4 Transform Matrices'!Z768+AD724*'4 Transform Matrices'!AD768+AE724*'4 Transform Matrices'!AH768</f>
        <v/>
      </c>
      <c r="AE767" s="80">
        <f>AC724*'4 Transform Matrices'!AA768+AD724*'4 Transform Matrices'!AE768+AE724*'4 Transform Matrices'!AI768</f>
        <v/>
      </c>
      <c r="AF767" s="80">
        <f>AC724*'4 Transform Matrices'!AB768+AD724*'4 Transform Matrices'!AF768+AE724*'4 Transform Matrices'!AJ768+AF724</f>
        <v/>
      </c>
      <c r="AG767" s="82">
        <f>MAX(ABS(I767-U767),ABS(J767-V767),ABS(K767-W767),ABS(L767-X767),ABS(M767-Y767),ABS(N767-Z767),ABS(O767-AA767),ABS(P767-AB767),ABS(Q767-AC767),ABS(R767-AD767),ABS(S767-AE767),ABS(T767-AF767))</f>
        <v/>
      </c>
      <c r="AI767" s="14" t="inlineStr">
        <is>
          <t>Spins with the track (angle = belt travel / radius)</t>
        </is>
      </c>
    </row>
    <row r="768">
      <c r="A768" s="99" t="inlineStr">
        <is>
          <t>- Road wheel L</t>
        </is>
      </c>
      <c r="B768" s="93" t="inlineStr">
        <is>
          <t>TNK-90</t>
        </is>
      </c>
      <c r="C768" s="93" t="inlineStr">
        <is>
          <t>Group</t>
        </is>
      </c>
      <c r="D768" s="93" t="inlineStr">
        <is>
          <t>TNK-41</t>
        </is>
      </c>
      <c r="E768" s="93" t="n">
        <v>3</v>
      </c>
      <c r="F768" s="54">
        <f>L768</f>
        <v/>
      </c>
      <c r="G768" s="54">
        <f>P768</f>
        <v/>
      </c>
      <c r="H768" s="54">
        <f>T768</f>
        <v/>
      </c>
      <c r="I768" s="81" t="n">
        <v>-0.707106829</v>
      </c>
      <c r="J768" s="81" t="n">
        <v>0</v>
      </c>
      <c r="K768" s="81" t="n">
        <v>0.7071067090000001</v>
      </c>
      <c r="L768" s="81" t="n">
        <v>-21.6464481</v>
      </c>
      <c r="M768" s="81" t="n">
        <v>0</v>
      </c>
      <c r="N768" s="81" t="n">
        <v>1</v>
      </c>
      <c r="O768" s="81" t="n">
        <v>0</v>
      </c>
      <c r="P768" s="81" t="n">
        <v>0.139999986</v>
      </c>
      <c r="Q768" s="81" t="n">
        <v>-0.7071067090000001</v>
      </c>
      <c r="R768" s="81" t="n">
        <v>0</v>
      </c>
      <c r="S768" s="81" t="n">
        <v>-0.707106829</v>
      </c>
      <c r="T768" s="81" t="n">
        <v>-17.2020817</v>
      </c>
      <c r="U768" s="80">
        <f>U724*'4 Transform Matrices'!Y769+V724*'4 Transform Matrices'!AC769+W724*'4 Transform Matrices'!AG769</f>
        <v/>
      </c>
      <c r="V768" s="80">
        <f>U724*'4 Transform Matrices'!Z769+V724*'4 Transform Matrices'!AD769+W724*'4 Transform Matrices'!AH769</f>
        <v/>
      </c>
      <c r="W768" s="80">
        <f>U724*'4 Transform Matrices'!AA769+V724*'4 Transform Matrices'!AE769+W724*'4 Transform Matrices'!AI769</f>
        <v/>
      </c>
      <c r="X768" s="80">
        <f>U724*'4 Transform Matrices'!AB769+V724*'4 Transform Matrices'!AF769+W724*'4 Transform Matrices'!AJ769+X724</f>
        <v/>
      </c>
      <c r="Y768" s="80">
        <f>Y724*'4 Transform Matrices'!Y769+Z724*'4 Transform Matrices'!AC769+AA724*'4 Transform Matrices'!AG769</f>
        <v/>
      </c>
      <c r="Z768" s="80">
        <f>Y724*'4 Transform Matrices'!Z769+Z724*'4 Transform Matrices'!AD769+AA724*'4 Transform Matrices'!AH769</f>
        <v/>
      </c>
      <c r="AA768" s="80">
        <f>Y724*'4 Transform Matrices'!AA769+Z724*'4 Transform Matrices'!AE769+AA724*'4 Transform Matrices'!AI769</f>
        <v/>
      </c>
      <c r="AB768" s="80">
        <f>Y724*'4 Transform Matrices'!AB769+Z724*'4 Transform Matrices'!AF769+AA724*'4 Transform Matrices'!AJ769+AB724</f>
        <v/>
      </c>
      <c r="AC768" s="80">
        <f>AC724*'4 Transform Matrices'!Y769+AD724*'4 Transform Matrices'!AC769+AE724*'4 Transform Matrices'!AG769</f>
        <v/>
      </c>
      <c r="AD768" s="80">
        <f>AC724*'4 Transform Matrices'!Z769+AD724*'4 Transform Matrices'!AD769+AE724*'4 Transform Matrices'!AH769</f>
        <v/>
      </c>
      <c r="AE768" s="80">
        <f>AC724*'4 Transform Matrices'!AA769+AD724*'4 Transform Matrices'!AE769+AE724*'4 Transform Matrices'!AI769</f>
        <v/>
      </c>
      <c r="AF768" s="80">
        <f>AC724*'4 Transform Matrices'!AB769+AD724*'4 Transform Matrices'!AF769+AE724*'4 Transform Matrices'!AJ769+AF724</f>
        <v/>
      </c>
      <c r="AG768" s="82">
        <f>MAX(ABS(I768-U768),ABS(J768-V768),ABS(K768-W768),ABS(L768-X768),ABS(M768-Y768),ABS(N768-Z768),ABS(O768-AA768),ABS(P768-AB768),ABS(Q768-AC768),ABS(R768-AD768),ABS(S768-AE768),ABS(T768-AF768))</f>
        <v/>
      </c>
      <c r="AI768" s="14" t="inlineStr">
        <is>
          <t>Spins with the track (angle = belt travel / radius)</t>
        </is>
      </c>
    </row>
    <row r="769">
      <c r="A769" s="99" t="inlineStr">
        <is>
          <t>- Road wheel L</t>
        </is>
      </c>
      <c r="B769" s="93" t="inlineStr">
        <is>
          <t>TNK-94</t>
        </is>
      </c>
      <c r="C769" s="93" t="inlineStr">
        <is>
          <t>Group</t>
        </is>
      </c>
      <c r="D769" s="93" t="inlineStr">
        <is>
          <t>TNK-41</t>
        </is>
      </c>
      <c r="E769" s="93" t="n">
        <v>3</v>
      </c>
      <c r="F769" s="54">
        <f>L769</f>
        <v/>
      </c>
      <c r="G769" s="54">
        <f>P769</f>
        <v/>
      </c>
      <c r="H769" s="54">
        <f>T769</f>
        <v/>
      </c>
      <c r="I769" s="81" t="n">
        <v>-0.707106829</v>
      </c>
      <c r="J769" s="81" t="n">
        <v>0</v>
      </c>
      <c r="K769" s="81" t="n">
        <v>0.7071067090000001</v>
      </c>
      <c r="L769" s="81" t="n">
        <v>-21.1868286</v>
      </c>
      <c r="M769" s="81" t="n">
        <v>0</v>
      </c>
      <c r="N769" s="81" t="n">
        <v>1</v>
      </c>
      <c r="O769" s="81" t="n">
        <v>0</v>
      </c>
      <c r="P769" s="81" t="n">
        <v>0.139999986</v>
      </c>
      <c r="Q769" s="81" t="n">
        <v>-0.7071067090000001</v>
      </c>
      <c r="R769" s="81" t="n">
        <v>0</v>
      </c>
      <c r="S769" s="81" t="n">
        <v>-0.707106829</v>
      </c>
      <c r="T769" s="81" t="n">
        <v>-16.7424622</v>
      </c>
      <c r="U769" s="80">
        <f>U724*'4 Transform Matrices'!Y770+V724*'4 Transform Matrices'!AC770+W724*'4 Transform Matrices'!AG770</f>
        <v/>
      </c>
      <c r="V769" s="80">
        <f>U724*'4 Transform Matrices'!Z770+V724*'4 Transform Matrices'!AD770+W724*'4 Transform Matrices'!AH770</f>
        <v/>
      </c>
      <c r="W769" s="80">
        <f>U724*'4 Transform Matrices'!AA770+V724*'4 Transform Matrices'!AE770+W724*'4 Transform Matrices'!AI770</f>
        <v/>
      </c>
      <c r="X769" s="80">
        <f>U724*'4 Transform Matrices'!AB770+V724*'4 Transform Matrices'!AF770+W724*'4 Transform Matrices'!AJ770+X724</f>
        <v/>
      </c>
      <c r="Y769" s="80">
        <f>Y724*'4 Transform Matrices'!Y770+Z724*'4 Transform Matrices'!AC770+AA724*'4 Transform Matrices'!AG770</f>
        <v/>
      </c>
      <c r="Z769" s="80">
        <f>Y724*'4 Transform Matrices'!Z770+Z724*'4 Transform Matrices'!AD770+AA724*'4 Transform Matrices'!AH770</f>
        <v/>
      </c>
      <c r="AA769" s="80">
        <f>Y724*'4 Transform Matrices'!AA770+Z724*'4 Transform Matrices'!AE770+AA724*'4 Transform Matrices'!AI770</f>
        <v/>
      </c>
      <c r="AB769" s="80">
        <f>Y724*'4 Transform Matrices'!AB770+Z724*'4 Transform Matrices'!AF770+AA724*'4 Transform Matrices'!AJ770+AB724</f>
        <v/>
      </c>
      <c r="AC769" s="80">
        <f>AC724*'4 Transform Matrices'!Y770+AD724*'4 Transform Matrices'!AC770+AE724*'4 Transform Matrices'!AG770</f>
        <v/>
      </c>
      <c r="AD769" s="80">
        <f>AC724*'4 Transform Matrices'!Z770+AD724*'4 Transform Matrices'!AD770+AE724*'4 Transform Matrices'!AH770</f>
        <v/>
      </c>
      <c r="AE769" s="80">
        <f>AC724*'4 Transform Matrices'!AA770+AD724*'4 Transform Matrices'!AE770+AE724*'4 Transform Matrices'!AI770</f>
        <v/>
      </c>
      <c r="AF769" s="80">
        <f>AC724*'4 Transform Matrices'!AB770+AD724*'4 Transform Matrices'!AF770+AE724*'4 Transform Matrices'!AJ770+AF724</f>
        <v/>
      </c>
      <c r="AG769" s="82">
        <f>MAX(ABS(I769-U769),ABS(J769-V769),ABS(K769-W769),ABS(L769-X769),ABS(M769-Y769),ABS(N769-Z769),ABS(O769-AA769),ABS(P769-AB769),ABS(Q769-AC769),ABS(R769-AD769),ABS(S769-AE769),ABS(T769-AF769))</f>
        <v/>
      </c>
      <c r="AI769" s="14" t="inlineStr">
        <is>
          <t>Spins with the track (angle = belt travel / radius)</t>
        </is>
      </c>
    </row>
    <row r="770">
      <c r="A770" s="99" t="inlineStr">
        <is>
          <t>- Road wheel L</t>
        </is>
      </c>
      <c r="B770" s="93" t="inlineStr">
        <is>
          <t>TNK-98</t>
        </is>
      </c>
      <c r="C770" s="93" t="inlineStr">
        <is>
          <t>Group</t>
        </is>
      </c>
      <c r="D770" s="93" t="inlineStr">
        <is>
          <t>TNK-41</t>
        </is>
      </c>
      <c r="E770" s="93" t="n">
        <v>3</v>
      </c>
      <c r="F770" s="54">
        <f>L770</f>
        <v/>
      </c>
      <c r="G770" s="54">
        <f>P770</f>
        <v/>
      </c>
      <c r="H770" s="54">
        <f>T770</f>
        <v/>
      </c>
      <c r="I770" s="81" t="n">
        <v>-0.707106829</v>
      </c>
      <c r="J770" s="81" t="n">
        <v>0</v>
      </c>
      <c r="K770" s="81" t="n">
        <v>0.7071067090000001</v>
      </c>
      <c r="L770" s="81" t="n">
        <v>-20.7272091</v>
      </c>
      <c r="M770" s="81" t="n">
        <v>0</v>
      </c>
      <c r="N770" s="81" t="n">
        <v>1</v>
      </c>
      <c r="O770" s="81" t="n">
        <v>0</v>
      </c>
      <c r="P770" s="81" t="n">
        <v>0.139999986</v>
      </c>
      <c r="Q770" s="81" t="n">
        <v>-0.7071067090000001</v>
      </c>
      <c r="R770" s="81" t="n">
        <v>0</v>
      </c>
      <c r="S770" s="81" t="n">
        <v>-0.707106829</v>
      </c>
      <c r="T770" s="81" t="n">
        <v>-16.2828426</v>
      </c>
      <c r="U770" s="80">
        <f>U724*'4 Transform Matrices'!Y771+V724*'4 Transform Matrices'!AC771+W724*'4 Transform Matrices'!AG771</f>
        <v/>
      </c>
      <c r="V770" s="80">
        <f>U724*'4 Transform Matrices'!Z771+V724*'4 Transform Matrices'!AD771+W724*'4 Transform Matrices'!AH771</f>
        <v/>
      </c>
      <c r="W770" s="80">
        <f>U724*'4 Transform Matrices'!AA771+V724*'4 Transform Matrices'!AE771+W724*'4 Transform Matrices'!AI771</f>
        <v/>
      </c>
      <c r="X770" s="80">
        <f>U724*'4 Transform Matrices'!AB771+V724*'4 Transform Matrices'!AF771+W724*'4 Transform Matrices'!AJ771+X724</f>
        <v/>
      </c>
      <c r="Y770" s="80">
        <f>Y724*'4 Transform Matrices'!Y771+Z724*'4 Transform Matrices'!AC771+AA724*'4 Transform Matrices'!AG771</f>
        <v/>
      </c>
      <c r="Z770" s="80">
        <f>Y724*'4 Transform Matrices'!Z771+Z724*'4 Transform Matrices'!AD771+AA724*'4 Transform Matrices'!AH771</f>
        <v/>
      </c>
      <c r="AA770" s="80">
        <f>Y724*'4 Transform Matrices'!AA771+Z724*'4 Transform Matrices'!AE771+AA724*'4 Transform Matrices'!AI771</f>
        <v/>
      </c>
      <c r="AB770" s="80">
        <f>Y724*'4 Transform Matrices'!AB771+Z724*'4 Transform Matrices'!AF771+AA724*'4 Transform Matrices'!AJ771+AB724</f>
        <v/>
      </c>
      <c r="AC770" s="80">
        <f>AC724*'4 Transform Matrices'!Y771+AD724*'4 Transform Matrices'!AC771+AE724*'4 Transform Matrices'!AG771</f>
        <v/>
      </c>
      <c r="AD770" s="80">
        <f>AC724*'4 Transform Matrices'!Z771+AD724*'4 Transform Matrices'!AD771+AE724*'4 Transform Matrices'!AH771</f>
        <v/>
      </c>
      <c r="AE770" s="80">
        <f>AC724*'4 Transform Matrices'!AA771+AD724*'4 Transform Matrices'!AE771+AE724*'4 Transform Matrices'!AI771</f>
        <v/>
      </c>
      <c r="AF770" s="80">
        <f>AC724*'4 Transform Matrices'!AB771+AD724*'4 Transform Matrices'!AF771+AE724*'4 Transform Matrices'!AJ771+AF724</f>
        <v/>
      </c>
      <c r="AG770" s="82">
        <f>MAX(ABS(I770-U770),ABS(J770-V770),ABS(K770-W770),ABS(L770-X770),ABS(M770-Y770),ABS(N770-Z770),ABS(O770-AA770),ABS(P770-AB770),ABS(Q770-AC770),ABS(R770-AD770),ABS(S770-AE770),ABS(T770-AF770))</f>
        <v/>
      </c>
      <c r="AI770" s="14" t="inlineStr">
        <is>
          <t>Spins with the track (angle = belt travel / radius)</t>
        </is>
      </c>
    </row>
    <row r="771">
      <c r="A771" s="99" t="inlineStr">
        <is>
          <t>- Road wheel L</t>
        </is>
      </c>
      <c r="B771" s="93" t="inlineStr">
        <is>
          <t>TNK-102</t>
        </is>
      </c>
      <c r="C771" s="93" t="inlineStr">
        <is>
          <t>Group</t>
        </is>
      </c>
      <c r="D771" s="93" t="inlineStr">
        <is>
          <t>TNK-41</t>
        </is>
      </c>
      <c r="E771" s="93" t="n">
        <v>3</v>
      </c>
      <c r="F771" s="54">
        <f>L771</f>
        <v/>
      </c>
      <c r="G771" s="54">
        <f>P771</f>
        <v/>
      </c>
      <c r="H771" s="54">
        <f>T771</f>
        <v/>
      </c>
      <c r="I771" s="81" t="n">
        <v>-0.707106829</v>
      </c>
      <c r="J771" s="81" t="n">
        <v>0</v>
      </c>
      <c r="K771" s="81" t="n">
        <v>0.7071067090000001</v>
      </c>
      <c r="L771" s="81" t="n">
        <v>-20.2675896</v>
      </c>
      <c r="M771" s="81" t="n">
        <v>0</v>
      </c>
      <c r="N771" s="81" t="n">
        <v>1</v>
      </c>
      <c r="O771" s="81" t="n">
        <v>0</v>
      </c>
      <c r="P771" s="81" t="n">
        <v>0.139999986</v>
      </c>
      <c r="Q771" s="81" t="n">
        <v>-0.7071067090000001</v>
      </c>
      <c r="R771" s="81" t="n">
        <v>0</v>
      </c>
      <c r="S771" s="81" t="n">
        <v>-0.707106829</v>
      </c>
      <c r="T771" s="81" t="n">
        <v>-15.8232231</v>
      </c>
      <c r="U771" s="80">
        <f>U724*'4 Transform Matrices'!Y772+V724*'4 Transform Matrices'!AC772+W724*'4 Transform Matrices'!AG772</f>
        <v/>
      </c>
      <c r="V771" s="80">
        <f>U724*'4 Transform Matrices'!Z772+V724*'4 Transform Matrices'!AD772+W724*'4 Transform Matrices'!AH772</f>
        <v/>
      </c>
      <c r="W771" s="80">
        <f>U724*'4 Transform Matrices'!AA772+V724*'4 Transform Matrices'!AE772+W724*'4 Transform Matrices'!AI772</f>
        <v/>
      </c>
      <c r="X771" s="80">
        <f>U724*'4 Transform Matrices'!AB772+V724*'4 Transform Matrices'!AF772+W724*'4 Transform Matrices'!AJ772+X724</f>
        <v/>
      </c>
      <c r="Y771" s="80">
        <f>Y724*'4 Transform Matrices'!Y772+Z724*'4 Transform Matrices'!AC772+AA724*'4 Transform Matrices'!AG772</f>
        <v/>
      </c>
      <c r="Z771" s="80">
        <f>Y724*'4 Transform Matrices'!Z772+Z724*'4 Transform Matrices'!AD772+AA724*'4 Transform Matrices'!AH772</f>
        <v/>
      </c>
      <c r="AA771" s="80">
        <f>Y724*'4 Transform Matrices'!AA772+Z724*'4 Transform Matrices'!AE772+AA724*'4 Transform Matrices'!AI772</f>
        <v/>
      </c>
      <c r="AB771" s="80">
        <f>Y724*'4 Transform Matrices'!AB772+Z724*'4 Transform Matrices'!AF772+AA724*'4 Transform Matrices'!AJ772+AB724</f>
        <v/>
      </c>
      <c r="AC771" s="80">
        <f>AC724*'4 Transform Matrices'!Y772+AD724*'4 Transform Matrices'!AC772+AE724*'4 Transform Matrices'!AG772</f>
        <v/>
      </c>
      <c r="AD771" s="80">
        <f>AC724*'4 Transform Matrices'!Z772+AD724*'4 Transform Matrices'!AD772+AE724*'4 Transform Matrices'!AH772</f>
        <v/>
      </c>
      <c r="AE771" s="80">
        <f>AC724*'4 Transform Matrices'!AA772+AD724*'4 Transform Matrices'!AE772+AE724*'4 Transform Matrices'!AI772</f>
        <v/>
      </c>
      <c r="AF771" s="80">
        <f>AC724*'4 Transform Matrices'!AB772+AD724*'4 Transform Matrices'!AF772+AE724*'4 Transform Matrices'!AJ772+AF724</f>
        <v/>
      </c>
      <c r="AG771" s="82">
        <f>MAX(ABS(I771-U771),ABS(J771-V771),ABS(K771-W771),ABS(L771-X771),ABS(M771-Y771),ABS(N771-Z771),ABS(O771-AA771),ABS(P771-AB771),ABS(Q771-AC771),ABS(R771-AD771),ABS(S771-AE771),ABS(T771-AF771))</f>
        <v/>
      </c>
      <c r="AI771" s="14" t="inlineStr">
        <is>
          <t>Spins with the track (angle = belt travel / radius)</t>
        </is>
      </c>
    </row>
    <row r="772">
      <c r="A772" s="99" t="inlineStr">
        <is>
          <t>- Road wheel L</t>
        </is>
      </c>
      <c r="B772" s="93" t="inlineStr">
        <is>
          <t>TNK-106</t>
        </is>
      </c>
      <c r="C772" s="93" t="inlineStr">
        <is>
          <t>Group</t>
        </is>
      </c>
      <c r="D772" s="93" t="inlineStr">
        <is>
          <t>TNK-41</t>
        </is>
      </c>
      <c r="E772" s="93" t="n">
        <v>3</v>
      </c>
      <c r="F772" s="54">
        <f>L772</f>
        <v/>
      </c>
      <c r="G772" s="54">
        <f>P772</f>
        <v/>
      </c>
      <c r="H772" s="54">
        <f>T772</f>
        <v/>
      </c>
      <c r="I772" s="81" t="n">
        <v>-0.707106829</v>
      </c>
      <c r="J772" s="81" t="n">
        <v>0</v>
      </c>
      <c r="K772" s="81" t="n">
        <v>0.7071067090000001</v>
      </c>
      <c r="L772" s="81" t="n">
        <v>-19.80797</v>
      </c>
      <c r="M772" s="81" t="n">
        <v>0</v>
      </c>
      <c r="N772" s="81" t="n">
        <v>1</v>
      </c>
      <c r="O772" s="81" t="n">
        <v>0</v>
      </c>
      <c r="P772" s="81" t="n">
        <v>0.139999986</v>
      </c>
      <c r="Q772" s="81" t="n">
        <v>-0.7071067090000001</v>
      </c>
      <c r="R772" s="81" t="n">
        <v>0</v>
      </c>
      <c r="S772" s="81" t="n">
        <v>-0.707106829</v>
      </c>
      <c r="T772" s="81" t="n">
        <v>-15.3636036</v>
      </c>
      <c r="U772" s="80">
        <f>U724*'4 Transform Matrices'!Y773+V724*'4 Transform Matrices'!AC773+W724*'4 Transform Matrices'!AG773</f>
        <v/>
      </c>
      <c r="V772" s="80">
        <f>U724*'4 Transform Matrices'!Z773+V724*'4 Transform Matrices'!AD773+W724*'4 Transform Matrices'!AH773</f>
        <v/>
      </c>
      <c r="W772" s="80">
        <f>U724*'4 Transform Matrices'!AA773+V724*'4 Transform Matrices'!AE773+W724*'4 Transform Matrices'!AI773</f>
        <v/>
      </c>
      <c r="X772" s="80">
        <f>U724*'4 Transform Matrices'!AB773+V724*'4 Transform Matrices'!AF773+W724*'4 Transform Matrices'!AJ773+X724</f>
        <v/>
      </c>
      <c r="Y772" s="80">
        <f>Y724*'4 Transform Matrices'!Y773+Z724*'4 Transform Matrices'!AC773+AA724*'4 Transform Matrices'!AG773</f>
        <v/>
      </c>
      <c r="Z772" s="80">
        <f>Y724*'4 Transform Matrices'!Z773+Z724*'4 Transform Matrices'!AD773+AA724*'4 Transform Matrices'!AH773</f>
        <v/>
      </c>
      <c r="AA772" s="80">
        <f>Y724*'4 Transform Matrices'!AA773+Z724*'4 Transform Matrices'!AE773+AA724*'4 Transform Matrices'!AI773</f>
        <v/>
      </c>
      <c r="AB772" s="80">
        <f>Y724*'4 Transform Matrices'!AB773+Z724*'4 Transform Matrices'!AF773+AA724*'4 Transform Matrices'!AJ773+AB724</f>
        <v/>
      </c>
      <c r="AC772" s="80">
        <f>AC724*'4 Transform Matrices'!Y773+AD724*'4 Transform Matrices'!AC773+AE724*'4 Transform Matrices'!AG773</f>
        <v/>
      </c>
      <c r="AD772" s="80">
        <f>AC724*'4 Transform Matrices'!Z773+AD724*'4 Transform Matrices'!AD773+AE724*'4 Transform Matrices'!AH773</f>
        <v/>
      </c>
      <c r="AE772" s="80">
        <f>AC724*'4 Transform Matrices'!AA773+AD724*'4 Transform Matrices'!AE773+AE724*'4 Transform Matrices'!AI773</f>
        <v/>
      </c>
      <c r="AF772" s="80">
        <f>AC724*'4 Transform Matrices'!AB773+AD724*'4 Transform Matrices'!AF773+AE724*'4 Transform Matrices'!AJ773+AF724</f>
        <v/>
      </c>
      <c r="AG772" s="82">
        <f>MAX(ABS(I772-U772),ABS(J772-V772),ABS(K772-W772),ABS(L772-X772),ABS(M772-Y772),ABS(N772-Z772),ABS(O772-AA772),ABS(P772-AB772),ABS(Q772-AC772),ABS(R772-AD772),ABS(S772-AE772),ABS(T772-AF772))</f>
        <v/>
      </c>
      <c r="AI772" s="14" t="inlineStr">
        <is>
          <t>Spins with the track (angle = belt travel / radius)</t>
        </is>
      </c>
    </row>
    <row r="773">
      <c r="A773" s="99" t="inlineStr">
        <is>
          <t>- Drive sprocket L</t>
        </is>
      </c>
      <c r="B773" s="93" t="inlineStr">
        <is>
          <t>TNK-110</t>
        </is>
      </c>
      <c r="C773" s="93" t="inlineStr">
        <is>
          <t>Group</t>
        </is>
      </c>
      <c r="D773" s="93" t="inlineStr">
        <is>
          <t>TNK-41</t>
        </is>
      </c>
      <c r="E773" s="93" t="n">
        <v>3</v>
      </c>
      <c r="F773" s="54">
        <f>L773</f>
        <v/>
      </c>
      <c r="G773" s="54">
        <f>P773</f>
        <v/>
      </c>
      <c r="H773" s="54">
        <f>T773</f>
        <v/>
      </c>
      <c r="I773" s="81" t="n">
        <v>-0.707106829</v>
      </c>
      <c r="J773" s="81" t="n">
        <v>0</v>
      </c>
      <c r="K773" s="81" t="n">
        <v>0.7071067090000001</v>
      </c>
      <c r="L773" s="81" t="n">
        <v>-23.2020817</v>
      </c>
      <c r="M773" s="81" t="n">
        <v>0</v>
      </c>
      <c r="N773" s="81" t="n">
        <v>1</v>
      </c>
      <c r="O773" s="81" t="n">
        <v>0</v>
      </c>
      <c r="P773" s="81" t="n">
        <v>0.25</v>
      </c>
      <c r="Q773" s="81" t="n">
        <v>-0.7071067090000001</v>
      </c>
      <c r="R773" s="81" t="n">
        <v>0</v>
      </c>
      <c r="S773" s="81" t="n">
        <v>-0.707106829</v>
      </c>
      <c r="T773" s="81" t="n">
        <v>-18.7577152</v>
      </c>
      <c r="U773" s="80">
        <f>U724*'4 Transform Matrices'!Y774+V724*'4 Transform Matrices'!AC774+W724*'4 Transform Matrices'!AG774</f>
        <v/>
      </c>
      <c r="V773" s="80">
        <f>U724*'4 Transform Matrices'!Z774+V724*'4 Transform Matrices'!AD774+W724*'4 Transform Matrices'!AH774</f>
        <v/>
      </c>
      <c r="W773" s="80">
        <f>U724*'4 Transform Matrices'!AA774+V724*'4 Transform Matrices'!AE774+W724*'4 Transform Matrices'!AI774</f>
        <v/>
      </c>
      <c r="X773" s="80">
        <f>U724*'4 Transform Matrices'!AB774+V724*'4 Transform Matrices'!AF774+W724*'4 Transform Matrices'!AJ774+X724</f>
        <v/>
      </c>
      <c r="Y773" s="80">
        <f>Y724*'4 Transform Matrices'!Y774+Z724*'4 Transform Matrices'!AC774+AA724*'4 Transform Matrices'!AG774</f>
        <v/>
      </c>
      <c r="Z773" s="80">
        <f>Y724*'4 Transform Matrices'!Z774+Z724*'4 Transform Matrices'!AD774+AA724*'4 Transform Matrices'!AH774</f>
        <v/>
      </c>
      <c r="AA773" s="80">
        <f>Y724*'4 Transform Matrices'!AA774+Z724*'4 Transform Matrices'!AE774+AA724*'4 Transform Matrices'!AI774</f>
        <v/>
      </c>
      <c r="AB773" s="80">
        <f>Y724*'4 Transform Matrices'!AB774+Z724*'4 Transform Matrices'!AF774+AA724*'4 Transform Matrices'!AJ774+AB724</f>
        <v/>
      </c>
      <c r="AC773" s="80">
        <f>AC724*'4 Transform Matrices'!Y774+AD724*'4 Transform Matrices'!AC774+AE724*'4 Transform Matrices'!AG774</f>
        <v/>
      </c>
      <c r="AD773" s="80">
        <f>AC724*'4 Transform Matrices'!Z774+AD724*'4 Transform Matrices'!AD774+AE724*'4 Transform Matrices'!AH774</f>
        <v/>
      </c>
      <c r="AE773" s="80">
        <f>AC724*'4 Transform Matrices'!AA774+AD724*'4 Transform Matrices'!AE774+AE724*'4 Transform Matrices'!AI774</f>
        <v/>
      </c>
      <c r="AF773" s="80">
        <f>AC724*'4 Transform Matrices'!AB774+AD724*'4 Transform Matrices'!AF774+AE724*'4 Transform Matrices'!AJ774+AF724</f>
        <v/>
      </c>
      <c r="AG773" s="82">
        <f>MAX(ABS(I773-U773),ABS(J773-V773),ABS(K773-W773),ABS(L773-X773),ABS(M773-Y773),ABS(N773-Z773),ABS(O773-AA773),ABS(P773-AB773),ABS(Q773-AC773),ABS(R773-AD773),ABS(S773-AE773),ABS(T773-AF773))</f>
        <v/>
      </c>
      <c r="AI773" s="14" t="inlineStr">
        <is>
          <t>Spins with the track (angle = belt travel / radius)</t>
        </is>
      </c>
    </row>
    <row r="774">
      <c r="A774" s="99" t="inlineStr">
        <is>
          <t>- Idler L</t>
        </is>
      </c>
      <c r="B774" s="93" t="inlineStr">
        <is>
          <t>TNK-114</t>
        </is>
      </c>
      <c r="C774" s="93" t="inlineStr">
        <is>
          <t>Group</t>
        </is>
      </c>
      <c r="D774" s="93" t="inlineStr">
        <is>
          <t>TNK-41</t>
        </is>
      </c>
      <c r="E774" s="93" t="n">
        <v>3</v>
      </c>
      <c r="F774" s="54">
        <f>L774</f>
        <v/>
      </c>
      <c r="G774" s="54">
        <f>P774</f>
        <v/>
      </c>
      <c r="H774" s="54">
        <f>T774</f>
        <v/>
      </c>
      <c r="I774" s="81" t="n">
        <v>-0.707106829</v>
      </c>
      <c r="J774" s="81" t="n">
        <v>0</v>
      </c>
      <c r="K774" s="81" t="n">
        <v>0.7071067090000001</v>
      </c>
      <c r="L774" s="81" t="n">
        <v>-19.2422848</v>
      </c>
      <c r="M774" s="81" t="n">
        <v>0</v>
      </c>
      <c r="N774" s="81" t="n">
        <v>1</v>
      </c>
      <c r="O774" s="81" t="n">
        <v>0</v>
      </c>
      <c r="P774" s="81" t="n">
        <v>0.25</v>
      </c>
      <c r="Q774" s="81" t="n">
        <v>-0.7071067090000001</v>
      </c>
      <c r="R774" s="81" t="n">
        <v>0</v>
      </c>
      <c r="S774" s="81" t="n">
        <v>-0.707106829</v>
      </c>
      <c r="T774" s="81" t="n">
        <v>-14.7979183</v>
      </c>
      <c r="U774" s="80">
        <f>U724*'4 Transform Matrices'!Y775+V724*'4 Transform Matrices'!AC775+W724*'4 Transform Matrices'!AG775</f>
        <v/>
      </c>
      <c r="V774" s="80">
        <f>U724*'4 Transform Matrices'!Z775+V724*'4 Transform Matrices'!AD775+W724*'4 Transform Matrices'!AH775</f>
        <v/>
      </c>
      <c r="W774" s="80">
        <f>U724*'4 Transform Matrices'!AA775+V724*'4 Transform Matrices'!AE775+W724*'4 Transform Matrices'!AI775</f>
        <v/>
      </c>
      <c r="X774" s="80">
        <f>U724*'4 Transform Matrices'!AB775+V724*'4 Transform Matrices'!AF775+W724*'4 Transform Matrices'!AJ775+X724</f>
        <v/>
      </c>
      <c r="Y774" s="80">
        <f>Y724*'4 Transform Matrices'!Y775+Z724*'4 Transform Matrices'!AC775+AA724*'4 Transform Matrices'!AG775</f>
        <v/>
      </c>
      <c r="Z774" s="80">
        <f>Y724*'4 Transform Matrices'!Z775+Z724*'4 Transform Matrices'!AD775+AA724*'4 Transform Matrices'!AH775</f>
        <v/>
      </c>
      <c r="AA774" s="80">
        <f>Y724*'4 Transform Matrices'!AA775+Z724*'4 Transform Matrices'!AE775+AA724*'4 Transform Matrices'!AI775</f>
        <v/>
      </c>
      <c r="AB774" s="80">
        <f>Y724*'4 Transform Matrices'!AB775+Z724*'4 Transform Matrices'!AF775+AA724*'4 Transform Matrices'!AJ775+AB724</f>
        <v/>
      </c>
      <c r="AC774" s="80">
        <f>AC724*'4 Transform Matrices'!Y775+AD724*'4 Transform Matrices'!AC775+AE724*'4 Transform Matrices'!AG775</f>
        <v/>
      </c>
      <c r="AD774" s="80">
        <f>AC724*'4 Transform Matrices'!Z775+AD724*'4 Transform Matrices'!AD775+AE724*'4 Transform Matrices'!AH775</f>
        <v/>
      </c>
      <c r="AE774" s="80">
        <f>AC724*'4 Transform Matrices'!AA775+AD724*'4 Transform Matrices'!AE775+AE724*'4 Transform Matrices'!AI775</f>
        <v/>
      </c>
      <c r="AF774" s="80">
        <f>AC724*'4 Transform Matrices'!AB775+AD724*'4 Transform Matrices'!AF775+AE724*'4 Transform Matrices'!AJ775+AF724</f>
        <v/>
      </c>
      <c r="AG774" s="82">
        <f>MAX(ABS(I774-U774),ABS(J774-V774),ABS(K774-W774),ABS(L774-X774),ABS(M774-Y774),ABS(N774-Z774),ABS(O774-AA774),ABS(P774-AB774),ABS(Q774-AC774),ABS(R774-AD774),ABS(S774-AE774),ABS(T774-AF774))</f>
        <v/>
      </c>
      <c r="AI774" s="14" t="inlineStr">
        <is>
          <t>Spins with the track (angle = belt travel / radius)</t>
        </is>
      </c>
    </row>
    <row r="775">
      <c r="A775" s="92" t="inlineStr">
        <is>
          <t>- Track R</t>
        </is>
      </c>
      <c r="B775" s="93" t="inlineStr">
        <is>
          <t>TNK-121</t>
        </is>
      </c>
      <c r="C775" s="93" t="inlineStr">
        <is>
          <t>Group</t>
        </is>
      </c>
      <c r="D775" s="93" t="inlineStr">
        <is>
          <t>TNK-01</t>
        </is>
      </c>
      <c r="E775" s="93" t="n">
        <v>2</v>
      </c>
      <c r="F775" s="54">
        <f>L775</f>
        <v/>
      </c>
      <c r="G775" s="54">
        <f>P775</f>
        <v/>
      </c>
      <c r="H775" s="54">
        <f>T775</f>
        <v/>
      </c>
      <c r="I775" s="81" t="n">
        <v>0.707106769</v>
      </c>
      <c r="J775" s="81" t="n">
        <v>0</v>
      </c>
      <c r="K775" s="81" t="n">
        <v>0.707106769</v>
      </c>
      <c r="L775" s="81" t="n">
        <v>-22.7778168</v>
      </c>
      <c r="M775" s="81" t="n">
        <v>0</v>
      </c>
      <c r="N775" s="81" t="n">
        <v>1</v>
      </c>
      <c r="O775" s="81" t="n">
        <v>0</v>
      </c>
      <c r="P775" s="81" t="n">
        <v>-0.300000012</v>
      </c>
      <c r="Q775" s="81" t="n">
        <v>-0.707106769</v>
      </c>
      <c r="R775" s="81" t="n">
        <v>0</v>
      </c>
      <c r="S775" s="81" t="n">
        <v>0.707106769</v>
      </c>
      <c r="T775" s="81" t="n">
        <v>-15.2221823</v>
      </c>
      <c r="U775" s="80">
        <f>U684*'4 Transform Matrices'!Y776+V684*'4 Transform Matrices'!AC776+W684*'4 Transform Matrices'!AG776</f>
        <v/>
      </c>
      <c r="V775" s="80">
        <f>U684*'4 Transform Matrices'!Z776+V684*'4 Transform Matrices'!AD776+W684*'4 Transform Matrices'!AH776</f>
        <v/>
      </c>
      <c r="W775" s="80">
        <f>U684*'4 Transform Matrices'!AA776+V684*'4 Transform Matrices'!AE776+W684*'4 Transform Matrices'!AI776</f>
        <v/>
      </c>
      <c r="X775" s="80">
        <f>U684*'4 Transform Matrices'!AB776+V684*'4 Transform Matrices'!AF776+W684*'4 Transform Matrices'!AJ776+X684</f>
        <v/>
      </c>
      <c r="Y775" s="80">
        <f>Y684*'4 Transform Matrices'!Y776+Z684*'4 Transform Matrices'!AC776+AA684*'4 Transform Matrices'!AG776</f>
        <v/>
      </c>
      <c r="Z775" s="80">
        <f>Y684*'4 Transform Matrices'!Z776+Z684*'4 Transform Matrices'!AD776+AA684*'4 Transform Matrices'!AH776</f>
        <v/>
      </c>
      <c r="AA775" s="80">
        <f>Y684*'4 Transform Matrices'!AA776+Z684*'4 Transform Matrices'!AE776+AA684*'4 Transform Matrices'!AI776</f>
        <v/>
      </c>
      <c r="AB775" s="80">
        <f>Y684*'4 Transform Matrices'!AB776+Z684*'4 Transform Matrices'!AF776+AA684*'4 Transform Matrices'!AJ776+AB684</f>
        <v/>
      </c>
      <c r="AC775" s="80">
        <f>AC684*'4 Transform Matrices'!Y776+AD684*'4 Transform Matrices'!AC776+AE684*'4 Transform Matrices'!AG776</f>
        <v/>
      </c>
      <c r="AD775" s="80">
        <f>AC684*'4 Transform Matrices'!Z776+AD684*'4 Transform Matrices'!AD776+AE684*'4 Transform Matrices'!AH776</f>
        <v/>
      </c>
      <c r="AE775" s="80">
        <f>AC684*'4 Transform Matrices'!AA776+AD684*'4 Transform Matrices'!AE776+AE684*'4 Transform Matrices'!AI776</f>
        <v/>
      </c>
      <c r="AF775" s="80">
        <f>AC684*'4 Transform Matrices'!AB776+AD684*'4 Transform Matrices'!AF776+AE684*'4 Transform Matrices'!AJ776+AF684</f>
        <v/>
      </c>
      <c r="AG775" s="82">
        <f>MAX(ABS(I775-U775),ABS(J775-V775),ABS(K775-W775),ABS(L775-X775),ABS(M775-Y775),ABS(N775-Z775),ABS(O775-AA775),ABS(P775-AB775),ABS(Q775-AC775),ABS(R775-AD775),ABS(S775-AE775),ABS(T775-AF775))</f>
        <v/>
      </c>
      <c r="AI775" s="14" t="inlineStr">
        <is>
          <t>40 links placed every frame from their arc-length parameter on the closed track path</t>
        </is>
      </c>
    </row>
    <row r="776">
      <c r="A776" s="99" t="inlineStr">
        <is>
          <t>- Road wheel R</t>
        </is>
      </c>
      <c r="B776" s="93" t="inlineStr">
        <is>
          <t>TNK-162</t>
        </is>
      </c>
      <c r="C776" s="93" t="inlineStr">
        <is>
          <t>Group</t>
        </is>
      </c>
      <c r="D776" s="93" t="inlineStr">
        <is>
          <t>TNK-121</t>
        </is>
      </c>
      <c r="E776" s="93" t="n">
        <v>3</v>
      </c>
      <c r="F776" s="54">
        <f>L776</f>
        <v/>
      </c>
      <c r="G776" s="54">
        <f>P776</f>
        <v/>
      </c>
      <c r="H776" s="54">
        <f>T776</f>
        <v/>
      </c>
      <c r="I776" s="81" t="n">
        <v>-0.707106829</v>
      </c>
      <c r="J776" s="81" t="n">
        <v>0</v>
      </c>
      <c r="K776" s="81" t="n">
        <v>0.7071067090000001</v>
      </c>
      <c r="L776" s="81" t="n">
        <v>-24.1213188</v>
      </c>
      <c r="M776" s="81" t="n">
        <v>0</v>
      </c>
      <c r="N776" s="81" t="n">
        <v>1</v>
      </c>
      <c r="O776" s="81" t="n">
        <v>0</v>
      </c>
      <c r="P776" s="81" t="n">
        <v>0.139999986</v>
      </c>
      <c r="Q776" s="81" t="n">
        <v>-0.7071067090000001</v>
      </c>
      <c r="R776" s="81" t="n">
        <v>0</v>
      </c>
      <c r="S776" s="81" t="n">
        <v>-0.707106829</v>
      </c>
      <c r="T776" s="81" t="n">
        <v>-16.5656853</v>
      </c>
      <c r="U776" s="80">
        <f>U775*'4 Transform Matrices'!Y777+V775*'4 Transform Matrices'!AC777+W775*'4 Transform Matrices'!AG777</f>
        <v/>
      </c>
      <c r="V776" s="80">
        <f>U775*'4 Transform Matrices'!Z777+V775*'4 Transform Matrices'!AD777+W775*'4 Transform Matrices'!AH777</f>
        <v/>
      </c>
      <c r="W776" s="80">
        <f>U775*'4 Transform Matrices'!AA777+V775*'4 Transform Matrices'!AE777+W775*'4 Transform Matrices'!AI777</f>
        <v/>
      </c>
      <c r="X776" s="80">
        <f>U775*'4 Transform Matrices'!AB777+V775*'4 Transform Matrices'!AF777+W775*'4 Transform Matrices'!AJ777+X775</f>
        <v/>
      </c>
      <c r="Y776" s="80">
        <f>Y775*'4 Transform Matrices'!Y777+Z775*'4 Transform Matrices'!AC777+AA775*'4 Transform Matrices'!AG777</f>
        <v/>
      </c>
      <c r="Z776" s="80">
        <f>Y775*'4 Transform Matrices'!Z777+Z775*'4 Transform Matrices'!AD777+AA775*'4 Transform Matrices'!AH777</f>
        <v/>
      </c>
      <c r="AA776" s="80">
        <f>Y775*'4 Transform Matrices'!AA777+Z775*'4 Transform Matrices'!AE777+AA775*'4 Transform Matrices'!AI777</f>
        <v/>
      </c>
      <c r="AB776" s="80">
        <f>Y775*'4 Transform Matrices'!AB777+Z775*'4 Transform Matrices'!AF777+AA775*'4 Transform Matrices'!AJ777+AB775</f>
        <v/>
      </c>
      <c r="AC776" s="80">
        <f>AC775*'4 Transform Matrices'!Y777+AD775*'4 Transform Matrices'!AC777+AE775*'4 Transform Matrices'!AG777</f>
        <v/>
      </c>
      <c r="AD776" s="80">
        <f>AC775*'4 Transform Matrices'!Z777+AD775*'4 Transform Matrices'!AD777+AE775*'4 Transform Matrices'!AH777</f>
        <v/>
      </c>
      <c r="AE776" s="80">
        <f>AC775*'4 Transform Matrices'!AA777+AD775*'4 Transform Matrices'!AE777+AE775*'4 Transform Matrices'!AI777</f>
        <v/>
      </c>
      <c r="AF776" s="80">
        <f>AC775*'4 Transform Matrices'!AB777+AD775*'4 Transform Matrices'!AF777+AE775*'4 Transform Matrices'!AJ777+AF775</f>
        <v/>
      </c>
      <c r="AG776" s="82">
        <f>MAX(ABS(I776-U776),ABS(J776-V776),ABS(K776-W776),ABS(L776-X776),ABS(M776-Y776),ABS(N776-Z776),ABS(O776-AA776),ABS(P776-AB776),ABS(Q776-AC776),ABS(R776-AD776),ABS(S776-AE776),ABS(T776-AF776))</f>
        <v/>
      </c>
      <c r="AI776" s="14" t="inlineStr">
        <is>
          <t>Spins with the track (angle = belt travel / radius)</t>
        </is>
      </c>
    </row>
    <row r="777">
      <c r="A777" s="99" t="inlineStr">
        <is>
          <t>- Road wheel R</t>
        </is>
      </c>
      <c r="B777" s="93" t="inlineStr">
        <is>
          <t>TNK-166</t>
        </is>
      </c>
      <c r="C777" s="93" t="inlineStr">
        <is>
          <t>Group</t>
        </is>
      </c>
      <c r="D777" s="93" t="inlineStr">
        <is>
          <t>TNK-121</t>
        </is>
      </c>
      <c r="E777" s="93" t="n">
        <v>3</v>
      </c>
      <c r="F777" s="54">
        <f>L777</f>
        <v/>
      </c>
      <c r="G777" s="54">
        <f>P777</f>
        <v/>
      </c>
      <c r="H777" s="54">
        <f>T777</f>
        <v/>
      </c>
      <c r="I777" s="81" t="n">
        <v>-0.707106829</v>
      </c>
      <c r="J777" s="81" t="n">
        <v>0</v>
      </c>
      <c r="K777" s="81" t="n">
        <v>0.7071067090000001</v>
      </c>
      <c r="L777" s="81" t="n">
        <v>-23.6617012</v>
      </c>
      <c r="M777" s="81" t="n">
        <v>0</v>
      </c>
      <c r="N777" s="81" t="n">
        <v>1</v>
      </c>
      <c r="O777" s="81" t="n">
        <v>0</v>
      </c>
      <c r="P777" s="81" t="n">
        <v>0.139999986</v>
      </c>
      <c r="Q777" s="81" t="n">
        <v>-0.7071067090000001</v>
      </c>
      <c r="R777" s="81" t="n">
        <v>0</v>
      </c>
      <c r="S777" s="81" t="n">
        <v>-0.707106829</v>
      </c>
      <c r="T777" s="81" t="n">
        <v>-16.1060658</v>
      </c>
      <c r="U777" s="80">
        <f>U775*'4 Transform Matrices'!Y778+V775*'4 Transform Matrices'!AC778+W775*'4 Transform Matrices'!AG778</f>
        <v/>
      </c>
      <c r="V777" s="80">
        <f>U775*'4 Transform Matrices'!Z778+V775*'4 Transform Matrices'!AD778+W775*'4 Transform Matrices'!AH778</f>
        <v/>
      </c>
      <c r="W777" s="80">
        <f>U775*'4 Transform Matrices'!AA778+V775*'4 Transform Matrices'!AE778+W775*'4 Transform Matrices'!AI778</f>
        <v/>
      </c>
      <c r="X777" s="80">
        <f>U775*'4 Transform Matrices'!AB778+V775*'4 Transform Matrices'!AF778+W775*'4 Transform Matrices'!AJ778+X775</f>
        <v/>
      </c>
      <c r="Y777" s="80">
        <f>Y775*'4 Transform Matrices'!Y778+Z775*'4 Transform Matrices'!AC778+AA775*'4 Transform Matrices'!AG778</f>
        <v/>
      </c>
      <c r="Z777" s="80">
        <f>Y775*'4 Transform Matrices'!Z778+Z775*'4 Transform Matrices'!AD778+AA775*'4 Transform Matrices'!AH778</f>
        <v/>
      </c>
      <c r="AA777" s="80">
        <f>Y775*'4 Transform Matrices'!AA778+Z775*'4 Transform Matrices'!AE778+AA775*'4 Transform Matrices'!AI778</f>
        <v/>
      </c>
      <c r="AB777" s="80">
        <f>Y775*'4 Transform Matrices'!AB778+Z775*'4 Transform Matrices'!AF778+AA775*'4 Transform Matrices'!AJ778+AB775</f>
        <v/>
      </c>
      <c r="AC777" s="80">
        <f>AC775*'4 Transform Matrices'!Y778+AD775*'4 Transform Matrices'!AC778+AE775*'4 Transform Matrices'!AG778</f>
        <v/>
      </c>
      <c r="AD777" s="80">
        <f>AC775*'4 Transform Matrices'!Z778+AD775*'4 Transform Matrices'!AD778+AE775*'4 Transform Matrices'!AH778</f>
        <v/>
      </c>
      <c r="AE777" s="80">
        <f>AC775*'4 Transform Matrices'!AA778+AD775*'4 Transform Matrices'!AE778+AE775*'4 Transform Matrices'!AI778</f>
        <v/>
      </c>
      <c r="AF777" s="80">
        <f>AC775*'4 Transform Matrices'!AB778+AD775*'4 Transform Matrices'!AF778+AE775*'4 Transform Matrices'!AJ778+AF775</f>
        <v/>
      </c>
      <c r="AG777" s="82">
        <f>MAX(ABS(I777-U777),ABS(J777-V777),ABS(K777-W777),ABS(L777-X777),ABS(M777-Y777),ABS(N777-Z777),ABS(O777-AA777),ABS(P777-AB777),ABS(Q777-AC777),ABS(R777-AD777),ABS(S777-AE777),ABS(T777-AF777))</f>
        <v/>
      </c>
      <c r="AI777" s="14" t="inlineStr">
        <is>
          <t>Spins with the track (angle = belt travel / radius)</t>
        </is>
      </c>
    </row>
    <row r="778">
      <c r="A778" s="99" t="inlineStr">
        <is>
          <t>- Road wheel R</t>
        </is>
      </c>
      <c r="B778" s="93" t="inlineStr">
        <is>
          <t>TNK-170</t>
        </is>
      </c>
      <c r="C778" s="93" t="inlineStr">
        <is>
          <t>Group</t>
        </is>
      </c>
      <c r="D778" s="93" t="inlineStr">
        <is>
          <t>TNK-121</t>
        </is>
      </c>
      <c r="E778" s="93" t="n">
        <v>3</v>
      </c>
      <c r="F778" s="54">
        <f>L778</f>
        <v/>
      </c>
      <c r="G778" s="54">
        <f>P778</f>
        <v/>
      </c>
      <c r="H778" s="54">
        <f>T778</f>
        <v/>
      </c>
      <c r="I778" s="81" t="n">
        <v>-0.707106829</v>
      </c>
      <c r="J778" s="81" t="n">
        <v>0</v>
      </c>
      <c r="K778" s="81" t="n">
        <v>0.7071067090000001</v>
      </c>
      <c r="L778" s="81" t="n">
        <v>-23.2020817</v>
      </c>
      <c r="M778" s="81" t="n">
        <v>0</v>
      </c>
      <c r="N778" s="81" t="n">
        <v>1</v>
      </c>
      <c r="O778" s="81" t="n">
        <v>0</v>
      </c>
      <c r="P778" s="81" t="n">
        <v>0.139999986</v>
      </c>
      <c r="Q778" s="81" t="n">
        <v>-0.7071067090000001</v>
      </c>
      <c r="R778" s="81" t="n">
        <v>0</v>
      </c>
      <c r="S778" s="81" t="n">
        <v>-0.707106829</v>
      </c>
      <c r="T778" s="81" t="n">
        <v>-15.6464462</v>
      </c>
      <c r="U778" s="80">
        <f>U775*'4 Transform Matrices'!Y779+V775*'4 Transform Matrices'!AC779+W775*'4 Transform Matrices'!AG779</f>
        <v/>
      </c>
      <c r="V778" s="80">
        <f>U775*'4 Transform Matrices'!Z779+V775*'4 Transform Matrices'!AD779+W775*'4 Transform Matrices'!AH779</f>
        <v/>
      </c>
      <c r="W778" s="80">
        <f>U775*'4 Transform Matrices'!AA779+V775*'4 Transform Matrices'!AE779+W775*'4 Transform Matrices'!AI779</f>
        <v/>
      </c>
      <c r="X778" s="80">
        <f>U775*'4 Transform Matrices'!AB779+V775*'4 Transform Matrices'!AF779+W775*'4 Transform Matrices'!AJ779+X775</f>
        <v/>
      </c>
      <c r="Y778" s="80">
        <f>Y775*'4 Transform Matrices'!Y779+Z775*'4 Transform Matrices'!AC779+AA775*'4 Transform Matrices'!AG779</f>
        <v/>
      </c>
      <c r="Z778" s="80">
        <f>Y775*'4 Transform Matrices'!Z779+Z775*'4 Transform Matrices'!AD779+AA775*'4 Transform Matrices'!AH779</f>
        <v/>
      </c>
      <c r="AA778" s="80">
        <f>Y775*'4 Transform Matrices'!AA779+Z775*'4 Transform Matrices'!AE779+AA775*'4 Transform Matrices'!AI779</f>
        <v/>
      </c>
      <c r="AB778" s="80">
        <f>Y775*'4 Transform Matrices'!AB779+Z775*'4 Transform Matrices'!AF779+AA775*'4 Transform Matrices'!AJ779+AB775</f>
        <v/>
      </c>
      <c r="AC778" s="80">
        <f>AC775*'4 Transform Matrices'!Y779+AD775*'4 Transform Matrices'!AC779+AE775*'4 Transform Matrices'!AG779</f>
        <v/>
      </c>
      <c r="AD778" s="80">
        <f>AC775*'4 Transform Matrices'!Z779+AD775*'4 Transform Matrices'!AD779+AE775*'4 Transform Matrices'!AH779</f>
        <v/>
      </c>
      <c r="AE778" s="80">
        <f>AC775*'4 Transform Matrices'!AA779+AD775*'4 Transform Matrices'!AE779+AE775*'4 Transform Matrices'!AI779</f>
        <v/>
      </c>
      <c r="AF778" s="80">
        <f>AC775*'4 Transform Matrices'!AB779+AD775*'4 Transform Matrices'!AF779+AE775*'4 Transform Matrices'!AJ779+AF775</f>
        <v/>
      </c>
      <c r="AG778" s="82">
        <f>MAX(ABS(I778-U778),ABS(J778-V778),ABS(K778-W778),ABS(L778-X778),ABS(M778-Y778),ABS(N778-Z778),ABS(O778-AA778),ABS(P778-AB778),ABS(Q778-AC778),ABS(R778-AD778),ABS(S778-AE778),ABS(T778-AF778))</f>
        <v/>
      </c>
      <c r="AI778" s="14" t="inlineStr">
        <is>
          <t>Spins with the track (angle = belt travel / radius)</t>
        </is>
      </c>
    </row>
    <row r="779">
      <c r="A779" s="99" t="inlineStr">
        <is>
          <t>- Road wheel R</t>
        </is>
      </c>
      <c r="B779" s="93" t="inlineStr">
        <is>
          <t>TNK-174</t>
        </is>
      </c>
      <c r="C779" s="93" t="inlineStr">
        <is>
          <t>Group</t>
        </is>
      </c>
      <c r="D779" s="93" t="inlineStr">
        <is>
          <t>TNK-121</t>
        </is>
      </c>
      <c r="E779" s="93" t="n">
        <v>3</v>
      </c>
      <c r="F779" s="54">
        <f>L779</f>
        <v/>
      </c>
      <c r="G779" s="54">
        <f>P779</f>
        <v/>
      </c>
      <c r="H779" s="54">
        <f>T779</f>
        <v/>
      </c>
      <c r="I779" s="81" t="n">
        <v>-0.707106829</v>
      </c>
      <c r="J779" s="81" t="n">
        <v>0</v>
      </c>
      <c r="K779" s="81" t="n">
        <v>0.7071067090000001</v>
      </c>
      <c r="L779" s="81" t="n">
        <v>-22.7424622</v>
      </c>
      <c r="M779" s="81" t="n">
        <v>0</v>
      </c>
      <c r="N779" s="81" t="n">
        <v>1</v>
      </c>
      <c r="O779" s="81" t="n">
        <v>0</v>
      </c>
      <c r="P779" s="81" t="n">
        <v>0.139999986</v>
      </c>
      <c r="Q779" s="81" t="n">
        <v>-0.7071067090000001</v>
      </c>
      <c r="R779" s="81" t="n">
        <v>0</v>
      </c>
      <c r="S779" s="81" t="n">
        <v>-0.707106829</v>
      </c>
      <c r="T779" s="81" t="n">
        <v>-15.1868267</v>
      </c>
      <c r="U779" s="80">
        <f>U775*'4 Transform Matrices'!Y780+V775*'4 Transform Matrices'!AC780+W775*'4 Transform Matrices'!AG780</f>
        <v/>
      </c>
      <c r="V779" s="80">
        <f>U775*'4 Transform Matrices'!Z780+V775*'4 Transform Matrices'!AD780+W775*'4 Transform Matrices'!AH780</f>
        <v/>
      </c>
      <c r="W779" s="80">
        <f>U775*'4 Transform Matrices'!AA780+V775*'4 Transform Matrices'!AE780+W775*'4 Transform Matrices'!AI780</f>
        <v/>
      </c>
      <c r="X779" s="80">
        <f>U775*'4 Transform Matrices'!AB780+V775*'4 Transform Matrices'!AF780+W775*'4 Transform Matrices'!AJ780+X775</f>
        <v/>
      </c>
      <c r="Y779" s="80">
        <f>Y775*'4 Transform Matrices'!Y780+Z775*'4 Transform Matrices'!AC780+AA775*'4 Transform Matrices'!AG780</f>
        <v/>
      </c>
      <c r="Z779" s="80">
        <f>Y775*'4 Transform Matrices'!Z780+Z775*'4 Transform Matrices'!AD780+AA775*'4 Transform Matrices'!AH780</f>
        <v/>
      </c>
      <c r="AA779" s="80">
        <f>Y775*'4 Transform Matrices'!AA780+Z775*'4 Transform Matrices'!AE780+AA775*'4 Transform Matrices'!AI780</f>
        <v/>
      </c>
      <c r="AB779" s="80">
        <f>Y775*'4 Transform Matrices'!AB780+Z775*'4 Transform Matrices'!AF780+AA775*'4 Transform Matrices'!AJ780+AB775</f>
        <v/>
      </c>
      <c r="AC779" s="80">
        <f>AC775*'4 Transform Matrices'!Y780+AD775*'4 Transform Matrices'!AC780+AE775*'4 Transform Matrices'!AG780</f>
        <v/>
      </c>
      <c r="AD779" s="80">
        <f>AC775*'4 Transform Matrices'!Z780+AD775*'4 Transform Matrices'!AD780+AE775*'4 Transform Matrices'!AH780</f>
        <v/>
      </c>
      <c r="AE779" s="80">
        <f>AC775*'4 Transform Matrices'!AA780+AD775*'4 Transform Matrices'!AE780+AE775*'4 Transform Matrices'!AI780</f>
        <v/>
      </c>
      <c r="AF779" s="80">
        <f>AC775*'4 Transform Matrices'!AB780+AD775*'4 Transform Matrices'!AF780+AE775*'4 Transform Matrices'!AJ780+AF775</f>
        <v/>
      </c>
      <c r="AG779" s="82">
        <f>MAX(ABS(I779-U779),ABS(J779-V779),ABS(K779-W779),ABS(L779-X779),ABS(M779-Y779),ABS(N779-Z779),ABS(O779-AA779),ABS(P779-AB779),ABS(Q779-AC779),ABS(R779-AD779),ABS(S779-AE779),ABS(T779-AF779))</f>
        <v/>
      </c>
      <c r="AI779" s="14" t="inlineStr">
        <is>
          <t>Spins with the track (angle = belt travel / radius)</t>
        </is>
      </c>
    </row>
    <row r="780">
      <c r="A780" s="99" t="inlineStr">
        <is>
          <t>- Road wheel R</t>
        </is>
      </c>
      <c r="B780" s="93" t="inlineStr">
        <is>
          <t>TNK-178</t>
        </is>
      </c>
      <c r="C780" s="93" t="inlineStr">
        <is>
          <t>Group</t>
        </is>
      </c>
      <c r="D780" s="93" t="inlineStr">
        <is>
          <t>TNK-121</t>
        </is>
      </c>
      <c r="E780" s="93" t="n">
        <v>3</v>
      </c>
      <c r="F780" s="54">
        <f>L780</f>
        <v/>
      </c>
      <c r="G780" s="54">
        <f>P780</f>
        <v/>
      </c>
      <c r="H780" s="54">
        <f>T780</f>
        <v/>
      </c>
      <c r="I780" s="81" t="n">
        <v>-0.707106829</v>
      </c>
      <c r="J780" s="81" t="n">
        <v>0</v>
      </c>
      <c r="K780" s="81" t="n">
        <v>0.7071067090000001</v>
      </c>
      <c r="L780" s="81" t="n">
        <v>-22.2828426</v>
      </c>
      <c r="M780" s="81" t="n">
        <v>0</v>
      </c>
      <c r="N780" s="81" t="n">
        <v>1</v>
      </c>
      <c r="O780" s="81" t="n">
        <v>0</v>
      </c>
      <c r="P780" s="81" t="n">
        <v>0.139999986</v>
      </c>
      <c r="Q780" s="81" t="n">
        <v>-0.7071067090000001</v>
      </c>
      <c r="R780" s="81" t="n">
        <v>0</v>
      </c>
      <c r="S780" s="81" t="n">
        <v>-0.707106829</v>
      </c>
      <c r="T780" s="81" t="n">
        <v>-14.7272072</v>
      </c>
      <c r="U780" s="80">
        <f>U775*'4 Transform Matrices'!Y781+V775*'4 Transform Matrices'!AC781+W775*'4 Transform Matrices'!AG781</f>
        <v/>
      </c>
      <c r="V780" s="80">
        <f>U775*'4 Transform Matrices'!Z781+V775*'4 Transform Matrices'!AD781+W775*'4 Transform Matrices'!AH781</f>
        <v/>
      </c>
      <c r="W780" s="80">
        <f>U775*'4 Transform Matrices'!AA781+V775*'4 Transform Matrices'!AE781+W775*'4 Transform Matrices'!AI781</f>
        <v/>
      </c>
      <c r="X780" s="80">
        <f>U775*'4 Transform Matrices'!AB781+V775*'4 Transform Matrices'!AF781+W775*'4 Transform Matrices'!AJ781+X775</f>
        <v/>
      </c>
      <c r="Y780" s="80">
        <f>Y775*'4 Transform Matrices'!Y781+Z775*'4 Transform Matrices'!AC781+AA775*'4 Transform Matrices'!AG781</f>
        <v/>
      </c>
      <c r="Z780" s="80">
        <f>Y775*'4 Transform Matrices'!Z781+Z775*'4 Transform Matrices'!AD781+AA775*'4 Transform Matrices'!AH781</f>
        <v/>
      </c>
      <c r="AA780" s="80">
        <f>Y775*'4 Transform Matrices'!AA781+Z775*'4 Transform Matrices'!AE781+AA775*'4 Transform Matrices'!AI781</f>
        <v/>
      </c>
      <c r="AB780" s="80">
        <f>Y775*'4 Transform Matrices'!AB781+Z775*'4 Transform Matrices'!AF781+AA775*'4 Transform Matrices'!AJ781+AB775</f>
        <v/>
      </c>
      <c r="AC780" s="80">
        <f>AC775*'4 Transform Matrices'!Y781+AD775*'4 Transform Matrices'!AC781+AE775*'4 Transform Matrices'!AG781</f>
        <v/>
      </c>
      <c r="AD780" s="80">
        <f>AC775*'4 Transform Matrices'!Z781+AD775*'4 Transform Matrices'!AD781+AE775*'4 Transform Matrices'!AH781</f>
        <v/>
      </c>
      <c r="AE780" s="80">
        <f>AC775*'4 Transform Matrices'!AA781+AD775*'4 Transform Matrices'!AE781+AE775*'4 Transform Matrices'!AI781</f>
        <v/>
      </c>
      <c r="AF780" s="80">
        <f>AC775*'4 Transform Matrices'!AB781+AD775*'4 Transform Matrices'!AF781+AE775*'4 Transform Matrices'!AJ781+AF775</f>
        <v/>
      </c>
      <c r="AG780" s="82">
        <f>MAX(ABS(I780-U780),ABS(J780-V780),ABS(K780-W780),ABS(L780-X780),ABS(M780-Y780),ABS(N780-Z780),ABS(O780-AA780),ABS(P780-AB780),ABS(Q780-AC780),ABS(R780-AD780),ABS(S780-AE780),ABS(T780-AF780))</f>
        <v/>
      </c>
      <c r="AI780" s="14" t="inlineStr">
        <is>
          <t>Spins with the track (angle = belt travel / radius)</t>
        </is>
      </c>
    </row>
    <row r="781">
      <c r="A781" s="99" t="inlineStr">
        <is>
          <t>- Road wheel R</t>
        </is>
      </c>
      <c r="B781" s="93" t="inlineStr">
        <is>
          <t>TNK-182</t>
        </is>
      </c>
      <c r="C781" s="93" t="inlineStr">
        <is>
          <t>Group</t>
        </is>
      </c>
      <c r="D781" s="93" t="inlineStr">
        <is>
          <t>TNK-121</t>
        </is>
      </c>
      <c r="E781" s="93" t="n">
        <v>3</v>
      </c>
      <c r="F781" s="54">
        <f>L781</f>
        <v/>
      </c>
      <c r="G781" s="54">
        <f>P781</f>
        <v/>
      </c>
      <c r="H781" s="54">
        <f>T781</f>
        <v/>
      </c>
      <c r="I781" s="81" t="n">
        <v>-0.707106829</v>
      </c>
      <c r="J781" s="81" t="n">
        <v>0</v>
      </c>
      <c r="K781" s="81" t="n">
        <v>0.7071067090000001</v>
      </c>
      <c r="L781" s="81" t="n">
        <v>-21.8232231</v>
      </c>
      <c r="M781" s="81" t="n">
        <v>0</v>
      </c>
      <c r="N781" s="81" t="n">
        <v>1</v>
      </c>
      <c r="O781" s="81" t="n">
        <v>0</v>
      </c>
      <c r="P781" s="81" t="n">
        <v>0.139999986</v>
      </c>
      <c r="Q781" s="81" t="n">
        <v>-0.7071067090000001</v>
      </c>
      <c r="R781" s="81" t="n">
        <v>0</v>
      </c>
      <c r="S781" s="81" t="n">
        <v>-0.707106829</v>
      </c>
      <c r="T781" s="81" t="n">
        <v>-14.2675886</v>
      </c>
      <c r="U781" s="80">
        <f>U775*'4 Transform Matrices'!Y782+V775*'4 Transform Matrices'!AC782+W775*'4 Transform Matrices'!AG782</f>
        <v/>
      </c>
      <c r="V781" s="80">
        <f>U775*'4 Transform Matrices'!Z782+V775*'4 Transform Matrices'!AD782+W775*'4 Transform Matrices'!AH782</f>
        <v/>
      </c>
      <c r="W781" s="80">
        <f>U775*'4 Transform Matrices'!AA782+V775*'4 Transform Matrices'!AE782+W775*'4 Transform Matrices'!AI782</f>
        <v/>
      </c>
      <c r="X781" s="80">
        <f>U775*'4 Transform Matrices'!AB782+V775*'4 Transform Matrices'!AF782+W775*'4 Transform Matrices'!AJ782+X775</f>
        <v/>
      </c>
      <c r="Y781" s="80">
        <f>Y775*'4 Transform Matrices'!Y782+Z775*'4 Transform Matrices'!AC782+AA775*'4 Transform Matrices'!AG782</f>
        <v/>
      </c>
      <c r="Z781" s="80">
        <f>Y775*'4 Transform Matrices'!Z782+Z775*'4 Transform Matrices'!AD782+AA775*'4 Transform Matrices'!AH782</f>
        <v/>
      </c>
      <c r="AA781" s="80">
        <f>Y775*'4 Transform Matrices'!AA782+Z775*'4 Transform Matrices'!AE782+AA775*'4 Transform Matrices'!AI782</f>
        <v/>
      </c>
      <c r="AB781" s="80">
        <f>Y775*'4 Transform Matrices'!AB782+Z775*'4 Transform Matrices'!AF782+AA775*'4 Transform Matrices'!AJ782+AB775</f>
        <v/>
      </c>
      <c r="AC781" s="80">
        <f>AC775*'4 Transform Matrices'!Y782+AD775*'4 Transform Matrices'!AC782+AE775*'4 Transform Matrices'!AG782</f>
        <v/>
      </c>
      <c r="AD781" s="80">
        <f>AC775*'4 Transform Matrices'!Z782+AD775*'4 Transform Matrices'!AD782+AE775*'4 Transform Matrices'!AH782</f>
        <v/>
      </c>
      <c r="AE781" s="80">
        <f>AC775*'4 Transform Matrices'!AA782+AD775*'4 Transform Matrices'!AE782+AE775*'4 Transform Matrices'!AI782</f>
        <v/>
      </c>
      <c r="AF781" s="80">
        <f>AC775*'4 Transform Matrices'!AB782+AD775*'4 Transform Matrices'!AF782+AE775*'4 Transform Matrices'!AJ782+AF775</f>
        <v/>
      </c>
      <c r="AG781" s="82">
        <f>MAX(ABS(I781-U781),ABS(J781-V781),ABS(K781-W781),ABS(L781-X781),ABS(M781-Y781),ABS(N781-Z781),ABS(O781-AA781),ABS(P781-AB781),ABS(Q781-AC781),ABS(R781-AD781),ABS(S781-AE781),ABS(T781-AF781))</f>
        <v/>
      </c>
      <c r="AI781" s="14" t="inlineStr">
        <is>
          <t>Spins with the track (angle = belt travel / radius)</t>
        </is>
      </c>
    </row>
    <row r="782">
      <c r="A782" s="99" t="inlineStr">
        <is>
          <t>- Road wheel R</t>
        </is>
      </c>
      <c r="B782" s="93" t="inlineStr">
        <is>
          <t>TNK-186</t>
        </is>
      </c>
      <c r="C782" s="93" t="inlineStr">
        <is>
          <t>Group</t>
        </is>
      </c>
      <c r="D782" s="93" t="inlineStr">
        <is>
          <t>TNK-121</t>
        </is>
      </c>
      <c r="E782" s="93" t="n">
        <v>3</v>
      </c>
      <c r="F782" s="54">
        <f>L782</f>
        <v/>
      </c>
      <c r="G782" s="54">
        <f>P782</f>
        <v/>
      </c>
      <c r="H782" s="54">
        <f>T782</f>
        <v/>
      </c>
      <c r="I782" s="81" t="n">
        <v>-0.707106829</v>
      </c>
      <c r="J782" s="81" t="n">
        <v>0</v>
      </c>
      <c r="K782" s="81" t="n">
        <v>0.7071067090000001</v>
      </c>
      <c r="L782" s="81" t="n">
        <v>-21.3636036</v>
      </c>
      <c r="M782" s="81" t="n">
        <v>0</v>
      </c>
      <c r="N782" s="81" t="n">
        <v>1</v>
      </c>
      <c r="O782" s="81" t="n">
        <v>0</v>
      </c>
      <c r="P782" s="81" t="n">
        <v>0.139999986</v>
      </c>
      <c r="Q782" s="81" t="n">
        <v>-0.7071067090000001</v>
      </c>
      <c r="R782" s="81" t="n">
        <v>0</v>
      </c>
      <c r="S782" s="81" t="n">
        <v>-0.707106829</v>
      </c>
      <c r="T782" s="81" t="n">
        <v>-13.8079691</v>
      </c>
      <c r="U782" s="80">
        <f>U775*'4 Transform Matrices'!Y783+V775*'4 Transform Matrices'!AC783+W775*'4 Transform Matrices'!AG783</f>
        <v/>
      </c>
      <c r="V782" s="80">
        <f>U775*'4 Transform Matrices'!Z783+V775*'4 Transform Matrices'!AD783+W775*'4 Transform Matrices'!AH783</f>
        <v/>
      </c>
      <c r="W782" s="80">
        <f>U775*'4 Transform Matrices'!AA783+V775*'4 Transform Matrices'!AE783+W775*'4 Transform Matrices'!AI783</f>
        <v/>
      </c>
      <c r="X782" s="80">
        <f>U775*'4 Transform Matrices'!AB783+V775*'4 Transform Matrices'!AF783+W775*'4 Transform Matrices'!AJ783+X775</f>
        <v/>
      </c>
      <c r="Y782" s="80">
        <f>Y775*'4 Transform Matrices'!Y783+Z775*'4 Transform Matrices'!AC783+AA775*'4 Transform Matrices'!AG783</f>
        <v/>
      </c>
      <c r="Z782" s="80">
        <f>Y775*'4 Transform Matrices'!Z783+Z775*'4 Transform Matrices'!AD783+AA775*'4 Transform Matrices'!AH783</f>
        <v/>
      </c>
      <c r="AA782" s="80">
        <f>Y775*'4 Transform Matrices'!AA783+Z775*'4 Transform Matrices'!AE783+AA775*'4 Transform Matrices'!AI783</f>
        <v/>
      </c>
      <c r="AB782" s="80">
        <f>Y775*'4 Transform Matrices'!AB783+Z775*'4 Transform Matrices'!AF783+AA775*'4 Transform Matrices'!AJ783+AB775</f>
        <v/>
      </c>
      <c r="AC782" s="80">
        <f>AC775*'4 Transform Matrices'!Y783+AD775*'4 Transform Matrices'!AC783+AE775*'4 Transform Matrices'!AG783</f>
        <v/>
      </c>
      <c r="AD782" s="80">
        <f>AC775*'4 Transform Matrices'!Z783+AD775*'4 Transform Matrices'!AD783+AE775*'4 Transform Matrices'!AH783</f>
        <v/>
      </c>
      <c r="AE782" s="80">
        <f>AC775*'4 Transform Matrices'!AA783+AD775*'4 Transform Matrices'!AE783+AE775*'4 Transform Matrices'!AI783</f>
        <v/>
      </c>
      <c r="AF782" s="80">
        <f>AC775*'4 Transform Matrices'!AB783+AD775*'4 Transform Matrices'!AF783+AE775*'4 Transform Matrices'!AJ783+AF775</f>
        <v/>
      </c>
      <c r="AG782" s="82">
        <f>MAX(ABS(I782-U782),ABS(J782-V782),ABS(K782-W782),ABS(L782-X782),ABS(M782-Y782),ABS(N782-Z782),ABS(O782-AA782),ABS(P782-AB782),ABS(Q782-AC782),ABS(R782-AD782),ABS(S782-AE782),ABS(T782-AF782))</f>
        <v/>
      </c>
      <c r="AI782" s="14" t="inlineStr">
        <is>
          <t>Spins with the track (angle = belt travel / radius)</t>
        </is>
      </c>
    </row>
    <row r="783">
      <c r="A783" s="99" t="inlineStr">
        <is>
          <t>- Drive sprocket R</t>
        </is>
      </c>
      <c r="B783" s="93" t="inlineStr">
        <is>
          <t>TNK-190</t>
        </is>
      </c>
      <c r="C783" s="93" t="inlineStr">
        <is>
          <t>Group</t>
        </is>
      </c>
      <c r="D783" s="93" t="inlineStr">
        <is>
          <t>TNK-121</t>
        </is>
      </c>
      <c r="E783" s="93" t="n">
        <v>3</v>
      </c>
      <c r="F783" s="54">
        <f>L783</f>
        <v/>
      </c>
      <c r="G783" s="54">
        <f>P783</f>
        <v/>
      </c>
      <c r="H783" s="54">
        <f>T783</f>
        <v/>
      </c>
      <c r="I783" s="81" t="n">
        <v>-0.707106829</v>
      </c>
      <c r="J783" s="81" t="n">
        <v>0</v>
      </c>
      <c r="K783" s="81" t="n">
        <v>0.7071067090000001</v>
      </c>
      <c r="L783" s="81" t="n">
        <v>-24.7577152</v>
      </c>
      <c r="M783" s="81" t="n">
        <v>0</v>
      </c>
      <c r="N783" s="81" t="n">
        <v>1</v>
      </c>
      <c r="O783" s="81" t="n">
        <v>0</v>
      </c>
      <c r="P783" s="81" t="n">
        <v>0.25</v>
      </c>
      <c r="Q783" s="81" t="n">
        <v>-0.7071067090000001</v>
      </c>
      <c r="R783" s="81" t="n">
        <v>0</v>
      </c>
      <c r="S783" s="81" t="n">
        <v>-0.707106829</v>
      </c>
      <c r="T783" s="81" t="n">
        <v>-17.2020817</v>
      </c>
      <c r="U783" s="80">
        <f>U775*'4 Transform Matrices'!Y784+V775*'4 Transform Matrices'!AC784+W775*'4 Transform Matrices'!AG784</f>
        <v/>
      </c>
      <c r="V783" s="80">
        <f>U775*'4 Transform Matrices'!Z784+V775*'4 Transform Matrices'!AD784+W775*'4 Transform Matrices'!AH784</f>
        <v/>
      </c>
      <c r="W783" s="80">
        <f>U775*'4 Transform Matrices'!AA784+V775*'4 Transform Matrices'!AE784+W775*'4 Transform Matrices'!AI784</f>
        <v/>
      </c>
      <c r="X783" s="80">
        <f>U775*'4 Transform Matrices'!AB784+V775*'4 Transform Matrices'!AF784+W775*'4 Transform Matrices'!AJ784+X775</f>
        <v/>
      </c>
      <c r="Y783" s="80">
        <f>Y775*'4 Transform Matrices'!Y784+Z775*'4 Transform Matrices'!AC784+AA775*'4 Transform Matrices'!AG784</f>
        <v/>
      </c>
      <c r="Z783" s="80">
        <f>Y775*'4 Transform Matrices'!Z784+Z775*'4 Transform Matrices'!AD784+AA775*'4 Transform Matrices'!AH784</f>
        <v/>
      </c>
      <c r="AA783" s="80">
        <f>Y775*'4 Transform Matrices'!AA784+Z775*'4 Transform Matrices'!AE784+AA775*'4 Transform Matrices'!AI784</f>
        <v/>
      </c>
      <c r="AB783" s="80">
        <f>Y775*'4 Transform Matrices'!AB784+Z775*'4 Transform Matrices'!AF784+AA775*'4 Transform Matrices'!AJ784+AB775</f>
        <v/>
      </c>
      <c r="AC783" s="80">
        <f>AC775*'4 Transform Matrices'!Y784+AD775*'4 Transform Matrices'!AC784+AE775*'4 Transform Matrices'!AG784</f>
        <v/>
      </c>
      <c r="AD783" s="80">
        <f>AC775*'4 Transform Matrices'!Z784+AD775*'4 Transform Matrices'!AD784+AE775*'4 Transform Matrices'!AH784</f>
        <v/>
      </c>
      <c r="AE783" s="80">
        <f>AC775*'4 Transform Matrices'!AA784+AD775*'4 Transform Matrices'!AE784+AE775*'4 Transform Matrices'!AI784</f>
        <v/>
      </c>
      <c r="AF783" s="80">
        <f>AC775*'4 Transform Matrices'!AB784+AD775*'4 Transform Matrices'!AF784+AE775*'4 Transform Matrices'!AJ784+AF775</f>
        <v/>
      </c>
      <c r="AG783" s="82">
        <f>MAX(ABS(I783-U783),ABS(J783-V783),ABS(K783-W783),ABS(L783-X783),ABS(M783-Y783),ABS(N783-Z783),ABS(O783-AA783),ABS(P783-AB783),ABS(Q783-AC783),ABS(R783-AD783),ABS(S783-AE783),ABS(T783-AF783))</f>
        <v/>
      </c>
      <c r="AI783" s="14" t="inlineStr">
        <is>
          <t>Spins with the track (angle = belt travel / radius)</t>
        </is>
      </c>
    </row>
    <row r="784">
      <c r="A784" s="99" t="inlineStr">
        <is>
          <t>- Idler R</t>
        </is>
      </c>
      <c r="B784" s="93" t="inlineStr">
        <is>
          <t>TNK-194</t>
        </is>
      </c>
      <c r="C784" s="93" t="inlineStr">
        <is>
          <t>Group</t>
        </is>
      </c>
      <c r="D784" s="93" t="inlineStr">
        <is>
          <t>TNK-121</t>
        </is>
      </c>
      <c r="E784" s="93" t="n">
        <v>3</v>
      </c>
      <c r="F784" s="54">
        <f>L784</f>
        <v/>
      </c>
      <c r="G784" s="54">
        <f>P784</f>
        <v/>
      </c>
      <c r="H784" s="54">
        <f>T784</f>
        <v/>
      </c>
      <c r="I784" s="81" t="n">
        <v>-0.707106829</v>
      </c>
      <c r="J784" s="81" t="n">
        <v>0</v>
      </c>
      <c r="K784" s="81" t="n">
        <v>0.7071067090000001</v>
      </c>
      <c r="L784" s="81" t="n">
        <v>-20.7979183</v>
      </c>
      <c r="M784" s="81" t="n">
        <v>0</v>
      </c>
      <c r="N784" s="81" t="n">
        <v>1</v>
      </c>
      <c r="O784" s="81" t="n">
        <v>0</v>
      </c>
      <c r="P784" s="81" t="n">
        <v>0.25</v>
      </c>
      <c r="Q784" s="81" t="n">
        <v>-0.7071067090000001</v>
      </c>
      <c r="R784" s="81" t="n">
        <v>0</v>
      </c>
      <c r="S784" s="81" t="n">
        <v>-0.707106829</v>
      </c>
      <c r="T784" s="81" t="n">
        <v>-13.2422829</v>
      </c>
      <c r="U784" s="80">
        <f>U775*'4 Transform Matrices'!Y785+V775*'4 Transform Matrices'!AC785+W775*'4 Transform Matrices'!AG785</f>
        <v/>
      </c>
      <c r="V784" s="80">
        <f>U775*'4 Transform Matrices'!Z785+V775*'4 Transform Matrices'!AD785+W775*'4 Transform Matrices'!AH785</f>
        <v/>
      </c>
      <c r="W784" s="80">
        <f>U775*'4 Transform Matrices'!AA785+V775*'4 Transform Matrices'!AE785+W775*'4 Transform Matrices'!AI785</f>
        <v/>
      </c>
      <c r="X784" s="80">
        <f>U775*'4 Transform Matrices'!AB785+V775*'4 Transform Matrices'!AF785+W775*'4 Transform Matrices'!AJ785+X775</f>
        <v/>
      </c>
      <c r="Y784" s="80">
        <f>Y775*'4 Transform Matrices'!Y785+Z775*'4 Transform Matrices'!AC785+AA775*'4 Transform Matrices'!AG785</f>
        <v/>
      </c>
      <c r="Z784" s="80">
        <f>Y775*'4 Transform Matrices'!Z785+Z775*'4 Transform Matrices'!AD785+AA775*'4 Transform Matrices'!AH785</f>
        <v/>
      </c>
      <c r="AA784" s="80">
        <f>Y775*'4 Transform Matrices'!AA785+Z775*'4 Transform Matrices'!AE785+AA775*'4 Transform Matrices'!AI785</f>
        <v/>
      </c>
      <c r="AB784" s="80">
        <f>Y775*'4 Transform Matrices'!AB785+Z775*'4 Transform Matrices'!AF785+AA775*'4 Transform Matrices'!AJ785+AB775</f>
        <v/>
      </c>
      <c r="AC784" s="80">
        <f>AC775*'4 Transform Matrices'!Y785+AD775*'4 Transform Matrices'!AC785+AE775*'4 Transform Matrices'!AG785</f>
        <v/>
      </c>
      <c r="AD784" s="80">
        <f>AC775*'4 Transform Matrices'!Z785+AD775*'4 Transform Matrices'!AD785+AE775*'4 Transform Matrices'!AH785</f>
        <v/>
      </c>
      <c r="AE784" s="80">
        <f>AC775*'4 Transform Matrices'!AA785+AD775*'4 Transform Matrices'!AE785+AE775*'4 Transform Matrices'!AI785</f>
        <v/>
      </c>
      <c r="AF784" s="80">
        <f>AC775*'4 Transform Matrices'!AB785+AD775*'4 Transform Matrices'!AF785+AE775*'4 Transform Matrices'!AJ785+AF775</f>
        <v/>
      </c>
      <c r="AG784" s="82">
        <f>MAX(ABS(I784-U784),ABS(J784-V784),ABS(K784-W784),ABS(L784-X784),ABS(M784-Y784),ABS(N784-Z784),ABS(O784-AA784),ABS(P784-AB784),ABS(Q784-AC784),ABS(R784-AD784),ABS(S784-AE784),ABS(T784-AF784))</f>
        <v/>
      </c>
      <c r="AI784" s="14" t="inlineStr">
        <is>
          <t>Spins with the track (angle = belt travel / radius)</t>
        </is>
      </c>
    </row>
    <row r="785">
      <c r="A785" s="92" t="inlineStr">
        <is>
          <t>- Turret yaw</t>
        </is>
      </c>
      <c r="B785" s="93" t="inlineStr">
        <is>
          <t>TNK-201</t>
        </is>
      </c>
      <c r="C785" s="93" t="inlineStr">
        <is>
          <t>Group</t>
        </is>
      </c>
      <c r="D785" s="93" t="inlineStr">
        <is>
          <t>TNK-01</t>
        </is>
      </c>
      <c r="E785" s="93" t="n">
        <v>2</v>
      </c>
      <c r="F785" s="54">
        <f>L785</f>
        <v/>
      </c>
      <c r="G785" s="54">
        <f>P785</f>
        <v/>
      </c>
      <c r="H785" s="54">
        <f>T785</f>
        <v/>
      </c>
      <c r="I785" s="81" t="n">
        <v>0.707106769</v>
      </c>
      <c r="J785" s="81" t="n">
        <v>0</v>
      </c>
      <c r="K785" s="81" t="n">
        <v>0.707106769</v>
      </c>
      <c r="L785" s="81" t="n">
        <v>-22.1060658</v>
      </c>
      <c r="M785" s="81" t="n">
        <v>0</v>
      </c>
      <c r="N785" s="81" t="n">
        <v>1</v>
      </c>
      <c r="O785" s="81" t="n">
        <v>0</v>
      </c>
      <c r="P785" s="81" t="n">
        <v>1.11999989</v>
      </c>
      <c r="Q785" s="81" t="n">
        <v>-0.707106769</v>
      </c>
      <c r="R785" s="81" t="n">
        <v>0</v>
      </c>
      <c r="S785" s="81" t="n">
        <v>0.707106769</v>
      </c>
      <c r="T785" s="81" t="n">
        <v>-16.1060658</v>
      </c>
      <c r="U785" s="80">
        <f>U684*'4 Transform Matrices'!Y786+V684*'4 Transform Matrices'!AC786+W684*'4 Transform Matrices'!AG786</f>
        <v/>
      </c>
      <c r="V785" s="80">
        <f>U684*'4 Transform Matrices'!Z786+V684*'4 Transform Matrices'!AD786+W684*'4 Transform Matrices'!AH786</f>
        <v/>
      </c>
      <c r="W785" s="80">
        <f>U684*'4 Transform Matrices'!AA786+V684*'4 Transform Matrices'!AE786+W684*'4 Transform Matrices'!AI786</f>
        <v/>
      </c>
      <c r="X785" s="80">
        <f>U684*'4 Transform Matrices'!AB786+V684*'4 Transform Matrices'!AF786+W684*'4 Transform Matrices'!AJ786+X684</f>
        <v/>
      </c>
      <c r="Y785" s="80">
        <f>Y684*'4 Transform Matrices'!Y786+Z684*'4 Transform Matrices'!AC786+AA684*'4 Transform Matrices'!AG786</f>
        <v/>
      </c>
      <c r="Z785" s="80">
        <f>Y684*'4 Transform Matrices'!Z786+Z684*'4 Transform Matrices'!AD786+AA684*'4 Transform Matrices'!AH786</f>
        <v/>
      </c>
      <c r="AA785" s="80">
        <f>Y684*'4 Transform Matrices'!AA786+Z684*'4 Transform Matrices'!AE786+AA684*'4 Transform Matrices'!AI786</f>
        <v/>
      </c>
      <c r="AB785" s="80">
        <f>Y684*'4 Transform Matrices'!AB786+Z684*'4 Transform Matrices'!AF786+AA684*'4 Transform Matrices'!AJ786+AB684</f>
        <v/>
      </c>
      <c r="AC785" s="80">
        <f>AC684*'4 Transform Matrices'!Y786+AD684*'4 Transform Matrices'!AC786+AE684*'4 Transform Matrices'!AG786</f>
        <v/>
      </c>
      <c r="AD785" s="80">
        <f>AC684*'4 Transform Matrices'!Z786+AD684*'4 Transform Matrices'!AD786+AE684*'4 Transform Matrices'!AH786</f>
        <v/>
      </c>
      <c r="AE785" s="80">
        <f>AC684*'4 Transform Matrices'!AA786+AD684*'4 Transform Matrices'!AE786+AE684*'4 Transform Matrices'!AI786</f>
        <v/>
      </c>
      <c r="AF785" s="80">
        <f>AC684*'4 Transform Matrices'!AB786+AD684*'4 Transform Matrices'!AF786+AE684*'4 Transform Matrices'!AJ786+AF684</f>
        <v/>
      </c>
      <c r="AG785" s="82">
        <f>MAX(ABS(I785-U785),ABS(J785-V785),ABS(K785-W785),ABS(L785-X785),ABS(M785-Y785),ABS(N785-Z785),ABS(O785-AA785),ABS(P785-AB785),ABS(Q785-AC785),ABS(R785-AD785),ABS(S785-AE785),ABS(T785-AF785))</f>
        <v/>
      </c>
      <c r="AI785" s="14" t="inlineStr">
        <is>
          <t>Stabilised: the turret's world yaw is held while the hull turns; slews 40 deg/s</t>
        </is>
      </c>
    </row>
    <row r="786">
      <c r="A786" s="99" t="inlineStr">
        <is>
          <t>- MG ring</t>
        </is>
      </c>
      <c r="B786" s="93" t="inlineStr">
        <is>
          <t>TNK-223</t>
        </is>
      </c>
      <c r="C786" s="93" t="inlineStr">
        <is>
          <t>Group</t>
        </is>
      </c>
      <c r="D786" s="93" t="inlineStr">
        <is>
          <t>TNK-201</t>
        </is>
      </c>
      <c r="E786" s="93" t="n">
        <v>3</v>
      </c>
      <c r="F786" s="54">
        <f>L786</f>
        <v/>
      </c>
      <c r="G786" s="54">
        <f>P786</f>
        <v/>
      </c>
      <c r="H786" s="54">
        <f>T786</f>
        <v/>
      </c>
      <c r="I786" s="81" t="n">
        <v>0.707106769</v>
      </c>
      <c r="J786" s="81" t="n">
        <v>0</v>
      </c>
      <c r="K786" s="81" t="n">
        <v>0.707106769</v>
      </c>
      <c r="L786" s="81" t="n">
        <v>-22.0353546</v>
      </c>
      <c r="M786" s="81" t="n">
        <v>0</v>
      </c>
      <c r="N786" s="81" t="n">
        <v>1</v>
      </c>
      <c r="O786" s="81" t="n">
        <v>0</v>
      </c>
      <c r="P786" s="81" t="n">
        <v>2.0999999</v>
      </c>
      <c r="Q786" s="81" t="n">
        <v>-0.707106769</v>
      </c>
      <c r="R786" s="81" t="n">
        <v>0</v>
      </c>
      <c r="S786" s="81" t="n">
        <v>0.707106769</v>
      </c>
      <c r="T786" s="81" t="n">
        <v>-16.9545937</v>
      </c>
      <c r="U786" s="80">
        <f>U785*'4 Transform Matrices'!Y787+V785*'4 Transform Matrices'!AC787+W785*'4 Transform Matrices'!AG787</f>
        <v/>
      </c>
      <c r="V786" s="80">
        <f>U785*'4 Transform Matrices'!Z787+V785*'4 Transform Matrices'!AD787+W785*'4 Transform Matrices'!AH787</f>
        <v/>
      </c>
      <c r="W786" s="80">
        <f>U785*'4 Transform Matrices'!AA787+V785*'4 Transform Matrices'!AE787+W785*'4 Transform Matrices'!AI787</f>
        <v/>
      </c>
      <c r="X786" s="80">
        <f>U785*'4 Transform Matrices'!AB787+V785*'4 Transform Matrices'!AF787+W785*'4 Transform Matrices'!AJ787+X785</f>
        <v/>
      </c>
      <c r="Y786" s="80">
        <f>Y785*'4 Transform Matrices'!Y787+Z785*'4 Transform Matrices'!AC787+AA785*'4 Transform Matrices'!AG787</f>
        <v/>
      </c>
      <c r="Z786" s="80">
        <f>Y785*'4 Transform Matrices'!Z787+Z785*'4 Transform Matrices'!AD787+AA785*'4 Transform Matrices'!AH787</f>
        <v/>
      </c>
      <c r="AA786" s="80">
        <f>Y785*'4 Transform Matrices'!AA787+Z785*'4 Transform Matrices'!AE787+AA785*'4 Transform Matrices'!AI787</f>
        <v/>
      </c>
      <c r="AB786" s="80">
        <f>Y785*'4 Transform Matrices'!AB787+Z785*'4 Transform Matrices'!AF787+AA785*'4 Transform Matrices'!AJ787+AB785</f>
        <v/>
      </c>
      <c r="AC786" s="80">
        <f>AC785*'4 Transform Matrices'!Y787+AD785*'4 Transform Matrices'!AC787+AE785*'4 Transform Matrices'!AG787</f>
        <v/>
      </c>
      <c r="AD786" s="80">
        <f>AC785*'4 Transform Matrices'!Z787+AD785*'4 Transform Matrices'!AD787+AE785*'4 Transform Matrices'!AH787</f>
        <v/>
      </c>
      <c r="AE786" s="80">
        <f>AC785*'4 Transform Matrices'!AA787+AD785*'4 Transform Matrices'!AE787+AE785*'4 Transform Matrices'!AI787</f>
        <v/>
      </c>
      <c r="AF786" s="80">
        <f>AC785*'4 Transform Matrices'!AB787+AD785*'4 Transform Matrices'!AF787+AE785*'4 Transform Matrices'!AJ787+AF785</f>
        <v/>
      </c>
      <c r="AG786" s="82">
        <f>MAX(ABS(I786-U786),ABS(J786-V786),ABS(K786-W786),ABS(L786-X786),ABS(M786-Y786),ABS(N786-Z786),ABS(O786-AA786),ABS(P786-AB786),ABS(Q786-AC786),ABS(R786-AD786),ABS(S786-AE786),ABS(T786-AF786))</f>
        <v/>
      </c>
      <c r="AI786" s="14" t="inlineStr">
        <is>
          <t>Slews after the aim direction (90 deg/s), sweeps while idle</t>
        </is>
      </c>
    </row>
    <row r="787">
      <c r="A787" s="100" t="inlineStr">
        <is>
          <t>- MG elevation</t>
        </is>
      </c>
      <c r="B787" s="93" t="inlineStr">
        <is>
          <t>TNK-225</t>
        </is>
      </c>
      <c r="C787" s="93" t="inlineStr">
        <is>
          <t>Group</t>
        </is>
      </c>
      <c r="D787" s="93" t="inlineStr">
        <is>
          <t>TNK-223</t>
        </is>
      </c>
      <c r="E787" s="93" t="n">
        <v>4</v>
      </c>
      <c r="F787" s="54">
        <f>L787</f>
        <v/>
      </c>
      <c r="G787" s="54">
        <f>P787</f>
        <v/>
      </c>
      <c r="H787" s="54">
        <f>T787</f>
        <v/>
      </c>
      <c r="I787" s="81" t="n">
        <v>0.707106769</v>
      </c>
      <c r="J787" s="81" t="n">
        <v>0</v>
      </c>
      <c r="K787" s="81" t="n">
        <v>0.707106769</v>
      </c>
      <c r="L787" s="81" t="n">
        <v>-22.0353546</v>
      </c>
      <c r="M787" s="81" t="n">
        <v>0</v>
      </c>
      <c r="N787" s="81" t="n">
        <v>1</v>
      </c>
      <c r="O787" s="81" t="n">
        <v>0</v>
      </c>
      <c r="P787" s="81" t="n">
        <v>2.19999981</v>
      </c>
      <c r="Q787" s="81" t="n">
        <v>-0.707106769</v>
      </c>
      <c r="R787" s="81" t="n">
        <v>0</v>
      </c>
      <c r="S787" s="81" t="n">
        <v>0.707106769</v>
      </c>
      <c r="T787" s="81" t="n">
        <v>-16.9545937</v>
      </c>
      <c r="U787" s="80">
        <f>U786*'4 Transform Matrices'!Y788+V786*'4 Transform Matrices'!AC788+W786*'4 Transform Matrices'!AG788</f>
        <v/>
      </c>
      <c r="V787" s="80">
        <f>U786*'4 Transform Matrices'!Z788+V786*'4 Transform Matrices'!AD788+W786*'4 Transform Matrices'!AH788</f>
        <v/>
      </c>
      <c r="W787" s="80">
        <f>U786*'4 Transform Matrices'!AA788+V786*'4 Transform Matrices'!AE788+W786*'4 Transform Matrices'!AI788</f>
        <v/>
      </c>
      <c r="X787" s="80">
        <f>U786*'4 Transform Matrices'!AB788+V786*'4 Transform Matrices'!AF788+W786*'4 Transform Matrices'!AJ788+X786</f>
        <v/>
      </c>
      <c r="Y787" s="80">
        <f>Y786*'4 Transform Matrices'!Y788+Z786*'4 Transform Matrices'!AC788+AA786*'4 Transform Matrices'!AG788</f>
        <v/>
      </c>
      <c r="Z787" s="80">
        <f>Y786*'4 Transform Matrices'!Z788+Z786*'4 Transform Matrices'!AD788+AA786*'4 Transform Matrices'!AH788</f>
        <v/>
      </c>
      <c r="AA787" s="80">
        <f>Y786*'4 Transform Matrices'!AA788+Z786*'4 Transform Matrices'!AE788+AA786*'4 Transform Matrices'!AI788</f>
        <v/>
      </c>
      <c r="AB787" s="80">
        <f>Y786*'4 Transform Matrices'!AB788+Z786*'4 Transform Matrices'!AF788+AA786*'4 Transform Matrices'!AJ788+AB786</f>
        <v/>
      </c>
      <c r="AC787" s="80">
        <f>AC786*'4 Transform Matrices'!Y788+AD786*'4 Transform Matrices'!AC788+AE786*'4 Transform Matrices'!AG788</f>
        <v/>
      </c>
      <c r="AD787" s="80">
        <f>AC786*'4 Transform Matrices'!Z788+AD786*'4 Transform Matrices'!AD788+AE786*'4 Transform Matrices'!AH788</f>
        <v/>
      </c>
      <c r="AE787" s="80">
        <f>AC786*'4 Transform Matrices'!AA788+AD786*'4 Transform Matrices'!AE788+AE786*'4 Transform Matrices'!AI788</f>
        <v/>
      </c>
      <c r="AF787" s="80">
        <f>AC786*'4 Transform Matrices'!AB788+AD786*'4 Transform Matrices'!AF788+AE786*'4 Transform Matrices'!AJ788+AF786</f>
        <v/>
      </c>
      <c r="AG787" s="82">
        <f>MAX(ABS(I787-U787),ABS(J787-V787),ABS(K787-W787),ABS(L787-X787),ABS(M787-Y787),ABS(N787-Z787),ABS(O787-AA787),ABS(P787-AB787),ABS(Q787-AC787),ABS(R787-AD787),ABS(S787-AE787),ABS(T787-AF787))</f>
        <v/>
      </c>
      <c r="AI787" s="14" t="inlineStr">
        <is>
          <t>Follows the main gun elevation</t>
        </is>
      </c>
    </row>
    <row r="788">
      <c r="A788" s="99" t="inlineStr">
        <is>
          <t>- Antenna A pivot</t>
        </is>
      </c>
      <c r="B788" s="93" t="inlineStr">
        <is>
          <t>TNK-241</t>
        </is>
      </c>
      <c r="C788" s="93" t="inlineStr">
        <is>
          <t>Group</t>
        </is>
      </c>
      <c r="D788" s="93" t="inlineStr">
        <is>
          <t>TNK-201</t>
        </is>
      </c>
      <c r="E788" s="93" t="n">
        <v>3</v>
      </c>
      <c r="F788" s="54">
        <f>L788</f>
        <v/>
      </c>
      <c r="G788" s="54">
        <f>P788</f>
        <v/>
      </c>
      <c r="H788" s="54">
        <f>T788</f>
        <v/>
      </c>
      <c r="I788" s="81" t="n">
        <v>0.707106769</v>
      </c>
      <c r="J788" s="81" t="n">
        <v>0</v>
      </c>
      <c r="K788" s="81" t="n">
        <v>0.707106769</v>
      </c>
      <c r="L788" s="81" t="n">
        <v>-24.1566753</v>
      </c>
      <c r="M788" s="81" t="n">
        <v>0</v>
      </c>
      <c r="N788" s="81" t="n">
        <v>1</v>
      </c>
      <c r="O788" s="81" t="n">
        <v>0</v>
      </c>
      <c r="P788" s="81" t="n">
        <v>1.89999986</v>
      </c>
      <c r="Q788" s="81" t="n">
        <v>-0.707106769</v>
      </c>
      <c r="R788" s="81" t="n">
        <v>0</v>
      </c>
      <c r="S788" s="81" t="n">
        <v>0.707106769</v>
      </c>
      <c r="T788" s="81" t="n">
        <v>-16.8838825</v>
      </c>
      <c r="U788" s="80">
        <f>U785*'4 Transform Matrices'!Y789+V785*'4 Transform Matrices'!AC789+W785*'4 Transform Matrices'!AG789</f>
        <v/>
      </c>
      <c r="V788" s="80">
        <f>U785*'4 Transform Matrices'!Z789+V785*'4 Transform Matrices'!AD789+W785*'4 Transform Matrices'!AH789</f>
        <v/>
      </c>
      <c r="W788" s="80">
        <f>U785*'4 Transform Matrices'!AA789+V785*'4 Transform Matrices'!AE789+W785*'4 Transform Matrices'!AI789</f>
        <v/>
      </c>
      <c r="X788" s="80">
        <f>U785*'4 Transform Matrices'!AB789+V785*'4 Transform Matrices'!AF789+W785*'4 Transform Matrices'!AJ789+X785</f>
        <v/>
      </c>
      <c r="Y788" s="80">
        <f>Y785*'4 Transform Matrices'!Y789+Z785*'4 Transform Matrices'!AC789+AA785*'4 Transform Matrices'!AG789</f>
        <v/>
      </c>
      <c r="Z788" s="80">
        <f>Y785*'4 Transform Matrices'!Z789+Z785*'4 Transform Matrices'!AD789+AA785*'4 Transform Matrices'!AH789</f>
        <v/>
      </c>
      <c r="AA788" s="80">
        <f>Y785*'4 Transform Matrices'!AA789+Z785*'4 Transform Matrices'!AE789+AA785*'4 Transform Matrices'!AI789</f>
        <v/>
      </c>
      <c r="AB788" s="80">
        <f>Y785*'4 Transform Matrices'!AB789+Z785*'4 Transform Matrices'!AF789+AA785*'4 Transform Matrices'!AJ789+AB785</f>
        <v/>
      </c>
      <c r="AC788" s="80">
        <f>AC785*'4 Transform Matrices'!Y789+AD785*'4 Transform Matrices'!AC789+AE785*'4 Transform Matrices'!AG789</f>
        <v/>
      </c>
      <c r="AD788" s="80">
        <f>AC785*'4 Transform Matrices'!Z789+AD785*'4 Transform Matrices'!AD789+AE785*'4 Transform Matrices'!AH789</f>
        <v/>
      </c>
      <c r="AE788" s="80">
        <f>AC785*'4 Transform Matrices'!AA789+AD785*'4 Transform Matrices'!AE789+AE785*'4 Transform Matrices'!AI789</f>
        <v/>
      </c>
      <c r="AF788" s="80">
        <f>AC785*'4 Transform Matrices'!AB789+AD785*'4 Transform Matrices'!AF789+AE785*'4 Transform Matrices'!AJ789+AF785</f>
        <v/>
      </c>
      <c r="AG788" s="82">
        <f>MAX(ABS(I788-U788),ABS(J788-V788),ABS(K788-W788),ABS(L788-X788),ABS(M788-Y788),ABS(N788-Z788),ABS(O788-AA788),ABS(P788-AB788),ABS(Q788-AC788),ABS(R788-AD788),ABS(S788-AE788),ABS(T788-AF788))</f>
        <v/>
      </c>
      <c r="AI788" s="14" t="inlineStr">
        <is>
          <t>Bends opposite to the acceleration (damped spring), small wind flutter</t>
        </is>
      </c>
    </row>
    <row r="789">
      <c r="A789" s="99" t="inlineStr">
        <is>
          <t>- Antenna B pivot</t>
        </is>
      </c>
      <c r="B789" s="93" t="inlineStr">
        <is>
          <t>TNK-244</t>
        </is>
      </c>
      <c r="C789" s="93" t="inlineStr">
        <is>
          <t>Group</t>
        </is>
      </c>
      <c r="D789" s="93" t="inlineStr">
        <is>
          <t>TNK-201</t>
        </is>
      </c>
      <c r="E789" s="93" t="n">
        <v>3</v>
      </c>
      <c r="F789" s="54">
        <f>L789</f>
        <v/>
      </c>
      <c r="G789" s="54">
        <f>P789</f>
        <v/>
      </c>
      <c r="H789" s="54">
        <f>T789</f>
        <v/>
      </c>
      <c r="I789" s="81" t="n">
        <v>0.707106769</v>
      </c>
      <c r="J789" s="81" t="n">
        <v>0</v>
      </c>
      <c r="K789" s="81" t="n">
        <v>0.707106769</v>
      </c>
      <c r="L789" s="81" t="n">
        <v>-23.0253048</v>
      </c>
      <c r="M789" s="81" t="n">
        <v>0</v>
      </c>
      <c r="N789" s="81" t="n">
        <v>1</v>
      </c>
      <c r="O789" s="81" t="n">
        <v>0</v>
      </c>
      <c r="P789" s="81" t="n">
        <v>1.89999986</v>
      </c>
      <c r="Q789" s="81" t="n">
        <v>-0.707106769</v>
      </c>
      <c r="R789" s="81" t="n">
        <v>0</v>
      </c>
      <c r="S789" s="81" t="n">
        <v>0.707106769</v>
      </c>
      <c r="T789" s="81" t="n">
        <v>-18.2980957</v>
      </c>
      <c r="U789" s="80">
        <f>U785*'4 Transform Matrices'!Y790+V785*'4 Transform Matrices'!AC790+W785*'4 Transform Matrices'!AG790</f>
        <v/>
      </c>
      <c r="V789" s="80">
        <f>U785*'4 Transform Matrices'!Z790+V785*'4 Transform Matrices'!AD790+W785*'4 Transform Matrices'!AH790</f>
        <v/>
      </c>
      <c r="W789" s="80">
        <f>U785*'4 Transform Matrices'!AA790+V785*'4 Transform Matrices'!AE790+W785*'4 Transform Matrices'!AI790</f>
        <v/>
      </c>
      <c r="X789" s="80">
        <f>U785*'4 Transform Matrices'!AB790+V785*'4 Transform Matrices'!AF790+W785*'4 Transform Matrices'!AJ790+X785</f>
        <v/>
      </c>
      <c r="Y789" s="80">
        <f>Y785*'4 Transform Matrices'!Y790+Z785*'4 Transform Matrices'!AC790+AA785*'4 Transform Matrices'!AG790</f>
        <v/>
      </c>
      <c r="Z789" s="80">
        <f>Y785*'4 Transform Matrices'!Z790+Z785*'4 Transform Matrices'!AD790+AA785*'4 Transform Matrices'!AH790</f>
        <v/>
      </c>
      <c r="AA789" s="80">
        <f>Y785*'4 Transform Matrices'!AA790+Z785*'4 Transform Matrices'!AE790+AA785*'4 Transform Matrices'!AI790</f>
        <v/>
      </c>
      <c r="AB789" s="80">
        <f>Y785*'4 Transform Matrices'!AB790+Z785*'4 Transform Matrices'!AF790+AA785*'4 Transform Matrices'!AJ790+AB785</f>
        <v/>
      </c>
      <c r="AC789" s="80">
        <f>AC785*'4 Transform Matrices'!Y790+AD785*'4 Transform Matrices'!AC790+AE785*'4 Transform Matrices'!AG790</f>
        <v/>
      </c>
      <c r="AD789" s="80">
        <f>AC785*'4 Transform Matrices'!Z790+AD785*'4 Transform Matrices'!AD790+AE785*'4 Transform Matrices'!AH790</f>
        <v/>
      </c>
      <c r="AE789" s="80">
        <f>AC785*'4 Transform Matrices'!AA790+AD785*'4 Transform Matrices'!AE790+AE785*'4 Transform Matrices'!AI790</f>
        <v/>
      </c>
      <c r="AF789" s="80">
        <f>AC785*'4 Transform Matrices'!AB790+AD785*'4 Transform Matrices'!AF790+AE785*'4 Transform Matrices'!AJ790+AF785</f>
        <v/>
      </c>
      <c r="AG789" s="82">
        <f>MAX(ABS(I789-U789),ABS(J789-V789),ABS(K789-W789),ABS(L789-X789),ABS(M789-Y789),ABS(N789-Z789),ABS(O789-AA789),ABS(P789-AB789),ABS(Q789-AC789),ABS(R789-AD789),ABS(S789-AE789),ABS(T789-AF789))</f>
        <v/>
      </c>
      <c r="AI789" s="14" t="inlineStr">
        <is>
          <t>Bends opposite to the acceleration (damped spring), small wind flutter</t>
        </is>
      </c>
    </row>
    <row r="790">
      <c r="A790" s="99" t="inlineStr">
        <is>
          <t>- Gun pitch</t>
        </is>
      </c>
      <c r="B790" s="93" t="inlineStr">
        <is>
          <t>TNK-246</t>
        </is>
      </c>
      <c r="C790" s="93" t="inlineStr">
        <is>
          <t>Group</t>
        </is>
      </c>
      <c r="D790" s="93" t="inlineStr">
        <is>
          <t>TNK-201</t>
        </is>
      </c>
      <c r="E790" s="93" t="n">
        <v>3</v>
      </c>
      <c r="F790" s="54">
        <f>L790</f>
        <v/>
      </c>
      <c r="G790" s="54">
        <f>P790</f>
        <v/>
      </c>
      <c r="H790" s="54">
        <f>T790</f>
        <v/>
      </c>
      <c r="I790" s="81" t="n">
        <v>0.707106769</v>
      </c>
      <c r="J790" s="81" t="n">
        <v>0</v>
      </c>
      <c r="K790" s="81" t="n">
        <v>0.707106769</v>
      </c>
      <c r="L790" s="81" t="n">
        <v>-21.0454063</v>
      </c>
      <c r="M790" s="81" t="n">
        <v>0</v>
      </c>
      <c r="N790" s="81" t="n">
        <v>1</v>
      </c>
      <c r="O790" s="81" t="n">
        <v>0</v>
      </c>
      <c r="P790" s="81" t="n">
        <v>1.53999984</v>
      </c>
      <c r="Q790" s="81" t="n">
        <v>-0.707106769</v>
      </c>
      <c r="R790" s="81" t="n">
        <v>0</v>
      </c>
      <c r="S790" s="81" t="n">
        <v>0.707106769</v>
      </c>
      <c r="T790" s="81" t="n">
        <v>-15.0454054</v>
      </c>
      <c r="U790" s="80">
        <f>U785*'4 Transform Matrices'!Y791+V785*'4 Transform Matrices'!AC791+W785*'4 Transform Matrices'!AG791</f>
        <v/>
      </c>
      <c r="V790" s="80">
        <f>U785*'4 Transform Matrices'!Z791+V785*'4 Transform Matrices'!AD791+W785*'4 Transform Matrices'!AH791</f>
        <v/>
      </c>
      <c r="W790" s="80">
        <f>U785*'4 Transform Matrices'!AA791+V785*'4 Transform Matrices'!AE791+W785*'4 Transform Matrices'!AI791</f>
        <v/>
      </c>
      <c r="X790" s="80">
        <f>U785*'4 Transform Matrices'!AB791+V785*'4 Transform Matrices'!AF791+W785*'4 Transform Matrices'!AJ791+X785</f>
        <v/>
      </c>
      <c r="Y790" s="80">
        <f>Y785*'4 Transform Matrices'!Y791+Z785*'4 Transform Matrices'!AC791+AA785*'4 Transform Matrices'!AG791</f>
        <v/>
      </c>
      <c r="Z790" s="80">
        <f>Y785*'4 Transform Matrices'!Z791+Z785*'4 Transform Matrices'!AD791+AA785*'4 Transform Matrices'!AH791</f>
        <v/>
      </c>
      <c r="AA790" s="80">
        <f>Y785*'4 Transform Matrices'!AA791+Z785*'4 Transform Matrices'!AE791+AA785*'4 Transform Matrices'!AI791</f>
        <v/>
      </c>
      <c r="AB790" s="80">
        <f>Y785*'4 Transform Matrices'!AB791+Z785*'4 Transform Matrices'!AF791+AA785*'4 Transform Matrices'!AJ791+AB785</f>
        <v/>
      </c>
      <c r="AC790" s="80">
        <f>AC785*'4 Transform Matrices'!Y791+AD785*'4 Transform Matrices'!AC791+AE785*'4 Transform Matrices'!AG791</f>
        <v/>
      </c>
      <c r="AD790" s="80">
        <f>AC785*'4 Transform Matrices'!Z791+AD785*'4 Transform Matrices'!AD791+AE785*'4 Transform Matrices'!AH791</f>
        <v/>
      </c>
      <c r="AE790" s="80">
        <f>AC785*'4 Transform Matrices'!AA791+AD785*'4 Transform Matrices'!AE791+AE785*'4 Transform Matrices'!AI791</f>
        <v/>
      </c>
      <c r="AF790" s="80">
        <f>AC785*'4 Transform Matrices'!AB791+AD785*'4 Transform Matrices'!AF791+AE785*'4 Transform Matrices'!AJ791+AF785</f>
        <v/>
      </c>
      <c r="AG790" s="82">
        <f>MAX(ABS(I790-U790),ABS(J790-V790),ABS(K790-W790),ABS(L790-X790),ABS(M790-Y790),ABS(N790-Z790),ABS(O790-AA790),ABS(P790-AB790),ABS(Q790-AC790),ABS(R790-AD790),ABS(S790-AE790),ABS(T790-AF790))</f>
        <v/>
      </c>
      <c r="AI790" s="14" t="inlineStr">
        <is>
          <t>Elevation slews at 20 deg/s</t>
        </is>
      </c>
    </row>
    <row r="791">
      <c r="A791" s="100" t="inlineStr">
        <is>
          <t>- Barrel recoil</t>
        </is>
      </c>
      <c r="B791" s="93" t="inlineStr">
        <is>
          <t>TNK-249</t>
        </is>
      </c>
      <c r="C791" s="93" t="inlineStr">
        <is>
          <t>Group</t>
        </is>
      </c>
      <c r="D791" s="93" t="inlineStr">
        <is>
          <t>TNK-246</t>
        </is>
      </c>
      <c r="E791" s="93" t="n">
        <v>4</v>
      </c>
      <c r="F791" s="54">
        <f>L791</f>
        <v/>
      </c>
      <c r="G791" s="54">
        <f>P791</f>
        <v/>
      </c>
      <c r="H791" s="54">
        <f>T791</f>
        <v/>
      </c>
      <c r="I791" s="81" t="n">
        <v>0.707106769</v>
      </c>
      <c r="J791" s="81" t="n">
        <v>0</v>
      </c>
      <c r="K791" s="81" t="n">
        <v>0.707106769</v>
      </c>
      <c r="L791" s="81" t="n">
        <v>-20.8332748</v>
      </c>
      <c r="M791" s="81" t="n">
        <v>0</v>
      </c>
      <c r="N791" s="81" t="n">
        <v>1</v>
      </c>
      <c r="O791" s="81" t="n">
        <v>0</v>
      </c>
      <c r="P791" s="81" t="n">
        <v>1.53999984</v>
      </c>
      <c r="Q791" s="81" t="n">
        <v>-0.707106769</v>
      </c>
      <c r="R791" s="81" t="n">
        <v>0</v>
      </c>
      <c r="S791" s="81" t="n">
        <v>0.707106769</v>
      </c>
      <c r="T791" s="81" t="n">
        <v>-14.8332729</v>
      </c>
      <c r="U791" s="80">
        <f>U790*'4 Transform Matrices'!Y792+V790*'4 Transform Matrices'!AC792+W790*'4 Transform Matrices'!AG792</f>
        <v/>
      </c>
      <c r="V791" s="80">
        <f>U790*'4 Transform Matrices'!Z792+V790*'4 Transform Matrices'!AD792+W790*'4 Transform Matrices'!AH792</f>
        <v/>
      </c>
      <c r="W791" s="80">
        <f>U790*'4 Transform Matrices'!AA792+V790*'4 Transform Matrices'!AE792+W790*'4 Transform Matrices'!AI792</f>
        <v/>
      </c>
      <c r="X791" s="80">
        <f>U790*'4 Transform Matrices'!AB792+V790*'4 Transform Matrices'!AF792+W790*'4 Transform Matrices'!AJ792+X790</f>
        <v/>
      </c>
      <c r="Y791" s="80">
        <f>Y790*'4 Transform Matrices'!Y792+Z790*'4 Transform Matrices'!AC792+AA790*'4 Transform Matrices'!AG792</f>
        <v/>
      </c>
      <c r="Z791" s="80">
        <f>Y790*'4 Transform Matrices'!Z792+Z790*'4 Transform Matrices'!AD792+AA790*'4 Transform Matrices'!AH792</f>
        <v/>
      </c>
      <c r="AA791" s="80">
        <f>Y790*'4 Transform Matrices'!AA792+Z790*'4 Transform Matrices'!AE792+AA790*'4 Transform Matrices'!AI792</f>
        <v/>
      </c>
      <c r="AB791" s="80">
        <f>Y790*'4 Transform Matrices'!AB792+Z790*'4 Transform Matrices'!AF792+AA790*'4 Transform Matrices'!AJ792+AB790</f>
        <v/>
      </c>
      <c r="AC791" s="80">
        <f>AC790*'4 Transform Matrices'!Y792+AD790*'4 Transform Matrices'!AC792+AE790*'4 Transform Matrices'!AG792</f>
        <v/>
      </c>
      <c r="AD791" s="80">
        <f>AC790*'4 Transform Matrices'!Z792+AD790*'4 Transform Matrices'!AD792+AE790*'4 Transform Matrices'!AH792</f>
        <v/>
      </c>
      <c r="AE791" s="80">
        <f>AC790*'4 Transform Matrices'!AA792+AD790*'4 Transform Matrices'!AE792+AE790*'4 Transform Matrices'!AI792</f>
        <v/>
      </c>
      <c r="AF791" s="80">
        <f>AC790*'4 Transform Matrices'!AB792+AD790*'4 Transform Matrices'!AF792+AE790*'4 Transform Matrices'!AJ792+AF790</f>
        <v/>
      </c>
      <c r="AG791" s="82">
        <f>MAX(ABS(I791-U791),ABS(J791-V791),ABS(K791-W791),ABS(L791-X791),ABS(M791-Y791),ABS(N791-Z791),ABS(O791-AA791),ABS(P791-AB791),ABS(Q791-AC791),ABS(R791-AD791),ABS(S791-AE791),ABS(T791-AF791))</f>
        <v/>
      </c>
      <c r="AI791" s="14" t="inlineStr">
        <is>
          <t>Slides back 0.35 m when firing, returns over 0.6 s</t>
        </is>
      </c>
    </row>
    <row r="792">
      <c r="A792" s="93" t="inlineStr">
        <is>
          <t>Scout helicopter</t>
        </is>
      </c>
      <c r="B792" s="93" t="inlineStr">
        <is>
          <t>HEL-00</t>
        </is>
      </c>
      <c r="C792" s="93" t="inlineStr">
        <is>
          <t>Group</t>
        </is>
      </c>
      <c r="D792" s="93" t="inlineStr">
        <is>
          <t>World</t>
        </is>
      </c>
      <c r="E792" s="93" t="n">
        <v>0</v>
      </c>
      <c r="F792" s="54">
        <f>L792</f>
        <v/>
      </c>
      <c r="G792" s="54">
        <f>P792</f>
        <v/>
      </c>
      <c r="H792" s="54">
        <f>T792</f>
        <v/>
      </c>
      <c r="I792" s="81" t="n">
        <v>-0.642040133</v>
      </c>
      <c r="J792" s="81" t="n">
        <v>0</v>
      </c>
      <c r="K792" s="81" t="n">
        <v>-0.766671002</v>
      </c>
      <c r="L792" s="81" t="n">
        <v>20.2999992</v>
      </c>
      <c r="M792" s="81" t="n">
        <v>0</v>
      </c>
      <c r="N792" s="81" t="n">
        <v>1</v>
      </c>
      <c r="O792" s="81" t="n">
        <v>0</v>
      </c>
      <c r="P792" s="81" t="n">
        <v>-0.180000007</v>
      </c>
      <c r="Q792" s="81" t="n">
        <v>0.766671002</v>
      </c>
      <c r="R792" s="81" t="n">
        <v>0</v>
      </c>
      <c r="S792" s="81" t="n">
        <v>-0.642040133</v>
      </c>
      <c r="T792" s="81" t="n">
        <v>17</v>
      </c>
      <c r="U792" s="80">
        <f>'4 Transform Matrices'!Y793</f>
        <v/>
      </c>
      <c r="V792" s="80">
        <f>'4 Transform Matrices'!Z793</f>
        <v/>
      </c>
      <c r="W792" s="80">
        <f>'4 Transform Matrices'!AA793</f>
        <v/>
      </c>
      <c r="X792" s="80">
        <f>'4 Transform Matrices'!AB793</f>
        <v/>
      </c>
      <c r="Y792" s="80">
        <f>'4 Transform Matrices'!AC793</f>
        <v/>
      </c>
      <c r="Z792" s="80">
        <f>'4 Transform Matrices'!AD793</f>
        <v/>
      </c>
      <c r="AA792" s="80">
        <f>'4 Transform Matrices'!AE793</f>
        <v/>
      </c>
      <c r="AB792" s="80">
        <f>'4 Transform Matrices'!AF793</f>
        <v/>
      </c>
      <c r="AC792" s="80">
        <f>'4 Transform Matrices'!AG793</f>
        <v/>
      </c>
      <c r="AD792" s="80">
        <f>'4 Transform Matrices'!AH793</f>
        <v/>
      </c>
      <c r="AE792" s="80">
        <f>'4 Transform Matrices'!AI793</f>
        <v/>
      </c>
      <c r="AF792" s="80">
        <f>'4 Transform Matrices'!AJ793</f>
        <v/>
      </c>
      <c r="AG792" s="82">
        <f>MAX(ABS(I792-U792),ABS(J792-V792),ABS(K792-W792),ABS(L792-X792),ABS(M792-Y792),ABS(N792-Z792),ABS(O792-AA792),ABS(P792-AB792),ABS(Q792-AC792),ABS(R792-AD792),ABS(S792-AE792),ABS(T792-AF792))</f>
        <v/>
      </c>
      <c r="AI792" s="14" t="inlineStr">
        <is>
          <t>Position and yaw from the flight model</t>
        </is>
      </c>
    </row>
    <row r="793">
      <c r="A793" s="98" t="inlineStr">
        <is>
          <t>- Body</t>
        </is>
      </c>
      <c r="B793" s="93" t="inlineStr">
        <is>
          <t>HEL-01</t>
        </is>
      </c>
      <c r="C793" s="93" t="inlineStr">
        <is>
          <t>Group</t>
        </is>
      </c>
      <c r="D793" s="93" t="inlineStr">
        <is>
          <t>HEL-00</t>
        </is>
      </c>
      <c r="E793" s="93" t="n">
        <v>1</v>
      </c>
      <c r="F793" s="54">
        <f>L793</f>
        <v/>
      </c>
      <c r="G793" s="54">
        <f>P793</f>
        <v/>
      </c>
      <c r="H793" s="54">
        <f>T793</f>
        <v/>
      </c>
      <c r="I793" s="81" t="n">
        <v>-0.642040133</v>
      </c>
      <c r="J793" s="81" t="n">
        <v>0</v>
      </c>
      <c r="K793" s="81" t="n">
        <v>-0.766671002</v>
      </c>
      <c r="L793" s="81" t="n">
        <v>20.2999992</v>
      </c>
      <c r="M793" s="81" t="n">
        <v>0</v>
      </c>
      <c r="N793" s="81" t="n">
        <v>1</v>
      </c>
      <c r="O793" s="81" t="n">
        <v>0</v>
      </c>
      <c r="P793" s="81" t="n">
        <v>0.819999993</v>
      </c>
      <c r="Q793" s="81" t="n">
        <v>0.766671002</v>
      </c>
      <c r="R793" s="81" t="n">
        <v>0</v>
      </c>
      <c r="S793" s="81" t="n">
        <v>-0.642040133</v>
      </c>
      <c r="T793" s="81" t="n">
        <v>17</v>
      </c>
      <c r="U793" s="80">
        <f>U792*'4 Transform Matrices'!Y794+V792*'4 Transform Matrices'!AC794+W792*'4 Transform Matrices'!AG794</f>
        <v/>
      </c>
      <c r="V793" s="80">
        <f>U792*'4 Transform Matrices'!Z794+V792*'4 Transform Matrices'!AD794+W792*'4 Transform Matrices'!AH794</f>
        <v/>
      </c>
      <c r="W793" s="80">
        <f>U792*'4 Transform Matrices'!AA794+V792*'4 Transform Matrices'!AE794+W792*'4 Transform Matrices'!AI794</f>
        <v/>
      </c>
      <c r="X793" s="80">
        <f>U792*'4 Transform Matrices'!AB794+V792*'4 Transform Matrices'!AF794+W792*'4 Transform Matrices'!AJ794+X792</f>
        <v/>
      </c>
      <c r="Y793" s="80">
        <f>Y792*'4 Transform Matrices'!Y794+Z792*'4 Transform Matrices'!AC794+AA792*'4 Transform Matrices'!AG794</f>
        <v/>
      </c>
      <c r="Z793" s="80">
        <f>Y792*'4 Transform Matrices'!Z794+Z792*'4 Transform Matrices'!AD794+AA792*'4 Transform Matrices'!AH794</f>
        <v/>
      </c>
      <c r="AA793" s="80">
        <f>Y792*'4 Transform Matrices'!AA794+Z792*'4 Transform Matrices'!AE794+AA792*'4 Transform Matrices'!AI794</f>
        <v/>
      </c>
      <c r="AB793" s="80">
        <f>Y792*'4 Transform Matrices'!AB794+Z792*'4 Transform Matrices'!AF794+AA792*'4 Transform Matrices'!AJ794+AB792</f>
        <v/>
      </c>
      <c r="AC793" s="80">
        <f>AC792*'4 Transform Matrices'!Y794+AD792*'4 Transform Matrices'!AC794+AE792*'4 Transform Matrices'!AG794</f>
        <v/>
      </c>
      <c r="AD793" s="80">
        <f>AC792*'4 Transform Matrices'!Z794+AD792*'4 Transform Matrices'!AD794+AE792*'4 Transform Matrices'!AH794</f>
        <v/>
      </c>
      <c r="AE793" s="80">
        <f>AC792*'4 Transform Matrices'!AA794+AD792*'4 Transform Matrices'!AE794+AE792*'4 Transform Matrices'!AI794</f>
        <v/>
      </c>
      <c r="AF793" s="80">
        <f>AC792*'4 Transform Matrices'!AB794+AD792*'4 Transform Matrices'!AF794+AE792*'4 Transform Matrices'!AJ794+AF792</f>
        <v/>
      </c>
      <c r="AG793" s="82">
        <f>MAX(ABS(I793-U793),ABS(J793-V793),ABS(K793-W793),ABS(L793-X793),ABS(M793-Y793),ABS(N793-Z793),ABS(O793-AA793),ABS(P793-AB793),ABS(Q793-AC793),ABS(R793-AD793),ABS(S793-AE793),ABS(T793-AF793))</f>
        <v/>
      </c>
      <c r="AI793" s="14" t="inlineStr">
        <is>
          <t>Pitch / roll follow acceleration and turn rate (damped spring)</t>
        </is>
      </c>
    </row>
    <row r="794">
      <c r="A794" s="65" t="inlineStr">
        <is>
          <t>- Cabin</t>
        </is>
      </c>
      <c r="B794" s="52" t="inlineStr">
        <is>
          <t>HEL-02</t>
        </is>
      </c>
      <c r="C794" s="59" t="inlineStr">
        <is>
          <t>Sphere</t>
        </is>
      </c>
      <c r="D794" s="52" t="inlineStr">
        <is>
          <t>HEL-01</t>
        </is>
      </c>
      <c r="E794" s="52" t="n">
        <v>2</v>
      </c>
      <c r="F794" s="54">
        <f>L794</f>
        <v/>
      </c>
      <c r="G794" s="54">
        <f>P794</f>
        <v/>
      </c>
      <c r="H794" s="54">
        <f>T794</f>
        <v/>
      </c>
      <c r="I794" s="81" t="n">
        <v>-0.866754174</v>
      </c>
      <c r="J794" s="81" t="n">
        <v>0</v>
      </c>
      <c r="K794" s="81" t="n">
        <v>-1.91667747</v>
      </c>
      <c r="L794" s="81" t="n">
        <v>20.2999992</v>
      </c>
      <c r="M794" s="81" t="n">
        <v>0</v>
      </c>
      <c r="N794" s="81" t="n">
        <v>1.45000005</v>
      </c>
      <c r="O794" s="81" t="n">
        <v>0</v>
      </c>
      <c r="P794" s="81" t="n">
        <v>1</v>
      </c>
      <c r="Q794" s="81" t="n">
        <v>1.03500593</v>
      </c>
      <c r="R794" s="81" t="n">
        <v>0</v>
      </c>
      <c r="S794" s="81" t="n">
        <v>-1.60510039</v>
      </c>
      <c r="T794" s="81" t="n">
        <v>17</v>
      </c>
      <c r="U794" s="80">
        <f>U793*'4 Transform Matrices'!Y795+V793*'4 Transform Matrices'!AC795+W793*'4 Transform Matrices'!AG795</f>
        <v/>
      </c>
      <c r="V794" s="80">
        <f>U793*'4 Transform Matrices'!Z795+V793*'4 Transform Matrices'!AD795+W793*'4 Transform Matrices'!AH795</f>
        <v/>
      </c>
      <c r="W794" s="80">
        <f>U793*'4 Transform Matrices'!AA795+V793*'4 Transform Matrices'!AE795+W793*'4 Transform Matrices'!AI795</f>
        <v/>
      </c>
      <c r="X794" s="80">
        <f>U793*'4 Transform Matrices'!AB795+V793*'4 Transform Matrices'!AF795+W793*'4 Transform Matrices'!AJ795+X793</f>
        <v/>
      </c>
      <c r="Y794" s="80">
        <f>Y793*'4 Transform Matrices'!Y795+Z793*'4 Transform Matrices'!AC795+AA793*'4 Transform Matrices'!AG795</f>
        <v/>
      </c>
      <c r="Z794" s="80">
        <f>Y793*'4 Transform Matrices'!Z795+Z793*'4 Transform Matrices'!AD795+AA793*'4 Transform Matrices'!AH795</f>
        <v/>
      </c>
      <c r="AA794" s="80">
        <f>Y793*'4 Transform Matrices'!AA795+Z793*'4 Transform Matrices'!AE795+AA793*'4 Transform Matrices'!AI795</f>
        <v/>
      </c>
      <c r="AB794" s="80">
        <f>Y793*'4 Transform Matrices'!AB795+Z793*'4 Transform Matrices'!AF795+AA793*'4 Transform Matrices'!AJ795+AB793</f>
        <v/>
      </c>
      <c r="AC794" s="80">
        <f>AC793*'4 Transform Matrices'!Y795+AD793*'4 Transform Matrices'!AC795+AE793*'4 Transform Matrices'!AG795</f>
        <v/>
      </c>
      <c r="AD794" s="80">
        <f>AC793*'4 Transform Matrices'!Z795+AD793*'4 Transform Matrices'!AD795+AE793*'4 Transform Matrices'!AH795</f>
        <v/>
      </c>
      <c r="AE794" s="80">
        <f>AC793*'4 Transform Matrices'!AA795+AD793*'4 Transform Matrices'!AE795+AE793*'4 Transform Matrices'!AI795</f>
        <v/>
      </c>
      <c r="AF794" s="80">
        <f>AC793*'4 Transform Matrices'!AB795+AD793*'4 Transform Matrices'!AF795+AE793*'4 Transform Matrices'!AJ795+AF793</f>
        <v/>
      </c>
      <c r="AG794" s="82">
        <f>MAX(ABS(I794-U794),ABS(J794-V794),ABS(K794-W794),ABS(L794-X794),ABS(M794-Y794),ABS(N794-Z794),ABS(O794-AA794),ABS(P794-AB794),ABS(Q794-AC794),ABS(R794-AD794),ABS(S794-AE794),ABS(T794-AF794))</f>
        <v/>
      </c>
      <c r="AI794" s="14" t="inlineStr"/>
    </row>
    <row r="795">
      <c r="A795" s="65" t="inlineStr">
        <is>
          <t>- Canopy glass</t>
        </is>
      </c>
      <c r="B795" s="52" t="inlineStr">
        <is>
          <t>HEL-03</t>
        </is>
      </c>
      <c r="C795" s="59" t="inlineStr">
        <is>
          <t>Sphere</t>
        </is>
      </c>
      <c r="D795" s="52" t="inlineStr">
        <is>
          <t>HEL-01</t>
        </is>
      </c>
      <c r="E795" s="52" t="n">
        <v>2</v>
      </c>
      <c r="F795" s="54">
        <f>L795</f>
        <v/>
      </c>
      <c r="G795" s="54">
        <f>P795</f>
        <v/>
      </c>
      <c r="H795" s="54">
        <f>T795</f>
        <v/>
      </c>
      <c r="I795" s="81" t="n">
        <v>-0.783288956</v>
      </c>
      <c r="J795" s="81" t="n">
        <v>0</v>
      </c>
      <c r="K795" s="81" t="n">
        <v>-1.15000653</v>
      </c>
      <c r="L795" s="81" t="n">
        <v>19.8246632</v>
      </c>
      <c r="M795" s="81" t="n">
        <v>0</v>
      </c>
      <c r="N795" s="81" t="n">
        <v>1.04999995</v>
      </c>
      <c r="O795" s="81" t="n">
        <v>0</v>
      </c>
      <c r="P795" s="81" t="n">
        <v>1.18000007</v>
      </c>
      <c r="Q795" s="81" t="n">
        <v>0.935338616</v>
      </c>
      <c r="R795" s="81" t="n">
        <v>0</v>
      </c>
      <c r="S795" s="81" t="n">
        <v>-0.9630602</v>
      </c>
      <c r="T795" s="81" t="n">
        <v>16.6019344</v>
      </c>
      <c r="U795" s="80">
        <f>U793*'4 Transform Matrices'!Y796+V793*'4 Transform Matrices'!AC796+W793*'4 Transform Matrices'!AG796</f>
        <v/>
      </c>
      <c r="V795" s="80">
        <f>U793*'4 Transform Matrices'!Z796+V793*'4 Transform Matrices'!AD796+W793*'4 Transform Matrices'!AH796</f>
        <v/>
      </c>
      <c r="W795" s="80">
        <f>U793*'4 Transform Matrices'!AA796+V793*'4 Transform Matrices'!AE796+W793*'4 Transform Matrices'!AI796</f>
        <v/>
      </c>
      <c r="X795" s="80">
        <f>U793*'4 Transform Matrices'!AB796+V793*'4 Transform Matrices'!AF796+W793*'4 Transform Matrices'!AJ796+X793</f>
        <v/>
      </c>
      <c r="Y795" s="80">
        <f>Y793*'4 Transform Matrices'!Y796+Z793*'4 Transform Matrices'!AC796+AA793*'4 Transform Matrices'!AG796</f>
        <v/>
      </c>
      <c r="Z795" s="80">
        <f>Y793*'4 Transform Matrices'!Z796+Z793*'4 Transform Matrices'!AD796+AA793*'4 Transform Matrices'!AH796</f>
        <v/>
      </c>
      <c r="AA795" s="80">
        <f>Y793*'4 Transform Matrices'!AA796+Z793*'4 Transform Matrices'!AE796+AA793*'4 Transform Matrices'!AI796</f>
        <v/>
      </c>
      <c r="AB795" s="80">
        <f>Y793*'4 Transform Matrices'!AB796+Z793*'4 Transform Matrices'!AF796+AA793*'4 Transform Matrices'!AJ796+AB793</f>
        <v/>
      </c>
      <c r="AC795" s="80">
        <f>AC793*'4 Transform Matrices'!Y796+AD793*'4 Transform Matrices'!AC796+AE793*'4 Transform Matrices'!AG796</f>
        <v/>
      </c>
      <c r="AD795" s="80">
        <f>AC793*'4 Transform Matrices'!Z796+AD793*'4 Transform Matrices'!AD796+AE793*'4 Transform Matrices'!AH796</f>
        <v/>
      </c>
      <c r="AE795" s="80">
        <f>AC793*'4 Transform Matrices'!AA796+AD793*'4 Transform Matrices'!AE796+AE793*'4 Transform Matrices'!AI796</f>
        <v/>
      </c>
      <c r="AF795" s="80">
        <f>AC793*'4 Transform Matrices'!AB796+AD793*'4 Transform Matrices'!AF796+AE793*'4 Transform Matrices'!AJ796+AF793</f>
        <v/>
      </c>
      <c r="AG795" s="82">
        <f>MAX(ABS(I795-U795),ABS(J795-V795),ABS(K795-W795),ABS(L795-X795),ABS(M795-Y795),ABS(N795-Z795),ABS(O795-AA795),ABS(P795-AB795),ABS(Q795-AC795),ABS(R795-AD795),ABS(S795-AE795),ABS(T795-AF795))</f>
        <v/>
      </c>
      <c r="AI795" s="14" t="inlineStr"/>
    </row>
    <row r="796">
      <c r="A796" s="65" t="inlineStr">
        <is>
          <t>- Chin nose</t>
        </is>
      </c>
      <c r="B796" s="52" t="inlineStr">
        <is>
          <t>HEL-04</t>
        </is>
      </c>
      <c r="C796" s="59" t="inlineStr">
        <is>
          <t>Sphere</t>
        </is>
      </c>
      <c r="D796" s="52" t="inlineStr">
        <is>
          <t>HEL-01</t>
        </is>
      </c>
      <c r="E796" s="52" t="n">
        <v>2</v>
      </c>
      <c r="F796" s="54">
        <f>L796</f>
        <v/>
      </c>
      <c r="G796" s="54">
        <f>P796</f>
        <v/>
      </c>
      <c r="H796" s="54">
        <f>T796</f>
        <v/>
      </c>
      <c r="I796" s="81" t="n">
        <v>-0.577836096</v>
      </c>
      <c r="J796" s="81" t="n">
        <v>0</v>
      </c>
      <c r="K796" s="81" t="n">
        <v>-0.690003872</v>
      </c>
      <c r="L796" s="81" t="n">
        <v>19.6866627</v>
      </c>
      <c r="M796" s="81" t="n">
        <v>0</v>
      </c>
      <c r="N796" s="81" t="n">
        <v>0.5</v>
      </c>
      <c r="O796" s="81" t="n">
        <v>0</v>
      </c>
      <c r="P796" s="81" t="n">
        <v>0.600000024</v>
      </c>
      <c r="Q796" s="81" t="n">
        <v>0.690003872</v>
      </c>
      <c r="R796" s="81" t="n">
        <v>0</v>
      </c>
      <c r="S796" s="81" t="n">
        <v>-0.577836096</v>
      </c>
      <c r="T796" s="81" t="n">
        <v>16.4863682</v>
      </c>
      <c r="U796" s="80">
        <f>U793*'4 Transform Matrices'!Y797+V793*'4 Transform Matrices'!AC797+W793*'4 Transform Matrices'!AG797</f>
        <v/>
      </c>
      <c r="V796" s="80">
        <f>U793*'4 Transform Matrices'!Z797+V793*'4 Transform Matrices'!AD797+W793*'4 Transform Matrices'!AH797</f>
        <v/>
      </c>
      <c r="W796" s="80">
        <f>U793*'4 Transform Matrices'!AA797+V793*'4 Transform Matrices'!AE797+W793*'4 Transform Matrices'!AI797</f>
        <v/>
      </c>
      <c r="X796" s="80">
        <f>U793*'4 Transform Matrices'!AB797+V793*'4 Transform Matrices'!AF797+W793*'4 Transform Matrices'!AJ797+X793</f>
        <v/>
      </c>
      <c r="Y796" s="80">
        <f>Y793*'4 Transform Matrices'!Y797+Z793*'4 Transform Matrices'!AC797+AA793*'4 Transform Matrices'!AG797</f>
        <v/>
      </c>
      <c r="Z796" s="80">
        <f>Y793*'4 Transform Matrices'!Z797+Z793*'4 Transform Matrices'!AD797+AA793*'4 Transform Matrices'!AH797</f>
        <v/>
      </c>
      <c r="AA796" s="80">
        <f>Y793*'4 Transform Matrices'!AA797+Z793*'4 Transform Matrices'!AE797+AA793*'4 Transform Matrices'!AI797</f>
        <v/>
      </c>
      <c r="AB796" s="80">
        <f>Y793*'4 Transform Matrices'!AB797+Z793*'4 Transform Matrices'!AF797+AA793*'4 Transform Matrices'!AJ797+AB793</f>
        <v/>
      </c>
      <c r="AC796" s="80">
        <f>AC793*'4 Transform Matrices'!Y797+AD793*'4 Transform Matrices'!AC797+AE793*'4 Transform Matrices'!AG797</f>
        <v/>
      </c>
      <c r="AD796" s="80">
        <f>AC793*'4 Transform Matrices'!Z797+AD793*'4 Transform Matrices'!AD797+AE793*'4 Transform Matrices'!AH797</f>
        <v/>
      </c>
      <c r="AE796" s="80">
        <f>AC793*'4 Transform Matrices'!AA797+AD793*'4 Transform Matrices'!AE797+AE793*'4 Transform Matrices'!AI797</f>
        <v/>
      </c>
      <c r="AF796" s="80">
        <f>AC793*'4 Transform Matrices'!AB797+AD793*'4 Transform Matrices'!AF797+AE793*'4 Transform Matrices'!AJ797+AF793</f>
        <v/>
      </c>
      <c r="AG796" s="82">
        <f>MAX(ABS(I796-U796),ABS(J796-V796),ABS(K796-W796),ABS(L796-X796),ABS(M796-Y796),ABS(N796-Z796),ABS(O796-AA796),ABS(P796-AB796),ABS(Q796-AC796),ABS(R796-AD796),ABS(S796-AE796),ABS(T796-AF796))</f>
        <v/>
      </c>
      <c r="AI796" s="14" t="inlineStr"/>
    </row>
    <row r="797">
      <c r="A797" s="65" t="inlineStr">
        <is>
          <t>- Door seam left</t>
        </is>
      </c>
      <c r="B797" s="52" t="inlineStr">
        <is>
          <t>HEL-05</t>
        </is>
      </c>
      <c r="C797" s="63" t="inlineStr">
        <is>
          <t>Cube</t>
        </is>
      </c>
      <c r="D797" s="52" t="inlineStr">
        <is>
          <t>HEL-01</t>
        </is>
      </c>
      <c r="E797" s="52" t="n">
        <v>2</v>
      </c>
      <c r="F797" s="54">
        <f>L797</f>
        <v/>
      </c>
      <c r="G797" s="54">
        <f>P797</f>
        <v/>
      </c>
      <c r="H797" s="54">
        <f>T797</f>
        <v/>
      </c>
      <c r="I797" s="81" t="n">
        <v>-0.0192612037</v>
      </c>
      <c r="J797" s="81" t="n">
        <v>0</v>
      </c>
      <c r="K797" s="81" t="n">
        <v>-0.0153334197</v>
      </c>
      <c r="L797" s="81" t="n">
        <v>19.5881271</v>
      </c>
      <c r="M797" s="81" t="n">
        <v>0</v>
      </c>
      <c r="N797" s="81" t="n">
        <v>0.75</v>
      </c>
      <c r="O797" s="81" t="n">
        <v>0</v>
      </c>
      <c r="P797" s="81" t="n">
        <v>0.959999979</v>
      </c>
      <c r="Q797" s="81" t="n">
        <v>0.0230001304</v>
      </c>
      <c r="R797" s="81" t="n">
        <v>0</v>
      </c>
      <c r="S797" s="81" t="n">
        <v>-0.0128408028</v>
      </c>
      <c r="T797" s="81" t="n">
        <v>17.258194</v>
      </c>
      <c r="U797" s="80">
        <f>U793*'4 Transform Matrices'!Y798+V793*'4 Transform Matrices'!AC798+W793*'4 Transform Matrices'!AG798</f>
        <v/>
      </c>
      <c r="V797" s="80">
        <f>U793*'4 Transform Matrices'!Z798+V793*'4 Transform Matrices'!AD798+W793*'4 Transform Matrices'!AH798</f>
        <v/>
      </c>
      <c r="W797" s="80">
        <f>U793*'4 Transform Matrices'!AA798+V793*'4 Transform Matrices'!AE798+W793*'4 Transform Matrices'!AI798</f>
        <v/>
      </c>
      <c r="X797" s="80">
        <f>U793*'4 Transform Matrices'!AB798+V793*'4 Transform Matrices'!AF798+W793*'4 Transform Matrices'!AJ798+X793</f>
        <v/>
      </c>
      <c r="Y797" s="80">
        <f>Y793*'4 Transform Matrices'!Y798+Z793*'4 Transform Matrices'!AC798+AA793*'4 Transform Matrices'!AG798</f>
        <v/>
      </c>
      <c r="Z797" s="80">
        <f>Y793*'4 Transform Matrices'!Z798+Z793*'4 Transform Matrices'!AD798+AA793*'4 Transform Matrices'!AH798</f>
        <v/>
      </c>
      <c r="AA797" s="80">
        <f>Y793*'4 Transform Matrices'!AA798+Z793*'4 Transform Matrices'!AE798+AA793*'4 Transform Matrices'!AI798</f>
        <v/>
      </c>
      <c r="AB797" s="80">
        <f>Y793*'4 Transform Matrices'!AB798+Z793*'4 Transform Matrices'!AF798+AA793*'4 Transform Matrices'!AJ798+AB793</f>
        <v/>
      </c>
      <c r="AC797" s="80">
        <f>AC793*'4 Transform Matrices'!Y798+AD793*'4 Transform Matrices'!AC798+AE793*'4 Transform Matrices'!AG798</f>
        <v/>
      </c>
      <c r="AD797" s="80">
        <f>AC793*'4 Transform Matrices'!Z798+AD793*'4 Transform Matrices'!AD798+AE793*'4 Transform Matrices'!AH798</f>
        <v/>
      </c>
      <c r="AE797" s="80">
        <f>AC793*'4 Transform Matrices'!AA798+AD793*'4 Transform Matrices'!AE798+AE793*'4 Transform Matrices'!AI798</f>
        <v/>
      </c>
      <c r="AF797" s="80">
        <f>AC793*'4 Transform Matrices'!AB798+AD793*'4 Transform Matrices'!AF798+AE793*'4 Transform Matrices'!AJ798+AF793</f>
        <v/>
      </c>
      <c r="AG797" s="82">
        <f>MAX(ABS(I797-U797),ABS(J797-V797),ABS(K797-W797),ABS(L797-X797),ABS(M797-Y797),ABS(N797-Z797),ABS(O797-AA797),ABS(P797-AB797),ABS(Q797-AC797),ABS(R797-AD797),ABS(S797-AE797),ABS(T797-AF797))</f>
        <v/>
      </c>
      <c r="AI797" s="14" t="inlineStr"/>
    </row>
    <row r="798">
      <c r="A798" s="65" t="inlineStr">
        <is>
          <t>- Door seam right</t>
        </is>
      </c>
      <c r="B798" s="52" t="inlineStr">
        <is>
          <t>HEL-06</t>
        </is>
      </c>
      <c r="C798" s="63" t="inlineStr">
        <is>
          <t>Cube</t>
        </is>
      </c>
      <c r="D798" s="52" t="inlineStr">
        <is>
          <t>HEL-01</t>
        </is>
      </c>
      <c r="E798" s="52" t="n">
        <v>2</v>
      </c>
      <c r="F798" s="54">
        <f>L798</f>
        <v/>
      </c>
      <c r="G798" s="54">
        <f>P798</f>
        <v/>
      </c>
      <c r="H798" s="54">
        <f>T798</f>
        <v/>
      </c>
      <c r="I798" s="81" t="n">
        <v>-0.0192612037</v>
      </c>
      <c r="J798" s="81" t="n">
        <v>0</v>
      </c>
      <c r="K798" s="81" t="n">
        <v>-0.0153334197</v>
      </c>
      <c r="L798" s="81" t="n">
        <v>20.4292011</v>
      </c>
      <c r="M798" s="81" t="n">
        <v>0</v>
      </c>
      <c r="N798" s="81" t="n">
        <v>0.75</v>
      </c>
      <c r="O798" s="81" t="n">
        <v>0</v>
      </c>
      <c r="P798" s="81" t="n">
        <v>0.959999979</v>
      </c>
      <c r="Q798" s="81" t="n">
        <v>0.0230001304</v>
      </c>
      <c r="R798" s="81" t="n">
        <v>0</v>
      </c>
      <c r="S798" s="81" t="n">
        <v>-0.0128408028</v>
      </c>
      <c r="T798" s="81" t="n">
        <v>16.2538548</v>
      </c>
      <c r="U798" s="80">
        <f>U793*'4 Transform Matrices'!Y799+V793*'4 Transform Matrices'!AC799+W793*'4 Transform Matrices'!AG799</f>
        <v/>
      </c>
      <c r="V798" s="80">
        <f>U793*'4 Transform Matrices'!Z799+V793*'4 Transform Matrices'!AD799+W793*'4 Transform Matrices'!AH799</f>
        <v/>
      </c>
      <c r="W798" s="80">
        <f>U793*'4 Transform Matrices'!AA799+V793*'4 Transform Matrices'!AE799+W793*'4 Transform Matrices'!AI799</f>
        <v/>
      </c>
      <c r="X798" s="80">
        <f>U793*'4 Transform Matrices'!AB799+V793*'4 Transform Matrices'!AF799+W793*'4 Transform Matrices'!AJ799+X793</f>
        <v/>
      </c>
      <c r="Y798" s="80">
        <f>Y793*'4 Transform Matrices'!Y799+Z793*'4 Transform Matrices'!AC799+AA793*'4 Transform Matrices'!AG799</f>
        <v/>
      </c>
      <c r="Z798" s="80">
        <f>Y793*'4 Transform Matrices'!Z799+Z793*'4 Transform Matrices'!AD799+AA793*'4 Transform Matrices'!AH799</f>
        <v/>
      </c>
      <c r="AA798" s="80">
        <f>Y793*'4 Transform Matrices'!AA799+Z793*'4 Transform Matrices'!AE799+AA793*'4 Transform Matrices'!AI799</f>
        <v/>
      </c>
      <c r="AB798" s="80">
        <f>Y793*'4 Transform Matrices'!AB799+Z793*'4 Transform Matrices'!AF799+AA793*'4 Transform Matrices'!AJ799+AB793</f>
        <v/>
      </c>
      <c r="AC798" s="80">
        <f>AC793*'4 Transform Matrices'!Y799+AD793*'4 Transform Matrices'!AC799+AE793*'4 Transform Matrices'!AG799</f>
        <v/>
      </c>
      <c r="AD798" s="80">
        <f>AC793*'4 Transform Matrices'!Z799+AD793*'4 Transform Matrices'!AD799+AE793*'4 Transform Matrices'!AH799</f>
        <v/>
      </c>
      <c r="AE798" s="80">
        <f>AC793*'4 Transform Matrices'!AA799+AD793*'4 Transform Matrices'!AE799+AE793*'4 Transform Matrices'!AI799</f>
        <v/>
      </c>
      <c r="AF798" s="80">
        <f>AC793*'4 Transform Matrices'!AB799+AD793*'4 Transform Matrices'!AF799+AE793*'4 Transform Matrices'!AJ799+AF793</f>
        <v/>
      </c>
      <c r="AG798" s="82">
        <f>MAX(ABS(I798-U798),ABS(J798-V798),ABS(K798-W798),ABS(L798-X798),ABS(M798-Y798),ABS(N798-Z798),ABS(O798-AA798),ABS(P798-AB798),ABS(Q798-AC798),ABS(R798-AD798),ABS(S798-AE798),ABS(T798-AF798))</f>
        <v/>
      </c>
      <c r="AI798" s="14" t="inlineStr"/>
    </row>
    <row r="799">
      <c r="A799" s="65" t="inlineStr">
        <is>
          <t>- Engine cowling</t>
        </is>
      </c>
      <c r="B799" s="52" t="inlineStr">
        <is>
          <t>HEL-07</t>
        </is>
      </c>
      <c r="C799" s="59" t="inlineStr">
        <is>
          <t>Sphere</t>
        </is>
      </c>
      <c r="D799" s="52" t="inlineStr">
        <is>
          <t>HEL-01</t>
        </is>
      </c>
      <c r="E799" s="52" t="n">
        <v>2</v>
      </c>
      <c r="F799" s="54">
        <f>L799</f>
        <v/>
      </c>
      <c r="G799" s="54">
        <f>P799</f>
        <v/>
      </c>
      <c r="H799" s="54">
        <f>T799</f>
        <v/>
      </c>
      <c r="I799" s="81" t="n">
        <v>-0.609938145</v>
      </c>
      <c r="J799" s="81" t="n">
        <v>0</v>
      </c>
      <c r="K799" s="81" t="n">
        <v>-1.45667493</v>
      </c>
      <c r="L799" s="81" t="n">
        <v>21.1816711</v>
      </c>
      <c r="M799" s="81" t="n">
        <v>0</v>
      </c>
      <c r="N799" s="81" t="n">
        <v>0.75</v>
      </c>
      <c r="O799" s="81" t="n">
        <v>0</v>
      </c>
      <c r="P799" s="81" t="n">
        <v>1.76999998</v>
      </c>
      <c r="Q799" s="81" t="n">
        <v>0.728337467</v>
      </c>
      <c r="R799" s="81" t="n">
        <v>0</v>
      </c>
      <c r="S799" s="81" t="n">
        <v>-1.21987629</v>
      </c>
      <c r="T799" s="81" t="n">
        <v>17.7383461</v>
      </c>
      <c r="U799" s="80">
        <f>U793*'4 Transform Matrices'!Y800+V793*'4 Transform Matrices'!AC800+W793*'4 Transform Matrices'!AG800</f>
        <v/>
      </c>
      <c r="V799" s="80">
        <f>U793*'4 Transform Matrices'!Z800+V793*'4 Transform Matrices'!AD800+W793*'4 Transform Matrices'!AH800</f>
        <v/>
      </c>
      <c r="W799" s="80">
        <f>U793*'4 Transform Matrices'!AA800+V793*'4 Transform Matrices'!AE800+W793*'4 Transform Matrices'!AI800</f>
        <v/>
      </c>
      <c r="X799" s="80">
        <f>U793*'4 Transform Matrices'!AB800+V793*'4 Transform Matrices'!AF800+W793*'4 Transform Matrices'!AJ800+X793</f>
        <v/>
      </c>
      <c r="Y799" s="80">
        <f>Y793*'4 Transform Matrices'!Y800+Z793*'4 Transform Matrices'!AC800+AA793*'4 Transform Matrices'!AG800</f>
        <v/>
      </c>
      <c r="Z799" s="80">
        <f>Y793*'4 Transform Matrices'!Z800+Z793*'4 Transform Matrices'!AD800+AA793*'4 Transform Matrices'!AH800</f>
        <v/>
      </c>
      <c r="AA799" s="80">
        <f>Y793*'4 Transform Matrices'!AA800+Z793*'4 Transform Matrices'!AE800+AA793*'4 Transform Matrices'!AI800</f>
        <v/>
      </c>
      <c r="AB799" s="80">
        <f>Y793*'4 Transform Matrices'!AB800+Z793*'4 Transform Matrices'!AF800+AA793*'4 Transform Matrices'!AJ800+AB793</f>
        <v/>
      </c>
      <c r="AC799" s="80">
        <f>AC793*'4 Transform Matrices'!Y800+AD793*'4 Transform Matrices'!AC800+AE793*'4 Transform Matrices'!AG800</f>
        <v/>
      </c>
      <c r="AD799" s="80">
        <f>AC793*'4 Transform Matrices'!Z800+AD793*'4 Transform Matrices'!AD800+AE793*'4 Transform Matrices'!AH800</f>
        <v/>
      </c>
      <c r="AE799" s="80">
        <f>AC793*'4 Transform Matrices'!AA800+AD793*'4 Transform Matrices'!AE800+AE793*'4 Transform Matrices'!AI800</f>
        <v/>
      </c>
      <c r="AF799" s="80">
        <f>AC793*'4 Transform Matrices'!AB800+AD793*'4 Transform Matrices'!AF800+AE793*'4 Transform Matrices'!AJ800+AF793</f>
        <v/>
      </c>
      <c r="AG799" s="82">
        <f>MAX(ABS(I799-U799),ABS(J799-V799),ABS(K799-W799),ABS(L799-X799),ABS(M799-Y799),ABS(N799-Z799),ABS(O799-AA799),ABS(P799-AB799),ABS(Q799-AC799),ABS(R799-AD799),ABS(S799-AE799),ABS(T799-AF799))</f>
        <v/>
      </c>
      <c r="AI799" s="14" t="inlineStr">
        <is>
          <t>Heat rises with rotor speed</t>
        </is>
      </c>
    </row>
    <row r="800">
      <c r="A800" s="65" t="inlineStr">
        <is>
          <t>- Engine exhaust</t>
        </is>
      </c>
      <c r="B800" s="52" t="inlineStr">
        <is>
          <t>HEL-08</t>
        </is>
      </c>
      <c r="C800" s="58" t="inlineStr">
        <is>
          <t>Cylinder</t>
        </is>
      </c>
      <c r="D800" s="52" t="inlineStr">
        <is>
          <t>HEL-01</t>
        </is>
      </c>
      <c r="E800" s="52" t="n">
        <v>2</v>
      </c>
      <c r="F800" s="54">
        <f>L800</f>
        <v/>
      </c>
      <c r="G800" s="54">
        <f>P800</f>
        <v/>
      </c>
      <c r="H800" s="54">
        <f>T800</f>
        <v/>
      </c>
      <c r="I800" s="81" t="n">
        <v>-0.12840803</v>
      </c>
      <c r="J800" s="81" t="n">
        <v>-0.0396858118</v>
      </c>
      <c r="K800" s="81" t="n">
        <v>-0.407301009</v>
      </c>
      <c r="L800" s="81" t="n">
        <v>22.1347218</v>
      </c>
      <c r="M800" s="81" t="n">
        <v>0</v>
      </c>
      <c r="N800" s="81" t="n">
        <v>0.193185166</v>
      </c>
      <c r="O800" s="81" t="n">
        <v>-0.14235048</v>
      </c>
      <c r="P800" s="81" t="n">
        <v>1.81999993</v>
      </c>
      <c r="Q800" s="81" t="n">
        <v>0.1533342</v>
      </c>
      <c r="R800" s="81" t="n">
        <v>-0.0332344435</v>
      </c>
      <c r="S800" s="81" t="n">
        <v>-0.341089725</v>
      </c>
      <c r="T800" s="81" t="n">
        <v>18.0799484</v>
      </c>
      <c r="U800" s="80">
        <f>U793*'4 Transform Matrices'!Y801+V793*'4 Transform Matrices'!AC801+W793*'4 Transform Matrices'!AG801</f>
        <v/>
      </c>
      <c r="V800" s="80">
        <f>U793*'4 Transform Matrices'!Z801+V793*'4 Transform Matrices'!AD801+W793*'4 Transform Matrices'!AH801</f>
        <v/>
      </c>
      <c r="W800" s="80">
        <f>U793*'4 Transform Matrices'!AA801+V793*'4 Transform Matrices'!AE801+W793*'4 Transform Matrices'!AI801</f>
        <v/>
      </c>
      <c r="X800" s="80">
        <f>U793*'4 Transform Matrices'!AB801+V793*'4 Transform Matrices'!AF801+W793*'4 Transform Matrices'!AJ801+X793</f>
        <v/>
      </c>
      <c r="Y800" s="80">
        <f>Y793*'4 Transform Matrices'!Y801+Z793*'4 Transform Matrices'!AC801+AA793*'4 Transform Matrices'!AG801</f>
        <v/>
      </c>
      <c r="Z800" s="80">
        <f>Y793*'4 Transform Matrices'!Z801+Z793*'4 Transform Matrices'!AD801+AA793*'4 Transform Matrices'!AH801</f>
        <v/>
      </c>
      <c r="AA800" s="80">
        <f>Y793*'4 Transform Matrices'!AA801+Z793*'4 Transform Matrices'!AE801+AA793*'4 Transform Matrices'!AI801</f>
        <v/>
      </c>
      <c r="AB800" s="80">
        <f>Y793*'4 Transform Matrices'!AB801+Z793*'4 Transform Matrices'!AF801+AA793*'4 Transform Matrices'!AJ801+AB793</f>
        <v/>
      </c>
      <c r="AC800" s="80">
        <f>AC793*'4 Transform Matrices'!Y801+AD793*'4 Transform Matrices'!AC801+AE793*'4 Transform Matrices'!AG801</f>
        <v/>
      </c>
      <c r="AD800" s="80">
        <f>AC793*'4 Transform Matrices'!Z801+AD793*'4 Transform Matrices'!AD801+AE793*'4 Transform Matrices'!AH801</f>
        <v/>
      </c>
      <c r="AE800" s="80">
        <f>AC793*'4 Transform Matrices'!AA801+AD793*'4 Transform Matrices'!AE801+AE793*'4 Transform Matrices'!AI801</f>
        <v/>
      </c>
      <c r="AF800" s="80">
        <f>AC793*'4 Transform Matrices'!AB801+AD793*'4 Transform Matrices'!AF801+AE793*'4 Transform Matrices'!AJ801+AF793</f>
        <v/>
      </c>
      <c r="AG800" s="82">
        <f>MAX(ABS(I800-U800),ABS(J800-V800),ABS(K800-W800),ABS(L800-X800),ABS(M800-Y800),ABS(N800-Z800),ABS(O800-AA800),ABS(P800-AB800),ABS(Q800-AC800),ABS(R800-AD800),ABS(S800-AE800),ABS(T800-AF800))</f>
        <v/>
      </c>
      <c r="AI800" s="14" t="inlineStr">
        <is>
          <t>Heat rises with rotor speed</t>
        </is>
      </c>
    </row>
    <row r="801">
      <c r="A801" s="65" t="inlineStr">
        <is>
          <t>- Rotor mast</t>
        </is>
      </c>
      <c r="B801" s="52" t="inlineStr">
        <is>
          <t>HEL-09</t>
        </is>
      </c>
      <c r="C801" s="58" t="inlineStr">
        <is>
          <t>Cylinder</t>
        </is>
      </c>
      <c r="D801" s="52" t="inlineStr">
        <is>
          <t>HEL-01</t>
        </is>
      </c>
      <c r="E801" s="52" t="n">
        <v>2</v>
      </c>
      <c r="F801" s="54">
        <f>L801</f>
        <v/>
      </c>
      <c r="G801" s="54">
        <f>P801</f>
        <v/>
      </c>
      <c r="H801" s="54">
        <f>T801</f>
        <v/>
      </c>
      <c r="I801" s="81" t="n">
        <v>-0.11556723</v>
      </c>
      <c r="J801" s="81" t="n">
        <v>-0.138000786</v>
      </c>
      <c r="K801" s="81" t="n">
        <v>1.84317397e-08</v>
      </c>
      <c r="L801" s="81" t="n">
        <v>20.2999992</v>
      </c>
      <c r="M801" s="81" t="n">
        <v>0</v>
      </c>
      <c r="N801" s="81" t="n">
        <v>-7.868050210000001e-09</v>
      </c>
      <c r="O801" s="81" t="n">
        <v>-0.550000012</v>
      </c>
      <c r="P801" s="81" t="n">
        <v>2.36999989</v>
      </c>
      <c r="Q801" s="81" t="n">
        <v>0.138000786</v>
      </c>
      <c r="R801" s="81" t="n">
        <v>-0.11556723</v>
      </c>
      <c r="S801" s="81" t="n">
        <v>1.54354556e-08</v>
      </c>
      <c r="T801" s="81" t="n">
        <v>17</v>
      </c>
      <c r="U801" s="80">
        <f>U793*'4 Transform Matrices'!Y802+V793*'4 Transform Matrices'!AC802+W793*'4 Transform Matrices'!AG802</f>
        <v/>
      </c>
      <c r="V801" s="80">
        <f>U793*'4 Transform Matrices'!Z802+V793*'4 Transform Matrices'!AD802+W793*'4 Transform Matrices'!AH802</f>
        <v/>
      </c>
      <c r="W801" s="80">
        <f>U793*'4 Transform Matrices'!AA802+V793*'4 Transform Matrices'!AE802+W793*'4 Transform Matrices'!AI802</f>
        <v/>
      </c>
      <c r="X801" s="80">
        <f>U793*'4 Transform Matrices'!AB802+V793*'4 Transform Matrices'!AF802+W793*'4 Transform Matrices'!AJ802+X793</f>
        <v/>
      </c>
      <c r="Y801" s="80">
        <f>Y793*'4 Transform Matrices'!Y802+Z793*'4 Transform Matrices'!AC802+AA793*'4 Transform Matrices'!AG802</f>
        <v/>
      </c>
      <c r="Z801" s="80">
        <f>Y793*'4 Transform Matrices'!Z802+Z793*'4 Transform Matrices'!AD802+AA793*'4 Transform Matrices'!AH802</f>
        <v/>
      </c>
      <c r="AA801" s="80">
        <f>Y793*'4 Transform Matrices'!AA802+Z793*'4 Transform Matrices'!AE802+AA793*'4 Transform Matrices'!AI802</f>
        <v/>
      </c>
      <c r="AB801" s="80">
        <f>Y793*'4 Transform Matrices'!AB802+Z793*'4 Transform Matrices'!AF802+AA793*'4 Transform Matrices'!AJ802+AB793</f>
        <v/>
      </c>
      <c r="AC801" s="80">
        <f>AC793*'4 Transform Matrices'!Y802+AD793*'4 Transform Matrices'!AC802+AE793*'4 Transform Matrices'!AG802</f>
        <v/>
      </c>
      <c r="AD801" s="80">
        <f>AC793*'4 Transform Matrices'!Z802+AD793*'4 Transform Matrices'!AD802+AE793*'4 Transform Matrices'!AH802</f>
        <v/>
      </c>
      <c r="AE801" s="80">
        <f>AC793*'4 Transform Matrices'!AA802+AD793*'4 Transform Matrices'!AE802+AE793*'4 Transform Matrices'!AI802</f>
        <v/>
      </c>
      <c r="AF801" s="80">
        <f>AC793*'4 Transform Matrices'!AB802+AD793*'4 Transform Matrices'!AF802+AE793*'4 Transform Matrices'!AJ802+AF793</f>
        <v/>
      </c>
      <c r="AG801" s="82">
        <f>MAX(ABS(I801-U801),ABS(J801-V801),ABS(K801-W801),ABS(L801-X801),ABS(M801-Y801),ABS(N801-Z801),ABS(O801-AA801),ABS(P801-AB801),ABS(Q801-AC801),ABS(R801-AD801),ABS(S801-AE801),ABS(T801-AF801))</f>
        <v/>
      </c>
      <c r="AI801" s="14" t="inlineStr"/>
    </row>
    <row r="802">
      <c r="A802" s="65" t="inlineStr">
        <is>
          <t>- Tail boom</t>
        </is>
      </c>
      <c r="B802" s="52" t="inlineStr">
        <is>
          <t>HEL-10</t>
        </is>
      </c>
      <c r="C802" s="61" t="inlineStr">
        <is>
          <t>Cone</t>
        </is>
      </c>
      <c r="D802" s="52" t="inlineStr">
        <is>
          <t>HEL-01</t>
        </is>
      </c>
      <c r="E802" s="52" t="n">
        <v>2</v>
      </c>
      <c r="F802" s="54">
        <f>L802</f>
        <v/>
      </c>
      <c r="G802" s="54">
        <f>P802</f>
        <v/>
      </c>
      <c r="H802" s="54">
        <f>T802</f>
        <v/>
      </c>
      <c r="I802" s="81" t="n">
        <v>0.288918018</v>
      </c>
      <c r="J802" s="81" t="n">
        <v>0</v>
      </c>
      <c r="K802" s="81" t="n">
        <v>3.98668933</v>
      </c>
      <c r="L802" s="81" t="n">
        <v>23.2900162</v>
      </c>
      <c r="M802" s="81" t="n">
        <v>0</v>
      </c>
      <c r="N802" s="81" t="n">
        <v>0.449999988</v>
      </c>
      <c r="O802" s="81" t="n">
        <v>0</v>
      </c>
      <c r="P802" s="81" t="n">
        <v>1.62</v>
      </c>
      <c r="Q802" s="81" t="n">
        <v>-0.345001966</v>
      </c>
      <c r="R802" s="81" t="n">
        <v>0</v>
      </c>
      <c r="S802" s="81" t="n">
        <v>3.33860826</v>
      </c>
      <c r="T802" s="81" t="n">
        <v>19.5039558</v>
      </c>
      <c r="U802" s="80">
        <f>U793*'4 Transform Matrices'!Y803+V793*'4 Transform Matrices'!AC803+W793*'4 Transform Matrices'!AG803</f>
        <v/>
      </c>
      <c r="V802" s="80">
        <f>U793*'4 Transform Matrices'!Z803+V793*'4 Transform Matrices'!AD803+W793*'4 Transform Matrices'!AH803</f>
        <v/>
      </c>
      <c r="W802" s="80">
        <f>U793*'4 Transform Matrices'!AA803+V793*'4 Transform Matrices'!AE803+W793*'4 Transform Matrices'!AI803</f>
        <v/>
      </c>
      <c r="X802" s="80">
        <f>U793*'4 Transform Matrices'!AB803+V793*'4 Transform Matrices'!AF803+W793*'4 Transform Matrices'!AJ803+X793</f>
        <v/>
      </c>
      <c r="Y802" s="80">
        <f>Y793*'4 Transform Matrices'!Y803+Z793*'4 Transform Matrices'!AC803+AA793*'4 Transform Matrices'!AG803</f>
        <v/>
      </c>
      <c r="Z802" s="80">
        <f>Y793*'4 Transform Matrices'!Z803+Z793*'4 Transform Matrices'!AD803+AA793*'4 Transform Matrices'!AH803</f>
        <v/>
      </c>
      <c r="AA802" s="80">
        <f>Y793*'4 Transform Matrices'!AA803+Z793*'4 Transform Matrices'!AE803+AA793*'4 Transform Matrices'!AI803</f>
        <v/>
      </c>
      <c r="AB802" s="80">
        <f>Y793*'4 Transform Matrices'!AB803+Z793*'4 Transform Matrices'!AF803+AA793*'4 Transform Matrices'!AJ803+AB793</f>
        <v/>
      </c>
      <c r="AC802" s="80">
        <f>AC793*'4 Transform Matrices'!Y803+AD793*'4 Transform Matrices'!AC803+AE793*'4 Transform Matrices'!AG803</f>
        <v/>
      </c>
      <c r="AD802" s="80">
        <f>AC793*'4 Transform Matrices'!Z803+AD793*'4 Transform Matrices'!AD803+AE793*'4 Transform Matrices'!AH803</f>
        <v/>
      </c>
      <c r="AE802" s="80">
        <f>AC793*'4 Transform Matrices'!AA803+AD793*'4 Transform Matrices'!AE803+AE793*'4 Transform Matrices'!AI803</f>
        <v/>
      </c>
      <c r="AF802" s="80">
        <f>AC793*'4 Transform Matrices'!AB803+AD793*'4 Transform Matrices'!AF803+AE793*'4 Transform Matrices'!AJ803+AF793</f>
        <v/>
      </c>
      <c r="AG802" s="82">
        <f>MAX(ABS(I802-U802),ABS(J802-V802),ABS(K802-W802),ABS(L802-X802),ABS(M802-Y802),ABS(N802-Z802),ABS(O802-AA802),ABS(P802-AB802),ABS(Q802-AC802),ABS(R802-AD802),ABS(S802-AE802),ABS(T802-AF802))</f>
        <v/>
      </c>
      <c r="AI802" s="14" t="inlineStr"/>
    </row>
    <row r="803">
      <c r="A803" s="65" t="inlineStr">
        <is>
          <t>- Tail fin</t>
        </is>
      </c>
      <c r="B803" s="52" t="inlineStr">
        <is>
          <t>HEL-11</t>
        </is>
      </c>
      <c r="C803" s="63" t="inlineStr">
        <is>
          <t>Cube</t>
        </is>
      </c>
      <c r="D803" s="52" t="inlineStr">
        <is>
          <t>HEL-01</t>
        </is>
      </c>
      <c r="E803" s="52" t="n">
        <v>2</v>
      </c>
      <c r="F803" s="54">
        <f>L803</f>
        <v/>
      </c>
      <c r="G803" s="54">
        <f>P803</f>
        <v/>
      </c>
      <c r="H803" s="54">
        <f>T803</f>
        <v/>
      </c>
      <c r="I803" s="81" t="n">
        <v>-0.0449428111</v>
      </c>
      <c r="J803" s="81" t="n">
        <v>0</v>
      </c>
      <c r="K803" s="81" t="n">
        <v>-0.728337467</v>
      </c>
      <c r="L803" s="81" t="n">
        <v>24.1333542</v>
      </c>
      <c r="M803" s="81" t="n">
        <v>0</v>
      </c>
      <c r="N803" s="81" t="n">
        <v>1.04999995</v>
      </c>
      <c r="O803" s="81" t="n">
        <v>0</v>
      </c>
      <c r="P803" s="81" t="n">
        <v>2.01999998</v>
      </c>
      <c r="Q803" s="81" t="n">
        <v>0.0536669716</v>
      </c>
      <c r="R803" s="81" t="n">
        <v>0</v>
      </c>
      <c r="S803" s="81" t="n">
        <v>-0.609938145</v>
      </c>
      <c r="T803" s="81" t="n">
        <v>20.2102013</v>
      </c>
      <c r="U803" s="80">
        <f>U793*'4 Transform Matrices'!Y804+V793*'4 Transform Matrices'!AC804+W793*'4 Transform Matrices'!AG804</f>
        <v/>
      </c>
      <c r="V803" s="80">
        <f>U793*'4 Transform Matrices'!Z804+V793*'4 Transform Matrices'!AD804+W793*'4 Transform Matrices'!AH804</f>
        <v/>
      </c>
      <c r="W803" s="80">
        <f>U793*'4 Transform Matrices'!AA804+V793*'4 Transform Matrices'!AE804+W793*'4 Transform Matrices'!AI804</f>
        <v/>
      </c>
      <c r="X803" s="80">
        <f>U793*'4 Transform Matrices'!AB804+V793*'4 Transform Matrices'!AF804+W793*'4 Transform Matrices'!AJ804+X793</f>
        <v/>
      </c>
      <c r="Y803" s="80">
        <f>Y793*'4 Transform Matrices'!Y804+Z793*'4 Transform Matrices'!AC804+AA793*'4 Transform Matrices'!AG804</f>
        <v/>
      </c>
      <c r="Z803" s="80">
        <f>Y793*'4 Transform Matrices'!Z804+Z793*'4 Transform Matrices'!AD804+AA793*'4 Transform Matrices'!AH804</f>
        <v/>
      </c>
      <c r="AA803" s="80">
        <f>Y793*'4 Transform Matrices'!AA804+Z793*'4 Transform Matrices'!AE804+AA793*'4 Transform Matrices'!AI804</f>
        <v/>
      </c>
      <c r="AB803" s="80">
        <f>Y793*'4 Transform Matrices'!AB804+Z793*'4 Transform Matrices'!AF804+AA793*'4 Transform Matrices'!AJ804+AB793</f>
        <v/>
      </c>
      <c r="AC803" s="80">
        <f>AC793*'4 Transform Matrices'!Y804+AD793*'4 Transform Matrices'!AC804+AE793*'4 Transform Matrices'!AG804</f>
        <v/>
      </c>
      <c r="AD803" s="80">
        <f>AC793*'4 Transform Matrices'!Z804+AD793*'4 Transform Matrices'!AD804+AE793*'4 Transform Matrices'!AH804</f>
        <v/>
      </c>
      <c r="AE803" s="80">
        <f>AC793*'4 Transform Matrices'!AA804+AD793*'4 Transform Matrices'!AE804+AE793*'4 Transform Matrices'!AI804</f>
        <v/>
      </c>
      <c r="AF803" s="80">
        <f>AC793*'4 Transform Matrices'!AB804+AD793*'4 Transform Matrices'!AF804+AE793*'4 Transform Matrices'!AJ804+AF793</f>
        <v/>
      </c>
      <c r="AG803" s="82">
        <f>MAX(ABS(I803-U803),ABS(J803-V803),ABS(K803-W803),ABS(L803-X803),ABS(M803-Y803),ABS(N803-Z803),ABS(O803-AA803),ABS(P803-AB803),ABS(Q803-AC803),ABS(R803-AD803),ABS(S803-AE803),ABS(T803-AF803))</f>
        <v/>
      </c>
      <c r="AI803" s="14" t="inlineStr"/>
    </row>
    <row r="804">
      <c r="A804" s="65" t="inlineStr">
        <is>
          <t>- Horizontal stabiliser</t>
        </is>
      </c>
      <c r="B804" s="52" t="inlineStr">
        <is>
          <t>HEL-12</t>
        </is>
      </c>
      <c r="C804" s="63" t="inlineStr">
        <is>
          <t>Cube</t>
        </is>
      </c>
      <c r="D804" s="52" t="inlineStr">
        <is>
          <t>HEL-01</t>
        </is>
      </c>
      <c r="E804" s="52" t="n">
        <v>2</v>
      </c>
      <c r="F804" s="54">
        <f>L804</f>
        <v/>
      </c>
      <c r="G804" s="54">
        <f>P804</f>
        <v/>
      </c>
      <c r="H804" s="54">
        <f>T804</f>
        <v/>
      </c>
      <c r="I804" s="81" t="n">
        <v>-1.02726424</v>
      </c>
      <c r="J804" s="81" t="n">
        <v>0</v>
      </c>
      <c r="K804" s="81" t="n">
        <v>-0.306668401</v>
      </c>
      <c r="L804" s="81" t="n">
        <v>23.5966854</v>
      </c>
      <c r="M804" s="81" t="n">
        <v>0</v>
      </c>
      <c r="N804" s="81" t="n">
        <v>0.0500000007</v>
      </c>
      <c r="O804" s="81" t="n">
        <v>0</v>
      </c>
      <c r="P804" s="81" t="n">
        <v>1.67000008</v>
      </c>
      <c r="Q804" s="81" t="n">
        <v>1.2266736</v>
      </c>
      <c r="R804" s="81" t="n">
        <v>0</v>
      </c>
      <c r="S804" s="81" t="n">
        <v>-0.256816059</v>
      </c>
      <c r="T804" s="81" t="n">
        <v>19.7607727</v>
      </c>
      <c r="U804" s="80">
        <f>U793*'4 Transform Matrices'!Y805+V793*'4 Transform Matrices'!AC805+W793*'4 Transform Matrices'!AG805</f>
        <v/>
      </c>
      <c r="V804" s="80">
        <f>U793*'4 Transform Matrices'!Z805+V793*'4 Transform Matrices'!AD805+W793*'4 Transform Matrices'!AH805</f>
        <v/>
      </c>
      <c r="W804" s="80">
        <f>U793*'4 Transform Matrices'!AA805+V793*'4 Transform Matrices'!AE805+W793*'4 Transform Matrices'!AI805</f>
        <v/>
      </c>
      <c r="X804" s="80">
        <f>U793*'4 Transform Matrices'!AB805+V793*'4 Transform Matrices'!AF805+W793*'4 Transform Matrices'!AJ805+X793</f>
        <v/>
      </c>
      <c r="Y804" s="80">
        <f>Y793*'4 Transform Matrices'!Y805+Z793*'4 Transform Matrices'!AC805+AA793*'4 Transform Matrices'!AG805</f>
        <v/>
      </c>
      <c r="Z804" s="80">
        <f>Y793*'4 Transform Matrices'!Z805+Z793*'4 Transform Matrices'!AD805+AA793*'4 Transform Matrices'!AH805</f>
        <v/>
      </c>
      <c r="AA804" s="80">
        <f>Y793*'4 Transform Matrices'!AA805+Z793*'4 Transform Matrices'!AE805+AA793*'4 Transform Matrices'!AI805</f>
        <v/>
      </c>
      <c r="AB804" s="80">
        <f>Y793*'4 Transform Matrices'!AB805+Z793*'4 Transform Matrices'!AF805+AA793*'4 Transform Matrices'!AJ805+AB793</f>
        <v/>
      </c>
      <c r="AC804" s="80">
        <f>AC793*'4 Transform Matrices'!Y805+AD793*'4 Transform Matrices'!AC805+AE793*'4 Transform Matrices'!AG805</f>
        <v/>
      </c>
      <c r="AD804" s="80">
        <f>AC793*'4 Transform Matrices'!Z805+AD793*'4 Transform Matrices'!AD805+AE793*'4 Transform Matrices'!AH805</f>
        <v/>
      </c>
      <c r="AE804" s="80">
        <f>AC793*'4 Transform Matrices'!AA805+AD793*'4 Transform Matrices'!AE805+AE793*'4 Transform Matrices'!AI805</f>
        <v/>
      </c>
      <c r="AF804" s="80">
        <f>AC793*'4 Transform Matrices'!AB805+AD793*'4 Transform Matrices'!AF805+AE793*'4 Transform Matrices'!AJ805+AF793</f>
        <v/>
      </c>
      <c r="AG804" s="82">
        <f>MAX(ABS(I804-U804),ABS(J804-V804),ABS(K804-W804),ABS(L804-X804),ABS(M804-Y804),ABS(N804-Z804),ABS(O804-AA804),ABS(P804-AB804),ABS(Q804-AC804),ABS(R804-AD804),ABS(S804-AE804),ABS(T804-AF804))</f>
        <v/>
      </c>
      <c r="AI804" s="14" t="inlineStr"/>
    </row>
    <row r="805">
      <c r="A805" s="65" t="inlineStr">
        <is>
          <t>- Stabiliser plate left</t>
        </is>
      </c>
      <c r="B805" s="52" t="inlineStr">
        <is>
          <t>HEL-13</t>
        </is>
      </c>
      <c r="C805" s="63" t="inlineStr">
        <is>
          <t>Cube</t>
        </is>
      </c>
      <c r="D805" s="52" t="inlineStr">
        <is>
          <t>HEL-01</t>
        </is>
      </c>
      <c r="E805" s="52" t="n">
        <v>2</v>
      </c>
      <c r="F805" s="54">
        <f>L805</f>
        <v/>
      </c>
      <c r="G805" s="54">
        <f>P805</f>
        <v/>
      </c>
      <c r="H805" s="54">
        <f>T805</f>
        <v/>
      </c>
      <c r="I805" s="81" t="n">
        <v>-0.0256816056</v>
      </c>
      <c r="J805" s="81" t="n">
        <v>0</v>
      </c>
      <c r="K805" s="81" t="n">
        <v>-0.306668401</v>
      </c>
      <c r="L805" s="81" t="n">
        <v>23.0830536</v>
      </c>
      <c r="M805" s="81" t="n">
        <v>0</v>
      </c>
      <c r="N805" s="81" t="n">
        <v>0.5</v>
      </c>
      <c r="O805" s="81" t="n">
        <v>0</v>
      </c>
      <c r="P805" s="81" t="n">
        <v>1.67000008</v>
      </c>
      <c r="Q805" s="81" t="n">
        <v>0.0306668393</v>
      </c>
      <c r="R805" s="81" t="n">
        <v>0</v>
      </c>
      <c r="S805" s="81" t="n">
        <v>-0.256816059</v>
      </c>
      <c r="T805" s="81" t="n">
        <v>20.3741093</v>
      </c>
      <c r="U805" s="80">
        <f>U793*'4 Transform Matrices'!Y806+V793*'4 Transform Matrices'!AC806+W793*'4 Transform Matrices'!AG806</f>
        <v/>
      </c>
      <c r="V805" s="80">
        <f>U793*'4 Transform Matrices'!Z806+V793*'4 Transform Matrices'!AD806+W793*'4 Transform Matrices'!AH806</f>
        <v/>
      </c>
      <c r="W805" s="80">
        <f>U793*'4 Transform Matrices'!AA806+V793*'4 Transform Matrices'!AE806+W793*'4 Transform Matrices'!AI806</f>
        <v/>
      </c>
      <c r="X805" s="80">
        <f>U793*'4 Transform Matrices'!AB806+V793*'4 Transform Matrices'!AF806+W793*'4 Transform Matrices'!AJ806+X793</f>
        <v/>
      </c>
      <c r="Y805" s="80">
        <f>Y793*'4 Transform Matrices'!Y806+Z793*'4 Transform Matrices'!AC806+AA793*'4 Transform Matrices'!AG806</f>
        <v/>
      </c>
      <c r="Z805" s="80">
        <f>Y793*'4 Transform Matrices'!Z806+Z793*'4 Transform Matrices'!AD806+AA793*'4 Transform Matrices'!AH806</f>
        <v/>
      </c>
      <c r="AA805" s="80">
        <f>Y793*'4 Transform Matrices'!AA806+Z793*'4 Transform Matrices'!AE806+AA793*'4 Transform Matrices'!AI806</f>
        <v/>
      </c>
      <c r="AB805" s="80">
        <f>Y793*'4 Transform Matrices'!AB806+Z793*'4 Transform Matrices'!AF806+AA793*'4 Transform Matrices'!AJ806+AB793</f>
        <v/>
      </c>
      <c r="AC805" s="80">
        <f>AC793*'4 Transform Matrices'!Y806+AD793*'4 Transform Matrices'!AC806+AE793*'4 Transform Matrices'!AG806</f>
        <v/>
      </c>
      <c r="AD805" s="80">
        <f>AC793*'4 Transform Matrices'!Z806+AD793*'4 Transform Matrices'!AD806+AE793*'4 Transform Matrices'!AH806</f>
        <v/>
      </c>
      <c r="AE805" s="80">
        <f>AC793*'4 Transform Matrices'!AA806+AD793*'4 Transform Matrices'!AE806+AE793*'4 Transform Matrices'!AI806</f>
        <v/>
      </c>
      <c r="AF805" s="80">
        <f>AC793*'4 Transform Matrices'!AB806+AD793*'4 Transform Matrices'!AF806+AE793*'4 Transform Matrices'!AJ806+AF793</f>
        <v/>
      </c>
      <c r="AG805" s="82">
        <f>MAX(ABS(I805-U805),ABS(J805-V805),ABS(K805-W805),ABS(L805-X805),ABS(M805-Y805),ABS(N805-Z805),ABS(O805-AA805),ABS(P805-AB805),ABS(Q805-AC805),ABS(R805-AD805),ABS(S805-AE805),ABS(T805-AF805))</f>
        <v/>
      </c>
      <c r="AI805" s="14" t="inlineStr"/>
    </row>
    <row r="806">
      <c r="A806" s="65" t="inlineStr">
        <is>
          <t>- Stabiliser plate right</t>
        </is>
      </c>
      <c r="B806" s="52" t="inlineStr">
        <is>
          <t>HEL-14</t>
        </is>
      </c>
      <c r="C806" s="63" t="inlineStr">
        <is>
          <t>Cube</t>
        </is>
      </c>
      <c r="D806" s="52" t="inlineStr">
        <is>
          <t>HEL-01</t>
        </is>
      </c>
      <c r="E806" s="52" t="n">
        <v>2</v>
      </c>
      <c r="F806" s="54">
        <f>L806</f>
        <v/>
      </c>
      <c r="G806" s="54">
        <f>P806</f>
        <v/>
      </c>
      <c r="H806" s="54">
        <f>T806</f>
        <v/>
      </c>
      <c r="I806" s="81" t="n">
        <v>-0.0256816056</v>
      </c>
      <c r="J806" s="81" t="n">
        <v>0</v>
      </c>
      <c r="K806" s="81" t="n">
        <v>-0.306668401</v>
      </c>
      <c r="L806" s="81" t="n">
        <v>24.1103172</v>
      </c>
      <c r="M806" s="81" t="n">
        <v>0</v>
      </c>
      <c r="N806" s="81" t="n">
        <v>0.5</v>
      </c>
      <c r="O806" s="81" t="n">
        <v>0</v>
      </c>
      <c r="P806" s="81" t="n">
        <v>1.67000008</v>
      </c>
      <c r="Q806" s="81" t="n">
        <v>0.0306668393</v>
      </c>
      <c r="R806" s="81" t="n">
        <v>0</v>
      </c>
      <c r="S806" s="81" t="n">
        <v>-0.256816059</v>
      </c>
      <c r="T806" s="81" t="n">
        <v>19.1474361</v>
      </c>
      <c r="U806" s="80">
        <f>U793*'4 Transform Matrices'!Y807+V793*'4 Transform Matrices'!AC807+W793*'4 Transform Matrices'!AG807</f>
        <v/>
      </c>
      <c r="V806" s="80">
        <f>U793*'4 Transform Matrices'!Z807+V793*'4 Transform Matrices'!AD807+W793*'4 Transform Matrices'!AH807</f>
        <v/>
      </c>
      <c r="W806" s="80">
        <f>U793*'4 Transform Matrices'!AA807+V793*'4 Transform Matrices'!AE807+W793*'4 Transform Matrices'!AI807</f>
        <v/>
      </c>
      <c r="X806" s="80">
        <f>U793*'4 Transform Matrices'!AB807+V793*'4 Transform Matrices'!AF807+W793*'4 Transform Matrices'!AJ807+X793</f>
        <v/>
      </c>
      <c r="Y806" s="80">
        <f>Y793*'4 Transform Matrices'!Y807+Z793*'4 Transform Matrices'!AC807+AA793*'4 Transform Matrices'!AG807</f>
        <v/>
      </c>
      <c r="Z806" s="80">
        <f>Y793*'4 Transform Matrices'!Z807+Z793*'4 Transform Matrices'!AD807+AA793*'4 Transform Matrices'!AH807</f>
        <v/>
      </c>
      <c r="AA806" s="80">
        <f>Y793*'4 Transform Matrices'!AA807+Z793*'4 Transform Matrices'!AE807+AA793*'4 Transform Matrices'!AI807</f>
        <v/>
      </c>
      <c r="AB806" s="80">
        <f>Y793*'4 Transform Matrices'!AB807+Z793*'4 Transform Matrices'!AF807+AA793*'4 Transform Matrices'!AJ807+AB793</f>
        <v/>
      </c>
      <c r="AC806" s="80">
        <f>AC793*'4 Transform Matrices'!Y807+AD793*'4 Transform Matrices'!AC807+AE793*'4 Transform Matrices'!AG807</f>
        <v/>
      </c>
      <c r="AD806" s="80">
        <f>AC793*'4 Transform Matrices'!Z807+AD793*'4 Transform Matrices'!AD807+AE793*'4 Transform Matrices'!AH807</f>
        <v/>
      </c>
      <c r="AE806" s="80">
        <f>AC793*'4 Transform Matrices'!AA807+AD793*'4 Transform Matrices'!AE807+AE793*'4 Transform Matrices'!AI807</f>
        <v/>
      </c>
      <c r="AF806" s="80">
        <f>AC793*'4 Transform Matrices'!AB807+AD793*'4 Transform Matrices'!AF807+AE793*'4 Transform Matrices'!AJ807+AF793</f>
        <v/>
      </c>
      <c r="AG806" s="82">
        <f>MAX(ABS(I806-U806),ABS(J806-V806),ABS(K806-W806),ABS(L806-X806),ABS(M806-Y806),ABS(N806-Z806),ABS(O806-AA806),ABS(P806-AB806),ABS(Q806-AC806),ABS(R806-AD806),ABS(S806-AE806),ABS(T806-AF806))</f>
        <v/>
      </c>
      <c r="AI806" s="14" t="inlineStr"/>
    </row>
    <row r="807">
      <c r="A807" s="65" t="inlineStr">
        <is>
          <t>- Tail bumper</t>
        </is>
      </c>
      <c r="B807" s="52" t="inlineStr">
        <is>
          <t>HEL-15</t>
        </is>
      </c>
      <c r="C807" s="63" t="inlineStr">
        <is>
          <t>Cube</t>
        </is>
      </c>
      <c r="D807" s="52" t="inlineStr">
        <is>
          <t>HEL-01</t>
        </is>
      </c>
      <c r="E807" s="52" t="n">
        <v>2</v>
      </c>
      <c r="F807" s="54">
        <f>L807</f>
        <v/>
      </c>
      <c r="G807" s="54">
        <f>P807</f>
        <v/>
      </c>
      <c r="H807" s="54">
        <f>T807</f>
        <v/>
      </c>
      <c r="I807" s="81" t="n">
        <v>-0.0321020074</v>
      </c>
      <c r="J807" s="81" t="n">
        <v>0</v>
      </c>
      <c r="K807" s="81" t="n">
        <v>-0.0920005217</v>
      </c>
      <c r="L807" s="81" t="n">
        <v>24.1716881</v>
      </c>
      <c r="M807" s="81" t="n">
        <v>0</v>
      </c>
      <c r="N807" s="81" t="n">
        <v>0.550000012</v>
      </c>
      <c r="O807" s="81" t="n">
        <v>0</v>
      </c>
      <c r="P807" s="81" t="n">
        <v>1.31999993</v>
      </c>
      <c r="Q807" s="81" t="n">
        <v>0.0383335501</v>
      </c>
      <c r="R807" s="81" t="n">
        <v>0</v>
      </c>
      <c r="S807" s="81" t="n">
        <v>-0.0770448148</v>
      </c>
      <c r="T807" s="81" t="n">
        <v>20.2423019</v>
      </c>
      <c r="U807" s="80">
        <f>U793*'4 Transform Matrices'!Y808+V793*'4 Transform Matrices'!AC808+W793*'4 Transform Matrices'!AG808</f>
        <v/>
      </c>
      <c r="V807" s="80">
        <f>U793*'4 Transform Matrices'!Z808+V793*'4 Transform Matrices'!AD808+W793*'4 Transform Matrices'!AH808</f>
        <v/>
      </c>
      <c r="W807" s="80">
        <f>U793*'4 Transform Matrices'!AA808+V793*'4 Transform Matrices'!AE808+W793*'4 Transform Matrices'!AI808</f>
        <v/>
      </c>
      <c r="X807" s="80">
        <f>U793*'4 Transform Matrices'!AB808+V793*'4 Transform Matrices'!AF808+W793*'4 Transform Matrices'!AJ808+X793</f>
        <v/>
      </c>
      <c r="Y807" s="80">
        <f>Y793*'4 Transform Matrices'!Y808+Z793*'4 Transform Matrices'!AC808+AA793*'4 Transform Matrices'!AG808</f>
        <v/>
      </c>
      <c r="Z807" s="80">
        <f>Y793*'4 Transform Matrices'!Z808+Z793*'4 Transform Matrices'!AD808+AA793*'4 Transform Matrices'!AH808</f>
        <v/>
      </c>
      <c r="AA807" s="80">
        <f>Y793*'4 Transform Matrices'!AA808+Z793*'4 Transform Matrices'!AE808+AA793*'4 Transform Matrices'!AI808</f>
        <v/>
      </c>
      <c r="AB807" s="80">
        <f>Y793*'4 Transform Matrices'!AB808+Z793*'4 Transform Matrices'!AF808+AA793*'4 Transform Matrices'!AJ808+AB793</f>
        <v/>
      </c>
      <c r="AC807" s="80">
        <f>AC793*'4 Transform Matrices'!Y808+AD793*'4 Transform Matrices'!AC808+AE793*'4 Transform Matrices'!AG808</f>
        <v/>
      </c>
      <c r="AD807" s="80">
        <f>AC793*'4 Transform Matrices'!Z808+AD793*'4 Transform Matrices'!AD808+AE793*'4 Transform Matrices'!AH808</f>
        <v/>
      </c>
      <c r="AE807" s="80">
        <f>AC793*'4 Transform Matrices'!AA808+AD793*'4 Transform Matrices'!AE808+AE793*'4 Transform Matrices'!AI808</f>
        <v/>
      </c>
      <c r="AF807" s="80">
        <f>AC793*'4 Transform Matrices'!AB808+AD793*'4 Transform Matrices'!AF808+AE793*'4 Transform Matrices'!AJ808+AF793</f>
        <v/>
      </c>
      <c r="AG807" s="82">
        <f>MAX(ABS(I807-U807),ABS(J807-V807),ABS(K807-W807),ABS(L807-X807),ABS(M807-Y807),ABS(N807-Z807),ABS(O807-AA807),ABS(P807-AB807),ABS(Q807-AC807),ABS(R807-AD807),ABS(S807-AE807),ABS(T807-AF807))</f>
        <v/>
      </c>
      <c r="AI807" s="14" t="inlineStr"/>
    </row>
    <row r="808">
      <c r="A808" s="65" t="inlineStr">
        <is>
          <t>- Skid right</t>
        </is>
      </c>
      <c r="B808" s="52" t="inlineStr">
        <is>
          <t>HEL-16</t>
        </is>
      </c>
      <c r="C808" s="58" t="inlineStr">
        <is>
          <t>Cylinder</t>
        </is>
      </c>
      <c r="D808" s="52" t="inlineStr">
        <is>
          <t>HEL-01</t>
        </is>
      </c>
      <c r="E808" s="52" t="n">
        <v>2</v>
      </c>
      <c r="F808" s="54">
        <f>L808</f>
        <v/>
      </c>
      <c r="G808" s="54">
        <f>P808</f>
        <v/>
      </c>
      <c r="H808" s="54">
        <f>T808</f>
        <v/>
      </c>
      <c r="I808" s="81" t="n">
        <v>-0.0642040148</v>
      </c>
      <c r="J808" s="81" t="n">
        <v>0</v>
      </c>
      <c r="K808" s="81" t="n">
        <v>-2.30001307</v>
      </c>
      <c r="L808" s="81" t="n">
        <v>20.833271</v>
      </c>
      <c r="M808" s="81" t="n">
        <v>0</v>
      </c>
      <c r="N808" s="81" t="n">
        <v>0.100000001</v>
      </c>
      <c r="O808" s="81" t="n">
        <v>0</v>
      </c>
      <c r="P808" s="81" t="n">
        <v>-0.129999995</v>
      </c>
      <c r="Q808" s="81" t="n">
        <v>0.0766671002</v>
      </c>
      <c r="R808" s="81" t="n">
        <v>0</v>
      </c>
      <c r="S808" s="81" t="n">
        <v>-1.9261204</v>
      </c>
      <c r="T808" s="81" t="n">
        <v>16.2074585</v>
      </c>
      <c r="U808" s="80">
        <f>U793*'4 Transform Matrices'!Y809+V793*'4 Transform Matrices'!AC809+W793*'4 Transform Matrices'!AG809</f>
        <v/>
      </c>
      <c r="V808" s="80">
        <f>U793*'4 Transform Matrices'!Z809+V793*'4 Transform Matrices'!AD809+W793*'4 Transform Matrices'!AH809</f>
        <v/>
      </c>
      <c r="W808" s="80">
        <f>U793*'4 Transform Matrices'!AA809+V793*'4 Transform Matrices'!AE809+W793*'4 Transform Matrices'!AI809</f>
        <v/>
      </c>
      <c r="X808" s="80">
        <f>U793*'4 Transform Matrices'!AB809+V793*'4 Transform Matrices'!AF809+W793*'4 Transform Matrices'!AJ809+X793</f>
        <v/>
      </c>
      <c r="Y808" s="80">
        <f>Y793*'4 Transform Matrices'!Y809+Z793*'4 Transform Matrices'!AC809+AA793*'4 Transform Matrices'!AG809</f>
        <v/>
      </c>
      <c r="Z808" s="80">
        <f>Y793*'4 Transform Matrices'!Z809+Z793*'4 Transform Matrices'!AD809+AA793*'4 Transform Matrices'!AH809</f>
        <v/>
      </c>
      <c r="AA808" s="80">
        <f>Y793*'4 Transform Matrices'!AA809+Z793*'4 Transform Matrices'!AE809+AA793*'4 Transform Matrices'!AI809</f>
        <v/>
      </c>
      <c r="AB808" s="80">
        <f>Y793*'4 Transform Matrices'!AB809+Z793*'4 Transform Matrices'!AF809+AA793*'4 Transform Matrices'!AJ809+AB793</f>
        <v/>
      </c>
      <c r="AC808" s="80">
        <f>AC793*'4 Transform Matrices'!Y809+AD793*'4 Transform Matrices'!AC809+AE793*'4 Transform Matrices'!AG809</f>
        <v/>
      </c>
      <c r="AD808" s="80">
        <f>AC793*'4 Transform Matrices'!Z809+AD793*'4 Transform Matrices'!AD809+AE793*'4 Transform Matrices'!AH809</f>
        <v/>
      </c>
      <c r="AE808" s="80">
        <f>AC793*'4 Transform Matrices'!AA809+AD793*'4 Transform Matrices'!AE809+AE793*'4 Transform Matrices'!AI809</f>
        <v/>
      </c>
      <c r="AF808" s="80">
        <f>AC793*'4 Transform Matrices'!AB809+AD793*'4 Transform Matrices'!AF809+AE793*'4 Transform Matrices'!AJ809+AF793</f>
        <v/>
      </c>
      <c r="AG808" s="82">
        <f>MAX(ABS(I808-U808),ABS(J808-V808),ABS(K808-W808),ABS(L808-X808),ABS(M808-Y808),ABS(N808-Z808),ABS(O808-AA808),ABS(P808-AB808),ABS(Q808-AC808),ABS(R808-AD808),ABS(S808-AE808),ABS(T808-AF808))</f>
        <v/>
      </c>
      <c r="AI808" s="14" t="inlineStr"/>
    </row>
    <row r="809">
      <c r="A809" s="65" t="inlineStr">
        <is>
          <t>- Skid toe right</t>
        </is>
      </c>
      <c r="B809" s="52" t="inlineStr">
        <is>
          <t>HEL-17</t>
        </is>
      </c>
      <c r="C809" s="58" t="inlineStr">
        <is>
          <t>Cylinder</t>
        </is>
      </c>
      <c r="D809" s="52" t="inlineStr">
        <is>
          <t>HEL-01</t>
        </is>
      </c>
      <c r="E809" s="52" t="n">
        <v>2</v>
      </c>
      <c r="F809" s="54">
        <f>L809</f>
        <v/>
      </c>
      <c r="G809" s="54">
        <f>P809</f>
        <v/>
      </c>
      <c r="H809" s="54">
        <f>T809</f>
        <v/>
      </c>
      <c r="I809" s="81" t="n">
        <v>-0.0642040148</v>
      </c>
      <c r="J809" s="81" t="n">
        <v>0.0324009173</v>
      </c>
      <c r="K809" s="81" t="n">
        <v>-0.347419947</v>
      </c>
      <c r="L809" s="81" t="n">
        <v>19.6219292</v>
      </c>
      <c r="M809" s="81" t="n">
        <v>0</v>
      </c>
      <c r="N809" s="81" t="n">
        <v>0.0906307772</v>
      </c>
      <c r="O809" s="81" t="n">
        <v>0.211309135</v>
      </c>
      <c r="P809" s="81" t="n">
        <v>-0.0600000024</v>
      </c>
      <c r="Q809" s="81" t="n">
        <v>0.0766671002</v>
      </c>
      <c r="R809" s="81" t="n">
        <v>0.0271337889</v>
      </c>
      <c r="S809" s="81" t="n">
        <v>-0.290942967</v>
      </c>
      <c r="T809" s="81" t="n">
        <v>15.1930351</v>
      </c>
      <c r="U809" s="80">
        <f>U793*'4 Transform Matrices'!Y810+V793*'4 Transform Matrices'!AC810+W793*'4 Transform Matrices'!AG810</f>
        <v/>
      </c>
      <c r="V809" s="80">
        <f>U793*'4 Transform Matrices'!Z810+V793*'4 Transform Matrices'!AD810+W793*'4 Transform Matrices'!AH810</f>
        <v/>
      </c>
      <c r="W809" s="80">
        <f>U793*'4 Transform Matrices'!AA810+V793*'4 Transform Matrices'!AE810+W793*'4 Transform Matrices'!AI810</f>
        <v/>
      </c>
      <c r="X809" s="80">
        <f>U793*'4 Transform Matrices'!AB810+V793*'4 Transform Matrices'!AF810+W793*'4 Transform Matrices'!AJ810+X793</f>
        <v/>
      </c>
      <c r="Y809" s="80">
        <f>Y793*'4 Transform Matrices'!Y810+Z793*'4 Transform Matrices'!AC810+AA793*'4 Transform Matrices'!AG810</f>
        <v/>
      </c>
      <c r="Z809" s="80">
        <f>Y793*'4 Transform Matrices'!Z810+Z793*'4 Transform Matrices'!AD810+AA793*'4 Transform Matrices'!AH810</f>
        <v/>
      </c>
      <c r="AA809" s="80">
        <f>Y793*'4 Transform Matrices'!AA810+Z793*'4 Transform Matrices'!AE810+AA793*'4 Transform Matrices'!AI810</f>
        <v/>
      </c>
      <c r="AB809" s="80">
        <f>Y793*'4 Transform Matrices'!AB810+Z793*'4 Transform Matrices'!AF810+AA793*'4 Transform Matrices'!AJ810+AB793</f>
        <v/>
      </c>
      <c r="AC809" s="80">
        <f>AC793*'4 Transform Matrices'!Y810+AD793*'4 Transform Matrices'!AC810+AE793*'4 Transform Matrices'!AG810</f>
        <v/>
      </c>
      <c r="AD809" s="80">
        <f>AC793*'4 Transform Matrices'!Z810+AD793*'4 Transform Matrices'!AD810+AE793*'4 Transform Matrices'!AH810</f>
        <v/>
      </c>
      <c r="AE809" s="80">
        <f>AC793*'4 Transform Matrices'!AA810+AD793*'4 Transform Matrices'!AE810+AE793*'4 Transform Matrices'!AI810</f>
        <v/>
      </c>
      <c r="AF809" s="80">
        <f>AC793*'4 Transform Matrices'!AB810+AD793*'4 Transform Matrices'!AF810+AE793*'4 Transform Matrices'!AJ810+AF793</f>
        <v/>
      </c>
      <c r="AG809" s="82">
        <f>MAX(ABS(I809-U809),ABS(J809-V809),ABS(K809-W809),ABS(L809-X809),ABS(M809-Y809),ABS(N809-Z809),ABS(O809-AA809),ABS(P809-AB809),ABS(Q809-AC809),ABS(R809-AD809),ABS(S809-AE809),ABS(T809-AF809))</f>
        <v/>
      </c>
      <c r="AI809" s="14" t="inlineStr"/>
    </row>
    <row r="810">
      <c r="A810" s="65" t="inlineStr">
        <is>
          <t>- Front strut right</t>
        </is>
      </c>
      <c r="B810" s="52" t="inlineStr">
        <is>
          <t>HEL-18</t>
        </is>
      </c>
      <c r="C810" s="58" t="inlineStr">
        <is>
          <t>Cylinder</t>
        </is>
      </c>
      <c r="D810" s="52" t="inlineStr">
        <is>
          <t>HEL-01</t>
        </is>
      </c>
      <c r="E810" s="52" t="n">
        <v>2</v>
      </c>
      <c r="F810" s="54">
        <f>L810</f>
        <v/>
      </c>
      <c r="G810" s="54">
        <f>P810</f>
        <v/>
      </c>
      <c r="H810" s="54">
        <f>T810</f>
        <v/>
      </c>
      <c r="I810" s="81" t="n">
        <v>0.0614388026</v>
      </c>
      <c r="J810" s="81" t="n">
        <v>0.0241738837</v>
      </c>
      <c r="K810" s="81" t="n">
        <v>-0.244352996</v>
      </c>
      <c r="L810" s="81" t="n">
        <v>20.0977573</v>
      </c>
      <c r="M810" s="81" t="n">
        <v>0</v>
      </c>
      <c r="N810" s="81" t="n">
        <v>0.0485317819</v>
      </c>
      <c r="O810" s="81" t="n">
        <v>0.529999971</v>
      </c>
      <c r="P810" s="81" t="n">
        <v>0.13499999</v>
      </c>
      <c r="Q810" s="81" t="n">
        <v>0.0335450955</v>
      </c>
      <c r="R810" s="81" t="n">
        <v>-0.0442751534</v>
      </c>
      <c r="S810" s="81" t="n">
        <v>0.447539479</v>
      </c>
      <c r="T810" s="81" t="n">
        <v>15.9175959</v>
      </c>
      <c r="U810" s="80">
        <f>U793*'4 Transform Matrices'!Y811+V793*'4 Transform Matrices'!AC811+W793*'4 Transform Matrices'!AG811</f>
        <v/>
      </c>
      <c r="V810" s="80">
        <f>U793*'4 Transform Matrices'!Z811+V793*'4 Transform Matrices'!AD811+W793*'4 Transform Matrices'!AH811</f>
        <v/>
      </c>
      <c r="W810" s="80">
        <f>U793*'4 Transform Matrices'!AA811+V793*'4 Transform Matrices'!AE811+W793*'4 Transform Matrices'!AI811</f>
        <v/>
      </c>
      <c r="X810" s="80">
        <f>U793*'4 Transform Matrices'!AB811+V793*'4 Transform Matrices'!AF811+W793*'4 Transform Matrices'!AJ811+X793</f>
        <v/>
      </c>
      <c r="Y810" s="80">
        <f>Y793*'4 Transform Matrices'!Y811+Z793*'4 Transform Matrices'!AC811+AA793*'4 Transform Matrices'!AG811</f>
        <v/>
      </c>
      <c r="Z810" s="80">
        <f>Y793*'4 Transform Matrices'!Z811+Z793*'4 Transform Matrices'!AD811+AA793*'4 Transform Matrices'!AH811</f>
        <v/>
      </c>
      <c r="AA810" s="80">
        <f>Y793*'4 Transform Matrices'!AA811+Z793*'4 Transform Matrices'!AE811+AA793*'4 Transform Matrices'!AI811</f>
        <v/>
      </c>
      <c r="AB810" s="80">
        <f>Y793*'4 Transform Matrices'!AB811+Z793*'4 Transform Matrices'!AF811+AA793*'4 Transform Matrices'!AJ811+AB793</f>
        <v/>
      </c>
      <c r="AC810" s="80">
        <f>AC793*'4 Transform Matrices'!Y811+AD793*'4 Transform Matrices'!AC811+AE793*'4 Transform Matrices'!AG811</f>
        <v/>
      </c>
      <c r="AD810" s="80">
        <f>AC793*'4 Transform Matrices'!Z811+AD793*'4 Transform Matrices'!AD811+AE793*'4 Transform Matrices'!AH811</f>
        <v/>
      </c>
      <c r="AE810" s="80">
        <f>AC793*'4 Transform Matrices'!AA811+AD793*'4 Transform Matrices'!AE811+AE793*'4 Transform Matrices'!AI811</f>
        <v/>
      </c>
      <c r="AF810" s="80">
        <f>AC793*'4 Transform Matrices'!AB811+AD793*'4 Transform Matrices'!AF811+AE793*'4 Transform Matrices'!AJ811+AF793</f>
        <v/>
      </c>
      <c r="AG810" s="82">
        <f>MAX(ABS(I810-U810),ABS(J810-V810),ABS(K810-W810),ABS(L810-X810),ABS(M810-Y810),ABS(N810-Z810),ABS(O810-AA810),ABS(P810-AB810),ABS(Q810-AC810),ABS(R810-AD810),ABS(S810-AE810),ABS(T810-AF810))</f>
        <v/>
      </c>
      <c r="AI810" s="14" t="inlineStr"/>
    </row>
    <row r="811">
      <c r="A811" s="65" t="inlineStr">
        <is>
          <t>- Rear strut right</t>
        </is>
      </c>
      <c r="B811" s="52" t="inlineStr">
        <is>
          <t>HEL-19</t>
        </is>
      </c>
      <c r="C811" s="58" t="inlineStr">
        <is>
          <t>Cylinder</t>
        </is>
      </c>
      <c r="D811" s="52" t="inlineStr">
        <is>
          <t>HEL-01</t>
        </is>
      </c>
      <c r="E811" s="52" t="n">
        <v>2</v>
      </c>
      <c r="F811" s="54">
        <f>L811</f>
        <v/>
      </c>
      <c r="G811" s="54">
        <f>P811</f>
        <v/>
      </c>
      <c r="H811" s="54">
        <f>T811</f>
        <v/>
      </c>
      <c r="I811" s="81" t="n">
        <v>0.0438107811</v>
      </c>
      <c r="J811" s="81" t="n">
        <v>0.0393432602</v>
      </c>
      <c r="K811" s="81" t="n">
        <v>-0.397687197</v>
      </c>
      <c r="L811" s="81" t="n">
        <v>21.3244305</v>
      </c>
      <c r="M811" s="81" t="n">
        <v>0</v>
      </c>
      <c r="N811" s="81" t="n">
        <v>0.0485317819</v>
      </c>
      <c r="O811" s="81" t="n">
        <v>0.529999971</v>
      </c>
      <c r="P811" s="81" t="n">
        <v>0.13499999</v>
      </c>
      <c r="Q811" s="81" t="n">
        <v>0.0545950122</v>
      </c>
      <c r="R811" s="81" t="n">
        <v>-0.0315717272</v>
      </c>
      <c r="S811" s="81" t="n">
        <v>0.319131464</v>
      </c>
      <c r="T811" s="81" t="n">
        <v>16.9448605</v>
      </c>
      <c r="U811" s="80">
        <f>U793*'4 Transform Matrices'!Y812+V793*'4 Transform Matrices'!AC812+W793*'4 Transform Matrices'!AG812</f>
        <v/>
      </c>
      <c r="V811" s="80">
        <f>U793*'4 Transform Matrices'!Z812+V793*'4 Transform Matrices'!AD812+W793*'4 Transform Matrices'!AH812</f>
        <v/>
      </c>
      <c r="W811" s="80">
        <f>U793*'4 Transform Matrices'!AA812+V793*'4 Transform Matrices'!AE812+W793*'4 Transform Matrices'!AI812</f>
        <v/>
      </c>
      <c r="X811" s="80">
        <f>U793*'4 Transform Matrices'!AB812+V793*'4 Transform Matrices'!AF812+W793*'4 Transform Matrices'!AJ812+X793</f>
        <v/>
      </c>
      <c r="Y811" s="80">
        <f>Y793*'4 Transform Matrices'!Y812+Z793*'4 Transform Matrices'!AC812+AA793*'4 Transform Matrices'!AG812</f>
        <v/>
      </c>
      <c r="Z811" s="80">
        <f>Y793*'4 Transform Matrices'!Z812+Z793*'4 Transform Matrices'!AD812+AA793*'4 Transform Matrices'!AH812</f>
        <v/>
      </c>
      <c r="AA811" s="80">
        <f>Y793*'4 Transform Matrices'!AA812+Z793*'4 Transform Matrices'!AE812+AA793*'4 Transform Matrices'!AI812</f>
        <v/>
      </c>
      <c r="AB811" s="80">
        <f>Y793*'4 Transform Matrices'!AB812+Z793*'4 Transform Matrices'!AF812+AA793*'4 Transform Matrices'!AJ812+AB793</f>
        <v/>
      </c>
      <c r="AC811" s="80">
        <f>AC793*'4 Transform Matrices'!Y812+AD793*'4 Transform Matrices'!AC812+AE793*'4 Transform Matrices'!AG812</f>
        <v/>
      </c>
      <c r="AD811" s="80">
        <f>AC793*'4 Transform Matrices'!Z812+AD793*'4 Transform Matrices'!AD812+AE793*'4 Transform Matrices'!AH812</f>
        <v/>
      </c>
      <c r="AE811" s="80">
        <f>AC793*'4 Transform Matrices'!AA812+AD793*'4 Transform Matrices'!AE812+AE793*'4 Transform Matrices'!AI812</f>
        <v/>
      </c>
      <c r="AF811" s="80">
        <f>AC793*'4 Transform Matrices'!AB812+AD793*'4 Transform Matrices'!AF812+AE793*'4 Transform Matrices'!AJ812+AF793</f>
        <v/>
      </c>
      <c r="AG811" s="82">
        <f>MAX(ABS(I811-U811),ABS(J811-V811),ABS(K811-W811),ABS(L811-X811),ABS(M811-Y811),ABS(N811-Z811),ABS(O811-AA811),ABS(P811-AB811),ABS(Q811-AC811),ABS(R811-AD811),ABS(S811-AE811),ABS(T811-AF811))</f>
        <v/>
      </c>
      <c r="AI811" s="14" t="inlineStr"/>
    </row>
    <row r="812">
      <c r="A812" s="65" t="inlineStr">
        <is>
          <t>- Skid left</t>
        </is>
      </c>
      <c r="B812" s="52" t="inlineStr">
        <is>
          <t>HEL-20</t>
        </is>
      </c>
      <c r="C812" s="58" t="inlineStr">
        <is>
          <t>Cylinder</t>
        </is>
      </c>
      <c r="D812" s="52" t="inlineStr">
        <is>
          <t>HEL-01</t>
        </is>
      </c>
      <c r="E812" s="52" t="n">
        <v>2</v>
      </c>
      <c r="F812" s="54">
        <f>L812</f>
        <v/>
      </c>
      <c r="G812" s="54">
        <f>P812</f>
        <v/>
      </c>
      <c r="H812" s="54">
        <f>T812</f>
        <v/>
      </c>
      <c r="I812" s="81" t="n">
        <v>-0.0642040148</v>
      </c>
      <c r="J812" s="81" t="n">
        <v>0</v>
      </c>
      <c r="K812" s="81" t="n">
        <v>-2.30001307</v>
      </c>
      <c r="L812" s="81" t="n">
        <v>19.6133938</v>
      </c>
      <c r="M812" s="81" t="n">
        <v>0</v>
      </c>
      <c r="N812" s="81" t="n">
        <v>0.100000001</v>
      </c>
      <c r="O812" s="81" t="n">
        <v>0</v>
      </c>
      <c r="P812" s="81" t="n">
        <v>-0.129999995</v>
      </c>
      <c r="Q812" s="81" t="n">
        <v>0.0766671002</v>
      </c>
      <c r="R812" s="81" t="n">
        <v>0</v>
      </c>
      <c r="S812" s="81" t="n">
        <v>-1.9261204</v>
      </c>
      <c r="T812" s="81" t="n">
        <v>17.6641331</v>
      </c>
      <c r="U812" s="80">
        <f>U793*'4 Transform Matrices'!Y813+V793*'4 Transform Matrices'!AC813+W793*'4 Transform Matrices'!AG813</f>
        <v/>
      </c>
      <c r="V812" s="80">
        <f>U793*'4 Transform Matrices'!Z813+V793*'4 Transform Matrices'!AD813+W793*'4 Transform Matrices'!AH813</f>
        <v/>
      </c>
      <c r="W812" s="80">
        <f>U793*'4 Transform Matrices'!AA813+V793*'4 Transform Matrices'!AE813+W793*'4 Transform Matrices'!AI813</f>
        <v/>
      </c>
      <c r="X812" s="80">
        <f>U793*'4 Transform Matrices'!AB813+V793*'4 Transform Matrices'!AF813+W793*'4 Transform Matrices'!AJ813+X793</f>
        <v/>
      </c>
      <c r="Y812" s="80">
        <f>Y793*'4 Transform Matrices'!Y813+Z793*'4 Transform Matrices'!AC813+AA793*'4 Transform Matrices'!AG813</f>
        <v/>
      </c>
      <c r="Z812" s="80">
        <f>Y793*'4 Transform Matrices'!Z813+Z793*'4 Transform Matrices'!AD813+AA793*'4 Transform Matrices'!AH813</f>
        <v/>
      </c>
      <c r="AA812" s="80">
        <f>Y793*'4 Transform Matrices'!AA813+Z793*'4 Transform Matrices'!AE813+AA793*'4 Transform Matrices'!AI813</f>
        <v/>
      </c>
      <c r="AB812" s="80">
        <f>Y793*'4 Transform Matrices'!AB813+Z793*'4 Transform Matrices'!AF813+AA793*'4 Transform Matrices'!AJ813+AB793</f>
        <v/>
      </c>
      <c r="AC812" s="80">
        <f>AC793*'4 Transform Matrices'!Y813+AD793*'4 Transform Matrices'!AC813+AE793*'4 Transform Matrices'!AG813</f>
        <v/>
      </c>
      <c r="AD812" s="80">
        <f>AC793*'4 Transform Matrices'!Z813+AD793*'4 Transform Matrices'!AD813+AE793*'4 Transform Matrices'!AH813</f>
        <v/>
      </c>
      <c r="AE812" s="80">
        <f>AC793*'4 Transform Matrices'!AA813+AD793*'4 Transform Matrices'!AE813+AE793*'4 Transform Matrices'!AI813</f>
        <v/>
      </c>
      <c r="AF812" s="80">
        <f>AC793*'4 Transform Matrices'!AB813+AD793*'4 Transform Matrices'!AF813+AE793*'4 Transform Matrices'!AJ813+AF793</f>
        <v/>
      </c>
      <c r="AG812" s="82">
        <f>MAX(ABS(I812-U812),ABS(J812-V812),ABS(K812-W812),ABS(L812-X812),ABS(M812-Y812),ABS(N812-Z812),ABS(O812-AA812),ABS(P812-AB812),ABS(Q812-AC812),ABS(R812-AD812),ABS(S812-AE812),ABS(T812-AF812))</f>
        <v/>
      </c>
      <c r="AI812" s="14" t="inlineStr"/>
    </row>
    <row r="813">
      <c r="A813" s="65" t="inlineStr">
        <is>
          <t>- Skid toe left</t>
        </is>
      </c>
      <c r="B813" s="52" t="inlineStr">
        <is>
          <t>HEL-21</t>
        </is>
      </c>
      <c r="C813" s="58" t="inlineStr">
        <is>
          <t>Cylinder</t>
        </is>
      </c>
      <c r="D813" s="52" t="inlineStr">
        <is>
          <t>HEL-01</t>
        </is>
      </c>
      <c r="E813" s="52" t="n">
        <v>2</v>
      </c>
      <c r="F813" s="54">
        <f>L813</f>
        <v/>
      </c>
      <c r="G813" s="54">
        <f>P813</f>
        <v/>
      </c>
      <c r="H813" s="54">
        <f>T813</f>
        <v/>
      </c>
      <c r="I813" s="81" t="n">
        <v>-0.0642040148</v>
      </c>
      <c r="J813" s="81" t="n">
        <v>0.0324009173</v>
      </c>
      <c r="K813" s="81" t="n">
        <v>-0.347419947</v>
      </c>
      <c r="L813" s="81" t="n">
        <v>18.4020538</v>
      </c>
      <c r="M813" s="81" t="n">
        <v>0</v>
      </c>
      <c r="N813" s="81" t="n">
        <v>0.0906307772</v>
      </c>
      <c r="O813" s="81" t="n">
        <v>0.211309135</v>
      </c>
      <c r="P813" s="81" t="n">
        <v>-0.0600000024</v>
      </c>
      <c r="Q813" s="81" t="n">
        <v>0.0766671002</v>
      </c>
      <c r="R813" s="81" t="n">
        <v>0.0271337889</v>
      </c>
      <c r="S813" s="81" t="n">
        <v>-0.290942967</v>
      </c>
      <c r="T813" s="81" t="n">
        <v>16.6497097</v>
      </c>
      <c r="U813" s="80">
        <f>U793*'4 Transform Matrices'!Y814+V793*'4 Transform Matrices'!AC814+W793*'4 Transform Matrices'!AG814</f>
        <v/>
      </c>
      <c r="V813" s="80">
        <f>U793*'4 Transform Matrices'!Z814+V793*'4 Transform Matrices'!AD814+W793*'4 Transform Matrices'!AH814</f>
        <v/>
      </c>
      <c r="W813" s="80">
        <f>U793*'4 Transform Matrices'!AA814+V793*'4 Transform Matrices'!AE814+W793*'4 Transform Matrices'!AI814</f>
        <v/>
      </c>
      <c r="X813" s="80">
        <f>U793*'4 Transform Matrices'!AB814+V793*'4 Transform Matrices'!AF814+W793*'4 Transform Matrices'!AJ814+X793</f>
        <v/>
      </c>
      <c r="Y813" s="80">
        <f>Y793*'4 Transform Matrices'!Y814+Z793*'4 Transform Matrices'!AC814+AA793*'4 Transform Matrices'!AG814</f>
        <v/>
      </c>
      <c r="Z813" s="80">
        <f>Y793*'4 Transform Matrices'!Z814+Z793*'4 Transform Matrices'!AD814+AA793*'4 Transform Matrices'!AH814</f>
        <v/>
      </c>
      <c r="AA813" s="80">
        <f>Y793*'4 Transform Matrices'!AA814+Z793*'4 Transform Matrices'!AE814+AA793*'4 Transform Matrices'!AI814</f>
        <v/>
      </c>
      <c r="AB813" s="80">
        <f>Y793*'4 Transform Matrices'!AB814+Z793*'4 Transform Matrices'!AF814+AA793*'4 Transform Matrices'!AJ814+AB793</f>
        <v/>
      </c>
      <c r="AC813" s="80">
        <f>AC793*'4 Transform Matrices'!Y814+AD793*'4 Transform Matrices'!AC814+AE793*'4 Transform Matrices'!AG814</f>
        <v/>
      </c>
      <c r="AD813" s="80">
        <f>AC793*'4 Transform Matrices'!Z814+AD793*'4 Transform Matrices'!AD814+AE793*'4 Transform Matrices'!AH814</f>
        <v/>
      </c>
      <c r="AE813" s="80">
        <f>AC793*'4 Transform Matrices'!AA814+AD793*'4 Transform Matrices'!AE814+AE793*'4 Transform Matrices'!AI814</f>
        <v/>
      </c>
      <c r="AF813" s="80">
        <f>AC793*'4 Transform Matrices'!AB814+AD793*'4 Transform Matrices'!AF814+AE793*'4 Transform Matrices'!AJ814+AF793</f>
        <v/>
      </c>
      <c r="AG813" s="82">
        <f>MAX(ABS(I813-U813),ABS(J813-V813),ABS(K813-W813),ABS(L813-X813),ABS(M813-Y813),ABS(N813-Z813),ABS(O813-AA813),ABS(P813-AB813),ABS(Q813-AC813),ABS(R813-AD813),ABS(S813-AE813),ABS(T813-AF813))</f>
        <v/>
      </c>
      <c r="AI813" s="14" t="inlineStr"/>
    </row>
    <row r="814">
      <c r="A814" s="65" t="inlineStr">
        <is>
          <t>- Front strut left</t>
        </is>
      </c>
      <c r="B814" s="52" t="inlineStr">
        <is>
          <t>HEL-22</t>
        </is>
      </c>
      <c r="C814" s="58" t="inlineStr">
        <is>
          <t>Cylinder</t>
        </is>
      </c>
      <c r="D814" s="52" t="inlineStr">
        <is>
          <t>HEL-01</t>
        </is>
      </c>
      <c r="E814" s="52" t="n">
        <v>2</v>
      </c>
      <c r="F814" s="54">
        <f>L814</f>
        <v/>
      </c>
      <c r="G814" s="54">
        <f>P814</f>
        <v/>
      </c>
      <c r="H814" s="54">
        <f>T814</f>
        <v/>
      </c>
      <c r="I814" s="81" t="n">
        <v>-0.0438107885</v>
      </c>
      <c r="J814" s="81" t="n">
        <v>-0.0393432565</v>
      </c>
      <c r="K814" s="81" t="n">
        <v>0.397687137</v>
      </c>
      <c r="L814" s="81" t="n">
        <v>19.1989002</v>
      </c>
      <c r="M814" s="81" t="n">
        <v>0</v>
      </c>
      <c r="N814" s="81" t="n">
        <v>0.0485317819</v>
      </c>
      <c r="O814" s="81" t="n">
        <v>0.529999971</v>
      </c>
      <c r="P814" s="81" t="n">
        <v>0.13499999</v>
      </c>
      <c r="Q814" s="81" t="n">
        <v>-0.0545950048</v>
      </c>
      <c r="R814" s="81" t="n">
        <v>0.0315717347</v>
      </c>
      <c r="S814" s="81" t="n">
        <v>-0.319131523</v>
      </c>
      <c r="T814" s="81" t="n">
        <v>16.9909363</v>
      </c>
      <c r="U814" s="80">
        <f>U793*'4 Transform Matrices'!Y815+V793*'4 Transform Matrices'!AC815+W793*'4 Transform Matrices'!AG815</f>
        <v/>
      </c>
      <c r="V814" s="80">
        <f>U793*'4 Transform Matrices'!Z815+V793*'4 Transform Matrices'!AD815+W793*'4 Transform Matrices'!AH815</f>
        <v/>
      </c>
      <c r="W814" s="80">
        <f>U793*'4 Transform Matrices'!AA815+V793*'4 Transform Matrices'!AE815+W793*'4 Transform Matrices'!AI815</f>
        <v/>
      </c>
      <c r="X814" s="80">
        <f>U793*'4 Transform Matrices'!AB815+V793*'4 Transform Matrices'!AF815+W793*'4 Transform Matrices'!AJ815+X793</f>
        <v/>
      </c>
      <c r="Y814" s="80">
        <f>Y793*'4 Transform Matrices'!Y815+Z793*'4 Transform Matrices'!AC815+AA793*'4 Transform Matrices'!AG815</f>
        <v/>
      </c>
      <c r="Z814" s="80">
        <f>Y793*'4 Transform Matrices'!Z815+Z793*'4 Transform Matrices'!AD815+AA793*'4 Transform Matrices'!AH815</f>
        <v/>
      </c>
      <c r="AA814" s="80">
        <f>Y793*'4 Transform Matrices'!AA815+Z793*'4 Transform Matrices'!AE815+AA793*'4 Transform Matrices'!AI815</f>
        <v/>
      </c>
      <c r="AB814" s="80">
        <f>Y793*'4 Transform Matrices'!AB815+Z793*'4 Transform Matrices'!AF815+AA793*'4 Transform Matrices'!AJ815+AB793</f>
        <v/>
      </c>
      <c r="AC814" s="80">
        <f>AC793*'4 Transform Matrices'!Y815+AD793*'4 Transform Matrices'!AC815+AE793*'4 Transform Matrices'!AG815</f>
        <v/>
      </c>
      <c r="AD814" s="80">
        <f>AC793*'4 Transform Matrices'!Z815+AD793*'4 Transform Matrices'!AD815+AE793*'4 Transform Matrices'!AH815</f>
        <v/>
      </c>
      <c r="AE814" s="80">
        <f>AC793*'4 Transform Matrices'!AA815+AD793*'4 Transform Matrices'!AE815+AE793*'4 Transform Matrices'!AI815</f>
        <v/>
      </c>
      <c r="AF814" s="80">
        <f>AC793*'4 Transform Matrices'!AB815+AD793*'4 Transform Matrices'!AF815+AE793*'4 Transform Matrices'!AJ815+AF793</f>
        <v/>
      </c>
      <c r="AG814" s="82">
        <f>MAX(ABS(I814-U814),ABS(J814-V814),ABS(K814-W814),ABS(L814-X814),ABS(M814-Y814),ABS(N814-Z814),ABS(O814-AA814),ABS(P814-AB814),ABS(Q814-AC814),ABS(R814-AD814),ABS(S814-AE814),ABS(T814-AF814))</f>
        <v/>
      </c>
      <c r="AI814" s="14" t="inlineStr"/>
    </row>
    <row r="815">
      <c r="A815" s="65" t="inlineStr">
        <is>
          <t>- Rear strut left</t>
        </is>
      </c>
      <c r="B815" s="52" t="inlineStr">
        <is>
          <t>HEL-23</t>
        </is>
      </c>
      <c r="C815" s="58" t="inlineStr">
        <is>
          <t>Cylinder</t>
        </is>
      </c>
      <c r="D815" s="52" t="inlineStr">
        <is>
          <t>HEL-01</t>
        </is>
      </c>
      <c r="E815" s="52" t="n">
        <v>2</v>
      </c>
      <c r="F815" s="54">
        <f>L815</f>
        <v/>
      </c>
      <c r="G815" s="54">
        <f>P815</f>
        <v/>
      </c>
      <c r="H815" s="54">
        <f>T815</f>
        <v/>
      </c>
      <c r="I815" s="81" t="n">
        <v>-0.0614388101</v>
      </c>
      <c r="J815" s="81" t="n">
        <v>-0.0241738781</v>
      </c>
      <c r="K815" s="81" t="n">
        <v>0.244352937</v>
      </c>
      <c r="L815" s="81" t="n">
        <v>20.4255753</v>
      </c>
      <c r="M815" s="81" t="n">
        <v>0</v>
      </c>
      <c r="N815" s="81" t="n">
        <v>0.0485317819</v>
      </c>
      <c r="O815" s="81" t="n">
        <v>0.529999971</v>
      </c>
      <c r="P815" s="81" t="n">
        <v>0.13499999</v>
      </c>
      <c r="Q815" s="81" t="n">
        <v>-0.033545088</v>
      </c>
      <c r="R815" s="81" t="n">
        <v>0.0442751609</v>
      </c>
      <c r="S815" s="81" t="n">
        <v>-0.447539538</v>
      </c>
      <c r="T815" s="81" t="n">
        <v>18.0181999</v>
      </c>
      <c r="U815" s="80">
        <f>U793*'4 Transform Matrices'!Y816+V793*'4 Transform Matrices'!AC816+W793*'4 Transform Matrices'!AG816</f>
        <v/>
      </c>
      <c r="V815" s="80">
        <f>U793*'4 Transform Matrices'!Z816+V793*'4 Transform Matrices'!AD816+W793*'4 Transform Matrices'!AH816</f>
        <v/>
      </c>
      <c r="W815" s="80">
        <f>U793*'4 Transform Matrices'!AA816+V793*'4 Transform Matrices'!AE816+W793*'4 Transform Matrices'!AI816</f>
        <v/>
      </c>
      <c r="X815" s="80">
        <f>U793*'4 Transform Matrices'!AB816+V793*'4 Transform Matrices'!AF816+W793*'4 Transform Matrices'!AJ816+X793</f>
        <v/>
      </c>
      <c r="Y815" s="80">
        <f>Y793*'4 Transform Matrices'!Y816+Z793*'4 Transform Matrices'!AC816+AA793*'4 Transform Matrices'!AG816</f>
        <v/>
      </c>
      <c r="Z815" s="80">
        <f>Y793*'4 Transform Matrices'!Z816+Z793*'4 Transform Matrices'!AD816+AA793*'4 Transform Matrices'!AH816</f>
        <v/>
      </c>
      <c r="AA815" s="80">
        <f>Y793*'4 Transform Matrices'!AA816+Z793*'4 Transform Matrices'!AE816+AA793*'4 Transform Matrices'!AI816</f>
        <v/>
      </c>
      <c r="AB815" s="80">
        <f>Y793*'4 Transform Matrices'!AB816+Z793*'4 Transform Matrices'!AF816+AA793*'4 Transform Matrices'!AJ816+AB793</f>
        <v/>
      </c>
      <c r="AC815" s="80">
        <f>AC793*'4 Transform Matrices'!Y816+AD793*'4 Transform Matrices'!AC816+AE793*'4 Transform Matrices'!AG816</f>
        <v/>
      </c>
      <c r="AD815" s="80">
        <f>AC793*'4 Transform Matrices'!Z816+AD793*'4 Transform Matrices'!AD816+AE793*'4 Transform Matrices'!AH816</f>
        <v/>
      </c>
      <c r="AE815" s="80">
        <f>AC793*'4 Transform Matrices'!AA816+AD793*'4 Transform Matrices'!AE816+AE793*'4 Transform Matrices'!AI816</f>
        <v/>
      </c>
      <c r="AF815" s="80">
        <f>AC793*'4 Transform Matrices'!AB816+AD793*'4 Transform Matrices'!AF816+AE793*'4 Transform Matrices'!AJ816+AF793</f>
        <v/>
      </c>
      <c r="AG815" s="82">
        <f>MAX(ABS(I815-U815),ABS(J815-V815),ABS(K815-W815),ABS(L815-X815),ABS(M815-Y815),ABS(N815-Z815),ABS(O815-AA815),ABS(P815-AB815),ABS(Q815-AC815),ABS(R815-AD815),ABS(S815-AE815),ABS(T815-AF815))</f>
        <v/>
      </c>
      <c r="AI815" s="14" t="inlineStr"/>
    </row>
    <row r="816">
      <c r="A816" s="65" t="inlineStr">
        <is>
          <t>- Rotor head</t>
        </is>
      </c>
      <c r="B816" s="52" t="inlineStr">
        <is>
          <t>HEL-24</t>
        </is>
      </c>
      <c r="C816" s="53" t="inlineStr">
        <is>
          <t>Group</t>
        </is>
      </c>
      <c r="D816" s="52" t="inlineStr">
        <is>
          <t>HEL-01</t>
        </is>
      </c>
      <c r="E816" s="52" t="n">
        <v>2</v>
      </c>
      <c r="F816" s="54">
        <f>L816</f>
        <v/>
      </c>
      <c r="G816" s="54">
        <f>P816</f>
        <v/>
      </c>
      <c r="H816" s="54">
        <f>T816</f>
        <v/>
      </c>
      <c r="I816" s="81" t="n">
        <v>-0.642040133</v>
      </c>
      <c r="J816" s="81" t="n">
        <v>0</v>
      </c>
      <c r="K816" s="81" t="n">
        <v>-0.766671002</v>
      </c>
      <c r="L816" s="81" t="n">
        <v>20.2999992</v>
      </c>
      <c r="M816" s="81" t="n">
        <v>0</v>
      </c>
      <c r="N816" s="81" t="n">
        <v>1</v>
      </c>
      <c r="O816" s="81" t="n">
        <v>0</v>
      </c>
      <c r="P816" s="81" t="n">
        <v>2.61999989</v>
      </c>
      <c r="Q816" s="81" t="n">
        <v>0.766671002</v>
      </c>
      <c r="R816" s="81" t="n">
        <v>0</v>
      </c>
      <c r="S816" s="81" t="n">
        <v>-0.642040133</v>
      </c>
      <c r="T816" s="81" t="n">
        <v>17</v>
      </c>
      <c r="U816" s="80">
        <f>U793*'4 Transform Matrices'!Y817+V793*'4 Transform Matrices'!AC817+W793*'4 Transform Matrices'!AG817</f>
        <v/>
      </c>
      <c r="V816" s="80">
        <f>U793*'4 Transform Matrices'!Z817+V793*'4 Transform Matrices'!AD817+W793*'4 Transform Matrices'!AH817</f>
        <v/>
      </c>
      <c r="W816" s="80">
        <f>U793*'4 Transform Matrices'!AA817+V793*'4 Transform Matrices'!AE817+W793*'4 Transform Matrices'!AI817</f>
        <v/>
      </c>
      <c r="X816" s="80">
        <f>U793*'4 Transform Matrices'!AB817+V793*'4 Transform Matrices'!AF817+W793*'4 Transform Matrices'!AJ817+X793</f>
        <v/>
      </c>
      <c r="Y816" s="80">
        <f>Y793*'4 Transform Matrices'!Y817+Z793*'4 Transform Matrices'!AC817+AA793*'4 Transform Matrices'!AG817</f>
        <v/>
      </c>
      <c r="Z816" s="80">
        <f>Y793*'4 Transform Matrices'!Z817+Z793*'4 Transform Matrices'!AD817+AA793*'4 Transform Matrices'!AH817</f>
        <v/>
      </c>
      <c r="AA816" s="80">
        <f>Y793*'4 Transform Matrices'!AA817+Z793*'4 Transform Matrices'!AE817+AA793*'4 Transform Matrices'!AI817</f>
        <v/>
      </c>
      <c r="AB816" s="80">
        <f>Y793*'4 Transform Matrices'!AB817+Z793*'4 Transform Matrices'!AF817+AA793*'4 Transform Matrices'!AJ817+AB793</f>
        <v/>
      </c>
      <c r="AC816" s="80">
        <f>AC793*'4 Transform Matrices'!Y817+AD793*'4 Transform Matrices'!AC817+AE793*'4 Transform Matrices'!AG817</f>
        <v/>
      </c>
      <c r="AD816" s="80">
        <f>AC793*'4 Transform Matrices'!Z817+AD793*'4 Transform Matrices'!AD817+AE793*'4 Transform Matrices'!AH817</f>
        <v/>
      </c>
      <c r="AE816" s="80">
        <f>AC793*'4 Transform Matrices'!AA817+AD793*'4 Transform Matrices'!AE817+AE793*'4 Transform Matrices'!AI817</f>
        <v/>
      </c>
      <c r="AF816" s="80">
        <f>AC793*'4 Transform Matrices'!AB817+AD793*'4 Transform Matrices'!AF817+AE793*'4 Transform Matrices'!AJ817+AF793</f>
        <v/>
      </c>
      <c r="AG816" s="82">
        <f>MAX(ABS(I816-U816),ABS(J816-V816),ABS(K816-W816),ABS(L816-X816),ABS(M816-Y816),ABS(N816-Z816),ABS(O816-AA816),ABS(P816-AB816),ABS(Q816-AC816),ABS(R816-AD816),ABS(S816-AE816),ABS(T816-AF816))</f>
        <v/>
      </c>
      <c r="AI816" s="14" t="inlineStr"/>
    </row>
    <row r="817">
      <c r="A817" s="99" t="inlineStr">
        <is>
          <t>- Tip-path plane</t>
        </is>
      </c>
      <c r="B817" s="93" t="inlineStr">
        <is>
          <t>HEL-25</t>
        </is>
      </c>
      <c r="C817" s="93" t="inlineStr">
        <is>
          <t>Group</t>
        </is>
      </c>
      <c r="D817" s="93" t="inlineStr">
        <is>
          <t>HEL-24</t>
        </is>
      </c>
      <c r="E817" s="93" t="n">
        <v>3</v>
      </c>
      <c r="F817" s="54">
        <f>L817</f>
        <v/>
      </c>
      <c r="G817" s="54">
        <f>P817</f>
        <v/>
      </c>
      <c r="H817" s="54">
        <f>T817</f>
        <v/>
      </c>
      <c r="I817" s="81" t="n">
        <v>-0.642040133</v>
      </c>
      <c r="J817" s="81" t="n">
        <v>0</v>
      </c>
      <c r="K817" s="81" t="n">
        <v>-0.766671002</v>
      </c>
      <c r="L817" s="81" t="n">
        <v>20.2999992</v>
      </c>
      <c r="M817" s="81" t="n">
        <v>0</v>
      </c>
      <c r="N817" s="81" t="n">
        <v>1</v>
      </c>
      <c r="O817" s="81" t="n">
        <v>0</v>
      </c>
      <c r="P817" s="81" t="n">
        <v>2.61999989</v>
      </c>
      <c r="Q817" s="81" t="n">
        <v>0.766671002</v>
      </c>
      <c r="R817" s="81" t="n">
        <v>0</v>
      </c>
      <c r="S817" s="81" t="n">
        <v>-0.642040133</v>
      </c>
      <c r="T817" s="81" t="n">
        <v>17</v>
      </c>
      <c r="U817" s="80">
        <f>U816*'4 Transform Matrices'!Y818+V816*'4 Transform Matrices'!AC818+W816*'4 Transform Matrices'!AG818</f>
        <v/>
      </c>
      <c r="V817" s="80">
        <f>U816*'4 Transform Matrices'!Z818+V816*'4 Transform Matrices'!AD818+W816*'4 Transform Matrices'!AH818</f>
        <v/>
      </c>
      <c r="W817" s="80">
        <f>U816*'4 Transform Matrices'!AA818+V816*'4 Transform Matrices'!AE818+W816*'4 Transform Matrices'!AI818</f>
        <v/>
      </c>
      <c r="X817" s="80">
        <f>U816*'4 Transform Matrices'!AB818+V816*'4 Transform Matrices'!AF818+W816*'4 Transform Matrices'!AJ818+X816</f>
        <v/>
      </c>
      <c r="Y817" s="80">
        <f>Y816*'4 Transform Matrices'!Y818+Z816*'4 Transform Matrices'!AC818+AA816*'4 Transform Matrices'!AG818</f>
        <v/>
      </c>
      <c r="Z817" s="80">
        <f>Y816*'4 Transform Matrices'!Z818+Z816*'4 Transform Matrices'!AD818+AA816*'4 Transform Matrices'!AH818</f>
        <v/>
      </c>
      <c r="AA817" s="80">
        <f>Y816*'4 Transform Matrices'!AA818+Z816*'4 Transform Matrices'!AE818+AA816*'4 Transform Matrices'!AI818</f>
        <v/>
      </c>
      <c r="AB817" s="80">
        <f>Y816*'4 Transform Matrices'!AB818+Z816*'4 Transform Matrices'!AF818+AA816*'4 Transform Matrices'!AJ818+AB816</f>
        <v/>
      </c>
      <c r="AC817" s="80">
        <f>AC816*'4 Transform Matrices'!Y818+AD816*'4 Transform Matrices'!AC818+AE816*'4 Transform Matrices'!AG818</f>
        <v/>
      </c>
      <c r="AD817" s="80">
        <f>AC816*'4 Transform Matrices'!Z818+AD816*'4 Transform Matrices'!AD818+AE816*'4 Transform Matrices'!AH818</f>
        <v/>
      </c>
      <c r="AE817" s="80">
        <f>AC816*'4 Transform Matrices'!AA818+AD816*'4 Transform Matrices'!AE818+AE816*'4 Transform Matrices'!AI818</f>
        <v/>
      </c>
      <c r="AF817" s="80">
        <f>AC816*'4 Transform Matrices'!AB818+AD816*'4 Transform Matrices'!AF818+AE816*'4 Transform Matrices'!AJ818+AF816</f>
        <v/>
      </c>
      <c r="AG817" s="82">
        <f>MAX(ABS(I817-U817),ABS(J817-V817),ABS(K817-W817),ABS(L817-X817),ABS(M817-Y817),ABS(N817-Z817),ABS(O817-AA817),ABS(P817-AB817),ABS(Q817-AC817),ABS(R817-AD817),ABS(S817-AE817),ABS(T817-AF817))</f>
        <v/>
      </c>
      <c r="AI817" s="14" t="inlineStr">
        <is>
          <t>Tilts with cyclic: forward when accelerating, sideways in turns</t>
        </is>
      </c>
    </row>
    <row r="818">
      <c r="A818" s="100" t="inlineStr">
        <is>
          <t>- Main rotor</t>
        </is>
      </c>
      <c r="B818" s="93" t="inlineStr">
        <is>
          <t>HEL-26</t>
        </is>
      </c>
      <c r="C818" s="93" t="inlineStr">
        <is>
          <t>Group</t>
        </is>
      </c>
      <c r="D818" s="93" t="inlineStr">
        <is>
          <t>HEL-25</t>
        </is>
      </c>
      <c r="E818" s="93" t="n">
        <v>4</v>
      </c>
      <c r="F818" s="54">
        <f>L818</f>
        <v/>
      </c>
      <c r="G818" s="54">
        <f>P818</f>
        <v/>
      </c>
      <c r="H818" s="54">
        <f>T818</f>
        <v/>
      </c>
      <c r="I818" s="81" t="n">
        <v>-0.642040133</v>
      </c>
      <c r="J818" s="81" t="n">
        <v>0</v>
      </c>
      <c r="K818" s="81" t="n">
        <v>-0.766671002</v>
      </c>
      <c r="L818" s="81" t="n">
        <v>20.2999992</v>
      </c>
      <c r="M818" s="81" t="n">
        <v>0</v>
      </c>
      <c r="N818" s="81" t="n">
        <v>1</v>
      </c>
      <c r="O818" s="81" t="n">
        <v>0</v>
      </c>
      <c r="P818" s="81" t="n">
        <v>2.61999989</v>
      </c>
      <c r="Q818" s="81" t="n">
        <v>0.766671002</v>
      </c>
      <c r="R818" s="81" t="n">
        <v>0</v>
      </c>
      <c r="S818" s="81" t="n">
        <v>-0.642040133</v>
      </c>
      <c r="T818" s="81" t="n">
        <v>17</v>
      </c>
      <c r="U818" s="80">
        <f>U817*'4 Transform Matrices'!Y819+V817*'4 Transform Matrices'!AC819+W817*'4 Transform Matrices'!AG819</f>
        <v/>
      </c>
      <c r="V818" s="80">
        <f>U817*'4 Transform Matrices'!Z819+V817*'4 Transform Matrices'!AD819+W817*'4 Transform Matrices'!AH819</f>
        <v/>
      </c>
      <c r="W818" s="80">
        <f>U817*'4 Transform Matrices'!AA819+V817*'4 Transform Matrices'!AE819+W817*'4 Transform Matrices'!AI819</f>
        <v/>
      </c>
      <c r="X818" s="80">
        <f>U817*'4 Transform Matrices'!AB819+V817*'4 Transform Matrices'!AF819+W817*'4 Transform Matrices'!AJ819+X817</f>
        <v/>
      </c>
      <c r="Y818" s="80">
        <f>Y817*'4 Transform Matrices'!Y819+Z817*'4 Transform Matrices'!AC819+AA817*'4 Transform Matrices'!AG819</f>
        <v/>
      </c>
      <c r="Z818" s="80">
        <f>Y817*'4 Transform Matrices'!Z819+Z817*'4 Transform Matrices'!AD819+AA817*'4 Transform Matrices'!AH819</f>
        <v/>
      </c>
      <c r="AA818" s="80">
        <f>Y817*'4 Transform Matrices'!AA819+Z817*'4 Transform Matrices'!AE819+AA817*'4 Transform Matrices'!AI819</f>
        <v/>
      </c>
      <c r="AB818" s="80">
        <f>Y817*'4 Transform Matrices'!AB819+Z817*'4 Transform Matrices'!AF819+AA817*'4 Transform Matrices'!AJ819+AB817</f>
        <v/>
      </c>
      <c r="AC818" s="80">
        <f>AC817*'4 Transform Matrices'!Y819+AD817*'4 Transform Matrices'!AC819+AE817*'4 Transform Matrices'!AG819</f>
        <v/>
      </c>
      <c r="AD818" s="80">
        <f>AC817*'4 Transform Matrices'!Z819+AD817*'4 Transform Matrices'!AD819+AE817*'4 Transform Matrices'!AH819</f>
        <v/>
      </c>
      <c r="AE818" s="80">
        <f>AC817*'4 Transform Matrices'!AA819+AD817*'4 Transform Matrices'!AE819+AE817*'4 Transform Matrices'!AI819</f>
        <v/>
      </c>
      <c r="AF818" s="80">
        <f>AC817*'4 Transform Matrices'!AB819+AD817*'4 Transform Matrices'!AF819+AE817*'4 Transform Matrices'!AJ819+AF817</f>
        <v/>
      </c>
      <c r="AG818" s="82">
        <f>MAX(ABS(I818-U818),ABS(J818-V818),ABS(K818-W818),ABS(L818-X818),ABS(M818-Y818),ABS(N818-Z818),ABS(O818-AA818),ABS(P818-AB818),ABS(Q818-AC818),ABS(R818-AD818),ABS(S818-AE818),ABS(T818-AF818))</f>
        <v/>
      </c>
      <c r="AI818" s="14" t="inlineStr">
        <is>
          <t>Angle integrates rpm * dt (300 rpm nominal, spools up over 6 s)</t>
        </is>
      </c>
    </row>
    <row r="819">
      <c r="A819" s="71" t="inlineStr">
        <is>
          <t>- Rotor hub</t>
        </is>
      </c>
      <c r="B819" s="52" t="inlineStr">
        <is>
          <t>HEL-27</t>
        </is>
      </c>
      <c r="C819" s="58" t="inlineStr">
        <is>
          <t>Cylinder</t>
        </is>
      </c>
      <c r="D819" s="52" t="inlineStr">
        <is>
          <t>HEL-26</t>
        </is>
      </c>
      <c r="E819" s="52" t="n">
        <v>5</v>
      </c>
      <c r="F819" s="54">
        <f>L819</f>
        <v/>
      </c>
      <c r="G819" s="54">
        <f>P819</f>
        <v/>
      </c>
      <c r="H819" s="54">
        <f>T819</f>
        <v/>
      </c>
      <c r="I819" s="81" t="n">
        <v>-0.288918048</v>
      </c>
      <c r="J819" s="81" t="n">
        <v>-0.345001936</v>
      </c>
      <c r="K819" s="81" t="n">
        <v>6.70245104e-09</v>
      </c>
      <c r="L819" s="81" t="n">
        <v>20.2999992</v>
      </c>
      <c r="M819" s="81" t="n">
        <v>0</v>
      </c>
      <c r="N819" s="81" t="n">
        <v>-1.96701251e-08</v>
      </c>
      <c r="O819" s="81" t="n">
        <v>-0.200000003</v>
      </c>
      <c r="P819" s="81" t="n">
        <v>2.63999987</v>
      </c>
      <c r="Q819" s="81" t="n">
        <v>0.345001936</v>
      </c>
      <c r="R819" s="81" t="n">
        <v>-0.288918048</v>
      </c>
      <c r="S819" s="81" t="n">
        <v>5.61289326e-09</v>
      </c>
      <c r="T819" s="81" t="n">
        <v>17</v>
      </c>
      <c r="U819" s="80">
        <f>U818*'4 Transform Matrices'!Y820+V818*'4 Transform Matrices'!AC820+W818*'4 Transform Matrices'!AG820</f>
        <v/>
      </c>
      <c r="V819" s="80">
        <f>U818*'4 Transform Matrices'!Z820+V818*'4 Transform Matrices'!AD820+W818*'4 Transform Matrices'!AH820</f>
        <v/>
      </c>
      <c r="W819" s="80">
        <f>U818*'4 Transform Matrices'!AA820+V818*'4 Transform Matrices'!AE820+W818*'4 Transform Matrices'!AI820</f>
        <v/>
      </c>
      <c r="X819" s="80">
        <f>U818*'4 Transform Matrices'!AB820+V818*'4 Transform Matrices'!AF820+W818*'4 Transform Matrices'!AJ820+X818</f>
        <v/>
      </c>
      <c r="Y819" s="80">
        <f>Y818*'4 Transform Matrices'!Y820+Z818*'4 Transform Matrices'!AC820+AA818*'4 Transform Matrices'!AG820</f>
        <v/>
      </c>
      <c r="Z819" s="80">
        <f>Y818*'4 Transform Matrices'!Z820+Z818*'4 Transform Matrices'!AD820+AA818*'4 Transform Matrices'!AH820</f>
        <v/>
      </c>
      <c r="AA819" s="80">
        <f>Y818*'4 Transform Matrices'!AA820+Z818*'4 Transform Matrices'!AE820+AA818*'4 Transform Matrices'!AI820</f>
        <v/>
      </c>
      <c r="AB819" s="80">
        <f>Y818*'4 Transform Matrices'!AB820+Z818*'4 Transform Matrices'!AF820+AA818*'4 Transform Matrices'!AJ820+AB818</f>
        <v/>
      </c>
      <c r="AC819" s="80">
        <f>AC818*'4 Transform Matrices'!Y820+AD818*'4 Transform Matrices'!AC820+AE818*'4 Transform Matrices'!AG820</f>
        <v/>
      </c>
      <c r="AD819" s="80">
        <f>AC818*'4 Transform Matrices'!Z820+AD818*'4 Transform Matrices'!AD820+AE818*'4 Transform Matrices'!AH820</f>
        <v/>
      </c>
      <c r="AE819" s="80">
        <f>AC818*'4 Transform Matrices'!AA820+AD818*'4 Transform Matrices'!AE820+AE818*'4 Transform Matrices'!AI820</f>
        <v/>
      </c>
      <c r="AF819" s="80">
        <f>AC818*'4 Transform Matrices'!AB820+AD818*'4 Transform Matrices'!AF820+AE818*'4 Transform Matrices'!AJ820+AF818</f>
        <v/>
      </c>
      <c r="AG819" s="82">
        <f>MAX(ABS(I819-U819),ABS(J819-V819),ABS(K819-W819),ABS(L819-X819),ABS(M819-Y819),ABS(N819-Z819),ABS(O819-AA819),ABS(P819-AB819),ABS(Q819-AC819),ABS(R819-AD819),ABS(S819-AE819),ABS(T819-AF819))</f>
        <v/>
      </c>
      <c r="AI819" s="14" t="inlineStr"/>
    </row>
    <row r="820">
      <c r="A820" s="71" t="inlineStr">
        <is>
          <t>- Rotor hub cap</t>
        </is>
      </c>
      <c r="B820" s="52" t="inlineStr">
        <is>
          <t>HEL-28</t>
        </is>
      </c>
      <c r="C820" s="59" t="inlineStr">
        <is>
          <t>Sphere</t>
        </is>
      </c>
      <c r="D820" s="52" t="inlineStr">
        <is>
          <t>HEL-26</t>
        </is>
      </c>
      <c r="E820" s="52" t="n">
        <v>5</v>
      </c>
      <c r="F820" s="54">
        <f>L820</f>
        <v/>
      </c>
      <c r="G820" s="54">
        <f>P820</f>
        <v/>
      </c>
      <c r="H820" s="54">
        <f>T820</f>
        <v/>
      </c>
      <c r="I820" s="81" t="n">
        <v>-0.192612052</v>
      </c>
      <c r="J820" s="81" t="n">
        <v>0</v>
      </c>
      <c r="K820" s="81" t="n">
        <v>-0.230001315</v>
      </c>
      <c r="L820" s="81" t="n">
        <v>20.2999992</v>
      </c>
      <c r="M820" s="81" t="n">
        <v>0</v>
      </c>
      <c r="N820" s="81" t="n">
        <v>0.219999999</v>
      </c>
      <c r="O820" s="81" t="n">
        <v>0</v>
      </c>
      <c r="P820" s="81" t="n">
        <v>2.75</v>
      </c>
      <c r="Q820" s="81" t="n">
        <v>0.230001315</v>
      </c>
      <c r="R820" s="81" t="n">
        <v>0</v>
      </c>
      <c r="S820" s="81" t="n">
        <v>-0.192612052</v>
      </c>
      <c r="T820" s="81" t="n">
        <v>17</v>
      </c>
      <c r="U820" s="80">
        <f>U818*'4 Transform Matrices'!Y821+V818*'4 Transform Matrices'!AC821+W818*'4 Transform Matrices'!AG821</f>
        <v/>
      </c>
      <c r="V820" s="80">
        <f>U818*'4 Transform Matrices'!Z821+V818*'4 Transform Matrices'!AD821+W818*'4 Transform Matrices'!AH821</f>
        <v/>
      </c>
      <c r="W820" s="80">
        <f>U818*'4 Transform Matrices'!AA821+V818*'4 Transform Matrices'!AE821+W818*'4 Transform Matrices'!AI821</f>
        <v/>
      </c>
      <c r="X820" s="80">
        <f>U818*'4 Transform Matrices'!AB821+V818*'4 Transform Matrices'!AF821+W818*'4 Transform Matrices'!AJ821+X818</f>
        <v/>
      </c>
      <c r="Y820" s="80">
        <f>Y818*'4 Transform Matrices'!Y821+Z818*'4 Transform Matrices'!AC821+AA818*'4 Transform Matrices'!AG821</f>
        <v/>
      </c>
      <c r="Z820" s="80">
        <f>Y818*'4 Transform Matrices'!Z821+Z818*'4 Transform Matrices'!AD821+AA818*'4 Transform Matrices'!AH821</f>
        <v/>
      </c>
      <c r="AA820" s="80">
        <f>Y818*'4 Transform Matrices'!AA821+Z818*'4 Transform Matrices'!AE821+AA818*'4 Transform Matrices'!AI821</f>
        <v/>
      </c>
      <c r="AB820" s="80">
        <f>Y818*'4 Transform Matrices'!AB821+Z818*'4 Transform Matrices'!AF821+AA818*'4 Transform Matrices'!AJ821+AB818</f>
        <v/>
      </c>
      <c r="AC820" s="80">
        <f>AC818*'4 Transform Matrices'!Y821+AD818*'4 Transform Matrices'!AC821+AE818*'4 Transform Matrices'!AG821</f>
        <v/>
      </c>
      <c r="AD820" s="80">
        <f>AC818*'4 Transform Matrices'!Z821+AD818*'4 Transform Matrices'!AD821+AE818*'4 Transform Matrices'!AH821</f>
        <v/>
      </c>
      <c r="AE820" s="80">
        <f>AC818*'4 Transform Matrices'!AA821+AD818*'4 Transform Matrices'!AE821+AE818*'4 Transform Matrices'!AI821</f>
        <v/>
      </c>
      <c r="AF820" s="80">
        <f>AC818*'4 Transform Matrices'!AB821+AD818*'4 Transform Matrices'!AF821+AE818*'4 Transform Matrices'!AJ821+AF818</f>
        <v/>
      </c>
      <c r="AG820" s="82">
        <f>MAX(ABS(I820-U820),ABS(J820-V820),ABS(K820-W820),ABS(L820-X820),ABS(M820-Y820),ABS(N820-Z820),ABS(O820-AA820),ABS(P820-AB820),ABS(Q820-AC820),ABS(R820-AD820),ABS(S820-AE820),ABS(T820-AF820))</f>
        <v/>
      </c>
      <c r="AI820" s="14" t="inlineStr"/>
    </row>
    <row r="821">
      <c r="A821" s="71" t="inlineStr">
        <is>
          <t>- Blade 1 pivot</t>
        </is>
      </c>
      <c r="B821" s="52" t="inlineStr">
        <is>
          <t>HEL-29</t>
        </is>
      </c>
      <c r="C821" s="53" t="inlineStr">
        <is>
          <t>Group</t>
        </is>
      </c>
      <c r="D821" s="52" t="inlineStr">
        <is>
          <t>HEL-26</t>
        </is>
      </c>
      <c r="E821" s="52" t="n">
        <v>5</v>
      </c>
      <c r="F821" s="54">
        <f>L821</f>
        <v/>
      </c>
      <c r="G821" s="54">
        <f>P821</f>
        <v/>
      </c>
      <c r="H821" s="54">
        <f>T821</f>
        <v/>
      </c>
      <c r="I821" s="81" t="n">
        <v>-0.642040133</v>
      </c>
      <c r="J821" s="81" t="n">
        <v>0</v>
      </c>
      <c r="K821" s="81" t="n">
        <v>-0.766671002</v>
      </c>
      <c r="L821" s="81" t="n">
        <v>20.2999992</v>
      </c>
      <c r="M821" s="81" t="n">
        <v>0</v>
      </c>
      <c r="N821" s="81" t="n">
        <v>1</v>
      </c>
      <c r="O821" s="81" t="n">
        <v>0</v>
      </c>
      <c r="P821" s="81" t="n">
        <v>2.61999989</v>
      </c>
      <c r="Q821" s="81" t="n">
        <v>0.766671002</v>
      </c>
      <c r="R821" s="81" t="n">
        <v>0</v>
      </c>
      <c r="S821" s="81" t="n">
        <v>-0.642040133</v>
      </c>
      <c r="T821" s="81" t="n">
        <v>17</v>
      </c>
      <c r="U821" s="80">
        <f>U818*'4 Transform Matrices'!Y822+V818*'4 Transform Matrices'!AC822+W818*'4 Transform Matrices'!AG822</f>
        <v/>
      </c>
      <c r="V821" s="80">
        <f>U818*'4 Transform Matrices'!Z822+V818*'4 Transform Matrices'!AD822+W818*'4 Transform Matrices'!AH822</f>
        <v/>
      </c>
      <c r="W821" s="80">
        <f>U818*'4 Transform Matrices'!AA822+V818*'4 Transform Matrices'!AE822+W818*'4 Transform Matrices'!AI822</f>
        <v/>
      </c>
      <c r="X821" s="80">
        <f>U818*'4 Transform Matrices'!AB822+V818*'4 Transform Matrices'!AF822+W818*'4 Transform Matrices'!AJ822+X818</f>
        <v/>
      </c>
      <c r="Y821" s="80">
        <f>Y818*'4 Transform Matrices'!Y822+Z818*'4 Transform Matrices'!AC822+AA818*'4 Transform Matrices'!AG822</f>
        <v/>
      </c>
      <c r="Z821" s="80">
        <f>Y818*'4 Transform Matrices'!Z822+Z818*'4 Transform Matrices'!AD822+AA818*'4 Transform Matrices'!AH822</f>
        <v/>
      </c>
      <c r="AA821" s="80">
        <f>Y818*'4 Transform Matrices'!AA822+Z818*'4 Transform Matrices'!AE822+AA818*'4 Transform Matrices'!AI822</f>
        <v/>
      </c>
      <c r="AB821" s="80">
        <f>Y818*'4 Transform Matrices'!AB822+Z818*'4 Transform Matrices'!AF822+AA818*'4 Transform Matrices'!AJ822+AB818</f>
        <v/>
      </c>
      <c r="AC821" s="80">
        <f>AC818*'4 Transform Matrices'!Y822+AD818*'4 Transform Matrices'!AC822+AE818*'4 Transform Matrices'!AG822</f>
        <v/>
      </c>
      <c r="AD821" s="80">
        <f>AC818*'4 Transform Matrices'!Z822+AD818*'4 Transform Matrices'!AD822+AE818*'4 Transform Matrices'!AH822</f>
        <v/>
      </c>
      <c r="AE821" s="80">
        <f>AC818*'4 Transform Matrices'!AA822+AD818*'4 Transform Matrices'!AE822+AE818*'4 Transform Matrices'!AI822</f>
        <v/>
      </c>
      <c r="AF821" s="80">
        <f>AC818*'4 Transform Matrices'!AB822+AD818*'4 Transform Matrices'!AF822+AE818*'4 Transform Matrices'!AJ822+AF818</f>
        <v/>
      </c>
      <c r="AG821" s="82">
        <f>MAX(ABS(I821-U821),ABS(J821-V821),ABS(K821-W821),ABS(L821-X821),ABS(M821-Y821),ABS(N821-Z821),ABS(O821-AA821),ABS(P821-AB821),ABS(Q821-AC821),ABS(R821-AD821),ABS(S821-AE821),ABS(T821-AF821))</f>
        <v/>
      </c>
      <c r="AI821" s="14" t="inlineStr"/>
    </row>
    <row r="822">
      <c r="A822" s="101" t="inlineStr">
        <is>
          <t>- Blade 1 flap</t>
        </is>
      </c>
      <c r="B822" s="93" t="inlineStr">
        <is>
          <t>HEL-30</t>
        </is>
      </c>
      <c r="C822" s="93" t="inlineStr">
        <is>
          <t>Group</t>
        </is>
      </c>
      <c r="D822" s="93" t="inlineStr">
        <is>
          <t>HEL-29</t>
        </is>
      </c>
      <c r="E822" s="93" t="n">
        <v>6</v>
      </c>
      <c r="F822" s="54">
        <f>L822</f>
        <v/>
      </c>
      <c r="G822" s="54">
        <f>P822</f>
        <v/>
      </c>
      <c r="H822" s="54">
        <f>T822</f>
        <v/>
      </c>
      <c r="I822" s="81" t="n">
        <v>-0.646050215</v>
      </c>
      <c r="J822" s="81" t="n">
        <v>-0.0597038642</v>
      </c>
      <c r="K822" s="81" t="n">
        <v>-0.760956347</v>
      </c>
      <c r="L822" s="81" t="n">
        <v>20.0699978</v>
      </c>
      <c r="M822" s="81" t="n">
        <v>0.051945854</v>
      </c>
      <c r="N822" s="81" t="n">
        <v>0.991185844</v>
      </c>
      <c r="O822" s="81" t="n">
        <v>-0.121869355</v>
      </c>
      <c r="P822" s="81" t="n">
        <v>2.61999989</v>
      </c>
      <c r="Q822" s="81" t="n">
        <v>0.7615252729999999</v>
      </c>
      <c r="R822" s="81" t="n">
        <v>-0.118262246</v>
      </c>
      <c r="S822" s="81" t="n">
        <v>-0.637254477</v>
      </c>
      <c r="T822" s="81" t="n">
        <v>16.8073883</v>
      </c>
      <c r="U822" s="80">
        <f>U821*'4 Transform Matrices'!Y823+V821*'4 Transform Matrices'!AC823+W821*'4 Transform Matrices'!AG823</f>
        <v/>
      </c>
      <c r="V822" s="80">
        <f>U821*'4 Transform Matrices'!Z823+V821*'4 Transform Matrices'!AD823+W821*'4 Transform Matrices'!AH823</f>
        <v/>
      </c>
      <c r="W822" s="80">
        <f>U821*'4 Transform Matrices'!AA823+V821*'4 Transform Matrices'!AE823+W821*'4 Transform Matrices'!AI823</f>
        <v/>
      </c>
      <c r="X822" s="80">
        <f>U821*'4 Transform Matrices'!AB823+V821*'4 Transform Matrices'!AF823+W821*'4 Transform Matrices'!AJ823+X821</f>
        <v/>
      </c>
      <c r="Y822" s="80">
        <f>Y821*'4 Transform Matrices'!Y823+Z821*'4 Transform Matrices'!AC823+AA821*'4 Transform Matrices'!AG823</f>
        <v/>
      </c>
      <c r="Z822" s="80">
        <f>Y821*'4 Transform Matrices'!Z823+Z821*'4 Transform Matrices'!AD823+AA821*'4 Transform Matrices'!AH823</f>
        <v/>
      </c>
      <c r="AA822" s="80">
        <f>Y821*'4 Transform Matrices'!AA823+Z821*'4 Transform Matrices'!AE823+AA821*'4 Transform Matrices'!AI823</f>
        <v/>
      </c>
      <c r="AB822" s="80">
        <f>Y821*'4 Transform Matrices'!AB823+Z821*'4 Transform Matrices'!AF823+AA821*'4 Transform Matrices'!AJ823+AB821</f>
        <v/>
      </c>
      <c r="AC822" s="80">
        <f>AC821*'4 Transform Matrices'!Y823+AD821*'4 Transform Matrices'!AC823+AE821*'4 Transform Matrices'!AG823</f>
        <v/>
      </c>
      <c r="AD822" s="80">
        <f>AC821*'4 Transform Matrices'!Z823+AD821*'4 Transform Matrices'!AD823+AE821*'4 Transform Matrices'!AH823</f>
        <v/>
      </c>
      <c r="AE822" s="80">
        <f>AC821*'4 Transform Matrices'!AA823+AD821*'4 Transform Matrices'!AE823+AE821*'4 Transform Matrices'!AI823</f>
        <v/>
      </c>
      <c r="AF822" s="80">
        <f>AC821*'4 Transform Matrices'!AB823+AD821*'4 Transform Matrices'!AF823+AE821*'4 Transform Matrices'!AJ823+AF821</f>
        <v/>
      </c>
      <c r="AG822" s="82">
        <f>MAX(ABS(I822-U822),ABS(J822-V822),ABS(K822-W822),ABS(L822-X822),ABS(M822-Y822),ABS(N822-Z822),ABS(O822-AA822),ABS(P822-AB822),ABS(Q822-AC822),ABS(R822-AD822),ABS(S822-AE822),ABS(T822-AF822))</f>
        <v/>
      </c>
      <c r="AI822" s="14" t="inlineStr">
        <is>
          <t>Flap = coning + cyclic by azimuth; droops at low rpm; feather = collective</t>
        </is>
      </c>
    </row>
    <row r="823">
      <c r="A823" s="75" t="inlineStr">
        <is>
          <t>- Blade 1</t>
        </is>
      </c>
      <c r="B823" s="52" t="inlineStr">
        <is>
          <t>HEL-31</t>
        </is>
      </c>
      <c r="C823" s="63" t="inlineStr">
        <is>
          <t>Cube</t>
        </is>
      </c>
      <c r="D823" s="52" t="inlineStr">
        <is>
          <t>HEL-30</t>
        </is>
      </c>
      <c r="E823" s="52" t="n">
        <v>7</v>
      </c>
      <c r="F823" s="54">
        <f>L823</f>
        <v/>
      </c>
      <c r="G823" s="54">
        <f>P823</f>
        <v/>
      </c>
      <c r="H823" s="54">
        <f>T823</f>
        <v/>
      </c>
      <c r="I823" s="81" t="n">
        <v>-0.142131045</v>
      </c>
      <c r="J823" s="81" t="n">
        <v>-0.00179111585</v>
      </c>
      <c r="K823" s="81" t="n">
        <v>-2.96772981</v>
      </c>
      <c r="L823" s="81" t="n">
        <v>18.586132</v>
      </c>
      <c r="M823" s="81" t="n">
        <v>0.0114280879</v>
      </c>
      <c r="N823" s="81" t="n">
        <v>0.0297355745</v>
      </c>
      <c r="O823" s="81" t="n">
        <v>-0.475290507</v>
      </c>
      <c r="P823" s="81" t="n">
        <v>2.38235474</v>
      </c>
      <c r="Q823" s="81" t="n">
        <v>0.167535558</v>
      </c>
      <c r="R823" s="81" t="n">
        <v>-0.00354786729</v>
      </c>
      <c r="S823" s="81" t="n">
        <v>-2.48529243</v>
      </c>
      <c r="T823" s="81" t="n">
        <v>15.5647421</v>
      </c>
      <c r="U823" s="80">
        <f>U822*'4 Transform Matrices'!Y824+V822*'4 Transform Matrices'!AC824+W822*'4 Transform Matrices'!AG824</f>
        <v/>
      </c>
      <c r="V823" s="80">
        <f>U822*'4 Transform Matrices'!Z824+V822*'4 Transform Matrices'!AD824+W822*'4 Transform Matrices'!AH824</f>
        <v/>
      </c>
      <c r="W823" s="80">
        <f>U822*'4 Transform Matrices'!AA824+V822*'4 Transform Matrices'!AE824+W822*'4 Transform Matrices'!AI824</f>
        <v/>
      </c>
      <c r="X823" s="80">
        <f>U822*'4 Transform Matrices'!AB824+V822*'4 Transform Matrices'!AF824+W822*'4 Transform Matrices'!AJ824+X822</f>
        <v/>
      </c>
      <c r="Y823" s="80">
        <f>Y822*'4 Transform Matrices'!Y824+Z822*'4 Transform Matrices'!AC824+AA822*'4 Transform Matrices'!AG824</f>
        <v/>
      </c>
      <c r="Z823" s="80">
        <f>Y822*'4 Transform Matrices'!Z824+Z822*'4 Transform Matrices'!AD824+AA822*'4 Transform Matrices'!AH824</f>
        <v/>
      </c>
      <c r="AA823" s="80">
        <f>Y822*'4 Transform Matrices'!AA824+Z822*'4 Transform Matrices'!AE824+AA822*'4 Transform Matrices'!AI824</f>
        <v/>
      </c>
      <c r="AB823" s="80">
        <f>Y822*'4 Transform Matrices'!AB824+Z822*'4 Transform Matrices'!AF824+AA822*'4 Transform Matrices'!AJ824+AB822</f>
        <v/>
      </c>
      <c r="AC823" s="80">
        <f>AC822*'4 Transform Matrices'!Y824+AD822*'4 Transform Matrices'!AC824+AE822*'4 Transform Matrices'!AG824</f>
        <v/>
      </c>
      <c r="AD823" s="80">
        <f>AC822*'4 Transform Matrices'!Z824+AD822*'4 Transform Matrices'!AD824+AE822*'4 Transform Matrices'!AH824</f>
        <v/>
      </c>
      <c r="AE823" s="80">
        <f>AC822*'4 Transform Matrices'!AA824+AD822*'4 Transform Matrices'!AE824+AE822*'4 Transform Matrices'!AI824</f>
        <v/>
      </c>
      <c r="AF823" s="80">
        <f>AC822*'4 Transform Matrices'!AB824+AD822*'4 Transform Matrices'!AF824+AE822*'4 Transform Matrices'!AJ824+AF822</f>
        <v/>
      </c>
      <c r="AG823" s="82">
        <f>MAX(ABS(I823-U823),ABS(J823-V823),ABS(K823-W823),ABS(L823-X823),ABS(M823-Y823),ABS(N823-Z823),ABS(O823-AA823),ABS(P823-AB823),ABS(Q823-AC823),ABS(R823-AD823),ABS(S823-AE823),ABS(T823-AF823))</f>
        <v/>
      </c>
      <c r="AI823" s="14" t="inlineStr"/>
    </row>
    <row r="824">
      <c r="A824" s="75" t="inlineStr">
        <is>
          <t>- Blade grip</t>
        </is>
      </c>
      <c r="B824" s="52" t="inlineStr">
        <is>
          <t>HEL-32</t>
        </is>
      </c>
      <c r="C824" s="63" t="inlineStr">
        <is>
          <t>Cube</t>
        </is>
      </c>
      <c r="D824" s="52" t="inlineStr">
        <is>
          <t>HEL-30</t>
        </is>
      </c>
      <c r="E824" s="52" t="n">
        <v>7</v>
      </c>
      <c r="F824" s="54">
        <f>L824</f>
        <v/>
      </c>
      <c r="G824" s="54">
        <f>P824</f>
        <v/>
      </c>
      <c r="H824" s="54">
        <f>T824</f>
        <v/>
      </c>
      <c r="I824" s="81" t="n">
        <v>-0.0775260255</v>
      </c>
      <c r="J824" s="81" t="n">
        <v>-0.00477630924</v>
      </c>
      <c r="K824" s="81" t="n">
        <v>-0.266334713</v>
      </c>
      <c r="L824" s="81" t="n">
        <v>19.9558544</v>
      </c>
      <c r="M824" s="81" t="n">
        <v>0.00623350218</v>
      </c>
      <c r="N824" s="81" t="n">
        <v>0.0792948678</v>
      </c>
      <c r="O824" s="81" t="n">
        <v>-0.0426542722</v>
      </c>
      <c r="P824" s="81" t="n">
        <v>2.60171938</v>
      </c>
      <c r="Q824" s="81" t="n">
        <v>0.0913830325</v>
      </c>
      <c r="R824" s="81" t="n">
        <v>-0.009460979140000001</v>
      </c>
      <c r="S824" s="81" t="n">
        <v>-0.223039061</v>
      </c>
      <c r="T824" s="81" t="n">
        <v>16.7117996</v>
      </c>
      <c r="U824" s="80">
        <f>U822*'4 Transform Matrices'!Y825+V822*'4 Transform Matrices'!AC825+W822*'4 Transform Matrices'!AG825</f>
        <v/>
      </c>
      <c r="V824" s="80">
        <f>U822*'4 Transform Matrices'!Z825+V822*'4 Transform Matrices'!AD825+W822*'4 Transform Matrices'!AH825</f>
        <v/>
      </c>
      <c r="W824" s="80">
        <f>U822*'4 Transform Matrices'!AA825+V822*'4 Transform Matrices'!AE825+W822*'4 Transform Matrices'!AI825</f>
        <v/>
      </c>
      <c r="X824" s="80">
        <f>U822*'4 Transform Matrices'!AB825+V822*'4 Transform Matrices'!AF825+W822*'4 Transform Matrices'!AJ825+X822</f>
        <v/>
      </c>
      <c r="Y824" s="80">
        <f>Y822*'4 Transform Matrices'!Y825+Z822*'4 Transform Matrices'!AC825+AA822*'4 Transform Matrices'!AG825</f>
        <v/>
      </c>
      <c r="Z824" s="80">
        <f>Y822*'4 Transform Matrices'!Z825+Z822*'4 Transform Matrices'!AD825+AA822*'4 Transform Matrices'!AH825</f>
        <v/>
      </c>
      <c r="AA824" s="80">
        <f>Y822*'4 Transform Matrices'!AA825+Z822*'4 Transform Matrices'!AE825+AA822*'4 Transform Matrices'!AI825</f>
        <v/>
      </c>
      <c r="AB824" s="80">
        <f>Y822*'4 Transform Matrices'!AB825+Z822*'4 Transform Matrices'!AF825+AA822*'4 Transform Matrices'!AJ825+AB822</f>
        <v/>
      </c>
      <c r="AC824" s="80">
        <f>AC822*'4 Transform Matrices'!Y825+AD822*'4 Transform Matrices'!AC825+AE822*'4 Transform Matrices'!AG825</f>
        <v/>
      </c>
      <c r="AD824" s="80">
        <f>AC822*'4 Transform Matrices'!Z825+AD822*'4 Transform Matrices'!AD825+AE822*'4 Transform Matrices'!AH825</f>
        <v/>
      </c>
      <c r="AE824" s="80">
        <f>AC822*'4 Transform Matrices'!AA825+AD822*'4 Transform Matrices'!AE825+AE822*'4 Transform Matrices'!AI825</f>
        <v/>
      </c>
      <c r="AF824" s="80">
        <f>AC822*'4 Transform Matrices'!AB825+AD822*'4 Transform Matrices'!AF825+AE822*'4 Transform Matrices'!AJ825+AF822</f>
        <v/>
      </c>
      <c r="AG824" s="82">
        <f>MAX(ABS(I824-U824),ABS(J824-V824),ABS(K824-W824),ABS(L824-X824),ABS(M824-Y824),ABS(N824-Z824),ABS(O824-AA824),ABS(P824-AB824),ABS(Q824-AC824),ABS(R824-AD824),ABS(S824-AE824),ABS(T824-AF824))</f>
        <v/>
      </c>
      <c r="AI824" s="14" t="inlineStr"/>
    </row>
    <row r="825">
      <c r="A825" s="75" t="inlineStr">
        <is>
          <t>- Blade tip cap</t>
        </is>
      </c>
      <c r="B825" s="52" t="inlineStr">
        <is>
          <t>HEL-33</t>
        </is>
      </c>
      <c r="C825" s="63" t="inlineStr">
        <is>
          <t>Cube</t>
        </is>
      </c>
      <c r="D825" s="52" t="inlineStr">
        <is>
          <t>HEL-30</t>
        </is>
      </c>
      <c r="E825" s="52" t="n">
        <v>7</v>
      </c>
      <c r="F825" s="54">
        <f>L825</f>
        <v/>
      </c>
      <c r="G825" s="54">
        <f>P825</f>
        <v/>
      </c>
      <c r="H825" s="54">
        <f>T825</f>
        <v/>
      </c>
      <c r="I825" s="81" t="n">
        <v>-0.148591548</v>
      </c>
      <c r="J825" s="81" t="n">
        <v>-0.00208963524</v>
      </c>
      <c r="K825" s="81" t="n">
        <v>-0.228286907</v>
      </c>
      <c r="L825" s="81" t="n">
        <v>17.2164116</v>
      </c>
      <c r="M825" s="81" t="n">
        <v>0.0119475471</v>
      </c>
      <c r="N825" s="81" t="n">
        <v>0.0346915051</v>
      </c>
      <c r="O825" s="81" t="n">
        <v>-0.0365608074</v>
      </c>
      <c r="P825" s="81" t="n">
        <v>2.16298985</v>
      </c>
      <c r="Q825" s="81" t="n">
        <v>0.175150812</v>
      </c>
      <c r="R825" s="81" t="n">
        <v>-0.00413917843</v>
      </c>
      <c r="S825" s="81" t="n">
        <v>-0.191176355</v>
      </c>
      <c r="T825" s="81" t="n">
        <v>14.4176846</v>
      </c>
      <c r="U825" s="80">
        <f>U822*'4 Transform Matrices'!Y826+V822*'4 Transform Matrices'!AC826+W822*'4 Transform Matrices'!AG826</f>
        <v/>
      </c>
      <c r="V825" s="80">
        <f>U822*'4 Transform Matrices'!Z826+V822*'4 Transform Matrices'!AD826+W822*'4 Transform Matrices'!AH826</f>
        <v/>
      </c>
      <c r="W825" s="80">
        <f>U822*'4 Transform Matrices'!AA826+V822*'4 Transform Matrices'!AE826+W822*'4 Transform Matrices'!AI826</f>
        <v/>
      </c>
      <c r="X825" s="80">
        <f>U822*'4 Transform Matrices'!AB826+V822*'4 Transform Matrices'!AF826+W822*'4 Transform Matrices'!AJ826+X822</f>
        <v/>
      </c>
      <c r="Y825" s="80">
        <f>Y822*'4 Transform Matrices'!Y826+Z822*'4 Transform Matrices'!AC826+AA822*'4 Transform Matrices'!AG826</f>
        <v/>
      </c>
      <c r="Z825" s="80">
        <f>Y822*'4 Transform Matrices'!Z826+Z822*'4 Transform Matrices'!AD826+AA822*'4 Transform Matrices'!AH826</f>
        <v/>
      </c>
      <c r="AA825" s="80">
        <f>Y822*'4 Transform Matrices'!AA826+Z822*'4 Transform Matrices'!AE826+AA822*'4 Transform Matrices'!AI826</f>
        <v/>
      </c>
      <c r="AB825" s="80">
        <f>Y822*'4 Transform Matrices'!AB826+Z822*'4 Transform Matrices'!AF826+AA822*'4 Transform Matrices'!AJ826+AB822</f>
        <v/>
      </c>
      <c r="AC825" s="80">
        <f>AC822*'4 Transform Matrices'!Y826+AD822*'4 Transform Matrices'!AC826+AE822*'4 Transform Matrices'!AG826</f>
        <v/>
      </c>
      <c r="AD825" s="80">
        <f>AC822*'4 Transform Matrices'!Z826+AD822*'4 Transform Matrices'!AD826+AE822*'4 Transform Matrices'!AH826</f>
        <v/>
      </c>
      <c r="AE825" s="80">
        <f>AC822*'4 Transform Matrices'!AA826+AD822*'4 Transform Matrices'!AE826+AE822*'4 Transform Matrices'!AI826</f>
        <v/>
      </c>
      <c r="AF825" s="80">
        <f>AC822*'4 Transform Matrices'!AB826+AD822*'4 Transform Matrices'!AF826+AE822*'4 Transform Matrices'!AJ826+AF822</f>
        <v/>
      </c>
      <c r="AG825" s="82">
        <f>MAX(ABS(I825-U825),ABS(J825-V825),ABS(K825-W825),ABS(L825-X825),ABS(M825-Y825),ABS(N825-Z825),ABS(O825-AA825),ABS(P825-AB825),ABS(Q825-AC825),ABS(R825-AD825),ABS(S825-AE825),ABS(T825-AF825))</f>
        <v/>
      </c>
      <c r="AI825" s="14" t="inlineStr"/>
    </row>
    <row r="826">
      <c r="A826" s="71" t="inlineStr">
        <is>
          <t>- Blade 2 pivot</t>
        </is>
      </c>
      <c r="B826" s="52" t="inlineStr">
        <is>
          <t>HEL-34</t>
        </is>
      </c>
      <c r="C826" s="53" t="inlineStr">
        <is>
          <t>Group</t>
        </is>
      </c>
      <c r="D826" s="52" t="inlineStr">
        <is>
          <t>HEL-26</t>
        </is>
      </c>
      <c r="E826" s="52" t="n">
        <v>5</v>
      </c>
      <c r="F826" s="54">
        <f>L826</f>
        <v/>
      </c>
      <c r="G826" s="54">
        <f>P826</f>
        <v/>
      </c>
      <c r="H826" s="54">
        <f>T826</f>
        <v/>
      </c>
      <c r="I826" s="81" t="n">
        <v>0.530746162</v>
      </c>
      <c r="J826" s="81" t="n">
        <v>0</v>
      </c>
      <c r="K826" s="81" t="n">
        <v>-0.847530782</v>
      </c>
      <c r="L826" s="81" t="n">
        <v>20.2999992</v>
      </c>
      <c r="M826" s="81" t="n">
        <v>0</v>
      </c>
      <c r="N826" s="81" t="n">
        <v>1</v>
      </c>
      <c r="O826" s="81" t="n">
        <v>0</v>
      </c>
      <c r="P826" s="81" t="n">
        <v>2.61999989</v>
      </c>
      <c r="Q826" s="81" t="n">
        <v>0.847530842</v>
      </c>
      <c r="R826" s="81" t="n">
        <v>0</v>
      </c>
      <c r="S826" s="81" t="n">
        <v>0.530746222</v>
      </c>
      <c r="T826" s="81" t="n">
        <v>17</v>
      </c>
      <c r="U826" s="80">
        <f>U818*'4 Transform Matrices'!Y827+V818*'4 Transform Matrices'!AC827+W818*'4 Transform Matrices'!AG827</f>
        <v/>
      </c>
      <c r="V826" s="80">
        <f>U818*'4 Transform Matrices'!Z827+V818*'4 Transform Matrices'!AD827+W818*'4 Transform Matrices'!AH827</f>
        <v/>
      </c>
      <c r="W826" s="80">
        <f>U818*'4 Transform Matrices'!AA827+V818*'4 Transform Matrices'!AE827+W818*'4 Transform Matrices'!AI827</f>
        <v/>
      </c>
      <c r="X826" s="80">
        <f>U818*'4 Transform Matrices'!AB827+V818*'4 Transform Matrices'!AF827+W818*'4 Transform Matrices'!AJ827+X818</f>
        <v/>
      </c>
      <c r="Y826" s="80">
        <f>Y818*'4 Transform Matrices'!Y827+Z818*'4 Transform Matrices'!AC827+AA818*'4 Transform Matrices'!AG827</f>
        <v/>
      </c>
      <c r="Z826" s="80">
        <f>Y818*'4 Transform Matrices'!Z827+Z818*'4 Transform Matrices'!AD827+AA818*'4 Transform Matrices'!AH827</f>
        <v/>
      </c>
      <c r="AA826" s="80">
        <f>Y818*'4 Transform Matrices'!AA827+Z818*'4 Transform Matrices'!AE827+AA818*'4 Transform Matrices'!AI827</f>
        <v/>
      </c>
      <c r="AB826" s="80">
        <f>Y818*'4 Transform Matrices'!AB827+Z818*'4 Transform Matrices'!AF827+AA818*'4 Transform Matrices'!AJ827+AB818</f>
        <v/>
      </c>
      <c r="AC826" s="80">
        <f>AC818*'4 Transform Matrices'!Y827+AD818*'4 Transform Matrices'!AC827+AE818*'4 Transform Matrices'!AG827</f>
        <v/>
      </c>
      <c r="AD826" s="80">
        <f>AC818*'4 Transform Matrices'!Z827+AD818*'4 Transform Matrices'!AD827+AE818*'4 Transform Matrices'!AH827</f>
        <v/>
      </c>
      <c r="AE826" s="80">
        <f>AC818*'4 Transform Matrices'!AA827+AD818*'4 Transform Matrices'!AE827+AE818*'4 Transform Matrices'!AI827</f>
        <v/>
      </c>
      <c r="AF826" s="80">
        <f>AC818*'4 Transform Matrices'!AB827+AD818*'4 Transform Matrices'!AF827+AE818*'4 Transform Matrices'!AJ827+AF818</f>
        <v/>
      </c>
      <c r="AG826" s="82">
        <f>MAX(ABS(I826-U826),ABS(J826-V826),ABS(K826-W826),ABS(L826-X826),ABS(M826-Y826),ABS(N826-Z826),ABS(O826-AA826),ABS(P826-AB826),ABS(Q826-AC826),ABS(R826-AD826),ABS(S826-AE826),ABS(T826-AF826))</f>
        <v/>
      </c>
      <c r="AI826" s="14" t="inlineStr"/>
    </row>
    <row r="827">
      <c r="A827" s="101" t="inlineStr">
        <is>
          <t>- Blade 2 flap</t>
        </is>
      </c>
      <c r="B827" s="93" t="inlineStr">
        <is>
          <t>HEL-35</t>
        </is>
      </c>
      <c r="C827" s="93" t="inlineStr">
        <is>
          <t>Group</t>
        </is>
      </c>
      <c r="D827" s="93" t="inlineStr">
        <is>
          <t>HEL-34</t>
        </is>
      </c>
      <c r="E827" s="93" t="n">
        <v>6</v>
      </c>
      <c r="F827" s="54">
        <f>L827</f>
        <v/>
      </c>
      <c r="G827" s="54">
        <f>P827</f>
        <v/>
      </c>
      <c r="H827" s="54">
        <f>T827</f>
        <v/>
      </c>
      <c r="I827" s="81" t="n">
        <v>0.524613142</v>
      </c>
      <c r="J827" s="81" t="n">
        <v>-0.130923584</v>
      </c>
      <c r="K827" s="81" t="n">
        <v>-0.841213405</v>
      </c>
      <c r="L827" s="81" t="n">
        <v>20.0457401</v>
      </c>
      <c r="M827" s="81" t="n">
        <v>0.051945854</v>
      </c>
      <c r="N827" s="81" t="n">
        <v>0.991185844</v>
      </c>
      <c r="O827" s="81" t="n">
        <v>-0.121869355</v>
      </c>
      <c r="P827" s="81" t="n">
        <v>2.61999989</v>
      </c>
      <c r="Q827" s="81" t="n">
        <v>0.849754512</v>
      </c>
      <c r="R827" s="81" t="n">
        <v>0.0202367157</v>
      </c>
      <c r="S827" s="81" t="n">
        <v>0.526790142</v>
      </c>
      <c r="T827" s="81" t="n">
        <v>17.1592236</v>
      </c>
      <c r="U827" s="80">
        <f>U826*'4 Transform Matrices'!Y828+V826*'4 Transform Matrices'!AC828+W826*'4 Transform Matrices'!AG828</f>
        <v/>
      </c>
      <c r="V827" s="80">
        <f>U826*'4 Transform Matrices'!Z828+V826*'4 Transform Matrices'!AD828+W826*'4 Transform Matrices'!AH828</f>
        <v/>
      </c>
      <c r="W827" s="80">
        <f>U826*'4 Transform Matrices'!AA828+V826*'4 Transform Matrices'!AE828+W826*'4 Transform Matrices'!AI828</f>
        <v/>
      </c>
      <c r="X827" s="80">
        <f>U826*'4 Transform Matrices'!AB828+V826*'4 Transform Matrices'!AF828+W826*'4 Transform Matrices'!AJ828+X826</f>
        <v/>
      </c>
      <c r="Y827" s="80">
        <f>Y826*'4 Transform Matrices'!Y828+Z826*'4 Transform Matrices'!AC828+AA826*'4 Transform Matrices'!AG828</f>
        <v/>
      </c>
      <c r="Z827" s="80">
        <f>Y826*'4 Transform Matrices'!Z828+Z826*'4 Transform Matrices'!AD828+AA826*'4 Transform Matrices'!AH828</f>
        <v/>
      </c>
      <c r="AA827" s="80">
        <f>Y826*'4 Transform Matrices'!AA828+Z826*'4 Transform Matrices'!AE828+AA826*'4 Transform Matrices'!AI828</f>
        <v/>
      </c>
      <c r="AB827" s="80">
        <f>Y826*'4 Transform Matrices'!AB828+Z826*'4 Transform Matrices'!AF828+AA826*'4 Transform Matrices'!AJ828+AB826</f>
        <v/>
      </c>
      <c r="AC827" s="80">
        <f>AC826*'4 Transform Matrices'!Y828+AD826*'4 Transform Matrices'!AC828+AE826*'4 Transform Matrices'!AG828</f>
        <v/>
      </c>
      <c r="AD827" s="80">
        <f>AC826*'4 Transform Matrices'!Z828+AD826*'4 Transform Matrices'!AD828+AE826*'4 Transform Matrices'!AH828</f>
        <v/>
      </c>
      <c r="AE827" s="80">
        <f>AC826*'4 Transform Matrices'!AA828+AD826*'4 Transform Matrices'!AE828+AE826*'4 Transform Matrices'!AI828</f>
        <v/>
      </c>
      <c r="AF827" s="80">
        <f>AC826*'4 Transform Matrices'!AB828+AD826*'4 Transform Matrices'!AF828+AE826*'4 Transform Matrices'!AJ828+AF826</f>
        <v/>
      </c>
      <c r="AG827" s="82">
        <f>MAX(ABS(I827-U827),ABS(J827-V827),ABS(K827-W827),ABS(L827-X827),ABS(M827-Y827),ABS(N827-Z827),ABS(O827-AA827),ABS(P827-AB827),ABS(Q827-AC827),ABS(R827-AD827),ABS(S827-AE827),ABS(T827-AF827))</f>
        <v/>
      </c>
      <c r="AI827" s="14" t="inlineStr">
        <is>
          <t>Flap = coning + cyclic by azimuth; droops at low rpm; feather = collective</t>
        </is>
      </c>
    </row>
    <row r="828">
      <c r="A828" s="75" t="inlineStr">
        <is>
          <t>- Blade 2</t>
        </is>
      </c>
      <c r="B828" s="52" t="inlineStr">
        <is>
          <t>HEL-36</t>
        </is>
      </c>
      <c r="C828" s="63" t="inlineStr">
        <is>
          <t>Cube</t>
        </is>
      </c>
      <c r="D828" s="52" t="inlineStr">
        <is>
          <t>HEL-35</t>
        </is>
      </c>
      <c r="E828" s="52" t="n">
        <v>7</v>
      </c>
      <c r="F828" s="54">
        <f>L828</f>
        <v/>
      </c>
      <c r="G828" s="54">
        <f>P828</f>
        <v/>
      </c>
      <c r="H828" s="54">
        <f>T828</f>
        <v/>
      </c>
      <c r="I828" s="81" t="n">
        <v>0.115414888</v>
      </c>
      <c r="J828" s="81" t="n">
        <v>-0.00392770721</v>
      </c>
      <c r="K828" s="81" t="n">
        <v>-3.28073239</v>
      </c>
      <c r="L828" s="81" t="n">
        <v>18.4053745</v>
      </c>
      <c r="M828" s="81" t="n">
        <v>0.0114280879</v>
      </c>
      <c r="N828" s="81" t="n">
        <v>0.0297355745</v>
      </c>
      <c r="O828" s="81" t="n">
        <v>-0.475290507</v>
      </c>
      <c r="P828" s="81" t="n">
        <v>2.38235474</v>
      </c>
      <c r="Q828" s="81" t="n">
        <v>0.18694599</v>
      </c>
      <c r="R828" s="81" t="n">
        <v>0.00060710148</v>
      </c>
      <c r="S828" s="81" t="n">
        <v>2.05448151</v>
      </c>
      <c r="T828" s="81" t="n">
        <v>18.1864643</v>
      </c>
      <c r="U828" s="80">
        <f>U827*'4 Transform Matrices'!Y829+V827*'4 Transform Matrices'!AC829+W827*'4 Transform Matrices'!AG829</f>
        <v/>
      </c>
      <c r="V828" s="80">
        <f>U827*'4 Transform Matrices'!Z829+V827*'4 Transform Matrices'!AD829+W827*'4 Transform Matrices'!AH829</f>
        <v/>
      </c>
      <c r="W828" s="80">
        <f>U827*'4 Transform Matrices'!AA829+V827*'4 Transform Matrices'!AE829+W827*'4 Transform Matrices'!AI829</f>
        <v/>
      </c>
      <c r="X828" s="80">
        <f>U827*'4 Transform Matrices'!AB829+V827*'4 Transform Matrices'!AF829+W827*'4 Transform Matrices'!AJ829+X827</f>
        <v/>
      </c>
      <c r="Y828" s="80">
        <f>Y827*'4 Transform Matrices'!Y829+Z827*'4 Transform Matrices'!AC829+AA827*'4 Transform Matrices'!AG829</f>
        <v/>
      </c>
      <c r="Z828" s="80">
        <f>Y827*'4 Transform Matrices'!Z829+Z827*'4 Transform Matrices'!AD829+AA827*'4 Transform Matrices'!AH829</f>
        <v/>
      </c>
      <c r="AA828" s="80">
        <f>Y827*'4 Transform Matrices'!AA829+Z827*'4 Transform Matrices'!AE829+AA827*'4 Transform Matrices'!AI829</f>
        <v/>
      </c>
      <c r="AB828" s="80">
        <f>Y827*'4 Transform Matrices'!AB829+Z827*'4 Transform Matrices'!AF829+AA827*'4 Transform Matrices'!AJ829+AB827</f>
        <v/>
      </c>
      <c r="AC828" s="80">
        <f>AC827*'4 Transform Matrices'!Y829+AD827*'4 Transform Matrices'!AC829+AE827*'4 Transform Matrices'!AG829</f>
        <v/>
      </c>
      <c r="AD828" s="80">
        <f>AC827*'4 Transform Matrices'!Z829+AD827*'4 Transform Matrices'!AD829+AE827*'4 Transform Matrices'!AH829</f>
        <v/>
      </c>
      <c r="AE828" s="80">
        <f>AC827*'4 Transform Matrices'!AA829+AD827*'4 Transform Matrices'!AE829+AE827*'4 Transform Matrices'!AI829</f>
        <v/>
      </c>
      <c r="AF828" s="80">
        <f>AC827*'4 Transform Matrices'!AB829+AD827*'4 Transform Matrices'!AF829+AE827*'4 Transform Matrices'!AJ829+AF827</f>
        <v/>
      </c>
      <c r="AG828" s="82">
        <f>MAX(ABS(I828-U828),ABS(J828-V828),ABS(K828-W828),ABS(L828-X828),ABS(M828-Y828),ABS(N828-Z828),ABS(O828-AA828),ABS(P828-AB828),ABS(Q828-AC828),ABS(R828-AD828),ABS(S828-AE828),ABS(T828-AF828))</f>
        <v/>
      </c>
      <c r="AI828" s="14" t="inlineStr"/>
    </row>
    <row r="829">
      <c r="A829" s="75" t="inlineStr">
        <is>
          <t>- Blade grip</t>
        </is>
      </c>
      <c r="B829" s="52" t="inlineStr">
        <is>
          <t>HEL-37</t>
        </is>
      </c>
      <c r="C829" s="63" t="inlineStr">
        <is>
          <t>Cube</t>
        </is>
      </c>
      <c r="D829" s="52" t="inlineStr">
        <is>
          <t>HEL-35</t>
        </is>
      </c>
      <c r="E829" s="52" t="n">
        <v>7</v>
      </c>
      <c r="F829" s="54">
        <f>L829</f>
        <v/>
      </c>
      <c r="G829" s="54">
        <f>P829</f>
        <v/>
      </c>
      <c r="H829" s="54">
        <f>T829</f>
        <v/>
      </c>
      <c r="I829" s="81" t="n">
        <v>0.0629535764</v>
      </c>
      <c r="J829" s="81" t="n">
        <v>-0.0104738865</v>
      </c>
      <c r="K829" s="81" t="n">
        <v>-0.294424683</v>
      </c>
      <c r="L829" s="81" t="n">
        <v>19.9195576</v>
      </c>
      <c r="M829" s="81" t="n">
        <v>0.00623350218</v>
      </c>
      <c r="N829" s="81" t="n">
        <v>0.0792948678</v>
      </c>
      <c r="O829" s="81" t="n">
        <v>-0.0426542722</v>
      </c>
      <c r="P829" s="81" t="n">
        <v>2.60171938</v>
      </c>
      <c r="Q829" s="81" t="n">
        <v>0.101970538</v>
      </c>
      <c r="R829" s="81" t="n">
        <v>0.00161893724</v>
      </c>
      <c r="S829" s="81" t="n">
        <v>0.184376553</v>
      </c>
      <c r="T829" s="81" t="n">
        <v>17.2382412</v>
      </c>
      <c r="U829" s="80">
        <f>U827*'4 Transform Matrices'!Y830+V827*'4 Transform Matrices'!AC830+W827*'4 Transform Matrices'!AG830</f>
        <v/>
      </c>
      <c r="V829" s="80">
        <f>U827*'4 Transform Matrices'!Z830+V827*'4 Transform Matrices'!AD830+W827*'4 Transform Matrices'!AH830</f>
        <v/>
      </c>
      <c r="W829" s="80">
        <f>U827*'4 Transform Matrices'!AA830+V827*'4 Transform Matrices'!AE830+W827*'4 Transform Matrices'!AI830</f>
        <v/>
      </c>
      <c r="X829" s="80">
        <f>U827*'4 Transform Matrices'!AB830+V827*'4 Transform Matrices'!AF830+W827*'4 Transform Matrices'!AJ830+X827</f>
        <v/>
      </c>
      <c r="Y829" s="80">
        <f>Y827*'4 Transform Matrices'!Y830+Z827*'4 Transform Matrices'!AC830+AA827*'4 Transform Matrices'!AG830</f>
        <v/>
      </c>
      <c r="Z829" s="80">
        <f>Y827*'4 Transform Matrices'!Z830+Z827*'4 Transform Matrices'!AD830+AA827*'4 Transform Matrices'!AH830</f>
        <v/>
      </c>
      <c r="AA829" s="80">
        <f>Y827*'4 Transform Matrices'!AA830+Z827*'4 Transform Matrices'!AE830+AA827*'4 Transform Matrices'!AI830</f>
        <v/>
      </c>
      <c r="AB829" s="80">
        <f>Y827*'4 Transform Matrices'!AB830+Z827*'4 Transform Matrices'!AF830+AA827*'4 Transform Matrices'!AJ830+AB827</f>
        <v/>
      </c>
      <c r="AC829" s="80">
        <f>AC827*'4 Transform Matrices'!Y830+AD827*'4 Transform Matrices'!AC830+AE827*'4 Transform Matrices'!AG830</f>
        <v/>
      </c>
      <c r="AD829" s="80">
        <f>AC827*'4 Transform Matrices'!Z830+AD827*'4 Transform Matrices'!AD830+AE827*'4 Transform Matrices'!AH830</f>
        <v/>
      </c>
      <c r="AE829" s="80">
        <f>AC827*'4 Transform Matrices'!AA830+AD827*'4 Transform Matrices'!AE830+AE827*'4 Transform Matrices'!AI830</f>
        <v/>
      </c>
      <c r="AF829" s="80">
        <f>AC827*'4 Transform Matrices'!AB830+AD827*'4 Transform Matrices'!AF830+AE827*'4 Transform Matrices'!AJ830+AF827</f>
        <v/>
      </c>
      <c r="AG829" s="82">
        <f>MAX(ABS(I829-U829),ABS(J829-V829),ABS(K829-W829),ABS(L829-X829),ABS(M829-Y829),ABS(N829-Z829),ABS(O829-AA829),ABS(P829-AB829),ABS(Q829-AC829),ABS(R829-AD829),ABS(S829-AE829),ABS(T829-AF829))</f>
        <v/>
      </c>
      <c r="AI829" s="14" t="inlineStr"/>
    </row>
    <row r="830">
      <c r="A830" s="75" t="inlineStr">
        <is>
          <t>- Blade tip cap</t>
        </is>
      </c>
      <c r="B830" s="52" t="inlineStr">
        <is>
          <t>HEL-38</t>
        </is>
      </c>
      <c r="C830" s="63" t="inlineStr">
        <is>
          <t>Cube</t>
        </is>
      </c>
      <c r="D830" s="52" t="inlineStr">
        <is>
          <t>HEL-35</t>
        </is>
      </c>
      <c r="E830" s="52" t="n">
        <v>7</v>
      </c>
      <c r="F830" s="54">
        <f>L830</f>
        <v/>
      </c>
      <c r="G830" s="54">
        <f>P830</f>
        <v/>
      </c>
      <c r="H830" s="54">
        <f>T830</f>
        <v/>
      </c>
      <c r="I830" s="81" t="n">
        <v>0.120661028</v>
      </c>
      <c r="J830" s="81" t="n">
        <v>-0.00458232546</v>
      </c>
      <c r="K830" s="81" t="n">
        <v>-0.252364039</v>
      </c>
      <c r="L830" s="81" t="n">
        <v>16.8911896</v>
      </c>
      <c r="M830" s="81" t="n">
        <v>0.0119475471</v>
      </c>
      <c r="N830" s="81" t="n">
        <v>0.0346915051</v>
      </c>
      <c r="O830" s="81" t="n">
        <v>-0.0365608074</v>
      </c>
      <c r="P830" s="81" t="n">
        <v>2.16298985</v>
      </c>
      <c r="Q830" s="81" t="n">
        <v>0.195443541</v>
      </c>
      <c r="R830" s="81" t="n">
        <v>0.000708285079</v>
      </c>
      <c r="S830" s="81" t="n">
        <v>0.158037052</v>
      </c>
      <c r="T830" s="81" t="n">
        <v>19.1346874</v>
      </c>
      <c r="U830" s="80">
        <f>U827*'4 Transform Matrices'!Y831+V827*'4 Transform Matrices'!AC831+W827*'4 Transform Matrices'!AG831</f>
        <v/>
      </c>
      <c r="V830" s="80">
        <f>U827*'4 Transform Matrices'!Z831+V827*'4 Transform Matrices'!AD831+W827*'4 Transform Matrices'!AH831</f>
        <v/>
      </c>
      <c r="W830" s="80">
        <f>U827*'4 Transform Matrices'!AA831+V827*'4 Transform Matrices'!AE831+W827*'4 Transform Matrices'!AI831</f>
        <v/>
      </c>
      <c r="X830" s="80">
        <f>U827*'4 Transform Matrices'!AB831+V827*'4 Transform Matrices'!AF831+W827*'4 Transform Matrices'!AJ831+X827</f>
        <v/>
      </c>
      <c r="Y830" s="80">
        <f>Y827*'4 Transform Matrices'!Y831+Z827*'4 Transform Matrices'!AC831+AA827*'4 Transform Matrices'!AG831</f>
        <v/>
      </c>
      <c r="Z830" s="80">
        <f>Y827*'4 Transform Matrices'!Z831+Z827*'4 Transform Matrices'!AD831+AA827*'4 Transform Matrices'!AH831</f>
        <v/>
      </c>
      <c r="AA830" s="80">
        <f>Y827*'4 Transform Matrices'!AA831+Z827*'4 Transform Matrices'!AE831+AA827*'4 Transform Matrices'!AI831</f>
        <v/>
      </c>
      <c r="AB830" s="80">
        <f>Y827*'4 Transform Matrices'!AB831+Z827*'4 Transform Matrices'!AF831+AA827*'4 Transform Matrices'!AJ831+AB827</f>
        <v/>
      </c>
      <c r="AC830" s="80">
        <f>AC827*'4 Transform Matrices'!Y831+AD827*'4 Transform Matrices'!AC831+AE827*'4 Transform Matrices'!AG831</f>
        <v/>
      </c>
      <c r="AD830" s="80">
        <f>AC827*'4 Transform Matrices'!Z831+AD827*'4 Transform Matrices'!AD831+AE827*'4 Transform Matrices'!AH831</f>
        <v/>
      </c>
      <c r="AE830" s="80">
        <f>AC827*'4 Transform Matrices'!AA831+AD827*'4 Transform Matrices'!AE831+AE827*'4 Transform Matrices'!AI831</f>
        <v/>
      </c>
      <c r="AF830" s="80">
        <f>AC827*'4 Transform Matrices'!AB831+AD827*'4 Transform Matrices'!AF831+AE827*'4 Transform Matrices'!AJ831+AF827</f>
        <v/>
      </c>
      <c r="AG830" s="82">
        <f>MAX(ABS(I830-U830),ABS(J830-V830),ABS(K830-W830),ABS(L830-X830),ABS(M830-Y830),ABS(N830-Z830),ABS(O830-AA830),ABS(P830-AB830),ABS(Q830-AC830),ABS(R830-AD830),ABS(S830-AE830),ABS(T830-AF830))</f>
        <v/>
      </c>
      <c r="AI830" s="14" t="inlineStr"/>
    </row>
    <row r="831">
      <c r="A831" s="71" t="inlineStr">
        <is>
          <t>- Blade 3 pivot</t>
        </is>
      </c>
      <c r="B831" s="52" t="inlineStr">
        <is>
          <t>HEL-39</t>
        </is>
      </c>
      <c r="C831" s="53" t="inlineStr">
        <is>
          <t>Group</t>
        </is>
      </c>
      <c r="D831" s="52" t="inlineStr">
        <is>
          <t>HEL-26</t>
        </is>
      </c>
      <c r="E831" s="52" t="n">
        <v>5</v>
      </c>
      <c r="F831" s="54">
        <f>L831</f>
        <v/>
      </c>
      <c r="G831" s="54">
        <f>P831</f>
        <v/>
      </c>
      <c r="H831" s="54">
        <f>T831</f>
        <v/>
      </c>
      <c r="I831" s="81" t="n">
        <v>0.970059276</v>
      </c>
      <c r="J831" s="81" t="n">
        <v>0</v>
      </c>
      <c r="K831" s="81" t="n">
        <v>0.242868245</v>
      </c>
      <c r="L831" s="81" t="n">
        <v>20.2999992</v>
      </c>
      <c r="M831" s="81" t="n">
        <v>0</v>
      </c>
      <c r="N831" s="81" t="n">
        <v>1</v>
      </c>
      <c r="O831" s="81" t="n">
        <v>0</v>
      </c>
      <c r="P831" s="81" t="n">
        <v>2.61999989</v>
      </c>
      <c r="Q831" s="81" t="n">
        <v>-0.242868245</v>
      </c>
      <c r="R831" s="81" t="n">
        <v>0</v>
      </c>
      <c r="S831" s="81" t="n">
        <v>0.970059276</v>
      </c>
      <c r="T831" s="81" t="n">
        <v>17</v>
      </c>
      <c r="U831" s="80">
        <f>U818*'4 Transform Matrices'!Y832+V818*'4 Transform Matrices'!AC832+W818*'4 Transform Matrices'!AG832</f>
        <v/>
      </c>
      <c r="V831" s="80">
        <f>U818*'4 Transform Matrices'!Z832+V818*'4 Transform Matrices'!AD832+W818*'4 Transform Matrices'!AH832</f>
        <v/>
      </c>
      <c r="W831" s="80">
        <f>U818*'4 Transform Matrices'!AA832+V818*'4 Transform Matrices'!AE832+W818*'4 Transform Matrices'!AI832</f>
        <v/>
      </c>
      <c r="X831" s="80">
        <f>U818*'4 Transform Matrices'!AB832+V818*'4 Transform Matrices'!AF832+W818*'4 Transform Matrices'!AJ832+X818</f>
        <v/>
      </c>
      <c r="Y831" s="80">
        <f>Y818*'4 Transform Matrices'!Y832+Z818*'4 Transform Matrices'!AC832+AA818*'4 Transform Matrices'!AG832</f>
        <v/>
      </c>
      <c r="Z831" s="80">
        <f>Y818*'4 Transform Matrices'!Z832+Z818*'4 Transform Matrices'!AD832+AA818*'4 Transform Matrices'!AH832</f>
        <v/>
      </c>
      <c r="AA831" s="80">
        <f>Y818*'4 Transform Matrices'!AA832+Z818*'4 Transform Matrices'!AE832+AA818*'4 Transform Matrices'!AI832</f>
        <v/>
      </c>
      <c r="AB831" s="80">
        <f>Y818*'4 Transform Matrices'!AB832+Z818*'4 Transform Matrices'!AF832+AA818*'4 Transform Matrices'!AJ832+AB818</f>
        <v/>
      </c>
      <c r="AC831" s="80">
        <f>AC818*'4 Transform Matrices'!Y832+AD818*'4 Transform Matrices'!AC832+AE818*'4 Transform Matrices'!AG832</f>
        <v/>
      </c>
      <c r="AD831" s="80">
        <f>AC818*'4 Transform Matrices'!Z832+AD818*'4 Transform Matrices'!AD832+AE818*'4 Transform Matrices'!AH832</f>
        <v/>
      </c>
      <c r="AE831" s="80">
        <f>AC818*'4 Transform Matrices'!AA832+AD818*'4 Transform Matrices'!AE832+AE818*'4 Transform Matrices'!AI832</f>
        <v/>
      </c>
      <c r="AF831" s="80">
        <f>AC818*'4 Transform Matrices'!AB832+AD818*'4 Transform Matrices'!AF832+AE818*'4 Transform Matrices'!AJ832+AF818</f>
        <v/>
      </c>
      <c r="AG831" s="82">
        <f>MAX(ABS(I831-U831),ABS(J831-V831),ABS(K831-W831),ABS(L831-X831),ABS(M831-Y831),ABS(N831-Z831),ABS(O831-AA831),ABS(P831-AB831),ABS(Q831-AC831),ABS(R831-AD831),ABS(S831-AE831),ABS(T831-AF831))</f>
        <v/>
      </c>
      <c r="AI831" s="14" t="inlineStr"/>
    </row>
    <row r="832">
      <c r="A832" s="101" t="inlineStr">
        <is>
          <t>- Blade 3 flap</t>
        </is>
      </c>
      <c r="B832" s="93" t="inlineStr">
        <is>
          <t>HEL-40</t>
        </is>
      </c>
      <c r="C832" s="93" t="inlineStr">
        <is>
          <t>Group</t>
        </is>
      </c>
      <c r="D832" s="93" t="inlineStr">
        <is>
          <t>HEL-39</t>
        </is>
      </c>
      <c r="E832" s="93" t="n">
        <v>6</v>
      </c>
      <c r="F832" s="54">
        <f>L832</f>
        <v/>
      </c>
      <c r="G832" s="54">
        <f>P832</f>
        <v/>
      </c>
      <c r="H832" s="54">
        <f>T832</f>
        <v/>
      </c>
      <c r="I832" s="81" t="n">
        <v>0.970278859</v>
      </c>
      <c r="J832" s="81" t="n">
        <v>-0.0212113503</v>
      </c>
      <c r="K832" s="81" t="n">
        <v>0.241057932</v>
      </c>
      <c r="L832" s="81" t="n">
        <v>20.37286</v>
      </c>
      <c r="M832" s="81" t="n">
        <v>0.051945854</v>
      </c>
      <c r="N832" s="81" t="n">
        <v>0.991185844</v>
      </c>
      <c r="O832" s="81" t="n">
        <v>-0.121869355</v>
      </c>
      <c r="P832" s="81" t="n">
        <v>2.61999989</v>
      </c>
      <c r="Q832" s="81" t="n">
        <v>-0.236348212</v>
      </c>
      <c r="R832" s="81" t="n">
        <v>0.130769223</v>
      </c>
      <c r="S832" s="81" t="n">
        <v>0.962828577</v>
      </c>
      <c r="T832" s="81" t="n">
        <v>17.2910175</v>
      </c>
      <c r="U832" s="80">
        <f>U831*'4 Transform Matrices'!Y833+V831*'4 Transform Matrices'!AC833+W831*'4 Transform Matrices'!AG833</f>
        <v/>
      </c>
      <c r="V832" s="80">
        <f>U831*'4 Transform Matrices'!Z833+V831*'4 Transform Matrices'!AD833+W831*'4 Transform Matrices'!AH833</f>
        <v/>
      </c>
      <c r="W832" s="80">
        <f>U831*'4 Transform Matrices'!AA833+V831*'4 Transform Matrices'!AE833+W831*'4 Transform Matrices'!AI833</f>
        <v/>
      </c>
      <c r="X832" s="80">
        <f>U831*'4 Transform Matrices'!AB833+V831*'4 Transform Matrices'!AF833+W831*'4 Transform Matrices'!AJ833+X831</f>
        <v/>
      </c>
      <c r="Y832" s="80">
        <f>Y831*'4 Transform Matrices'!Y833+Z831*'4 Transform Matrices'!AC833+AA831*'4 Transform Matrices'!AG833</f>
        <v/>
      </c>
      <c r="Z832" s="80">
        <f>Y831*'4 Transform Matrices'!Z833+Z831*'4 Transform Matrices'!AD833+AA831*'4 Transform Matrices'!AH833</f>
        <v/>
      </c>
      <c r="AA832" s="80">
        <f>Y831*'4 Transform Matrices'!AA833+Z831*'4 Transform Matrices'!AE833+AA831*'4 Transform Matrices'!AI833</f>
        <v/>
      </c>
      <c r="AB832" s="80">
        <f>Y831*'4 Transform Matrices'!AB833+Z831*'4 Transform Matrices'!AF833+AA831*'4 Transform Matrices'!AJ833+AB831</f>
        <v/>
      </c>
      <c r="AC832" s="80">
        <f>AC831*'4 Transform Matrices'!Y833+AD831*'4 Transform Matrices'!AC833+AE831*'4 Transform Matrices'!AG833</f>
        <v/>
      </c>
      <c r="AD832" s="80">
        <f>AC831*'4 Transform Matrices'!Z833+AD831*'4 Transform Matrices'!AD833+AE831*'4 Transform Matrices'!AH833</f>
        <v/>
      </c>
      <c r="AE832" s="80">
        <f>AC831*'4 Transform Matrices'!AA833+AD831*'4 Transform Matrices'!AE833+AE831*'4 Transform Matrices'!AI833</f>
        <v/>
      </c>
      <c r="AF832" s="80">
        <f>AC831*'4 Transform Matrices'!AB833+AD831*'4 Transform Matrices'!AF833+AE831*'4 Transform Matrices'!AJ833+AF831</f>
        <v/>
      </c>
      <c r="AG832" s="82">
        <f>MAX(ABS(I832-U832),ABS(J832-V832),ABS(K832-W832),ABS(L832-X832),ABS(M832-Y832),ABS(N832-Z832),ABS(O832-AA832),ABS(P832-AB832),ABS(Q832-AC832),ABS(R832-AD832),ABS(S832-AE832),ABS(T832-AF832))</f>
        <v/>
      </c>
      <c r="AI832" s="14" t="inlineStr">
        <is>
          <t>Flap = coning + cyclic by azimuth; droops at low rpm; feather = collective</t>
        </is>
      </c>
    </row>
    <row r="833">
      <c r="A833" s="75" t="inlineStr">
        <is>
          <t>- Blade 3</t>
        </is>
      </c>
      <c r="B833" s="52" t="inlineStr">
        <is>
          <t>HEL-41</t>
        </is>
      </c>
      <c r="C833" s="63" t="inlineStr">
        <is>
          <t>Cube</t>
        </is>
      </c>
      <c r="D833" s="52" t="inlineStr">
        <is>
          <t>HEL-40</t>
        </is>
      </c>
      <c r="E833" s="52" t="n">
        <v>7</v>
      </c>
      <c r="F833" s="54">
        <f>L833</f>
        <v/>
      </c>
      <c r="G833" s="54">
        <f>P833</f>
        <v/>
      </c>
      <c r="H833" s="54">
        <f>T833</f>
        <v/>
      </c>
      <c r="I833" s="81" t="n">
        <v>0.213461354</v>
      </c>
      <c r="J833" s="81" t="n">
        <v>-0.000636340468</v>
      </c>
      <c r="K833" s="81" t="n">
        <v>0.940125942</v>
      </c>
      <c r="L833" s="81" t="n">
        <v>20.8429222</v>
      </c>
      <c r="M833" s="81" t="n">
        <v>0.0114280879</v>
      </c>
      <c r="N833" s="81" t="n">
        <v>0.0297355745</v>
      </c>
      <c r="O833" s="81" t="n">
        <v>-0.475290507</v>
      </c>
      <c r="P833" s="81" t="n">
        <v>2.38235474</v>
      </c>
      <c r="Q833" s="81" t="n">
        <v>-0.0519966073</v>
      </c>
      <c r="R833" s="81" t="n">
        <v>0.00392307667</v>
      </c>
      <c r="S833" s="81" t="n">
        <v>3.75503159</v>
      </c>
      <c r="T833" s="81" t="n">
        <v>19.1685333</v>
      </c>
      <c r="U833" s="80">
        <f>U832*'4 Transform Matrices'!Y834+V832*'4 Transform Matrices'!AC834+W832*'4 Transform Matrices'!AG834</f>
        <v/>
      </c>
      <c r="V833" s="80">
        <f>U832*'4 Transform Matrices'!Z834+V832*'4 Transform Matrices'!AD834+W832*'4 Transform Matrices'!AH834</f>
        <v/>
      </c>
      <c r="W833" s="80">
        <f>U832*'4 Transform Matrices'!AA834+V832*'4 Transform Matrices'!AE834+W832*'4 Transform Matrices'!AI834</f>
        <v/>
      </c>
      <c r="X833" s="80">
        <f>U832*'4 Transform Matrices'!AB834+V832*'4 Transform Matrices'!AF834+W832*'4 Transform Matrices'!AJ834+X832</f>
        <v/>
      </c>
      <c r="Y833" s="80">
        <f>Y832*'4 Transform Matrices'!Y834+Z832*'4 Transform Matrices'!AC834+AA832*'4 Transform Matrices'!AG834</f>
        <v/>
      </c>
      <c r="Z833" s="80">
        <f>Y832*'4 Transform Matrices'!Z834+Z832*'4 Transform Matrices'!AD834+AA832*'4 Transform Matrices'!AH834</f>
        <v/>
      </c>
      <c r="AA833" s="80">
        <f>Y832*'4 Transform Matrices'!AA834+Z832*'4 Transform Matrices'!AE834+AA832*'4 Transform Matrices'!AI834</f>
        <v/>
      </c>
      <c r="AB833" s="80">
        <f>Y832*'4 Transform Matrices'!AB834+Z832*'4 Transform Matrices'!AF834+AA832*'4 Transform Matrices'!AJ834+AB832</f>
        <v/>
      </c>
      <c r="AC833" s="80">
        <f>AC832*'4 Transform Matrices'!Y834+AD832*'4 Transform Matrices'!AC834+AE832*'4 Transform Matrices'!AG834</f>
        <v/>
      </c>
      <c r="AD833" s="80">
        <f>AC832*'4 Transform Matrices'!Z834+AD832*'4 Transform Matrices'!AD834+AE832*'4 Transform Matrices'!AH834</f>
        <v/>
      </c>
      <c r="AE833" s="80">
        <f>AC832*'4 Transform Matrices'!AA834+AD832*'4 Transform Matrices'!AE834+AE832*'4 Transform Matrices'!AI834</f>
        <v/>
      </c>
      <c r="AF833" s="80">
        <f>AC832*'4 Transform Matrices'!AB834+AD832*'4 Transform Matrices'!AF834+AE832*'4 Transform Matrices'!AJ834+AF832</f>
        <v/>
      </c>
      <c r="AG833" s="82">
        <f>MAX(ABS(I833-U833),ABS(J833-V833),ABS(K833-W833),ABS(L833-X833),ABS(M833-Y833),ABS(N833-Z833),ABS(O833-AA833),ABS(P833-AB833),ABS(Q833-AC833),ABS(R833-AD833),ABS(S833-AE833),ABS(T833-AF833))</f>
        <v/>
      </c>
      <c r="AI833" s="14" t="inlineStr"/>
    </row>
    <row r="834">
      <c r="A834" s="75" t="inlineStr">
        <is>
          <t>- Blade grip</t>
        </is>
      </c>
      <c r="B834" s="52" t="inlineStr">
        <is>
          <t>HEL-42</t>
        </is>
      </c>
      <c r="C834" s="63" t="inlineStr">
        <is>
          <t>Cube</t>
        </is>
      </c>
      <c r="D834" s="52" t="inlineStr">
        <is>
          <t>HEL-40</t>
        </is>
      </c>
      <c r="E834" s="52" t="n">
        <v>7</v>
      </c>
      <c r="F834" s="54">
        <f>L834</f>
        <v/>
      </c>
      <c r="G834" s="54">
        <f>P834</f>
        <v/>
      </c>
      <c r="H834" s="54">
        <f>T834</f>
        <v/>
      </c>
      <c r="I834" s="81" t="n">
        <v>0.116433464</v>
      </c>
      <c r="J834" s="81" t="n">
        <v>-0.00169690803</v>
      </c>
      <c r="K834" s="81" t="n">
        <v>0.0843702778</v>
      </c>
      <c r="L834" s="81" t="n">
        <v>20.4090195</v>
      </c>
      <c r="M834" s="81" t="n">
        <v>0.00623350218</v>
      </c>
      <c r="N834" s="81" t="n">
        <v>0.0792948678</v>
      </c>
      <c r="O834" s="81" t="n">
        <v>-0.0426542722</v>
      </c>
      <c r="P834" s="81" t="n">
        <v>2.60171938</v>
      </c>
      <c r="Q834" s="81" t="n">
        <v>-0.0283617843</v>
      </c>
      <c r="R834" s="81" t="n">
        <v>0.0104615372</v>
      </c>
      <c r="S834" s="81" t="n">
        <v>0.336989999</v>
      </c>
      <c r="T834" s="81" t="n">
        <v>17.435442</v>
      </c>
      <c r="U834" s="80">
        <f>U832*'4 Transform Matrices'!Y835+V832*'4 Transform Matrices'!AC835+W832*'4 Transform Matrices'!AG835</f>
        <v/>
      </c>
      <c r="V834" s="80">
        <f>U832*'4 Transform Matrices'!Z835+V832*'4 Transform Matrices'!AD835+W832*'4 Transform Matrices'!AH835</f>
        <v/>
      </c>
      <c r="W834" s="80">
        <f>U832*'4 Transform Matrices'!AA835+V832*'4 Transform Matrices'!AE835+W832*'4 Transform Matrices'!AI835</f>
        <v/>
      </c>
      <c r="X834" s="80">
        <f>U832*'4 Transform Matrices'!AB835+V832*'4 Transform Matrices'!AF835+W832*'4 Transform Matrices'!AJ835+X832</f>
        <v/>
      </c>
      <c r="Y834" s="80">
        <f>Y832*'4 Transform Matrices'!Y835+Z832*'4 Transform Matrices'!AC835+AA832*'4 Transform Matrices'!AG835</f>
        <v/>
      </c>
      <c r="Z834" s="80">
        <f>Y832*'4 Transform Matrices'!Z835+Z832*'4 Transform Matrices'!AD835+AA832*'4 Transform Matrices'!AH835</f>
        <v/>
      </c>
      <c r="AA834" s="80">
        <f>Y832*'4 Transform Matrices'!AA835+Z832*'4 Transform Matrices'!AE835+AA832*'4 Transform Matrices'!AI835</f>
        <v/>
      </c>
      <c r="AB834" s="80">
        <f>Y832*'4 Transform Matrices'!AB835+Z832*'4 Transform Matrices'!AF835+AA832*'4 Transform Matrices'!AJ835+AB832</f>
        <v/>
      </c>
      <c r="AC834" s="80">
        <f>AC832*'4 Transform Matrices'!Y835+AD832*'4 Transform Matrices'!AC835+AE832*'4 Transform Matrices'!AG835</f>
        <v/>
      </c>
      <c r="AD834" s="80">
        <f>AC832*'4 Transform Matrices'!Z835+AD832*'4 Transform Matrices'!AD835+AE832*'4 Transform Matrices'!AH835</f>
        <v/>
      </c>
      <c r="AE834" s="80">
        <f>AC832*'4 Transform Matrices'!AA835+AD832*'4 Transform Matrices'!AE835+AE832*'4 Transform Matrices'!AI835</f>
        <v/>
      </c>
      <c r="AF834" s="80">
        <f>AC832*'4 Transform Matrices'!AB835+AD832*'4 Transform Matrices'!AF835+AE832*'4 Transform Matrices'!AJ835+AF832</f>
        <v/>
      </c>
      <c r="AG834" s="82">
        <f>MAX(ABS(I834-U834),ABS(J834-V834),ABS(K834-W834),ABS(L834-X834),ABS(M834-Y834),ABS(N834-Z834),ABS(O834-AA834),ABS(P834-AB834),ABS(Q834-AC834),ABS(R834-AD834),ABS(S834-AE834),ABS(T834-AF834))</f>
        <v/>
      </c>
      <c r="AI834" s="14" t="inlineStr"/>
    </row>
    <row r="835">
      <c r="A835" s="75" t="inlineStr">
        <is>
          <t>- Blade tip cap</t>
        </is>
      </c>
      <c r="B835" s="52" t="inlineStr">
        <is>
          <t>HEL-43</t>
        </is>
      </c>
      <c r="C835" s="63" t="inlineStr">
        <is>
          <t>Cube</t>
        </is>
      </c>
      <c r="D835" s="52" t="inlineStr">
        <is>
          <t>HEL-40</t>
        </is>
      </c>
      <c r="E835" s="52" t="n">
        <v>7</v>
      </c>
      <c r="F835" s="54">
        <f>L835</f>
        <v/>
      </c>
      <c r="G835" s="54">
        <f>P835</f>
        <v/>
      </c>
      <c r="H835" s="54">
        <f>T835</f>
        <v/>
      </c>
      <c r="I835" s="81" t="n">
        <v>0.223164141</v>
      </c>
      <c r="J835" s="81" t="n">
        <v>-0.000742397271</v>
      </c>
      <c r="K835" s="81" t="n">
        <v>0.0723173842</v>
      </c>
      <c r="L835" s="81" t="n">
        <v>21.2768269</v>
      </c>
      <c r="M835" s="81" t="n">
        <v>0.0119475471</v>
      </c>
      <c r="N835" s="81" t="n">
        <v>0.0346915051</v>
      </c>
      <c r="O835" s="81" t="n">
        <v>-0.0365608074</v>
      </c>
      <c r="P835" s="81" t="n">
        <v>2.16298985</v>
      </c>
      <c r="Q835" s="81" t="n">
        <v>-0.054360088</v>
      </c>
      <c r="R835" s="81" t="n">
        <v>0.00457692286</v>
      </c>
      <c r="S835" s="81" t="n">
        <v>0.288848579</v>
      </c>
      <c r="T835" s="81" t="n">
        <v>20.9016247</v>
      </c>
      <c r="U835" s="80">
        <f>U832*'4 Transform Matrices'!Y836+V832*'4 Transform Matrices'!AC836+W832*'4 Transform Matrices'!AG836</f>
        <v/>
      </c>
      <c r="V835" s="80">
        <f>U832*'4 Transform Matrices'!Z836+V832*'4 Transform Matrices'!AD836+W832*'4 Transform Matrices'!AH836</f>
        <v/>
      </c>
      <c r="W835" s="80">
        <f>U832*'4 Transform Matrices'!AA836+V832*'4 Transform Matrices'!AE836+W832*'4 Transform Matrices'!AI836</f>
        <v/>
      </c>
      <c r="X835" s="80">
        <f>U832*'4 Transform Matrices'!AB836+V832*'4 Transform Matrices'!AF836+W832*'4 Transform Matrices'!AJ836+X832</f>
        <v/>
      </c>
      <c r="Y835" s="80">
        <f>Y832*'4 Transform Matrices'!Y836+Z832*'4 Transform Matrices'!AC836+AA832*'4 Transform Matrices'!AG836</f>
        <v/>
      </c>
      <c r="Z835" s="80">
        <f>Y832*'4 Transform Matrices'!Z836+Z832*'4 Transform Matrices'!AD836+AA832*'4 Transform Matrices'!AH836</f>
        <v/>
      </c>
      <c r="AA835" s="80">
        <f>Y832*'4 Transform Matrices'!AA836+Z832*'4 Transform Matrices'!AE836+AA832*'4 Transform Matrices'!AI836</f>
        <v/>
      </c>
      <c r="AB835" s="80">
        <f>Y832*'4 Transform Matrices'!AB836+Z832*'4 Transform Matrices'!AF836+AA832*'4 Transform Matrices'!AJ836+AB832</f>
        <v/>
      </c>
      <c r="AC835" s="80">
        <f>AC832*'4 Transform Matrices'!Y836+AD832*'4 Transform Matrices'!AC836+AE832*'4 Transform Matrices'!AG836</f>
        <v/>
      </c>
      <c r="AD835" s="80">
        <f>AC832*'4 Transform Matrices'!Z836+AD832*'4 Transform Matrices'!AD836+AE832*'4 Transform Matrices'!AH836</f>
        <v/>
      </c>
      <c r="AE835" s="80">
        <f>AC832*'4 Transform Matrices'!AA836+AD832*'4 Transform Matrices'!AE836+AE832*'4 Transform Matrices'!AI836</f>
        <v/>
      </c>
      <c r="AF835" s="80">
        <f>AC832*'4 Transform Matrices'!AB836+AD832*'4 Transform Matrices'!AF836+AE832*'4 Transform Matrices'!AJ836+AF832</f>
        <v/>
      </c>
      <c r="AG835" s="82">
        <f>MAX(ABS(I835-U835),ABS(J835-V835),ABS(K835-W835),ABS(L835-X835),ABS(M835-Y835),ABS(N835-Z835),ABS(O835-AA835),ABS(P835-AB835),ABS(Q835-AC835),ABS(R835-AD835),ABS(S835-AE835),ABS(T835-AF835))</f>
        <v/>
      </c>
      <c r="AI835" s="14" t="inlineStr"/>
    </row>
    <row r="836">
      <c r="A836" s="71" t="inlineStr">
        <is>
          <t>- Blade 4 pivot</t>
        </is>
      </c>
      <c r="B836" s="52" t="inlineStr">
        <is>
          <t>HEL-44</t>
        </is>
      </c>
      <c r="C836" s="53" t="inlineStr">
        <is>
          <t>Group</t>
        </is>
      </c>
      <c r="D836" s="52" t="inlineStr">
        <is>
          <t>HEL-26</t>
        </is>
      </c>
      <c r="E836" s="52" t="n">
        <v>5</v>
      </c>
      <c r="F836" s="54">
        <f>L836</f>
        <v/>
      </c>
      <c r="G836" s="54">
        <f>P836</f>
        <v/>
      </c>
      <c r="H836" s="54">
        <f>T836</f>
        <v/>
      </c>
      <c r="I836" s="81" t="n">
        <v>0.06878334279999999</v>
      </c>
      <c r="J836" s="81" t="n">
        <v>0</v>
      </c>
      <c r="K836" s="81" t="n">
        <v>0.997631609</v>
      </c>
      <c r="L836" s="81" t="n">
        <v>20.2999992</v>
      </c>
      <c r="M836" s="81" t="n">
        <v>0</v>
      </c>
      <c r="N836" s="81" t="n">
        <v>1</v>
      </c>
      <c r="O836" s="81" t="n">
        <v>0</v>
      </c>
      <c r="P836" s="81" t="n">
        <v>2.61999989</v>
      </c>
      <c r="Q836" s="81" t="n">
        <v>-0.997631609</v>
      </c>
      <c r="R836" s="81" t="n">
        <v>0</v>
      </c>
      <c r="S836" s="81" t="n">
        <v>0.0687833503</v>
      </c>
      <c r="T836" s="81" t="n">
        <v>17</v>
      </c>
      <c r="U836" s="80">
        <f>U818*'4 Transform Matrices'!Y837+V818*'4 Transform Matrices'!AC837+W818*'4 Transform Matrices'!AG837</f>
        <v/>
      </c>
      <c r="V836" s="80">
        <f>U818*'4 Transform Matrices'!Z837+V818*'4 Transform Matrices'!AD837+W818*'4 Transform Matrices'!AH837</f>
        <v/>
      </c>
      <c r="W836" s="80">
        <f>U818*'4 Transform Matrices'!AA837+V818*'4 Transform Matrices'!AE837+W818*'4 Transform Matrices'!AI837</f>
        <v/>
      </c>
      <c r="X836" s="80">
        <f>U818*'4 Transform Matrices'!AB837+V818*'4 Transform Matrices'!AF837+W818*'4 Transform Matrices'!AJ837+X818</f>
        <v/>
      </c>
      <c r="Y836" s="80">
        <f>Y818*'4 Transform Matrices'!Y837+Z818*'4 Transform Matrices'!AC837+AA818*'4 Transform Matrices'!AG837</f>
        <v/>
      </c>
      <c r="Z836" s="80">
        <f>Y818*'4 Transform Matrices'!Z837+Z818*'4 Transform Matrices'!AD837+AA818*'4 Transform Matrices'!AH837</f>
        <v/>
      </c>
      <c r="AA836" s="80">
        <f>Y818*'4 Transform Matrices'!AA837+Z818*'4 Transform Matrices'!AE837+AA818*'4 Transform Matrices'!AI837</f>
        <v/>
      </c>
      <c r="AB836" s="80">
        <f>Y818*'4 Transform Matrices'!AB837+Z818*'4 Transform Matrices'!AF837+AA818*'4 Transform Matrices'!AJ837+AB818</f>
        <v/>
      </c>
      <c r="AC836" s="80">
        <f>AC818*'4 Transform Matrices'!Y837+AD818*'4 Transform Matrices'!AC837+AE818*'4 Transform Matrices'!AG837</f>
        <v/>
      </c>
      <c r="AD836" s="80">
        <f>AC818*'4 Transform Matrices'!Z837+AD818*'4 Transform Matrices'!AD837+AE818*'4 Transform Matrices'!AH837</f>
        <v/>
      </c>
      <c r="AE836" s="80">
        <f>AC818*'4 Transform Matrices'!AA837+AD818*'4 Transform Matrices'!AE837+AE818*'4 Transform Matrices'!AI837</f>
        <v/>
      </c>
      <c r="AF836" s="80">
        <f>AC818*'4 Transform Matrices'!AB837+AD818*'4 Transform Matrices'!AF837+AE818*'4 Transform Matrices'!AJ837+AF818</f>
        <v/>
      </c>
      <c r="AG836" s="82">
        <f>MAX(ABS(I836-U836),ABS(J836-V836),ABS(K836-W836),ABS(L836-X836),ABS(M836-Y836),ABS(N836-Z836),ABS(O836-AA836),ABS(P836-AB836),ABS(Q836-AC836),ABS(R836-AD836),ABS(S836-AE836),ABS(T836-AF836))</f>
        <v/>
      </c>
      <c r="AI836" s="14" t="inlineStr"/>
    </row>
    <row r="837">
      <c r="A837" s="101" t="inlineStr">
        <is>
          <t>- Blade 4 flap</t>
        </is>
      </c>
      <c r="B837" s="93" t="inlineStr">
        <is>
          <t>HEL-45</t>
        </is>
      </c>
      <c r="C837" s="93" t="inlineStr">
        <is>
          <t>Group</t>
        </is>
      </c>
      <c r="D837" s="93" t="inlineStr">
        <is>
          <t>HEL-44</t>
        </is>
      </c>
      <c r="E837" s="93" t="n">
        <v>6</v>
      </c>
      <c r="F837" s="54">
        <f>L837</f>
        <v/>
      </c>
      <c r="G837" s="54">
        <f>P837</f>
        <v/>
      </c>
      <c r="H837" s="54">
        <f>T837</f>
        <v/>
      </c>
      <c r="I837" s="81" t="n">
        <v>0.0750521198</v>
      </c>
      <c r="J837" s="81" t="n">
        <v>0.117814258</v>
      </c>
      <c r="K837" s="81" t="n">
        <v>0.990195394</v>
      </c>
      <c r="L837" s="81" t="n">
        <v>20.5992889</v>
      </c>
      <c r="M837" s="81" t="n">
        <v>0.051945854</v>
      </c>
      <c r="N837" s="81" t="n">
        <v>0.991185844</v>
      </c>
      <c r="O837" s="81" t="n">
        <v>-0.121869355</v>
      </c>
      <c r="P837" s="81" t="n">
        <v>2.61999989</v>
      </c>
      <c r="Q837" s="81" t="n">
        <v>-0.995825648</v>
      </c>
      <c r="R837" s="81" t="n">
        <v>0.0605831034</v>
      </c>
      <c r="S837" s="81" t="n">
        <v>0.068270646</v>
      </c>
      <c r="T837" s="81" t="n">
        <v>17.0206356</v>
      </c>
      <c r="U837" s="80">
        <f>U836*'4 Transform Matrices'!Y838+V836*'4 Transform Matrices'!AC838+W836*'4 Transform Matrices'!AG838</f>
        <v/>
      </c>
      <c r="V837" s="80">
        <f>U836*'4 Transform Matrices'!Z838+V836*'4 Transform Matrices'!AD838+W836*'4 Transform Matrices'!AH838</f>
        <v/>
      </c>
      <c r="W837" s="80">
        <f>U836*'4 Transform Matrices'!AA838+V836*'4 Transform Matrices'!AE838+W836*'4 Transform Matrices'!AI838</f>
        <v/>
      </c>
      <c r="X837" s="80">
        <f>U836*'4 Transform Matrices'!AB838+V836*'4 Transform Matrices'!AF838+W836*'4 Transform Matrices'!AJ838+X836</f>
        <v/>
      </c>
      <c r="Y837" s="80">
        <f>Y836*'4 Transform Matrices'!Y838+Z836*'4 Transform Matrices'!AC838+AA836*'4 Transform Matrices'!AG838</f>
        <v/>
      </c>
      <c r="Z837" s="80">
        <f>Y836*'4 Transform Matrices'!Z838+Z836*'4 Transform Matrices'!AD838+AA836*'4 Transform Matrices'!AH838</f>
        <v/>
      </c>
      <c r="AA837" s="80">
        <f>Y836*'4 Transform Matrices'!AA838+Z836*'4 Transform Matrices'!AE838+AA836*'4 Transform Matrices'!AI838</f>
        <v/>
      </c>
      <c r="AB837" s="80">
        <f>Y836*'4 Transform Matrices'!AB838+Z836*'4 Transform Matrices'!AF838+AA836*'4 Transform Matrices'!AJ838+AB836</f>
        <v/>
      </c>
      <c r="AC837" s="80">
        <f>AC836*'4 Transform Matrices'!Y838+AD836*'4 Transform Matrices'!AC838+AE836*'4 Transform Matrices'!AG838</f>
        <v/>
      </c>
      <c r="AD837" s="80">
        <f>AC836*'4 Transform Matrices'!Z838+AD836*'4 Transform Matrices'!AD838+AE836*'4 Transform Matrices'!AH838</f>
        <v/>
      </c>
      <c r="AE837" s="80">
        <f>AC836*'4 Transform Matrices'!AA838+AD836*'4 Transform Matrices'!AE838+AE836*'4 Transform Matrices'!AI838</f>
        <v/>
      </c>
      <c r="AF837" s="80">
        <f>AC836*'4 Transform Matrices'!AB838+AD836*'4 Transform Matrices'!AF838+AE836*'4 Transform Matrices'!AJ838+AF836</f>
        <v/>
      </c>
      <c r="AG837" s="82">
        <f>MAX(ABS(I837-U837),ABS(J837-V837),ABS(K837-W837),ABS(L837-X837),ABS(M837-Y837),ABS(N837-Z837),ABS(O837-AA837),ABS(P837-AB837),ABS(Q837-AC837),ABS(R837-AD837),ABS(S837-AE837),ABS(T837-AF837))</f>
        <v/>
      </c>
      <c r="AI837" s="14" t="inlineStr">
        <is>
          <t>Flap = coning + cyclic by azimuth; droops at low rpm; feather = collective</t>
        </is>
      </c>
    </row>
    <row r="838">
      <c r="A838" s="75" t="inlineStr">
        <is>
          <t>- Blade 4</t>
        </is>
      </c>
      <c r="B838" s="52" t="inlineStr">
        <is>
          <t>HEL-46</t>
        </is>
      </c>
      <c r="C838" s="63" t="inlineStr">
        <is>
          <t>Cube</t>
        </is>
      </c>
      <c r="D838" s="52" t="inlineStr">
        <is>
          <t>HEL-45</t>
        </is>
      </c>
      <c r="E838" s="52" t="n">
        <v>7</v>
      </c>
      <c r="F838" s="54">
        <f>L838</f>
        <v/>
      </c>
      <c r="G838" s="54">
        <f>P838</f>
        <v/>
      </c>
      <c r="H838" s="54">
        <f>T838</f>
        <v/>
      </c>
      <c r="I838" s="81" t="n">
        <v>0.0165114664</v>
      </c>
      <c r="J838" s="81" t="n">
        <v>0.00353442761</v>
      </c>
      <c r="K838" s="81" t="n">
        <v>3.86176205</v>
      </c>
      <c r="L838" s="81" t="n">
        <v>22.5301704</v>
      </c>
      <c r="M838" s="81" t="n">
        <v>0.0114280879</v>
      </c>
      <c r="N838" s="81" t="n">
        <v>0.0297355745</v>
      </c>
      <c r="O838" s="81" t="n">
        <v>-0.475290507</v>
      </c>
      <c r="P838" s="81" t="n">
        <v>2.38235474</v>
      </c>
      <c r="Q838" s="81" t="n">
        <v>-0.21908164</v>
      </c>
      <c r="R838" s="81" t="n">
        <v>0.00181749312</v>
      </c>
      <c r="S838" s="81" t="n">
        <v>0.266255528</v>
      </c>
      <c r="T838" s="81" t="n">
        <v>17.1537628</v>
      </c>
      <c r="U838" s="80">
        <f>U837*'4 Transform Matrices'!Y839+V837*'4 Transform Matrices'!AC839+W837*'4 Transform Matrices'!AG839</f>
        <v/>
      </c>
      <c r="V838" s="80">
        <f>U837*'4 Transform Matrices'!Z839+V837*'4 Transform Matrices'!AD839+W837*'4 Transform Matrices'!AH839</f>
        <v/>
      </c>
      <c r="W838" s="80">
        <f>U837*'4 Transform Matrices'!AA839+V837*'4 Transform Matrices'!AE839+W837*'4 Transform Matrices'!AI839</f>
        <v/>
      </c>
      <c r="X838" s="80">
        <f>U837*'4 Transform Matrices'!AB839+V837*'4 Transform Matrices'!AF839+W837*'4 Transform Matrices'!AJ839+X837</f>
        <v/>
      </c>
      <c r="Y838" s="80">
        <f>Y837*'4 Transform Matrices'!Y839+Z837*'4 Transform Matrices'!AC839+AA837*'4 Transform Matrices'!AG839</f>
        <v/>
      </c>
      <c r="Z838" s="80">
        <f>Y837*'4 Transform Matrices'!Z839+Z837*'4 Transform Matrices'!AD839+AA837*'4 Transform Matrices'!AH839</f>
        <v/>
      </c>
      <c r="AA838" s="80">
        <f>Y837*'4 Transform Matrices'!AA839+Z837*'4 Transform Matrices'!AE839+AA837*'4 Transform Matrices'!AI839</f>
        <v/>
      </c>
      <c r="AB838" s="80">
        <f>Y837*'4 Transform Matrices'!AB839+Z837*'4 Transform Matrices'!AF839+AA837*'4 Transform Matrices'!AJ839+AB837</f>
        <v/>
      </c>
      <c r="AC838" s="80">
        <f>AC837*'4 Transform Matrices'!Y839+AD837*'4 Transform Matrices'!AC839+AE837*'4 Transform Matrices'!AG839</f>
        <v/>
      </c>
      <c r="AD838" s="80">
        <f>AC837*'4 Transform Matrices'!Z839+AD837*'4 Transform Matrices'!AD839+AE837*'4 Transform Matrices'!AH839</f>
        <v/>
      </c>
      <c r="AE838" s="80">
        <f>AC837*'4 Transform Matrices'!AA839+AD837*'4 Transform Matrices'!AE839+AE837*'4 Transform Matrices'!AI839</f>
        <v/>
      </c>
      <c r="AF838" s="80">
        <f>AC837*'4 Transform Matrices'!AB839+AD837*'4 Transform Matrices'!AF839+AE837*'4 Transform Matrices'!AJ839+AF837</f>
        <v/>
      </c>
      <c r="AG838" s="82">
        <f>MAX(ABS(I838-U838),ABS(J838-V838),ABS(K838-W838),ABS(L838-X838),ABS(M838-Y838),ABS(N838-Z838),ABS(O838-AA838),ABS(P838-AB838),ABS(Q838-AC838),ABS(R838-AD838),ABS(S838-AE838),ABS(T838-AF838))</f>
        <v/>
      </c>
      <c r="AI838" s="14" t="inlineStr"/>
    </row>
    <row r="839">
      <c r="A839" s="75" t="inlineStr">
        <is>
          <t>- Blade grip</t>
        </is>
      </c>
      <c r="B839" s="52" t="inlineStr">
        <is>
          <t>HEL-47</t>
        </is>
      </c>
      <c r="C839" s="63" t="inlineStr">
        <is>
          <t>Cube</t>
        </is>
      </c>
      <c r="D839" s="52" t="inlineStr">
        <is>
          <t>HEL-45</t>
        </is>
      </c>
      <c r="E839" s="52" t="n">
        <v>7</v>
      </c>
      <c r="F839" s="54">
        <f>L839</f>
        <v/>
      </c>
      <c r="G839" s="54">
        <f>P839</f>
        <v/>
      </c>
      <c r="H839" s="54">
        <f>T839</f>
        <v/>
      </c>
      <c r="I839" s="81" t="n">
        <v>0.009006254369999999</v>
      </c>
      <c r="J839" s="81" t="n">
        <v>0.009425139989999999</v>
      </c>
      <c r="K839" s="81" t="n">
        <v>0.346568376</v>
      </c>
      <c r="L839" s="81" t="n">
        <v>20.747818</v>
      </c>
      <c r="M839" s="81" t="n">
        <v>0.00623350218</v>
      </c>
      <c r="N839" s="81" t="n">
        <v>0.0792948678</v>
      </c>
      <c r="O839" s="81" t="n">
        <v>-0.0426542722</v>
      </c>
      <c r="P839" s="81" t="n">
        <v>2.60171938</v>
      </c>
      <c r="Q839" s="81" t="n">
        <v>-0.119499072</v>
      </c>
      <c r="R839" s="81" t="n">
        <v>0.00484664831</v>
      </c>
      <c r="S839" s="81" t="n">
        <v>0.0238947254</v>
      </c>
      <c r="T839" s="81" t="n">
        <v>17.0308762</v>
      </c>
      <c r="U839" s="80">
        <f>U837*'4 Transform Matrices'!Y840+V837*'4 Transform Matrices'!AC840+W837*'4 Transform Matrices'!AG840</f>
        <v/>
      </c>
      <c r="V839" s="80">
        <f>U837*'4 Transform Matrices'!Z840+V837*'4 Transform Matrices'!AD840+W837*'4 Transform Matrices'!AH840</f>
        <v/>
      </c>
      <c r="W839" s="80">
        <f>U837*'4 Transform Matrices'!AA840+V837*'4 Transform Matrices'!AE840+W837*'4 Transform Matrices'!AI840</f>
        <v/>
      </c>
      <c r="X839" s="80">
        <f>U837*'4 Transform Matrices'!AB840+V837*'4 Transform Matrices'!AF840+W837*'4 Transform Matrices'!AJ840+X837</f>
        <v/>
      </c>
      <c r="Y839" s="80">
        <f>Y837*'4 Transform Matrices'!Y840+Z837*'4 Transform Matrices'!AC840+AA837*'4 Transform Matrices'!AG840</f>
        <v/>
      </c>
      <c r="Z839" s="80">
        <f>Y837*'4 Transform Matrices'!Z840+Z837*'4 Transform Matrices'!AD840+AA837*'4 Transform Matrices'!AH840</f>
        <v/>
      </c>
      <c r="AA839" s="80">
        <f>Y837*'4 Transform Matrices'!AA840+Z837*'4 Transform Matrices'!AE840+AA837*'4 Transform Matrices'!AI840</f>
        <v/>
      </c>
      <c r="AB839" s="80">
        <f>Y837*'4 Transform Matrices'!AB840+Z837*'4 Transform Matrices'!AF840+AA837*'4 Transform Matrices'!AJ840+AB837</f>
        <v/>
      </c>
      <c r="AC839" s="80">
        <f>AC837*'4 Transform Matrices'!Y840+AD837*'4 Transform Matrices'!AC840+AE837*'4 Transform Matrices'!AG840</f>
        <v/>
      </c>
      <c r="AD839" s="80">
        <f>AC837*'4 Transform Matrices'!Z840+AD837*'4 Transform Matrices'!AD840+AE837*'4 Transform Matrices'!AH840</f>
        <v/>
      </c>
      <c r="AE839" s="80">
        <f>AC837*'4 Transform Matrices'!AA840+AD837*'4 Transform Matrices'!AE840+AE837*'4 Transform Matrices'!AI840</f>
        <v/>
      </c>
      <c r="AF839" s="80">
        <f>AC837*'4 Transform Matrices'!AB840+AD837*'4 Transform Matrices'!AF840+AE837*'4 Transform Matrices'!AJ840+AF837</f>
        <v/>
      </c>
      <c r="AG839" s="82">
        <f>MAX(ABS(I839-U839),ABS(J839-V839),ABS(K839-W839),ABS(L839-X839),ABS(M839-Y839),ABS(N839-Z839),ABS(O839-AA839),ABS(P839-AB839),ABS(Q839-AC839),ABS(R839-AD839),ABS(S839-AE839),ABS(T839-AF839))</f>
        <v/>
      </c>
      <c r="AI839" s="14" t="inlineStr"/>
    </row>
    <row r="840">
      <c r="A840" s="75" t="inlineStr">
        <is>
          <t>- Blade tip cap</t>
        </is>
      </c>
      <c r="B840" s="52" t="inlineStr">
        <is>
          <t>HEL-48</t>
        </is>
      </c>
      <c r="C840" s="63" t="inlineStr">
        <is>
          <t>Cube</t>
        </is>
      </c>
      <c r="D840" s="52" t="inlineStr">
        <is>
          <t>HEL-45</t>
        </is>
      </c>
      <c r="E840" s="52" t="n">
        <v>7</v>
      </c>
      <c r="F840" s="54">
        <f>L840</f>
        <v/>
      </c>
      <c r="G840" s="54">
        <f>P840</f>
        <v/>
      </c>
      <c r="H840" s="54">
        <f>T840</f>
        <v/>
      </c>
      <c r="I840" s="81" t="n">
        <v>0.0172619876</v>
      </c>
      <c r="J840" s="81" t="n">
        <v>0.00412349915</v>
      </c>
      <c r="K840" s="81" t="n">
        <v>0.297058642</v>
      </c>
      <c r="L840" s="81" t="n">
        <v>24.312521</v>
      </c>
      <c r="M840" s="81" t="n">
        <v>0.0119475471</v>
      </c>
      <c r="N840" s="81" t="n">
        <v>0.0346915051</v>
      </c>
      <c r="O840" s="81" t="n">
        <v>-0.0365608074</v>
      </c>
      <c r="P840" s="81" t="n">
        <v>2.16298985</v>
      </c>
      <c r="Q840" s="81" t="n">
        <v>-0.229039907</v>
      </c>
      <c r="R840" s="81" t="n">
        <v>0.0021204087</v>
      </c>
      <c r="S840" s="81" t="n">
        <v>0.0204811953</v>
      </c>
      <c r="T840" s="81" t="n">
        <v>17.2766514</v>
      </c>
      <c r="U840" s="80">
        <f>U837*'4 Transform Matrices'!Y841+V837*'4 Transform Matrices'!AC841+W837*'4 Transform Matrices'!AG841</f>
        <v/>
      </c>
      <c r="V840" s="80">
        <f>U837*'4 Transform Matrices'!Z841+V837*'4 Transform Matrices'!AD841+W837*'4 Transform Matrices'!AH841</f>
        <v/>
      </c>
      <c r="W840" s="80">
        <f>U837*'4 Transform Matrices'!AA841+V837*'4 Transform Matrices'!AE841+W837*'4 Transform Matrices'!AI841</f>
        <v/>
      </c>
      <c r="X840" s="80">
        <f>U837*'4 Transform Matrices'!AB841+V837*'4 Transform Matrices'!AF841+W837*'4 Transform Matrices'!AJ841+X837</f>
        <v/>
      </c>
      <c r="Y840" s="80">
        <f>Y837*'4 Transform Matrices'!Y841+Z837*'4 Transform Matrices'!AC841+AA837*'4 Transform Matrices'!AG841</f>
        <v/>
      </c>
      <c r="Z840" s="80">
        <f>Y837*'4 Transform Matrices'!Z841+Z837*'4 Transform Matrices'!AD841+AA837*'4 Transform Matrices'!AH841</f>
        <v/>
      </c>
      <c r="AA840" s="80">
        <f>Y837*'4 Transform Matrices'!AA841+Z837*'4 Transform Matrices'!AE841+AA837*'4 Transform Matrices'!AI841</f>
        <v/>
      </c>
      <c r="AB840" s="80">
        <f>Y837*'4 Transform Matrices'!AB841+Z837*'4 Transform Matrices'!AF841+AA837*'4 Transform Matrices'!AJ841+AB837</f>
        <v/>
      </c>
      <c r="AC840" s="80">
        <f>AC837*'4 Transform Matrices'!Y841+AD837*'4 Transform Matrices'!AC841+AE837*'4 Transform Matrices'!AG841</f>
        <v/>
      </c>
      <c r="AD840" s="80">
        <f>AC837*'4 Transform Matrices'!Z841+AD837*'4 Transform Matrices'!AD841+AE837*'4 Transform Matrices'!AH841</f>
        <v/>
      </c>
      <c r="AE840" s="80">
        <f>AC837*'4 Transform Matrices'!AA841+AD837*'4 Transform Matrices'!AE841+AE837*'4 Transform Matrices'!AI841</f>
        <v/>
      </c>
      <c r="AF840" s="80">
        <f>AC837*'4 Transform Matrices'!AB841+AD837*'4 Transform Matrices'!AF841+AE837*'4 Transform Matrices'!AJ841+AF837</f>
        <v/>
      </c>
      <c r="AG840" s="82">
        <f>MAX(ABS(I840-U840),ABS(J840-V840),ABS(K840-W840),ABS(L840-X840),ABS(M840-Y840),ABS(N840-Z840),ABS(O840-AA840),ABS(P840-AB840),ABS(Q840-AC840),ABS(R840-AD840),ABS(S840-AE840),ABS(T840-AF840))</f>
        <v/>
      </c>
      <c r="AI840" s="14" t="inlineStr"/>
    </row>
    <row r="841">
      <c r="A841" s="71" t="inlineStr">
        <is>
          <t>- Blade 5 pivot</t>
        </is>
      </c>
      <c r="B841" s="52" t="inlineStr">
        <is>
          <t>HEL-49</t>
        </is>
      </c>
      <c r="C841" s="53" t="inlineStr">
        <is>
          <t>Group</t>
        </is>
      </c>
      <c r="D841" s="52" t="inlineStr">
        <is>
          <t>HEL-26</t>
        </is>
      </c>
      <c r="E841" s="52" t="n">
        <v>5</v>
      </c>
      <c r="F841" s="54">
        <f>L841</f>
        <v/>
      </c>
      <c r="G841" s="54">
        <f>P841</f>
        <v/>
      </c>
      <c r="H841" s="54">
        <f>T841</f>
        <v/>
      </c>
      <c r="I841" s="81" t="n">
        <v>-0.927548826</v>
      </c>
      <c r="J841" s="81" t="n">
        <v>0</v>
      </c>
      <c r="K841" s="81" t="n">
        <v>0.37370199</v>
      </c>
      <c r="L841" s="81" t="n">
        <v>20.2999992</v>
      </c>
      <c r="M841" s="81" t="n">
        <v>0</v>
      </c>
      <c r="N841" s="81" t="n">
        <v>1</v>
      </c>
      <c r="O841" s="81" t="n">
        <v>0</v>
      </c>
      <c r="P841" s="81" t="n">
        <v>2.61999989</v>
      </c>
      <c r="Q841" s="81" t="n">
        <v>-0.37370196</v>
      </c>
      <c r="R841" s="81" t="n">
        <v>0</v>
      </c>
      <c r="S841" s="81" t="n">
        <v>-0.927548826</v>
      </c>
      <c r="T841" s="81" t="n">
        <v>17</v>
      </c>
      <c r="U841" s="80">
        <f>U818*'4 Transform Matrices'!Y842+V818*'4 Transform Matrices'!AC842+W818*'4 Transform Matrices'!AG842</f>
        <v/>
      </c>
      <c r="V841" s="80">
        <f>U818*'4 Transform Matrices'!Z842+V818*'4 Transform Matrices'!AD842+W818*'4 Transform Matrices'!AH842</f>
        <v/>
      </c>
      <c r="W841" s="80">
        <f>U818*'4 Transform Matrices'!AA842+V818*'4 Transform Matrices'!AE842+W818*'4 Transform Matrices'!AI842</f>
        <v/>
      </c>
      <c r="X841" s="80">
        <f>U818*'4 Transform Matrices'!AB842+V818*'4 Transform Matrices'!AF842+W818*'4 Transform Matrices'!AJ842+X818</f>
        <v/>
      </c>
      <c r="Y841" s="80">
        <f>Y818*'4 Transform Matrices'!Y842+Z818*'4 Transform Matrices'!AC842+AA818*'4 Transform Matrices'!AG842</f>
        <v/>
      </c>
      <c r="Z841" s="80">
        <f>Y818*'4 Transform Matrices'!Z842+Z818*'4 Transform Matrices'!AD842+AA818*'4 Transform Matrices'!AH842</f>
        <v/>
      </c>
      <c r="AA841" s="80">
        <f>Y818*'4 Transform Matrices'!AA842+Z818*'4 Transform Matrices'!AE842+AA818*'4 Transform Matrices'!AI842</f>
        <v/>
      </c>
      <c r="AB841" s="80">
        <f>Y818*'4 Transform Matrices'!AB842+Z818*'4 Transform Matrices'!AF842+AA818*'4 Transform Matrices'!AJ842+AB818</f>
        <v/>
      </c>
      <c r="AC841" s="80">
        <f>AC818*'4 Transform Matrices'!Y842+AD818*'4 Transform Matrices'!AC842+AE818*'4 Transform Matrices'!AG842</f>
        <v/>
      </c>
      <c r="AD841" s="80">
        <f>AC818*'4 Transform Matrices'!Z842+AD818*'4 Transform Matrices'!AD842+AE818*'4 Transform Matrices'!AH842</f>
        <v/>
      </c>
      <c r="AE841" s="80">
        <f>AC818*'4 Transform Matrices'!AA842+AD818*'4 Transform Matrices'!AE842+AE818*'4 Transform Matrices'!AI842</f>
        <v/>
      </c>
      <c r="AF841" s="80">
        <f>AC818*'4 Transform Matrices'!AB842+AD818*'4 Transform Matrices'!AF842+AE818*'4 Transform Matrices'!AJ842+AF818</f>
        <v/>
      </c>
      <c r="AG841" s="82">
        <f>MAX(ABS(I841-U841),ABS(J841-V841),ABS(K841-W841),ABS(L841-X841),ABS(M841-Y841),ABS(N841-Z841),ABS(O841-AA841),ABS(P841-AB841),ABS(Q841-AC841),ABS(R841-AD841),ABS(S841-AE841),ABS(T841-AF841))</f>
        <v/>
      </c>
      <c r="AI841" s="14" t="inlineStr"/>
    </row>
    <row r="842">
      <c r="A842" s="101" t="inlineStr">
        <is>
          <t>- Blade 5 flap</t>
        </is>
      </c>
      <c r="B842" s="93" t="inlineStr">
        <is>
          <t>HEL-50</t>
        </is>
      </c>
      <c r="C842" s="93" t="inlineStr">
        <is>
          <t>Group</t>
        </is>
      </c>
      <c r="D842" s="93" t="inlineStr">
        <is>
          <t>HEL-49</t>
        </is>
      </c>
      <c r="E842" s="93" t="n">
        <v>6</v>
      </c>
      <c r="F842" s="54">
        <f>L842</f>
        <v/>
      </c>
      <c r="G842" s="54">
        <f>P842</f>
        <v/>
      </c>
      <c r="H842" s="54">
        <f>T842</f>
        <v/>
      </c>
      <c r="I842" s="81" t="n">
        <v>-0.923894107</v>
      </c>
      <c r="J842" s="81" t="n">
        <v>0.0940245613</v>
      </c>
      <c r="K842" s="81" t="n">
        <v>0.370916456</v>
      </c>
      <c r="L842" s="81" t="n">
        <v>20.4121094</v>
      </c>
      <c r="M842" s="81" t="n">
        <v>0.051945854</v>
      </c>
      <c r="N842" s="81" t="n">
        <v>0.991185844</v>
      </c>
      <c r="O842" s="81" t="n">
        <v>-0.121869355</v>
      </c>
      <c r="P842" s="81" t="n">
        <v>2.61999989</v>
      </c>
      <c r="Q842" s="81" t="n">
        <v>-0.379105866</v>
      </c>
      <c r="R842" s="81" t="n">
        <v>-0.093326807</v>
      </c>
      <c r="S842" s="81" t="n">
        <v>-0.920634985</v>
      </c>
      <c r="T842" s="81" t="n">
        <v>16.721735</v>
      </c>
      <c r="U842" s="80">
        <f>U841*'4 Transform Matrices'!Y843+V841*'4 Transform Matrices'!AC843+W841*'4 Transform Matrices'!AG843</f>
        <v/>
      </c>
      <c r="V842" s="80">
        <f>U841*'4 Transform Matrices'!Z843+V841*'4 Transform Matrices'!AD843+W841*'4 Transform Matrices'!AH843</f>
        <v/>
      </c>
      <c r="W842" s="80">
        <f>U841*'4 Transform Matrices'!AA843+V841*'4 Transform Matrices'!AE843+W841*'4 Transform Matrices'!AI843</f>
        <v/>
      </c>
      <c r="X842" s="80">
        <f>U841*'4 Transform Matrices'!AB843+V841*'4 Transform Matrices'!AF843+W841*'4 Transform Matrices'!AJ843+X841</f>
        <v/>
      </c>
      <c r="Y842" s="80">
        <f>Y841*'4 Transform Matrices'!Y843+Z841*'4 Transform Matrices'!AC843+AA841*'4 Transform Matrices'!AG843</f>
        <v/>
      </c>
      <c r="Z842" s="80">
        <f>Y841*'4 Transform Matrices'!Z843+Z841*'4 Transform Matrices'!AD843+AA841*'4 Transform Matrices'!AH843</f>
        <v/>
      </c>
      <c r="AA842" s="80">
        <f>Y841*'4 Transform Matrices'!AA843+Z841*'4 Transform Matrices'!AE843+AA841*'4 Transform Matrices'!AI843</f>
        <v/>
      </c>
      <c r="AB842" s="80">
        <f>Y841*'4 Transform Matrices'!AB843+Z841*'4 Transform Matrices'!AF843+AA841*'4 Transform Matrices'!AJ843+AB841</f>
        <v/>
      </c>
      <c r="AC842" s="80">
        <f>AC841*'4 Transform Matrices'!Y843+AD841*'4 Transform Matrices'!AC843+AE841*'4 Transform Matrices'!AG843</f>
        <v/>
      </c>
      <c r="AD842" s="80">
        <f>AC841*'4 Transform Matrices'!Z843+AD841*'4 Transform Matrices'!AD843+AE841*'4 Transform Matrices'!AH843</f>
        <v/>
      </c>
      <c r="AE842" s="80">
        <f>AC841*'4 Transform Matrices'!AA843+AD841*'4 Transform Matrices'!AE843+AE841*'4 Transform Matrices'!AI843</f>
        <v/>
      </c>
      <c r="AF842" s="80">
        <f>AC841*'4 Transform Matrices'!AB843+AD841*'4 Transform Matrices'!AF843+AE841*'4 Transform Matrices'!AJ843+AF841</f>
        <v/>
      </c>
      <c r="AG842" s="82">
        <f>MAX(ABS(I842-U842),ABS(J842-V842),ABS(K842-W842),ABS(L842-X842),ABS(M842-Y842),ABS(N842-Z842),ABS(O842-AA842),ABS(P842-AB842),ABS(Q842-AC842),ABS(R842-AD842),ABS(S842-AE842),ABS(T842-AF842))</f>
        <v/>
      </c>
      <c r="AI842" s="14" t="inlineStr">
        <is>
          <t>Flap = coning + cyclic by azimuth; droops at low rpm; feather = collective</t>
        </is>
      </c>
    </row>
    <row r="843">
      <c r="A843" s="75" t="inlineStr">
        <is>
          <t>- Blade 5</t>
        </is>
      </c>
      <c r="B843" s="52" t="inlineStr">
        <is>
          <t>HEL-51</t>
        </is>
      </c>
      <c r="C843" s="63" t="inlineStr">
        <is>
          <t>Cube</t>
        </is>
      </c>
      <c r="D843" s="52" t="inlineStr">
        <is>
          <t>HEL-50</t>
        </is>
      </c>
      <c r="E843" s="52" t="n">
        <v>7</v>
      </c>
      <c r="F843" s="54">
        <f>L843</f>
        <v/>
      </c>
      <c r="G843" s="54">
        <f>P843</f>
        <v/>
      </c>
      <c r="H843" s="54">
        <f>T843</f>
        <v/>
      </c>
      <c r="I843" s="81" t="n">
        <v>-0.203256696</v>
      </c>
      <c r="J843" s="81" t="n">
        <v>0.00282073673</v>
      </c>
      <c r="K843" s="81" t="n">
        <v>1.44657421</v>
      </c>
      <c r="L843" s="81" t="n">
        <v>21.135397</v>
      </c>
      <c r="M843" s="81" t="n">
        <v>0.0114280879</v>
      </c>
      <c r="N843" s="81" t="n">
        <v>0.0297355745</v>
      </c>
      <c r="O843" s="81" t="n">
        <v>-0.475290507</v>
      </c>
      <c r="P843" s="81" t="n">
        <v>2.38235474</v>
      </c>
      <c r="Q843" s="81" t="n">
        <v>-0.0834032893</v>
      </c>
      <c r="R843" s="81" t="n">
        <v>-0.00279980409</v>
      </c>
      <c r="S843" s="81" t="n">
        <v>-3.59047651</v>
      </c>
      <c r="T843" s="81" t="n">
        <v>14.9264965</v>
      </c>
      <c r="U843" s="80">
        <f>U842*'4 Transform Matrices'!Y844+V842*'4 Transform Matrices'!AC844+W842*'4 Transform Matrices'!AG844</f>
        <v/>
      </c>
      <c r="V843" s="80">
        <f>U842*'4 Transform Matrices'!Z844+V842*'4 Transform Matrices'!AD844+W842*'4 Transform Matrices'!AH844</f>
        <v/>
      </c>
      <c r="W843" s="80">
        <f>U842*'4 Transform Matrices'!AA844+V842*'4 Transform Matrices'!AE844+W842*'4 Transform Matrices'!AI844</f>
        <v/>
      </c>
      <c r="X843" s="80">
        <f>U842*'4 Transform Matrices'!AB844+V842*'4 Transform Matrices'!AF844+W842*'4 Transform Matrices'!AJ844+X842</f>
        <v/>
      </c>
      <c r="Y843" s="80">
        <f>Y842*'4 Transform Matrices'!Y844+Z842*'4 Transform Matrices'!AC844+AA842*'4 Transform Matrices'!AG844</f>
        <v/>
      </c>
      <c r="Z843" s="80">
        <f>Y842*'4 Transform Matrices'!Z844+Z842*'4 Transform Matrices'!AD844+AA842*'4 Transform Matrices'!AH844</f>
        <v/>
      </c>
      <c r="AA843" s="80">
        <f>Y842*'4 Transform Matrices'!AA844+Z842*'4 Transform Matrices'!AE844+AA842*'4 Transform Matrices'!AI844</f>
        <v/>
      </c>
      <c r="AB843" s="80">
        <f>Y842*'4 Transform Matrices'!AB844+Z842*'4 Transform Matrices'!AF844+AA842*'4 Transform Matrices'!AJ844+AB842</f>
        <v/>
      </c>
      <c r="AC843" s="80">
        <f>AC842*'4 Transform Matrices'!Y844+AD842*'4 Transform Matrices'!AC844+AE842*'4 Transform Matrices'!AG844</f>
        <v/>
      </c>
      <c r="AD843" s="80">
        <f>AC842*'4 Transform Matrices'!Z844+AD842*'4 Transform Matrices'!AD844+AE842*'4 Transform Matrices'!AH844</f>
        <v/>
      </c>
      <c r="AE843" s="80">
        <f>AC842*'4 Transform Matrices'!AA844+AD842*'4 Transform Matrices'!AE844+AE842*'4 Transform Matrices'!AI844</f>
        <v/>
      </c>
      <c r="AF843" s="80">
        <f>AC842*'4 Transform Matrices'!AB844+AD842*'4 Transform Matrices'!AF844+AE842*'4 Transform Matrices'!AJ844+AF842</f>
        <v/>
      </c>
      <c r="AG843" s="82">
        <f>MAX(ABS(I843-U843),ABS(J843-V843),ABS(K843-W843),ABS(L843-X843),ABS(M843-Y843),ABS(N843-Z843),ABS(O843-AA843),ABS(P843-AB843),ABS(Q843-AC843),ABS(R843-AD843),ABS(S843-AE843),ABS(T843-AF843))</f>
        <v/>
      </c>
      <c r="AI843" s="14" t="inlineStr"/>
    </row>
    <row r="844">
      <c r="A844" s="75" t="inlineStr">
        <is>
          <t>- Blade grip</t>
        </is>
      </c>
      <c r="B844" s="52" t="inlineStr">
        <is>
          <t>HEL-52</t>
        </is>
      </c>
      <c r="C844" s="63" t="inlineStr">
        <is>
          <t>Cube</t>
        </is>
      </c>
      <c r="D844" s="52" t="inlineStr">
        <is>
          <t>HEL-50</t>
        </is>
      </c>
      <c r="E844" s="52" t="n">
        <v>7</v>
      </c>
      <c r="F844" s="54">
        <f>L844</f>
        <v/>
      </c>
      <c r="G844" s="54">
        <f>P844</f>
        <v/>
      </c>
      <c r="H844" s="54">
        <f>T844</f>
        <v/>
      </c>
      <c r="I844" s="81" t="n">
        <v>-0.110867292</v>
      </c>
      <c r="J844" s="81" t="n">
        <v>0.00752196461</v>
      </c>
      <c r="K844" s="81" t="n">
        <v>0.129820764</v>
      </c>
      <c r="L844" s="81" t="n">
        <v>20.4677467</v>
      </c>
      <c r="M844" s="81" t="n">
        <v>0.00623350218</v>
      </c>
      <c r="N844" s="81" t="n">
        <v>0.0792948678</v>
      </c>
      <c r="O844" s="81" t="n">
        <v>-0.0426542722</v>
      </c>
      <c r="P844" s="81" t="n">
        <v>2.60171938</v>
      </c>
      <c r="Q844" s="81" t="n">
        <v>-0.0454927012</v>
      </c>
      <c r="R844" s="81" t="n">
        <v>-0.00746614439</v>
      </c>
      <c r="S844" s="81" t="n">
        <v>-0.322222233</v>
      </c>
      <c r="T844" s="81" t="n">
        <v>16.5836391</v>
      </c>
      <c r="U844" s="80">
        <f>U842*'4 Transform Matrices'!Y845+V842*'4 Transform Matrices'!AC845+W842*'4 Transform Matrices'!AG845</f>
        <v/>
      </c>
      <c r="V844" s="80">
        <f>U842*'4 Transform Matrices'!Z845+V842*'4 Transform Matrices'!AD845+W842*'4 Transform Matrices'!AH845</f>
        <v/>
      </c>
      <c r="W844" s="80">
        <f>U842*'4 Transform Matrices'!AA845+V842*'4 Transform Matrices'!AE845+W842*'4 Transform Matrices'!AI845</f>
        <v/>
      </c>
      <c r="X844" s="80">
        <f>U842*'4 Transform Matrices'!AB845+V842*'4 Transform Matrices'!AF845+W842*'4 Transform Matrices'!AJ845+X842</f>
        <v/>
      </c>
      <c r="Y844" s="80">
        <f>Y842*'4 Transform Matrices'!Y845+Z842*'4 Transform Matrices'!AC845+AA842*'4 Transform Matrices'!AG845</f>
        <v/>
      </c>
      <c r="Z844" s="80">
        <f>Y842*'4 Transform Matrices'!Z845+Z842*'4 Transform Matrices'!AD845+AA842*'4 Transform Matrices'!AH845</f>
        <v/>
      </c>
      <c r="AA844" s="80">
        <f>Y842*'4 Transform Matrices'!AA845+Z842*'4 Transform Matrices'!AE845+AA842*'4 Transform Matrices'!AI845</f>
        <v/>
      </c>
      <c r="AB844" s="80">
        <f>Y842*'4 Transform Matrices'!AB845+Z842*'4 Transform Matrices'!AF845+AA842*'4 Transform Matrices'!AJ845+AB842</f>
        <v/>
      </c>
      <c r="AC844" s="80">
        <f>AC842*'4 Transform Matrices'!Y845+AD842*'4 Transform Matrices'!AC845+AE842*'4 Transform Matrices'!AG845</f>
        <v/>
      </c>
      <c r="AD844" s="80">
        <f>AC842*'4 Transform Matrices'!Z845+AD842*'4 Transform Matrices'!AD845+AE842*'4 Transform Matrices'!AH845</f>
        <v/>
      </c>
      <c r="AE844" s="80">
        <f>AC842*'4 Transform Matrices'!AA845+AD842*'4 Transform Matrices'!AE845+AE842*'4 Transform Matrices'!AI845</f>
        <v/>
      </c>
      <c r="AF844" s="80">
        <f>AC842*'4 Transform Matrices'!AB845+AD842*'4 Transform Matrices'!AF845+AE842*'4 Transform Matrices'!AJ845+AF842</f>
        <v/>
      </c>
      <c r="AG844" s="82">
        <f>MAX(ABS(I844-U844),ABS(J844-V844),ABS(K844-W844),ABS(L844-X844),ABS(M844-Y844),ABS(N844-Z844),ABS(O844-AA844),ABS(P844-AB844),ABS(Q844-AC844),ABS(R844-AD844),ABS(S844-AE844),ABS(T844-AF844))</f>
        <v/>
      </c>
      <c r="AI844" s="14" t="inlineStr"/>
    </row>
    <row r="845">
      <c r="A845" s="75" t="inlineStr">
        <is>
          <t>- Blade tip cap</t>
        </is>
      </c>
      <c r="B845" s="52" t="inlineStr">
        <is>
          <t>HEL-53</t>
        </is>
      </c>
      <c r="C845" s="63" t="inlineStr">
        <is>
          <t>Cube</t>
        </is>
      </c>
      <c r="D845" s="52" t="inlineStr">
        <is>
          <t>HEL-50</t>
        </is>
      </c>
      <c r="E845" s="52" t="n">
        <v>7</v>
      </c>
      <c r="F845" s="54">
        <f>L845</f>
        <v/>
      </c>
      <c r="G845" s="54">
        <f>P845</f>
        <v/>
      </c>
      <c r="H845" s="54">
        <f>T845</f>
        <v/>
      </c>
      <c r="I845" s="81" t="n">
        <v>-0.212495655</v>
      </c>
      <c r="J845" s="81" t="n">
        <v>0.00329085975</v>
      </c>
      <c r="K845" s="81" t="n">
        <v>0.111274943</v>
      </c>
      <c r="L845" s="81" t="n">
        <v>21.8030453</v>
      </c>
      <c r="M845" s="81" t="n">
        <v>0.0119475471</v>
      </c>
      <c r="N845" s="81" t="n">
        <v>0.0346915051</v>
      </c>
      <c r="O845" s="81" t="n">
        <v>-0.0365608074</v>
      </c>
      <c r="P845" s="81" t="n">
        <v>2.16298985</v>
      </c>
      <c r="Q845" s="81" t="n">
        <v>-0.0871943533</v>
      </c>
      <c r="R845" s="81" t="n">
        <v>-0.00326643814</v>
      </c>
      <c r="S845" s="81" t="n">
        <v>-0.276190519</v>
      </c>
      <c r="T845" s="81" t="n">
        <v>13.2693539</v>
      </c>
      <c r="U845" s="80">
        <f>U842*'4 Transform Matrices'!Y846+V842*'4 Transform Matrices'!AC846+W842*'4 Transform Matrices'!AG846</f>
        <v/>
      </c>
      <c r="V845" s="80">
        <f>U842*'4 Transform Matrices'!Z846+V842*'4 Transform Matrices'!AD846+W842*'4 Transform Matrices'!AH846</f>
        <v/>
      </c>
      <c r="W845" s="80">
        <f>U842*'4 Transform Matrices'!AA846+V842*'4 Transform Matrices'!AE846+W842*'4 Transform Matrices'!AI846</f>
        <v/>
      </c>
      <c r="X845" s="80">
        <f>U842*'4 Transform Matrices'!AB846+V842*'4 Transform Matrices'!AF846+W842*'4 Transform Matrices'!AJ846+X842</f>
        <v/>
      </c>
      <c r="Y845" s="80">
        <f>Y842*'4 Transform Matrices'!Y846+Z842*'4 Transform Matrices'!AC846+AA842*'4 Transform Matrices'!AG846</f>
        <v/>
      </c>
      <c r="Z845" s="80">
        <f>Y842*'4 Transform Matrices'!Z846+Z842*'4 Transform Matrices'!AD846+AA842*'4 Transform Matrices'!AH846</f>
        <v/>
      </c>
      <c r="AA845" s="80">
        <f>Y842*'4 Transform Matrices'!AA846+Z842*'4 Transform Matrices'!AE846+AA842*'4 Transform Matrices'!AI846</f>
        <v/>
      </c>
      <c r="AB845" s="80">
        <f>Y842*'4 Transform Matrices'!AB846+Z842*'4 Transform Matrices'!AF846+AA842*'4 Transform Matrices'!AJ846+AB842</f>
        <v/>
      </c>
      <c r="AC845" s="80">
        <f>AC842*'4 Transform Matrices'!Y846+AD842*'4 Transform Matrices'!AC846+AE842*'4 Transform Matrices'!AG846</f>
        <v/>
      </c>
      <c r="AD845" s="80">
        <f>AC842*'4 Transform Matrices'!Z846+AD842*'4 Transform Matrices'!AD846+AE842*'4 Transform Matrices'!AH846</f>
        <v/>
      </c>
      <c r="AE845" s="80">
        <f>AC842*'4 Transform Matrices'!AA846+AD842*'4 Transform Matrices'!AE846+AE842*'4 Transform Matrices'!AI846</f>
        <v/>
      </c>
      <c r="AF845" s="80">
        <f>AC842*'4 Transform Matrices'!AB846+AD842*'4 Transform Matrices'!AF846+AE842*'4 Transform Matrices'!AJ846+AF842</f>
        <v/>
      </c>
      <c r="AG845" s="82">
        <f>MAX(ABS(I845-U845),ABS(J845-V845),ABS(K845-W845),ABS(L845-X845),ABS(M845-Y845),ABS(N845-Z845),ABS(O845-AA845),ABS(P845-AB845),ABS(Q845-AC845),ABS(R845-AD845),ABS(S845-AE845),ABS(T845-AF845))</f>
        <v/>
      </c>
      <c r="AI845" s="14" t="inlineStr"/>
    </row>
    <row r="846">
      <c r="A846" s="69" t="inlineStr">
        <is>
          <t>- Main rotor blur disc</t>
        </is>
      </c>
      <c r="B846" s="52" t="inlineStr">
        <is>
          <t>HEL-54</t>
        </is>
      </c>
      <c r="C846" s="58" t="inlineStr">
        <is>
          <t>Cylinder</t>
        </is>
      </c>
      <c r="D846" s="52" t="inlineStr">
        <is>
          <t>HEL-25</t>
        </is>
      </c>
      <c r="E846" s="52" t="n">
        <v>4</v>
      </c>
      <c r="F846" s="54">
        <f>L846</f>
        <v/>
      </c>
      <c r="G846" s="54">
        <f>P846</f>
        <v/>
      </c>
      <c r="H846" s="54">
        <f>T846</f>
        <v/>
      </c>
      <c r="I846" s="81" t="n">
        <v>-0.000642040162</v>
      </c>
      <c r="J846" s="81" t="n">
        <v>-0.00076667103</v>
      </c>
      <c r="K846" s="81" t="n">
        <v>3.35122555e-11</v>
      </c>
      <c r="L846" s="81" t="n">
        <v>20.2999992</v>
      </c>
      <c r="M846" s="81" t="n">
        <v>0</v>
      </c>
      <c r="N846" s="81" t="n">
        <v>-4.37113887e-11</v>
      </c>
      <c r="O846" s="81" t="n">
        <v>-0.00100000005</v>
      </c>
      <c r="P846" s="81" t="n">
        <v>2.73999977</v>
      </c>
      <c r="Q846" s="81" t="n">
        <v>0.00076667103</v>
      </c>
      <c r="R846" s="81" t="n">
        <v>-0.000642040162</v>
      </c>
      <c r="S846" s="81" t="n">
        <v>2.80644657e-11</v>
      </c>
      <c r="T846" s="81" t="n">
        <v>17</v>
      </c>
      <c r="U846" s="80">
        <f>U817*'4 Transform Matrices'!Y847+V817*'4 Transform Matrices'!AC847+W817*'4 Transform Matrices'!AG847</f>
        <v/>
      </c>
      <c r="V846" s="80">
        <f>U817*'4 Transform Matrices'!Z847+V817*'4 Transform Matrices'!AD847+W817*'4 Transform Matrices'!AH847</f>
        <v/>
      </c>
      <c r="W846" s="80">
        <f>U817*'4 Transform Matrices'!AA847+V817*'4 Transform Matrices'!AE847+W817*'4 Transform Matrices'!AI847</f>
        <v/>
      </c>
      <c r="X846" s="80">
        <f>U817*'4 Transform Matrices'!AB847+V817*'4 Transform Matrices'!AF847+W817*'4 Transform Matrices'!AJ847+X817</f>
        <v/>
      </c>
      <c r="Y846" s="80">
        <f>Y817*'4 Transform Matrices'!Y847+Z817*'4 Transform Matrices'!AC847+AA817*'4 Transform Matrices'!AG847</f>
        <v/>
      </c>
      <c r="Z846" s="80">
        <f>Y817*'4 Transform Matrices'!Z847+Z817*'4 Transform Matrices'!AD847+AA817*'4 Transform Matrices'!AH847</f>
        <v/>
      </c>
      <c r="AA846" s="80">
        <f>Y817*'4 Transform Matrices'!AA847+Z817*'4 Transform Matrices'!AE847+AA817*'4 Transform Matrices'!AI847</f>
        <v/>
      </c>
      <c r="AB846" s="80">
        <f>Y817*'4 Transform Matrices'!AB847+Z817*'4 Transform Matrices'!AF847+AA817*'4 Transform Matrices'!AJ847+AB817</f>
        <v/>
      </c>
      <c r="AC846" s="80">
        <f>AC817*'4 Transform Matrices'!Y847+AD817*'4 Transform Matrices'!AC847+AE817*'4 Transform Matrices'!AG847</f>
        <v/>
      </c>
      <c r="AD846" s="80">
        <f>AC817*'4 Transform Matrices'!Z847+AD817*'4 Transform Matrices'!AD847+AE817*'4 Transform Matrices'!AH847</f>
        <v/>
      </c>
      <c r="AE846" s="80">
        <f>AC817*'4 Transform Matrices'!AA847+AD817*'4 Transform Matrices'!AE847+AE817*'4 Transform Matrices'!AI847</f>
        <v/>
      </c>
      <c r="AF846" s="80">
        <f>AC817*'4 Transform Matrices'!AB847+AD817*'4 Transform Matrices'!AF847+AE817*'4 Transform Matrices'!AJ847+AF817</f>
        <v/>
      </c>
      <c r="AG846" s="82">
        <f>MAX(ABS(I846-U846),ABS(J846-V846),ABS(K846-W846),ABS(L846-X846),ABS(M846-Y846),ABS(N846-Z846),ABS(O846-AA846),ABS(P846-AB846),ABS(Q846-AC846),ABS(R846-AD846),ABS(S846-AE846),ABS(T846-AF846))</f>
        <v/>
      </c>
      <c r="AI846" s="14" t="inlineStr">
        <is>
          <t>Opacity follows rotor speed</t>
        </is>
      </c>
    </row>
    <row r="847">
      <c r="A847" s="65" t="inlineStr">
        <is>
          <t>- Tail rotor mount</t>
        </is>
      </c>
      <c r="B847" s="52" t="inlineStr">
        <is>
          <t>HEL-55</t>
        </is>
      </c>
      <c r="C847" s="53" t="inlineStr">
        <is>
          <t>Group</t>
        </is>
      </c>
      <c r="D847" s="52" t="inlineStr">
        <is>
          <t>HEL-01</t>
        </is>
      </c>
      <c r="E847" s="52" t="n">
        <v>2</v>
      </c>
      <c r="F847" s="54">
        <f>L847</f>
        <v/>
      </c>
      <c r="G847" s="54">
        <f>P847</f>
        <v/>
      </c>
      <c r="H847" s="54">
        <f>T847</f>
        <v/>
      </c>
      <c r="I847" s="81" t="n">
        <v>-0.642040133</v>
      </c>
      <c r="J847" s="81" t="n">
        <v>0</v>
      </c>
      <c r="K847" s="81" t="n">
        <v>-0.766671002</v>
      </c>
      <c r="L847" s="81" t="n">
        <v>24.0816135</v>
      </c>
      <c r="M847" s="81" t="n">
        <v>0</v>
      </c>
      <c r="N847" s="81" t="n">
        <v>1</v>
      </c>
      <c r="O847" s="81" t="n">
        <v>0</v>
      </c>
      <c r="P847" s="81" t="n">
        <v>2.11999989</v>
      </c>
      <c r="Q847" s="81" t="n">
        <v>0.766671002</v>
      </c>
      <c r="R847" s="81" t="n">
        <v>0</v>
      </c>
      <c r="S847" s="81" t="n">
        <v>-0.642040133</v>
      </c>
      <c r="T847" s="81" t="n">
        <v>20.4277382</v>
      </c>
      <c r="U847" s="80">
        <f>U793*'4 Transform Matrices'!Y848+V793*'4 Transform Matrices'!AC848+W793*'4 Transform Matrices'!AG848</f>
        <v/>
      </c>
      <c r="V847" s="80">
        <f>U793*'4 Transform Matrices'!Z848+V793*'4 Transform Matrices'!AD848+W793*'4 Transform Matrices'!AH848</f>
        <v/>
      </c>
      <c r="W847" s="80">
        <f>U793*'4 Transform Matrices'!AA848+V793*'4 Transform Matrices'!AE848+W793*'4 Transform Matrices'!AI848</f>
        <v/>
      </c>
      <c r="X847" s="80">
        <f>U793*'4 Transform Matrices'!AB848+V793*'4 Transform Matrices'!AF848+W793*'4 Transform Matrices'!AJ848+X793</f>
        <v/>
      </c>
      <c r="Y847" s="80">
        <f>Y793*'4 Transform Matrices'!Y848+Z793*'4 Transform Matrices'!AC848+AA793*'4 Transform Matrices'!AG848</f>
        <v/>
      </c>
      <c r="Z847" s="80">
        <f>Y793*'4 Transform Matrices'!Z848+Z793*'4 Transform Matrices'!AD848+AA793*'4 Transform Matrices'!AH848</f>
        <v/>
      </c>
      <c r="AA847" s="80">
        <f>Y793*'4 Transform Matrices'!AA848+Z793*'4 Transform Matrices'!AE848+AA793*'4 Transform Matrices'!AI848</f>
        <v/>
      </c>
      <c r="AB847" s="80">
        <f>Y793*'4 Transform Matrices'!AB848+Z793*'4 Transform Matrices'!AF848+AA793*'4 Transform Matrices'!AJ848+AB793</f>
        <v/>
      </c>
      <c r="AC847" s="80">
        <f>AC793*'4 Transform Matrices'!Y848+AD793*'4 Transform Matrices'!AC848+AE793*'4 Transform Matrices'!AG848</f>
        <v/>
      </c>
      <c r="AD847" s="80">
        <f>AC793*'4 Transform Matrices'!Z848+AD793*'4 Transform Matrices'!AD848+AE793*'4 Transform Matrices'!AH848</f>
        <v/>
      </c>
      <c r="AE847" s="80">
        <f>AC793*'4 Transform Matrices'!AA848+AD793*'4 Transform Matrices'!AE848+AE793*'4 Transform Matrices'!AI848</f>
        <v/>
      </c>
      <c r="AF847" s="80">
        <f>AC793*'4 Transform Matrices'!AB848+AD793*'4 Transform Matrices'!AF848+AE793*'4 Transform Matrices'!AJ848+AF793</f>
        <v/>
      </c>
      <c r="AG847" s="82">
        <f>MAX(ABS(I847-U847),ABS(J847-V847),ABS(K847-W847),ABS(L847-X847),ABS(M847-Y847),ABS(N847-Z847),ABS(O847-AA847),ABS(P847-AB847),ABS(Q847-AC847),ABS(R847-AD847),ABS(S847-AE847),ABS(T847-AF847))</f>
        <v/>
      </c>
      <c r="AI847" s="14" t="inlineStr"/>
    </row>
    <row r="848">
      <c r="A848" s="99" t="inlineStr">
        <is>
          <t>- Tail rotor</t>
        </is>
      </c>
      <c r="B848" s="93" t="inlineStr">
        <is>
          <t>HEL-56</t>
        </is>
      </c>
      <c r="C848" s="93" t="inlineStr">
        <is>
          <t>Group</t>
        </is>
      </c>
      <c r="D848" s="93" t="inlineStr">
        <is>
          <t>HEL-55</t>
        </is>
      </c>
      <c r="E848" s="93" t="n">
        <v>3</v>
      </c>
      <c r="F848" s="54">
        <f>L848</f>
        <v/>
      </c>
      <c r="G848" s="54">
        <f>P848</f>
        <v/>
      </c>
      <c r="H848" s="54">
        <f>T848</f>
        <v/>
      </c>
      <c r="I848" s="81" t="n">
        <v>-0.642040133</v>
      </c>
      <c r="J848" s="81" t="n">
        <v>0</v>
      </c>
      <c r="K848" s="81" t="n">
        <v>-0.766671002</v>
      </c>
      <c r="L848" s="81" t="n">
        <v>24.0816135</v>
      </c>
      <c r="M848" s="81" t="n">
        <v>0</v>
      </c>
      <c r="N848" s="81" t="n">
        <v>1</v>
      </c>
      <c r="O848" s="81" t="n">
        <v>0</v>
      </c>
      <c r="P848" s="81" t="n">
        <v>2.11999989</v>
      </c>
      <c r="Q848" s="81" t="n">
        <v>0.766671002</v>
      </c>
      <c r="R848" s="81" t="n">
        <v>0</v>
      </c>
      <c r="S848" s="81" t="n">
        <v>-0.642040133</v>
      </c>
      <c r="T848" s="81" t="n">
        <v>20.4277382</v>
      </c>
      <c r="U848" s="80">
        <f>U847*'4 Transform Matrices'!Y849+V847*'4 Transform Matrices'!AC849+W847*'4 Transform Matrices'!AG849</f>
        <v/>
      </c>
      <c r="V848" s="80">
        <f>U847*'4 Transform Matrices'!Z849+V847*'4 Transform Matrices'!AD849+W847*'4 Transform Matrices'!AH849</f>
        <v/>
      </c>
      <c r="W848" s="80">
        <f>U847*'4 Transform Matrices'!AA849+V847*'4 Transform Matrices'!AE849+W847*'4 Transform Matrices'!AI849</f>
        <v/>
      </c>
      <c r="X848" s="80">
        <f>U847*'4 Transform Matrices'!AB849+V847*'4 Transform Matrices'!AF849+W847*'4 Transform Matrices'!AJ849+X847</f>
        <v/>
      </c>
      <c r="Y848" s="80">
        <f>Y847*'4 Transform Matrices'!Y849+Z847*'4 Transform Matrices'!AC849+AA847*'4 Transform Matrices'!AG849</f>
        <v/>
      </c>
      <c r="Z848" s="80">
        <f>Y847*'4 Transform Matrices'!Z849+Z847*'4 Transform Matrices'!AD849+AA847*'4 Transform Matrices'!AH849</f>
        <v/>
      </c>
      <c r="AA848" s="80">
        <f>Y847*'4 Transform Matrices'!AA849+Z847*'4 Transform Matrices'!AE849+AA847*'4 Transform Matrices'!AI849</f>
        <v/>
      </c>
      <c r="AB848" s="80">
        <f>Y847*'4 Transform Matrices'!AB849+Z847*'4 Transform Matrices'!AF849+AA847*'4 Transform Matrices'!AJ849+AB847</f>
        <v/>
      </c>
      <c r="AC848" s="80">
        <f>AC847*'4 Transform Matrices'!Y849+AD847*'4 Transform Matrices'!AC849+AE847*'4 Transform Matrices'!AG849</f>
        <v/>
      </c>
      <c r="AD848" s="80">
        <f>AC847*'4 Transform Matrices'!Z849+AD847*'4 Transform Matrices'!AD849+AE847*'4 Transform Matrices'!AH849</f>
        <v/>
      </c>
      <c r="AE848" s="80">
        <f>AC847*'4 Transform Matrices'!AA849+AD847*'4 Transform Matrices'!AE849+AE847*'4 Transform Matrices'!AI849</f>
        <v/>
      </c>
      <c r="AF848" s="80">
        <f>AC847*'4 Transform Matrices'!AB849+AD847*'4 Transform Matrices'!AF849+AE847*'4 Transform Matrices'!AJ849+AF847</f>
        <v/>
      </c>
      <c r="AG848" s="82">
        <f>MAX(ABS(I848-U848),ABS(J848-V848),ABS(K848-W848),ABS(L848-X848),ABS(M848-Y848),ABS(N848-Z848),ABS(O848-AA848),ABS(P848-AB848),ABS(Q848-AC848),ABS(R848-AD848),ABS(S848-AE848),ABS(T848-AF848))</f>
        <v/>
      </c>
      <c r="AI848" s="14" t="inlineStr">
        <is>
          <t>5x main rotor speed</t>
        </is>
      </c>
    </row>
    <row r="849">
      <c r="A849" s="69" t="inlineStr">
        <is>
          <t>- Tail rotor hub</t>
        </is>
      </c>
      <c r="B849" s="52" t="inlineStr">
        <is>
          <t>HEL-57</t>
        </is>
      </c>
      <c r="C849" s="58" t="inlineStr">
        <is>
          <t>Cylinder</t>
        </is>
      </c>
      <c r="D849" s="52" t="inlineStr">
        <is>
          <t>HEL-56</t>
        </is>
      </c>
      <c r="E849" s="52" t="n">
        <v>4</v>
      </c>
      <c r="F849" s="54">
        <f>L849</f>
        <v/>
      </c>
      <c r="G849" s="54">
        <f>P849</f>
        <v/>
      </c>
      <c r="H849" s="54">
        <f>T849</f>
        <v/>
      </c>
      <c r="I849" s="81" t="n">
        <v>0.0920005217</v>
      </c>
      <c r="J849" s="81" t="n">
        <v>0</v>
      </c>
      <c r="K849" s="81" t="n">
        <v>-0.0642040148</v>
      </c>
      <c r="L849" s="81" t="n">
        <v>24.0816135</v>
      </c>
      <c r="M849" s="81" t="n">
        <v>0</v>
      </c>
      <c r="N849" s="81" t="n">
        <v>0.119999997</v>
      </c>
      <c r="O849" s="81" t="n">
        <v>0</v>
      </c>
      <c r="P849" s="81" t="n">
        <v>2.11999989</v>
      </c>
      <c r="Q849" s="81" t="n">
        <v>0.0770448074</v>
      </c>
      <c r="R849" s="81" t="n">
        <v>0</v>
      </c>
      <c r="S849" s="81" t="n">
        <v>0.0766671002</v>
      </c>
      <c r="T849" s="81" t="n">
        <v>20.4277382</v>
      </c>
      <c r="U849" s="80">
        <f>U848*'4 Transform Matrices'!Y850+V848*'4 Transform Matrices'!AC850+W848*'4 Transform Matrices'!AG850</f>
        <v/>
      </c>
      <c r="V849" s="80">
        <f>U848*'4 Transform Matrices'!Z850+V848*'4 Transform Matrices'!AD850+W848*'4 Transform Matrices'!AH850</f>
        <v/>
      </c>
      <c r="W849" s="80">
        <f>U848*'4 Transform Matrices'!AA850+V848*'4 Transform Matrices'!AE850+W848*'4 Transform Matrices'!AI850</f>
        <v/>
      </c>
      <c r="X849" s="80">
        <f>U848*'4 Transform Matrices'!AB850+V848*'4 Transform Matrices'!AF850+W848*'4 Transform Matrices'!AJ850+X848</f>
        <v/>
      </c>
      <c r="Y849" s="80">
        <f>Y848*'4 Transform Matrices'!Y850+Z848*'4 Transform Matrices'!AC850+AA848*'4 Transform Matrices'!AG850</f>
        <v/>
      </c>
      <c r="Z849" s="80">
        <f>Y848*'4 Transform Matrices'!Z850+Z848*'4 Transform Matrices'!AD850+AA848*'4 Transform Matrices'!AH850</f>
        <v/>
      </c>
      <c r="AA849" s="80">
        <f>Y848*'4 Transform Matrices'!AA850+Z848*'4 Transform Matrices'!AE850+AA848*'4 Transform Matrices'!AI850</f>
        <v/>
      </c>
      <c r="AB849" s="80">
        <f>Y848*'4 Transform Matrices'!AB850+Z848*'4 Transform Matrices'!AF850+AA848*'4 Transform Matrices'!AJ850+AB848</f>
        <v/>
      </c>
      <c r="AC849" s="80">
        <f>AC848*'4 Transform Matrices'!Y850+AD848*'4 Transform Matrices'!AC850+AE848*'4 Transform Matrices'!AG850</f>
        <v/>
      </c>
      <c r="AD849" s="80">
        <f>AC848*'4 Transform Matrices'!Z850+AD848*'4 Transform Matrices'!AD850+AE848*'4 Transform Matrices'!AH850</f>
        <v/>
      </c>
      <c r="AE849" s="80">
        <f>AC848*'4 Transform Matrices'!AA850+AD848*'4 Transform Matrices'!AE850+AE848*'4 Transform Matrices'!AI850</f>
        <v/>
      </c>
      <c r="AF849" s="80">
        <f>AC848*'4 Transform Matrices'!AB850+AD848*'4 Transform Matrices'!AF850+AE848*'4 Transform Matrices'!AJ850+AF848</f>
        <v/>
      </c>
      <c r="AG849" s="82">
        <f>MAX(ABS(I849-U849),ABS(J849-V849),ABS(K849-W849),ABS(L849-X849),ABS(M849-Y849),ABS(N849-Z849),ABS(O849-AA849),ABS(P849-AB849),ABS(Q849-AC849),ABS(R849-AD849),ABS(S849-AE849),ABS(T849-AF849))</f>
        <v/>
      </c>
      <c r="AI849" s="14" t="inlineStr"/>
    </row>
    <row r="850">
      <c r="A850" s="69" t="inlineStr">
        <is>
          <t>- Tail blade A</t>
        </is>
      </c>
      <c r="B850" s="52" t="inlineStr">
        <is>
          <t>HEL-58</t>
        </is>
      </c>
      <c r="C850" s="63" t="inlineStr">
        <is>
          <t>Cube</t>
        </is>
      </c>
      <c r="D850" s="52" t="inlineStr">
        <is>
          <t>HEL-56</t>
        </is>
      </c>
      <c r="E850" s="52" t="n">
        <v>4</v>
      </c>
      <c r="F850" s="54">
        <f>L850</f>
        <v/>
      </c>
      <c r="G850" s="54">
        <f>P850</f>
        <v/>
      </c>
      <c r="H850" s="54">
        <f>T850</f>
        <v/>
      </c>
      <c r="I850" s="81" t="n">
        <v>-0.0192612037</v>
      </c>
      <c r="J850" s="81" t="n">
        <v>0</v>
      </c>
      <c r="K850" s="81" t="n">
        <v>-0.421669066</v>
      </c>
      <c r="L850" s="81" t="n">
        <v>23.8516121</v>
      </c>
      <c r="M850" s="81" t="n">
        <v>0</v>
      </c>
      <c r="N850" s="81" t="n">
        <v>0.129999995</v>
      </c>
      <c r="O850" s="81" t="n">
        <v>0</v>
      </c>
      <c r="P850" s="81" t="n">
        <v>2.11999989</v>
      </c>
      <c r="Q850" s="81" t="n">
        <v>0.0230001304</v>
      </c>
      <c r="R850" s="81" t="n">
        <v>0</v>
      </c>
      <c r="S850" s="81" t="n">
        <v>-0.353122085</v>
      </c>
      <c r="T850" s="81" t="n">
        <v>20.2351265</v>
      </c>
      <c r="U850" s="80">
        <f>U848*'4 Transform Matrices'!Y851+V848*'4 Transform Matrices'!AC851+W848*'4 Transform Matrices'!AG851</f>
        <v/>
      </c>
      <c r="V850" s="80">
        <f>U848*'4 Transform Matrices'!Z851+V848*'4 Transform Matrices'!AD851+W848*'4 Transform Matrices'!AH851</f>
        <v/>
      </c>
      <c r="W850" s="80">
        <f>U848*'4 Transform Matrices'!AA851+V848*'4 Transform Matrices'!AE851+W848*'4 Transform Matrices'!AI851</f>
        <v/>
      </c>
      <c r="X850" s="80">
        <f>U848*'4 Transform Matrices'!AB851+V848*'4 Transform Matrices'!AF851+W848*'4 Transform Matrices'!AJ851+X848</f>
        <v/>
      </c>
      <c r="Y850" s="80">
        <f>Y848*'4 Transform Matrices'!Y851+Z848*'4 Transform Matrices'!AC851+AA848*'4 Transform Matrices'!AG851</f>
        <v/>
      </c>
      <c r="Z850" s="80">
        <f>Y848*'4 Transform Matrices'!Z851+Z848*'4 Transform Matrices'!AD851+AA848*'4 Transform Matrices'!AH851</f>
        <v/>
      </c>
      <c r="AA850" s="80">
        <f>Y848*'4 Transform Matrices'!AA851+Z848*'4 Transform Matrices'!AE851+AA848*'4 Transform Matrices'!AI851</f>
        <v/>
      </c>
      <c r="AB850" s="80">
        <f>Y848*'4 Transform Matrices'!AB851+Z848*'4 Transform Matrices'!AF851+AA848*'4 Transform Matrices'!AJ851+AB848</f>
        <v/>
      </c>
      <c r="AC850" s="80">
        <f>AC848*'4 Transform Matrices'!Y851+AD848*'4 Transform Matrices'!AC851+AE848*'4 Transform Matrices'!AG851</f>
        <v/>
      </c>
      <c r="AD850" s="80">
        <f>AC848*'4 Transform Matrices'!Z851+AD848*'4 Transform Matrices'!AD851+AE848*'4 Transform Matrices'!AH851</f>
        <v/>
      </c>
      <c r="AE850" s="80">
        <f>AC848*'4 Transform Matrices'!AA851+AD848*'4 Transform Matrices'!AE851+AE848*'4 Transform Matrices'!AI851</f>
        <v/>
      </c>
      <c r="AF850" s="80">
        <f>AC848*'4 Transform Matrices'!AB851+AD848*'4 Transform Matrices'!AF851+AE848*'4 Transform Matrices'!AJ851+AF848</f>
        <v/>
      </c>
      <c r="AG850" s="82">
        <f>MAX(ABS(I850-U850),ABS(J850-V850),ABS(K850-W850),ABS(L850-X850),ABS(M850-Y850),ABS(N850-Z850),ABS(O850-AA850),ABS(P850-AB850),ABS(Q850-AC850),ABS(R850-AD850),ABS(S850-AE850),ABS(T850-AF850))</f>
        <v/>
      </c>
      <c r="AI850" s="14" t="inlineStr"/>
    </row>
    <row r="851">
      <c r="A851" s="69" t="inlineStr">
        <is>
          <t>- Tail blade B</t>
        </is>
      </c>
      <c r="B851" s="52" t="inlineStr">
        <is>
          <t>HEL-59</t>
        </is>
      </c>
      <c r="C851" s="63" t="inlineStr">
        <is>
          <t>Cube</t>
        </is>
      </c>
      <c r="D851" s="52" t="inlineStr">
        <is>
          <t>HEL-56</t>
        </is>
      </c>
      <c r="E851" s="52" t="n">
        <v>4</v>
      </c>
      <c r="F851" s="54">
        <f>L851</f>
        <v/>
      </c>
      <c r="G851" s="54">
        <f>P851</f>
        <v/>
      </c>
      <c r="H851" s="54">
        <f>T851</f>
        <v/>
      </c>
      <c r="I851" s="81" t="n">
        <v>-0.0192612037</v>
      </c>
      <c r="J851" s="81" t="n">
        <v>0</v>
      </c>
      <c r="K851" s="81" t="n">
        <v>-0.421669066</v>
      </c>
      <c r="L851" s="81" t="n">
        <v>24.311615</v>
      </c>
      <c r="M851" s="81" t="n">
        <v>0</v>
      </c>
      <c r="N851" s="81" t="n">
        <v>0.129999995</v>
      </c>
      <c r="O851" s="81" t="n">
        <v>0</v>
      </c>
      <c r="P851" s="81" t="n">
        <v>2.11999989</v>
      </c>
      <c r="Q851" s="81" t="n">
        <v>0.0230001304</v>
      </c>
      <c r="R851" s="81" t="n">
        <v>0</v>
      </c>
      <c r="S851" s="81" t="n">
        <v>-0.353122085</v>
      </c>
      <c r="T851" s="81" t="n">
        <v>20.6203499</v>
      </c>
      <c r="U851" s="80">
        <f>U848*'4 Transform Matrices'!Y852+V848*'4 Transform Matrices'!AC852+W848*'4 Transform Matrices'!AG852</f>
        <v/>
      </c>
      <c r="V851" s="80">
        <f>U848*'4 Transform Matrices'!Z852+V848*'4 Transform Matrices'!AD852+W848*'4 Transform Matrices'!AH852</f>
        <v/>
      </c>
      <c r="W851" s="80">
        <f>U848*'4 Transform Matrices'!AA852+V848*'4 Transform Matrices'!AE852+W848*'4 Transform Matrices'!AI852</f>
        <v/>
      </c>
      <c r="X851" s="80">
        <f>U848*'4 Transform Matrices'!AB852+V848*'4 Transform Matrices'!AF852+W848*'4 Transform Matrices'!AJ852+X848</f>
        <v/>
      </c>
      <c r="Y851" s="80">
        <f>Y848*'4 Transform Matrices'!Y852+Z848*'4 Transform Matrices'!AC852+AA848*'4 Transform Matrices'!AG852</f>
        <v/>
      </c>
      <c r="Z851" s="80">
        <f>Y848*'4 Transform Matrices'!Z852+Z848*'4 Transform Matrices'!AD852+AA848*'4 Transform Matrices'!AH852</f>
        <v/>
      </c>
      <c r="AA851" s="80">
        <f>Y848*'4 Transform Matrices'!AA852+Z848*'4 Transform Matrices'!AE852+AA848*'4 Transform Matrices'!AI852</f>
        <v/>
      </c>
      <c r="AB851" s="80">
        <f>Y848*'4 Transform Matrices'!AB852+Z848*'4 Transform Matrices'!AF852+AA848*'4 Transform Matrices'!AJ852+AB848</f>
        <v/>
      </c>
      <c r="AC851" s="80">
        <f>AC848*'4 Transform Matrices'!Y852+AD848*'4 Transform Matrices'!AC852+AE848*'4 Transform Matrices'!AG852</f>
        <v/>
      </c>
      <c r="AD851" s="80">
        <f>AC848*'4 Transform Matrices'!Z852+AD848*'4 Transform Matrices'!AD852+AE848*'4 Transform Matrices'!AH852</f>
        <v/>
      </c>
      <c r="AE851" s="80">
        <f>AC848*'4 Transform Matrices'!AA852+AD848*'4 Transform Matrices'!AE852+AE848*'4 Transform Matrices'!AI852</f>
        <v/>
      </c>
      <c r="AF851" s="80">
        <f>AC848*'4 Transform Matrices'!AB852+AD848*'4 Transform Matrices'!AF852+AE848*'4 Transform Matrices'!AJ852+AF848</f>
        <v/>
      </c>
      <c r="AG851" s="82">
        <f>MAX(ABS(I851-U851),ABS(J851-V851),ABS(K851-W851),ABS(L851-X851),ABS(M851-Y851),ABS(N851-Z851),ABS(O851-AA851),ABS(P851-AB851),ABS(Q851-AC851),ABS(R851-AD851),ABS(S851-AE851),ABS(T851-AF851))</f>
        <v/>
      </c>
      <c r="AI851" s="14" t="inlineStr"/>
    </row>
    <row r="852">
      <c r="A852" s="67" t="inlineStr">
        <is>
          <t>- Tail rotor blur disc</t>
        </is>
      </c>
      <c r="B852" s="52" t="inlineStr">
        <is>
          <t>HEL-60</t>
        </is>
      </c>
      <c r="C852" s="58" t="inlineStr">
        <is>
          <t>Cylinder</t>
        </is>
      </c>
      <c r="D852" s="52" t="inlineStr">
        <is>
          <t>HEL-55</t>
        </is>
      </c>
      <c r="E852" s="52" t="n">
        <v>3</v>
      </c>
      <c r="F852" s="54">
        <f>L852</f>
        <v/>
      </c>
      <c r="G852" s="54">
        <f>P852</f>
        <v/>
      </c>
      <c r="H852" s="54">
        <f>T852</f>
        <v/>
      </c>
      <c r="I852" s="81" t="n">
        <v>0.000766671088</v>
      </c>
      <c r="J852" s="81" t="n">
        <v>0</v>
      </c>
      <c r="K852" s="81" t="n">
        <v>-0.000642040104</v>
      </c>
      <c r="L852" s="81" t="n">
        <v>24.0623531</v>
      </c>
      <c r="M852" s="81" t="n">
        <v>0</v>
      </c>
      <c r="N852" s="81" t="n">
        <v>0.00100000005</v>
      </c>
      <c r="O852" s="81" t="n">
        <v>0</v>
      </c>
      <c r="P852" s="81" t="n">
        <v>2.11999989</v>
      </c>
      <c r="Q852" s="81" t="n">
        <v>0.000642040104</v>
      </c>
      <c r="R852" s="81" t="n">
        <v>0</v>
      </c>
      <c r="S852" s="81" t="n">
        <v>0.00076667103</v>
      </c>
      <c r="T852" s="81" t="n">
        <v>20.4507389</v>
      </c>
      <c r="U852" s="80">
        <f>U847*'4 Transform Matrices'!Y853+V847*'4 Transform Matrices'!AC853+W847*'4 Transform Matrices'!AG853</f>
        <v/>
      </c>
      <c r="V852" s="80">
        <f>U847*'4 Transform Matrices'!Z853+V847*'4 Transform Matrices'!AD853+W847*'4 Transform Matrices'!AH853</f>
        <v/>
      </c>
      <c r="W852" s="80">
        <f>U847*'4 Transform Matrices'!AA853+V847*'4 Transform Matrices'!AE853+W847*'4 Transform Matrices'!AI853</f>
        <v/>
      </c>
      <c r="X852" s="80">
        <f>U847*'4 Transform Matrices'!AB853+V847*'4 Transform Matrices'!AF853+W847*'4 Transform Matrices'!AJ853+X847</f>
        <v/>
      </c>
      <c r="Y852" s="80">
        <f>Y847*'4 Transform Matrices'!Y853+Z847*'4 Transform Matrices'!AC853+AA847*'4 Transform Matrices'!AG853</f>
        <v/>
      </c>
      <c r="Z852" s="80">
        <f>Y847*'4 Transform Matrices'!Z853+Z847*'4 Transform Matrices'!AD853+AA847*'4 Transform Matrices'!AH853</f>
        <v/>
      </c>
      <c r="AA852" s="80">
        <f>Y847*'4 Transform Matrices'!AA853+Z847*'4 Transform Matrices'!AE853+AA847*'4 Transform Matrices'!AI853</f>
        <v/>
      </c>
      <c r="AB852" s="80">
        <f>Y847*'4 Transform Matrices'!AB853+Z847*'4 Transform Matrices'!AF853+AA847*'4 Transform Matrices'!AJ853+AB847</f>
        <v/>
      </c>
      <c r="AC852" s="80">
        <f>AC847*'4 Transform Matrices'!Y853+AD847*'4 Transform Matrices'!AC853+AE847*'4 Transform Matrices'!AG853</f>
        <v/>
      </c>
      <c r="AD852" s="80">
        <f>AC847*'4 Transform Matrices'!Z853+AD847*'4 Transform Matrices'!AD853+AE847*'4 Transform Matrices'!AH853</f>
        <v/>
      </c>
      <c r="AE852" s="80">
        <f>AC847*'4 Transform Matrices'!AA853+AD847*'4 Transform Matrices'!AE853+AE847*'4 Transform Matrices'!AI853</f>
        <v/>
      </c>
      <c r="AF852" s="80">
        <f>AC847*'4 Transform Matrices'!AB853+AD847*'4 Transform Matrices'!AF853+AE847*'4 Transform Matrices'!AJ853+AF847</f>
        <v/>
      </c>
      <c r="AG852" s="82">
        <f>MAX(ABS(I852-U852),ABS(J852-V852),ABS(K852-W852),ABS(L852-X852),ABS(M852-Y852),ABS(N852-Z852),ABS(O852-AA852),ABS(P852-AB852),ABS(Q852-AC852),ABS(R852-AD852),ABS(S852-AE852),ABS(T852-AF852))</f>
        <v/>
      </c>
      <c r="AI852" s="14" t="inlineStr"/>
    </row>
    <row r="853">
      <c r="A853" s="65" t="inlineStr">
        <is>
          <t>- Nav light left (red)</t>
        </is>
      </c>
      <c r="B853" s="52" t="inlineStr">
        <is>
          <t>HEL-61</t>
        </is>
      </c>
      <c r="C853" s="59" t="inlineStr">
        <is>
          <t>Sphere</t>
        </is>
      </c>
      <c r="D853" s="52" t="inlineStr">
        <is>
          <t>HEL-01</t>
        </is>
      </c>
      <c r="E853" s="52" t="n">
        <v>2</v>
      </c>
      <c r="F853" s="54">
        <f>L853</f>
        <v/>
      </c>
      <c r="G853" s="54">
        <f>P853</f>
        <v/>
      </c>
      <c r="H853" s="54">
        <f>T853</f>
        <v/>
      </c>
      <c r="I853" s="81" t="n">
        <v>-0.0898856223</v>
      </c>
      <c r="J853" s="81" t="n">
        <v>0</v>
      </c>
      <c r="K853" s="81" t="n">
        <v>-0.107333943</v>
      </c>
      <c r="L853" s="81" t="n">
        <v>19.4545841</v>
      </c>
      <c r="M853" s="81" t="n">
        <v>0</v>
      </c>
      <c r="N853" s="81" t="n">
        <v>0.140000001</v>
      </c>
      <c r="O853" s="81" t="n">
        <v>0</v>
      </c>
      <c r="P853" s="81" t="n">
        <v>0.719999969</v>
      </c>
      <c r="Q853" s="81" t="n">
        <v>0.107333943</v>
      </c>
      <c r="R853" s="81" t="n">
        <v>0</v>
      </c>
      <c r="S853" s="81" t="n">
        <v>-0.0898856223</v>
      </c>
      <c r="T853" s="81" t="n">
        <v>17.1528816</v>
      </c>
      <c r="U853" s="80">
        <f>U793*'4 Transform Matrices'!Y854+V793*'4 Transform Matrices'!AC854+W793*'4 Transform Matrices'!AG854</f>
        <v/>
      </c>
      <c r="V853" s="80">
        <f>U793*'4 Transform Matrices'!Z854+V793*'4 Transform Matrices'!AD854+W793*'4 Transform Matrices'!AH854</f>
        <v/>
      </c>
      <c r="W853" s="80">
        <f>U793*'4 Transform Matrices'!AA854+V793*'4 Transform Matrices'!AE854+W793*'4 Transform Matrices'!AI854</f>
        <v/>
      </c>
      <c r="X853" s="80">
        <f>U793*'4 Transform Matrices'!AB854+V793*'4 Transform Matrices'!AF854+W793*'4 Transform Matrices'!AJ854+X793</f>
        <v/>
      </c>
      <c r="Y853" s="80">
        <f>Y793*'4 Transform Matrices'!Y854+Z793*'4 Transform Matrices'!AC854+AA793*'4 Transform Matrices'!AG854</f>
        <v/>
      </c>
      <c r="Z853" s="80">
        <f>Y793*'4 Transform Matrices'!Z854+Z793*'4 Transform Matrices'!AD854+AA793*'4 Transform Matrices'!AH854</f>
        <v/>
      </c>
      <c r="AA853" s="80">
        <f>Y793*'4 Transform Matrices'!AA854+Z793*'4 Transform Matrices'!AE854+AA793*'4 Transform Matrices'!AI854</f>
        <v/>
      </c>
      <c r="AB853" s="80">
        <f>Y793*'4 Transform Matrices'!AB854+Z793*'4 Transform Matrices'!AF854+AA793*'4 Transform Matrices'!AJ854+AB793</f>
        <v/>
      </c>
      <c r="AC853" s="80">
        <f>AC793*'4 Transform Matrices'!Y854+AD793*'4 Transform Matrices'!AC854+AE793*'4 Transform Matrices'!AG854</f>
        <v/>
      </c>
      <c r="AD853" s="80">
        <f>AC793*'4 Transform Matrices'!Z854+AD793*'4 Transform Matrices'!AD854+AE793*'4 Transform Matrices'!AH854</f>
        <v/>
      </c>
      <c r="AE853" s="80">
        <f>AC793*'4 Transform Matrices'!AA854+AD793*'4 Transform Matrices'!AE854+AE793*'4 Transform Matrices'!AI854</f>
        <v/>
      </c>
      <c r="AF853" s="80">
        <f>AC793*'4 Transform Matrices'!AB854+AD793*'4 Transform Matrices'!AF854+AE793*'4 Transform Matrices'!AJ854+AF793</f>
        <v/>
      </c>
      <c r="AG853" s="82">
        <f>MAX(ABS(I853-U853),ABS(J853-V853),ABS(K853-W853),ABS(L853-X853),ABS(M853-Y853),ABS(N853-Z853),ABS(O853-AA853),ABS(P853-AB853),ABS(Q853-AC853),ABS(R853-AD853),ABS(S853-AE853),ABS(T853-AF853))</f>
        <v/>
      </c>
      <c r="AI853" s="14" t="inlineStr"/>
    </row>
    <row r="854">
      <c r="A854" s="65" t="inlineStr">
        <is>
          <t>- Nav light right (green)</t>
        </is>
      </c>
      <c r="B854" s="52" t="inlineStr">
        <is>
          <t>HEL-62</t>
        </is>
      </c>
      <c r="C854" s="59" t="inlineStr">
        <is>
          <t>Sphere</t>
        </is>
      </c>
      <c r="D854" s="52" t="inlineStr">
        <is>
          <t>HEL-01</t>
        </is>
      </c>
      <c r="E854" s="52" t="n">
        <v>2</v>
      </c>
      <c r="F854" s="54">
        <f>L854</f>
        <v/>
      </c>
      <c r="G854" s="54">
        <f>P854</f>
        <v/>
      </c>
      <c r="H854" s="54">
        <f>T854</f>
        <v/>
      </c>
      <c r="I854" s="81" t="n">
        <v>-0.0898856223</v>
      </c>
      <c r="J854" s="81" t="n">
        <v>0</v>
      </c>
      <c r="K854" s="81" t="n">
        <v>-0.107333943</v>
      </c>
      <c r="L854" s="81" t="n">
        <v>20.3020763</v>
      </c>
      <c r="M854" s="81" t="n">
        <v>0</v>
      </c>
      <c r="N854" s="81" t="n">
        <v>0.140000001</v>
      </c>
      <c r="O854" s="81" t="n">
        <v>0</v>
      </c>
      <c r="P854" s="81" t="n">
        <v>0.719999969</v>
      </c>
      <c r="Q854" s="81" t="n">
        <v>0.107333943</v>
      </c>
      <c r="R854" s="81" t="n">
        <v>0</v>
      </c>
      <c r="S854" s="81" t="n">
        <v>-0.0898856223</v>
      </c>
      <c r="T854" s="81" t="n">
        <v>16.1408749</v>
      </c>
      <c r="U854" s="80">
        <f>U793*'4 Transform Matrices'!Y855+V793*'4 Transform Matrices'!AC855+W793*'4 Transform Matrices'!AG855</f>
        <v/>
      </c>
      <c r="V854" s="80">
        <f>U793*'4 Transform Matrices'!Z855+V793*'4 Transform Matrices'!AD855+W793*'4 Transform Matrices'!AH855</f>
        <v/>
      </c>
      <c r="W854" s="80">
        <f>U793*'4 Transform Matrices'!AA855+V793*'4 Transform Matrices'!AE855+W793*'4 Transform Matrices'!AI855</f>
        <v/>
      </c>
      <c r="X854" s="80">
        <f>U793*'4 Transform Matrices'!AB855+V793*'4 Transform Matrices'!AF855+W793*'4 Transform Matrices'!AJ855+X793</f>
        <v/>
      </c>
      <c r="Y854" s="80">
        <f>Y793*'4 Transform Matrices'!Y855+Z793*'4 Transform Matrices'!AC855+AA793*'4 Transform Matrices'!AG855</f>
        <v/>
      </c>
      <c r="Z854" s="80">
        <f>Y793*'4 Transform Matrices'!Z855+Z793*'4 Transform Matrices'!AD855+AA793*'4 Transform Matrices'!AH855</f>
        <v/>
      </c>
      <c r="AA854" s="80">
        <f>Y793*'4 Transform Matrices'!AA855+Z793*'4 Transform Matrices'!AE855+AA793*'4 Transform Matrices'!AI855</f>
        <v/>
      </c>
      <c r="AB854" s="80">
        <f>Y793*'4 Transform Matrices'!AB855+Z793*'4 Transform Matrices'!AF855+AA793*'4 Transform Matrices'!AJ855+AB793</f>
        <v/>
      </c>
      <c r="AC854" s="80">
        <f>AC793*'4 Transform Matrices'!Y855+AD793*'4 Transform Matrices'!AC855+AE793*'4 Transform Matrices'!AG855</f>
        <v/>
      </c>
      <c r="AD854" s="80">
        <f>AC793*'4 Transform Matrices'!Z855+AD793*'4 Transform Matrices'!AD855+AE793*'4 Transform Matrices'!AH855</f>
        <v/>
      </c>
      <c r="AE854" s="80">
        <f>AC793*'4 Transform Matrices'!AA855+AD793*'4 Transform Matrices'!AE855+AE793*'4 Transform Matrices'!AI855</f>
        <v/>
      </c>
      <c r="AF854" s="80">
        <f>AC793*'4 Transform Matrices'!AB855+AD793*'4 Transform Matrices'!AF855+AE793*'4 Transform Matrices'!AJ855+AF793</f>
        <v/>
      </c>
      <c r="AG854" s="82">
        <f>MAX(ABS(I854-U854),ABS(J854-V854),ABS(K854-W854),ABS(L854-X854),ABS(M854-Y854),ABS(N854-Z854),ABS(O854-AA854),ABS(P854-AB854),ABS(Q854-AC854),ABS(R854-AD854),ABS(S854-AE854),ABS(T854-AF854))</f>
        <v/>
      </c>
      <c r="AI854" s="14" t="inlineStr"/>
    </row>
    <row r="855">
      <c r="A855" s="65" t="inlineStr">
        <is>
          <t>- Nav light tail (white)</t>
        </is>
      </c>
      <c r="B855" s="52" t="inlineStr">
        <is>
          <t>HEL-63</t>
        </is>
      </c>
      <c r="C855" s="59" t="inlineStr">
        <is>
          <t>Sphere</t>
        </is>
      </c>
      <c r="D855" s="52" t="inlineStr">
        <is>
          <t>HEL-01</t>
        </is>
      </c>
      <c r="E855" s="52" t="n">
        <v>2</v>
      </c>
      <c r="F855" s="54">
        <f>L855</f>
        <v/>
      </c>
      <c r="G855" s="54">
        <f>P855</f>
        <v/>
      </c>
      <c r="H855" s="54">
        <f>T855</f>
        <v/>
      </c>
      <c r="I855" s="81" t="n">
        <v>-0.0770448148</v>
      </c>
      <c r="J855" s="81" t="n">
        <v>0</v>
      </c>
      <c r="K855" s="81" t="n">
        <v>-0.0920005217</v>
      </c>
      <c r="L855" s="81" t="n">
        <v>24.5320225</v>
      </c>
      <c r="M855" s="81" t="n">
        <v>0</v>
      </c>
      <c r="N855" s="81" t="n">
        <v>0.119999997</v>
      </c>
      <c r="O855" s="81" t="n">
        <v>0</v>
      </c>
      <c r="P855" s="81" t="n">
        <v>1.76999998</v>
      </c>
      <c r="Q855" s="81" t="n">
        <v>0.0920005217</v>
      </c>
      <c r="R855" s="81" t="n">
        <v>0</v>
      </c>
      <c r="S855" s="81" t="n">
        <v>-0.0770448148</v>
      </c>
      <c r="T855" s="81" t="n">
        <v>20.5440617</v>
      </c>
      <c r="U855" s="80">
        <f>U793*'4 Transform Matrices'!Y856+V793*'4 Transform Matrices'!AC856+W793*'4 Transform Matrices'!AG856</f>
        <v/>
      </c>
      <c r="V855" s="80">
        <f>U793*'4 Transform Matrices'!Z856+V793*'4 Transform Matrices'!AD856+W793*'4 Transform Matrices'!AH856</f>
        <v/>
      </c>
      <c r="W855" s="80">
        <f>U793*'4 Transform Matrices'!AA856+V793*'4 Transform Matrices'!AE856+W793*'4 Transform Matrices'!AI856</f>
        <v/>
      </c>
      <c r="X855" s="80">
        <f>U793*'4 Transform Matrices'!AB856+V793*'4 Transform Matrices'!AF856+W793*'4 Transform Matrices'!AJ856+X793</f>
        <v/>
      </c>
      <c r="Y855" s="80">
        <f>Y793*'4 Transform Matrices'!Y856+Z793*'4 Transform Matrices'!AC856+AA793*'4 Transform Matrices'!AG856</f>
        <v/>
      </c>
      <c r="Z855" s="80">
        <f>Y793*'4 Transform Matrices'!Z856+Z793*'4 Transform Matrices'!AD856+AA793*'4 Transform Matrices'!AH856</f>
        <v/>
      </c>
      <c r="AA855" s="80">
        <f>Y793*'4 Transform Matrices'!AA856+Z793*'4 Transform Matrices'!AE856+AA793*'4 Transform Matrices'!AI856</f>
        <v/>
      </c>
      <c r="AB855" s="80">
        <f>Y793*'4 Transform Matrices'!AB856+Z793*'4 Transform Matrices'!AF856+AA793*'4 Transform Matrices'!AJ856+AB793</f>
        <v/>
      </c>
      <c r="AC855" s="80">
        <f>AC793*'4 Transform Matrices'!Y856+AD793*'4 Transform Matrices'!AC856+AE793*'4 Transform Matrices'!AG856</f>
        <v/>
      </c>
      <c r="AD855" s="80">
        <f>AC793*'4 Transform Matrices'!Z856+AD793*'4 Transform Matrices'!AD856+AE793*'4 Transform Matrices'!AH856</f>
        <v/>
      </c>
      <c r="AE855" s="80">
        <f>AC793*'4 Transform Matrices'!AA856+AD793*'4 Transform Matrices'!AE856+AE793*'4 Transform Matrices'!AI856</f>
        <v/>
      </c>
      <c r="AF855" s="80">
        <f>AC793*'4 Transform Matrices'!AB856+AD793*'4 Transform Matrices'!AF856+AE793*'4 Transform Matrices'!AJ856+AF793</f>
        <v/>
      </c>
      <c r="AG855" s="82">
        <f>MAX(ABS(I855-U855),ABS(J855-V855),ABS(K855-W855),ABS(L855-X855),ABS(M855-Y855),ABS(N855-Z855),ABS(O855-AA855),ABS(P855-AB855),ABS(Q855-AC855),ABS(R855-AD855),ABS(S855-AE855),ABS(T855-AF855))</f>
        <v/>
      </c>
      <c r="AI855" s="14" t="inlineStr"/>
    </row>
    <row r="856">
      <c r="A856" s="65" t="inlineStr">
        <is>
          <t>- Anti-collision strobe</t>
        </is>
      </c>
      <c r="B856" s="52" t="inlineStr">
        <is>
          <t>HEL-64</t>
        </is>
      </c>
      <c r="C856" s="59" t="inlineStr">
        <is>
          <t>Sphere</t>
        </is>
      </c>
      <c r="D856" s="52" t="inlineStr">
        <is>
          <t>HEL-01</t>
        </is>
      </c>
      <c r="E856" s="52" t="n">
        <v>2</v>
      </c>
      <c r="F856" s="54">
        <f>L856</f>
        <v/>
      </c>
      <c r="G856" s="54">
        <f>P856</f>
        <v/>
      </c>
      <c r="H856" s="54">
        <f>T856</f>
        <v/>
      </c>
      <c r="I856" s="81" t="n">
        <v>-0.102726422</v>
      </c>
      <c r="J856" s="81" t="n">
        <v>0</v>
      </c>
      <c r="K856" s="81" t="n">
        <v>-0.122667357</v>
      </c>
      <c r="L856" s="81" t="n">
        <v>24.1333542</v>
      </c>
      <c r="M856" s="81" t="n">
        <v>0</v>
      </c>
      <c r="N856" s="81" t="n">
        <v>0.119999997</v>
      </c>
      <c r="O856" s="81" t="n">
        <v>0</v>
      </c>
      <c r="P856" s="81" t="n">
        <v>2.5999999</v>
      </c>
      <c r="Q856" s="81" t="n">
        <v>0.122667357</v>
      </c>
      <c r="R856" s="81" t="n">
        <v>0</v>
      </c>
      <c r="S856" s="81" t="n">
        <v>-0.102726422</v>
      </c>
      <c r="T856" s="81" t="n">
        <v>20.2102013</v>
      </c>
      <c r="U856" s="80">
        <f>U793*'4 Transform Matrices'!Y857+V793*'4 Transform Matrices'!AC857+W793*'4 Transform Matrices'!AG857</f>
        <v/>
      </c>
      <c r="V856" s="80">
        <f>U793*'4 Transform Matrices'!Z857+V793*'4 Transform Matrices'!AD857+W793*'4 Transform Matrices'!AH857</f>
        <v/>
      </c>
      <c r="W856" s="80">
        <f>U793*'4 Transform Matrices'!AA857+V793*'4 Transform Matrices'!AE857+W793*'4 Transform Matrices'!AI857</f>
        <v/>
      </c>
      <c r="X856" s="80">
        <f>U793*'4 Transform Matrices'!AB857+V793*'4 Transform Matrices'!AF857+W793*'4 Transform Matrices'!AJ857+X793</f>
        <v/>
      </c>
      <c r="Y856" s="80">
        <f>Y793*'4 Transform Matrices'!Y857+Z793*'4 Transform Matrices'!AC857+AA793*'4 Transform Matrices'!AG857</f>
        <v/>
      </c>
      <c r="Z856" s="80">
        <f>Y793*'4 Transform Matrices'!Z857+Z793*'4 Transform Matrices'!AD857+AA793*'4 Transform Matrices'!AH857</f>
        <v/>
      </c>
      <c r="AA856" s="80">
        <f>Y793*'4 Transform Matrices'!AA857+Z793*'4 Transform Matrices'!AE857+AA793*'4 Transform Matrices'!AI857</f>
        <v/>
      </c>
      <c r="AB856" s="80">
        <f>Y793*'4 Transform Matrices'!AB857+Z793*'4 Transform Matrices'!AF857+AA793*'4 Transform Matrices'!AJ857+AB793</f>
        <v/>
      </c>
      <c r="AC856" s="80">
        <f>AC793*'4 Transform Matrices'!Y857+AD793*'4 Transform Matrices'!AC857+AE793*'4 Transform Matrices'!AG857</f>
        <v/>
      </c>
      <c r="AD856" s="80">
        <f>AC793*'4 Transform Matrices'!Z857+AD793*'4 Transform Matrices'!AD857+AE793*'4 Transform Matrices'!AH857</f>
        <v/>
      </c>
      <c r="AE856" s="80">
        <f>AC793*'4 Transform Matrices'!AA857+AD793*'4 Transform Matrices'!AE857+AE793*'4 Transform Matrices'!AI857</f>
        <v/>
      </c>
      <c r="AF856" s="80">
        <f>AC793*'4 Transform Matrices'!AB857+AD793*'4 Transform Matrices'!AF857+AE793*'4 Transform Matrices'!AJ857+AF793</f>
        <v/>
      </c>
      <c r="AG856" s="82">
        <f>MAX(ABS(I856-U856),ABS(J856-V856),ABS(K856-W856),ABS(L856-X856),ABS(M856-Y856),ABS(N856-Z856),ABS(O856-AA856),ABS(P856-AB856),ABS(Q856-AC856),ABS(R856-AD856),ABS(S856-AE856),ABS(T856-AF856))</f>
        <v/>
      </c>
      <c r="AI856" s="14" t="inlineStr">
        <is>
          <t>Double flash every 1.2 s while powered</t>
        </is>
      </c>
    </row>
    <row r="857">
      <c r="A857" s="92" t="inlineStr">
        <is>
          <t>- Searchlight pan</t>
        </is>
      </c>
      <c r="B857" s="93" t="inlineStr">
        <is>
          <t>HEL-65</t>
        </is>
      </c>
      <c r="C857" s="93" t="inlineStr">
        <is>
          <t>Group</t>
        </is>
      </c>
      <c r="D857" s="93" t="inlineStr">
        <is>
          <t>HEL-01</t>
        </is>
      </c>
      <c r="E857" s="93" t="n">
        <v>2</v>
      </c>
      <c r="F857" s="54">
        <f>L857</f>
        <v/>
      </c>
      <c r="G857" s="54">
        <f>P857</f>
        <v/>
      </c>
      <c r="H857" s="54">
        <f>T857</f>
        <v/>
      </c>
      <c r="I857" s="81" t="n">
        <v>-0.642040133</v>
      </c>
      <c r="J857" s="81" t="n">
        <v>0</v>
      </c>
      <c r="K857" s="81" t="n">
        <v>-0.766671002</v>
      </c>
      <c r="L857" s="81" t="n">
        <v>19.6099949</v>
      </c>
      <c r="M857" s="81" t="n">
        <v>0</v>
      </c>
      <c r="N857" s="81" t="n">
        <v>1</v>
      </c>
      <c r="O857" s="81" t="n">
        <v>0</v>
      </c>
      <c r="P857" s="81" t="n">
        <v>0.24000001</v>
      </c>
      <c r="Q857" s="81" t="n">
        <v>0.766671002</v>
      </c>
      <c r="R857" s="81" t="n">
        <v>0</v>
      </c>
      <c r="S857" s="81" t="n">
        <v>-0.642040133</v>
      </c>
      <c r="T857" s="81" t="n">
        <v>16.422163</v>
      </c>
      <c r="U857" s="80">
        <f>U793*'4 Transform Matrices'!Y858+V793*'4 Transform Matrices'!AC858+W793*'4 Transform Matrices'!AG858</f>
        <v/>
      </c>
      <c r="V857" s="80">
        <f>U793*'4 Transform Matrices'!Z858+V793*'4 Transform Matrices'!AD858+W793*'4 Transform Matrices'!AH858</f>
        <v/>
      </c>
      <c r="W857" s="80">
        <f>U793*'4 Transform Matrices'!AA858+V793*'4 Transform Matrices'!AE858+W793*'4 Transform Matrices'!AI858</f>
        <v/>
      </c>
      <c r="X857" s="80">
        <f>U793*'4 Transform Matrices'!AB858+V793*'4 Transform Matrices'!AF858+W793*'4 Transform Matrices'!AJ858+X793</f>
        <v/>
      </c>
      <c r="Y857" s="80">
        <f>Y793*'4 Transform Matrices'!Y858+Z793*'4 Transform Matrices'!AC858+AA793*'4 Transform Matrices'!AG858</f>
        <v/>
      </c>
      <c r="Z857" s="80">
        <f>Y793*'4 Transform Matrices'!Z858+Z793*'4 Transform Matrices'!AD858+AA793*'4 Transform Matrices'!AH858</f>
        <v/>
      </c>
      <c r="AA857" s="80">
        <f>Y793*'4 Transform Matrices'!AA858+Z793*'4 Transform Matrices'!AE858+AA793*'4 Transform Matrices'!AI858</f>
        <v/>
      </c>
      <c r="AB857" s="80">
        <f>Y793*'4 Transform Matrices'!AB858+Z793*'4 Transform Matrices'!AF858+AA793*'4 Transform Matrices'!AJ858+AB793</f>
        <v/>
      </c>
      <c r="AC857" s="80">
        <f>AC793*'4 Transform Matrices'!Y858+AD793*'4 Transform Matrices'!AC858+AE793*'4 Transform Matrices'!AG858</f>
        <v/>
      </c>
      <c r="AD857" s="80">
        <f>AC793*'4 Transform Matrices'!Z858+AD793*'4 Transform Matrices'!AD858+AE793*'4 Transform Matrices'!AH858</f>
        <v/>
      </c>
      <c r="AE857" s="80">
        <f>AC793*'4 Transform Matrices'!AA858+AD793*'4 Transform Matrices'!AE858+AE793*'4 Transform Matrices'!AI858</f>
        <v/>
      </c>
      <c r="AF857" s="80">
        <f>AC793*'4 Transform Matrices'!AB858+AD793*'4 Transform Matrices'!AF858+AE793*'4 Transform Matrices'!AJ858+AF793</f>
        <v/>
      </c>
      <c r="AG857" s="82">
        <f>MAX(ABS(I857-U857),ABS(J857-V857),ABS(K857-W857),ABS(L857-X857),ABS(M857-Y857),ABS(N857-Z857),ABS(O857-AA857),ABS(P857-AB857),ABS(Q857-AC857),ABS(R857-AD857),ABS(S857-AE857),ABS(T857-AF857))</f>
        <v/>
      </c>
      <c r="AI857" s="14" t="inlineStr">
        <is>
          <t>Pan from the pilot (arrow keys / mouse)</t>
        </is>
      </c>
    </row>
    <row r="858">
      <c r="A858" s="67" t="inlineStr">
        <is>
          <t>- Searchlight yoke</t>
        </is>
      </c>
      <c r="B858" s="52" t="inlineStr">
        <is>
          <t>HEL-66</t>
        </is>
      </c>
      <c r="C858" s="63" t="inlineStr">
        <is>
          <t>Cube</t>
        </is>
      </c>
      <c r="D858" s="52" t="inlineStr">
        <is>
          <t>HEL-65</t>
        </is>
      </c>
      <c r="E858" s="52" t="n">
        <v>3</v>
      </c>
      <c r="F858" s="54">
        <f>L858</f>
        <v/>
      </c>
      <c r="G858" s="54">
        <f>P858</f>
        <v/>
      </c>
      <c r="H858" s="54">
        <f>T858</f>
        <v/>
      </c>
      <c r="I858" s="81" t="n">
        <v>-0.192612052</v>
      </c>
      <c r="J858" s="81" t="n">
        <v>0</v>
      </c>
      <c r="K858" s="81" t="n">
        <v>-0.230001315</v>
      </c>
      <c r="L858" s="81" t="n">
        <v>19.6099949</v>
      </c>
      <c r="M858" s="81" t="n">
        <v>0</v>
      </c>
      <c r="N858" s="81" t="n">
        <v>0.07999999820000001</v>
      </c>
      <c r="O858" s="81" t="n">
        <v>0</v>
      </c>
      <c r="P858" s="81" t="n">
        <v>0.290000021</v>
      </c>
      <c r="Q858" s="81" t="n">
        <v>0.230001315</v>
      </c>
      <c r="R858" s="81" t="n">
        <v>0</v>
      </c>
      <c r="S858" s="81" t="n">
        <v>-0.192612052</v>
      </c>
      <c r="T858" s="81" t="n">
        <v>16.422163</v>
      </c>
      <c r="U858" s="80">
        <f>U857*'4 Transform Matrices'!Y859+V857*'4 Transform Matrices'!AC859+W857*'4 Transform Matrices'!AG859</f>
        <v/>
      </c>
      <c r="V858" s="80">
        <f>U857*'4 Transform Matrices'!Z859+V857*'4 Transform Matrices'!AD859+W857*'4 Transform Matrices'!AH859</f>
        <v/>
      </c>
      <c r="W858" s="80">
        <f>U857*'4 Transform Matrices'!AA859+V857*'4 Transform Matrices'!AE859+W857*'4 Transform Matrices'!AI859</f>
        <v/>
      </c>
      <c r="X858" s="80">
        <f>U857*'4 Transform Matrices'!AB859+V857*'4 Transform Matrices'!AF859+W857*'4 Transform Matrices'!AJ859+X857</f>
        <v/>
      </c>
      <c r="Y858" s="80">
        <f>Y857*'4 Transform Matrices'!Y859+Z857*'4 Transform Matrices'!AC859+AA857*'4 Transform Matrices'!AG859</f>
        <v/>
      </c>
      <c r="Z858" s="80">
        <f>Y857*'4 Transform Matrices'!Z859+Z857*'4 Transform Matrices'!AD859+AA857*'4 Transform Matrices'!AH859</f>
        <v/>
      </c>
      <c r="AA858" s="80">
        <f>Y857*'4 Transform Matrices'!AA859+Z857*'4 Transform Matrices'!AE859+AA857*'4 Transform Matrices'!AI859</f>
        <v/>
      </c>
      <c r="AB858" s="80">
        <f>Y857*'4 Transform Matrices'!AB859+Z857*'4 Transform Matrices'!AF859+AA857*'4 Transform Matrices'!AJ859+AB857</f>
        <v/>
      </c>
      <c r="AC858" s="80">
        <f>AC857*'4 Transform Matrices'!Y859+AD857*'4 Transform Matrices'!AC859+AE857*'4 Transform Matrices'!AG859</f>
        <v/>
      </c>
      <c r="AD858" s="80">
        <f>AC857*'4 Transform Matrices'!Z859+AD857*'4 Transform Matrices'!AD859+AE857*'4 Transform Matrices'!AH859</f>
        <v/>
      </c>
      <c r="AE858" s="80">
        <f>AC857*'4 Transform Matrices'!AA859+AD857*'4 Transform Matrices'!AE859+AE857*'4 Transform Matrices'!AI859</f>
        <v/>
      </c>
      <c r="AF858" s="80">
        <f>AC857*'4 Transform Matrices'!AB859+AD857*'4 Transform Matrices'!AF859+AE857*'4 Transform Matrices'!AJ859+AF857</f>
        <v/>
      </c>
      <c r="AG858" s="82">
        <f>MAX(ABS(I858-U858),ABS(J858-V858),ABS(K858-W858),ABS(L858-X858),ABS(M858-Y858),ABS(N858-Z858),ABS(O858-AA858),ABS(P858-AB858),ABS(Q858-AC858),ABS(R858-AD858),ABS(S858-AE858),ABS(T858-AF858))</f>
        <v/>
      </c>
      <c r="AI858" s="14" t="inlineStr"/>
    </row>
    <row r="859">
      <c r="A859" s="99" t="inlineStr">
        <is>
          <t>- Searchlight tilt</t>
        </is>
      </c>
      <c r="B859" s="93" t="inlineStr">
        <is>
          <t>HEL-67</t>
        </is>
      </c>
      <c r="C859" s="93" t="inlineStr">
        <is>
          <t>Group</t>
        </is>
      </c>
      <c r="D859" s="93" t="inlineStr">
        <is>
          <t>HEL-65</t>
        </is>
      </c>
      <c r="E859" s="93" t="n">
        <v>3</v>
      </c>
      <c r="F859" s="54">
        <f>L859</f>
        <v/>
      </c>
      <c r="G859" s="54">
        <f>P859</f>
        <v/>
      </c>
      <c r="H859" s="54">
        <f>T859</f>
        <v/>
      </c>
      <c r="I859" s="81" t="n">
        <v>-0.642040133</v>
      </c>
      <c r="J859" s="81" t="n">
        <v>-0.628020108</v>
      </c>
      <c r="K859" s="81" t="n">
        <v>-0.439744443</v>
      </c>
      <c r="L859" s="81" t="n">
        <v>19.6099949</v>
      </c>
      <c r="M859" s="81" t="n">
        <v>0</v>
      </c>
      <c r="N859" s="81" t="n">
        <v>0.57357645</v>
      </c>
      <c r="O859" s="81" t="n">
        <v>-0.819152057</v>
      </c>
      <c r="P859" s="81" t="n">
        <v>0.120000012</v>
      </c>
      <c r="Q859" s="81" t="n">
        <v>0.766671002</v>
      </c>
      <c r="R859" s="81" t="n">
        <v>-0.525928497</v>
      </c>
      <c r="S859" s="81" t="n">
        <v>-0.368259102</v>
      </c>
      <c r="T859" s="81" t="n">
        <v>16.422163</v>
      </c>
      <c r="U859" s="80">
        <f>U857*'4 Transform Matrices'!Y860+V857*'4 Transform Matrices'!AC860+W857*'4 Transform Matrices'!AG860</f>
        <v/>
      </c>
      <c r="V859" s="80">
        <f>U857*'4 Transform Matrices'!Z860+V857*'4 Transform Matrices'!AD860+W857*'4 Transform Matrices'!AH860</f>
        <v/>
      </c>
      <c r="W859" s="80">
        <f>U857*'4 Transform Matrices'!AA860+V857*'4 Transform Matrices'!AE860+W857*'4 Transform Matrices'!AI860</f>
        <v/>
      </c>
      <c r="X859" s="80">
        <f>U857*'4 Transform Matrices'!AB860+V857*'4 Transform Matrices'!AF860+W857*'4 Transform Matrices'!AJ860+X857</f>
        <v/>
      </c>
      <c r="Y859" s="80">
        <f>Y857*'4 Transform Matrices'!Y860+Z857*'4 Transform Matrices'!AC860+AA857*'4 Transform Matrices'!AG860</f>
        <v/>
      </c>
      <c r="Z859" s="80">
        <f>Y857*'4 Transform Matrices'!Z860+Z857*'4 Transform Matrices'!AD860+AA857*'4 Transform Matrices'!AH860</f>
        <v/>
      </c>
      <c r="AA859" s="80">
        <f>Y857*'4 Transform Matrices'!AA860+Z857*'4 Transform Matrices'!AE860+AA857*'4 Transform Matrices'!AI860</f>
        <v/>
      </c>
      <c r="AB859" s="80">
        <f>Y857*'4 Transform Matrices'!AB860+Z857*'4 Transform Matrices'!AF860+AA857*'4 Transform Matrices'!AJ860+AB857</f>
        <v/>
      </c>
      <c r="AC859" s="80">
        <f>AC857*'4 Transform Matrices'!Y860+AD857*'4 Transform Matrices'!AC860+AE857*'4 Transform Matrices'!AG860</f>
        <v/>
      </c>
      <c r="AD859" s="80">
        <f>AC857*'4 Transform Matrices'!Z860+AD857*'4 Transform Matrices'!AD860+AE857*'4 Transform Matrices'!AH860</f>
        <v/>
      </c>
      <c r="AE859" s="80">
        <f>AC857*'4 Transform Matrices'!AA860+AD857*'4 Transform Matrices'!AE860+AE857*'4 Transform Matrices'!AI860</f>
        <v/>
      </c>
      <c r="AF859" s="80">
        <f>AC857*'4 Transform Matrices'!AB860+AD857*'4 Transform Matrices'!AF860+AE857*'4 Transform Matrices'!AJ860+AF857</f>
        <v/>
      </c>
      <c r="AG859" s="82">
        <f>MAX(ABS(I859-U859),ABS(J859-V859),ABS(K859-W859),ABS(L859-X859),ABS(M859-Y859),ABS(N859-Z859),ABS(O859-AA859),ABS(P859-AB859),ABS(Q859-AC859),ABS(R859-AD859),ABS(S859-AE859),ABS(T859-AF859))</f>
        <v/>
      </c>
      <c r="AI859" s="14" t="inlineStr">
        <is>
          <t>Tilt from the pilot</t>
        </is>
      </c>
    </row>
    <row r="860">
      <c r="A860" s="69" t="inlineStr">
        <is>
          <t>- Searchlight housing</t>
        </is>
      </c>
      <c r="B860" s="52" t="inlineStr">
        <is>
          <t>HEL-68</t>
        </is>
      </c>
      <c r="C860" s="58" t="inlineStr">
        <is>
          <t>Cylinder</t>
        </is>
      </c>
      <c r="D860" s="52" t="inlineStr">
        <is>
          <t>HEL-67</t>
        </is>
      </c>
      <c r="E860" s="52" t="n">
        <v>4</v>
      </c>
      <c r="F860" s="54">
        <f>L860</f>
        <v/>
      </c>
      <c r="G860" s="54">
        <f>P860</f>
        <v/>
      </c>
      <c r="H860" s="54">
        <f>T860</f>
        <v/>
      </c>
      <c r="I860" s="81" t="n">
        <v>-0.166930422</v>
      </c>
      <c r="J860" s="81" t="n">
        <v>-0.163285226</v>
      </c>
      <c r="K860" s="81" t="n">
        <v>-0.131923333</v>
      </c>
      <c r="L860" s="81" t="n">
        <v>19.6099949</v>
      </c>
      <c r="M860" s="81" t="n">
        <v>0</v>
      </c>
      <c r="N860" s="81" t="n">
        <v>0.149129868</v>
      </c>
      <c r="O860" s="81" t="n">
        <v>-0.245745629</v>
      </c>
      <c r="P860" s="81" t="n">
        <v>0.120000012</v>
      </c>
      <c r="Q860" s="81" t="n">
        <v>0.199334458</v>
      </c>
      <c r="R860" s="81" t="n">
        <v>-0.1367414</v>
      </c>
      <c r="S860" s="81" t="n">
        <v>-0.110477738</v>
      </c>
      <c r="T860" s="81" t="n">
        <v>16.422163</v>
      </c>
      <c r="U860" s="80">
        <f>U859*'4 Transform Matrices'!Y861+V859*'4 Transform Matrices'!AC861+W859*'4 Transform Matrices'!AG861</f>
        <v/>
      </c>
      <c r="V860" s="80">
        <f>U859*'4 Transform Matrices'!Z861+V859*'4 Transform Matrices'!AD861+W859*'4 Transform Matrices'!AH861</f>
        <v/>
      </c>
      <c r="W860" s="80">
        <f>U859*'4 Transform Matrices'!AA861+V859*'4 Transform Matrices'!AE861+W859*'4 Transform Matrices'!AI861</f>
        <v/>
      </c>
      <c r="X860" s="80">
        <f>U859*'4 Transform Matrices'!AB861+V859*'4 Transform Matrices'!AF861+W859*'4 Transform Matrices'!AJ861+X859</f>
        <v/>
      </c>
      <c r="Y860" s="80">
        <f>Y859*'4 Transform Matrices'!Y861+Z859*'4 Transform Matrices'!AC861+AA859*'4 Transform Matrices'!AG861</f>
        <v/>
      </c>
      <c r="Z860" s="80">
        <f>Y859*'4 Transform Matrices'!Z861+Z859*'4 Transform Matrices'!AD861+AA859*'4 Transform Matrices'!AH861</f>
        <v/>
      </c>
      <c r="AA860" s="80">
        <f>Y859*'4 Transform Matrices'!AA861+Z859*'4 Transform Matrices'!AE861+AA859*'4 Transform Matrices'!AI861</f>
        <v/>
      </c>
      <c r="AB860" s="80">
        <f>Y859*'4 Transform Matrices'!AB861+Z859*'4 Transform Matrices'!AF861+AA859*'4 Transform Matrices'!AJ861+AB859</f>
        <v/>
      </c>
      <c r="AC860" s="80">
        <f>AC859*'4 Transform Matrices'!Y861+AD859*'4 Transform Matrices'!AC861+AE859*'4 Transform Matrices'!AG861</f>
        <v/>
      </c>
      <c r="AD860" s="80">
        <f>AC859*'4 Transform Matrices'!Z861+AD859*'4 Transform Matrices'!AD861+AE859*'4 Transform Matrices'!AH861</f>
        <v/>
      </c>
      <c r="AE860" s="80">
        <f>AC859*'4 Transform Matrices'!AA861+AD859*'4 Transform Matrices'!AE861+AE859*'4 Transform Matrices'!AI861</f>
        <v/>
      </c>
      <c r="AF860" s="80">
        <f>AC859*'4 Transform Matrices'!AB861+AD859*'4 Transform Matrices'!AF861+AE859*'4 Transform Matrices'!AJ861+AF859</f>
        <v/>
      </c>
      <c r="AG860" s="82">
        <f>MAX(ABS(I860-U860),ABS(J860-V860),ABS(K860-W860),ABS(L860-X860),ABS(M860-Y860),ABS(N860-Z860),ABS(O860-AA860),ABS(P860-AB860),ABS(Q860-AC860),ABS(R860-AD860),ABS(S860-AE860),ABS(T860-AF860))</f>
        <v/>
      </c>
      <c r="AI860" s="14" t="inlineStr"/>
    </row>
    <row r="861">
      <c r="A861" s="69" t="inlineStr">
        <is>
          <t>- Searchlight lens</t>
        </is>
      </c>
      <c r="B861" s="52" t="inlineStr">
        <is>
          <t>HEL-69</t>
        </is>
      </c>
      <c r="C861" s="59" t="inlineStr">
        <is>
          <t>Sphere</t>
        </is>
      </c>
      <c r="D861" s="52" t="inlineStr">
        <is>
          <t>HEL-67</t>
        </is>
      </c>
      <c r="E861" s="52" t="n">
        <v>4</v>
      </c>
      <c r="F861" s="54">
        <f>L861</f>
        <v/>
      </c>
      <c r="G861" s="54">
        <f>P861</f>
        <v/>
      </c>
      <c r="H861" s="54">
        <f>T861</f>
        <v/>
      </c>
      <c r="I861" s="81" t="n">
        <v>-0.141248822</v>
      </c>
      <c r="J861" s="81" t="n">
        <v>-0.138164416</v>
      </c>
      <c r="K861" s="81" t="n">
        <v>-0.0175897777</v>
      </c>
      <c r="L861" s="81" t="n">
        <v>19.5396366</v>
      </c>
      <c r="M861" s="81" t="n">
        <v>0</v>
      </c>
      <c r="N861" s="81" t="n">
        <v>0.126186818</v>
      </c>
      <c r="O861" s="81" t="n">
        <v>-0.0327660814</v>
      </c>
      <c r="P861" s="81" t="n">
        <v>-0.0110643134</v>
      </c>
      <c r="Q861" s="81" t="n">
        <v>0.168667614</v>
      </c>
      <c r="R861" s="81" t="n">
        <v>-0.115704268</v>
      </c>
      <c r="S861" s="81" t="n">
        <v>-0.0147303641</v>
      </c>
      <c r="T861" s="81" t="n">
        <v>16.3632412</v>
      </c>
      <c r="U861" s="80">
        <f>U859*'4 Transform Matrices'!Y862+V859*'4 Transform Matrices'!AC862+W859*'4 Transform Matrices'!AG862</f>
        <v/>
      </c>
      <c r="V861" s="80">
        <f>U859*'4 Transform Matrices'!Z862+V859*'4 Transform Matrices'!AD862+W859*'4 Transform Matrices'!AH862</f>
        <v/>
      </c>
      <c r="W861" s="80">
        <f>U859*'4 Transform Matrices'!AA862+V859*'4 Transform Matrices'!AE862+W859*'4 Transform Matrices'!AI862</f>
        <v/>
      </c>
      <c r="X861" s="80">
        <f>U859*'4 Transform Matrices'!AB862+V859*'4 Transform Matrices'!AF862+W859*'4 Transform Matrices'!AJ862+X859</f>
        <v/>
      </c>
      <c r="Y861" s="80">
        <f>Y859*'4 Transform Matrices'!Y862+Z859*'4 Transform Matrices'!AC862+AA859*'4 Transform Matrices'!AG862</f>
        <v/>
      </c>
      <c r="Z861" s="80">
        <f>Y859*'4 Transform Matrices'!Z862+Z859*'4 Transform Matrices'!AD862+AA859*'4 Transform Matrices'!AH862</f>
        <v/>
      </c>
      <c r="AA861" s="80">
        <f>Y859*'4 Transform Matrices'!AA862+Z859*'4 Transform Matrices'!AE862+AA859*'4 Transform Matrices'!AI862</f>
        <v/>
      </c>
      <c r="AB861" s="80">
        <f>Y859*'4 Transform Matrices'!AB862+Z859*'4 Transform Matrices'!AF862+AA859*'4 Transform Matrices'!AJ862+AB859</f>
        <v/>
      </c>
      <c r="AC861" s="80">
        <f>AC859*'4 Transform Matrices'!Y862+AD859*'4 Transform Matrices'!AC862+AE859*'4 Transform Matrices'!AG862</f>
        <v/>
      </c>
      <c r="AD861" s="80">
        <f>AC859*'4 Transform Matrices'!Z862+AD859*'4 Transform Matrices'!AD862+AE859*'4 Transform Matrices'!AH862</f>
        <v/>
      </c>
      <c r="AE861" s="80">
        <f>AC859*'4 Transform Matrices'!AA862+AD859*'4 Transform Matrices'!AE862+AE859*'4 Transform Matrices'!AI862</f>
        <v/>
      </c>
      <c r="AF861" s="80">
        <f>AC859*'4 Transform Matrices'!AB862+AD859*'4 Transform Matrices'!AF862+AE859*'4 Transform Matrices'!AJ862+AF859</f>
        <v/>
      </c>
      <c r="AG861" s="82">
        <f>MAX(ABS(I861-U861),ABS(J861-V861),ABS(K861-W861),ABS(L861-X861),ABS(M861-Y861),ABS(N861-Z861),ABS(O861-AA861),ABS(P861-AB861),ABS(Q861-AC861),ABS(R861-AD861),ABS(S861-AE861),ABS(T861-AF861))</f>
        <v/>
      </c>
      <c r="AI861" s="14" t="inlineStr"/>
    </row>
    <row r="862">
      <c r="A862" s="69" t="inlineStr">
        <is>
          <t>- Searchlight cone</t>
        </is>
      </c>
      <c r="B862" s="52" t="inlineStr">
        <is>
          <t>HEL-70</t>
        </is>
      </c>
      <c r="C862" s="64" t="inlineStr">
        <is>
          <t>Cylinder (frustum)</t>
        </is>
      </c>
      <c r="D862" s="52" t="inlineStr">
        <is>
          <t>HEL-67</t>
        </is>
      </c>
      <c r="E862" s="52" t="n">
        <v>4</v>
      </c>
      <c r="F862" s="54">
        <f>L862</f>
        <v/>
      </c>
      <c r="G862" s="54">
        <f>P862</f>
        <v/>
      </c>
      <c r="H862" s="54">
        <f>T862</f>
        <v/>
      </c>
      <c r="I862" s="81" t="n">
        <v>-0.000642040162</v>
      </c>
      <c r="J862" s="81" t="n">
        <v>-0.000628020149</v>
      </c>
      <c r="K862" s="81" t="n">
        <v>-0.000439744472</v>
      </c>
      <c r="L862" s="81" t="n">
        <v>19.5220451</v>
      </c>
      <c r="M862" s="81" t="n">
        <v>0</v>
      </c>
      <c r="N862" s="81" t="n">
        <v>0.000573576486</v>
      </c>
      <c r="O862" s="81" t="n">
        <v>-0.000819152105</v>
      </c>
      <c r="P862" s="81" t="n">
        <v>-0.0438304022</v>
      </c>
      <c r="Q862" s="81" t="n">
        <v>0.00076667103</v>
      </c>
      <c r="R862" s="81" t="n">
        <v>-0.00052592851</v>
      </c>
      <c r="S862" s="81" t="n">
        <v>-0.00036825912</v>
      </c>
      <c r="T862" s="81" t="n">
        <v>16.3485107</v>
      </c>
      <c r="U862" s="80">
        <f>U859*'4 Transform Matrices'!Y863+V859*'4 Transform Matrices'!AC863+W859*'4 Transform Matrices'!AG863</f>
        <v/>
      </c>
      <c r="V862" s="80">
        <f>U859*'4 Transform Matrices'!Z863+V859*'4 Transform Matrices'!AD863+W859*'4 Transform Matrices'!AH863</f>
        <v/>
      </c>
      <c r="W862" s="80">
        <f>U859*'4 Transform Matrices'!AA863+V859*'4 Transform Matrices'!AE863+W859*'4 Transform Matrices'!AI863</f>
        <v/>
      </c>
      <c r="X862" s="80">
        <f>U859*'4 Transform Matrices'!AB863+V859*'4 Transform Matrices'!AF863+W859*'4 Transform Matrices'!AJ863+X859</f>
        <v/>
      </c>
      <c r="Y862" s="80">
        <f>Y859*'4 Transform Matrices'!Y863+Z859*'4 Transform Matrices'!AC863+AA859*'4 Transform Matrices'!AG863</f>
        <v/>
      </c>
      <c r="Z862" s="80">
        <f>Y859*'4 Transform Matrices'!Z863+Z859*'4 Transform Matrices'!AD863+AA859*'4 Transform Matrices'!AH863</f>
        <v/>
      </c>
      <c r="AA862" s="80">
        <f>Y859*'4 Transform Matrices'!AA863+Z859*'4 Transform Matrices'!AE863+AA859*'4 Transform Matrices'!AI863</f>
        <v/>
      </c>
      <c r="AB862" s="80">
        <f>Y859*'4 Transform Matrices'!AB863+Z859*'4 Transform Matrices'!AF863+AA859*'4 Transform Matrices'!AJ863+AB859</f>
        <v/>
      </c>
      <c r="AC862" s="80">
        <f>AC859*'4 Transform Matrices'!Y863+AD859*'4 Transform Matrices'!AC863+AE859*'4 Transform Matrices'!AG863</f>
        <v/>
      </c>
      <c r="AD862" s="80">
        <f>AC859*'4 Transform Matrices'!Z863+AD859*'4 Transform Matrices'!AD863+AE859*'4 Transform Matrices'!AH863</f>
        <v/>
      </c>
      <c r="AE862" s="80">
        <f>AC859*'4 Transform Matrices'!AA863+AD859*'4 Transform Matrices'!AE863+AE859*'4 Transform Matrices'!AI863</f>
        <v/>
      </c>
      <c r="AF862" s="80">
        <f>AC859*'4 Transform Matrices'!AB863+AD859*'4 Transform Matrices'!AF863+AE859*'4 Transform Matrices'!AJ863+AF859</f>
        <v/>
      </c>
      <c r="AG862" s="82">
        <f>MAX(ABS(I862-U862),ABS(J862-V862),ABS(K862-W862),ABS(L862-X862),ABS(M862-Y862),ABS(N862-Z862),ABS(O862-AA862),ABS(P862-AB862),ABS(Q862-AC862),ABS(R862-AD862),ABS(S862-AE862),ABS(T862-AF862))</f>
        <v/>
      </c>
      <c r="AI862" s="14" t="inlineStr">
        <is>
          <t>Length follows distance to the ground; hidden when the light is off</t>
        </is>
      </c>
    </row>
    <row r="863">
      <c r="A863" s="65" t="inlineStr">
        <is>
          <t>- Swashplate</t>
        </is>
      </c>
      <c r="B863" s="52" t="inlineStr">
        <is>
          <t>HEL-71</t>
        </is>
      </c>
      <c r="C863" s="58" t="inlineStr">
        <is>
          <t>Cylinder</t>
        </is>
      </c>
      <c r="D863" s="52" t="inlineStr">
        <is>
          <t>HEL-01</t>
        </is>
      </c>
      <c r="E863" s="52" t="n">
        <v>2</v>
      </c>
      <c r="F863" s="54">
        <f>L863</f>
        <v/>
      </c>
      <c r="G863" s="54">
        <f>P863</f>
        <v/>
      </c>
      <c r="H863" s="54">
        <f>T863</f>
        <v/>
      </c>
      <c r="I863" s="81" t="n">
        <v>-0.321020067</v>
      </c>
      <c r="J863" s="81" t="n">
        <v>-0.383335501</v>
      </c>
      <c r="K863" s="81" t="n">
        <v>2.68098033e-09</v>
      </c>
      <c r="L863" s="81" t="n">
        <v>20.2999992</v>
      </c>
      <c r="M863" s="81" t="n">
        <v>0</v>
      </c>
      <c r="N863" s="81" t="n">
        <v>-2.18556941e-08</v>
      </c>
      <c r="O863" s="81" t="n">
        <v>-0.07999999820000001</v>
      </c>
      <c r="P863" s="81" t="n">
        <v>2.24000001</v>
      </c>
      <c r="Q863" s="81" t="n">
        <v>0.383335501</v>
      </c>
      <c r="R863" s="81" t="n">
        <v>-0.321020067</v>
      </c>
      <c r="S863" s="81" t="n">
        <v>2.24515717e-09</v>
      </c>
      <c r="T863" s="81" t="n">
        <v>17</v>
      </c>
      <c r="U863" s="80">
        <f>U793*'4 Transform Matrices'!Y864+V793*'4 Transform Matrices'!AC864+W793*'4 Transform Matrices'!AG864</f>
        <v/>
      </c>
      <c r="V863" s="80">
        <f>U793*'4 Transform Matrices'!Z864+V793*'4 Transform Matrices'!AD864+W793*'4 Transform Matrices'!AH864</f>
        <v/>
      </c>
      <c r="W863" s="80">
        <f>U793*'4 Transform Matrices'!AA864+V793*'4 Transform Matrices'!AE864+W793*'4 Transform Matrices'!AI864</f>
        <v/>
      </c>
      <c r="X863" s="80">
        <f>U793*'4 Transform Matrices'!AB864+V793*'4 Transform Matrices'!AF864+W793*'4 Transform Matrices'!AJ864+X793</f>
        <v/>
      </c>
      <c r="Y863" s="80">
        <f>Y793*'4 Transform Matrices'!Y864+Z793*'4 Transform Matrices'!AC864+AA793*'4 Transform Matrices'!AG864</f>
        <v/>
      </c>
      <c r="Z863" s="80">
        <f>Y793*'4 Transform Matrices'!Z864+Z793*'4 Transform Matrices'!AD864+AA793*'4 Transform Matrices'!AH864</f>
        <v/>
      </c>
      <c r="AA863" s="80">
        <f>Y793*'4 Transform Matrices'!AA864+Z793*'4 Transform Matrices'!AE864+AA793*'4 Transform Matrices'!AI864</f>
        <v/>
      </c>
      <c r="AB863" s="80">
        <f>Y793*'4 Transform Matrices'!AB864+Z793*'4 Transform Matrices'!AF864+AA793*'4 Transform Matrices'!AJ864+AB793</f>
        <v/>
      </c>
      <c r="AC863" s="80">
        <f>AC793*'4 Transform Matrices'!Y864+AD793*'4 Transform Matrices'!AC864+AE793*'4 Transform Matrices'!AG864</f>
        <v/>
      </c>
      <c r="AD863" s="80">
        <f>AC793*'4 Transform Matrices'!Z864+AD793*'4 Transform Matrices'!AD864+AE793*'4 Transform Matrices'!AH864</f>
        <v/>
      </c>
      <c r="AE863" s="80">
        <f>AC793*'4 Transform Matrices'!AA864+AD793*'4 Transform Matrices'!AE864+AE793*'4 Transform Matrices'!AI864</f>
        <v/>
      </c>
      <c r="AF863" s="80">
        <f>AC793*'4 Transform Matrices'!AB864+AD793*'4 Transform Matrices'!AF864+AE793*'4 Transform Matrices'!AJ864+AF793</f>
        <v/>
      </c>
      <c r="AG863" s="82">
        <f>MAX(ABS(I863-U863),ABS(J863-V863),ABS(K863-W863),ABS(L863-X863),ABS(M863-Y863),ABS(N863-Z863),ABS(O863-AA863),ABS(P863-AB863),ABS(Q863-AC863),ABS(R863-AD863),ABS(S863-AE863),ABS(T863-AF863))</f>
        <v/>
      </c>
      <c r="AI863" s="14" t="inlineStr"/>
    </row>
    <row r="864">
      <c r="A864" s="65" t="inlineStr">
        <is>
          <t>- Pitch link</t>
        </is>
      </c>
      <c r="B864" s="52" t="inlineStr">
        <is>
          <t>HEL-72</t>
        </is>
      </c>
      <c r="C864" s="58" t="inlineStr">
        <is>
          <t>Cylinder</t>
        </is>
      </c>
      <c r="D864" s="52" t="inlineStr">
        <is>
          <t>HEL-01</t>
        </is>
      </c>
      <c r="E864" s="52" t="n">
        <v>2</v>
      </c>
      <c r="F864" s="54">
        <f>L864</f>
        <v/>
      </c>
      <c r="G864" s="54">
        <f>P864</f>
        <v/>
      </c>
      <c r="H864" s="54">
        <f>T864</f>
        <v/>
      </c>
      <c r="I864" s="81" t="n">
        <v>-0.0102331042</v>
      </c>
      <c r="J864" s="81" t="n">
        <v>0.0278170705</v>
      </c>
      <c r="K864" s="81" t="n">
        <v>-0.0752020702</v>
      </c>
      <c r="L864" s="81" t="n">
        <v>20.0555916</v>
      </c>
      <c r="M864" s="81" t="n">
        <v>0</v>
      </c>
      <c r="N864" s="81" t="n">
        <v>0.00493197003</v>
      </c>
      <c r="O864" s="81" t="n">
        <v>0.480000019</v>
      </c>
      <c r="P864" s="81" t="n">
        <v>2.48000002</v>
      </c>
      <c r="Q864" s="81" t="n">
        <v>0.0282007717</v>
      </c>
      <c r="R864" s="81" t="n">
        <v>0.0100938706</v>
      </c>
      <c r="S864" s="81" t="n">
        <v>-0.0272882786</v>
      </c>
      <c r="T864" s="81" t="n">
        <v>16.911314</v>
      </c>
      <c r="U864" s="80">
        <f>U793*'4 Transform Matrices'!Y865+V793*'4 Transform Matrices'!AC865+W793*'4 Transform Matrices'!AG865</f>
        <v/>
      </c>
      <c r="V864" s="80">
        <f>U793*'4 Transform Matrices'!Z865+V793*'4 Transform Matrices'!AD865+W793*'4 Transform Matrices'!AH865</f>
        <v/>
      </c>
      <c r="W864" s="80">
        <f>U793*'4 Transform Matrices'!AA865+V793*'4 Transform Matrices'!AE865+W793*'4 Transform Matrices'!AI865</f>
        <v/>
      </c>
      <c r="X864" s="80">
        <f>U793*'4 Transform Matrices'!AB865+V793*'4 Transform Matrices'!AF865+W793*'4 Transform Matrices'!AJ865+X793</f>
        <v/>
      </c>
      <c r="Y864" s="80">
        <f>Y793*'4 Transform Matrices'!Y865+Z793*'4 Transform Matrices'!AC865+AA793*'4 Transform Matrices'!AG865</f>
        <v/>
      </c>
      <c r="Z864" s="80">
        <f>Y793*'4 Transform Matrices'!Z865+Z793*'4 Transform Matrices'!AD865+AA793*'4 Transform Matrices'!AH865</f>
        <v/>
      </c>
      <c r="AA864" s="80">
        <f>Y793*'4 Transform Matrices'!AA865+Z793*'4 Transform Matrices'!AE865+AA793*'4 Transform Matrices'!AI865</f>
        <v/>
      </c>
      <c r="AB864" s="80">
        <f>Y793*'4 Transform Matrices'!AB865+Z793*'4 Transform Matrices'!AF865+AA793*'4 Transform Matrices'!AJ865+AB793</f>
        <v/>
      </c>
      <c r="AC864" s="80">
        <f>AC793*'4 Transform Matrices'!Y865+AD793*'4 Transform Matrices'!AC865+AE793*'4 Transform Matrices'!AG865</f>
        <v/>
      </c>
      <c r="AD864" s="80">
        <f>AC793*'4 Transform Matrices'!Z865+AD793*'4 Transform Matrices'!AD865+AE793*'4 Transform Matrices'!AH865</f>
        <v/>
      </c>
      <c r="AE864" s="80">
        <f>AC793*'4 Transform Matrices'!AA865+AD793*'4 Transform Matrices'!AE865+AE793*'4 Transform Matrices'!AI865</f>
        <v/>
      </c>
      <c r="AF864" s="80">
        <f>AC793*'4 Transform Matrices'!AB865+AD793*'4 Transform Matrices'!AF865+AE793*'4 Transform Matrices'!AJ865+AF793</f>
        <v/>
      </c>
      <c r="AG864" s="82">
        <f>MAX(ABS(I864-U864),ABS(J864-V864),ABS(K864-W864),ABS(L864-X864),ABS(M864-Y864),ABS(N864-Z864),ABS(O864-AA864),ABS(P864-AB864),ABS(Q864-AC864),ABS(R864-AD864),ABS(S864-AE864),ABS(T864-AF864))</f>
        <v/>
      </c>
      <c r="AI864" s="14" t="inlineStr"/>
    </row>
    <row r="865">
      <c r="A865" s="65" t="inlineStr">
        <is>
          <t>- Pitch link</t>
        </is>
      </c>
      <c r="B865" s="52" t="inlineStr">
        <is>
          <t>HEL-73</t>
        </is>
      </c>
      <c r="C865" s="58" t="inlineStr">
        <is>
          <t>Cylinder</t>
        </is>
      </c>
      <c r="D865" s="52" t="inlineStr">
        <is>
          <t>HEL-01</t>
        </is>
      </c>
      <c r="E865" s="52" t="n">
        <v>2</v>
      </c>
      <c r="F865" s="54">
        <f>L865</f>
        <v/>
      </c>
      <c r="G865" s="54">
        <f>P865</f>
        <v/>
      </c>
      <c r="H865" s="54">
        <f>T865</f>
        <v/>
      </c>
      <c r="I865" s="81" t="n">
        <v>0.023658324</v>
      </c>
      <c r="J865" s="81" t="n">
        <v>0.0181957893</v>
      </c>
      <c r="K865" s="81" t="n">
        <v>-0.0491914153</v>
      </c>
      <c r="L865" s="81" t="n">
        <v>20.1401272</v>
      </c>
      <c r="M865" s="81" t="n">
        <v>0</v>
      </c>
      <c r="N865" s="81" t="n">
        <v>0.00493197003</v>
      </c>
      <c r="O865" s="81" t="n">
        <v>0.480000019</v>
      </c>
      <c r="P865" s="81" t="n">
        <v>2.48000002</v>
      </c>
      <c r="Q865" s="81" t="n">
        <v>0.0184467789</v>
      </c>
      <c r="R865" s="81" t="n">
        <v>-0.0233364273</v>
      </c>
      <c r="S865" s="81" t="n">
        <v>0.0630888715</v>
      </c>
      <c r="T865" s="81" t="n">
        <v>17.2050381</v>
      </c>
      <c r="U865" s="80">
        <f>U793*'4 Transform Matrices'!Y866+V793*'4 Transform Matrices'!AC866+W793*'4 Transform Matrices'!AG866</f>
        <v/>
      </c>
      <c r="V865" s="80">
        <f>U793*'4 Transform Matrices'!Z866+V793*'4 Transform Matrices'!AD866+W793*'4 Transform Matrices'!AH866</f>
        <v/>
      </c>
      <c r="W865" s="80">
        <f>U793*'4 Transform Matrices'!AA866+V793*'4 Transform Matrices'!AE866+W793*'4 Transform Matrices'!AI866</f>
        <v/>
      </c>
      <c r="X865" s="80">
        <f>U793*'4 Transform Matrices'!AB866+V793*'4 Transform Matrices'!AF866+W793*'4 Transform Matrices'!AJ866+X793</f>
        <v/>
      </c>
      <c r="Y865" s="80">
        <f>Y793*'4 Transform Matrices'!Y866+Z793*'4 Transform Matrices'!AC866+AA793*'4 Transform Matrices'!AG866</f>
        <v/>
      </c>
      <c r="Z865" s="80">
        <f>Y793*'4 Transform Matrices'!Z866+Z793*'4 Transform Matrices'!AD866+AA793*'4 Transform Matrices'!AH866</f>
        <v/>
      </c>
      <c r="AA865" s="80">
        <f>Y793*'4 Transform Matrices'!AA866+Z793*'4 Transform Matrices'!AE866+AA793*'4 Transform Matrices'!AI866</f>
        <v/>
      </c>
      <c r="AB865" s="80">
        <f>Y793*'4 Transform Matrices'!AB866+Z793*'4 Transform Matrices'!AF866+AA793*'4 Transform Matrices'!AJ866+AB793</f>
        <v/>
      </c>
      <c r="AC865" s="80">
        <f>AC793*'4 Transform Matrices'!Y866+AD793*'4 Transform Matrices'!AC866+AE793*'4 Transform Matrices'!AG866</f>
        <v/>
      </c>
      <c r="AD865" s="80">
        <f>AC793*'4 Transform Matrices'!Z866+AD793*'4 Transform Matrices'!AD866+AE793*'4 Transform Matrices'!AH866</f>
        <v/>
      </c>
      <c r="AE865" s="80">
        <f>AC793*'4 Transform Matrices'!AA866+AD793*'4 Transform Matrices'!AE866+AE793*'4 Transform Matrices'!AI866</f>
        <v/>
      </c>
      <c r="AF865" s="80">
        <f>AC793*'4 Transform Matrices'!AB866+AD793*'4 Transform Matrices'!AF866+AE793*'4 Transform Matrices'!AJ866+AF793</f>
        <v/>
      </c>
      <c r="AG865" s="82">
        <f>MAX(ABS(I865-U865),ABS(J865-V865),ABS(K865-W865),ABS(L865-X865),ABS(M865-Y865),ABS(N865-Z865),ABS(O865-AA865),ABS(P865-AB865),ABS(Q865-AC865),ABS(R865-AD865),ABS(S865-AE865),ABS(T865-AF865))</f>
        <v/>
      </c>
      <c r="AI865" s="14" t="inlineStr"/>
    </row>
    <row r="866">
      <c r="A866" s="65" t="inlineStr">
        <is>
          <t>- Pitch link</t>
        </is>
      </c>
      <c r="B866" s="52" t="inlineStr">
        <is>
          <t>HEL-74</t>
        </is>
      </c>
      <c r="C866" s="58" t="inlineStr">
        <is>
          <t>Cylinder</t>
        </is>
      </c>
      <c r="D866" s="52" t="inlineStr">
        <is>
          <t>HEL-01</t>
        </is>
      </c>
      <c r="E866" s="52" t="n">
        <v>2</v>
      </c>
      <c r="F866" s="54">
        <f>L866</f>
        <v/>
      </c>
      <c r="G866" s="54">
        <f>P866</f>
        <v/>
      </c>
      <c r="H866" s="54">
        <f>T866</f>
        <v/>
      </c>
      <c r="I866" s="81" t="n">
        <v>0.0248547532</v>
      </c>
      <c r="J866" s="81" t="n">
        <v>-0.0165714547</v>
      </c>
      <c r="K866" s="81" t="n">
        <v>0.0448001027</v>
      </c>
      <c r="L866" s="81" t="n">
        <v>20.4455986</v>
      </c>
      <c r="M866" s="81" t="n">
        <v>0</v>
      </c>
      <c r="N866" s="81" t="n">
        <v>0.00493197003</v>
      </c>
      <c r="O866" s="81" t="n">
        <v>0.479999989</v>
      </c>
      <c r="P866" s="81" t="n">
        <v>2.48000002</v>
      </c>
      <c r="Q866" s="81" t="n">
        <v>-0.0168000367</v>
      </c>
      <c r="R866" s="81" t="n">
        <v>-0.0245165769</v>
      </c>
      <c r="S866" s="81" t="n">
        <v>0.0662793443</v>
      </c>
      <c r="T866" s="81" t="n">
        <v>17.2154083</v>
      </c>
      <c r="U866" s="80">
        <f>U793*'4 Transform Matrices'!Y867+V793*'4 Transform Matrices'!AC867+W793*'4 Transform Matrices'!AG867</f>
        <v/>
      </c>
      <c r="V866" s="80">
        <f>U793*'4 Transform Matrices'!Z867+V793*'4 Transform Matrices'!AD867+W793*'4 Transform Matrices'!AH867</f>
        <v/>
      </c>
      <c r="W866" s="80">
        <f>U793*'4 Transform Matrices'!AA867+V793*'4 Transform Matrices'!AE867+W793*'4 Transform Matrices'!AI867</f>
        <v/>
      </c>
      <c r="X866" s="80">
        <f>U793*'4 Transform Matrices'!AB867+V793*'4 Transform Matrices'!AF867+W793*'4 Transform Matrices'!AJ867+X793</f>
        <v/>
      </c>
      <c r="Y866" s="80">
        <f>Y793*'4 Transform Matrices'!Y867+Z793*'4 Transform Matrices'!AC867+AA793*'4 Transform Matrices'!AG867</f>
        <v/>
      </c>
      <c r="Z866" s="80">
        <f>Y793*'4 Transform Matrices'!Z867+Z793*'4 Transform Matrices'!AD867+AA793*'4 Transform Matrices'!AH867</f>
        <v/>
      </c>
      <c r="AA866" s="80">
        <f>Y793*'4 Transform Matrices'!AA867+Z793*'4 Transform Matrices'!AE867+AA793*'4 Transform Matrices'!AI867</f>
        <v/>
      </c>
      <c r="AB866" s="80">
        <f>Y793*'4 Transform Matrices'!AB867+Z793*'4 Transform Matrices'!AF867+AA793*'4 Transform Matrices'!AJ867+AB793</f>
        <v/>
      </c>
      <c r="AC866" s="80">
        <f>AC793*'4 Transform Matrices'!Y867+AD793*'4 Transform Matrices'!AC867+AE793*'4 Transform Matrices'!AG867</f>
        <v/>
      </c>
      <c r="AD866" s="80">
        <f>AC793*'4 Transform Matrices'!Z867+AD793*'4 Transform Matrices'!AD867+AE793*'4 Transform Matrices'!AH867</f>
        <v/>
      </c>
      <c r="AE866" s="80">
        <f>AC793*'4 Transform Matrices'!AA867+AD793*'4 Transform Matrices'!AE867+AE793*'4 Transform Matrices'!AI867</f>
        <v/>
      </c>
      <c r="AF866" s="80">
        <f>AC793*'4 Transform Matrices'!AB867+AD793*'4 Transform Matrices'!AF867+AE793*'4 Transform Matrices'!AJ867+AF793</f>
        <v/>
      </c>
      <c r="AG866" s="82">
        <f>MAX(ABS(I866-U866),ABS(J866-V866),ABS(K866-W866),ABS(L866-X866),ABS(M866-Y866),ABS(N866-Z866),ABS(O866-AA866),ABS(P866-AB866),ABS(Q866-AC866),ABS(R866-AD866),ABS(S866-AE866),ABS(T866-AF866))</f>
        <v/>
      </c>
      <c r="AI866" s="14" t="inlineStr"/>
    </row>
    <row r="867">
      <c r="A867" s="65" t="inlineStr">
        <is>
          <t>- Pitch link</t>
        </is>
      </c>
      <c r="B867" s="52" t="inlineStr">
        <is>
          <t>HEL-75</t>
        </is>
      </c>
      <c r="C867" s="58" t="inlineStr">
        <is>
          <t>Cylinder</t>
        </is>
      </c>
      <c r="D867" s="52" t="inlineStr">
        <is>
          <t>HEL-01</t>
        </is>
      </c>
      <c r="E867" s="52" t="n">
        <v>2</v>
      </c>
      <c r="F867" s="54">
        <f>L867</f>
        <v/>
      </c>
      <c r="G867" s="54">
        <f>P867</f>
        <v/>
      </c>
      <c r="H867" s="54">
        <f>T867</f>
        <v/>
      </c>
      <c r="I867" s="81" t="n">
        <v>-0.00829724502</v>
      </c>
      <c r="J867" s="81" t="n">
        <v>-0.0284375101</v>
      </c>
      <c r="K867" s="81" t="n">
        <v>0.0768793896</v>
      </c>
      <c r="L867" s="81" t="n">
        <v>20.5498581</v>
      </c>
      <c r="M867" s="81" t="n">
        <v>0</v>
      </c>
      <c r="N867" s="81" t="n">
        <v>0.00493197003</v>
      </c>
      <c r="O867" s="81" t="n">
        <v>0.480000019</v>
      </c>
      <c r="P867" s="81" t="n">
        <v>2.48000002</v>
      </c>
      <c r="Q867" s="81" t="n">
        <v>-0.0288297702</v>
      </c>
      <c r="R867" s="81" t="n">
        <v>0.008184351960000001</v>
      </c>
      <c r="S867" s="81" t="n">
        <v>-0.0221259873</v>
      </c>
      <c r="T867" s="81" t="n">
        <v>16.928091</v>
      </c>
      <c r="U867" s="80">
        <f>U793*'4 Transform Matrices'!Y868+V793*'4 Transform Matrices'!AC868+W793*'4 Transform Matrices'!AG868</f>
        <v/>
      </c>
      <c r="V867" s="80">
        <f>U793*'4 Transform Matrices'!Z868+V793*'4 Transform Matrices'!AD868+W793*'4 Transform Matrices'!AH868</f>
        <v/>
      </c>
      <c r="W867" s="80">
        <f>U793*'4 Transform Matrices'!AA868+V793*'4 Transform Matrices'!AE868+W793*'4 Transform Matrices'!AI868</f>
        <v/>
      </c>
      <c r="X867" s="80">
        <f>U793*'4 Transform Matrices'!AB868+V793*'4 Transform Matrices'!AF868+W793*'4 Transform Matrices'!AJ868+X793</f>
        <v/>
      </c>
      <c r="Y867" s="80">
        <f>Y793*'4 Transform Matrices'!Y868+Z793*'4 Transform Matrices'!AC868+AA793*'4 Transform Matrices'!AG868</f>
        <v/>
      </c>
      <c r="Z867" s="80">
        <f>Y793*'4 Transform Matrices'!Z868+Z793*'4 Transform Matrices'!AD868+AA793*'4 Transform Matrices'!AH868</f>
        <v/>
      </c>
      <c r="AA867" s="80">
        <f>Y793*'4 Transform Matrices'!AA868+Z793*'4 Transform Matrices'!AE868+AA793*'4 Transform Matrices'!AI868</f>
        <v/>
      </c>
      <c r="AB867" s="80">
        <f>Y793*'4 Transform Matrices'!AB868+Z793*'4 Transform Matrices'!AF868+AA793*'4 Transform Matrices'!AJ868+AB793</f>
        <v/>
      </c>
      <c r="AC867" s="80">
        <f>AC793*'4 Transform Matrices'!Y868+AD793*'4 Transform Matrices'!AC868+AE793*'4 Transform Matrices'!AG868</f>
        <v/>
      </c>
      <c r="AD867" s="80">
        <f>AC793*'4 Transform Matrices'!Z868+AD793*'4 Transform Matrices'!AD868+AE793*'4 Transform Matrices'!AH868</f>
        <v/>
      </c>
      <c r="AE867" s="80">
        <f>AC793*'4 Transform Matrices'!AA868+AD793*'4 Transform Matrices'!AE868+AE793*'4 Transform Matrices'!AI868</f>
        <v/>
      </c>
      <c r="AF867" s="80">
        <f>AC793*'4 Transform Matrices'!AB868+AD793*'4 Transform Matrices'!AF868+AE793*'4 Transform Matrices'!AJ868+AF793</f>
        <v/>
      </c>
      <c r="AG867" s="82">
        <f>MAX(ABS(I867-U867),ABS(J867-V867),ABS(K867-W867),ABS(L867-X867),ABS(M867-Y867),ABS(N867-Z867),ABS(O867-AA867),ABS(P867-AB867),ABS(Q867-AC867),ABS(R867-AD867),ABS(S867-AE867),ABS(T867-AF867))</f>
        <v/>
      </c>
      <c r="AI867" s="14" t="inlineStr"/>
    </row>
    <row r="868">
      <c r="A868" s="65" t="inlineStr">
        <is>
          <t>- Pitch link</t>
        </is>
      </c>
      <c r="B868" s="52" t="inlineStr">
        <is>
          <t>HEL-76</t>
        </is>
      </c>
      <c r="C868" s="58" t="inlineStr">
        <is>
          <t>Cylinder</t>
        </is>
      </c>
      <c r="D868" s="52" t="inlineStr">
        <is>
          <t>HEL-01</t>
        </is>
      </c>
      <c r="E868" s="52" t="n">
        <v>2</v>
      </c>
      <c r="F868" s="54">
        <f>L868</f>
        <v/>
      </c>
      <c r="G868" s="54">
        <f>P868</f>
        <v/>
      </c>
      <c r="H868" s="54">
        <f>T868</f>
        <v/>
      </c>
      <c r="I868" s="81" t="n">
        <v>-0.0299827307</v>
      </c>
      <c r="J868" s="81" t="n">
        <v>-0.00100389135</v>
      </c>
      <c r="K868" s="81" t="n">
        <v>0.00271397759</v>
      </c>
      <c r="L868" s="81" t="n">
        <v>20.3088188</v>
      </c>
      <c r="M868" s="81" t="n">
        <v>0</v>
      </c>
      <c r="N868" s="81" t="n">
        <v>0.00493197003</v>
      </c>
      <c r="O868" s="81" t="n">
        <v>0.480000019</v>
      </c>
      <c r="P868" s="81" t="n">
        <v>2.48000002</v>
      </c>
      <c r="Q868" s="81" t="n">
        <v>-0.00101774023</v>
      </c>
      <c r="R868" s="81" t="n">
        <v>0.0295747835</v>
      </c>
      <c r="S868" s="81" t="n">
        <v>-0.0799539611</v>
      </c>
      <c r="T868" s="81" t="n">
        <v>16.7401505</v>
      </c>
      <c r="U868" s="80">
        <f>U793*'4 Transform Matrices'!Y869+V793*'4 Transform Matrices'!AC869+W793*'4 Transform Matrices'!AG869</f>
        <v/>
      </c>
      <c r="V868" s="80">
        <f>U793*'4 Transform Matrices'!Z869+V793*'4 Transform Matrices'!AD869+W793*'4 Transform Matrices'!AH869</f>
        <v/>
      </c>
      <c r="W868" s="80">
        <f>U793*'4 Transform Matrices'!AA869+V793*'4 Transform Matrices'!AE869+W793*'4 Transform Matrices'!AI869</f>
        <v/>
      </c>
      <c r="X868" s="80">
        <f>U793*'4 Transform Matrices'!AB869+V793*'4 Transform Matrices'!AF869+W793*'4 Transform Matrices'!AJ869+X793</f>
        <v/>
      </c>
      <c r="Y868" s="80">
        <f>Y793*'4 Transform Matrices'!Y869+Z793*'4 Transform Matrices'!AC869+AA793*'4 Transform Matrices'!AG869</f>
        <v/>
      </c>
      <c r="Z868" s="80">
        <f>Y793*'4 Transform Matrices'!Z869+Z793*'4 Transform Matrices'!AD869+AA793*'4 Transform Matrices'!AH869</f>
        <v/>
      </c>
      <c r="AA868" s="80">
        <f>Y793*'4 Transform Matrices'!AA869+Z793*'4 Transform Matrices'!AE869+AA793*'4 Transform Matrices'!AI869</f>
        <v/>
      </c>
      <c r="AB868" s="80">
        <f>Y793*'4 Transform Matrices'!AB869+Z793*'4 Transform Matrices'!AF869+AA793*'4 Transform Matrices'!AJ869+AB793</f>
        <v/>
      </c>
      <c r="AC868" s="80">
        <f>AC793*'4 Transform Matrices'!Y869+AD793*'4 Transform Matrices'!AC869+AE793*'4 Transform Matrices'!AG869</f>
        <v/>
      </c>
      <c r="AD868" s="80">
        <f>AC793*'4 Transform Matrices'!Z869+AD793*'4 Transform Matrices'!AD869+AE793*'4 Transform Matrices'!AH869</f>
        <v/>
      </c>
      <c r="AE868" s="80">
        <f>AC793*'4 Transform Matrices'!AA869+AD793*'4 Transform Matrices'!AE869+AE793*'4 Transform Matrices'!AI869</f>
        <v/>
      </c>
      <c r="AF868" s="80">
        <f>AC793*'4 Transform Matrices'!AB869+AD793*'4 Transform Matrices'!AF869+AE793*'4 Transform Matrices'!AJ869+AF793</f>
        <v/>
      </c>
      <c r="AG868" s="82">
        <f>MAX(ABS(I868-U868),ABS(J868-V868),ABS(K868-W868),ABS(L868-X868),ABS(M868-Y868),ABS(N868-Z868),ABS(O868-AA868),ABS(P868-AB868),ABS(Q868-AC868),ABS(R868-AD868),ABS(S868-AE868),ABS(T868-AF868))</f>
        <v/>
      </c>
      <c r="AI868" s="14" t="inlineStr"/>
    </row>
    <row r="869">
      <c r="A869" s="65" t="inlineStr">
        <is>
          <t>- Bench seat right</t>
        </is>
      </c>
      <c r="B869" s="52" t="inlineStr">
        <is>
          <t>HEL-77</t>
        </is>
      </c>
      <c r="C869" s="63" t="inlineStr">
        <is>
          <t>Cube</t>
        </is>
      </c>
      <c r="D869" s="52" t="inlineStr">
        <is>
          <t>HEL-01</t>
        </is>
      </c>
      <c r="E869" s="52" t="n">
        <v>2</v>
      </c>
      <c r="F869" s="54">
        <f>L869</f>
        <v/>
      </c>
      <c r="G869" s="54">
        <f>P869</f>
        <v/>
      </c>
      <c r="H869" s="54">
        <f>T869</f>
        <v/>
      </c>
      <c r="I869" s="81" t="n">
        <v>-0.224714041</v>
      </c>
      <c r="J869" s="81" t="n">
        <v>0</v>
      </c>
      <c r="K869" s="81" t="n">
        <v>-0.9966722730000001</v>
      </c>
      <c r="L869" s="81" t="n">
        <v>20.8908653</v>
      </c>
      <c r="M869" s="81" t="n">
        <v>0</v>
      </c>
      <c r="N869" s="81" t="n">
        <v>0.0500000007</v>
      </c>
      <c r="O869" s="81" t="n">
        <v>0</v>
      </c>
      <c r="P869" s="81" t="n">
        <v>0.569999993</v>
      </c>
      <c r="Q869" s="81" t="n">
        <v>0.268334836</v>
      </c>
      <c r="R869" s="81" t="n">
        <v>0</v>
      </c>
      <c r="S869" s="81" t="n">
        <v>-0.834652126</v>
      </c>
      <c r="T869" s="81" t="n">
        <v>16.2165604</v>
      </c>
      <c r="U869" s="80">
        <f>U793*'4 Transform Matrices'!Y870+V793*'4 Transform Matrices'!AC870+W793*'4 Transform Matrices'!AG870</f>
        <v/>
      </c>
      <c r="V869" s="80">
        <f>U793*'4 Transform Matrices'!Z870+V793*'4 Transform Matrices'!AD870+W793*'4 Transform Matrices'!AH870</f>
        <v/>
      </c>
      <c r="W869" s="80">
        <f>U793*'4 Transform Matrices'!AA870+V793*'4 Transform Matrices'!AE870+W793*'4 Transform Matrices'!AI870</f>
        <v/>
      </c>
      <c r="X869" s="80">
        <f>U793*'4 Transform Matrices'!AB870+V793*'4 Transform Matrices'!AF870+W793*'4 Transform Matrices'!AJ870+X793</f>
        <v/>
      </c>
      <c r="Y869" s="80">
        <f>Y793*'4 Transform Matrices'!Y870+Z793*'4 Transform Matrices'!AC870+AA793*'4 Transform Matrices'!AG870</f>
        <v/>
      </c>
      <c r="Z869" s="80">
        <f>Y793*'4 Transform Matrices'!Z870+Z793*'4 Transform Matrices'!AD870+AA793*'4 Transform Matrices'!AH870</f>
        <v/>
      </c>
      <c r="AA869" s="80">
        <f>Y793*'4 Transform Matrices'!AA870+Z793*'4 Transform Matrices'!AE870+AA793*'4 Transform Matrices'!AI870</f>
        <v/>
      </c>
      <c r="AB869" s="80">
        <f>Y793*'4 Transform Matrices'!AB870+Z793*'4 Transform Matrices'!AF870+AA793*'4 Transform Matrices'!AJ870+AB793</f>
        <v/>
      </c>
      <c r="AC869" s="80">
        <f>AC793*'4 Transform Matrices'!Y870+AD793*'4 Transform Matrices'!AC870+AE793*'4 Transform Matrices'!AG870</f>
        <v/>
      </c>
      <c r="AD869" s="80">
        <f>AC793*'4 Transform Matrices'!Z870+AD793*'4 Transform Matrices'!AD870+AE793*'4 Transform Matrices'!AH870</f>
        <v/>
      </c>
      <c r="AE869" s="80">
        <f>AC793*'4 Transform Matrices'!AA870+AD793*'4 Transform Matrices'!AE870+AE793*'4 Transform Matrices'!AI870</f>
        <v/>
      </c>
      <c r="AF869" s="80">
        <f>AC793*'4 Transform Matrices'!AB870+AD793*'4 Transform Matrices'!AF870+AE793*'4 Transform Matrices'!AJ870+AF793</f>
        <v/>
      </c>
      <c r="AG869" s="82">
        <f>MAX(ABS(I869-U869),ABS(J869-V869),ABS(K869-W869),ABS(L869-X869),ABS(M869-Y869),ABS(N869-Z869),ABS(O869-AA869),ABS(P869-AB869),ABS(Q869-AC869),ABS(R869-AD869),ABS(S869-AE869),ABS(T869-AF869))</f>
        <v/>
      </c>
      <c r="AI869" s="14" t="inlineStr"/>
    </row>
    <row r="870">
      <c r="A870" s="65" t="inlineStr">
        <is>
          <t>- Bench back right</t>
        </is>
      </c>
      <c r="B870" s="52" t="inlineStr">
        <is>
          <t>HEL-78</t>
        </is>
      </c>
      <c r="C870" s="63" t="inlineStr">
        <is>
          <t>Cube</t>
        </is>
      </c>
      <c r="D870" s="52" t="inlineStr">
        <is>
          <t>HEL-01</t>
        </is>
      </c>
      <c r="E870" s="52" t="n">
        <v>2</v>
      </c>
      <c r="F870" s="54">
        <f>L870</f>
        <v/>
      </c>
      <c r="G870" s="54">
        <f>P870</f>
        <v/>
      </c>
      <c r="H870" s="54">
        <f>T870</f>
        <v/>
      </c>
      <c r="I870" s="81" t="n">
        <v>-0.0321020074</v>
      </c>
      <c r="J870" s="81" t="n">
        <v>0</v>
      </c>
      <c r="K870" s="81" t="n">
        <v>-0.9966722730000001</v>
      </c>
      <c r="L870" s="81" t="n">
        <v>20.7752972</v>
      </c>
      <c r="M870" s="81" t="n">
        <v>0</v>
      </c>
      <c r="N870" s="81" t="n">
        <v>0.449999988</v>
      </c>
      <c r="O870" s="81" t="n">
        <v>0</v>
      </c>
      <c r="P870" s="81" t="n">
        <v>0.819999993</v>
      </c>
      <c r="Q870" s="81" t="n">
        <v>0.0383335501</v>
      </c>
      <c r="R870" s="81" t="n">
        <v>0</v>
      </c>
      <c r="S870" s="81" t="n">
        <v>-0.834652126</v>
      </c>
      <c r="T870" s="81" t="n">
        <v>16.3545609</v>
      </c>
      <c r="U870" s="80">
        <f>U793*'4 Transform Matrices'!Y871+V793*'4 Transform Matrices'!AC871+W793*'4 Transform Matrices'!AG871</f>
        <v/>
      </c>
      <c r="V870" s="80">
        <f>U793*'4 Transform Matrices'!Z871+V793*'4 Transform Matrices'!AD871+W793*'4 Transform Matrices'!AH871</f>
        <v/>
      </c>
      <c r="W870" s="80">
        <f>U793*'4 Transform Matrices'!AA871+V793*'4 Transform Matrices'!AE871+W793*'4 Transform Matrices'!AI871</f>
        <v/>
      </c>
      <c r="X870" s="80">
        <f>U793*'4 Transform Matrices'!AB871+V793*'4 Transform Matrices'!AF871+W793*'4 Transform Matrices'!AJ871+X793</f>
        <v/>
      </c>
      <c r="Y870" s="80">
        <f>Y793*'4 Transform Matrices'!Y871+Z793*'4 Transform Matrices'!AC871+AA793*'4 Transform Matrices'!AG871</f>
        <v/>
      </c>
      <c r="Z870" s="80">
        <f>Y793*'4 Transform Matrices'!Z871+Z793*'4 Transform Matrices'!AD871+AA793*'4 Transform Matrices'!AH871</f>
        <v/>
      </c>
      <c r="AA870" s="80">
        <f>Y793*'4 Transform Matrices'!AA871+Z793*'4 Transform Matrices'!AE871+AA793*'4 Transform Matrices'!AI871</f>
        <v/>
      </c>
      <c r="AB870" s="80">
        <f>Y793*'4 Transform Matrices'!AB871+Z793*'4 Transform Matrices'!AF871+AA793*'4 Transform Matrices'!AJ871+AB793</f>
        <v/>
      </c>
      <c r="AC870" s="80">
        <f>AC793*'4 Transform Matrices'!Y871+AD793*'4 Transform Matrices'!AC871+AE793*'4 Transform Matrices'!AG871</f>
        <v/>
      </c>
      <c r="AD870" s="80">
        <f>AC793*'4 Transform Matrices'!Z871+AD793*'4 Transform Matrices'!AD871+AE793*'4 Transform Matrices'!AH871</f>
        <v/>
      </c>
      <c r="AE870" s="80">
        <f>AC793*'4 Transform Matrices'!AA871+AD793*'4 Transform Matrices'!AE871+AE793*'4 Transform Matrices'!AI871</f>
        <v/>
      </c>
      <c r="AF870" s="80">
        <f>AC793*'4 Transform Matrices'!AB871+AD793*'4 Transform Matrices'!AF871+AE793*'4 Transform Matrices'!AJ871+AF793</f>
        <v/>
      </c>
      <c r="AG870" s="82">
        <f>MAX(ABS(I870-U870),ABS(J870-V870),ABS(K870-W870),ABS(L870-X870),ABS(M870-Y870),ABS(N870-Z870),ABS(O870-AA870),ABS(P870-AB870),ABS(Q870-AC870),ABS(R870-AD870),ABS(S870-AE870),ABS(T870-AF870))</f>
        <v/>
      </c>
      <c r="AI870" s="14" t="inlineStr"/>
    </row>
    <row r="871">
      <c r="A871" s="65" t="inlineStr">
        <is>
          <t>- Bench strut right</t>
        </is>
      </c>
      <c r="B871" s="52" t="inlineStr">
        <is>
          <t>HEL-79</t>
        </is>
      </c>
      <c r="C871" s="58" t="inlineStr">
        <is>
          <t>Cylinder</t>
        </is>
      </c>
      <c r="D871" s="52" t="inlineStr">
        <is>
          <t>HEL-01</t>
        </is>
      </c>
      <c r="E871" s="52" t="n">
        <v>2</v>
      </c>
      <c r="F871" s="54">
        <f>L871</f>
        <v/>
      </c>
      <c r="G871" s="54">
        <f>P871</f>
        <v/>
      </c>
      <c r="H871" s="54">
        <f>T871</f>
        <v/>
      </c>
      <c r="I871" s="81" t="n">
        <v>-0.0321020074</v>
      </c>
      <c r="J871" s="81" t="n">
        <v>0.0383335501</v>
      </c>
      <c r="K871" s="81" t="n">
        <v>2.24532091e-08</v>
      </c>
      <c r="L871" s="81" t="n">
        <v>20.871603</v>
      </c>
      <c r="M871" s="81" t="n">
        <v>0</v>
      </c>
      <c r="N871" s="81" t="n">
        <v>-2.1855695e-09</v>
      </c>
      <c r="O871" s="81" t="n">
        <v>0.669999957</v>
      </c>
      <c r="P871" s="81" t="n">
        <v>0.204999983</v>
      </c>
      <c r="Q871" s="81" t="n">
        <v>0.0383335501</v>
      </c>
      <c r="R871" s="81" t="n">
        <v>0.0321020074</v>
      </c>
      <c r="S871" s="81" t="n">
        <v>1.88031901e-08</v>
      </c>
      <c r="T871" s="81" t="n">
        <v>16.2395611</v>
      </c>
      <c r="U871" s="80">
        <f>U793*'4 Transform Matrices'!Y872+V793*'4 Transform Matrices'!AC872+W793*'4 Transform Matrices'!AG872</f>
        <v/>
      </c>
      <c r="V871" s="80">
        <f>U793*'4 Transform Matrices'!Z872+V793*'4 Transform Matrices'!AD872+W793*'4 Transform Matrices'!AH872</f>
        <v/>
      </c>
      <c r="W871" s="80">
        <f>U793*'4 Transform Matrices'!AA872+V793*'4 Transform Matrices'!AE872+W793*'4 Transform Matrices'!AI872</f>
        <v/>
      </c>
      <c r="X871" s="80">
        <f>U793*'4 Transform Matrices'!AB872+V793*'4 Transform Matrices'!AF872+W793*'4 Transform Matrices'!AJ872+X793</f>
        <v/>
      </c>
      <c r="Y871" s="80">
        <f>Y793*'4 Transform Matrices'!Y872+Z793*'4 Transform Matrices'!AC872+AA793*'4 Transform Matrices'!AG872</f>
        <v/>
      </c>
      <c r="Z871" s="80">
        <f>Y793*'4 Transform Matrices'!Z872+Z793*'4 Transform Matrices'!AD872+AA793*'4 Transform Matrices'!AH872</f>
        <v/>
      </c>
      <c r="AA871" s="80">
        <f>Y793*'4 Transform Matrices'!AA872+Z793*'4 Transform Matrices'!AE872+AA793*'4 Transform Matrices'!AI872</f>
        <v/>
      </c>
      <c r="AB871" s="80">
        <f>Y793*'4 Transform Matrices'!AB872+Z793*'4 Transform Matrices'!AF872+AA793*'4 Transform Matrices'!AJ872+AB793</f>
        <v/>
      </c>
      <c r="AC871" s="80">
        <f>AC793*'4 Transform Matrices'!Y872+AD793*'4 Transform Matrices'!AC872+AE793*'4 Transform Matrices'!AG872</f>
        <v/>
      </c>
      <c r="AD871" s="80">
        <f>AC793*'4 Transform Matrices'!Z872+AD793*'4 Transform Matrices'!AD872+AE793*'4 Transform Matrices'!AH872</f>
        <v/>
      </c>
      <c r="AE871" s="80">
        <f>AC793*'4 Transform Matrices'!AA872+AD793*'4 Transform Matrices'!AE872+AE793*'4 Transform Matrices'!AI872</f>
        <v/>
      </c>
      <c r="AF871" s="80">
        <f>AC793*'4 Transform Matrices'!AB872+AD793*'4 Transform Matrices'!AF872+AE793*'4 Transform Matrices'!AJ872+AF793</f>
        <v/>
      </c>
      <c r="AG871" s="82">
        <f>MAX(ABS(I871-U871),ABS(J871-V871),ABS(K871-W871),ABS(L871-X871),ABS(M871-Y871),ABS(N871-Z871),ABS(O871-AA871),ABS(P871-AB871),ABS(Q871-AC871),ABS(R871-AD871),ABS(S871-AE871),ABS(T871-AF871))</f>
        <v/>
      </c>
      <c r="AI871" s="14" t="inlineStr"/>
    </row>
    <row r="872">
      <c r="A872" s="65" t="inlineStr">
        <is>
          <t>- Bench seat left</t>
        </is>
      </c>
      <c r="B872" s="52" t="inlineStr">
        <is>
          <t>HEL-80</t>
        </is>
      </c>
      <c r="C872" s="63" t="inlineStr">
        <is>
          <t>Cube</t>
        </is>
      </c>
      <c r="D872" s="52" t="inlineStr">
        <is>
          <t>HEL-01</t>
        </is>
      </c>
      <c r="E872" s="52" t="n">
        <v>2</v>
      </c>
      <c r="F872" s="54">
        <f>L872</f>
        <v/>
      </c>
      <c r="G872" s="54">
        <f>P872</f>
        <v/>
      </c>
      <c r="H872" s="54">
        <f>T872</f>
        <v/>
      </c>
      <c r="I872" s="81" t="n">
        <v>-0.224714041</v>
      </c>
      <c r="J872" s="81" t="n">
        <v>0</v>
      </c>
      <c r="K872" s="81" t="n">
        <v>-0.9966722730000001</v>
      </c>
      <c r="L872" s="81" t="n">
        <v>19.6324673</v>
      </c>
      <c r="M872" s="81" t="n">
        <v>0</v>
      </c>
      <c r="N872" s="81" t="n">
        <v>0.0500000007</v>
      </c>
      <c r="O872" s="81" t="n">
        <v>0</v>
      </c>
      <c r="P872" s="81" t="n">
        <v>0.569999993</v>
      </c>
      <c r="Q872" s="81" t="n">
        <v>0.268334836</v>
      </c>
      <c r="R872" s="81" t="n">
        <v>0</v>
      </c>
      <c r="S872" s="81" t="n">
        <v>-0.834652126</v>
      </c>
      <c r="T872" s="81" t="n">
        <v>17.7192364</v>
      </c>
      <c r="U872" s="80">
        <f>U793*'4 Transform Matrices'!Y873+V793*'4 Transform Matrices'!AC873+W793*'4 Transform Matrices'!AG873</f>
        <v/>
      </c>
      <c r="V872" s="80">
        <f>U793*'4 Transform Matrices'!Z873+V793*'4 Transform Matrices'!AD873+W793*'4 Transform Matrices'!AH873</f>
        <v/>
      </c>
      <c r="W872" s="80">
        <f>U793*'4 Transform Matrices'!AA873+V793*'4 Transform Matrices'!AE873+W793*'4 Transform Matrices'!AI873</f>
        <v/>
      </c>
      <c r="X872" s="80">
        <f>U793*'4 Transform Matrices'!AB873+V793*'4 Transform Matrices'!AF873+W793*'4 Transform Matrices'!AJ873+X793</f>
        <v/>
      </c>
      <c r="Y872" s="80">
        <f>Y793*'4 Transform Matrices'!Y873+Z793*'4 Transform Matrices'!AC873+AA793*'4 Transform Matrices'!AG873</f>
        <v/>
      </c>
      <c r="Z872" s="80">
        <f>Y793*'4 Transform Matrices'!Z873+Z793*'4 Transform Matrices'!AD873+AA793*'4 Transform Matrices'!AH873</f>
        <v/>
      </c>
      <c r="AA872" s="80">
        <f>Y793*'4 Transform Matrices'!AA873+Z793*'4 Transform Matrices'!AE873+AA793*'4 Transform Matrices'!AI873</f>
        <v/>
      </c>
      <c r="AB872" s="80">
        <f>Y793*'4 Transform Matrices'!AB873+Z793*'4 Transform Matrices'!AF873+AA793*'4 Transform Matrices'!AJ873+AB793</f>
        <v/>
      </c>
      <c r="AC872" s="80">
        <f>AC793*'4 Transform Matrices'!Y873+AD793*'4 Transform Matrices'!AC873+AE793*'4 Transform Matrices'!AG873</f>
        <v/>
      </c>
      <c r="AD872" s="80">
        <f>AC793*'4 Transform Matrices'!Z873+AD793*'4 Transform Matrices'!AD873+AE793*'4 Transform Matrices'!AH873</f>
        <v/>
      </c>
      <c r="AE872" s="80">
        <f>AC793*'4 Transform Matrices'!AA873+AD793*'4 Transform Matrices'!AE873+AE793*'4 Transform Matrices'!AI873</f>
        <v/>
      </c>
      <c r="AF872" s="80">
        <f>AC793*'4 Transform Matrices'!AB873+AD793*'4 Transform Matrices'!AF873+AE793*'4 Transform Matrices'!AJ873+AF793</f>
        <v/>
      </c>
      <c r="AG872" s="82">
        <f>MAX(ABS(I872-U872),ABS(J872-V872),ABS(K872-W872),ABS(L872-X872),ABS(M872-Y872),ABS(N872-Z872),ABS(O872-AA872),ABS(P872-AB872),ABS(Q872-AC872),ABS(R872-AD872),ABS(S872-AE872),ABS(T872-AF872))</f>
        <v/>
      </c>
      <c r="AI872" s="14" t="inlineStr"/>
    </row>
    <row r="873">
      <c r="A873" s="65" t="inlineStr">
        <is>
          <t>- Bench back left</t>
        </is>
      </c>
      <c r="B873" s="52" t="inlineStr">
        <is>
          <t>HEL-81</t>
        </is>
      </c>
      <c r="C873" s="63" t="inlineStr">
        <is>
          <t>Cube</t>
        </is>
      </c>
      <c r="D873" s="52" t="inlineStr">
        <is>
          <t>HEL-01</t>
        </is>
      </c>
      <c r="E873" s="52" t="n">
        <v>2</v>
      </c>
      <c r="F873" s="54">
        <f>L873</f>
        <v/>
      </c>
      <c r="G873" s="54">
        <f>P873</f>
        <v/>
      </c>
      <c r="H873" s="54">
        <f>T873</f>
        <v/>
      </c>
      <c r="I873" s="81" t="n">
        <v>-0.0321020074</v>
      </c>
      <c r="J873" s="81" t="n">
        <v>0</v>
      </c>
      <c r="K873" s="81" t="n">
        <v>-0.9966722730000001</v>
      </c>
      <c r="L873" s="81" t="n">
        <v>19.7480335</v>
      </c>
      <c r="M873" s="81" t="n">
        <v>0</v>
      </c>
      <c r="N873" s="81" t="n">
        <v>0.449999988</v>
      </c>
      <c r="O873" s="81" t="n">
        <v>0</v>
      </c>
      <c r="P873" s="81" t="n">
        <v>0.819999993</v>
      </c>
      <c r="Q873" s="81" t="n">
        <v>0.0383335501</v>
      </c>
      <c r="R873" s="81" t="n">
        <v>0</v>
      </c>
      <c r="S873" s="81" t="n">
        <v>-0.834652126</v>
      </c>
      <c r="T873" s="81" t="n">
        <v>17.581234</v>
      </c>
      <c r="U873" s="80">
        <f>U793*'4 Transform Matrices'!Y874+V793*'4 Transform Matrices'!AC874+W793*'4 Transform Matrices'!AG874</f>
        <v/>
      </c>
      <c r="V873" s="80">
        <f>U793*'4 Transform Matrices'!Z874+V793*'4 Transform Matrices'!AD874+W793*'4 Transform Matrices'!AH874</f>
        <v/>
      </c>
      <c r="W873" s="80">
        <f>U793*'4 Transform Matrices'!AA874+V793*'4 Transform Matrices'!AE874+W793*'4 Transform Matrices'!AI874</f>
        <v/>
      </c>
      <c r="X873" s="80">
        <f>U793*'4 Transform Matrices'!AB874+V793*'4 Transform Matrices'!AF874+W793*'4 Transform Matrices'!AJ874+X793</f>
        <v/>
      </c>
      <c r="Y873" s="80">
        <f>Y793*'4 Transform Matrices'!Y874+Z793*'4 Transform Matrices'!AC874+AA793*'4 Transform Matrices'!AG874</f>
        <v/>
      </c>
      <c r="Z873" s="80">
        <f>Y793*'4 Transform Matrices'!Z874+Z793*'4 Transform Matrices'!AD874+AA793*'4 Transform Matrices'!AH874</f>
        <v/>
      </c>
      <c r="AA873" s="80">
        <f>Y793*'4 Transform Matrices'!AA874+Z793*'4 Transform Matrices'!AE874+AA793*'4 Transform Matrices'!AI874</f>
        <v/>
      </c>
      <c r="AB873" s="80">
        <f>Y793*'4 Transform Matrices'!AB874+Z793*'4 Transform Matrices'!AF874+AA793*'4 Transform Matrices'!AJ874+AB793</f>
        <v/>
      </c>
      <c r="AC873" s="80">
        <f>AC793*'4 Transform Matrices'!Y874+AD793*'4 Transform Matrices'!AC874+AE793*'4 Transform Matrices'!AG874</f>
        <v/>
      </c>
      <c r="AD873" s="80">
        <f>AC793*'4 Transform Matrices'!Z874+AD793*'4 Transform Matrices'!AD874+AE793*'4 Transform Matrices'!AH874</f>
        <v/>
      </c>
      <c r="AE873" s="80">
        <f>AC793*'4 Transform Matrices'!AA874+AD793*'4 Transform Matrices'!AE874+AE793*'4 Transform Matrices'!AI874</f>
        <v/>
      </c>
      <c r="AF873" s="80">
        <f>AC793*'4 Transform Matrices'!AB874+AD793*'4 Transform Matrices'!AF874+AE793*'4 Transform Matrices'!AJ874+AF793</f>
        <v/>
      </c>
      <c r="AG873" s="82">
        <f>MAX(ABS(I873-U873),ABS(J873-V873),ABS(K873-W873),ABS(L873-X873),ABS(M873-Y873),ABS(N873-Z873),ABS(O873-AA873),ABS(P873-AB873),ABS(Q873-AC873),ABS(R873-AD873),ABS(S873-AE873),ABS(T873-AF873))</f>
        <v/>
      </c>
      <c r="AI873" s="14" t="inlineStr"/>
    </row>
    <row r="874">
      <c r="A874" s="65" t="inlineStr">
        <is>
          <t>- Bench strut left</t>
        </is>
      </c>
      <c r="B874" s="52" t="inlineStr">
        <is>
          <t>HEL-82</t>
        </is>
      </c>
      <c r="C874" s="58" t="inlineStr">
        <is>
          <t>Cylinder</t>
        </is>
      </c>
      <c r="D874" s="52" t="inlineStr">
        <is>
          <t>HEL-01</t>
        </is>
      </c>
      <c r="E874" s="52" t="n">
        <v>2</v>
      </c>
      <c r="F874" s="54">
        <f>L874</f>
        <v/>
      </c>
      <c r="G874" s="54">
        <f>P874</f>
        <v/>
      </c>
      <c r="H874" s="54">
        <f>T874</f>
        <v/>
      </c>
      <c r="I874" s="81" t="n">
        <v>-0.0321020074</v>
      </c>
      <c r="J874" s="81" t="n">
        <v>0.0383335501</v>
      </c>
      <c r="K874" s="81" t="n">
        <v>2.24532091e-08</v>
      </c>
      <c r="L874" s="81" t="n">
        <v>19.6517277</v>
      </c>
      <c r="M874" s="81" t="n">
        <v>0</v>
      </c>
      <c r="N874" s="81" t="n">
        <v>-2.1855695e-09</v>
      </c>
      <c r="O874" s="81" t="n">
        <v>0.669999957</v>
      </c>
      <c r="P874" s="81" t="n">
        <v>0.204999983</v>
      </c>
      <c r="Q874" s="81" t="n">
        <v>0.0383335501</v>
      </c>
      <c r="R874" s="81" t="n">
        <v>0.0321020074</v>
      </c>
      <c r="S874" s="81" t="n">
        <v>1.88031901e-08</v>
      </c>
      <c r="T874" s="81" t="n">
        <v>17.6962357</v>
      </c>
      <c r="U874" s="80">
        <f>U793*'4 Transform Matrices'!Y875+V793*'4 Transform Matrices'!AC875+W793*'4 Transform Matrices'!AG875</f>
        <v/>
      </c>
      <c r="V874" s="80">
        <f>U793*'4 Transform Matrices'!Z875+V793*'4 Transform Matrices'!AD875+W793*'4 Transform Matrices'!AH875</f>
        <v/>
      </c>
      <c r="W874" s="80">
        <f>U793*'4 Transform Matrices'!AA875+V793*'4 Transform Matrices'!AE875+W793*'4 Transform Matrices'!AI875</f>
        <v/>
      </c>
      <c r="X874" s="80">
        <f>U793*'4 Transform Matrices'!AB875+V793*'4 Transform Matrices'!AF875+W793*'4 Transform Matrices'!AJ875+X793</f>
        <v/>
      </c>
      <c r="Y874" s="80">
        <f>Y793*'4 Transform Matrices'!Y875+Z793*'4 Transform Matrices'!AC875+AA793*'4 Transform Matrices'!AG875</f>
        <v/>
      </c>
      <c r="Z874" s="80">
        <f>Y793*'4 Transform Matrices'!Z875+Z793*'4 Transform Matrices'!AD875+AA793*'4 Transform Matrices'!AH875</f>
        <v/>
      </c>
      <c r="AA874" s="80">
        <f>Y793*'4 Transform Matrices'!AA875+Z793*'4 Transform Matrices'!AE875+AA793*'4 Transform Matrices'!AI875</f>
        <v/>
      </c>
      <c r="AB874" s="80">
        <f>Y793*'4 Transform Matrices'!AB875+Z793*'4 Transform Matrices'!AF875+AA793*'4 Transform Matrices'!AJ875+AB793</f>
        <v/>
      </c>
      <c r="AC874" s="80">
        <f>AC793*'4 Transform Matrices'!Y875+AD793*'4 Transform Matrices'!AC875+AE793*'4 Transform Matrices'!AG875</f>
        <v/>
      </c>
      <c r="AD874" s="80">
        <f>AC793*'4 Transform Matrices'!Z875+AD793*'4 Transform Matrices'!AD875+AE793*'4 Transform Matrices'!AH875</f>
        <v/>
      </c>
      <c r="AE874" s="80">
        <f>AC793*'4 Transform Matrices'!AA875+AD793*'4 Transform Matrices'!AE875+AE793*'4 Transform Matrices'!AI875</f>
        <v/>
      </c>
      <c r="AF874" s="80">
        <f>AC793*'4 Transform Matrices'!AB875+AD793*'4 Transform Matrices'!AF875+AE793*'4 Transform Matrices'!AJ875+AF793</f>
        <v/>
      </c>
      <c r="AG874" s="82">
        <f>MAX(ABS(I874-U874),ABS(J874-V874),ABS(K874-W874),ABS(L874-X874),ABS(M874-Y874),ABS(N874-Z874),ABS(O874-AA874),ABS(P874-AB874),ABS(Q874-AC874),ABS(R874-AD874),ABS(S874-AE874),ABS(T874-AF874))</f>
        <v/>
      </c>
      <c r="AI874" s="14" t="inlineStr"/>
    </row>
    <row r="875">
      <c r="A875" s="65" t="inlineStr">
        <is>
          <t>- Wire cutter</t>
        </is>
      </c>
      <c r="B875" s="52" t="inlineStr">
        <is>
          <t>HEL-83</t>
        </is>
      </c>
      <c r="C875" s="58" t="inlineStr">
        <is>
          <t>Cylinder</t>
        </is>
      </c>
      <c r="D875" s="52" t="inlineStr">
        <is>
          <t>HEL-01</t>
        </is>
      </c>
      <c r="E875" s="52" t="n">
        <v>2</v>
      </c>
      <c r="F875" s="54">
        <f>L875</f>
        <v/>
      </c>
      <c r="G875" s="54">
        <f>P875</f>
        <v/>
      </c>
      <c r="H875" s="54">
        <f>T875</f>
        <v/>
      </c>
      <c r="I875" s="81" t="n">
        <v>0.0256816037</v>
      </c>
      <c r="J875" s="81" t="n">
        <v>-0.0270589776</v>
      </c>
      <c r="K875" s="81" t="n">
        <v>0.306668371</v>
      </c>
      <c r="L875" s="81" t="n">
        <v>19.4566612</v>
      </c>
      <c r="M875" s="81" t="n">
        <v>0</v>
      </c>
      <c r="N875" s="81" t="n">
        <v>0.0188235287</v>
      </c>
      <c r="O875" s="81" t="n">
        <v>0.75</v>
      </c>
      <c r="P875" s="81" t="n">
        <v>1.54500008</v>
      </c>
      <c r="Q875" s="81" t="n">
        <v>-0.0306668412</v>
      </c>
      <c r="R875" s="81" t="n">
        <v>-0.0226602368</v>
      </c>
      <c r="S875" s="81" t="n">
        <v>0.256816</v>
      </c>
      <c r="T875" s="81" t="n">
        <v>16.2937565</v>
      </c>
      <c r="U875" s="80">
        <f>U793*'4 Transform Matrices'!Y876+V793*'4 Transform Matrices'!AC876+W793*'4 Transform Matrices'!AG876</f>
        <v/>
      </c>
      <c r="V875" s="80">
        <f>U793*'4 Transform Matrices'!Z876+V793*'4 Transform Matrices'!AD876+W793*'4 Transform Matrices'!AH876</f>
        <v/>
      </c>
      <c r="W875" s="80">
        <f>U793*'4 Transform Matrices'!AA876+V793*'4 Transform Matrices'!AE876+W793*'4 Transform Matrices'!AI876</f>
        <v/>
      </c>
      <c r="X875" s="80">
        <f>U793*'4 Transform Matrices'!AB876+V793*'4 Transform Matrices'!AF876+W793*'4 Transform Matrices'!AJ876+X793</f>
        <v/>
      </c>
      <c r="Y875" s="80">
        <f>Y793*'4 Transform Matrices'!Y876+Z793*'4 Transform Matrices'!AC876+AA793*'4 Transform Matrices'!AG876</f>
        <v/>
      </c>
      <c r="Z875" s="80">
        <f>Y793*'4 Transform Matrices'!Z876+Z793*'4 Transform Matrices'!AD876+AA793*'4 Transform Matrices'!AH876</f>
        <v/>
      </c>
      <c r="AA875" s="80">
        <f>Y793*'4 Transform Matrices'!AA876+Z793*'4 Transform Matrices'!AE876+AA793*'4 Transform Matrices'!AI876</f>
        <v/>
      </c>
      <c r="AB875" s="80">
        <f>Y793*'4 Transform Matrices'!AB876+Z793*'4 Transform Matrices'!AF876+AA793*'4 Transform Matrices'!AJ876+AB793</f>
        <v/>
      </c>
      <c r="AC875" s="80">
        <f>AC793*'4 Transform Matrices'!Y876+AD793*'4 Transform Matrices'!AC876+AE793*'4 Transform Matrices'!AG876</f>
        <v/>
      </c>
      <c r="AD875" s="80">
        <f>AC793*'4 Transform Matrices'!Z876+AD793*'4 Transform Matrices'!AD876+AE793*'4 Transform Matrices'!AH876</f>
        <v/>
      </c>
      <c r="AE875" s="80">
        <f>AC793*'4 Transform Matrices'!AA876+AD793*'4 Transform Matrices'!AE876+AE793*'4 Transform Matrices'!AI876</f>
        <v/>
      </c>
      <c r="AF875" s="80">
        <f>AC793*'4 Transform Matrices'!AB876+AD793*'4 Transform Matrices'!AF876+AE793*'4 Transform Matrices'!AJ876+AF793</f>
        <v/>
      </c>
      <c r="AG875" s="82">
        <f>MAX(ABS(I875-U875),ABS(J875-V875),ABS(K875-W875),ABS(L875-X875),ABS(M875-Y875),ABS(N875-Z875),ABS(O875-AA875),ABS(P875-AB875),ABS(Q875-AC875),ABS(R875-AD875),ABS(S875-AE875),ABS(T875-AF875))</f>
        <v/>
      </c>
      <c r="AI875" s="14" t="inlineStr"/>
    </row>
    <row r="876">
      <c r="A876" s="65" t="inlineStr">
        <is>
          <t>- Whip antenna</t>
        </is>
      </c>
      <c r="B876" s="52" t="inlineStr">
        <is>
          <t>HEL-84</t>
        </is>
      </c>
      <c r="C876" s="58" t="inlineStr">
        <is>
          <t>Cylinder</t>
        </is>
      </c>
      <c r="D876" s="52" t="inlineStr">
        <is>
          <t>HEL-01</t>
        </is>
      </c>
      <c r="E876" s="52" t="n">
        <v>2</v>
      </c>
      <c r="F876" s="54">
        <f>L876</f>
        <v/>
      </c>
      <c r="G876" s="54">
        <f>P876</f>
        <v/>
      </c>
      <c r="H876" s="54">
        <f>T876</f>
        <v/>
      </c>
      <c r="I876" s="81" t="n">
        <v>0.0155985728</v>
      </c>
      <c r="J876" s="81" t="n">
        <v>-0.0113565652</v>
      </c>
      <c r="K876" s="81" t="n">
        <v>0.319131494</v>
      </c>
      <c r="L876" s="81" t="n">
        <v>22.1390648</v>
      </c>
      <c r="M876" s="81" t="n">
        <v>0</v>
      </c>
      <c r="N876" s="81" t="n">
        <v>0.008411200719999999</v>
      </c>
      <c r="O876" s="81" t="n">
        <v>1.0999999</v>
      </c>
      <c r="P876" s="81" t="n">
        <v>2.17000008</v>
      </c>
      <c r="Q876" s="81" t="n">
        <v>-0.0125173675</v>
      </c>
      <c r="R876" s="81" t="n">
        <v>-0.0141520342</v>
      </c>
      <c r="S876" s="81" t="n">
        <v>0.397687107</v>
      </c>
      <c r="T876" s="81" t="n">
        <v>18.9314079</v>
      </c>
      <c r="U876" s="80">
        <f>U793*'4 Transform Matrices'!Y877+V793*'4 Transform Matrices'!AC877+W793*'4 Transform Matrices'!AG877</f>
        <v/>
      </c>
      <c r="V876" s="80">
        <f>U793*'4 Transform Matrices'!Z877+V793*'4 Transform Matrices'!AD877+W793*'4 Transform Matrices'!AH877</f>
        <v/>
      </c>
      <c r="W876" s="80">
        <f>U793*'4 Transform Matrices'!AA877+V793*'4 Transform Matrices'!AE877+W793*'4 Transform Matrices'!AI877</f>
        <v/>
      </c>
      <c r="X876" s="80">
        <f>U793*'4 Transform Matrices'!AB877+V793*'4 Transform Matrices'!AF877+W793*'4 Transform Matrices'!AJ877+X793</f>
        <v/>
      </c>
      <c r="Y876" s="80">
        <f>Y793*'4 Transform Matrices'!Y877+Z793*'4 Transform Matrices'!AC877+AA793*'4 Transform Matrices'!AG877</f>
        <v/>
      </c>
      <c r="Z876" s="80">
        <f>Y793*'4 Transform Matrices'!Z877+Z793*'4 Transform Matrices'!AD877+AA793*'4 Transform Matrices'!AH877</f>
        <v/>
      </c>
      <c r="AA876" s="80">
        <f>Y793*'4 Transform Matrices'!AA877+Z793*'4 Transform Matrices'!AE877+AA793*'4 Transform Matrices'!AI877</f>
        <v/>
      </c>
      <c r="AB876" s="80">
        <f>Y793*'4 Transform Matrices'!AB877+Z793*'4 Transform Matrices'!AF877+AA793*'4 Transform Matrices'!AJ877+AB793</f>
        <v/>
      </c>
      <c r="AC876" s="80">
        <f>AC793*'4 Transform Matrices'!Y877+AD793*'4 Transform Matrices'!AC877+AE793*'4 Transform Matrices'!AG877</f>
        <v/>
      </c>
      <c r="AD876" s="80">
        <f>AC793*'4 Transform Matrices'!Z877+AD793*'4 Transform Matrices'!AD877+AE793*'4 Transform Matrices'!AH877</f>
        <v/>
      </c>
      <c r="AE876" s="80">
        <f>AC793*'4 Transform Matrices'!AA877+AD793*'4 Transform Matrices'!AE877+AE793*'4 Transform Matrices'!AI877</f>
        <v/>
      </c>
      <c r="AF876" s="80">
        <f>AC793*'4 Transform Matrices'!AB877+AD793*'4 Transform Matrices'!AF877+AE793*'4 Transform Matrices'!AJ877+AF793</f>
        <v/>
      </c>
      <c r="AG876" s="82">
        <f>MAX(ABS(I876-U876),ABS(J876-V876),ABS(K876-W876),ABS(L876-X876),ABS(M876-Y876),ABS(N876-Z876),ABS(O876-AA876),ABS(P876-AB876),ABS(Q876-AC876),ABS(R876-AD876),ABS(S876-AE876),ABS(T876-AF876))</f>
        <v/>
      </c>
      <c r="AI876" s="14" t="inlineStr"/>
    </row>
    <row r="877">
      <c r="A877" s="65" t="inlineStr">
        <is>
          <t>- Tail rotor gearbox</t>
        </is>
      </c>
      <c r="B877" s="52" t="inlineStr">
        <is>
          <t>HEL-85</t>
        </is>
      </c>
      <c r="C877" s="58" t="inlineStr">
        <is>
          <t>Cylinder</t>
        </is>
      </c>
      <c r="D877" s="52" t="inlineStr">
        <is>
          <t>HEL-01</t>
        </is>
      </c>
      <c r="E877" s="52" t="n">
        <v>2</v>
      </c>
      <c r="F877" s="54">
        <f>L877</f>
        <v/>
      </c>
      <c r="G877" s="54">
        <f>P877</f>
        <v/>
      </c>
      <c r="H877" s="54">
        <f>T877</f>
        <v/>
      </c>
      <c r="I877" s="81" t="n">
        <v>0.153334215</v>
      </c>
      <c r="J877" s="81" t="n">
        <v>0</v>
      </c>
      <c r="K877" s="81" t="n">
        <v>-0.192612037</v>
      </c>
      <c r="L877" s="81" t="n">
        <v>24.1458168</v>
      </c>
      <c r="M877" s="81" t="n">
        <v>0</v>
      </c>
      <c r="N877" s="81" t="n">
        <v>0.200000003</v>
      </c>
      <c r="O877" s="81" t="n">
        <v>0</v>
      </c>
      <c r="P877" s="81" t="n">
        <v>2.11999989</v>
      </c>
      <c r="Q877" s="81" t="n">
        <v>0.128408015</v>
      </c>
      <c r="R877" s="81" t="n">
        <v>0</v>
      </c>
      <c r="S877" s="81" t="n">
        <v>0.23000133</v>
      </c>
      <c r="T877" s="81" t="n">
        <v>20.3510723</v>
      </c>
      <c r="U877" s="80">
        <f>U793*'4 Transform Matrices'!Y878+V793*'4 Transform Matrices'!AC878+W793*'4 Transform Matrices'!AG878</f>
        <v/>
      </c>
      <c r="V877" s="80">
        <f>U793*'4 Transform Matrices'!Z878+V793*'4 Transform Matrices'!AD878+W793*'4 Transform Matrices'!AH878</f>
        <v/>
      </c>
      <c r="W877" s="80">
        <f>U793*'4 Transform Matrices'!AA878+V793*'4 Transform Matrices'!AE878+W793*'4 Transform Matrices'!AI878</f>
        <v/>
      </c>
      <c r="X877" s="80">
        <f>U793*'4 Transform Matrices'!AB878+V793*'4 Transform Matrices'!AF878+W793*'4 Transform Matrices'!AJ878+X793</f>
        <v/>
      </c>
      <c r="Y877" s="80">
        <f>Y793*'4 Transform Matrices'!Y878+Z793*'4 Transform Matrices'!AC878+AA793*'4 Transform Matrices'!AG878</f>
        <v/>
      </c>
      <c r="Z877" s="80">
        <f>Y793*'4 Transform Matrices'!Z878+Z793*'4 Transform Matrices'!AD878+AA793*'4 Transform Matrices'!AH878</f>
        <v/>
      </c>
      <c r="AA877" s="80">
        <f>Y793*'4 Transform Matrices'!AA878+Z793*'4 Transform Matrices'!AE878+AA793*'4 Transform Matrices'!AI878</f>
        <v/>
      </c>
      <c r="AB877" s="80">
        <f>Y793*'4 Transform Matrices'!AB878+Z793*'4 Transform Matrices'!AF878+AA793*'4 Transform Matrices'!AJ878+AB793</f>
        <v/>
      </c>
      <c r="AC877" s="80">
        <f>AC793*'4 Transform Matrices'!Y878+AD793*'4 Transform Matrices'!AC878+AE793*'4 Transform Matrices'!AG878</f>
        <v/>
      </c>
      <c r="AD877" s="80">
        <f>AC793*'4 Transform Matrices'!Z878+AD793*'4 Transform Matrices'!AD878+AE793*'4 Transform Matrices'!AH878</f>
        <v/>
      </c>
      <c r="AE877" s="80">
        <f>AC793*'4 Transform Matrices'!AA878+AD793*'4 Transform Matrices'!AE878+AE793*'4 Transform Matrices'!AI878</f>
        <v/>
      </c>
      <c r="AF877" s="80">
        <f>AC793*'4 Transform Matrices'!AB878+AD793*'4 Transform Matrices'!AF878+AE793*'4 Transform Matrices'!AJ878+AF793</f>
        <v/>
      </c>
      <c r="AG877" s="82">
        <f>MAX(ABS(I877-U877),ABS(J877-V877),ABS(K877-W877),ABS(L877-X877),ABS(M877-Y877),ABS(N877-Z877),ABS(O877-AA877),ABS(P877-AB877),ABS(Q877-AC877),ABS(R877-AD877),ABS(S877-AE877),ABS(T877-AF877))</f>
        <v/>
      </c>
      <c r="AI877" s="14" t="inlineStr"/>
    </row>
    <row r="878">
      <c r="A878" s="65" t="inlineStr">
        <is>
          <t>- Pitot tube</t>
        </is>
      </c>
      <c r="B878" s="52" t="inlineStr">
        <is>
          <t>HEL-86</t>
        </is>
      </c>
      <c r="C878" s="58" t="inlineStr">
        <is>
          <t>Cylinder</t>
        </is>
      </c>
      <c r="D878" s="52" t="inlineStr">
        <is>
          <t>HEL-01</t>
        </is>
      </c>
      <c r="E878" s="52" t="n">
        <v>2</v>
      </c>
      <c r="F878" s="54">
        <f>L878</f>
        <v/>
      </c>
      <c r="G878" s="54">
        <f>P878</f>
        <v/>
      </c>
      <c r="H878" s="54">
        <f>T878</f>
        <v/>
      </c>
      <c r="I878" s="81" t="n">
        <v>-0.0192612037</v>
      </c>
      <c r="J878" s="81" t="n">
        <v>0</v>
      </c>
      <c r="K878" s="81" t="n">
        <v>-0.306668401</v>
      </c>
      <c r="L878" s="81" t="n">
        <v>19.509346</v>
      </c>
      <c r="M878" s="81" t="n">
        <v>0</v>
      </c>
      <c r="N878" s="81" t="n">
        <v>0.0299999993</v>
      </c>
      <c r="O878" s="81" t="n">
        <v>0</v>
      </c>
      <c r="P878" s="81" t="n">
        <v>0.920000017</v>
      </c>
      <c r="Q878" s="81" t="n">
        <v>0.0230001304</v>
      </c>
      <c r="R878" s="81" t="n">
        <v>0</v>
      </c>
      <c r="S878" s="81" t="n">
        <v>-0.256816059</v>
      </c>
      <c r="T878" s="81" t="n">
        <v>15.6857061</v>
      </c>
      <c r="U878" s="80">
        <f>U793*'4 Transform Matrices'!Y879+V793*'4 Transform Matrices'!AC879+W793*'4 Transform Matrices'!AG879</f>
        <v/>
      </c>
      <c r="V878" s="80">
        <f>U793*'4 Transform Matrices'!Z879+V793*'4 Transform Matrices'!AD879+W793*'4 Transform Matrices'!AH879</f>
        <v/>
      </c>
      <c r="W878" s="80">
        <f>U793*'4 Transform Matrices'!AA879+V793*'4 Transform Matrices'!AE879+W793*'4 Transform Matrices'!AI879</f>
        <v/>
      </c>
      <c r="X878" s="80">
        <f>U793*'4 Transform Matrices'!AB879+V793*'4 Transform Matrices'!AF879+W793*'4 Transform Matrices'!AJ879+X793</f>
        <v/>
      </c>
      <c r="Y878" s="80">
        <f>Y793*'4 Transform Matrices'!Y879+Z793*'4 Transform Matrices'!AC879+AA793*'4 Transform Matrices'!AG879</f>
        <v/>
      </c>
      <c r="Z878" s="80">
        <f>Y793*'4 Transform Matrices'!Z879+Z793*'4 Transform Matrices'!AD879+AA793*'4 Transform Matrices'!AH879</f>
        <v/>
      </c>
      <c r="AA878" s="80">
        <f>Y793*'4 Transform Matrices'!AA879+Z793*'4 Transform Matrices'!AE879+AA793*'4 Transform Matrices'!AI879</f>
        <v/>
      </c>
      <c r="AB878" s="80">
        <f>Y793*'4 Transform Matrices'!AB879+Z793*'4 Transform Matrices'!AF879+AA793*'4 Transform Matrices'!AJ879+AB793</f>
        <v/>
      </c>
      <c r="AC878" s="80">
        <f>AC793*'4 Transform Matrices'!Y879+AD793*'4 Transform Matrices'!AC879+AE793*'4 Transform Matrices'!AG879</f>
        <v/>
      </c>
      <c r="AD878" s="80">
        <f>AC793*'4 Transform Matrices'!Z879+AD793*'4 Transform Matrices'!AD879+AE793*'4 Transform Matrices'!AH879</f>
        <v/>
      </c>
      <c r="AE878" s="80">
        <f>AC793*'4 Transform Matrices'!AA879+AD793*'4 Transform Matrices'!AE879+AE793*'4 Transform Matrices'!AI879</f>
        <v/>
      </c>
      <c r="AF878" s="80">
        <f>AC793*'4 Transform Matrices'!AB879+AD793*'4 Transform Matrices'!AF879+AE793*'4 Transform Matrices'!AJ879+AF793</f>
        <v/>
      </c>
      <c r="AG878" s="82">
        <f>MAX(ABS(I878-U878),ABS(J878-V878),ABS(K878-W878),ABS(L878-X878),ABS(M878-Y878),ABS(N878-Z878),ABS(O878-AA878),ABS(P878-AB878),ABS(Q878-AC878),ABS(R878-AD878),ABS(S878-AE878),ABS(T878-AF878))</f>
        <v/>
      </c>
      <c r="AI878" s="14" t="inlineStr"/>
    </row>
    <row r="879">
      <c r="A879" s="93" t="inlineStr">
        <is>
          <t>AA Gatling Gun</t>
        </is>
      </c>
      <c r="B879" s="93" t="inlineStr">
        <is>
          <t>AAG-00</t>
        </is>
      </c>
      <c r="C879" s="93" t="inlineStr">
        <is>
          <t>Group</t>
        </is>
      </c>
      <c r="D879" s="93" t="inlineStr">
        <is>
          <t>World</t>
        </is>
      </c>
      <c r="E879" s="93" t="n">
        <v>0</v>
      </c>
      <c r="F879" s="54">
        <f>L879</f>
        <v/>
      </c>
      <c r="G879" s="54">
        <f>P879</f>
        <v/>
      </c>
      <c r="H879" s="54">
        <f>T879</f>
        <v/>
      </c>
      <c r="I879" s="81" t="n">
        <v>1</v>
      </c>
      <c r="J879" s="81" t="n">
        <v>0</v>
      </c>
      <c r="K879" s="81" t="n">
        <v>0</v>
      </c>
      <c r="L879" s="81" t="n">
        <v>21</v>
      </c>
      <c r="M879" s="81" t="n">
        <v>0</v>
      </c>
      <c r="N879" s="81" t="n">
        <v>1</v>
      </c>
      <c r="O879" s="81" t="n">
        <v>0</v>
      </c>
      <c r="P879" s="81" t="n">
        <v>-0.300000012</v>
      </c>
      <c r="Q879" s="81" t="n">
        <v>0</v>
      </c>
      <c r="R879" s="81" t="n">
        <v>0</v>
      </c>
      <c r="S879" s="81" t="n">
        <v>1</v>
      </c>
      <c r="T879" s="81" t="n">
        <v>-19</v>
      </c>
      <c r="U879" s="80">
        <f>'4 Transform Matrices'!Y880</f>
        <v/>
      </c>
      <c r="V879" s="80">
        <f>'4 Transform Matrices'!Z880</f>
        <v/>
      </c>
      <c r="W879" s="80">
        <f>'4 Transform Matrices'!AA880</f>
        <v/>
      </c>
      <c r="X879" s="80">
        <f>'4 Transform Matrices'!AB880</f>
        <v/>
      </c>
      <c r="Y879" s="80">
        <f>'4 Transform Matrices'!AC880</f>
        <v/>
      </c>
      <c r="Z879" s="80">
        <f>'4 Transform Matrices'!AD880</f>
        <v/>
      </c>
      <c r="AA879" s="80">
        <f>'4 Transform Matrices'!AE880</f>
        <v/>
      </c>
      <c r="AB879" s="80">
        <f>'4 Transform Matrices'!AF880</f>
        <v/>
      </c>
      <c r="AC879" s="80">
        <f>'4 Transform Matrices'!AG880</f>
        <v/>
      </c>
      <c r="AD879" s="80">
        <f>'4 Transform Matrices'!AH880</f>
        <v/>
      </c>
      <c r="AE879" s="80">
        <f>'4 Transform Matrices'!AI880</f>
        <v/>
      </c>
      <c r="AF879" s="80">
        <f>'4 Transform Matrices'!AJ880</f>
        <v/>
      </c>
      <c r="AG879" s="82">
        <f>MAX(ABS(I879-U879),ABS(J879-V879),ABS(K879-W879),ABS(L879-X879),ABS(M879-Y879),ABS(N879-Z879),ABS(O879-AA879),ABS(P879-AB879),ABS(Q879-AC879),ABS(R879-AD879),ABS(S879-AE879),ABS(T879-AF879))</f>
        <v/>
      </c>
      <c r="AI879" s="14" t="inlineStr">
        <is>
          <t>Static pedestal; mount yaw / cradle pitch / barrel spin below</t>
        </is>
      </c>
    </row>
    <row r="880">
      <c r="A880" s="60" t="inlineStr">
        <is>
          <t>- Base plate</t>
        </is>
      </c>
      <c r="B880" s="52" t="inlineStr">
        <is>
          <t>AAG-01</t>
        </is>
      </c>
      <c r="C880" s="58" t="inlineStr">
        <is>
          <t>Cylinder</t>
        </is>
      </c>
      <c r="D880" s="52" t="inlineStr">
        <is>
          <t>AAG-00</t>
        </is>
      </c>
      <c r="E880" s="52" t="n">
        <v>1</v>
      </c>
      <c r="F880" s="54">
        <f>L880</f>
        <v/>
      </c>
      <c r="G880" s="54">
        <f>P880</f>
        <v/>
      </c>
      <c r="H880" s="54">
        <f>T880</f>
        <v/>
      </c>
      <c r="I880" s="81" t="n">
        <v>2.20000005</v>
      </c>
      <c r="J880" s="81" t="n">
        <v>0</v>
      </c>
      <c r="K880" s="81" t="n">
        <v>0</v>
      </c>
      <c r="L880" s="81" t="n">
        <v>21</v>
      </c>
      <c r="M880" s="81" t="n">
        <v>0</v>
      </c>
      <c r="N880" s="81" t="n">
        <v>-9.61650528e-08</v>
      </c>
      <c r="O880" s="81" t="n">
        <v>-0.150000006</v>
      </c>
      <c r="P880" s="81" t="n">
        <v>-0.225000009</v>
      </c>
      <c r="Q880" s="81" t="n">
        <v>0</v>
      </c>
      <c r="R880" s="81" t="n">
        <v>2.20000005</v>
      </c>
      <c r="S880" s="81" t="n">
        <v>-6.55670851e-09</v>
      </c>
      <c r="T880" s="81" t="n">
        <v>-19</v>
      </c>
      <c r="U880" s="80">
        <f>U879*'4 Transform Matrices'!Y881+V879*'4 Transform Matrices'!AC881+W879*'4 Transform Matrices'!AG881</f>
        <v/>
      </c>
      <c r="V880" s="80">
        <f>U879*'4 Transform Matrices'!Z881+V879*'4 Transform Matrices'!AD881+W879*'4 Transform Matrices'!AH881</f>
        <v/>
      </c>
      <c r="W880" s="80">
        <f>U879*'4 Transform Matrices'!AA881+V879*'4 Transform Matrices'!AE881+W879*'4 Transform Matrices'!AI881</f>
        <v/>
      </c>
      <c r="X880" s="80">
        <f>U879*'4 Transform Matrices'!AB881+V879*'4 Transform Matrices'!AF881+W879*'4 Transform Matrices'!AJ881+X879</f>
        <v/>
      </c>
      <c r="Y880" s="80">
        <f>Y879*'4 Transform Matrices'!Y881+Z879*'4 Transform Matrices'!AC881+AA879*'4 Transform Matrices'!AG881</f>
        <v/>
      </c>
      <c r="Z880" s="80">
        <f>Y879*'4 Transform Matrices'!Z881+Z879*'4 Transform Matrices'!AD881+AA879*'4 Transform Matrices'!AH881</f>
        <v/>
      </c>
      <c r="AA880" s="80">
        <f>Y879*'4 Transform Matrices'!AA881+Z879*'4 Transform Matrices'!AE881+AA879*'4 Transform Matrices'!AI881</f>
        <v/>
      </c>
      <c r="AB880" s="80">
        <f>Y879*'4 Transform Matrices'!AB881+Z879*'4 Transform Matrices'!AF881+AA879*'4 Transform Matrices'!AJ881+AB879</f>
        <v/>
      </c>
      <c r="AC880" s="80">
        <f>AC879*'4 Transform Matrices'!Y881+AD879*'4 Transform Matrices'!AC881+AE879*'4 Transform Matrices'!AG881</f>
        <v/>
      </c>
      <c r="AD880" s="80">
        <f>AC879*'4 Transform Matrices'!Z881+AD879*'4 Transform Matrices'!AD881+AE879*'4 Transform Matrices'!AH881</f>
        <v/>
      </c>
      <c r="AE880" s="80">
        <f>AC879*'4 Transform Matrices'!AA881+AD879*'4 Transform Matrices'!AE881+AE879*'4 Transform Matrices'!AI881</f>
        <v/>
      </c>
      <c r="AF880" s="80">
        <f>AC879*'4 Transform Matrices'!AB881+AD879*'4 Transform Matrices'!AF881+AE879*'4 Transform Matrices'!AJ881+AF879</f>
        <v/>
      </c>
      <c r="AG880" s="82">
        <f>MAX(ABS(I880-U880),ABS(J880-V880),ABS(K880-W880),ABS(L880-X880),ABS(M880-Y880),ABS(N880-Z880),ABS(O880-AA880),ABS(P880-AB880),ABS(Q880-AC880),ABS(R880-AD880),ABS(S880-AE880),ABS(T880-AF880))</f>
        <v/>
      </c>
      <c r="AI880" s="14" t="inlineStr"/>
    </row>
    <row r="881">
      <c r="A881" s="60" t="inlineStr">
        <is>
          <t>- Pedestal column</t>
        </is>
      </c>
      <c r="B881" s="52" t="inlineStr">
        <is>
          <t>AAG-02</t>
        </is>
      </c>
      <c r="C881" s="58" t="inlineStr">
        <is>
          <t>Cylinder</t>
        </is>
      </c>
      <c r="D881" s="52" t="inlineStr">
        <is>
          <t>AAG-00</t>
        </is>
      </c>
      <c r="E881" s="52" t="n">
        <v>1</v>
      </c>
      <c r="F881" s="54">
        <f>L881</f>
        <v/>
      </c>
      <c r="G881" s="54">
        <f>P881</f>
        <v/>
      </c>
      <c r="H881" s="54">
        <f>T881</f>
        <v/>
      </c>
      <c r="I881" s="81" t="n">
        <v>0.899999976</v>
      </c>
      <c r="J881" s="81" t="n">
        <v>0</v>
      </c>
      <c r="K881" s="81" t="n">
        <v>0</v>
      </c>
      <c r="L881" s="81" t="n">
        <v>21</v>
      </c>
      <c r="M881" s="81" t="n">
        <v>0</v>
      </c>
      <c r="N881" s="81" t="n">
        <v>-3.93402502e-08</v>
      </c>
      <c r="O881" s="81" t="n">
        <v>-0.850000024</v>
      </c>
      <c r="P881" s="81" t="n">
        <v>0.274999976</v>
      </c>
      <c r="Q881" s="81" t="n">
        <v>0</v>
      </c>
      <c r="R881" s="81" t="n">
        <v>0.899999976</v>
      </c>
      <c r="S881" s="81" t="n">
        <v>-3.71546811e-08</v>
      </c>
      <c r="T881" s="81" t="n">
        <v>-19</v>
      </c>
      <c r="U881" s="80">
        <f>U879*'4 Transform Matrices'!Y882+V879*'4 Transform Matrices'!AC882+W879*'4 Transform Matrices'!AG882</f>
        <v/>
      </c>
      <c r="V881" s="80">
        <f>U879*'4 Transform Matrices'!Z882+V879*'4 Transform Matrices'!AD882+W879*'4 Transform Matrices'!AH882</f>
        <v/>
      </c>
      <c r="W881" s="80">
        <f>U879*'4 Transform Matrices'!AA882+V879*'4 Transform Matrices'!AE882+W879*'4 Transform Matrices'!AI882</f>
        <v/>
      </c>
      <c r="X881" s="80">
        <f>U879*'4 Transform Matrices'!AB882+V879*'4 Transform Matrices'!AF882+W879*'4 Transform Matrices'!AJ882+X879</f>
        <v/>
      </c>
      <c r="Y881" s="80">
        <f>Y879*'4 Transform Matrices'!Y882+Z879*'4 Transform Matrices'!AC882+AA879*'4 Transform Matrices'!AG882</f>
        <v/>
      </c>
      <c r="Z881" s="80">
        <f>Y879*'4 Transform Matrices'!Z882+Z879*'4 Transform Matrices'!AD882+AA879*'4 Transform Matrices'!AH882</f>
        <v/>
      </c>
      <c r="AA881" s="80">
        <f>Y879*'4 Transform Matrices'!AA882+Z879*'4 Transform Matrices'!AE882+AA879*'4 Transform Matrices'!AI882</f>
        <v/>
      </c>
      <c r="AB881" s="80">
        <f>Y879*'4 Transform Matrices'!AB882+Z879*'4 Transform Matrices'!AF882+AA879*'4 Transform Matrices'!AJ882+AB879</f>
        <v/>
      </c>
      <c r="AC881" s="80">
        <f>AC879*'4 Transform Matrices'!Y882+AD879*'4 Transform Matrices'!AC882+AE879*'4 Transform Matrices'!AG882</f>
        <v/>
      </c>
      <c r="AD881" s="80">
        <f>AC879*'4 Transform Matrices'!Z882+AD879*'4 Transform Matrices'!AD882+AE879*'4 Transform Matrices'!AH882</f>
        <v/>
      </c>
      <c r="AE881" s="80">
        <f>AC879*'4 Transform Matrices'!AA882+AD879*'4 Transform Matrices'!AE882+AE879*'4 Transform Matrices'!AI882</f>
        <v/>
      </c>
      <c r="AF881" s="80">
        <f>AC879*'4 Transform Matrices'!AB882+AD879*'4 Transform Matrices'!AF882+AE879*'4 Transform Matrices'!AJ882+AF879</f>
        <v/>
      </c>
      <c r="AG881" s="82">
        <f>MAX(ABS(I881-U881),ABS(J881-V881),ABS(K881-W881),ABS(L881-X881),ABS(M881-Y881),ABS(N881-Z881),ABS(O881-AA881),ABS(P881-AB881),ABS(Q881-AC881),ABS(R881-AD881),ABS(S881-AE881),ABS(T881-AF881))</f>
        <v/>
      </c>
      <c r="AI881" s="14" t="inlineStr"/>
    </row>
    <row r="882">
      <c r="A882" s="60" t="inlineStr">
        <is>
          <t>- Pedestal collar</t>
        </is>
      </c>
      <c r="B882" s="52" t="inlineStr">
        <is>
          <t>AAG-03</t>
        </is>
      </c>
      <c r="C882" s="58" t="inlineStr">
        <is>
          <t>Cylinder</t>
        </is>
      </c>
      <c r="D882" s="52" t="inlineStr">
        <is>
          <t>AAG-00</t>
        </is>
      </c>
      <c r="E882" s="52" t="n">
        <v>1</v>
      </c>
      <c r="F882" s="54">
        <f>L882</f>
        <v/>
      </c>
      <c r="G882" s="54">
        <f>P882</f>
        <v/>
      </c>
      <c r="H882" s="54">
        <f>T882</f>
        <v/>
      </c>
      <c r="I882" s="81" t="n">
        <v>1.20000005</v>
      </c>
      <c r="J882" s="81" t="n">
        <v>0</v>
      </c>
      <c r="K882" s="81" t="n">
        <v>0</v>
      </c>
      <c r="L882" s="81" t="n">
        <v>21</v>
      </c>
      <c r="M882" s="81" t="n">
        <v>0</v>
      </c>
      <c r="N882" s="81" t="n">
        <v>-5.24536681e-08</v>
      </c>
      <c r="O882" s="81" t="n">
        <v>-0.119999997</v>
      </c>
      <c r="P882" s="81" t="n">
        <v>0.649999976</v>
      </c>
      <c r="Q882" s="81" t="n">
        <v>0</v>
      </c>
      <c r="R882" s="81" t="n">
        <v>1.20000005</v>
      </c>
      <c r="S882" s="81" t="n">
        <v>-5.24536636e-09</v>
      </c>
      <c r="T882" s="81" t="n">
        <v>-19</v>
      </c>
      <c r="U882" s="80">
        <f>U879*'4 Transform Matrices'!Y883+V879*'4 Transform Matrices'!AC883+W879*'4 Transform Matrices'!AG883</f>
        <v/>
      </c>
      <c r="V882" s="80">
        <f>U879*'4 Transform Matrices'!Z883+V879*'4 Transform Matrices'!AD883+W879*'4 Transform Matrices'!AH883</f>
        <v/>
      </c>
      <c r="W882" s="80">
        <f>U879*'4 Transform Matrices'!AA883+V879*'4 Transform Matrices'!AE883+W879*'4 Transform Matrices'!AI883</f>
        <v/>
      </c>
      <c r="X882" s="80">
        <f>U879*'4 Transform Matrices'!AB883+V879*'4 Transform Matrices'!AF883+W879*'4 Transform Matrices'!AJ883+X879</f>
        <v/>
      </c>
      <c r="Y882" s="80">
        <f>Y879*'4 Transform Matrices'!Y883+Z879*'4 Transform Matrices'!AC883+AA879*'4 Transform Matrices'!AG883</f>
        <v/>
      </c>
      <c r="Z882" s="80">
        <f>Y879*'4 Transform Matrices'!Z883+Z879*'4 Transform Matrices'!AD883+AA879*'4 Transform Matrices'!AH883</f>
        <v/>
      </c>
      <c r="AA882" s="80">
        <f>Y879*'4 Transform Matrices'!AA883+Z879*'4 Transform Matrices'!AE883+AA879*'4 Transform Matrices'!AI883</f>
        <v/>
      </c>
      <c r="AB882" s="80">
        <f>Y879*'4 Transform Matrices'!AB883+Z879*'4 Transform Matrices'!AF883+AA879*'4 Transform Matrices'!AJ883+AB879</f>
        <v/>
      </c>
      <c r="AC882" s="80">
        <f>AC879*'4 Transform Matrices'!Y883+AD879*'4 Transform Matrices'!AC883+AE879*'4 Transform Matrices'!AG883</f>
        <v/>
      </c>
      <c r="AD882" s="80">
        <f>AC879*'4 Transform Matrices'!Z883+AD879*'4 Transform Matrices'!AD883+AE879*'4 Transform Matrices'!AH883</f>
        <v/>
      </c>
      <c r="AE882" s="80">
        <f>AC879*'4 Transform Matrices'!AA883+AD879*'4 Transform Matrices'!AE883+AE879*'4 Transform Matrices'!AI883</f>
        <v/>
      </c>
      <c r="AF882" s="80">
        <f>AC879*'4 Transform Matrices'!AB883+AD879*'4 Transform Matrices'!AF883+AE879*'4 Transform Matrices'!AJ883+AF879</f>
        <v/>
      </c>
      <c r="AG882" s="82">
        <f>MAX(ABS(I882-U882),ABS(J882-V882),ABS(K882-W882),ABS(L882-X882),ABS(M882-Y882),ABS(N882-Z882),ABS(O882-AA882),ABS(P882-AB882),ABS(Q882-AC882),ABS(R882-AD882),ABS(S882-AE882),ABS(T882-AF882))</f>
        <v/>
      </c>
      <c r="AI882" s="14" t="inlineStr"/>
    </row>
    <row r="883">
      <c r="A883" s="60" t="inlineStr">
        <is>
          <t>- Pedestal brace</t>
        </is>
      </c>
      <c r="B883" s="52" t="inlineStr">
        <is>
          <t>AAG-04</t>
        </is>
      </c>
      <c r="C883" s="63" t="inlineStr">
        <is>
          <t>Cube</t>
        </is>
      </c>
      <c r="D883" s="52" t="inlineStr">
        <is>
          <t>AAG-00</t>
        </is>
      </c>
      <c r="E883" s="52" t="n">
        <v>1</v>
      </c>
      <c r="F883" s="54">
        <f>L883</f>
        <v/>
      </c>
      <c r="G883" s="54">
        <f>P883</f>
        <v/>
      </c>
      <c r="H883" s="54">
        <f>T883</f>
        <v/>
      </c>
      <c r="I883" s="81" t="n">
        <v>0.0848528072</v>
      </c>
      <c r="J883" s="81" t="n">
        <v>-0.102638781</v>
      </c>
      <c r="K883" s="81" t="n">
        <v>0.0823323205</v>
      </c>
      <c r="L883" s="81" t="n">
        <v>21.438406</v>
      </c>
      <c r="M883" s="81" t="n">
        <v>0</v>
      </c>
      <c r="N883" s="81" t="n">
        <v>0.58217746</v>
      </c>
      <c r="O883" s="81" t="n">
        <v>0.0290306285</v>
      </c>
      <c r="P883" s="81" t="n">
        <v>0.09999999399999999</v>
      </c>
      <c r="Q883" s="81" t="n">
        <v>-0.0848528072</v>
      </c>
      <c r="R883" s="81" t="n">
        <v>-0.102638781</v>
      </c>
      <c r="S883" s="81" t="n">
        <v>0.0823323205</v>
      </c>
      <c r="T883" s="81" t="n">
        <v>-18.561594</v>
      </c>
      <c r="U883" s="80">
        <f>U879*'4 Transform Matrices'!Y884+V879*'4 Transform Matrices'!AC884+W879*'4 Transform Matrices'!AG884</f>
        <v/>
      </c>
      <c r="V883" s="80">
        <f>U879*'4 Transform Matrices'!Z884+V879*'4 Transform Matrices'!AD884+W879*'4 Transform Matrices'!AH884</f>
        <v/>
      </c>
      <c r="W883" s="80">
        <f>U879*'4 Transform Matrices'!AA884+V879*'4 Transform Matrices'!AE884+W879*'4 Transform Matrices'!AI884</f>
        <v/>
      </c>
      <c r="X883" s="80">
        <f>U879*'4 Transform Matrices'!AB884+V879*'4 Transform Matrices'!AF884+W879*'4 Transform Matrices'!AJ884+X879</f>
        <v/>
      </c>
      <c r="Y883" s="80">
        <f>Y879*'4 Transform Matrices'!Y884+Z879*'4 Transform Matrices'!AC884+AA879*'4 Transform Matrices'!AG884</f>
        <v/>
      </c>
      <c r="Z883" s="80">
        <f>Y879*'4 Transform Matrices'!Z884+Z879*'4 Transform Matrices'!AD884+AA879*'4 Transform Matrices'!AH884</f>
        <v/>
      </c>
      <c r="AA883" s="80">
        <f>Y879*'4 Transform Matrices'!AA884+Z879*'4 Transform Matrices'!AE884+AA879*'4 Transform Matrices'!AI884</f>
        <v/>
      </c>
      <c r="AB883" s="80">
        <f>Y879*'4 Transform Matrices'!AB884+Z879*'4 Transform Matrices'!AF884+AA879*'4 Transform Matrices'!AJ884+AB879</f>
        <v/>
      </c>
      <c r="AC883" s="80">
        <f>AC879*'4 Transform Matrices'!Y884+AD879*'4 Transform Matrices'!AC884+AE879*'4 Transform Matrices'!AG884</f>
        <v/>
      </c>
      <c r="AD883" s="80">
        <f>AC879*'4 Transform Matrices'!Z884+AD879*'4 Transform Matrices'!AD884+AE879*'4 Transform Matrices'!AH884</f>
        <v/>
      </c>
      <c r="AE883" s="80">
        <f>AC879*'4 Transform Matrices'!AA884+AD879*'4 Transform Matrices'!AE884+AE879*'4 Transform Matrices'!AI884</f>
        <v/>
      </c>
      <c r="AF883" s="80">
        <f>AC879*'4 Transform Matrices'!AB884+AD879*'4 Transform Matrices'!AF884+AE879*'4 Transform Matrices'!AJ884+AF879</f>
        <v/>
      </c>
      <c r="AG883" s="82">
        <f>MAX(ABS(I883-U883),ABS(J883-V883),ABS(K883-W883),ABS(L883-X883),ABS(M883-Y883),ABS(N883-Z883),ABS(O883-AA883),ABS(P883-AB883),ABS(Q883-AC883),ABS(R883-AD883),ABS(S883-AE883),ABS(T883-AF883))</f>
        <v/>
      </c>
      <c r="AI883" s="14" t="inlineStr"/>
    </row>
    <row r="884">
      <c r="A884" s="60" t="inlineStr">
        <is>
          <t>- Pedestal brace</t>
        </is>
      </c>
      <c r="B884" s="52" t="inlineStr">
        <is>
          <t>AAG-05</t>
        </is>
      </c>
      <c r="C884" s="63" t="inlineStr">
        <is>
          <t>Cube</t>
        </is>
      </c>
      <c r="D884" s="52" t="inlineStr">
        <is>
          <t>AAG-00</t>
        </is>
      </c>
      <c r="E884" s="52" t="n">
        <v>1</v>
      </c>
      <c r="F884" s="54">
        <f>L884</f>
        <v/>
      </c>
      <c r="G884" s="54">
        <f>P884</f>
        <v/>
      </c>
      <c r="H884" s="54">
        <f>T884</f>
        <v/>
      </c>
      <c r="I884" s="81" t="n">
        <v>-0.0848528072</v>
      </c>
      <c r="J884" s="81" t="n">
        <v>-0.102638781</v>
      </c>
      <c r="K884" s="81" t="n">
        <v>0.0823323205</v>
      </c>
      <c r="L884" s="81" t="n">
        <v>21.438406</v>
      </c>
      <c r="M884" s="81" t="n">
        <v>0</v>
      </c>
      <c r="N884" s="81" t="n">
        <v>0.58217746</v>
      </c>
      <c r="O884" s="81" t="n">
        <v>0.0290306285</v>
      </c>
      <c r="P884" s="81" t="n">
        <v>0.09999999399999999</v>
      </c>
      <c r="Q884" s="81" t="n">
        <v>-0.0848528072</v>
      </c>
      <c r="R884" s="81" t="n">
        <v>0.102638781</v>
      </c>
      <c r="S884" s="81" t="n">
        <v>-0.0823323205</v>
      </c>
      <c r="T884" s="81" t="n">
        <v>-19.438406</v>
      </c>
      <c r="U884" s="80">
        <f>U879*'4 Transform Matrices'!Y885+V879*'4 Transform Matrices'!AC885+W879*'4 Transform Matrices'!AG885</f>
        <v/>
      </c>
      <c r="V884" s="80">
        <f>U879*'4 Transform Matrices'!Z885+V879*'4 Transform Matrices'!AD885+W879*'4 Transform Matrices'!AH885</f>
        <v/>
      </c>
      <c r="W884" s="80">
        <f>U879*'4 Transform Matrices'!AA885+V879*'4 Transform Matrices'!AE885+W879*'4 Transform Matrices'!AI885</f>
        <v/>
      </c>
      <c r="X884" s="80">
        <f>U879*'4 Transform Matrices'!AB885+V879*'4 Transform Matrices'!AF885+W879*'4 Transform Matrices'!AJ885+X879</f>
        <v/>
      </c>
      <c r="Y884" s="80">
        <f>Y879*'4 Transform Matrices'!Y885+Z879*'4 Transform Matrices'!AC885+AA879*'4 Transform Matrices'!AG885</f>
        <v/>
      </c>
      <c r="Z884" s="80">
        <f>Y879*'4 Transform Matrices'!Z885+Z879*'4 Transform Matrices'!AD885+AA879*'4 Transform Matrices'!AH885</f>
        <v/>
      </c>
      <c r="AA884" s="80">
        <f>Y879*'4 Transform Matrices'!AA885+Z879*'4 Transform Matrices'!AE885+AA879*'4 Transform Matrices'!AI885</f>
        <v/>
      </c>
      <c r="AB884" s="80">
        <f>Y879*'4 Transform Matrices'!AB885+Z879*'4 Transform Matrices'!AF885+AA879*'4 Transform Matrices'!AJ885+AB879</f>
        <v/>
      </c>
      <c r="AC884" s="80">
        <f>AC879*'4 Transform Matrices'!Y885+AD879*'4 Transform Matrices'!AC885+AE879*'4 Transform Matrices'!AG885</f>
        <v/>
      </c>
      <c r="AD884" s="80">
        <f>AC879*'4 Transform Matrices'!Z885+AD879*'4 Transform Matrices'!AD885+AE879*'4 Transform Matrices'!AH885</f>
        <v/>
      </c>
      <c r="AE884" s="80">
        <f>AC879*'4 Transform Matrices'!AA885+AD879*'4 Transform Matrices'!AE885+AE879*'4 Transform Matrices'!AI885</f>
        <v/>
      </c>
      <c r="AF884" s="80">
        <f>AC879*'4 Transform Matrices'!AB885+AD879*'4 Transform Matrices'!AF885+AE879*'4 Transform Matrices'!AJ885+AF879</f>
        <v/>
      </c>
      <c r="AG884" s="82">
        <f>MAX(ABS(I884-U884),ABS(J884-V884),ABS(K884-W884),ABS(L884-X884),ABS(M884-Y884),ABS(N884-Z884),ABS(O884-AA884),ABS(P884-AB884),ABS(Q884-AC884),ABS(R884-AD884),ABS(S884-AE884),ABS(T884-AF884))</f>
        <v/>
      </c>
      <c r="AI884" s="14" t="inlineStr"/>
    </row>
    <row r="885">
      <c r="A885" s="60" t="inlineStr">
        <is>
          <t>- Pedestal brace</t>
        </is>
      </c>
      <c r="B885" s="52" t="inlineStr">
        <is>
          <t>AAG-06</t>
        </is>
      </c>
      <c r="C885" s="63" t="inlineStr">
        <is>
          <t>Cube</t>
        </is>
      </c>
      <c r="D885" s="52" t="inlineStr">
        <is>
          <t>AAG-00</t>
        </is>
      </c>
      <c r="E885" s="52" t="n">
        <v>1</v>
      </c>
      <c r="F885" s="54">
        <f>L885</f>
        <v/>
      </c>
      <c r="G885" s="54">
        <f>P885</f>
        <v/>
      </c>
      <c r="H885" s="54">
        <f>T885</f>
        <v/>
      </c>
      <c r="I885" s="81" t="n">
        <v>-0.0848528147</v>
      </c>
      <c r="J885" s="81" t="n">
        <v>0.102638774</v>
      </c>
      <c r="K885" s="81" t="n">
        <v>-0.0823323131</v>
      </c>
      <c r="L885" s="81" t="n">
        <v>20.561594</v>
      </c>
      <c r="M885" s="81" t="n">
        <v>0</v>
      </c>
      <c r="N885" s="81" t="n">
        <v>0.58217746</v>
      </c>
      <c r="O885" s="81" t="n">
        <v>0.0290306285</v>
      </c>
      <c r="P885" s="81" t="n">
        <v>0.09999999399999999</v>
      </c>
      <c r="Q885" s="81" t="n">
        <v>0.0848527998</v>
      </c>
      <c r="R885" s="81" t="n">
        <v>0.102638789</v>
      </c>
      <c r="S885" s="81" t="n">
        <v>-0.082332328</v>
      </c>
      <c r="T885" s="81" t="n">
        <v>-19.438406</v>
      </c>
      <c r="U885" s="80">
        <f>U879*'4 Transform Matrices'!Y886+V879*'4 Transform Matrices'!AC886+W879*'4 Transform Matrices'!AG886</f>
        <v/>
      </c>
      <c r="V885" s="80">
        <f>U879*'4 Transform Matrices'!Z886+V879*'4 Transform Matrices'!AD886+W879*'4 Transform Matrices'!AH886</f>
        <v/>
      </c>
      <c r="W885" s="80">
        <f>U879*'4 Transform Matrices'!AA886+V879*'4 Transform Matrices'!AE886+W879*'4 Transform Matrices'!AI886</f>
        <v/>
      </c>
      <c r="X885" s="80">
        <f>U879*'4 Transform Matrices'!AB886+V879*'4 Transform Matrices'!AF886+W879*'4 Transform Matrices'!AJ886+X879</f>
        <v/>
      </c>
      <c r="Y885" s="80">
        <f>Y879*'4 Transform Matrices'!Y886+Z879*'4 Transform Matrices'!AC886+AA879*'4 Transform Matrices'!AG886</f>
        <v/>
      </c>
      <c r="Z885" s="80">
        <f>Y879*'4 Transform Matrices'!Z886+Z879*'4 Transform Matrices'!AD886+AA879*'4 Transform Matrices'!AH886</f>
        <v/>
      </c>
      <c r="AA885" s="80">
        <f>Y879*'4 Transform Matrices'!AA886+Z879*'4 Transform Matrices'!AE886+AA879*'4 Transform Matrices'!AI886</f>
        <v/>
      </c>
      <c r="AB885" s="80">
        <f>Y879*'4 Transform Matrices'!AB886+Z879*'4 Transform Matrices'!AF886+AA879*'4 Transform Matrices'!AJ886+AB879</f>
        <v/>
      </c>
      <c r="AC885" s="80">
        <f>AC879*'4 Transform Matrices'!Y886+AD879*'4 Transform Matrices'!AC886+AE879*'4 Transform Matrices'!AG886</f>
        <v/>
      </c>
      <c r="AD885" s="80">
        <f>AC879*'4 Transform Matrices'!Z886+AD879*'4 Transform Matrices'!AD886+AE879*'4 Transform Matrices'!AH886</f>
        <v/>
      </c>
      <c r="AE885" s="80">
        <f>AC879*'4 Transform Matrices'!AA886+AD879*'4 Transform Matrices'!AE886+AE879*'4 Transform Matrices'!AI886</f>
        <v/>
      </c>
      <c r="AF885" s="80">
        <f>AC879*'4 Transform Matrices'!AB886+AD879*'4 Transform Matrices'!AF886+AE879*'4 Transform Matrices'!AJ886+AF879</f>
        <v/>
      </c>
      <c r="AG885" s="82">
        <f>MAX(ABS(I885-U885),ABS(J885-V885),ABS(K885-W885),ABS(L885-X885),ABS(M885-Y885),ABS(N885-Z885),ABS(O885-AA885),ABS(P885-AB885),ABS(Q885-AC885),ABS(R885-AD885),ABS(S885-AE885),ABS(T885-AF885))</f>
        <v/>
      </c>
      <c r="AI885" s="14" t="inlineStr"/>
    </row>
    <row r="886">
      <c r="A886" s="60" t="inlineStr">
        <is>
          <t>- Pedestal brace</t>
        </is>
      </c>
      <c r="B886" s="52" t="inlineStr">
        <is>
          <t>AAG-07</t>
        </is>
      </c>
      <c r="C886" s="63" t="inlineStr">
        <is>
          <t>Cube</t>
        </is>
      </c>
      <c r="D886" s="52" t="inlineStr">
        <is>
          <t>AAG-00</t>
        </is>
      </c>
      <c r="E886" s="52" t="n">
        <v>1</v>
      </c>
      <c r="F886" s="54">
        <f>L886</f>
        <v/>
      </c>
      <c r="G886" s="54">
        <f>P886</f>
        <v/>
      </c>
      <c r="H886" s="54">
        <f>T886</f>
        <v/>
      </c>
      <c r="I886" s="81" t="n">
        <v>0.0848527998</v>
      </c>
      <c r="J886" s="81" t="n">
        <v>0.102638803</v>
      </c>
      <c r="K886" s="81" t="n">
        <v>-0.0823323354</v>
      </c>
      <c r="L886" s="81" t="n">
        <v>20.561594</v>
      </c>
      <c r="M886" s="81" t="n">
        <v>0</v>
      </c>
      <c r="N886" s="81" t="n">
        <v>0.58217746</v>
      </c>
      <c r="O886" s="81" t="n">
        <v>0.0290306285</v>
      </c>
      <c r="P886" s="81" t="n">
        <v>0.09999999399999999</v>
      </c>
      <c r="Q886" s="81" t="n">
        <v>0.0848528221</v>
      </c>
      <c r="R886" s="81" t="n">
        <v>-0.102638766</v>
      </c>
      <c r="S886" s="81" t="n">
        <v>0.0823323056</v>
      </c>
      <c r="T886" s="81" t="n">
        <v>-18.561594</v>
      </c>
      <c r="U886" s="80">
        <f>U879*'4 Transform Matrices'!Y887+V879*'4 Transform Matrices'!AC887+W879*'4 Transform Matrices'!AG887</f>
        <v/>
      </c>
      <c r="V886" s="80">
        <f>U879*'4 Transform Matrices'!Z887+V879*'4 Transform Matrices'!AD887+W879*'4 Transform Matrices'!AH887</f>
        <v/>
      </c>
      <c r="W886" s="80">
        <f>U879*'4 Transform Matrices'!AA887+V879*'4 Transform Matrices'!AE887+W879*'4 Transform Matrices'!AI887</f>
        <v/>
      </c>
      <c r="X886" s="80">
        <f>U879*'4 Transform Matrices'!AB887+V879*'4 Transform Matrices'!AF887+W879*'4 Transform Matrices'!AJ887+X879</f>
        <v/>
      </c>
      <c r="Y886" s="80">
        <f>Y879*'4 Transform Matrices'!Y887+Z879*'4 Transform Matrices'!AC887+AA879*'4 Transform Matrices'!AG887</f>
        <v/>
      </c>
      <c r="Z886" s="80">
        <f>Y879*'4 Transform Matrices'!Z887+Z879*'4 Transform Matrices'!AD887+AA879*'4 Transform Matrices'!AH887</f>
        <v/>
      </c>
      <c r="AA886" s="80">
        <f>Y879*'4 Transform Matrices'!AA887+Z879*'4 Transform Matrices'!AE887+AA879*'4 Transform Matrices'!AI887</f>
        <v/>
      </c>
      <c r="AB886" s="80">
        <f>Y879*'4 Transform Matrices'!AB887+Z879*'4 Transform Matrices'!AF887+AA879*'4 Transform Matrices'!AJ887+AB879</f>
        <v/>
      </c>
      <c r="AC886" s="80">
        <f>AC879*'4 Transform Matrices'!Y887+AD879*'4 Transform Matrices'!AC887+AE879*'4 Transform Matrices'!AG887</f>
        <v/>
      </c>
      <c r="AD886" s="80">
        <f>AC879*'4 Transform Matrices'!Z887+AD879*'4 Transform Matrices'!AD887+AE879*'4 Transform Matrices'!AH887</f>
        <v/>
      </c>
      <c r="AE886" s="80">
        <f>AC879*'4 Transform Matrices'!AA887+AD879*'4 Transform Matrices'!AE887+AE879*'4 Transform Matrices'!AI887</f>
        <v/>
      </c>
      <c r="AF886" s="80">
        <f>AC879*'4 Transform Matrices'!AB887+AD879*'4 Transform Matrices'!AF887+AE879*'4 Transform Matrices'!AJ887+AF879</f>
        <v/>
      </c>
      <c r="AG886" s="82">
        <f>MAX(ABS(I886-U886),ABS(J886-V886),ABS(K886-W886),ABS(L886-X886),ABS(M886-Y886),ABS(N886-Z886),ABS(O886-AA886),ABS(P886-AB886),ABS(Q886-AC886),ABS(R886-AD886),ABS(S886-AE886),ABS(T886-AF886))</f>
        <v/>
      </c>
      <c r="AI886" s="14" t="inlineStr"/>
    </row>
    <row r="887">
      <c r="A887" s="98" t="inlineStr">
        <is>
          <t>- Mount yaw</t>
        </is>
      </c>
      <c r="B887" s="93" t="inlineStr">
        <is>
          <t>AAG-08</t>
        </is>
      </c>
      <c r="C887" s="93" t="inlineStr">
        <is>
          <t>Group</t>
        </is>
      </c>
      <c r="D887" s="93" t="inlineStr">
        <is>
          <t>AAG-00</t>
        </is>
      </c>
      <c r="E887" s="93" t="n">
        <v>1</v>
      </c>
      <c r="F887" s="54">
        <f>L887</f>
        <v/>
      </c>
      <c r="G887" s="54">
        <f>P887</f>
        <v/>
      </c>
      <c r="H887" s="54">
        <f>T887</f>
        <v/>
      </c>
      <c r="I887" s="81" t="n">
        <v>-0.670913279</v>
      </c>
      <c r="J887" s="81" t="n">
        <v>0</v>
      </c>
      <c r="K887" s="81" t="n">
        <v>0.741535842</v>
      </c>
      <c r="L887" s="81" t="n">
        <v>21</v>
      </c>
      <c r="M887" s="81" t="n">
        <v>0</v>
      </c>
      <c r="N887" s="81" t="n">
        <v>1</v>
      </c>
      <c r="O887" s="81" t="n">
        <v>0</v>
      </c>
      <c r="P887" s="81" t="n">
        <v>0.74999994</v>
      </c>
      <c r="Q887" s="81" t="n">
        <v>-0.741535842</v>
      </c>
      <c r="R887" s="81" t="n">
        <v>0</v>
      </c>
      <c r="S887" s="81" t="n">
        <v>-0.670913279</v>
      </c>
      <c r="T887" s="81" t="n">
        <v>-19</v>
      </c>
      <c r="U887" s="80">
        <f>U879*'4 Transform Matrices'!Y888+V879*'4 Transform Matrices'!AC888+W879*'4 Transform Matrices'!AG888</f>
        <v/>
      </c>
      <c r="V887" s="80">
        <f>U879*'4 Transform Matrices'!Z888+V879*'4 Transform Matrices'!AD888+W879*'4 Transform Matrices'!AH888</f>
        <v/>
      </c>
      <c r="W887" s="80">
        <f>U879*'4 Transform Matrices'!AA888+V879*'4 Transform Matrices'!AE888+W879*'4 Transform Matrices'!AI888</f>
        <v/>
      </c>
      <c r="X887" s="80">
        <f>U879*'4 Transform Matrices'!AB888+V879*'4 Transform Matrices'!AF888+W879*'4 Transform Matrices'!AJ888+X879</f>
        <v/>
      </c>
      <c r="Y887" s="80">
        <f>Y879*'4 Transform Matrices'!Y888+Z879*'4 Transform Matrices'!AC888+AA879*'4 Transform Matrices'!AG888</f>
        <v/>
      </c>
      <c r="Z887" s="80">
        <f>Y879*'4 Transform Matrices'!Z888+Z879*'4 Transform Matrices'!AD888+AA879*'4 Transform Matrices'!AH888</f>
        <v/>
      </c>
      <c r="AA887" s="80">
        <f>Y879*'4 Transform Matrices'!AA888+Z879*'4 Transform Matrices'!AE888+AA879*'4 Transform Matrices'!AI888</f>
        <v/>
      </c>
      <c r="AB887" s="80">
        <f>Y879*'4 Transform Matrices'!AB888+Z879*'4 Transform Matrices'!AF888+AA879*'4 Transform Matrices'!AJ888+AB879</f>
        <v/>
      </c>
      <c r="AC887" s="80">
        <f>AC879*'4 Transform Matrices'!Y888+AD879*'4 Transform Matrices'!AC888+AE879*'4 Transform Matrices'!AG888</f>
        <v/>
      </c>
      <c r="AD887" s="80">
        <f>AC879*'4 Transform Matrices'!Z888+AD879*'4 Transform Matrices'!AD888+AE879*'4 Transform Matrices'!AH888</f>
        <v/>
      </c>
      <c r="AE887" s="80">
        <f>AC879*'4 Transform Matrices'!AA888+AD879*'4 Transform Matrices'!AE888+AE879*'4 Transform Matrices'!AI888</f>
        <v/>
      </c>
      <c r="AF887" s="80">
        <f>AC879*'4 Transform Matrices'!AB888+AD879*'4 Transform Matrices'!AF888+AE879*'4 Transform Matrices'!AJ888+AF879</f>
        <v/>
      </c>
      <c r="AG887" s="82">
        <f>MAX(ABS(I887-U887),ABS(J887-V887),ABS(K887-W887),ABS(L887-X887),ABS(M887-Y887),ABS(N887-Z887),ABS(O887-AA887),ABS(P887-AB887),ABS(Q887-AC887),ABS(R887-AD887),ABS(S887-AE887),ABS(T887-AF887))</f>
        <v/>
      </c>
      <c r="AI887" s="14" t="inlineStr">
        <is>
          <t>Yaw slews at 60 deg/s (arrows / mouse); idle: slow search sweep</t>
        </is>
      </c>
    </row>
    <row r="888">
      <c r="A888" s="65" t="inlineStr">
        <is>
          <t>- Turntable</t>
        </is>
      </c>
      <c r="B888" s="52" t="inlineStr">
        <is>
          <t>AAG-09</t>
        </is>
      </c>
      <c r="C888" s="58" t="inlineStr">
        <is>
          <t>Cylinder</t>
        </is>
      </c>
      <c r="D888" s="52" t="inlineStr">
        <is>
          <t>AAG-08</t>
        </is>
      </c>
      <c r="E888" s="52" t="n">
        <v>2</v>
      </c>
      <c r="F888" s="54">
        <f>L888</f>
        <v/>
      </c>
      <c r="G888" s="54">
        <f>P888</f>
        <v/>
      </c>
      <c r="H888" s="54">
        <f>T888</f>
        <v/>
      </c>
      <c r="I888" s="81" t="n">
        <v>-1.00636995</v>
      </c>
      <c r="J888" s="81" t="n">
        <v>1.11230373</v>
      </c>
      <c r="K888" s="81" t="n">
        <v>-6.48271259e-09</v>
      </c>
      <c r="L888" s="81" t="n">
        <v>21</v>
      </c>
      <c r="M888" s="81" t="n">
        <v>0</v>
      </c>
      <c r="N888" s="81" t="n">
        <v>-6.556707889999999e-08</v>
      </c>
      <c r="O888" s="81" t="n">
        <v>-0.200000003</v>
      </c>
      <c r="P888" s="81" t="n">
        <v>0.849999964</v>
      </c>
      <c r="Q888" s="81" t="n">
        <v>-1.11230373</v>
      </c>
      <c r="R888" s="81" t="n">
        <v>-1.00636995</v>
      </c>
      <c r="S888" s="81" t="n">
        <v>5.86531046e-09</v>
      </c>
      <c r="T888" s="81" t="n">
        <v>-19</v>
      </c>
      <c r="U888" s="80">
        <f>U887*'4 Transform Matrices'!Y889+V887*'4 Transform Matrices'!AC889+W887*'4 Transform Matrices'!AG889</f>
        <v/>
      </c>
      <c r="V888" s="80">
        <f>U887*'4 Transform Matrices'!Z889+V887*'4 Transform Matrices'!AD889+W887*'4 Transform Matrices'!AH889</f>
        <v/>
      </c>
      <c r="W888" s="80">
        <f>U887*'4 Transform Matrices'!AA889+V887*'4 Transform Matrices'!AE889+W887*'4 Transform Matrices'!AI889</f>
        <v/>
      </c>
      <c r="X888" s="80">
        <f>U887*'4 Transform Matrices'!AB889+V887*'4 Transform Matrices'!AF889+W887*'4 Transform Matrices'!AJ889+X887</f>
        <v/>
      </c>
      <c r="Y888" s="80">
        <f>Y887*'4 Transform Matrices'!Y889+Z887*'4 Transform Matrices'!AC889+AA887*'4 Transform Matrices'!AG889</f>
        <v/>
      </c>
      <c r="Z888" s="80">
        <f>Y887*'4 Transform Matrices'!Z889+Z887*'4 Transform Matrices'!AD889+AA887*'4 Transform Matrices'!AH889</f>
        <v/>
      </c>
      <c r="AA888" s="80">
        <f>Y887*'4 Transform Matrices'!AA889+Z887*'4 Transform Matrices'!AE889+AA887*'4 Transform Matrices'!AI889</f>
        <v/>
      </c>
      <c r="AB888" s="80">
        <f>Y887*'4 Transform Matrices'!AB889+Z887*'4 Transform Matrices'!AF889+AA887*'4 Transform Matrices'!AJ889+AB887</f>
        <v/>
      </c>
      <c r="AC888" s="80">
        <f>AC887*'4 Transform Matrices'!Y889+AD887*'4 Transform Matrices'!AC889+AE887*'4 Transform Matrices'!AG889</f>
        <v/>
      </c>
      <c r="AD888" s="80">
        <f>AC887*'4 Transform Matrices'!Z889+AD887*'4 Transform Matrices'!AD889+AE887*'4 Transform Matrices'!AH889</f>
        <v/>
      </c>
      <c r="AE888" s="80">
        <f>AC887*'4 Transform Matrices'!AA889+AD887*'4 Transform Matrices'!AE889+AE887*'4 Transform Matrices'!AI889</f>
        <v/>
      </c>
      <c r="AF888" s="80">
        <f>AC887*'4 Transform Matrices'!AB889+AD887*'4 Transform Matrices'!AF889+AE887*'4 Transform Matrices'!AJ889+AF887</f>
        <v/>
      </c>
      <c r="AG888" s="82">
        <f>MAX(ABS(I888-U888),ABS(J888-V888),ABS(K888-W888),ABS(L888-X888),ABS(M888-Y888),ABS(N888-Z888),ABS(O888-AA888),ABS(P888-AB888),ABS(Q888-AC888),ABS(R888-AD888),ABS(S888-AE888),ABS(T888-AF888))</f>
        <v/>
      </c>
      <c r="AI888" s="14" t="inlineStr"/>
    </row>
    <row r="889">
      <c r="A889" s="65" t="inlineStr">
        <is>
          <t>- Mount body</t>
        </is>
      </c>
      <c r="B889" s="52" t="inlineStr">
        <is>
          <t>AAG-10</t>
        </is>
      </c>
      <c r="C889" s="63" t="inlineStr">
        <is>
          <t>Cube</t>
        </is>
      </c>
      <c r="D889" s="52" t="inlineStr">
        <is>
          <t>AAG-08</t>
        </is>
      </c>
      <c r="E889" s="52" t="n">
        <v>2</v>
      </c>
      <c r="F889" s="54">
        <f>L889</f>
        <v/>
      </c>
      <c r="G889" s="54">
        <f>P889</f>
        <v/>
      </c>
      <c r="H889" s="54">
        <f>T889</f>
        <v/>
      </c>
      <c r="I889" s="81" t="n">
        <v>-0.939278603</v>
      </c>
      <c r="J889" s="81" t="n">
        <v>0</v>
      </c>
      <c r="K889" s="81" t="n">
        <v>1.03815019</v>
      </c>
      <c r="L889" s="81" t="n">
        <v>21</v>
      </c>
      <c r="M889" s="81" t="n">
        <v>0</v>
      </c>
      <c r="N889" s="81" t="n">
        <v>0.5</v>
      </c>
      <c r="O889" s="81" t="n">
        <v>0</v>
      </c>
      <c r="P889" s="81" t="n">
        <v>1.19999993</v>
      </c>
      <c r="Q889" s="81" t="n">
        <v>-1.03815019</v>
      </c>
      <c r="R889" s="81" t="n">
        <v>0</v>
      </c>
      <c r="S889" s="81" t="n">
        <v>-0.939278603</v>
      </c>
      <c r="T889" s="81" t="n">
        <v>-19</v>
      </c>
      <c r="U889" s="80">
        <f>U887*'4 Transform Matrices'!Y890+V887*'4 Transform Matrices'!AC890+W887*'4 Transform Matrices'!AG890</f>
        <v/>
      </c>
      <c r="V889" s="80">
        <f>U887*'4 Transform Matrices'!Z890+V887*'4 Transform Matrices'!AD890+W887*'4 Transform Matrices'!AH890</f>
        <v/>
      </c>
      <c r="W889" s="80">
        <f>U887*'4 Transform Matrices'!AA890+V887*'4 Transform Matrices'!AE890+W887*'4 Transform Matrices'!AI890</f>
        <v/>
      </c>
      <c r="X889" s="80">
        <f>U887*'4 Transform Matrices'!AB890+V887*'4 Transform Matrices'!AF890+W887*'4 Transform Matrices'!AJ890+X887</f>
        <v/>
      </c>
      <c r="Y889" s="80">
        <f>Y887*'4 Transform Matrices'!Y890+Z887*'4 Transform Matrices'!AC890+AA887*'4 Transform Matrices'!AG890</f>
        <v/>
      </c>
      <c r="Z889" s="80">
        <f>Y887*'4 Transform Matrices'!Z890+Z887*'4 Transform Matrices'!AD890+AA887*'4 Transform Matrices'!AH890</f>
        <v/>
      </c>
      <c r="AA889" s="80">
        <f>Y887*'4 Transform Matrices'!AA890+Z887*'4 Transform Matrices'!AE890+AA887*'4 Transform Matrices'!AI890</f>
        <v/>
      </c>
      <c r="AB889" s="80">
        <f>Y887*'4 Transform Matrices'!AB890+Z887*'4 Transform Matrices'!AF890+AA887*'4 Transform Matrices'!AJ890+AB887</f>
        <v/>
      </c>
      <c r="AC889" s="80">
        <f>AC887*'4 Transform Matrices'!Y890+AD887*'4 Transform Matrices'!AC890+AE887*'4 Transform Matrices'!AG890</f>
        <v/>
      </c>
      <c r="AD889" s="80">
        <f>AC887*'4 Transform Matrices'!Z890+AD887*'4 Transform Matrices'!AD890+AE887*'4 Transform Matrices'!AH890</f>
        <v/>
      </c>
      <c r="AE889" s="80">
        <f>AC887*'4 Transform Matrices'!AA890+AD887*'4 Transform Matrices'!AE890+AE887*'4 Transform Matrices'!AI890</f>
        <v/>
      </c>
      <c r="AF889" s="80">
        <f>AC887*'4 Transform Matrices'!AB890+AD887*'4 Transform Matrices'!AF890+AE887*'4 Transform Matrices'!AJ890+AF887</f>
        <v/>
      </c>
      <c r="AG889" s="82">
        <f>MAX(ABS(I889-U889),ABS(J889-V889),ABS(K889-W889),ABS(L889-X889),ABS(M889-Y889),ABS(N889-Z889),ABS(O889-AA889),ABS(P889-AB889),ABS(Q889-AC889),ABS(R889-AD889),ABS(S889-AE889),ABS(T889-AF889))</f>
        <v/>
      </c>
      <c r="AI889" s="14" t="inlineStr"/>
    </row>
    <row r="890">
      <c r="A890" s="65" t="inlineStr">
        <is>
          <t>- Cheek L</t>
        </is>
      </c>
      <c r="B890" s="52" t="inlineStr">
        <is>
          <t>AAG-11</t>
        </is>
      </c>
      <c r="C890" s="63" t="inlineStr">
        <is>
          <t>Cube</t>
        </is>
      </c>
      <c r="D890" s="52" t="inlineStr">
        <is>
          <t>AAG-08</t>
        </is>
      </c>
      <c r="E890" s="52" t="n">
        <v>2</v>
      </c>
      <c r="F890" s="54">
        <f>L890</f>
        <v/>
      </c>
      <c r="G890" s="54">
        <f>P890</f>
        <v/>
      </c>
      <c r="H890" s="54">
        <f>T890</f>
        <v/>
      </c>
      <c r="I890" s="81" t="n">
        <v>-0.100636996</v>
      </c>
      <c r="J890" s="81" t="n">
        <v>0</v>
      </c>
      <c r="K890" s="81" t="n">
        <v>0.815689445</v>
      </c>
      <c r="L890" s="81" t="n">
        <v>20.7051506</v>
      </c>
      <c r="M890" s="81" t="n">
        <v>0</v>
      </c>
      <c r="N890" s="81" t="n">
        <v>0.899999976</v>
      </c>
      <c r="O890" s="81" t="n">
        <v>0</v>
      </c>
      <c r="P890" s="81" t="n">
        <v>1.69999993</v>
      </c>
      <c r="Q890" s="81" t="n">
        <v>-0.111230381</v>
      </c>
      <c r="R890" s="81" t="n">
        <v>0</v>
      </c>
      <c r="S890" s="81" t="n">
        <v>-0.738004625</v>
      </c>
      <c r="T890" s="81" t="n">
        <v>-19.4749355</v>
      </c>
      <c r="U890" s="80">
        <f>U887*'4 Transform Matrices'!Y891+V887*'4 Transform Matrices'!AC891+W887*'4 Transform Matrices'!AG891</f>
        <v/>
      </c>
      <c r="V890" s="80">
        <f>U887*'4 Transform Matrices'!Z891+V887*'4 Transform Matrices'!AD891+W887*'4 Transform Matrices'!AH891</f>
        <v/>
      </c>
      <c r="W890" s="80">
        <f>U887*'4 Transform Matrices'!AA891+V887*'4 Transform Matrices'!AE891+W887*'4 Transform Matrices'!AI891</f>
        <v/>
      </c>
      <c r="X890" s="80">
        <f>U887*'4 Transform Matrices'!AB891+V887*'4 Transform Matrices'!AF891+W887*'4 Transform Matrices'!AJ891+X887</f>
        <v/>
      </c>
      <c r="Y890" s="80">
        <f>Y887*'4 Transform Matrices'!Y891+Z887*'4 Transform Matrices'!AC891+AA887*'4 Transform Matrices'!AG891</f>
        <v/>
      </c>
      <c r="Z890" s="80">
        <f>Y887*'4 Transform Matrices'!Z891+Z887*'4 Transform Matrices'!AD891+AA887*'4 Transform Matrices'!AH891</f>
        <v/>
      </c>
      <c r="AA890" s="80">
        <f>Y887*'4 Transform Matrices'!AA891+Z887*'4 Transform Matrices'!AE891+AA887*'4 Transform Matrices'!AI891</f>
        <v/>
      </c>
      <c r="AB890" s="80">
        <f>Y887*'4 Transform Matrices'!AB891+Z887*'4 Transform Matrices'!AF891+AA887*'4 Transform Matrices'!AJ891+AB887</f>
        <v/>
      </c>
      <c r="AC890" s="80">
        <f>AC887*'4 Transform Matrices'!Y891+AD887*'4 Transform Matrices'!AC891+AE887*'4 Transform Matrices'!AG891</f>
        <v/>
      </c>
      <c r="AD890" s="80">
        <f>AC887*'4 Transform Matrices'!Z891+AD887*'4 Transform Matrices'!AD891+AE887*'4 Transform Matrices'!AH891</f>
        <v/>
      </c>
      <c r="AE890" s="80">
        <f>AC887*'4 Transform Matrices'!AA891+AD887*'4 Transform Matrices'!AE891+AE887*'4 Transform Matrices'!AI891</f>
        <v/>
      </c>
      <c r="AF890" s="80">
        <f>AC887*'4 Transform Matrices'!AB891+AD887*'4 Transform Matrices'!AF891+AE887*'4 Transform Matrices'!AJ891+AF887</f>
        <v/>
      </c>
      <c r="AG890" s="82">
        <f>MAX(ABS(I890-U890),ABS(J890-V890),ABS(K890-W890),ABS(L890-X890),ABS(M890-Y890),ABS(N890-Z890),ABS(O890-AA890),ABS(P890-AB890),ABS(Q890-AC890),ABS(R890-AD890),ABS(S890-AE890),ABS(T890-AF890))</f>
        <v/>
      </c>
      <c r="AI890" s="14" t="inlineStr"/>
    </row>
    <row r="891">
      <c r="A891" s="65" t="inlineStr">
        <is>
          <t>- Cheek R</t>
        </is>
      </c>
      <c r="B891" s="52" t="inlineStr">
        <is>
          <t>AAG-12</t>
        </is>
      </c>
      <c r="C891" s="63" t="inlineStr">
        <is>
          <t>Cube</t>
        </is>
      </c>
      <c r="D891" s="52" t="inlineStr">
        <is>
          <t>AAG-08</t>
        </is>
      </c>
      <c r="E891" s="52" t="n">
        <v>2</v>
      </c>
      <c r="F891" s="54">
        <f>L891</f>
        <v/>
      </c>
      <c r="G891" s="54">
        <f>P891</f>
        <v/>
      </c>
      <c r="H891" s="54">
        <f>T891</f>
        <v/>
      </c>
      <c r="I891" s="81" t="n">
        <v>-0.100636996</v>
      </c>
      <c r="J891" s="81" t="n">
        <v>0</v>
      </c>
      <c r="K891" s="81" t="n">
        <v>0.815689445</v>
      </c>
      <c r="L891" s="81" t="n">
        <v>21.4431553</v>
      </c>
      <c r="M891" s="81" t="n">
        <v>0</v>
      </c>
      <c r="N891" s="81" t="n">
        <v>0.899999976</v>
      </c>
      <c r="O891" s="81" t="n">
        <v>0</v>
      </c>
      <c r="P891" s="81" t="n">
        <v>1.69999993</v>
      </c>
      <c r="Q891" s="81" t="n">
        <v>-0.111230381</v>
      </c>
      <c r="R891" s="81" t="n">
        <v>0</v>
      </c>
      <c r="S891" s="81" t="n">
        <v>-0.738004625</v>
      </c>
      <c r="T891" s="81" t="n">
        <v>-18.6592464</v>
      </c>
      <c r="U891" s="80">
        <f>U887*'4 Transform Matrices'!Y892+V887*'4 Transform Matrices'!AC892+W887*'4 Transform Matrices'!AG892</f>
        <v/>
      </c>
      <c r="V891" s="80">
        <f>U887*'4 Transform Matrices'!Z892+V887*'4 Transform Matrices'!AD892+W887*'4 Transform Matrices'!AH892</f>
        <v/>
      </c>
      <c r="W891" s="80">
        <f>U887*'4 Transform Matrices'!AA892+V887*'4 Transform Matrices'!AE892+W887*'4 Transform Matrices'!AI892</f>
        <v/>
      </c>
      <c r="X891" s="80">
        <f>U887*'4 Transform Matrices'!AB892+V887*'4 Transform Matrices'!AF892+W887*'4 Transform Matrices'!AJ892+X887</f>
        <v/>
      </c>
      <c r="Y891" s="80">
        <f>Y887*'4 Transform Matrices'!Y892+Z887*'4 Transform Matrices'!AC892+AA887*'4 Transform Matrices'!AG892</f>
        <v/>
      </c>
      <c r="Z891" s="80">
        <f>Y887*'4 Transform Matrices'!Z892+Z887*'4 Transform Matrices'!AD892+AA887*'4 Transform Matrices'!AH892</f>
        <v/>
      </c>
      <c r="AA891" s="80">
        <f>Y887*'4 Transform Matrices'!AA892+Z887*'4 Transform Matrices'!AE892+AA887*'4 Transform Matrices'!AI892</f>
        <v/>
      </c>
      <c r="AB891" s="80">
        <f>Y887*'4 Transform Matrices'!AB892+Z887*'4 Transform Matrices'!AF892+AA887*'4 Transform Matrices'!AJ892+AB887</f>
        <v/>
      </c>
      <c r="AC891" s="80">
        <f>AC887*'4 Transform Matrices'!Y892+AD887*'4 Transform Matrices'!AC892+AE887*'4 Transform Matrices'!AG892</f>
        <v/>
      </c>
      <c r="AD891" s="80">
        <f>AC887*'4 Transform Matrices'!Z892+AD887*'4 Transform Matrices'!AD892+AE887*'4 Transform Matrices'!AH892</f>
        <v/>
      </c>
      <c r="AE891" s="80">
        <f>AC887*'4 Transform Matrices'!AA892+AD887*'4 Transform Matrices'!AE892+AE887*'4 Transform Matrices'!AI892</f>
        <v/>
      </c>
      <c r="AF891" s="80">
        <f>AC887*'4 Transform Matrices'!AB892+AD887*'4 Transform Matrices'!AF892+AE887*'4 Transform Matrices'!AJ892+AF887</f>
        <v/>
      </c>
      <c r="AG891" s="82">
        <f>MAX(ABS(I891-U891),ABS(J891-V891),ABS(K891-W891),ABS(L891-X891),ABS(M891-Y891),ABS(N891-Z891),ABS(O891-AA891),ABS(P891-AB891),ABS(Q891-AC891),ABS(R891-AD891),ABS(S891-AE891),ABS(T891-AF891))</f>
        <v/>
      </c>
      <c r="AI891" s="14" t="inlineStr"/>
    </row>
    <row r="892">
      <c r="A892" s="65" t="inlineStr">
        <is>
          <t>- Ammo drum</t>
        </is>
      </c>
      <c r="B892" s="52" t="inlineStr">
        <is>
          <t>AAG-13</t>
        </is>
      </c>
      <c r="C892" s="58" t="inlineStr">
        <is>
          <t>Cylinder</t>
        </is>
      </c>
      <c r="D892" s="52" t="inlineStr">
        <is>
          <t>AAG-08</t>
        </is>
      </c>
      <c r="E892" s="52" t="n">
        <v>2</v>
      </c>
      <c r="F892" s="54">
        <f>L892</f>
        <v/>
      </c>
      <c r="G892" s="54">
        <f>P892</f>
        <v/>
      </c>
      <c r="H892" s="54">
        <f>T892</f>
        <v/>
      </c>
      <c r="I892" s="81" t="n">
        <v>-0.603821933</v>
      </c>
      <c r="J892" s="81" t="n">
        <v>0.66738224</v>
      </c>
      <c r="K892" s="81" t="n">
        <v>-2.26894912e-08</v>
      </c>
      <c r="L892" s="81" t="n">
        <v>20.3696938</v>
      </c>
      <c r="M892" s="81" t="n">
        <v>0</v>
      </c>
      <c r="N892" s="81" t="n">
        <v>-3.93402502e-08</v>
      </c>
      <c r="O892" s="81" t="n">
        <v>-0.699999988</v>
      </c>
      <c r="P892" s="81" t="n">
        <v>1.69999993</v>
      </c>
      <c r="Q892" s="81" t="n">
        <v>-0.66738224</v>
      </c>
      <c r="R892" s="81" t="n">
        <v>-0.603821933</v>
      </c>
      <c r="S892" s="81" t="n">
        <v>2.05285851e-08</v>
      </c>
      <c r="T892" s="81" t="n">
        <v>-18.4297237</v>
      </c>
      <c r="U892" s="80">
        <f>U887*'4 Transform Matrices'!Y893+V887*'4 Transform Matrices'!AC893+W887*'4 Transform Matrices'!AG893</f>
        <v/>
      </c>
      <c r="V892" s="80">
        <f>U887*'4 Transform Matrices'!Z893+V887*'4 Transform Matrices'!AD893+W887*'4 Transform Matrices'!AH893</f>
        <v/>
      </c>
      <c r="W892" s="80">
        <f>U887*'4 Transform Matrices'!AA893+V887*'4 Transform Matrices'!AE893+W887*'4 Transform Matrices'!AI893</f>
        <v/>
      </c>
      <c r="X892" s="80">
        <f>U887*'4 Transform Matrices'!AB893+V887*'4 Transform Matrices'!AF893+W887*'4 Transform Matrices'!AJ893+X887</f>
        <v/>
      </c>
      <c r="Y892" s="80">
        <f>Y887*'4 Transform Matrices'!Y893+Z887*'4 Transform Matrices'!AC893+AA887*'4 Transform Matrices'!AG893</f>
        <v/>
      </c>
      <c r="Z892" s="80">
        <f>Y887*'4 Transform Matrices'!Z893+Z887*'4 Transform Matrices'!AD893+AA887*'4 Transform Matrices'!AH893</f>
        <v/>
      </c>
      <c r="AA892" s="80">
        <f>Y887*'4 Transform Matrices'!AA893+Z887*'4 Transform Matrices'!AE893+AA887*'4 Transform Matrices'!AI893</f>
        <v/>
      </c>
      <c r="AB892" s="80">
        <f>Y887*'4 Transform Matrices'!AB893+Z887*'4 Transform Matrices'!AF893+AA887*'4 Transform Matrices'!AJ893+AB887</f>
        <v/>
      </c>
      <c r="AC892" s="80">
        <f>AC887*'4 Transform Matrices'!Y893+AD887*'4 Transform Matrices'!AC893+AE887*'4 Transform Matrices'!AG893</f>
        <v/>
      </c>
      <c r="AD892" s="80">
        <f>AC887*'4 Transform Matrices'!Z893+AD887*'4 Transform Matrices'!AD893+AE887*'4 Transform Matrices'!AH893</f>
        <v/>
      </c>
      <c r="AE892" s="80">
        <f>AC887*'4 Transform Matrices'!AA893+AD887*'4 Transform Matrices'!AE893+AE887*'4 Transform Matrices'!AI893</f>
        <v/>
      </c>
      <c r="AF892" s="80">
        <f>AC887*'4 Transform Matrices'!AB893+AD887*'4 Transform Matrices'!AF893+AE887*'4 Transform Matrices'!AJ893+AF887</f>
        <v/>
      </c>
      <c r="AG892" s="82">
        <f>MAX(ABS(I892-U892),ABS(J892-V892),ABS(K892-W892),ABS(L892-X892),ABS(M892-Y892),ABS(N892-Z892),ABS(O892-AA892),ABS(P892-AB892),ABS(Q892-AC892),ABS(R892-AD892),ABS(S892-AE892),ABS(T892-AF892))</f>
        <v/>
      </c>
      <c r="AI892" s="14" t="inlineStr"/>
    </row>
    <row r="893">
      <c r="A893" s="65" t="inlineStr">
        <is>
          <t>- Ammo drum lid</t>
        </is>
      </c>
      <c r="B893" s="52" t="inlineStr">
        <is>
          <t>AAG-14</t>
        </is>
      </c>
      <c r="C893" s="58" t="inlineStr">
        <is>
          <t>Cylinder</t>
        </is>
      </c>
      <c r="D893" s="52" t="inlineStr">
        <is>
          <t>AAG-08</t>
        </is>
      </c>
      <c r="E893" s="52" t="n">
        <v>2</v>
      </c>
      <c r="F893" s="54">
        <f>L893</f>
        <v/>
      </c>
      <c r="G893" s="54">
        <f>P893</f>
        <v/>
      </c>
      <c r="H893" s="54">
        <f>T893</f>
        <v/>
      </c>
      <c r="I893" s="81" t="n">
        <v>-0.637367606</v>
      </c>
      <c r="J893" s="81" t="n">
        <v>0.704459071</v>
      </c>
      <c r="K893" s="81" t="n">
        <v>-2.59308486e-09</v>
      </c>
      <c r="L893" s="81" t="n">
        <v>20.3696938</v>
      </c>
      <c r="M893" s="81" t="n">
        <v>0</v>
      </c>
      <c r="N893" s="81" t="n">
        <v>-4.15258192e-08</v>
      </c>
      <c r="O893" s="81" t="n">
        <v>-0.07999999820000001</v>
      </c>
      <c r="P893" s="81" t="n">
        <v>2.04999995</v>
      </c>
      <c r="Q893" s="81" t="n">
        <v>-0.704459071</v>
      </c>
      <c r="R893" s="81" t="n">
        <v>-0.637367606</v>
      </c>
      <c r="S893" s="81" t="n">
        <v>2.34612396e-09</v>
      </c>
      <c r="T893" s="81" t="n">
        <v>-18.4297237</v>
      </c>
      <c r="U893" s="80">
        <f>U887*'4 Transform Matrices'!Y894+V887*'4 Transform Matrices'!AC894+W887*'4 Transform Matrices'!AG894</f>
        <v/>
      </c>
      <c r="V893" s="80">
        <f>U887*'4 Transform Matrices'!Z894+V887*'4 Transform Matrices'!AD894+W887*'4 Transform Matrices'!AH894</f>
        <v/>
      </c>
      <c r="W893" s="80">
        <f>U887*'4 Transform Matrices'!AA894+V887*'4 Transform Matrices'!AE894+W887*'4 Transform Matrices'!AI894</f>
        <v/>
      </c>
      <c r="X893" s="80">
        <f>U887*'4 Transform Matrices'!AB894+V887*'4 Transform Matrices'!AF894+W887*'4 Transform Matrices'!AJ894+X887</f>
        <v/>
      </c>
      <c r="Y893" s="80">
        <f>Y887*'4 Transform Matrices'!Y894+Z887*'4 Transform Matrices'!AC894+AA887*'4 Transform Matrices'!AG894</f>
        <v/>
      </c>
      <c r="Z893" s="80">
        <f>Y887*'4 Transform Matrices'!Z894+Z887*'4 Transform Matrices'!AD894+AA887*'4 Transform Matrices'!AH894</f>
        <v/>
      </c>
      <c r="AA893" s="80">
        <f>Y887*'4 Transform Matrices'!AA894+Z887*'4 Transform Matrices'!AE894+AA887*'4 Transform Matrices'!AI894</f>
        <v/>
      </c>
      <c r="AB893" s="80">
        <f>Y887*'4 Transform Matrices'!AB894+Z887*'4 Transform Matrices'!AF894+AA887*'4 Transform Matrices'!AJ894+AB887</f>
        <v/>
      </c>
      <c r="AC893" s="80">
        <f>AC887*'4 Transform Matrices'!Y894+AD887*'4 Transform Matrices'!AC894+AE887*'4 Transform Matrices'!AG894</f>
        <v/>
      </c>
      <c r="AD893" s="80">
        <f>AC887*'4 Transform Matrices'!Z894+AD887*'4 Transform Matrices'!AD894+AE887*'4 Transform Matrices'!AH894</f>
        <v/>
      </c>
      <c r="AE893" s="80">
        <f>AC887*'4 Transform Matrices'!AA894+AD887*'4 Transform Matrices'!AE894+AE887*'4 Transform Matrices'!AI894</f>
        <v/>
      </c>
      <c r="AF893" s="80">
        <f>AC887*'4 Transform Matrices'!AB894+AD887*'4 Transform Matrices'!AF894+AE887*'4 Transform Matrices'!AJ894+AF887</f>
        <v/>
      </c>
      <c r="AG893" s="82">
        <f>MAX(ABS(I893-U893),ABS(J893-V893),ABS(K893-W893),ABS(L893-X893),ABS(M893-Y893),ABS(N893-Z893),ABS(O893-AA893),ABS(P893-AB893),ABS(Q893-AC893),ABS(R893-AD893),ABS(S893-AE893),ABS(T893-AF893))</f>
        <v/>
      </c>
      <c r="AI893" s="14" t="inlineStr"/>
    </row>
    <row r="894">
      <c r="A894" s="65" t="inlineStr">
        <is>
          <t>- Radome mast</t>
        </is>
      </c>
      <c r="B894" s="52" t="inlineStr">
        <is>
          <t>AAG-15</t>
        </is>
      </c>
      <c r="C894" s="58" t="inlineStr">
        <is>
          <t>Cylinder</t>
        </is>
      </c>
      <c r="D894" s="52" t="inlineStr">
        <is>
          <t>AAG-08</t>
        </is>
      </c>
      <c r="E894" s="52" t="n">
        <v>2</v>
      </c>
      <c r="F894" s="54">
        <f>L894</f>
        <v/>
      </c>
      <c r="G894" s="54">
        <f>P894</f>
        <v/>
      </c>
      <c r="H894" s="54">
        <f>T894</f>
        <v/>
      </c>
      <c r="I894" s="81" t="n">
        <v>-0.268365324</v>
      </c>
      <c r="J894" s="81" t="n">
        <v>0.296614349</v>
      </c>
      <c r="K894" s="81" t="n">
        <v>-1.62067799e-08</v>
      </c>
      <c r="L894" s="81" t="n">
        <v>20.3696938</v>
      </c>
      <c r="M894" s="81" t="n">
        <v>0</v>
      </c>
      <c r="N894" s="81" t="n">
        <v>-1.7484556e-08</v>
      </c>
      <c r="O894" s="81" t="n">
        <v>-0.5</v>
      </c>
      <c r="P894" s="81" t="n">
        <v>2.3499999</v>
      </c>
      <c r="Q894" s="81" t="n">
        <v>-0.296614349</v>
      </c>
      <c r="R894" s="81" t="n">
        <v>-0.268365324</v>
      </c>
      <c r="S894" s="81" t="n">
        <v>1.4663275e-08</v>
      </c>
      <c r="T894" s="81" t="n">
        <v>-18.4297237</v>
      </c>
      <c r="U894" s="80">
        <f>U887*'4 Transform Matrices'!Y895+V887*'4 Transform Matrices'!AC895+W887*'4 Transform Matrices'!AG895</f>
        <v/>
      </c>
      <c r="V894" s="80">
        <f>U887*'4 Transform Matrices'!Z895+V887*'4 Transform Matrices'!AD895+W887*'4 Transform Matrices'!AH895</f>
        <v/>
      </c>
      <c r="W894" s="80">
        <f>U887*'4 Transform Matrices'!AA895+V887*'4 Transform Matrices'!AE895+W887*'4 Transform Matrices'!AI895</f>
        <v/>
      </c>
      <c r="X894" s="80">
        <f>U887*'4 Transform Matrices'!AB895+V887*'4 Transform Matrices'!AF895+W887*'4 Transform Matrices'!AJ895+X887</f>
        <v/>
      </c>
      <c r="Y894" s="80">
        <f>Y887*'4 Transform Matrices'!Y895+Z887*'4 Transform Matrices'!AC895+AA887*'4 Transform Matrices'!AG895</f>
        <v/>
      </c>
      <c r="Z894" s="80">
        <f>Y887*'4 Transform Matrices'!Z895+Z887*'4 Transform Matrices'!AD895+AA887*'4 Transform Matrices'!AH895</f>
        <v/>
      </c>
      <c r="AA894" s="80">
        <f>Y887*'4 Transform Matrices'!AA895+Z887*'4 Transform Matrices'!AE895+AA887*'4 Transform Matrices'!AI895</f>
        <v/>
      </c>
      <c r="AB894" s="80">
        <f>Y887*'4 Transform Matrices'!AB895+Z887*'4 Transform Matrices'!AF895+AA887*'4 Transform Matrices'!AJ895+AB887</f>
        <v/>
      </c>
      <c r="AC894" s="80">
        <f>AC887*'4 Transform Matrices'!Y895+AD887*'4 Transform Matrices'!AC895+AE887*'4 Transform Matrices'!AG895</f>
        <v/>
      </c>
      <c r="AD894" s="80">
        <f>AC887*'4 Transform Matrices'!Z895+AD887*'4 Transform Matrices'!AD895+AE887*'4 Transform Matrices'!AH895</f>
        <v/>
      </c>
      <c r="AE894" s="80">
        <f>AC887*'4 Transform Matrices'!AA895+AD887*'4 Transform Matrices'!AE895+AE887*'4 Transform Matrices'!AI895</f>
        <v/>
      </c>
      <c r="AF894" s="80">
        <f>AC887*'4 Transform Matrices'!AB895+AD887*'4 Transform Matrices'!AF895+AE887*'4 Transform Matrices'!AJ895+AF887</f>
        <v/>
      </c>
      <c r="AG894" s="82">
        <f>MAX(ABS(I894-U894),ABS(J894-V894),ABS(K894-W894),ABS(L894-X894),ABS(M894-Y894),ABS(N894-Z894),ABS(O894-AA894),ABS(P894-AB894),ABS(Q894-AC894),ABS(R894-AD894),ABS(S894-AE894),ABS(T894-AF894))</f>
        <v/>
      </c>
      <c r="AI894" s="14" t="inlineStr"/>
    </row>
    <row r="895">
      <c r="A895" s="65" t="inlineStr">
        <is>
          <t>- Radome</t>
        </is>
      </c>
      <c r="B895" s="52" t="inlineStr">
        <is>
          <t>AAG-16</t>
        </is>
      </c>
      <c r="C895" s="59" t="inlineStr">
        <is>
          <t>Sphere</t>
        </is>
      </c>
      <c r="D895" s="52" t="inlineStr">
        <is>
          <t>AAG-08</t>
        </is>
      </c>
      <c r="E895" s="52" t="n">
        <v>2</v>
      </c>
      <c r="F895" s="54">
        <f>L895</f>
        <v/>
      </c>
      <c r="G895" s="54">
        <f>P895</f>
        <v/>
      </c>
      <c r="H895" s="54">
        <f>T895</f>
        <v/>
      </c>
      <c r="I895" s="81" t="n">
        <v>-0.5367306469999999</v>
      </c>
      <c r="J895" s="81" t="n">
        <v>0</v>
      </c>
      <c r="K895" s="81" t="n">
        <v>0.593228698</v>
      </c>
      <c r="L895" s="81" t="n">
        <v>20.3696938</v>
      </c>
      <c r="M895" s="81" t="n">
        <v>0</v>
      </c>
      <c r="N895" s="81" t="n">
        <v>0.800000012</v>
      </c>
      <c r="O895" s="81" t="n">
        <v>0</v>
      </c>
      <c r="P895" s="81" t="n">
        <v>2.79999995</v>
      </c>
      <c r="Q895" s="81" t="n">
        <v>-0.593228698</v>
      </c>
      <c r="R895" s="81" t="n">
        <v>0</v>
      </c>
      <c r="S895" s="81" t="n">
        <v>-0.5367306469999999</v>
      </c>
      <c r="T895" s="81" t="n">
        <v>-18.4297237</v>
      </c>
      <c r="U895" s="80">
        <f>U887*'4 Transform Matrices'!Y896+V887*'4 Transform Matrices'!AC896+W887*'4 Transform Matrices'!AG896</f>
        <v/>
      </c>
      <c r="V895" s="80">
        <f>U887*'4 Transform Matrices'!Z896+V887*'4 Transform Matrices'!AD896+W887*'4 Transform Matrices'!AH896</f>
        <v/>
      </c>
      <c r="W895" s="80">
        <f>U887*'4 Transform Matrices'!AA896+V887*'4 Transform Matrices'!AE896+W887*'4 Transform Matrices'!AI896</f>
        <v/>
      </c>
      <c r="X895" s="80">
        <f>U887*'4 Transform Matrices'!AB896+V887*'4 Transform Matrices'!AF896+W887*'4 Transform Matrices'!AJ896+X887</f>
        <v/>
      </c>
      <c r="Y895" s="80">
        <f>Y887*'4 Transform Matrices'!Y896+Z887*'4 Transform Matrices'!AC896+AA887*'4 Transform Matrices'!AG896</f>
        <v/>
      </c>
      <c r="Z895" s="80">
        <f>Y887*'4 Transform Matrices'!Z896+Z887*'4 Transform Matrices'!AD896+AA887*'4 Transform Matrices'!AH896</f>
        <v/>
      </c>
      <c r="AA895" s="80">
        <f>Y887*'4 Transform Matrices'!AA896+Z887*'4 Transform Matrices'!AE896+AA887*'4 Transform Matrices'!AI896</f>
        <v/>
      </c>
      <c r="AB895" s="80">
        <f>Y887*'4 Transform Matrices'!AB896+Z887*'4 Transform Matrices'!AF896+AA887*'4 Transform Matrices'!AJ896+AB887</f>
        <v/>
      </c>
      <c r="AC895" s="80">
        <f>AC887*'4 Transform Matrices'!Y896+AD887*'4 Transform Matrices'!AC896+AE887*'4 Transform Matrices'!AG896</f>
        <v/>
      </c>
      <c r="AD895" s="80">
        <f>AC887*'4 Transform Matrices'!Z896+AD887*'4 Transform Matrices'!AD896+AE887*'4 Transform Matrices'!AH896</f>
        <v/>
      </c>
      <c r="AE895" s="80">
        <f>AC887*'4 Transform Matrices'!AA896+AD887*'4 Transform Matrices'!AE896+AE887*'4 Transform Matrices'!AI896</f>
        <v/>
      </c>
      <c r="AF895" s="80">
        <f>AC887*'4 Transform Matrices'!AB896+AD887*'4 Transform Matrices'!AF896+AE887*'4 Transform Matrices'!AJ896+AF887</f>
        <v/>
      </c>
      <c r="AG895" s="82">
        <f>MAX(ABS(I895-U895),ABS(J895-V895),ABS(K895-W895),ABS(L895-X895),ABS(M895-Y895),ABS(N895-Z895),ABS(O895-AA895),ABS(P895-AB895),ABS(Q895-AC895),ABS(R895-AD895),ABS(S895-AE895),ABS(T895-AF895))</f>
        <v/>
      </c>
      <c r="AI895" s="14" t="inlineStr"/>
    </row>
    <row r="896">
      <c r="A896" s="65" t="inlineStr">
        <is>
          <t>- Antenna mast</t>
        </is>
      </c>
      <c r="B896" s="52" t="inlineStr">
        <is>
          <t>AAG-17</t>
        </is>
      </c>
      <c r="C896" s="58" t="inlineStr">
        <is>
          <t>Cylinder</t>
        </is>
      </c>
      <c r="D896" s="52" t="inlineStr">
        <is>
          <t>AAG-08</t>
        </is>
      </c>
      <c r="E896" s="52" t="n">
        <v>2</v>
      </c>
      <c r="F896" s="54">
        <f>L896</f>
        <v/>
      </c>
      <c r="G896" s="54">
        <f>P896</f>
        <v/>
      </c>
      <c r="H896" s="54">
        <f>T896</f>
        <v/>
      </c>
      <c r="I896" s="81" t="n">
        <v>-0.0335456654</v>
      </c>
      <c r="J896" s="81" t="n">
        <v>0.0370767936</v>
      </c>
      <c r="K896" s="81" t="n">
        <v>-9.724068659999999e-09</v>
      </c>
      <c r="L896" s="81" t="n">
        <v>20.3696938</v>
      </c>
      <c r="M896" s="81" t="n">
        <v>0</v>
      </c>
      <c r="N896" s="81" t="n">
        <v>-2.1855695e-09</v>
      </c>
      <c r="O896" s="81" t="n">
        <v>-0.300000012</v>
      </c>
      <c r="P896" s="81" t="n">
        <v>3.29999995</v>
      </c>
      <c r="Q896" s="81" t="n">
        <v>-0.0370767936</v>
      </c>
      <c r="R896" s="81" t="n">
        <v>-0.0335456654</v>
      </c>
      <c r="S896" s="81" t="n">
        <v>8.797965909999999e-09</v>
      </c>
      <c r="T896" s="81" t="n">
        <v>-18.4297237</v>
      </c>
      <c r="U896" s="80">
        <f>U887*'4 Transform Matrices'!Y897+V887*'4 Transform Matrices'!AC897+W887*'4 Transform Matrices'!AG897</f>
        <v/>
      </c>
      <c r="V896" s="80">
        <f>U887*'4 Transform Matrices'!Z897+V887*'4 Transform Matrices'!AD897+W887*'4 Transform Matrices'!AH897</f>
        <v/>
      </c>
      <c r="W896" s="80">
        <f>U887*'4 Transform Matrices'!AA897+V887*'4 Transform Matrices'!AE897+W887*'4 Transform Matrices'!AI897</f>
        <v/>
      </c>
      <c r="X896" s="80">
        <f>U887*'4 Transform Matrices'!AB897+V887*'4 Transform Matrices'!AF897+W887*'4 Transform Matrices'!AJ897+X887</f>
        <v/>
      </c>
      <c r="Y896" s="80">
        <f>Y887*'4 Transform Matrices'!Y897+Z887*'4 Transform Matrices'!AC897+AA887*'4 Transform Matrices'!AG897</f>
        <v/>
      </c>
      <c r="Z896" s="80">
        <f>Y887*'4 Transform Matrices'!Z897+Z887*'4 Transform Matrices'!AD897+AA887*'4 Transform Matrices'!AH897</f>
        <v/>
      </c>
      <c r="AA896" s="80">
        <f>Y887*'4 Transform Matrices'!AA897+Z887*'4 Transform Matrices'!AE897+AA887*'4 Transform Matrices'!AI897</f>
        <v/>
      </c>
      <c r="AB896" s="80">
        <f>Y887*'4 Transform Matrices'!AB897+Z887*'4 Transform Matrices'!AF897+AA887*'4 Transform Matrices'!AJ897+AB887</f>
        <v/>
      </c>
      <c r="AC896" s="80">
        <f>AC887*'4 Transform Matrices'!Y897+AD887*'4 Transform Matrices'!AC897+AE887*'4 Transform Matrices'!AG897</f>
        <v/>
      </c>
      <c r="AD896" s="80">
        <f>AC887*'4 Transform Matrices'!Z897+AD887*'4 Transform Matrices'!AD897+AE887*'4 Transform Matrices'!AH897</f>
        <v/>
      </c>
      <c r="AE896" s="80">
        <f>AC887*'4 Transform Matrices'!AA897+AD887*'4 Transform Matrices'!AE897+AE887*'4 Transform Matrices'!AI897</f>
        <v/>
      </c>
      <c r="AF896" s="80">
        <f>AC887*'4 Transform Matrices'!AB897+AD887*'4 Transform Matrices'!AF897+AE887*'4 Transform Matrices'!AJ897+AF887</f>
        <v/>
      </c>
      <c r="AG896" s="82">
        <f>MAX(ABS(I896-U896),ABS(J896-V896),ABS(K896-W896),ABS(L896-X896),ABS(M896-Y896),ABS(N896-Z896),ABS(O896-AA896),ABS(P896-AB896),ABS(Q896-AC896),ABS(R896-AD896),ABS(S896-AE896),ABS(T896-AF896))</f>
        <v/>
      </c>
      <c r="AI896" s="14" t="inlineStr"/>
    </row>
    <row r="897">
      <c r="A897" s="92" t="inlineStr">
        <is>
          <t>- Search antenna</t>
        </is>
      </c>
      <c r="B897" s="93" t="inlineStr">
        <is>
          <t>AAG-18</t>
        </is>
      </c>
      <c r="C897" s="93" t="inlineStr">
        <is>
          <t>Group</t>
        </is>
      </c>
      <c r="D897" s="93" t="inlineStr">
        <is>
          <t>AAG-08</t>
        </is>
      </c>
      <c r="E897" s="93" t="n">
        <v>2</v>
      </c>
      <c r="F897" s="54">
        <f>L897</f>
        <v/>
      </c>
      <c r="G897" s="54">
        <f>P897</f>
        <v/>
      </c>
      <c r="H897" s="54">
        <f>T897</f>
        <v/>
      </c>
      <c r="I897" s="81" t="n">
        <v>-0.670913279</v>
      </c>
      <c r="J897" s="81" t="n">
        <v>0</v>
      </c>
      <c r="K897" s="81" t="n">
        <v>0.741535842</v>
      </c>
      <c r="L897" s="81" t="n">
        <v>20.3696938</v>
      </c>
      <c r="M897" s="81" t="n">
        <v>0</v>
      </c>
      <c r="N897" s="81" t="n">
        <v>1</v>
      </c>
      <c r="O897" s="81" t="n">
        <v>0</v>
      </c>
      <c r="P897" s="81" t="n">
        <v>3.47000003</v>
      </c>
      <c r="Q897" s="81" t="n">
        <v>-0.741535842</v>
      </c>
      <c r="R897" s="81" t="n">
        <v>0</v>
      </c>
      <c r="S897" s="81" t="n">
        <v>-0.670913279</v>
      </c>
      <c r="T897" s="81" t="n">
        <v>-18.4297237</v>
      </c>
      <c r="U897" s="80">
        <f>U887*'4 Transform Matrices'!Y898+V887*'4 Transform Matrices'!AC898+W887*'4 Transform Matrices'!AG898</f>
        <v/>
      </c>
      <c r="V897" s="80">
        <f>U887*'4 Transform Matrices'!Z898+V887*'4 Transform Matrices'!AD898+W887*'4 Transform Matrices'!AH898</f>
        <v/>
      </c>
      <c r="W897" s="80">
        <f>U887*'4 Transform Matrices'!AA898+V887*'4 Transform Matrices'!AE898+W887*'4 Transform Matrices'!AI898</f>
        <v/>
      </c>
      <c r="X897" s="80">
        <f>U887*'4 Transform Matrices'!AB898+V887*'4 Transform Matrices'!AF898+W887*'4 Transform Matrices'!AJ898+X887</f>
        <v/>
      </c>
      <c r="Y897" s="80">
        <f>Y887*'4 Transform Matrices'!Y898+Z887*'4 Transform Matrices'!AC898+AA887*'4 Transform Matrices'!AG898</f>
        <v/>
      </c>
      <c r="Z897" s="80">
        <f>Y887*'4 Transform Matrices'!Z898+Z887*'4 Transform Matrices'!AD898+AA887*'4 Transform Matrices'!AH898</f>
        <v/>
      </c>
      <c r="AA897" s="80">
        <f>Y887*'4 Transform Matrices'!AA898+Z887*'4 Transform Matrices'!AE898+AA887*'4 Transform Matrices'!AI898</f>
        <v/>
      </c>
      <c r="AB897" s="80">
        <f>Y887*'4 Transform Matrices'!AB898+Z887*'4 Transform Matrices'!AF898+AA887*'4 Transform Matrices'!AJ898+AB887</f>
        <v/>
      </c>
      <c r="AC897" s="80">
        <f>AC887*'4 Transform Matrices'!Y898+AD887*'4 Transform Matrices'!AC898+AE887*'4 Transform Matrices'!AG898</f>
        <v/>
      </c>
      <c r="AD897" s="80">
        <f>AC887*'4 Transform Matrices'!Z898+AD887*'4 Transform Matrices'!AD898+AE887*'4 Transform Matrices'!AH898</f>
        <v/>
      </c>
      <c r="AE897" s="80">
        <f>AC887*'4 Transform Matrices'!AA898+AD887*'4 Transform Matrices'!AE898+AE887*'4 Transform Matrices'!AI898</f>
        <v/>
      </c>
      <c r="AF897" s="80">
        <f>AC887*'4 Transform Matrices'!AB898+AD887*'4 Transform Matrices'!AF898+AE887*'4 Transform Matrices'!AJ898+AF887</f>
        <v/>
      </c>
      <c r="AG897" s="82">
        <f>MAX(ABS(I897-U897),ABS(J897-V897),ABS(K897-W897),ABS(L897-X897),ABS(M897-Y897),ABS(N897-Z897),ABS(O897-AA897),ABS(P897-AB897),ABS(Q897-AC897),ABS(R897-AD897),ABS(S897-AE897),ABS(T897-AF897))</f>
        <v/>
      </c>
      <c r="AI897" s="14" t="inlineStr">
        <is>
          <t>Rotates 1 rev/s (3 rev/s while the gun is possessed)</t>
        </is>
      </c>
    </row>
    <row r="898">
      <c r="A898" s="67" t="inlineStr">
        <is>
          <t>- Search antenna plate</t>
        </is>
      </c>
      <c r="B898" s="52" t="inlineStr">
        <is>
          <t>AAG-19</t>
        </is>
      </c>
      <c r="C898" s="63" t="inlineStr">
        <is>
          <t>Cube</t>
        </is>
      </c>
      <c r="D898" s="52" t="inlineStr">
        <is>
          <t>AAG-18</t>
        </is>
      </c>
      <c r="E898" s="52" t="n">
        <v>3</v>
      </c>
      <c r="F898" s="54">
        <f>L898</f>
        <v/>
      </c>
      <c r="G898" s="54">
        <f>P898</f>
        <v/>
      </c>
      <c r="H898" s="54">
        <f>T898</f>
        <v/>
      </c>
      <c r="I898" s="81" t="n">
        <v>-0.369002312</v>
      </c>
      <c r="J898" s="81" t="n">
        <v>0</v>
      </c>
      <c r="K898" s="81" t="n">
        <v>0.0222460739</v>
      </c>
      <c r="L898" s="81" t="n">
        <v>20.3026028</v>
      </c>
      <c r="M898" s="81" t="n">
        <v>0</v>
      </c>
      <c r="N898" s="81" t="n">
        <v>0.25</v>
      </c>
      <c r="O898" s="81" t="n">
        <v>0</v>
      </c>
      <c r="P898" s="81" t="n">
        <v>3.47000003</v>
      </c>
      <c r="Q898" s="81" t="n">
        <v>-0.407844722</v>
      </c>
      <c r="R898" s="81" t="n">
        <v>0</v>
      </c>
      <c r="S898" s="81" t="n">
        <v>-0.020127397</v>
      </c>
      <c r="T898" s="81" t="n">
        <v>-18.5038776</v>
      </c>
      <c r="U898" s="80">
        <f>U897*'4 Transform Matrices'!Y899+V897*'4 Transform Matrices'!AC899+W897*'4 Transform Matrices'!AG899</f>
        <v/>
      </c>
      <c r="V898" s="80">
        <f>U897*'4 Transform Matrices'!Z899+V897*'4 Transform Matrices'!AD899+W897*'4 Transform Matrices'!AH899</f>
        <v/>
      </c>
      <c r="W898" s="80">
        <f>U897*'4 Transform Matrices'!AA899+V897*'4 Transform Matrices'!AE899+W897*'4 Transform Matrices'!AI899</f>
        <v/>
      </c>
      <c r="X898" s="80">
        <f>U897*'4 Transform Matrices'!AB899+V897*'4 Transform Matrices'!AF899+W897*'4 Transform Matrices'!AJ899+X897</f>
        <v/>
      </c>
      <c r="Y898" s="80">
        <f>Y897*'4 Transform Matrices'!Y899+Z897*'4 Transform Matrices'!AC899+AA897*'4 Transform Matrices'!AG899</f>
        <v/>
      </c>
      <c r="Z898" s="80">
        <f>Y897*'4 Transform Matrices'!Z899+Z897*'4 Transform Matrices'!AD899+AA897*'4 Transform Matrices'!AH899</f>
        <v/>
      </c>
      <c r="AA898" s="80">
        <f>Y897*'4 Transform Matrices'!AA899+Z897*'4 Transform Matrices'!AE899+AA897*'4 Transform Matrices'!AI899</f>
        <v/>
      </c>
      <c r="AB898" s="80">
        <f>Y897*'4 Transform Matrices'!AB899+Z897*'4 Transform Matrices'!AF899+AA897*'4 Transform Matrices'!AJ899+AB897</f>
        <v/>
      </c>
      <c r="AC898" s="80">
        <f>AC897*'4 Transform Matrices'!Y899+AD897*'4 Transform Matrices'!AC899+AE897*'4 Transform Matrices'!AG899</f>
        <v/>
      </c>
      <c r="AD898" s="80">
        <f>AC897*'4 Transform Matrices'!Z899+AD897*'4 Transform Matrices'!AD899+AE897*'4 Transform Matrices'!AH899</f>
        <v/>
      </c>
      <c r="AE898" s="80">
        <f>AC897*'4 Transform Matrices'!AA899+AD897*'4 Transform Matrices'!AE899+AE897*'4 Transform Matrices'!AI899</f>
        <v/>
      </c>
      <c r="AF898" s="80">
        <f>AC897*'4 Transform Matrices'!AB899+AD897*'4 Transform Matrices'!AF899+AE897*'4 Transform Matrices'!AJ899+AF897</f>
        <v/>
      </c>
      <c r="AG898" s="82">
        <f>MAX(ABS(I898-U898),ABS(J898-V898),ABS(K898-W898),ABS(L898-X898),ABS(M898-Y898),ABS(N898-Z898),ABS(O898-AA898),ABS(P898-AB898),ABS(Q898-AC898),ABS(R898-AD898),ABS(S898-AE898),ABS(T898-AF898))</f>
        <v/>
      </c>
      <c r="AI898" s="14" t="inlineStr"/>
    </row>
    <row r="899">
      <c r="A899" s="92" t="inlineStr">
        <is>
          <t>- Cradle pitch</t>
        </is>
      </c>
      <c r="B899" s="93" t="inlineStr">
        <is>
          <t>AAG-20</t>
        </is>
      </c>
      <c r="C899" s="93" t="inlineStr">
        <is>
          <t>Group</t>
        </is>
      </c>
      <c r="D899" s="93" t="inlineStr">
        <is>
          <t>AAG-08</t>
        </is>
      </c>
      <c r="E899" s="93" t="n">
        <v>2</v>
      </c>
      <c r="F899" s="54">
        <f>L899</f>
        <v/>
      </c>
      <c r="G899" s="54">
        <f>P899</f>
        <v/>
      </c>
      <c r="H899" s="54">
        <f>T899</f>
        <v/>
      </c>
      <c r="I899" s="81" t="n">
        <v>-0.670913279</v>
      </c>
      <c r="J899" s="81" t="n">
        <v>-0.253620207</v>
      </c>
      <c r="K899" s="81" t="n">
        <v>0.696815729</v>
      </c>
      <c r="L899" s="81" t="n">
        <v>21.1483078</v>
      </c>
      <c r="M899" s="81" t="n">
        <v>0</v>
      </c>
      <c r="N899" s="81" t="n">
        <v>0.939692616</v>
      </c>
      <c r="O899" s="81" t="n">
        <v>0.342020154</v>
      </c>
      <c r="P899" s="81" t="n">
        <v>2</v>
      </c>
      <c r="Q899" s="81" t="n">
        <v>-0.741535842</v>
      </c>
      <c r="R899" s="81" t="n">
        <v>0.229465857</v>
      </c>
      <c r="S899" s="81" t="n">
        <v>-0.630452275</v>
      </c>
      <c r="T899" s="81" t="n">
        <v>-19.134182</v>
      </c>
      <c r="U899" s="80">
        <f>U887*'4 Transform Matrices'!Y900+V887*'4 Transform Matrices'!AC900+W887*'4 Transform Matrices'!AG900</f>
        <v/>
      </c>
      <c r="V899" s="80">
        <f>U887*'4 Transform Matrices'!Z900+V887*'4 Transform Matrices'!AD900+W887*'4 Transform Matrices'!AH900</f>
        <v/>
      </c>
      <c r="W899" s="80">
        <f>U887*'4 Transform Matrices'!AA900+V887*'4 Transform Matrices'!AE900+W887*'4 Transform Matrices'!AI900</f>
        <v/>
      </c>
      <c r="X899" s="80">
        <f>U887*'4 Transform Matrices'!AB900+V887*'4 Transform Matrices'!AF900+W887*'4 Transform Matrices'!AJ900+X887</f>
        <v/>
      </c>
      <c r="Y899" s="80">
        <f>Y887*'4 Transform Matrices'!Y900+Z887*'4 Transform Matrices'!AC900+AA887*'4 Transform Matrices'!AG900</f>
        <v/>
      </c>
      <c r="Z899" s="80">
        <f>Y887*'4 Transform Matrices'!Z900+Z887*'4 Transform Matrices'!AD900+AA887*'4 Transform Matrices'!AH900</f>
        <v/>
      </c>
      <c r="AA899" s="80">
        <f>Y887*'4 Transform Matrices'!AA900+Z887*'4 Transform Matrices'!AE900+AA887*'4 Transform Matrices'!AI900</f>
        <v/>
      </c>
      <c r="AB899" s="80">
        <f>Y887*'4 Transform Matrices'!AB900+Z887*'4 Transform Matrices'!AF900+AA887*'4 Transform Matrices'!AJ900+AB887</f>
        <v/>
      </c>
      <c r="AC899" s="80">
        <f>AC887*'4 Transform Matrices'!Y900+AD887*'4 Transform Matrices'!AC900+AE887*'4 Transform Matrices'!AG900</f>
        <v/>
      </c>
      <c r="AD899" s="80">
        <f>AC887*'4 Transform Matrices'!Z900+AD887*'4 Transform Matrices'!AD900+AE887*'4 Transform Matrices'!AH900</f>
        <v/>
      </c>
      <c r="AE899" s="80">
        <f>AC887*'4 Transform Matrices'!AA900+AD887*'4 Transform Matrices'!AE900+AE887*'4 Transform Matrices'!AI900</f>
        <v/>
      </c>
      <c r="AF899" s="80">
        <f>AC887*'4 Transform Matrices'!AB900+AD887*'4 Transform Matrices'!AF900+AE887*'4 Transform Matrices'!AJ900+AF887</f>
        <v/>
      </c>
      <c r="AG899" s="82">
        <f>MAX(ABS(I899-U899),ABS(J899-V899),ABS(K899-W899),ABS(L899-X899),ABS(M899-Y899),ABS(N899-Z899),ABS(O899-AA899),ABS(P899-AB899),ABS(Q899-AC899),ABS(R899-AD899),ABS(S899-AE899),ABS(T899-AF899))</f>
        <v/>
      </c>
      <c r="AI899" s="14" t="inlineStr">
        <is>
          <t>Pitch slews at 60 deg/s</t>
        </is>
      </c>
    </row>
    <row r="900">
      <c r="A900" s="67" t="inlineStr">
        <is>
          <t>- Gun housing</t>
        </is>
      </c>
      <c r="B900" s="52" t="inlineStr">
        <is>
          <t>AAG-21</t>
        </is>
      </c>
      <c r="C900" s="63" t="inlineStr">
        <is>
          <t>Cube</t>
        </is>
      </c>
      <c r="D900" s="52" t="inlineStr">
        <is>
          <t>AAG-20</t>
        </is>
      </c>
      <c r="E900" s="52" t="n">
        <v>3</v>
      </c>
      <c r="F900" s="54">
        <f>L900</f>
        <v/>
      </c>
      <c r="G900" s="54">
        <f>P900</f>
        <v/>
      </c>
      <c r="H900" s="54">
        <f>T900</f>
        <v/>
      </c>
      <c r="I900" s="81" t="n">
        <v>-0.402547985</v>
      </c>
      <c r="J900" s="81" t="n">
        <v>-0.139491111</v>
      </c>
      <c r="K900" s="81" t="n">
        <v>0.905860424</v>
      </c>
      <c r="L900" s="81" t="n">
        <v>21.2876701</v>
      </c>
      <c r="M900" s="81" t="n">
        <v>0</v>
      </c>
      <c r="N900" s="81" t="n">
        <v>0.5168309210000001</v>
      </c>
      <c r="O900" s="81" t="n">
        <v>0.444626182</v>
      </c>
      <c r="P900" s="81" t="n">
        <v>2.06840396</v>
      </c>
      <c r="Q900" s="81" t="n">
        <v>-0.444921523</v>
      </c>
      <c r="R900" s="81" t="n">
        <v>0.126206219</v>
      </c>
      <c r="S900" s="81" t="n">
        <v>-0.819587946</v>
      </c>
      <c r="T900" s="81" t="n">
        <v>-19.260273</v>
      </c>
      <c r="U900" s="80">
        <f>U899*'4 Transform Matrices'!Y901+V899*'4 Transform Matrices'!AC901+W899*'4 Transform Matrices'!AG901</f>
        <v/>
      </c>
      <c r="V900" s="80">
        <f>U899*'4 Transform Matrices'!Z901+V899*'4 Transform Matrices'!AD901+W899*'4 Transform Matrices'!AH901</f>
        <v/>
      </c>
      <c r="W900" s="80">
        <f>U899*'4 Transform Matrices'!AA901+V899*'4 Transform Matrices'!AE901+W899*'4 Transform Matrices'!AI901</f>
        <v/>
      </c>
      <c r="X900" s="80">
        <f>U899*'4 Transform Matrices'!AB901+V899*'4 Transform Matrices'!AF901+W899*'4 Transform Matrices'!AJ901+X899</f>
        <v/>
      </c>
      <c r="Y900" s="80">
        <f>Y899*'4 Transform Matrices'!Y901+Z899*'4 Transform Matrices'!AC901+AA899*'4 Transform Matrices'!AG901</f>
        <v/>
      </c>
      <c r="Z900" s="80">
        <f>Y899*'4 Transform Matrices'!Z901+Z899*'4 Transform Matrices'!AD901+AA899*'4 Transform Matrices'!AH901</f>
        <v/>
      </c>
      <c r="AA900" s="80">
        <f>Y899*'4 Transform Matrices'!AA901+Z899*'4 Transform Matrices'!AE901+AA899*'4 Transform Matrices'!AI901</f>
        <v/>
      </c>
      <c r="AB900" s="80">
        <f>Y899*'4 Transform Matrices'!AB901+Z899*'4 Transform Matrices'!AF901+AA899*'4 Transform Matrices'!AJ901+AB899</f>
        <v/>
      </c>
      <c r="AC900" s="80">
        <f>AC899*'4 Transform Matrices'!Y901+AD899*'4 Transform Matrices'!AC901+AE899*'4 Transform Matrices'!AG901</f>
        <v/>
      </c>
      <c r="AD900" s="80">
        <f>AC899*'4 Transform Matrices'!Z901+AD899*'4 Transform Matrices'!AD901+AE899*'4 Transform Matrices'!AH901</f>
        <v/>
      </c>
      <c r="AE900" s="80">
        <f>AC899*'4 Transform Matrices'!AA901+AD899*'4 Transform Matrices'!AE901+AE899*'4 Transform Matrices'!AI901</f>
        <v/>
      </c>
      <c r="AF900" s="80">
        <f>AC899*'4 Transform Matrices'!AB901+AD899*'4 Transform Matrices'!AF901+AE899*'4 Transform Matrices'!AJ901+AF899</f>
        <v/>
      </c>
      <c r="AG900" s="82">
        <f>MAX(ABS(I900-U900),ABS(J900-V900),ABS(K900-W900),ABS(L900-X900),ABS(M900-Y900),ABS(N900-Z900),ABS(O900-AA900),ABS(P900-AB900),ABS(Q900-AC900),ABS(R900-AD900),ABS(S900-AE900),ABS(T900-AF900))</f>
        <v/>
      </c>
      <c r="AI900" s="14" t="inlineStr"/>
    </row>
    <row r="901">
      <c r="A901" s="67" t="inlineStr">
        <is>
          <t>- Trunnion L</t>
        </is>
      </c>
      <c r="B901" s="52" t="inlineStr">
        <is>
          <t>AAG-22</t>
        </is>
      </c>
      <c r="C901" s="58" t="inlineStr">
        <is>
          <t>Cylinder</t>
        </is>
      </c>
      <c r="D901" s="52" t="inlineStr">
        <is>
          <t>AAG-20</t>
        </is>
      </c>
      <c r="E901" s="52" t="n">
        <v>3</v>
      </c>
      <c r="F901" s="54">
        <f>L901</f>
        <v/>
      </c>
      <c r="G901" s="54">
        <f>P901</f>
        <v/>
      </c>
      <c r="H901" s="54">
        <f>T901</f>
        <v/>
      </c>
      <c r="I901" s="81" t="n">
        <v>-0.174203932</v>
      </c>
      <c r="J901" s="81" t="n">
        <v>-0.0634050518</v>
      </c>
      <c r="K901" s="81" t="n">
        <v>-0.134182662</v>
      </c>
      <c r="L901" s="81" t="n">
        <v>20.812851</v>
      </c>
      <c r="M901" s="81" t="n">
        <v>-0.08550503850000001</v>
      </c>
      <c r="N901" s="81" t="n">
        <v>0.234923154</v>
      </c>
      <c r="O901" s="81" t="n">
        <v>-2.99003533e-09</v>
      </c>
      <c r="P901" s="81" t="n">
        <v>2</v>
      </c>
      <c r="Q901" s="81" t="n">
        <v>0.157613084</v>
      </c>
      <c r="R901" s="81" t="n">
        <v>0.0573664643</v>
      </c>
      <c r="S901" s="81" t="n">
        <v>-0.148307174</v>
      </c>
      <c r="T901" s="81" t="n">
        <v>-19.5049496</v>
      </c>
      <c r="U901" s="80">
        <f>U899*'4 Transform Matrices'!Y902+V899*'4 Transform Matrices'!AC902+W899*'4 Transform Matrices'!AG902</f>
        <v/>
      </c>
      <c r="V901" s="80">
        <f>U899*'4 Transform Matrices'!Z902+V899*'4 Transform Matrices'!AD902+W899*'4 Transform Matrices'!AH902</f>
        <v/>
      </c>
      <c r="W901" s="80">
        <f>U899*'4 Transform Matrices'!AA902+V899*'4 Transform Matrices'!AE902+W899*'4 Transform Matrices'!AI902</f>
        <v/>
      </c>
      <c r="X901" s="80">
        <f>U899*'4 Transform Matrices'!AB902+V899*'4 Transform Matrices'!AF902+W899*'4 Transform Matrices'!AJ902+X899</f>
        <v/>
      </c>
      <c r="Y901" s="80">
        <f>Y899*'4 Transform Matrices'!Y902+Z899*'4 Transform Matrices'!AC902+AA899*'4 Transform Matrices'!AG902</f>
        <v/>
      </c>
      <c r="Z901" s="80">
        <f>Y899*'4 Transform Matrices'!Z902+Z899*'4 Transform Matrices'!AD902+AA899*'4 Transform Matrices'!AH902</f>
        <v/>
      </c>
      <c r="AA901" s="80">
        <f>Y899*'4 Transform Matrices'!AA902+Z899*'4 Transform Matrices'!AE902+AA899*'4 Transform Matrices'!AI902</f>
        <v/>
      </c>
      <c r="AB901" s="80">
        <f>Y899*'4 Transform Matrices'!AB902+Z899*'4 Transform Matrices'!AF902+AA899*'4 Transform Matrices'!AJ902+AB899</f>
        <v/>
      </c>
      <c r="AC901" s="80">
        <f>AC899*'4 Transform Matrices'!Y902+AD899*'4 Transform Matrices'!AC902+AE899*'4 Transform Matrices'!AG902</f>
        <v/>
      </c>
      <c r="AD901" s="80">
        <f>AC899*'4 Transform Matrices'!Z902+AD899*'4 Transform Matrices'!AD902+AE899*'4 Transform Matrices'!AH902</f>
        <v/>
      </c>
      <c r="AE901" s="80">
        <f>AC899*'4 Transform Matrices'!AA902+AD899*'4 Transform Matrices'!AE902+AE899*'4 Transform Matrices'!AI902</f>
        <v/>
      </c>
      <c r="AF901" s="80">
        <f>AC899*'4 Transform Matrices'!AB902+AD899*'4 Transform Matrices'!AF902+AE899*'4 Transform Matrices'!AJ902+AF899</f>
        <v/>
      </c>
      <c r="AG901" s="82">
        <f>MAX(ABS(I901-U901),ABS(J901-V901),ABS(K901-W901),ABS(L901-X901),ABS(M901-Y901),ABS(N901-Z901),ABS(O901-AA901),ABS(P901-AB901),ABS(Q901-AC901),ABS(R901-AD901),ABS(S901-AE901),ABS(T901-AF901))</f>
        <v/>
      </c>
      <c r="AI901" s="14" t="inlineStr"/>
    </row>
    <row r="902">
      <c r="A902" s="67" t="inlineStr">
        <is>
          <t>- Trunnion R</t>
        </is>
      </c>
      <c r="B902" s="52" t="inlineStr">
        <is>
          <t>AAG-23</t>
        </is>
      </c>
      <c r="C902" s="58" t="inlineStr">
        <is>
          <t>Cylinder</t>
        </is>
      </c>
      <c r="D902" s="52" t="inlineStr">
        <is>
          <t>AAG-20</t>
        </is>
      </c>
      <c r="E902" s="52" t="n">
        <v>3</v>
      </c>
      <c r="F902" s="54">
        <f>L902</f>
        <v/>
      </c>
      <c r="G902" s="54">
        <f>P902</f>
        <v/>
      </c>
      <c r="H902" s="54">
        <f>T902</f>
        <v/>
      </c>
      <c r="I902" s="81" t="n">
        <v>-0.174203932</v>
      </c>
      <c r="J902" s="81" t="n">
        <v>-0.0634050518</v>
      </c>
      <c r="K902" s="81" t="n">
        <v>-0.134182662</v>
      </c>
      <c r="L902" s="81" t="n">
        <v>21.4837646</v>
      </c>
      <c r="M902" s="81" t="n">
        <v>-0.08550503850000001</v>
      </c>
      <c r="N902" s="81" t="n">
        <v>0.234923154</v>
      </c>
      <c r="O902" s="81" t="n">
        <v>-2.99003533e-09</v>
      </c>
      <c r="P902" s="81" t="n">
        <v>2</v>
      </c>
      <c r="Q902" s="81" t="n">
        <v>0.157613084</v>
      </c>
      <c r="R902" s="81" t="n">
        <v>0.0573664643</v>
      </c>
      <c r="S902" s="81" t="n">
        <v>-0.148307174</v>
      </c>
      <c r="T902" s="81" t="n">
        <v>-18.7634144</v>
      </c>
      <c r="U902" s="80">
        <f>U899*'4 Transform Matrices'!Y903+V899*'4 Transform Matrices'!AC903+W899*'4 Transform Matrices'!AG903</f>
        <v/>
      </c>
      <c r="V902" s="80">
        <f>U899*'4 Transform Matrices'!Z903+V899*'4 Transform Matrices'!AD903+W899*'4 Transform Matrices'!AH903</f>
        <v/>
      </c>
      <c r="W902" s="80">
        <f>U899*'4 Transform Matrices'!AA903+V899*'4 Transform Matrices'!AE903+W899*'4 Transform Matrices'!AI903</f>
        <v/>
      </c>
      <c r="X902" s="80">
        <f>U899*'4 Transform Matrices'!AB903+V899*'4 Transform Matrices'!AF903+W899*'4 Transform Matrices'!AJ903+X899</f>
        <v/>
      </c>
      <c r="Y902" s="80">
        <f>Y899*'4 Transform Matrices'!Y903+Z899*'4 Transform Matrices'!AC903+AA899*'4 Transform Matrices'!AG903</f>
        <v/>
      </c>
      <c r="Z902" s="80">
        <f>Y899*'4 Transform Matrices'!Z903+Z899*'4 Transform Matrices'!AD903+AA899*'4 Transform Matrices'!AH903</f>
        <v/>
      </c>
      <c r="AA902" s="80">
        <f>Y899*'4 Transform Matrices'!AA903+Z899*'4 Transform Matrices'!AE903+AA899*'4 Transform Matrices'!AI903</f>
        <v/>
      </c>
      <c r="AB902" s="80">
        <f>Y899*'4 Transform Matrices'!AB903+Z899*'4 Transform Matrices'!AF903+AA899*'4 Transform Matrices'!AJ903+AB899</f>
        <v/>
      </c>
      <c r="AC902" s="80">
        <f>AC899*'4 Transform Matrices'!Y903+AD899*'4 Transform Matrices'!AC903+AE899*'4 Transform Matrices'!AG903</f>
        <v/>
      </c>
      <c r="AD902" s="80">
        <f>AC899*'4 Transform Matrices'!Z903+AD899*'4 Transform Matrices'!AD903+AE899*'4 Transform Matrices'!AH903</f>
        <v/>
      </c>
      <c r="AE902" s="80">
        <f>AC899*'4 Transform Matrices'!AA903+AD899*'4 Transform Matrices'!AE903+AE899*'4 Transform Matrices'!AI903</f>
        <v/>
      </c>
      <c r="AF902" s="80">
        <f>AC899*'4 Transform Matrices'!AB903+AD899*'4 Transform Matrices'!AF903+AE899*'4 Transform Matrices'!AJ903+AF899</f>
        <v/>
      </c>
      <c r="AG902" s="82">
        <f>MAX(ABS(I902-U902),ABS(J902-V902),ABS(K902-W902),ABS(L902-X902),ABS(M902-Y902),ABS(N902-Z902),ABS(O902-AA902),ABS(P902-AB902),ABS(Q902-AC902),ABS(R902-AD902),ABS(S902-AE902),ABS(T902-AF902))</f>
        <v/>
      </c>
      <c r="AI902" s="14" t="inlineStr"/>
    </row>
    <row r="903">
      <c r="A903" s="67" t="inlineStr">
        <is>
          <t>- Front shroud</t>
        </is>
      </c>
      <c r="B903" s="52" t="inlineStr">
        <is>
          <t>AAG-24</t>
        </is>
      </c>
      <c r="C903" s="58" t="inlineStr">
        <is>
          <t>Cylinder</t>
        </is>
      </c>
      <c r="D903" s="52" t="inlineStr">
        <is>
          <t>AAG-20</t>
        </is>
      </c>
      <c r="E903" s="52" t="n">
        <v>3</v>
      </c>
      <c r="F903" s="54">
        <f>L903</f>
        <v/>
      </c>
      <c r="G903" s="54">
        <f>P903</f>
        <v/>
      </c>
      <c r="H903" s="54">
        <f>T903</f>
        <v/>
      </c>
      <c r="I903" s="81" t="n">
        <v>-0.33545664</v>
      </c>
      <c r="J903" s="81" t="n">
        <v>-0.126810104</v>
      </c>
      <c r="K903" s="81" t="n">
        <v>0.27872631</v>
      </c>
      <c r="L903" s="81" t="n">
        <v>21.8102837</v>
      </c>
      <c r="M903" s="81" t="n">
        <v>0</v>
      </c>
      <c r="N903" s="81" t="n">
        <v>0.469846308</v>
      </c>
      <c r="O903" s="81" t="n">
        <v>0.136808068</v>
      </c>
      <c r="P903" s="81" t="n">
        <v>2.32491922</v>
      </c>
      <c r="Q903" s="81" t="n">
        <v>-0.370767921</v>
      </c>
      <c r="R903" s="81" t="n">
        <v>0.114732929</v>
      </c>
      <c r="S903" s="81" t="n">
        <v>-0.252180904</v>
      </c>
      <c r="T903" s="81" t="n">
        <v>-19.7331123</v>
      </c>
      <c r="U903" s="80">
        <f>U899*'4 Transform Matrices'!Y904+V899*'4 Transform Matrices'!AC904+W899*'4 Transform Matrices'!AG904</f>
        <v/>
      </c>
      <c r="V903" s="80">
        <f>U899*'4 Transform Matrices'!Z904+V899*'4 Transform Matrices'!AD904+W899*'4 Transform Matrices'!AH904</f>
        <v/>
      </c>
      <c r="W903" s="80">
        <f>U899*'4 Transform Matrices'!AA904+V899*'4 Transform Matrices'!AE904+W899*'4 Transform Matrices'!AI904</f>
        <v/>
      </c>
      <c r="X903" s="80">
        <f>U899*'4 Transform Matrices'!AB904+V899*'4 Transform Matrices'!AF904+W899*'4 Transform Matrices'!AJ904+X899</f>
        <v/>
      </c>
      <c r="Y903" s="80">
        <f>Y899*'4 Transform Matrices'!Y904+Z899*'4 Transform Matrices'!AC904+AA899*'4 Transform Matrices'!AG904</f>
        <v/>
      </c>
      <c r="Z903" s="80">
        <f>Y899*'4 Transform Matrices'!Z904+Z899*'4 Transform Matrices'!AD904+AA899*'4 Transform Matrices'!AH904</f>
        <v/>
      </c>
      <c r="AA903" s="80">
        <f>Y899*'4 Transform Matrices'!AA904+Z899*'4 Transform Matrices'!AE904+AA899*'4 Transform Matrices'!AI904</f>
        <v/>
      </c>
      <c r="AB903" s="80">
        <f>Y899*'4 Transform Matrices'!AB904+Z899*'4 Transform Matrices'!AF904+AA899*'4 Transform Matrices'!AJ904+AB899</f>
        <v/>
      </c>
      <c r="AC903" s="80">
        <f>AC899*'4 Transform Matrices'!Y904+AD899*'4 Transform Matrices'!AC904+AE899*'4 Transform Matrices'!AG904</f>
        <v/>
      </c>
      <c r="AD903" s="80">
        <f>AC899*'4 Transform Matrices'!Z904+AD899*'4 Transform Matrices'!AD904+AE899*'4 Transform Matrices'!AH904</f>
        <v/>
      </c>
      <c r="AE903" s="80">
        <f>AC899*'4 Transform Matrices'!AA904+AD899*'4 Transform Matrices'!AE904+AE899*'4 Transform Matrices'!AI904</f>
        <v/>
      </c>
      <c r="AF903" s="80">
        <f>AC899*'4 Transform Matrices'!AB904+AD899*'4 Transform Matrices'!AF904+AE899*'4 Transform Matrices'!AJ904+AF899</f>
        <v/>
      </c>
      <c r="AG903" s="82">
        <f>MAX(ABS(I903-U903),ABS(J903-V903),ABS(K903-W903),ABS(L903-X903),ABS(M903-Y903),ABS(N903-Z903),ABS(O903-AA903),ABS(P903-AB903),ABS(Q903-AC903),ABS(R903-AD903),ABS(S903-AE903),ABS(T903-AF903))</f>
        <v/>
      </c>
      <c r="AI903" s="14" t="inlineStr"/>
    </row>
    <row r="904">
      <c r="A904" s="67" t="inlineStr">
        <is>
          <t>- Feed chute</t>
        </is>
      </c>
      <c r="B904" s="52" t="inlineStr">
        <is>
          <t>AAG-25</t>
        </is>
      </c>
      <c r="C904" s="63" t="inlineStr">
        <is>
          <t>Cube</t>
        </is>
      </c>
      <c r="D904" s="52" t="inlineStr">
        <is>
          <t>AAG-20</t>
        </is>
      </c>
      <c r="E904" s="52" t="n">
        <v>3</v>
      </c>
      <c r="F904" s="54">
        <f>L904</f>
        <v/>
      </c>
      <c r="G904" s="54">
        <f>P904</f>
        <v/>
      </c>
      <c r="H904" s="54">
        <f>T904</f>
        <v/>
      </c>
      <c r="I904" s="81" t="n">
        <v>-0.16772832</v>
      </c>
      <c r="J904" s="81" t="n">
        <v>-0.0304344241</v>
      </c>
      <c r="K904" s="81" t="n">
        <v>0.627134144</v>
      </c>
      <c r="L904" s="81" t="n">
        <v>20.8759861</v>
      </c>
      <c r="M904" s="81" t="n">
        <v>0</v>
      </c>
      <c r="N904" s="81" t="n">
        <v>0.112763114</v>
      </c>
      <c r="O904" s="81" t="n">
        <v>0.307818145</v>
      </c>
      <c r="P904" s="81" t="n">
        <v>1.54708219</v>
      </c>
      <c r="Q904" s="81" t="n">
        <v>-0.185383961</v>
      </c>
      <c r="R904" s="81" t="n">
        <v>0.0275359023</v>
      </c>
      <c r="S904" s="81" t="n">
        <v>-0.567407012</v>
      </c>
      <c r="T904" s="81" t="n">
        <v>-18.8877964</v>
      </c>
      <c r="U904" s="80">
        <f>U899*'4 Transform Matrices'!Y905+V899*'4 Transform Matrices'!AC905+W899*'4 Transform Matrices'!AG905</f>
        <v/>
      </c>
      <c r="V904" s="80">
        <f>U899*'4 Transform Matrices'!Z905+V899*'4 Transform Matrices'!AD905+W899*'4 Transform Matrices'!AH905</f>
        <v/>
      </c>
      <c r="W904" s="80">
        <f>U899*'4 Transform Matrices'!AA905+V899*'4 Transform Matrices'!AE905+W899*'4 Transform Matrices'!AI905</f>
        <v/>
      </c>
      <c r="X904" s="80">
        <f>U899*'4 Transform Matrices'!AB905+V899*'4 Transform Matrices'!AF905+W899*'4 Transform Matrices'!AJ905+X899</f>
        <v/>
      </c>
      <c r="Y904" s="80">
        <f>Y899*'4 Transform Matrices'!Y905+Z899*'4 Transform Matrices'!AC905+AA899*'4 Transform Matrices'!AG905</f>
        <v/>
      </c>
      <c r="Z904" s="80">
        <f>Y899*'4 Transform Matrices'!Z905+Z899*'4 Transform Matrices'!AD905+AA899*'4 Transform Matrices'!AH905</f>
        <v/>
      </c>
      <c r="AA904" s="80">
        <f>Y899*'4 Transform Matrices'!AA905+Z899*'4 Transform Matrices'!AE905+AA899*'4 Transform Matrices'!AI905</f>
        <v/>
      </c>
      <c r="AB904" s="80">
        <f>Y899*'4 Transform Matrices'!AB905+Z899*'4 Transform Matrices'!AF905+AA899*'4 Transform Matrices'!AJ905+AB899</f>
        <v/>
      </c>
      <c r="AC904" s="80">
        <f>AC899*'4 Transform Matrices'!Y905+AD899*'4 Transform Matrices'!AC905+AE899*'4 Transform Matrices'!AG905</f>
        <v/>
      </c>
      <c r="AD904" s="80">
        <f>AC899*'4 Transform Matrices'!Z905+AD899*'4 Transform Matrices'!AD905+AE899*'4 Transform Matrices'!AH905</f>
        <v/>
      </c>
      <c r="AE904" s="80">
        <f>AC899*'4 Transform Matrices'!AA905+AD899*'4 Transform Matrices'!AE905+AE899*'4 Transform Matrices'!AI905</f>
        <v/>
      </c>
      <c r="AF904" s="80">
        <f>AC899*'4 Transform Matrices'!AB905+AD899*'4 Transform Matrices'!AF905+AE899*'4 Transform Matrices'!AJ905+AF899</f>
        <v/>
      </c>
      <c r="AG904" s="82">
        <f>MAX(ABS(I904-U904),ABS(J904-V904),ABS(K904-W904),ABS(L904-X904),ABS(M904-Y904),ABS(N904-Z904),ABS(O904-AA904),ABS(P904-AB904),ABS(Q904-AC904),ABS(R904-AD904),ABS(S904-AE904),ABS(T904-AF904))</f>
        <v/>
      </c>
      <c r="AI904" s="14" t="inlineStr"/>
    </row>
    <row r="905">
      <c r="A905" s="67" t="inlineStr">
        <is>
          <t>- Ejection port</t>
        </is>
      </c>
      <c r="B905" s="52" t="inlineStr">
        <is>
          <t>AAG-26</t>
        </is>
      </c>
      <c r="C905" s="63" t="inlineStr">
        <is>
          <t>Cube</t>
        </is>
      </c>
      <c r="D905" s="52" t="inlineStr">
        <is>
          <t>AAG-20</t>
        </is>
      </c>
      <c r="E905" s="52" t="n">
        <v>3</v>
      </c>
      <c r="F905" s="54">
        <f>L905</f>
        <v/>
      </c>
      <c r="G905" s="54">
        <f>P905</f>
        <v/>
      </c>
      <c r="H905" s="54">
        <f>T905</f>
        <v/>
      </c>
      <c r="I905" s="81" t="n">
        <v>-0.0670913309</v>
      </c>
      <c r="J905" s="81" t="n">
        <v>-0.0304344241</v>
      </c>
      <c r="K905" s="81" t="n">
        <v>0.139363155</v>
      </c>
      <c r="L905" s="81" t="n">
        <v>20.9728622</v>
      </c>
      <c r="M905" s="81" t="n">
        <v>0</v>
      </c>
      <c r="N905" s="81" t="n">
        <v>0.112763114</v>
      </c>
      <c r="O905" s="81" t="n">
        <v>0.0684040338</v>
      </c>
      <c r="P905" s="81" t="n">
        <v>2.14696503</v>
      </c>
      <c r="Q905" s="81" t="n">
        <v>-0.0741535872</v>
      </c>
      <c r="R905" s="81" t="n">
        <v>0.0275359023</v>
      </c>
      <c r="S905" s="81" t="n">
        <v>-0.126090452</v>
      </c>
      <c r="T905" s="81" t="n">
        <v>-19.4069824</v>
      </c>
      <c r="U905" s="80">
        <f>U899*'4 Transform Matrices'!Y906+V899*'4 Transform Matrices'!AC906+W899*'4 Transform Matrices'!AG906</f>
        <v/>
      </c>
      <c r="V905" s="80">
        <f>U899*'4 Transform Matrices'!Z906+V899*'4 Transform Matrices'!AD906+W899*'4 Transform Matrices'!AH906</f>
        <v/>
      </c>
      <c r="W905" s="80">
        <f>U899*'4 Transform Matrices'!AA906+V899*'4 Transform Matrices'!AE906+W899*'4 Transform Matrices'!AI906</f>
        <v/>
      </c>
      <c r="X905" s="80">
        <f>U899*'4 Transform Matrices'!AB906+V899*'4 Transform Matrices'!AF906+W899*'4 Transform Matrices'!AJ906+X899</f>
        <v/>
      </c>
      <c r="Y905" s="80">
        <f>Y899*'4 Transform Matrices'!Y906+Z899*'4 Transform Matrices'!AC906+AA899*'4 Transform Matrices'!AG906</f>
        <v/>
      </c>
      <c r="Z905" s="80">
        <f>Y899*'4 Transform Matrices'!Z906+Z899*'4 Transform Matrices'!AD906+AA899*'4 Transform Matrices'!AH906</f>
        <v/>
      </c>
      <c r="AA905" s="80">
        <f>Y899*'4 Transform Matrices'!AA906+Z899*'4 Transform Matrices'!AE906+AA899*'4 Transform Matrices'!AI906</f>
        <v/>
      </c>
      <c r="AB905" s="80">
        <f>Y899*'4 Transform Matrices'!AB906+Z899*'4 Transform Matrices'!AF906+AA899*'4 Transform Matrices'!AJ906+AB899</f>
        <v/>
      </c>
      <c r="AC905" s="80">
        <f>AC899*'4 Transform Matrices'!Y906+AD899*'4 Transform Matrices'!AC906+AE899*'4 Transform Matrices'!AG906</f>
        <v/>
      </c>
      <c r="AD905" s="80">
        <f>AC899*'4 Transform Matrices'!Z906+AD899*'4 Transform Matrices'!AD906+AE899*'4 Transform Matrices'!AH906</f>
        <v/>
      </c>
      <c r="AE905" s="80">
        <f>AC899*'4 Transform Matrices'!AA906+AD899*'4 Transform Matrices'!AE906+AE899*'4 Transform Matrices'!AI906</f>
        <v/>
      </c>
      <c r="AF905" s="80">
        <f>AC899*'4 Transform Matrices'!AB906+AD899*'4 Transform Matrices'!AF906+AE899*'4 Transform Matrices'!AJ906+AF899</f>
        <v/>
      </c>
      <c r="AG905" s="82">
        <f>MAX(ABS(I905-U905),ABS(J905-V905),ABS(K905-W905),ABS(L905-X905),ABS(M905-Y905),ABS(N905-Z905),ABS(O905-AA905),ABS(P905-AB905),ABS(Q905-AC905),ABS(R905-AD905),ABS(S905-AE905),ABS(T905-AF905))</f>
        <v/>
      </c>
      <c r="AI905" s="14" t="inlineStr"/>
    </row>
    <row r="906">
      <c r="A906" s="67" t="inlineStr">
        <is>
          <t>- EO sensor pod</t>
        </is>
      </c>
      <c r="B906" s="52" t="inlineStr">
        <is>
          <t>AAG-27</t>
        </is>
      </c>
      <c r="C906" s="58" t="inlineStr">
        <is>
          <t>Cylinder</t>
        </is>
      </c>
      <c r="D906" s="52" t="inlineStr">
        <is>
          <t>AAG-20</t>
        </is>
      </c>
      <c r="E906" s="52" t="n">
        <v>3</v>
      </c>
      <c r="F906" s="54">
        <f>L906</f>
        <v/>
      </c>
      <c r="G906" s="54">
        <f>P906</f>
        <v/>
      </c>
      <c r="H906" s="54">
        <f>T906</f>
        <v/>
      </c>
      <c r="I906" s="81" t="n">
        <v>-0.134182662</v>
      </c>
      <c r="J906" s="81" t="n">
        <v>-0.0507240407</v>
      </c>
      <c r="K906" s="81" t="n">
        <v>0.125426829</v>
      </c>
      <c r="L906" s="81" t="n">
        <v>21.8290958</v>
      </c>
      <c r="M906" s="81" t="n">
        <v>0</v>
      </c>
      <c r="N906" s="81" t="n">
        <v>0.187938526</v>
      </c>
      <c r="O906" s="81" t="n">
        <v>0.0615636297</v>
      </c>
      <c r="P906" s="81" t="n">
        <v>2.56830645</v>
      </c>
      <c r="Q906" s="81" t="n">
        <v>-0.148307174</v>
      </c>
      <c r="R906" s="81" t="n">
        <v>0.0458931737</v>
      </c>
      <c r="S906" s="81" t="n">
        <v>-0.113481417</v>
      </c>
      <c r="T906" s="81" t="n">
        <v>-19.1837406</v>
      </c>
      <c r="U906" s="80">
        <f>U899*'4 Transform Matrices'!Y907+V899*'4 Transform Matrices'!AC907+W899*'4 Transform Matrices'!AG907</f>
        <v/>
      </c>
      <c r="V906" s="80">
        <f>U899*'4 Transform Matrices'!Z907+V899*'4 Transform Matrices'!AD907+W899*'4 Transform Matrices'!AH907</f>
        <v/>
      </c>
      <c r="W906" s="80">
        <f>U899*'4 Transform Matrices'!AA907+V899*'4 Transform Matrices'!AE907+W899*'4 Transform Matrices'!AI907</f>
        <v/>
      </c>
      <c r="X906" s="80">
        <f>U899*'4 Transform Matrices'!AB907+V899*'4 Transform Matrices'!AF907+W899*'4 Transform Matrices'!AJ907+X899</f>
        <v/>
      </c>
      <c r="Y906" s="80">
        <f>Y899*'4 Transform Matrices'!Y907+Z899*'4 Transform Matrices'!AC907+AA899*'4 Transform Matrices'!AG907</f>
        <v/>
      </c>
      <c r="Z906" s="80">
        <f>Y899*'4 Transform Matrices'!Z907+Z899*'4 Transform Matrices'!AD907+AA899*'4 Transform Matrices'!AH907</f>
        <v/>
      </c>
      <c r="AA906" s="80">
        <f>Y899*'4 Transform Matrices'!AA907+Z899*'4 Transform Matrices'!AE907+AA899*'4 Transform Matrices'!AI907</f>
        <v/>
      </c>
      <c r="AB906" s="80">
        <f>Y899*'4 Transform Matrices'!AB907+Z899*'4 Transform Matrices'!AF907+AA899*'4 Transform Matrices'!AJ907+AB899</f>
        <v/>
      </c>
      <c r="AC906" s="80">
        <f>AC899*'4 Transform Matrices'!Y907+AD899*'4 Transform Matrices'!AC907+AE899*'4 Transform Matrices'!AG907</f>
        <v/>
      </c>
      <c r="AD906" s="80">
        <f>AC899*'4 Transform Matrices'!Z907+AD899*'4 Transform Matrices'!AD907+AE899*'4 Transform Matrices'!AH907</f>
        <v/>
      </c>
      <c r="AE906" s="80">
        <f>AC899*'4 Transform Matrices'!AA907+AD899*'4 Transform Matrices'!AE907+AE899*'4 Transform Matrices'!AI907</f>
        <v/>
      </c>
      <c r="AF906" s="80">
        <f>AC899*'4 Transform Matrices'!AB907+AD899*'4 Transform Matrices'!AF907+AE899*'4 Transform Matrices'!AJ907+AF899</f>
        <v/>
      </c>
      <c r="AG906" s="82">
        <f>MAX(ABS(I906-U906),ABS(J906-V906),ABS(K906-W906),ABS(L906-X906),ABS(M906-Y906),ABS(N906-Z906),ABS(O906-AA906),ABS(P906-AB906),ABS(Q906-AC906),ABS(R906-AD906),ABS(S906-AE906),ABS(T906-AF906))</f>
        <v/>
      </c>
      <c r="AI906" s="14" t="inlineStr"/>
    </row>
    <row r="907">
      <c r="A907" s="67" t="inlineStr">
        <is>
          <t>- EO sensor lens</t>
        </is>
      </c>
      <c r="B907" s="52" t="inlineStr">
        <is>
          <t>AAG-28</t>
        </is>
      </c>
      <c r="C907" s="59" t="inlineStr">
        <is>
          <t>Sphere</t>
        </is>
      </c>
      <c r="D907" s="52" t="inlineStr">
        <is>
          <t>AAG-20</t>
        </is>
      </c>
      <c r="E907" s="52" t="n">
        <v>3</v>
      </c>
      <c r="F907" s="54">
        <f>L907</f>
        <v/>
      </c>
      <c r="G907" s="54">
        <f>P907</f>
        <v/>
      </c>
      <c r="H907" s="54">
        <f>T907</f>
        <v/>
      </c>
      <c r="I907" s="81" t="n">
        <v>-0.0939278603</v>
      </c>
      <c r="J907" s="81" t="n">
        <v>-0.0355068296</v>
      </c>
      <c r="K907" s="81" t="n">
        <v>0.0557452589</v>
      </c>
      <c r="L907" s="81" t="n">
        <v>21.898777</v>
      </c>
      <c r="M907" s="81" t="n">
        <v>0</v>
      </c>
      <c r="N907" s="81" t="n">
        <v>0.131556973</v>
      </c>
      <c r="O907" s="81" t="n">
        <v>0.0273616109</v>
      </c>
      <c r="P907" s="81" t="n">
        <v>2.60250854</v>
      </c>
      <c r="Q907" s="81" t="n">
        <v>-0.103815019</v>
      </c>
      <c r="R907" s="81" t="n">
        <v>0.0321252197</v>
      </c>
      <c r="S907" s="81" t="n">
        <v>-0.0504361801</v>
      </c>
      <c r="T907" s="81" t="n">
        <v>-19.2467861</v>
      </c>
      <c r="U907" s="80">
        <f>U899*'4 Transform Matrices'!Y908+V899*'4 Transform Matrices'!AC908+W899*'4 Transform Matrices'!AG908</f>
        <v/>
      </c>
      <c r="V907" s="80">
        <f>U899*'4 Transform Matrices'!Z908+V899*'4 Transform Matrices'!AD908+W899*'4 Transform Matrices'!AH908</f>
        <v/>
      </c>
      <c r="W907" s="80">
        <f>U899*'4 Transform Matrices'!AA908+V899*'4 Transform Matrices'!AE908+W899*'4 Transform Matrices'!AI908</f>
        <v/>
      </c>
      <c r="X907" s="80">
        <f>U899*'4 Transform Matrices'!AB908+V899*'4 Transform Matrices'!AF908+W899*'4 Transform Matrices'!AJ908+X899</f>
        <v/>
      </c>
      <c r="Y907" s="80">
        <f>Y899*'4 Transform Matrices'!Y908+Z899*'4 Transform Matrices'!AC908+AA899*'4 Transform Matrices'!AG908</f>
        <v/>
      </c>
      <c r="Z907" s="80">
        <f>Y899*'4 Transform Matrices'!Z908+Z899*'4 Transform Matrices'!AD908+AA899*'4 Transform Matrices'!AH908</f>
        <v/>
      </c>
      <c r="AA907" s="80">
        <f>Y899*'4 Transform Matrices'!AA908+Z899*'4 Transform Matrices'!AE908+AA899*'4 Transform Matrices'!AI908</f>
        <v/>
      </c>
      <c r="AB907" s="80">
        <f>Y899*'4 Transform Matrices'!AB908+Z899*'4 Transform Matrices'!AF908+AA899*'4 Transform Matrices'!AJ908+AB899</f>
        <v/>
      </c>
      <c r="AC907" s="80">
        <f>AC899*'4 Transform Matrices'!Y908+AD899*'4 Transform Matrices'!AC908+AE899*'4 Transform Matrices'!AG908</f>
        <v/>
      </c>
      <c r="AD907" s="80">
        <f>AC899*'4 Transform Matrices'!Z908+AD899*'4 Transform Matrices'!AD908+AE899*'4 Transform Matrices'!AH908</f>
        <v/>
      </c>
      <c r="AE907" s="80">
        <f>AC899*'4 Transform Matrices'!AA908+AD899*'4 Transform Matrices'!AE908+AE899*'4 Transform Matrices'!AI908</f>
        <v/>
      </c>
      <c r="AF907" s="80">
        <f>AC899*'4 Transform Matrices'!AB908+AD899*'4 Transform Matrices'!AF908+AE899*'4 Transform Matrices'!AJ908+AF899</f>
        <v/>
      </c>
      <c r="AG907" s="82">
        <f>MAX(ABS(I907-U907),ABS(J907-V907),ABS(K907-W907),ABS(L907-X907),ABS(M907-Y907),ABS(N907-Z907),ABS(O907-AA907),ABS(P907-AB907),ABS(Q907-AC907),ABS(R907-AD907),ABS(S907-AE907),ABS(T907-AF907))</f>
        <v/>
      </c>
      <c r="AI907" s="14" t="inlineStr"/>
    </row>
    <row r="908">
      <c r="A908" s="99" t="inlineStr">
        <is>
          <t>- Barrel cluster</t>
        </is>
      </c>
      <c r="B908" s="93" t="inlineStr">
        <is>
          <t>AAG-29</t>
        </is>
      </c>
      <c r="C908" s="93" t="inlineStr">
        <is>
          <t>Group</t>
        </is>
      </c>
      <c r="D908" s="93" t="inlineStr">
        <is>
          <t>AAG-20</t>
        </is>
      </c>
      <c r="E908" s="93" t="n">
        <v>3</v>
      </c>
      <c r="F908" s="54">
        <f>L908</f>
        <v/>
      </c>
      <c r="G908" s="54">
        <f>P908</f>
        <v/>
      </c>
      <c r="H908" s="54">
        <f>T908</f>
        <v/>
      </c>
      <c r="I908" s="81" t="n">
        <v>-0.670913279</v>
      </c>
      <c r="J908" s="81" t="n">
        <v>-0.253620207</v>
      </c>
      <c r="K908" s="81" t="n">
        <v>0.696815729</v>
      </c>
      <c r="L908" s="81" t="n">
        <v>21.949646</v>
      </c>
      <c r="M908" s="81" t="n">
        <v>0</v>
      </c>
      <c r="N908" s="81" t="n">
        <v>0.939692616</v>
      </c>
      <c r="O908" s="81" t="n">
        <v>0.342020154</v>
      </c>
      <c r="P908" s="81" t="n">
        <v>2.39332318</v>
      </c>
      <c r="Q908" s="81" t="n">
        <v>-0.741535842</v>
      </c>
      <c r="R908" s="81" t="n">
        <v>0.229465857</v>
      </c>
      <c r="S908" s="81" t="n">
        <v>-0.630452275</v>
      </c>
      <c r="T908" s="81" t="n">
        <v>-19.8592014</v>
      </c>
      <c r="U908" s="80">
        <f>U899*'4 Transform Matrices'!Y909+V899*'4 Transform Matrices'!AC909+W899*'4 Transform Matrices'!AG909</f>
        <v/>
      </c>
      <c r="V908" s="80">
        <f>U899*'4 Transform Matrices'!Z909+V899*'4 Transform Matrices'!AD909+W899*'4 Transform Matrices'!AH909</f>
        <v/>
      </c>
      <c r="W908" s="80">
        <f>U899*'4 Transform Matrices'!AA909+V899*'4 Transform Matrices'!AE909+W899*'4 Transform Matrices'!AI909</f>
        <v/>
      </c>
      <c r="X908" s="80">
        <f>U899*'4 Transform Matrices'!AB909+V899*'4 Transform Matrices'!AF909+W899*'4 Transform Matrices'!AJ909+X899</f>
        <v/>
      </c>
      <c r="Y908" s="80">
        <f>Y899*'4 Transform Matrices'!Y909+Z899*'4 Transform Matrices'!AC909+AA899*'4 Transform Matrices'!AG909</f>
        <v/>
      </c>
      <c r="Z908" s="80">
        <f>Y899*'4 Transform Matrices'!Z909+Z899*'4 Transform Matrices'!AD909+AA899*'4 Transform Matrices'!AH909</f>
        <v/>
      </c>
      <c r="AA908" s="80">
        <f>Y899*'4 Transform Matrices'!AA909+Z899*'4 Transform Matrices'!AE909+AA899*'4 Transform Matrices'!AI909</f>
        <v/>
      </c>
      <c r="AB908" s="80">
        <f>Y899*'4 Transform Matrices'!AB909+Z899*'4 Transform Matrices'!AF909+AA899*'4 Transform Matrices'!AJ909+AB899</f>
        <v/>
      </c>
      <c r="AC908" s="80">
        <f>AC899*'4 Transform Matrices'!Y909+AD899*'4 Transform Matrices'!AC909+AE899*'4 Transform Matrices'!AG909</f>
        <v/>
      </c>
      <c r="AD908" s="80">
        <f>AC899*'4 Transform Matrices'!Z909+AD899*'4 Transform Matrices'!AD909+AE899*'4 Transform Matrices'!AH909</f>
        <v/>
      </c>
      <c r="AE908" s="80">
        <f>AC899*'4 Transform Matrices'!AA909+AD899*'4 Transform Matrices'!AE909+AE899*'4 Transform Matrices'!AI909</f>
        <v/>
      </c>
      <c r="AF908" s="80">
        <f>AC899*'4 Transform Matrices'!AB909+AD899*'4 Transform Matrices'!AF909+AE899*'4 Transform Matrices'!AJ909+AF899</f>
        <v/>
      </c>
      <c r="AG908" s="82">
        <f>MAX(ABS(I908-U908),ABS(J908-V908),ABS(K908-W908),ABS(L908-X908),ABS(M908-Y908),ABS(N908-Z908),ABS(O908-AA908),ABS(P908-AB908),ABS(Q908-AC908),ABS(R908-AD908),ABS(S908-AE908),ABS(T908-AF908))</f>
        <v/>
      </c>
      <c r="AI908" s="14" t="inlineStr">
        <is>
          <t>Spins about its axis; spool-up 0.5 s, spool-down 1.5 s, 5 rev/s = 30 rounds/s</t>
        </is>
      </c>
    </row>
    <row r="909">
      <c r="A909" s="69" t="inlineStr">
        <is>
          <t>- Gatling barrel</t>
        </is>
      </c>
      <c r="B909" s="52" t="inlineStr">
        <is>
          <t>AAG-30</t>
        </is>
      </c>
      <c r="C909" s="58" t="inlineStr">
        <is>
          <t>Cylinder</t>
        </is>
      </c>
      <c r="D909" s="52" t="inlineStr">
        <is>
          <t>AAG-29</t>
        </is>
      </c>
      <c r="E909" s="52" t="n">
        <v>4</v>
      </c>
      <c r="F909" s="54">
        <f>L909</f>
        <v/>
      </c>
      <c r="G909" s="54">
        <f>P909</f>
        <v/>
      </c>
      <c r="H909" s="54">
        <f>T909</f>
        <v/>
      </c>
      <c r="I909" s="81" t="n">
        <v>-0.0469639301</v>
      </c>
      <c r="J909" s="81" t="n">
        <v>-0.0177534148</v>
      </c>
      <c r="K909" s="81" t="n">
        <v>1.39363146</v>
      </c>
      <c r="L909" s="81" t="n">
        <v>22.6109543</v>
      </c>
      <c r="M909" s="81" t="n">
        <v>0</v>
      </c>
      <c r="N909" s="81" t="n">
        <v>0.0657784864</v>
      </c>
      <c r="O909" s="81" t="n">
        <v>0.684040308</v>
      </c>
      <c r="P909" s="81" t="n">
        <v>2.86690044</v>
      </c>
      <c r="Q909" s="81" t="n">
        <v>-0.0519075096</v>
      </c>
      <c r="R909" s="81" t="n">
        <v>0.0160626099</v>
      </c>
      <c r="S909" s="81" t="n">
        <v>-1.26090455</v>
      </c>
      <c r="T909" s="81" t="n">
        <v>-20.4575291</v>
      </c>
      <c r="U909" s="80">
        <f>U908*'4 Transform Matrices'!Y910+V908*'4 Transform Matrices'!AC910+W908*'4 Transform Matrices'!AG910</f>
        <v/>
      </c>
      <c r="V909" s="80">
        <f>U908*'4 Transform Matrices'!Z910+V908*'4 Transform Matrices'!AD910+W908*'4 Transform Matrices'!AH910</f>
        <v/>
      </c>
      <c r="W909" s="80">
        <f>U908*'4 Transform Matrices'!AA910+V908*'4 Transform Matrices'!AE910+W908*'4 Transform Matrices'!AI910</f>
        <v/>
      </c>
      <c r="X909" s="80">
        <f>U908*'4 Transform Matrices'!AB910+V908*'4 Transform Matrices'!AF910+W908*'4 Transform Matrices'!AJ910+X908</f>
        <v/>
      </c>
      <c r="Y909" s="80">
        <f>Y908*'4 Transform Matrices'!Y910+Z908*'4 Transform Matrices'!AC910+AA908*'4 Transform Matrices'!AG910</f>
        <v/>
      </c>
      <c r="Z909" s="80">
        <f>Y908*'4 Transform Matrices'!Z910+Z908*'4 Transform Matrices'!AD910+AA908*'4 Transform Matrices'!AH910</f>
        <v/>
      </c>
      <c r="AA909" s="80">
        <f>Y908*'4 Transform Matrices'!AA910+Z908*'4 Transform Matrices'!AE910+AA908*'4 Transform Matrices'!AI910</f>
        <v/>
      </c>
      <c r="AB909" s="80">
        <f>Y908*'4 Transform Matrices'!AB910+Z908*'4 Transform Matrices'!AF910+AA908*'4 Transform Matrices'!AJ910+AB908</f>
        <v/>
      </c>
      <c r="AC909" s="80">
        <f>AC908*'4 Transform Matrices'!Y910+AD908*'4 Transform Matrices'!AC910+AE908*'4 Transform Matrices'!AG910</f>
        <v/>
      </c>
      <c r="AD909" s="80">
        <f>AC908*'4 Transform Matrices'!Z910+AD908*'4 Transform Matrices'!AD910+AE908*'4 Transform Matrices'!AH910</f>
        <v/>
      </c>
      <c r="AE909" s="80">
        <f>AC908*'4 Transform Matrices'!AA910+AD908*'4 Transform Matrices'!AE910+AE908*'4 Transform Matrices'!AI910</f>
        <v/>
      </c>
      <c r="AF909" s="80">
        <f>AC908*'4 Transform Matrices'!AB910+AD908*'4 Transform Matrices'!AF910+AE908*'4 Transform Matrices'!AJ910+AF908</f>
        <v/>
      </c>
      <c r="AG909" s="82">
        <f>MAX(ABS(I909-U909),ABS(J909-V909),ABS(K909-W909),ABS(L909-X909),ABS(M909-Y909),ABS(N909-Z909),ABS(O909-AA909),ABS(P909-AB909),ABS(Q909-AC909),ABS(R909-AD909),ABS(S909-AE909),ABS(T909-AF909))</f>
        <v/>
      </c>
      <c r="AI909" s="14" t="inlineStr"/>
    </row>
    <row r="910">
      <c r="A910" s="69" t="inlineStr">
        <is>
          <t>- Gatling barrel</t>
        </is>
      </c>
      <c r="B910" s="52" t="inlineStr">
        <is>
          <t>AAG-31</t>
        </is>
      </c>
      <c r="C910" s="58" t="inlineStr">
        <is>
          <t>Cylinder</t>
        </is>
      </c>
      <c r="D910" s="52" t="inlineStr">
        <is>
          <t>AAG-29</t>
        </is>
      </c>
      <c r="E910" s="52" t="n">
        <v>4</v>
      </c>
      <c r="F910" s="54">
        <f>L910</f>
        <v/>
      </c>
      <c r="G910" s="54">
        <f>P910</f>
        <v/>
      </c>
      <c r="H910" s="54">
        <f>T910</f>
        <v/>
      </c>
      <c r="I910" s="81" t="n">
        <v>-0.0469639301</v>
      </c>
      <c r="J910" s="81" t="n">
        <v>-0.0177534148</v>
      </c>
      <c r="K910" s="81" t="n">
        <v>1.39363146</v>
      </c>
      <c r="L910" s="81" t="n">
        <v>22.5473652</v>
      </c>
      <c r="M910" s="81" t="n">
        <v>0</v>
      </c>
      <c r="N910" s="81" t="n">
        <v>0.0657784864</v>
      </c>
      <c r="O910" s="81" t="n">
        <v>0.684040308</v>
      </c>
      <c r="P910" s="81" t="n">
        <v>2.80112171</v>
      </c>
      <c r="Q910" s="81" t="n">
        <v>-0.0519075096</v>
      </c>
      <c r="R910" s="81" t="n">
        <v>0.0160626099</v>
      </c>
      <c r="S910" s="81" t="n">
        <v>-1.26090455</v>
      </c>
      <c r="T910" s="81" t="n">
        <v>-20.5634975</v>
      </c>
      <c r="U910" s="80">
        <f>U908*'4 Transform Matrices'!Y911+V908*'4 Transform Matrices'!AC911+W908*'4 Transform Matrices'!AG911</f>
        <v/>
      </c>
      <c r="V910" s="80">
        <f>U908*'4 Transform Matrices'!Z911+V908*'4 Transform Matrices'!AD911+W908*'4 Transform Matrices'!AH911</f>
        <v/>
      </c>
      <c r="W910" s="80">
        <f>U908*'4 Transform Matrices'!AA911+V908*'4 Transform Matrices'!AE911+W908*'4 Transform Matrices'!AI911</f>
        <v/>
      </c>
      <c r="X910" s="80">
        <f>U908*'4 Transform Matrices'!AB911+V908*'4 Transform Matrices'!AF911+W908*'4 Transform Matrices'!AJ911+X908</f>
        <v/>
      </c>
      <c r="Y910" s="80">
        <f>Y908*'4 Transform Matrices'!Y911+Z908*'4 Transform Matrices'!AC911+AA908*'4 Transform Matrices'!AG911</f>
        <v/>
      </c>
      <c r="Z910" s="80">
        <f>Y908*'4 Transform Matrices'!Z911+Z908*'4 Transform Matrices'!AD911+AA908*'4 Transform Matrices'!AH911</f>
        <v/>
      </c>
      <c r="AA910" s="80">
        <f>Y908*'4 Transform Matrices'!AA911+Z908*'4 Transform Matrices'!AE911+AA908*'4 Transform Matrices'!AI911</f>
        <v/>
      </c>
      <c r="AB910" s="80">
        <f>Y908*'4 Transform Matrices'!AB911+Z908*'4 Transform Matrices'!AF911+AA908*'4 Transform Matrices'!AJ911+AB908</f>
        <v/>
      </c>
      <c r="AC910" s="80">
        <f>AC908*'4 Transform Matrices'!Y911+AD908*'4 Transform Matrices'!AC911+AE908*'4 Transform Matrices'!AG911</f>
        <v/>
      </c>
      <c r="AD910" s="80">
        <f>AC908*'4 Transform Matrices'!Z911+AD908*'4 Transform Matrices'!AD911+AE908*'4 Transform Matrices'!AH911</f>
        <v/>
      </c>
      <c r="AE910" s="80">
        <f>AC908*'4 Transform Matrices'!AA911+AD908*'4 Transform Matrices'!AE911+AE908*'4 Transform Matrices'!AI911</f>
        <v/>
      </c>
      <c r="AF910" s="80">
        <f>AC908*'4 Transform Matrices'!AB911+AD908*'4 Transform Matrices'!AF911+AE908*'4 Transform Matrices'!AJ911+AF908</f>
        <v/>
      </c>
      <c r="AG910" s="82">
        <f>MAX(ABS(I910-U910),ABS(J910-V910),ABS(K910-W910),ABS(L910-X910),ABS(M910-Y910),ABS(N910-Z910),ABS(O910-AA910),ABS(P910-AB910),ABS(Q910-AC910),ABS(R910-AD910),ABS(S910-AE910),ABS(T910-AF910))</f>
        <v/>
      </c>
      <c r="AI910" s="14" t="inlineStr"/>
    </row>
    <row r="911">
      <c r="A911" s="69" t="inlineStr">
        <is>
          <t>- Gatling barrel</t>
        </is>
      </c>
      <c r="B911" s="52" t="inlineStr">
        <is>
          <t>AAG-32</t>
        </is>
      </c>
      <c r="C911" s="58" t="inlineStr">
        <is>
          <t>Cylinder</t>
        </is>
      </c>
      <c r="D911" s="52" t="inlineStr">
        <is>
          <t>AAG-29</t>
        </is>
      </c>
      <c r="E911" s="52" t="n">
        <v>4</v>
      </c>
      <c r="F911" s="54">
        <f>L911</f>
        <v/>
      </c>
      <c r="G911" s="54">
        <f>P911</f>
        <v/>
      </c>
      <c r="H911" s="54">
        <f>T911</f>
        <v/>
      </c>
      <c r="I911" s="81" t="n">
        <v>-0.0469639301</v>
      </c>
      <c r="J911" s="81" t="n">
        <v>-0.0177534148</v>
      </c>
      <c r="K911" s="81" t="n">
        <v>1.39363146</v>
      </c>
      <c r="L911" s="81" t="n">
        <v>22.5828705</v>
      </c>
      <c r="M911" s="81" t="n">
        <v>0</v>
      </c>
      <c r="N911" s="81" t="n">
        <v>0.0657784864</v>
      </c>
      <c r="O911" s="81" t="n">
        <v>0.684040308</v>
      </c>
      <c r="P911" s="81" t="n">
        <v>2.66956472</v>
      </c>
      <c r="Q911" s="81" t="n">
        <v>-0.0519075096</v>
      </c>
      <c r="R911" s="81" t="n">
        <v>0.0160626099</v>
      </c>
      <c r="S911" s="81" t="n">
        <v>-1.26090455</v>
      </c>
      <c r="T911" s="81" t="n">
        <v>-20.595623</v>
      </c>
      <c r="U911" s="80">
        <f>U908*'4 Transform Matrices'!Y912+V908*'4 Transform Matrices'!AC912+W908*'4 Transform Matrices'!AG912</f>
        <v/>
      </c>
      <c r="V911" s="80">
        <f>U908*'4 Transform Matrices'!Z912+V908*'4 Transform Matrices'!AD912+W908*'4 Transform Matrices'!AH912</f>
        <v/>
      </c>
      <c r="W911" s="80">
        <f>U908*'4 Transform Matrices'!AA912+V908*'4 Transform Matrices'!AE912+W908*'4 Transform Matrices'!AI912</f>
        <v/>
      </c>
      <c r="X911" s="80">
        <f>U908*'4 Transform Matrices'!AB912+V908*'4 Transform Matrices'!AF912+W908*'4 Transform Matrices'!AJ912+X908</f>
        <v/>
      </c>
      <c r="Y911" s="80">
        <f>Y908*'4 Transform Matrices'!Y912+Z908*'4 Transform Matrices'!AC912+AA908*'4 Transform Matrices'!AG912</f>
        <v/>
      </c>
      <c r="Z911" s="80">
        <f>Y908*'4 Transform Matrices'!Z912+Z908*'4 Transform Matrices'!AD912+AA908*'4 Transform Matrices'!AH912</f>
        <v/>
      </c>
      <c r="AA911" s="80">
        <f>Y908*'4 Transform Matrices'!AA912+Z908*'4 Transform Matrices'!AE912+AA908*'4 Transform Matrices'!AI912</f>
        <v/>
      </c>
      <c r="AB911" s="80">
        <f>Y908*'4 Transform Matrices'!AB912+Z908*'4 Transform Matrices'!AF912+AA908*'4 Transform Matrices'!AJ912+AB908</f>
        <v/>
      </c>
      <c r="AC911" s="80">
        <f>AC908*'4 Transform Matrices'!Y912+AD908*'4 Transform Matrices'!AC912+AE908*'4 Transform Matrices'!AG912</f>
        <v/>
      </c>
      <c r="AD911" s="80">
        <f>AC908*'4 Transform Matrices'!Z912+AD908*'4 Transform Matrices'!AD912+AE908*'4 Transform Matrices'!AH912</f>
        <v/>
      </c>
      <c r="AE911" s="80">
        <f>AC908*'4 Transform Matrices'!AA912+AD908*'4 Transform Matrices'!AE912+AE908*'4 Transform Matrices'!AI912</f>
        <v/>
      </c>
      <c r="AF911" s="80">
        <f>AC908*'4 Transform Matrices'!AB912+AD908*'4 Transform Matrices'!AF912+AE908*'4 Transform Matrices'!AJ912+AF908</f>
        <v/>
      </c>
      <c r="AG911" s="82">
        <f>MAX(ABS(I911-U911),ABS(J911-V911),ABS(K911-W911),ABS(L911-X911),ABS(M911-Y911),ABS(N911-Z911),ABS(O911-AA911),ABS(P911-AB911),ABS(Q911-AC911),ABS(R911-AD911),ABS(S911-AE911),ABS(T911-AF911))</f>
        <v/>
      </c>
      <c r="AI911" s="14" t="inlineStr"/>
    </row>
    <row r="912">
      <c r="A912" s="69" t="inlineStr">
        <is>
          <t>- Gatling barrel</t>
        </is>
      </c>
      <c r="B912" s="52" t="inlineStr">
        <is>
          <t>AAG-33</t>
        </is>
      </c>
      <c r="C912" s="58" t="inlineStr">
        <is>
          <t>Cylinder</t>
        </is>
      </c>
      <c r="D912" s="52" t="inlineStr">
        <is>
          <t>AAG-29</t>
        </is>
      </c>
      <c r="E912" s="52" t="n">
        <v>4</v>
      </c>
      <c r="F912" s="54">
        <f>L912</f>
        <v/>
      </c>
      <c r="G912" s="54">
        <f>P912</f>
        <v/>
      </c>
      <c r="H912" s="54">
        <f>T912</f>
        <v/>
      </c>
      <c r="I912" s="81" t="n">
        <v>-0.0469639301</v>
      </c>
      <c r="J912" s="81" t="n">
        <v>-0.0177534148</v>
      </c>
      <c r="K912" s="81" t="n">
        <v>1.39363146</v>
      </c>
      <c r="L912" s="81" t="n">
        <v>22.6819687</v>
      </c>
      <c r="M912" s="81" t="n">
        <v>0</v>
      </c>
      <c r="N912" s="81" t="n">
        <v>0.0657784864</v>
      </c>
      <c r="O912" s="81" t="n">
        <v>0.684040308</v>
      </c>
      <c r="P912" s="81" t="n">
        <v>2.60378647</v>
      </c>
      <c r="Q912" s="81" t="n">
        <v>-0.0519075096</v>
      </c>
      <c r="R912" s="81" t="n">
        <v>0.0160626099</v>
      </c>
      <c r="S912" s="81" t="n">
        <v>-1.26090455</v>
      </c>
      <c r="T912" s="81" t="n">
        <v>-20.5217781</v>
      </c>
      <c r="U912" s="80">
        <f>U908*'4 Transform Matrices'!Y913+V908*'4 Transform Matrices'!AC913+W908*'4 Transform Matrices'!AG913</f>
        <v/>
      </c>
      <c r="V912" s="80">
        <f>U908*'4 Transform Matrices'!Z913+V908*'4 Transform Matrices'!AD913+W908*'4 Transform Matrices'!AH913</f>
        <v/>
      </c>
      <c r="W912" s="80">
        <f>U908*'4 Transform Matrices'!AA913+V908*'4 Transform Matrices'!AE913+W908*'4 Transform Matrices'!AI913</f>
        <v/>
      </c>
      <c r="X912" s="80">
        <f>U908*'4 Transform Matrices'!AB913+V908*'4 Transform Matrices'!AF913+W908*'4 Transform Matrices'!AJ913+X908</f>
        <v/>
      </c>
      <c r="Y912" s="80">
        <f>Y908*'4 Transform Matrices'!Y913+Z908*'4 Transform Matrices'!AC913+AA908*'4 Transform Matrices'!AG913</f>
        <v/>
      </c>
      <c r="Z912" s="80">
        <f>Y908*'4 Transform Matrices'!Z913+Z908*'4 Transform Matrices'!AD913+AA908*'4 Transform Matrices'!AH913</f>
        <v/>
      </c>
      <c r="AA912" s="80">
        <f>Y908*'4 Transform Matrices'!AA913+Z908*'4 Transform Matrices'!AE913+AA908*'4 Transform Matrices'!AI913</f>
        <v/>
      </c>
      <c r="AB912" s="80">
        <f>Y908*'4 Transform Matrices'!AB913+Z908*'4 Transform Matrices'!AF913+AA908*'4 Transform Matrices'!AJ913+AB908</f>
        <v/>
      </c>
      <c r="AC912" s="80">
        <f>AC908*'4 Transform Matrices'!Y913+AD908*'4 Transform Matrices'!AC913+AE908*'4 Transform Matrices'!AG913</f>
        <v/>
      </c>
      <c r="AD912" s="80">
        <f>AC908*'4 Transform Matrices'!Z913+AD908*'4 Transform Matrices'!AD913+AE908*'4 Transform Matrices'!AH913</f>
        <v/>
      </c>
      <c r="AE912" s="80">
        <f>AC908*'4 Transform Matrices'!AA913+AD908*'4 Transform Matrices'!AE913+AE908*'4 Transform Matrices'!AI913</f>
        <v/>
      </c>
      <c r="AF912" s="80">
        <f>AC908*'4 Transform Matrices'!AB913+AD908*'4 Transform Matrices'!AF913+AE908*'4 Transform Matrices'!AJ913+AF908</f>
        <v/>
      </c>
      <c r="AG912" s="82">
        <f>MAX(ABS(I912-U912),ABS(J912-V912),ABS(K912-W912),ABS(L912-X912),ABS(M912-Y912),ABS(N912-Z912),ABS(O912-AA912),ABS(P912-AB912),ABS(Q912-AC912),ABS(R912-AD912),ABS(S912-AE912),ABS(T912-AF912))</f>
        <v/>
      </c>
      <c r="AI912" s="14" t="inlineStr"/>
    </row>
    <row r="913">
      <c r="A913" s="69" t="inlineStr">
        <is>
          <t>- Gatling barrel</t>
        </is>
      </c>
      <c r="B913" s="52" t="inlineStr">
        <is>
          <t>AAG-34</t>
        </is>
      </c>
      <c r="C913" s="58" t="inlineStr">
        <is>
          <t>Cylinder</t>
        </is>
      </c>
      <c r="D913" s="52" t="inlineStr">
        <is>
          <t>AAG-29</t>
        </is>
      </c>
      <c r="E913" s="52" t="n">
        <v>4</v>
      </c>
      <c r="F913" s="54">
        <f>L913</f>
        <v/>
      </c>
      <c r="G913" s="54">
        <f>P913</f>
        <v/>
      </c>
      <c r="H913" s="54">
        <f>T913</f>
        <v/>
      </c>
      <c r="I913" s="81" t="n">
        <v>-0.0469639301</v>
      </c>
      <c r="J913" s="81" t="n">
        <v>-0.0177534148</v>
      </c>
      <c r="K913" s="81" t="n">
        <v>1.39363146</v>
      </c>
      <c r="L913" s="81" t="n">
        <v>22.7455597</v>
      </c>
      <c r="M913" s="81" t="n">
        <v>0</v>
      </c>
      <c r="N913" s="81" t="n">
        <v>0.0657784864</v>
      </c>
      <c r="O913" s="81" t="n">
        <v>0.684040308</v>
      </c>
      <c r="P913" s="81" t="n">
        <v>2.66956496</v>
      </c>
      <c r="Q913" s="81" t="n">
        <v>-0.0519075096</v>
      </c>
      <c r="R913" s="81" t="n">
        <v>0.0160626099</v>
      </c>
      <c r="S913" s="81" t="n">
        <v>-1.26090455</v>
      </c>
      <c r="T913" s="81" t="n">
        <v>-20.4158096</v>
      </c>
      <c r="U913" s="80">
        <f>U908*'4 Transform Matrices'!Y914+V908*'4 Transform Matrices'!AC914+W908*'4 Transform Matrices'!AG914</f>
        <v/>
      </c>
      <c r="V913" s="80">
        <f>U908*'4 Transform Matrices'!Z914+V908*'4 Transform Matrices'!AD914+W908*'4 Transform Matrices'!AH914</f>
        <v/>
      </c>
      <c r="W913" s="80">
        <f>U908*'4 Transform Matrices'!AA914+V908*'4 Transform Matrices'!AE914+W908*'4 Transform Matrices'!AI914</f>
        <v/>
      </c>
      <c r="X913" s="80">
        <f>U908*'4 Transform Matrices'!AB914+V908*'4 Transform Matrices'!AF914+W908*'4 Transform Matrices'!AJ914+X908</f>
        <v/>
      </c>
      <c r="Y913" s="80">
        <f>Y908*'4 Transform Matrices'!Y914+Z908*'4 Transform Matrices'!AC914+AA908*'4 Transform Matrices'!AG914</f>
        <v/>
      </c>
      <c r="Z913" s="80">
        <f>Y908*'4 Transform Matrices'!Z914+Z908*'4 Transform Matrices'!AD914+AA908*'4 Transform Matrices'!AH914</f>
        <v/>
      </c>
      <c r="AA913" s="80">
        <f>Y908*'4 Transform Matrices'!AA914+Z908*'4 Transform Matrices'!AE914+AA908*'4 Transform Matrices'!AI914</f>
        <v/>
      </c>
      <c r="AB913" s="80">
        <f>Y908*'4 Transform Matrices'!AB914+Z908*'4 Transform Matrices'!AF914+AA908*'4 Transform Matrices'!AJ914+AB908</f>
        <v/>
      </c>
      <c r="AC913" s="80">
        <f>AC908*'4 Transform Matrices'!Y914+AD908*'4 Transform Matrices'!AC914+AE908*'4 Transform Matrices'!AG914</f>
        <v/>
      </c>
      <c r="AD913" s="80">
        <f>AC908*'4 Transform Matrices'!Z914+AD908*'4 Transform Matrices'!AD914+AE908*'4 Transform Matrices'!AH914</f>
        <v/>
      </c>
      <c r="AE913" s="80">
        <f>AC908*'4 Transform Matrices'!AA914+AD908*'4 Transform Matrices'!AE914+AE908*'4 Transform Matrices'!AI914</f>
        <v/>
      </c>
      <c r="AF913" s="80">
        <f>AC908*'4 Transform Matrices'!AB914+AD908*'4 Transform Matrices'!AF914+AE908*'4 Transform Matrices'!AJ914+AF908</f>
        <v/>
      </c>
      <c r="AG913" s="82">
        <f>MAX(ABS(I913-U913),ABS(J913-V913),ABS(K913-W913),ABS(L913-X913),ABS(M913-Y913),ABS(N913-Z913),ABS(O913-AA913),ABS(P913-AB913),ABS(Q913-AC913),ABS(R913-AD913),ABS(S913-AE913),ABS(T913-AF913))</f>
        <v/>
      </c>
      <c r="AI913" s="14" t="inlineStr"/>
    </row>
    <row r="914">
      <c r="A914" s="69" t="inlineStr">
        <is>
          <t>- Gatling barrel</t>
        </is>
      </c>
      <c r="B914" s="52" t="inlineStr">
        <is>
          <t>AAG-35</t>
        </is>
      </c>
      <c r="C914" s="58" t="inlineStr">
        <is>
          <t>Cylinder</t>
        </is>
      </c>
      <c r="D914" s="52" t="inlineStr">
        <is>
          <t>AAG-29</t>
        </is>
      </c>
      <c r="E914" s="52" t="n">
        <v>4</v>
      </c>
      <c r="F914" s="54">
        <f>L914</f>
        <v/>
      </c>
      <c r="G914" s="54">
        <f>P914</f>
        <v/>
      </c>
      <c r="H914" s="54">
        <f>T914</f>
        <v/>
      </c>
      <c r="I914" s="81" t="n">
        <v>-0.0469639301</v>
      </c>
      <c r="J914" s="81" t="n">
        <v>-0.0177534148</v>
      </c>
      <c r="K914" s="81" t="n">
        <v>1.39363146</v>
      </c>
      <c r="L914" s="81" t="n">
        <v>22.7100525</v>
      </c>
      <c r="M914" s="81" t="n">
        <v>0</v>
      </c>
      <c r="N914" s="81" t="n">
        <v>0.0657784864</v>
      </c>
      <c r="O914" s="81" t="n">
        <v>0.684040308</v>
      </c>
      <c r="P914" s="81" t="n">
        <v>2.80112195</v>
      </c>
      <c r="Q914" s="81" t="n">
        <v>-0.0519075096</v>
      </c>
      <c r="R914" s="81" t="n">
        <v>0.0160626099</v>
      </c>
      <c r="S914" s="81" t="n">
        <v>-1.26090455</v>
      </c>
      <c r="T914" s="81" t="n">
        <v>-20.3836842</v>
      </c>
      <c r="U914" s="80">
        <f>U908*'4 Transform Matrices'!Y915+V908*'4 Transform Matrices'!AC915+W908*'4 Transform Matrices'!AG915</f>
        <v/>
      </c>
      <c r="V914" s="80">
        <f>U908*'4 Transform Matrices'!Z915+V908*'4 Transform Matrices'!AD915+W908*'4 Transform Matrices'!AH915</f>
        <v/>
      </c>
      <c r="W914" s="80">
        <f>U908*'4 Transform Matrices'!AA915+V908*'4 Transform Matrices'!AE915+W908*'4 Transform Matrices'!AI915</f>
        <v/>
      </c>
      <c r="X914" s="80">
        <f>U908*'4 Transform Matrices'!AB915+V908*'4 Transform Matrices'!AF915+W908*'4 Transform Matrices'!AJ915+X908</f>
        <v/>
      </c>
      <c r="Y914" s="80">
        <f>Y908*'4 Transform Matrices'!Y915+Z908*'4 Transform Matrices'!AC915+AA908*'4 Transform Matrices'!AG915</f>
        <v/>
      </c>
      <c r="Z914" s="80">
        <f>Y908*'4 Transform Matrices'!Z915+Z908*'4 Transform Matrices'!AD915+AA908*'4 Transform Matrices'!AH915</f>
        <v/>
      </c>
      <c r="AA914" s="80">
        <f>Y908*'4 Transform Matrices'!AA915+Z908*'4 Transform Matrices'!AE915+AA908*'4 Transform Matrices'!AI915</f>
        <v/>
      </c>
      <c r="AB914" s="80">
        <f>Y908*'4 Transform Matrices'!AB915+Z908*'4 Transform Matrices'!AF915+AA908*'4 Transform Matrices'!AJ915+AB908</f>
        <v/>
      </c>
      <c r="AC914" s="80">
        <f>AC908*'4 Transform Matrices'!Y915+AD908*'4 Transform Matrices'!AC915+AE908*'4 Transform Matrices'!AG915</f>
        <v/>
      </c>
      <c r="AD914" s="80">
        <f>AC908*'4 Transform Matrices'!Z915+AD908*'4 Transform Matrices'!AD915+AE908*'4 Transform Matrices'!AH915</f>
        <v/>
      </c>
      <c r="AE914" s="80">
        <f>AC908*'4 Transform Matrices'!AA915+AD908*'4 Transform Matrices'!AE915+AE908*'4 Transform Matrices'!AI915</f>
        <v/>
      </c>
      <c r="AF914" s="80">
        <f>AC908*'4 Transform Matrices'!AB915+AD908*'4 Transform Matrices'!AF915+AE908*'4 Transform Matrices'!AJ915+AF908</f>
        <v/>
      </c>
      <c r="AG914" s="82">
        <f>MAX(ABS(I914-U914),ABS(J914-V914),ABS(K914-W914),ABS(L914-X914),ABS(M914-Y914),ABS(N914-Z914),ABS(O914-AA914),ABS(P914-AB914),ABS(Q914-AC914),ABS(R914-AD914),ABS(S914-AE914),ABS(T914-AF914))</f>
        <v/>
      </c>
      <c r="AI914" s="14" t="inlineStr"/>
    </row>
    <row r="915">
      <c r="A915" s="69" t="inlineStr">
        <is>
          <t>- Cluster shaft</t>
        </is>
      </c>
      <c r="B915" s="52" t="inlineStr">
        <is>
          <t>AAG-36</t>
        </is>
      </c>
      <c r="C915" s="58" t="inlineStr">
        <is>
          <t>Cylinder</t>
        </is>
      </c>
      <c r="D915" s="52" t="inlineStr">
        <is>
          <t>AAG-29</t>
        </is>
      </c>
      <c r="E915" s="52" t="n">
        <v>4</v>
      </c>
      <c r="F915" s="54">
        <f>L915</f>
        <v/>
      </c>
      <c r="G915" s="54">
        <f>P915</f>
        <v/>
      </c>
      <c r="H915" s="54">
        <f>T915</f>
        <v/>
      </c>
      <c r="I915" s="81" t="n">
        <v>-0.0670913309</v>
      </c>
      <c r="J915" s="81" t="n">
        <v>-0.0253620204</v>
      </c>
      <c r="K915" s="81" t="n">
        <v>1.39363146</v>
      </c>
      <c r="L915" s="81" t="n">
        <v>22.6464615</v>
      </c>
      <c r="M915" s="81" t="n">
        <v>0</v>
      </c>
      <c r="N915" s="81" t="n">
        <v>0.09396926310000001</v>
      </c>
      <c r="O915" s="81" t="n">
        <v>0.684040308</v>
      </c>
      <c r="P915" s="81" t="n">
        <v>2.73534346</v>
      </c>
      <c r="Q915" s="81" t="n">
        <v>-0.0741535872</v>
      </c>
      <c r="R915" s="81" t="n">
        <v>0.0229465868</v>
      </c>
      <c r="S915" s="81" t="n">
        <v>-1.26090455</v>
      </c>
      <c r="T915" s="81" t="n">
        <v>-20.4896545</v>
      </c>
      <c r="U915" s="80">
        <f>U908*'4 Transform Matrices'!Y916+V908*'4 Transform Matrices'!AC916+W908*'4 Transform Matrices'!AG916</f>
        <v/>
      </c>
      <c r="V915" s="80">
        <f>U908*'4 Transform Matrices'!Z916+V908*'4 Transform Matrices'!AD916+W908*'4 Transform Matrices'!AH916</f>
        <v/>
      </c>
      <c r="W915" s="80">
        <f>U908*'4 Transform Matrices'!AA916+V908*'4 Transform Matrices'!AE916+W908*'4 Transform Matrices'!AI916</f>
        <v/>
      </c>
      <c r="X915" s="80">
        <f>U908*'4 Transform Matrices'!AB916+V908*'4 Transform Matrices'!AF916+W908*'4 Transform Matrices'!AJ916+X908</f>
        <v/>
      </c>
      <c r="Y915" s="80">
        <f>Y908*'4 Transform Matrices'!Y916+Z908*'4 Transform Matrices'!AC916+AA908*'4 Transform Matrices'!AG916</f>
        <v/>
      </c>
      <c r="Z915" s="80">
        <f>Y908*'4 Transform Matrices'!Z916+Z908*'4 Transform Matrices'!AD916+AA908*'4 Transform Matrices'!AH916</f>
        <v/>
      </c>
      <c r="AA915" s="80">
        <f>Y908*'4 Transform Matrices'!AA916+Z908*'4 Transform Matrices'!AE916+AA908*'4 Transform Matrices'!AI916</f>
        <v/>
      </c>
      <c r="AB915" s="80">
        <f>Y908*'4 Transform Matrices'!AB916+Z908*'4 Transform Matrices'!AF916+AA908*'4 Transform Matrices'!AJ916+AB908</f>
        <v/>
      </c>
      <c r="AC915" s="80">
        <f>AC908*'4 Transform Matrices'!Y916+AD908*'4 Transform Matrices'!AC916+AE908*'4 Transform Matrices'!AG916</f>
        <v/>
      </c>
      <c r="AD915" s="80">
        <f>AC908*'4 Transform Matrices'!Z916+AD908*'4 Transform Matrices'!AD916+AE908*'4 Transform Matrices'!AH916</f>
        <v/>
      </c>
      <c r="AE915" s="80">
        <f>AC908*'4 Transform Matrices'!AA916+AD908*'4 Transform Matrices'!AE916+AE908*'4 Transform Matrices'!AI916</f>
        <v/>
      </c>
      <c r="AF915" s="80">
        <f>AC908*'4 Transform Matrices'!AB916+AD908*'4 Transform Matrices'!AF916+AE908*'4 Transform Matrices'!AJ916+AF908</f>
        <v/>
      </c>
      <c r="AG915" s="82">
        <f>MAX(ABS(I915-U915),ABS(J915-V915),ABS(K915-W915),ABS(L915-X915),ABS(M915-Y915),ABS(N915-Z915),ABS(O915-AA915),ABS(P915-AB915),ABS(Q915-AC915),ABS(R915-AD915),ABS(S915-AE915),ABS(T915-AF915))</f>
        <v/>
      </c>
      <c r="AI915" s="14" t="inlineStr"/>
    </row>
    <row r="916">
      <c r="A916" s="69" t="inlineStr">
        <is>
          <t>- Barrel clamp rear</t>
        </is>
      </c>
      <c r="B916" s="52" t="inlineStr">
        <is>
          <t>AAG-37</t>
        </is>
      </c>
      <c r="C916" s="58" t="inlineStr">
        <is>
          <t>Cylinder</t>
        </is>
      </c>
      <c r="D916" s="52" t="inlineStr">
        <is>
          <t>AAG-29</t>
        </is>
      </c>
      <c r="E916" s="52" t="n">
        <v>4</v>
      </c>
      <c r="F916" s="54">
        <f>L916</f>
        <v/>
      </c>
      <c r="G916" s="54">
        <f>P916</f>
        <v/>
      </c>
      <c r="H916" s="54">
        <f>T916</f>
        <v/>
      </c>
      <c r="I916" s="81" t="n">
        <v>-0.268365324</v>
      </c>
      <c r="J916" s="81" t="n">
        <v>-0.101448081</v>
      </c>
      <c r="K916" s="81" t="n">
        <v>0.0418089442</v>
      </c>
      <c r="L916" s="81" t="n">
        <v>22.3328953</v>
      </c>
      <c r="M916" s="81" t="n">
        <v>0</v>
      </c>
      <c r="N916" s="81" t="n">
        <v>0.375877053</v>
      </c>
      <c r="O916" s="81" t="n">
        <v>0.0205212086</v>
      </c>
      <c r="P916" s="81" t="n">
        <v>2.58143425</v>
      </c>
      <c r="Q916" s="81" t="n">
        <v>-0.296614349</v>
      </c>
      <c r="R916" s="81" t="n">
        <v>0.0917863473</v>
      </c>
      <c r="S916" s="81" t="n">
        <v>-0.0378271341</v>
      </c>
      <c r="T916" s="81" t="n">
        <v>-20.2059498</v>
      </c>
      <c r="U916" s="80">
        <f>U908*'4 Transform Matrices'!Y917+V908*'4 Transform Matrices'!AC917+W908*'4 Transform Matrices'!AG917</f>
        <v/>
      </c>
      <c r="V916" s="80">
        <f>U908*'4 Transform Matrices'!Z917+V908*'4 Transform Matrices'!AD917+W908*'4 Transform Matrices'!AH917</f>
        <v/>
      </c>
      <c r="W916" s="80">
        <f>U908*'4 Transform Matrices'!AA917+V908*'4 Transform Matrices'!AE917+W908*'4 Transform Matrices'!AI917</f>
        <v/>
      </c>
      <c r="X916" s="80">
        <f>U908*'4 Transform Matrices'!AB917+V908*'4 Transform Matrices'!AF917+W908*'4 Transform Matrices'!AJ917+X908</f>
        <v/>
      </c>
      <c r="Y916" s="80">
        <f>Y908*'4 Transform Matrices'!Y917+Z908*'4 Transform Matrices'!AC917+AA908*'4 Transform Matrices'!AG917</f>
        <v/>
      </c>
      <c r="Z916" s="80">
        <f>Y908*'4 Transform Matrices'!Z917+Z908*'4 Transform Matrices'!AD917+AA908*'4 Transform Matrices'!AH917</f>
        <v/>
      </c>
      <c r="AA916" s="80">
        <f>Y908*'4 Transform Matrices'!AA917+Z908*'4 Transform Matrices'!AE917+AA908*'4 Transform Matrices'!AI917</f>
        <v/>
      </c>
      <c r="AB916" s="80">
        <f>Y908*'4 Transform Matrices'!AB917+Z908*'4 Transform Matrices'!AF917+AA908*'4 Transform Matrices'!AJ917+AB908</f>
        <v/>
      </c>
      <c r="AC916" s="80">
        <f>AC908*'4 Transform Matrices'!Y917+AD908*'4 Transform Matrices'!AC917+AE908*'4 Transform Matrices'!AG917</f>
        <v/>
      </c>
      <c r="AD916" s="80">
        <f>AC908*'4 Transform Matrices'!Z917+AD908*'4 Transform Matrices'!AD917+AE908*'4 Transform Matrices'!AH917</f>
        <v/>
      </c>
      <c r="AE916" s="80">
        <f>AC908*'4 Transform Matrices'!AA917+AD908*'4 Transform Matrices'!AE917+AE908*'4 Transform Matrices'!AI917</f>
        <v/>
      </c>
      <c r="AF916" s="80">
        <f>AC908*'4 Transform Matrices'!AB917+AD908*'4 Transform Matrices'!AF917+AE908*'4 Transform Matrices'!AJ917+AF908</f>
        <v/>
      </c>
      <c r="AG916" s="82">
        <f>MAX(ABS(I916-U916),ABS(J916-V916),ABS(K916-W916),ABS(L916-X916),ABS(M916-Y916),ABS(N916-Z916),ABS(O916-AA916),ABS(P916-AB916),ABS(Q916-AC916),ABS(R916-AD916),ABS(S916-AE916),ABS(T916-AF916))</f>
        <v/>
      </c>
      <c r="AI916" s="14" t="inlineStr"/>
    </row>
    <row r="917">
      <c r="A917" s="69" t="inlineStr">
        <is>
          <t>- Barrel clamp mid</t>
        </is>
      </c>
      <c r="B917" s="52" t="inlineStr">
        <is>
          <t>AAG-38</t>
        </is>
      </c>
      <c r="C917" s="58" t="inlineStr">
        <is>
          <t>Cylinder</t>
        </is>
      </c>
      <c r="D917" s="52" t="inlineStr">
        <is>
          <t>AAG-29</t>
        </is>
      </c>
      <c r="E917" s="52" t="n">
        <v>4</v>
      </c>
      <c r="F917" s="54">
        <f>L917</f>
        <v/>
      </c>
      <c r="G917" s="54">
        <f>P917</f>
        <v/>
      </c>
      <c r="H917" s="54">
        <f>T917</f>
        <v/>
      </c>
      <c r="I917" s="81" t="n">
        <v>-0.268365324</v>
      </c>
      <c r="J917" s="81" t="n">
        <v>-0.101448081</v>
      </c>
      <c r="K917" s="81" t="n">
        <v>0.0418089442</v>
      </c>
      <c r="L917" s="81" t="n">
        <v>22.9600296</v>
      </c>
      <c r="M917" s="81" t="n">
        <v>0</v>
      </c>
      <c r="N917" s="81" t="n">
        <v>0.375877053</v>
      </c>
      <c r="O917" s="81" t="n">
        <v>0.0205212086</v>
      </c>
      <c r="P917" s="81" t="n">
        <v>2.88925242</v>
      </c>
      <c r="Q917" s="81" t="n">
        <v>-0.296614349</v>
      </c>
      <c r="R917" s="81" t="n">
        <v>0.0917863473</v>
      </c>
      <c r="S917" s="81" t="n">
        <v>-0.0378271341</v>
      </c>
      <c r="T917" s="81" t="n">
        <v>-20.7733574</v>
      </c>
      <c r="U917" s="80">
        <f>U908*'4 Transform Matrices'!Y918+V908*'4 Transform Matrices'!AC918+W908*'4 Transform Matrices'!AG918</f>
        <v/>
      </c>
      <c r="V917" s="80">
        <f>U908*'4 Transform Matrices'!Z918+V908*'4 Transform Matrices'!AD918+W908*'4 Transform Matrices'!AH918</f>
        <v/>
      </c>
      <c r="W917" s="80">
        <f>U908*'4 Transform Matrices'!AA918+V908*'4 Transform Matrices'!AE918+W908*'4 Transform Matrices'!AI918</f>
        <v/>
      </c>
      <c r="X917" s="80">
        <f>U908*'4 Transform Matrices'!AB918+V908*'4 Transform Matrices'!AF918+W908*'4 Transform Matrices'!AJ918+X908</f>
        <v/>
      </c>
      <c r="Y917" s="80">
        <f>Y908*'4 Transform Matrices'!Y918+Z908*'4 Transform Matrices'!AC918+AA908*'4 Transform Matrices'!AG918</f>
        <v/>
      </c>
      <c r="Z917" s="80">
        <f>Y908*'4 Transform Matrices'!Z918+Z908*'4 Transform Matrices'!AD918+AA908*'4 Transform Matrices'!AH918</f>
        <v/>
      </c>
      <c r="AA917" s="80">
        <f>Y908*'4 Transform Matrices'!AA918+Z908*'4 Transform Matrices'!AE918+AA908*'4 Transform Matrices'!AI918</f>
        <v/>
      </c>
      <c r="AB917" s="80">
        <f>Y908*'4 Transform Matrices'!AB918+Z908*'4 Transform Matrices'!AF918+AA908*'4 Transform Matrices'!AJ918+AB908</f>
        <v/>
      </c>
      <c r="AC917" s="80">
        <f>AC908*'4 Transform Matrices'!Y918+AD908*'4 Transform Matrices'!AC918+AE908*'4 Transform Matrices'!AG918</f>
        <v/>
      </c>
      <c r="AD917" s="80">
        <f>AC908*'4 Transform Matrices'!Z918+AD908*'4 Transform Matrices'!AD918+AE908*'4 Transform Matrices'!AH918</f>
        <v/>
      </c>
      <c r="AE917" s="80">
        <f>AC908*'4 Transform Matrices'!AA918+AD908*'4 Transform Matrices'!AE918+AE908*'4 Transform Matrices'!AI918</f>
        <v/>
      </c>
      <c r="AF917" s="80">
        <f>AC908*'4 Transform Matrices'!AB918+AD908*'4 Transform Matrices'!AF918+AE908*'4 Transform Matrices'!AJ918+AF908</f>
        <v/>
      </c>
      <c r="AG917" s="82">
        <f>MAX(ABS(I917-U917),ABS(J917-V917),ABS(K917-W917),ABS(L917-X917),ABS(M917-Y917),ABS(N917-Z917),ABS(O917-AA917),ABS(P917-AB917),ABS(Q917-AC917),ABS(R917-AD917),ABS(S917-AE917),ABS(T917-AF917))</f>
        <v/>
      </c>
      <c r="AI917" s="14" t="inlineStr"/>
    </row>
    <row r="918">
      <c r="A918" s="69" t="inlineStr">
        <is>
          <t>- Barrel clamp muzzle</t>
        </is>
      </c>
      <c r="B918" s="52" t="inlineStr">
        <is>
          <t>AAG-39</t>
        </is>
      </c>
      <c r="C918" s="58" t="inlineStr">
        <is>
          <t>Cylinder</t>
        </is>
      </c>
      <c r="D918" s="52" t="inlineStr">
        <is>
          <t>AAG-29</t>
        </is>
      </c>
      <c r="E918" s="52" t="n">
        <v>4</v>
      </c>
      <c r="F918" s="54">
        <f>L918</f>
        <v/>
      </c>
      <c r="G918" s="54">
        <f>P918</f>
        <v/>
      </c>
      <c r="H918" s="54">
        <f>T918</f>
        <v/>
      </c>
      <c r="I918" s="81" t="n">
        <v>-0.281783581</v>
      </c>
      <c r="J918" s="81" t="n">
        <v>-0.106520481</v>
      </c>
      <c r="K918" s="81" t="n">
        <v>0.0418089442</v>
      </c>
      <c r="L918" s="81" t="n">
        <v>23.3223724</v>
      </c>
      <c r="M918" s="81" t="n">
        <v>0</v>
      </c>
      <c r="N918" s="81" t="n">
        <v>0.394670874</v>
      </c>
      <c r="O918" s="81" t="n">
        <v>0.0205212086</v>
      </c>
      <c r="P918" s="81" t="n">
        <v>3.06710291</v>
      </c>
      <c r="Q918" s="81" t="n">
        <v>-0.311445057</v>
      </c>
      <c r="R918" s="81" t="n">
        <v>0.0963756591</v>
      </c>
      <c r="S918" s="81" t="n">
        <v>-0.0378271341</v>
      </c>
      <c r="T918" s="81" t="n">
        <v>-21.1011925</v>
      </c>
      <c r="U918" s="80">
        <f>U908*'4 Transform Matrices'!Y919+V908*'4 Transform Matrices'!AC919+W908*'4 Transform Matrices'!AG919</f>
        <v/>
      </c>
      <c r="V918" s="80">
        <f>U908*'4 Transform Matrices'!Z919+V908*'4 Transform Matrices'!AD919+W908*'4 Transform Matrices'!AH919</f>
        <v/>
      </c>
      <c r="W918" s="80">
        <f>U908*'4 Transform Matrices'!AA919+V908*'4 Transform Matrices'!AE919+W908*'4 Transform Matrices'!AI919</f>
        <v/>
      </c>
      <c r="X918" s="80">
        <f>U908*'4 Transform Matrices'!AB919+V908*'4 Transform Matrices'!AF919+W908*'4 Transform Matrices'!AJ919+X908</f>
        <v/>
      </c>
      <c r="Y918" s="80">
        <f>Y908*'4 Transform Matrices'!Y919+Z908*'4 Transform Matrices'!AC919+AA908*'4 Transform Matrices'!AG919</f>
        <v/>
      </c>
      <c r="Z918" s="80">
        <f>Y908*'4 Transform Matrices'!Z919+Z908*'4 Transform Matrices'!AD919+AA908*'4 Transform Matrices'!AH919</f>
        <v/>
      </c>
      <c r="AA918" s="80">
        <f>Y908*'4 Transform Matrices'!AA919+Z908*'4 Transform Matrices'!AE919+AA908*'4 Transform Matrices'!AI919</f>
        <v/>
      </c>
      <c r="AB918" s="80">
        <f>Y908*'4 Transform Matrices'!AB919+Z908*'4 Transform Matrices'!AF919+AA908*'4 Transform Matrices'!AJ919+AB908</f>
        <v/>
      </c>
      <c r="AC918" s="80">
        <f>AC908*'4 Transform Matrices'!Y919+AD908*'4 Transform Matrices'!AC919+AE908*'4 Transform Matrices'!AG919</f>
        <v/>
      </c>
      <c r="AD918" s="80">
        <f>AC908*'4 Transform Matrices'!Z919+AD908*'4 Transform Matrices'!AD919+AE908*'4 Transform Matrices'!AH919</f>
        <v/>
      </c>
      <c r="AE918" s="80">
        <f>AC908*'4 Transform Matrices'!AA919+AD908*'4 Transform Matrices'!AE919+AE908*'4 Transform Matrices'!AI919</f>
        <v/>
      </c>
      <c r="AF918" s="80">
        <f>AC908*'4 Transform Matrices'!AB919+AD908*'4 Transform Matrices'!AF919+AE908*'4 Transform Matrices'!AJ919+AF908</f>
        <v/>
      </c>
      <c r="AG918" s="82">
        <f>MAX(ABS(I918-U918),ABS(J918-V918),ABS(K918-W918),ABS(L918-X918),ABS(M918-Y918),ABS(N918-Z918),ABS(O918-AA918),ABS(P918-AB918),ABS(Q918-AC918),ABS(R918-AD918),ABS(S918-AE918),ABS(T918-AF918))</f>
        <v/>
      </c>
      <c r="AI918" s="14" t="inlineStr"/>
    </row>
    <row r="919">
      <c r="A919" s="69" t="inlineStr">
        <is>
          <t>- Rotation marker</t>
        </is>
      </c>
      <c r="B919" s="52" t="inlineStr">
        <is>
          <t>AAG-40</t>
        </is>
      </c>
      <c r="C919" s="63" t="inlineStr">
        <is>
          <t>Cube</t>
        </is>
      </c>
      <c r="D919" s="52" t="inlineStr">
        <is>
          <t>AAG-29</t>
        </is>
      </c>
      <c r="E919" s="52" t="n">
        <v>4</v>
      </c>
      <c r="F919" s="54">
        <f>L919</f>
        <v/>
      </c>
      <c r="G919" s="54">
        <f>P919</f>
        <v/>
      </c>
      <c r="H919" s="54">
        <f>T919</f>
        <v/>
      </c>
      <c r="I919" s="81" t="n">
        <v>-0.0335456654</v>
      </c>
      <c r="J919" s="81" t="n">
        <v>-0.0126810102</v>
      </c>
      <c r="K919" s="81" t="n">
        <v>0.174203932</v>
      </c>
      <c r="L919" s="81" t="n">
        <v>22.1920033</v>
      </c>
      <c r="M919" s="81" t="n">
        <v>0</v>
      </c>
      <c r="N919" s="81" t="n">
        <v>0.0469846316</v>
      </c>
      <c r="O919" s="81" t="n">
        <v>0.08550503850000001</v>
      </c>
      <c r="P919" s="81" t="n">
        <v>2.58143425</v>
      </c>
      <c r="Q919" s="81" t="n">
        <v>-0.0370767936</v>
      </c>
      <c r="R919" s="81" t="n">
        <v>0.0114732934</v>
      </c>
      <c r="S919" s="81" t="n">
        <v>-0.157613069</v>
      </c>
      <c r="T919" s="81" t="n">
        <v>-20.3616734</v>
      </c>
      <c r="U919" s="80">
        <f>U908*'4 Transform Matrices'!Y920+V908*'4 Transform Matrices'!AC920+W908*'4 Transform Matrices'!AG920</f>
        <v/>
      </c>
      <c r="V919" s="80">
        <f>U908*'4 Transform Matrices'!Z920+V908*'4 Transform Matrices'!AD920+W908*'4 Transform Matrices'!AH920</f>
        <v/>
      </c>
      <c r="W919" s="80">
        <f>U908*'4 Transform Matrices'!AA920+V908*'4 Transform Matrices'!AE920+W908*'4 Transform Matrices'!AI920</f>
        <v/>
      </c>
      <c r="X919" s="80">
        <f>U908*'4 Transform Matrices'!AB920+V908*'4 Transform Matrices'!AF920+W908*'4 Transform Matrices'!AJ920+X908</f>
        <v/>
      </c>
      <c r="Y919" s="80">
        <f>Y908*'4 Transform Matrices'!Y920+Z908*'4 Transform Matrices'!AC920+AA908*'4 Transform Matrices'!AG920</f>
        <v/>
      </c>
      <c r="Z919" s="80">
        <f>Y908*'4 Transform Matrices'!Z920+Z908*'4 Transform Matrices'!AD920+AA908*'4 Transform Matrices'!AH920</f>
        <v/>
      </c>
      <c r="AA919" s="80">
        <f>Y908*'4 Transform Matrices'!AA920+Z908*'4 Transform Matrices'!AE920+AA908*'4 Transform Matrices'!AI920</f>
        <v/>
      </c>
      <c r="AB919" s="80">
        <f>Y908*'4 Transform Matrices'!AB920+Z908*'4 Transform Matrices'!AF920+AA908*'4 Transform Matrices'!AJ920+AB908</f>
        <v/>
      </c>
      <c r="AC919" s="80">
        <f>AC908*'4 Transform Matrices'!Y920+AD908*'4 Transform Matrices'!AC920+AE908*'4 Transform Matrices'!AG920</f>
        <v/>
      </c>
      <c r="AD919" s="80">
        <f>AC908*'4 Transform Matrices'!Z920+AD908*'4 Transform Matrices'!AD920+AE908*'4 Transform Matrices'!AH920</f>
        <v/>
      </c>
      <c r="AE919" s="80">
        <f>AC908*'4 Transform Matrices'!AA920+AD908*'4 Transform Matrices'!AE920+AE908*'4 Transform Matrices'!AI920</f>
        <v/>
      </c>
      <c r="AF919" s="80">
        <f>AC908*'4 Transform Matrices'!AB920+AD908*'4 Transform Matrices'!AF920+AE908*'4 Transform Matrices'!AJ920+AF908</f>
        <v/>
      </c>
      <c r="AG919" s="82">
        <f>MAX(ABS(I919-U919),ABS(J919-V919),ABS(K919-W919),ABS(L919-X919),ABS(M919-Y919),ABS(N919-Z919),ABS(O919-AA919),ABS(P919-AB919),ABS(Q919-AC919),ABS(R919-AD919),ABS(S919-AE919),ABS(T919-AF919))</f>
        <v/>
      </c>
      <c r="AI919" s="14" t="inlineStr"/>
    </row>
    <row r="920">
      <c r="A920" s="67" t="inlineStr">
        <is>
          <t>- Muzzle flash</t>
        </is>
      </c>
      <c r="B920" s="52" t="inlineStr">
        <is>
          <t>AAG-41</t>
        </is>
      </c>
      <c r="C920" s="59" t="inlineStr">
        <is>
          <t>Sphere</t>
        </is>
      </c>
      <c r="D920" s="52" t="inlineStr">
        <is>
          <t>AAG-20</t>
        </is>
      </c>
      <c r="E920" s="52" t="n">
        <v>3</v>
      </c>
      <c r="F920" s="54">
        <f>L920</f>
        <v/>
      </c>
      <c r="G920" s="54">
        <f>P920</f>
        <v/>
      </c>
      <c r="H920" s="54">
        <f>T920</f>
        <v/>
      </c>
      <c r="I920" s="81" t="n">
        <v>-3.35456643e-05</v>
      </c>
      <c r="J920" s="81" t="n">
        <v>-1.268101e-05</v>
      </c>
      <c r="K920" s="81" t="n">
        <v>6.27134141e-05</v>
      </c>
      <c r="L920" s="81" t="n">
        <v>23.5174809</v>
      </c>
      <c r="M920" s="81" t="n">
        <v>0</v>
      </c>
      <c r="N920" s="81" t="n">
        <v>4.69846309e-05</v>
      </c>
      <c r="O920" s="81" t="n">
        <v>3.07818118e-05</v>
      </c>
      <c r="P920" s="81" t="n">
        <v>3.1628685</v>
      </c>
      <c r="Q920" s="81" t="n">
        <v>-3.70767921e-05</v>
      </c>
      <c r="R920" s="81" t="n">
        <v>1.14732929e-05</v>
      </c>
      <c r="S920" s="81" t="n">
        <v>-5.67407005e-05</v>
      </c>
      <c r="T920" s="81" t="n">
        <v>-21.2777195</v>
      </c>
      <c r="U920" s="80">
        <f>U899*'4 Transform Matrices'!Y921+V899*'4 Transform Matrices'!AC921+W899*'4 Transform Matrices'!AG921</f>
        <v/>
      </c>
      <c r="V920" s="80">
        <f>U899*'4 Transform Matrices'!Z921+V899*'4 Transform Matrices'!AD921+W899*'4 Transform Matrices'!AH921</f>
        <v/>
      </c>
      <c r="W920" s="80">
        <f>U899*'4 Transform Matrices'!AA921+V899*'4 Transform Matrices'!AE921+W899*'4 Transform Matrices'!AI921</f>
        <v/>
      </c>
      <c r="X920" s="80">
        <f>U899*'4 Transform Matrices'!AB921+V899*'4 Transform Matrices'!AF921+W899*'4 Transform Matrices'!AJ921+X899</f>
        <v/>
      </c>
      <c r="Y920" s="80">
        <f>Y899*'4 Transform Matrices'!Y921+Z899*'4 Transform Matrices'!AC921+AA899*'4 Transform Matrices'!AG921</f>
        <v/>
      </c>
      <c r="Z920" s="80">
        <f>Y899*'4 Transform Matrices'!Z921+Z899*'4 Transform Matrices'!AD921+AA899*'4 Transform Matrices'!AH921</f>
        <v/>
      </c>
      <c r="AA920" s="80">
        <f>Y899*'4 Transform Matrices'!AA921+Z899*'4 Transform Matrices'!AE921+AA899*'4 Transform Matrices'!AI921</f>
        <v/>
      </c>
      <c r="AB920" s="80">
        <f>Y899*'4 Transform Matrices'!AB921+Z899*'4 Transform Matrices'!AF921+AA899*'4 Transform Matrices'!AJ921+AB899</f>
        <v/>
      </c>
      <c r="AC920" s="80">
        <f>AC899*'4 Transform Matrices'!Y921+AD899*'4 Transform Matrices'!AC921+AE899*'4 Transform Matrices'!AG921</f>
        <v/>
      </c>
      <c r="AD920" s="80">
        <f>AC899*'4 Transform Matrices'!Z921+AD899*'4 Transform Matrices'!AD921+AE899*'4 Transform Matrices'!AH921</f>
        <v/>
      </c>
      <c r="AE920" s="80">
        <f>AC899*'4 Transform Matrices'!AA921+AD899*'4 Transform Matrices'!AE921+AE899*'4 Transform Matrices'!AI921</f>
        <v/>
      </c>
      <c r="AF920" s="80">
        <f>AC899*'4 Transform Matrices'!AB921+AD899*'4 Transform Matrices'!AF921+AE899*'4 Transform Matrices'!AJ921+AF899</f>
        <v/>
      </c>
      <c r="AG920" s="82">
        <f>MAX(ABS(I920-U920),ABS(J920-V920),ABS(K920-W920),ABS(L920-X920),ABS(M920-Y920),ABS(N920-Z920),ABS(O920-AA920),ABS(P920-AB920),ABS(Q920-AC920),ABS(R920-AD920),ABS(S920-AE920),ABS(T920-AF920))</f>
        <v/>
      </c>
      <c r="AI920" s="14" t="inlineStr">
        <is>
          <t>Flickers while firing</t>
        </is>
      </c>
    </row>
    <row r="921">
      <c r="A921" s="60" t="inlineStr">
        <is>
          <t>- Shell casing</t>
        </is>
      </c>
      <c r="B921" s="52" t="inlineStr">
        <is>
          <t>AAG-42</t>
        </is>
      </c>
      <c r="C921" s="58" t="inlineStr">
        <is>
          <t>Cylinder</t>
        </is>
      </c>
      <c r="D921" s="52" t="inlineStr">
        <is>
          <t>AAG-00</t>
        </is>
      </c>
      <c r="E921" s="52" t="n">
        <v>1</v>
      </c>
      <c r="F921" s="54">
        <f>L921</f>
        <v/>
      </c>
      <c r="G921" s="54">
        <f>P921</f>
        <v/>
      </c>
      <c r="H921" s="54">
        <f>T921</f>
        <v/>
      </c>
      <c r="I921" s="81" t="n">
        <v>9.99999975e-05</v>
      </c>
      <c r="J921" s="81" t="n">
        <v>0</v>
      </c>
      <c r="K921" s="81" t="n">
        <v>0</v>
      </c>
      <c r="L921" s="81" t="n">
        <v>21</v>
      </c>
      <c r="M921" s="81" t="n">
        <v>0</v>
      </c>
      <c r="N921" s="81" t="n">
        <v>9.99999975e-05</v>
      </c>
      <c r="O921" s="81" t="n">
        <v>0</v>
      </c>
      <c r="P921" s="81" t="n">
        <v>-50.2999992</v>
      </c>
      <c r="Q921" s="81" t="n">
        <v>0</v>
      </c>
      <c r="R921" s="81" t="n">
        <v>0</v>
      </c>
      <c r="S921" s="81" t="n">
        <v>9.99999975e-05</v>
      </c>
      <c r="T921" s="81" t="n">
        <v>-19</v>
      </c>
      <c r="U921" s="80">
        <f>U879*'4 Transform Matrices'!Y922+V879*'4 Transform Matrices'!AC922+W879*'4 Transform Matrices'!AG922</f>
        <v/>
      </c>
      <c r="V921" s="80">
        <f>U879*'4 Transform Matrices'!Z922+V879*'4 Transform Matrices'!AD922+W879*'4 Transform Matrices'!AH922</f>
        <v/>
      </c>
      <c r="W921" s="80">
        <f>U879*'4 Transform Matrices'!AA922+V879*'4 Transform Matrices'!AE922+W879*'4 Transform Matrices'!AI922</f>
        <v/>
      </c>
      <c r="X921" s="80">
        <f>U879*'4 Transform Matrices'!AB922+V879*'4 Transform Matrices'!AF922+W879*'4 Transform Matrices'!AJ922+X879</f>
        <v/>
      </c>
      <c r="Y921" s="80">
        <f>Y879*'4 Transform Matrices'!Y922+Z879*'4 Transform Matrices'!AC922+AA879*'4 Transform Matrices'!AG922</f>
        <v/>
      </c>
      <c r="Z921" s="80">
        <f>Y879*'4 Transform Matrices'!Z922+Z879*'4 Transform Matrices'!AD922+AA879*'4 Transform Matrices'!AH922</f>
        <v/>
      </c>
      <c r="AA921" s="80">
        <f>Y879*'4 Transform Matrices'!AA922+Z879*'4 Transform Matrices'!AE922+AA879*'4 Transform Matrices'!AI922</f>
        <v/>
      </c>
      <c r="AB921" s="80">
        <f>Y879*'4 Transform Matrices'!AB922+Z879*'4 Transform Matrices'!AF922+AA879*'4 Transform Matrices'!AJ922+AB879</f>
        <v/>
      </c>
      <c r="AC921" s="80">
        <f>AC879*'4 Transform Matrices'!Y922+AD879*'4 Transform Matrices'!AC922+AE879*'4 Transform Matrices'!AG922</f>
        <v/>
      </c>
      <c r="AD921" s="80">
        <f>AC879*'4 Transform Matrices'!Z922+AD879*'4 Transform Matrices'!AD922+AE879*'4 Transform Matrices'!AH922</f>
        <v/>
      </c>
      <c r="AE921" s="80">
        <f>AC879*'4 Transform Matrices'!AA922+AD879*'4 Transform Matrices'!AE922+AE879*'4 Transform Matrices'!AI922</f>
        <v/>
      </c>
      <c r="AF921" s="80">
        <f>AC879*'4 Transform Matrices'!AB922+AD879*'4 Transform Matrices'!AF922+AE879*'4 Transform Matrices'!AJ922+AF879</f>
        <v/>
      </c>
      <c r="AG921" s="82">
        <f>MAX(ABS(I921-U921),ABS(J921-V921),ABS(K921-W921),ABS(L921-X921),ABS(M921-Y921),ABS(N921-Z921),ABS(O921-AA921),ABS(P921-AB921),ABS(Q921-AC921),ABS(R921-AD921),ABS(S921-AE921),ABS(T921-AF921))</f>
        <v/>
      </c>
      <c r="AI921" s="14" t="inlineStr">
        <is>
          <t>Ballistic arc out of the ejection port, 0.7 s life</t>
        </is>
      </c>
    </row>
    <row r="922">
      <c r="A922" s="60" t="inlineStr">
        <is>
          <t>- Shell casing</t>
        </is>
      </c>
      <c r="B922" s="52" t="inlineStr">
        <is>
          <t>AAG-43</t>
        </is>
      </c>
      <c r="C922" s="58" t="inlineStr">
        <is>
          <t>Cylinder</t>
        </is>
      </c>
      <c r="D922" s="52" t="inlineStr">
        <is>
          <t>AAG-00</t>
        </is>
      </c>
      <c r="E922" s="52" t="n">
        <v>1</v>
      </c>
      <c r="F922" s="54">
        <f>L922</f>
        <v/>
      </c>
      <c r="G922" s="54">
        <f>P922</f>
        <v/>
      </c>
      <c r="H922" s="54">
        <f>T922</f>
        <v/>
      </c>
      <c r="I922" s="81" t="n">
        <v>9.99999975e-05</v>
      </c>
      <c r="J922" s="81" t="n">
        <v>0</v>
      </c>
      <c r="K922" s="81" t="n">
        <v>0</v>
      </c>
      <c r="L922" s="81" t="n">
        <v>21</v>
      </c>
      <c r="M922" s="81" t="n">
        <v>0</v>
      </c>
      <c r="N922" s="81" t="n">
        <v>9.99999975e-05</v>
      </c>
      <c r="O922" s="81" t="n">
        <v>0</v>
      </c>
      <c r="P922" s="81" t="n">
        <v>-50.2999992</v>
      </c>
      <c r="Q922" s="81" t="n">
        <v>0</v>
      </c>
      <c r="R922" s="81" t="n">
        <v>0</v>
      </c>
      <c r="S922" s="81" t="n">
        <v>9.99999975e-05</v>
      </c>
      <c r="T922" s="81" t="n">
        <v>-19</v>
      </c>
      <c r="U922" s="80">
        <f>U879*'4 Transform Matrices'!Y923+V879*'4 Transform Matrices'!AC923+W879*'4 Transform Matrices'!AG923</f>
        <v/>
      </c>
      <c r="V922" s="80">
        <f>U879*'4 Transform Matrices'!Z923+V879*'4 Transform Matrices'!AD923+W879*'4 Transform Matrices'!AH923</f>
        <v/>
      </c>
      <c r="W922" s="80">
        <f>U879*'4 Transform Matrices'!AA923+V879*'4 Transform Matrices'!AE923+W879*'4 Transform Matrices'!AI923</f>
        <v/>
      </c>
      <c r="X922" s="80">
        <f>U879*'4 Transform Matrices'!AB923+V879*'4 Transform Matrices'!AF923+W879*'4 Transform Matrices'!AJ923+X879</f>
        <v/>
      </c>
      <c r="Y922" s="80">
        <f>Y879*'4 Transform Matrices'!Y923+Z879*'4 Transform Matrices'!AC923+AA879*'4 Transform Matrices'!AG923</f>
        <v/>
      </c>
      <c r="Z922" s="80">
        <f>Y879*'4 Transform Matrices'!Z923+Z879*'4 Transform Matrices'!AD923+AA879*'4 Transform Matrices'!AH923</f>
        <v/>
      </c>
      <c r="AA922" s="80">
        <f>Y879*'4 Transform Matrices'!AA923+Z879*'4 Transform Matrices'!AE923+AA879*'4 Transform Matrices'!AI923</f>
        <v/>
      </c>
      <c r="AB922" s="80">
        <f>Y879*'4 Transform Matrices'!AB923+Z879*'4 Transform Matrices'!AF923+AA879*'4 Transform Matrices'!AJ923+AB879</f>
        <v/>
      </c>
      <c r="AC922" s="80">
        <f>AC879*'4 Transform Matrices'!Y923+AD879*'4 Transform Matrices'!AC923+AE879*'4 Transform Matrices'!AG923</f>
        <v/>
      </c>
      <c r="AD922" s="80">
        <f>AC879*'4 Transform Matrices'!Z923+AD879*'4 Transform Matrices'!AD923+AE879*'4 Transform Matrices'!AH923</f>
        <v/>
      </c>
      <c r="AE922" s="80">
        <f>AC879*'4 Transform Matrices'!AA923+AD879*'4 Transform Matrices'!AE923+AE879*'4 Transform Matrices'!AI923</f>
        <v/>
      </c>
      <c r="AF922" s="80">
        <f>AC879*'4 Transform Matrices'!AB923+AD879*'4 Transform Matrices'!AF923+AE879*'4 Transform Matrices'!AJ923+AF879</f>
        <v/>
      </c>
      <c r="AG922" s="82">
        <f>MAX(ABS(I922-U922),ABS(J922-V922),ABS(K922-W922),ABS(L922-X922),ABS(M922-Y922),ABS(N922-Z922),ABS(O922-AA922),ABS(P922-AB922),ABS(Q922-AC922),ABS(R922-AD922),ABS(S922-AE922),ABS(T922-AF922))</f>
        <v/>
      </c>
      <c r="AI922" s="14" t="inlineStr">
        <is>
          <t>Ballistic arc out of the ejection port, 0.7 s life</t>
        </is>
      </c>
    </row>
    <row r="923">
      <c r="A923" s="60" t="inlineStr">
        <is>
          <t>- Shell casing</t>
        </is>
      </c>
      <c r="B923" s="52" t="inlineStr">
        <is>
          <t>AAG-44</t>
        </is>
      </c>
      <c r="C923" s="58" t="inlineStr">
        <is>
          <t>Cylinder</t>
        </is>
      </c>
      <c r="D923" s="52" t="inlineStr">
        <is>
          <t>AAG-00</t>
        </is>
      </c>
      <c r="E923" s="52" t="n">
        <v>1</v>
      </c>
      <c r="F923" s="54">
        <f>L923</f>
        <v/>
      </c>
      <c r="G923" s="54">
        <f>P923</f>
        <v/>
      </c>
      <c r="H923" s="54">
        <f>T923</f>
        <v/>
      </c>
      <c r="I923" s="81" t="n">
        <v>9.99999975e-05</v>
      </c>
      <c r="J923" s="81" t="n">
        <v>0</v>
      </c>
      <c r="K923" s="81" t="n">
        <v>0</v>
      </c>
      <c r="L923" s="81" t="n">
        <v>21</v>
      </c>
      <c r="M923" s="81" t="n">
        <v>0</v>
      </c>
      <c r="N923" s="81" t="n">
        <v>9.99999975e-05</v>
      </c>
      <c r="O923" s="81" t="n">
        <v>0</v>
      </c>
      <c r="P923" s="81" t="n">
        <v>-50.2999992</v>
      </c>
      <c r="Q923" s="81" t="n">
        <v>0</v>
      </c>
      <c r="R923" s="81" t="n">
        <v>0</v>
      </c>
      <c r="S923" s="81" t="n">
        <v>9.99999975e-05</v>
      </c>
      <c r="T923" s="81" t="n">
        <v>-19</v>
      </c>
      <c r="U923" s="80">
        <f>U879*'4 Transform Matrices'!Y924+V879*'4 Transform Matrices'!AC924+W879*'4 Transform Matrices'!AG924</f>
        <v/>
      </c>
      <c r="V923" s="80">
        <f>U879*'4 Transform Matrices'!Z924+V879*'4 Transform Matrices'!AD924+W879*'4 Transform Matrices'!AH924</f>
        <v/>
      </c>
      <c r="W923" s="80">
        <f>U879*'4 Transform Matrices'!AA924+V879*'4 Transform Matrices'!AE924+W879*'4 Transform Matrices'!AI924</f>
        <v/>
      </c>
      <c r="X923" s="80">
        <f>U879*'4 Transform Matrices'!AB924+V879*'4 Transform Matrices'!AF924+W879*'4 Transform Matrices'!AJ924+X879</f>
        <v/>
      </c>
      <c r="Y923" s="80">
        <f>Y879*'4 Transform Matrices'!Y924+Z879*'4 Transform Matrices'!AC924+AA879*'4 Transform Matrices'!AG924</f>
        <v/>
      </c>
      <c r="Z923" s="80">
        <f>Y879*'4 Transform Matrices'!Z924+Z879*'4 Transform Matrices'!AD924+AA879*'4 Transform Matrices'!AH924</f>
        <v/>
      </c>
      <c r="AA923" s="80">
        <f>Y879*'4 Transform Matrices'!AA924+Z879*'4 Transform Matrices'!AE924+AA879*'4 Transform Matrices'!AI924</f>
        <v/>
      </c>
      <c r="AB923" s="80">
        <f>Y879*'4 Transform Matrices'!AB924+Z879*'4 Transform Matrices'!AF924+AA879*'4 Transform Matrices'!AJ924+AB879</f>
        <v/>
      </c>
      <c r="AC923" s="80">
        <f>AC879*'4 Transform Matrices'!Y924+AD879*'4 Transform Matrices'!AC924+AE879*'4 Transform Matrices'!AG924</f>
        <v/>
      </c>
      <c r="AD923" s="80">
        <f>AC879*'4 Transform Matrices'!Z924+AD879*'4 Transform Matrices'!AD924+AE879*'4 Transform Matrices'!AH924</f>
        <v/>
      </c>
      <c r="AE923" s="80">
        <f>AC879*'4 Transform Matrices'!AA924+AD879*'4 Transform Matrices'!AE924+AE879*'4 Transform Matrices'!AI924</f>
        <v/>
      </c>
      <c r="AF923" s="80">
        <f>AC879*'4 Transform Matrices'!AB924+AD879*'4 Transform Matrices'!AF924+AE879*'4 Transform Matrices'!AJ924+AF879</f>
        <v/>
      </c>
      <c r="AG923" s="82">
        <f>MAX(ABS(I923-U923),ABS(J923-V923),ABS(K923-W923),ABS(L923-X923),ABS(M923-Y923),ABS(N923-Z923),ABS(O923-AA923),ABS(P923-AB923),ABS(Q923-AC923),ABS(R923-AD923),ABS(S923-AE923),ABS(T923-AF923))</f>
        <v/>
      </c>
      <c r="AI923" s="14" t="inlineStr">
        <is>
          <t>Ballistic arc out of the ejection port, 0.7 s life</t>
        </is>
      </c>
    </row>
    <row r="924">
      <c r="A924" s="60" t="inlineStr">
        <is>
          <t>- Shell casing</t>
        </is>
      </c>
      <c r="B924" s="52" t="inlineStr">
        <is>
          <t>AAG-45</t>
        </is>
      </c>
      <c r="C924" s="58" t="inlineStr">
        <is>
          <t>Cylinder</t>
        </is>
      </c>
      <c r="D924" s="52" t="inlineStr">
        <is>
          <t>AAG-00</t>
        </is>
      </c>
      <c r="E924" s="52" t="n">
        <v>1</v>
      </c>
      <c r="F924" s="54">
        <f>L924</f>
        <v/>
      </c>
      <c r="G924" s="54">
        <f>P924</f>
        <v/>
      </c>
      <c r="H924" s="54">
        <f>T924</f>
        <v/>
      </c>
      <c r="I924" s="81" t="n">
        <v>9.99999975e-05</v>
      </c>
      <c r="J924" s="81" t="n">
        <v>0</v>
      </c>
      <c r="K924" s="81" t="n">
        <v>0</v>
      </c>
      <c r="L924" s="81" t="n">
        <v>21</v>
      </c>
      <c r="M924" s="81" t="n">
        <v>0</v>
      </c>
      <c r="N924" s="81" t="n">
        <v>9.99999975e-05</v>
      </c>
      <c r="O924" s="81" t="n">
        <v>0</v>
      </c>
      <c r="P924" s="81" t="n">
        <v>-50.2999992</v>
      </c>
      <c r="Q924" s="81" t="n">
        <v>0</v>
      </c>
      <c r="R924" s="81" t="n">
        <v>0</v>
      </c>
      <c r="S924" s="81" t="n">
        <v>9.99999975e-05</v>
      </c>
      <c r="T924" s="81" t="n">
        <v>-19</v>
      </c>
      <c r="U924" s="80">
        <f>U879*'4 Transform Matrices'!Y925+V879*'4 Transform Matrices'!AC925+W879*'4 Transform Matrices'!AG925</f>
        <v/>
      </c>
      <c r="V924" s="80">
        <f>U879*'4 Transform Matrices'!Z925+V879*'4 Transform Matrices'!AD925+W879*'4 Transform Matrices'!AH925</f>
        <v/>
      </c>
      <c r="W924" s="80">
        <f>U879*'4 Transform Matrices'!AA925+V879*'4 Transform Matrices'!AE925+W879*'4 Transform Matrices'!AI925</f>
        <v/>
      </c>
      <c r="X924" s="80">
        <f>U879*'4 Transform Matrices'!AB925+V879*'4 Transform Matrices'!AF925+W879*'4 Transform Matrices'!AJ925+X879</f>
        <v/>
      </c>
      <c r="Y924" s="80">
        <f>Y879*'4 Transform Matrices'!Y925+Z879*'4 Transform Matrices'!AC925+AA879*'4 Transform Matrices'!AG925</f>
        <v/>
      </c>
      <c r="Z924" s="80">
        <f>Y879*'4 Transform Matrices'!Z925+Z879*'4 Transform Matrices'!AD925+AA879*'4 Transform Matrices'!AH925</f>
        <v/>
      </c>
      <c r="AA924" s="80">
        <f>Y879*'4 Transform Matrices'!AA925+Z879*'4 Transform Matrices'!AE925+AA879*'4 Transform Matrices'!AI925</f>
        <v/>
      </c>
      <c r="AB924" s="80">
        <f>Y879*'4 Transform Matrices'!AB925+Z879*'4 Transform Matrices'!AF925+AA879*'4 Transform Matrices'!AJ925+AB879</f>
        <v/>
      </c>
      <c r="AC924" s="80">
        <f>AC879*'4 Transform Matrices'!Y925+AD879*'4 Transform Matrices'!AC925+AE879*'4 Transform Matrices'!AG925</f>
        <v/>
      </c>
      <c r="AD924" s="80">
        <f>AC879*'4 Transform Matrices'!Z925+AD879*'4 Transform Matrices'!AD925+AE879*'4 Transform Matrices'!AH925</f>
        <v/>
      </c>
      <c r="AE924" s="80">
        <f>AC879*'4 Transform Matrices'!AA925+AD879*'4 Transform Matrices'!AE925+AE879*'4 Transform Matrices'!AI925</f>
        <v/>
      </c>
      <c r="AF924" s="80">
        <f>AC879*'4 Transform Matrices'!AB925+AD879*'4 Transform Matrices'!AF925+AE879*'4 Transform Matrices'!AJ925+AF879</f>
        <v/>
      </c>
      <c r="AG924" s="82">
        <f>MAX(ABS(I924-U924),ABS(J924-V924),ABS(K924-W924),ABS(L924-X924),ABS(M924-Y924),ABS(N924-Z924),ABS(O924-AA924),ABS(P924-AB924),ABS(Q924-AC924),ABS(R924-AD924),ABS(S924-AE924),ABS(T924-AF924))</f>
        <v/>
      </c>
      <c r="AI924" s="14" t="inlineStr">
        <is>
          <t>Ballistic arc out of the ejection port, 0.7 s life</t>
        </is>
      </c>
    </row>
    <row r="925">
      <c r="A925" s="60" t="inlineStr">
        <is>
          <t>- Shell casing</t>
        </is>
      </c>
      <c r="B925" s="52" t="inlineStr">
        <is>
          <t>AAG-46</t>
        </is>
      </c>
      <c r="C925" s="58" t="inlineStr">
        <is>
          <t>Cylinder</t>
        </is>
      </c>
      <c r="D925" s="52" t="inlineStr">
        <is>
          <t>AAG-00</t>
        </is>
      </c>
      <c r="E925" s="52" t="n">
        <v>1</v>
      </c>
      <c r="F925" s="54">
        <f>L925</f>
        <v/>
      </c>
      <c r="G925" s="54">
        <f>P925</f>
        <v/>
      </c>
      <c r="H925" s="54">
        <f>T925</f>
        <v/>
      </c>
      <c r="I925" s="81" t="n">
        <v>9.99999975e-05</v>
      </c>
      <c r="J925" s="81" t="n">
        <v>0</v>
      </c>
      <c r="K925" s="81" t="n">
        <v>0</v>
      </c>
      <c r="L925" s="81" t="n">
        <v>21</v>
      </c>
      <c r="M925" s="81" t="n">
        <v>0</v>
      </c>
      <c r="N925" s="81" t="n">
        <v>9.99999975e-05</v>
      </c>
      <c r="O925" s="81" t="n">
        <v>0</v>
      </c>
      <c r="P925" s="81" t="n">
        <v>-50.2999992</v>
      </c>
      <c r="Q925" s="81" t="n">
        <v>0</v>
      </c>
      <c r="R925" s="81" t="n">
        <v>0</v>
      </c>
      <c r="S925" s="81" t="n">
        <v>9.99999975e-05</v>
      </c>
      <c r="T925" s="81" t="n">
        <v>-19</v>
      </c>
      <c r="U925" s="80">
        <f>U879*'4 Transform Matrices'!Y926+V879*'4 Transform Matrices'!AC926+W879*'4 Transform Matrices'!AG926</f>
        <v/>
      </c>
      <c r="V925" s="80">
        <f>U879*'4 Transform Matrices'!Z926+V879*'4 Transform Matrices'!AD926+W879*'4 Transform Matrices'!AH926</f>
        <v/>
      </c>
      <c r="W925" s="80">
        <f>U879*'4 Transform Matrices'!AA926+V879*'4 Transform Matrices'!AE926+W879*'4 Transform Matrices'!AI926</f>
        <v/>
      </c>
      <c r="X925" s="80">
        <f>U879*'4 Transform Matrices'!AB926+V879*'4 Transform Matrices'!AF926+W879*'4 Transform Matrices'!AJ926+X879</f>
        <v/>
      </c>
      <c r="Y925" s="80">
        <f>Y879*'4 Transform Matrices'!Y926+Z879*'4 Transform Matrices'!AC926+AA879*'4 Transform Matrices'!AG926</f>
        <v/>
      </c>
      <c r="Z925" s="80">
        <f>Y879*'4 Transform Matrices'!Z926+Z879*'4 Transform Matrices'!AD926+AA879*'4 Transform Matrices'!AH926</f>
        <v/>
      </c>
      <c r="AA925" s="80">
        <f>Y879*'4 Transform Matrices'!AA926+Z879*'4 Transform Matrices'!AE926+AA879*'4 Transform Matrices'!AI926</f>
        <v/>
      </c>
      <c r="AB925" s="80">
        <f>Y879*'4 Transform Matrices'!AB926+Z879*'4 Transform Matrices'!AF926+AA879*'4 Transform Matrices'!AJ926+AB879</f>
        <v/>
      </c>
      <c r="AC925" s="80">
        <f>AC879*'4 Transform Matrices'!Y926+AD879*'4 Transform Matrices'!AC926+AE879*'4 Transform Matrices'!AG926</f>
        <v/>
      </c>
      <c r="AD925" s="80">
        <f>AC879*'4 Transform Matrices'!Z926+AD879*'4 Transform Matrices'!AD926+AE879*'4 Transform Matrices'!AH926</f>
        <v/>
      </c>
      <c r="AE925" s="80">
        <f>AC879*'4 Transform Matrices'!AA926+AD879*'4 Transform Matrices'!AE926+AE879*'4 Transform Matrices'!AI926</f>
        <v/>
      </c>
      <c r="AF925" s="80">
        <f>AC879*'4 Transform Matrices'!AB926+AD879*'4 Transform Matrices'!AF926+AE879*'4 Transform Matrices'!AJ926+AF879</f>
        <v/>
      </c>
      <c r="AG925" s="82">
        <f>MAX(ABS(I925-U925),ABS(J925-V925),ABS(K925-W925),ABS(L925-X925),ABS(M925-Y925),ABS(N925-Z925),ABS(O925-AA925),ABS(P925-AB925),ABS(Q925-AC925),ABS(R925-AD925),ABS(S925-AE925),ABS(T925-AF925))</f>
        <v/>
      </c>
      <c r="AI925" s="14" t="inlineStr">
        <is>
          <t>Ballistic arc out of the ejection port, 0.7 s life</t>
        </is>
      </c>
    </row>
    <row r="926">
      <c r="A926" s="60" t="inlineStr">
        <is>
          <t>- Shell casing</t>
        </is>
      </c>
      <c r="B926" s="52" t="inlineStr">
        <is>
          <t>AAG-47</t>
        </is>
      </c>
      <c r="C926" s="58" t="inlineStr">
        <is>
          <t>Cylinder</t>
        </is>
      </c>
      <c r="D926" s="52" t="inlineStr">
        <is>
          <t>AAG-00</t>
        </is>
      </c>
      <c r="E926" s="52" t="n">
        <v>1</v>
      </c>
      <c r="F926" s="54">
        <f>L926</f>
        <v/>
      </c>
      <c r="G926" s="54">
        <f>P926</f>
        <v/>
      </c>
      <c r="H926" s="54">
        <f>T926</f>
        <v/>
      </c>
      <c r="I926" s="81" t="n">
        <v>9.99999975e-05</v>
      </c>
      <c r="J926" s="81" t="n">
        <v>0</v>
      </c>
      <c r="K926" s="81" t="n">
        <v>0</v>
      </c>
      <c r="L926" s="81" t="n">
        <v>21</v>
      </c>
      <c r="M926" s="81" t="n">
        <v>0</v>
      </c>
      <c r="N926" s="81" t="n">
        <v>9.99999975e-05</v>
      </c>
      <c r="O926" s="81" t="n">
        <v>0</v>
      </c>
      <c r="P926" s="81" t="n">
        <v>-50.2999992</v>
      </c>
      <c r="Q926" s="81" t="n">
        <v>0</v>
      </c>
      <c r="R926" s="81" t="n">
        <v>0</v>
      </c>
      <c r="S926" s="81" t="n">
        <v>9.99999975e-05</v>
      </c>
      <c r="T926" s="81" t="n">
        <v>-19</v>
      </c>
      <c r="U926" s="80">
        <f>U879*'4 Transform Matrices'!Y927+V879*'4 Transform Matrices'!AC927+W879*'4 Transform Matrices'!AG927</f>
        <v/>
      </c>
      <c r="V926" s="80">
        <f>U879*'4 Transform Matrices'!Z927+V879*'4 Transform Matrices'!AD927+W879*'4 Transform Matrices'!AH927</f>
        <v/>
      </c>
      <c r="W926" s="80">
        <f>U879*'4 Transform Matrices'!AA927+V879*'4 Transform Matrices'!AE927+W879*'4 Transform Matrices'!AI927</f>
        <v/>
      </c>
      <c r="X926" s="80">
        <f>U879*'4 Transform Matrices'!AB927+V879*'4 Transform Matrices'!AF927+W879*'4 Transform Matrices'!AJ927+X879</f>
        <v/>
      </c>
      <c r="Y926" s="80">
        <f>Y879*'4 Transform Matrices'!Y927+Z879*'4 Transform Matrices'!AC927+AA879*'4 Transform Matrices'!AG927</f>
        <v/>
      </c>
      <c r="Z926" s="80">
        <f>Y879*'4 Transform Matrices'!Z927+Z879*'4 Transform Matrices'!AD927+AA879*'4 Transform Matrices'!AH927</f>
        <v/>
      </c>
      <c r="AA926" s="80">
        <f>Y879*'4 Transform Matrices'!AA927+Z879*'4 Transform Matrices'!AE927+AA879*'4 Transform Matrices'!AI927</f>
        <v/>
      </c>
      <c r="AB926" s="80">
        <f>Y879*'4 Transform Matrices'!AB927+Z879*'4 Transform Matrices'!AF927+AA879*'4 Transform Matrices'!AJ927+AB879</f>
        <v/>
      </c>
      <c r="AC926" s="80">
        <f>AC879*'4 Transform Matrices'!Y927+AD879*'4 Transform Matrices'!AC927+AE879*'4 Transform Matrices'!AG927</f>
        <v/>
      </c>
      <c r="AD926" s="80">
        <f>AC879*'4 Transform Matrices'!Z927+AD879*'4 Transform Matrices'!AD927+AE879*'4 Transform Matrices'!AH927</f>
        <v/>
      </c>
      <c r="AE926" s="80">
        <f>AC879*'4 Transform Matrices'!AA927+AD879*'4 Transform Matrices'!AE927+AE879*'4 Transform Matrices'!AI927</f>
        <v/>
      </c>
      <c r="AF926" s="80">
        <f>AC879*'4 Transform Matrices'!AB927+AD879*'4 Transform Matrices'!AF927+AE879*'4 Transform Matrices'!AJ927+AF879</f>
        <v/>
      </c>
      <c r="AG926" s="82">
        <f>MAX(ABS(I926-U926),ABS(J926-V926),ABS(K926-W926),ABS(L926-X926),ABS(M926-Y926),ABS(N926-Z926),ABS(O926-AA926),ABS(P926-AB926),ABS(Q926-AC926),ABS(R926-AD926),ABS(S926-AE926),ABS(T926-AF926))</f>
        <v/>
      </c>
      <c r="AI926" s="14" t="inlineStr">
        <is>
          <t>Ballistic arc out of the ejection port, 0.7 s life</t>
        </is>
      </c>
    </row>
    <row r="927">
      <c r="A927" s="60" t="inlineStr">
        <is>
          <t>- Shell casing</t>
        </is>
      </c>
      <c r="B927" s="52" t="inlineStr">
        <is>
          <t>AAG-48</t>
        </is>
      </c>
      <c r="C927" s="58" t="inlineStr">
        <is>
          <t>Cylinder</t>
        </is>
      </c>
      <c r="D927" s="52" t="inlineStr">
        <is>
          <t>AAG-00</t>
        </is>
      </c>
      <c r="E927" s="52" t="n">
        <v>1</v>
      </c>
      <c r="F927" s="54">
        <f>L927</f>
        <v/>
      </c>
      <c r="G927" s="54">
        <f>P927</f>
        <v/>
      </c>
      <c r="H927" s="54">
        <f>T927</f>
        <v/>
      </c>
      <c r="I927" s="81" t="n">
        <v>9.99999975e-05</v>
      </c>
      <c r="J927" s="81" t="n">
        <v>0</v>
      </c>
      <c r="K927" s="81" t="n">
        <v>0</v>
      </c>
      <c r="L927" s="81" t="n">
        <v>21</v>
      </c>
      <c r="M927" s="81" t="n">
        <v>0</v>
      </c>
      <c r="N927" s="81" t="n">
        <v>9.99999975e-05</v>
      </c>
      <c r="O927" s="81" t="n">
        <v>0</v>
      </c>
      <c r="P927" s="81" t="n">
        <v>-50.2999992</v>
      </c>
      <c r="Q927" s="81" t="n">
        <v>0</v>
      </c>
      <c r="R927" s="81" t="n">
        <v>0</v>
      </c>
      <c r="S927" s="81" t="n">
        <v>9.99999975e-05</v>
      </c>
      <c r="T927" s="81" t="n">
        <v>-19</v>
      </c>
      <c r="U927" s="80">
        <f>U879*'4 Transform Matrices'!Y928+V879*'4 Transform Matrices'!AC928+W879*'4 Transform Matrices'!AG928</f>
        <v/>
      </c>
      <c r="V927" s="80">
        <f>U879*'4 Transform Matrices'!Z928+V879*'4 Transform Matrices'!AD928+W879*'4 Transform Matrices'!AH928</f>
        <v/>
      </c>
      <c r="W927" s="80">
        <f>U879*'4 Transform Matrices'!AA928+V879*'4 Transform Matrices'!AE928+W879*'4 Transform Matrices'!AI928</f>
        <v/>
      </c>
      <c r="X927" s="80">
        <f>U879*'4 Transform Matrices'!AB928+V879*'4 Transform Matrices'!AF928+W879*'4 Transform Matrices'!AJ928+X879</f>
        <v/>
      </c>
      <c r="Y927" s="80">
        <f>Y879*'4 Transform Matrices'!Y928+Z879*'4 Transform Matrices'!AC928+AA879*'4 Transform Matrices'!AG928</f>
        <v/>
      </c>
      <c r="Z927" s="80">
        <f>Y879*'4 Transform Matrices'!Z928+Z879*'4 Transform Matrices'!AD928+AA879*'4 Transform Matrices'!AH928</f>
        <v/>
      </c>
      <c r="AA927" s="80">
        <f>Y879*'4 Transform Matrices'!AA928+Z879*'4 Transform Matrices'!AE928+AA879*'4 Transform Matrices'!AI928</f>
        <v/>
      </c>
      <c r="AB927" s="80">
        <f>Y879*'4 Transform Matrices'!AB928+Z879*'4 Transform Matrices'!AF928+AA879*'4 Transform Matrices'!AJ928+AB879</f>
        <v/>
      </c>
      <c r="AC927" s="80">
        <f>AC879*'4 Transform Matrices'!Y928+AD879*'4 Transform Matrices'!AC928+AE879*'4 Transform Matrices'!AG928</f>
        <v/>
      </c>
      <c r="AD927" s="80">
        <f>AC879*'4 Transform Matrices'!Z928+AD879*'4 Transform Matrices'!AD928+AE879*'4 Transform Matrices'!AH928</f>
        <v/>
      </c>
      <c r="AE927" s="80">
        <f>AC879*'4 Transform Matrices'!AA928+AD879*'4 Transform Matrices'!AE928+AE879*'4 Transform Matrices'!AI928</f>
        <v/>
      </c>
      <c r="AF927" s="80">
        <f>AC879*'4 Transform Matrices'!AB928+AD879*'4 Transform Matrices'!AF928+AE879*'4 Transform Matrices'!AJ928+AF879</f>
        <v/>
      </c>
      <c r="AG927" s="82">
        <f>MAX(ABS(I927-U927),ABS(J927-V927),ABS(K927-W927),ABS(L927-X927),ABS(M927-Y927),ABS(N927-Z927),ABS(O927-AA927),ABS(P927-AB927),ABS(Q927-AC927),ABS(R927-AD927),ABS(S927-AE927),ABS(T927-AF927))</f>
        <v/>
      </c>
      <c r="AI927" s="14" t="inlineStr">
        <is>
          <t>Ballistic arc out of the ejection port, 0.7 s life</t>
        </is>
      </c>
    </row>
    <row r="928">
      <c r="A928" s="60" t="inlineStr">
        <is>
          <t>- Shell casing</t>
        </is>
      </c>
      <c r="B928" s="52" t="inlineStr">
        <is>
          <t>AAG-49</t>
        </is>
      </c>
      <c r="C928" s="58" t="inlineStr">
        <is>
          <t>Cylinder</t>
        </is>
      </c>
      <c r="D928" s="52" t="inlineStr">
        <is>
          <t>AAG-00</t>
        </is>
      </c>
      <c r="E928" s="52" t="n">
        <v>1</v>
      </c>
      <c r="F928" s="54">
        <f>L928</f>
        <v/>
      </c>
      <c r="G928" s="54">
        <f>P928</f>
        <v/>
      </c>
      <c r="H928" s="54">
        <f>T928</f>
        <v/>
      </c>
      <c r="I928" s="81" t="n">
        <v>9.99999975e-05</v>
      </c>
      <c r="J928" s="81" t="n">
        <v>0</v>
      </c>
      <c r="K928" s="81" t="n">
        <v>0</v>
      </c>
      <c r="L928" s="81" t="n">
        <v>21</v>
      </c>
      <c r="M928" s="81" t="n">
        <v>0</v>
      </c>
      <c r="N928" s="81" t="n">
        <v>9.99999975e-05</v>
      </c>
      <c r="O928" s="81" t="n">
        <v>0</v>
      </c>
      <c r="P928" s="81" t="n">
        <v>-50.2999992</v>
      </c>
      <c r="Q928" s="81" t="n">
        <v>0</v>
      </c>
      <c r="R928" s="81" t="n">
        <v>0</v>
      </c>
      <c r="S928" s="81" t="n">
        <v>9.99999975e-05</v>
      </c>
      <c r="T928" s="81" t="n">
        <v>-19</v>
      </c>
      <c r="U928" s="80">
        <f>U879*'4 Transform Matrices'!Y929+V879*'4 Transform Matrices'!AC929+W879*'4 Transform Matrices'!AG929</f>
        <v/>
      </c>
      <c r="V928" s="80">
        <f>U879*'4 Transform Matrices'!Z929+V879*'4 Transform Matrices'!AD929+W879*'4 Transform Matrices'!AH929</f>
        <v/>
      </c>
      <c r="W928" s="80">
        <f>U879*'4 Transform Matrices'!AA929+V879*'4 Transform Matrices'!AE929+W879*'4 Transform Matrices'!AI929</f>
        <v/>
      </c>
      <c r="X928" s="80">
        <f>U879*'4 Transform Matrices'!AB929+V879*'4 Transform Matrices'!AF929+W879*'4 Transform Matrices'!AJ929+X879</f>
        <v/>
      </c>
      <c r="Y928" s="80">
        <f>Y879*'4 Transform Matrices'!Y929+Z879*'4 Transform Matrices'!AC929+AA879*'4 Transform Matrices'!AG929</f>
        <v/>
      </c>
      <c r="Z928" s="80">
        <f>Y879*'4 Transform Matrices'!Z929+Z879*'4 Transform Matrices'!AD929+AA879*'4 Transform Matrices'!AH929</f>
        <v/>
      </c>
      <c r="AA928" s="80">
        <f>Y879*'4 Transform Matrices'!AA929+Z879*'4 Transform Matrices'!AE929+AA879*'4 Transform Matrices'!AI929</f>
        <v/>
      </c>
      <c r="AB928" s="80">
        <f>Y879*'4 Transform Matrices'!AB929+Z879*'4 Transform Matrices'!AF929+AA879*'4 Transform Matrices'!AJ929+AB879</f>
        <v/>
      </c>
      <c r="AC928" s="80">
        <f>AC879*'4 Transform Matrices'!Y929+AD879*'4 Transform Matrices'!AC929+AE879*'4 Transform Matrices'!AG929</f>
        <v/>
      </c>
      <c r="AD928" s="80">
        <f>AC879*'4 Transform Matrices'!Z929+AD879*'4 Transform Matrices'!AD929+AE879*'4 Transform Matrices'!AH929</f>
        <v/>
      </c>
      <c r="AE928" s="80">
        <f>AC879*'4 Transform Matrices'!AA929+AD879*'4 Transform Matrices'!AE929+AE879*'4 Transform Matrices'!AI929</f>
        <v/>
      </c>
      <c r="AF928" s="80">
        <f>AC879*'4 Transform Matrices'!AB929+AD879*'4 Transform Matrices'!AF929+AE879*'4 Transform Matrices'!AJ929+AF879</f>
        <v/>
      </c>
      <c r="AG928" s="82">
        <f>MAX(ABS(I928-U928),ABS(J928-V928),ABS(K928-W928),ABS(L928-X928),ABS(M928-Y928),ABS(N928-Z928),ABS(O928-AA928),ABS(P928-AB928),ABS(Q928-AC928),ABS(R928-AD928),ABS(S928-AE928),ABS(T928-AF928))</f>
        <v/>
      </c>
      <c r="AI928" s="14" t="inlineStr">
        <is>
          <t>Ballistic arc out of the ejection port, 0.7 s life</t>
        </is>
      </c>
    </row>
    <row r="929">
      <c r="A929" s="60" t="inlineStr">
        <is>
          <t>- Shell casing</t>
        </is>
      </c>
      <c r="B929" s="52" t="inlineStr">
        <is>
          <t>AAG-50</t>
        </is>
      </c>
      <c r="C929" s="58" t="inlineStr">
        <is>
          <t>Cylinder</t>
        </is>
      </c>
      <c r="D929" s="52" t="inlineStr">
        <is>
          <t>AAG-00</t>
        </is>
      </c>
      <c r="E929" s="52" t="n">
        <v>1</v>
      </c>
      <c r="F929" s="54">
        <f>L929</f>
        <v/>
      </c>
      <c r="G929" s="54">
        <f>P929</f>
        <v/>
      </c>
      <c r="H929" s="54">
        <f>T929</f>
        <v/>
      </c>
      <c r="I929" s="81" t="n">
        <v>9.99999975e-05</v>
      </c>
      <c r="J929" s="81" t="n">
        <v>0</v>
      </c>
      <c r="K929" s="81" t="n">
        <v>0</v>
      </c>
      <c r="L929" s="81" t="n">
        <v>21</v>
      </c>
      <c r="M929" s="81" t="n">
        <v>0</v>
      </c>
      <c r="N929" s="81" t="n">
        <v>9.99999975e-05</v>
      </c>
      <c r="O929" s="81" t="n">
        <v>0</v>
      </c>
      <c r="P929" s="81" t="n">
        <v>-50.2999992</v>
      </c>
      <c r="Q929" s="81" t="n">
        <v>0</v>
      </c>
      <c r="R929" s="81" t="n">
        <v>0</v>
      </c>
      <c r="S929" s="81" t="n">
        <v>9.99999975e-05</v>
      </c>
      <c r="T929" s="81" t="n">
        <v>-19</v>
      </c>
      <c r="U929" s="80">
        <f>U879*'4 Transform Matrices'!Y930+V879*'4 Transform Matrices'!AC930+W879*'4 Transform Matrices'!AG930</f>
        <v/>
      </c>
      <c r="V929" s="80">
        <f>U879*'4 Transform Matrices'!Z930+V879*'4 Transform Matrices'!AD930+W879*'4 Transform Matrices'!AH930</f>
        <v/>
      </c>
      <c r="W929" s="80">
        <f>U879*'4 Transform Matrices'!AA930+V879*'4 Transform Matrices'!AE930+W879*'4 Transform Matrices'!AI930</f>
        <v/>
      </c>
      <c r="X929" s="80">
        <f>U879*'4 Transform Matrices'!AB930+V879*'4 Transform Matrices'!AF930+W879*'4 Transform Matrices'!AJ930+X879</f>
        <v/>
      </c>
      <c r="Y929" s="80">
        <f>Y879*'4 Transform Matrices'!Y930+Z879*'4 Transform Matrices'!AC930+AA879*'4 Transform Matrices'!AG930</f>
        <v/>
      </c>
      <c r="Z929" s="80">
        <f>Y879*'4 Transform Matrices'!Z930+Z879*'4 Transform Matrices'!AD930+AA879*'4 Transform Matrices'!AH930</f>
        <v/>
      </c>
      <c r="AA929" s="80">
        <f>Y879*'4 Transform Matrices'!AA930+Z879*'4 Transform Matrices'!AE930+AA879*'4 Transform Matrices'!AI930</f>
        <v/>
      </c>
      <c r="AB929" s="80">
        <f>Y879*'4 Transform Matrices'!AB930+Z879*'4 Transform Matrices'!AF930+AA879*'4 Transform Matrices'!AJ930+AB879</f>
        <v/>
      </c>
      <c r="AC929" s="80">
        <f>AC879*'4 Transform Matrices'!Y930+AD879*'4 Transform Matrices'!AC930+AE879*'4 Transform Matrices'!AG930</f>
        <v/>
      </c>
      <c r="AD929" s="80">
        <f>AC879*'4 Transform Matrices'!Z930+AD879*'4 Transform Matrices'!AD930+AE879*'4 Transform Matrices'!AH930</f>
        <v/>
      </c>
      <c r="AE929" s="80">
        <f>AC879*'4 Transform Matrices'!AA930+AD879*'4 Transform Matrices'!AE930+AE879*'4 Transform Matrices'!AI930</f>
        <v/>
      </c>
      <c r="AF929" s="80">
        <f>AC879*'4 Transform Matrices'!AB930+AD879*'4 Transform Matrices'!AF930+AE879*'4 Transform Matrices'!AJ930+AF879</f>
        <v/>
      </c>
      <c r="AG929" s="82">
        <f>MAX(ABS(I929-U929),ABS(J929-V929),ABS(K929-W929),ABS(L929-X929),ABS(M929-Y929),ABS(N929-Z929),ABS(O929-AA929),ABS(P929-AB929),ABS(Q929-AC929),ABS(R929-AD929),ABS(S929-AE929),ABS(T929-AF929))</f>
        <v/>
      </c>
      <c r="AI929" s="14" t="inlineStr">
        <is>
          <t>Ballistic arc out of the ejection port, 0.7 s life</t>
        </is>
      </c>
    </row>
    <row r="930">
      <c r="A930" s="60" t="inlineStr">
        <is>
          <t>- Shell casing</t>
        </is>
      </c>
      <c r="B930" s="52" t="inlineStr">
        <is>
          <t>AAG-51</t>
        </is>
      </c>
      <c r="C930" s="58" t="inlineStr">
        <is>
          <t>Cylinder</t>
        </is>
      </c>
      <c r="D930" s="52" t="inlineStr">
        <is>
          <t>AAG-00</t>
        </is>
      </c>
      <c r="E930" s="52" t="n">
        <v>1</v>
      </c>
      <c r="F930" s="54">
        <f>L930</f>
        <v/>
      </c>
      <c r="G930" s="54">
        <f>P930</f>
        <v/>
      </c>
      <c r="H930" s="54">
        <f>T930</f>
        <v/>
      </c>
      <c r="I930" s="81" t="n">
        <v>9.99999975e-05</v>
      </c>
      <c r="J930" s="81" t="n">
        <v>0</v>
      </c>
      <c r="K930" s="81" t="n">
        <v>0</v>
      </c>
      <c r="L930" s="81" t="n">
        <v>21</v>
      </c>
      <c r="M930" s="81" t="n">
        <v>0</v>
      </c>
      <c r="N930" s="81" t="n">
        <v>9.99999975e-05</v>
      </c>
      <c r="O930" s="81" t="n">
        <v>0</v>
      </c>
      <c r="P930" s="81" t="n">
        <v>-50.2999992</v>
      </c>
      <c r="Q930" s="81" t="n">
        <v>0</v>
      </c>
      <c r="R930" s="81" t="n">
        <v>0</v>
      </c>
      <c r="S930" s="81" t="n">
        <v>9.99999975e-05</v>
      </c>
      <c r="T930" s="81" t="n">
        <v>-19</v>
      </c>
      <c r="U930" s="80">
        <f>U879*'4 Transform Matrices'!Y931+V879*'4 Transform Matrices'!AC931+W879*'4 Transform Matrices'!AG931</f>
        <v/>
      </c>
      <c r="V930" s="80">
        <f>U879*'4 Transform Matrices'!Z931+V879*'4 Transform Matrices'!AD931+W879*'4 Transform Matrices'!AH931</f>
        <v/>
      </c>
      <c r="W930" s="80">
        <f>U879*'4 Transform Matrices'!AA931+V879*'4 Transform Matrices'!AE931+W879*'4 Transform Matrices'!AI931</f>
        <v/>
      </c>
      <c r="X930" s="80">
        <f>U879*'4 Transform Matrices'!AB931+V879*'4 Transform Matrices'!AF931+W879*'4 Transform Matrices'!AJ931+X879</f>
        <v/>
      </c>
      <c r="Y930" s="80">
        <f>Y879*'4 Transform Matrices'!Y931+Z879*'4 Transform Matrices'!AC931+AA879*'4 Transform Matrices'!AG931</f>
        <v/>
      </c>
      <c r="Z930" s="80">
        <f>Y879*'4 Transform Matrices'!Z931+Z879*'4 Transform Matrices'!AD931+AA879*'4 Transform Matrices'!AH931</f>
        <v/>
      </c>
      <c r="AA930" s="80">
        <f>Y879*'4 Transform Matrices'!AA931+Z879*'4 Transform Matrices'!AE931+AA879*'4 Transform Matrices'!AI931</f>
        <v/>
      </c>
      <c r="AB930" s="80">
        <f>Y879*'4 Transform Matrices'!AB931+Z879*'4 Transform Matrices'!AF931+AA879*'4 Transform Matrices'!AJ931+AB879</f>
        <v/>
      </c>
      <c r="AC930" s="80">
        <f>AC879*'4 Transform Matrices'!Y931+AD879*'4 Transform Matrices'!AC931+AE879*'4 Transform Matrices'!AG931</f>
        <v/>
      </c>
      <c r="AD930" s="80">
        <f>AC879*'4 Transform Matrices'!Z931+AD879*'4 Transform Matrices'!AD931+AE879*'4 Transform Matrices'!AH931</f>
        <v/>
      </c>
      <c r="AE930" s="80">
        <f>AC879*'4 Transform Matrices'!AA931+AD879*'4 Transform Matrices'!AE931+AE879*'4 Transform Matrices'!AI931</f>
        <v/>
      </c>
      <c r="AF930" s="80">
        <f>AC879*'4 Transform Matrices'!AB931+AD879*'4 Transform Matrices'!AF931+AE879*'4 Transform Matrices'!AJ931+AF879</f>
        <v/>
      </c>
      <c r="AG930" s="82">
        <f>MAX(ABS(I930-U930),ABS(J930-V930),ABS(K930-W930),ABS(L930-X930),ABS(M930-Y930),ABS(N930-Z930),ABS(O930-AA930),ABS(P930-AB930),ABS(Q930-AC930),ABS(R930-AD930),ABS(S930-AE930),ABS(T930-AF930))</f>
        <v/>
      </c>
      <c r="AI930" s="14" t="inlineStr">
        <is>
          <t>Ballistic arc out of the ejection port, 0.7 s life</t>
        </is>
      </c>
    </row>
    <row r="931">
      <c r="A931" s="60" t="inlineStr">
        <is>
          <t>- Shell casing</t>
        </is>
      </c>
      <c r="B931" s="52" t="inlineStr">
        <is>
          <t>AAG-52</t>
        </is>
      </c>
      <c r="C931" s="58" t="inlineStr">
        <is>
          <t>Cylinder</t>
        </is>
      </c>
      <c r="D931" s="52" t="inlineStr">
        <is>
          <t>AAG-00</t>
        </is>
      </c>
      <c r="E931" s="52" t="n">
        <v>1</v>
      </c>
      <c r="F931" s="54">
        <f>L931</f>
        <v/>
      </c>
      <c r="G931" s="54">
        <f>P931</f>
        <v/>
      </c>
      <c r="H931" s="54">
        <f>T931</f>
        <v/>
      </c>
      <c r="I931" s="81" t="n">
        <v>9.99999975e-05</v>
      </c>
      <c r="J931" s="81" t="n">
        <v>0</v>
      </c>
      <c r="K931" s="81" t="n">
        <v>0</v>
      </c>
      <c r="L931" s="81" t="n">
        <v>21</v>
      </c>
      <c r="M931" s="81" t="n">
        <v>0</v>
      </c>
      <c r="N931" s="81" t="n">
        <v>9.99999975e-05</v>
      </c>
      <c r="O931" s="81" t="n">
        <v>0</v>
      </c>
      <c r="P931" s="81" t="n">
        <v>-50.2999992</v>
      </c>
      <c r="Q931" s="81" t="n">
        <v>0</v>
      </c>
      <c r="R931" s="81" t="n">
        <v>0</v>
      </c>
      <c r="S931" s="81" t="n">
        <v>9.99999975e-05</v>
      </c>
      <c r="T931" s="81" t="n">
        <v>-19</v>
      </c>
      <c r="U931" s="80">
        <f>U879*'4 Transform Matrices'!Y932+V879*'4 Transform Matrices'!AC932+W879*'4 Transform Matrices'!AG932</f>
        <v/>
      </c>
      <c r="V931" s="80">
        <f>U879*'4 Transform Matrices'!Z932+V879*'4 Transform Matrices'!AD932+W879*'4 Transform Matrices'!AH932</f>
        <v/>
      </c>
      <c r="W931" s="80">
        <f>U879*'4 Transform Matrices'!AA932+V879*'4 Transform Matrices'!AE932+W879*'4 Transform Matrices'!AI932</f>
        <v/>
      </c>
      <c r="X931" s="80">
        <f>U879*'4 Transform Matrices'!AB932+V879*'4 Transform Matrices'!AF932+W879*'4 Transform Matrices'!AJ932+X879</f>
        <v/>
      </c>
      <c r="Y931" s="80">
        <f>Y879*'4 Transform Matrices'!Y932+Z879*'4 Transform Matrices'!AC932+AA879*'4 Transform Matrices'!AG932</f>
        <v/>
      </c>
      <c r="Z931" s="80">
        <f>Y879*'4 Transform Matrices'!Z932+Z879*'4 Transform Matrices'!AD932+AA879*'4 Transform Matrices'!AH932</f>
        <v/>
      </c>
      <c r="AA931" s="80">
        <f>Y879*'4 Transform Matrices'!AA932+Z879*'4 Transform Matrices'!AE932+AA879*'4 Transform Matrices'!AI932</f>
        <v/>
      </c>
      <c r="AB931" s="80">
        <f>Y879*'4 Transform Matrices'!AB932+Z879*'4 Transform Matrices'!AF932+AA879*'4 Transform Matrices'!AJ932+AB879</f>
        <v/>
      </c>
      <c r="AC931" s="80">
        <f>AC879*'4 Transform Matrices'!Y932+AD879*'4 Transform Matrices'!AC932+AE879*'4 Transform Matrices'!AG932</f>
        <v/>
      </c>
      <c r="AD931" s="80">
        <f>AC879*'4 Transform Matrices'!Z932+AD879*'4 Transform Matrices'!AD932+AE879*'4 Transform Matrices'!AH932</f>
        <v/>
      </c>
      <c r="AE931" s="80">
        <f>AC879*'4 Transform Matrices'!AA932+AD879*'4 Transform Matrices'!AE932+AE879*'4 Transform Matrices'!AI932</f>
        <v/>
      </c>
      <c r="AF931" s="80">
        <f>AC879*'4 Transform Matrices'!AB932+AD879*'4 Transform Matrices'!AF932+AE879*'4 Transform Matrices'!AJ932+AF879</f>
        <v/>
      </c>
      <c r="AG931" s="82">
        <f>MAX(ABS(I931-U931),ABS(J931-V931),ABS(K931-W931),ABS(L931-X931),ABS(M931-Y931),ABS(N931-Z931),ABS(O931-AA931),ABS(P931-AB931),ABS(Q931-AC931),ABS(R931-AD931),ABS(S931-AE931),ABS(T931-AF931))</f>
        <v/>
      </c>
      <c r="AI931" s="14" t="inlineStr">
        <is>
          <t>Ballistic arc out of the ejection port, 0.7 s life</t>
        </is>
      </c>
    </row>
    <row r="932">
      <c r="A932" s="60" t="inlineStr">
        <is>
          <t>- Shell casing</t>
        </is>
      </c>
      <c r="B932" s="52" t="inlineStr">
        <is>
          <t>AAG-53</t>
        </is>
      </c>
      <c r="C932" s="58" t="inlineStr">
        <is>
          <t>Cylinder</t>
        </is>
      </c>
      <c r="D932" s="52" t="inlineStr">
        <is>
          <t>AAG-00</t>
        </is>
      </c>
      <c r="E932" s="52" t="n">
        <v>1</v>
      </c>
      <c r="F932" s="54">
        <f>L932</f>
        <v/>
      </c>
      <c r="G932" s="54">
        <f>P932</f>
        <v/>
      </c>
      <c r="H932" s="54">
        <f>T932</f>
        <v/>
      </c>
      <c r="I932" s="81" t="n">
        <v>9.99999975e-05</v>
      </c>
      <c r="J932" s="81" t="n">
        <v>0</v>
      </c>
      <c r="K932" s="81" t="n">
        <v>0</v>
      </c>
      <c r="L932" s="81" t="n">
        <v>21</v>
      </c>
      <c r="M932" s="81" t="n">
        <v>0</v>
      </c>
      <c r="N932" s="81" t="n">
        <v>9.99999975e-05</v>
      </c>
      <c r="O932" s="81" t="n">
        <v>0</v>
      </c>
      <c r="P932" s="81" t="n">
        <v>-50.2999992</v>
      </c>
      <c r="Q932" s="81" t="n">
        <v>0</v>
      </c>
      <c r="R932" s="81" t="n">
        <v>0</v>
      </c>
      <c r="S932" s="81" t="n">
        <v>9.99999975e-05</v>
      </c>
      <c r="T932" s="81" t="n">
        <v>-19</v>
      </c>
      <c r="U932" s="80">
        <f>U879*'4 Transform Matrices'!Y933+V879*'4 Transform Matrices'!AC933+W879*'4 Transform Matrices'!AG933</f>
        <v/>
      </c>
      <c r="V932" s="80">
        <f>U879*'4 Transform Matrices'!Z933+V879*'4 Transform Matrices'!AD933+W879*'4 Transform Matrices'!AH933</f>
        <v/>
      </c>
      <c r="W932" s="80">
        <f>U879*'4 Transform Matrices'!AA933+V879*'4 Transform Matrices'!AE933+W879*'4 Transform Matrices'!AI933</f>
        <v/>
      </c>
      <c r="X932" s="80">
        <f>U879*'4 Transform Matrices'!AB933+V879*'4 Transform Matrices'!AF933+W879*'4 Transform Matrices'!AJ933+X879</f>
        <v/>
      </c>
      <c r="Y932" s="80">
        <f>Y879*'4 Transform Matrices'!Y933+Z879*'4 Transform Matrices'!AC933+AA879*'4 Transform Matrices'!AG933</f>
        <v/>
      </c>
      <c r="Z932" s="80">
        <f>Y879*'4 Transform Matrices'!Z933+Z879*'4 Transform Matrices'!AD933+AA879*'4 Transform Matrices'!AH933</f>
        <v/>
      </c>
      <c r="AA932" s="80">
        <f>Y879*'4 Transform Matrices'!AA933+Z879*'4 Transform Matrices'!AE933+AA879*'4 Transform Matrices'!AI933</f>
        <v/>
      </c>
      <c r="AB932" s="80">
        <f>Y879*'4 Transform Matrices'!AB933+Z879*'4 Transform Matrices'!AF933+AA879*'4 Transform Matrices'!AJ933+AB879</f>
        <v/>
      </c>
      <c r="AC932" s="80">
        <f>AC879*'4 Transform Matrices'!Y933+AD879*'4 Transform Matrices'!AC933+AE879*'4 Transform Matrices'!AG933</f>
        <v/>
      </c>
      <c r="AD932" s="80">
        <f>AC879*'4 Transform Matrices'!Z933+AD879*'4 Transform Matrices'!AD933+AE879*'4 Transform Matrices'!AH933</f>
        <v/>
      </c>
      <c r="AE932" s="80">
        <f>AC879*'4 Transform Matrices'!AA933+AD879*'4 Transform Matrices'!AE933+AE879*'4 Transform Matrices'!AI933</f>
        <v/>
      </c>
      <c r="AF932" s="80">
        <f>AC879*'4 Transform Matrices'!AB933+AD879*'4 Transform Matrices'!AF933+AE879*'4 Transform Matrices'!AJ933+AF879</f>
        <v/>
      </c>
      <c r="AG932" s="82">
        <f>MAX(ABS(I932-U932),ABS(J932-V932),ABS(K932-W932),ABS(L932-X932),ABS(M932-Y932),ABS(N932-Z932),ABS(O932-AA932),ABS(P932-AB932),ABS(Q932-AC932),ABS(R932-AD932),ABS(S932-AE932),ABS(T932-AF932))</f>
        <v/>
      </c>
      <c r="AI932" s="14" t="inlineStr">
        <is>
          <t>Ballistic arc out of the ejection port, 0.7 s life</t>
        </is>
      </c>
    </row>
    <row r="933">
      <c r="A933" s="60" t="inlineStr">
        <is>
          <t>- Shell casing</t>
        </is>
      </c>
      <c r="B933" s="52" t="inlineStr">
        <is>
          <t>AAG-54</t>
        </is>
      </c>
      <c r="C933" s="58" t="inlineStr">
        <is>
          <t>Cylinder</t>
        </is>
      </c>
      <c r="D933" s="52" t="inlineStr">
        <is>
          <t>AAG-00</t>
        </is>
      </c>
      <c r="E933" s="52" t="n">
        <v>1</v>
      </c>
      <c r="F933" s="54">
        <f>L933</f>
        <v/>
      </c>
      <c r="G933" s="54">
        <f>P933</f>
        <v/>
      </c>
      <c r="H933" s="54">
        <f>T933</f>
        <v/>
      </c>
      <c r="I933" s="81" t="n">
        <v>9.99999975e-05</v>
      </c>
      <c r="J933" s="81" t="n">
        <v>0</v>
      </c>
      <c r="K933" s="81" t="n">
        <v>0</v>
      </c>
      <c r="L933" s="81" t="n">
        <v>21</v>
      </c>
      <c r="M933" s="81" t="n">
        <v>0</v>
      </c>
      <c r="N933" s="81" t="n">
        <v>9.99999975e-05</v>
      </c>
      <c r="O933" s="81" t="n">
        <v>0</v>
      </c>
      <c r="P933" s="81" t="n">
        <v>-50.2999992</v>
      </c>
      <c r="Q933" s="81" t="n">
        <v>0</v>
      </c>
      <c r="R933" s="81" t="n">
        <v>0</v>
      </c>
      <c r="S933" s="81" t="n">
        <v>9.99999975e-05</v>
      </c>
      <c r="T933" s="81" t="n">
        <v>-19</v>
      </c>
      <c r="U933" s="80">
        <f>U879*'4 Transform Matrices'!Y934+V879*'4 Transform Matrices'!AC934+W879*'4 Transform Matrices'!AG934</f>
        <v/>
      </c>
      <c r="V933" s="80">
        <f>U879*'4 Transform Matrices'!Z934+V879*'4 Transform Matrices'!AD934+W879*'4 Transform Matrices'!AH934</f>
        <v/>
      </c>
      <c r="W933" s="80">
        <f>U879*'4 Transform Matrices'!AA934+V879*'4 Transform Matrices'!AE934+W879*'4 Transform Matrices'!AI934</f>
        <v/>
      </c>
      <c r="X933" s="80">
        <f>U879*'4 Transform Matrices'!AB934+V879*'4 Transform Matrices'!AF934+W879*'4 Transform Matrices'!AJ934+X879</f>
        <v/>
      </c>
      <c r="Y933" s="80">
        <f>Y879*'4 Transform Matrices'!Y934+Z879*'4 Transform Matrices'!AC934+AA879*'4 Transform Matrices'!AG934</f>
        <v/>
      </c>
      <c r="Z933" s="80">
        <f>Y879*'4 Transform Matrices'!Z934+Z879*'4 Transform Matrices'!AD934+AA879*'4 Transform Matrices'!AH934</f>
        <v/>
      </c>
      <c r="AA933" s="80">
        <f>Y879*'4 Transform Matrices'!AA934+Z879*'4 Transform Matrices'!AE934+AA879*'4 Transform Matrices'!AI934</f>
        <v/>
      </c>
      <c r="AB933" s="80">
        <f>Y879*'4 Transform Matrices'!AB934+Z879*'4 Transform Matrices'!AF934+AA879*'4 Transform Matrices'!AJ934+AB879</f>
        <v/>
      </c>
      <c r="AC933" s="80">
        <f>AC879*'4 Transform Matrices'!Y934+AD879*'4 Transform Matrices'!AC934+AE879*'4 Transform Matrices'!AG934</f>
        <v/>
      </c>
      <c r="AD933" s="80">
        <f>AC879*'4 Transform Matrices'!Z934+AD879*'4 Transform Matrices'!AD934+AE879*'4 Transform Matrices'!AH934</f>
        <v/>
      </c>
      <c r="AE933" s="80">
        <f>AC879*'4 Transform Matrices'!AA934+AD879*'4 Transform Matrices'!AE934+AE879*'4 Transform Matrices'!AI934</f>
        <v/>
      </c>
      <c r="AF933" s="80">
        <f>AC879*'4 Transform Matrices'!AB934+AD879*'4 Transform Matrices'!AF934+AE879*'4 Transform Matrices'!AJ934+AF879</f>
        <v/>
      </c>
      <c r="AG933" s="82">
        <f>MAX(ABS(I933-U933),ABS(J933-V933),ABS(K933-W933),ABS(L933-X933),ABS(M933-Y933),ABS(N933-Z933),ABS(O933-AA933),ABS(P933-AB933),ABS(Q933-AC933),ABS(R933-AD933),ABS(S933-AE933),ABS(T933-AF933))</f>
        <v/>
      </c>
      <c r="AI933" s="14" t="inlineStr">
        <is>
          <t>Ballistic arc out of the ejection port, 0.7 s life</t>
        </is>
      </c>
    </row>
    <row r="934">
      <c r="A934" s="60" t="inlineStr">
        <is>
          <t>- Shell casing</t>
        </is>
      </c>
      <c r="B934" s="52" t="inlineStr">
        <is>
          <t>AAG-55</t>
        </is>
      </c>
      <c r="C934" s="58" t="inlineStr">
        <is>
          <t>Cylinder</t>
        </is>
      </c>
      <c r="D934" s="52" t="inlineStr">
        <is>
          <t>AAG-00</t>
        </is>
      </c>
      <c r="E934" s="52" t="n">
        <v>1</v>
      </c>
      <c r="F934" s="54">
        <f>L934</f>
        <v/>
      </c>
      <c r="G934" s="54">
        <f>P934</f>
        <v/>
      </c>
      <c r="H934" s="54">
        <f>T934</f>
        <v/>
      </c>
      <c r="I934" s="81" t="n">
        <v>9.99999975e-05</v>
      </c>
      <c r="J934" s="81" t="n">
        <v>0</v>
      </c>
      <c r="K934" s="81" t="n">
        <v>0</v>
      </c>
      <c r="L934" s="81" t="n">
        <v>21</v>
      </c>
      <c r="M934" s="81" t="n">
        <v>0</v>
      </c>
      <c r="N934" s="81" t="n">
        <v>9.99999975e-05</v>
      </c>
      <c r="O934" s="81" t="n">
        <v>0</v>
      </c>
      <c r="P934" s="81" t="n">
        <v>-50.2999992</v>
      </c>
      <c r="Q934" s="81" t="n">
        <v>0</v>
      </c>
      <c r="R934" s="81" t="n">
        <v>0</v>
      </c>
      <c r="S934" s="81" t="n">
        <v>9.99999975e-05</v>
      </c>
      <c r="T934" s="81" t="n">
        <v>-19</v>
      </c>
      <c r="U934" s="80">
        <f>U879*'4 Transform Matrices'!Y935+V879*'4 Transform Matrices'!AC935+W879*'4 Transform Matrices'!AG935</f>
        <v/>
      </c>
      <c r="V934" s="80">
        <f>U879*'4 Transform Matrices'!Z935+V879*'4 Transform Matrices'!AD935+W879*'4 Transform Matrices'!AH935</f>
        <v/>
      </c>
      <c r="W934" s="80">
        <f>U879*'4 Transform Matrices'!AA935+V879*'4 Transform Matrices'!AE935+W879*'4 Transform Matrices'!AI935</f>
        <v/>
      </c>
      <c r="X934" s="80">
        <f>U879*'4 Transform Matrices'!AB935+V879*'4 Transform Matrices'!AF935+W879*'4 Transform Matrices'!AJ935+X879</f>
        <v/>
      </c>
      <c r="Y934" s="80">
        <f>Y879*'4 Transform Matrices'!Y935+Z879*'4 Transform Matrices'!AC935+AA879*'4 Transform Matrices'!AG935</f>
        <v/>
      </c>
      <c r="Z934" s="80">
        <f>Y879*'4 Transform Matrices'!Z935+Z879*'4 Transform Matrices'!AD935+AA879*'4 Transform Matrices'!AH935</f>
        <v/>
      </c>
      <c r="AA934" s="80">
        <f>Y879*'4 Transform Matrices'!AA935+Z879*'4 Transform Matrices'!AE935+AA879*'4 Transform Matrices'!AI935</f>
        <v/>
      </c>
      <c r="AB934" s="80">
        <f>Y879*'4 Transform Matrices'!AB935+Z879*'4 Transform Matrices'!AF935+AA879*'4 Transform Matrices'!AJ935+AB879</f>
        <v/>
      </c>
      <c r="AC934" s="80">
        <f>AC879*'4 Transform Matrices'!Y935+AD879*'4 Transform Matrices'!AC935+AE879*'4 Transform Matrices'!AG935</f>
        <v/>
      </c>
      <c r="AD934" s="80">
        <f>AC879*'4 Transform Matrices'!Z935+AD879*'4 Transform Matrices'!AD935+AE879*'4 Transform Matrices'!AH935</f>
        <v/>
      </c>
      <c r="AE934" s="80">
        <f>AC879*'4 Transform Matrices'!AA935+AD879*'4 Transform Matrices'!AE935+AE879*'4 Transform Matrices'!AI935</f>
        <v/>
      </c>
      <c r="AF934" s="80">
        <f>AC879*'4 Transform Matrices'!AB935+AD879*'4 Transform Matrices'!AF935+AE879*'4 Transform Matrices'!AJ935+AF879</f>
        <v/>
      </c>
      <c r="AG934" s="82">
        <f>MAX(ABS(I934-U934),ABS(J934-V934),ABS(K934-W934),ABS(L934-X934),ABS(M934-Y934),ABS(N934-Z934),ABS(O934-AA934),ABS(P934-AB934),ABS(Q934-AC934),ABS(R934-AD934),ABS(S934-AE934),ABS(T934-AF934))</f>
        <v/>
      </c>
      <c r="AI934" s="14" t="inlineStr">
        <is>
          <t>Ballistic arc out of the ejection port, 0.7 s life</t>
        </is>
      </c>
    </row>
    <row r="935">
      <c r="A935" s="60" t="inlineStr">
        <is>
          <t>- Shell casing</t>
        </is>
      </c>
      <c r="B935" s="52" t="inlineStr">
        <is>
          <t>AAG-56</t>
        </is>
      </c>
      <c r="C935" s="58" t="inlineStr">
        <is>
          <t>Cylinder</t>
        </is>
      </c>
      <c r="D935" s="52" t="inlineStr">
        <is>
          <t>AAG-00</t>
        </is>
      </c>
      <c r="E935" s="52" t="n">
        <v>1</v>
      </c>
      <c r="F935" s="54">
        <f>L935</f>
        <v/>
      </c>
      <c r="G935" s="54">
        <f>P935</f>
        <v/>
      </c>
      <c r="H935" s="54">
        <f>T935</f>
        <v/>
      </c>
      <c r="I935" s="81" t="n">
        <v>9.99999975e-05</v>
      </c>
      <c r="J935" s="81" t="n">
        <v>0</v>
      </c>
      <c r="K935" s="81" t="n">
        <v>0</v>
      </c>
      <c r="L935" s="81" t="n">
        <v>21</v>
      </c>
      <c r="M935" s="81" t="n">
        <v>0</v>
      </c>
      <c r="N935" s="81" t="n">
        <v>9.99999975e-05</v>
      </c>
      <c r="O935" s="81" t="n">
        <v>0</v>
      </c>
      <c r="P935" s="81" t="n">
        <v>-50.2999992</v>
      </c>
      <c r="Q935" s="81" t="n">
        <v>0</v>
      </c>
      <c r="R935" s="81" t="n">
        <v>0</v>
      </c>
      <c r="S935" s="81" t="n">
        <v>9.99999975e-05</v>
      </c>
      <c r="T935" s="81" t="n">
        <v>-19</v>
      </c>
      <c r="U935" s="80">
        <f>U879*'4 Transform Matrices'!Y936+V879*'4 Transform Matrices'!AC936+W879*'4 Transform Matrices'!AG936</f>
        <v/>
      </c>
      <c r="V935" s="80">
        <f>U879*'4 Transform Matrices'!Z936+V879*'4 Transform Matrices'!AD936+W879*'4 Transform Matrices'!AH936</f>
        <v/>
      </c>
      <c r="W935" s="80">
        <f>U879*'4 Transform Matrices'!AA936+V879*'4 Transform Matrices'!AE936+W879*'4 Transform Matrices'!AI936</f>
        <v/>
      </c>
      <c r="X935" s="80">
        <f>U879*'4 Transform Matrices'!AB936+V879*'4 Transform Matrices'!AF936+W879*'4 Transform Matrices'!AJ936+X879</f>
        <v/>
      </c>
      <c r="Y935" s="80">
        <f>Y879*'4 Transform Matrices'!Y936+Z879*'4 Transform Matrices'!AC936+AA879*'4 Transform Matrices'!AG936</f>
        <v/>
      </c>
      <c r="Z935" s="80">
        <f>Y879*'4 Transform Matrices'!Z936+Z879*'4 Transform Matrices'!AD936+AA879*'4 Transform Matrices'!AH936</f>
        <v/>
      </c>
      <c r="AA935" s="80">
        <f>Y879*'4 Transform Matrices'!AA936+Z879*'4 Transform Matrices'!AE936+AA879*'4 Transform Matrices'!AI936</f>
        <v/>
      </c>
      <c r="AB935" s="80">
        <f>Y879*'4 Transform Matrices'!AB936+Z879*'4 Transform Matrices'!AF936+AA879*'4 Transform Matrices'!AJ936+AB879</f>
        <v/>
      </c>
      <c r="AC935" s="80">
        <f>AC879*'4 Transform Matrices'!Y936+AD879*'4 Transform Matrices'!AC936+AE879*'4 Transform Matrices'!AG936</f>
        <v/>
      </c>
      <c r="AD935" s="80">
        <f>AC879*'4 Transform Matrices'!Z936+AD879*'4 Transform Matrices'!AD936+AE879*'4 Transform Matrices'!AH936</f>
        <v/>
      </c>
      <c r="AE935" s="80">
        <f>AC879*'4 Transform Matrices'!AA936+AD879*'4 Transform Matrices'!AE936+AE879*'4 Transform Matrices'!AI936</f>
        <v/>
      </c>
      <c r="AF935" s="80">
        <f>AC879*'4 Transform Matrices'!AB936+AD879*'4 Transform Matrices'!AF936+AE879*'4 Transform Matrices'!AJ936+AF879</f>
        <v/>
      </c>
      <c r="AG935" s="82">
        <f>MAX(ABS(I935-U935),ABS(J935-V935),ABS(K935-W935),ABS(L935-X935),ABS(M935-Y935),ABS(N935-Z935),ABS(O935-AA935),ABS(P935-AB935),ABS(Q935-AC935),ABS(R935-AD935),ABS(S935-AE935),ABS(T935-AF935))</f>
        <v/>
      </c>
      <c r="AI935" s="14" t="inlineStr">
        <is>
          <t>Ballistic arc out of the ejection port, 0.7 s life</t>
        </is>
      </c>
    </row>
    <row r="936">
      <c r="A936" s="60" t="inlineStr">
        <is>
          <t>- Shell casing</t>
        </is>
      </c>
      <c r="B936" s="52" t="inlineStr">
        <is>
          <t>AAG-57</t>
        </is>
      </c>
      <c r="C936" s="58" t="inlineStr">
        <is>
          <t>Cylinder</t>
        </is>
      </c>
      <c r="D936" s="52" t="inlineStr">
        <is>
          <t>AAG-00</t>
        </is>
      </c>
      <c r="E936" s="52" t="n">
        <v>1</v>
      </c>
      <c r="F936" s="54">
        <f>L936</f>
        <v/>
      </c>
      <c r="G936" s="54">
        <f>P936</f>
        <v/>
      </c>
      <c r="H936" s="54">
        <f>T936</f>
        <v/>
      </c>
      <c r="I936" s="81" t="n">
        <v>9.99999975e-05</v>
      </c>
      <c r="J936" s="81" t="n">
        <v>0</v>
      </c>
      <c r="K936" s="81" t="n">
        <v>0</v>
      </c>
      <c r="L936" s="81" t="n">
        <v>21</v>
      </c>
      <c r="M936" s="81" t="n">
        <v>0</v>
      </c>
      <c r="N936" s="81" t="n">
        <v>9.99999975e-05</v>
      </c>
      <c r="O936" s="81" t="n">
        <v>0</v>
      </c>
      <c r="P936" s="81" t="n">
        <v>-50.2999992</v>
      </c>
      <c r="Q936" s="81" t="n">
        <v>0</v>
      </c>
      <c r="R936" s="81" t="n">
        <v>0</v>
      </c>
      <c r="S936" s="81" t="n">
        <v>9.99999975e-05</v>
      </c>
      <c r="T936" s="81" t="n">
        <v>-19</v>
      </c>
      <c r="U936" s="80">
        <f>U879*'4 Transform Matrices'!Y937+V879*'4 Transform Matrices'!AC937+W879*'4 Transform Matrices'!AG937</f>
        <v/>
      </c>
      <c r="V936" s="80">
        <f>U879*'4 Transform Matrices'!Z937+V879*'4 Transform Matrices'!AD937+W879*'4 Transform Matrices'!AH937</f>
        <v/>
      </c>
      <c r="W936" s="80">
        <f>U879*'4 Transform Matrices'!AA937+V879*'4 Transform Matrices'!AE937+W879*'4 Transform Matrices'!AI937</f>
        <v/>
      </c>
      <c r="X936" s="80">
        <f>U879*'4 Transform Matrices'!AB937+V879*'4 Transform Matrices'!AF937+W879*'4 Transform Matrices'!AJ937+X879</f>
        <v/>
      </c>
      <c r="Y936" s="80">
        <f>Y879*'4 Transform Matrices'!Y937+Z879*'4 Transform Matrices'!AC937+AA879*'4 Transform Matrices'!AG937</f>
        <v/>
      </c>
      <c r="Z936" s="80">
        <f>Y879*'4 Transform Matrices'!Z937+Z879*'4 Transform Matrices'!AD937+AA879*'4 Transform Matrices'!AH937</f>
        <v/>
      </c>
      <c r="AA936" s="80">
        <f>Y879*'4 Transform Matrices'!AA937+Z879*'4 Transform Matrices'!AE937+AA879*'4 Transform Matrices'!AI937</f>
        <v/>
      </c>
      <c r="AB936" s="80">
        <f>Y879*'4 Transform Matrices'!AB937+Z879*'4 Transform Matrices'!AF937+AA879*'4 Transform Matrices'!AJ937+AB879</f>
        <v/>
      </c>
      <c r="AC936" s="80">
        <f>AC879*'4 Transform Matrices'!Y937+AD879*'4 Transform Matrices'!AC937+AE879*'4 Transform Matrices'!AG937</f>
        <v/>
      </c>
      <c r="AD936" s="80">
        <f>AC879*'4 Transform Matrices'!Z937+AD879*'4 Transform Matrices'!AD937+AE879*'4 Transform Matrices'!AH937</f>
        <v/>
      </c>
      <c r="AE936" s="80">
        <f>AC879*'4 Transform Matrices'!AA937+AD879*'4 Transform Matrices'!AE937+AE879*'4 Transform Matrices'!AI937</f>
        <v/>
      </c>
      <c r="AF936" s="80">
        <f>AC879*'4 Transform Matrices'!AB937+AD879*'4 Transform Matrices'!AF937+AE879*'4 Transform Matrices'!AJ937+AF879</f>
        <v/>
      </c>
      <c r="AG936" s="82">
        <f>MAX(ABS(I936-U936),ABS(J936-V936),ABS(K936-W936),ABS(L936-X936),ABS(M936-Y936),ABS(N936-Z936),ABS(O936-AA936),ABS(P936-AB936),ABS(Q936-AC936),ABS(R936-AD936),ABS(S936-AE936),ABS(T936-AF936))</f>
        <v/>
      </c>
      <c r="AI936" s="14" t="inlineStr">
        <is>
          <t>Ballistic arc out of the ejection port, 0.7 s life</t>
        </is>
      </c>
    </row>
    <row r="937">
      <c r="A937" s="60" t="inlineStr">
        <is>
          <t>- Shell casing</t>
        </is>
      </c>
      <c r="B937" s="52" t="inlineStr">
        <is>
          <t>AAG-58</t>
        </is>
      </c>
      <c r="C937" s="58" t="inlineStr">
        <is>
          <t>Cylinder</t>
        </is>
      </c>
      <c r="D937" s="52" t="inlineStr">
        <is>
          <t>AAG-00</t>
        </is>
      </c>
      <c r="E937" s="52" t="n">
        <v>1</v>
      </c>
      <c r="F937" s="54">
        <f>L937</f>
        <v/>
      </c>
      <c r="G937" s="54">
        <f>P937</f>
        <v/>
      </c>
      <c r="H937" s="54">
        <f>T937</f>
        <v/>
      </c>
      <c r="I937" s="81" t="n">
        <v>9.99999975e-05</v>
      </c>
      <c r="J937" s="81" t="n">
        <v>0</v>
      </c>
      <c r="K937" s="81" t="n">
        <v>0</v>
      </c>
      <c r="L937" s="81" t="n">
        <v>21</v>
      </c>
      <c r="M937" s="81" t="n">
        <v>0</v>
      </c>
      <c r="N937" s="81" t="n">
        <v>9.99999975e-05</v>
      </c>
      <c r="O937" s="81" t="n">
        <v>0</v>
      </c>
      <c r="P937" s="81" t="n">
        <v>-50.2999992</v>
      </c>
      <c r="Q937" s="81" t="n">
        <v>0</v>
      </c>
      <c r="R937" s="81" t="n">
        <v>0</v>
      </c>
      <c r="S937" s="81" t="n">
        <v>9.99999975e-05</v>
      </c>
      <c r="T937" s="81" t="n">
        <v>-19</v>
      </c>
      <c r="U937" s="80">
        <f>U879*'4 Transform Matrices'!Y938+V879*'4 Transform Matrices'!AC938+W879*'4 Transform Matrices'!AG938</f>
        <v/>
      </c>
      <c r="V937" s="80">
        <f>U879*'4 Transform Matrices'!Z938+V879*'4 Transform Matrices'!AD938+W879*'4 Transform Matrices'!AH938</f>
        <v/>
      </c>
      <c r="W937" s="80">
        <f>U879*'4 Transform Matrices'!AA938+V879*'4 Transform Matrices'!AE938+W879*'4 Transform Matrices'!AI938</f>
        <v/>
      </c>
      <c r="X937" s="80">
        <f>U879*'4 Transform Matrices'!AB938+V879*'4 Transform Matrices'!AF938+W879*'4 Transform Matrices'!AJ938+X879</f>
        <v/>
      </c>
      <c r="Y937" s="80">
        <f>Y879*'4 Transform Matrices'!Y938+Z879*'4 Transform Matrices'!AC938+AA879*'4 Transform Matrices'!AG938</f>
        <v/>
      </c>
      <c r="Z937" s="80">
        <f>Y879*'4 Transform Matrices'!Z938+Z879*'4 Transform Matrices'!AD938+AA879*'4 Transform Matrices'!AH938</f>
        <v/>
      </c>
      <c r="AA937" s="80">
        <f>Y879*'4 Transform Matrices'!AA938+Z879*'4 Transform Matrices'!AE938+AA879*'4 Transform Matrices'!AI938</f>
        <v/>
      </c>
      <c r="AB937" s="80">
        <f>Y879*'4 Transform Matrices'!AB938+Z879*'4 Transform Matrices'!AF938+AA879*'4 Transform Matrices'!AJ938+AB879</f>
        <v/>
      </c>
      <c r="AC937" s="80">
        <f>AC879*'4 Transform Matrices'!Y938+AD879*'4 Transform Matrices'!AC938+AE879*'4 Transform Matrices'!AG938</f>
        <v/>
      </c>
      <c r="AD937" s="80">
        <f>AC879*'4 Transform Matrices'!Z938+AD879*'4 Transform Matrices'!AD938+AE879*'4 Transform Matrices'!AH938</f>
        <v/>
      </c>
      <c r="AE937" s="80">
        <f>AC879*'4 Transform Matrices'!AA938+AD879*'4 Transform Matrices'!AE938+AE879*'4 Transform Matrices'!AI938</f>
        <v/>
      </c>
      <c r="AF937" s="80">
        <f>AC879*'4 Transform Matrices'!AB938+AD879*'4 Transform Matrices'!AF938+AE879*'4 Transform Matrices'!AJ938+AF879</f>
        <v/>
      </c>
      <c r="AG937" s="82">
        <f>MAX(ABS(I937-U937),ABS(J937-V937),ABS(K937-W937),ABS(L937-X937),ABS(M937-Y937),ABS(N937-Z937),ABS(O937-AA937),ABS(P937-AB937),ABS(Q937-AC937),ABS(R937-AD937),ABS(S937-AE937),ABS(T937-AF937))</f>
        <v/>
      </c>
      <c r="AI937" s="14" t="inlineStr">
        <is>
          <t>Ballistic arc out of the ejection port, 0.7 s life</t>
        </is>
      </c>
    </row>
    <row r="938">
      <c r="A938" s="60" t="inlineStr">
        <is>
          <t>- Shell casing</t>
        </is>
      </c>
      <c r="B938" s="52" t="inlineStr">
        <is>
          <t>AAG-59</t>
        </is>
      </c>
      <c r="C938" s="58" t="inlineStr">
        <is>
          <t>Cylinder</t>
        </is>
      </c>
      <c r="D938" s="52" t="inlineStr">
        <is>
          <t>AAG-00</t>
        </is>
      </c>
      <c r="E938" s="52" t="n">
        <v>1</v>
      </c>
      <c r="F938" s="54">
        <f>L938</f>
        <v/>
      </c>
      <c r="G938" s="54">
        <f>P938</f>
        <v/>
      </c>
      <c r="H938" s="54">
        <f>T938</f>
        <v/>
      </c>
      <c r="I938" s="81" t="n">
        <v>9.99999975e-05</v>
      </c>
      <c r="J938" s="81" t="n">
        <v>0</v>
      </c>
      <c r="K938" s="81" t="n">
        <v>0</v>
      </c>
      <c r="L938" s="81" t="n">
        <v>21</v>
      </c>
      <c r="M938" s="81" t="n">
        <v>0</v>
      </c>
      <c r="N938" s="81" t="n">
        <v>9.99999975e-05</v>
      </c>
      <c r="O938" s="81" t="n">
        <v>0</v>
      </c>
      <c r="P938" s="81" t="n">
        <v>-50.2999992</v>
      </c>
      <c r="Q938" s="81" t="n">
        <v>0</v>
      </c>
      <c r="R938" s="81" t="n">
        <v>0</v>
      </c>
      <c r="S938" s="81" t="n">
        <v>9.99999975e-05</v>
      </c>
      <c r="T938" s="81" t="n">
        <v>-19</v>
      </c>
      <c r="U938" s="80">
        <f>U879*'4 Transform Matrices'!Y939+V879*'4 Transform Matrices'!AC939+W879*'4 Transform Matrices'!AG939</f>
        <v/>
      </c>
      <c r="V938" s="80">
        <f>U879*'4 Transform Matrices'!Z939+V879*'4 Transform Matrices'!AD939+W879*'4 Transform Matrices'!AH939</f>
        <v/>
      </c>
      <c r="W938" s="80">
        <f>U879*'4 Transform Matrices'!AA939+V879*'4 Transform Matrices'!AE939+W879*'4 Transform Matrices'!AI939</f>
        <v/>
      </c>
      <c r="X938" s="80">
        <f>U879*'4 Transform Matrices'!AB939+V879*'4 Transform Matrices'!AF939+W879*'4 Transform Matrices'!AJ939+X879</f>
        <v/>
      </c>
      <c r="Y938" s="80">
        <f>Y879*'4 Transform Matrices'!Y939+Z879*'4 Transform Matrices'!AC939+AA879*'4 Transform Matrices'!AG939</f>
        <v/>
      </c>
      <c r="Z938" s="80">
        <f>Y879*'4 Transform Matrices'!Z939+Z879*'4 Transform Matrices'!AD939+AA879*'4 Transform Matrices'!AH939</f>
        <v/>
      </c>
      <c r="AA938" s="80">
        <f>Y879*'4 Transform Matrices'!AA939+Z879*'4 Transform Matrices'!AE939+AA879*'4 Transform Matrices'!AI939</f>
        <v/>
      </c>
      <c r="AB938" s="80">
        <f>Y879*'4 Transform Matrices'!AB939+Z879*'4 Transform Matrices'!AF939+AA879*'4 Transform Matrices'!AJ939+AB879</f>
        <v/>
      </c>
      <c r="AC938" s="80">
        <f>AC879*'4 Transform Matrices'!Y939+AD879*'4 Transform Matrices'!AC939+AE879*'4 Transform Matrices'!AG939</f>
        <v/>
      </c>
      <c r="AD938" s="80">
        <f>AC879*'4 Transform Matrices'!Z939+AD879*'4 Transform Matrices'!AD939+AE879*'4 Transform Matrices'!AH939</f>
        <v/>
      </c>
      <c r="AE938" s="80">
        <f>AC879*'4 Transform Matrices'!AA939+AD879*'4 Transform Matrices'!AE939+AE879*'4 Transform Matrices'!AI939</f>
        <v/>
      </c>
      <c r="AF938" s="80">
        <f>AC879*'4 Transform Matrices'!AB939+AD879*'4 Transform Matrices'!AF939+AE879*'4 Transform Matrices'!AJ939+AF879</f>
        <v/>
      </c>
      <c r="AG938" s="82">
        <f>MAX(ABS(I938-U938),ABS(J938-V938),ABS(K938-W938),ABS(L938-X938),ABS(M938-Y938),ABS(N938-Z938),ABS(O938-AA938),ABS(P938-AB938),ABS(Q938-AC938),ABS(R938-AD938),ABS(S938-AE938),ABS(T938-AF938))</f>
        <v/>
      </c>
      <c r="AI938" s="14" t="inlineStr">
        <is>
          <t>Ballistic arc out of the ejection port, 0.7 s life</t>
        </is>
      </c>
    </row>
    <row r="939">
      <c r="A939" s="60" t="inlineStr">
        <is>
          <t>- Shell casing</t>
        </is>
      </c>
      <c r="B939" s="52" t="inlineStr">
        <is>
          <t>AAG-60</t>
        </is>
      </c>
      <c r="C939" s="58" t="inlineStr">
        <is>
          <t>Cylinder</t>
        </is>
      </c>
      <c r="D939" s="52" t="inlineStr">
        <is>
          <t>AAG-00</t>
        </is>
      </c>
      <c r="E939" s="52" t="n">
        <v>1</v>
      </c>
      <c r="F939" s="54">
        <f>L939</f>
        <v/>
      </c>
      <c r="G939" s="54">
        <f>P939</f>
        <v/>
      </c>
      <c r="H939" s="54">
        <f>T939</f>
        <v/>
      </c>
      <c r="I939" s="81" t="n">
        <v>9.99999975e-05</v>
      </c>
      <c r="J939" s="81" t="n">
        <v>0</v>
      </c>
      <c r="K939" s="81" t="n">
        <v>0</v>
      </c>
      <c r="L939" s="81" t="n">
        <v>21</v>
      </c>
      <c r="M939" s="81" t="n">
        <v>0</v>
      </c>
      <c r="N939" s="81" t="n">
        <v>9.99999975e-05</v>
      </c>
      <c r="O939" s="81" t="n">
        <v>0</v>
      </c>
      <c r="P939" s="81" t="n">
        <v>-50.2999992</v>
      </c>
      <c r="Q939" s="81" t="n">
        <v>0</v>
      </c>
      <c r="R939" s="81" t="n">
        <v>0</v>
      </c>
      <c r="S939" s="81" t="n">
        <v>9.99999975e-05</v>
      </c>
      <c r="T939" s="81" t="n">
        <v>-19</v>
      </c>
      <c r="U939" s="80">
        <f>U879*'4 Transform Matrices'!Y940+V879*'4 Transform Matrices'!AC940+W879*'4 Transform Matrices'!AG940</f>
        <v/>
      </c>
      <c r="V939" s="80">
        <f>U879*'4 Transform Matrices'!Z940+V879*'4 Transform Matrices'!AD940+W879*'4 Transform Matrices'!AH940</f>
        <v/>
      </c>
      <c r="W939" s="80">
        <f>U879*'4 Transform Matrices'!AA940+V879*'4 Transform Matrices'!AE940+W879*'4 Transform Matrices'!AI940</f>
        <v/>
      </c>
      <c r="X939" s="80">
        <f>U879*'4 Transform Matrices'!AB940+V879*'4 Transform Matrices'!AF940+W879*'4 Transform Matrices'!AJ940+X879</f>
        <v/>
      </c>
      <c r="Y939" s="80">
        <f>Y879*'4 Transform Matrices'!Y940+Z879*'4 Transform Matrices'!AC940+AA879*'4 Transform Matrices'!AG940</f>
        <v/>
      </c>
      <c r="Z939" s="80">
        <f>Y879*'4 Transform Matrices'!Z940+Z879*'4 Transform Matrices'!AD940+AA879*'4 Transform Matrices'!AH940</f>
        <v/>
      </c>
      <c r="AA939" s="80">
        <f>Y879*'4 Transform Matrices'!AA940+Z879*'4 Transform Matrices'!AE940+AA879*'4 Transform Matrices'!AI940</f>
        <v/>
      </c>
      <c r="AB939" s="80">
        <f>Y879*'4 Transform Matrices'!AB940+Z879*'4 Transform Matrices'!AF940+AA879*'4 Transform Matrices'!AJ940+AB879</f>
        <v/>
      </c>
      <c r="AC939" s="80">
        <f>AC879*'4 Transform Matrices'!Y940+AD879*'4 Transform Matrices'!AC940+AE879*'4 Transform Matrices'!AG940</f>
        <v/>
      </c>
      <c r="AD939" s="80">
        <f>AC879*'4 Transform Matrices'!Z940+AD879*'4 Transform Matrices'!AD940+AE879*'4 Transform Matrices'!AH940</f>
        <v/>
      </c>
      <c r="AE939" s="80">
        <f>AC879*'4 Transform Matrices'!AA940+AD879*'4 Transform Matrices'!AE940+AE879*'4 Transform Matrices'!AI940</f>
        <v/>
      </c>
      <c r="AF939" s="80">
        <f>AC879*'4 Transform Matrices'!AB940+AD879*'4 Transform Matrices'!AF940+AE879*'4 Transform Matrices'!AJ940+AF879</f>
        <v/>
      </c>
      <c r="AG939" s="82">
        <f>MAX(ABS(I939-U939),ABS(J939-V939),ABS(K939-W939),ABS(L939-X939),ABS(M939-Y939),ABS(N939-Z939),ABS(O939-AA939),ABS(P939-AB939),ABS(Q939-AC939),ABS(R939-AD939),ABS(S939-AE939),ABS(T939-AF939))</f>
        <v/>
      </c>
      <c r="AI939" s="14" t="inlineStr">
        <is>
          <t>Ballistic arc out of the ejection port, 0.7 s life</t>
        </is>
      </c>
    </row>
    <row r="940">
      <c r="A940" s="60" t="inlineStr">
        <is>
          <t>- Shell casing</t>
        </is>
      </c>
      <c r="B940" s="52" t="inlineStr">
        <is>
          <t>AAG-61</t>
        </is>
      </c>
      <c r="C940" s="58" t="inlineStr">
        <is>
          <t>Cylinder</t>
        </is>
      </c>
      <c r="D940" s="52" t="inlineStr">
        <is>
          <t>AAG-00</t>
        </is>
      </c>
      <c r="E940" s="52" t="n">
        <v>1</v>
      </c>
      <c r="F940" s="54">
        <f>L940</f>
        <v/>
      </c>
      <c r="G940" s="54">
        <f>P940</f>
        <v/>
      </c>
      <c r="H940" s="54">
        <f>T940</f>
        <v/>
      </c>
      <c r="I940" s="81" t="n">
        <v>9.99999975e-05</v>
      </c>
      <c r="J940" s="81" t="n">
        <v>0</v>
      </c>
      <c r="K940" s="81" t="n">
        <v>0</v>
      </c>
      <c r="L940" s="81" t="n">
        <v>21</v>
      </c>
      <c r="M940" s="81" t="n">
        <v>0</v>
      </c>
      <c r="N940" s="81" t="n">
        <v>9.99999975e-05</v>
      </c>
      <c r="O940" s="81" t="n">
        <v>0</v>
      </c>
      <c r="P940" s="81" t="n">
        <v>-50.2999992</v>
      </c>
      <c r="Q940" s="81" t="n">
        <v>0</v>
      </c>
      <c r="R940" s="81" t="n">
        <v>0</v>
      </c>
      <c r="S940" s="81" t="n">
        <v>9.99999975e-05</v>
      </c>
      <c r="T940" s="81" t="n">
        <v>-19</v>
      </c>
      <c r="U940" s="80">
        <f>U879*'4 Transform Matrices'!Y941+V879*'4 Transform Matrices'!AC941+W879*'4 Transform Matrices'!AG941</f>
        <v/>
      </c>
      <c r="V940" s="80">
        <f>U879*'4 Transform Matrices'!Z941+V879*'4 Transform Matrices'!AD941+W879*'4 Transform Matrices'!AH941</f>
        <v/>
      </c>
      <c r="W940" s="80">
        <f>U879*'4 Transform Matrices'!AA941+V879*'4 Transform Matrices'!AE941+W879*'4 Transform Matrices'!AI941</f>
        <v/>
      </c>
      <c r="X940" s="80">
        <f>U879*'4 Transform Matrices'!AB941+V879*'4 Transform Matrices'!AF941+W879*'4 Transform Matrices'!AJ941+X879</f>
        <v/>
      </c>
      <c r="Y940" s="80">
        <f>Y879*'4 Transform Matrices'!Y941+Z879*'4 Transform Matrices'!AC941+AA879*'4 Transform Matrices'!AG941</f>
        <v/>
      </c>
      <c r="Z940" s="80">
        <f>Y879*'4 Transform Matrices'!Z941+Z879*'4 Transform Matrices'!AD941+AA879*'4 Transform Matrices'!AH941</f>
        <v/>
      </c>
      <c r="AA940" s="80">
        <f>Y879*'4 Transform Matrices'!AA941+Z879*'4 Transform Matrices'!AE941+AA879*'4 Transform Matrices'!AI941</f>
        <v/>
      </c>
      <c r="AB940" s="80">
        <f>Y879*'4 Transform Matrices'!AB941+Z879*'4 Transform Matrices'!AF941+AA879*'4 Transform Matrices'!AJ941+AB879</f>
        <v/>
      </c>
      <c r="AC940" s="80">
        <f>AC879*'4 Transform Matrices'!Y941+AD879*'4 Transform Matrices'!AC941+AE879*'4 Transform Matrices'!AG941</f>
        <v/>
      </c>
      <c r="AD940" s="80">
        <f>AC879*'4 Transform Matrices'!Z941+AD879*'4 Transform Matrices'!AD941+AE879*'4 Transform Matrices'!AH941</f>
        <v/>
      </c>
      <c r="AE940" s="80">
        <f>AC879*'4 Transform Matrices'!AA941+AD879*'4 Transform Matrices'!AE941+AE879*'4 Transform Matrices'!AI941</f>
        <v/>
      </c>
      <c r="AF940" s="80">
        <f>AC879*'4 Transform Matrices'!AB941+AD879*'4 Transform Matrices'!AF941+AE879*'4 Transform Matrices'!AJ941+AF879</f>
        <v/>
      </c>
      <c r="AG940" s="82">
        <f>MAX(ABS(I940-U940),ABS(J940-V940),ABS(K940-W940),ABS(L940-X940),ABS(M940-Y940),ABS(N940-Z940),ABS(O940-AA940),ABS(P940-AB940),ABS(Q940-AC940),ABS(R940-AD940),ABS(S940-AE940),ABS(T940-AF940))</f>
        <v/>
      </c>
      <c r="AI940" s="14" t="inlineStr">
        <is>
          <t>Ballistic arc out of the ejection port, 0.7 s life</t>
        </is>
      </c>
    </row>
    <row r="941">
      <c r="A941" s="89" t="inlineStr">
        <is>
          <t>Air-defence radar</t>
        </is>
      </c>
      <c r="B941" s="90" t="inlineStr">
        <is>
          <t>RDR-00</t>
        </is>
      </c>
      <c r="C941" s="53" t="inlineStr">
        <is>
          <t>Group</t>
        </is>
      </c>
      <c r="D941" s="90" t="inlineStr">
        <is>
          <t>World</t>
        </is>
      </c>
      <c r="E941" s="90" t="n">
        <v>0</v>
      </c>
      <c r="F941" s="54">
        <f>L941</f>
        <v/>
      </c>
      <c r="G941" s="54">
        <f>P941</f>
        <v/>
      </c>
      <c r="H941" s="54">
        <f>T941</f>
        <v/>
      </c>
      <c r="I941" s="81" t="n">
        <v>1</v>
      </c>
      <c r="J941" s="81" t="n">
        <v>0</v>
      </c>
      <c r="K941" s="81" t="n">
        <v>0</v>
      </c>
      <c r="L941" s="81" t="n">
        <v>29</v>
      </c>
      <c r="M941" s="81" t="n">
        <v>0</v>
      </c>
      <c r="N941" s="81" t="n">
        <v>1</v>
      </c>
      <c r="O941" s="81" t="n">
        <v>0</v>
      </c>
      <c r="P941" s="81" t="n">
        <v>-0.300000012</v>
      </c>
      <c r="Q941" s="81" t="n">
        <v>0</v>
      </c>
      <c r="R941" s="81" t="n">
        <v>0</v>
      </c>
      <c r="S941" s="81" t="n">
        <v>1</v>
      </c>
      <c r="T941" s="81" t="n">
        <v>-3</v>
      </c>
      <c r="U941" s="80">
        <f>'4 Transform Matrices'!Y942</f>
        <v/>
      </c>
      <c r="V941" s="80">
        <f>'4 Transform Matrices'!Z942</f>
        <v/>
      </c>
      <c r="W941" s="80">
        <f>'4 Transform Matrices'!AA942</f>
        <v/>
      </c>
      <c r="X941" s="80">
        <f>'4 Transform Matrices'!AB942</f>
        <v/>
      </c>
      <c r="Y941" s="80">
        <f>'4 Transform Matrices'!AC942</f>
        <v/>
      </c>
      <c r="Z941" s="80">
        <f>'4 Transform Matrices'!AD942</f>
        <v/>
      </c>
      <c r="AA941" s="80">
        <f>'4 Transform Matrices'!AE942</f>
        <v/>
      </c>
      <c r="AB941" s="80">
        <f>'4 Transform Matrices'!AF942</f>
        <v/>
      </c>
      <c r="AC941" s="80">
        <f>'4 Transform Matrices'!AG942</f>
        <v/>
      </c>
      <c r="AD941" s="80">
        <f>'4 Transform Matrices'!AH942</f>
        <v/>
      </c>
      <c r="AE941" s="80">
        <f>'4 Transform Matrices'!AI942</f>
        <v/>
      </c>
      <c r="AF941" s="80">
        <f>'4 Transform Matrices'!AJ942</f>
        <v/>
      </c>
      <c r="AG941" s="82">
        <f>MAX(ABS(I941-U941),ABS(J941-V941),ABS(K941-W941),ABS(L941-X941),ABS(M941-Y941),ABS(N941-Z941),ABS(O941-AA941),ABS(P941-AB941),ABS(Q941-AC941),ABS(R941-AD941),ABS(S941-AE941),ABS(T941-AF941))</f>
        <v/>
      </c>
      <c r="AI941" s="14" t="inlineStr"/>
    </row>
    <row r="942">
      <c r="A942" s="60" t="inlineStr">
        <is>
          <t>- Concrete plinth</t>
        </is>
      </c>
      <c r="B942" s="52" t="inlineStr">
        <is>
          <t>RDR-01</t>
        </is>
      </c>
      <c r="C942" s="63" t="inlineStr">
        <is>
          <t>Cube</t>
        </is>
      </c>
      <c r="D942" s="52" t="inlineStr">
        <is>
          <t>RDR-00</t>
        </is>
      </c>
      <c r="E942" s="52" t="n">
        <v>1</v>
      </c>
      <c r="F942" s="54">
        <f>L942</f>
        <v/>
      </c>
      <c r="G942" s="54">
        <f>P942</f>
        <v/>
      </c>
      <c r="H942" s="54">
        <f>T942</f>
        <v/>
      </c>
      <c r="I942" s="81" t="n">
        <v>4.5999999</v>
      </c>
      <c r="J942" s="81" t="n">
        <v>0</v>
      </c>
      <c r="K942" s="81" t="n">
        <v>0</v>
      </c>
      <c r="L942" s="81" t="n">
        <v>29</v>
      </c>
      <c r="M942" s="81" t="n">
        <v>0</v>
      </c>
      <c r="N942" s="81" t="n">
        <v>0.600000024</v>
      </c>
      <c r="O942" s="81" t="n">
        <v>0</v>
      </c>
      <c r="P942" s="81" t="n">
        <v>0</v>
      </c>
      <c r="Q942" s="81" t="n">
        <v>0</v>
      </c>
      <c r="R942" s="81" t="n">
        <v>0</v>
      </c>
      <c r="S942" s="81" t="n">
        <v>4.5999999</v>
      </c>
      <c r="T942" s="81" t="n">
        <v>-3</v>
      </c>
      <c r="U942" s="80">
        <f>U941*'4 Transform Matrices'!Y943+V941*'4 Transform Matrices'!AC943+W941*'4 Transform Matrices'!AG943</f>
        <v/>
      </c>
      <c r="V942" s="80">
        <f>U941*'4 Transform Matrices'!Z943+V941*'4 Transform Matrices'!AD943+W941*'4 Transform Matrices'!AH943</f>
        <v/>
      </c>
      <c r="W942" s="80">
        <f>U941*'4 Transform Matrices'!AA943+V941*'4 Transform Matrices'!AE943+W941*'4 Transform Matrices'!AI943</f>
        <v/>
      </c>
      <c r="X942" s="80">
        <f>U941*'4 Transform Matrices'!AB943+V941*'4 Transform Matrices'!AF943+W941*'4 Transform Matrices'!AJ943+X941</f>
        <v/>
      </c>
      <c r="Y942" s="80">
        <f>Y941*'4 Transform Matrices'!Y943+Z941*'4 Transform Matrices'!AC943+AA941*'4 Transform Matrices'!AG943</f>
        <v/>
      </c>
      <c r="Z942" s="80">
        <f>Y941*'4 Transform Matrices'!Z943+Z941*'4 Transform Matrices'!AD943+AA941*'4 Transform Matrices'!AH943</f>
        <v/>
      </c>
      <c r="AA942" s="80">
        <f>Y941*'4 Transform Matrices'!AA943+Z941*'4 Transform Matrices'!AE943+AA941*'4 Transform Matrices'!AI943</f>
        <v/>
      </c>
      <c r="AB942" s="80">
        <f>Y941*'4 Transform Matrices'!AB943+Z941*'4 Transform Matrices'!AF943+AA941*'4 Transform Matrices'!AJ943+AB941</f>
        <v/>
      </c>
      <c r="AC942" s="80">
        <f>AC941*'4 Transform Matrices'!Y943+AD941*'4 Transform Matrices'!AC943+AE941*'4 Transform Matrices'!AG943</f>
        <v/>
      </c>
      <c r="AD942" s="80">
        <f>AC941*'4 Transform Matrices'!Z943+AD941*'4 Transform Matrices'!AD943+AE941*'4 Transform Matrices'!AH943</f>
        <v/>
      </c>
      <c r="AE942" s="80">
        <f>AC941*'4 Transform Matrices'!AA943+AD941*'4 Transform Matrices'!AE943+AE941*'4 Transform Matrices'!AI943</f>
        <v/>
      </c>
      <c r="AF942" s="80">
        <f>AC941*'4 Transform Matrices'!AB943+AD941*'4 Transform Matrices'!AF943+AE941*'4 Transform Matrices'!AJ943+AF941</f>
        <v/>
      </c>
      <c r="AG942" s="82">
        <f>MAX(ABS(I942-U942),ABS(J942-V942),ABS(K942-W942),ABS(L942-X942),ABS(M942-Y942),ABS(N942-Z942),ABS(O942-AA942),ABS(P942-AB942),ABS(Q942-AC942),ABS(R942-AD942),ABS(S942-AE942),ABS(T942-AF942))</f>
        <v/>
      </c>
      <c r="AI942" s="14" t="inlineStr"/>
    </row>
    <row r="943">
      <c r="A943" s="60" t="inlineStr">
        <is>
          <t>- Mast leg</t>
        </is>
      </c>
      <c r="B943" s="52" t="inlineStr">
        <is>
          <t>RDR-02</t>
        </is>
      </c>
      <c r="C943" s="58" t="inlineStr">
        <is>
          <t>Cylinder</t>
        </is>
      </c>
      <c r="D943" s="52" t="inlineStr">
        <is>
          <t>RDR-00</t>
        </is>
      </c>
      <c r="E943" s="52" t="n">
        <v>1</v>
      </c>
      <c r="F943" s="54">
        <f>L943</f>
        <v/>
      </c>
      <c r="G943" s="54">
        <f>P943</f>
        <v/>
      </c>
      <c r="H943" s="54">
        <f>T943</f>
        <v/>
      </c>
      <c r="I943" s="81" t="n">
        <v>-0.098994948</v>
      </c>
      <c r="J943" s="81" t="n">
        <v>0.09826380010000001</v>
      </c>
      <c r="K943" s="81" t="n">
        <v>-0.349999964</v>
      </c>
      <c r="L943" s="81" t="n">
        <v>29.625</v>
      </c>
      <c r="M943" s="81" t="n">
        <v>0</v>
      </c>
      <c r="N943" s="81" t="n">
        <v>0.0169838648</v>
      </c>
      <c r="O943" s="81" t="n">
        <v>4.05000019</v>
      </c>
      <c r="P943" s="81" t="n">
        <v>2.32500005</v>
      </c>
      <c r="Q943" s="81" t="n">
        <v>0.098994948</v>
      </c>
      <c r="R943" s="81" t="n">
        <v>0.09826380010000001</v>
      </c>
      <c r="S943" s="81" t="n">
        <v>-0.349999964</v>
      </c>
      <c r="T943" s="81" t="n">
        <v>-2.375</v>
      </c>
      <c r="U943" s="80">
        <f>U941*'4 Transform Matrices'!Y944+V941*'4 Transform Matrices'!AC944+W941*'4 Transform Matrices'!AG944</f>
        <v/>
      </c>
      <c r="V943" s="80">
        <f>U941*'4 Transform Matrices'!Z944+V941*'4 Transform Matrices'!AD944+W941*'4 Transform Matrices'!AH944</f>
        <v/>
      </c>
      <c r="W943" s="80">
        <f>U941*'4 Transform Matrices'!AA944+V941*'4 Transform Matrices'!AE944+W941*'4 Transform Matrices'!AI944</f>
        <v/>
      </c>
      <c r="X943" s="80">
        <f>U941*'4 Transform Matrices'!AB944+V941*'4 Transform Matrices'!AF944+W941*'4 Transform Matrices'!AJ944+X941</f>
        <v/>
      </c>
      <c r="Y943" s="80">
        <f>Y941*'4 Transform Matrices'!Y944+Z941*'4 Transform Matrices'!AC944+AA941*'4 Transform Matrices'!AG944</f>
        <v/>
      </c>
      <c r="Z943" s="80">
        <f>Y941*'4 Transform Matrices'!Z944+Z941*'4 Transform Matrices'!AD944+AA941*'4 Transform Matrices'!AH944</f>
        <v/>
      </c>
      <c r="AA943" s="80">
        <f>Y941*'4 Transform Matrices'!AA944+Z941*'4 Transform Matrices'!AE944+AA941*'4 Transform Matrices'!AI944</f>
        <v/>
      </c>
      <c r="AB943" s="80">
        <f>Y941*'4 Transform Matrices'!AB944+Z941*'4 Transform Matrices'!AF944+AA941*'4 Transform Matrices'!AJ944+AB941</f>
        <v/>
      </c>
      <c r="AC943" s="80">
        <f>AC941*'4 Transform Matrices'!Y944+AD941*'4 Transform Matrices'!AC944+AE941*'4 Transform Matrices'!AG944</f>
        <v/>
      </c>
      <c r="AD943" s="80">
        <f>AC941*'4 Transform Matrices'!Z944+AD941*'4 Transform Matrices'!AD944+AE941*'4 Transform Matrices'!AH944</f>
        <v/>
      </c>
      <c r="AE943" s="80">
        <f>AC941*'4 Transform Matrices'!AA944+AD941*'4 Transform Matrices'!AE944+AE941*'4 Transform Matrices'!AI944</f>
        <v/>
      </c>
      <c r="AF943" s="80">
        <f>AC941*'4 Transform Matrices'!AB944+AD941*'4 Transform Matrices'!AF944+AE941*'4 Transform Matrices'!AJ944+AF941</f>
        <v/>
      </c>
      <c r="AG943" s="82">
        <f>MAX(ABS(I943-U943),ABS(J943-V943),ABS(K943-W943),ABS(L943-X943),ABS(M943-Y943),ABS(N943-Z943),ABS(O943-AA943),ABS(P943-AB943),ABS(Q943-AC943),ABS(R943-AD943),ABS(S943-AE943),ABS(T943-AF943))</f>
        <v/>
      </c>
      <c r="AI943" s="14" t="inlineStr"/>
    </row>
    <row r="944">
      <c r="A944" s="60" t="inlineStr">
        <is>
          <t>- Mast leg</t>
        </is>
      </c>
      <c r="B944" s="52" t="inlineStr">
        <is>
          <t>RDR-03</t>
        </is>
      </c>
      <c r="C944" s="58" t="inlineStr">
        <is>
          <t>Cylinder</t>
        </is>
      </c>
      <c r="D944" s="52" t="inlineStr">
        <is>
          <t>RDR-00</t>
        </is>
      </c>
      <c r="E944" s="52" t="n">
        <v>1</v>
      </c>
      <c r="F944" s="54">
        <f>L944</f>
        <v/>
      </c>
      <c r="G944" s="54">
        <f>P944</f>
        <v/>
      </c>
      <c r="H944" s="54">
        <f>T944</f>
        <v/>
      </c>
      <c r="I944" s="81" t="n">
        <v>0.098994948</v>
      </c>
      <c r="J944" s="81" t="n">
        <v>0.09826380010000001</v>
      </c>
      <c r="K944" s="81" t="n">
        <v>-0.349999964</v>
      </c>
      <c r="L944" s="81" t="n">
        <v>29.625</v>
      </c>
      <c r="M944" s="81" t="n">
        <v>0</v>
      </c>
      <c r="N944" s="81" t="n">
        <v>0.0169838648</v>
      </c>
      <c r="O944" s="81" t="n">
        <v>4.05000019</v>
      </c>
      <c r="P944" s="81" t="n">
        <v>2.32500005</v>
      </c>
      <c r="Q944" s="81" t="n">
        <v>0.098994948</v>
      </c>
      <c r="R944" s="81" t="n">
        <v>-0.09826380010000001</v>
      </c>
      <c r="S944" s="81" t="n">
        <v>0.349999964</v>
      </c>
      <c r="T944" s="81" t="n">
        <v>-3.625</v>
      </c>
      <c r="U944" s="80">
        <f>U941*'4 Transform Matrices'!Y945+V941*'4 Transform Matrices'!AC945+W941*'4 Transform Matrices'!AG945</f>
        <v/>
      </c>
      <c r="V944" s="80">
        <f>U941*'4 Transform Matrices'!Z945+V941*'4 Transform Matrices'!AD945+W941*'4 Transform Matrices'!AH945</f>
        <v/>
      </c>
      <c r="W944" s="80">
        <f>U941*'4 Transform Matrices'!AA945+V941*'4 Transform Matrices'!AE945+W941*'4 Transform Matrices'!AI945</f>
        <v/>
      </c>
      <c r="X944" s="80">
        <f>U941*'4 Transform Matrices'!AB945+V941*'4 Transform Matrices'!AF945+W941*'4 Transform Matrices'!AJ945+X941</f>
        <v/>
      </c>
      <c r="Y944" s="80">
        <f>Y941*'4 Transform Matrices'!Y945+Z941*'4 Transform Matrices'!AC945+AA941*'4 Transform Matrices'!AG945</f>
        <v/>
      </c>
      <c r="Z944" s="80">
        <f>Y941*'4 Transform Matrices'!Z945+Z941*'4 Transform Matrices'!AD945+AA941*'4 Transform Matrices'!AH945</f>
        <v/>
      </c>
      <c r="AA944" s="80">
        <f>Y941*'4 Transform Matrices'!AA945+Z941*'4 Transform Matrices'!AE945+AA941*'4 Transform Matrices'!AI945</f>
        <v/>
      </c>
      <c r="AB944" s="80">
        <f>Y941*'4 Transform Matrices'!AB945+Z941*'4 Transform Matrices'!AF945+AA941*'4 Transform Matrices'!AJ945+AB941</f>
        <v/>
      </c>
      <c r="AC944" s="80">
        <f>AC941*'4 Transform Matrices'!Y945+AD941*'4 Transform Matrices'!AC945+AE941*'4 Transform Matrices'!AG945</f>
        <v/>
      </c>
      <c r="AD944" s="80">
        <f>AC941*'4 Transform Matrices'!Z945+AD941*'4 Transform Matrices'!AD945+AE941*'4 Transform Matrices'!AH945</f>
        <v/>
      </c>
      <c r="AE944" s="80">
        <f>AC941*'4 Transform Matrices'!AA945+AD941*'4 Transform Matrices'!AE945+AE941*'4 Transform Matrices'!AI945</f>
        <v/>
      </c>
      <c r="AF944" s="80">
        <f>AC941*'4 Transform Matrices'!AB945+AD941*'4 Transform Matrices'!AF945+AE941*'4 Transform Matrices'!AJ945+AF941</f>
        <v/>
      </c>
      <c r="AG944" s="82">
        <f>MAX(ABS(I944-U944),ABS(J944-V944),ABS(K944-W944),ABS(L944-X944),ABS(M944-Y944),ABS(N944-Z944),ABS(O944-AA944),ABS(P944-AB944),ABS(Q944-AC944),ABS(R944-AD944),ABS(S944-AE944),ABS(T944-AF944))</f>
        <v/>
      </c>
      <c r="AI944" s="14" t="inlineStr"/>
    </row>
    <row r="945">
      <c r="A945" s="60" t="inlineStr">
        <is>
          <t>- Mast leg</t>
        </is>
      </c>
      <c r="B945" s="52" t="inlineStr">
        <is>
          <t>RDR-04</t>
        </is>
      </c>
      <c r="C945" s="58" t="inlineStr">
        <is>
          <t>Cylinder</t>
        </is>
      </c>
      <c r="D945" s="52" t="inlineStr">
        <is>
          <t>RDR-00</t>
        </is>
      </c>
      <c r="E945" s="52" t="n">
        <v>1</v>
      </c>
      <c r="F945" s="54">
        <f>L945</f>
        <v/>
      </c>
      <c r="G945" s="54">
        <f>P945</f>
        <v/>
      </c>
      <c r="H945" s="54">
        <f>T945</f>
        <v/>
      </c>
      <c r="I945" s="81" t="n">
        <v>0.098994948</v>
      </c>
      <c r="J945" s="81" t="n">
        <v>-0.09826380010000001</v>
      </c>
      <c r="K945" s="81" t="n">
        <v>0.349999964</v>
      </c>
      <c r="L945" s="81" t="n">
        <v>28.375</v>
      </c>
      <c r="M945" s="81" t="n">
        <v>0</v>
      </c>
      <c r="N945" s="81" t="n">
        <v>0.0169838648</v>
      </c>
      <c r="O945" s="81" t="n">
        <v>4.05000019</v>
      </c>
      <c r="P945" s="81" t="n">
        <v>2.32500005</v>
      </c>
      <c r="Q945" s="81" t="n">
        <v>-0.098994948</v>
      </c>
      <c r="R945" s="81" t="n">
        <v>-0.09826380010000001</v>
      </c>
      <c r="S945" s="81" t="n">
        <v>0.349999964</v>
      </c>
      <c r="T945" s="81" t="n">
        <v>-3.625</v>
      </c>
      <c r="U945" s="80">
        <f>U941*'4 Transform Matrices'!Y946+V941*'4 Transform Matrices'!AC946+W941*'4 Transform Matrices'!AG946</f>
        <v/>
      </c>
      <c r="V945" s="80">
        <f>U941*'4 Transform Matrices'!Z946+V941*'4 Transform Matrices'!AD946+W941*'4 Transform Matrices'!AH946</f>
        <v/>
      </c>
      <c r="W945" s="80">
        <f>U941*'4 Transform Matrices'!AA946+V941*'4 Transform Matrices'!AE946+W941*'4 Transform Matrices'!AI946</f>
        <v/>
      </c>
      <c r="X945" s="80">
        <f>U941*'4 Transform Matrices'!AB946+V941*'4 Transform Matrices'!AF946+W941*'4 Transform Matrices'!AJ946+X941</f>
        <v/>
      </c>
      <c r="Y945" s="80">
        <f>Y941*'4 Transform Matrices'!Y946+Z941*'4 Transform Matrices'!AC946+AA941*'4 Transform Matrices'!AG946</f>
        <v/>
      </c>
      <c r="Z945" s="80">
        <f>Y941*'4 Transform Matrices'!Z946+Z941*'4 Transform Matrices'!AD946+AA941*'4 Transform Matrices'!AH946</f>
        <v/>
      </c>
      <c r="AA945" s="80">
        <f>Y941*'4 Transform Matrices'!AA946+Z941*'4 Transform Matrices'!AE946+AA941*'4 Transform Matrices'!AI946</f>
        <v/>
      </c>
      <c r="AB945" s="80">
        <f>Y941*'4 Transform Matrices'!AB946+Z941*'4 Transform Matrices'!AF946+AA941*'4 Transform Matrices'!AJ946+AB941</f>
        <v/>
      </c>
      <c r="AC945" s="80">
        <f>AC941*'4 Transform Matrices'!Y946+AD941*'4 Transform Matrices'!AC946+AE941*'4 Transform Matrices'!AG946</f>
        <v/>
      </c>
      <c r="AD945" s="80">
        <f>AC941*'4 Transform Matrices'!Z946+AD941*'4 Transform Matrices'!AD946+AE941*'4 Transform Matrices'!AH946</f>
        <v/>
      </c>
      <c r="AE945" s="80">
        <f>AC941*'4 Transform Matrices'!AA946+AD941*'4 Transform Matrices'!AE946+AE941*'4 Transform Matrices'!AI946</f>
        <v/>
      </c>
      <c r="AF945" s="80">
        <f>AC941*'4 Transform Matrices'!AB946+AD941*'4 Transform Matrices'!AF946+AE941*'4 Transform Matrices'!AJ946+AF941</f>
        <v/>
      </c>
      <c r="AG945" s="82">
        <f>MAX(ABS(I945-U945),ABS(J945-V945),ABS(K945-W945),ABS(L945-X945),ABS(M945-Y945),ABS(N945-Z945),ABS(O945-AA945),ABS(P945-AB945),ABS(Q945-AC945),ABS(R945-AD945),ABS(S945-AE945),ABS(T945-AF945))</f>
        <v/>
      </c>
      <c r="AI945" s="14" t="inlineStr"/>
    </row>
    <row r="946">
      <c r="A946" s="60" t="inlineStr">
        <is>
          <t>- Mast leg</t>
        </is>
      </c>
      <c r="B946" s="52" t="inlineStr">
        <is>
          <t>RDR-05</t>
        </is>
      </c>
      <c r="C946" s="58" t="inlineStr">
        <is>
          <t>Cylinder</t>
        </is>
      </c>
      <c r="D946" s="52" t="inlineStr">
        <is>
          <t>RDR-00</t>
        </is>
      </c>
      <c r="E946" s="52" t="n">
        <v>1</v>
      </c>
      <c r="F946" s="54">
        <f>L946</f>
        <v/>
      </c>
      <c r="G946" s="54">
        <f>P946</f>
        <v/>
      </c>
      <c r="H946" s="54">
        <f>T946</f>
        <v/>
      </c>
      <c r="I946" s="81" t="n">
        <v>-0.098994948</v>
      </c>
      <c r="J946" s="81" t="n">
        <v>-0.09826380010000001</v>
      </c>
      <c r="K946" s="81" t="n">
        <v>0.349999964</v>
      </c>
      <c r="L946" s="81" t="n">
        <v>28.375</v>
      </c>
      <c r="M946" s="81" t="n">
        <v>0</v>
      </c>
      <c r="N946" s="81" t="n">
        <v>0.0169838648</v>
      </c>
      <c r="O946" s="81" t="n">
        <v>4.05000019</v>
      </c>
      <c r="P946" s="81" t="n">
        <v>2.32500005</v>
      </c>
      <c r="Q946" s="81" t="n">
        <v>-0.098994948</v>
      </c>
      <c r="R946" s="81" t="n">
        <v>0.09826380010000001</v>
      </c>
      <c r="S946" s="81" t="n">
        <v>-0.349999964</v>
      </c>
      <c r="T946" s="81" t="n">
        <v>-2.375</v>
      </c>
      <c r="U946" s="80">
        <f>U941*'4 Transform Matrices'!Y947+V941*'4 Transform Matrices'!AC947+W941*'4 Transform Matrices'!AG947</f>
        <v/>
      </c>
      <c r="V946" s="80">
        <f>U941*'4 Transform Matrices'!Z947+V941*'4 Transform Matrices'!AD947+W941*'4 Transform Matrices'!AH947</f>
        <v/>
      </c>
      <c r="W946" s="80">
        <f>U941*'4 Transform Matrices'!AA947+V941*'4 Transform Matrices'!AE947+W941*'4 Transform Matrices'!AI947</f>
        <v/>
      </c>
      <c r="X946" s="80">
        <f>U941*'4 Transform Matrices'!AB947+V941*'4 Transform Matrices'!AF947+W941*'4 Transform Matrices'!AJ947+X941</f>
        <v/>
      </c>
      <c r="Y946" s="80">
        <f>Y941*'4 Transform Matrices'!Y947+Z941*'4 Transform Matrices'!AC947+AA941*'4 Transform Matrices'!AG947</f>
        <v/>
      </c>
      <c r="Z946" s="80">
        <f>Y941*'4 Transform Matrices'!Z947+Z941*'4 Transform Matrices'!AD947+AA941*'4 Transform Matrices'!AH947</f>
        <v/>
      </c>
      <c r="AA946" s="80">
        <f>Y941*'4 Transform Matrices'!AA947+Z941*'4 Transform Matrices'!AE947+AA941*'4 Transform Matrices'!AI947</f>
        <v/>
      </c>
      <c r="AB946" s="80">
        <f>Y941*'4 Transform Matrices'!AB947+Z941*'4 Transform Matrices'!AF947+AA941*'4 Transform Matrices'!AJ947+AB941</f>
        <v/>
      </c>
      <c r="AC946" s="80">
        <f>AC941*'4 Transform Matrices'!Y947+AD941*'4 Transform Matrices'!AC947+AE941*'4 Transform Matrices'!AG947</f>
        <v/>
      </c>
      <c r="AD946" s="80">
        <f>AC941*'4 Transform Matrices'!Z947+AD941*'4 Transform Matrices'!AD947+AE941*'4 Transform Matrices'!AH947</f>
        <v/>
      </c>
      <c r="AE946" s="80">
        <f>AC941*'4 Transform Matrices'!AA947+AD941*'4 Transform Matrices'!AE947+AE941*'4 Transform Matrices'!AI947</f>
        <v/>
      </c>
      <c r="AF946" s="80">
        <f>AC941*'4 Transform Matrices'!AB947+AD941*'4 Transform Matrices'!AF947+AE941*'4 Transform Matrices'!AJ947+AF941</f>
        <v/>
      </c>
      <c r="AG946" s="82">
        <f>MAX(ABS(I946-U946),ABS(J946-V946),ABS(K946-W946),ABS(L946-X946),ABS(M946-Y946),ABS(N946-Z946),ABS(O946-AA946),ABS(P946-AB946),ABS(Q946-AC946),ABS(R946-AD946),ABS(S946-AE946),ABS(T946-AF946))</f>
        <v/>
      </c>
      <c r="AI946" s="14" t="inlineStr"/>
    </row>
    <row r="947">
      <c r="A947" s="60" t="inlineStr">
        <is>
          <t>- Mast ring bar</t>
        </is>
      </c>
      <c r="B947" s="52" t="inlineStr">
        <is>
          <t>RDR-06</t>
        </is>
      </c>
      <c r="C947" s="58" t="inlineStr">
        <is>
          <t>Cylinder</t>
        </is>
      </c>
      <c r="D947" s="52" t="inlineStr">
        <is>
          <t>RDR-00</t>
        </is>
      </c>
      <c r="E947" s="52" t="n">
        <v>1</v>
      </c>
      <c r="F947" s="54">
        <f>L947</f>
        <v/>
      </c>
      <c r="G947" s="54">
        <f>P947</f>
        <v/>
      </c>
      <c r="H947" s="54">
        <f>T947</f>
        <v/>
      </c>
      <c r="I947" s="81" t="n">
        <v>-0.0700000003</v>
      </c>
      <c r="J947" s="81" t="n">
        <v>0</v>
      </c>
      <c r="K947" s="81" t="n">
        <v>-1.19477789e-07</v>
      </c>
      <c r="L947" s="81" t="n">
        <v>29.6833324</v>
      </c>
      <c r="M947" s="81" t="n">
        <v>0</v>
      </c>
      <c r="N947" s="81" t="n">
        <v>0.0700000003</v>
      </c>
      <c r="O947" s="81" t="n">
        <v>0</v>
      </c>
      <c r="P947" s="81" t="n">
        <v>1.6500001</v>
      </c>
      <c r="Q947" s="81" t="n">
        <v>6.11959416e-09</v>
      </c>
      <c r="R947" s="81" t="n">
        <v>0</v>
      </c>
      <c r="S947" s="81" t="n">
        <v>-1.36666667</v>
      </c>
      <c r="T947" s="81" t="n">
        <v>-3</v>
      </c>
      <c r="U947" s="80">
        <f>U941*'4 Transform Matrices'!Y948+V941*'4 Transform Matrices'!AC948+W941*'4 Transform Matrices'!AG948</f>
        <v/>
      </c>
      <c r="V947" s="80">
        <f>U941*'4 Transform Matrices'!Z948+V941*'4 Transform Matrices'!AD948+W941*'4 Transform Matrices'!AH948</f>
        <v/>
      </c>
      <c r="W947" s="80">
        <f>U941*'4 Transform Matrices'!AA948+V941*'4 Transform Matrices'!AE948+W941*'4 Transform Matrices'!AI948</f>
        <v/>
      </c>
      <c r="X947" s="80">
        <f>U941*'4 Transform Matrices'!AB948+V941*'4 Transform Matrices'!AF948+W941*'4 Transform Matrices'!AJ948+X941</f>
        <v/>
      </c>
      <c r="Y947" s="80">
        <f>Y941*'4 Transform Matrices'!Y948+Z941*'4 Transform Matrices'!AC948+AA941*'4 Transform Matrices'!AG948</f>
        <v/>
      </c>
      <c r="Z947" s="80">
        <f>Y941*'4 Transform Matrices'!Z948+Z941*'4 Transform Matrices'!AD948+AA941*'4 Transform Matrices'!AH948</f>
        <v/>
      </c>
      <c r="AA947" s="80">
        <f>Y941*'4 Transform Matrices'!AA948+Z941*'4 Transform Matrices'!AE948+AA941*'4 Transform Matrices'!AI948</f>
        <v/>
      </c>
      <c r="AB947" s="80">
        <f>Y941*'4 Transform Matrices'!AB948+Z941*'4 Transform Matrices'!AF948+AA941*'4 Transform Matrices'!AJ948+AB941</f>
        <v/>
      </c>
      <c r="AC947" s="80">
        <f>AC941*'4 Transform Matrices'!Y948+AD941*'4 Transform Matrices'!AC948+AE941*'4 Transform Matrices'!AG948</f>
        <v/>
      </c>
      <c r="AD947" s="80">
        <f>AC941*'4 Transform Matrices'!Z948+AD941*'4 Transform Matrices'!AD948+AE941*'4 Transform Matrices'!AH948</f>
        <v/>
      </c>
      <c r="AE947" s="80">
        <f>AC941*'4 Transform Matrices'!AA948+AD941*'4 Transform Matrices'!AE948+AE941*'4 Transform Matrices'!AI948</f>
        <v/>
      </c>
      <c r="AF947" s="80">
        <f>AC941*'4 Transform Matrices'!AB948+AD941*'4 Transform Matrices'!AF948+AE941*'4 Transform Matrices'!AJ948+AF941</f>
        <v/>
      </c>
      <c r="AG947" s="82">
        <f>MAX(ABS(I947-U947),ABS(J947-V947),ABS(K947-W947),ABS(L947-X947),ABS(M947-Y947),ABS(N947-Z947),ABS(O947-AA947),ABS(P947-AB947),ABS(Q947-AC947),ABS(R947-AD947),ABS(S947-AE947),ABS(T947-AF947))</f>
        <v/>
      </c>
      <c r="AI947" s="14" t="inlineStr"/>
    </row>
    <row r="948">
      <c r="A948" s="60" t="inlineStr">
        <is>
          <t>- Mast ring bar</t>
        </is>
      </c>
      <c r="B948" s="52" t="inlineStr">
        <is>
          <t>RDR-07</t>
        </is>
      </c>
      <c r="C948" s="58" t="inlineStr">
        <is>
          <t>Cylinder</t>
        </is>
      </c>
      <c r="D948" s="52" t="inlineStr">
        <is>
          <t>RDR-00</t>
        </is>
      </c>
      <c r="E948" s="52" t="n">
        <v>1</v>
      </c>
      <c r="F948" s="54">
        <f>L948</f>
        <v/>
      </c>
      <c r="G948" s="54">
        <f>P948</f>
        <v/>
      </c>
      <c r="H948" s="54">
        <f>T948</f>
        <v/>
      </c>
      <c r="I948" s="81" t="n">
        <v>-3.05979708e-09</v>
      </c>
      <c r="J948" s="81" t="n">
        <v>0</v>
      </c>
      <c r="K948" s="81" t="n">
        <v>-1.36666667</v>
      </c>
      <c r="L948" s="81" t="n">
        <v>29</v>
      </c>
      <c r="M948" s="81" t="n">
        <v>0</v>
      </c>
      <c r="N948" s="81" t="n">
        <v>0.0700000003</v>
      </c>
      <c r="O948" s="81" t="n">
        <v>0</v>
      </c>
      <c r="P948" s="81" t="n">
        <v>1.6500001</v>
      </c>
      <c r="Q948" s="81" t="n">
        <v>0.0700000003</v>
      </c>
      <c r="R948" s="81" t="n">
        <v>0</v>
      </c>
      <c r="S948" s="81" t="n">
        <v>-5.973889469999999e-08</v>
      </c>
      <c r="T948" s="81" t="n">
        <v>-3.6833334</v>
      </c>
      <c r="U948" s="80">
        <f>U941*'4 Transform Matrices'!Y949+V941*'4 Transform Matrices'!AC949+W941*'4 Transform Matrices'!AG949</f>
        <v/>
      </c>
      <c r="V948" s="80">
        <f>U941*'4 Transform Matrices'!Z949+V941*'4 Transform Matrices'!AD949+W941*'4 Transform Matrices'!AH949</f>
        <v/>
      </c>
      <c r="W948" s="80">
        <f>U941*'4 Transform Matrices'!AA949+V941*'4 Transform Matrices'!AE949+W941*'4 Transform Matrices'!AI949</f>
        <v/>
      </c>
      <c r="X948" s="80">
        <f>U941*'4 Transform Matrices'!AB949+V941*'4 Transform Matrices'!AF949+W941*'4 Transform Matrices'!AJ949+X941</f>
        <v/>
      </c>
      <c r="Y948" s="80">
        <f>Y941*'4 Transform Matrices'!Y949+Z941*'4 Transform Matrices'!AC949+AA941*'4 Transform Matrices'!AG949</f>
        <v/>
      </c>
      <c r="Z948" s="80">
        <f>Y941*'4 Transform Matrices'!Z949+Z941*'4 Transform Matrices'!AD949+AA941*'4 Transform Matrices'!AH949</f>
        <v/>
      </c>
      <c r="AA948" s="80">
        <f>Y941*'4 Transform Matrices'!AA949+Z941*'4 Transform Matrices'!AE949+AA941*'4 Transform Matrices'!AI949</f>
        <v/>
      </c>
      <c r="AB948" s="80">
        <f>Y941*'4 Transform Matrices'!AB949+Z941*'4 Transform Matrices'!AF949+AA941*'4 Transform Matrices'!AJ949+AB941</f>
        <v/>
      </c>
      <c r="AC948" s="80">
        <f>AC941*'4 Transform Matrices'!Y949+AD941*'4 Transform Matrices'!AC949+AE941*'4 Transform Matrices'!AG949</f>
        <v/>
      </c>
      <c r="AD948" s="80">
        <f>AC941*'4 Transform Matrices'!Z949+AD941*'4 Transform Matrices'!AD949+AE941*'4 Transform Matrices'!AH949</f>
        <v/>
      </c>
      <c r="AE948" s="80">
        <f>AC941*'4 Transform Matrices'!AA949+AD941*'4 Transform Matrices'!AE949+AE941*'4 Transform Matrices'!AI949</f>
        <v/>
      </c>
      <c r="AF948" s="80">
        <f>AC941*'4 Transform Matrices'!AB949+AD941*'4 Transform Matrices'!AF949+AE941*'4 Transform Matrices'!AJ949+AF941</f>
        <v/>
      </c>
      <c r="AG948" s="82">
        <f>MAX(ABS(I948-U948),ABS(J948-V948),ABS(K948-W948),ABS(L948-X948),ABS(M948-Y948),ABS(N948-Z948),ABS(O948-AA948),ABS(P948-AB948),ABS(Q948-AC948),ABS(R948-AD948),ABS(S948-AE948),ABS(T948-AF948))</f>
        <v/>
      </c>
      <c r="AI948" s="14" t="inlineStr"/>
    </row>
    <row r="949">
      <c r="A949" s="60" t="inlineStr">
        <is>
          <t>- Mast ring bar</t>
        </is>
      </c>
      <c r="B949" s="52" t="inlineStr">
        <is>
          <t>RDR-08</t>
        </is>
      </c>
      <c r="C949" s="58" t="inlineStr">
        <is>
          <t>Cylinder</t>
        </is>
      </c>
      <c r="D949" s="52" t="inlineStr">
        <is>
          <t>RDR-00</t>
        </is>
      </c>
      <c r="E949" s="52" t="n">
        <v>1</v>
      </c>
      <c r="F949" s="54">
        <f>L949</f>
        <v/>
      </c>
      <c r="G949" s="54">
        <f>P949</f>
        <v/>
      </c>
      <c r="H949" s="54">
        <f>T949</f>
        <v/>
      </c>
      <c r="I949" s="81" t="n">
        <v>0.0700000003</v>
      </c>
      <c r="J949" s="81" t="n">
        <v>0</v>
      </c>
      <c r="K949" s="81" t="n">
        <v>0</v>
      </c>
      <c r="L949" s="81" t="n">
        <v>28.3166676</v>
      </c>
      <c r="M949" s="81" t="n">
        <v>0</v>
      </c>
      <c r="N949" s="81" t="n">
        <v>0.0700000003</v>
      </c>
      <c r="O949" s="81" t="n">
        <v>0</v>
      </c>
      <c r="P949" s="81" t="n">
        <v>1.6500001</v>
      </c>
      <c r="Q949" s="81" t="n">
        <v>0</v>
      </c>
      <c r="R949" s="81" t="n">
        <v>0</v>
      </c>
      <c r="S949" s="81" t="n">
        <v>1.36666667</v>
      </c>
      <c r="T949" s="81" t="n">
        <v>-3</v>
      </c>
      <c r="U949" s="80">
        <f>U941*'4 Transform Matrices'!Y950+V941*'4 Transform Matrices'!AC950+W941*'4 Transform Matrices'!AG950</f>
        <v/>
      </c>
      <c r="V949" s="80">
        <f>U941*'4 Transform Matrices'!Z950+V941*'4 Transform Matrices'!AD950+W941*'4 Transform Matrices'!AH950</f>
        <v/>
      </c>
      <c r="W949" s="80">
        <f>U941*'4 Transform Matrices'!AA950+V941*'4 Transform Matrices'!AE950+W941*'4 Transform Matrices'!AI950</f>
        <v/>
      </c>
      <c r="X949" s="80">
        <f>U941*'4 Transform Matrices'!AB950+V941*'4 Transform Matrices'!AF950+W941*'4 Transform Matrices'!AJ950+X941</f>
        <v/>
      </c>
      <c r="Y949" s="80">
        <f>Y941*'4 Transform Matrices'!Y950+Z941*'4 Transform Matrices'!AC950+AA941*'4 Transform Matrices'!AG950</f>
        <v/>
      </c>
      <c r="Z949" s="80">
        <f>Y941*'4 Transform Matrices'!Z950+Z941*'4 Transform Matrices'!AD950+AA941*'4 Transform Matrices'!AH950</f>
        <v/>
      </c>
      <c r="AA949" s="80">
        <f>Y941*'4 Transform Matrices'!AA950+Z941*'4 Transform Matrices'!AE950+AA941*'4 Transform Matrices'!AI950</f>
        <v/>
      </c>
      <c r="AB949" s="80">
        <f>Y941*'4 Transform Matrices'!AB950+Z941*'4 Transform Matrices'!AF950+AA941*'4 Transform Matrices'!AJ950+AB941</f>
        <v/>
      </c>
      <c r="AC949" s="80">
        <f>AC941*'4 Transform Matrices'!Y950+AD941*'4 Transform Matrices'!AC950+AE941*'4 Transform Matrices'!AG950</f>
        <v/>
      </c>
      <c r="AD949" s="80">
        <f>AC941*'4 Transform Matrices'!Z950+AD941*'4 Transform Matrices'!AD950+AE941*'4 Transform Matrices'!AH950</f>
        <v/>
      </c>
      <c r="AE949" s="80">
        <f>AC941*'4 Transform Matrices'!AA950+AD941*'4 Transform Matrices'!AE950+AE941*'4 Transform Matrices'!AI950</f>
        <v/>
      </c>
      <c r="AF949" s="80">
        <f>AC941*'4 Transform Matrices'!AB950+AD941*'4 Transform Matrices'!AF950+AE941*'4 Transform Matrices'!AJ950+AF941</f>
        <v/>
      </c>
      <c r="AG949" s="82">
        <f>MAX(ABS(I949-U949),ABS(J949-V949),ABS(K949-W949),ABS(L949-X949),ABS(M949-Y949),ABS(N949-Z949),ABS(O949-AA949),ABS(P949-AB949),ABS(Q949-AC949),ABS(R949-AD949),ABS(S949-AE949),ABS(T949-AF949))</f>
        <v/>
      </c>
      <c r="AI949" s="14" t="inlineStr"/>
    </row>
    <row r="950">
      <c r="A950" s="60" t="inlineStr">
        <is>
          <t>- Mast ring bar</t>
        </is>
      </c>
      <c r="B950" s="52" t="inlineStr">
        <is>
          <t>RDR-09</t>
        </is>
      </c>
      <c r="C950" s="58" t="inlineStr">
        <is>
          <t>Cylinder</t>
        </is>
      </c>
      <c r="D950" s="52" t="inlineStr">
        <is>
          <t>RDR-00</t>
        </is>
      </c>
      <c r="E950" s="52" t="n">
        <v>1</v>
      </c>
      <c r="F950" s="54">
        <f>L950</f>
        <v/>
      </c>
      <c r="G950" s="54">
        <f>P950</f>
        <v/>
      </c>
      <c r="H950" s="54">
        <f>T950</f>
        <v/>
      </c>
      <c r="I950" s="81" t="n">
        <v>-3.05979708e-09</v>
      </c>
      <c r="J950" s="81" t="n">
        <v>0</v>
      </c>
      <c r="K950" s="81" t="n">
        <v>1.36666667</v>
      </c>
      <c r="L950" s="81" t="n">
        <v>29</v>
      </c>
      <c r="M950" s="81" t="n">
        <v>0</v>
      </c>
      <c r="N950" s="81" t="n">
        <v>0.0700000003</v>
      </c>
      <c r="O950" s="81" t="n">
        <v>0</v>
      </c>
      <c r="P950" s="81" t="n">
        <v>1.6500001</v>
      </c>
      <c r="Q950" s="81" t="n">
        <v>-0.0700000003</v>
      </c>
      <c r="R950" s="81" t="n">
        <v>0</v>
      </c>
      <c r="S950" s="81" t="n">
        <v>-5.973889469999999e-08</v>
      </c>
      <c r="T950" s="81" t="n">
        <v>-2.3166666</v>
      </c>
      <c r="U950" s="80">
        <f>U941*'4 Transform Matrices'!Y951+V941*'4 Transform Matrices'!AC951+W941*'4 Transform Matrices'!AG951</f>
        <v/>
      </c>
      <c r="V950" s="80">
        <f>U941*'4 Transform Matrices'!Z951+V941*'4 Transform Matrices'!AD951+W941*'4 Transform Matrices'!AH951</f>
        <v/>
      </c>
      <c r="W950" s="80">
        <f>U941*'4 Transform Matrices'!AA951+V941*'4 Transform Matrices'!AE951+W941*'4 Transform Matrices'!AI951</f>
        <v/>
      </c>
      <c r="X950" s="80">
        <f>U941*'4 Transform Matrices'!AB951+V941*'4 Transform Matrices'!AF951+W941*'4 Transform Matrices'!AJ951+X941</f>
        <v/>
      </c>
      <c r="Y950" s="80">
        <f>Y941*'4 Transform Matrices'!Y951+Z941*'4 Transform Matrices'!AC951+AA941*'4 Transform Matrices'!AG951</f>
        <v/>
      </c>
      <c r="Z950" s="80">
        <f>Y941*'4 Transform Matrices'!Z951+Z941*'4 Transform Matrices'!AD951+AA941*'4 Transform Matrices'!AH951</f>
        <v/>
      </c>
      <c r="AA950" s="80">
        <f>Y941*'4 Transform Matrices'!AA951+Z941*'4 Transform Matrices'!AE951+AA941*'4 Transform Matrices'!AI951</f>
        <v/>
      </c>
      <c r="AB950" s="80">
        <f>Y941*'4 Transform Matrices'!AB951+Z941*'4 Transform Matrices'!AF951+AA941*'4 Transform Matrices'!AJ951+AB941</f>
        <v/>
      </c>
      <c r="AC950" s="80">
        <f>AC941*'4 Transform Matrices'!Y951+AD941*'4 Transform Matrices'!AC951+AE941*'4 Transform Matrices'!AG951</f>
        <v/>
      </c>
      <c r="AD950" s="80">
        <f>AC941*'4 Transform Matrices'!Z951+AD941*'4 Transform Matrices'!AD951+AE941*'4 Transform Matrices'!AH951</f>
        <v/>
      </c>
      <c r="AE950" s="80">
        <f>AC941*'4 Transform Matrices'!AA951+AD941*'4 Transform Matrices'!AE951+AE941*'4 Transform Matrices'!AI951</f>
        <v/>
      </c>
      <c r="AF950" s="80">
        <f>AC941*'4 Transform Matrices'!AB951+AD941*'4 Transform Matrices'!AF951+AE941*'4 Transform Matrices'!AJ951+AF941</f>
        <v/>
      </c>
      <c r="AG950" s="82">
        <f>MAX(ABS(I950-U950),ABS(J950-V950),ABS(K950-W950),ABS(L950-X950),ABS(M950-Y950),ABS(N950-Z950),ABS(O950-AA950),ABS(P950-AB950),ABS(Q950-AC950),ABS(R950-AD950),ABS(S950-AE950),ABS(T950-AF950))</f>
        <v/>
      </c>
      <c r="AI950" s="14" t="inlineStr"/>
    </row>
    <row r="951">
      <c r="A951" s="60" t="inlineStr">
        <is>
          <t>- Mast ring bar</t>
        </is>
      </c>
      <c r="B951" s="52" t="inlineStr">
        <is>
          <t>RDR-10</t>
        </is>
      </c>
      <c r="C951" s="58" t="inlineStr">
        <is>
          <t>Cylinder</t>
        </is>
      </c>
      <c r="D951" s="52" t="inlineStr">
        <is>
          <t>RDR-00</t>
        </is>
      </c>
      <c r="E951" s="52" t="n">
        <v>1</v>
      </c>
      <c r="F951" s="54">
        <f>L951</f>
        <v/>
      </c>
      <c r="G951" s="54">
        <f>P951</f>
        <v/>
      </c>
      <c r="H951" s="54">
        <f>T951</f>
        <v/>
      </c>
      <c r="I951" s="81" t="n">
        <v>-0.0700000003</v>
      </c>
      <c r="J951" s="81" t="n">
        <v>0</v>
      </c>
      <c r="K951" s="81" t="n">
        <v>-9.90791591e-08</v>
      </c>
      <c r="L951" s="81" t="n">
        <v>29.5666676</v>
      </c>
      <c r="M951" s="81" t="n">
        <v>0</v>
      </c>
      <c r="N951" s="81" t="n">
        <v>0.0700000003</v>
      </c>
      <c r="O951" s="81" t="n">
        <v>0</v>
      </c>
      <c r="P951" s="81" t="n">
        <v>3</v>
      </c>
      <c r="Q951" s="81" t="n">
        <v>6.11959416e-09</v>
      </c>
      <c r="R951" s="81" t="n">
        <v>0</v>
      </c>
      <c r="S951" s="81" t="n">
        <v>-1.13333344</v>
      </c>
      <c r="T951" s="81" t="n">
        <v>-3</v>
      </c>
      <c r="U951" s="80">
        <f>U941*'4 Transform Matrices'!Y952+V941*'4 Transform Matrices'!AC952+W941*'4 Transform Matrices'!AG952</f>
        <v/>
      </c>
      <c r="V951" s="80">
        <f>U941*'4 Transform Matrices'!Z952+V941*'4 Transform Matrices'!AD952+W941*'4 Transform Matrices'!AH952</f>
        <v/>
      </c>
      <c r="W951" s="80">
        <f>U941*'4 Transform Matrices'!AA952+V941*'4 Transform Matrices'!AE952+W941*'4 Transform Matrices'!AI952</f>
        <v/>
      </c>
      <c r="X951" s="80">
        <f>U941*'4 Transform Matrices'!AB952+V941*'4 Transform Matrices'!AF952+W941*'4 Transform Matrices'!AJ952+X941</f>
        <v/>
      </c>
      <c r="Y951" s="80">
        <f>Y941*'4 Transform Matrices'!Y952+Z941*'4 Transform Matrices'!AC952+AA941*'4 Transform Matrices'!AG952</f>
        <v/>
      </c>
      <c r="Z951" s="80">
        <f>Y941*'4 Transform Matrices'!Z952+Z941*'4 Transform Matrices'!AD952+AA941*'4 Transform Matrices'!AH952</f>
        <v/>
      </c>
      <c r="AA951" s="80">
        <f>Y941*'4 Transform Matrices'!AA952+Z941*'4 Transform Matrices'!AE952+AA941*'4 Transform Matrices'!AI952</f>
        <v/>
      </c>
      <c r="AB951" s="80">
        <f>Y941*'4 Transform Matrices'!AB952+Z941*'4 Transform Matrices'!AF952+AA941*'4 Transform Matrices'!AJ952+AB941</f>
        <v/>
      </c>
      <c r="AC951" s="80">
        <f>AC941*'4 Transform Matrices'!Y952+AD941*'4 Transform Matrices'!AC952+AE941*'4 Transform Matrices'!AG952</f>
        <v/>
      </c>
      <c r="AD951" s="80">
        <f>AC941*'4 Transform Matrices'!Z952+AD941*'4 Transform Matrices'!AD952+AE941*'4 Transform Matrices'!AH952</f>
        <v/>
      </c>
      <c r="AE951" s="80">
        <f>AC941*'4 Transform Matrices'!AA952+AD941*'4 Transform Matrices'!AE952+AE941*'4 Transform Matrices'!AI952</f>
        <v/>
      </c>
      <c r="AF951" s="80">
        <f>AC941*'4 Transform Matrices'!AB952+AD941*'4 Transform Matrices'!AF952+AE941*'4 Transform Matrices'!AJ952+AF941</f>
        <v/>
      </c>
      <c r="AG951" s="82">
        <f>MAX(ABS(I951-U951),ABS(J951-V951),ABS(K951-W951),ABS(L951-X951),ABS(M951-Y951),ABS(N951-Z951),ABS(O951-AA951),ABS(P951-AB951),ABS(Q951-AC951),ABS(R951-AD951),ABS(S951-AE951),ABS(T951-AF951))</f>
        <v/>
      </c>
      <c r="AI951" s="14" t="inlineStr"/>
    </row>
    <row r="952">
      <c r="A952" s="60" t="inlineStr">
        <is>
          <t>- Mast ring bar</t>
        </is>
      </c>
      <c r="B952" s="52" t="inlineStr">
        <is>
          <t>RDR-11</t>
        </is>
      </c>
      <c r="C952" s="58" t="inlineStr">
        <is>
          <t>Cylinder</t>
        </is>
      </c>
      <c r="D952" s="52" t="inlineStr">
        <is>
          <t>RDR-00</t>
        </is>
      </c>
      <c r="E952" s="52" t="n">
        <v>1</v>
      </c>
      <c r="F952" s="54">
        <f>L952</f>
        <v/>
      </c>
      <c r="G952" s="54">
        <f>P952</f>
        <v/>
      </c>
      <c r="H952" s="54">
        <f>T952</f>
        <v/>
      </c>
      <c r="I952" s="81" t="n">
        <v>-3.05979708e-09</v>
      </c>
      <c r="J952" s="81" t="n">
        <v>0</v>
      </c>
      <c r="K952" s="81" t="n">
        <v>-1.13333344</v>
      </c>
      <c r="L952" s="81" t="n">
        <v>29</v>
      </c>
      <c r="M952" s="81" t="n">
        <v>0</v>
      </c>
      <c r="N952" s="81" t="n">
        <v>0.0700000003</v>
      </c>
      <c r="O952" s="81" t="n">
        <v>0</v>
      </c>
      <c r="P952" s="81" t="n">
        <v>3</v>
      </c>
      <c r="Q952" s="81" t="n">
        <v>0.0700000003</v>
      </c>
      <c r="R952" s="81" t="n">
        <v>0</v>
      </c>
      <c r="S952" s="81" t="n">
        <v>-4.95395795e-08</v>
      </c>
      <c r="T952" s="81" t="n">
        <v>-3.5666666</v>
      </c>
      <c r="U952" s="80">
        <f>U941*'4 Transform Matrices'!Y953+V941*'4 Transform Matrices'!AC953+W941*'4 Transform Matrices'!AG953</f>
        <v/>
      </c>
      <c r="V952" s="80">
        <f>U941*'4 Transform Matrices'!Z953+V941*'4 Transform Matrices'!AD953+W941*'4 Transform Matrices'!AH953</f>
        <v/>
      </c>
      <c r="W952" s="80">
        <f>U941*'4 Transform Matrices'!AA953+V941*'4 Transform Matrices'!AE953+W941*'4 Transform Matrices'!AI953</f>
        <v/>
      </c>
      <c r="X952" s="80">
        <f>U941*'4 Transform Matrices'!AB953+V941*'4 Transform Matrices'!AF953+W941*'4 Transform Matrices'!AJ953+X941</f>
        <v/>
      </c>
      <c r="Y952" s="80">
        <f>Y941*'4 Transform Matrices'!Y953+Z941*'4 Transform Matrices'!AC953+AA941*'4 Transform Matrices'!AG953</f>
        <v/>
      </c>
      <c r="Z952" s="80">
        <f>Y941*'4 Transform Matrices'!Z953+Z941*'4 Transform Matrices'!AD953+AA941*'4 Transform Matrices'!AH953</f>
        <v/>
      </c>
      <c r="AA952" s="80">
        <f>Y941*'4 Transform Matrices'!AA953+Z941*'4 Transform Matrices'!AE953+AA941*'4 Transform Matrices'!AI953</f>
        <v/>
      </c>
      <c r="AB952" s="80">
        <f>Y941*'4 Transform Matrices'!AB953+Z941*'4 Transform Matrices'!AF953+AA941*'4 Transform Matrices'!AJ953+AB941</f>
        <v/>
      </c>
      <c r="AC952" s="80">
        <f>AC941*'4 Transform Matrices'!Y953+AD941*'4 Transform Matrices'!AC953+AE941*'4 Transform Matrices'!AG953</f>
        <v/>
      </c>
      <c r="AD952" s="80">
        <f>AC941*'4 Transform Matrices'!Z953+AD941*'4 Transform Matrices'!AD953+AE941*'4 Transform Matrices'!AH953</f>
        <v/>
      </c>
      <c r="AE952" s="80">
        <f>AC941*'4 Transform Matrices'!AA953+AD941*'4 Transform Matrices'!AE953+AE941*'4 Transform Matrices'!AI953</f>
        <v/>
      </c>
      <c r="AF952" s="80">
        <f>AC941*'4 Transform Matrices'!AB953+AD941*'4 Transform Matrices'!AF953+AE941*'4 Transform Matrices'!AJ953+AF941</f>
        <v/>
      </c>
      <c r="AG952" s="82">
        <f>MAX(ABS(I952-U952),ABS(J952-V952),ABS(K952-W952),ABS(L952-X952),ABS(M952-Y952),ABS(N952-Z952),ABS(O952-AA952),ABS(P952-AB952),ABS(Q952-AC952),ABS(R952-AD952),ABS(S952-AE952),ABS(T952-AF952))</f>
        <v/>
      </c>
      <c r="AI952" s="14" t="inlineStr"/>
    </row>
    <row r="953">
      <c r="A953" s="60" t="inlineStr">
        <is>
          <t>- Mast ring bar</t>
        </is>
      </c>
      <c r="B953" s="52" t="inlineStr">
        <is>
          <t>RDR-12</t>
        </is>
      </c>
      <c r="C953" s="58" t="inlineStr">
        <is>
          <t>Cylinder</t>
        </is>
      </c>
      <c r="D953" s="52" t="inlineStr">
        <is>
          <t>RDR-00</t>
        </is>
      </c>
      <c r="E953" s="52" t="n">
        <v>1</v>
      </c>
      <c r="F953" s="54">
        <f>L953</f>
        <v/>
      </c>
      <c r="G953" s="54">
        <f>P953</f>
        <v/>
      </c>
      <c r="H953" s="54">
        <f>T953</f>
        <v/>
      </c>
      <c r="I953" s="81" t="n">
        <v>0.0700000003</v>
      </c>
      <c r="J953" s="81" t="n">
        <v>0</v>
      </c>
      <c r="K953" s="81" t="n">
        <v>0</v>
      </c>
      <c r="L953" s="81" t="n">
        <v>28.4333324</v>
      </c>
      <c r="M953" s="81" t="n">
        <v>0</v>
      </c>
      <c r="N953" s="81" t="n">
        <v>0.0700000003</v>
      </c>
      <c r="O953" s="81" t="n">
        <v>0</v>
      </c>
      <c r="P953" s="81" t="n">
        <v>3</v>
      </c>
      <c r="Q953" s="81" t="n">
        <v>0</v>
      </c>
      <c r="R953" s="81" t="n">
        <v>0</v>
      </c>
      <c r="S953" s="81" t="n">
        <v>1.13333344</v>
      </c>
      <c r="T953" s="81" t="n">
        <v>-3</v>
      </c>
      <c r="U953" s="80">
        <f>U941*'4 Transform Matrices'!Y954+V941*'4 Transform Matrices'!AC954+W941*'4 Transform Matrices'!AG954</f>
        <v/>
      </c>
      <c r="V953" s="80">
        <f>U941*'4 Transform Matrices'!Z954+V941*'4 Transform Matrices'!AD954+W941*'4 Transform Matrices'!AH954</f>
        <v/>
      </c>
      <c r="W953" s="80">
        <f>U941*'4 Transform Matrices'!AA954+V941*'4 Transform Matrices'!AE954+W941*'4 Transform Matrices'!AI954</f>
        <v/>
      </c>
      <c r="X953" s="80">
        <f>U941*'4 Transform Matrices'!AB954+V941*'4 Transform Matrices'!AF954+W941*'4 Transform Matrices'!AJ954+X941</f>
        <v/>
      </c>
      <c r="Y953" s="80">
        <f>Y941*'4 Transform Matrices'!Y954+Z941*'4 Transform Matrices'!AC954+AA941*'4 Transform Matrices'!AG954</f>
        <v/>
      </c>
      <c r="Z953" s="80">
        <f>Y941*'4 Transform Matrices'!Z954+Z941*'4 Transform Matrices'!AD954+AA941*'4 Transform Matrices'!AH954</f>
        <v/>
      </c>
      <c r="AA953" s="80">
        <f>Y941*'4 Transform Matrices'!AA954+Z941*'4 Transform Matrices'!AE954+AA941*'4 Transform Matrices'!AI954</f>
        <v/>
      </c>
      <c r="AB953" s="80">
        <f>Y941*'4 Transform Matrices'!AB954+Z941*'4 Transform Matrices'!AF954+AA941*'4 Transform Matrices'!AJ954+AB941</f>
        <v/>
      </c>
      <c r="AC953" s="80">
        <f>AC941*'4 Transform Matrices'!Y954+AD941*'4 Transform Matrices'!AC954+AE941*'4 Transform Matrices'!AG954</f>
        <v/>
      </c>
      <c r="AD953" s="80">
        <f>AC941*'4 Transform Matrices'!Z954+AD941*'4 Transform Matrices'!AD954+AE941*'4 Transform Matrices'!AH954</f>
        <v/>
      </c>
      <c r="AE953" s="80">
        <f>AC941*'4 Transform Matrices'!AA954+AD941*'4 Transform Matrices'!AE954+AE941*'4 Transform Matrices'!AI954</f>
        <v/>
      </c>
      <c r="AF953" s="80">
        <f>AC941*'4 Transform Matrices'!AB954+AD941*'4 Transform Matrices'!AF954+AE941*'4 Transform Matrices'!AJ954+AF941</f>
        <v/>
      </c>
      <c r="AG953" s="82">
        <f>MAX(ABS(I953-U953),ABS(J953-V953),ABS(K953-W953),ABS(L953-X953),ABS(M953-Y953),ABS(N953-Z953),ABS(O953-AA953),ABS(P953-AB953),ABS(Q953-AC953),ABS(R953-AD953),ABS(S953-AE953),ABS(T953-AF953))</f>
        <v/>
      </c>
      <c r="AI953" s="14" t="inlineStr"/>
    </row>
    <row r="954">
      <c r="A954" s="60" t="inlineStr">
        <is>
          <t>- Mast ring bar</t>
        </is>
      </c>
      <c r="B954" s="52" t="inlineStr">
        <is>
          <t>RDR-13</t>
        </is>
      </c>
      <c r="C954" s="58" t="inlineStr">
        <is>
          <t>Cylinder</t>
        </is>
      </c>
      <c r="D954" s="52" t="inlineStr">
        <is>
          <t>RDR-00</t>
        </is>
      </c>
      <c r="E954" s="52" t="n">
        <v>1</v>
      </c>
      <c r="F954" s="54">
        <f>L954</f>
        <v/>
      </c>
      <c r="G954" s="54">
        <f>P954</f>
        <v/>
      </c>
      <c r="H954" s="54">
        <f>T954</f>
        <v/>
      </c>
      <c r="I954" s="81" t="n">
        <v>-3.05979708e-09</v>
      </c>
      <c r="J954" s="81" t="n">
        <v>0</v>
      </c>
      <c r="K954" s="81" t="n">
        <v>1.13333344</v>
      </c>
      <c r="L954" s="81" t="n">
        <v>29</v>
      </c>
      <c r="M954" s="81" t="n">
        <v>0</v>
      </c>
      <c r="N954" s="81" t="n">
        <v>0.0700000003</v>
      </c>
      <c r="O954" s="81" t="n">
        <v>0</v>
      </c>
      <c r="P954" s="81" t="n">
        <v>3</v>
      </c>
      <c r="Q954" s="81" t="n">
        <v>-0.0700000003</v>
      </c>
      <c r="R954" s="81" t="n">
        <v>0</v>
      </c>
      <c r="S954" s="81" t="n">
        <v>-4.95395795e-08</v>
      </c>
      <c r="T954" s="81" t="n">
        <v>-2.4333334</v>
      </c>
      <c r="U954" s="80">
        <f>U941*'4 Transform Matrices'!Y955+V941*'4 Transform Matrices'!AC955+W941*'4 Transform Matrices'!AG955</f>
        <v/>
      </c>
      <c r="V954" s="80">
        <f>U941*'4 Transform Matrices'!Z955+V941*'4 Transform Matrices'!AD955+W941*'4 Transform Matrices'!AH955</f>
        <v/>
      </c>
      <c r="W954" s="80">
        <f>U941*'4 Transform Matrices'!AA955+V941*'4 Transform Matrices'!AE955+W941*'4 Transform Matrices'!AI955</f>
        <v/>
      </c>
      <c r="X954" s="80">
        <f>U941*'4 Transform Matrices'!AB955+V941*'4 Transform Matrices'!AF955+W941*'4 Transform Matrices'!AJ955+X941</f>
        <v/>
      </c>
      <c r="Y954" s="80">
        <f>Y941*'4 Transform Matrices'!Y955+Z941*'4 Transform Matrices'!AC955+AA941*'4 Transform Matrices'!AG955</f>
        <v/>
      </c>
      <c r="Z954" s="80">
        <f>Y941*'4 Transform Matrices'!Z955+Z941*'4 Transform Matrices'!AD955+AA941*'4 Transform Matrices'!AH955</f>
        <v/>
      </c>
      <c r="AA954" s="80">
        <f>Y941*'4 Transform Matrices'!AA955+Z941*'4 Transform Matrices'!AE955+AA941*'4 Transform Matrices'!AI955</f>
        <v/>
      </c>
      <c r="AB954" s="80">
        <f>Y941*'4 Transform Matrices'!AB955+Z941*'4 Transform Matrices'!AF955+AA941*'4 Transform Matrices'!AJ955+AB941</f>
        <v/>
      </c>
      <c r="AC954" s="80">
        <f>AC941*'4 Transform Matrices'!Y955+AD941*'4 Transform Matrices'!AC955+AE941*'4 Transform Matrices'!AG955</f>
        <v/>
      </c>
      <c r="AD954" s="80">
        <f>AC941*'4 Transform Matrices'!Z955+AD941*'4 Transform Matrices'!AD955+AE941*'4 Transform Matrices'!AH955</f>
        <v/>
      </c>
      <c r="AE954" s="80">
        <f>AC941*'4 Transform Matrices'!AA955+AD941*'4 Transform Matrices'!AE955+AE941*'4 Transform Matrices'!AI955</f>
        <v/>
      </c>
      <c r="AF954" s="80">
        <f>AC941*'4 Transform Matrices'!AB955+AD941*'4 Transform Matrices'!AF955+AE941*'4 Transform Matrices'!AJ955+AF941</f>
        <v/>
      </c>
      <c r="AG954" s="82">
        <f>MAX(ABS(I954-U954),ABS(J954-V954),ABS(K954-W954),ABS(L954-X954),ABS(M954-Y954),ABS(N954-Z954),ABS(O954-AA954),ABS(P954-AB954),ABS(Q954-AC954),ABS(R954-AD954),ABS(S954-AE954),ABS(T954-AF954))</f>
        <v/>
      </c>
      <c r="AI954" s="14" t="inlineStr"/>
    </row>
    <row r="955">
      <c r="A955" s="60" t="inlineStr">
        <is>
          <t>- Mast ring bar</t>
        </is>
      </c>
      <c r="B955" s="52" t="inlineStr">
        <is>
          <t>RDR-14</t>
        </is>
      </c>
      <c r="C955" s="58" t="inlineStr">
        <is>
          <t>Cylinder</t>
        </is>
      </c>
      <c r="D955" s="52" t="inlineStr">
        <is>
          <t>RDR-00</t>
        </is>
      </c>
      <c r="E955" s="52" t="n">
        <v>1</v>
      </c>
      <c r="F955" s="54">
        <f>L955</f>
        <v/>
      </c>
      <c r="G955" s="54">
        <f>P955</f>
        <v/>
      </c>
      <c r="H955" s="54">
        <f>T955</f>
        <v/>
      </c>
      <c r="I955" s="81" t="n">
        <v>-0.0700000003</v>
      </c>
      <c r="J955" s="81" t="n">
        <v>0</v>
      </c>
      <c r="K955" s="81" t="n">
        <v>-7.86805003e-08</v>
      </c>
      <c r="L955" s="81" t="n">
        <v>29.4500008</v>
      </c>
      <c r="M955" s="81" t="n">
        <v>0</v>
      </c>
      <c r="N955" s="81" t="n">
        <v>0.0700000003</v>
      </c>
      <c r="O955" s="81" t="n">
        <v>0</v>
      </c>
      <c r="P955" s="81" t="n">
        <v>4.3499999</v>
      </c>
      <c r="Q955" s="81" t="n">
        <v>6.11959416e-09</v>
      </c>
      <c r="R955" s="81" t="n">
        <v>0</v>
      </c>
      <c r="S955" s="81" t="n">
        <v>-0.899999976</v>
      </c>
      <c r="T955" s="81" t="n">
        <v>-3</v>
      </c>
      <c r="U955" s="80">
        <f>U941*'4 Transform Matrices'!Y956+V941*'4 Transform Matrices'!AC956+W941*'4 Transform Matrices'!AG956</f>
        <v/>
      </c>
      <c r="V955" s="80">
        <f>U941*'4 Transform Matrices'!Z956+V941*'4 Transform Matrices'!AD956+W941*'4 Transform Matrices'!AH956</f>
        <v/>
      </c>
      <c r="W955" s="80">
        <f>U941*'4 Transform Matrices'!AA956+V941*'4 Transform Matrices'!AE956+W941*'4 Transform Matrices'!AI956</f>
        <v/>
      </c>
      <c r="X955" s="80">
        <f>U941*'4 Transform Matrices'!AB956+V941*'4 Transform Matrices'!AF956+W941*'4 Transform Matrices'!AJ956+X941</f>
        <v/>
      </c>
      <c r="Y955" s="80">
        <f>Y941*'4 Transform Matrices'!Y956+Z941*'4 Transform Matrices'!AC956+AA941*'4 Transform Matrices'!AG956</f>
        <v/>
      </c>
      <c r="Z955" s="80">
        <f>Y941*'4 Transform Matrices'!Z956+Z941*'4 Transform Matrices'!AD956+AA941*'4 Transform Matrices'!AH956</f>
        <v/>
      </c>
      <c r="AA955" s="80">
        <f>Y941*'4 Transform Matrices'!AA956+Z941*'4 Transform Matrices'!AE956+AA941*'4 Transform Matrices'!AI956</f>
        <v/>
      </c>
      <c r="AB955" s="80">
        <f>Y941*'4 Transform Matrices'!AB956+Z941*'4 Transform Matrices'!AF956+AA941*'4 Transform Matrices'!AJ956+AB941</f>
        <v/>
      </c>
      <c r="AC955" s="80">
        <f>AC941*'4 Transform Matrices'!Y956+AD941*'4 Transform Matrices'!AC956+AE941*'4 Transform Matrices'!AG956</f>
        <v/>
      </c>
      <c r="AD955" s="80">
        <f>AC941*'4 Transform Matrices'!Z956+AD941*'4 Transform Matrices'!AD956+AE941*'4 Transform Matrices'!AH956</f>
        <v/>
      </c>
      <c r="AE955" s="80">
        <f>AC941*'4 Transform Matrices'!AA956+AD941*'4 Transform Matrices'!AE956+AE941*'4 Transform Matrices'!AI956</f>
        <v/>
      </c>
      <c r="AF955" s="80">
        <f>AC941*'4 Transform Matrices'!AB956+AD941*'4 Transform Matrices'!AF956+AE941*'4 Transform Matrices'!AJ956+AF941</f>
        <v/>
      </c>
      <c r="AG955" s="82">
        <f>MAX(ABS(I955-U955),ABS(J955-V955),ABS(K955-W955),ABS(L955-X955),ABS(M955-Y955),ABS(N955-Z955),ABS(O955-AA955),ABS(P955-AB955),ABS(Q955-AC955),ABS(R955-AD955),ABS(S955-AE955),ABS(T955-AF955))</f>
        <v/>
      </c>
      <c r="AI955" s="14" t="inlineStr"/>
    </row>
    <row r="956">
      <c r="A956" s="60" t="inlineStr">
        <is>
          <t>- Mast ring bar</t>
        </is>
      </c>
      <c r="B956" s="52" t="inlineStr">
        <is>
          <t>RDR-15</t>
        </is>
      </c>
      <c r="C956" s="58" t="inlineStr">
        <is>
          <t>Cylinder</t>
        </is>
      </c>
      <c r="D956" s="52" t="inlineStr">
        <is>
          <t>RDR-00</t>
        </is>
      </c>
      <c r="E956" s="52" t="n">
        <v>1</v>
      </c>
      <c r="F956" s="54">
        <f>L956</f>
        <v/>
      </c>
      <c r="G956" s="54">
        <f>P956</f>
        <v/>
      </c>
      <c r="H956" s="54">
        <f>T956</f>
        <v/>
      </c>
      <c r="I956" s="81" t="n">
        <v>-3.05979708e-09</v>
      </c>
      <c r="J956" s="81" t="n">
        <v>0</v>
      </c>
      <c r="K956" s="81" t="n">
        <v>-0.899999976</v>
      </c>
      <c r="L956" s="81" t="n">
        <v>29</v>
      </c>
      <c r="M956" s="81" t="n">
        <v>0</v>
      </c>
      <c r="N956" s="81" t="n">
        <v>0.0700000003</v>
      </c>
      <c r="O956" s="81" t="n">
        <v>0</v>
      </c>
      <c r="P956" s="81" t="n">
        <v>4.3499999</v>
      </c>
      <c r="Q956" s="81" t="n">
        <v>0.0700000003</v>
      </c>
      <c r="R956" s="81" t="n">
        <v>0</v>
      </c>
      <c r="S956" s="81" t="n">
        <v>-3.93402502e-08</v>
      </c>
      <c r="T956" s="81" t="n">
        <v>-3.45000005</v>
      </c>
      <c r="U956" s="80">
        <f>U941*'4 Transform Matrices'!Y957+V941*'4 Transform Matrices'!AC957+W941*'4 Transform Matrices'!AG957</f>
        <v/>
      </c>
      <c r="V956" s="80">
        <f>U941*'4 Transform Matrices'!Z957+V941*'4 Transform Matrices'!AD957+W941*'4 Transform Matrices'!AH957</f>
        <v/>
      </c>
      <c r="W956" s="80">
        <f>U941*'4 Transform Matrices'!AA957+V941*'4 Transform Matrices'!AE957+W941*'4 Transform Matrices'!AI957</f>
        <v/>
      </c>
      <c r="X956" s="80">
        <f>U941*'4 Transform Matrices'!AB957+V941*'4 Transform Matrices'!AF957+W941*'4 Transform Matrices'!AJ957+X941</f>
        <v/>
      </c>
      <c r="Y956" s="80">
        <f>Y941*'4 Transform Matrices'!Y957+Z941*'4 Transform Matrices'!AC957+AA941*'4 Transform Matrices'!AG957</f>
        <v/>
      </c>
      <c r="Z956" s="80">
        <f>Y941*'4 Transform Matrices'!Z957+Z941*'4 Transform Matrices'!AD957+AA941*'4 Transform Matrices'!AH957</f>
        <v/>
      </c>
      <c r="AA956" s="80">
        <f>Y941*'4 Transform Matrices'!AA957+Z941*'4 Transform Matrices'!AE957+AA941*'4 Transform Matrices'!AI957</f>
        <v/>
      </c>
      <c r="AB956" s="80">
        <f>Y941*'4 Transform Matrices'!AB957+Z941*'4 Transform Matrices'!AF957+AA941*'4 Transform Matrices'!AJ957+AB941</f>
        <v/>
      </c>
      <c r="AC956" s="80">
        <f>AC941*'4 Transform Matrices'!Y957+AD941*'4 Transform Matrices'!AC957+AE941*'4 Transform Matrices'!AG957</f>
        <v/>
      </c>
      <c r="AD956" s="80">
        <f>AC941*'4 Transform Matrices'!Z957+AD941*'4 Transform Matrices'!AD957+AE941*'4 Transform Matrices'!AH957</f>
        <v/>
      </c>
      <c r="AE956" s="80">
        <f>AC941*'4 Transform Matrices'!AA957+AD941*'4 Transform Matrices'!AE957+AE941*'4 Transform Matrices'!AI957</f>
        <v/>
      </c>
      <c r="AF956" s="80">
        <f>AC941*'4 Transform Matrices'!AB957+AD941*'4 Transform Matrices'!AF957+AE941*'4 Transform Matrices'!AJ957+AF941</f>
        <v/>
      </c>
      <c r="AG956" s="82">
        <f>MAX(ABS(I956-U956),ABS(J956-V956),ABS(K956-W956),ABS(L956-X956),ABS(M956-Y956),ABS(N956-Z956),ABS(O956-AA956),ABS(P956-AB956),ABS(Q956-AC956),ABS(R956-AD956),ABS(S956-AE956),ABS(T956-AF956))</f>
        <v/>
      </c>
      <c r="AI956" s="14" t="inlineStr"/>
    </row>
    <row r="957">
      <c r="A957" s="60" t="inlineStr">
        <is>
          <t>- Mast ring bar</t>
        </is>
      </c>
      <c r="B957" s="52" t="inlineStr">
        <is>
          <t>RDR-16</t>
        </is>
      </c>
      <c r="C957" s="58" t="inlineStr">
        <is>
          <t>Cylinder</t>
        </is>
      </c>
      <c r="D957" s="52" t="inlineStr">
        <is>
          <t>RDR-00</t>
        </is>
      </c>
      <c r="E957" s="52" t="n">
        <v>1</v>
      </c>
      <c r="F957" s="54">
        <f>L957</f>
        <v/>
      </c>
      <c r="G957" s="54">
        <f>P957</f>
        <v/>
      </c>
      <c r="H957" s="54">
        <f>T957</f>
        <v/>
      </c>
      <c r="I957" s="81" t="n">
        <v>0.0700000003</v>
      </c>
      <c r="J957" s="81" t="n">
        <v>0</v>
      </c>
      <c r="K957" s="81" t="n">
        <v>0</v>
      </c>
      <c r="L957" s="81" t="n">
        <v>28.5499992</v>
      </c>
      <c r="M957" s="81" t="n">
        <v>0</v>
      </c>
      <c r="N957" s="81" t="n">
        <v>0.0700000003</v>
      </c>
      <c r="O957" s="81" t="n">
        <v>0</v>
      </c>
      <c r="P957" s="81" t="n">
        <v>4.3499999</v>
      </c>
      <c r="Q957" s="81" t="n">
        <v>0</v>
      </c>
      <c r="R957" s="81" t="n">
        <v>0</v>
      </c>
      <c r="S957" s="81" t="n">
        <v>0.899999976</v>
      </c>
      <c r="T957" s="81" t="n">
        <v>-3</v>
      </c>
      <c r="U957" s="80">
        <f>U941*'4 Transform Matrices'!Y958+V941*'4 Transform Matrices'!AC958+W941*'4 Transform Matrices'!AG958</f>
        <v/>
      </c>
      <c r="V957" s="80">
        <f>U941*'4 Transform Matrices'!Z958+V941*'4 Transform Matrices'!AD958+W941*'4 Transform Matrices'!AH958</f>
        <v/>
      </c>
      <c r="W957" s="80">
        <f>U941*'4 Transform Matrices'!AA958+V941*'4 Transform Matrices'!AE958+W941*'4 Transform Matrices'!AI958</f>
        <v/>
      </c>
      <c r="X957" s="80">
        <f>U941*'4 Transform Matrices'!AB958+V941*'4 Transform Matrices'!AF958+W941*'4 Transform Matrices'!AJ958+X941</f>
        <v/>
      </c>
      <c r="Y957" s="80">
        <f>Y941*'4 Transform Matrices'!Y958+Z941*'4 Transform Matrices'!AC958+AA941*'4 Transform Matrices'!AG958</f>
        <v/>
      </c>
      <c r="Z957" s="80">
        <f>Y941*'4 Transform Matrices'!Z958+Z941*'4 Transform Matrices'!AD958+AA941*'4 Transform Matrices'!AH958</f>
        <v/>
      </c>
      <c r="AA957" s="80">
        <f>Y941*'4 Transform Matrices'!AA958+Z941*'4 Transform Matrices'!AE958+AA941*'4 Transform Matrices'!AI958</f>
        <v/>
      </c>
      <c r="AB957" s="80">
        <f>Y941*'4 Transform Matrices'!AB958+Z941*'4 Transform Matrices'!AF958+AA941*'4 Transform Matrices'!AJ958+AB941</f>
        <v/>
      </c>
      <c r="AC957" s="80">
        <f>AC941*'4 Transform Matrices'!Y958+AD941*'4 Transform Matrices'!AC958+AE941*'4 Transform Matrices'!AG958</f>
        <v/>
      </c>
      <c r="AD957" s="80">
        <f>AC941*'4 Transform Matrices'!Z958+AD941*'4 Transform Matrices'!AD958+AE941*'4 Transform Matrices'!AH958</f>
        <v/>
      </c>
      <c r="AE957" s="80">
        <f>AC941*'4 Transform Matrices'!AA958+AD941*'4 Transform Matrices'!AE958+AE941*'4 Transform Matrices'!AI958</f>
        <v/>
      </c>
      <c r="AF957" s="80">
        <f>AC941*'4 Transform Matrices'!AB958+AD941*'4 Transform Matrices'!AF958+AE941*'4 Transform Matrices'!AJ958+AF941</f>
        <v/>
      </c>
      <c r="AG957" s="82">
        <f>MAX(ABS(I957-U957),ABS(J957-V957),ABS(K957-W957),ABS(L957-X957),ABS(M957-Y957),ABS(N957-Z957),ABS(O957-AA957),ABS(P957-AB957),ABS(Q957-AC957),ABS(R957-AD957),ABS(S957-AE957),ABS(T957-AF957))</f>
        <v/>
      </c>
      <c r="AI957" s="14" t="inlineStr"/>
    </row>
    <row r="958">
      <c r="A958" s="60" t="inlineStr">
        <is>
          <t>- Mast ring bar</t>
        </is>
      </c>
      <c r="B958" s="52" t="inlineStr">
        <is>
          <t>RDR-17</t>
        </is>
      </c>
      <c r="C958" s="58" t="inlineStr">
        <is>
          <t>Cylinder</t>
        </is>
      </c>
      <c r="D958" s="52" t="inlineStr">
        <is>
          <t>RDR-00</t>
        </is>
      </c>
      <c r="E958" s="52" t="n">
        <v>1</v>
      </c>
      <c r="F958" s="54">
        <f>L958</f>
        <v/>
      </c>
      <c r="G958" s="54">
        <f>P958</f>
        <v/>
      </c>
      <c r="H958" s="54">
        <f>T958</f>
        <v/>
      </c>
      <c r="I958" s="81" t="n">
        <v>-3.05979708e-09</v>
      </c>
      <c r="J958" s="81" t="n">
        <v>0</v>
      </c>
      <c r="K958" s="81" t="n">
        <v>0.899999976</v>
      </c>
      <c r="L958" s="81" t="n">
        <v>29</v>
      </c>
      <c r="M958" s="81" t="n">
        <v>0</v>
      </c>
      <c r="N958" s="81" t="n">
        <v>0.0700000003</v>
      </c>
      <c r="O958" s="81" t="n">
        <v>0</v>
      </c>
      <c r="P958" s="81" t="n">
        <v>4.3499999</v>
      </c>
      <c r="Q958" s="81" t="n">
        <v>-0.0700000003</v>
      </c>
      <c r="R958" s="81" t="n">
        <v>0</v>
      </c>
      <c r="S958" s="81" t="n">
        <v>-3.93402502e-08</v>
      </c>
      <c r="T958" s="81" t="n">
        <v>-2.54999995</v>
      </c>
      <c r="U958" s="80">
        <f>U941*'4 Transform Matrices'!Y959+V941*'4 Transform Matrices'!AC959+W941*'4 Transform Matrices'!AG959</f>
        <v/>
      </c>
      <c r="V958" s="80">
        <f>U941*'4 Transform Matrices'!Z959+V941*'4 Transform Matrices'!AD959+W941*'4 Transform Matrices'!AH959</f>
        <v/>
      </c>
      <c r="W958" s="80">
        <f>U941*'4 Transform Matrices'!AA959+V941*'4 Transform Matrices'!AE959+W941*'4 Transform Matrices'!AI959</f>
        <v/>
      </c>
      <c r="X958" s="80">
        <f>U941*'4 Transform Matrices'!AB959+V941*'4 Transform Matrices'!AF959+W941*'4 Transform Matrices'!AJ959+X941</f>
        <v/>
      </c>
      <c r="Y958" s="80">
        <f>Y941*'4 Transform Matrices'!Y959+Z941*'4 Transform Matrices'!AC959+AA941*'4 Transform Matrices'!AG959</f>
        <v/>
      </c>
      <c r="Z958" s="80">
        <f>Y941*'4 Transform Matrices'!Z959+Z941*'4 Transform Matrices'!AD959+AA941*'4 Transform Matrices'!AH959</f>
        <v/>
      </c>
      <c r="AA958" s="80">
        <f>Y941*'4 Transform Matrices'!AA959+Z941*'4 Transform Matrices'!AE959+AA941*'4 Transform Matrices'!AI959</f>
        <v/>
      </c>
      <c r="AB958" s="80">
        <f>Y941*'4 Transform Matrices'!AB959+Z941*'4 Transform Matrices'!AF959+AA941*'4 Transform Matrices'!AJ959+AB941</f>
        <v/>
      </c>
      <c r="AC958" s="80">
        <f>AC941*'4 Transform Matrices'!Y959+AD941*'4 Transform Matrices'!AC959+AE941*'4 Transform Matrices'!AG959</f>
        <v/>
      </c>
      <c r="AD958" s="80">
        <f>AC941*'4 Transform Matrices'!Z959+AD941*'4 Transform Matrices'!AD959+AE941*'4 Transform Matrices'!AH959</f>
        <v/>
      </c>
      <c r="AE958" s="80">
        <f>AC941*'4 Transform Matrices'!AA959+AD941*'4 Transform Matrices'!AE959+AE941*'4 Transform Matrices'!AI959</f>
        <v/>
      </c>
      <c r="AF958" s="80">
        <f>AC941*'4 Transform Matrices'!AB959+AD941*'4 Transform Matrices'!AF959+AE941*'4 Transform Matrices'!AJ959+AF941</f>
        <v/>
      </c>
      <c r="AG958" s="82">
        <f>MAX(ABS(I958-U958),ABS(J958-V958),ABS(K958-W958),ABS(L958-X958),ABS(M958-Y958),ABS(N958-Z958),ABS(O958-AA958),ABS(P958-AB958),ABS(Q958-AC958),ABS(R958-AD958),ABS(S958-AE958),ABS(T958-AF958))</f>
        <v/>
      </c>
      <c r="AI958" s="14" t="inlineStr"/>
    </row>
    <row r="959">
      <c r="A959" s="60" t="inlineStr">
        <is>
          <t>- Mast brace</t>
        </is>
      </c>
      <c r="B959" s="52" t="inlineStr">
        <is>
          <t>RDR-18</t>
        </is>
      </c>
      <c r="C959" s="58" t="inlineStr">
        <is>
          <t>Cylinder</t>
        </is>
      </c>
      <c r="D959" s="52" t="inlineStr">
        <is>
          <t>RDR-00</t>
        </is>
      </c>
      <c r="E959" s="52" t="n">
        <v>1</v>
      </c>
      <c r="F959" s="54">
        <f>L959</f>
        <v/>
      </c>
      <c r="G959" s="54">
        <f>P959</f>
        <v/>
      </c>
      <c r="H959" s="54">
        <f>T959</f>
        <v/>
      </c>
      <c r="I959" s="81" t="n">
        <v>-0.0498460643</v>
      </c>
      <c r="J959" s="81" t="n">
        <v>0.0026343686</v>
      </c>
      <c r="K959" s="81" t="n">
        <v>-0.116666771</v>
      </c>
      <c r="L959" s="81" t="n">
        <v>29.7416668</v>
      </c>
      <c r="M959" s="81" t="n">
        <v>0</v>
      </c>
      <c r="N959" s="81" t="n">
        <v>0.0370298065</v>
      </c>
      <c r="O959" s="81" t="n">
        <v>1.3499999</v>
      </c>
      <c r="P959" s="81" t="n">
        <v>0.975000083</v>
      </c>
      <c r="Q959" s="81" t="n">
        <v>0.00392048014</v>
      </c>
      <c r="R959" s="81" t="n">
        <v>0.0334940851</v>
      </c>
      <c r="S959" s="81" t="n">
        <v>-1.48333335</v>
      </c>
      <c r="T959" s="81" t="n">
        <v>-2.9416666</v>
      </c>
      <c r="U959" s="80">
        <f>U941*'4 Transform Matrices'!Y960+V941*'4 Transform Matrices'!AC960+W941*'4 Transform Matrices'!AG960</f>
        <v/>
      </c>
      <c r="V959" s="80">
        <f>U941*'4 Transform Matrices'!Z960+V941*'4 Transform Matrices'!AD960+W941*'4 Transform Matrices'!AH960</f>
        <v/>
      </c>
      <c r="W959" s="80">
        <f>U941*'4 Transform Matrices'!AA960+V941*'4 Transform Matrices'!AE960+W941*'4 Transform Matrices'!AI960</f>
        <v/>
      </c>
      <c r="X959" s="80">
        <f>U941*'4 Transform Matrices'!AB960+V941*'4 Transform Matrices'!AF960+W941*'4 Transform Matrices'!AJ960+X941</f>
        <v/>
      </c>
      <c r="Y959" s="80">
        <f>Y941*'4 Transform Matrices'!Y960+Z941*'4 Transform Matrices'!AC960+AA941*'4 Transform Matrices'!AG960</f>
        <v/>
      </c>
      <c r="Z959" s="80">
        <f>Y941*'4 Transform Matrices'!Z960+Z941*'4 Transform Matrices'!AD960+AA941*'4 Transform Matrices'!AH960</f>
        <v/>
      </c>
      <c r="AA959" s="80">
        <f>Y941*'4 Transform Matrices'!AA960+Z941*'4 Transform Matrices'!AE960+AA941*'4 Transform Matrices'!AI960</f>
        <v/>
      </c>
      <c r="AB959" s="80">
        <f>Y941*'4 Transform Matrices'!AB960+Z941*'4 Transform Matrices'!AF960+AA941*'4 Transform Matrices'!AJ960+AB941</f>
        <v/>
      </c>
      <c r="AC959" s="80">
        <f>AC941*'4 Transform Matrices'!Y960+AD941*'4 Transform Matrices'!AC960+AE941*'4 Transform Matrices'!AG960</f>
        <v/>
      </c>
      <c r="AD959" s="80">
        <f>AC941*'4 Transform Matrices'!Z960+AD941*'4 Transform Matrices'!AD960+AE941*'4 Transform Matrices'!AH960</f>
        <v/>
      </c>
      <c r="AE959" s="80">
        <f>AC941*'4 Transform Matrices'!AA960+AD941*'4 Transform Matrices'!AE960+AE941*'4 Transform Matrices'!AI960</f>
        <v/>
      </c>
      <c r="AF959" s="80">
        <f>AC941*'4 Transform Matrices'!AB960+AD941*'4 Transform Matrices'!AF960+AE941*'4 Transform Matrices'!AJ960+AF941</f>
        <v/>
      </c>
      <c r="AG959" s="82">
        <f>MAX(ABS(I959-U959),ABS(J959-V959),ABS(K959-W959),ABS(L959-X959),ABS(M959-Y959),ABS(N959-Z959),ABS(O959-AA959),ABS(P959-AB959),ABS(Q959-AC959),ABS(R959-AD959),ABS(S959-AE959),ABS(T959-AF959))</f>
        <v/>
      </c>
      <c r="AI959" s="14" t="inlineStr"/>
    </row>
    <row r="960">
      <c r="A960" s="60" t="inlineStr">
        <is>
          <t>- Mast brace</t>
        </is>
      </c>
      <c r="B960" s="52" t="inlineStr">
        <is>
          <t>RDR-19</t>
        </is>
      </c>
      <c r="C960" s="58" t="inlineStr">
        <is>
          <t>Cylinder</t>
        </is>
      </c>
      <c r="D960" s="52" t="inlineStr">
        <is>
          <t>RDR-00</t>
        </is>
      </c>
      <c r="E960" s="52" t="n">
        <v>1</v>
      </c>
      <c r="F960" s="54">
        <f>L960</f>
        <v/>
      </c>
      <c r="G960" s="54">
        <f>P960</f>
        <v/>
      </c>
      <c r="H960" s="54">
        <f>T960</f>
        <v/>
      </c>
      <c r="I960" s="81" t="n">
        <v>-0.00392047456</v>
      </c>
      <c r="J960" s="81" t="n">
        <v>-0.0334940851</v>
      </c>
      <c r="K960" s="81" t="n">
        <v>-1.48333359</v>
      </c>
      <c r="L960" s="81" t="n">
        <v>28.9416676</v>
      </c>
      <c r="M960" s="81" t="n">
        <v>0</v>
      </c>
      <c r="N960" s="81" t="n">
        <v>0.0370298065</v>
      </c>
      <c r="O960" s="81" t="n">
        <v>-1.35000014</v>
      </c>
      <c r="P960" s="81" t="n">
        <v>0.975000083</v>
      </c>
      <c r="Q960" s="81" t="n">
        <v>0.0498460643</v>
      </c>
      <c r="R960" s="81" t="n">
        <v>-0.00263436488</v>
      </c>
      <c r="S960" s="81" t="n">
        <v>-0.116666622</v>
      </c>
      <c r="T960" s="81" t="n">
        <v>-3.74166679</v>
      </c>
      <c r="U960" s="80">
        <f>U941*'4 Transform Matrices'!Y961+V941*'4 Transform Matrices'!AC961+W941*'4 Transform Matrices'!AG961</f>
        <v/>
      </c>
      <c r="V960" s="80">
        <f>U941*'4 Transform Matrices'!Z961+V941*'4 Transform Matrices'!AD961+W941*'4 Transform Matrices'!AH961</f>
        <v/>
      </c>
      <c r="W960" s="80">
        <f>U941*'4 Transform Matrices'!AA961+V941*'4 Transform Matrices'!AE961+W941*'4 Transform Matrices'!AI961</f>
        <v/>
      </c>
      <c r="X960" s="80">
        <f>U941*'4 Transform Matrices'!AB961+V941*'4 Transform Matrices'!AF961+W941*'4 Transform Matrices'!AJ961+X941</f>
        <v/>
      </c>
      <c r="Y960" s="80">
        <f>Y941*'4 Transform Matrices'!Y961+Z941*'4 Transform Matrices'!AC961+AA941*'4 Transform Matrices'!AG961</f>
        <v/>
      </c>
      <c r="Z960" s="80">
        <f>Y941*'4 Transform Matrices'!Z961+Z941*'4 Transform Matrices'!AD961+AA941*'4 Transform Matrices'!AH961</f>
        <v/>
      </c>
      <c r="AA960" s="80">
        <f>Y941*'4 Transform Matrices'!AA961+Z941*'4 Transform Matrices'!AE961+AA941*'4 Transform Matrices'!AI961</f>
        <v/>
      </c>
      <c r="AB960" s="80">
        <f>Y941*'4 Transform Matrices'!AB961+Z941*'4 Transform Matrices'!AF961+AA941*'4 Transform Matrices'!AJ961+AB941</f>
        <v/>
      </c>
      <c r="AC960" s="80">
        <f>AC941*'4 Transform Matrices'!Y961+AD941*'4 Transform Matrices'!AC961+AE941*'4 Transform Matrices'!AG961</f>
        <v/>
      </c>
      <c r="AD960" s="80">
        <f>AC941*'4 Transform Matrices'!Z961+AD941*'4 Transform Matrices'!AD961+AE941*'4 Transform Matrices'!AH961</f>
        <v/>
      </c>
      <c r="AE960" s="80">
        <f>AC941*'4 Transform Matrices'!AA961+AD941*'4 Transform Matrices'!AE961+AE941*'4 Transform Matrices'!AI961</f>
        <v/>
      </c>
      <c r="AF960" s="80">
        <f>AC941*'4 Transform Matrices'!AB961+AD941*'4 Transform Matrices'!AF961+AE941*'4 Transform Matrices'!AJ961+AF941</f>
        <v/>
      </c>
      <c r="AG960" s="82">
        <f>MAX(ABS(I960-U960),ABS(J960-V960),ABS(K960-W960),ABS(L960-X960),ABS(M960-Y960),ABS(N960-Z960),ABS(O960-AA960),ABS(P960-AB960),ABS(Q960-AC960),ABS(R960-AD960),ABS(S960-AE960),ABS(T960-AF960))</f>
        <v/>
      </c>
      <c r="AI960" s="14" t="inlineStr"/>
    </row>
    <row r="961">
      <c r="A961" s="60" t="inlineStr">
        <is>
          <t>- Mast brace</t>
        </is>
      </c>
      <c r="B961" s="52" t="inlineStr">
        <is>
          <t>RDR-20</t>
        </is>
      </c>
      <c r="C961" s="58" t="inlineStr">
        <is>
          <t>Cylinder</t>
        </is>
      </c>
      <c r="D961" s="52" t="inlineStr">
        <is>
          <t>RDR-00</t>
        </is>
      </c>
      <c r="E961" s="52" t="n">
        <v>1</v>
      </c>
      <c r="F961" s="54">
        <f>L961</f>
        <v/>
      </c>
      <c r="G961" s="54">
        <f>P961</f>
        <v/>
      </c>
      <c r="H961" s="54">
        <f>T961</f>
        <v/>
      </c>
      <c r="I961" s="81" t="n">
        <v>0.0498460643</v>
      </c>
      <c r="J961" s="81" t="n">
        <v>-0.00263436628</v>
      </c>
      <c r="K961" s="81" t="n">
        <v>0.116666675</v>
      </c>
      <c r="L961" s="81" t="n">
        <v>28.2583332</v>
      </c>
      <c r="M961" s="81" t="n">
        <v>0</v>
      </c>
      <c r="N961" s="81" t="n">
        <v>0.0370298065</v>
      </c>
      <c r="O961" s="81" t="n">
        <v>1.3499999</v>
      </c>
      <c r="P961" s="81" t="n">
        <v>0.975000083</v>
      </c>
      <c r="Q961" s="81" t="n">
        <v>-0.00392047688</v>
      </c>
      <c r="R961" s="81" t="n">
        <v>-0.0334940851</v>
      </c>
      <c r="S961" s="81" t="n">
        <v>1.48333335</v>
      </c>
      <c r="T961" s="81" t="n">
        <v>-3.0583334</v>
      </c>
      <c r="U961" s="80">
        <f>U941*'4 Transform Matrices'!Y962+V941*'4 Transform Matrices'!AC962+W941*'4 Transform Matrices'!AG962</f>
        <v/>
      </c>
      <c r="V961" s="80">
        <f>U941*'4 Transform Matrices'!Z962+V941*'4 Transform Matrices'!AD962+W941*'4 Transform Matrices'!AH962</f>
        <v/>
      </c>
      <c r="W961" s="80">
        <f>U941*'4 Transform Matrices'!AA962+V941*'4 Transform Matrices'!AE962+W941*'4 Transform Matrices'!AI962</f>
        <v/>
      </c>
      <c r="X961" s="80">
        <f>U941*'4 Transform Matrices'!AB962+V941*'4 Transform Matrices'!AF962+W941*'4 Transform Matrices'!AJ962+X941</f>
        <v/>
      </c>
      <c r="Y961" s="80">
        <f>Y941*'4 Transform Matrices'!Y962+Z941*'4 Transform Matrices'!AC962+AA941*'4 Transform Matrices'!AG962</f>
        <v/>
      </c>
      <c r="Z961" s="80">
        <f>Y941*'4 Transform Matrices'!Z962+Z941*'4 Transform Matrices'!AD962+AA941*'4 Transform Matrices'!AH962</f>
        <v/>
      </c>
      <c r="AA961" s="80">
        <f>Y941*'4 Transform Matrices'!AA962+Z941*'4 Transform Matrices'!AE962+AA941*'4 Transform Matrices'!AI962</f>
        <v/>
      </c>
      <c r="AB961" s="80">
        <f>Y941*'4 Transform Matrices'!AB962+Z941*'4 Transform Matrices'!AF962+AA941*'4 Transform Matrices'!AJ962+AB941</f>
        <v/>
      </c>
      <c r="AC961" s="80">
        <f>AC941*'4 Transform Matrices'!Y962+AD941*'4 Transform Matrices'!AC962+AE941*'4 Transform Matrices'!AG962</f>
        <v/>
      </c>
      <c r="AD961" s="80">
        <f>AC941*'4 Transform Matrices'!Z962+AD941*'4 Transform Matrices'!AD962+AE941*'4 Transform Matrices'!AH962</f>
        <v/>
      </c>
      <c r="AE961" s="80">
        <f>AC941*'4 Transform Matrices'!AA962+AD941*'4 Transform Matrices'!AE962+AE941*'4 Transform Matrices'!AI962</f>
        <v/>
      </c>
      <c r="AF961" s="80">
        <f>AC941*'4 Transform Matrices'!AB962+AD941*'4 Transform Matrices'!AF962+AE941*'4 Transform Matrices'!AJ962+AF941</f>
        <v/>
      </c>
      <c r="AG961" s="82">
        <f>MAX(ABS(I961-U961),ABS(J961-V961),ABS(K961-W961),ABS(L961-X961),ABS(M961-Y961),ABS(N961-Z961),ABS(O961-AA961),ABS(P961-AB961),ABS(Q961-AC961),ABS(R961-AD961),ABS(S961-AE961),ABS(T961-AF961))</f>
        <v/>
      </c>
      <c r="AI961" s="14" t="inlineStr"/>
    </row>
    <row r="962">
      <c r="A962" s="60" t="inlineStr">
        <is>
          <t>- Mast brace</t>
        </is>
      </c>
      <c r="B962" s="52" t="inlineStr">
        <is>
          <t>RDR-21</t>
        </is>
      </c>
      <c r="C962" s="58" t="inlineStr">
        <is>
          <t>Cylinder</t>
        </is>
      </c>
      <c r="D962" s="52" t="inlineStr">
        <is>
          <t>RDR-00</t>
        </is>
      </c>
      <c r="E962" s="52" t="n">
        <v>1</v>
      </c>
      <c r="F962" s="54">
        <f>L962</f>
        <v/>
      </c>
      <c r="G962" s="54">
        <f>P962</f>
        <v/>
      </c>
      <c r="H962" s="54">
        <f>T962</f>
        <v/>
      </c>
      <c r="I962" s="81" t="n">
        <v>0.00392047642</v>
      </c>
      <c r="J962" s="81" t="n">
        <v>0.0334940851</v>
      </c>
      <c r="K962" s="81" t="n">
        <v>1.48333359</v>
      </c>
      <c r="L962" s="81" t="n">
        <v>29.0583324</v>
      </c>
      <c r="M962" s="81" t="n">
        <v>0</v>
      </c>
      <c r="N962" s="81" t="n">
        <v>0.0370298065</v>
      </c>
      <c r="O962" s="81" t="n">
        <v>-1.35000014</v>
      </c>
      <c r="P962" s="81" t="n">
        <v>0.975000083</v>
      </c>
      <c r="Q962" s="81" t="n">
        <v>-0.0498460643</v>
      </c>
      <c r="R962" s="81" t="n">
        <v>0.00263436604</v>
      </c>
      <c r="S962" s="81" t="n">
        <v>0.116666682</v>
      </c>
      <c r="T962" s="81" t="n">
        <v>-2.25833321</v>
      </c>
      <c r="U962" s="80">
        <f>U941*'4 Transform Matrices'!Y963+V941*'4 Transform Matrices'!AC963+W941*'4 Transform Matrices'!AG963</f>
        <v/>
      </c>
      <c r="V962" s="80">
        <f>U941*'4 Transform Matrices'!Z963+V941*'4 Transform Matrices'!AD963+W941*'4 Transform Matrices'!AH963</f>
        <v/>
      </c>
      <c r="W962" s="80">
        <f>U941*'4 Transform Matrices'!AA963+V941*'4 Transform Matrices'!AE963+W941*'4 Transform Matrices'!AI963</f>
        <v/>
      </c>
      <c r="X962" s="80">
        <f>U941*'4 Transform Matrices'!AB963+V941*'4 Transform Matrices'!AF963+W941*'4 Transform Matrices'!AJ963+X941</f>
        <v/>
      </c>
      <c r="Y962" s="80">
        <f>Y941*'4 Transform Matrices'!Y963+Z941*'4 Transform Matrices'!AC963+AA941*'4 Transform Matrices'!AG963</f>
        <v/>
      </c>
      <c r="Z962" s="80">
        <f>Y941*'4 Transform Matrices'!Z963+Z941*'4 Transform Matrices'!AD963+AA941*'4 Transform Matrices'!AH963</f>
        <v/>
      </c>
      <c r="AA962" s="80">
        <f>Y941*'4 Transform Matrices'!AA963+Z941*'4 Transform Matrices'!AE963+AA941*'4 Transform Matrices'!AI963</f>
        <v/>
      </c>
      <c r="AB962" s="80">
        <f>Y941*'4 Transform Matrices'!AB963+Z941*'4 Transform Matrices'!AF963+AA941*'4 Transform Matrices'!AJ963+AB941</f>
        <v/>
      </c>
      <c r="AC962" s="80">
        <f>AC941*'4 Transform Matrices'!Y963+AD941*'4 Transform Matrices'!AC963+AE941*'4 Transform Matrices'!AG963</f>
        <v/>
      </c>
      <c r="AD962" s="80">
        <f>AC941*'4 Transform Matrices'!Z963+AD941*'4 Transform Matrices'!AD963+AE941*'4 Transform Matrices'!AH963</f>
        <v/>
      </c>
      <c r="AE962" s="80">
        <f>AC941*'4 Transform Matrices'!AA963+AD941*'4 Transform Matrices'!AE963+AE941*'4 Transform Matrices'!AI963</f>
        <v/>
      </c>
      <c r="AF962" s="80">
        <f>AC941*'4 Transform Matrices'!AB963+AD941*'4 Transform Matrices'!AF963+AE941*'4 Transform Matrices'!AJ963+AF941</f>
        <v/>
      </c>
      <c r="AG962" s="82">
        <f>MAX(ABS(I962-U962),ABS(J962-V962),ABS(K962-W962),ABS(L962-X962),ABS(M962-Y962),ABS(N962-Z962),ABS(O962-AA962),ABS(P962-AB962),ABS(Q962-AC962),ABS(R962-AD962),ABS(S962-AE962),ABS(T962-AF962))</f>
        <v/>
      </c>
      <c r="AI962" s="14" t="inlineStr"/>
    </row>
    <row r="963">
      <c r="A963" s="60" t="inlineStr">
        <is>
          <t>- Mast brace</t>
        </is>
      </c>
      <c r="B963" s="52" t="inlineStr">
        <is>
          <t>RDR-22</t>
        </is>
      </c>
      <c r="C963" s="58" t="inlineStr">
        <is>
          <t>Cylinder</t>
        </is>
      </c>
      <c r="D963" s="52" t="inlineStr">
        <is>
          <t>RDR-00</t>
        </is>
      </c>
      <c r="E963" s="52" t="n">
        <v>1</v>
      </c>
      <c r="F963" s="54">
        <f>L963</f>
        <v/>
      </c>
      <c r="G963" s="54">
        <f>P963</f>
        <v/>
      </c>
      <c r="H963" s="54">
        <f>T963</f>
        <v/>
      </c>
      <c r="I963" s="81" t="n">
        <v>-0.0497836359</v>
      </c>
      <c r="J963" s="81" t="n">
        <v>0.00340255699</v>
      </c>
      <c r="K963" s="81" t="n">
        <v>0.116666384</v>
      </c>
      <c r="L963" s="81" t="n">
        <v>29.625</v>
      </c>
      <c r="M963" s="81" t="n">
        <v>0</v>
      </c>
      <c r="N963" s="81" t="n">
        <v>0.0340496525</v>
      </c>
      <c r="O963" s="81" t="n">
        <v>-1.35000002</v>
      </c>
      <c r="P963" s="81" t="n">
        <v>2.32500005</v>
      </c>
      <c r="Q963" s="81" t="n">
        <v>-0.00464646146</v>
      </c>
      <c r="R963" s="81" t="n">
        <v>-0.0364560559</v>
      </c>
      <c r="S963" s="81" t="n">
        <v>-1.25</v>
      </c>
      <c r="T963" s="81" t="n">
        <v>-3.0583334</v>
      </c>
      <c r="U963" s="80">
        <f>U941*'4 Transform Matrices'!Y964+V941*'4 Transform Matrices'!AC964+W941*'4 Transform Matrices'!AG964</f>
        <v/>
      </c>
      <c r="V963" s="80">
        <f>U941*'4 Transform Matrices'!Z964+V941*'4 Transform Matrices'!AD964+W941*'4 Transform Matrices'!AH964</f>
        <v/>
      </c>
      <c r="W963" s="80">
        <f>U941*'4 Transform Matrices'!AA964+V941*'4 Transform Matrices'!AE964+W941*'4 Transform Matrices'!AI964</f>
        <v/>
      </c>
      <c r="X963" s="80">
        <f>U941*'4 Transform Matrices'!AB964+V941*'4 Transform Matrices'!AF964+W941*'4 Transform Matrices'!AJ964+X941</f>
        <v/>
      </c>
      <c r="Y963" s="80">
        <f>Y941*'4 Transform Matrices'!Y964+Z941*'4 Transform Matrices'!AC964+AA941*'4 Transform Matrices'!AG964</f>
        <v/>
      </c>
      <c r="Z963" s="80">
        <f>Y941*'4 Transform Matrices'!Z964+Z941*'4 Transform Matrices'!AD964+AA941*'4 Transform Matrices'!AH964</f>
        <v/>
      </c>
      <c r="AA963" s="80">
        <f>Y941*'4 Transform Matrices'!AA964+Z941*'4 Transform Matrices'!AE964+AA941*'4 Transform Matrices'!AI964</f>
        <v/>
      </c>
      <c r="AB963" s="80">
        <f>Y941*'4 Transform Matrices'!AB964+Z941*'4 Transform Matrices'!AF964+AA941*'4 Transform Matrices'!AJ964+AB941</f>
        <v/>
      </c>
      <c r="AC963" s="80">
        <f>AC941*'4 Transform Matrices'!Y964+AD941*'4 Transform Matrices'!AC964+AE941*'4 Transform Matrices'!AG964</f>
        <v/>
      </c>
      <c r="AD963" s="80">
        <f>AC941*'4 Transform Matrices'!Z964+AD941*'4 Transform Matrices'!AD964+AE941*'4 Transform Matrices'!AH964</f>
        <v/>
      </c>
      <c r="AE963" s="80">
        <f>AC941*'4 Transform Matrices'!AA964+AD941*'4 Transform Matrices'!AE964+AE941*'4 Transform Matrices'!AI964</f>
        <v/>
      </c>
      <c r="AF963" s="80">
        <f>AC941*'4 Transform Matrices'!AB964+AD941*'4 Transform Matrices'!AF964+AE941*'4 Transform Matrices'!AJ964+AF941</f>
        <v/>
      </c>
      <c r="AG963" s="82">
        <f>MAX(ABS(I963-U963),ABS(J963-V963),ABS(K963-W963),ABS(L963-X963),ABS(M963-Y963),ABS(N963-Z963),ABS(O963-AA963),ABS(P963-AB963),ABS(Q963-AC963),ABS(R963-AD963),ABS(S963-AE963),ABS(T963-AF963))</f>
        <v/>
      </c>
      <c r="AI963" s="14" t="inlineStr"/>
    </row>
    <row r="964">
      <c r="A964" s="60" t="inlineStr">
        <is>
          <t>- Mast brace</t>
        </is>
      </c>
      <c r="B964" s="52" t="inlineStr">
        <is>
          <t>RDR-23</t>
        </is>
      </c>
      <c r="C964" s="58" t="inlineStr">
        <is>
          <t>Cylinder</t>
        </is>
      </c>
      <c r="D964" s="52" t="inlineStr">
        <is>
          <t>RDR-00</t>
        </is>
      </c>
      <c r="E964" s="52" t="n">
        <v>1</v>
      </c>
      <c r="F964" s="54">
        <f>L964</f>
        <v/>
      </c>
      <c r="G964" s="54">
        <f>P964</f>
        <v/>
      </c>
      <c r="H964" s="54">
        <f>T964</f>
        <v/>
      </c>
      <c r="I964" s="81" t="n">
        <v>0.00464646984</v>
      </c>
      <c r="J964" s="81" t="n">
        <v>0.0364560559</v>
      </c>
      <c r="K964" s="81" t="n">
        <v>-1.25</v>
      </c>
      <c r="L964" s="81" t="n">
        <v>29.0583324</v>
      </c>
      <c r="M964" s="81" t="n">
        <v>0</v>
      </c>
      <c r="N964" s="81" t="n">
        <v>0.0340496525</v>
      </c>
      <c r="O964" s="81" t="n">
        <v>1.35000002</v>
      </c>
      <c r="P964" s="81" t="n">
        <v>2.32500005</v>
      </c>
      <c r="Q964" s="81" t="n">
        <v>0.0497836359</v>
      </c>
      <c r="R964" s="81" t="n">
        <v>-0.00340256281</v>
      </c>
      <c r="S964" s="81" t="n">
        <v>0.116666593</v>
      </c>
      <c r="T964" s="81" t="n">
        <v>-3.625</v>
      </c>
      <c r="U964" s="80">
        <f>U941*'4 Transform Matrices'!Y965+V941*'4 Transform Matrices'!AC965+W941*'4 Transform Matrices'!AG965</f>
        <v/>
      </c>
      <c r="V964" s="80">
        <f>U941*'4 Transform Matrices'!Z965+V941*'4 Transform Matrices'!AD965+W941*'4 Transform Matrices'!AH965</f>
        <v/>
      </c>
      <c r="W964" s="80">
        <f>U941*'4 Transform Matrices'!AA965+V941*'4 Transform Matrices'!AE965+W941*'4 Transform Matrices'!AI965</f>
        <v/>
      </c>
      <c r="X964" s="80">
        <f>U941*'4 Transform Matrices'!AB965+V941*'4 Transform Matrices'!AF965+W941*'4 Transform Matrices'!AJ965+X941</f>
        <v/>
      </c>
      <c r="Y964" s="80">
        <f>Y941*'4 Transform Matrices'!Y965+Z941*'4 Transform Matrices'!AC965+AA941*'4 Transform Matrices'!AG965</f>
        <v/>
      </c>
      <c r="Z964" s="80">
        <f>Y941*'4 Transform Matrices'!Z965+Z941*'4 Transform Matrices'!AD965+AA941*'4 Transform Matrices'!AH965</f>
        <v/>
      </c>
      <c r="AA964" s="80">
        <f>Y941*'4 Transform Matrices'!AA965+Z941*'4 Transform Matrices'!AE965+AA941*'4 Transform Matrices'!AI965</f>
        <v/>
      </c>
      <c r="AB964" s="80">
        <f>Y941*'4 Transform Matrices'!AB965+Z941*'4 Transform Matrices'!AF965+AA941*'4 Transform Matrices'!AJ965+AB941</f>
        <v/>
      </c>
      <c r="AC964" s="80">
        <f>AC941*'4 Transform Matrices'!Y965+AD941*'4 Transform Matrices'!AC965+AE941*'4 Transform Matrices'!AG965</f>
        <v/>
      </c>
      <c r="AD964" s="80">
        <f>AC941*'4 Transform Matrices'!Z965+AD941*'4 Transform Matrices'!AD965+AE941*'4 Transform Matrices'!AH965</f>
        <v/>
      </c>
      <c r="AE964" s="80">
        <f>AC941*'4 Transform Matrices'!AA965+AD941*'4 Transform Matrices'!AE965+AE941*'4 Transform Matrices'!AI965</f>
        <v/>
      </c>
      <c r="AF964" s="80">
        <f>AC941*'4 Transform Matrices'!AB965+AD941*'4 Transform Matrices'!AF965+AE941*'4 Transform Matrices'!AJ965+AF941</f>
        <v/>
      </c>
      <c r="AG964" s="82">
        <f>MAX(ABS(I964-U964),ABS(J964-V964),ABS(K964-W964),ABS(L964-X964),ABS(M964-Y964),ABS(N964-Z964),ABS(O964-AA964),ABS(P964-AB964),ABS(Q964-AC964),ABS(R964-AD964),ABS(S964-AE964),ABS(T964-AF964))</f>
        <v/>
      </c>
      <c r="AI964" s="14" t="inlineStr"/>
    </row>
    <row r="965">
      <c r="A965" s="60" t="inlineStr">
        <is>
          <t>- Mast brace</t>
        </is>
      </c>
      <c r="B965" s="52" t="inlineStr">
        <is>
          <t>RDR-24</t>
        </is>
      </c>
      <c r="C965" s="58" t="inlineStr">
        <is>
          <t>Cylinder</t>
        </is>
      </c>
      <c r="D965" s="52" t="inlineStr">
        <is>
          <t>RDR-00</t>
        </is>
      </c>
      <c r="E965" s="52" t="n">
        <v>1</v>
      </c>
      <c r="F965" s="54">
        <f>L965</f>
        <v/>
      </c>
      <c r="G965" s="54">
        <f>P965</f>
        <v/>
      </c>
      <c r="H965" s="54">
        <f>T965</f>
        <v/>
      </c>
      <c r="I965" s="81" t="n">
        <v>0.0497836359</v>
      </c>
      <c r="J965" s="81" t="n">
        <v>-0.00340256398</v>
      </c>
      <c r="K965" s="81" t="n">
        <v>-0.116666615</v>
      </c>
      <c r="L965" s="81" t="n">
        <v>28.375</v>
      </c>
      <c r="M965" s="81" t="n">
        <v>0</v>
      </c>
      <c r="N965" s="81" t="n">
        <v>0.0340496525</v>
      </c>
      <c r="O965" s="81" t="n">
        <v>-1.35000002</v>
      </c>
      <c r="P965" s="81" t="n">
        <v>2.32500005</v>
      </c>
      <c r="Q965" s="81" t="n">
        <v>0.00464647124</v>
      </c>
      <c r="R965" s="81" t="n">
        <v>0.0364560559</v>
      </c>
      <c r="S965" s="81" t="n">
        <v>1.25</v>
      </c>
      <c r="T965" s="81" t="n">
        <v>-2.9416666</v>
      </c>
      <c r="U965" s="80">
        <f>U941*'4 Transform Matrices'!Y966+V941*'4 Transform Matrices'!AC966+W941*'4 Transform Matrices'!AG966</f>
        <v/>
      </c>
      <c r="V965" s="80">
        <f>U941*'4 Transform Matrices'!Z966+V941*'4 Transform Matrices'!AD966+W941*'4 Transform Matrices'!AH966</f>
        <v/>
      </c>
      <c r="W965" s="80">
        <f>U941*'4 Transform Matrices'!AA966+V941*'4 Transform Matrices'!AE966+W941*'4 Transform Matrices'!AI966</f>
        <v/>
      </c>
      <c r="X965" s="80">
        <f>U941*'4 Transform Matrices'!AB966+V941*'4 Transform Matrices'!AF966+W941*'4 Transform Matrices'!AJ966+X941</f>
        <v/>
      </c>
      <c r="Y965" s="80">
        <f>Y941*'4 Transform Matrices'!Y966+Z941*'4 Transform Matrices'!AC966+AA941*'4 Transform Matrices'!AG966</f>
        <v/>
      </c>
      <c r="Z965" s="80">
        <f>Y941*'4 Transform Matrices'!Z966+Z941*'4 Transform Matrices'!AD966+AA941*'4 Transform Matrices'!AH966</f>
        <v/>
      </c>
      <c r="AA965" s="80">
        <f>Y941*'4 Transform Matrices'!AA966+Z941*'4 Transform Matrices'!AE966+AA941*'4 Transform Matrices'!AI966</f>
        <v/>
      </c>
      <c r="AB965" s="80">
        <f>Y941*'4 Transform Matrices'!AB966+Z941*'4 Transform Matrices'!AF966+AA941*'4 Transform Matrices'!AJ966+AB941</f>
        <v/>
      </c>
      <c r="AC965" s="80">
        <f>AC941*'4 Transform Matrices'!Y966+AD941*'4 Transform Matrices'!AC966+AE941*'4 Transform Matrices'!AG966</f>
        <v/>
      </c>
      <c r="AD965" s="80">
        <f>AC941*'4 Transform Matrices'!Z966+AD941*'4 Transform Matrices'!AD966+AE941*'4 Transform Matrices'!AH966</f>
        <v/>
      </c>
      <c r="AE965" s="80">
        <f>AC941*'4 Transform Matrices'!AA966+AD941*'4 Transform Matrices'!AE966+AE941*'4 Transform Matrices'!AI966</f>
        <v/>
      </c>
      <c r="AF965" s="80">
        <f>AC941*'4 Transform Matrices'!AB966+AD941*'4 Transform Matrices'!AF966+AE941*'4 Transform Matrices'!AJ966+AF941</f>
        <v/>
      </c>
      <c r="AG965" s="82">
        <f>MAX(ABS(I965-U965),ABS(J965-V965),ABS(K965-W965),ABS(L965-X965),ABS(M965-Y965),ABS(N965-Z965),ABS(O965-AA965),ABS(P965-AB965),ABS(Q965-AC965),ABS(R965-AD965),ABS(S965-AE965),ABS(T965-AF965))</f>
        <v/>
      </c>
      <c r="AI965" s="14" t="inlineStr"/>
    </row>
    <row r="966">
      <c r="A966" s="60" t="inlineStr">
        <is>
          <t>- Mast brace</t>
        </is>
      </c>
      <c r="B966" s="52" t="inlineStr">
        <is>
          <t>RDR-25</t>
        </is>
      </c>
      <c r="C966" s="58" t="inlineStr">
        <is>
          <t>Cylinder</t>
        </is>
      </c>
      <c r="D966" s="52" t="inlineStr">
        <is>
          <t>RDR-00</t>
        </is>
      </c>
      <c r="E966" s="52" t="n">
        <v>1</v>
      </c>
      <c r="F966" s="54">
        <f>L966</f>
        <v/>
      </c>
      <c r="G966" s="54">
        <f>P966</f>
        <v/>
      </c>
      <c r="H966" s="54">
        <f>T966</f>
        <v/>
      </c>
      <c r="I966" s="81" t="n">
        <v>-0.00464646239</v>
      </c>
      <c r="J966" s="81" t="n">
        <v>-0.0364560559</v>
      </c>
      <c r="K966" s="81" t="n">
        <v>1.25</v>
      </c>
      <c r="L966" s="81" t="n">
        <v>28.9416676</v>
      </c>
      <c r="M966" s="81" t="n">
        <v>0</v>
      </c>
      <c r="N966" s="81" t="n">
        <v>0.0340496525</v>
      </c>
      <c r="O966" s="81" t="n">
        <v>1.35000002</v>
      </c>
      <c r="P966" s="81" t="n">
        <v>2.32500005</v>
      </c>
      <c r="Q966" s="81" t="n">
        <v>-0.0497836359</v>
      </c>
      <c r="R966" s="81" t="n">
        <v>0.00340255722</v>
      </c>
      <c r="S966" s="81" t="n">
        <v>-0.116666399</v>
      </c>
      <c r="T966" s="81" t="n">
        <v>-2.375</v>
      </c>
      <c r="U966" s="80">
        <f>U941*'4 Transform Matrices'!Y967+V941*'4 Transform Matrices'!AC967+W941*'4 Transform Matrices'!AG967</f>
        <v/>
      </c>
      <c r="V966" s="80">
        <f>U941*'4 Transform Matrices'!Z967+V941*'4 Transform Matrices'!AD967+W941*'4 Transform Matrices'!AH967</f>
        <v/>
      </c>
      <c r="W966" s="80">
        <f>U941*'4 Transform Matrices'!AA967+V941*'4 Transform Matrices'!AE967+W941*'4 Transform Matrices'!AI967</f>
        <v/>
      </c>
      <c r="X966" s="80">
        <f>U941*'4 Transform Matrices'!AB967+V941*'4 Transform Matrices'!AF967+W941*'4 Transform Matrices'!AJ967+X941</f>
        <v/>
      </c>
      <c r="Y966" s="80">
        <f>Y941*'4 Transform Matrices'!Y967+Z941*'4 Transform Matrices'!AC967+AA941*'4 Transform Matrices'!AG967</f>
        <v/>
      </c>
      <c r="Z966" s="80">
        <f>Y941*'4 Transform Matrices'!Z967+Z941*'4 Transform Matrices'!AD967+AA941*'4 Transform Matrices'!AH967</f>
        <v/>
      </c>
      <c r="AA966" s="80">
        <f>Y941*'4 Transform Matrices'!AA967+Z941*'4 Transform Matrices'!AE967+AA941*'4 Transform Matrices'!AI967</f>
        <v/>
      </c>
      <c r="AB966" s="80">
        <f>Y941*'4 Transform Matrices'!AB967+Z941*'4 Transform Matrices'!AF967+AA941*'4 Transform Matrices'!AJ967+AB941</f>
        <v/>
      </c>
      <c r="AC966" s="80">
        <f>AC941*'4 Transform Matrices'!Y967+AD941*'4 Transform Matrices'!AC967+AE941*'4 Transform Matrices'!AG967</f>
        <v/>
      </c>
      <c r="AD966" s="80">
        <f>AC941*'4 Transform Matrices'!Z967+AD941*'4 Transform Matrices'!AD967+AE941*'4 Transform Matrices'!AH967</f>
        <v/>
      </c>
      <c r="AE966" s="80">
        <f>AC941*'4 Transform Matrices'!AA967+AD941*'4 Transform Matrices'!AE967+AE941*'4 Transform Matrices'!AI967</f>
        <v/>
      </c>
      <c r="AF966" s="80">
        <f>AC941*'4 Transform Matrices'!AB967+AD941*'4 Transform Matrices'!AF967+AE941*'4 Transform Matrices'!AJ967+AF941</f>
        <v/>
      </c>
      <c r="AG966" s="82">
        <f>MAX(ABS(I966-U966),ABS(J966-V966),ABS(K966-W966),ABS(L966-X966),ABS(M966-Y966),ABS(N966-Z966),ABS(O966-AA966),ABS(P966-AB966),ABS(Q966-AC966),ABS(R966-AD966),ABS(S966-AE966),ABS(T966-AF966))</f>
        <v/>
      </c>
      <c r="AI966" s="14" t="inlineStr"/>
    </row>
    <row r="967">
      <c r="A967" s="60" t="inlineStr">
        <is>
          <t>- Mast brace</t>
        </is>
      </c>
      <c r="B967" s="52" t="inlineStr">
        <is>
          <t>RDR-26</t>
        </is>
      </c>
      <c r="C967" s="58" t="inlineStr">
        <is>
          <t>Cylinder</t>
        </is>
      </c>
      <c r="D967" s="52" t="inlineStr">
        <is>
          <t>RDR-00</t>
        </is>
      </c>
      <c r="E967" s="52" t="n">
        <v>1</v>
      </c>
      <c r="F967" s="54">
        <f>L967</f>
        <v/>
      </c>
      <c r="G967" s="54">
        <f>P967</f>
        <v/>
      </c>
      <c r="H967" s="54">
        <f>T967</f>
        <v/>
      </c>
      <c r="I967" s="81" t="n">
        <v>-0.0496740043</v>
      </c>
      <c r="J967" s="81" t="n">
        <v>0.00454267301</v>
      </c>
      <c r="K967" s="81" t="n">
        <v>-0.116666719</v>
      </c>
      <c r="L967" s="81" t="n">
        <v>29.5083332</v>
      </c>
      <c r="M967" s="81" t="n">
        <v>0</v>
      </c>
      <c r="N967" s="81" t="n">
        <v>0.0302043464</v>
      </c>
      <c r="O967" s="81" t="n">
        <v>1.35000014</v>
      </c>
      <c r="P967" s="81" t="n">
        <v>3.67499995</v>
      </c>
      <c r="Q967" s="81" t="n">
        <v>0.00570029858</v>
      </c>
      <c r="R967" s="81" t="n">
        <v>0.0395861305</v>
      </c>
      <c r="S967" s="81" t="n">
        <v>-1.01666653</v>
      </c>
      <c r="T967" s="81" t="n">
        <v>-2.9416666</v>
      </c>
      <c r="U967" s="80">
        <f>U941*'4 Transform Matrices'!Y968+V941*'4 Transform Matrices'!AC968+W941*'4 Transform Matrices'!AG968</f>
        <v/>
      </c>
      <c r="V967" s="80">
        <f>U941*'4 Transform Matrices'!Z968+V941*'4 Transform Matrices'!AD968+W941*'4 Transform Matrices'!AH968</f>
        <v/>
      </c>
      <c r="W967" s="80">
        <f>U941*'4 Transform Matrices'!AA968+V941*'4 Transform Matrices'!AE968+W941*'4 Transform Matrices'!AI968</f>
        <v/>
      </c>
      <c r="X967" s="80">
        <f>U941*'4 Transform Matrices'!AB968+V941*'4 Transform Matrices'!AF968+W941*'4 Transform Matrices'!AJ968+X941</f>
        <v/>
      </c>
      <c r="Y967" s="80">
        <f>Y941*'4 Transform Matrices'!Y968+Z941*'4 Transform Matrices'!AC968+AA941*'4 Transform Matrices'!AG968</f>
        <v/>
      </c>
      <c r="Z967" s="80">
        <f>Y941*'4 Transform Matrices'!Z968+Z941*'4 Transform Matrices'!AD968+AA941*'4 Transform Matrices'!AH968</f>
        <v/>
      </c>
      <c r="AA967" s="80">
        <f>Y941*'4 Transform Matrices'!AA968+Z941*'4 Transform Matrices'!AE968+AA941*'4 Transform Matrices'!AI968</f>
        <v/>
      </c>
      <c r="AB967" s="80">
        <f>Y941*'4 Transform Matrices'!AB968+Z941*'4 Transform Matrices'!AF968+AA941*'4 Transform Matrices'!AJ968+AB941</f>
        <v/>
      </c>
      <c r="AC967" s="80">
        <f>AC941*'4 Transform Matrices'!Y968+AD941*'4 Transform Matrices'!AC968+AE941*'4 Transform Matrices'!AG968</f>
        <v/>
      </c>
      <c r="AD967" s="80">
        <f>AC941*'4 Transform Matrices'!Z968+AD941*'4 Transform Matrices'!AD968+AE941*'4 Transform Matrices'!AH968</f>
        <v/>
      </c>
      <c r="AE967" s="80">
        <f>AC941*'4 Transform Matrices'!AA968+AD941*'4 Transform Matrices'!AE968+AE941*'4 Transform Matrices'!AI968</f>
        <v/>
      </c>
      <c r="AF967" s="80">
        <f>AC941*'4 Transform Matrices'!AB968+AD941*'4 Transform Matrices'!AF968+AE941*'4 Transform Matrices'!AJ968+AF941</f>
        <v/>
      </c>
      <c r="AG967" s="82">
        <f>MAX(ABS(I967-U967),ABS(J967-V967),ABS(K967-W967),ABS(L967-X967),ABS(M967-Y967),ABS(N967-Z967),ABS(O967-AA967),ABS(P967-AB967),ABS(Q967-AC967),ABS(R967-AD967),ABS(S967-AE967),ABS(T967-AF967))</f>
        <v/>
      </c>
      <c r="AI967" s="14" t="inlineStr"/>
    </row>
    <row r="968">
      <c r="A968" s="60" t="inlineStr">
        <is>
          <t>- Mast brace</t>
        </is>
      </c>
      <c r="B968" s="52" t="inlineStr">
        <is>
          <t>RDR-27</t>
        </is>
      </c>
      <c r="C968" s="58" t="inlineStr">
        <is>
          <t>Cylinder</t>
        </is>
      </c>
      <c r="D968" s="52" t="inlineStr">
        <is>
          <t>RDR-00</t>
        </is>
      </c>
      <c r="E968" s="52" t="n">
        <v>1</v>
      </c>
      <c r="F968" s="54">
        <f>L968</f>
        <v/>
      </c>
      <c r="G968" s="54">
        <f>P968</f>
        <v/>
      </c>
      <c r="H968" s="54">
        <f>T968</f>
        <v/>
      </c>
      <c r="I968" s="81" t="n">
        <v>-0.0057003051</v>
      </c>
      <c r="J968" s="81" t="n">
        <v>-0.0395861268</v>
      </c>
      <c r="K968" s="81" t="n">
        <v>-1.01666653</v>
      </c>
      <c r="L968" s="81" t="n">
        <v>28.9416676</v>
      </c>
      <c r="M968" s="81" t="n">
        <v>0</v>
      </c>
      <c r="N968" s="81" t="n">
        <v>0.0302043464</v>
      </c>
      <c r="O968" s="81" t="n">
        <v>-1.35000014</v>
      </c>
      <c r="P968" s="81" t="n">
        <v>3.67499995</v>
      </c>
      <c r="Q968" s="81" t="n">
        <v>0.0496740006</v>
      </c>
      <c r="R968" s="81" t="n">
        <v>-0.00454267813</v>
      </c>
      <c r="S968" s="81" t="n">
        <v>-0.116666853</v>
      </c>
      <c r="T968" s="81" t="n">
        <v>-3.50833321</v>
      </c>
      <c r="U968" s="80">
        <f>U941*'4 Transform Matrices'!Y969+V941*'4 Transform Matrices'!AC969+W941*'4 Transform Matrices'!AG969</f>
        <v/>
      </c>
      <c r="V968" s="80">
        <f>U941*'4 Transform Matrices'!Z969+V941*'4 Transform Matrices'!AD969+W941*'4 Transform Matrices'!AH969</f>
        <v/>
      </c>
      <c r="W968" s="80">
        <f>U941*'4 Transform Matrices'!AA969+V941*'4 Transform Matrices'!AE969+W941*'4 Transform Matrices'!AI969</f>
        <v/>
      </c>
      <c r="X968" s="80">
        <f>U941*'4 Transform Matrices'!AB969+V941*'4 Transform Matrices'!AF969+W941*'4 Transform Matrices'!AJ969+X941</f>
        <v/>
      </c>
      <c r="Y968" s="80">
        <f>Y941*'4 Transform Matrices'!Y969+Z941*'4 Transform Matrices'!AC969+AA941*'4 Transform Matrices'!AG969</f>
        <v/>
      </c>
      <c r="Z968" s="80">
        <f>Y941*'4 Transform Matrices'!Z969+Z941*'4 Transform Matrices'!AD969+AA941*'4 Transform Matrices'!AH969</f>
        <v/>
      </c>
      <c r="AA968" s="80">
        <f>Y941*'4 Transform Matrices'!AA969+Z941*'4 Transform Matrices'!AE969+AA941*'4 Transform Matrices'!AI969</f>
        <v/>
      </c>
      <c r="AB968" s="80">
        <f>Y941*'4 Transform Matrices'!AB969+Z941*'4 Transform Matrices'!AF969+AA941*'4 Transform Matrices'!AJ969+AB941</f>
        <v/>
      </c>
      <c r="AC968" s="80">
        <f>AC941*'4 Transform Matrices'!Y969+AD941*'4 Transform Matrices'!AC969+AE941*'4 Transform Matrices'!AG969</f>
        <v/>
      </c>
      <c r="AD968" s="80">
        <f>AC941*'4 Transform Matrices'!Z969+AD941*'4 Transform Matrices'!AD969+AE941*'4 Transform Matrices'!AH969</f>
        <v/>
      </c>
      <c r="AE968" s="80">
        <f>AC941*'4 Transform Matrices'!AA969+AD941*'4 Transform Matrices'!AE969+AE941*'4 Transform Matrices'!AI969</f>
        <v/>
      </c>
      <c r="AF968" s="80">
        <f>AC941*'4 Transform Matrices'!AB969+AD941*'4 Transform Matrices'!AF969+AE941*'4 Transform Matrices'!AJ969+AF941</f>
        <v/>
      </c>
      <c r="AG968" s="82">
        <f>MAX(ABS(I968-U968),ABS(J968-V968),ABS(K968-W968),ABS(L968-X968),ABS(M968-Y968),ABS(N968-Z968),ABS(O968-AA968),ABS(P968-AB968),ABS(Q968-AC968),ABS(R968-AD968),ABS(S968-AE968),ABS(T968-AF968))</f>
        <v/>
      </c>
      <c r="AI968" s="14" t="inlineStr"/>
    </row>
    <row r="969">
      <c r="A969" s="60" t="inlineStr">
        <is>
          <t>- Mast brace</t>
        </is>
      </c>
      <c r="B969" s="52" t="inlineStr">
        <is>
          <t>RDR-28</t>
        </is>
      </c>
      <c r="C969" s="58" t="inlineStr">
        <is>
          <t>Cylinder</t>
        </is>
      </c>
      <c r="D969" s="52" t="inlineStr">
        <is>
          <t>RDR-00</t>
        </is>
      </c>
      <c r="E969" s="52" t="n">
        <v>1</v>
      </c>
      <c r="F969" s="54">
        <f>L969</f>
        <v/>
      </c>
      <c r="G969" s="54">
        <f>P969</f>
        <v/>
      </c>
      <c r="H969" s="54">
        <f>T969</f>
        <v/>
      </c>
      <c r="I969" s="81" t="n">
        <v>0.0496740043</v>
      </c>
      <c r="J969" s="81" t="n">
        <v>-0.00454267347</v>
      </c>
      <c r="K969" s="81" t="n">
        <v>0.116666727</v>
      </c>
      <c r="L969" s="81" t="n">
        <v>28.4916668</v>
      </c>
      <c r="M969" s="81" t="n">
        <v>0</v>
      </c>
      <c r="N969" s="81" t="n">
        <v>0.0302043464</v>
      </c>
      <c r="O969" s="81" t="n">
        <v>1.35000014</v>
      </c>
      <c r="P969" s="81" t="n">
        <v>3.67499995</v>
      </c>
      <c r="Q969" s="81" t="n">
        <v>-0.00570029905</v>
      </c>
      <c r="R969" s="81" t="n">
        <v>-0.0395861305</v>
      </c>
      <c r="S969" s="81" t="n">
        <v>1.01666653</v>
      </c>
      <c r="T969" s="81" t="n">
        <v>-3.0583334</v>
      </c>
      <c r="U969" s="80">
        <f>U941*'4 Transform Matrices'!Y970+V941*'4 Transform Matrices'!AC970+W941*'4 Transform Matrices'!AG970</f>
        <v/>
      </c>
      <c r="V969" s="80">
        <f>U941*'4 Transform Matrices'!Z970+V941*'4 Transform Matrices'!AD970+W941*'4 Transform Matrices'!AH970</f>
        <v/>
      </c>
      <c r="W969" s="80">
        <f>U941*'4 Transform Matrices'!AA970+V941*'4 Transform Matrices'!AE970+W941*'4 Transform Matrices'!AI970</f>
        <v/>
      </c>
      <c r="X969" s="80">
        <f>U941*'4 Transform Matrices'!AB970+V941*'4 Transform Matrices'!AF970+W941*'4 Transform Matrices'!AJ970+X941</f>
        <v/>
      </c>
      <c r="Y969" s="80">
        <f>Y941*'4 Transform Matrices'!Y970+Z941*'4 Transform Matrices'!AC970+AA941*'4 Transform Matrices'!AG970</f>
        <v/>
      </c>
      <c r="Z969" s="80">
        <f>Y941*'4 Transform Matrices'!Z970+Z941*'4 Transform Matrices'!AD970+AA941*'4 Transform Matrices'!AH970</f>
        <v/>
      </c>
      <c r="AA969" s="80">
        <f>Y941*'4 Transform Matrices'!AA970+Z941*'4 Transform Matrices'!AE970+AA941*'4 Transform Matrices'!AI970</f>
        <v/>
      </c>
      <c r="AB969" s="80">
        <f>Y941*'4 Transform Matrices'!AB970+Z941*'4 Transform Matrices'!AF970+AA941*'4 Transform Matrices'!AJ970+AB941</f>
        <v/>
      </c>
      <c r="AC969" s="80">
        <f>AC941*'4 Transform Matrices'!Y970+AD941*'4 Transform Matrices'!AC970+AE941*'4 Transform Matrices'!AG970</f>
        <v/>
      </c>
      <c r="AD969" s="80">
        <f>AC941*'4 Transform Matrices'!Z970+AD941*'4 Transform Matrices'!AD970+AE941*'4 Transform Matrices'!AH970</f>
        <v/>
      </c>
      <c r="AE969" s="80">
        <f>AC941*'4 Transform Matrices'!AA970+AD941*'4 Transform Matrices'!AE970+AE941*'4 Transform Matrices'!AI970</f>
        <v/>
      </c>
      <c r="AF969" s="80">
        <f>AC941*'4 Transform Matrices'!AB970+AD941*'4 Transform Matrices'!AF970+AE941*'4 Transform Matrices'!AJ970+AF941</f>
        <v/>
      </c>
      <c r="AG969" s="82">
        <f>MAX(ABS(I969-U969),ABS(J969-V969),ABS(K969-W969),ABS(L969-X969),ABS(M969-Y969),ABS(N969-Z969),ABS(O969-AA969),ABS(P969-AB969),ABS(Q969-AC969),ABS(R969-AD969),ABS(S969-AE969),ABS(T969-AF969))</f>
        <v/>
      </c>
      <c r="AI969" s="14" t="inlineStr"/>
    </row>
    <row r="970">
      <c r="A970" s="60" t="inlineStr">
        <is>
          <t>- Mast brace</t>
        </is>
      </c>
      <c r="B970" s="52" t="inlineStr">
        <is>
          <t>RDR-29</t>
        </is>
      </c>
      <c r="C970" s="58" t="inlineStr">
        <is>
          <t>Cylinder</t>
        </is>
      </c>
      <c r="D970" s="52" t="inlineStr">
        <is>
          <t>RDR-00</t>
        </is>
      </c>
      <c r="E970" s="52" t="n">
        <v>1</v>
      </c>
      <c r="F970" s="54">
        <f>L970</f>
        <v/>
      </c>
      <c r="G970" s="54">
        <f>P970</f>
        <v/>
      </c>
      <c r="H970" s="54">
        <f>T970</f>
        <v/>
      </c>
      <c r="I970" s="81" t="n">
        <v>0.00570030091</v>
      </c>
      <c r="J970" s="81" t="n">
        <v>0.0395861305</v>
      </c>
      <c r="K970" s="81" t="n">
        <v>1.01666653</v>
      </c>
      <c r="L970" s="81" t="n">
        <v>29.0583324</v>
      </c>
      <c r="M970" s="81" t="n">
        <v>0</v>
      </c>
      <c r="N970" s="81" t="n">
        <v>0.0302043464</v>
      </c>
      <c r="O970" s="81" t="n">
        <v>-1.35000014</v>
      </c>
      <c r="P970" s="81" t="n">
        <v>3.67499995</v>
      </c>
      <c r="Q970" s="81" t="n">
        <v>-0.0496740043</v>
      </c>
      <c r="R970" s="81" t="n">
        <v>0.00454267487</v>
      </c>
      <c r="S970" s="81" t="n">
        <v>0.116666771</v>
      </c>
      <c r="T970" s="81" t="n">
        <v>-2.49166679</v>
      </c>
      <c r="U970" s="80">
        <f>U941*'4 Transform Matrices'!Y971+V941*'4 Transform Matrices'!AC971+W941*'4 Transform Matrices'!AG971</f>
        <v/>
      </c>
      <c r="V970" s="80">
        <f>U941*'4 Transform Matrices'!Z971+V941*'4 Transform Matrices'!AD971+W941*'4 Transform Matrices'!AH971</f>
        <v/>
      </c>
      <c r="W970" s="80">
        <f>U941*'4 Transform Matrices'!AA971+V941*'4 Transform Matrices'!AE971+W941*'4 Transform Matrices'!AI971</f>
        <v/>
      </c>
      <c r="X970" s="80">
        <f>U941*'4 Transform Matrices'!AB971+V941*'4 Transform Matrices'!AF971+W941*'4 Transform Matrices'!AJ971+X941</f>
        <v/>
      </c>
      <c r="Y970" s="80">
        <f>Y941*'4 Transform Matrices'!Y971+Z941*'4 Transform Matrices'!AC971+AA941*'4 Transform Matrices'!AG971</f>
        <v/>
      </c>
      <c r="Z970" s="80">
        <f>Y941*'4 Transform Matrices'!Z971+Z941*'4 Transform Matrices'!AD971+AA941*'4 Transform Matrices'!AH971</f>
        <v/>
      </c>
      <c r="AA970" s="80">
        <f>Y941*'4 Transform Matrices'!AA971+Z941*'4 Transform Matrices'!AE971+AA941*'4 Transform Matrices'!AI971</f>
        <v/>
      </c>
      <c r="AB970" s="80">
        <f>Y941*'4 Transform Matrices'!AB971+Z941*'4 Transform Matrices'!AF971+AA941*'4 Transform Matrices'!AJ971+AB941</f>
        <v/>
      </c>
      <c r="AC970" s="80">
        <f>AC941*'4 Transform Matrices'!Y971+AD941*'4 Transform Matrices'!AC971+AE941*'4 Transform Matrices'!AG971</f>
        <v/>
      </c>
      <c r="AD970" s="80">
        <f>AC941*'4 Transform Matrices'!Z971+AD941*'4 Transform Matrices'!AD971+AE941*'4 Transform Matrices'!AH971</f>
        <v/>
      </c>
      <c r="AE970" s="80">
        <f>AC941*'4 Transform Matrices'!AA971+AD941*'4 Transform Matrices'!AE971+AE941*'4 Transform Matrices'!AI971</f>
        <v/>
      </c>
      <c r="AF970" s="80">
        <f>AC941*'4 Transform Matrices'!AB971+AD941*'4 Transform Matrices'!AF971+AE941*'4 Transform Matrices'!AJ971+AF941</f>
        <v/>
      </c>
      <c r="AG970" s="82">
        <f>MAX(ABS(I970-U970),ABS(J970-V970),ABS(K970-W970),ABS(L970-X970),ABS(M970-Y970),ABS(N970-Z970),ABS(O970-AA970),ABS(P970-AB970),ABS(Q970-AC970),ABS(R970-AD970),ABS(S970-AE970),ABS(T970-AF970))</f>
        <v/>
      </c>
      <c r="AI970" s="14" t="inlineStr"/>
    </row>
    <row r="971">
      <c r="A971" s="60" t="inlineStr">
        <is>
          <t>- Mast platform</t>
        </is>
      </c>
      <c r="B971" s="52" t="inlineStr">
        <is>
          <t>RDR-30</t>
        </is>
      </c>
      <c r="C971" s="63" t="inlineStr">
        <is>
          <t>Cube</t>
        </is>
      </c>
      <c r="D971" s="52" t="inlineStr">
        <is>
          <t>RDR-00</t>
        </is>
      </c>
      <c r="E971" s="52" t="n">
        <v>1</v>
      </c>
      <c r="F971" s="54">
        <f>L971</f>
        <v/>
      </c>
      <c r="G971" s="54">
        <f>P971</f>
        <v/>
      </c>
      <c r="H971" s="54">
        <f>T971</f>
        <v/>
      </c>
      <c r="I971" s="81" t="n">
        <v>1.5</v>
      </c>
      <c r="J971" s="81" t="n">
        <v>0</v>
      </c>
      <c r="K971" s="81" t="n">
        <v>0</v>
      </c>
      <c r="L971" s="81" t="n">
        <v>29</v>
      </c>
      <c r="M971" s="81" t="n">
        <v>0</v>
      </c>
      <c r="N971" s="81" t="n">
        <v>0.119999997</v>
      </c>
      <c r="O971" s="81" t="n">
        <v>0</v>
      </c>
      <c r="P971" s="81" t="n">
        <v>4.39999962</v>
      </c>
      <c r="Q971" s="81" t="n">
        <v>0</v>
      </c>
      <c r="R971" s="81" t="n">
        <v>0</v>
      </c>
      <c r="S971" s="81" t="n">
        <v>1.5</v>
      </c>
      <c r="T971" s="81" t="n">
        <v>-3</v>
      </c>
      <c r="U971" s="80">
        <f>U941*'4 Transform Matrices'!Y972+V941*'4 Transform Matrices'!AC972+W941*'4 Transform Matrices'!AG972</f>
        <v/>
      </c>
      <c r="V971" s="80">
        <f>U941*'4 Transform Matrices'!Z972+V941*'4 Transform Matrices'!AD972+W941*'4 Transform Matrices'!AH972</f>
        <v/>
      </c>
      <c r="W971" s="80">
        <f>U941*'4 Transform Matrices'!AA972+V941*'4 Transform Matrices'!AE972+W941*'4 Transform Matrices'!AI972</f>
        <v/>
      </c>
      <c r="X971" s="80">
        <f>U941*'4 Transform Matrices'!AB972+V941*'4 Transform Matrices'!AF972+W941*'4 Transform Matrices'!AJ972+X941</f>
        <v/>
      </c>
      <c r="Y971" s="80">
        <f>Y941*'4 Transform Matrices'!Y972+Z941*'4 Transform Matrices'!AC972+AA941*'4 Transform Matrices'!AG972</f>
        <v/>
      </c>
      <c r="Z971" s="80">
        <f>Y941*'4 Transform Matrices'!Z972+Z941*'4 Transform Matrices'!AD972+AA941*'4 Transform Matrices'!AH972</f>
        <v/>
      </c>
      <c r="AA971" s="80">
        <f>Y941*'4 Transform Matrices'!AA972+Z941*'4 Transform Matrices'!AE972+AA941*'4 Transform Matrices'!AI972</f>
        <v/>
      </c>
      <c r="AB971" s="80">
        <f>Y941*'4 Transform Matrices'!AB972+Z941*'4 Transform Matrices'!AF972+AA941*'4 Transform Matrices'!AJ972+AB941</f>
        <v/>
      </c>
      <c r="AC971" s="80">
        <f>AC941*'4 Transform Matrices'!Y972+AD941*'4 Transform Matrices'!AC972+AE941*'4 Transform Matrices'!AG972</f>
        <v/>
      </c>
      <c r="AD971" s="80">
        <f>AC941*'4 Transform Matrices'!Z972+AD941*'4 Transform Matrices'!AD972+AE941*'4 Transform Matrices'!AH972</f>
        <v/>
      </c>
      <c r="AE971" s="80">
        <f>AC941*'4 Transform Matrices'!AA972+AD941*'4 Transform Matrices'!AE972+AE941*'4 Transform Matrices'!AI972</f>
        <v/>
      </c>
      <c r="AF971" s="80">
        <f>AC941*'4 Transform Matrices'!AB972+AD941*'4 Transform Matrices'!AF972+AE941*'4 Transform Matrices'!AJ972+AF941</f>
        <v/>
      </c>
      <c r="AG971" s="82">
        <f>MAX(ABS(I971-U971),ABS(J971-V971),ABS(K971-W971),ABS(L971-X971),ABS(M971-Y971),ABS(N971-Z971),ABS(O971-AA971),ABS(P971-AB971),ABS(Q971-AC971),ABS(R971-AD971),ABS(S971-AE971),ABS(T971-AF971))</f>
        <v/>
      </c>
      <c r="AI971" s="14" t="inlineStr"/>
    </row>
    <row r="972">
      <c r="A972" s="60" t="inlineStr">
        <is>
          <t>- Bearing housing</t>
        </is>
      </c>
      <c r="B972" s="52" t="inlineStr">
        <is>
          <t>RDR-31</t>
        </is>
      </c>
      <c r="C972" s="58" t="inlineStr">
        <is>
          <t>Cylinder</t>
        </is>
      </c>
      <c r="D972" s="52" t="inlineStr">
        <is>
          <t>RDR-00</t>
        </is>
      </c>
      <c r="E972" s="52" t="n">
        <v>1</v>
      </c>
      <c r="F972" s="54">
        <f>L972</f>
        <v/>
      </c>
      <c r="G972" s="54">
        <f>P972</f>
        <v/>
      </c>
      <c r="H972" s="54">
        <f>T972</f>
        <v/>
      </c>
      <c r="I972" s="81" t="n">
        <v>1</v>
      </c>
      <c r="J972" s="81" t="n">
        <v>0</v>
      </c>
      <c r="K972" s="81" t="n">
        <v>0</v>
      </c>
      <c r="L972" s="81" t="n">
        <v>29</v>
      </c>
      <c r="M972" s="81" t="n">
        <v>0</v>
      </c>
      <c r="N972" s="81" t="n">
        <v>-4.37113883e-08</v>
      </c>
      <c r="O972" s="81" t="n">
        <v>-0.300000012</v>
      </c>
      <c r="P972" s="81" t="n">
        <v>4.5999999</v>
      </c>
      <c r="Q972" s="81" t="n">
        <v>0</v>
      </c>
      <c r="R972" s="81" t="n">
        <v>1</v>
      </c>
      <c r="S972" s="81" t="n">
        <v>-1.3113417e-08</v>
      </c>
      <c r="T972" s="81" t="n">
        <v>-3</v>
      </c>
      <c r="U972" s="80">
        <f>U941*'4 Transform Matrices'!Y973+V941*'4 Transform Matrices'!AC973+W941*'4 Transform Matrices'!AG973</f>
        <v/>
      </c>
      <c r="V972" s="80">
        <f>U941*'4 Transform Matrices'!Z973+V941*'4 Transform Matrices'!AD973+W941*'4 Transform Matrices'!AH973</f>
        <v/>
      </c>
      <c r="W972" s="80">
        <f>U941*'4 Transform Matrices'!AA973+V941*'4 Transform Matrices'!AE973+W941*'4 Transform Matrices'!AI973</f>
        <v/>
      </c>
      <c r="X972" s="80">
        <f>U941*'4 Transform Matrices'!AB973+V941*'4 Transform Matrices'!AF973+W941*'4 Transform Matrices'!AJ973+X941</f>
        <v/>
      </c>
      <c r="Y972" s="80">
        <f>Y941*'4 Transform Matrices'!Y973+Z941*'4 Transform Matrices'!AC973+AA941*'4 Transform Matrices'!AG973</f>
        <v/>
      </c>
      <c r="Z972" s="80">
        <f>Y941*'4 Transform Matrices'!Z973+Z941*'4 Transform Matrices'!AD973+AA941*'4 Transform Matrices'!AH973</f>
        <v/>
      </c>
      <c r="AA972" s="80">
        <f>Y941*'4 Transform Matrices'!AA973+Z941*'4 Transform Matrices'!AE973+AA941*'4 Transform Matrices'!AI973</f>
        <v/>
      </c>
      <c r="AB972" s="80">
        <f>Y941*'4 Transform Matrices'!AB973+Z941*'4 Transform Matrices'!AF973+AA941*'4 Transform Matrices'!AJ973+AB941</f>
        <v/>
      </c>
      <c r="AC972" s="80">
        <f>AC941*'4 Transform Matrices'!Y973+AD941*'4 Transform Matrices'!AC973+AE941*'4 Transform Matrices'!AG973</f>
        <v/>
      </c>
      <c r="AD972" s="80">
        <f>AC941*'4 Transform Matrices'!Z973+AD941*'4 Transform Matrices'!AD973+AE941*'4 Transform Matrices'!AH973</f>
        <v/>
      </c>
      <c r="AE972" s="80">
        <f>AC941*'4 Transform Matrices'!AA973+AD941*'4 Transform Matrices'!AE973+AE941*'4 Transform Matrices'!AI973</f>
        <v/>
      </c>
      <c r="AF972" s="80">
        <f>AC941*'4 Transform Matrices'!AB973+AD941*'4 Transform Matrices'!AF973+AE941*'4 Transform Matrices'!AJ973+AF941</f>
        <v/>
      </c>
      <c r="AG972" s="82">
        <f>MAX(ABS(I972-U972),ABS(J972-V972),ABS(K972-W972),ABS(L972-X972),ABS(M972-Y972),ABS(N972-Z972),ABS(O972-AA972),ABS(P972-AB972),ABS(Q972-AC972),ABS(R972-AD972),ABS(S972-AE972),ABS(T972-AF972))</f>
        <v/>
      </c>
      <c r="AI972" s="14" t="inlineStr"/>
    </row>
    <row r="973">
      <c r="A973" s="60" t="inlineStr">
        <is>
          <t>- On-air lamp</t>
        </is>
      </c>
      <c r="B973" s="52" t="inlineStr">
        <is>
          <t>RDR-32</t>
        </is>
      </c>
      <c r="C973" s="59" t="inlineStr">
        <is>
          <t>Sphere</t>
        </is>
      </c>
      <c r="D973" s="52" t="inlineStr">
        <is>
          <t>RDR-00</t>
        </is>
      </c>
      <c r="E973" s="52" t="n">
        <v>1</v>
      </c>
      <c r="F973" s="54">
        <f>L973</f>
        <v/>
      </c>
      <c r="G973" s="54">
        <f>P973</f>
        <v/>
      </c>
      <c r="H973" s="54">
        <f>T973</f>
        <v/>
      </c>
      <c r="I973" s="81" t="n">
        <v>0.140000001</v>
      </c>
      <c r="J973" s="81" t="n">
        <v>0</v>
      </c>
      <c r="K973" s="81" t="n">
        <v>0</v>
      </c>
      <c r="L973" s="81" t="n">
        <v>29.6499996</v>
      </c>
      <c r="M973" s="81" t="n">
        <v>0</v>
      </c>
      <c r="N973" s="81" t="n">
        <v>0.140000001</v>
      </c>
      <c r="O973" s="81" t="n">
        <v>0</v>
      </c>
      <c r="P973" s="81" t="n">
        <v>4.51999998</v>
      </c>
      <c r="Q973" s="81" t="n">
        <v>0</v>
      </c>
      <c r="R973" s="81" t="n">
        <v>0</v>
      </c>
      <c r="S973" s="81" t="n">
        <v>0.140000001</v>
      </c>
      <c r="T973" s="81" t="n">
        <v>-2.3499999</v>
      </c>
      <c r="U973" s="80">
        <f>U941*'4 Transform Matrices'!Y974+V941*'4 Transform Matrices'!AC974+W941*'4 Transform Matrices'!AG974</f>
        <v/>
      </c>
      <c r="V973" s="80">
        <f>U941*'4 Transform Matrices'!Z974+V941*'4 Transform Matrices'!AD974+W941*'4 Transform Matrices'!AH974</f>
        <v/>
      </c>
      <c r="W973" s="80">
        <f>U941*'4 Transform Matrices'!AA974+V941*'4 Transform Matrices'!AE974+W941*'4 Transform Matrices'!AI974</f>
        <v/>
      </c>
      <c r="X973" s="80">
        <f>U941*'4 Transform Matrices'!AB974+V941*'4 Transform Matrices'!AF974+W941*'4 Transform Matrices'!AJ974+X941</f>
        <v/>
      </c>
      <c r="Y973" s="80">
        <f>Y941*'4 Transform Matrices'!Y974+Z941*'4 Transform Matrices'!AC974+AA941*'4 Transform Matrices'!AG974</f>
        <v/>
      </c>
      <c r="Z973" s="80">
        <f>Y941*'4 Transform Matrices'!Z974+Z941*'4 Transform Matrices'!AD974+AA941*'4 Transform Matrices'!AH974</f>
        <v/>
      </c>
      <c r="AA973" s="80">
        <f>Y941*'4 Transform Matrices'!AA974+Z941*'4 Transform Matrices'!AE974+AA941*'4 Transform Matrices'!AI974</f>
        <v/>
      </c>
      <c r="AB973" s="80">
        <f>Y941*'4 Transform Matrices'!AB974+Z941*'4 Transform Matrices'!AF974+AA941*'4 Transform Matrices'!AJ974+AB941</f>
        <v/>
      </c>
      <c r="AC973" s="80">
        <f>AC941*'4 Transform Matrices'!Y974+AD941*'4 Transform Matrices'!AC974+AE941*'4 Transform Matrices'!AG974</f>
        <v/>
      </c>
      <c r="AD973" s="80">
        <f>AC941*'4 Transform Matrices'!Z974+AD941*'4 Transform Matrices'!AD974+AE941*'4 Transform Matrices'!AH974</f>
        <v/>
      </c>
      <c r="AE973" s="80">
        <f>AC941*'4 Transform Matrices'!AA974+AD941*'4 Transform Matrices'!AE974+AE941*'4 Transform Matrices'!AI974</f>
        <v/>
      </c>
      <c r="AF973" s="80">
        <f>AC941*'4 Transform Matrices'!AB974+AD941*'4 Transform Matrices'!AF974+AE941*'4 Transform Matrices'!AJ974+AF941</f>
        <v/>
      </c>
      <c r="AG973" s="82">
        <f>MAX(ABS(I973-U973),ABS(J973-V973),ABS(K973-W973),ABS(L973-X973),ABS(M973-Y973),ABS(N973-Z973),ABS(O973-AA973),ABS(P973-AB973),ABS(Q973-AC973),ABS(R973-AD973),ABS(S973-AE973),ABS(T973-AF973))</f>
        <v/>
      </c>
      <c r="AI973" s="14" t="inlineStr">
        <is>
          <t>Emissive while TRANSMIT is on</t>
        </is>
      </c>
    </row>
    <row r="974">
      <c r="A974" s="60" t="inlineStr">
        <is>
          <t>- Equipment shelter</t>
        </is>
      </c>
      <c r="B974" s="52" t="inlineStr">
        <is>
          <t>RDR-33</t>
        </is>
      </c>
      <c r="C974" s="63" t="inlineStr">
        <is>
          <t>Cube</t>
        </is>
      </c>
      <c r="D974" s="52" t="inlineStr">
        <is>
          <t>RDR-00</t>
        </is>
      </c>
      <c r="E974" s="52" t="n">
        <v>1</v>
      </c>
      <c r="F974" s="54">
        <f>L974</f>
        <v/>
      </c>
      <c r="G974" s="54">
        <f>P974</f>
        <v/>
      </c>
      <c r="H974" s="54">
        <f>T974</f>
        <v/>
      </c>
      <c r="I974" s="81" t="n">
        <v>2.4000001</v>
      </c>
      <c r="J974" s="81" t="n">
        <v>0</v>
      </c>
      <c r="K974" s="81" t="n">
        <v>0</v>
      </c>
      <c r="L974" s="81" t="n">
        <v>24.3999996</v>
      </c>
      <c r="M974" s="81" t="n">
        <v>0</v>
      </c>
      <c r="N974" s="81" t="n">
        <v>2.29999995</v>
      </c>
      <c r="O974" s="81" t="n">
        <v>0</v>
      </c>
      <c r="P974" s="81" t="n">
        <v>0.99999994</v>
      </c>
      <c r="Q974" s="81" t="n">
        <v>0</v>
      </c>
      <c r="R974" s="81" t="n">
        <v>0</v>
      </c>
      <c r="S974" s="81" t="n">
        <v>3</v>
      </c>
      <c r="T974" s="81" t="n">
        <v>-2.5</v>
      </c>
      <c r="U974" s="80">
        <f>U941*'4 Transform Matrices'!Y975+V941*'4 Transform Matrices'!AC975+W941*'4 Transform Matrices'!AG975</f>
        <v/>
      </c>
      <c r="V974" s="80">
        <f>U941*'4 Transform Matrices'!Z975+V941*'4 Transform Matrices'!AD975+W941*'4 Transform Matrices'!AH975</f>
        <v/>
      </c>
      <c r="W974" s="80">
        <f>U941*'4 Transform Matrices'!AA975+V941*'4 Transform Matrices'!AE975+W941*'4 Transform Matrices'!AI975</f>
        <v/>
      </c>
      <c r="X974" s="80">
        <f>U941*'4 Transform Matrices'!AB975+V941*'4 Transform Matrices'!AF975+W941*'4 Transform Matrices'!AJ975+X941</f>
        <v/>
      </c>
      <c r="Y974" s="80">
        <f>Y941*'4 Transform Matrices'!Y975+Z941*'4 Transform Matrices'!AC975+AA941*'4 Transform Matrices'!AG975</f>
        <v/>
      </c>
      <c r="Z974" s="80">
        <f>Y941*'4 Transform Matrices'!Z975+Z941*'4 Transform Matrices'!AD975+AA941*'4 Transform Matrices'!AH975</f>
        <v/>
      </c>
      <c r="AA974" s="80">
        <f>Y941*'4 Transform Matrices'!AA975+Z941*'4 Transform Matrices'!AE975+AA941*'4 Transform Matrices'!AI975</f>
        <v/>
      </c>
      <c r="AB974" s="80">
        <f>Y941*'4 Transform Matrices'!AB975+Z941*'4 Transform Matrices'!AF975+AA941*'4 Transform Matrices'!AJ975+AB941</f>
        <v/>
      </c>
      <c r="AC974" s="80">
        <f>AC941*'4 Transform Matrices'!Y975+AD941*'4 Transform Matrices'!AC975+AE941*'4 Transform Matrices'!AG975</f>
        <v/>
      </c>
      <c r="AD974" s="80">
        <f>AC941*'4 Transform Matrices'!Z975+AD941*'4 Transform Matrices'!AD975+AE941*'4 Transform Matrices'!AH975</f>
        <v/>
      </c>
      <c r="AE974" s="80">
        <f>AC941*'4 Transform Matrices'!AA975+AD941*'4 Transform Matrices'!AE975+AE941*'4 Transform Matrices'!AI975</f>
        <v/>
      </c>
      <c r="AF974" s="80">
        <f>AC941*'4 Transform Matrices'!AB975+AD941*'4 Transform Matrices'!AF975+AE941*'4 Transform Matrices'!AJ975+AF941</f>
        <v/>
      </c>
      <c r="AG974" s="82">
        <f>MAX(ABS(I974-U974),ABS(J974-V974),ABS(K974-W974),ABS(L974-X974),ABS(M974-Y974),ABS(N974-Z974),ABS(O974-AA974),ABS(P974-AB974),ABS(Q974-AC974),ABS(R974-AD974),ABS(S974-AE974),ABS(T974-AF974))</f>
        <v/>
      </c>
      <c r="AI974" s="14" t="inlineStr"/>
    </row>
    <row r="975">
      <c r="A975" s="60" t="inlineStr">
        <is>
          <t>- Shelter slab</t>
        </is>
      </c>
      <c r="B975" s="52" t="inlineStr">
        <is>
          <t>RDR-34</t>
        </is>
      </c>
      <c r="C975" s="63" t="inlineStr">
        <is>
          <t>Cube</t>
        </is>
      </c>
      <c r="D975" s="52" t="inlineStr">
        <is>
          <t>RDR-00</t>
        </is>
      </c>
      <c r="E975" s="52" t="n">
        <v>1</v>
      </c>
      <c r="F975" s="54">
        <f>L975</f>
        <v/>
      </c>
      <c r="G975" s="54">
        <f>P975</f>
        <v/>
      </c>
      <c r="H975" s="54">
        <f>T975</f>
        <v/>
      </c>
      <c r="I975" s="81" t="n">
        <v>3</v>
      </c>
      <c r="J975" s="81" t="n">
        <v>0</v>
      </c>
      <c r="K975" s="81" t="n">
        <v>0</v>
      </c>
      <c r="L975" s="81" t="n">
        <v>24.3999996</v>
      </c>
      <c r="M975" s="81" t="n">
        <v>0</v>
      </c>
      <c r="N975" s="81" t="n">
        <v>0.150000006</v>
      </c>
      <c r="O975" s="81" t="n">
        <v>0</v>
      </c>
      <c r="P975" s="81" t="n">
        <v>-0.225000009</v>
      </c>
      <c r="Q975" s="81" t="n">
        <v>0</v>
      </c>
      <c r="R975" s="81" t="n">
        <v>0</v>
      </c>
      <c r="S975" s="81" t="n">
        <v>3.5999999</v>
      </c>
      <c r="T975" s="81" t="n">
        <v>-2.5</v>
      </c>
      <c r="U975" s="80">
        <f>U941*'4 Transform Matrices'!Y976+V941*'4 Transform Matrices'!AC976+W941*'4 Transform Matrices'!AG976</f>
        <v/>
      </c>
      <c r="V975" s="80">
        <f>U941*'4 Transform Matrices'!Z976+V941*'4 Transform Matrices'!AD976+W941*'4 Transform Matrices'!AH976</f>
        <v/>
      </c>
      <c r="W975" s="80">
        <f>U941*'4 Transform Matrices'!AA976+V941*'4 Transform Matrices'!AE976+W941*'4 Transform Matrices'!AI976</f>
        <v/>
      </c>
      <c r="X975" s="80">
        <f>U941*'4 Transform Matrices'!AB976+V941*'4 Transform Matrices'!AF976+W941*'4 Transform Matrices'!AJ976+X941</f>
        <v/>
      </c>
      <c r="Y975" s="80">
        <f>Y941*'4 Transform Matrices'!Y976+Z941*'4 Transform Matrices'!AC976+AA941*'4 Transform Matrices'!AG976</f>
        <v/>
      </c>
      <c r="Z975" s="80">
        <f>Y941*'4 Transform Matrices'!Z976+Z941*'4 Transform Matrices'!AD976+AA941*'4 Transform Matrices'!AH976</f>
        <v/>
      </c>
      <c r="AA975" s="80">
        <f>Y941*'4 Transform Matrices'!AA976+Z941*'4 Transform Matrices'!AE976+AA941*'4 Transform Matrices'!AI976</f>
        <v/>
      </c>
      <c r="AB975" s="80">
        <f>Y941*'4 Transform Matrices'!AB976+Z941*'4 Transform Matrices'!AF976+AA941*'4 Transform Matrices'!AJ976+AB941</f>
        <v/>
      </c>
      <c r="AC975" s="80">
        <f>AC941*'4 Transform Matrices'!Y976+AD941*'4 Transform Matrices'!AC976+AE941*'4 Transform Matrices'!AG976</f>
        <v/>
      </c>
      <c r="AD975" s="80">
        <f>AC941*'4 Transform Matrices'!Z976+AD941*'4 Transform Matrices'!AD976+AE941*'4 Transform Matrices'!AH976</f>
        <v/>
      </c>
      <c r="AE975" s="80">
        <f>AC941*'4 Transform Matrices'!AA976+AD941*'4 Transform Matrices'!AE976+AE941*'4 Transform Matrices'!AI976</f>
        <v/>
      </c>
      <c r="AF975" s="80">
        <f>AC941*'4 Transform Matrices'!AB976+AD941*'4 Transform Matrices'!AF976+AE941*'4 Transform Matrices'!AJ976+AF941</f>
        <v/>
      </c>
      <c r="AG975" s="82">
        <f>MAX(ABS(I975-U975),ABS(J975-V975),ABS(K975-W975),ABS(L975-X975),ABS(M975-Y975),ABS(N975-Z975),ABS(O975-AA975),ABS(P975-AB975),ABS(Q975-AC975),ABS(R975-AD975),ABS(S975-AE975),ABS(T975-AF975))</f>
        <v/>
      </c>
      <c r="AI975" s="14" t="inlineStr"/>
    </row>
    <row r="976">
      <c r="A976" s="60" t="inlineStr">
        <is>
          <t>- Shelter door</t>
        </is>
      </c>
      <c r="B976" s="52" t="inlineStr">
        <is>
          <t>RDR-35</t>
        </is>
      </c>
      <c r="C976" s="63" t="inlineStr">
        <is>
          <t>Cube</t>
        </is>
      </c>
      <c r="D976" s="52" t="inlineStr">
        <is>
          <t>RDR-00</t>
        </is>
      </c>
      <c r="E976" s="52" t="n">
        <v>1</v>
      </c>
      <c r="F976" s="54">
        <f>L976</f>
        <v/>
      </c>
      <c r="G976" s="54">
        <f>P976</f>
        <v/>
      </c>
      <c r="H976" s="54">
        <f>T976</f>
        <v/>
      </c>
      <c r="I976" s="81" t="n">
        <v>0.0599999987</v>
      </c>
      <c r="J976" s="81" t="n">
        <v>0</v>
      </c>
      <c r="K976" s="81" t="n">
        <v>0</v>
      </c>
      <c r="L976" s="81" t="n">
        <v>25.6300011</v>
      </c>
      <c r="M976" s="81" t="n">
        <v>0</v>
      </c>
      <c r="N976" s="81" t="n">
        <v>1.89999998</v>
      </c>
      <c r="O976" s="81" t="n">
        <v>0</v>
      </c>
      <c r="P976" s="81" t="n">
        <v>0.800000012</v>
      </c>
      <c r="Q976" s="81" t="n">
        <v>0</v>
      </c>
      <c r="R976" s="81" t="n">
        <v>0</v>
      </c>
      <c r="S976" s="81" t="n">
        <v>0.899999976</v>
      </c>
      <c r="T976" s="81" t="n">
        <v>-3</v>
      </c>
      <c r="U976" s="80">
        <f>U941*'4 Transform Matrices'!Y977+V941*'4 Transform Matrices'!AC977+W941*'4 Transform Matrices'!AG977</f>
        <v/>
      </c>
      <c r="V976" s="80">
        <f>U941*'4 Transform Matrices'!Z977+V941*'4 Transform Matrices'!AD977+W941*'4 Transform Matrices'!AH977</f>
        <v/>
      </c>
      <c r="W976" s="80">
        <f>U941*'4 Transform Matrices'!AA977+V941*'4 Transform Matrices'!AE977+W941*'4 Transform Matrices'!AI977</f>
        <v/>
      </c>
      <c r="X976" s="80">
        <f>U941*'4 Transform Matrices'!AB977+V941*'4 Transform Matrices'!AF977+W941*'4 Transform Matrices'!AJ977+X941</f>
        <v/>
      </c>
      <c r="Y976" s="80">
        <f>Y941*'4 Transform Matrices'!Y977+Z941*'4 Transform Matrices'!AC977+AA941*'4 Transform Matrices'!AG977</f>
        <v/>
      </c>
      <c r="Z976" s="80">
        <f>Y941*'4 Transform Matrices'!Z977+Z941*'4 Transform Matrices'!AD977+AA941*'4 Transform Matrices'!AH977</f>
        <v/>
      </c>
      <c r="AA976" s="80">
        <f>Y941*'4 Transform Matrices'!AA977+Z941*'4 Transform Matrices'!AE977+AA941*'4 Transform Matrices'!AI977</f>
        <v/>
      </c>
      <c r="AB976" s="80">
        <f>Y941*'4 Transform Matrices'!AB977+Z941*'4 Transform Matrices'!AF977+AA941*'4 Transform Matrices'!AJ977+AB941</f>
        <v/>
      </c>
      <c r="AC976" s="80">
        <f>AC941*'4 Transform Matrices'!Y977+AD941*'4 Transform Matrices'!AC977+AE941*'4 Transform Matrices'!AG977</f>
        <v/>
      </c>
      <c r="AD976" s="80">
        <f>AC941*'4 Transform Matrices'!Z977+AD941*'4 Transform Matrices'!AD977+AE941*'4 Transform Matrices'!AH977</f>
        <v/>
      </c>
      <c r="AE976" s="80">
        <f>AC941*'4 Transform Matrices'!AA977+AD941*'4 Transform Matrices'!AE977+AE941*'4 Transform Matrices'!AI977</f>
        <v/>
      </c>
      <c r="AF976" s="80">
        <f>AC941*'4 Transform Matrices'!AB977+AD941*'4 Transform Matrices'!AF977+AE941*'4 Transform Matrices'!AJ977+AF941</f>
        <v/>
      </c>
      <c r="AG976" s="82">
        <f>MAX(ABS(I976-U976),ABS(J976-V976),ABS(K976-W976),ABS(L976-X976),ABS(M976-Y976),ABS(N976-Z976),ABS(O976-AA976),ABS(P976-AB976),ABS(Q976-AC976),ABS(R976-AD976),ABS(S976-AE976),ABS(T976-AF976))</f>
        <v/>
      </c>
      <c r="AI976" s="14" t="inlineStr"/>
    </row>
    <row r="977">
      <c r="A977" s="60" t="inlineStr">
        <is>
          <t>- Door handle</t>
        </is>
      </c>
      <c r="B977" s="52" t="inlineStr">
        <is>
          <t>RDR-36</t>
        </is>
      </c>
      <c r="C977" s="63" t="inlineStr">
        <is>
          <t>Cube</t>
        </is>
      </c>
      <c r="D977" s="52" t="inlineStr">
        <is>
          <t>RDR-00</t>
        </is>
      </c>
      <c r="E977" s="52" t="n">
        <v>1</v>
      </c>
      <c r="F977" s="54">
        <f>L977</f>
        <v/>
      </c>
      <c r="G977" s="54">
        <f>P977</f>
        <v/>
      </c>
      <c r="H977" s="54">
        <f>T977</f>
        <v/>
      </c>
      <c r="I977" s="81" t="n">
        <v>0.07999999820000001</v>
      </c>
      <c r="J977" s="81" t="n">
        <v>0</v>
      </c>
      <c r="K977" s="81" t="n">
        <v>0</v>
      </c>
      <c r="L977" s="81" t="n">
        <v>25.6800003</v>
      </c>
      <c r="M977" s="81" t="n">
        <v>0</v>
      </c>
      <c r="N977" s="81" t="n">
        <v>0.0599999987</v>
      </c>
      <c r="O977" s="81" t="n">
        <v>0</v>
      </c>
      <c r="P977" s="81" t="n">
        <v>0.800000012</v>
      </c>
      <c r="Q977" s="81" t="n">
        <v>0</v>
      </c>
      <c r="R977" s="81" t="n">
        <v>0</v>
      </c>
      <c r="S977" s="81" t="n">
        <v>0.200000003</v>
      </c>
      <c r="T977" s="81" t="n">
        <v>-2.70000005</v>
      </c>
      <c r="U977" s="80">
        <f>U941*'4 Transform Matrices'!Y978+V941*'4 Transform Matrices'!AC978+W941*'4 Transform Matrices'!AG978</f>
        <v/>
      </c>
      <c r="V977" s="80">
        <f>U941*'4 Transform Matrices'!Z978+V941*'4 Transform Matrices'!AD978+W941*'4 Transform Matrices'!AH978</f>
        <v/>
      </c>
      <c r="W977" s="80">
        <f>U941*'4 Transform Matrices'!AA978+V941*'4 Transform Matrices'!AE978+W941*'4 Transform Matrices'!AI978</f>
        <v/>
      </c>
      <c r="X977" s="80">
        <f>U941*'4 Transform Matrices'!AB978+V941*'4 Transform Matrices'!AF978+W941*'4 Transform Matrices'!AJ978+X941</f>
        <v/>
      </c>
      <c r="Y977" s="80">
        <f>Y941*'4 Transform Matrices'!Y978+Z941*'4 Transform Matrices'!AC978+AA941*'4 Transform Matrices'!AG978</f>
        <v/>
      </c>
      <c r="Z977" s="80">
        <f>Y941*'4 Transform Matrices'!Z978+Z941*'4 Transform Matrices'!AD978+AA941*'4 Transform Matrices'!AH978</f>
        <v/>
      </c>
      <c r="AA977" s="80">
        <f>Y941*'4 Transform Matrices'!AA978+Z941*'4 Transform Matrices'!AE978+AA941*'4 Transform Matrices'!AI978</f>
        <v/>
      </c>
      <c r="AB977" s="80">
        <f>Y941*'4 Transform Matrices'!AB978+Z941*'4 Transform Matrices'!AF978+AA941*'4 Transform Matrices'!AJ978+AB941</f>
        <v/>
      </c>
      <c r="AC977" s="80">
        <f>AC941*'4 Transform Matrices'!Y978+AD941*'4 Transform Matrices'!AC978+AE941*'4 Transform Matrices'!AG978</f>
        <v/>
      </c>
      <c r="AD977" s="80">
        <f>AC941*'4 Transform Matrices'!Z978+AD941*'4 Transform Matrices'!AD978+AE941*'4 Transform Matrices'!AH978</f>
        <v/>
      </c>
      <c r="AE977" s="80">
        <f>AC941*'4 Transform Matrices'!AA978+AD941*'4 Transform Matrices'!AE978+AE941*'4 Transform Matrices'!AI978</f>
        <v/>
      </c>
      <c r="AF977" s="80">
        <f>AC941*'4 Transform Matrices'!AB978+AD941*'4 Transform Matrices'!AF978+AE941*'4 Transform Matrices'!AJ978+AF941</f>
        <v/>
      </c>
      <c r="AG977" s="82">
        <f>MAX(ABS(I977-U977),ABS(J977-V977),ABS(K977-W977),ABS(L977-X977),ABS(M977-Y977),ABS(N977-Z977),ABS(O977-AA977),ABS(P977-AB977),ABS(Q977-AC977),ABS(R977-AD977),ABS(S977-AE977),ABS(T977-AF977))</f>
        <v/>
      </c>
      <c r="AI977" s="14" t="inlineStr"/>
    </row>
    <row r="978">
      <c r="A978" s="60" t="inlineStr">
        <is>
          <t>- Door step</t>
        </is>
      </c>
      <c r="B978" s="52" t="inlineStr">
        <is>
          <t>RDR-37</t>
        </is>
      </c>
      <c r="C978" s="63" t="inlineStr">
        <is>
          <t>Cube</t>
        </is>
      </c>
      <c r="D978" s="52" t="inlineStr">
        <is>
          <t>RDR-00</t>
        </is>
      </c>
      <c r="E978" s="52" t="n">
        <v>1</v>
      </c>
      <c r="F978" s="54">
        <f>L978</f>
        <v/>
      </c>
      <c r="G978" s="54">
        <f>P978</f>
        <v/>
      </c>
      <c r="H978" s="54">
        <f>T978</f>
        <v/>
      </c>
      <c r="I978" s="81" t="n">
        <v>0.5</v>
      </c>
      <c r="J978" s="81" t="n">
        <v>0</v>
      </c>
      <c r="K978" s="81" t="n">
        <v>0</v>
      </c>
      <c r="L978" s="81" t="n">
        <v>25.8999996</v>
      </c>
      <c r="M978" s="81" t="n">
        <v>0</v>
      </c>
      <c r="N978" s="81" t="n">
        <v>0.200000003</v>
      </c>
      <c r="O978" s="81" t="n">
        <v>0</v>
      </c>
      <c r="P978" s="81" t="n">
        <v>-0.0500000119</v>
      </c>
      <c r="Q978" s="81" t="n">
        <v>0</v>
      </c>
      <c r="R978" s="81" t="n">
        <v>0</v>
      </c>
      <c r="S978" s="81" t="n">
        <v>1.20000005</v>
      </c>
      <c r="T978" s="81" t="n">
        <v>-3</v>
      </c>
      <c r="U978" s="80">
        <f>U941*'4 Transform Matrices'!Y979+V941*'4 Transform Matrices'!AC979+W941*'4 Transform Matrices'!AG979</f>
        <v/>
      </c>
      <c r="V978" s="80">
        <f>U941*'4 Transform Matrices'!Z979+V941*'4 Transform Matrices'!AD979+W941*'4 Transform Matrices'!AH979</f>
        <v/>
      </c>
      <c r="W978" s="80">
        <f>U941*'4 Transform Matrices'!AA979+V941*'4 Transform Matrices'!AE979+W941*'4 Transform Matrices'!AI979</f>
        <v/>
      </c>
      <c r="X978" s="80">
        <f>U941*'4 Transform Matrices'!AB979+V941*'4 Transform Matrices'!AF979+W941*'4 Transform Matrices'!AJ979+X941</f>
        <v/>
      </c>
      <c r="Y978" s="80">
        <f>Y941*'4 Transform Matrices'!Y979+Z941*'4 Transform Matrices'!AC979+AA941*'4 Transform Matrices'!AG979</f>
        <v/>
      </c>
      <c r="Z978" s="80">
        <f>Y941*'4 Transform Matrices'!Z979+Z941*'4 Transform Matrices'!AD979+AA941*'4 Transform Matrices'!AH979</f>
        <v/>
      </c>
      <c r="AA978" s="80">
        <f>Y941*'4 Transform Matrices'!AA979+Z941*'4 Transform Matrices'!AE979+AA941*'4 Transform Matrices'!AI979</f>
        <v/>
      </c>
      <c r="AB978" s="80">
        <f>Y941*'4 Transform Matrices'!AB979+Z941*'4 Transform Matrices'!AF979+AA941*'4 Transform Matrices'!AJ979+AB941</f>
        <v/>
      </c>
      <c r="AC978" s="80">
        <f>AC941*'4 Transform Matrices'!Y979+AD941*'4 Transform Matrices'!AC979+AE941*'4 Transform Matrices'!AG979</f>
        <v/>
      </c>
      <c r="AD978" s="80">
        <f>AC941*'4 Transform Matrices'!Z979+AD941*'4 Transform Matrices'!AD979+AE941*'4 Transform Matrices'!AH979</f>
        <v/>
      </c>
      <c r="AE978" s="80">
        <f>AC941*'4 Transform Matrices'!AA979+AD941*'4 Transform Matrices'!AE979+AE941*'4 Transform Matrices'!AI979</f>
        <v/>
      </c>
      <c r="AF978" s="80">
        <f>AC941*'4 Transform Matrices'!AB979+AD941*'4 Transform Matrices'!AF979+AE941*'4 Transform Matrices'!AJ979+AF941</f>
        <v/>
      </c>
      <c r="AG978" s="82">
        <f>MAX(ABS(I978-U978),ABS(J978-V978),ABS(K978-W978),ABS(L978-X978),ABS(M978-Y978),ABS(N978-Z978),ABS(O978-AA978),ABS(P978-AB978),ABS(Q978-AC978),ABS(R978-AD978),ABS(S978-AE978),ABS(T978-AF978))</f>
        <v/>
      </c>
      <c r="AI978" s="14" t="inlineStr"/>
    </row>
    <row r="979">
      <c r="A979" s="60" t="inlineStr">
        <is>
          <t>- Lit vent</t>
        </is>
      </c>
      <c r="B979" s="52" t="inlineStr">
        <is>
          <t>RDR-38</t>
        </is>
      </c>
      <c r="C979" s="63" t="inlineStr">
        <is>
          <t>Cube</t>
        </is>
      </c>
      <c r="D979" s="52" t="inlineStr">
        <is>
          <t>RDR-00</t>
        </is>
      </c>
      <c r="E979" s="52" t="n">
        <v>1</v>
      </c>
      <c r="F979" s="54">
        <f>L979</f>
        <v/>
      </c>
      <c r="G979" s="54">
        <f>P979</f>
        <v/>
      </c>
      <c r="H979" s="54">
        <f>T979</f>
        <v/>
      </c>
      <c r="I979" s="81" t="n">
        <v>0.07999999820000001</v>
      </c>
      <c r="J979" s="81" t="n">
        <v>0</v>
      </c>
      <c r="K979" s="81" t="n">
        <v>0</v>
      </c>
      <c r="L979" s="81" t="n">
        <v>23.1700001</v>
      </c>
      <c r="M979" s="81" t="n">
        <v>0</v>
      </c>
      <c r="N979" s="81" t="n">
        <v>0.300000012</v>
      </c>
      <c r="O979" s="81" t="n">
        <v>0</v>
      </c>
      <c r="P979" s="81" t="n">
        <v>1.5999999</v>
      </c>
      <c r="Q979" s="81" t="n">
        <v>0</v>
      </c>
      <c r="R979" s="81" t="n">
        <v>0</v>
      </c>
      <c r="S979" s="81" t="n">
        <v>0.899999976</v>
      </c>
      <c r="T979" s="81" t="n">
        <v>-2.4000001</v>
      </c>
      <c r="U979" s="80">
        <f>U941*'4 Transform Matrices'!Y980+V941*'4 Transform Matrices'!AC980+W941*'4 Transform Matrices'!AG980</f>
        <v/>
      </c>
      <c r="V979" s="80">
        <f>U941*'4 Transform Matrices'!Z980+V941*'4 Transform Matrices'!AD980+W941*'4 Transform Matrices'!AH980</f>
        <v/>
      </c>
      <c r="W979" s="80">
        <f>U941*'4 Transform Matrices'!AA980+V941*'4 Transform Matrices'!AE980+W941*'4 Transform Matrices'!AI980</f>
        <v/>
      </c>
      <c r="X979" s="80">
        <f>U941*'4 Transform Matrices'!AB980+V941*'4 Transform Matrices'!AF980+W941*'4 Transform Matrices'!AJ980+X941</f>
        <v/>
      </c>
      <c r="Y979" s="80">
        <f>Y941*'4 Transform Matrices'!Y980+Z941*'4 Transform Matrices'!AC980+AA941*'4 Transform Matrices'!AG980</f>
        <v/>
      </c>
      <c r="Z979" s="80">
        <f>Y941*'4 Transform Matrices'!Z980+Z941*'4 Transform Matrices'!AD980+AA941*'4 Transform Matrices'!AH980</f>
        <v/>
      </c>
      <c r="AA979" s="80">
        <f>Y941*'4 Transform Matrices'!AA980+Z941*'4 Transform Matrices'!AE980+AA941*'4 Transform Matrices'!AI980</f>
        <v/>
      </c>
      <c r="AB979" s="80">
        <f>Y941*'4 Transform Matrices'!AB980+Z941*'4 Transform Matrices'!AF980+AA941*'4 Transform Matrices'!AJ980+AB941</f>
        <v/>
      </c>
      <c r="AC979" s="80">
        <f>AC941*'4 Transform Matrices'!Y980+AD941*'4 Transform Matrices'!AC980+AE941*'4 Transform Matrices'!AG980</f>
        <v/>
      </c>
      <c r="AD979" s="80">
        <f>AC941*'4 Transform Matrices'!Z980+AD941*'4 Transform Matrices'!AD980+AE941*'4 Transform Matrices'!AH980</f>
        <v/>
      </c>
      <c r="AE979" s="80">
        <f>AC941*'4 Transform Matrices'!AA980+AD941*'4 Transform Matrices'!AE980+AE941*'4 Transform Matrices'!AI980</f>
        <v/>
      </c>
      <c r="AF979" s="80">
        <f>AC941*'4 Transform Matrices'!AB980+AD941*'4 Transform Matrices'!AF980+AE941*'4 Transform Matrices'!AJ980+AF941</f>
        <v/>
      </c>
      <c r="AG979" s="82">
        <f>MAX(ABS(I979-U979),ABS(J979-V979),ABS(K979-W979),ABS(L979-X979),ABS(M979-Y979),ABS(N979-Z979),ABS(O979-AA979),ABS(P979-AB979),ABS(Q979-AC979),ABS(R979-AD979),ABS(S979-AE979),ABS(T979-AF979))</f>
        <v/>
      </c>
      <c r="AI979" s="14" t="inlineStr"/>
    </row>
    <row r="980">
      <c r="A980" s="60" t="inlineStr">
        <is>
          <t>- Roof air conditioner</t>
        </is>
      </c>
      <c r="B980" s="52" t="inlineStr">
        <is>
          <t>RDR-39</t>
        </is>
      </c>
      <c r="C980" s="63" t="inlineStr">
        <is>
          <t>Cube</t>
        </is>
      </c>
      <c r="D980" s="52" t="inlineStr">
        <is>
          <t>RDR-00</t>
        </is>
      </c>
      <c r="E980" s="52" t="n">
        <v>1</v>
      </c>
      <c r="F980" s="54">
        <f>L980</f>
        <v/>
      </c>
      <c r="G980" s="54">
        <f>P980</f>
        <v/>
      </c>
      <c r="H980" s="54">
        <f>T980</f>
        <v/>
      </c>
      <c r="I980" s="81" t="n">
        <v>0.899999976</v>
      </c>
      <c r="J980" s="81" t="n">
        <v>0</v>
      </c>
      <c r="K980" s="81" t="n">
        <v>0</v>
      </c>
      <c r="L980" s="81" t="n">
        <v>24.3999996</v>
      </c>
      <c r="M980" s="81" t="n">
        <v>0</v>
      </c>
      <c r="N980" s="81" t="n">
        <v>0.400000006</v>
      </c>
      <c r="O980" s="81" t="n">
        <v>0</v>
      </c>
      <c r="P980" s="81" t="n">
        <v>2.35000014</v>
      </c>
      <c r="Q980" s="81" t="n">
        <v>0</v>
      </c>
      <c r="R980" s="81" t="n">
        <v>0</v>
      </c>
      <c r="S980" s="81" t="n">
        <v>0.899999976</v>
      </c>
      <c r="T980" s="81" t="n">
        <v>-1.79999995</v>
      </c>
      <c r="U980" s="80">
        <f>U941*'4 Transform Matrices'!Y981+V941*'4 Transform Matrices'!AC981+W941*'4 Transform Matrices'!AG981</f>
        <v/>
      </c>
      <c r="V980" s="80">
        <f>U941*'4 Transform Matrices'!Z981+V941*'4 Transform Matrices'!AD981+W941*'4 Transform Matrices'!AH981</f>
        <v/>
      </c>
      <c r="W980" s="80">
        <f>U941*'4 Transform Matrices'!AA981+V941*'4 Transform Matrices'!AE981+W941*'4 Transform Matrices'!AI981</f>
        <v/>
      </c>
      <c r="X980" s="80">
        <f>U941*'4 Transform Matrices'!AB981+V941*'4 Transform Matrices'!AF981+W941*'4 Transform Matrices'!AJ981+X941</f>
        <v/>
      </c>
      <c r="Y980" s="80">
        <f>Y941*'4 Transform Matrices'!Y981+Z941*'4 Transform Matrices'!AC981+AA941*'4 Transform Matrices'!AG981</f>
        <v/>
      </c>
      <c r="Z980" s="80">
        <f>Y941*'4 Transform Matrices'!Z981+Z941*'4 Transform Matrices'!AD981+AA941*'4 Transform Matrices'!AH981</f>
        <v/>
      </c>
      <c r="AA980" s="80">
        <f>Y941*'4 Transform Matrices'!AA981+Z941*'4 Transform Matrices'!AE981+AA941*'4 Transform Matrices'!AI981</f>
        <v/>
      </c>
      <c r="AB980" s="80">
        <f>Y941*'4 Transform Matrices'!AB981+Z941*'4 Transform Matrices'!AF981+AA941*'4 Transform Matrices'!AJ981+AB941</f>
        <v/>
      </c>
      <c r="AC980" s="80">
        <f>AC941*'4 Transform Matrices'!Y981+AD941*'4 Transform Matrices'!AC981+AE941*'4 Transform Matrices'!AG981</f>
        <v/>
      </c>
      <c r="AD980" s="80">
        <f>AC941*'4 Transform Matrices'!Z981+AD941*'4 Transform Matrices'!AD981+AE941*'4 Transform Matrices'!AH981</f>
        <v/>
      </c>
      <c r="AE980" s="80">
        <f>AC941*'4 Transform Matrices'!AA981+AD941*'4 Transform Matrices'!AE981+AE941*'4 Transform Matrices'!AI981</f>
        <v/>
      </c>
      <c r="AF980" s="80">
        <f>AC941*'4 Transform Matrices'!AB981+AD941*'4 Transform Matrices'!AF981+AE941*'4 Transform Matrices'!AJ981+AF941</f>
        <v/>
      </c>
      <c r="AG980" s="82">
        <f>MAX(ABS(I980-U980),ABS(J980-V980),ABS(K980-W980),ABS(L980-X980),ABS(M980-Y980),ABS(N980-Z980),ABS(O980-AA980),ABS(P980-AB980),ABS(Q980-AC980),ABS(R980-AD980),ABS(S980-AE980),ABS(T980-AF980))</f>
        <v/>
      </c>
      <c r="AI980" s="14" t="inlineStr"/>
    </row>
    <row r="981">
      <c r="A981" s="60" t="inlineStr">
        <is>
          <t>- AC fan</t>
        </is>
      </c>
      <c r="B981" s="52" t="inlineStr">
        <is>
          <t>RDR-40</t>
        </is>
      </c>
      <c r="C981" s="58" t="inlineStr">
        <is>
          <t>Cylinder</t>
        </is>
      </c>
      <c r="D981" s="52" t="inlineStr">
        <is>
          <t>RDR-00</t>
        </is>
      </c>
      <c r="E981" s="52" t="n">
        <v>1</v>
      </c>
      <c r="F981" s="54">
        <f>L981</f>
        <v/>
      </c>
      <c r="G981" s="54">
        <f>P981</f>
        <v/>
      </c>
      <c r="H981" s="54">
        <f>T981</f>
        <v/>
      </c>
      <c r="I981" s="81" t="n">
        <v>0.699999988</v>
      </c>
      <c r="J981" s="81" t="n">
        <v>0</v>
      </c>
      <c r="K981" s="81" t="n">
        <v>0</v>
      </c>
      <c r="L981" s="81" t="n">
        <v>24.3999996</v>
      </c>
      <c r="M981" s="81" t="n">
        <v>0</v>
      </c>
      <c r="N981" s="81" t="n">
        <v>-3.05979704e-08</v>
      </c>
      <c r="O981" s="81" t="n">
        <v>-0.0500000007</v>
      </c>
      <c r="P981" s="81" t="n">
        <v>2.56999993</v>
      </c>
      <c r="Q981" s="81" t="n">
        <v>0</v>
      </c>
      <c r="R981" s="81" t="n">
        <v>0.699999988</v>
      </c>
      <c r="S981" s="81" t="n">
        <v>-2.1855695e-09</v>
      </c>
      <c r="T981" s="81" t="n">
        <v>-1.79999995</v>
      </c>
      <c r="U981" s="80">
        <f>U941*'4 Transform Matrices'!Y982+V941*'4 Transform Matrices'!AC982+W941*'4 Transform Matrices'!AG982</f>
        <v/>
      </c>
      <c r="V981" s="80">
        <f>U941*'4 Transform Matrices'!Z982+V941*'4 Transform Matrices'!AD982+W941*'4 Transform Matrices'!AH982</f>
        <v/>
      </c>
      <c r="W981" s="80">
        <f>U941*'4 Transform Matrices'!AA982+V941*'4 Transform Matrices'!AE982+W941*'4 Transform Matrices'!AI982</f>
        <v/>
      </c>
      <c r="X981" s="80">
        <f>U941*'4 Transform Matrices'!AB982+V941*'4 Transform Matrices'!AF982+W941*'4 Transform Matrices'!AJ982+X941</f>
        <v/>
      </c>
      <c r="Y981" s="80">
        <f>Y941*'4 Transform Matrices'!Y982+Z941*'4 Transform Matrices'!AC982+AA941*'4 Transform Matrices'!AG982</f>
        <v/>
      </c>
      <c r="Z981" s="80">
        <f>Y941*'4 Transform Matrices'!Z982+Z941*'4 Transform Matrices'!AD982+AA941*'4 Transform Matrices'!AH982</f>
        <v/>
      </c>
      <c r="AA981" s="80">
        <f>Y941*'4 Transform Matrices'!AA982+Z941*'4 Transform Matrices'!AE982+AA941*'4 Transform Matrices'!AI982</f>
        <v/>
      </c>
      <c r="AB981" s="80">
        <f>Y941*'4 Transform Matrices'!AB982+Z941*'4 Transform Matrices'!AF982+AA941*'4 Transform Matrices'!AJ982+AB941</f>
        <v/>
      </c>
      <c r="AC981" s="80">
        <f>AC941*'4 Transform Matrices'!Y982+AD941*'4 Transform Matrices'!AC982+AE941*'4 Transform Matrices'!AG982</f>
        <v/>
      </c>
      <c r="AD981" s="80">
        <f>AC941*'4 Transform Matrices'!Z982+AD941*'4 Transform Matrices'!AD982+AE941*'4 Transform Matrices'!AH982</f>
        <v/>
      </c>
      <c r="AE981" s="80">
        <f>AC941*'4 Transform Matrices'!AA982+AD941*'4 Transform Matrices'!AE982+AE941*'4 Transform Matrices'!AI982</f>
        <v/>
      </c>
      <c r="AF981" s="80">
        <f>AC941*'4 Transform Matrices'!AB982+AD941*'4 Transform Matrices'!AF982+AE941*'4 Transform Matrices'!AJ982+AF941</f>
        <v/>
      </c>
      <c r="AG981" s="82">
        <f>MAX(ABS(I981-U981),ABS(J981-V981),ABS(K981-W981),ABS(L981-X981),ABS(M981-Y981),ABS(N981-Z981),ABS(O981-AA981),ABS(P981-AB981),ABS(Q981-AC981),ABS(R981-AD981),ABS(S981-AE981),ABS(T981-AF981))</f>
        <v/>
      </c>
      <c r="AI981" s="14" t="inlineStr"/>
    </row>
    <row r="982">
      <c r="A982" s="60" t="inlineStr">
        <is>
          <t>- Power cable</t>
        </is>
      </c>
      <c r="B982" s="52" t="inlineStr">
        <is>
          <t>RDR-41</t>
        </is>
      </c>
      <c r="C982" s="58" t="inlineStr">
        <is>
          <t>Cylinder</t>
        </is>
      </c>
      <c r="D982" s="52" t="inlineStr">
        <is>
          <t>RDR-00</t>
        </is>
      </c>
      <c r="E982" s="52" t="n">
        <v>1</v>
      </c>
      <c r="F982" s="54">
        <f>L982</f>
        <v/>
      </c>
      <c r="G982" s="54">
        <f>P982</f>
        <v/>
      </c>
      <c r="H982" s="54">
        <f>T982</f>
        <v/>
      </c>
      <c r="I982" s="81" t="n">
        <v>-0.0160996784</v>
      </c>
      <c r="J982" s="81" t="n">
        <v>0</v>
      </c>
      <c r="K982" s="81" t="n">
        <v>1.10000014</v>
      </c>
      <c r="L982" s="81" t="n">
        <v>26.1499996</v>
      </c>
      <c r="M982" s="81" t="n">
        <v>0</v>
      </c>
      <c r="N982" s="81" t="n">
        <v>0.0900000036</v>
      </c>
      <c r="O982" s="81" t="n">
        <v>0</v>
      </c>
      <c r="P982" s="81" t="n">
        <v>0.199999988</v>
      </c>
      <c r="Q982" s="81" t="n">
        <v>-0.0885482952</v>
      </c>
      <c r="R982" s="81" t="n">
        <v>0</v>
      </c>
      <c r="S982" s="81" t="n">
        <v>-0.199999884</v>
      </c>
      <c r="T982" s="81" t="n">
        <v>-1.70000005</v>
      </c>
      <c r="U982" s="80">
        <f>U941*'4 Transform Matrices'!Y983+V941*'4 Transform Matrices'!AC983+W941*'4 Transform Matrices'!AG983</f>
        <v/>
      </c>
      <c r="V982" s="80">
        <f>U941*'4 Transform Matrices'!Z983+V941*'4 Transform Matrices'!AD983+W941*'4 Transform Matrices'!AH983</f>
        <v/>
      </c>
      <c r="W982" s="80">
        <f>U941*'4 Transform Matrices'!AA983+V941*'4 Transform Matrices'!AE983+W941*'4 Transform Matrices'!AI983</f>
        <v/>
      </c>
      <c r="X982" s="80">
        <f>U941*'4 Transform Matrices'!AB983+V941*'4 Transform Matrices'!AF983+W941*'4 Transform Matrices'!AJ983+X941</f>
        <v/>
      </c>
      <c r="Y982" s="80">
        <f>Y941*'4 Transform Matrices'!Y983+Z941*'4 Transform Matrices'!AC983+AA941*'4 Transform Matrices'!AG983</f>
        <v/>
      </c>
      <c r="Z982" s="80">
        <f>Y941*'4 Transform Matrices'!Z983+Z941*'4 Transform Matrices'!AD983+AA941*'4 Transform Matrices'!AH983</f>
        <v/>
      </c>
      <c r="AA982" s="80">
        <f>Y941*'4 Transform Matrices'!AA983+Z941*'4 Transform Matrices'!AE983+AA941*'4 Transform Matrices'!AI983</f>
        <v/>
      </c>
      <c r="AB982" s="80">
        <f>Y941*'4 Transform Matrices'!AB983+Z941*'4 Transform Matrices'!AF983+AA941*'4 Transform Matrices'!AJ983+AB941</f>
        <v/>
      </c>
      <c r="AC982" s="80">
        <f>AC941*'4 Transform Matrices'!Y983+AD941*'4 Transform Matrices'!AC983+AE941*'4 Transform Matrices'!AG983</f>
        <v/>
      </c>
      <c r="AD982" s="80">
        <f>AC941*'4 Transform Matrices'!Z983+AD941*'4 Transform Matrices'!AD983+AE941*'4 Transform Matrices'!AH983</f>
        <v/>
      </c>
      <c r="AE982" s="80">
        <f>AC941*'4 Transform Matrices'!AA983+AD941*'4 Transform Matrices'!AE983+AE941*'4 Transform Matrices'!AI983</f>
        <v/>
      </c>
      <c r="AF982" s="80">
        <f>AC941*'4 Transform Matrices'!AB983+AD941*'4 Transform Matrices'!AF983+AE941*'4 Transform Matrices'!AJ983+AF941</f>
        <v/>
      </c>
      <c r="AG982" s="82">
        <f>MAX(ABS(I982-U982),ABS(J982-V982),ABS(K982-W982),ABS(L982-X982),ABS(M982-Y982),ABS(N982-Z982),ABS(O982-AA982),ABS(P982-AB982),ABS(Q982-AC982),ABS(R982-AD982),ABS(S982-AE982),ABS(T982-AF982))</f>
        <v/>
      </c>
      <c r="AI982" s="14" t="inlineStr"/>
    </row>
    <row r="983">
      <c r="A983" s="60" t="inlineStr">
        <is>
          <t>- Mast cable duct</t>
        </is>
      </c>
      <c r="B983" s="52" t="inlineStr">
        <is>
          <t>RDR-42</t>
        </is>
      </c>
      <c r="C983" s="58" t="inlineStr">
        <is>
          <t>Cylinder</t>
        </is>
      </c>
      <c r="D983" s="52" t="inlineStr">
        <is>
          <t>RDR-00</t>
        </is>
      </c>
      <c r="E983" s="52" t="n">
        <v>1</v>
      </c>
      <c r="F983" s="54">
        <f>L983</f>
        <v/>
      </c>
      <c r="G983" s="54">
        <f>P983</f>
        <v/>
      </c>
      <c r="H983" s="54">
        <f>T983</f>
        <v/>
      </c>
      <c r="I983" s="81" t="n">
        <v>-0.026923079</v>
      </c>
      <c r="J983" s="81" t="n">
        <v>-0.0580812432</v>
      </c>
      <c r="K983" s="81" t="n">
        <v>1.80000019</v>
      </c>
      <c r="L983" s="81" t="n">
        <v>27.6000004</v>
      </c>
      <c r="M983" s="81" t="n">
        <v>0</v>
      </c>
      <c r="N983" s="81" t="n">
        <v>0.0306741614</v>
      </c>
      <c r="O983" s="81" t="n">
        <v>3.99999976</v>
      </c>
      <c r="P983" s="81" t="n">
        <v>2.29999995</v>
      </c>
      <c r="Q983" s="81" t="n">
        <v>-0.0646153837</v>
      </c>
      <c r="R983" s="81" t="n">
        <v>0.0242005214</v>
      </c>
      <c r="S983" s="81" t="n">
        <v>-0.750000119</v>
      </c>
      <c r="T983" s="81" t="n">
        <v>-2.17499995</v>
      </c>
      <c r="U983" s="80">
        <f>U941*'4 Transform Matrices'!Y984+V941*'4 Transform Matrices'!AC984+W941*'4 Transform Matrices'!AG984</f>
        <v/>
      </c>
      <c r="V983" s="80">
        <f>U941*'4 Transform Matrices'!Z984+V941*'4 Transform Matrices'!AD984+W941*'4 Transform Matrices'!AH984</f>
        <v/>
      </c>
      <c r="W983" s="80">
        <f>U941*'4 Transform Matrices'!AA984+V941*'4 Transform Matrices'!AE984+W941*'4 Transform Matrices'!AI984</f>
        <v/>
      </c>
      <c r="X983" s="80">
        <f>U941*'4 Transform Matrices'!AB984+V941*'4 Transform Matrices'!AF984+W941*'4 Transform Matrices'!AJ984+X941</f>
        <v/>
      </c>
      <c r="Y983" s="80">
        <f>Y941*'4 Transform Matrices'!Y984+Z941*'4 Transform Matrices'!AC984+AA941*'4 Transform Matrices'!AG984</f>
        <v/>
      </c>
      <c r="Z983" s="80">
        <f>Y941*'4 Transform Matrices'!Z984+Z941*'4 Transform Matrices'!AD984+AA941*'4 Transform Matrices'!AH984</f>
        <v/>
      </c>
      <c r="AA983" s="80">
        <f>Y941*'4 Transform Matrices'!AA984+Z941*'4 Transform Matrices'!AE984+AA941*'4 Transform Matrices'!AI984</f>
        <v/>
      </c>
      <c r="AB983" s="80">
        <f>Y941*'4 Transform Matrices'!AB984+Z941*'4 Transform Matrices'!AF984+AA941*'4 Transform Matrices'!AJ984+AB941</f>
        <v/>
      </c>
      <c r="AC983" s="80">
        <f>AC941*'4 Transform Matrices'!Y984+AD941*'4 Transform Matrices'!AC984+AE941*'4 Transform Matrices'!AG984</f>
        <v/>
      </c>
      <c r="AD983" s="80">
        <f>AC941*'4 Transform Matrices'!Z984+AD941*'4 Transform Matrices'!AD984+AE941*'4 Transform Matrices'!AH984</f>
        <v/>
      </c>
      <c r="AE983" s="80">
        <f>AC941*'4 Transform Matrices'!AA984+AD941*'4 Transform Matrices'!AE984+AE941*'4 Transform Matrices'!AI984</f>
        <v/>
      </c>
      <c r="AF983" s="80">
        <f>AC941*'4 Transform Matrices'!AB984+AD941*'4 Transform Matrices'!AF984+AE941*'4 Transform Matrices'!AJ984+AF941</f>
        <v/>
      </c>
      <c r="AG983" s="82">
        <f>MAX(ABS(I983-U983),ABS(J983-V983),ABS(K983-W983),ABS(L983-X983),ABS(M983-Y983),ABS(N983-Z983),ABS(O983-AA983),ABS(P983-AB983),ABS(Q983-AC983),ABS(R983-AD983),ABS(S983-AE983),ABS(T983-AF983))</f>
        <v/>
      </c>
      <c r="AI983" s="14" t="inlineStr"/>
    </row>
    <row r="984">
      <c r="A984" s="98" t="inlineStr">
        <is>
          <t>- Azimuth head</t>
        </is>
      </c>
      <c r="B984" s="93" t="inlineStr">
        <is>
          <t>RDR-43</t>
        </is>
      </c>
      <c r="C984" s="93" t="inlineStr">
        <is>
          <t>Group</t>
        </is>
      </c>
      <c r="D984" s="93" t="inlineStr">
        <is>
          <t>RDR-00</t>
        </is>
      </c>
      <c r="E984" s="93" t="n">
        <v>1</v>
      </c>
      <c r="F984" s="54">
        <f>L984</f>
        <v/>
      </c>
      <c r="G984" s="54">
        <f>P984</f>
        <v/>
      </c>
      <c r="H984" s="54">
        <f>T984</f>
        <v/>
      </c>
      <c r="I984" s="81" t="n">
        <v>1</v>
      </c>
      <c r="J984" s="81" t="n">
        <v>0</v>
      </c>
      <c r="K984" s="81" t="n">
        <v>0</v>
      </c>
      <c r="L984" s="81" t="n">
        <v>29</v>
      </c>
      <c r="M984" s="81" t="n">
        <v>0</v>
      </c>
      <c r="N984" s="81" t="n">
        <v>1</v>
      </c>
      <c r="O984" s="81" t="n">
        <v>0</v>
      </c>
      <c r="P984" s="81" t="n">
        <v>4.69999981</v>
      </c>
      <c r="Q984" s="81" t="n">
        <v>0</v>
      </c>
      <c r="R984" s="81" t="n">
        <v>0</v>
      </c>
      <c r="S984" s="81" t="n">
        <v>1</v>
      </c>
      <c r="T984" s="81" t="n">
        <v>-3</v>
      </c>
      <c r="U984" s="80">
        <f>U941*'4 Transform Matrices'!Y985+V941*'4 Transform Matrices'!AC985+W941*'4 Transform Matrices'!AG985</f>
        <v/>
      </c>
      <c r="V984" s="80">
        <f>U941*'4 Transform Matrices'!Z985+V941*'4 Transform Matrices'!AD985+W941*'4 Transform Matrices'!AH985</f>
        <v/>
      </c>
      <c r="W984" s="80">
        <f>U941*'4 Transform Matrices'!AA985+V941*'4 Transform Matrices'!AE985+W941*'4 Transform Matrices'!AI985</f>
        <v/>
      </c>
      <c r="X984" s="80">
        <f>U941*'4 Transform Matrices'!AB985+V941*'4 Transform Matrices'!AF985+W941*'4 Transform Matrices'!AJ985+X941</f>
        <v/>
      </c>
      <c r="Y984" s="80">
        <f>Y941*'4 Transform Matrices'!Y985+Z941*'4 Transform Matrices'!AC985+AA941*'4 Transform Matrices'!AG985</f>
        <v/>
      </c>
      <c r="Z984" s="80">
        <f>Y941*'4 Transform Matrices'!Z985+Z941*'4 Transform Matrices'!AD985+AA941*'4 Transform Matrices'!AH985</f>
        <v/>
      </c>
      <c r="AA984" s="80">
        <f>Y941*'4 Transform Matrices'!AA985+Z941*'4 Transform Matrices'!AE985+AA941*'4 Transform Matrices'!AI985</f>
        <v/>
      </c>
      <c r="AB984" s="80">
        <f>Y941*'4 Transform Matrices'!AB985+Z941*'4 Transform Matrices'!AF985+AA941*'4 Transform Matrices'!AJ985+AB941</f>
        <v/>
      </c>
      <c r="AC984" s="80">
        <f>AC941*'4 Transform Matrices'!Y985+AD941*'4 Transform Matrices'!AC985+AE941*'4 Transform Matrices'!AG985</f>
        <v/>
      </c>
      <c r="AD984" s="80">
        <f>AC941*'4 Transform Matrices'!Z985+AD941*'4 Transform Matrices'!AD985+AE941*'4 Transform Matrices'!AH985</f>
        <v/>
      </c>
      <c r="AE984" s="80">
        <f>AC941*'4 Transform Matrices'!AA985+AD941*'4 Transform Matrices'!AE985+AE941*'4 Transform Matrices'!AI985</f>
        <v/>
      </c>
      <c r="AF984" s="80">
        <f>AC941*'4 Transform Matrices'!AB985+AD941*'4 Transform Matrices'!AF985+AE941*'4 Transform Matrices'!AJ985+AF941</f>
        <v/>
      </c>
      <c r="AG984" s="82">
        <f>MAX(ABS(I984-U984),ABS(J984-V984),ABS(K984-W984),ABS(L984-X984),ABS(M984-Y984),ABS(N984-Z984),ABS(O984-AA984),ABS(P984-AB984),ABS(Q984-AC984),ABS(R984-AD984),ABS(S984-AE984),ABS(T984-AF984))</f>
        <v/>
      </c>
      <c r="AI984" s="14" t="inlineStr">
        <is>
          <t>ROTATE 12 rpm / SECTOR +-45 deg sweep / STOP manual; yaw = -azimuth</t>
        </is>
      </c>
    </row>
    <row r="985">
      <c r="A985" s="65" t="inlineStr">
        <is>
          <t>- Pedestal</t>
        </is>
      </c>
      <c r="B985" s="52" t="inlineStr">
        <is>
          <t>RDR-44</t>
        </is>
      </c>
      <c r="C985" s="63" t="inlineStr">
        <is>
          <t>Cube</t>
        </is>
      </c>
      <c r="D985" s="52" t="inlineStr">
        <is>
          <t>RDR-43</t>
        </is>
      </c>
      <c r="E985" s="52" t="n">
        <v>2</v>
      </c>
      <c r="F985" s="54">
        <f>L985</f>
        <v/>
      </c>
      <c r="G985" s="54">
        <f>P985</f>
        <v/>
      </c>
      <c r="H985" s="54">
        <f>T985</f>
        <v/>
      </c>
      <c r="I985" s="81" t="n">
        <v>1.29999995</v>
      </c>
      <c r="J985" s="81" t="n">
        <v>0</v>
      </c>
      <c r="K985" s="81" t="n">
        <v>0</v>
      </c>
      <c r="L985" s="81" t="n">
        <v>29</v>
      </c>
      <c r="M985" s="81" t="n">
        <v>0</v>
      </c>
      <c r="N985" s="81" t="n">
        <v>0.400000006</v>
      </c>
      <c r="O985" s="81" t="n">
        <v>0</v>
      </c>
      <c r="P985" s="81" t="n">
        <v>4.89999962</v>
      </c>
      <c r="Q985" s="81" t="n">
        <v>0</v>
      </c>
      <c r="R985" s="81" t="n">
        <v>0</v>
      </c>
      <c r="S985" s="81" t="n">
        <v>1.29999995</v>
      </c>
      <c r="T985" s="81" t="n">
        <v>-3</v>
      </c>
      <c r="U985" s="80">
        <f>U984*'4 Transform Matrices'!Y986+V984*'4 Transform Matrices'!AC986+W984*'4 Transform Matrices'!AG986</f>
        <v/>
      </c>
      <c r="V985" s="80">
        <f>U984*'4 Transform Matrices'!Z986+V984*'4 Transform Matrices'!AD986+W984*'4 Transform Matrices'!AH986</f>
        <v/>
      </c>
      <c r="W985" s="80">
        <f>U984*'4 Transform Matrices'!AA986+V984*'4 Transform Matrices'!AE986+W984*'4 Transform Matrices'!AI986</f>
        <v/>
      </c>
      <c r="X985" s="80">
        <f>U984*'4 Transform Matrices'!AB986+V984*'4 Transform Matrices'!AF986+W984*'4 Transform Matrices'!AJ986+X984</f>
        <v/>
      </c>
      <c r="Y985" s="80">
        <f>Y984*'4 Transform Matrices'!Y986+Z984*'4 Transform Matrices'!AC986+AA984*'4 Transform Matrices'!AG986</f>
        <v/>
      </c>
      <c r="Z985" s="80">
        <f>Y984*'4 Transform Matrices'!Z986+Z984*'4 Transform Matrices'!AD986+AA984*'4 Transform Matrices'!AH986</f>
        <v/>
      </c>
      <c r="AA985" s="80">
        <f>Y984*'4 Transform Matrices'!AA986+Z984*'4 Transform Matrices'!AE986+AA984*'4 Transform Matrices'!AI986</f>
        <v/>
      </c>
      <c r="AB985" s="80">
        <f>Y984*'4 Transform Matrices'!AB986+Z984*'4 Transform Matrices'!AF986+AA984*'4 Transform Matrices'!AJ986+AB984</f>
        <v/>
      </c>
      <c r="AC985" s="80">
        <f>AC984*'4 Transform Matrices'!Y986+AD984*'4 Transform Matrices'!AC986+AE984*'4 Transform Matrices'!AG986</f>
        <v/>
      </c>
      <c r="AD985" s="80">
        <f>AC984*'4 Transform Matrices'!Z986+AD984*'4 Transform Matrices'!AD986+AE984*'4 Transform Matrices'!AH986</f>
        <v/>
      </c>
      <c r="AE985" s="80">
        <f>AC984*'4 Transform Matrices'!AA986+AD984*'4 Transform Matrices'!AE986+AE984*'4 Transform Matrices'!AI986</f>
        <v/>
      </c>
      <c r="AF985" s="80">
        <f>AC984*'4 Transform Matrices'!AB986+AD984*'4 Transform Matrices'!AF986+AE984*'4 Transform Matrices'!AJ986+AF984</f>
        <v/>
      </c>
      <c r="AG985" s="82">
        <f>MAX(ABS(I985-U985),ABS(J985-V985),ABS(K985-W985),ABS(L985-X985),ABS(M985-Y985),ABS(N985-Z985),ABS(O985-AA985),ABS(P985-AB985),ABS(Q985-AC985),ABS(R985-AD985),ABS(S985-AE985),ABS(T985-AF985))</f>
        <v/>
      </c>
      <c r="AI985" s="14" t="inlineStr"/>
    </row>
    <row r="986">
      <c r="A986" s="65" t="inlineStr">
        <is>
          <t>- Yoke cheek left</t>
        </is>
      </c>
      <c r="B986" s="52" t="inlineStr">
        <is>
          <t>RDR-45</t>
        </is>
      </c>
      <c r="C986" s="63" t="inlineStr">
        <is>
          <t>Cube</t>
        </is>
      </c>
      <c r="D986" s="52" t="inlineStr">
        <is>
          <t>RDR-43</t>
        </is>
      </c>
      <c r="E986" s="52" t="n">
        <v>2</v>
      </c>
      <c r="F986" s="54">
        <f>L986</f>
        <v/>
      </c>
      <c r="G986" s="54">
        <f>P986</f>
        <v/>
      </c>
      <c r="H986" s="54">
        <f>T986</f>
        <v/>
      </c>
      <c r="I986" s="81" t="n">
        <v>0.180000007</v>
      </c>
      <c r="J986" s="81" t="n">
        <v>0</v>
      </c>
      <c r="K986" s="81" t="n">
        <v>0</v>
      </c>
      <c r="L986" s="81" t="n">
        <v>29.7000008</v>
      </c>
      <c r="M986" s="81" t="n">
        <v>0</v>
      </c>
      <c r="N986" s="81" t="n">
        <v>1.10000002</v>
      </c>
      <c r="O986" s="81" t="n">
        <v>0</v>
      </c>
      <c r="P986" s="81" t="n">
        <v>5.54999971</v>
      </c>
      <c r="Q986" s="81" t="n">
        <v>0</v>
      </c>
      <c r="R986" s="81" t="n">
        <v>0</v>
      </c>
      <c r="S986" s="81" t="n">
        <v>0.800000012</v>
      </c>
      <c r="T986" s="81" t="n">
        <v>-3</v>
      </c>
      <c r="U986" s="80">
        <f>U984*'4 Transform Matrices'!Y987+V984*'4 Transform Matrices'!AC987+W984*'4 Transform Matrices'!AG987</f>
        <v/>
      </c>
      <c r="V986" s="80">
        <f>U984*'4 Transform Matrices'!Z987+V984*'4 Transform Matrices'!AD987+W984*'4 Transform Matrices'!AH987</f>
        <v/>
      </c>
      <c r="W986" s="80">
        <f>U984*'4 Transform Matrices'!AA987+V984*'4 Transform Matrices'!AE987+W984*'4 Transform Matrices'!AI987</f>
        <v/>
      </c>
      <c r="X986" s="80">
        <f>U984*'4 Transform Matrices'!AB987+V984*'4 Transform Matrices'!AF987+W984*'4 Transform Matrices'!AJ987+X984</f>
        <v/>
      </c>
      <c r="Y986" s="80">
        <f>Y984*'4 Transform Matrices'!Y987+Z984*'4 Transform Matrices'!AC987+AA984*'4 Transform Matrices'!AG987</f>
        <v/>
      </c>
      <c r="Z986" s="80">
        <f>Y984*'4 Transform Matrices'!Z987+Z984*'4 Transform Matrices'!AD987+AA984*'4 Transform Matrices'!AH987</f>
        <v/>
      </c>
      <c r="AA986" s="80">
        <f>Y984*'4 Transform Matrices'!AA987+Z984*'4 Transform Matrices'!AE987+AA984*'4 Transform Matrices'!AI987</f>
        <v/>
      </c>
      <c r="AB986" s="80">
        <f>Y984*'4 Transform Matrices'!AB987+Z984*'4 Transform Matrices'!AF987+AA984*'4 Transform Matrices'!AJ987+AB984</f>
        <v/>
      </c>
      <c r="AC986" s="80">
        <f>AC984*'4 Transform Matrices'!Y987+AD984*'4 Transform Matrices'!AC987+AE984*'4 Transform Matrices'!AG987</f>
        <v/>
      </c>
      <c r="AD986" s="80">
        <f>AC984*'4 Transform Matrices'!Z987+AD984*'4 Transform Matrices'!AD987+AE984*'4 Transform Matrices'!AH987</f>
        <v/>
      </c>
      <c r="AE986" s="80">
        <f>AC984*'4 Transform Matrices'!AA987+AD984*'4 Transform Matrices'!AE987+AE984*'4 Transform Matrices'!AI987</f>
        <v/>
      </c>
      <c r="AF986" s="80">
        <f>AC984*'4 Transform Matrices'!AB987+AD984*'4 Transform Matrices'!AF987+AE984*'4 Transform Matrices'!AJ987+AF984</f>
        <v/>
      </c>
      <c r="AG986" s="82">
        <f>MAX(ABS(I986-U986),ABS(J986-V986),ABS(K986-W986),ABS(L986-X986),ABS(M986-Y986),ABS(N986-Z986),ABS(O986-AA986),ABS(P986-AB986),ABS(Q986-AC986),ABS(R986-AD986),ABS(S986-AE986),ABS(T986-AF986))</f>
        <v/>
      </c>
      <c r="AI986" s="14" t="inlineStr"/>
    </row>
    <row r="987">
      <c r="A987" s="65" t="inlineStr">
        <is>
          <t>- Yoke cheek right</t>
        </is>
      </c>
      <c r="B987" s="52" t="inlineStr">
        <is>
          <t>RDR-46</t>
        </is>
      </c>
      <c r="C987" s="63" t="inlineStr">
        <is>
          <t>Cube</t>
        </is>
      </c>
      <c r="D987" s="52" t="inlineStr">
        <is>
          <t>RDR-43</t>
        </is>
      </c>
      <c r="E987" s="52" t="n">
        <v>2</v>
      </c>
      <c r="F987" s="54">
        <f>L987</f>
        <v/>
      </c>
      <c r="G987" s="54">
        <f>P987</f>
        <v/>
      </c>
      <c r="H987" s="54">
        <f>T987</f>
        <v/>
      </c>
      <c r="I987" s="81" t="n">
        <v>0.180000007</v>
      </c>
      <c r="J987" s="81" t="n">
        <v>0</v>
      </c>
      <c r="K987" s="81" t="n">
        <v>0</v>
      </c>
      <c r="L987" s="81" t="n">
        <v>28.2999992</v>
      </c>
      <c r="M987" s="81" t="n">
        <v>0</v>
      </c>
      <c r="N987" s="81" t="n">
        <v>1.10000002</v>
      </c>
      <c r="O987" s="81" t="n">
        <v>0</v>
      </c>
      <c r="P987" s="81" t="n">
        <v>5.54999971</v>
      </c>
      <c r="Q987" s="81" t="n">
        <v>0</v>
      </c>
      <c r="R987" s="81" t="n">
        <v>0</v>
      </c>
      <c r="S987" s="81" t="n">
        <v>0.800000012</v>
      </c>
      <c r="T987" s="81" t="n">
        <v>-3</v>
      </c>
      <c r="U987" s="80">
        <f>U984*'4 Transform Matrices'!Y988+V984*'4 Transform Matrices'!AC988+W984*'4 Transform Matrices'!AG988</f>
        <v/>
      </c>
      <c r="V987" s="80">
        <f>U984*'4 Transform Matrices'!Z988+V984*'4 Transform Matrices'!AD988+W984*'4 Transform Matrices'!AH988</f>
        <v/>
      </c>
      <c r="W987" s="80">
        <f>U984*'4 Transform Matrices'!AA988+V984*'4 Transform Matrices'!AE988+W984*'4 Transform Matrices'!AI988</f>
        <v/>
      </c>
      <c r="X987" s="80">
        <f>U984*'4 Transform Matrices'!AB988+V984*'4 Transform Matrices'!AF988+W984*'4 Transform Matrices'!AJ988+X984</f>
        <v/>
      </c>
      <c r="Y987" s="80">
        <f>Y984*'4 Transform Matrices'!Y988+Z984*'4 Transform Matrices'!AC988+AA984*'4 Transform Matrices'!AG988</f>
        <v/>
      </c>
      <c r="Z987" s="80">
        <f>Y984*'4 Transform Matrices'!Z988+Z984*'4 Transform Matrices'!AD988+AA984*'4 Transform Matrices'!AH988</f>
        <v/>
      </c>
      <c r="AA987" s="80">
        <f>Y984*'4 Transform Matrices'!AA988+Z984*'4 Transform Matrices'!AE988+AA984*'4 Transform Matrices'!AI988</f>
        <v/>
      </c>
      <c r="AB987" s="80">
        <f>Y984*'4 Transform Matrices'!AB988+Z984*'4 Transform Matrices'!AF988+AA984*'4 Transform Matrices'!AJ988+AB984</f>
        <v/>
      </c>
      <c r="AC987" s="80">
        <f>AC984*'4 Transform Matrices'!Y988+AD984*'4 Transform Matrices'!AC988+AE984*'4 Transform Matrices'!AG988</f>
        <v/>
      </c>
      <c r="AD987" s="80">
        <f>AC984*'4 Transform Matrices'!Z988+AD984*'4 Transform Matrices'!AD988+AE984*'4 Transform Matrices'!AH988</f>
        <v/>
      </c>
      <c r="AE987" s="80">
        <f>AC984*'4 Transform Matrices'!AA988+AD984*'4 Transform Matrices'!AE988+AE984*'4 Transform Matrices'!AI988</f>
        <v/>
      </c>
      <c r="AF987" s="80">
        <f>AC984*'4 Transform Matrices'!AB988+AD984*'4 Transform Matrices'!AF988+AE984*'4 Transform Matrices'!AJ988+AF984</f>
        <v/>
      </c>
      <c r="AG987" s="82">
        <f>MAX(ABS(I987-U987),ABS(J987-V987),ABS(K987-W987),ABS(L987-X987),ABS(M987-Y987),ABS(N987-Z987),ABS(O987-AA987),ABS(P987-AB987),ABS(Q987-AC987),ABS(R987-AD987),ABS(S987-AE987),ABS(T987-AF987))</f>
        <v/>
      </c>
      <c r="AI987" s="14" t="inlineStr"/>
    </row>
    <row r="988">
      <c r="A988" s="65" t="inlineStr">
        <is>
          <t>- Beacon pole</t>
        </is>
      </c>
      <c r="B988" s="52" t="inlineStr">
        <is>
          <t>RDR-47</t>
        </is>
      </c>
      <c r="C988" s="58" t="inlineStr">
        <is>
          <t>Cylinder</t>
        </is>
      </c>
      <c r="D988" s="52" t="inlineStr">
        <is>
          <t>RDR-43</t>
        </is>
      </c>
      <c r="E988" s="52" t="n">
        <v>2</v>
      </c>
      <c r="F988" s="54">
        <f>L988</f>
        <v/>
      </c>
      <c r="G988" s="54">
        <f>P988</f>
        <v/>
      </c>
      <c r="H988" s="54">
        <f>T988</f>
        <v/>
      </c>
      <c r="I988" s="81" t="n">
        <v>0.0700000003</v>
      </c>
      <c r="J988" s="81" t="n">
        <v>0</v>
      </c>
      <c r="K988" s="81" t="n">
        <v>0</v>
      </c>
      <c r="L988" s="81" t="n">
        <v>29</v>
      </c>
      <c r="M988" s="81" t="n">
        <v>0</v>
      </c>
      <c r="N988" s="81" t="n">
        <v>-3.05979708e-09</v>
      </c>
      <c r="O988" s="81" t="n">
        <v>-3.5999999</v>
      </c>
      <c r="P988" s="81" t="n">
        <v>6.89999962</v>
      </c>
      <c r="Q988" s="81" t="n">
        <v>0</v>
      </c>
      <c r="R988" s="81" t="n">
        <v>0.0700000003</v>
      </c>
      <c r="S988" s="81" t="n">
        <v>-1.57361001e-07</v>
      </c>
      <c r="T988" s="81" t="n">
        <v>-3</v>
      </c>
      <c r="U988" s="80">
        <f>U984*'4 Transform Matrices'!Y989+V984*'4 Transform Matrices'!AC989+W984*'4 Transform Matrices'!AG989</f>
        <v/>
      </c>
      <c r="V988" s="80">
        <f>U984*'4 Transform Matrices'!Z989+V984*'4 Transform Matrices'!AD989+W984*'4 Transform Matrices'!AH989</f>
        <v/>
      </c>
      <c r="W988" s="80">
        <f>U984*'4 Transform Matrices'!AA989+V984*'4 Transform Matrices'!AE989+W984*'4 Transform Matrices'!AI989</f>
        <v/>
      </c>
      <c r="X988" s="80">
        <f>U984*'4 Transform Matrices'!AB989+V984*'4 Transform Matrices'!AF989+W984*'4 Transform Matrices'!AJ989+X984</f>
        <v/>
      </c>
      <c r="Y988" s="80">
        <f>Y984*'4 Transform Matrices'!Y989+Z984*'4 Transform Matrices'!AC989+AA984*'4 Transform Matrices'!AG989</f>
        <v/>
      </c>
      <c r="Z988" s="80">
        <f>Y984*'4 Transform Matrices'!Z989+Z984*'4 Transform Matrices'!AD989+AA984*'4 Transform Matrices'!AH989</f>
        <v/>
      </c>
      <c r="AA988" s="80">
        <f>Y984*'4 Transform Matrices'!AA989+Z984*'4 Transform Matrices'!AE989+AA984*'4 Transform Matrices'!AI989</f>
        <v/>
      </c>
      <c r="AB988" s="80">
        <f>Y984*'4 Transform Matrices'!AB989+Z984*'4 Transform Matrices'!AF989+AA984*'4 Transform Matrices'!AJ989+AB984</f>
        <v/>
      </c>
      <c r="AC988" s="80">
        <f>AC984*'4 Transform Matrices'!Y989+AD984*'4 Transform Matrices'!AC989+AE984*'4 Transform Matrices'!AG989</f>
        <v/>
      </c>
      <c r="AD988" s="80">
        <f>AC984*'4 Transform Matrices'!Z989+AD984*'4 Transform Matrices'!AD989+AE984*'4 Transform Matrices'!AH989</f>
        <v/>
      </c>
      <c r="AE988" s="80">
        <f>AC984*'4 Transform Matrices'!AA989+AD984*'4 Transform Matrices'!AE989+AE984*'4 Transform Matrices'!AI989</f>
        <v/>
      </c>
      <c r="AF988" s="80">
        <f>AC984*'4 Transform Matrices'!AB989+AD984*'4 Transform Matrices'!AF989+AE984*'4 Transform Matrices'!AJ989+AF984</f>
        <v/>
      </c>
      <c r="AG988" s="82">
        <f>MAX(ABS(I988-U988),ABS(J988-V988),ABS(K988-W988),ABS(L988-X988),ABS(M988-Y988),ABS(N988-Z988),ABS(O988-AA988),ABS(P988-AB988),ABS(Q988-AC988),ABS(R988-AD988),ABS(S988-AE988),ABS(T988-AF988))</f>
        <v/>
      </c>
      <c r="AI988" s="14" t="inlineStr"/>
    </row>
    <row r="989">
      <c r="A989" s="65" t="inlineStr">
        <is>
          <t>- Aviation light</t>
        </is>
      </c>
      <c r="B989" s="52" t="inlineStr">
        <is>
          <t>RDR-48</t>
        </is>
      </c>
      <c r="C989" s="59" t="inlineStr">
        <is>
          <t>Sphere</t>
        </is>
      </c>
      <c r="D989" s="52" t="inlineStr">
        <is>
          <t>RDR-43</t>
        </is>
      </c>
      <c r="E989" s="52" t="n">
        <v>2</v>
      </c>
      <c r="F989" s="54">
        <f>L989</f>
        <v/>
      </c>
      <c r="G989" s="54">
        <f>P989</f>
        <v/>
      </c>
      <c r="H989" s="54">
        <f>T989</f>
        <v/>
      </c>
      <c r="I989" s="81" t="n">
        <v>0.200000003</v>
      </c>
      <c r="J989" s="81" t="n">
        <v>0</v>
      </c>
      <c r="K989" s="81" t="n">
        <v>0</v>
      </c>
      <c r="L989" s="81" t="n">
        <v>29</v>
      </c>
      <c r="M989" s="81" t="n">
        <v>0</v>
      </c>
      <c r="N989" s="81" t="n">
        <v>0.200000003</v>
      </c>
      <c r="O989" s="81" t="n">
        <v>0</v>
      </c>
      <c r="P989" s="81" t="n">
        <v>8.75</v>
      </c>
      <c r="Q989" s="81" t="n">
        <v>0</v>
      </c>
      <c r="R989" s="81" t="n">
        <v>0</v>
      </c>
      <c r="S989" s="81" t="n">
        <v>0.200000003</v>
      </c>
      <c r="T989" s="81" t="n">
        <v>-3</v>
      </c>
      <c r="U989" s="80">
        <f>U984*'4 Transform Matrices'!Y990+V984*'4 Transform Matrices'!AC990+W984*'4 Transform Matrices'!AG990</f>
        <v/>
      </c>
      <c r="V989" s="80">
        <f>U984*'4 Transform Matrices'!Z990+V984*'4 Transform Matrices'!AD990+W984*'4 Transform Matrices'!AH990</f>
        <v/>
      </c>
      <c r="W989" s="80">
        <f>U984*'4 Transform Matrices'!AA990+V984*'4 Transform Matrices'!AE990+W984*'4 Transform Matrices'!AI990</f>
        <v/>
      </c>
      <c r="X989" s="80">
        <f>U984*'4 Transform Matrices'!AB990+V984*'4 Transform Matrices'!AF990+W984*'4 Transform Matrices'!AJ990+X984</f>
        <v/>
      </c>
      <c r="Y989" s="80">
        <f>Y984*'4 Transform Matrices'!Y990+Z984*'4 Transform Matrices'!AC990+AA984*'4 Transform Matrices'!AG990</f>
        <v/>
      </c>
      <c r="Z989" s="80">
        <f>Y984*'4 Transform Matrices'!Z990+Z984*'4 Transform Matrices'!AD990+AA984*'4 Transform Matrices'!AH990</f>
        <v/>
      </c>
      <c r="AA989" s="80">
        <f>Y984*'4 Transform Matrices'!AA990+Z984*'4 Transform Matrices'!AE990+AA984*'4 Transform Matrices'!AI990</f>
        <v/>
      </c>
      <c r="AB989" s="80">
        <f>Y984*'4 Transform Matrices'!AB990+Z984*'4 Transform Matrices'!AF990+AA984*'4 Transform Matrices'!AJ990+AB984</f>
        <v/>
      </c>
      <c r="AC989" s="80">
        <f>AC984*'4 Transform Matrices'!Y990+AD984*'4 Transform Matrices'!AC990+AE984*'4 Transform Matrices'!AG990</f>
        <v/>
      </c>
      <c r="AD989" s="80">
        <f>AC984*'4 Transform Matrices'!Z990+AD984*'4 Transform Matrices'!AD990+AE984*'4 Transform Matrices'!AH990</f>
        <v/>
      </c>
      <c r="AE989" s="80">
        <f>AC984*'4 Transform Matrices'!AA990+AD984*'4 Transform Matrices'!AE990+AE984*'4 Transform Matrices'!AI990</f>
        <v/>
      </c>
      <c r="AF989" s="80">
        <f>AC984*'4 Transform Matrices'!AB990+AD984*'4 Transform Matrices'!AF990+AE984*'4 Transform Matrices'!AJ990+AF984</f>
        <v/>
      </c>
      <c r="AG989" s="82">
        <f>MAX(ABS(I989-U989),ABS(J989-V989),ABS(K989-W989),ABS(L989-X989),ABS(M989-Y989),ABS(N989-Z989),ABS(O989-AA989),ABS(P989-AB989),ABS(Q989-AC989),ABS(R989-AD989),ABS(S989-AE989),ABS(T989-AF989))</f>
        <v/>
      </c>
      <c r="AI989" s="14" t="inlineStr">
        <is>
          <t>Blinks 1 Hz</t>
        </is>
      </c>
    </row>
    <row r="990">
      <c r="A990" s="92" t="inlineStr">
        <is>
          <t>- Elevation yoke</t>
        </is>
      </c>
      <c r="B990" s="93" t="inlineStr">
        <is>
          <t>RDR-49</t>
        </is>
      </c>
      <c r="C990" s="93" t="inlineStr">
        <is>
          <t>Group</t>
        </is>
      </c>
      <c r="D990" s="93" t="inlineStr">
        <is>
          <t>RDR-43</t>
        </is>
      </c>
      <c r="E990" s="93" t="n">
        <v>2</v>
      </c>
      <c r="F990" s="54">
        <f>L990</f>
        <v/>
      </c>
      <c r="G990" s="54">
        <f>P990</f>
        <v/>
      </c>
      <c r="H990" s="54">
        <f>T990</f>
        <v/>
      </c>
      <c r="I990" s="81" t="n">
        <v>1</v>
      </c>
      <c r="J990" s="81" t="n">
        <v>0</v>
      </c>
      <c r="K990" s="81" t="n">
        <v>0</v>
      </c>
      <c r="L990" s="81" t="n">
        <v>29</v>
      </c>
      <c r="M990" s="81" t="n">
        <v>0</v>
      </c>
      <c r="N990" s="81" t="n">
        <v>0.997564077</v>
      </c>
      <c r="O990" s="81" t="n">
        <v>0.0697564706</v>
      </c>
      <c r="P990" s="81" t="n">
        <v>5.5999999</v>
      </c>
      <c r="Q990" s="81" t="n">
        <v>0</v>
      </c>
      <c r="R990" s="81" t="n">
        <v>-0.0697564706</v>
      </c>
      <c r="S990" s="81" t="n">
        <v>0.997564077</v>
      </c>
      <c r="T990" s="81" t="n">
        <v>-3</v>
      </c>
      <c r="U990" s="80">
        <f>U984*'4 Transform Matrices'!Y991+V984*'4 Transform Matrices'!AC991+W984*'4 Transform Matrices'!AG991</f>
        <v/>
      </c>
      <c r="V990" s="80">
        <f>U984*'4 Transform Matrices'!Z991+V984*'4 Transform Matrices'!AD991+W984*'4 Transform Matrices'!AH991</f>
        <v/>
      </c>
      <c r="W990" s="80">
        <f>U984*'4 Transform Matrices'!AA991+V984*'4 Transform Matrices'!AE991+W984*'4 Transform Matrices'!AI991</f>
        <v/>
      </c>
      <c r="X990" s="80">
        <f>U984*'4 Transform Matrices'!AB991+V984*'4 Transform Matrices'!AF991+W984*'4 Transform Matrices'!AJ991+X984</f>
        <v/>
      </c>
      <c r="Y990" s="80">
        <f>Y984*'4 Transform Matrices'!Y991+Z984*'4 Transform Matrices'!AC991+AA984*'4 Transform Matrices'!AG991</f>
        <v/>
      </c>
      <c r="Z990" s="80">
        <f>Y984*'4 Transform Matrices'!Z991+Z984*'4 Transform Matrices'!AD991+AA984*'4 Transform Matrices'!AH991</f>
        <v/>
      </c>
      <c r="AA990" s="80">
        <f>Y984*'4 Transform Matrices'!AA991+Z984*'4 Transform Matrices'!AE991+AA984*'4 Transform Matrices'!AI991</f>
        <v/>
      </c>
      <c r="AB990" s="80">
        <f>Y984*'4 Transform Matrices'!AB991+Z984*'4 Transform Matrices'!AF991+AA984*'4 Transform Matrices'!AJ991+AB984</f>
        <v/>
      </c>
      <c r="AC990" s="80">
        <f>AC984*'4 Transform Matrices'!Y991+AD984*'4 Transform Matrices'!AC991+AE984*'4 Transform Matrices'!AG991</f>
        <v/>
      </c>
      <c r="AD990" s="80">
        <f>AC984*'4 Transform Matrices'!Z991+AD984*'4 Transform Matrices'!AD991+AE984*'4 Transform Matrices'!AH991</f>
        <v/>
      </c>
      <c r="AE990" s="80">
        <f>AC984*'4 Transform Matrices'!AA991+AD984*'4 Transform Matrices'!AE991+AE984*'4 Transform Matrices'!AI991</f>
        <v/>
      </c>
      <c r="AF990" s="80">
        <f>AC984*'4 Transform Matrices'!AB991+AD984*'4 Transform Matrices'!AF991+AE984*'4 Transform Matrices'!AJ991+AF984</f>
        <v/>
      </c>
      <c r="AG990" s="82">
        <f>MAX(ABS(I990-U990),ABS(J990-V990),ABS(K990-W990),ABS(L990-X990),ABS(M990-Y990),ABS(N990-Z990),ABS(O990-AA990),ABS(P990-AB990),ABS(Q990-AC990),ABS(R990-AD990),ABS(S990-AE990),ABS(T990-AF990))</f>
        <v/>
      </c>
      <c r="AI990" s="14" t="inlineStr">
        <is>
          <t>Rotation about X = -tilt (aimPitch)</t>
        </is>
      </c>
    </row>
    <row r="991">
      <c r="A991" s="67" t="inlineStr">
        <is>
          <t>- Trunnion</t>
        </is>
      </c>
      <c r="B991" s="52" t="inlineStr">
        <is>
          <t>RDR-50</t>
        </is>
      </c>
      <c r="C991" s="58" t="inlineStr">
        <is>
          <t>Cylinder</t>
        </is>
      </c>
      <c r="D991" s="52" t="inlineStr">
        <is>
          <t>RDR-49</t>
        </is>
      </c>
      <c r="E991" s="52" t="n">
        <v>3</v>
      </c>
      <c r="F991" s="54">
        <f>L991</f>
        <v/>
      </c>
      <c r="G991" s="54">
        <f>P991</f>
        <v/>
      </c>
      <c r="H991" s="54">
        <f>T991</f>
        <v/>
      </c>
      <c r="I991" s="81" t="n">
        <v>-6.11959416e-09</v>
      </c>
      <c r="J991" s="81" t="n">
        <v>0</v>
      </c>
      <c r="K991" s="81" t="n">
        <v>1.5</v>
      </c>
      <c r="L991" s="81" t="n">
        <v>29</v>
      </c>
      <c r="M991" s="81" t="n">
        <v>-0.00976590626</v>
      </c>
      <c r="N991" s="81" t="n">
        <v>0.139658973</v>
      </c>
      <c r="O991" s="81" t="n">
        <v>-4.57372806e-09</v>
      </c>
      <c r="P991" s="81" t="n">
        <v>5.5999999</v>
      </c>
      <c r="Q991" s="81" t="n">
        <v>-0.139658973</v>
      </c>
      <c r="R991" s="81" t="n">
        <v>-0.00976590626</v>
      </c>
      <c r="S991" s="81" t="n">
        <v>-6.54073631e-08</v>
      </c>
      <c r="T991" s="81" t="n">
        <v>-3</v>
      </c>
      <c r="U991" s="80">
        <f>U990*'4 Transform Matrices'!Y992+V990*'4 Transform Matrices'!AC992+W990*'4 Transform Matrices'!AG992</f>
        <v/>
      </c>
      <c r="V991" s="80">
        <f>U990*'4 Transform Matrices'!Z992+V990*'4 Transform Matrices'!AD992+W990*'4 Transform Matrices'!AH992</f>
        <v/>
      </c>
      <c r="W991" s="80">
        <f>U990*'4 Transform Matrices'!AA992+V990*'4 Transform Matrices'!AE992+W990*'4 Transform Matrices'!AI992</f>
        <v/>
      </c>
      <c r="X991" s="80">
        <f>U990*'4 Transform Matrices'!AB992+V990*'4 Transform Matrices'!AF992+W990*'4 Transform Matrices'!AJ992+X990</f>
        <v/>
      </c>
      <c r="Y991" s="80">
        <f>Y990*'4 Transform Matrices'!Y992+Z990*'4 Transform Matrices'!AC992+AA990*'4 Transform Matrices'!AG992</f>
        <v/>
      </c>
      <c r="Z991" s="80">
        <f>Y990*'4 Transform Matrices'!Z992+Z990*'4 Transform Matrices'!AD992+AA990*'4 Transform Matrices'!AH992</f>
        <v/>
      </c>
      <c r="AA991" s="80">
        <f>Y990*'4 Transform Matrices'!AA992+Z990*'4 Transform Matrices'!AE992+AA990*'4 Transform Matrices'!AI992</f>
        <v/>
      </c>
      <c r="AB991" s="80">
        <f>Y990*'4 Transform Matrices'!AB992+Z990*'4 Transform Matrices'!AF992+AA990*'4 Transform Matrices'!AJ992+AB990</f>
        <v/>
      </c>
      <c r="AC991" s="80">
        <f>AC990*'4 Transform Matrices'!Y992+AD990*'4 Transform Matrices'!AC992+AE990*'4 Transform Matrices'!AG992</f>
        <v/>
      </c>
      <c r="AD991" s="80">
        <f>AC990*'4 Transform Matrices'!Z992+AD990*'4 Transform Matrices'!AD992+AE990*'4 Transform Matrices'!AH992</f>
        <v/>
      </c>
      <c r="AE991" s="80">
        <f>AC990*'4 Transform Matrices'!AA992+AD990*'4 Transform Matrices'!AE992+AE990*'4 Transform Matrices'!AI992</f>
        <v/>
      </c>
      <c r="AF991" s="80">
        <f>AC990*'4 Transform Matrices'!AB992+AD990*'4 Transform Matrices'!AF992+AE990*'4 Transform Matrices'!AJ992+AF990</f>
        <v/>
      </c>
      <c r="AG991" s="82">
        <f>MAX(ABS(I991-U991),ABS(J991-V991),ABS(K991-W991),ABS(L991-X991),ABS(M991-Y991),ABS(N991-Z991),ABS(O991-AA991),ABS(P991-AB991),ABS(Q991-AC991),ABS(R991-AD991),ABS(S991-AE991),ABS(T991-AF991))</f>
        <v/>
      </c>
      <c r="AI991" s="14" t="inlineStr"/>
    </row>
    <row r="992">
      <c r="A992" s="67" t="inlineStr">
        <is>
          <t>- Antenna array</t>
        </is>
      </c>
      <c r="B992" s="52" t="inlineStr">
        <is>
          <t>RDR-51</t>
        </is>
      </c>
      <c r="C992" s="53" t="inlineStr">
        <is>
          <t>Group</t>
        </is>
      </c>
      <c r="D992" s="52" t="inlineStr">
        <is>
          <t>RDR-49</t>
        </is>
      </c>
      <c r="E992" s="52" t="n">
        <v>3</v>
      </c>
      <c r="F992" s="54">
        <f>L992</f>
        <v/>
      </c>
      <c r="G992" s="54">
        <f>P992</f>
        <v/>
      </c>
      <c r="H992" s="54">
        <f>T992</f>
        <v/>
      </c>
      <c r="I992" s="81" t="n">
        <v>1</v>
      </c>
      <c r="J992" s="81" t="n">
        <v>0</v>
      </c>
      <c r="K992" s="81" t="n">
        <v>0</v>
      </c>
      <c r="L992" s="81" t="n">
        <v>29</v>
      </c>
      <c r="M992" s="81" t="n">
        <v>0</v>
      </c>
      <c r="N992" s="81" t="n">
        <v>0.997564077</v>
      </c>
      <c r="O992" s="81" t="n">
        <v>0.0697564706</v>
      </c>
      <c r="P992" s="81" t="n">
        <v>5.66975641</v>
      </c>
      <c r="Q992" s="81" t="n">
        <v>0</v>
      </c>
      <c r="R992" s="81" t="n">
        <v>-0.0697564706</v>
      </c>
      <c r="S992" s="81" t="n">
        <v>0.997564077</v>
      </c>
      <c r="T992" s="81" t="n">
        <v>-2.00243592</v>
      </c>
      <c r="U992" s="80">
        <f>U990*'4 Transform Matrices'!Y993+V990*'4 Transform Matrices'!AC993+W990*'4 Transform Matrices'!AG993</f>
        <v/>
      </c>
      <c r="V992" s="80">
        <f>U990*'4 Transform Matrices'!Z993+V990*'4 Transform Matrices'!AD993+W990*'4 Transform Matrices'!AH993</f>
        <v/>
      </c>
      <c r="W992" s="80">
        <f>U990*'4 Transform Matrices'!AA993+V990*'4 Transform Matrices'!AE993+W990*'4 Transform Matrices'!AI993</f>
        <v/>
      </c>
      <c r="X992" s="80">
        <f>U990*'4 Transform Matrices'!AB993+V990*'4 Transform Matrices'!AF993+W990*'4 Transform Matrices'!AJ993+X990</f>
        <v/>
      </c>
      <c r="Y992" s="80">
        <f>Y990*'4 Transform Matrices'!Y993+Z990*'4 Transform Matrices'!AC993+AA990*'4 Transform Matrices'!AG993</f>
        <v/>
      </c>
      <c r="Z992" s="80">
        <f>Y990*'4 Transform Matrices'!Z993+Z990*'4 Transform Matrices'!AD993+AA990*'4 Transform Matrices'!AH993</f>
        <v/>
      </c>
      <c r="AA992" s="80">
        <f>Y990*'4 Transform Matrices'!AA993+Z990*'4 Transform Matrices'!AE993+AA990*'4 Transform Matrices'!AI993</f>
        <v/>
      </c>
      <c r="AB992" s="80">
        <f>Y990*'4 Transform Matrices'!AB993+Z990*'4 Transform Matrices'!AF993+AA990*'4 Transform Matrices'!AJ993+AB990</f>
        <v/>
      </c>
      <c r="AC992" s="80">
        <f>AC990*'4 Transform Matrices'!Y993+AD990*'4 Transform Matrices'!AC993+AE990*'4 Transform Matrices'!AG993</f>
        <v/>
      </c>
      <c r="AD992" s="80">
        <f>AC990*'4 Transform Matrices'!Z993+AD990*'4 Transform Matrices'!AD993+AE990*'4 Transform Matrices'!AH993</f>
        <v/>
      </c>
      <c r="AE992" s="80">
        <f>AC990*'4 Transform Matrices'!AA993+AD990*'4 Transform Matrices'!AE993+AE990*'4 Transform Matrices'!AI993</f>
        <v/>
      </c>
      <c r="AF992" s="80">
        <f>AC990*'4 Transform Matrices'!AB993+AD990*'4 Transform Matrices'!AF993+AE990*'4 Transform Matrices'!AJ993+AF990</f>
        <v/>
      </c>
      <c r="AG992" s="82">
        <f>MAX(ABS(I992-U992),ABS(J992-V992),ABS(K992-W992),ABS(L992-X992),ABS(M992-Y992),ABS(N992-Z992),ABS(O992-AA992),ABS(P992-AB992),ABS(Q992-AC992),ABS(R992-AD992),ABS(S992-AE992),ABS(T992-AF992))</f>
        <v/>
      </c>
      <c r="AI992" s="14" t="inlineStr"/>
    </row>
    <row r="993">
      <c r="A993" s="69" t="inlineStr">
        <is>
          <t>- Array tile c1 r1</t>
        </is>
      </c>
      <c r="B993" s="52" t="inlineStr">
        <is>
          <t>RDR-52</t>
        </is>
      </c>
      <c r="C993" s="63" t="inlineStr">
        <is>
          <t>Cube</t>
        </is>
      </c>
      <c r="D993" s="52" t="inlineStr">
        <is>
          <t>RDR-51</t>
        </is>
      </c>
      <c r="E993" s="52" t="n">
        <v>4</v>
      </c>
      <c r="F993" s="54">
        <f>L993</f>
        <v/>
      </c>
      <c r="G993" s="54">
        <f>P993</f>
        <v/>
      </c>
      <c r="H993" s="54">
        <f>T993</f>
        <v/>
      </c>
      <c r="I993" s="81" t="n">
        <v>0.5912828449999999</v>
      </c>
      <c r="J993" s="81" t="n">
        <v>0</v>
      </c>
      <c r="K993" s="81" t="n">
        <v>0.0191341732</v>
      </c>
      <c r="L993" s="81" t="n">
        <v>27.0865822</v>
      </c>
      <c r="M993" s="81" t="n">
        <v>-0.0170845743</v>
      </c>
      <c r="N993" s="81" t="n">
        <v>0.778099954</v>
      </c>
      <c r="O993" s="81" t="n">
        <v>0.00322232861</v>
      </c>
      <c r="P993" s="81" t="n">
        <v>4.89825439</v>
      </c>
      <c r="Q993" s="81" t="n">
        <v>-0.24432081</v>
      </c>
      <c r="R993" s="81" t="n">
        <v>-0.0544100441</v>
      </c>
      <c r="S993" s="81" t="n">
        <v>0.0460814498</v>
      </c>
      <c r="T993" s="81" t="n">
        <v>-1.56695533</v>
      </c>
      <c r="U993" s="80">
        <f>U992*'4 Transform Matrices'!Y994+V992*'4 Transform Matrices'!AC994+W992*'4 Transform Matrices'!AG994</f>
        <v/>
      </c>
      <c r="V993" s="80">
        <f>U992*'4 Transform Matrices'!Z994+V992*'4 Transform Matrices'!AD994+W992*'4 Transform Matrices'!AH994</f>
        <v/>
      </c>
      <c r="W993" s="80">
        <f>U992*'4 Transform Matrices'!AA994+V992*'4 Transform Matrices'!AE994+W992*'4 Transform Matrices'!AI994</f>
        <v/>
      </c>
      <c r="X993" s="80">
        <f>U992*'4 Transform Matrices'!AB994+V992*'4 Transform Matrices'!AF994+W992*'4 Transform Matrices'!AJ994+X992</f>
        <v/>
      </c>
      <c r="Y993" s="80">
        <f>Y992*'4 Transform Matrices'!Y994+Z992*'4 Transform Matrices'!AC994+AA992*'4 Transform Matrices'!AG994</f>
        <v/>
      </c>
      <c r="Z993" s="80">
        <f>Y992*'4 Transform Matrices'!Z994+Z992*'4 Transform Matrices'!AD994+AA992*'4 Transform Matrices'!AH994</f>
        <v/>
      </c>
      <c r="AA993" s="80">
        <f>Y992*'4 Transform Matrices'!AA994+Z992*'4 Transform Matrices'!AE994+AA992*'4 Transform Matrices'!AI994</f>
        <v/>
      </c>
      <c r="AB993" s="80">
        <f>Y992*'4 Transform Matrices'!AB994+Z992*'4 Transform Matrices'!AF994+AA992*'4 Transform Matrices'!AJ994+AB992</f>
        <v/>
      </c>
      <c r="AC993" s="80">
        <f>AC992*'4 Transform Matrices'!Y994+AD992*'4 Transform Matrices'!AC994+AE992*'4 Transform Matrices'!AG994</f>
        <v/>
      </c>
      <c r="AD993" s="80">
        <f>AC992*'4 Transform Matrices'!Z994+AD992*'4 Transform Matrices'!AD994+AE992*'4 Transform Matrices'!AH994</f>
        <v/>
      </c>
      <c r="AE993" s="80">
        <f>AC992*'4 Transform Matrices'!AA994+AD992*'4 Transform Matrices'!AE994+AE992*'4 Transform Matrices'!AI994</f>
        <v/>
      </c>
      <c r="AF993" s="80">
        <f>AC992*'4 Transform Matrices'!AB994+AD992*'4 Transform Matrices'!AF994+AE992*'4 Transform Matrices'!AJ994+AF992</f>
        <v/>
      </c>
      <c r="AG993" s="82">
        <f>MAX(ABS(I993-U993),ABS(J993-V993),ABS(K993-W993),ABS(L993-X993),ABS(M993-Y993),ABS(N993-Z993),ABS(O993-AA993),ABS(P993-AB993),ABS(Q993-AC993),ABS(R993-AD993),ABS(S993-AE993),ABS(T993-AF993))</f>
        <v/>
      </c>
      <c r="AI993" s="14" t="inlineStr"/>
    </row>
    <row r="994">
      <c r="A994" s="69" t="inlineStr">
        <is>
          <t>- Array tile c1 r2</t>
        </is>
      </c>
      <c r="B994" s="52" t="inlineStr">
        <is>
          <t>RDR-53</t>
        </is>
      </c>
      <c r="C994" s="63" t="inlineStr">
        <is>
          <t>Cube</t>
        </is>
      </c>
      <c r="D994" s="52" t="inlineStr">
        <is>
          <t>RDR-51</t>
        </is>
      </c>
      <c r="E994" s="52" t="n">
        <v>4</v>
      </c>
      <c r="F994" s="54">
        <f>L994</f>
        <v/>
      </c>
      <c r="G994" s="54">
        <f>P994</f>
        <v/>
      </c>
      <c r="H994" s="54">
        <f>T994</f>
        <v/>
      </c>
      <c r="I994" s="81" t="n">
        <v>0.5912828449999999</v>
      </c>
      <c r="J994" s="81" t="n">
        <v>0</v>
      </c>
      <c r="K994" s="81" t="n">
        <v>0.0191341732</v>
      </c>
      <c r="L994" s="81" t="n">
        <v>27.0865822</v>
      </c>
      <c r="M994" s="81" t="n">
        <v>-0.0170845743</v>
      </c>
      <c r="N994" s="81" t="n">
        <v>0.778099954</v>
      </c>
      <c r="O994" s="81" t="n">
        <v>0.00322232861</v>
      </c>
      <c r="P994" s="81" t="n">
        <v>5.69630575</v>
      </c>
      <c r="Q994" s="81" t="n">
        <v>-0.24432081</v>
      </c>
      <c r="R994" s="81" t="n">
        <v>-0.0544100441</v>
      </c>
      <c r="S994" s="81" t="n">
        <v>0.0460814498</v>
      </c>
      <c r="T994" s="81" t="n">
        <v>-1.62276053</v>
      </c>
      <c r="U994" s="80">
        <f>U992*'4 Transform Matrices'!Y995+V992*'4 Transform Matrices'!AC995+W992*'4 Transform Matrices'!AG995</f>
        <v/>
      </c>
      <c r="V994" s="80">
        <f>U992*'4 Transform Matrices'!Z995+V992*'4 Transform Matrices'!AD995+W992*'4 Transform Matrices'!AH995</f>
        <v/>
      </c>
      <c r="W994" s="80">
        <f>U992*'4 Transform Matrices'!AA995+V992*'4 Transform Matrices'!AE995+W992*'4 Transform Matrices'!AI995</f>
        <v/>
      </c>
      <c r="X994" s="80">
        <f>U992*'4 Transform Matrices'!AB995+V992*'4 Transform Matrices'!AF995+W992*'4 Transform Matrices'!AJ995+X992</f>
        <v/>
      </c>
      <c r="Y994" s="80">
        <f>Y992*'4 Transform Matrices'!Y995+Z992*'4 Transform Matrices'!AC995+AA992*'4 Transform Matrices'!AG995</f>
        <v/>
      </c>
      <c r="Z994" s="80">
        <f>Y992*'4 Transform Matrices'!Z995+Z992*'4 Transform Matrices'!AD995+AA992*'4 Transform Matrices'!AH995</f>
        <v/>
      </c>
      <c r="AA994" s="80">
        <f>Y992*'4 Transform Matrices'!AA995+Z992*'4 Transform Matrices'!AE995+AA992*'4 Transform Matrices'!AI995</f>
        <v/>
      </c>
      <c r="AB994" s="80">
        <f>Y992*'4 Transform Matrices'!AB995+Z992*'4 Transform Matrices'!AF995+AA992*'4 Transform Matrices'!AJ995+AB992</f>
        <v/>
      </c>
      <c r="AC994" s="80">
        <f>AC992*'4 Transform Matrices'!Y995+AD992*'4 Transform Matrices'!AC995+AE992*'4 Transform Matrices'!AG995</f>
        <v/>
      </c>
      <c r="AD994" s="80">
        <f>AC992*'4 Transform Matrices'!Z995+AD992*'4 Transform Matrices'!AD995+AE992*'4 Transform Matrices'!AH995</f>
        <v/>
      </c>
      <c r="AE994" s="80">
        <f>AC992*'4 Transform Matrices'!AA995+AD992*'4 Transform Matrices'!AE995+AE992*'4 Transform Matrices'!AI995</f>
        <v/>
      </c>
      <c r="AF994" s="80">
        <f>AC992*'4 Transform Matrices'!AB995+AD992*'4 Transform Matrices'!AF995+AE992*'4 Transform Matrices'!AJ995+AF992</f>
        <v/>
      </c>
      <c r="AG994" s="82">
        <f>MAX(ABS(I994-U994),ABS(J994-V994),ABS(K994-W994),ABS(L994-X994),ABS(M994-Y994),ABS(N994-Z994),ABS(O994-AA994),ABS(P994-AB994),ABS(Q994-AC994),ABS(R994-AD994),ABS(S994-AE994),ABS(T994-AF994))</f>
        <v/>
      </c>
      <c r="AI994" s="14" t="inlineStr"/>
    </row>
    <row r="995">
      <c r="A995" s="69" t="inlineStr">
        <is>
          <t>- Array tile c1 r3</t>
        </is>
      </c>
      <c r="B995" s="52" t="inlineStr">
        <is>
          <t>RDR-54</t>
        </is>
      </c>
      <c r="C995" s="63" t="inlineStr">
        <is>
          <t>Cube</t>
        </is>
      </c>
      <c r="D995" s="52" t="inlineStr">
        <is>
          <t>RDR-51</t>
        </is>
      </c>
      <c r="E995" s="52" t="n">
        <v>4</v>
      </c>
      <c r="F995" s="54">
        <f>L995</f>
        <v/>
      </c>
      <c r="G995" s="54">
        <f>P995</f>
        <v/>
      </c>
      <c r="H995" s="54">
        <f>T995</f>
        <v/>
      </c>
      <c r="I995" s="81" t="n">
        <v>0.5912828449999999</v>
      </c>
      <c r="J995" s="81" t="n">
        <v>0</v>
      </c>
      <c r="K995" s="81" t="n">
        <v>0.0191341732</v>
      </c>
      <c r="L995" s="81" t="n">
        <v>27.0865822</v>
      </c>
      <c r="M995" s="81" t="n">
        <v>-0.0170845743</v>
      </c>
      <c r="N995" s="81" t="n">
        <v>0.778099954</v>
      </c>
      <c r="O995" s="81" t="n">
        <v>0.00322232861</v>
      </c>
      <c r="P995" s="81" t="n">
        <v>6.49435711</v>
      </c>
      <c r="Q995" s="81" t="n">
        <v>-0.24432081</v>
      </c>
      <c r="R995" s="81" t="n">
        <v>-0.0544100441</v>
      </c>
      <c r="S995" s="81" t="n">
        <v>0.0460814498</v>
      </c>
      <c r="T995" s="81" t="n">
        <v>-1.67856574</v>
      </c>
      <c r="U995" s="80">
        <f>U992*'4 Transform Matrices'!Y996+V992*'4 Transform Matrices'!AC996+W992*'4 Transform Matrices'!AG996</f>
        <v/>
      </c>
      <c r="V995" s="80">
        <f>U992*'4 Transform Matrices'!Z996+V992*'4 Transform Matrices'!AD996+W992*'4 Transform Matrices'!AH996</f>
        <v/>
      </c>
      <c r="W995" s="80">
        <f>U992*'4 Transform Matrices'!AA996+V992*'4 Transform Matrices'!AE996+W992*'4 Transform Matrices'!AI996</f>
        <v/>
      </c>
      <c r="X995" s="80">
        <f>U992*'4 Transform Matrices'!AB996+V992*'4 Transform Matrices'!AF996+W992*'4 Transform Matrices'!AJ996+X992</f>
        <v/>
      </c>
      <c r="Y995" s="80">
        <f>Y992*'4 Transform Matrices'!Y996+Z992*'4 Transform Matrices'!AC996+AA992*'4 Transform Matrices'!AG996</f>
        <v/>
      </c>
      <c r="Z995" s="80">
        <f>Y992*'4 Transform Matrices'!Z996+Z992*'4 Transform Matrices'!AD996+AA992*'4 Transform Matrices'!AH996</f>
        <v/>
      </c>
      <c r="AA995" s="80">
        <f>Y992*'4 Transform Matrices'!AA996+Z992*'4 Transform Matrices'!AE996+AA992*'4 Transform Matrices'!AI996</f>
        <v/>
      </c>
      <c r="AB995" s="80">
        <f>Y992*'4 Transform Matrices'!AB996+Z992*'4 Transform Matrices'!AF996+AA992*'4 Transform Matrices'!AJ996+AB992</f>
        <v/>
      </c>
      <c r="AC995" s="80">
        <f>AC992*'4 Transform Matrices'!Y996+AD992*'4 Transform Matrices'!AC996+AE992*'4 Transform Matrices'!AG996</f>
        <v/>
      </c>
      <c r="AD995" s="80">
        <f>AC992*'4 Transform Matrices'!Z996+AD992*'4 Transform Matrices'!AD996+AE992*'4 Transform Matrices'!AH996</f>
        <v/>
      </c>
      <c r="AE995" s="80">
        <f>AC992*'4 Transform Matrices'!AA996+AD992*'4 Transform Matrices'!AE996+AE992*'4 Transform Matrices'!AI996</f>
        <v/>
      </c>
      <c r="AF995" s="80">
        <f>AC992*'4 Transform Matrices'!AB996+AD992*'4 Transform Matrices'!AF996+AE992*'4 Transform Matrices'!AJ996+AF992</f>
        <v/>
      </c>
      <c r="AG995" s="82">
        <f>MAX(ABS(I995-U995),ABS(J995-V995),ABS(K995-W995),ABS(L995-X995),ABS(M995-Y995),ABS(N995-Z995),ABS(O995-AA995),ABS(P995-AB995),ABS(Q995-AC995),ABS(R995-AD995),ABS(S995-AE995),ABS(T995-AF995))</f>
        <v/>
      </c>
      <c r="AI995" s="14" t="inlineStr"/>
    </row>
    <row r="996">
      <c r="A996" s="69" t="inlineStr">
        <is>
          <t>- Antenna rib</t>
        </is>
      </c>
      <c r="B996" s="52" t="inlineStr">
        <is>
          <t>RDR-55</t>
        </is>
      </c>
      <c r="C996" s="63" t="inlineStr">
        <is>
          <t>Cube</t>
        </is>
      </c>
      <c r="D996" s="52" t="inlineStr">
        <is>
          <t>RDR-51</t>
        </is>
      </c>
      <c r="E996" s="52" t="n">
        <v>4</v>
      </c>
      <c r="F996" s="54">
        <f>L996</f>
        <v/>
      </c>
      <c r="G996" s="54">
        <f>P996</f>
        <v/>
      </c>
      <c r="H996" s="54">
        <f>T996</f>
        <v/>
      </c>
      <c r="I996" s="81" t="n">
        <v>0.6097605230000001</v>
      </c>
      <c r="J996" s="81" t="n">
        <v>0</v>
      </c>
      <c r="K996" s="81" t="n">
        <v>0.030614676</v>
      </c>
      <c r="L996" s="81" t="n">
        <v>27.117197</v>
      </c>
      <c r="M996" s="81" t="n">
        <v>-0.0176184662</v>
      </c>
      <c r="N996" s="81" t="n">
        <v>0.0798051208</v>
      </c>
      <c r="O996" s="81" t="n">
        <v>0.0051557254</v>
      </c>
      <c r="P996" s="81" t="n">
        <v>5.29212475</v>
      </c>
      <c r="Q996" s="81" t="n">
        <v>-0.251955837</v>
      </c>
      <c r="R996" s="81" t="n">
        <v>-0.00558051746</v>
      </c>
      <c r="S996" s="81" t="n">
        <v>0.0737303123</v>
      </c>
      <c r="T996" s="81" t="n">
        <v>-1.66858828</v>
      </c>
      <c r="U996" s="80">
        <f>U992*'4 Transform Matrices'!Y997+V992*'4 Transform Matrices'!AC997+W992*'4 Transform Matrices'!AG997</f>
        <v/>
      </c>
      <c r="V996" s="80">
        <f>U992*'4 Transform Matrices'!Z997+V992*'4 Transform Matrices'!AD997+W992*'4 Transform Matrices'!AH997</f>
        <v/>
      </c>
      <c r="W996" s="80">
        <f>U992*'4 Transform Matrices'!AA997+V992*'4 Transform Matrices'!AE997+W992*'4 Transform Matrices'!AI997</f>
        <v/>
      </c>
      <c r="X996" s="80">
        <f>U992*'4 Transform Matrices'!AB997+V992*'4 Transform Matrices'!AF997+W992*'4 Transform Matrices'!AJ997+X992</f>
        <v/>
      </c>
      <c r="Y996" s="80">
        <f>Y992*'4 Transform Matrices'!Y997+Z992*'4 Transform Matrices'!AC997+AA992*'4 Transform Matrices'!AG997</f>
        <v/>
      </c>
      <c r="Z996" s="80">
        <f>Y992*'4 Transform Matrices'!Z997+Z992*'4 Transform Matrices'!AD997+AA992*'4 Transform Matrices'!AH997</f>
        <v/>
      </c>
      <c r="AA996" s="80">
        <f>Y992*'4 Transform Matrices'!AA997+Z992*'4 Transform Matrices'!AE997+AA992*'4 Transform Matrices'!AI997</f>
        <v/>
      </c>
      <c r="AB996" s="80">
        <f>Y992*'4 Transform Matrices'!AB997+Z992*'4 Transform Matrices'!AF997+AA992*'4 Transform Matrices'!AJ997+AB992</f>
        <v/>
      </c>
      <c r="AC996" s="80">
        <f>AC992*'4 Transform Matrices'!Y997+AD992*'4 Transform Matrices'!AC997+AE992*'4 Transform Matrices'!AG997</f>
        <v/>
      </c>
      <c r="AD996" s="80">
        <f>AC992*'4 Transform Matrices'!Z997+AD992*'4 Transform Matrices'!AD997+AE992*'4 Transform Matrices'!AH997</f>
        <v/>
      </c>
      <c r="AE996" s="80">
        <f>AC992*'4 Transform Matrices'!AA997+AD992*'4 Transform Matrices'!AE997+AE992*'4 Transform Matrices'!AI997</f>
        <v/>
      </c>
      <c r="AF996" s="80">
        <f>AC992*'4 Transform Matrices'!AB997+AD992*'4 Transform Matrices'!AF997+AE992*'4 Transform Matrices'!AJ997+AF992</f>
        <v/>
      </c>
      <c r="AG996" s="82">
        <f>MAX(ABS(I996-U996),ABS(J996-V996),ABS(K996-W996),ABS(L996-X996),ABS(M996-Y996),ABS(N996-Z996),ABS(O996-AA996),ABS(P996-AB996),ABS(Q996-AC996),ABS(R996-AD996),ABS(S996-AE996),ABS(T996-AF996))</f>
        <v/>
      </c>
      <c r="AI996" s="14" t="inlineStr"/>
    </row>
    <row r="997">
      <c r="A997" s="69" t="inlineStr">
        <is>
          <t>- Antenna rib</t>
        </is>
      </c>
      <c r="B997" s="52" t="inlineStr">
        <is>
          <t>RDR-56</t>
        </is>
      </c>
      <c r="C997" s="63" t="inlineStr">
        <is>
          <t>Cube</t>
        </is>
      </c>
      <c r="D997" s="52" t="inlineStr">
        <is>
          <t>RDR-51</t>
        </is>
      </c>
      <c r="E997" s="52" t="n">
        <v>4</v>
      </c>
      <c r="F997" s="54">
        <f>L997</f>
        <v/>
      </c>
      <c r="G997" s="54">
        <f>P997</f>
        <v/>
      </c>
      <c r="H997" s="54">
        <f>T997</f>
        <v/>
      </c>
      <c r="I997" s="81" t="n">
        <v>0.6097605230000001</v>
      </c>
      <c r="J997" s="81" t="n">
        <v>0</v>
      </c>
      <c r="K997" s="81" t="n">
        <v>0.030614676</v>
      </c>
      <c r="L997" s="81" t="n">
        <v>27.117197</v>
      </c>
      <c r="M997" s="81" t="n">
        <v>-0.0176184662</v>
      </c>
      <c r="N997" s="81" t="n">
        <v>0.0798051208</v>
      </c>
      <c r="O997" s="81" t="n">
        <v>0.0051557254</v>
      </c>
      <c r="P997" s="81" t="n">
        <v>6.09017563</v>
      </c>
      <c r="Q997" s="81" t="n">
        <v>-0.251955837</v>
      </c>
      <c r="R997" s="81" t="n">
        <v>-0.00558051746</v>
      </c>
      <c r="S997" s="81" t="n">
        <v>0.0737303123</v>
      </c>
      <c r="T997" s="81" t="n">
        <v>-1.72439349</v>
      </c>
      <c r="U997" s="80">
        <f>U992*'4 Transform Matrices'!Y998+V992*'4 Transform Matrices'!AC998+W992*'4 Transform Matrices'!AG998</f>
        <v/>
      </c>
      <c r="V997" s="80">
        <f>U992*'4 Transform Matrices'!Z998+V992*'4 Transform Matrices'!AD998+W992*'4 Transform Matrices'!AH998</f>
        <v/>
      </c>
      <c r="W997" s="80">
        <f>U992*'4 Transform Matrices'!AA998+V992*'4 Transform Matrices'!AE998+W992*'4 Transform Matrices'!AI998</f>
        <v/>
      </c>
      <c r="X997" s="80">
        <f>U992*'4 Transform Matrices'!AB998+V992*'4 Transform Matrices'!AF998+W992*'4 Transform Matrices'!AJ998+X992</f>
        <v/>
      </c>
      <c r="Y997" s="80">
        <f>Y992*'4 Transform Matrices'!Y998+Z992*'4 Transform Matrices'!AC998+AA992*'4 Transform Matrices'!AG998</f>
        <v/>
      </c>
      <c r="Z997" s="80">
        <f>Y992*'4 Transform Matrices'!Z998+Z992*'4 Transform Matrices'!AD998+AA992*'4 Transform Matrices'!AH998</f>
        <v/>
      </c>
      <c r="AA997" s="80">
        <f>Y992*'4 Transform Matrices'!AA998+Z992*'4 Transform Matrices'!AE998+AA992*'4 Transform Matrices'!AI998</f>
        <v/>
      </c>
      <c r="AB997" s="80">
        <f>Y992*'4 Transform Matrices'!AB998+Z992*'4 Transform Matrices'!AF998+AA992*'4 Transform Matrices'!AJ998+AB992</f>
        <v/>
      </c>
      <c r="AC997" s="80">
        <f>AC992*'4 Transform Matrices'!Y998+AD992*'4 Transform Matrices'!AC998+AE992*'4 Transform Matrices'!AG998</f>
        <v/>
      </c>
      <c r="AD997" s="80">
        <f>AC992*'4 Transform Matrices'!Z998+AD992*'4 Transform Matrices'!AD998+AE992*'4 Transform Matrices'!AH998</f>
        <v/>
      </c>
      <c r="AE997" s="80">
        <f>AC992*'4 Transform Matrices'!AA998+AD992*'4 Transform Matrices'!AE998+AE992*'4 Transform Matrices'!AI998</f>
        <v/>
      </c>
      <c r="AF997" s="80">
        <f>AC992*'4 Transform Matrices'!AB998+AD992*'4 Transform Matrices'!AF998+AE992*'4 Transform Matrices'!AJ998+AF992</f>
        <v/>
      </c>
      <c r="AG997" s="82">
        <f>MAX(ABS(I997-U997),ABS(J997-V997),ABS(K997-W997),ABS(L997-X997),ABS(M997-Y997),ABS(N997-Z997),ABS(O997-AA997),ABS(P997-AB997),ABS(Q997-AC997),ABS(R997-AD997),ABS(S997-AE997),ABS(T997-AF997))</f>
        <v/>
      </c>
      <c r="AI997" s="14" t="inlineStr"/>
    </row>
    <row r="998">
      <c r="A998" s="69" t="inlineStr">
        <is>
          <t>- Array tile c2 r1</t>
        </is>
      </c>
      <c r="B998" s="52" t="inlineStr">
        <is>
          <t>RDR-57</t>
        </is>
      </c>
      <c r="C998" s="63" t="inlineStr">
        <is>
          <t>Cube</t>
        </is>
      </c>
      <c r="D998" s="52" t="inlineStr">
        <is>
          <t>RDR-51</t>
        </is>
      </c>
      <c r="E998" s="52" t="n">
        <v>4</v>
      </c>
      <c r="F998" s="54">
        <f>L998</f>
        <v/>
      </c>
      <c r="G998" s="54">
        <f>P998</f>
        <v/>
      </c>
      <c r="H998" s="54">
        <f>T998</f>
        <v/>
      </c>
      <c r="I998" s="81" t="n">
        <v>0.618192494</v>
      </c>
      <c r="J998" s="81" t="n">
        <v>0</v>
      </c>
      <c r="K998" s="81" t="n">
        <v>0.0129409526</v>
      </c>
      <c r="L998" s="81" t="n">
        <v>27.705904</v>
      </c>
      <c r="M998" s="81" t="n">
        <v>-0.0115547534</v>
      </c>
      <c r="N998" s="81" t="n">
        <v>0.778099954</v>
      </c>
      <c r="O998" s="81" t="n">
        <v>0.00336897885</v>
      </c>
      <c r="P998" s="81" t="n">
        <v>4.88358974</v>
      </c>
      <c r="Q998" s="81" t="n">
        <v>-0.16524069</v>
      </c>
      <c r="R998" s="81" t="n">
        <v>-0.0544100441</v>
      </c>
      <c r="S998" s="81" t="n">
        <v>0.0481786467</v>
      </c>
      <c r="T998" s="81" t="n">
        <v>-1.77667487</v>
      </c>
      <c r="U998" s="80">
        <f>U992*'4 Transform Matrices'!Y999+V992*'4 Transform Matrices'!AC999+W992*'4 Transform Matrices'!AG999</f>
        <v/>
      </c>
      <c r="V998" s="80">
        <f>U992*'4 Transform Matrices'!Z999+V992*'4 Transform Matrices'!AD999+W992*'4 Transform Matrices'!AH999</f>
        <v/>
      </c>
      <c r="W998" s="80">
        <f>U992*'4 Transform Matrices'!AA999+V992*'4 Transform Matrices'!AE999+W992*'4 Transform Matrices'!AI999</f>
        <v/>
      </c>
      <c r="X998" s="80">
        <f>U992*'4 Transform Matrices'!AB999+V992*'4 Transform Matrices'!AF999+W992*'4 Transform Matrices'!AJ999+X992</f>
        <v/>
      </c>
      <c r="Y998" s="80">
        <f>Y992*'4 Transform Matrices'!Y999+Z992*'4 Transform Matrices'!AC999+AA992*'4 Transform Matrices'!AG999</f>
        <v/>
      </c>
      <c r="Z998" s="80">
        <f>Y992*'4 Transform Matrices'!Z999+Z992*'4 Transform Matrices'!AD999+AA992*'4 Transform Matrices'!AH999</f>
        <v/>
      </c>
      <c r="AA998" s="80">
        <f>Y992*'4 Transform Matrices'!AA999+Z992*'4 Transform Matrices'!AE999+AA992*'4 Transform Matrices'!AI999</f>
        <v/>
      </c>
      <c r="AB998" s="80">
        <f>Y992*'4 Transform Matrices'!AB999+Z992*'4 Transform Matrices'!AF999+AA992*'4 Transform Matrices'!AJ999+AB992</f>
        <v/>
      </c>
      <c r="AC998" s="80">
        <f>AC992*'4 Transform Matrices'!Y999+AD992*'4 Transform Matrices'!AC999+AE992*'4 Transform Matrices'!AG999</f>
        <v/>
      </c>
      <c r="AD998" s="80">
        <f>AC992*'4 Transform Matrices'!Z999+AD992*'4 Transform Matrices'!AD999+AE992*'4 Transform Matrices'!AH999</f>
        <v/>
      </c>
      <c r="AE998" s="80">
        <f>AC992*'4 Transform Matrices'!AA999+AD992*'4 Transform Matrices'!AE999+AE992*'4 Transform Matrices'!AI999</f>
        <v/>
      </c>
      <c r="AF998" s="80">
        <f>AC992*'4 Transform Matrices'!AB999+AD992*'4 Transform Matrices'!AF999+AE992*'4 Transform Matrices'!AJ999+AF992</f>
        <v/>
      </c>
      <c r="AG998" s="82">
        <f>MAX(ABS(I998-U998),ABS(J998-V998),ABS(K998-W998),ABS(L998-X998),ABS(M998-Y998),ABS(N998-Z998),ABS(O998-AA998),ABS(P998-AB998),ABS(Q998-AC998),ABS(R998-AD998),ABS(S998-AE998),ABS(T998-AF998))</f>
        <v/>
      </c>
      <c r="AI998" s="14" t="inlineStr"/>
    </row>
    <row r="999">
      <c r="A999" s="69" t="inlineStr">
        <is>
          <t>- Array tile c2 r2</t>
        </is>
      </c>
      <c r="B999" s="52" t="inlineStr">
        <is>
          <t>RDR-58</t>
        </is>
      </c>
      <c r="C999" s="63" t="inlineStr">
        <is>
          <t>Cube</t>
        </is>
      </c>
      <c r="D999" s="52" t="inlineStr">
        <is>
          <t>RDR-51</t>
        </is>
      </c>
      <c r="E999" s="52" t="n">
        <v>4</v>
      </c>
      <c r="F999" s="54">
        <f>L999</f>
        <v/>
      </c>
      <c r="G999" s="54">
        <f>P999</f>
        <v/>
      </c>
      <c r="H999" s="54">
        <f>T999</f>
        <v/>
      </c>
      <c r="I999" s="81" t="n">
        <v>0.618192494</v>
      </c>
      <c r="J999" s="81" t="n">
        <v>0</v>
      </c>
      <c r="K999" s="81" t="n">
        <v>0.0129409526</v>
      </c>
      <c r="L999" s="81" t="n">
        <v>27.705904</v>
      </c>
      <c r="M999" s="81" t="n">
        <v>-0.0115547534</v>
      </c>
      <c r="N999" s="81" t="n">
        <v>0.778099954</v>
      </c>
      <c r="O999" s="81" t="n">
        <v>0.00336897885</v>
      </c>
      <c r="P999" s="81" t="n">
        <v>5.6816411</v>
      </c>
      <c r="Q999" s="81" t="n">
        <v>-0.16524069</v>
      </c>
      <c r="R999" s="81" t="n">
        <v>-0.0544100441</v>
      </c>
      <c r="S999" s="81" t="n">
        <v>0.0481786467</v>
      </c>
      <c r="T999" s="81" t="n">
        <v>-1.83247995</v>
      </c>
      <c r="U999" s="80">
        <f>U992*'4 Transform Matrices'!Y1000+V992*'4 Transform Matrices'!AC1000+W992*'4 Transform Matrices'!AG1000</f>
        <v/>
      </c>
      <c r="V999" s="80">
        <f>U992*'4 Transform Matrices'!Z1000+V992*'4 Transform Matrices'!AD1000+W992*'4 Transform Matrices'!AH1000</f>
        <v/>
      </c>
      <c r="W999" s="80">
        <f>U992*'4 Transform Matrices'!AA1000+V992*'4 Transform Matrices'!AE1000+W992*'4 Transform Matrices'!AI1000</f>
        <v/>
      </c>
      <c r="X999" s="80">
        <f>U992*'4 Transform Matrices'!AB1000+V992*'4 Transform Matrices'!AF1000+W992*'4 Transform Matrices'!AJ1000+X992</f>
        <v/>
      </c>
      <c r="Y999" s="80">
        <f>Y992*'4 Transform Matrices'!Y1000+Z992*'4 Transform Matrices'!AC1000+AA992*'4 Transform Matrices'!AG1000</f>
        <v/>
      </c>
      <c r="Z999" s="80">
        <f>Y992*'4 Transform Matrices'!Z1000+Z992*'4 Transform Matrices'!AD1000+AA992*'4 Transform Matrices'!AH1000</f>
        <v/>
      </c>
      <c r="AA999" s="80">
        <f>Y992*'4 Transform Matrices'!AA1000+Z992*'4 Transform Matrices'!AE1000+AA992*'4 Transform Matrices'!AI1000</f>
        <v/>
      </c>
      <c r="AB999" s="80">
        <f>Y992*'4 Transform Matrices'!AB1000+Z992*'4 Transform Matrices'!AF1000+AA992*'4 Transform Matrices'!AJ1000+AB992</f>
        <v/>
      </c>
      <c r="AC999" s="80">
        <f>AC992*'4 Transform Matrices'!Y1000+AD992*'4 Transform Matrices'!AC1000+AE992*'4 Transform Matrices'!AG1000</f>
        <v/>
      </c>
      <c r="AD999" s="80">
        <f>AC992*'4 Transform Matrices'!Z1000+AD992*'4 Transform Matrices'!AD1000+AE992*'4 Transform Matrices'!AH1000</f>
        <v/>
      </c>
      <c r="AE999" s="80">
        <f>AC992*'4 Transform Matrices'!AA1000+AD992*'4 Transform Matrices'!AE1000+AE992*'4 Transform Matrices'!AI1000</f>
        <v/>
      </c>
      <c r="AF999" s="80">
        <f>AC992*'4 Transform Matrices'!AB1000+AD992*'4 Transform Matrices'!AF1000+AE992*'4 Transform Matrices'!AJ1000+AF992</f>
        <v/>
      </c>
      <c r="AG999" s="82">
        <f>MAX(ABS(I999-U999),ABS(J999-V999),ABS(K999-W999),ABS(L999-X999),ABS(M999-Y999),ABS(N999-Z999),ABS(O999-AA999),ABS(P999-AB999),ABS(Q999-AC999),ABS(R999-AD999),ABS(S999-AE999),ABS(T999-AF999))</f>
        <v/>
      </c>
      <c r="AI999" s="14" t="inlineStr"/>
    </row>
    <row r="1000">
      <c r="A1000" s="69" t="inlineStr">
        <is>
          <t>- Array tile c2 r3</t>
        </is>
      </c>
      <c r="B1000" s="52" t="inlineStr">
        <is>
          <t>RDR-59</t>
        </is>
      </c>
      <c r="C1000" s="63" t="inlineStr">
        <is>
          <t>Cube</t>
        </is>
      </c>
      <c r="D1000" s="52" t="inlineStr">
        <is>
          <t>RDR-51</t>
        </is>
      </c>
      <c r="E1000" s="52" t="n">
        <v>4</v>
      </c>
      <c r="F1000" s="54">
        <f>L1000</f>
        <v/>
      </c>
      <c r="G1000" s="54">
        <f>P1000</f>
        <v/>
      </c>
      <c r="H1000" s="54">
        <f>T1000</f>
        <v/>
      </c>
      <c r="I1000" s="81" t="n">
        <v>0.618192494</v>
      </c>
      <c r="J1000" s="81" t="n">
        <v>0</v>
      </c>
      <c r="K1000" s="81" t="n">
        <v>0.0129409526</v>
      </c>
      <c r="L1000" s="81" t="n">
        <v>27.705904</v>
      </c>
      <c r="M1000" s="81" t="n">
        <v>-0.0115547534</v>
      </c>
      <c r="N1000" s="81" t="n">
        <v>0.778099954</v>
      </c>
      <c r="O1000" s="81" t="n">
        <v>0.00336897885</v>
      </c>
      <c r="P1000" s="81" t="n">
        <v>6.47969198</v>
      </c>
      <c r="Q1000" s="81" t="n">
        <v>-0.16524069</v>
      </c>
      <c r="R1000" s="81" t="n">
        <v>-0.0544100441</v>
      </c>
      <c r="S1000" s="81" t="n">
        <v>0.0481786467</v>
      </c>
      <c r="T1000" s="81" t="n">
        <v>-1.88828516</v>
      </c>
      <c r="U1000" s="80">
        <f>U992*'4 Transform Matrices'!Y1001+V992*'4 Transform Matrices'!AC1001+W992*'4 Transform Matrices'!AG1001</f>
        <v/>
      </c>
      <c r="V1000" s="80">
        <f>U992*'4 Transform Matrices'!Z1001+V992*'4 Transform Matrices'!AD1001+W992*'4 Transform Matrices'!AH1001</f>
        <v/>
      </c>
      <c r="W1000" s="80">
        <f>U992*'4 Transform Matrices'!AA1001+V992*'4 Transform Matrices'!AE1001+W992*'4 Transform Matrices'!AI1001</f>
        <v/>
      </c>
      <c r="X1000" s="80">
        <f>U992*'4 Transform Matrices'!AB1001+V992*'4 Transform Matrices'!AF1001+W992*'4 Transform Matrices'!AJ1001+X992</f>
        <v/>
      </c>
      <c r="Y1000" s="80">
        <f>Y992*'4 Transform Matrices'!Y1001+Z992*'4 Transform Matrices'!AC1001+AA992*'4 Transform Matrices'!AG1001</f>
        <v/>
      </c>
      <c r="Z1000" s="80">
        <f>Y992*'4 Transform Matrices'!Z1001+Z992*'4 Transform Matrices'!AD1001+AA992*'4 Transform Matrices'!AH1001</f>
        <v/>
      </c>
      <c r="AA1000" s="80">
        <f>Y992*'4 Transform Matrices'!AA1001+Z992*'4 Transform Matrices'!AE1001+AA992*'4 Transform Matrices'!AI1001</f>
        <v/>
      </c>
      <c r="AB1000" s="80">
        <f>Y992*'4 Transform Matrices'!AB1001+Z992*'4 Transform Matrices'!AF1001+AA992*'4 Transform Matrices'!AJ1001+AB992</f>
        <v/>
      </c>
      <c r="AC1000" s="80">
        <f>AC992*'4 Transform Matrices'!Y1001+AD992*'4 Transform Matrices'!AC1001+AE992*'4 Transform Matrices'!AG1001</f>
        <v/>
      </c>
      <c r="AD1000" s="80">
        <f>AC992*'4 Transform Matrices'!Z1001+AD992*'4 Transform Matrices'!AD1001+AE992*'4 Transform Matrices'!AH1001</f>
        <v/>
      </c>
      <c r="AE1000" s="80">
        <f>AC992*'4 Transform Matrices'!AA1001+AD992*'4 Transform Matrices'!AE1001+AE992*'4 Transform Matrices'!AI1001</f>
        <v/>
      </c>
      <c r="AF1000" s="80">
        <f>AC992*'4 Transform Matrices'!AB1001+AD992*'4 Transform Matrices'!AF1001+AE992*'4 Transform Matrices'!AJ1001+AF992</f>
        <v/>
      </c>
      <c r="AG1000" s="82">
        <f>MAX(ABS(I1000-U1000),ABS(J1000-V1000),ABS(K1000-W1000),ABS(L1000-X1000),ABS(M1000-Y1000),ABS(N1000-Z1000),ABS(O1000-AA1000),ABS(P1000-AB1000),ABS(Q1000-AC1000),ABS(R1000-AD1000),ABS(S1000-AE1000),ABS(T1000-AF1000))</f>
        <v/>
      </c>
      <c r="AI1000" s="14" t="inlineStr"/>
    </row>
    <row r="1001">
      <c r="A1001" s="69" t="inlineStr">
        <is>
          <t>- Antenna rib</t>
        </is>
      </c>
      <c r="B1001" s="52" t="inlineStr">
        <is>
          <t>RDR-60</t>
        </is>
      </c>
      <c r="C1001" s="63" t="inlineStr">
        <is>
          <t>Cube</t>
        </is>
      </c>
      <c r="D1001" s="52" t="inlineStr">
        <is>
          <t>RDR-51</t>
        </is>
      </c>
      <c r="E1001" s="52" t="n">
        <v>4</v>
      </c>
      <c r="F1001" s="54">
        <f>L1001</f>
        <v/>
      </c>
      <c r="G1001" s="54">
        <f>P1001</f>
        <v/>
      </c>
      <c r="H1001" s="54">
        <f>T1001</f>
        <v/>
      </c>
      <c r="I1001" s="81" t="n">
        <v>0.637511075</v>
      </c>
      <c r="J1001" s="81" t="n">
        <v>0</v>
      </c>
      <c r="K1001" s="81" t="n">
        <v>0.020705523</v>
      </c>
      <c r="L1001" s="81" t="n">
        <v>27.7266102</v>
      </c>
      <c r="M1001" s="81" t="n">
        <v>-0.0119158411</v>
      </c>
      <c r="N1001" s="81" t="n">
        <v>0.0798051208</v>
      </c>
      <c r="O1001" s="81" t="n">
        <v>0.00539036561</v>
      </c>
      <c r="P1001" s="81" t="n">
        <v>5.27722502</v>
      </c>
      <c r="Q1001" s="81" t="n">
        <v>-0.170404479</v>
      </c>
      <c r="R1001" s="81" t="n">
        <v>-0.00558051746</v>
      </c>
      <c r="S1001" s="81" t="n">
        <v>0.07708583030000001</v>
      </c>
      <c r="T1001" s="81" t="n">
        <v>-1.8816632</v>
      </c>
      <c r="U1001" s="80">
        <f>U992*'4 Transform Matrices'!Y1002+V992*'4 Transform Matrices'!AC1002+W992*'4 Transform Matrices'!AG1002</f>
        <v/>
      </c>
      <c r="V1001" s="80">
        <f>U992*'4 Transform Matrices'!Z1002+V992*'4 Transform Matrices'!AD1002+W992*'4 Transform Matrices'!AH1002</f>
        <v/>
      </c>
      <c r="W1001" s="80">
        <f>U992*'4 Transform Matrices'!AA1002+V992*'4 Transform Matrices'!AE1002+W992*'4 Transform Matrices'!AI1002</f>
        <v/>
      </c>
      <c r="X1001" s="80">
        <f>U992*'4 Transform Matrices'!AB1002+V992*'4 Transform Matrices'!AF1002+W992*'4 Transform Matrices'!AJ1002+X992</f>
        <v/>
      </c>
      <c r="Y1001" s="80">
        <f>Y992*'4 Transform Matrices'!Y1002+Z992*'4 Transform Matrices'!AC1002+AA992*'4 Transform Matrices'!AG1002</f>
        <v/>
      </c>
      <c r="Z1001" s="80">
        <f>Y992*'4 Transform Matrices'!Z1002+Z992*'4 Transform Matrices'!AD1002+AA992*'4 Transform Matrices'!AH1002</f>
        <v/>
      </c>
      <c r="AA1001" s="80">
        <f>Y992*'4 Transform Matrices'!AA1002+Z992*'4 Transform Matrices'!AE1002+AA992*'4 Transform Matrices'!AI1002</f>
        <v/>
      </c>
      <c r="AB1001" s="80">
        <f>Y992*'4 Transform Matrices'!AB1002+Z992*'4 Transform Matrices'!AF1002+AA992*'4 Transform Matrices'!AJ1002+AB992</f>
        <v/>
      </c>
      <c r="AC1001" s="80">
        <f>AC992*'4 Transform Matrices'!Y1002+AD992*'4 Transform Matrices'!AC1002+AE992*'4 Transform Matrices'!AG1002</f>
        <v/>
      </c>
      <c r="AD1001" s="80">
        <f>AC992*'4 Transform Matrices'!Z1002+AD992*'4 Transform Matrices'!AD1002+AE992*'4 Transform Matrices'!AH1002</f>
        <v/>
      </c>
      <c r="AE1001" s="80">
        <f>AC992*'4 Transform Matrices'!AA1002+AD992*'4 Transform Matrices'!AE1002+AE992*'4 Transform Matrices'!AI1002</f>
        <v/>
      </c>
      <c r="AF1001" s="80">
        <f>AC992*'4 Transform Matrices'!AB1002+AD992*'4 Transform Matrices'!AF1002+AE992*'4 Transform Matrices'!AJ1002+AF992</f>
        <v/>
      </c>
      <c r="AG1001" s="82">
        <f>MAX(ABS(I1001-U1001),ABS(J1001-V1001),ABS(K1001-W1001),ABS(L1001-X1001),ABS(M1001-Y1001),ABS(N1001-Z1001),ABS(O1001-AA1001),ABS(P1001-AB1001),ABS(Q1001-AC1001),ABS(R1001-AD1001),ABS(S1001-AE1001),ABS(T1001-AF1001))</f>
        <v/>
      </c>
      <c r="AI1001" s="14" t="inlineStr"/>
    </row>
    <row r="1002">
      <c r="A1002" s="69" t="inlineStr">
        <is>
          <t>- Antenna rib</t>
        </is>
      </c>
      <c r="B1002" s="52" t="inlineStr">
        <is>
          <t>RDR-61</t>
        </is>
      </c>
      <c r="C1002" s="63" t="inlineStr">
        <is>
          <t>Cube</t>
        </is>
      </c>
      <c r="D1002" s="52" t="inlineStr">
        <is>
          <t>RDR-51</t>
        </is>
      </c>
      <c r="E1002" s="52" t="n">
        <v>4</v>
      </c>
      <c r="F1002" s="54">
        <f>L1002</f>
        <v/>
      </c>
      <c r="G1002" s="54">
        <f>P1002</f>
        <v/>
      </c>
      <c r="H1002" s="54">
        <f>T1002</f>
        <v/>
      </c>
      <c r="I1002" s="81" t="n">
        <v>0.637511075</v>
      </c>
      <c r="J1002" s="81" t="n">
        <v>0</v>
      </c>
      <c r="K1002" s="81" t="n">
        <v>0.020705523</v>
      </c>
      <c r="L1002" s="81" t="n">
        <v>27.7266102</v>
      </c>
      <c r="M1002" s="81" t="n">
        <v>-0.0119158411</v>
      </c>
      <c r="N1002" s="81" t="n">
        <v>0.0798051208</v>
      </c>
      <c r="O1002" s="81" t="n">
        <v>0.00539036561</v>
      </c>
      <c r="P1002" s="81" t="n">
        <v>6.07527637</v>
      </c>
      <c r="Q1002" s="81" t="n">
        <v>-0.170404479</v>
      </c>
      <c r="R1002" s="81" t="n">
        <v>-0.00558051746</v>
      </c>
      <c r="S1002" s="81" t="n">
        <v>0.07708583030000001</v>
      </c>
      <c r="T1002" s="81" t="n">
        <v>-1.93746841</v>
      </c>
      <c r="U1002" s="80">
        <f>U992*'4 Transform Matrices'!Y1003+V992*'4 Transform Matrices'!AC1003+W992*'4 Transform Matrices'!AG1003</f>
        <v/>
      </c>
      <c r="V1002" s="80">
        <f>U992*'4 Transform Matrices'!Z1003+V992*'4 Transform Matrices'!AD1003+W992*'4 Transform Matrices'!AH1003</f>
        <v/>
      </c>
      <c r="W1002" s="80">
        <f>U992*'4 Transform Matrices'!AA1003+V992*'4 Transform Matrices'!AE1003+W992*'4 Transform Matrices'!AI1003</f>
        <v/>
      </c>
      <c r="X1002" s="80">
        <f>U992*'4 Transform Matrices'!AB1003+V992*'4 Transform Matrices'!AF1003+W992*'4 Transform Matrices'!AJ1003+X992</f>
        <v/>
      </c>
      <c r="Y1002" s="80">
        <f>Y992*'4 Transform Matrices'!Y1003+Z992*'4 Transform Matrices'!AC1003+AA992*'4 Transform Matrices'!AG1003</f>
        <v/>
      </c>
      <c r="Z1002" s="80">
        <f>Y992*'4 Transform Matrices'!Z1003+Z992*'4 Transform Matrices'!AD1003+AA992*'4 Transform Matrices'!AH1003</f>
        <v/>
      </c>
      <c r="AA1002" s="80">
        <f>Y992*'4 Transform Matrices'!AA1003+Z992*'4 Transform Matrices'!AE1003+AA992*'4 Transform Matrices'!AI1003</f>
        <v/>
      </c>
      <c r="AB1002" s="80">
        <f>Y992*'4 Transform Matrices'!AB1003+Z992*'4 Transform Matrices'!AF1003+AA992*'4 Transform Matrices'!AJ1003+AB992</f>
        <v/>
      </c>
      <c r="AC1002" s="80">
        <f>AC992*'4 Transform Matrices'!Y1003+AD992*'4 Transform Matrices'!AC1003+AE992*'4 Transform Matrices'!AG1003</f>
        <v/>
      </c>
      <c r="AD1002" s="80">
        <f>AC992*'4 Transform Matrices'!Z1003+AD992*'4 Transform Matrices'!AD1003+AE992*'4 Transform Matrices'!AH1003</f>
        <v/>
      </c>
      <c r="AE1002" s="80">
        <f>AC992*'4 Transform Matrices'!AA1003+AD992*'4 Transform Matrices'!AE1003+AE992*'4 Transform Matrices'!AI1003</f>
        <v/>
      </c>
      <c r="AF1002" s="80">
        <f>AC992*'4 Transform Matrices'!AB1003+AD992*'4 Transform Matrices'!AF1003+AE992*'4 Transform Matrices'!AJ1003+AF992</f>
        <v/>
      </c>
      <c r="AG1002" s="82">
        <f>MAX(ABS(I1002-U1002),ABS(J1002-V1002),ABS(K1002-W1002),ABS(L1002-X1002),ABS(M1002-Y1002),ABS(N1002-Z1002),ABS(O1002-AA1002),ABS(P1002-AB1002),ABS(Q1002-AC1002),ABS(R1002-AD1002),ABS(S1002-AE1002),ABS(T1002-AF1002))</f>
        <v/>
      </c>
      <c r="AI1002" s="14" t="inlineStr"/>
    </row>
    <row r="1003">
      <c r="A1003" s="69" t="inlineStr">
        <is>
          <t>- Array tile c3 r1</t>
        </is>
      </c>
      <c r="B1003" s="52" t="inlineStr">
        <is>
          <t>RDR-62</t>
        </is>
      </c>
      <c r="C1003" s="63" t="inlineStr">
        <is>
          <t>Cube</t>
        </is>
      </c>
      <c r="D1003" s="52" t="inlineStr">
        <is>
          <t>RDR-51</t>
        </is>
      </c>
      <c r="E1003" s="52" t="n">
        <v>4</v>
      </c>
      <c r="F1003" s="54">
        <f>L1003</f>
        <v/>
      </c>
      <c r="G1003" s="54">
        <f>P1003</f>
        <v/>
      </c>
      <c r="H1003" s="54">
        <f>T1003</f>
        <v/>
      </c>
      <c r="I1003" s="81" t="n">
        <v>0.634524703</v>
      </c>
      <c r="J1003" s="81" t="n">
        <v>0</v>
      </c>
      <c r="K1003" s="81" t="n">
        <v>0.00652631</v>
      </c>
      <c r="L1003" s="81" t="n">
        <v>28.3473682</v>
      </c>
      <c r="M1003" s="81" t="n">
        <v>-0.00582722994</v>
      </c>
      <c r="N1003" s="81" t="n">
        <v>0.778099954</v>
      </c>
      <c r="O1003" s="81" t="n">
        <v>0.00345798489</v>
      </c>
      <c r="P1003" s="81" t="n">
        <v>4.8746891</v>
      </c>
      <c r="Q1003" s="81" t="n">
        <v>-0.0833332762</v>
      </c>
      <c r="R1003" s="81" t="n">
        <v>-0.0544100441</v>
      </c>
      <c r="S1003" s="81" t="n">
        <v>0.049451489</v>
      </c>
      <c r="T1003" s="81" t="n">
        <v>-1.90395939</v>
      </c>
      <c r="U1003" s="80">
        <f>U992*'4 Transform Matrices'!Y1004+V992*'4 Transform Matrices'!AC1004+W992*'4 Transform Matrices'!AG1004</f>
        <v/>
      </c>
      <c r="V1003" s="80">
        <f>U992*'4 Transform Matrices'!Z1004+V992*'4 Transform Matrices'!AD1004+W992*'4 Transform Matrices'!AH1004</f>
        <v/>
      </c>
      <c r="W1003" s="80">
        <f>U992*'4 Transform Matrices'!AA1004+V992*'4 Transform Matrices'!AE1004+W992*'4 Transform Matrices'!AI1004</f>
        <v/>
      </c>
      <c r="X1003" s="80">
        <f>U992*'4 Transform Matrices'!AB1004+V992*'4 Transform Matrices'!AF1004+W992*'4 Transform Matrices'!AJ1004+X992</f>
        <v/>
      </c>
      <c r="Y1003" s="80">
        <f>Y992*'4 Transform Matrices'!Y1004+Z992*'4 Transform Matrices'!AC1004+AA992*'4 Transform Matrices'!AG1004</f>
        <v/>
      </c>
      <c r="Z1003" s="80">
        <f>Y992*'4 Transform Matrices'!Z1004+Z992*'4 Transform Matrices'!AD1004+AA992*'4 Transform Matrices'!AH1004</f>
        <v/>
      </c>
      <c r="AA1003" s="80">
        <f>Y992*'4 Transform Matrices'!AA1004+Z992*'4 Transform Matrices'!AE1004+AA992*'4 Transform Matrices'!AI1004</f>
        <v/>
      </c>
      <c r="AB1003" s="80">
        <f>Y992*'4 Transform Matrices'!AB1004+Z992*'4 Transform Matrices'!AF1004+AA992*'4 Transform Matrices'!AJ1004+AB992</f>
        <v/>
      </c>
      <c r="AC1003" s="80">
        <f>AC992*'4 Transform Matrices'!Y1004+AD992*'4 Transform Matrices'!AC1004+AE992*'4 Transform Matrices'!AG1004</f>
        <v/>
      </c>
      <c r="AD1003" s="80">
        <f>AC992*'4 Transform Matrices'!Z1004+AD992*'4 Transform Matrices'!AD1004+AE992*'4 Transform Matrices'!AH1004</f>
        <v/>
      </c>
      <c r="AE1003" s="80">
        <f>AC992*'4 Transform Matrices'!AA1004+AD992*'4 Transform Matrices'!AE1004+AE992*'4 Transform Matrices'!AI1004</f>
        <v/>
      </c>
      <c r="AF1003" s="80">
        <f>AC992*'4 Transform Matrices'!AB1004+AD992*'4 Transform Matrices'!AF1004+AE992*'4 Transform Matrices'!AJ1004+AF992</f>
        <v/>
      </c>
      <c r="AG1003" s="82">
        <f>MAX(ABS(I1003-U1003),ABS(J1003-V1003),ABS(K1003-W1003),ABS(L1003-X1003),ABS(M1003-Y1003),ABS(N1003-Z1003),ABS(O1003-AA1003),ABS(P1003-AB1003),ABS(Q1003-AC1003),ABS(R1003-AD1003),ABS(S1003-AE1003),ABS(T1003-AF1003))</f>
        <v/>
      </c>
      <c r="AI1003" s="14" t="inlineStr"/>
    </row>
    <row r="1004">
      <c r="A1004" s="69" t="inlineStr">
        <is>
          <t>- Array tile c3 r2</t>
        </is>
      </c>
      <c r="B1004" s="52" t="inlineStr">
        <is>
          <t>RDR-63</t>
        </is>
      </c>
      <c r="C1004" s="63" t="inlineStr">
        <is>
          <t>Cube</t>
        </is>
      </c>
      <c r="D1004" s="52" t="inlineStr">
        <is>
          <t>RDR-51</t>
        </is>
      </c>
      <c r="E1004" s="52" t="n">
        <v>4</v>
      </c>
      <c r="F1004" s="54">
        <f>L1004</f>
        <v/>
      </c>
      <c r="G1004" s="54">
        <f>P1004</f>
        <v/>
      </c>
      <c r="H1004" s="54">
        <f>T1004</f>
        <v/>
      </c>
      <c r="I1004" s="81" t="n">
        <v>0.634524703</v>
      </c>
      <c r="J1004" s="81" t="n">
        <v>0</v>
      </c>
      <c r="K1004" s="81" t="n">
        <v>0.00652631</v>
      </c>
      <c r="L1004" s="81" t="n">
        <v>28.3473682</v>
      </c>
      <c r="M1004" s="81" t="n">
        <v>-0.00582722994</v>
      </c>
      <c r="N1004" s="81" t="n">
        <v>0.778099954</v>
      </c>
      <c r="O1004" s="81" t="n">
        <v>0.00345798489</v>
      </c>
      <c r="P1004" s="81" t="n">
        <v>5.67274046</v>
      </c>
      <c r="Q1004" s="81" t="n">
        <v>-0.0833332762</v>
      </c>
      <c r="R1004" s="81" t="n">
        <v>-0.0544100441</v>
      </c>
      <c r="S1004" s="81" t="n">
        <v>0.049451489</v>
      </c>
      <c r="T1004" s="81" t="n">
        <v>-1.9597646</v>
      </c>
      <c r="U1004" s="80">
        <f>U992*'4 Transform Matrices'!Y1005+V992*'4 Transform Matrices'!AC1005+W992*'4 Transform Matrices'!AG1005</f>
        <v/>
      </c>
      <c r="V1004" s="80">
        <f>U992*'4 Transform Matrices'!Z1005+V992*'4 Transform Matrices'!AD1005+W992*'4 Transform Matrices'!AH1005</f>
        <v/>
      </c>
      <c r="W1004" s="80">
        <f>U992*'4 Transform Matrices'!AA1005+V992*'4 Transform Matrices'!AE1005+W992*'4 Transform Matrices'!AI1005</f>
        <v/>
      </c>
      <c r="X1004" s="80">
        <f>U992*'4 Transform Matrices'!AB1005+V992*'4 Transform Matrices'!AF1005+W992*'4 Transform Matrices'!AJ1005+X992</f>
        <v/>
      </c>
      <c r="Y1004" s="80">
        <f>Y992*'4 Transform Matrices'!Y1005+Z992*'4 Transform Matrices'!AC1005+AA992*'4 Transform Matrices'!AG1005</f>
        <v/>
      </c>
      <c r="Z1004" s="80">
        <f>Y992*'4 Transform Matrices'!Z1005+Z992*'4 Transform Matrices'!AD1005+AA992*'4 Transform Matrices'!AH1005</f>
        <v/>
      </c>
      <c r="AA1004" s="80">
        <f>Y992*'4 Transform Matrices'!AA1005+Z992*'4 Transform Matrices'!AE1005+AA992*'4 Transform Matrices'!AI1005</f>
        <v/>
      </c>
      <c r="AB1004" s="80">
        <f>Y992*'4 Transform Matrices'!AB1005+Z992*'4 Transform Matrices'!AF1005+AA992*'4 Transform Matrices'!AJ1005+AB992</f>
        <v/>
      </c>
      <c r="AC1004" s="80">
        <f>AC992*'4 Transform Matrices'!Y1005+AD992*'4 Transform Matrices'!AC1005+AE992*'4 Transform Matrices'!AG1005</f>
        <v/>
      </c>
      <c r="AD1004" s="80">
        <f>AC992*'4 Transform Matrices'!Z1005+AD992*'4 Transform Matrices'!AD1005+AE992*'4 Transform Matrices'!AH1005</f>
        <v/>
      </c>
      <c r="AE1004" s="80">
        <f>AC992*'4 Transform Matrices'!AA1005+AD992*'4 Transform Matrices'!AE1005+AE992*'4 Transform Matrices'!AI1005</f>
        <v/>
      </c>
      <c r="AF1004" s="80">
        <f>AC992*'4 Transform Matrices'!AB1005+AD992*'4 Transform Matrices'!AF1005+AE992*'4 Transform Matrices'!AJ1005+AF992</f>
        <v/>
      </c>
      <c r="AG1004" s="82">
        <f>MAX(ABS(I1004-U1004),ABS(J1004-V1004),ABS(K1004-W1004),ABS(L1004-X1004),ABS(M1004-Y1004),ABS(N1004-Z1004),ABS(O1004-AA1004),ABS(P1004-AB1004),ABS(Q1004-AC1004),ABS(R1004-AD1004),ABS(S1004-AE1004),ABS(T1004-AF1004))</f>
        <v/>
      </c>
      <c r="AI1004" s="14" t="inlineStr"/>
    </row>
    <row r="1005">
      <c r="A1005" s="69" t="inlineStr">
        <is>
          <t>- Array tile c3 r3</t>
        </is>
      </c>
      <c r="B1005" s="52" t="inlineStr">
        <is>
          <t>RDR-64</t>
        </is>
      </c>
      <c r="C1005" s="63" t="inlineStr">
        <is>
          <t>Cube</t>
        </is>
      </c>
      <c r="D1005" s="52" t="inlineStr">
        <is>
          <t>RDR-51</t>
        </is>
      </c>
      <c r="E1005" s="52" t="n">
        <v>4</v>
      </c>
      <c r="F1005" s="54">
        <f>L1005</f>
        <v/>
      </c>
      <c r="G1005" s="54">
        <f>P1005</f>
        <v/>
      </c>
      <c r="H1005" s="54">
        <f>T1005</f>
        <v/>
      </c>
      <c r="I1005" s="81" t="n">
        <v>0.634524703</v>
      </c>
      <c r="J1005" s="81" t="n">
        <v>0</v>
      </c>
      <c r="K1005" s="81" t="n">
        <v>0.00652631</v>
      </c>
      <c r="L1005" s="81" t="n">
        <v>28.3473682</v>
      </c>
      <c r="M1005" s="81" t="n">
        <v>-0.00582722994</v>
      </c>
      <c r="N1005" s="81" t="n">
        <v>0.778099954</v>
      </c>
      <c r="O1005" s="81" t="n">
        <v>0.00345798489</v>
      </c>
      <c r="P1005" s="81" t="n">
        <v>6.47079182</v>
      </c>
      <c r="Q1005" s="81" t="n">
        <v>-0.0833332762</v>
      </c>
      <c r="R1005" s="81" t="n">
        <v>-0.0544100441</v>
      </c>
      <c r="S1005" s="81" t="n">
        <v>0.049451489</v>
      </c>
      <c r="T1005" s="81" t="n">
        <v>-2.01556969</v>
      </c>
      <c r="U1005" s="80">
        <f>U992*'4 Transform Matrices'!Y1006+V992*'4 Transform Matrices'!AC1006+W992*'4 Transform Matrices'!AG1006</f>
        <v/>
      </c>
      <c r="V1005" s="80">
        <f>U992*'4 Transform Matrices'!Z1006+V992*'4 Transform Matrices'!AD1006+W992*'4 Transform Matrices'!AH1006</f>
        <v/>
      </c>
      <c r="W1005" s="80">
        <f>U992*'4 Transform Matrices'!AA1006+V992*'4 Transform Matrices'!AE1006+W992*'4 Transform Matrices'!AI1006</f>
        <v/>
      </c>
      <c r="X1005" s="80">
        <f>U992*'4 Transform Matrices'!AB1006+V992*'4 Transform Matrices'!AF1006+W992*'4 Transform Matrices'!AJ1006+X992</f>
        <v/>
      </c>
      <c r="Y1005" s="80">
        <f>Y992*'4 Transform Matrices'!Y1006+Z992*'4 Transform Matrices'!AC1006+AA992*'4 Transform Matrices'!AG1006</f>
        <v/>
      </c>
      <c r="Z1005" s="80">
        <f>Y992*'4 Transform Matrices'!Z1006+Z992*'4 Transform Matrices'!AD1006+AA992*'4 Transform Matrices'!AH1006</f>
        <v/>
      </c>
      <c r="AA1005" s="80">
        <f>Y992*'4 Transform Matrices'!AA1006+Z992*'4 Transform Matrices'!AE1006+AA992*'4 Transform Matrices'!AI1006</f>
        <v/>
      </c>
      <c r="AB1005" s="80">
        <f>Y992*'4 Transform Matrices'!AB1006+Z992*'4 Transform Matrices'!AF1006+AA992*'4 Transform Matrices'!AJ1006+AB992</f>
        <v/>
      </c>
      <c r="AC1005" s="80">
        <f>AC992*'4 Transform Matrices'!Y1006+AD992*'4 Transform Matrices'!AC1006+AE992*'4 Transform Matrices'!AG1006</f>
        <v/>
      </c>
      <c r="AD1005" s="80">
        <f>AC992*'4 Transform Matrices'!Z1006+AD992*'4 Transform Matrices'!AD1006+AE992*'4 Transform Matrices'!AH1006</f>
        <v/>
      </c>
      <c r="AE1005" s="80">
        <f>AC992*'4 Transform Matrices'!AA1006+AD992*'4 Transform Matrices'!AE1006+AE992*'4 Transform Matrices'!AI1006</f>
        <v/>
      </c>
      <c r="AF1005" s="80">
        <f>AC992*'4 Transform Matrices'!AB1006+AD992*'4 Transform Matrices'!AF1006+AE992*'4 Transform Matrices'!AJ1006+AF992</f>
        <v/>
      </c>
      <c r="AG1005" s="82">
        <f>MAX(ABS(I1005-U1005),ABS(J1005-V1005),ABS(K1005-W1005),ABS(L1005-X1005),ABS(M1005-Y1005),ABS(N1005-Z1005),ABS(O1005-AA1005),ABS(P1005-AB1005),ABS(Q1005-AC1005),ABS(R1005-AD1005),ABS(S1005-AE1005),ABS(T1005-AF1005))</f>
        <v/>
      </c>
      <c r="AI1005" s="14" t="inlineStr"/>
    </row>
    <row r="1006">
      <c r="A1006" s="69" t="inlineStr">
        <is>
          <t>- Antenna rib</t>
        </is>
      </c>
      <c r="B1006" s="52" t="inlineStr">
        <is>
          <t>RDR-65</t>
        </is>
      </c>
      <c r="C1006" s="63" t="inlineStr">
        <is>
          <t>Cube</t>
        </is>
      </c>
      <c r="D1006" s="52" t="inlineStr">
        <is>
          <t>RDR-51</t>
        </is>
      </c>
      <c r="E1006" s="52" t="n">
        <v>4</v>
      </c>
      <c r="F1006" s="54">
        <f>L1006</f>
        <v/>
      </c>
      <c r="G1006" s="54">
        <f>P1006</f>
        <v/>
      </c>
      <c r="H1006" s="54">
        <f>T1006</f>
        <v/>
      </c>
      <c r="I1006" s="81" t="n">
        <v>0.654353678</v>
      </c>
      <c r="J1006" s="81" t="n">
        <v>0</v>
      </c>
      <c r="K1006" s="81" t="n">
        <v>0.0104420958</v>
      </c>
      <c r="L1006" s="81" t="n">
        <v>28.357811</v>
      </c>
      <c r="M1006" s="81" t="n">
        <v>-0.00600933097</v>
      </c>
      <c r="N1006" s="81" t="n">
        <v>0.0798051208</v>
      </c>
      <c r="O1006" s="81" t="n">
        <v>0.00553277554</v>
      </c>
      <c r="P1006" s="81" t="n">
        <v>5.2681818</v>
      </c>
      <c r="Q1006" s="81" t="n">
        <v>-0.0859374478</v>
      </c>
      <c r="R1006" s="81" t="n">
        <v>-0.00558051746</v>
      </c>
      <c r="S1006" s="81" t="n">
        <v>0.0791223794</v>
      </c>
      <c r="T1006" s="81" t="n">
        <v>-2.01098442</v>
      </c>
      <c r="U1006" s="80">
        <f>U992*'4 Transform Matrices'!Y1007+V992*'4 Transform Matrices'!AC1007+W992*'4 Transform Matrices'!AG1007</f>
        <v/>
      </c>
      <c r="V1006" s="80">
        <f>U992*'4 Transform Matrices'!Z1007+V992*'4 Transform Matrices'!AD1007+W992*'4 Transform Matrices'!AH1007</f>
        <v/>
      </c>
      <c r="W1006" s="80">
        <f>U992*'4 Transform Matrices'!AA1007+V992*'4 Transform Matrices'!AE1007+W992*'4 Transform Matrices'!AI1007</f>
        <v/>
      </c>
      <c r="X1006" s="80">
        <f>U992*'4 Transform Matrices'!AB1007+V992*'4 Transform Matrices'!AF1007+W992*'4 Transform Matrices'!AJ1007+X992</f>
        <v/>
      </c>
      <c r="Y1006" s="80">
        <f>Y992*'4 Transform Matrices'!Y1007+Z992*'4 Transform Matrices'!AC1007+AA992*'4 Transform Matrices'!AG1007</f>
        <v/>
      </c>
      <c r="Z1006" s="80">
        <f>Y992*'4 Transform Matrices'!Z1007+Z992*'4 Transform Matrices'!AD1007+AA992*'4 Transform Matrices'!AH1007</f>
        <v/>
      </c>
      <c r="AA1006" s="80">
        <f>Y992*'4 Transform Matrices'!AA1007+Z992*'4 Transform Matrices'!AE1007+AA992*'4 Transform Matrices'!AI1007</f>
        <v/>
      </c>
      <c r="AB1006" s="80">
        <f>Y992*'4 Transform Matrices'!AB1007+Z992*'4 Transform Matrices'!AF1007+AA992*'4 Transform Matrices'!AJ1007+AB992</f>
        <v/>
      </c>
      <c r="AC1006" s="80">
        <f>AC992*'4 Transform Matrices'!Y1007+AD992*'4 Transform Matrices'!AC1007+AE992*'4 Transform Matrices'!AG1007</f>
        <v/>
      </c>
      <c r="AD1006" s="80">
        <f>AC992*'4 Transform Matrices'!Z1007+AD992*'4 Transform Matrices'!AD1007+AE992*'4 Transform Matrices'!AH1007</f>
        <v/>
      </c>
      <c r="AE1006" s="80">
        <f>AC992*'4 Transform Matrices'!AA1007+AD992*'4 Transform Matrices'!AE1007+AE992*'4 Transform Matrices'!AI1007</f>
        <v/>
      </c>
      <c r="AF1006" s="80">
        <f>AC992*'4 Transform Matrices'!AB1007+AD992*'4 Transform Matrices'!AF1007+AE992*'4 Transform Matrices'!AJ1007+AF992</f>
        <v/>
      </c>
      <c r="AG1006" s="82">
        <f>MAX(ABS(I1006-U1006),ABS(J1006-V1006),ABS(K1006-W1006),ABS(L1006-X1006),ABS(M1006-Y1006),ABS(N1006-Z1006),ABS(O1006-AA1006),ABS(P1006-AB1006),ABS(Q1006-AC1006),ABS(R1006-AD1006),ABS(S1006-AE1006),ABS(T1006-AF1006))</f>
        <v/>
      </c>
      <c r="AI1006" s="14" t="inlineStr"/>
    </row>
    <row r="1007">
      <c r="A1007" s="69" t="inlineStr">
        <is>
          <t>- Antenna rib</t>
        </is>
      </c>
      <c r="B1007" s="52" t="inlineStr">
        <is>
          <t>RDR-66</t>
        </is>
      </c>
      <c r="C1007" s="63" t="inlineStr">
        <is>
          <t>Cube</t>
        </is>
      </c>
      <c r="D1007" s="52" t="inlineStr">
        <is>
          <t>RDR-51</t>
        </is>
      </c>
      <c r="E1007" s="52" t="n">
        <v>4</v>
      </c>
      <c r="F1007" s="54">
        <f>L1007</f>
        <v/>
      </c>
      <c r="G1007" s="54">
        <f>P1007</f>
        <v/>
      </c>
      <c r="H1007" s="54">
        <f>T1007</f>
        <v/>
      </c>
      <c r="I1007" s="81" t="n">
        <v>0.654353678</v>
      </c>
      <c r="J1007" s="81" t="n">
        <v>0</v>
      </c>
      <c r="K1007" s="81" t="n">
        <v>0.0104420958</v>
      </c>
      <c r="L1007" s="81" t="n">
        <v>28.357811</v>
      </c>
      <c r="M1007" s="81" t="n">
        <v>-0.00600933097</v>
      </c>
      <c r="N1007" s="81" t="n">
        <v>0.0798051208</v>
      </c>
      <c r="O1007" s="81" t="n">
        <v>0.00553277554</v>
      </c>
      <c r="P1007" s="81" t="n">
        <v>6.06623316</v>
      </c>
      <c r="Q1007" s="81" t="n">
        <v>-0.0859374478</v>
      </c>
      <c r="R1007" s="81" t="n">
        <v>-0.00558051746</v>
      </c>
      <c r="S1007" s="81" t="n">
        <v>0.0791223794</v>
      </c>
      <c r="T1007" s="81" t="n">
        <v>-2.06678963</v>
      </c>
      <c r="U1007" s="80">
        <f>U992*'4 Transform Matrices'!Y1008+V992*'4 Transform Matrices'!AC1008+W992*'4 Transform Matrices'!AG1008</f>
        <v/>
      </c>
      <c r="V1007" s="80">
        <f>U992*'4 Transform Matrices'!Z1008+V992*'4 Transform Matrices'!AD1008+W992*'4 Transform Matrices'!AH1008</f>
        <v/>
      </c>
      <c r="W1007" s="80">
        <f>U992*'4 Transform Matrices'!AA1008+V992*'4 Transform Matrices'!AE1008+W992*'4 Transform Matrices'!AI1008</f>
        <v/>
      </c>
      <c r="X1007" s="80">
        <f>U992*'4 Transform Matrices'!AB1008+V992*'4 Transform Matrices'!AF1008+W992*'4 Transform Matrices'!AJ1008+X992</f>
        <v/>
      </c>
      <c r="Y1007" s="80">
        <f>Y992*'4 Transform Matrices'!Y1008+Z992*'4 Transform Matrices'!AC1008+AA992*'4 Transform Matrices'!AG1008</f>
        <v/>
      </c>
      <c r="Z1007" s="80">
        <f>Y992*'4 Transform Matrices'!Z1008+Z992*'4 Transform Matrices'!AD1008+AA992*'4 Transform Matrices'!AH1008</f>
        <v/>
      </c>
      <c r="AA1007" s="80">
        <f>Y992*'4 Transform Matrices'!AA1008+Z992*'4 Transform Matrices'!AE1008+AA992*'4 Transform Matrices'!AI1008</f>
        <v/>
      </c>
      <c r="AB1007" s="80">
        <f>Y992*'4 Transform Matrices'!AB1008+Z992*'4 Transform Matrices'!AF1008+AA992*'4 Transform Matrices'!AJ1008+AB992</f>
        <v/>
      </c>
      <c r="AC1007" s="80">
        <f>AC992*'4 Transform Matrices'!Y1008+AD992*'4 Transform Matrices'!AC1008+AE992*'4 Transform Matrices'!AG1008</f>
        <v/>
      </c>
      <c r="AD1007" s="80">
        <f>AC992*'4 Transform Matrices'!Z1008+AD992*'4 Transform Matrices'!AD1008+AE992*'4 Transform Matrices'!AH1008</f>
        <v/>
      </c>
      <c r="AE1007" s="80">
        <f>AC992*'4 Transform Matrices'!AA1008+AD992*'4 Transform Matrices'!AE1008+AE992*'4 Transform Matrices'!AI1008</f>
        <v/>
      </c>
      <c r="AF1007" s="80">
        <f>AC992*'4 Transform Matrices'!AB1008+AD992*'4 Transform Matrices'!AF1008+AE992*'4 Transform Matrices'!AJ1008+AF992</f>
        <v/>
      </c>
      <c r="AG1007" s="82">
        <f>MAX(ABS(I1007-U1007),ABS(J1007-V1007),ABS(K1007-W1007),ABS(L1007-X1007),ABS(M1007-Y1007),ABS(N1007-Z1007),ABS(O1007-AA1007),ABS(P1007-AB1007),ABS(Q1007-AC1007),ABS(R1007-AD1007),ABS(S1007-AE1007),ABS(T1007-AF1007))</f>
        <v/>
      </c>
      <c r="AI1007" s="14" t="inlineStr"/>
    </row>
    <row r="1008">
      <c r="A1008" s="69" t="inlineStr">
        <is>
          <t>- Array tile c4 r1</t>
        </is>
      </c>
      <c r="B1008" s="52" t="inlineStr">
        <is>
          <t>RDR-67</t>
        </is>
      </c>
      <c r="C1008" s="63" t="inlineStr">
        <is>
          <t>Cube</t>
        </is>
      </c>
      <c r="D1008" s="52" t="inlineStr">
        <is>
          <t>RDR-51</t>
        </is>
      </c>
      <c r="E1008" s="52" t="n">
        <v>4</v>
      </c>
      <c r="F1008" s="54">
        <f>L1008</f>
        <v/>
      </c>
      <c r="G1008" s="54">
        <f>P1008</f>
        <v/>
      </c>
      <c r="H1008" s="54">
        <f>T1008</f>
        <v/>
      </c>
      <c r="I1008" s="81" t="n">
        <v>0.639999986</v>
      </c>
      <c r="J1008" s="81" t="n">
        <v>0</v>
      </c>
      <c r="K1008" s="81" t="n">
        <v>0</v>
      </c>
      <c r="L1008" s="81" t="n">
        <v>29</v>
      </c>
      <c r="M1008" s="81" t="n">
        <v>0</v>
      </c>
      <c r="N1008" s="81" t="n">
        <v>0.778099954</v>
      </c>
      <c r="O1008" s="81" t="n">
        <v>0.00348782353</v>
      </c>
      <c r="P1008" s="81" t="n">
        <v>4.87170506</v>
      </c>
      <c r="Q1008" s="81" t="n">
        <v>0</v>
      </c>
      <c r="R1008" s="81" t="n">
        <v>-0.0544100441</v>
      </c>
      <c r="S1008" s="81" t="n">
        <v>0.0498782061</v>
      </c>
      <c r="T1008" s="81" t="n">
        <v>-1.94663072</v>
      </c>
      <c r="U1008" s="80">
        <f>U992*'4 Transform Matrices'!Y1009+V992*'4 Transform Matrices'!AC1009+W992*'4 Transform Matrices'!AG1009</f>
        <v/>
      </c>
      <c r="V1008" s="80">
        <f>U992*'4 Transform Matrices'!Z1009+V992*'4 Transform Matrices'!AD1009+W992*'4 Transform Matrices'!AH1009</f>
        <v/>
      </c>
      <c r="W1008" s="80">
        <f>U992*'4 Transform Matrices'!AA1009+V992*'4 Transform Matrices'!AE1009+W992*'4 Transform Matrices'!AI1009</f>
        <v/>
      </c>
      <c r="X1008" s="80">
        <f>U992*'4 Transform Matrices'!AB1009+V992*'4 Transform Matrices'!AF1009+W992*'4 Transform Matrices'!AJ1009+X992</f>
        <v/>
      </c>
      <c r="Y1008" s="80">
        <f>Y992*'4 Transform Matrices'!Y1009+Z992*'4 Transform Matrices'!AC1009+AA992*'4 Transform Matrices'!AG1009</f>
        <v/>
      </c>
      <c r="Z1008" s="80">
        <f>Y992*'4 Transform Matrices'!Z1009+Z992*'4 Transform Matrices'!AD1009+AA992*'4 Transform Matrices'!AH1009</f>
        <v/>
      </c>
      <c r="AA1008" s="80">
        <f>Y992*'4 Transform Matrices'!AA1009+Z992*'4 Transform Matrices'!AE1009+AA992*'4 Transform Matrices'!AI1009</f>
        <v/>
      </c>
      <c r="AB1008" s="80">
        <f>Y992*'4 Transform Matrices'!AB1009+Z992*'4 Transform Matrices'!AF1009+AA992*'4 Transform Matrices'!AJ1009+AB992</f>
        <v/>
      </c>
      <c r="AC1008" s="80">
        <f>AC992*'4 Transform Matrices'!Y1009+AD992*'4 Transform Matrices'!AC1009+AE992*'4 Transform Matrices'!AG1009</f>
        <v/>
      </c>
      <c r="AD1008" s="80">
        <f>AC992*'4 Transform Matrices'!Z1009+AD992*'4 Transform Matrices'!AD1009+AE992*'4 Transform Matrices'!AH1009</f>
        <v/>
      </c>
      <c r="AE1008" s="80">
        <f>AC992*'4 Transform Matrices'!AA1009+AD992*'4 Transform Matrices'!AE1009+AE992*'4 Transform Matrices'!AI1009</f>
        <v/>
      </c>
      <c r="AF1008" s="80">
        <f>AC992*'4 Transform Matrices'!AB1009+AD992*'4 Transform Matrices'!AF1009+AE992*'4 Transform Matrices'!AJ1009+AF992</f>
        <v/>
      </c>
      <c r="AG1008" s="82">
        <f>MAX(ABS(I1008-U1008),ABS(J1008-V1008),ABS(K1008-W1008),ABS(L1008-X1008),ABS(M1008-Y1008),ABS(N1008-Z1008),ABS(O1008-AA1008),ABS(P1008-AB1008),ABS(Q1008-AC1008),ABS(R1008-AD1008),ABS(S1008-AE1008),ABS(T1008-AF1008))</f>
        <v/>
      </c>
      <c r="AI1008" s="14" t="inlineStr"/>
    </row>
    <row r="1009">
      <c r="A1009" s="69" t="inlineStr">
        <is>
          <t>- Array tile c4 r2</t>
        </is>
      </c>
      <c r="B1009" s="52" t="inlineStr">
        <is>
          <t>RDR-68</t>
        </is>
      </c>
      <c r="C1009" s="63" t="inlineStr">
        <is>
          <t>Cube</t>
        </is>
      </c>
      <c r="D1009" s="52" t="inlineStr">
        <is>
          <t>RDR-51</t>
        </is>
      </c>
      <c r="E1009" s="52" t="n">
        <v>4</v>
      </c>
      <c r="F1009" s="54">
        <f>L1009</f>
        <v/>
      </c>
      <c r="G1009" s="54">
        <f>P1009</f>
        <v/>
      </c>
      <c r="H1009" s="54">
        <f>T1009</f>
        <v/>
      </c>
      <c r="I1009" s="81" t="n">
        <v>0.639999986</v>
      </c>
      <c r="J1009" s="81" t="n">
        <v>0</v>
      </c>
      <c r="K1009" s="81" t="n">
        <v>0</v>
      </c>
      <c r="L1009" s="81" t="n">
        <v>29</v>
      </c>
      <c r="M1009" s="81" t="n">
        <v>0</v>
      </c>
      <c r="N1009" s="81" t="n">
        <v>0.778099954</v>
      </c>
      <c r="O1009" s="81" t="n">
        <v>0.00348782353</v>
      </c>
      <c r="P1009" s="81" t="n">
        <v>5.66975641</v>
      </c>
      <c r="Q1009" s="81" t="n">
        <v>0</v>
      </c>
      <c r="R1009" s="81" t="n">
        <v>-0.0544100441</v>
      </c>
      <c r="S1009" s="81" t="n">
        <v>0.0498782061</v>
      </c>
      <c r="T1009" s="81" t="n">
        <v>-2.00243592</v>
      </c>
      <c r="U1009" s="80">
        <f>U992*'4 Transform Matrices'!Y1010+V992*'4 Transform Matrices'!AC1010+W992*'4 Transform Matrices'!AG1010</f>
        <v/>
      </c>
      <c r="V1009" s="80">
        <f>U992*'4 Transform Matrices'!Z1010+V992*'4 Transform Matrices'!AD1010+W992*'4 Transform Matrices'!AH1010</f>
        <v/>
      </c>
      <c r="W1009" s="80">
        <f>U992*'4 Transform Matrices'!AA1010+V992*'4 Transform Matrices'!AE1010+W992*'4 Transform Matrices'!AI1010</f>
        <v/>
      </c>
      <c r="X1009" s="80">
        <f>U992*'4 Transform Matrices'!AB1010+V992*'4 Transform Matrices'!AF1010+W992*'4 Transform Matrices'!AJ1010+X992</f>
        <v/>
      </c>
      <c r="Y1009" s="80">
        <f>Y992*'4 Transform Matrices'!Y1010+Z992*'4 Transform Matrices'!AC1010+AA992*'4 Transform Matrices'!AG1010</f>
        <v/>
      </c>
      <c r="Z1009" s="80">
        <f>Y992*'4 Transform Matrices'!Z1010+Z992*'4 Transform Matrices'!AD1010+AA992*'4 Transform Matrices'!AH1010</f>
        <v/>
      </c>
      <c r="AA1009" s="80">
        <f>Y992*'4 Transform Matrices'!AA1010+Z992*'4 Transform Matrices'!AE1010+AA992*'4 Transform Matrices'!AI1010</f>
        <v/>
      </c>
      <c r="AB1009" s="80">
        <f>Y992*'4 Transform Matrices'!AB1010+Z992*'4 Transform Matrices'!AF1010+AA992*'4 Transform Matrices'!AJ1010+AB992</f>
        <v/>
      </c>
      <c r="AC1009" s="80">
        <f>AC992*'4 Transform Matrices'!Y1010+AD992*'4 Transform Matrices'!AC1010+AE992*'4 Transform Matrices'!AG1010</f>
        <v/>
      </c>
      <c r="AD1009" s="80">
        <f>AC992*'4 Transform Matrices'!Z1010+AD992*'4 Transform Matrices'!AD1010+AE992*'4 Transform Matrices'!AH1010</f>
        <v/>
      </c>
      <c r="AE1009" s="80">
        <f>AC992*'4 Transform Matrices'!AA1010+AD992*'4 Transform Matrices'!AE1010+AE992*'4 Transform Matrices'!AI1010</f>
        <v/>
      </c>
      <c r="AF1009" s="80">
        <f>AC992*'4 Transform Matrices'!AB1010+AD992*'4 Transform Matrices'!AF1010+AE992*'4 Transform Matrices'!AJ1010+AF992</f>
        <v/>
      </c>
      <c r="AG1009" s="82">
        <f>MAX(ABS(I1009-U1009),ABS(J1009-V1009),ABS(K1009-W1009),ABS(L1009-X1009),ABS(M1009-Y1009),ABS(N1009-Z1009),ABS(O1009-AA1009),ABS(P1009-AB1009),ABS(Q1009-AC1009),ABS(R1009-AD1009),ABS(S1009-AE1009),ABS(T1009-AF1009))</f>
        <v/>
      </c>
      <c r="AI1009" s="14" t="inlineStr"/>
    </row>
    <row r="1010">
      <c r="A1010" s="69" t="inlineStr">
        <is>
          <t>- Array tile c4 r3</t>
        </is>
      </c>
      <c r="B1010" s="52" t="inlineStr">
        <is>
          <t>RDR-69</t>
        </is>
      </c>
      <c r="C1010" s="63" t="inlineStr">
        <is>
          <t>Cube</t>
        </is>
      </c>
      <c r="D1010" s="52" t="inlineStr">
        <is>
          <t>RDR-51</t>
        </is>
      </c>
      <c r="E1010" s="52" t="n">
        <v>4</v>
      </c>
      <c r="F1010" s="54">
        <f>L1010</f>
        <v/>
      </c>
      <c r="G1010" s="54">
        <f>P1010</f>
        <v/>
      </c>
      <c r="H1010" s="54">
        <f>T1010</f>
        <v/>
      </c>
      <c r="I1010" s="81" t="n">
        <v>0.639999986</v>
      </c>
      <c r="J1010" s="81" t="n">
        <v>0</v>
      </c>
      <c r="K1010" s="81" t="n">
        <v>0</v>
      </c>
      <c r="L1010" s="81" t="n">
        <v>29</v>
      </c>
      <c r="M1010" s="81" t="n">
        <v>0</v>
      </c>
      <c r="N1010" s="81" t="n">
        <v>0.778099954</v>
      </c>
      <c r="O1010" s="81" t="n">
        <v>0.00348782353</v>
      </c>
      <c r="P1010" s="81" t="n">
        <v>6.46780777</v>
      </c>
      <c r="Q1010" s="81" t="n">
        <v>0</v>
      </c>
      <c r="R1010" s="81" t="n">
        <v>-0.0544100441</v>
      </c>
      <c r="S1010" s="81" t="n">
        <v>0.0498782061</v>
      </c>
      <c r="T1010" s="81" t="n">
        <v>-2.05824113</v>
      </c>
      <c r="U1010" s="80">
        <f>U992*'4 Transform Matrices'!Y1011+V992*'4 Transform Matrices'!AC1011+W992*'4 Transform Matrices'!AG1011</f>
        <v/>
      </c>
      <c r="V1010" s="80">
        <f>U992*'4 Transform Matrices'!Z1011+V992*'4 Transform Matrices'!AD1011+W992*'4 Transform Matrices'!AH1011</f>
        <v/>
      </c>
      <c r="W1010" s="80">
        <f>U992*'4 Transform Matrices'!AA1011+V992*'4 Transform Matrices'!AE1011+W992*'4 Transform Matrices'!AI1011</f>
        <v/>
      </c>
      <c r="X1010" s="80">
        <f>U992*'4 Transform Matrices'!AB1011+V992*'4 Transform Matrices'!AF1011+W992*'4 Transform Matrices'!AJ1011+X992</f>
        <v/>
      </c>
      <c r="Y1010" s="80">
        <f>Y992*'4 Transform Matrices'!Y1011+Z992*'4 Transform Matrices'!AC1011+AA992*'4 Transform Matrices'!AG1011</f>
        <v/>
      </c>
      <c r="Z1010" s="80">
        <f>Y992*'4 Transform Matrices'!Z1011+Z992*'4 Transform Matrices'!AD1011+AA992*'4 Transform Matrices'!AH1011</f>
        <v/>
      </c>
      <c r="AA1010" s="80">
        <f>Y992*'4 Transform Matrices'!AA1011+Z992*'4 Transform Matrices'!AE1011+AA992*'4 Transform Matrices'!AI1011</f>
        <v/>
      </c>
      <c r="AB1010" s="80">
        <f>Y992*'4 Transform Matrices'!AB1011+Z992*'4 Transform Matrices'!AF1011+AA992*'4 Transform Matrices'!AJ1011+AB992</f>
        <v/>
      </c>
      <c r="AC1010" s="80">
        <f>AC992*'4 Transform Matrices'!Y1011+AD992*'4 Transform Matrices'!AC1011+AE992*'4 Transform Matrices'!AG1011</f>
        <v/>
      </c>
      <c r="AD1010" s="80">
        <f>AC992*'4 Transform Matrices'!Z1011+AD992*'4 Transform Matrices'!AD1011+AE992*'4 Transform Matrices'!AH1011</f>
        <v/>
      </c>
      <c r="AE1010" s="80">
        <f>AC992*'4 Transform Matrices'!AA1011+AD992*'4 Transform Matrices'!AE1011+AE992*'4 Transform Matrices'!AI1011</f>
        <v/>
      </c>
      <c r="AF1010" s="80">
        <f>AC992*'4 Transform Matrices'!AB1011+AD992*'4 Transform Matrices'!AF1011+AE992*'4 Transform Matrices'!AJ1011+AF992</f>
        <v/>
      </c>
      <c r="AG1010" s="82">
        <f>MAX(ABS(I1010-U1010),ABS(J1010-V1010),ABS(K1010-W1010),ABS(L1010-X1010),ABS(M1010-Y1010),ABS(N1010-Z1010),ABS(O1010-AA1010),ABS(P1010-AB1010),ABS(Q1010-AC1010),ABS(R1010-AD1010),ABS(S1010-AE1010),ABS(T1010-AF1010))</f>
        <v/>
      </c>
      <c r="AI1010" s="14" t="inlineStr"/>
    </row>
    <row r="1011">
      <c r="A1011" s="69" t="inlineStr">
        <is>
          <t>- Antenna rib</t>
        </is>
      </c>
      <c r="B1011" s="52" t="inlineStr">
        <is>
          <t>RDR-70</t>
        </is>
      </c>
      <c r="C1011" s="63" t="inlineStr">
        <is>
          <t>Cube</t>
        </is>
      </c>
      <c r="D1011" s="52" t="inlineStr">
        <is>
          <t>RDR-51</t>
        </is>
      </c>
      <c r="E1011" s="52" t="n">
        <v>4</v>
      </c>
      <c r="F1011" s="54">
        <f>L1011</f>
        <v/>
      </c>
      <c r="G1011" s="54">
        <f>P1011</f>
        <v/>
      </c>
      <c r="H1011" s="54">
        <f>T1011</f>
        <v/>
      </c>
      <c r="I1011" s="81" t="n">
        <v>0.660000026</v>
      </c>
      <c r="J1011" s="81" t="n">
        <v>0</v>
      </c>
      <c r="K1011" s="81" t="n">
        <v>0</v>
      </c>
      <c r="L1011" s="81" t="n">
        <v>29</v>
      </c>
      <c r="M1011" s="81" t="n">
        <v>0</v>
      </c>
      <c r="N1011" s="81" t="n">
        <v>0.0798051208</v>
      </c>
      <c r="O1011" s="81" t="n">
        <v>0.00558051746</v>
      </c>
      <c r="P1011" s="81" t="n">
        <v>5.26515007</v>
      </c>
      <c r="Q1011" s="81" t="n">
        <v>0</v>
      </c>
      <c r="R1011" s="81" t="n">
        <v>-0.00558051746</v>
      </c>
      <c r="S1011" s="81" t="n">
        <v>0.0798051208</v>
      </c>
      <c r="T1011" s="81" t="n">
        <v>-2.05433846</v>
      </c>
      <c r="U1011" s="80">
        <f>U992*'4 Transform Matrices'!Y1012+V992*'4 Transform Matrices'!AC1012+W992*'4 Transform Matrices'!AG1012</f>
        <v/>
      </c>
      <c r="V1011" s="80">
        <f>U992*'4 Transform Matrices'!Z1012+V992*'4 Transform Matrices'!AD1012+W992*'4 Transform Matrices'!AH1012</f>
        <v/>
      </c>
      <c r="W1011" s="80">
        <f>U992*'4 Transform Matrices'!AA1012+V992*'4 Transform Matrices'!AE1012+W992*'4 Transform Matrices'!AI1012</f>
        <v/>
      </c>
      <c r="X1011" s="80">
        <f>U992*'4 Transform Matrices'!AB1012+V992*'4 Transform Matrices'!AF1012+W992*'4 Transform Matrices'!AJ1012+X992</f>
        <v/>
      </c>
      <c r="Y1011" s="80">
        <f>Y992*'4 Transform Matrices'!Y1012+Z992*'4 Transform Matrices'!AC1012+AA992*'4 Transform Matrices'!AG1012</f>
        <v/>
      </c>
      <c r="Z1011" s="80">
        <f>Y992*'4 Transform Matrices'!Z1012+Z992*'4 Transform Matrices'!AD1012+AA992*'4 Transform Matrices'!AH1012</f>
        <v/>
      </c>
      <c r="AA1011" s="80">
        <f>Y992*'4 Transform Matrices'!AA1012+Z992*'4 Transform Matrices'!AE1012+AA992*'4 Transform Matrices'!AI1012</f>
        <v/>
      </c>
      <c r="AB1011" s="80">
        <f>Y992*'4 Transform Matrices'!AB1012+Z992*'4 Transform Matrices'!AF1012+AA992*'4 Transform Matrices'!AJ1012+AB992</f>
        <v/>
      </c>
      <c r="AC1011" s="80">
        <f>AC992*'4 Transform Matrices'!Y1012+AD992*'4 Transform Matrices'!AC1012+AE992*'4 Transform Matrices'!AG1012</f>
        <v/>
      </c>
      <c r="AD1011" s="80">
        <f>AC992*'4 Transform Matrices'!Z1012+AD992*'4 Transform Matrices'!AD1012+AE992*'4 Transform Matrices'!AH1012</f>
        <v/>
      </c>
      <c r="AE1011" s="80">
        <f>AC992*'4 Transform Matrices'!AA1012+AD992*'4 Transform Matrices'!AE1012+AE992*'4 Transform Matrices'!AI1012</f>
        <v/>
      </c>
      <c r="AF1011" s="80">
        <f>AC992*'4 Transform Matrices'!AB1012+AD992*'4 Transform Matrices'!AF1012+AE992*'4 Transform Matrices'!AJ1012+AF992</f>
        <v/>
      </c>
      <c r="AG1011" s="82">
        <f>MAX(ABS(I1011-U1011),ABS(J1011-V1011),ABS(K1011-W1011),ABS(L1011-X1011),ABS(M1011-Y1011),ABS(N1011-Z1011),ABS(O1011-AA1011),ABS(P1011-AB1011),ABS(Q1011-AC1011),ABS(R1011-AD1011),ABS(S1011-AE1011),ABS(T1011-AF1011))</f>
        <v/>
      </c>
      <c r="AI1011" s="14" t="inlineStr"/>
    </row>
    <row r="1012">
      <c r="A1012" s="69" t="inlineStr">
        <is>
          <t>- Antenna rib</t>
        </is>
      </c>
      <c r="B1012" s="52" t="inlineStr">
        <is>
          <t>RDR-71</t>
        </is>
      </c>
      <c r="C1012" s="63" t="inlineStr">
        <is>
          <t>Cube</t>
        </is>
      </c>
      <c r="D1012" s="52" t="inlineStr">
        <is>
          <t>RDR-51</t>
        </is>
      </c>
      <c r="E1012" s="52" t="n">
        <v>4</v>
      </c>
      <c r="F1012" s="54">
        <f>L1012</f>
        <v/>
      </c>
      <c r="G1012" s="54">
        <f>P1012</f>
        <v/>
      </c>
      <c r="H1012" s="54">
        <f>T1012</f>
        <v/>
      </c>
      <c r="I1012" s="81" t="n">
        <v>0.660000026</v>
      </c>
      <c r="J1012" s="81" t="n">
        <v>0</v>
      </c>
      <c r="K1012" s="81" t="n">
        <v>0</v>
      </c>
      <c r="L1012" s="81" t="n">
        <v>29</v>
      </c>
      <c r="M1012" s="81" t="n">
        <v>0</v>
      </c>
      <c r="N1012" s="81" t="n">
        <v>0.0798051208</v>
      </c>
      <c r="O1012" s="81" t="n">
        <v>0.00558051746</v>
      </c>
      <c r="P1012" s="81" t="n">
        <v>6.06320143</v>
      </c>
      <c r="Q1012" s="81" t="n">
        <v>0</v>
      </c>
      <c r="R1012" s="81" t="n">
        <v>-0.00558051746</v>
      </c>
      <c r="S1012" s="81" t="n">
        <v>0.0798051208</v>
      </c>
      <c r="T1012" s="81" t="n">
        <v>-2.11014366</v>
      </c>
      <c r="U1012" s="80">
        <f>U992*'4 Transform Matrices'!Y1013+V992*'4 Transform Matrices'!AC1013+W992*'4 Transform Matrices'!AG1013</f>
        <v/>
      </c>
      <c r="V1012" s="80">
        <f>U992*'4 Transform Matrices'!Z1013+V992*'4 Transform Matrices'!AD1013+W992*'4 Transform Matrices'!AH1013</f>
        <v/>
      </c>
      <c r="W1012" s="80">
        <f>U992*'4 Transform Matrices'!AA1013+V992*'4 Transform Matrices'!AE1013+W992*'4 Transform Matrices'!AI1013</f>
        <v/>
      </c>
      <c r="X1012" s="80">
        <f>U992*'4 Transform Matrices'!AB1013+V992*'4 Transform Matrices'!AF1013+W992*'4 Transform Matrices'!AJ1013+X992</f>
        <v/>
      </c>
      <c r="Y1012" s="80">
        <f>Y992*'4 Transform Matrices'!Y1013+Z992*'4 Transform Matrices'!AC1013+AA992*'4 Transform Matrices'!AG1013</f>
        <v/>
      </c>
      <c r="Z1012" s="80">
        <f>Y992*'4 Transform Matrices'!Z1013+Z992*'4 Transform Matrices'!AD1013+AA992*'4 Transform Matrices'!AH1013</f>
        <v/>
      </c>
      <c r="AA1012" s="80">
        <f>Y992*'4 Transform Matrices'!AA1013+Z992*'4 Transform Matrices'!AE1013+AA992*'4 Transform Matrices'!AI1013</f>
        <v/>
      </c>
      <c r="AB1012" s="80">
        <f>Y992*'4 Transform Matrices'!AB1013+Z992*'4 Transform Matrices'!AF1013+AA992*'4 Transform Matrices'!AJ1013+AB992</f>
        <v/>
      </c>
      <c r="AC1012" s="80">
        <f>AC992*'4 Transform Matrices'!Y1013+AD992*'4 Transform Matrices'!AC1013+AE992*'4 Transform Matrices'!AG1013</f>
        <v/>
      </c>
      <c r="AD1012" s="80">
        <f>AC992*'4 Transform Matrices'!Z1013+AD992*'4 Transform Matrices'!AD1013+AE992*'4 Transform Matrices'!AH1013</f>
        <v/>
      </c>
      <c r="AE1012" s="80">
        <f>AC992*'4 Transform Matrices'!AA1013+AD992*'4 Transform Matrices'!AE1013+AE992*'4 Transform Matrices'!AI1013</f>
        <v/>
      </c>
      <c r="AF1012" s="80">
        <f>AC992*'4 Transform Matrices'!AB1013+AD992*'4 Transform Matrices'!AF1013+AE992*'4 Transform Matrices'!AJ1013+AF992</f>
        <v/>
      </c>
      <c r="AG1012" s="82">
        <f>MAX(ABS(I1012-U1012),ABS(J1012-V1012),ABS(K1012-W1012),ABS(L1012-X1012),ABS(M1012-Y1012),ABS(N1012-Z1012),ABS(O1012-AA1012),ABS(P1012-AB1012),ABS(Q1012-AC1012),ABS(R1012-AD1012),ABS(S1012-AE1012),ABS(T1012-AF1012))</f>
        <v/>
      </c>
      <c r="AI1012" s="14" t="inlineStr"/>
    </row>
    <row r="1013">
      <c r="A1013" s="69" t="inlineStr">
        <is>
          <t>- Array tile c5 r1</t>
        </is>
      </c>
      <c r="B1013" s="52" t="inlineStr">
        <is>
          <t>RDR-72</t>
        </is>
      </c>
      <c r="C1013" s="63" t="inlineStr">
        <is>
          <t>Cube</t>
        </is>
      </c>
      <c r="D1013" s="52" t="inlineStr">
        <is>
          <t>RDR-51</t>
        </is>
      </c>
      <c r="E1013" s="52" t="n">
        <v>4</v>
      </c>
      <c r="F1013" s="54">
        <f>L1013</f>
        <v/>
      </c>
      <c r="G1013" s="54">
        <f>P1013</f>
        <v/>
      </c>
      <c r="H1013" s="54">
        <f>T1013</f>
        <v/>
      </c>
      <c r="I1013" s="81" t="n">
        <v>0.634524703</v>
      </c>
      <c r="J1013" s="81" t="n">
        <v>0</v>
      </c>
      <c r="K1013" s="81" t="n">
        <v>-0.00652631</v>
      </c>
      <c r="L1013" s="81" t="n">
        <v>29.6526318</v>
      </c>
      <c r="M1013" s="81" t="n">
        <v>0.00582722994</v>
      </c>
      <c r="N1013" s="81" t="n">
        <v>0.778099954</v>
      </c>
      <c r="O1013" s="81" t="n">
        <v>0.00345798489</v>
      </c>
      <c r="P1013" s="81" t="n">
        <v>4.8746891</v>
      </c>
      <c r="Q1013" s="81" t="n">
        <v>0.0833332762</v>
      </c>
      <c r="R1013" s="81" t="n">
        <v>-0.0544100441</v>
      </c>
      <c r="S1013" s="81" t="n">
        <v>0.049451489</v>
      </c>
      <c r="T1013" s="81" t="n">
        <v>-1.90395939</v>
      </c>
      <c r="U1013" s="80">
        <f>U992*'4 Transform Matrices'!Y1014+V992*'4 Transform Matrices'!AC1014+W992*'4 Transform Matrices'!AG1014</f>
        <v/>
      </c>
      <c r="V1013" s="80">
        <f>U992*'4 Transform Matrices'!Z1014+V992*'4 Transform Matrices'!AD1014+W992*'4 Transform Matrices'!AH1014</f>
        <v/>
      </c>
      <c r="W1013" s="80">
        <f>U992*'4 Transform Matrices'!AA1014+V992*'4 Transform Matrices'!AE1014+W992*'4 Transform Matrices'!AI1014</f>
        <v/>
      </c>
      <c r="X1013" s="80">
        <f>U992*'4 Transform Matrices'!AB1014+V992*'4 Transform Matrices'!AF1014+W992*'4 Transform Matrices'!AJ1014+X992</f>
        <v/>
      </c>
      <c r="Y1013" s="80">
        <f>Y992*'4 Transform Matrices'!Y1014+Z992*'4 Transform Matrices'!AC1014+AA992*'4 Transform Matrices'!AG1014</f>
        <v/>
      </c>
      <c r="Z1013" s="80">
        <f>Y992*'4 Transform Matrices'!Z1014+Z992*'4 Transform Matrices'!AD1014+AA992*'4 Transform Matrices'!AH1014</f>
        <v/>
      </c>
      <c r="AA1013" s="80">
        <f>Y992*'4 Transform Matrices'!AA1014+Z992*'4 Transform Matrices'!AE1014+AA992*'4 Transform Matrices'!AI1014</f>
        <v/>
      </c>
      <c r="AB1013" s="80">
        <f>Y992*'4 Transform Matrices'!AB1014+Z992*'4 Transform Matrices'!AF1014+AA992*'4 Transform Matrices'!AJ1014+AB992</f>
        <v/>
      </c>
      <c r="AC1013" s="80">
        <f>AC992*'4 Transform Matrices'!Y1014+AD992*'4 Transform Matrices'!AC1014+AE992*'4 Transform Matrices'!AG1014</f>
        <v/>
      </c>
      <c r="AD1013" s="80">
        <f>AC992*'4 Transform Matrices'!Z1014+AD992*'4 Transform Matrices'!AD1014+AE992*'4 Transform Matrices'!AH1014</f>
        <v/>
      </c>
      <c r="AE1013" s="80">
        <f>AC992*'4 Transform Matrices'!AA1014+AD992*'4 Transform Matrices'!AE1014+AE992*'4 Transform Matrices'!AI1014</f>
        <v/>
      </c>
      <c r="AF1013" s="80">
        <f>AC992*'4 Transform Matrices'!AB1014+AD992*'4 Transform Matrices'!AF1014+AE992*'4 Transform Matrices'!AJ1014+AF992</f>
        <v/>
      </c>
      <c r="AG1013" s="82">
        <f>MAX(ABS(I1013-U1013),ABS(J1013-V1013),ABS(K1013-W1013),ABS(L1013-X1013),ABS(M1013-Y1013),ABS(N1013-Z1013),ABS(O1013-AA1013),ABS(P1013-AB1013),ABS(Q1013-AC1013),ABS(R1013-AD1013),ABS(S1013-AE1013),ABS(T1013-AF1013))</f>
        <v/>
      </c>
      <c r="AI1013" s="14" t="inlineStr"/>
    </row>
    <row r="1014">
      <c r="A1014" s="69" t="inlineStr">
        <is>
          <t>- Array tile c5 r2</t>
        </is>
      </c>
      <c r="B1014" s="52" t="inlineStr">
        <is>
          <t>RDR-73</t>
        </is>
      </c>
      <c r="C1014" s="63" t="inlineStr">
        <is>
          <t>Cube</t>
        </is>
      </c>
      <c r="D1014" s="52" t="inlineStr">
        <is>
          <t>RDR-51</t>
        </is>
      </c>
      <c r="E1014" s="52" t="n">
        <v>4</v>
      </c>
      <c r="F1014" s="54">
        <f>L1014</f>
        <v/>
      </c>
      <c r="G1014" s="54">
        <f>P1014</f>
        <v/>
      </c>
      <c r="H1014" s="54">
        <f>T1014</f>
        <v/>
      </c>
      <c r="I1014" s="81" t="n">
        <v>0.634524703</v>
      </c>
      <c r="J1014" s="81" t="n">
        <v>0</v>
      </c>
      <c r="K1014" s="81" t="n">
        <v>-0.00652631</v>
      </c>
      <c r="L1014" s="81" t="n">
        <v>29.6526318</v>
      </c>
      <c r="M1014" s="81" t="n">
        <v>0.00582722994</v>
      </c>
      <c r="N1014" s="81" t="n">
        <v>0.778099954</v>
      </c>
      <c r="O1014" s="81" t="n">
        <v>0.00345798489</v>
      </c>
      <c r="P1014" s="81" t="n">
        <v>5.67274046</v>
      </c>
      <c r="Q1014" s="81" t="n">
        <v>0.0833332762</v>
      </c>
      <c r="R1014" s="81" t="n">
        <v>-0.0544100441</v>
      </c>
      <c r="S1014" s="81" t="n">
        <v>0.049451489</v>
      </c>
      <c r="T1014" s="81" t="n">
        <v>-1.9597646</v>
      </c>
      <c r="U1014" s="80">
        <f>U992*'4 Transform Matrices'!Y1015+V992*'4 Transform Matrices'!AC1015+W992*'4 Transform Matrices'!AG1015</f>
        <v/>
      </c>
      <c r="V1014" s="80">
        <f>U992*'4 Transform Matrices'!Z1015+V992*'4 Transform Matrices'!AD1015+W992*'4 Transform Matrices'!AH1015</f>
        <v/>
      </c>
      <c r="W1014" s="80">
        <f>U992*'4 Transform Matrices'!AA1015+V992*'4 Transform Matrices'!AE1015+W992*'4 Transform Matrices'!AI1015</f>
        <v/>
      </c>
      <c r="X1014" s="80">
        <f>U992*'4 Transform Matrices'!AB1015+V992*'4 Transform Matrices'!AF1015+W992*'4 Transform Matrices'!AJ1015+X992</f>
        <v/>
      </c>
      <c r="Y1014" s="80">
        <f>Y992*'4 Transform Matrices'!Y1015+Z992*'4 Transform Matrices'!AC1015+AA992*'4 Transform Matrices'!AG1015</f>
        <v/>
      </c>
      <c r="Z1014" s="80">
        <f>Y992*'4 Transform Matrices'!Z1015+Z992*'4 Transform Matrices'!AD1015+AA992*'4 Transform Matrices'!AH1015</f>
        <v/>
      </c>
      <c r="AA1014" s="80">
        <f>Y992*'4 Transform Matrices'!AA1015+Z992*'4 Transform Matrices'!AE1015+AA992*'4 Transform Matrices'!AI1015</f>
        <v/>
      </c>
      <c r="AB1014" s="80">
        <f>Y992*'4 Transform Matrices'!AB1015+Z992*'4 Transform Matrices'!AF1015+AA992*'4 Transform Matrices'!AJ1015+AB992</f>
        <v/>
      </c>
      <c r="AC1014" s="80">
        <f>AC992*'4 Transform Matrices'!Y1015+AD992*'4 Transform Matrices'!AC1015+AE992*'4 Transform Matrices'!AG1015</f>
        <v/>
      </c>
      <c r="AD1014" s="80">
        <f>AC992*'4 Transform Matrices'!Z1015+AD992*'4 Transform Matrices'!AD1015+AE992*'4 Transform Matrices'!AH1015</f>
        <v/>
      </c>
      <c r="AE1014" s="80">
        <f>AC992*'4 Transform Matrices'!AA1015+AD992*'4 Transform Matrices'!AE1015+AE992*'4 Transform Matrices'!AI1015</f>
        <v/>
      </c>
      <c r="AF1014" s="80">
        <f>AC992*'4 Transform Matrices'!AB1015+AD992*'4 Transform Matrices'!AF1015+AE992*'4 Transform Matrices'!AJ1015+AF992</f>
        <v/>
      </c>
      <c r="AG1014" s="82">
        <f>MAX(ABS(I1014-U1014),ABS(J1014-V1014),ABS(K1014-W1014),ABS(L1014-X1014),ABS(M1014-Y1014),ABS(N1014-Z1014),ABS(O1014-AA1014),ABS(P1014-AB1014),ABS(Q1014-AC1014),ABS(R1014-AD1014),ABS(S1014-AE1014),ABS(T1014-AF1014))</f>
        <v/>
      </c>
      <c r="AI1014" s="14" t="inlineStr"/>
    </row>
    <row r="1015">
      <c r="A1015" s="69" t="inlineStr">
        <is>
          <t>- Array tile c5 r3</t>
        </is>
      </c>
      <c r="B1015" s="52" t="inlineStr">
        <is>
          <t>RDR-74</t>
        </is>
      </c>
      <c r="C1015" s="63" t="inlineStr">
        <is>
          <t>Cube</t>
        </is>
      </c>
      <c r="D1015" s="52" t="inlineStr">
        <is>
          <t>RDR-51</t>
        </is>
      </c>
      <c r="E1015" s="52" t="n">
        <v>4</v>
      </c>
      <c r="F1015" s="54">
        <f>L1015</f>
        <v/>
      </c>
      <c r="G1015" s="54">
        <f>P1015</f>
        <v/>
      </c>
      <c r="H1015" s="54">
        <f>T1015</f>
        <v/>
      </c>
      <c r="I1015" s="81" t="n">
        <v>0.634524703</v>
      </c>
      <c r="J1015" s="81" t="n">
        <v>0</v>
      </c>
      <c r="K1015" s="81" t="n">
        <v>-0.00652631</v>
      </c>
      <c r="L1015" s="81" t="n">
        <v>29.6526318</v>
      </c>
      <c r="M1015" s="81" t="n">
        <v>0.00582722994</v>
      </c>
      <c r="N1015" s="81" t="n">
        <v>0.778099954</v>
      </c>
      <c r="O1015" s="81" t="n">
        <v>0.00345798489</v>
      </c>
      <c r="P1015" s="81" t="n">
        <v>6.47079182</v>
      </c>
      <c r="Q1015" s="81" t="n">
        <v>0.0833332762</v>
      </c>
      <c r="R1015" s="81" t="n">
        <v>-0.0544100441</v>
      </c>
      <c r="S1015" s="81" t="n">
        <v>0.049451489</v>
      </c>
      <c r="T1015" s="81" t="n">
        <v>-2.01556969</v>
      </c>
      <c r="U1015" s="80">
        <f>U992*'4 Transform Matrices'!Y1016+V992*'4 Transform Matrices'!AC1016+W992*'4 Transform Matrices'!AG1016</f>
        <v/>
      </c>
      <c r="V1015" s="80">
        <f>U992*'4 Transform Matrices'!Z1016+V992*'4 Transform Matrices'!AD1016+W992*'4 Transform Matrices'!AH1016</f>
        <v/>
      </c>
      <c r="W1015" s="80">
        <f>U992*'4 Transform Matrices'!AA1016+V992*'4 Transform Matrices'!AE1016+W992*'4 Transform Matrices'!AI1016</f>
        <v/>
      </c>
      <c r="X1015" s="80">
        <f>U992*'4 Transform Matrices'!AB1016+V992*'4 Transform Matrices'!AF1016+W992*'4 Transform Matrices'!AJ1016+X992</f>
        <v/>
      </c>
      <c r="Y1015" s="80">
        <f>Y992*'4 Transform Matrices'!Y1016+Z992*'4 Transform Matrices'!AC1016+AA992*'4 Transform Matrices'!AG1016</f>
        <v/>
      </c>
      <c r="Z1015" s="80">
        <f>Y992*'4 Transform Matrices'!Z1016+Z992*'4 Transform Matrices'!AD1016+AA992*'4 Transform Matrices'!AH1016</f>
        <v/>
      </c>
      <c r="AA1015" s="80">
        <f>Y992*'4 Transform Matrices'!AA1016+Z992*'4 Transform Matrices'!AE1016+AA992*'4 Transform Matrices'!AI1016</f>
        <v/>
      </c>
      <c r="AB1015" s="80">
        <f>Y992*'4 Transform Matrices'!AB1016+Z992*'4 Transform Matrices'!AF1016+AA992*'4 Transform Matrices'!AJ1016+AB992</f>
        <v/>
      </c>
      <c r="AC1015" s="80">
        <f>AC992*'4 Transform Matrices'!Y1016+AD992*'4 Transform Matrices'!AC1016+AE992*'4 Transform Matrices'!AG1016</f>
        <v/>
      </c>
      <c r="AD1015" s="80">
        <f>AC992*'4 Transform Matrices'!Z1016+AD992*'4 Transform Matrices'!AD1016+AE992*'4 Transform Matrices'!AH1016</f>
        <v/>
      </c>
      <c r="AE1015" s="80">
        <f>AC992*'4 Transform Matrices'!AA1016+AD992*'4 Transform Matrices'!AE1016+AE992*'4 Transform Matrices'!AI1016</f>
        <v/>
      </c>
      <c r="AF1015" s="80">
        <f>AC992*'4 Transform Matrices'!AB1016+AD992*'4 Transform Matrices'!AF1016+AE992*'4 Transform Matrices'!AJ1016+AF992</f>
        <v/>
      </c>
      <c r="AG1015" s="82">
        <f>MAX(ABS(I1015-U1015),ABS(J1015-V1015),ABS(K1015-W1015),ABS(L1015-X1015),ABS(M1015-Y1015),ABS(N1015-Z1015),ABS(O1015-AA1015),ABS(P1015-AB1015),ABS(Q1015-AC1015),ABS(R1015-AD1015),ABS(S1015-AE1015),ABS(T1015-AF1015))</f>
        <v/>
      </c>
      <c r="AI1015" s="14" t="inlineStr"/>
    </row>
    <row r="1016">
      <c r="A1016" s="69" t="inlineStr">
        <is>
          <t>- Antenna rib</t>
        </is>
      </c>
      <c r="B1016" s="52" t="inlineStr">
        <is>
          <t>RDR-75</t>
        </is>
      </c>
      <c r="C1016" s="63" t="inlineStr">
        <is>
          <t>Cube</t>
        </is>
      </c>
      <c r="D1016" s="52" t="inlineStr">
        <is>
          <t>RDR-51</t>
        </is>
      </c>
      <c r="E1016" s="52" t="n">
        <v>4</v>
      </c>
      <c r="F1016" s="54">
        <f>L1016</f>
        <v/>
      </c>
      <c r="G1016" s="54">
        <f>P1016</f>
        <v/>
      </c>
      <c r="H1016" s="54">
        <f>T1016</f>
        <v/>
      </c>
      <c r="I1016" s="81" t="n">
        <v>0.654353678</v>
      </c>
      <c r="J1016" s="81" t="n">
        <v>0</v>
      </c>
      <c r="K1016" s="81" t="n">
        <v>-0.0104420958</v>
      </c>
      <c r="L1016" s="81" t="n">
        <v>29.642189</v>
      </c>
      <c r="M1016" s="81" t="n">
        <v>0.00600933097</v>
      </c>
      <c r="N1016" s="81" t="n">
        <v>0.0798051208</v>
      </c>
      <c r="O1016" s="81" t="n">
        <v>0.00553277554</v>
      </c>
      <c r="P1016" s="81" t="n">
        <v>5.2681818</v>
      </c>
      <c r="Q1016" s="81" t="n">
        <v>0.0859374478</v>
      </c>
      <c r="R1016" s="81" t="n">
        <v>-0.00558051746</v>
      </c>
      <c r="S1016" s="81" t="n">
        <v>0.0791223794</v>
      </c>
      <c r="T1016" s="81" t="n">
        <v>-2.01098442</v>
      </c>
      <c r="U1016" s="80">
        <f>U992*'4 Transform Matrices'!Y1017+V992*'4 Transform Matrices'!AC1017+W992*'4 Transform Matrices'!AG1017</f>
        <v/>
      </c>
      <c r="V1016" s="80">
        <f>U992*'4 Transform Matrices'!Z1017+V992*'4 Transform Matrices'!AD1017+W992*'4 Transform Matrices'!AH1017</f>
        <v/>
      </c>
      <c r="W1016" s="80">
        <f>U992*'4 Transform Matrices'!AA1017+V992*'4 Transform Matrices'!AE1017+W992*'4 Transform Matrices'!AI1017</f>
        <v/>
      </c>
      <c r="X1016" s="80">
        <f>U992*'4 Transform Matrices'!AB1017+V992*'4 Transform Matrices'!AF1017+W992*'4 Transform Matrices'!AJ1017+X992</f>
        <v/>
      </c>
      <c r="Y1016" s="80">
        <f>Y992*'4 Transform Matrices'!Y1017+Z992*'4 Transform Matrices'!AC1017+AA992*'4 Transform Matrices'!AG1017</f>
        <v/>
      </c>
      <c r="Z1016" s="80">
        <f>Y992*'4 Transform Matrices'!Z1017+Z992*'4 Transform Matrices'!AD1017+AA992*'4 Transform Matrices'!AH1017</f>
        <v/>
      </c>
      <c r="AA1016" s="80">
        <f>Y992*'4 Transform Matrices'!AA1017+Z992*'4 Transform Matrices'!AE1017+AA992*'4 Transform Matrices'!AI1017</f>
        <v/>
      </c>
      <c r="AB1016" s="80">
        <f>Y992*'4 Transform Matrices'!AB1017+Z992*'4 Transform Matrices'!AF1017+AA992*'4 Transform Matrices'!AJ1017+AB992</f>
        <v/>
      </c>
      <c r="AC1016" s="80">
        <f>AC992*'4 Transform Matrices'!Y1017+AD992*'4 Transform Matrices'!AC1017+AE992*'4 Transform Matrices'!AG1017</f>
        <v/>
      </c>
      <c r="AD1016" s="80">
        <f>AC992*'4 Transform Matrices'!Z1017+AD992*'4 Transform Matrices'!AD1017+AE992*'4 Transform Matrices'!AH1017</f>
        <v/>
      </c>
      <c r="AE1016" s="80">
        <f>AC992*'4 Transform Matrices'!AA1017+AD992*'4 Transform Matrices'!AE1017+AE992*'4 Transform Matrices'!AI1017</f>
        <v/>
      </c>
      <c r="AF1016" s="80">
        <f>AC992*'4 Transform Matrices'!AB1017+AD992*'4 Transform Matrices'!AF1017+AE992*'4 Transform Matrices'!AJ1017+AF992</f>
        <v/>
      </c>
      <c r="AG1016" s="82">
        <f>MAX(ABS(I1016-U1016),ABS(J1016-V1016),ABS(K1016-W1016),ABS(L1016-X1016),ABS(M1016-Y1016),ABS(N1016-Z1016),ABS(O1016-AA1016),ABS(P1016-AB1016),ABS(Q1016-AC1016),ABS(R1016-AD1016),ABS(S1016-AE1016),ABS(T1016-AF1016))</f>
        <v/>
      </c>
      <c r="AI1016" s="14" t="inlineStr"/>
    </row>
    <row r="1017">
      <c r="A1017" s="69" t="inlineStr">
        <is>
          <t>- Antenna rib</t>
        </is>
      </c>
      <c r="B1017" s="52" t="inlineStr">
        <is>
          <t>RDR-76</t>
        </is>
      </c>
      <c r="C1017" s="63" t="inlineStr">
        <is>
          <t>Cube</t>
        </is>
      </c>
      <c r="D1017" s="52" t="inlineStr">
        <is>
          <t>RDR-51</t>
        </is>
      </c>
      <c r="E1017" s="52" t="n">
        <v>4</v>
      </c>
      <c r="F1017" s="54">
        <f>L1017</f>
        <v/>
      </c>
      <c r="G1017" s="54">
        <f>P1017</f>
        <v/>
      </c>
      <c r="H1017" s="54">
        <f>T1017</f>
        <v/>
      </c>
      <c r="I1017" s="81" t="n">
        <v>0.654353678</v>
      </c>
      <c r="J1017" s="81" t="n">
        <v>0</v>
      </c>
      <c r="K1017" s="81" t="n">
        <v>-0.0104420958</v>
      </c>
      <c r="L1017" s="81" t="n">
        <v>29.642189</v>
      </c>
      <c r="M1017" s="81" t="n">
        <v>0.00600933097</v>
      </c>
      <c r="N1017" s="81" t="n">
        <v>0.0798051208</v>
      </c>
      <c r="O1017" s="81" t="n">
        <v>0.00553277554</v>
      </c>
      <c r="P1017" s="81" t="n">
        <v>6.06623316</v>
      </c>
      <c r="Q1017" s="81" t="n">
        <v>0.0859374478</v>
      </c>
      <c r="R1017" s="81" t="n">
        <v>-0.00558051746</v>
      </c>
      <c r="S1017" s="81" t="n">
        <v>0.0791223794</v>
      </c>
      <c r="T1017" s="81" t="n">
        <v>-2.06678963</v>
      </c>
      <c r="U1017" s="80">
        <f>U992*'4 Transform Matrices'!Y1018+V992*'4 Transform Matrices'!AC1018+W992*'4 Transform Matrices'!AG1018</f>
        <v/>
      </c>
      <c r="V1017" s="80">
        <f>U992*'4 Transform Matrices'!Z1018+V992*'4 Transform Matrices'!AD1018+W992*'4 Transform Matrices'!AH1018</f>
        <v/>
      </c>
      <c r="W1017" s="80">
        <f>U992*'4 Transform Matrices'!AA1018+V992*'4 Transform Matrices'!AE1018+W992*'4 Transform Matrices'!AI1018</f>
        <v/>
      </c>
      <c r="X1017" s="80">
        <f>U992*'4 Transform Matrices'!AB1018+V992*'4 Transform Matrices'!AF1018+W992*'4 Transform Matrices'!AJ1018+X992</f>
        <v/>
      </c>
      <c r="Y1017" s="80">
        <f>Y992*'4 Transform Matrices'!Y1018+Z992*'4 Transform Matrices'!AC1018+AA992*'4 Transform Matrices'!AG1018</f>
        <v/>
      </c>
      <c r="Z1017" s="80">
        <f>Y992*'4 Transform Matrices'!Z1018+Z992*'4 Transform Matrices'!AD1018+AA992*'4 Transform Matrices'!AH1018</f>
        <v/>
      </c>
      <c r="AA1017" s="80">
        <f>Y992*'4 Transform Matrices'!AA1018+Z992*'4 Transform Matrices'!AE1018+AA992*'4 Transform Matrices'!AI1018</f>
        <v/>
      </c>
      <c r="AB1017" s="80">
        <f>Y992*'4 Transform Matrices'!AB1018+Z992*'4 Transform Matrices'!AF1018+AA992*'4 Transform Matrices'!AJ1018+AB992</f>
        <v/>
      </c>
      <c r="AC1017" s="80">
        <f>AC992*'4 Transform Matrices'!Y1018+AD992*'4 Transform Matrices'!AC1018+AE992*'4 Transform Matrices'!AG1018</f>
        <v/>
      </c>
      <c r="AD1017" s="80">
        <f>AC992*'4 Transform Matrices'!Z1018+AD992*'4 Transform Matrices'!AD1018+AE992*'4 Transform Matrices'!AH1018</f>
        <v/>
      </c>
      <c r="AE1017" s="80">
        <f>AC992*'4 Transform Matrices'!AA1018+AD992*'4 Transform Matrices'!AE1018+AE992*'4 Transform Matrices'!AI1018</f>
        <v/>
      </c>
      <c r="AF1017" s="80">
        <f>AC992*'4 Transform Matrices'!AB1018+AD992*'4 Transform Matrices'!AF1018+AE992*'4 Transform Matrices'!AJ1018+AF992</f>
        <v/>
      </c>
      <c r="AG1017" s="82">
        <f>MAX(ABS(I1017-U1017),ABS(J1017-V1017),ABS(K1017-W1017),ABS(L1017-X1017),ABS(M1017-Y1017),ABS(N1017-Z1017),ABS(O1017-AA1017),ABS(P1017-AB1017),ABS(Q1017-AC1017),ABS(R1017-AD1017),ABS(S1017-AE1017),ABS(T1017-AF1017))</f>
        <v/>
      </c>
      <c r="AI1017" s="14" t="inlineStr"/>
    </row>
    <row r="1018">
      <c r="A1018" s="69" t="inlineStr">
        <is>
          <t>- Array tile c6 r1</t>
        </is>
      </c>
      <c r="B1018" s="52" t="inlineStr">
        <is>
          <t>RDR-77</t>
        </is>
      </c>
      <c r="C1018" s="63" t="inlineStr">
        <is>
          <t>Cube</t>
        </is>
      </c>
      <c r="D1018" s="52" t="inlineStr">
        <is>
          <t>RDR-51</t>
        </is>
      </c>
      <c r="E1018" s="52" t="n">
        <v>4</v>
      </c>
      <c r="F1018" s="54">
        <f>L1018</f>
        <v/>
      </c>
      <c r="G1018" s="54">
        <f>P1018</f>
        <v/>
      </c>
      <c r="H1018" s="54">
        <f>T1018</f>
        <v/>
      </c>
      <c r="I1018" s="81" t="n">
        <v>0.618192494</v>
      </c>
      <c r="J1018" s="81" t="n">
        <v>0</v>
      </c>
      <c r="K1018" s="81" t="n">
        <v>-0.0129409526</v>
      </c>
      <c r="L1018" s="81" t="n">
        <v>30.294096</v>
      </c>
      <c r="M1018" s="81" t="n">
        <v>0.0115547534</v>
      </c>
      <c r="N1018" s="81" t="n">
        <v>0.778099954</v>
      </c>
      <c r="O1018" s="81" t="n">
        <v>0.00336897885</v>
      </c>
      <c r="P1018" s="81" t="n">
        <v>4.88358974</v>
      </c>
      <c r="Q1018" s="81" t="n">
        <v>0.16524069</v>
      </c>
      <c r="R1018" s="81" t="n">
        <v>-0.0544100441</v>
      </c>
      <c r="S1018" s="81" t="n">
        <v>0.0481786467</v>
      </c>
      <c r="T1018" s="81" t="n">
        <v>-1.77667487</v>
      </c>
      <c r="U1018" s="80">
        <f>U992*'4 Transform Matrices'!Y1019+V992*'4 Transform Matrices'!AC1019+W992*'4 Transform Matrices'!AG1019</f>
        <v/>
      </c>
      <c r="V1018" s="80">
        <f>U992*'4 Transform Matrices'!Z1019+V992*'4 Transform Matrices'!AD1019+W992*'4 Transform Matrices'!AH1019</f>
        <v/>
      </c>
      <c r="W1018" s="80">
        <f>U992*'4 Transform Matrices'!AA1019+V992*'4 Transform Matrices'!AE1019+W992*'4 Transform Matrices'!AI1019</f>
        <v/>
      </c>
      <c r="X1018" s="80">
        <f>U992*'4 Transform Matrices'!AB1019+V992*'4 Transform Matrices'!AF1019+W992*'4 Transform Matrices'!AJ1019+X992</f>
        <v/>
      </c>
      <c r="Y1018" s="80">
        <f>Y992*'4 Transform Matrices'!Y1019+Z992*'4 Transform Matrices'!AC1019+AA992*'4 Transform Matrices'!AG1019</f>
        <v/>
      </c>
      <c r="Z1018" s="80">
        <f>Y992*'4 Transform Matrices'!Z1019+Z992*'4 Transform Matrices'!AD1019+AA992*'4 Transform Matrices'!AH1019</f>
        <v/>
      </c>
      <c r="AA1018" s="80">
        <f>Y992*'4 Transform Matrices'!AA1019+Z992*'4 Transform Matrices'!AE1019+AA992*'4 Transform Matrices'!AI1019</f>
        <v/>
      </c>
      <c r="AB1018" s="80">
        <f>Y992*'4 Transform Matrices'!AB1019+Z992*'4 Transform Matrices'!AF1019+AA992*'4 Transform Matrices'!AJ1019+AB992</f>
        <v/>
      </c>
      <c r="AC1018" s="80">
        <f>AC992*'4 Transform Matrices'!Y1019+AD992*'4 Transform Matrices'!AC1019+AE992*'4 Transform Matrices'!AG1019</f>
        <v/>
      </c>
      <c r="AD1018" s="80">
        <f>AC992*'4 Transform Matrices'!Z1019+AD992*'4 Transform Matrices'!AD1019+AE992*'4 Transform Matrices'!AH1019</f>
        <v/>
      </c>
      <c r="AE1018" s="80">
        <f>AC992*'4 Transform Matrices'!AA1019+AD992*'4 Transform Matrices'!AE1019+AE992*'4 Transform Matrices'!AI1019</f>
        <v/>
      </c>
      <c r="AF1018" s="80">
        <f>AC992*'4 Transform Matrices'!AB1019+AD992*'4 Transform Matrices'!AF1019+AE992*'4 Transform Matrices'!AJ1019+AF992</f>
        <v/>
      </c>
      <c r="AG1018" s="82">
        <f>MAX(ABS(I1018-U1018),ABS(J1018-V1018),ABS(K1018-W1018),ABS(L1018-X1018),ABS(M1018-Y1018),ABS(N1018-Z1018),ABS(O1018-AA1018),ABS(P1018-AB1018),ABS(Q1018-AC1018),ABS(R1018-AD1018),ABS(S1018-AE1018),ABS(T1018-AF1018))</f>
        <v/>
      </c>
      <c r="AI1018" s="14" t="inlineStr"/>
    </row>
    <row r="1019">
      <c r="A1019" s="69" t="inlineStr">
        <is>
          <t>- Array tile c6 r2</t>
        </is>
      </c>
      <c r="B1019" s="52" t="inlineStr">
        <is>
          <t>RDR-78</t>
        </is>
      </c>
      <c r="C1019" s="63" t="inlineStr">
        <is>
          <t>Cube</t>
        </is>
      </c>
      <c r="D1019" s="52" t="inlineStr">
        <is>
          <t>RDR-51</t>
        </is>
      </c>
      <c r="E1019" s="52" t="n">
        <v>4</v>
      </c>
      <c r="F1019" s="54">
        <f>L1019</f>
        <v/>
      </c>
      <c r="G1019" s="54">
        <f>P1019</f>
        <v/>
      </c>
      <c r="H1019" s="54">
        <f>T1019</f>
        <v/>
      </c>
      <c r="I1019" s="81" t="n">
        <v>0.618192494</v>
      </c>
      <c r="J1019" s="81" t="n">
        <v>0</v>
      </c>
      <c r="K1019" s="81" t="n">
        <v>-0.0129409526</v>
      </c>
      <c r="L1019" s="81" t="n">
        <v>30.294096</v>
      </c>
      <c r="M1019" s="81" t="n">
        <v>0.0115547534</v>
      </c>
      <c r="N1019" s="81" t="n">
        <v>0.778099954</v>
      </c>
      <c r="O1019" s="81" t="n">
        <v>0.00336897885</v>
      </c>
      <c r="P1019" s="81" t="n">
        <v>5.6816411</v>
      </c>
      <c r="Q1019" s="81" t="n">
        <v>0.16524069</v>
      </c>
      <c r="R1019" s="81" t="n">
        <v>-0.0544100441</v>
      </c>
      <c r="S1019" s="81" t="n">
        <v>0.0481786467</v>
      </c>
      <c r="T1019" s="81" t="n">
        <v>-1.83247995</v>
      </c>
      <c r="U1019" s="80">
        <f>U992*'4 Transform Matrices'!Y1020+V992*'4 Transform Matrices'!AC1020+W992*'4 Transform Matrices'!AG1020</f>
        <v/>
      </c>
      <c r="V1019" s="80">
        <f>U992*'4 Transform Matrices'!Z1020+V992*'4 Transform Matrices'!AD1020+W992*'4 Transform Matrices'!AH1020</f>
        <v/>
      </c>
      <c r="W1019" s="80">
        <f>U992*'4 Transform Matrices'!AA1020+V992*'4 Transform Matrices'!AE1020+W992*'4 Transform Matrices'!AI1020</f>
        <v/>
      </c>
      <c r="X1019" s="80">
        <f>U992*'4 Transform Matrices'!AB1020+V992*'4 Transform Matrices'!AF1020+W992*'4 Transform Matrices'!AJ1020+X992</f>
        <v/>
      </c>
      <c r="Y1019" s="80">
        <f>Y992*'4 Transform Matrices'!Y1020+Z992*'4 Transform Matrices'!AC1020+AA992*'4 Transform Matrices'!AG1020</f>
        <v/>
      </c>
      <c r="Z1019" s="80">
        <f>Y992*'4 Transform Matrices'!Z1020+Z992*'4 Transform Matrices'!AD1020+AA992*'4 Transform Matrices'!AH1020</f>
        <v/>
      </c>
      <c r="AA1019" s="80">
        <f>Y992*'4 Transform Matrices'!AA1020+Z992*'4 Transform Matrices'!AE1020+AA992*'4 Transform Matrices'!AI1020</f>
        <v/>
      </c>
      <c r="AB1019" s="80">
        <f>Y992*'4 Transform Matrices'!AB1020+Z992*'4 Transform Matrices'!AF1020+AA992*'4 Transform Matrices'!AJ1020+AB992</f>
        <v/>
      </c>
      <c r="AC1019" s="80">
        <f>AC992*'4 Transform Matrices'!Y1020+AD992*'4 Transform Matrices'!AC1020+AE992*'4 Transform Matrices'!AG1020</f>
        <v/>
      </c>
      <c r="AD1019" s="80">
        <f>AC992*'4 Transform Matrices'!Z1020+AD992*'4 Transform Matrices'!AD1020+AE992*'4 Transform Matrices'!AH1020</f>
        <v/>
      </c>
      <c r="AE1019" s="80">
        <f>AC992*'4 Transform Matrices'!AA1020+AD992*'4 Transform Matrices'!AE1020+AE992*'4 Transform Matrices'!AI1020</f>
        <v/>
      </c>
      <c r="AF1019" s="80">
        <f>AC992*'4 Transform Matrices'!AB1020+AD992*'4 Transform Matrices'!AF1020+AE992*'4 Transform Matrices'!AJ1020+AF992</f>
        <v/>
      </c>
      <c r="AG1019" s="82">
        <f>MAX(ABS(I1019-U1019),ABS(J1019-V1019),ABS(K1019-W1019),ABS(L1019-X1019),ABS(M1019-Y1019),ABS(N1019-Z1019),ABS(O1019-AA1019),ABS(P1019-AB1019),ABS(Q1019-AC1019),ABS(R1019-AD1019),ABS(S1019-AE1019),ABS(T1019-AF1019))</f>
        <v/>
      </c>
      <c r="AI1019" s="14" t="inlineStr"/>
    </row>
    <row r="1020">
      <c r="A1020" s="69" t="inlineStr">
        <is>
          <t>- Array tile c6 r3</t>
        </is>
      </c>
      <c r="B1020" s="52" t="inlineStr">
        <is>
          <t>RDR-79</t>
        </is>
      </c>
      <c r="C1020" s="63" t="inlineStr">
        <is>
          <t>Cube</t>
        </is>
      </c>
      <c r="D1020" s="52" t="inlineStr">
        <is>
          <t>RDR-51</t>
        </is>
      </c>
      <c r="E1020" s="52" t="n">
        <v>4</v>
      </c>
      <c r="F1020" s="54">
        <f>L1020</f>
        <v/>
      </c>
      <c r="G1020" s="54">
        <f>P1020</f>
        <v/>
      </c>
      <c r="H1020" s="54">
        <f>T1020</f>
        <v/>
      </c>
      <c r="I1020" s="81" t="n">
        <v>0.618192494</v>
      </c>
      <c r="J1020" s="81" t="n">
        <v>0</v>
      </c>
      <c r="K1020" s="81" t="n">
        <v>-0.0129409526</v>
      </c>
      <c r="L1020" s="81" t="n">
        <v>30.294096</v>
      </c>
      <c r="M1020" s="81" t="n">
        <v>0.0115547534</v>
      </c>
      <c r="N1020" s="81" t="n">
        <v>0.778099954</v>
      </c>
      <c r="O1020" s="81" t="n">
        <v>0.00336897885</v>
      </c>
      <c r="P1020" s="81" t="n">
        <v>6.47969198</v>
      </c>
      <c r="Q1020" s="81" t="n">
        <v>0.16524069</v>
      </c>
      <c r="R1020" s="81" t="n">
        <v>-0.0544100441</v>
      </c>
      <c r="S1020" s="81" t="n">
        <v>0.0481786467</v>
      </c>
      <c r="T1020" s="81" t="n">
        <v>-1.88828516</v>
      </c>
      <c r="U1020" s="80">
        <f>U992*'4 Transform Matrices'!Y1021+V992*'4 Transform Matrices'!AC1021+W992*'4 Transform Matrices'!AG1021</f>
        <v/>
      </c>
      <c r="V1020" s="80">
        <f>U992*'4 Transform Matrices'!Z1021+V992*'4 Transform Matrices'!AD1021+W992*'4 Transform Matrices'!AH1021</f>
        <v/>
      </c>
      <c r="W1020" s="80">
        <f>U992*'4 Transform Matrices'!AA1021+V992*'4 Transform Matrices'!AE1021+W992*'4 Transform Matrices'!AI1021</f>
        <v/>
      </c>
      <c r="X1020" s="80">
        <f>U992*'4 Transform Matrices'!AB1021+V992*'4 Transform Matrices'!AF1021+W992*'4 Transform Matrices'!AJ1021+X992</f>
        <v/>
      </c>
      <c r="Y1020" s="80">
        <f>Y992*'4 Transform Matrices'!Y1021+Z992*'4 Transform Matrices'!AC1021+AA992*'4 Transform Matrices'!AG1021</f>
        <v/>
      </c>
      <c r="Z1020" s="80">
        <f>Y992*'4 Transform Matrices'!Z1021+Z992*'4 Transform Matrices'!AD1021+AA992*'4 Transform Matrices'!AH1021</f>
        <v/>
      </c>
      <c r="AA1020" s="80">
        <f>Y992*'4 Transform Matrices'!AA1021+Z992*'4 Transform Matrices'!AE1021+AA992*'4 Transform Matrices'!AI1021</f>
        <v/>
      </c>
      <c r="AB1020" s="80">
        <f>Y992*'4 Transform Matrices'!AB1021+Z992*'4 Transform Matrices'!AF1021+AA992*'4 Transform Matrices'!AJ1021+AB992</f>
        <v/>
      </c>
      <c r="AC1020" s="80">
        <f>AC992*'4 Transform Matrices'!Y1021+AD992*'4 Transform Matrices'!AC1021+AE992*'4 Transform Matrices'!AG1021</f>
        <v/>
      </c>
      <c r="AD1020" s="80">
        <f>AC992*'4 Transform Matrices'!Z1021+AD992*'4 Transform Matrices'!AD1021+AE992*'4 Transform Matrices'!AH1021</f>
        <v/>
      </c>
      <c r="AE1020" s="80">
        <f>AC992*'4 Transform Matrices'!AA1021+AD992*'4 Transform Matrices'!AE1021+AE992*'4 Transform Matrices'!AI1021</f>
        <v/>
      </c>
      <c r="AF1020" s="80">
        <f>AC992*'4 Transform Matrices'!AB1021+AD992*'4 Transform Matrices'!AF1021+AE992*'4 Transform Matrices'!AJ1021+AF992</f>
        <v/>
      </c>
      <c r="AG1020" s="82">
        <f>MAX(ABS(I1020-U1020),ABS(J1020-V1020),ABS(K1020-W1020),ABS(L1020-X1020),ABS(M1020-Y1020),ABS(N1020-Z1020),ABS(O1020-AA1020),ABS(P1020-AB1020),ABS(Q1020-AC1020),ABS(R1020-AD1020),ABS(S1020-AE1020),ABS(T1020-AF1020))</f>
        <v/>
      </c>
      <c r="AI1020" s="14" t="inlineStr"/>
    </row>
    <row r="1021">
      <c r="A1021" s="69" t="inlineStr">
        <is>
          <t>- Antenna rib</t>
        </is>
      </c>
      <c r="B1021" s="52" t="inlineStr">
        <is>
          <t>RDR-80</t>
        </is>
      </c>
      <c r="C1021" s="63" t="inlineStr">
        <is>
          <t>Cube</t>
        </is>
      </c>
      <c r="D1021" s="52" t="inlineStr">
        <is>
          <t>RDR-51</t>
        </is>
      </c>
      <c r="E1021" s="52" t="n">
        <v>4</v>
      </c>
      <c r="F1021" s="54">
        <f>L1021</f>
        <v/>
      </c>
      <c r="G1021" s="54">
        <f>P1021</f>
        <v/>
      </c>
      <c r="H1021" s="54">
        <f>T1021</f>
        <v/>
      </c>
      <c r="I1021" s="81" t="n">
        <v>0.637511075</v>
      </c>
      <c r="J1021" s="81" t="n">
        <v>0</v>
      </c>
      <c r="K1021" s="81" t="n">
        <v>-0.020705523</v>
      </c>
      <c r="L1021" s="81" t="n">
        <v>30.2733898</v>
      </c>
      <c r="M1021" s="81" t="n">
        <v>0.0119158411</v>
      </c>
      <c r="N1021" s="81" t="n">
        <v>0.0798051208</v>
      </c>
      <c r="O1021" s="81" t="n">
        <v>0.00539036561</v>
      </c>
      <c r="P1021" s="81" t="n">
        <v>5.27722502</v>
      </c>
      <c r="Q1021" s="81" t="n">
        <v>0.170404479</v>
      </c>
      <c r="R1021" s="81" t="n">
        <v>-0.00558051746</v>
      </c>
      <c r="S1021" s="81" t="n">
        <v>0.07708583030000001</v>
      </c>
      <c r="T1021" s="81" t="n">
        <v>-1.8816632</v>
      </c>
      <c r="U1021" s="80">
        <f>U992*'4 Transform Matrices'!Y1022+V992*'4 Transform Matrices'!AC1022+W992*'4 Transform Matrices'!AG1022</f>
        <v/>
      </c>
      <c r="V1021" s="80">
        <f>U992*'4 Transform Matrices'!Z1022+V992*'4 Transform Matrices'!AD1022+W992*'4 Transform Matrices'!AH1022</f>
        <v/>
      </c>
      <c r="W1021" s="80">
        <f>U992*'4 Transform Matrices'!AA1022+V992*'4 Transform Matrices'!AE1022+W992*'4 Transform Matrices'!AI1022</f>
        <v/>
      </c>
      <c r="X1021" s="80">
        <f>U992*'4 Transform Matrices'!AB1022+V992*'4 Transform Matrices'!AF1022+W992*'4 Transform Matrices'!AJ1022+X992</f>
        <v/>
      </c>
      <c r="Y1021" s="80">
        <f>Y992*'4 Transform Matrices'!Y1022+Z992*'4 Transform Matrices'!AC1022+AA992*'4 Transform Matrices'!AG1022</f>
        <v/>
      </c>
      <c r="Z1021" s="80">
        <f>Y992*'4 Transform Matrices'!Z1022+Z992*'4 Transform Matrices'!AD1022+AA992*'4 Transform Matrices'!AH1022</f>
        <v/>
      </c>
      <c r="AA1021" s="80">
        <f>Y992*'4 Transform Matrices'!AA1022+Z992*'4 Transform Matrices'!AE1022+AA992*'4 Transform Matrices'!AI1022</f>
        <v/>
      </c>
      <c r="AB1021" s="80">
        <f>Y992*'4 Transform Matrices'!AB1022+Z992*'4 Transform Matrices'!AF1022+AA992*'4 Transform Matrices'!AJ1022+AB992</f>
        <v/>
      </c>
      <c r="AC1021" s="80">
        <f>AC992*'4 Transform Matrices'!Y1022+AD992*'4 Transform Matrices'!AC1022+AE992*'4 Transform Matrices'!AG1022</f>
        <v/>
      </c>
      <c r="AD1021" s="80">
        <f>AC992*'4 Transform Matrices'!Z1022+AD992*'4 Transform Matrices'!AD1022+AE992*'4 Transform Matrices'!AH1022</f>
        <v/>
      </c>
      <c r="AE1021" s="80">
        <f>AC992*'4 Transform Matrices'!AA1022+AD992*'4 Transform Matrices'!AE1022+AE992*'4 Transform Matrices'!AI1022</f>
        <v/>
      </c>
      <c r="AF1021" s="80">
        <f>AC992*'4 Transform Matrices'!AB1022+AD992*'4 Transform Matrices'!AF1022+AE992*'4 Transform Matrices'!AJ1022+AF992</f>
        <v/>
      </c>
      <c r="AG1021" s="82">
        <f>MAX(ABS(I1021-U1021),ABS(J1021-V1021),ABS(K1021-W1021),ABS(L1021-X1021),ABS(M1021-Y1021),ABS(N1021-Z1021),ABS(O1021-AA1021),ABS(P1021-AB1021),ABS(Q1021-AC1021),ABS(R1021-AD1021),ABS(S1021-AE1021),ABS(T1021-AF1021))</f>
        <v/>
      </c>
      <c r="AI1021" s="14" t="inlineStr"/>
    </row>
    <row r="1022">
      <c r="A1022" s="69" t="inlineStr">
        <is>
          <t>- Antenna rib</t>
        </is>
      </c>
      <c r="B1022" s="52" t="inlineStr">
        <is>
          <t>RDR-81</t>
        </is>
      </c>
      <c r="C1022" s="63" t="inlineStr">
        <is>
          <t>Cube</t>
        </is>
      </c>
      <c r="D1022" s="52" t="inlineStr">
        <is>
          <t>RDR-51</t>
        </is>
      </c>
      <c r="E1022" s="52" t="n">
        <v>4</v>
      </c>
      <c r="F1022" s="54">
        <f>L1022</f>
        <v/>
      </c>
      <c r="G1022" s="54">
        <f>P1022</f>
        <v/>
      </c>
      <c r="H1022" s="54">
        <f>T1022</f>
        <v/>
      </c>
      <c r="I1022" s="81" t="n">
        <v>0.637511075</v>
      </c>
      <c r="J1022" s="81" t="n">
        <v>0</v>
      </c>
      <c r="K1022" s="81" t="n">
        <v>-0.020705523</v>
      </c>
      <c r="L1022" s="81" t="n">
        <v>30.2733898</v>
      </c>
      <c r="M1022" s="81" t="n">
        <v>0.0119158411</v>
      </c>
      <c r="N1022" s="81" t="n">
        <v>0.0798051208</v>
      </c>
      <c r="O1022" s="81" t="n">
        <v>0.00539036561</v>
      </c>
      <c r="P1022" s="81" t="n">
        <v>6.07527637</v>
      </c>
      <c r="Q1022" s="81" t="n">
        <v>0.170404479</v>
      </c>
      <c r="R1022" s="81" t="n">
        <v>-0.00558051746</v>
      </c>
      <c r="S1022" s="81" t="n">
        <v>0.07708583030000001</v>
      </c>
      <c r="T1022" s="81" t="n">
        <v>-1.93746841</v>
      </c>
      <c r="U1022" s="80">
        <f>U992*'4 Transform Matrices'!Y1023+V992*'4 Transform Matrices'!AC1023+W992*'4 Transform Matrices'!AG1023</f>
        <v/>
      </c>
      <c r="V1022" s="80">
        <f>U992*'4 Transform Matrices'!Z1023+V992*'4 Transform Matrices'!AD1023+W992*'4 Transform Matrices'!AH1023</f>
        <v/>
      </c>
      <c r="W1022" s="80">
        <f>U992*'4 Transform Matrices'!AA1023+V992*'4 Transform Matrices'!AE1023+W992*'4 Transform Matrices'!AI1023</f>
        <v/>
      </c>
      <c r="X1022" s="80">
        <f>U992*'4 Transform Matrices'!AB1023+V992*'4 Transform Matrices'!AF1023+W992*'4 Transform Matrices'!AJ1023+X992</f>
        <v/>
      </c>
      <c r="Y1022" s="80">
        <f>Y992*'4 Transform Matrices'!Y1023+Z992*'4 Transform Matrices'!AC1023+AA992*'4 Transform Matrices'!AG1023</f>
        <v/>
      </c>
      <c r="Z1022" s="80">
        <f>Y992*'4 Transform Matrices'!Z1023+Z992*'4 Transform Matrices'!AD1023+AA992*'4 Transform Matrices'!AH1023</f>
        <v/>
      </c>
      <c r="AA1022" s="80">
        <f>Y992*'4 Transform Matrices'!AA1023+Z992*'4 Transform Matrices'!AE1023+AA992*'4 Transform Matrices'!AI1023</f>
        <v/>
      </c>
      <c r="AB1022" s="80">
        <f>Y992*'4 Transform Matrices'!AB1023+Z992*'4 Transform Matrices'!AF1023+AA992*'4 Transform Matrices'!AJ1023+AB992</f>
        <v/>
      </c>
      <c r="AC1022" s="80">
        <f>AC992*'4 Transform Matrices'!Y1023+AD992*'4 Transform Matrices'!AC1023+AE992*'4 Transform Matrices'!AG1023</f>
        <v/>
      </c>
      <c r="AD1022" s="80">
        <f>AC992*'4 Transform Matrices'!Z1023+AD992*'4 Transform Matrices'!AD1023+AE992*'4 Transform Matrices'!AH1023</f>
        <v/>
      </c>
      <c r="AE1022" s="80">
        <f>AC992*'4 Transform Matrices'!AA1023+AD992*'4 Transform Matrices'!AE1023+AE992*'4 Transform Matrices'!AI1023</f>
        <v/>
      </c>
      <c r="AF1022" s="80">
        <f>AC992*'4 Transform Matrices'!AB1023+AD992*'4 Transform Matrices'!AF1023+AE992*'4 Transform Matrices'!AJ1023+AF992</f>
        <v/>
      </c>
      <c r="AG1022" s="82">
        <f>MAX(ABS(I1022-U1022),ABS(J1022-V1022),ABS(K1022-W1022),ABS(L1022-X1022),ABS(M1022-Y1022),ABS(N1022-Z1022),ABS(O1022-AA1022),ABS(P1022-AB1022),ABS(Q1022-AC1022),ABS(R1022-AD1022),ABS(S1022-AE1022),ABS(T1022-AF1022))</f>
        <v/>
      </c>
      <c r="AI1022" s="14" t="inlineStr"/>
    </row>
    <row r="1023">
      <c r="A1023" s="69" t="inlineStr">
        <is>
          <t>- Array tile c7 r1</t>
        </is>
      </c>
      <c r="B1023" s="52" t="inlineStr">
        <is>
          <t>RDR-82</t>
        </is>
      </c>
      <c r="C1023" s="63" t="inlineStr">
        <is>
          <t>Cube</t>
        </is>
      </c>
      <c r="D1023" s="52" t="inlineStr">
        <is>
          <t>RDR-51</t>
        </is>
      </c>
      <c r="E1023" s="52" t="n">
        <v>4</v>
      </c>
      <c r="F1023" s="54">
        <f>L1023</f>
        <v/>
      </c>
      <c r="G1023" s="54">
        <f>P1023</f>
        <v/>
      </c>
      <c r="H1023" s="54">
        <f>T1023</f>
        <v/>
      </c>
      <c r="I1023" s="81" t="n">
        <v>0.5912828449999999</v>
      </c>
      <c r="J1023" s="81" t="n">
        <v>0</v>
      </c>
      <c r="K1023" s="81" t="n">
        <v>-0.0191341732</v>
      </c>
      <c r="L1023" s="81" t="n">
        <v>30.9134178</v>
      </c>
      <c r="M1023" s="81" t="n">
        <v>0.0170845743</v>
      </c>
      <c r="N1023" s="81" t="n">
        <v>0.778099954</v>
      </c>
      <c r="O1023" s="81" t="n">
        <v>0.00322232861</v>
      </c>
      <c r="P1023" s="81" t="n">
        <v>4.89825439</v>
      </c>
      <c r="Q1023" s="81" t="n">
        <v>0.24432081</v>
      </c>
      <c r="R1023" s="81" t="n">
        <v>-0.0544100441</v>
      </c>
      <c r="S1023" s="81" t="n">
        <v>0.0460814498</v>
      </c>
      <c r="T1023" s="81" t="n">
        <v>-1.56695533</v>
      </c>
      <c r="U1023" s="80">
        <f>U992*'4 Transform Matrices'!Y1024+V992*'4 Transform Matrices'!AC1024+W992*'4 Transform Matrices'!AG1024</f>
        <v/>
      </c>
      <c r="V1023" s="80">
        <f>U992*'4 Transform Matrices'!Z1024+V992*'4 Transform Matrices'!AD1024+W992*'4 Transform Matrices'!AH1024</f>
        <v/>
      </c>
      <c r="W1023" s="80">
        <f>U992*'4 Transform Matrices'!AA1024+V992*'4 Transform Matrices'!AE1024+W992*'4 Transform Matrices'!AI1024</f>
        <v/>
      </c>
      <c r="X1023" s="80">
        <f>U992*'4 Transform Matrices'!AB1024+V992*'4 Transform Matrices'!AF1024+W992*'4 Transform Matrices'!AJ1024+X992</f>
        <v/>
      </c>
      <c r="Y1023" s="80">
        <f>Y992*'4 Transform Matrices'!Y1024+Z992*'4 Transform Matrices'!AC1024+AA992*'4 Transform Matrices'!AG1024</f>
        <v/>
      </c>
      <c r="Z1023" s="80">
        <f>Y992*'4 Transform Matrices'!Z1024+Z992*'4 Transform Matrices'!AD1024+AA992*'4 Transform Matrices'!AH1024</f>
        <v/>
      </c>
      <c r="AA1023" s="80">
        <f>Y992*'4 Transform Matrices'!AA1024+Z992*'4 Transform Matrices'!AE1024+AA992*'4 Transform Matrices'!AI1024</f>
        <v/>
      </c>
      <c r="AB1023" s="80">
        <f>Y992*'4 Transform Matrices'!AB1024+Z992*'4 Transform Matrices'!AF1024+AA992*'4 Transform Matrices'!AJ1024+AB992</f>
        <v/>
      </c>
      <c r="AC1023" s="80">
        <f>AC992*'4 Transform Matrices'!Y1024+AD992*'4 Transform Matrices'!AC1024+AE992*'4 Transform Matrices'!AG1024</f>
        <v/>
      </c>
      <c r="AD1023" s="80">
        <f>AC992*'4 Transform Matrices'!Z1024+AD992*'4 Transform Matrices'!AD1024+AE992*'4 Transform Matrices'!AH1024</f>
        <v/>
      </c>
      <c r="AE1023" s="80">
        <f>AC992*'4 Transform Matrices'!AA1024+AD992*'4 Transform Matrices'!AE1024+AE992*'4 Transform Matrices'!AI1024</f>
        <v/>
      </c>
      <c r="AF1023" s="80">
        <f>AC992*'4 Transform Matrices'!AB1024+AD992*'4 Transform Matrices'!AF1024+AE992*'4 Transform Matrices'!AJ1024+AF992</f>
        <v/>
      </c>
      <c r="AG1023" s="82">
        <f>MAX(ABS(I1023-U1023),ABS(J1023-V1023),ABS(K1023-W1023),ABS(L1023-X1023),ABS(M1023-Y1023),ABS(N1023-Z1023),ABS(O1023-AA1023),ABS(P1023-AB1023),ABS(Q1023-AC1023),ABS(R1023-AD1023),ABS(S1023-AE1023),ABS(T1023-AF1023))</f>
        <v/>
      </c>
      <c r="AI1023" s="14" t="inlineStr"/>
    </row>
    <row r="1024">
      <c r="A1024" s="69" t="inlineStr">
        <is>
          <t>- Array tile c7 r2</t>
        </is>
      </c>
      <c r="B1024" s="52" t="inlineStr">
        <is>
          <t>RDR-83</t>
        </is>
      </c>
      <c r="C1024" s="63" t="inlineStr">
        <is>
          <t>Cube</t>
        </is>
      </c>
      <c r="D1024" s="52" t="inlineStr">
        <is>
          <t>RDR-51</t>
        </is>
      </c>
      <c r="E1024" s="52" t="n">
        <v>4</v>
      </c>
      <c r="F1024" s="54">
        <f>L1024</f>
        <v/>
      </c>
      <c r="G1024" s="54">
        <f>P1024</f>
        <v/>
      </c>
      <c r="H1024" s="54">
        <f>T1024</f>
        <v/>
      </c>
      <c r="I1024" s="81" t="n">
        <v>0.5912828449999999</v>
      </c>
      <c r="J1024" s="81" t="n">
        <v>0</v>
      </c>
      <c r="K1024" s="81" t="n">
        <v>-0.0191341732</v>
      </c>
      <c r="L1024" s="81" t="n">
        <v>30.9134178</v>
      </c>
      <c r="M1024" s="81" t="n">
        <v>0.0170845743</v>
      </c>
      <c r="N1024" s="81" t="n">
        <v>0.778099954</v>
      </c>
      <c r="O1024" s="81" t="n">
        <v>0.00322232861</v>
      </c>
      <c r="P1024" s="81" t="n">
        <v>5.69630575</v>
      </c>
      <c r="Q1024" s="81" t="n">
        <v>0.24432081</v>
      </c>
      <c r="R1024" s="81" t="n">
        <v>-0.0544100441</v>
      </c>
      <c r="S1024" s="81" t="n">
        <v>0.0460814498</v>
      </c>
      <c r="T1024" s="81" t="n">
        <v>-1.62276053</v>
      </c>
      <c r="U1024" s="80">
        <f>U992*'4 Transform Matrices'!Y1025+V992*'4 Transform Matrices'!AC1025+W992*'4 Transform Matrices'!AG1025</f>
        <v/>
      </c>
      <c r="V1024" s="80">
        <f>U992*'4 Transform Matrices'!Z1025+V992*'4 Transform Matrices'!AD1025+W992*'4 Transform Matrices'!AH1025</f>
        <v/>
      </c>
      <c r="W1024" s="80">
        <f>U992*'4 Transform Matrices'!AA1025+V992*'4 Transform Matrices'!AE1025+W992*'4 Transform Matrices'!AI1025</f>
        <v/>
      </c>
      <c r="X1024" s="80">
        <f>U992*'4 Transform Matrices'!AB1025+V992*'4 Transform Matrices'!AF1025+W992*'4 Transform Matrices'!AJ1025+X992</f>
        <v/>
      </c>
      <c r="Y1024" s="80">
        <f>Y992*'4 Transform Matrices'!Y1025+Z992*'4 Transform Matrices'!AC1025+AA992*'4 Transform Matrices'!AG1025</f>
        <v/>
      </c>
      <c r="Z1024" s="80">
        <f>Y992*'4 Transform Matrices'!Z1025+Z992*'4 Transform Matrices'!AD1025+AA992*'4 Transform Matrices'!AH1025</f>
        <v/>
      </c>
      <c r="AA1024" s="80">
        <f>Y992*'4 Transform Matrices'!AA1025+Z992*'4 Transform Matrices'!AE1025+AA992*'4 Transform Matrices'!AI1025</f>
        <v/>
      </c>
      <c r="AB1024" s="80">
        <f>Y992*'4 Transform Matrices'!AB1025+Z992*'4 Transform Matrices'!AF1025+AA992*'4 Transform Matrices'!AJ1025+AB992</f>
        <v/>
      </c>
      <c r="AC1024" s="80">
        <f>AC992*'4 Transform Matrices'!Y1025+AD992*'4 Transform Matrices'!AC1025+AE992*'4 Transform Matrices'!AG1025</f>
        <v/>
      </c>
      <c r="AD1024" s="80">
        <f>AC992*'4 Transform Matrices'!Z1025+AD992*'4 Transform Matrices'!AD1025+AE992*'4 Transform Matrices'!AH1025</f>
        <v/>
      </c>
      <c r="AE1024" s="80">
        <f>AC992*'4 Transform Matrices'!AA1025+AD992*'4 Transform Matrices'!AE1025+AE992*'4 Transform Matrices'!AI1025</f>
        <v/>
      </c>
      <c r="AF1024" s="80">
        <f>AC992*'4 Transform Matrices'!AB1025+AD992*'4 Transform Matrices'!AF1025+AE992*'4 Transform Matrices'!AJ1025+AF992</f>
        <v/>
      </c>
      <c r="AG1024" s="82">
        <f>MAX(ABS(I1024-U1024),ABS(J1024-V1024),ABS(K1024-W1024),ABS(L1024-X1024),ABS(M1024-Y1024),ABS(N1024-Z1024),ABS(O1024-AA1024),ABS(P1024-AB1024),ABS(Q1024-AC1024),ABS(R1024-AD1024),ABS(S1024-AE1024),ABS(T1024-AF1024))</f>
        <v/>
      </c>
      <c r="AI1024" s="14" t="inlineStr"/>
    </row>
    <row r="1025">
      <c r="A1025" s="89" t="inlineStr">
        <is>
          <t>Boom barrier</t>
        </is>
      </c>
      <c r="B1025" s="90" t="inlineStr">
        <is>
          <t>GATEB-00</t>
        </is>
      </c>
      <c r="C1025" s="53" t="inlineStr">
        <is>
          <t>Group</t>
        </is>
      </c>
      <c r="D1025" s="90" t="inlineStr">
        <is>
          <t>World</t>
        </is>
      </c>
      <c r="E1025" s="90" t="n">
        <v>0</v>
      </c>
      <c r="F1025" s="54">
        <f>L1025</f>
        <v/>
      </c>
      <c r="G1025" s="54">
        <f>P1025</f>
        <v/>
      </c>
      <c r="H1025" s="54">
        <f>T1025</f>
        <v/>
      </c>
      <c r="I1025" s="81" t="n">
        <v>1</v>
      </c>
      <c r="J1025" s="81" t="n">
        <v>0</v>
      </c>
      <c r="K1025" s="81" t="n">
        <v>0</v>
      </c>
      <c r="L1025" s="81" t="n">
        <v>2.9000001</v>
      </c>
      <c r="M1025" s="81" t="n">
        <v>0</v>
      </c>
      <c r="N1025" s="81" t="n">
        <v>1</v>
      </c>
      <c r="O1025" s="81" t="n">
        <v>0</v>
      </c>
      <c r="P1025" s="81" t="n">
        <v>-0.300000012</v>
      </c>
      <c r="Q1025" s="81" t="n">
        <v>0</v>
      </c>
      <c r="R1025" s="81" t="n">
        <v>0</v>
      </c>
      <c r="S1025" s="81" t="n">
        <v>1</v>
      </c>
      <c r="T1025" s="81" t="n">
        <v>31.6000004</v>
      </c>
      <c r="U1025" s="80">
        <f>'4 Transform Matrices'!Y1026</f>
        <v/>
      </c>
      <c r="V1025" s="80">
        <f>'4 Transform Matrices'!Z1026</f>
        <v/>
      </c>
      <c r="W1025" s="80">
        <f>'4 Transform Matrices'!AA1026</f>
        <v/>
      </c>
      <c r="X1025" s="80">
        <f>'4 Transform Matrices'!AB1026</f>
        <v/>
      </c>
      <c r="Y1025" s="80">
        <f>'4 Transform Matrices'!AC1026</f>
        <v/>
      </c>
      <c r="Z1025" s="80">
        <f>'4 Transform Matrices'!AD1026</f>
        <v/>
      </c>
      <c r="AA1025" s="80">
        <f>'4 Transform Matrices'!AE1026</f>
        <v/>
      </c>
      <c r="AB1025" s="80">
        <f>'4 Transform Matrices'!AF1026</f>
        <v/>
      </c>
      <c r="AC1025" s="80">
        <f>'4 Transform Matrices'!AG1026</f>
        <v/>
      </c>
      <c r="AD1025" s="80">
        <f>'4 Transform Matrices'!AH1026</f>
        <v/>
      </c>
      <c r="AE1025" s="80">
        <f>'4 Transform Matrices'!AI1026</f>
        <v/>
      </c>
      <c r="AF1025" s="80">
        <f>'4 Transform Matrices'!AJ1026</f>
        <v/>
      </c>
      <c r="AG1025" s="82">
        <f>MAX(ABS(I1025-U1025),ABS(J1025-V1025),ABS(K1025-W1025),ABS(L1025-X1025),ABS(M1025-Y1025),ABS(N1025-Z1025),ABS(O1025-AA1025),ABS(P1025-AB1025),ABS(Q1025-AC1025),ABS(R1025-AD1025),ABS(S1025-AE1025),ABS(T1025-AF1025))</f>
        <v/>
      </c>
      <c r="AI1025" s="14" t="inlineStr"/>
    </row>
    <row r="1026">
      <c r="A1026" s="60" t="inlineStr">
        <is>
          <t>- Barrier foundation</t>
        </is>
      </c>
      <c r="B1026" s="52" t="inlineStr">
        <is>
          <t>GATEB-01</t>
        </is>
      </c>
      <c r="C1026" s="63" t="inlineStr">
        <is>
          <t>Cube</t>
        </is>
      </c>
      <c r="D1026" s="52" t="inlineStr">
        <is>
          <t>GATEB-00</t>
        </is>
      </c>
      <c r="E1026" s="52" t="n">
        <v>1</v>
      </c>
      <c r="F1026" s="54">
        <f>L1026</f>
        <v/>
      </c>
      <c r="G1026" s="54">
        <f>P1026</f>
        <v/>
      </c>
      <c r="H1026" s="54">
        <f>T1026</f>
        <v/>
      </c>
      <c r="I1026" s="81" t="n">
        <v>0.899999976</v>
      </c>
      <c r="J1026" s="81" t="n">
        <v>0</v>
      </c>
      <c r="K1026" s="81" t="n">
        <v>0</v>
      </c>
      <c r="L1026" s="81" t="n">
        <v>2.9000001</v>
      </c>
      <c r="M1026" s="81" t="n">
        <v>0</v>
      </c>
      <c r="N1026" s="81" t="n">
        <v>0.119999997</v>
      </c>
      <c r="O1026" s="81" t="n">
        <v>0</v>
      </c>
      <c r="P1026" s="81" t="n">
        <v>-0.24000001</v>
      </c>
      <c r="Q1026" s="81" t="n">
        <v>0</v>
      </c>
      <c r="R1026" s="81" t="n">
        <v>0</v>
      </c>
      <c r="S1026" s="81" t="n">
        <v>0.899999976</v>
      </c>
      <c r="T1026" s="81" t="n">
        <v>31.6000004</v>
      </c>
      <c r="U1026" s="80">
        <f>U1025*'4 Transform Matrices'!Y1027+V1025*'4 Transform Matrices'!AC1027+W1025*'4 Transform Matrices'!AG1027</f>
        <v/>
      </c>
      <c r="V1026" s="80">
        <f>U1025*'4 Transform Matrices'!Z1027+V1025*'4 Transform Matrices'!AD1027+W1025*'4 Transform Matrices'!AH1027</f>
        <v/>
      </c>
      <c r="W1026" s="80">
        <f>U1025*'4 Transform Matrices'!AA1027+V1025*'4 Transform Matrices'!AE1027+W1025*'4 Transform Matrices'!AI1027</f>
        <v/>
      </c>
      <c r="X1026" s="80">
        <f>U1025*'4 Transform Matrices'!AB1027+V1025*'4 Transform Matrices'!AF1027+W1025*'4 Transform Matrices'!AJ1027+X1025</f>
        <v/>
      </c>
      <c r="Y1026" s="80">
        <f>Y1025*'4 Transform Matrices'!Y1027+Z1025*'4 Transform Matrices'!AC1027+AA1025*'4 Transform Matrices'!AG1027</f>
        <v/>
      </c>
      <c r="Z1026" s="80">
        <f>Y1025*'4 Transform Matrices'!Z1027+Z1025*'4 Transform Matrices'!AD1027+AA1025*'4 Transform Matrices'!AH1027</f>
        <v/>
      </c>
      <c r="AA1026" s="80">
        <f>Y1025*'4 Transform Matrices'!AA1027+Z1025*'4 Transform Matrices'!AE1027+AA1025*'4 Transform Matrices'!AI1027</f>
        <v/>
      </c>
      <c r="AB1026" s="80">
        <f>Y1025*'4 Transform Matrices'!AB1027+Z1025*'4 Transform Matrices'!AF1027+AA1025*'4 Transform Matrices'!AJ1027+AB1025</f>
        <v/>
      </c>
      <c r="AC1026" s="80">
        <f>AC1025*'4 Transform Matrices'!Y1027+AD1025*'4 Transform Matrices'!AC1027+AE1025*'4 Transform Matrices'!AG1027</f>
        <v/>
      </c>
      <c r="AD1026" s="80">
        <f>AC1025*'4 Transform Matrices'!Z1027+AD1025*'4 Transform Matrices'!AD1027+AE1025*'4 Transform Matrices'!AH1027</f>
        <v/>
      </c>
      <c r="AE1026" s="80">
        <f>AC1025*'4 Transform Matrices'!AA1027+AD1025*'4 Transform Matrices'!AE1027+AE1025*'4 Transform Matrices'!AI1027</f>
        <v/>
      </c>
      <c r="AF1026" s="80">
        <f>AC1025*'4 Transform Matrices'!AB1027+AD1025*'4 Transform Matrices'!AF1027+AE1025*'4 Transform Matrices'!AJ1027+AF1025</f>
        <v/>
      </c>
      <c r="AG1026" s="82">
        <f>MAX(ABS(I1026-U1026),ABS(J1026-V1026),ABS(K1026-W1026),ABS(L1026-X1026),ABS(M1026-Y1026),ABS(N1026-Z1026),ABS(O1026-AA1026),ABS(P1026-AB1026),ABS(Q1026-AC1026),ABS(R1026-AD1026),ABS(S1026-AE1026),ABS(T1026-AF1026))</f>
        <v/>
      </c>
      <c r="AI1026" s="14" t="inlineStr"/>
    </row>
    <row r="1027">
      <c r="A1027" s="60" t="inlineStr">
        <is>
          <t>- Barrier housing</t>
        </is>
      </c>
      <c r="B1027" s="52" t="inlineStr">
        <is>
          <t>GATEB-02</t>
        </is>
      </c>
      <c r="C1027" s="63" t="inlineStr">
        <is>
          <t>Cube</t>
        </is>
      </c>
      <c r="D1027" s="52" t="inlineStr">
        <is>
          <t>GATEB-00</t>
        </is>
      </c>
      <c r="E1027" s="52" t="n">
        <v>1</v>
      </c>
      <c r="F1027" s="54">
        <f>L1027</f>
        <v/>
      </c>
      <c r="G1027" s="54">
        <f>P1027</f>
        <v/>
      </c>
      <c r="H1027" s="54">
        <f>T1027</f>
        <v/>
      </c>
      <c r="I1027" s="81" t="n">
        <v>0.5</v>
      </c>
      <c r="J1027" s="81" t="n">
        <v>0</v>
      </c>
      <c r="K1027" s="81" t="n">
        <v>0</v>
      </c>
      <c r="L1027" s="81" t="n">
        <v>2.9000001</v>
      </c>
      <c r="M1027" s="81" t="n">
        <v>0</v>
      </c>
      <c r="N1027" s="81" t="n">
        <v>1.04999995</v>
      </c>
      <c r="O1027" s="81" t="n">
        <v>0</v>
      </c>
      <c r="P1027" s="81" t="n">
        <v>0.339999974</v>
      </c>
      <c r="Q1027" s="81" t="n">
        <v>0</v>
      </c>
      <c r="R1027" s="81" t="n">
        <v>0</v>
      </c>
      <c r="S1027" s="81" t="n">
        <v>0.5</v>
      </c>
      <c r="T1027" s="81" t="n">
        <v>31.6000004</v>
      </c>
      <c r="U1027" s="80">
        <f>U1025*'4 Transform Matrices'!Y1028+V1025*'4 Transform Matrices'!AC1028+W1025*'4 Transform Matrices'!AG1028</f>
        <v/>
      </c>
      <c r="V1027" s="80">
        <f>U1025*'4 Transform Matrices'!Z1028+V1025*'4 Transform Matrices'!AD1028+W1025*'4 Transform Matrices'!AH1028</f>
        <v/>
      </c>
      <c r="W1027" s="80">
        <f>U1025*'4 Transform Matrices'!AA1028+V1025*'4 Transform Matrices'!AE1028+W1025*'4 Transform Matrices'!AI1028</f>
        <v/>
      </c>
      <c r="X1027" s="80">
        <f>U1025*'4 Transform Matrices'!AB1028+V1025*'4 Transform Matrices'!AF1028+W1025*'4 Transform Matrices'!AJ1028+X1025</f>
        <v/>
      </c>
      <c r="Y1027" s="80">
        <f>Y1025*'4 Transform Matrices'!Y1028+Z1025*'4 Transform Matrices'!AC1028+AA1025*'4 Transform Matrices'!AG1028</f>
        <v/>
      </c>
      <c r="Z1027" s="80">
        <f>Y1025*'4 Transform Matrices'!Z1028+Z1025*'4 Transform Matrices'!AD1028+AA1025*'4 Transform Matrices'!AH1028</f>
        <v/>
      </c>
      <c r="AA1027" s="80">
        <f>Y1025*'4 Transform Matrices'!AA1028+Z1025*'4 Transform Matrices'!AE1028+AA1025*'4 Transform Matrices'!AI1028</f>
        <v/>
      </c>
      <c r="AB1027" s="80">
        <f>Y1025*'4 Transform Matrices'!AB1028+Z1025*'4 Transform Matrices'!AF1028+AA1025*'4 Transform Matrices'!AJ1028+AB1025</f>
        <v/>
      </c>
      <c r="AC1027" s="80">
        <f>AC1025*'4 Transform Matrices'!Y1028+AD1025*'4 Transform Matrices'!AC1028+AE1025*'4 Transform Matrices'!AG1028</f>
        <v/>
      </c>
      <c r="AD1027" s="80">
        <f>AC1025*'4 Transform Matrices'!Z1028+AD1025*'4 Transform Matrices'!AD1028+AE1025*'4 Transform Matrices'!AH1028</f>
        <v/>
      </c>
      <c r="AE1027" s="80">
        <f>AC1025*'4 Transform Matrices'!AA1028+AD1025*'4 Transform Matrices'!AE1028+AE1025*'4 Transform Matrices'!AI1028</f>
        <v/>
      </c>
      <c r="AF1027" s="80">
        <f>AC1025*'4 Transform Matrices'!AB1028+AD1025*'4 Transform Matrices'!AF1028+AE1025*'4 Transform Matrices'!AJ1028+AF1025</f>
        <v/>
      </c>
      <c r="AG1027" s="82">
        <f>MAX(ABS(I1027-U1027),ABS(J1027-V1027),ABS(K1027-W1027),ABS(L1027-X1027),ABS(M1027-Y1027),ABS(N1027-Z1027),ABS(O1027-AA1027),ABS(P1027-AB1027),ABS(Q1027-AC1027),ABS(R1027-AD1027),ABS(S1027-AE1027),ABS(T1027-AF1027))</f>
        <v/>
      </c>
      <c r="AI1027" s="14" t="inlineStr"/>
    </row>
    <row r="1028">
      <c r="A1028" s="60" t="inlineStr">
        <is>
          <t>- Housing door</t>
        </is>
      </c>
      <c r="B1028" s="52" t="inlineStr">
        <is>
          <t>GATEB-03</t>
        </is>
      </c>
      <c r="C1028" s="63" t="inlineStr">
        <is>
          <t>Cube</t>
        </is>
      </c>
      <c r="D1028" s="52" t="inlineStr">
        <is>
          <t>GATEB-00</t>
        </is>
      </c>
      <c r="E1028" s="52" t="n">
        <v>1</v>
      </c>
      <c r="F1028" s="54">
        <f>L1028</f>
        <v/>
      </c>
      <c r="G1028" s="54">
        <f>P1028</f>
        <v/>
      </c>
      <c r="H1028" s="54">
        <f>T1028</f>
        <v/>
      </c>
      <c r="I1028" s="81" t="n">
        <v>0.300000012</v>
      </c>
      <c r="J1028" s="81" t="n">
        <v>0</v>
      </c>
      <c r="K1028" s="81" t="n">
        <v>0</v>
      </c>
      <c r="L1028" s="81" t="n">
        <v>2.9000001</v>
      </c>
      <c r="M1028" s="81" t="n">
        <v>0</v>
      </c>
      <c r="N1028" s="81" t="n">
        <v>0.5</v>
      </c>
      <c r="O1028" s="81" t="n">
        <v>0</v>
      </c>
      <c r="P1028" s="81" t="n">
        <v>0.199999988</v>
      </c>
      <c r="Q1028" s="81" t="n">
        <v>0</v>
      </c>
      <c r="R1028" s="81" t="n">
        <v>0</v>
      </c>
      <c r="S1028" s="81" t="n">
        <v>0.0199999996</v>
      </c>
      <c r="T1028" s="81" t="n">
        <v>31.8600006</v>
      </c>
      <c r="U1028" s="80">
        <f>U1025*'4 Transform Matrices'!Y1029+V1025*'4 Transform Matrices'!AC1029+W1025*'4 Transform Matrices'!AG1029</f>
        <v/>
      </c>
      <c r="V1028" s="80">
        <f>U1025*'4 Transform Matrices'!Z1029+V1025*'4 Transform Matrices'!AD1029+W1025*'4 Transform Matrices'!AH1029</f>
        <v/>
      </c>
      <c r="W1028" s="80">
        <f>U1025*'4 Transform Matrices'!AA1029+V1025*'4 Transform Matrices'!AE1029+W1025*'4 Transform Matrices'!AI1029</f>
        <v/>
      </c>
      <c r="X1028" s="80">
        <f>U1025*'4 Transform Matrices'!AB1029+V1025*'4 Transform Matrices'!AF1029+W1025*'4 Transform Matrices'!AJ1029+X1025</f>
        <v/>
      </c>
      <c r="Y1028" s="80">
        <f>Y1025*'4 Transform Matrices'!Y1029+Z1025*'4 Transform Matrices'!AC1029+AA1025*'4 Transform Matrices'!AG1029</f>
        <v/>
      </c>
      <c r="Z1028" s="80">
        <f>Y1025*'4 Transform Matrices'!Z1029+Z1025*'4 Transform Matrices'!AD1029+AA1025*'4 Transform Matrices'!AH1029</f>
        <v/>
      </c>
      <c r="AA1028" s="80">
        <f>Y1025*'4 Transform Matrices'!AA1029+Z1025*'4 Transform Matrices'!AE1029+AA1025*'4 Transform Matrices'!AI1029</f>
        <v/>
      </c>
      <c r="AB1028" s="80">
        <f>Y1025*'4 Transform Matrices'!AB1029+Z1025*'4 Transform Matrices'!AF1029+AA1025*'4 Transform Matrices'!AJ1029+AB1025</f>
        <v/>
      </c>
      <c r="AC1028" s="80">
        <f>AC1025*'4 Transform Matrices'!Y1029+AD1025*'4 Transform Matrices'!AC1029+AE1025*'4 Transform Matrices'!AG1029</f>
        <v/>
      </c>
      <c r="AD1028" s="80">
        <f>AC1025*'4 Transform Matrices'!Z1029+AD1025*'4 Transform Matrices'!AD1029+AE1025*'4 Transform Matrices'!AH1029</f>
        <v/>
      </c>
      <c r="AE1028" s="80">
        <f>AC1025*'4 Transform Matrices'!AA1029+AD1025*'4 Transform Matrices'!AE1029+AE1025*'4 Transform Matrices'!AI1029</f>
        <v/>
      </c>
      <c r="AF1028" s="80">
        <f>AC1025*'4 Transform Matrices'!AB1029+AD1025*'4 Transform Matrices'!AF1029+AE1025*'4 Transform Matrices'!AJ1029+AF1025</f>
        <v/>
      </c>
      <c r="AG1028" s="82">
        <f>MAX(ABS(I1028-U1028),ABS(J1028-V1028),ABS(K1028-W1028),ABS(L1028-X1028),ABS(M1028-Y1028),ABS(N1028-Z1028),ABS(O1028-AA1028),ABS(P1028-AB1028),ABS(Q1028-AC1028),ABS(R1028-AD1028),ABS(S1028-AE1028),ABS(T1028-AF1028))</f>
        <v/>
      </c>
      <c r="AI1028" s="14" t="inlineStr"/>
    </row>
    <row r="1029">
      <c r="A1029" s="60" t="inlineStr">
        <is>
          <t>- Boom receiver</t>
        </is>
      </c>
      <c r="B1029" s="52" t="inlineStr">
        <is>
          <t>GATEB-04</t>
        </is>
      </c>
      <c r="C1029" s="63" t="inlineStr">
        <is>
          <t>Cube</t>
        </is>
      </c>
      <c r="D1029" s="52" t="inlineStr">
        <is>
          <t>GATEB-00</t>
        </is>
      </c>
      <c r="E1029" s="52" t="n">
        <v>1</v>
      </c>
      <c r="F1029" s="54">
        <f>L1029</f>
        <v/>
      </c>
      <c r="G1029" s="54">
        <f>P1029</f>
        <v/>
      </c>
      <c r="H1029" s="54">
        <f>T1029</f>
        <v/>
      </c>
      <c r="I1029" s="81" t="n">
        <v>0.300000012</v>
      </c>
      <c r="J1029" s="81" t="n">
        <v>0</v>
      </c>
      <c r="K1029" s="81" t="n">
        <v>0</v>
      </c>
      <c r="L1029" s="81" t="n">
        <v>-2.55000019</v>
      </c>
      <c r="M1029" s="81" t="n">
        <v>0</v>
      </c>
      <c r="N1029" s="81" t="n">
        <v>0.949999988</v>
      </c>
      <c r="O1029" s="81" t="n">
        <v>0</v>
      </c>
      <c r="P1029" s="81" t="n">
        <v>0.174999982</v>
      </c>
      <c r="Q1029" s="81" t="n">
        <v>0</v>
      </c>
      <c r="R1029" s="81" t="n">
        <v>0</v>
      </c>
      <c r="S1029" s="81" t="n">
        <v>0.300000012</v>
      </c>
      <c r="T1029" s="81" t="n">
        <v>31.6000004</v>
      </c>
      <c r="U1029" s="80">
        <f>U1025*'4 Transform Matrices'!Y1030+V1025*'4 Transform Matrices'!AC1030+W1025*'4 Transform Matrices'!AG1030</f>
        <v/>
      </c>
      <c r="V1029" s="80">
        <f>U1025*'4 Transform Matrices'!Z1030+V1025*'4 Transform Matrices'!AD1030+W1025*'4 Transform Matrices'!AH1030</f>
        <v/>
      </c>
      <c r="W1029" s="80">
        <f>U1025*'4 Transform Matrices'!AA1030+V1025*'4 Transform Matrices'!AE1030+W1025*'4 Transform Matrices'!AI1030</f>
        <v/>
      </c>
      <c r="X1029" s="80">
        <f>U1025*'4 Transform Matrices'!AB1030+V1025*'4 Transform Matrices'!AF1030+W1025*'4 Transform Matrices'!AJ1030+X1025</f>
        <v/>
      </c>
      <c r="Y1029" s="80">
        <f>Y1025*'4 Transform Matrices'!Y1030+Z1025*'4 Transform Matrices'!AC1030+AA1025*'4 Transform Matrices'!AG1030</f>
        <v/>
      </c>
      <c r="Z1029" s="80">
        <f>Y1025*'4 Transform Matrices'!Z1030+Z1025*'4 Transform Matrices'!AD1030+AA1025*'4 Transform Matrices'!AH1030</f>
        <v/>
      </c>
      <c r="AA1029" s="80">
        <f>Y1025*'4 Transform Matrices'!AA1030+Z1025*'4 Transform Matrices'!AE1030+AA1025*'4 Transform Matrices'!AI1030</f>
        <v/>
      </c>
      <c r="AB1029" s="80">
        <f>Y1025*'4 Transform Matrices'!AB1030+Z1025*'4 Transform Matrices'!AF1030+AA1025*'4 Transform Matrices'!AJ1030+AB1025</f>
        <v/>
      </c>
      <c r="AC1029" s="80">
        <f>AC1025*'4 Transform Matrices'!Y1030+AD1025*'4 Transform Matrices'!AC1030+AE1025*'4 Transform Matrices'!AG1030</f>
        <v/>
      </c>
      <c r="AD1029" s="80">
        <f>AC1025*'4 Transform Matrices'!Z1030+AD1025*'4 Transform Matrices'!AD1030+AE1025*'4 Transform Matrices'!AH1030</f>
        <v/>
      </c>
      <c r="AE1029" s="80">
        <f>AC1025*'4 Transform Matrices'!AA1030+AD1025*'4 Transform Matrices'!AE1030+AE1025*'4 Transform Matrices'!AI1030</f>
        <v/>
      </c>
      <c r="AF1029" s="80">
        <f>AC1025*'4 Transform Matrices'!AB1030+AD1025*'4 Transform Matrices'!AF1030+AE1025*'4 Transform Matrices'!AJ1030+AF1025</f>
        <v/>
      </c>
      <c r="AG1029" s="82">
        <f>MAX(ABS(I1029-U1029),ABS(J1029-V1029),ABS(K1029-W1029),ABS(L1029-X1029),ABS(M1029-Y1029),ABS(N1029-Z1029),ABS(O1029-AA1029),ABS(P1029-AB1029),ABS(Q1029-AC1029),ABS(R1029-AD1029),ABS(S1029-AE1029),ABS(T1029-AF1029))</f>
        <v/>
      </c>
      <c r="AI1029" s="14" t="inlineStr"/>
    </row>
    <row r="1030">
      <c r="A1030" s="60" t="inlineStr">
        <is>
          <t>- Boom cradle</t>
        </is>
      </c>
      <c r="B1030" s="52" t="inlineStr">
        <is>
          <t>GATEB-05</t>
        </is>
      </c>
      <c r="C1030" s="63" t="inlineStr">
        <is>
          <t>Cube</t>
        </is>
      </c>
      <c r="D1030" s="52" t="inlineStr">
        <is>
          <t>GATEB-00</t>
        </is>
      </c>
      <c r="E1030" s="52" t="n">
        <v>1</v>
      </c>
      <c r="F1030" s="54">
        <f>L1030</f>
        <v/>
      </c>
      <c r="G1030" s="54">
        <f>P1030</f>
        <v/>
      </c>
      <c r="H1030" s="54">
        <f>T1030</f>
        <v/>
      </c>
      <c r="I1030" s="81" t="n">
        <v>0.360000014</v>
      </c>
      <c r="J1030" s="81" t="n">
        <v>0</v>
      </c>
      <c r="K1030" s="81" t="n">
        <v>0</v>
      </c>
      <c r="L1030" s="81" t="n">
        <v>-2.55000019</v>
      </c>
      <c r="M1030" s="81" t="n">
        <v>0</v>
      </c>
      <c r="N1030" s="81" t="n">
        <v>0.07999999820000001</v>
      </c>
      <c r="O1030" s="81" t="n">
        <v>0</v>
      </c>
      <c r="P1030" s="81" t="n">
        <v>0.680000007</v>
      </c>
      <c r="Q1030" s="81" t="n">
        <v>0</v>
      </c>
      <c r="R1030" s="81" t="n">
        <v>0</v>
      </c>
      <c r="S1030" s="81" t="n">
        <v>0.200000003</v>
      </c>
      <c r="T1030" s="81" t="n">
        <v>31.6000004</v>
      </c>
      <c r="U1030" s="80">
        <f>U1025*'4 Transform Matrices'!Y1031+V1025*'4 Transform Matrices'!AC1031+W1025*'4 Transform Matrices'!AG1031</f>
        <v/>
      </c>
      <c r="V1030" s="80">
        <f>U1025*'4 Transform Matrices'!Z1031+V1025*'4 Transform Matrices'!AD1031+W1025*'4 Transform Matrices'!AH1031</f>
        <v/>
      </c>
      <c r="W1030" s="80">
        <f>U1025*'4 Transform Matrices'!AA1031+V1025*'4 Transform Matrices'!AE1031+W1025*'4 Transform Matrices'!AI1031</f>
        <v/>
      </c>
      <c r="X1030" s="80">
        <f>U1025*'4 Transform Matrices'!AB1031+V1025*'4 Transform Matrices'!AF1031+W1025*'4 Transform Matrices'!AJ1031+X1025</f>
        <v/>
      </c>
      <c r="Y1030" s="80">
        <f>Y1025*'4 Transform Matrices'!Y1031+Z1025*'4 Transform Matrices'!AC1031+AA1025*'4 Transform Matrices'!AG1031</f>
        <v/>
      </c>
      <c r="Z1030" s="80">
        <f>Y1025*'4 Transform Matrices'!Z1031+Z1025*'4 Transform Matrices'!AD1031+AA1025*'4 Transform Matrices'!AH1031</f>
        <v/>
      </c>
      <c r="AA1030" s="80">
        <f>Y1025*'4 Transform Matrices'!AA1031+Z1025*'4 Transform Matrices'!AE1031+AA1025*'4 Transform Matrices'!AI1031</f>
        <v/>
      </c>
      <c r="AB1030" s="80">
        <f>Y1025*'4 Transform Matrices'!AB1031+Z1025*'4 Transform Matrices'!AF1031+AA1025*'4 Transform Matrices'!AJ1031+AB1025</f>
        <v/>
      </c>
      <c r="AC1030" s="80">
        <f>AC1025*'4 Transform Matrices'!Y1031+AD1025*'4 Transform Matrices'!AC1031+AE1025*'4 Transform Matrices'!AG1031</f>
        <v/>
      </c>
      <c r="AD1030" s="80">
        <f>AC1025*'4 Transform Matrices'!Z1031+AD1025*'4 Transform Matrices'!AD1031+AE1025*'4 Transform Matrices'!AH1031</f>
        <v/>
      </c>
      <c r="AE1030" s="80">
        <f>AC1025*'4 Transform Matrices'!AA1031+AD1025*'4 Transform Matrices'!AE1031+AE1025*'4 Transform Matrices'!AI1031</f>
        <v/>
      </c>
      <c r="AF1030" s="80">
        <f>AC1025*'4 Transform Matrices'!AB1031+AD1025*'4 Transform Matrices'!AF1031+AE1025*'4 Transform Matrices'!AJ1031+AF1025</f>
        <v/>
      </c>
      <c r="AG1030" s="82">
        <f>MAX(ABS(I1030-U1030),ABS(J1030-V1030),ABS(K1030-W1030),ABS(L1030-X1030),ABS(M1030-Y1030),ABS(N1030-Z1030),ABS(O1030-AA1030),ABS(P1030-AB1030),ABS(Q1030-AC1030),ABS(R1030-AD1030),ABS(S1030-AE1030),ABS(T1030-AF1030))</f>
        <v/>
      </c>
      <c r="AI1030" s="14" t="inlineStr"/>
    </row>
    <row r="1031">
      <c r="A1031" s="98" t="inlineStr">
        <is>
          <t>- Boom arm</t>
        </is>
      </c>
      <c r="B1031" s="93" t="inlineStr">
        <is>
          <t>GATEB-06</t>
        </is>
      </c>
      <c r="C1031" s="93" t="inlineStr">
        <is>
          <t>Group</t>
        </is>
      </c>
      <c r="D1031" s="93" t="inlineStr">
        <is>
          <t>GATEB-00</t>
        </is>
      </c>
      <c r="E1031" s="93" t="n">
        <v>1</v>
      </c>
      <c r="F1031" s="54">
        <f>L1031</f>
        <v/>
      </c>
      <c r="G1031" s="54">
        <f>P1031</f>
        <v/>
      </c>
      <c r="H1031" s="54">
        <f>T1031</f>
        <v/>
      </c>
      <c r="I1031" s="81" t="n">
        <v>1</v>
      </c>
      <c r="J1031" s="81" t="n">
        <v>0</v>
      </c>
      <c r="K1031" s="81" t="n">
        <v>0</v>
      </c>
      <c r="L1031" s="81" t="n">
        <v>2.9000001</v>
      </c>
      <c r="M1031" s="81" t="n">
        <v>0</v>
      </c>
      <c r="N1031" s="81" t="n">
        <v>1</v>
      </c>
      <c r="O1031" s="81" t="n">
        <v>0</v>
      </c>
      <c r="P1031" s="81" t="n">
        <v>0.74999994</v>
      </c>
      <c r="Q1031" s="81" t="n">
        <v>0</v>
      </c>
      <c r="R1031" s="81" t="n">
        <v>0</v>
      </c>
      <c r="S1031" s="81" t="n">
        <v>1</v>
      </c>
      <c r="T1031" s="81" t="n">
        <v>31.6000004</v>
      </c>
      <c r="U1031" s="80">
        <f>U1025*'4 Transform Matrices'!Y1032+V1025*'4 Transform Matrices'!AC1032+W1025*'4 Transform Matrices'!AG1032</f>
        <v/>
      </c>
      <c r="V1031" s="80">
        <f>U1025*'4 Transform Matrices'!Z1032+V1025*'4 Transform Matrices'!AD1032+W1025*'4 Transform Matrices'!AH1032</f>
        <v/>
      </c>
      <c r="W1031" s="80">
        <f>U1025*'4 Transform Matrices'!AA1032+V1025*'4 Transform Matrices'!AE1032+W1025*'4 Transform Matrices'!AI1032</f>
        <v/>
      </c>
      <c r="X1031" s="80">
        <f>U1025*'4 Transform Matrices'!AB1032+V1025*'4 Transform Matrices'!AF1032+W1025*'4 Transform Matrices'!AJ1032+X1025</f>
        <v/>
      </c>
      <c r="Y1031" s="80">
        <f>Y1025*'4 Transform Matrices'!Y1032+Z1025*'4 Transform Matrices'!AC1032+AA1025*'4 Transform Matrices'!AG1032</f>
        <v/>
      </c>
      <c r="Z1031" s="80">
        <f>Y1025*'4 Transform Matrices'!Z1032+Z1025*'4 Transform Matrices'!AD1032+AA1025*'4 Transform Matrices'!AH1032</f>
        <v/>
      </c>
      <c r="AA1031" s="80">
        <f>Y1025*'4 Transform Matrices'!AA1032+Z1025*'4 Transform Matrices'!AE1032+AA1025*'4 Transform Matrices'!AI1032</f>
        <v/>
      </c>
      <c r="AB1031" s="80">
        <f>Y1025*'4 Transform Matrices'!AB1032+Z1025*'4 Transform Matrices'!AF1032+AA1025*'4 Transform Matrices'!AJ1032+AB1025</f>
        <v/>
      </c>
      <c r="AC1031" s="80">
        <f>AC1025*'4 Transform Matrices'!Y1032+AD1025*'4 Transform Matrices'!AC1032+AE1025*'4 Transform Matrices'!AG1032</f>
        <v/>
      </c>
      <c r="AD1031" s="80">
        <f>AC1025*'4 Transform Matrices'!Z1032+AD1025*'4 Transform Matrices'!AD1032+AE1025*'4 Transform Matrices'!AH1032</f>
        <v/>
      </c>
      <c r="AE1031" s="80">
        <f>AC1025*'4 Transform Matrices'!AA1032+AD1025*'4 Transform Matrices'!AE1032+AE1025*'4 Transform Matrices'!AI1032</f>
        <v/>
      </c>
      <c r="AF1031" s="80">
        <f>AC1025*'4 Transform Matrices'!AB1032+AD1025*'4 Transform Matrices'!AF1032+AE1025*'4 Transform Matrices'!AJ1032+AF1025</f>
        <v/>
      </c>
      <c r="AG1031" s="82">
        <f>MAX(ABS(I1031-U1031),ABS(J1031-V1031),ABS(K1031-W1031),ABS(L1031-X1031),ABS(M1031-Y1031),ABS(N1031-Z1031),ABS(O1031-AA1031),ABS(P1031-AB1031),ABS(Q1031-AC1031),ABS(R1031-AD1031),ABS(S1031-AE1031),ABS(T1031-AF1031))</f>
        <v/>
      </c>
      <c r="AI1031" s="14" t="inlineStr">
        <is>
          <t>Rotates 0..85 deg about the pivot (roll), 2.5 s, smoothstep easing; lamp blinks 3 Hz while moving</t>
        </is>
      </c>
    </row>
    <row r="1032">
      <c r="A1032" s="65" t="inlineStr">
        <is>
          <t>- Boom stripe (red)</t>
        </is>
      </c>
      <c r="B1032" s="52" t="inlineStr">
        <is>
          <t>GATEB-07</t>
        </is>
      </c>
      <c r="C1032" s="63" t="inlineStr">
        <is>
          <t>Cube</t>
        </is>
      </c>
      <c r="D1032" s="52" t="inlineStr">
        <is>
          <t>GATEB-06</t>
        </is>
      </c>
      <c r="E1032" s="52" t="n">
        <v>2</v>
      </c>
      <c r="F1032" s="54">
        <f>L1032</f>
        <v/>
      </c>
      <c r="G1032" s="54">
        <f>P1032</f>
        <v/>
      </c>
      <c r="H1032" s="54">
        <f>T1032</f>
        <v/>
      </c>
      <c r="I1032" s="81" t="n">
        <v>0.5</v>
      </c>
      <c r="J1032" s="81" t="n">
        <v>0</v>
      </c>
      <c r="K1032" s="81" t="n">
        <v>0</v>
      </c>
      <c r="L1032" s="81" t="n">
        <v>2.35000014</v>
      </c>
      <c r="M1032" s="81" t="n">
        <v>0</v>
      </c>
      <c r="N1032" s="81" t="n">
        <v>0.119999997</v>
      </c>
      <c r="O1032" s="81" t="n">
        <v>0</v>
      </c>
      <c r="P1032" s="81" t="n">
        <v>0.74999994</v>
      </c>
      <c r="Q1032" s="81" t="n">
        <v>0</v>
      </c>
      <c r="R1032" s="81" t="n">
        <v>0</v>
      </c>
      <c r="S1032" s="81" t="n">
        <v>0.100000001</v>
      </c>
      <c r="T1032" s="81" t="n">
        <v>31.6000004</v>
      </c>
      <c r="U1032" s="80">
        <f>U1031*'4 Transform Matrices'!Y1033+V1031*'4 Transform Matrices'!AC1033+W1031*'4 Transform Matrices'!AG1033</f>
        <v/>
      </c>
      <c r="V1032" s="80">
        <f>U1031*'4 Transform Matrices'!Z1033+V1031*'4 Transform Matrices'!AD1033+W1031*'4 Transform Matrices'!AH1033</f>
        <v/>
      </c>
      <c r="W1032" s="80">
        <f>U1031*'4 Transform Matrices'!AA1033+V1031*'4 Transform Matrices'!AE1033+W1031*'4 Transform Matrices'!AI1033</f>
        <v/>
      </c>
      <c r="X1032" s="80">
        <f>U1031*'4 Transform Matrices'!AB1033+V1031*'4 Transform Matrices'!AF1033+W1031*'4 Transform Matrices'!AJ1033+X1031</f>
        <v/>
      </c>
      <c r="Y1032" s="80">
        <f>Y1031*'4 Transform Matrices'!Y1033+Z1031*'4 Transform Matrices'!AC1033+AA1031*'4 Transform Matrices'!AG1033</f>
        <v/>
      </c>
      <c r="Z1032" s="80">
        <f>Y1031*'4 Transform Matrices'!Z1033+Z1031*'4 Transform Matrices'!AD1033+AA1031*'4 Transform Matrices'!AH1033</f>
        <v/>
      </c>
      <c r="AA1032" s="80">
        <f>Y1031*'4 Transform Matrices'!AA1033+Z1031*'4 Transform Matrices'!AE1033+AA1031*'4 Transform Matrices'!AI1033</f>
        <v/>
      </c>
      <c r="AB1032" s="80">
        <f>Y1031*'4 Transform Matrices'!AB1033+Z1031*'4 Transform Matrices'!AF1033+AA1031*'4 Transform Matrices'!AJ1033+AB1031</f>
        <v/>
      </c>
      <c r="AC1032" s="80">
        <f>AC1031*'4 Transform Matrices'!Y1033+AD1031*'4 Transform Matrices'!AC1033+AE1031*'4 Transform Matrices'!AG1033</f>
        <v/>
      </c>
      <c r="AD1032" s="80">
        <f>AC1031*'4 Transform Matrices'!Z1033+AD1031*'4 Transform Matrices'!AD1033+AE1031*'4 Transform Matrices'!AH1033</f>
        <v/>
      </c>
      <c r="AE1032" s="80">
        <f>AC1031*'4 Transform Matrices'!AA1033+AD1031*'4 Transform Matrices'!AE1033+AE1031*'4 Transform Matrices'!AI1033</f>
        <v/>
      </c>
      <c r="AF1032" s="80">
        <f>AC1031*'4 Transform Matrices'!AB1033+AD1031*'4 Transform Matrices'!AF1033+AE1031*'4 Transform Matrices'!AJ1033+AF1031</f>
        <v/>
      </c>
      <c r="AG1032" s="82">
        <f>MAX(ABS(I1032-U1032),ABS(J1032-V1032),ABS(K1032-W1032),ABS(L1032-X1032),ABS(M1032-Y1032),ABS(N1032-Z1032),ABS(O1032-AA1032),ABS(P1032-AB1032),ABS(Q1032-AC1032),ABS(R1032-AD1032),ABS(S1032-AE1032),ABS(T1032-AF1032))</f>
        <v/>
      </c>
      <c r="AI1032" s="14" t="inlineStr"/>
    </row>
    <row r="1033">
      <c r="A1033" s="65" t="inlineStr">
        <is>
          <t>- Boom stripe (white)</t>
        </is>
      </c>
      <c r="B1033" s="52" t="inlineStr">
        <is>
          <t>GATEB-08</t>
        </is>
      </c>
      <c r="C1033" s="63" t="inlineStr">
        <is>
          <t>Cube</t>
        </is>
      </c>
      <c r="D1033" s="52" t="inlineStr">
        <is>
          <t>GATEB-06</t>
        </is>
      </c>
      <c r="E1033" s="52" t="n">
        <v>2</v>
      </c>
      <c r="F1033" s="54">
        <f>L1033</f>
        <v/>
      </c>
      <c r="G1033" s="54">
        <f>P1033</f>
        <v/>
      </c>
      <c r="H1033" s="54">
        <f>T1033</f>
        <v/>
      </c>
      <c r="I1033" s="81" t="n">
        <v>0.5</v>
      </c>
      <c r="J1033" s="81" t="n">
        <v>0</v>
      </c>
      <c r="K1033" s="81" t="n">
        <v>0</v>
      </c>
      <c r="L1033" s="81" t="n">
        <v>1.85000014</v>
      </c>
      <c r="M1033" s="81" t="n">
        <v>0</v>
      </c>
      <c r="N1033" s="81" t="n">
        <v>0.119999997</v>
      </c>
      <c r="O1033" s="81" t="n">
        <v>0</v>
      </c>
      <c r="P1033" s="81" t="n">
        <v>0.74999994</v>
      </c>
      <c r="Q1033" s="81" t="n">
        <v>0</v>
      </c>
      <c r="R1033" s="81" t="n">
        <v>0</v>
      </c>
      <c r="S1033" s="81" t="n">
        <v>0.100000001</v>
      </c>
      <c r="T1033" s="81" t="n">
        <v>31.6000004</v>
      </c>
      <c r="U1033" s="80">
        <f>U1031*'4 Transform Matrices'!Y1034+V1031*'4 Transform Matrices'!AC1034+W1031*'4 Transform Matrices'!AG1034</f>
        <v/>
      </c>
      <c r="V1033" s="80">
        <f>U1031*'4 Transform Matrices'!Z1034+V1031*'4 Transform Matrices'!AD1034+W1031*'4 Transform Matrices'!AH1034</f>
        <v/>
      </c>
      <c r="W1033" s="80">
        <f>U1031*'4 Transform Matrices'!AA1034+V1031*'4 Transform Matrices'!AE1034+W1031*'4 Transform Matrices'!AI1034</f>
        <v/>
      </c>
      <c r="X1033" s="80">
        <f>U1031*'4 Transform Matrices'!AB1034+V1031*'4 Transform Matrices'!AF1034+W1031*'4 Transform Matrices'!AJ1034+X1031</f>
        <v/>
      </c>
      <c r="Y1033" s="80">
        <f>Y1031*'4 Transform Matrices'!Y1034+Z1031*'4 Transform Matrices'!AC1034+AA1031*'4 Transform Matrices'!AG1034</f>
        <v/>
      </c>
      <c r="Z1033" s="80">
        <f>Y1031*'4 Transform Matrices'!Z1034+Z1031*'4 Transform Matrices'!AD1034+AA1031*'4 Transform Matrices'!AH1034</f>
        <v/>
      </c>
      <c r="AA1033" s="80">
        <f>Y1031*'4 Transform Matrices'!AA1034+Z1031*'4 Transform Matrices'!AE1034+AA1031*'4 Transform Matrices'!AI1034</f>
        <v/>
      </c>
      <c r="AB1033" s="80">
        <f>Y1031*'4 Transform Matrices'!AB1034+Z1031*'4 Transform Matrices'!AF1034+AA1031*'4 Transform Matrices'!AJ1034+AB1031</f>
        <v/>
      </c>
      <c r="AC1033" s="80">
        <f>AC1031*'4 Transform Matrices'!Y1034+AD1031*'4 Transform Matrices'!AC1034+AE1031*'4 Transform Matrices'!AG1034</f>
        <v/>
      </c>
      <c r="AD1033" s="80">
        <f>AC1031*'4 Transform Matrices'!Z1034+AD1031*'4 Transform Matrices'!AD1034+AE1031*'4 Transform Matrices'!AH1034</f>
        <v/>
      </c>
      <c r="AE1033" s="80">
        <f>AC1031*'4 Transform Matrices'!AA1034+AD1031*'4 Transform Matrices'!AE1034+AE1031*'4 Transform Matrices'!AI1034</f>
        <v/>
      </c>
      <c r="AF1033" s="80">
        <f>AC1031*'4 Transform Matrices'!AB1034+AD1031*'4 Transform Matrices'!AF1034+AE1031*'4 Transform Matrices'!AJ1034+AF1031</f>
        <v/>
      </c>
      <c r="AG1033" s="82">
        <f>MAX(ABS(I1033-U1033),ABS(J1033-V1033),ABS(K1033-W1033),ABS(L1033-X1033),ABS(M1033-Y1033),ABS(N1033-Z1033),ABS(O1033-AA1033),ABS(P1033-AB1033),ABS(Q1033-AC1033),ABS(R1033-AD1033),ABS(S1033-AE1033),ABS(T1033-AF1033))</f>
        <v/>
      </c>
      <c r="AI1033" s="14" t="inlineStr"/>
    </row>
    <row r="1034">
      <c r="A1034" s="65" t="inlineStr">
        <is>
          <t>- Boom stripe (red)</t>
        </is>
      </c>
      <c r="B1034" s="52" t="inlineStr">
        <is>
          <t>GATEB-09</t>
        </is>
      </c>
      <c r="C1034" s="63" t="inlineStr">
        <is>
          <t>Cube</t>
        </is>
      </c>
      <c r="D1034" s="52" t="inlineStr">
        <is>
          <t>GATEB-06</t>
        </is>
      </c>
      <c r="E1034" s="52" t="n">
        <v>2</v>
      </c>
      <c r="F1034" s="54">
        <f>L1034</f>
        <v/>
      </c>
      <c r="G1034" s="54">
        <f>P1034</f>
        <v/>
      </c>
      <c r="H1034" s="54">
        <f>T1034</f>
        <v/>
      </c>
      <c r="I1034" s="81" t="n">
        <v>0.5</v>
      </c>
      <c r="J1034" s="81" t="n">
        <v>0</v>
      </c>
      <c r="K1034" s="81" t="n">
        <v>0</v>
      </c>
      <c r="L1034" s="81" t="n">
        <v>1.35000014</v>
      </c>
      <c r="M1034" s="81" t="n">
        <v>0</v>
      </c>
      <c r="N1034" s="81" t="n">
        <v>0.119999997</v>
      </c>
      <c r="O1034" s="81" t="n">
        <v>0</v>
      </c>
      <c r="P1034" s="81" t="n">
        <v>0.74999994</v>
      </c>
      <c r="Q1034" s="81" t="n">
        <v>0</v>
      </c>
      <c r="R1034" s="81" t="n">
        <v>0</v>
      </c>
      <c r="S1034" s="81" t="n">
        <v>0.100000001</v>
      </c>
      <c r="T1034" s="81" t="n">
        <v>31.6000004</v>
      </c>
      <c r="U1034" s="80">
        <f>U1031*'4 Transform Matrices'!Y1035+V1031*'4 Transform Matrices'!AC1035+W1031*'4 Transform Matrices'!AG1035</f>
        <v/>
      </c>
      <c r="V1034" s="80">
        <f>U1031*'4 Transform Matrices'!Z1035+V1031*'4 Transform Matrices'!AD1035+W1031*'4 Transform Matrices'!AH1035</f>
        <v/>
      </c>
      <c r="W1034" s="80">
        <f>U1031*'4 Transform Matrices'!AA1035+V1031*'4 Transform Matrices'!AE1035+W1031*'4 Transform Matrices'!AI1035</f>
        <v/>
      </c>
      <c r="X1034" s="80">
        <f>U1031*'4 Transform Matrices'!AB1035+V1031*'4 Transform Matrices'!AF1035+W1031*'4 Transform Matrices'!AJ1035+X1031</f>
        <v/>
      </c>
      <c r="Y1034" s="80">
        <f>Y1031*'4 Transform Matrices'!Y1035+Z1031*'4 Transform Matrices'!AC1035+AA1031*'4 Transform Matrices'!AG1035</f>
        <v/>
      </c>
      <c r="Z1034" s="80">
        <f>Y1031*'4 Transform Matrices'!Z1035+Z1031*'4 Transform Matrices'!AD1035+AA1031*'4 Transform Matrices'!AH1035</f>
        <v/>
      </c>
      <c r="AA1034" s="80">
        <f>Y1031*'4 Transform Matrices'!AA1035+Z1031*'4 Transform Matrices'!AE1035+AA1031*'4 Transform Matrices'!AI1035</f>
        <v/>
      </c>
      <c r="AB1034" s="80">
        <f>Y1031*'4 Transform Matrices'!AB1035+Z1031*'4 Transform Matrices'!AF1035+AA1031*'4 Transform Matrices'!AJ1035+AB1031</f>
        <v/>
      </c>
      <c r="AC1034" s="80">
        <f>AC1031*'4 Transform Matrices'!Y1035+AD1031*'4 Transform Matrices'!AC1035+AE1031*'4 Transform Matrices'!AG1035</f>
        <v/>
      </c>
      <c r="AD1034" s="80">
        <f>AC1031*'4 Transform Matrices'!Z1035+AD1031*'4 Transform Matrices'!AD1035+AE1031*'4 Transform Matrices'!AH1035</f>
        <v/>
      </c>
      <c r="AE1034" s="80">
        <f>AC1031*'4 Transform Matrices'!AA1035+AD1031*'4 Transform Matrices'!AE1035+AE1031*'4 Transform Matrices'!AI1035</f>
        <v/>
      </c>
      <c r="AF1034" s="80">
        <f>AC1031*'4 Transform Matrices'!AB1035+AD1031*'4 Transform Matrices'!AF1035+AE1031*'4 Transform Matrices'!AJ1035+AF1031</f>
        <v/>
      </c>
      <c r="AG1034" s="82">
        <f>MAX(ABS(I1034-U1034),ABS(J1034-V1034),ABS(K1034-W1034),ABS(L1034-X1034),ABS(M1034-Y1034),ABS(N1034-Z1034),ABS(O1034-AA1034),ABS(P1034-AB1034),ABS(Q1034-AC1034),ABS(R1034-AD1034),ABS(S1034-AE1034),ABS(T1034-AF1034))</f>
        <v/>
      </c>
      <c r="AI1034" s="14" t="inlineStr"/>
    </row>
    <row r="1035">
      <c r="A1035" s="65" t="inlineStr">
        <is>
          <t>- Boom stripe (white)</t>
        </is>
      </c>
      <c r="B1035" s="52" t="inlineStr">
        <is>
          <t>GATEB-10</t>
        </is>
      </c>
      <c r="C1035" s="63" t="inlineStr">
        <is>
          <t>Cube</t>
        </is>
      </c>
      <c r="D1035" s="52" t="inlineStr">
        <is>
          <t>GATEB-06</t>
        </is>
      </c>
      <c r="E1035" s="52" t="n">
        <v>2</v>
      </c>
      <c r="F1035" s="54">
        <f>L1035</f>
        <v/>
      </c>
      <c r="G1035" s="54">
        <f>P1035</f>
        <v/>
      </c>
      <c r="H1035" s="54">
        <f>T1035</f>
        <v/>
      </c>
      <c r="I1035" s="81" t="n">
        <v>0.5</v>
      </c>
      <c r="J1035" s="81" t="n">
        <v>0</v>
      </c>
      <c r="K1035" s="81" t="n">
        <v>0</v>
      </c>
      <c r="L1035" s="81" t="n">
        <v>0.850000143</v>
      </c>
      <c r="M1035" s="81" t="n">
        <v>0</v>
      </c>
      <c r="N1035" s="81" t="n">
        <v>0.119999997</v>
      </c>
      <c r="O1035" s="81" t="n">
        <v>0</v>
      </c>
      <c r="P1035" s="81" t="n">
        <v>0.74999994</v>
      </c>
      <c r="Q1035" s="81" t="n">
        <v>0</v>
      </c>
      <c r="R1035" s="81" t="n">
        <v>0</v>
      </c>
      <c r="S1035" s="81" t="n">
        <v>0.100000001</v>
      </c>
      <c r="T1035" s="81" t="n">
        <v>31.6000004</v>
      </c>
      <c r="U1035" s="80">
        <f>U1031*'4 Transform Matrices'!Y1036+V1031*'4 Transform Matrices'!AC1036+W1031*'4 Transform Matrices'!AG1036</f>
        <v/>
      </c>
      <c r="V1035" s="80">
        <f>U1031*'4 Transform Matrices'!Z1036+V1031*'4 Transform Matrices'!AD1036+W1031*'4 Transform Matrices'!AH1036</f>
        <v/>
      </c>
      <c r="W1035" s="80">
        <f>U1031*'4 Transform Matrices'!AA1036+V1031*'4 Transform Matrices'!AE1036+W1031*'4 Transform Matrices'!AI1036</f>
        <v/>
      </c>
      <c r="X1035" s="80">
        <f>U1031*'4 Transform Matrices'!AB1036+V1031*'4 Transform Matrices'!AF1036+W1031*'4 Transform Matrices'!AJ1036+X1031</f>
        <v/>
      </c>
      <c r="Y1035" s="80">
        <f>Y1031*'4 Transform Matrices'!Y1036+Z1031*'4 Transform Matrices'!AC1036+AA1031*'4 Transform Matrices'!AG1036</f>
        <v/>
      </c>
      <c r="Z1035" s="80">
        <f>Y1031*'4 Transform Matrices'!Z1036+Z1031*'4 Transform Matrices'!AD1036+AA1031*'4 Transform Matrices'!AH1036</f>
        <v/>
      </c>
      <c r="AA1035" s="80">
        <f>Y1031*'4 Transform Matrices'!AA1036+Z1031*'4 Transform Matrices'!AE1036+AA1031*'4 Transform Matrices'!AI1036</f>
        <v/>
      </c>
      <c r="AB1035" s="80">
        <f>Y1031*'4 Transform Matrices'!AB1036+Z1031*'4 Transform Matrices'!AF1036+AA1031*'4 Transform Matrices'!AJ1036+AB1031</f>
        <v/>
      </c>
      <c r="AC1035" s="80">
        <f>AC1031*'4 Transform Matrices'!Y1036+AD1031*'4 Transform Matrices'!AC1036+AE1031*'4 Transform Matrices'!AG1036</f>
        <v/>
      </c>
      <c r="AD1035" s="80">
        <f>AC1031*'4 Transform Matrices'!Z1036+AD1031*'4 Transform Matrices'!AD1036+AE1031*'4 Transform Matrices'!AH1036</f>
        <v/>
      </c>
      <c r="AE1035" s="80">
        <f>AC1031*'4 Transform Matrices'!AA1036+AD1031*'4 Transform Matrices'!AE1036+AE1031*'4 Transform Matrices'!AI1036</f>
        <v/>
      </c>
      <c r="AF1035" s="80">
        <f>AC1031*'4 Transform Matrices'!AB1036+AD1031*'4 Transform Matrices'!AF1036+AE1031*'4 Transform Matrices'!AJ1036+AF1031</f>
        <v/>
      </c>
      <c r="AG1035" s="82">
        <f>MAX(ABS(I1035-U1035),ABS(J1035-V1035),ABS(K1035-W1035),ABS(L1035-X1035),ABS(M1035-Y1035),ABS(N1035-Z1035),ABS(O1035-AA1035),ABS(P1035-AB1035),ABS(Q1035-AC1035),ABS(R1035-AD1035),ABS(S1035-AE1035),ABS(T1035-AF1035))</f>
        <v/>
      </c>
      <c r="AI1035" s="14" t="inlineStr"/>
    </row>
    <row r="1036">
      <c r="A1036" s="65" t="inlineStr">
        <is>
          <t>- Boom stripe (red)</t>
        </is>
      </c>
      <c r="B1036" s="52" t="inlineStr">
        <is>
          <t>GATEB-11</t>
        </is>
      </c>
      <c r="C1036" s="63" t="inlineStr">
        <is>
          <t>Cube</t>
        </is>
      </c>
      <c r="D1036" s="52" t="inlineStr">
        <is>
          <t>GATEB-06</t>
        </is>
      </c>
      <c r="E1036" s="52" t="n">
        <v>2</v>
      </c>
      <c r="F1036" s="54">
        <f>L1036</f>
        <v/>
      </c>
      <c r="G1036" s="54">
        <f>P1036</f>
        <v/>
      </c>
      <c r="H1036" s="54">
        <f>T1036</f>
        <v/>
      </c>
      <c r="I1036" s="81" t="n">
        <v>0.5</v>
      </c>
      <c r="J1036" s="81" t="n">
        <v>0</v>
      </c>
      <c r="K1036" s="81" t="n">
        <v>0</v>
      </c>
      <c r="L1036" s="81" t="n">
        <v>0.350000143</v>
      </c>
      <c r="M1036" s="81" t="n">
        <v>0</v>
      </c>
      <c r="N1036" s="81" t="n">
        <v>0.119999997</v>
      </c>
      <c r="O1036" s="81" t="n">
        <v>0</v>
      </c>
      <c r="P1036" s="81" t="n">
        <v>0.74999994</v>
      </c>
      <c r="Q1036" s="81" t="n">
        <v>0</v>
      </c>
      <c r="R1036" s="81" t="n">
        <v>0</v>
      </c>
      <c r="S1036" s="81" t="n">
        <v>0.100000001</v>
      </c>
      <c r="T1036" s="81" t="n">
        <v>31.6000004</v>
      </c>
      <c r="U1036" s="80">
        <f>U1031*'4 Transform Matrices'!Y1037+V1031*'4 Transform Matrices'!AC1037+W1031*'4 Transform Matrices'!AG1037</f>
        <v/>
      </c>
      <c r="V1036" s="80">
        <f>U1031*'4 Transform Matrices'!Z1037+V1031*'4 Transform Matrices'!AD1037+W1031*'4 Transform Matrices'!AH1037</f>
        <v/>
      </c>
      <c r="W1036" s="80">
        <f>U1031*'4 Transform Matrices'!AA1037+V1031*'4 Transform Matrices'!AE1037+W1031*'4 Transform Matrices'!AI1037</f>
        <v/>
      </c>
      <c r="X1036" s="80">
        <f>U1031*'4 Transform Matrices'!AB1037+V1031*'4 Transform Matrices'!AF1037+W1031*'4 Transform Matrices'!AJ1037+X1031</f>
        <v/>
      </c>
      <c r="Y1036" s="80">
        <f>Y1031*'4 Transform Matrices'!Y1037+Z1031*'4 Transform Matrices'!AC1037+AA1031*'4 Transform Matrices'!AG1037</f>
        <v/>
      </c>
      <c r="Z1036" s="80">
        <f>Y1031*'4 Transform Matrices'!Z1037+Z1031*'4 Transform Matrices'!AD1037+AA1031*'4 Transform Matrices'!AH1037</f>
        <v/>
      </c>
      <c r="AA1036" s="80">
        <f>Y1031*'4 Transform Matrices'!AA1037+Z1031*'4 Transform Matrices'!AE1037+AA1031*'4 Transform Matrices'!AI1037</f>
        <v/>
      </c>
      <c r="AB1036" s="80">
        <f>Y1031*'4 Transform Matrices'!AB1037+Z1031*'4 Transform Matrices'!AF1037+AA1031*'4 Transform Matrices'!AJ1037+AB1031</f>
        <v/>
      </c>
      <c r="AC1036" s="80">
        <f>AC1031*'4 Transform Matrices'!Y1037+AD1031*'4 Transform Matrices'!AC1037+AE1031*'4 Transform Matrices'!AG1037</f>
        <v/>
      </c>
      <c r="AD1036" s="80">
        <f>AC1031*'4 Transform Matrices'!Z1037+AD1031*'4 Transform Matrices'!AD1037+AE1031*'4 Transform Matrices'!AH1037</f>
        <v/>
      </c>
      <c r="AE1036" s="80">
        <f>AC1031*'4 Transform Matrices'!AA1037+AD1031*'4 Transform Matrices'!AE1037+AE1031*'4 Transform Matrices'!AI1037</f>
        <v/>
      </c>
      <c r="AF1036" s="80">
        <f>AC1031*'4 Transform Matrices'!AB1037+AD1031*'4 Transform Matrices'!AF1037+AE1031*'4 Transform Matrices'!AJ1037+AF1031</f>
        <v/>
      </c>
      <c r="AG1036" s="82">
        <f>MAX(ABS(I1036-U1036),ABS(J1036-V1036),ABS(K1036-W1036),ABS(L1036-X1036),ABS(M1036-Y1036),ABS(N1036-Z1036),ABS(O1036-AA1036),ABS(P1036-AB1036),ABS(Q1036-AC1036),ABS(R1036-AD1036),ABS(S1036-AE1036),ABS(T1036-AF1036))</f>
        <v/>
      </c>
      <c r="AI1036" s="14" t="inlineStr"/>
    </row>
    <row r="1037">
      <c r="A1037" s="65" t="inlineStr">
        <is>
          <t>- Boom stripe (white)</t>
        </is>
      </c>
      <c r="B1037" s="52" t="inlineStr">
        <is>
          <t>GATEB-12</t>
        </is>
      </c>
      <c r="C1037" s="63" t="inlineStr">
        <is>
          <t>Cube</t>
        </is>
      </c>
      <c r="D1037" s="52" t="inlineStr">
        <is>
          <t>GATEB-06</t>
        </is>
      </c>
      <c r="E1037" s="52" t="n">
        <v>2</v>
      </c>
      <c r="F1037" s="54">
        <f>L1037</f>
        <v/>
      </c>
      <c r="G1037" s="54">
        <f>P1037</f>
        <v/>
      </c>
      <c r="H1037" s="54">
        <f>T1037</f>
        <v/>
      </c>
      <c r="I1037" s="81" t="n">
        <v>0.5</v>
      </c>
      <c r="J1037" s="81" t="n">
        <v>0</v>
      </c>
      <c r="K1037" s="81" t="n">
        <v>0</v>
      </c>
      <c r="L1037" s="81" t="n">
        <v>-0.149999857</v>
      </c>
      <c r="M1037" s="81" t="n">
        <v>0</v>
      </c>
      <c r="N1037" s="81" t="n">
        <v>0.119999997</v>
      </c>
      <c r="O1037" s="81" t="n">
        <v>0</v>
      </c>
      <c r="P1037" s="81" t="n">
        <v>0.74999994</v>
      </c>
      <c r="Q1037" s="81" t="n">
        <v>0</v>
      </c>
      <c r="R1037" s="81" t="n">
        <v>0</v>
      </c>
      <c r="S1037" s="81" t="n">
        <v>0.100000001</v>
      </c>
      <c r="T1037" s="81" t="n">
        <v>31.6000004</v>
      </c>
      <c r="U1037" s="80">
        <f>U1031*'4 Transform Matrices'!Y1038+V1031*'4 Transform Matrices'!AC1038+W1031*'4 Transform Matrices'!AG1038</f>
        <v/>
      </c>
      <c r="V1037" s="80">
        <f>U1031*'4 Transform Matrices'!Z1038+V1031*'4 Transform Matrices'!AD1038+W1031*'4 Transform Matrices'!AH1038</f>
        <v/>
      </c>
      <c r="W1037" s="80">
        <f>U1031*'4 Transform Matrices'!AA1038+V1031*'4 Transform Matrices'!AE1038+W1031*'4 Transform Matrices'!AI1038</f>
        <v/>
      </c>
      <c r="X1037" s="80">
        <f>U1031*'4 Transform Matrices'!AB1038+V1031*'4 Transform Matrices'!AF1038+W1031*'4 Transform Matrices'!AJ1038+X1031</f>
        <v/>
      </c>
      <c r="Y1037" s="80">
        <f>Y1031*'4 Transform Matrices'!Y1038+Z1031*'4 Transform Matrices'!AC1038+AA1031*'4 Transform Matrices'!AG1038</f>
        <v/>
      </c>
      <c r="Z1037" s="80">
        <f>Y1031*'4 Transform Matrices'!Z1038+Z1031*'4 Transform Matrices'!AD1038+AA1031*'4 Transform Matrices'!AH1038</f>
        <v/>
      </c>
      <c r="AA1037" s="80">
        <f>Y1031*'4 Transform Matrices'!AA1038+Z1031*'4 Transform Matrices'!AE1038+AA1031*'4 Transform Matrices'!AI1038</f>
        <v/>
      </c>
      <c r="AB1037" s="80">
        <f>Y1031*'4 Transform Matrices'!AB1038+Z1031*'4 Transform Matrices'!AF1038+AA1031*'4 Transform Matrices'!AJ1038+AB1031</f>
        <v/>
      </c>
      <c r="AC1037" s="80">
        <f>AC1031*'4 Transform Matrices'!Y1038+AD1031*'4 Transform Matrices'!AC1038+AE1031*'4 Transform Matrices'!AG1038</f>
        <v/>
      </c>
      <c r="AD1037" s="80">
        <f>AC1031*'4 Transform Matrices'!Z1038+AD1031*'4 Transform Matrices'!AD1038+AE1031*'4 Transform Matrices'!AH1038</f>
        <v/>
      </c>
      <c r="AE1037" s="80">
        <f>AC1031*'4 Transform Matrices'!AA1038+AD1031*'4 Transform Matrices'!AE1038+AE1031*'4 Transform Matrices'!AI1038</f>
        <v/>
      </c>
      <c r="AF1037" s="80">
        <f>AC1031*'4 Transform Matrices'!AB1038+AD1031*'4 Transform Matrices'!AF1038+AE1031*'4 Transform Matrices'!AJ1038+AF1031</f>
        <v/>
      </c>
      <c r="AG1037" s="82">
        <f>MAX(ABS(I1037-U1037),ABS(J1037-V1037),ABS(K1037-W1037),ABS(L1037-X1037),ABS(M1037-Y1037),ABS(N1037-Z1037),ABS(O1037-AA1037),ABS(P1037-AB1037),ABS(Q1037-AC1037),ABS(R1037-AD1037),ABS(S1037-AE1037),ABS(T1037-AF1037))</f>
        <v/>
      </c>
      <c r="AI1037" s="14" t="inlineStr"/>
    </row>
    <row r="1038">
      <c r="A1038" s="65" t="inlineStr">
        <is>
          <t>- Boom stripe (red)</t>
        </is>
      </c>
      <c r="B1038" s="52" t="inlineStr">
        <is>
          <t>GATEB-13</t>
        </is>
      </c>
      <c r="C1038" s="63" t="inlineStr">
        <is>
          <t>Cube</t>
        </is>
      </c>
      <c r="D1038" s="52" t="inlineStr">
        <is>
          <t>GATEB-06</t>
        </is>
      </c>
      <c r="E1038" s="52" t="n">
        <v>2</v>
      </c>
      <c r="F1038" s="54">
        <f>L1038</f>
        <v/>
      </c>
      <c r="G1038" s="54">
        <f>P1038</f>
        <v/>
      </c>
      <c r="H1038" s="54">
        <f>T1038</f>
        <v/>
      </c>
      <c r="I1038" s="81" t="n">
        <v>0.5</v>
      </c>
      <c r="J1038" s="81" t="n">
        <v>0</v>
      </c>
      <c r="K1038" s="81" t="n">
        <v>0</v>
      </c>
      <c r="L1038" s="81" t="n">
        <v>-0.649999857</v>
      </c>
      <c r="M1038" s="81" t="n">
        <v>0</v>
      </c>
      <c r="N1038" s="81" t="n">
        <v>0.119999997</v>
      </c>
      <c r="O1038" s="81" t="n">
        <v>0</v>
      </c>
      <c r="P1038" s="81" t="n">
        <v>0.74999994</v>
      </c>
      <c r="Q1038" s="81" t="n">
        <v>0</v>
      </c>
      <c r="R1038" s="81" t="n">
        <v>0</v>
      </c>
      <c r="S1038" s="81" t="n">
        <v>0.100000001</v>
      </c>
      <c r="T1038" s="81" t="n">
        <v>31.6000004</v>
      </c>
      <c r="U1038" s="80">
        <f>U1031*'4 Transform Matrices'!Y1039+V1031*'4 Transform Matrices'!AC1039+W1031*'4 Transform Matrices'!AG1039</f>
        <v/>
      </c>
      <c r="V1038" s="80">
        <f>U1031*'4 Transform Matrices'!Z1039+V1031*'4 Transform Matrices'!AD1039+W1031*'4 Transform Matrices'!AH1039</f>
        <v/>
      </c>
      <c r="W1038" s="80">
        <f>U1031*'4 Transform Matrices'!AA1039+V1031*'4 Transform Matrices'!AE1039+W1031*'4 Transform Matrices'!AI1039</f>
        <v/>
      </c>
      <c r="X1038" s="80">
        <f>U1031*'4 Transform Matrices'!AB1039+V1031*'4 Transform Matrices'!AF1039+W1031*'4 Transform Matrices'!AJ1039+X1031</f>
        <v/>
      </c>
      <c r="Y1038" s="80">
        <f>Y1031*'4 Transform Matrices'!Y1039+Z1031*'4 Transform Matrices'!AC1039+AA1031*'4 Transform Matrices'!AG1039</f>
        <v/>
      </c>
      <c r="Z1038" s="80">
        <f>Y1031*'4 Transform Matrices'!Z1039+Z1031*'4 Transform Matrices'!AD1039+AA1031*'4 Transform Matrices'!AH1039</f>
        <v/>
      </c>
      <c r="AA1038" s="80">
        <f>Y1031*'4 Transform Matrices'!AA1039+Z1031*'4 Transform Matrices'!AE1039+AA1031*'4 Transform Matrices'!AI1039</f>
        <v/>
      </c>
      <c r="AB1038" s="80">
        <f>Y1031*'4 Transform Matrices'!AB1039+Z1031*'4 Transform Matrices'!AF1039+AA1031*'4 Transform Matrices'!AJ1039+AB1031</f>
        <v/>
      </c>
      <c r="AC1038" s="80">
        <f>AC1031*'4 Transform Matrices'!Y1039+AD1031*'4 Transform Matrices'!AC1039+AE1031*'4 Transform Matrices'!AG1039</f>
        <v/>
      </c>
      <c r="AD1038" s="80">
        <f>AC1031*'4 Transform Matrices'!Z1039+AD1031*'4 Transform Matrices'!AD1039+AE1031*'4 Transform Matrices'!AH1039</f>
        <v/>
      </c>
      <c r="AE1038" s="80">
        <f>AC1031*'4 Transform Matrices'!AA1039+AD1031*'4 Transform Matrices'!AE1039+AE1031*'4 Transform Matrices'!AI1039</f>
        <v/>
      </c>
      <c r="AF1038" s="80">
        <f>AC1031*'4 Transform Matrices'!AB1039+AD1031*'4 Transform Matrices'!AF1039+AE1031*'4 Transform Matrices'!AJ1039+AF1031</f>
        <v/>
      </c>
      <c r="AG1038" s="82">
        <f>MAX(ABS(I1038-U1038),ABS(J1038-V1038),ABS(K1038-W1038),ABS(L1038-X1038),ABS(M1038-Y1038),ABS(N1038-Z1038),ABS(O1038-AA1038),ABS(P1038-AB1038),ABS(Q1038-AC1038),ABS(R1038-AD1038),ABS(S1038-AE1038),ABS(T1038-AF1038))</f>
        <v/>
      </c>
      <c r="AI1038" s="14" t="inlineStr"/>
    </row>
    <row r="1039">
      <c r="A1039" s="65" t="inlineStr">
        <is>
          <t>- Boom stripe (white)</t>
        </is>
      </c>
      <c r="B1039" s="52" t="inlineStr">
        <is>
          <t>GATEB-14</t>
        </is>
      </c>
      <c r="C1039" s="63" t="inlineStr">
        <is>
          <t>Cube</t>
        </is>
      </c>
      <c r="D1039" s="52" t="inlineStr">
        <is>
          <t>GATEB-06</t>
        </is>
      </c>
      <c r="E1039" s="52" t="n">
        <v>2</v>
      </c>
      <c r="F1039" s="54">
        <f>L1039</f>
        <v/>
      </c>
      <c r="G1039" s="54">
        <f>P1039</f>
        <v/>
      </c>
      <c r="H1039" s="54">
        <f>T1039</f>
        <v/>
      </c>
      <c r="I1039" s="81" t="n">
        <v>0.5</v>
      </c>
      <c r="J1039" s="81" t="n">
        <v>0</v>
      </c>
      <c r="K1039" s="81" t="n">
        <v>0</v>
      </c>
      <c r="L1039" s="81" t="n">
        <v>-1.1500001</v>
      </c>
      <c r="M1039" s="81" t="n">
        <v>0</v>
      </c>
      <c r="N1039" s="81" t="n">
        <v>0.119999997</v>
      </c>
      <c r="O1039" s="81" t="n">
        <v>0</v>
      </c>
      <c r="P1039" s="81" t="n">
        <v>0.74999994</v>
      </c>
      <c r="Q1039" s="81" t="n">
        <v>0</v>
      </c>
      <c r="R1039" s="81" t="n">
        <v>0</v>
      </c>
      <c r="S1039" s="81" t="n">
        <v>0.100000001</v>
      </c>
      <c r="T1039" s="81" t="n">
        <v>31.6000004</v>
      </c>
      <c r="U1039" s="80">
        <f>U1031*'4 Transform Matrices'!Y1040+V1031*'4 Transform Matrices'!AC1040+W1031*'4 Transform Matrices'!AG1040</f>
        <v/>
      </c>
      <c r="V1039" s="80">
        <f>U1031*'4 Transform Matrices'!Z1040+V1031*'4 Transform Matrices'!AD1040+W1031*'4 Transform Matrices'!AH1040</f>
        <v/>
      </c>
      <c r="W1039" s="80">
        <f>U1031*'4 Transform Matrices'!AA1040+V1031*'4 Transform Matrices'!AE1040+W1031*'4 Transform Matrices'!AI1040</f>
        <v/>
      </c>
      <c r="X1039" s="80">
        <f>U1031*'4 Transform Matrices'!AB1040+V1031*'4 Transform Matrices'!AF1040+W1031*'4 Transform Matrices'!AJ1040+X1031</f>
        <v/>
      </c>
      <c r="Y1039" s="80">
        <f>Y1031*'4 Transform Matrices'!Y1040+Z1031*'4 Transform Matrices'!AC1040+AA1031*'4 Transform Matrices'!AG1040</f>
        <v/>
      </c>
      <c r="Z1039" s="80">
        <f>Y1031*'4 Transform Matrices'!Z1040+Z1031*'4 Transform Matrices'!AD1040+AA1031*'4 Transform Matrices'!AH1040</f>
        <v/>
      </c>
      <c r="AA1039" s="80">
        <f>Y1031*'4 Transform Matrices'!AA1040+Z1031*'4 Transform Matrices'!AE1040+AA1031*'4 Transform Matrices'!AI1040</f>
        <v/>
      </c>
      <c r="AB1039" s="80">
        <f>Y1031*'4 Transform Matrices'!AB1040+Z1031*'4 Transform Matrices'!AF1040+AA1031*'4 Transform Matrices'!AJ1040+AB1031</f>
        <v/>
      </c>
      <c r="AC1039" s="80">
        <f>AC1031*'4 Transform Matrices'!Y1040+AD1031*'4 Transform Matrices'!AC1040+AE1031*'4 Transform Matrices'!AG1040</f>
        <v/>
      </c>
      <c r="AD1039" s="80">
        <f>AC1031*'4 Transform Matrices'!Z1040+AD1031*'4 Transform Matrices'!AD1040+AE1031*'4 Transform Matrices'!AH1040</f>
        <v/>
      </c>
      <c r="AE1039" s="80">
        <f>AC1031*'4 Transform Matrices'!AA1040+AD1031*'4 Transform Matrices'!AE1040+AE1031*'4 Transform Matrices'!AI1040</f>
        <v/>
      </c>
      <c r="AF1039" s="80">
        <f>AC1031*'4 Transform Matrices'!AB1040+AD1031*'4 Transform Matrices'!AF1040+AE1031*'4 Transform Matrices'!AJ1040+AF1031</f>
        <v/>
      </c>
      <c r="AG1039" s="82">
        <f>MAX(ABS(I1039-U1039),ABS(J1039-V1039),ABS(K1039-W1039),ABS(L1039-X1039),ABS(M1039-Y1039),ABS(N1039-Z1039),ABS(O1039-AA1039),ABS(P1039-AB1039),ABS(Q1039-AC1039),ABS(R1039-AD1039),ABS(S1039-AE1039),ABS(T1039-AF1039))</f>
        <v/>
      </c>
      <c r="AI1039" s="14" t="inlineStr"/>
    </row>
    <row r="1040">
      <c r="A1040" s="65" t="inlineStr">
        <is>
          <t>- Boom stripe (red)</t>
        </is>
      </c>
      <c r="B1040" s="52" t="inlineStr">
        <is>
          <t>GATEB-15</t>
        </is>
      </c>
      <c r="C1040" s="63" t="inlineStr">
        <is>
          <t>Cube</t>
        </is>
      </c>
      <c r="D1040" s="52" t="inlineStr">
        <is>
          <t>GATEB-06</t>
        </is>
      </c>
      <c r="E1040" s="52" t="n">
        <v>2</v>
      </c>
      <c r="F1040" s="54">
        <f>L1040</f>
        <v/>
      </c>
      <c r="G1040" s="54">
        <f>P1040</f>
        <v/>
      </c>
      <c r="H1040" s="54">
        <f>T1040</f>
        <v/>
      </c>
      <c r="I1040" s="81" t="n">
        <v>0.5</v>
      </c>
      <c r="J1040" s="81" t="n">
        <v>0</v>
      </c>
      <c r="K1040" s="81" t="n">
        <v>0</v>
      </c>
      <c r="L1040" s="81" t="n">
        <v>-1.6500001</v>
      </c>
      <c r="M1040" s="81" t="n">
        <v>0</v>
      </c>
      <c r="N1040" s="81" t="n">
        <v>0.119999997</v>
      </c>
      <c r="O1040" s="81" t="n">
        <v>0</v>
      </c>
      <c r="P1040" s="81" t="n">
        <v>0.74999994</v>
      </c>
      <c r="Q1040" s="81" t="n">
        <v>0</v>
      </c>
      <c r="R1040" s="81" t="n">
        <v>0</v>
      </c>
      <c r="S1040" s="81" t="n">
        <v>0.100000001</v>
      </c>
      <c r="T1040" s="81" t="n">
        <v>31.6000004</v>
      </c>
      <c r="U1040" s="80">
        <f>U1031*'4 Transform Matrices'!Y1041+V1031*'4 Transform Matrices'!AC1041+W1031*'4 Transform Matrices'!AG1041</f>
        <v/>
      </c>
      <c r="V1040" s="80">
        <f>U1031*'4 Transform Matrices'!Z1041+V1031*'4 Transform Matrices'!AD1041+W1031*'4 Transform Matrices'!AH1041</f>
        <v/>
      </c>
      <c r="W1040" s="80">
        <f>U1031*'4 Transform Matrices'!AA1041+V1031*'4 Transform Matrices'!AE1041+W1031*'4 Transform Matrices'!AI1041</f>
        <v/>
      </c>
      <c r="X1040" s="80">
        <f>U1031*'4 Transform Matrices'!AB1041+V1031*'4 Transform Matrices'!AF1041+W1031*'4 Transform Matrices'!AJ1041+X1031</f>
        <v/>
      </c>
      <c r="Y1040" s="80">
        <f>Y1031*'4 Transform Matrices'!Y1041+Z1031*'4 Transform Matrices'!AC1041+AA1031*'4 Transform Matrices'!AG1041</f>
        <v/>
      </c>
      <c r="Z1040" s="80">
        <f>Y1031*'4 Transform Matrices'!Z1041+Z1031*'4 Transform Matrices'!AD1041+AA1031*'4 Transform Matrices'!AH1041</f>
        <v/>
      </c>
      <c r="AA1040" s="80">
        <f>Y1031*'4 Transform Matrices'!AA1041+Z1031*'4 Transform Matrices'!AE1041+AA1031*'4 Transform Matrices'!AI1041</f>
        <v/>
      </c>
      <c r="AB1040" s="80">
        <f>Y1031*'4 Transform Matrices'!AB1041+Z1031*'4 Transform Matrices'!AF1041+AA1031*'4 Transform Matrices'!AJ1041+AB1031</f>
        <v/>
      </c>
      <c r="AC1040" s="80">
        <f>AC1031*'4 Transform Matrices'!Y1041+AD1031*'4 Transform Matrices'!AC1041+AE1031*'4 Transform Matrices'!AG1041</f>
        <v/>
      </c>
      <c r="AD1040" s="80">
        <f>AC1031*'4 Transform Matrices'!Z1041+AD1031*'4 Transform Matrices'!AD1041+AE1031*'4 Transform Matrices'!AH1041</f>
        <v/>
      </c>
      <c r="AE1040" s="80">
        <f>AC1031*'4 Transform Matrices'!AA1041+AD1031*'4 Transform Matrices'!AE1041+AE1031*'4 Transform Matrices'!AI1041</f>
        <v/>
      </c>
      <c r="AF1040" s="80">
        <f>AC1031*'4 Transform Matrices'!AB1041+AD1031*'4 Transform Matrices'!AF1041+AE1031*'4 Transform Matrices'!AJ1041+AF1031</f>
        <v/>
      </c>
      <c r="AG1040" s="82">
        <f>MAX(ABS(I1040-U1040),ABS(J1040-V1040),ABS(K1040-W1040),ABS(L1040-X1040),ABS(M1040-Y1040),ABS(N1040-Z1040),ABS(O1040-AA1040),ABS(P1040-AB1040),ABS(Q1040-AC1040),ABS(R1040-AD1040),ABS(S1040-AE1040),ABS(T1040-AF1040))</f>
        <v/>
      </c>
      <c r="AI1040" s="14" t="inlineStr"/>
    </row>
    <row r="1041">
      <c r="A1041" s="65" t="inlineStr">
        <is>
          <t>- Boom stripe (white)</t>
        </is>
      </c>
      <c r="B1041" s="52" t="inlineStr">
        <is>
          <t>GATEB-16</t>
        </is>
      </c>
      <c r="C1041" s="63" t="inlineStr">
        <is>
          <t>Cube</t>
        </is>
      </c>
      <c r="D1041" s="52" t="inlineStr">
        <is>
          <t>GATEB-06</t>
        </is>
      </c>
      <c r="E1041" s="52" t="n">
        <v>2</v>
      </c>
      <c r="F1041" s="54">
        <f>L1041</f>
        <v/>
      </c>
      <c r="G1041" s="54">
        <f>P1041</f>
        <v/>
      </c>
      <c r="H1041" s="54">
        <f>T1041</f>
        <v/>
      </c>
      <c r="I1041" s="81" t="n">
        <v>0.5</v>
      </c>
      <c r="J1041" s="81" t="n">
        <v>0</v>
      </c>
      <c r="K1041" s="81" t="n">
        <v>0</v>
      </c>
      <c r="L1041" s="81" t="n">
        <v>-2.1500001</v>
      </c>
      <c r="M1041" s="81" t="n">
        <v>0</v>
      </c>
      <c r="N1041" s="81" t="n">
        <v>0.119999997</v>
      </c>
      <c r="O1041" s="81" t="n">
        <v>0</v>
      </c>
      <c r="P1041" s="81" t="n">
        <v>0.74999994</v>
      </c>
      <c r="Q1041" s="81" t="n">
        <v>0</v>
      </c>
      <c r="R1041" s="81" t="n">
        <v>0</v>
      </c>
      <c r="S1041" s="81" t="n">
        <v>0.100000001</v>
      </c>
      <c r="T1041" s="81" t="n">
        <v>31.6000004</v>
      </c>
      <c r="U1041" s="80">
        <f>U1031*'4 Transform Matrices'!Y1042+V1031*'4 Transform Matrices'!AC1042+W1031*'4 Transform Matrices'!AG1042</f>
        <v/>
      </c>
      <c r="V1041" s="80">
        <f>U1031*'4 Transform Matrices'!Z1042+V1031*'4 Transform Matrices'!AD1042+W1031*'4 Transform Matrices'!AH1042</f>
        <v/>
      </c>
      <c r="W1041" s="80">
        <f>U1031*'4 Transform Matrices'!AA1042+V1031*'4 Transform Matrices'!AE1042+W1031*'4 Transform Matrices'!AI1042</f>
        <v/>
      </c>
      <c r="X1041" s="80">
        <f>U1031*'4 Transform Matrices'!AB1042+V1031*'4 Transform Matrices'!AF1042+W1031*'4 Transform Matrices'!AJ1042+X1031</f>
        <v/>
      </c>
      <c r="Y1041" s="80">
        <f>Y1031*'4 Transform Matrices'!Y1042+Z1031*'4 Transform Matrices'!AC1042+AA1031*'4 Transform Matrices'!AG1042</f>
        <v/>
      </c>
      <c r="Z1041" s="80">
        <f>Y1031*'4 Transform Matrices'!Z1042+Z1031*'4 Transform Matrices'!AD1042+AA1031*'4 Transform Matrices'!AH1042</f>
        <v/>
      </c>
      <c r="AA1041" s="80">
        <f>Y1031*'4 Transform Matrices'!AA1042+Z1031*'4 Transform Matrices'!AE1042+AA1031*'4 Transform Matrices'!AI1042</f>
        <v/>
      </c>
      <c r="AB1041" s="80">
        <f>Y1031*'4 Transform Matrices'!AB1042+Z1031*'4 Transform Matrices'!AF1042+AA1031*'4 Transform Matrices'!AJ1042+AB1031</f>
        <v/>
      </c>
      <c r="AC1041" s="80">
        <f>AC1031*'4 Transform Matrices'!Y1042+AD1031*'4 Transform Matrices'!AC1042+AE1031*'4 Transform Matrices'!AG1042</f>
        <v/>
      </c>
      <c r="AD1041" s="80">
        <f>AC1031*'4 Transform Matrices'!Z1042+AD1031*'4 Transform Matrices'!AD1042+AE1031*'4 Transform Matrices'!AH1042</f>
        <v/>
      </c>
      <c r="AE1041" s="80">
        <f>AC1031*'4 Transform Matrices'!AA1042+AD1031*'4 Transform Matrices'!AE1042+AE1031*'4 Transform Matrices'!AI1042</f>
        <v/>
      </c>
      <c r="AF1041" s="80">
        <f>AC1031*'4 Transform Matrices'!AB1042+AD1031*'4 Transform Matrices'!AF1042+AE1031*'4 Transform Matrices'!AJ1042+AF1031</f>
        <v/>
      </c>
      <c r="AG1041" s="82">
        <f>MAX(ABS(I1041-U1041),ABS(J1041-V1041),ABS(K1041-W1041),ABS(L1041-X1041),ABS(M1041-Y1041),ABS(N1041-Z1041),ABS(O1041-AA1041),ABS(P1041-AB1041),ABS(Q1041-AC1041),ABS(R1041-AD1041),ABS(S1041-AE1041),ABS(T1041-AF1041))</f>
        <v/>
      </c>
      <c r="AI1041" s="14" t="inlineStr"/>
    </row>
    <row r="1042">
      <c r="A1042" s="65" t="inlineStr">
        <is>
          <t>- Counterweight arm</t>
        </is>
      </c>
      <c r="B1042" s="52" t="inlineStr">
        <is>
          <t>GATEB-17</t>
        </is>
      </c>
      <c r="C1042" s="63" t="inlineStr">
        <is>
          <t>Cube</t>
        </is>
      </c>
      <c r="D1042" s="52" t="inlineStr">
        <is>
          <t>GATEB-06</t>
        </is>
      </c>
      <c r="E1042" s="52" t="n">
        <v>2</v>
      </c>
      <c r="F1042" s="54">
        <f>L1042</f>
        <v/>
      </c>
      <c r="G1042" s="54">
        <f>P1042</f>
        <v/>
      </c>
      <c r="H1042" s="54">
        <f>T1042</f>
        <v/>
      </c>
      <c r="I1042" s="81" t="n">
        <v>0.899999976</v>
      </c>
      <c r="J1042" s="81" t="n">
        <v>0</v>
      </c>
      <c r="K1042" s="81" t="n">
        <v>0</v>
      </c>
      <c r="L1042" s="81" t="n">
        <v>3.25</v>
      </c>
      <c r="M1042" s="81" t="n">
        <v>0</v>
      </c>
      <c r="N1042" s="81" t="n">
        <v>0.07999999820000001</v>
      </c>
      <c r="O1042" s="81" t="n">
        <v>0</v>
      </c>
      <c r="P1042" s="81" t="n">
        <v>0.74999994</v>
      </c>
      <c r="Q1042" s="81" t="n">
        <v>0</v>
      </c>
      <c r="R1042" s="81" t="n">
        <v>0</v>
      </c>
      <c r="S1042" s="81" t="n">
        <v>0.07999999820000001</v>
      </c>
      <c r="T1042" s="81" t="n">
        <v>31.6000004</v>
      </c>
      <c r="U1042" s="80">
        <f>U1031*'4 Transform Matrices'!Y1043+V1031*'4 Transform Matrices'!AC1043+W1031*'4 Transform Matrices'!AG1043</f>
        <v/>
      </c>
      <c r="V1042" s="80">
        <f>U1031*'4 Transform Matrices'!Z1043+V1031*'4 Transform Matrices'!AD1043+W1031*'4 Transform Matrices'!AH1043</f>
        <v/>
      </c>
      <c r="W1042" s="80">
        <f>U1031*'4 Transform Matrices'!AA1043+V1031*'4 Transform Matrices'!AE1043+W1031*'4 Transform Matrices'!AI1043</f>
        <v/>
      </c>
      <c r="X1042" s="80">
        <f>U1031*'4 Transform Matrices'!AB1043+V1031*'4 Transform Matrices'!AF1043+W1031*'4 Transform Matrices'!AJ1043+X1031</f>
        <v/>
      </c>
      <c r="Y1042" s="80">
        <f>Y1031*'4 Transform Matrices'!Y1043+Z1031*'4 Transform Matrices'!AC1043+AA1031*'4 Transform Matrices'!AG1043</f>
        <v/>
      </c>
      <c r="Z1042" s="80">
        <f>Y1031*'4 Transform Matrices'!Z1043+Z1031*'4 Transform Matrices'!AD1043+AA1031*'4 Transform Matrices'!AH1043</f>
        <v/>
      </c>
      <c r="AA1042" s="80">
        <f>Y1031*'4 Transform Matrices'!AA1043+Z1031*'4 Transform Matrices'!AE1043+AA1031*'4 Transform Matrices'!AI1043</f>
        <v/>
      </c>
      <c r="AB1042" s="80">
        <f>Y1031*'4 Transform Matrices'!AB1043+Z1031*'4 Transform Matrices'!AF1043+AA1031*'4 Transform Matrices'!AJ1043+AB1031</f>
        <v/>
      </c>
      <c r="AC1042" s="80">
        <f>AC1031*'4 Transform Matrices'!Y1043+AD1031*'4 Transform Matrices'!AC1043+AE1031*'4 Transform Matrices'!AG1043</f>
        <v/>
      </c>
      <c r="AD1042" s="80">
        <f>AC1031*'4 Transform Matrices'!Z1043+AD1031*'4 Transform Matrices'!AD1043+AE1031*'4 Transform Matrices'!AH1043</f>
        <v/>
      </c>
      <c r="AE1042" s="80">
        <f>AC1031*'4 Transform Matrices'!AA1043+AD1031*'4 Transform Matrices'!AE1043+AE1031*'4 Transform Matrices'!AI1043</f>
        <v/>
      </c>
      <c r="AF1042" s="80">
        <f>AC1031*'4 Transform Matrices'!AB1043+AD1031*'4 Transform Matrices'!AF1043+AE1031*'4 Transform Matrices'!AJ1043+AF1031</f>
        <v/>
      </c>
      <c r="AG1042" s="82">
        <f>MAX(ABS(I1042-U1042),ABS(J1042-V1042),ABS(K1042-W1042),ABS(L1042-X1042),ABS(M1042-Y1042),ABS(N1042-Z1042),ABS(O1042-AA1042),ABS(P1042-AB1042),ABS(Q1042-AC1042),ABS(R1042-AD1042),ABS(S1042-AE1042),ABS(T1042-AF1042))</f>
        <v/>
      </c>
      <c r="AI1042" s="14" t="inlineStr"/>
    </row>
    <row r="1043">
      <c r="A1043" s="65" t="inlineStr">
        <is>
          <t>- Counterweight</t>
        </is>
      </c>
      <c r="B1043" s="52" t="inlineStr">
        <is>
          <t>GATEB-18</t>
        </is>
      </c>
      <c r="C1043" s="63" t="inlineStr">
        <is>
          <t>Cube</t>
        </is>
      </c>
      <c r="D1043" s="52" t="inlineStr">
        <is>
          <t>GATEB-06</t>
        </is>
      </c>
      <c r="E1043" s="52" t="n">
        <v>2</v>
      </c>
      <c r="F1043" s="54">
        <f>L1043</f>
        <v/>
      </c>
      <c r="G1043" s="54">
        <f>P1043</f>
        <v/>
      </c>
      <c r="H1043" s="54">
        <f>T1043</f>
        <v/>
      </c>
      <c r="I1043" s="81" t="n">
        <v>0.300000012</v>
      </c>
      <c r="J1043" s="81" t="n">
        <v>0</v>
      </c>
      <c r="K1043" s="81" t="n">
        <v>0</v>
      </c>
      <c r="L1043" s="81" t="n">
        <v>3.51999998</v>
      </c>
      <c r="M1043" s="81" t="n">
        <v>0</v>
      </c>
      <c r="N1043" s="81" t="n">
        <v>0.340000004</v>
      </c>
      <c r="O1043" s="81" t="n">
        <v>0</v>
      </c>
      <c r="P1043" s="81" t="n">
        <v>0.629999936</v>
      </c>
      <c r="Q1043" s="81" t="n">
        <v>0</v>
      </c>
      <c r="R1043" s="81" t="n">
        <v>0</v>
      </c>
      <c r="S1043" s="81" t="n">
        <v>0.25999999</v>
      </c>
      <c r="T1043" s="81" t="n">
        <v>31.6000004</v>
      </c>
      <c r="U1043" s="80">
        <f>U1031*'4 Transform Matrices'!Y1044+V1031*'4 Transform Matrices'!AC1044+W1031*'4 Transform Matrices'!AG1044</f>
        <v/>
      </c>
      <c r="V1043" s="80">
        <f>U1031*'4 Transform Matrices'!Z1044+V1031*'4 Transform Matrices'!AD1044+W1031*'4 Transform Matrices'!AH1044</f>
        <v/>
      </c>
      <c r="W1043" s="80">
        <f>U1031*'4 Transform Matrices'!AA1044+V1031*'4 Transform Matrices'!AE1044+W1031*'4 Transform Matrices'!AI1044</f>
        <v/>
      </c>
      <c r="X1043" s="80">
        <f>U1031*'4 Transform Matrices'!AB1044+V1031*'4 Transform Matrices'!AF1044+W1031*'4 Transform Matrices'!AJ1044+X1031</f>
        <v/>
      </c>
      <c r="Y1043" s="80">
        <f>Y1031*'4 Transform Matrices'!Y1044+Z1031*'4 Transform Matrices'!AC1044+AA1031*'4 Transform Matrices'!AG1044</f>
        <v/>
      </c>
      <c r="Z1043" s="80">
        <f>Y1031*'4 Transform Matrices'!Z1044+Z1031*'4 Transform Matrices'!AD1044+AA1031*'4 Transform Matrices'!AH1044</f>
        <v/>
      </c>
      <c r="AA1043" s="80">
        <f>Y1031*'4 Transform Matrices'!AA1044+Z1031*'4 Transform Matrices'!AE1044+AA1031*'4 Transform Matrices'!AI1044</f>
        <v/>
      </c>
      <c r="AB1043" s="80">
        <f>Y1031*'4 Transform Matrices'!AB1044+Z1031*'4 Transform Matrices'!AF1044+AA1031*'4 Transform Matrices'!AJ1044+AB1031</f>
        <v/>
      </c>
      <c r="AC1043" s="80">
        <f>AC1031*'4 Transform Matrices'!Y1044+AD1031*'4 Transform Matrices'!AC1044+AE1031*'4 Transform Matrices'!AG1044</f>
        <v/>
      </c>
      <c r="AD1043" s="80">
        <f>AC1031*'4 Transform Matrices'!Z1044+AD1031*'4 Transform Matrices'!AD1044+AE1031*'4 Transform Matrices'!AH1044</f>
        <v/>
      </c>
      <c r="AE1043" s="80">
        <f>AC1031*'4 Transform Matrices'!AA1044+AD1031*'4 Transform Matrices'!AE1044+AE1031*'4 Transform Matrices'!AI1044</f>
        <v/>
      </c>
      <c r="AF1043" s="80">
        <f>AC1031*'4 Transform Matrices'!AB1044+AD1031*'4 Transform Matrices'!AF1044+AE1031*'4 Transform Matrices'!AJ1044+AF1031</f>
        <v/>
      </c>
      <c r="AG1043" s="82">
        <f>MAX(ABS(I1043-U1043),ABS(J1043-V1043),ABS(K1043-W1043),ABS(L1043-X1043),ABS(M1043-Y1043),ABS(N1043-Z1043),ABS(O1043-AA1043),ABS(P1043-AB1043),ABS(Q1043-AC1043),ABS(R1043-AD1043),ABS(S1043-AE1043),ABS(T1043-AF1043))</f>
        <v/>
      </c>
      <c r="AI1043" s="14" t="inlineStr"/>
    </row>
    <row r="1044">
      <c r="A1044" s="65" t="inlineStr">
        <is>
          <t>- Pivot bolt</t>
        </is>
      </c>
      <c r="B1044" s="52" t="inlineStr">
        <is>
          <t>GATEB-19</t>
        </is>
      </c>
      <c r="C1044" s="58" t="inlineStr">
        <is>
          <t>Cylinder</t>
        </is>
      </c>
      <c r="D1044" s="52" t="inlineStr">
        <is>
          <t>GATEB-06</t>
        </is>
      </c>
      <c r="E1044" s="52" t="n">
        <v>2</v>
      </c>
      <c r="F1044" s="54">
        <f>L1044</f>
        <v/>
      </c>
      <c r="G1044" s="54">
        <f>P1044</f>
        <v/>
      </c>
      <c r="H1044" s="54">
        <f>T1044</f>
        <v/>
      </c>
      <c r="I1044" s="81" t="n">
        <v>0.119999997</v>
      </c>
      <c r="J1044" s="81" t="n">
        <v>0</v>
      </c>
      <c r="K1044" s="81" t="n">
        <v>0</v>
      </c>
      <c r="L1044" s="81" t="n">
        <v>2.9000001</v>
      </c>
      <c r="M1044" s="81" t="n">
        <v>0</v>
      </c>
      <c r="N1044" s="81" t="n">
        <v>0.119999997</v>
      </c>
      <c r="O1044" s="81" t="n">
        <v>0</v>
      </c>
      <c r="P1044" s="81" t="n">
        <v>0.74999994</v>
      </c>
      <c r="Q1044" s="81" t="n">
        <v>0</v>
      </c>
      <c r="R1044" s="81" t="n">
        <v>0</v>
      </c>
      <c r="S1044" s="81" t="n">
        <v>0.600000024</v>
      </c>
      <c r="T1044" s="81" t="n">
        <v>31.6000004</v>
      </c>
      <c r="U1044" s="80">
        <f>U1031*'4 Transform Matrices'!Y1045+V1031*'4 Transform Matrices'!AC1045+W1031*'4 Transform Matrices'!AG1045</f>
        <v/>
      </c>
      <c r="V1044" s="80">
        <f>U1031*'4 Transform Matrices'!Z1045+V1031*'4 Transform Matrices'!AD1045+W1031*'4 Transform Matrices'!AH1045</f>
        <v/>
      </c>
      <c r="W1044" s="80">
        <f>U1031*'4 Transform Matrices'!AA1045+V1031*'4 Transform Matrices'!AE1045+W1031*'4 Transform Matrices'!AI1045</f>
        <v/>
      </c>
      <c r="X1044" s="80">
        <f>U1031*'4 Transform Matrices'!AB1045+V1031*'4 Transform Matrices'!AF1045+W1031*'4 Transform Matrices'!AJ1045+X1031</f>
        <v/>
      </c>
      <c r="Y1044" s="80">
        <f>Y1031*'4 Transform Matrices'!Y1045+Z1031*'4 Transform Matrices'!AC1045+AA1031*'4 Transform Matrices'!AG1045</f>
        <v/>
      </c>
      <c r="Z1044" s="80">
        <f>Y1031*'4 Transform Matrices'!Z1045+Z1031*'4 Transform Matrices'!AD1045+AA1031*'4 Transform Matrices'!AH1045</f>
        <v/>
      </c>
      <c r="AA1044" s="80">
        <f>Y1031*'4 Transform Matrices'!AA1045+Z1031*'4 Transform Matrices'!AE1045+AA1031*'4 Transform Matrices'!AI1045</f>
        <v/>
      </c>
      <c r="AB1044" s="80">
        <f>Y1031*'4 Transform Matrices'!AB1045+Z1031*'4 Transform Matrices'!AF1045+AA1031*'4 Transform Matrices'!AJ1045+AB1031</f>
        <v/>
      </c>
      <c r="AC1044" s="80">
        <f>AC1031*'4 Transform Matrices'!Y1045+AD1031*'4 Transform Matrices'!AC1045+AE1031*'4 Transform Matrices'!AG1045</f>
        <v/>
      </c>
      <c r="AD1044" s="80">
        <f>AC1031*'4 Transform Matrices'!Z1045+AD1031*'4 Transform Matrices'!AD1045+AE1031*'4 Transform Matrices'!AH1045</f>
        <v/>
      </c>
      <c r="AE1044" s="80">
        <f>AC1031*'4 Transform Matrices'!AA1045+AD1031*'4 Transform Matrices'!AE1045+AE1031*'4 Transform Matrices'!AI1045</f>
        <v/>
      </c>
      <c r="AF1044" s="80">
        <f>AC1031*'4 Transform Matrices'!AB1045+AD1031*'4 Transform Matrices'!AF1045+AE1031*'4 Transform Matrices'!AJ1045+AF1031</f>
        <v/>
      </c>
      <c r="AG1044" s="82">
        <f>MAX(ABS(I1044-U1044),ABS(J1044-V1044),ABS(K1044-W1044),ABS(L1044-X1044),ABS(M1044-Y1044),ABS(N1044-Z1044),ABS(O1044-AA1044),ABS(P1044-AB1044),ABS(Q1044-AC1044),ABS(R1044-AD1044),ABS(S1044-AE1044),ABS(T1044-AF1044))</f>
        <v/>
      </c>
      <c r="AI1044" s="14" t="inlineStr"/>
    </row>
    <row r="1045">
      <c r="A1045" s="65" t="inlineStr">
        <is>
          <t>- Boom tip lamp</t>
        </is>
      </c>
      <c r="B1045" s="52" t="inlineStr">
        <is>
          <t>GATEB-20</t>
        </is>
      </c>
      <c r="C1045" s="59" t="inlineStr">
        <is>
          <t>Sphere</t>
        </is>
      </c>
      <c r="D1045" s="52" t="inlineStr">
        <is>
          <t>GATEB-06</t>
        </is>
      </c>
      <c r="E1045" s="52" t="n">
        <v>2</v>
      </c>
      <c r="F1045" s="54">
        <f>L1045</f>
        <v/>
      </c>
      <c r="G1045" s="54">
        <f>P1045</f>
        <v/>
      </c>
      <c r="H1045" s="54">
        <f>T1045</f>
        <v/>
      </c>
      <c r="I1045" s="81" t="n">
        <v>0.119999997</v>
      </c>
      <c r="J1045" s="81" t="n">
        <v>0</v>
      </c>
      <c r="K1045" s="81" t="n">
        <v>0</v>
      </c>
      <c r="L1045" s="81" t="n">
        <v>-2.4000001</v>
      </c>
      <c r="M1045" s="81" t="n">
        <v>0</v>
      </c>
      <c r="N1045" s="81" t="n">
        <v>0.119999997</v>
      </c>
      <c r="O1045" s="81" t="n">
        <v>0</v>
      </c>
      <c r="P1045" s="81" t="n">
        <v>0.869999945</v>
      </c>
      <c r="Q1045" s="81" t="n">
        <v>0</v>
      </c>
      <c r="R1045" s="81" t="n">
        <v>0</v>
      </c>
      <c r="S1045" s="81" t="n">
        <v>0.119999997</v>
      </c>
      <c r="T1045" s="81" t="n">
        <v>31.6000004</v>
      </c>
      <c r="U1045" s="80">
        <f>U1031*'4 Transform Matrices'!Y1046+V1031*'4 Transform Matrices'!AC1046+W1031*'4 Transform Matrices'!AG1046</f>
        <v/>
      </c>
      <c r="V1045" s="80">
        <f>U1031*'4 Transform Matrices'!Z1046+V1031*'4 Transform Matrices'!AD1046+W1031*'4 Transform Matrices'!AH1046</f>
        <v/>
      </c>
      <c r="W1045" s="80">
        <f>U1031*'4 Transform Matrices'!AA1046+V1031*'4 Transform Matrices'!AE1046+W1031*'4 Transform Matrices'!AI1046</f>
        <v/>
      </c>
      <c r="X1045" s="80">
        <f>U1031*'4 Transform Matrices'!AB1046+V1031*'4 Transform Matrices'!AF1046+W1031*'4 Transform Matrices'!AJ1046+X1031</f>
        <v/>
      </c>
      <c r="Y1045" s="80">
        <f>Y1031*'4 Transform Matrices'!Y1046+Z1031*'4 Transform Matrices'!AC1046+AA1031*'4 Transform Matrices'!AG1046</f>
        <v/>
      </c>
      <c r="Z1045" s="80">
        <f>Y1031*'4 Transform Matrices'!Z1046+Z1031*'4 Transform Matrices'!AD1046+AA1031*'4 Transform Matrices'!AH1046</f>
        <v/>
      </c>
      <c r="AA1045" s="80">
        <f>Y1031*'4 Transform Matrices'!AA1046+Z1031*'4 Transform Matrices'!AE1046+AA1031*'4 Transform Matrices'!AI1046</f>
        <v/>
      </c>
      <c r="AB1045" s="80">
        <f>Y1031*'4 Transform Matrices'!AB1046+Z1031*'4 Transform Matrices'!AF1046+AA1031*'4 Transform Matrices'!AJ1046+AB1031</f>
        <v/>
      </c>
      <c r="AC1045" s="80">
        <f>AC1031*'4 Transform Matrices'!Y1046+AD1031*'4 Transform Matrices'!AC1046+AE1031*'4 Transform Matrices'!AG1046</f>
        <v/>
      </c>
      <c r="AD1045" s="80">
        <f>AC1031*'4 Transform Matrices'!Z1046+AD1031*'4 Transform Matrices'!AD1046+AE1031*'4 Transform Matrices'!AH1046</f>
        <v/>
      </c>
      <c r="AE1045" s="80">
        <f>AC1031*'4 Transform Matrices'!AA1046+AD1031*'4 Transform Matrices'!AE1046+AE1031*'4 Transform Matrices'!AI1046</f>
        <v/>
      </c>
      <c r="AF1045" s="80">
        <f>AC1031*'4 Transform Matrices'!AB1046+AD1031*'4 Transform Matrices'!AF1046+AE1031*'4 Transform Matrices'!AJ1046+AF1031</f>
        <v/>
      </c>
      <c r="AG1045" s="82">
        <f>MAX(ABS(I1045-U1045),ABS(J1045-V1045),ABS(K1045-W1045),ABS(L1045-X1045),ABS(M1045-Y1045),ABS(N1045-Z1045),ABS(O1045-AA1045),ABS(P1045-AB1045),ABS(Q1045-AC1045),ABS(R1045-AD1045),ABS(S1045-AE1045),ABS(T1045-AF1045))</f>
        <v/>
      </c>
      <c r="AI1045" s="14" t="inlineStr"/>
    </row>
    <row r="1046">
      <c r="A1046" s="60" t="inlineStr">
        <is>
          <t>- Warning lamp</t>
        </is>
      </c>
      <c r="B1046" s="52" t="inlineStr">
        <is>
          <t>GATEB-21</t>
        </is>
      </c>
      <c r="C1046" s="59" t="inlineStr">
        <is>
          <t>Sphere</t>
        </is>
      </c>
      <c r="D1046" s="52" t="inlineStr">
        <is>
          <t>GATEB-00</t>
        </is>
      </c>
      <c r="E1046" s="52" t="n">
        <v>1</v>
      </c>
      <c r="F1046" s="54">
        <f>L1046</f>
        <v/>
      </c>
      <c r="G1046" s="54">
        <f>P1046</f>
        <v/>
      </c>
      <c r="H1046" s="54">
        <f>T1046</f>
        <v/>
      </c>
      <c r="I1046" s="81" t="n">
        <v>0.219999999</v>
      </c>
      <c r="J1046" s="81" t="n">
        <v>0</v>
      </c>
      <c r="K1046" s="81" t="n">
        <v>0</v>
      </c>
      <c r="L1046" s="81" t="n">
        <v>2.9000001</v>
      </c>
      <c r="M1046" s="81" t="n">
        <v>0</v>
      </c>
      <c r="N1046" s="81" t="n">
        <v>0.219999999</v>
      </c>
      <c r="O1046" s="81" t="n">
        <v>0</v>
      </c>
      <c r="P1046" s="81" t="n">
        <v>0.99999994</v>
      </c>
      <c r="Q1046" s="81" t="n">
        <v>0</v>
      </c>
      <c r="R1046" s="81" t="n">
        <v>0</v>
      </c>
      <c r="S1046" s="81" t="n">
        <v>0.219999999</v>
      </c>
      <c r="T1046" s="81" t="n">
        <v>31.6000004</v>
      </c>
      <c r="U1046" s="80">
        <f>U1025*'4 Transform Matrices'!Y1047+V1025*'4 Transform Matrices'!AC1047+W1025*'4 Transform Matrices'!AG1047</f>
        <v/>
      </c>
      <c r="V1046" s="80">
        <f>U1025*'4 Transform Matrices'!Z1047+V1025*'4 Transform Matrices'!AD1047+W1025*'4 Transform Matrices'!AH1047</f>
        <v/>
      </c>
      <c r="W1046" s="80">
        <f>U1025*'4 Transform Matrices'!AA1047+V1025*'4 Transform Matrices'!AE1047+W1025*'4 Transform Matrices'!AI1047</f>
        <v/>
      </c>
      <c r="X1046" s="80">
        <f>U1025*'4 Transform Matrices'!AB1047+V1025*'4 Transform Matrices'!AF1047+W1025*'4 Transform Matrices'!AJ1047+X1025</f>
        <v/>
      </c>
      <c r="Y1046" s="80">
        <f>Y1025*'4 Transform Matrices'!Y1047+Z1025*'4 Transform Matrices'!AC1047+AA1025*'4 Transform Matrices'!AG1047</f>
        <v/>
      </c>
      <c r="Z1046" s="80">
        <f>Y1025*'4 Transform Matrices'!Z1047+Z1025*'4 Transform Matrices'!AD1047+AA1025*'4 Transform Matrices'!AH1047</f>
        <v/>
      </c>
      <c r="AA1046" s="80">
        <f>Y1025*'4 Transform Matrices'!AA1047+Z1025*'4 Transform Matrices'!AE1047+AA1025*'4 Transform Matrices'!AI1047</f>
        <v/>
      </c>
      <c r="AB1046" s="80">
        <f>Y1025*'4 Transform Matrices'!AB1047+Z1025*'4 Transform Matrices'!AF1047+AA1025*'4 Transform Matrices'!AJ1047+AB1025</f>
        <v/>
      </c>
      <c r="AC1046" s="80">
        <f>AC1025*'4 Transform Matrices'!Y1047+AD1025*'4 Transform Matrices'!AC1047+AE1025*'4 Transform Matrices'!AG1047</f>
        <v/>
      </c>
      <c r="AD1046" s="80">
        <f>AC1025*'4 Transform Matrices'!Z1047+AD1025*'4 Transform Matrices'!AD1047+AE1025*'4 Transform Matrices'!AH1047</f>
        <v/>
      </c>
      <c r="AE1046" s="80">
        <f>AC1025*'4 Transform Matrices'!AA1047+AD1025*'4 Transform Matrices'!AE1047+AE1025*'4 Transform Matrices'!AI1047</f>
        <v/>
      </c>
      <c r="AF1046" s="80">
        <f>AC1025*'4 Transform Matrices'!AB1047+AD1025*'4 Transform Matrices'!AF1047+AE1025*'4 Transform Matrices'!AJ1047+AF1025</f>
        <v/>
      </c>
      <c r="AG1046" s="82">
        <f>MAX(ABS(I1046-U1046),ABS(J1046-V1046),ABS(K1046-W1046),ABS(L1046-X1046),ABS(M1046-Y1046),ABS(N1046-Z1046),ABS(O1046-AA1046),ABS(P1046-AB1046),ABS(Q1046-AC1046),ABS(R1046-AD1046),ABS(S1046-AE1046),ABS(T1046-AF1046))</f>
        <v/>
      </c>
      <c r="AI1046" s="14" t="inlineStr">
        <is>
          <t>Blinks 3 Hz while the boom moves</t>
        </is>
      </c>
    </row>
    <row r="1047">
      <c r="A1047" s="89" t="inlineStr">
        <is>
          <t>Windsock</t>
        </is>
      </c>
      <c r="B1047" s="90" t="inlineStr">
        <is>
          <t>WSOCK-00</t>
        </is>
      </c>
      <c r="C1047" s="53" t="inlineStr">
        <is>
          <t>Group</t>
        </is>
      </c>
      <c r="D1047" s="90" t="inlineStr">
        <is>
          <t>World</t>
        </is>
      </c>
      <c r="E1047" s="90" t="n">
        <v>0</v>
      </c>
      <c r="F1047" s="54">
        <f>L1047</f>
        <v/>
      </c>
      <c r="G1047" s="54">
        <f>P1047</f>
        <v/>
      </c>
      <c r="H1047" s="54">
        <f>T1047</f>
        <v/>
      </c>
      <c r="I1047" s="81" t="n">
        <v>1</v>
      </c>
      <c r="J1047" s="81" t="n">
        <v>0</v>
      </c>
      <c r="K1047" s="81" t="n">
        <v>0</v>
      </c>
      <c r="L1047" s="81" t="n">
        <v>12.5</v>
      </c>
      <c r="M1047" s="81" t="n">
        <v>0</v>
      </c>
      <c r="N1047" s="81" t="n">
        <v>1</v>
      </c>
      <c r="O1047" s="81" t="n">
        <v>0</v>
      </c>
      <c r="P1047" s="81" t="n">
        <v>-0.300000012</v>
      </c>
      <c r="Q1047" s="81" t="n">
        <v>0</v>
      </c>
      <c r="R1047" s="81" t="n">
        <v>0</v>
      </c>
      <c r="S1047" s="81" t="n">
        <v>1</v>
      </c>
      <c r="T1047" s="81" t="n">
        <v>22.5</v>
      </c>
      <c r="U1047" s="80">
        <f>'4 Transform Matrices'!Y1048</f>
        <v/>
      </c>
      <c r="V1047" s="80">
        <f>'4 Transform Matrices'!Z1048</f>
        <v/>
      </c>
      <c r="W1047" s="80">
        <f>'4 Transform Matrices'!AA1048</f>
        <v/>
      </c>
      <c r="X1047" s="80">
        <f>'4 Transform Matrices'!AB1048</f>
        <v/>
      </c>
      <c r="Y1047" s="80">
        <f>'4 Transform Matrices'!AC1048</f>
        <v/>
      </c>
      <c r="Z1047" s="80">
        <f>'4 Transform Matrices'!AD1048</f>
        <v/>
      </c>
      <c r="AA1047" s="80">
        <f>'4 Transform Matrices'!AE1048</f>
        <v/>
      </c>
      <c r="AB1047" s="80">
        <f>'4 Transform Matrices'!AF1048</f>
        <v/>
      </c>
      <c r="AC1047" s="80">
        <f>'4 Transform Matrices'!AG1048</f>
        <v/>
      </c>
      <c r="AD1047" s="80">
        <f>'4 Transform Matrices'!AH1048</f>
        <v/>
      </c>
      <c r="AE1047" s="80">
        <f>'4 Transform Matrices'!AI1048</f>
        <v/>
      </c>
      <c r="AF1047" s="80">
        <f>'4 Transform Matrices'!AJ1048</f>
        <v/>
      </c>
      <c r="AG1047" s="82">
        <f>MAX(ABS(I1047-U1047),ABS(J1047-V1047),ABS(K1047-W1047),ABS(L1047-X1047),ABS(M1047-Y1047),ABS(N1047-Z1047),ABS(O1047-AA1047),ABS(P1047-AB1047),ABS(Q1047-AC1047),ABS(R1047-AD1047),ABS(S1047-AE1047),ABS(T1047-AF1047))</f>
        <v/>
      </c>
      <c r="AI1047" s="14" t="inlineStr"/>
    </row>
    <row r="1048">
      <c r="A1048" s="60" t="inlineStr">
        <is>
          <t>- Windsock base</t>
        </is>
      </c>
      <c r="B1048" s="52" t="inlineStr">
        <is>
          <t>WSOCK-01</t>
        </is>
      </c>
      <c r="C1048" s="63" t="inlineStr">
        <is>
          <t>Cube</t>
        </is>
      </c>
      <c r="D1048" s="52" t="inlineStr">
        <is>
          <t>WSOCK-00</t>
        </is>
      </c>
      <c r="E1048" s="52" t="n">
        <v>1</v>
      </c>
      <c r="F1048" s="54">
        <f>L1048</f>
        <v/>
      </c>
      <c r="G1048" s="54">
        <f>P1048</f>
        <v/>
      </c>
      <c r="H1048" s="54">
        <f>T1048</f>
        <v/>
      </c>
      <c r="I1048" s="81" t="n">
        <v>0.5</v>
      </c>
      <c r="J1048" s="81" t="n">
        <v>0</v>
      </c>
      <c r="K1048" s="81" t="n">
        <v>0</v>
      </c>
      <c r="L1048" s="81" t="n">
        <v>12.5</v>
      </c>
      <c r="M1048" s="81" t="n">
        <v>0</v>
      </c>
      <c r="N1048" s="81" t="n">
        <v>0.07999999820000001</v>
      </c>
      <c r="O1048" s="81" t="n">
        <v>0</v>
      </c>
      <c r="P1048" s="81" t="n">
        <v>-0.26000002</v>
      </c>
      <c r="Q1048" s="81" t="n">
        <v>0</v>
      </c>
      <c r="R1048" s="81" t="n">
        <v>0</v>
      </c>
      <c r="S1048" s="81" t="n">
        <v>0.5</v>
      </c>
      <c r="T1048" s="81" t="n">
        <v>22.5</v>
      </c>
      <c r="U1048" s="80">
        <f>U1047*'4 Transform Matrices'!Y1049+V1047*'4 Transform Matrices'!AC1049+W1047*'4 Transform Matrices'!AG1049</f>
        <v/>
      </c>
      <c r="V1048" s="80">
        <f>U1047*'4 Transform Matrices'!Z1049+V1047*'4 Transform Matrices'!AD1049+W1047*'4 Transform Matrices'!AH1049</f>
        <v/>
      </c>
      <c r="W1048" s="80">
        <f>U1047*'4 Transform Matrices'!AA1049+V1047*'4 Transform Matrices'!AE1049+W1047*'4 Transform Matrices'!AI1049</f>
        <v/>
      </c>
      <c r="X1048" s="80">
        <f>U1047*'4 Transform Matrices'!AB1049+V1047*'4 Transform Matrices'!AF1049+W1047*'4 Transform Matrices'!AJ1049+X1047</f>
        <v/>
      </c>
      <c r="Y1048" s="80">
        <f>Y1047*'4 Transform Matrices'!Y1049+Z1047*'4 Transform Matrices'!AC1049+AA1047*'4 Transform Matrices'!AG1049</f>
        <v/>
      </c>
      <c r="Z1048" s="80">
        <f>Y1047*'4 Transform Matrices'!Z1049+Z1047*'4 Transform Matrices'!AD1049+AA1047*'4 Transform Matrices'!AH1049</f>
        <v/>
      </c>
      <c r="AA1048" s="80">
        <f>Y1047*'4 Transform Matrices'!AA1049+Z1047*'4 Transform Matrices'!AE1049+AA1047*'4 Transform Matrices'!AI1049</f>
        <v/>
      </c>
      <c r="AB1048" s="80">
        <f>Y1047*'4 Transform Matrices'!AB1049+Z1047*'4 Transform Matrices'!AF1049+AA1047*'4 Transform Matrices'!AJ1049+AB1047</f>
        <v/>
      </c>
      <c r="AC1048" s="80">
        <f>AC1047*'4 Transform Matrices'!Y1049+AD1047*'4 Transform Matrices'!AC1049+AE1047*'4 Transform Matrices'!AG1049</f>
        <v/>
      </c>
      <c r="AD1048" s="80">
        <f>AC1047*'4 Transform Matrices'!Z1049+AD1047*'4 Transform Matrices'!AD1049+AE1047*'4 Transform Matrices'!AH1049</f>
        <v/>
      </c>
      <c r="AE1048" s="80">
        <f>AC1047*'4 Transform Matrices'!AA1049+AD1047*'4 Transform Matrices'!AE1049+AE1047*'4 Transform Matrices'!AI1049</f>
        <v/>
      </c>
      <c r="AF1048" s="80">
        <f>AC1047*'4 Transform Matrices'!AB1049+AD1047*'4 Transform Matrices'!AF1049+AE1047*'4 Transform Matrices'!AJ1049+AF1047</f>
        <v/>
      </c>
      <c r="AG1048" s="82">
        <f>MAX(ABS(I1048-U1048),ABS(J1048-V1048),ABS(K1048-W1048),ABS(L1048-X1048),ABS(M1048-Y1048),ABS(N1048-Z1048),ABS(O1048-AA1048),ABS(P1048-AB1048),ABS(Q1048-AC1048),ABS(R1048-AD1048),ABS(S1048-AE1048),ABS(T1048-AF1048))</f>
        <v/>
      </c>
      <c r="AI1048" s="14" t="inlineStr"/>
    </row>
    <row r="1049">
      <c r="A1049" s="60" t="inlineStr">
        <is>
          <t>- Windsock pole</t>
        </is>
      </c>
      <c r="B1049" s="52" t="inlineStr">
        <is>
          <t>WSOCK-02</t>
        </is>
      </c>
      <c r="C1049" s="58" t="inlineStr">
        <is>
          <t>Cylinder</t>
        </is>
      </c>
      <c r="D1049" s="52" t="inlineStr">
        <is>
          <t>WSOCK-00</t>
        </is>
      </c>
      <c r="E1049" s="52" t="n">
        <v>1</v>
      </c>
      <c r="F1049" s="54">
        <f>L1049</f>
        <v/>
      </c>
      <c r="G1049" s="54">
        <f>P1049</f>
        <v/>
      </c>
      <c r="H1049" s="54">
        <f>T1049</f>
        <v/>
      </c>
      <c r="I1049" s="81" t="n">
        <v>0.140000001</v>
      </c>
      <c r="J1049" s="81" t="n">
        <v>0</v>
      </c>
      <c r="K1049" s="81" t="n">
        <v>0</v>
      </c>
      <c r="L1049" s="81" t="n">
        <v>12.5</v>
      </c>
      <c r="M1049" s="81" t="n">
        <v>0</v>
      </c>
      <c r="N1049" s="81" t="n">
        <v>-6.11959416e-09</v>
      </c>
      <c r="O1049" s="81" t="n">
        <v>-3</v>
      </c>
      <c r="P1049" s="81" t="n">
        <v>1.20000005</v>
      </c>
      <c r="Q1049" s="81" t="n">
        <v>0</v>
      </c>
      <c r="R1049" s="81" t="n">
        <v>0.140000001</v>
      </c>
      <c r="S1049" s="81" t="n">
        <v>-1.31134158e-07</v>
      </c>
      <c r="T1049" s="81" t="n">
        <v>22.5</v>
      </c>
      <c r="U1049" s="80">
        <f>U1047*'4 Transform Matrices'!Y1050+V1047*'4 Transform Matrices'!AC1050+W1047*'4 Transform Matrices'!AG1050</f>
        <v/>
      </c>
      <c r="V1049" s="80">
        <f>U1047*'4 Transform Matrices'!Z1050+V1047*'4 Transform Matrices'!AD1050+W1047*'4 Transform Matrices'!AH1050</f>
        <v/>
      </c>
      <c r="W1049" s="80">
        <f>U1047*'4 Transform Matrices'!AA1050+V1047*'4 Transform Matrices'!AE1050+W1047*'4 Transform Matrices'!AI1050</f>
        <v/>
      </c>
      <c r="X1049" s="80">
        <f>U1047*'4 Transform Matrices'!AB1050+V1047*'4 Transform Matrices'!AF1050+W1047*'4 Transform Matrices'!AJ1050+X1047</f>
        <v/>
      </c>
      <c r="Y1049" s="80">
        <f>Y1047*'4 Transform Matrices'!Y1050+Z1047*'4 Transform Matrices'!AC1050+AA1047*'4 Transform Matrices'!AG1050</f>
        <v/>
      </c>
      <c r="Z1049" s="80">
        <f>Y1047*'4 Transform Matrices'!Z1050+Z1047*'4 Transform Matrices'!AD1050+AA1047*'4 Transform Matrices'!AH1050</f>
        <v/>
      </c>
      <c r="AA1049" s="80">
        <f>Y1047*'4 Transform Matrices'!AA1050+Z1047*'4 Transform Matrices'!AE1050+AA1047*'4 Transform Matrices'!AI1050</f>
        <v/>
      </c>
      <c r="AB1049" s="80">
        <f>Y1047*'4 Transform Matrices'!AB1050+Z1047*'4 Transform Matrices'!AF1050+AA1047*'4 Transform Matrices'!AJ1050+AB1047</f>
        <v/>
      </c>
      <c r="AC1049" s="80">
        <f>AC1047*'4 Transform Matrices'!Y1050+AD1047*'4 Transform Matrices'!AC1050+AE1047*'4 Transform Matrices'!AG1050</f>
        <v/>
      </c>
      <c r="AD1049" s="80">
        <f>AC1047*'4 Transform Matrices'!Z1050+AD1047*'4 Transform Matrices'!AD1050+AE1047*'4 Transform Matrices'!AH1050</f>
        <v/>
      </c>
      <c r="AE1049" s="80">
        <f>AC1047*'4 Transform Matrices'!AA1050+AD1047*'4 Transform Matrices'!AE1050+AE1047*'4 Transform Matrices'!AI1050</f>
        <v/>
      </c>
      <c r="AF1049" s="80">
        <f>AC1047*'4 Transform Matrices'!AB1050+AD1047*'4 Transform Matrices'!AF1050+AE1047*'4 Transform Matrices'!AJ1050+AF1047</f>
        <v/>
      </c>
      <c r="AG1049" s="82">
        <f>MAX(ABS(I1049-U1049),ABS(J1049-V1049),ABS(K1049-W1049),ABS(L1049-X1049),ABS(M1049-Y1049),ABS(N1049-Z1049),ABS(O1049-AA1049),ABS(P1049-AB1049),ABS(Q1049-AC1049),ABS(R1049-AD1049),ABS(S1049-AE1049),ABS(T1049-AF1049))</f>
        <v/>
      </c>
      <c r="AI1049" s="14" t="inlineStr"/>
    </row>
    <row r="1050">
      <c r="A1050" s="60" t="inlineStr">
        <is>
          <t>- Windsock pole</t>
        </is>
      </c>
      <c r="B1050" s="52" t="inlineStr">
        <is>
          <t>WSOCK-03</t>
        </is>
      </c>
      <c r="C1050" s="58" t="inlineStr">
        <is>
          <t>Cylinder</t>
        </is>
      </c>
      <c r="D1050" s="52" t="inlineStr">
        <is>
          <t>WSOCK-00</t>
        </is>
      </c>
      <c r="E1050" s="52" t="n">
        <v>1</v>
      </c>
      <c r="F1050" s="54">
        <f>L1050</f>
        <v/>
      </c>
      <c r="G1050" s="54">
        <f>P1050</f>
        <v/>
      </c>
      <c r="H1050" s="54">
        <f>T1050</f>
        <v/>
      </c>
      <c r="I1050" s="81" t="n">
        <v>0.100000001</v>
      </c>
      <c r="J1050" s="81" t="n">
        <v>0</v>
      </c>
      <c r="K1050" s="81" t="n">
        <v>0</v>
      </c>
      <c r="L1050" s="81" t="n">
        <v>12.5</v>
      </c>
      <c r="M1050" s="81" t="n">
        <v>0</v>
      </c>
      <c r="N1050" s="81" t="n">
        <v>-4.37113901e-09</v>
      </c>
      <c r="O1050" s="81" t="n">
        <v>-3.0999999</v>
      </c>
      <c r="P1050" s="81" t="n">
        <v>4.25</v>
      </c>
      <c r="Q1050" s="81" t="n">
        <v>0</v>
      </c>
      <c r="R1050" s="81" t="n">
        <v>0.100000001</v>
      </c>
      <c r="S1050" s="81" t="n">
        <v>-1.35505303e-07</v>
      </c>
      <c r="T1050" s="81" t="n">
        <v>22.5</v>
      </c>
      <c r="U1050" s="80">
        <f>U1047*'4 Transform Matrices'!Y1051+V1047*'4 Transform Matrices'!AC1051+W1047*'4 Transform Matrices'!AG1051</f>
        <v/>
      </c>
      <c r="V1050" s="80">
        <f>U1047*'4 Transform Matrices'!Z1051+V1047*'4 Transform Matrices'!AD1051+W1047*'4 Transform Matrices'!AH1051</f>
        <v/>
      </c>
      <c r="W1050" s="80">
        <f>U1047*'4 Transform Matrices'!AA1051+V1047*'4 Transform Matrices'!AE1051+W1047*'4 Transform Matrices'!AI1051</f>
        <v/>
      </c>
      <c r="X1050" s="80">
        <f>U1047*'4 Transform Matrices'!AB1051+V1047*'4 Transform Matrices'!AF1051+W1047*'4 Transform Matrices'!AJ1051+X1047</f>
        <v/>
      </c>
      <c r="Y1050" s="80">
        <f>Y1047*'4 Transform Matrices'!Y1051+Z1047*'4 Transform Matrices'!AC1051+AA1047*'4 Transform Matrices'!AG1051</f>
        <v/>
      </c>
      <c r="Z1050" s="80">
        <f>Y1047*'4 Transform Matrices'!Z1051+Z1047*'4 Transform Matrices'!AD1051+AA1047*'4 Transform Matrices'!AH1051</f>
        <v/>
      </c>
      <c r="AA1050" s="80">
        <f>Y1047*'4 Transform Matrices'!AA1051+Z1047*'4 Transform Matrices'!AE1051+AA1047*'4 Transform Matrices'!AI1051</f>
        <v/>
      </c>
      <c r="AB1050" s="80">
        <f>Y1047*'4 Transform Matrices'!AB1051+Z1047*'4 Transform Matrices'!AF1051+AA1047*'4 Transform Matrices'!AJ1051+AB1047</f>
        <v/>
      </c>
      <c r="AC1050" s="80">
        <f>AC1047*'4 Transform Matrices'!Y1051+AD1047*'4 Transform Matrices'!AC1051+AE1047*'4 Transform Matrices'!AG1051</f>
        <v/>
      </c>
      <c r="AD1050" s="80">
        <f>AC1047*'4 Transform Matrices'!Z1051+AD1047*'4 Transform Matrices'!AD1051+AE1047*'4 Transform Matrices'!AH1051</f>
        <v/>
      </c>
      <c r="AE1050" s="80">
        <f>AC1047*'4 Transform Matrices'!AA1051+AD1047*'4 Transform Matrices'!AE1051+AE1047*'4 Transform Matrices'!AI1051</f>
        <v/>
      </c>
      <c r="AF1050" s="80">
        <f>AC1047*'4 Transform Matrices'!AB1051+AD1047*'4 Transform Matrices'!AF1051+AE1047*'4 Transform Matrices'!AJ1051+AF1047</f>
        <v/>
      </c>
      <c r="AG1050" s="82">
        <f>MAX(ABS(I1050-U1050),ABS(J1050-V1050),ABS(K1050-W1050),ABS(L1050-X1050),ABS(M1050-Y1050),ABS(N1050-Z1050),ABS(O1050-AA1050),ABS(P1050-AB1050),ABS(Q1050-AC1050),ABS(R1050-AD1050),ABS(S1050-AE1050),ABS(T1050-AF1050))</f>
        <v/>
      </c>
      <c r="AI1050" s="14" t="inlineStr"/>
    </row>
    <row r="1051">
      <c r="A1051" s="98" t="inlineStr">
        <is>
          <t>- Sock swivel</t>
        </is>
      </c>
      <c r="B1051" s="93" t="inlineStr">
        <is>
          <t>WSOCK-04</t>
        </is>
      </c>
      <c r="C1051" s="93" t="inlineStr">
        <is>
          <t>Group</t>
        </is>
      </c>
      <c r="D1051" s="93" t="inlineStr">
        <is>
          <t>WSOCK-00</t>
        </is>
      </c>
      <c r="E1051" s="93" t="n">
        <v>1</v>
      </c>
      <c r="F1051" s="54">
        <f>L1051</f>
        <v/>
      </c>
      <c r="G1051" s="54">
        <f>P1051</f>
        <v/>
      </c>
      <c r="H1051" s="54">
        <f>T1051</f>
        <v/>
      </c>
      <c r="I1051" s="81" t="n">
        <v>-0.869187891</v>
      </c>
      <c r="J1051" s="81" t="n">
        <v>0</v>
      </c>
      <c r="K1051" s="81" t="n">
        <v>-0.494481951</v>
      </c>
      <c r="L1051" s="81" t="n">
        <v>12.5</v>
      </c>
      <c r="M1051" s="81" t="n">
        <v>0</v>
      </c>
      <c r="N1051" s="81" t="n">
        <v>1</v>
      </c>
      <c r="O1051" s="81" t="n">
        <v>0</v>
      </c>
      <c r="P1051" s="81" t="n">
        <v>5.69999981</v>
      </c>
      <c r="Q1051" s="81" t="n">
        <v>0.494481951</v>
      </c>
      <c r="R1051" s="81" t="n">
        <v>0</v>
      </c>
      <c r="S1051" s="81" t="n">
        <v>-0.869187891</v>
      </c>
      <c r="T1051" s="81" t="n">
        <v>22.5</v>
      </c>
      <c r="U1051" s="80">
        <f>U1047*'4 Transform Matrices'!Y1052+V1047*'4 Transform Matrices'!AC1052+W1047*'4 Transform Matrices'!AG1052</f>
        <v/>
      </c>
      <c r="V1051" s="80">
        <f>U1047*'4 Transform Matrices'!Z1052+V1047*'4 Transform Matrices'!AD1052+W1047*'4 Transform Matrices'!AH1052</f>
        <v/>
      </c>
      <c r="W1051" s="80">
        <f>U1047*'4 Transform Matrices'!AA1052+V1047*'4 Transform Matrices'!AE1052+W1047*'4 Transform Matrices'!AI1052</f>
        <v/>
      </c>
      <c r="X1051" s="80">
        <f>U1047*'4 Transform Matrices'!AB1052+V1047*'4 Transform Matrices'!AF1052+W1047*'4 Transform Matrices'!AJ1052+X1047</f>
        <v/>
      </c>
      <c r="Y1051" s="80">
        <f>Y1047*'4 Transform Matrices'!Y1052+Z1047*'4 Transform Matrices'!AC1052+AA1047*'4 Transform Matrices'!AG1052</f>
        <v/>
      </c>
      <c r="Z1051" s="80">
        <f>Y1047*'4 Transform Matrices'!Z1052+Z1047*'4 Transform Matrices'!AD1052+AA1047*'4 Transform Matrices'!AH1052</f>
        <v/>
      </c>
      <c r="AA1051" s="80">
        <f>Y1047*'4 Transform Matrices'!AA1052+Z1047*'4 Transform Matrices'!AE1052+AA1047*'4 Transform Matrices'!AI1052</f>
        <v/>
      </c>
      <c r="AB1051" s="80">
        <f>Y1047*'4 Transform Matrices'!AB1052+Z1047*'4 Transform Matrices'!AF1052+AA1047*'4 Transform Matrices'!AJ1052+AB1047</f>
        <v/>
      </c>
      <c r="AC1051" s="80">
        <f>AC1047*'4 Transform Matrices'!Y1052+AD1047*'4 Transform Matrices'!AC1052+AE1047*'4 Transform Matrices'!AG1052</f>
        <v/>
      </c>
      <c r="AD1051" s="80">
        <f>AC1047*'4 Transform Matrices'!Z1052+AD1047*'4 Transform Matrices'!AD1052+AE1047*'4 Transform Matrices'!AH1052</f>
        <v/>
      </c>
      <c r="AE1051" s="80">
        <f>AC1047*'4 Transform Matrices'!AA1052+AD1047*'4 Transform Matrices'!AE1052+AE1047*'4 Transform Matrices'!AI1052</f>
        <v/>
      </c>
      <c r="AF1051" s="80">
        <f>AC1047*'4 Transform Matrices'!AB1052+AD1047*'4 Transform Matrices'!AF1052+AE1047*'4 Transform Matrices'!AJ1052+AF1047</f>
        <v/>
      </c>
      <c r="AG1051" s="82">
        <f>MAX(ABS(I1051-U1051),ABS(J1051-V1051),ABS(K1051-W1051),ABS(L1051-X1051),ABS(M1051-Y1051),ABS(N1051-Z1051),ABS(O1051-AA1051),ABS(P1051-AB1051),ABS(Q1051-AC1051),ABS(R1051-AD1051),ABS(S1051-AE1051),ABS(T1051-AF1051))</f>
        <v/>
      </c>
      <c r="AI1051" s="14" t="inlineStr">
        <is>
          <t>Yaw follows the wind direction (200 deg +-35, slow drift)</t>
        </is>
      </c>
    </row>
    <row r="1052">
      <c r="A1052" s="65" t="inlineStr">
        <is>
          <t>- Mouth hoop</t>
        </is>
      </c>
      <c r="B1052" s="52" t="inlineStr">
        <is>
          <t>WSOCK-05</t>
        </is>
      </c>
      <c r="C1052" s="58" t="inlineStr">
        <is>
          <t>Cylinder</t>
        </is>
      </c>
      <c r="D1052" s="52" t="inlineStr">
        <is>
          <t>WSOCK-04</t>
        </is>
      </c>
      <c r="E1052" s="52" t="n">
        <v>2</v>
      </c>
      <c r="F1052" s="54">
        <f>L1052</f>
        <v/>
      </c>
      <c r="G1052" s="54">
        <f>P1052</f>
        <v/>
      </c>
      <c r="H1052" s="54">
        <f>T1052</f>
        <v/>
      </c>
      <c r="I1052" s="81" t="n">
        <v>-0.012362048</v>
      </c>
      <c r="J1052" s="81" t="n">
        <v>-0.0188184716</v>
      </c>
      <c r="K1052" s="81" t="n">
        <v>0.156453833</v>
      </c>
      <c r="L1052" s="81" t="n">
        <v>12.2653189</v>
      </c>
      <c r="M1052" s="81" t="n">
        <v>0</v>
      </c>
      <c r="N1052" s="81" t="n">
        <v>0.0124999993</v>
      </c>
      <c r="O1052" s="81" t="n">
        <v>0.311769187</v>
      </c>
      <c r="P1052" s="81" t="n">
        <v>5.85588455</v>
      </c>
      <c r="Q1052" s="81" t="n">
        <v>-0.0217296984</v>
      </c>
      <c r="R1052" s="81" t="n">
        <v>0.0107058482</v>
      </c>
      <c r="S1052" s="81" t="n">
        <v>-0.0890067443</v>
      </c>
      <c r="T1052" s="81" t="n">
        <v>22.6335106</v>
      </c>
      <c r="U1052" s="80">
        <f>U1051*'4 Transform Matrices'!Y1053+V1051*'4 Transform Matrices'!AC1053+W1051*'4 Transform Matrices'!AG1053</f>
        <v/>
      </c>
      <c r="V1052" s="80">
        <f>U1051*'4 Transform Matrices'!Z1053+V1051*'4 Transform Matrices'!AD1053+W1051*'4 Transform Matrices'!AH1053</f>
        <v/>
      </c>
      <c r="W1052" s="80">
        <f>U1051*'4 Transform Matrices'!AA1053+V1051*'4 Transform Matrices'!AE1053+W1051*'4 Transform Matrices'!AI1053</f>
        <v/>
      </c>
      <c r="X1052" s="80">
        <f>U1051*'4 Transform Matrices'!AB1053+V1051*'4 Transform Matrices'!AF1053+W1051*'4 Transform Matrices'!AJ1053+X1051</f>
        <v/>
      </c>
      <c r="Y1052" s="80">
        <f>Y1051*'4 Transform Matrices'!Y1053+Z1051*'4 Transform Matrices'!AC1053+AA1051*'4 Transform Matrices'!AG1053</f>
        <v/>
      </c>
      <c r="Z1052" s="80">
        <f>Y1051*'4 Transform Matrices'!Z1053+Z1051*'4 Transform Matrices'!AD1053+AA1051*'4 Transform Matrices'!AH1053</f>
        <v/>
      </c>
      <c r="AA1052" s="80">
        <f>Y1051*'4 Transform Matrices'!AA1053+Z1051*'4 Transform Matrices'!AE1053+AA1051*'4 Transform Matrices'!AI1053</f>
        <v/>
      </c>
      <c r="AB1052" s="80">
        <f>Y1051*'4 Transform Matrices'!AB1053+Z1051*'4 Transform Matrices'!AF1053+AA1051*'4 Transform Matrices'!AJ1053+AB1051</f>
        <v/>
      </c>
      <c r="AC1052" s="80">
        <f>AC1051*'4 Transform Matrices'!Y1053+AD1051*'4 Transform Matrices'!AC1053+AE1051*'4 Transform Matrices'!AG1053</f>
        <v/>
      </c>
      <c r="AD1052" s="80">
        <f>AC1051*'4 Transform Matrices'!Z1053+AD1051*'4 Transform Matrices'!AD1053+AE1051*'4 Transform Matrices'!AH1053</f>
        <v/>
      </c>
      <c r="AE1052" s="80">
        <f>AC1051*'4 Transform Matrices'!AA1053+AD1051*'4 Transform Matrices'!AE1053+AE1051*'4 Transform Matrices'!AI1053</f>
        <v/>
      </c>
      <c r="AF1052" s="80">
        <f>AC1051*'4 Transform Matrices'!AB1053+AD1051*'4 Transform Matrices'!AF1053+AE1051*'4 Transform Matrices'!AJ1053+AF1051</f>
        <v/>
      </c>
      <c r="AG1052" s="82">
        <f>MAX(ABS(I1052-U1052),ABS(J1052-V1052),ABS(K1052-W1052),ABS(L1052-X1052),ABS(M1052-Y1052),ABS(N1052-Z1052),ABS(O1052-AA1052),ABS(P1052-AB1052),ABS(Q1052-AC1052),ABS(R1052-AD1052),ABS(S1052-AE1052),ABS(T1052-AF1052))</f>
        <v/>
      </c>
      <c r="AI1052" s="14" t="inlineStr"/>
    </row>
    <row r="1053">
      <c r="A1053" s="65" t="inlineStr">
        <is>
          <t>- Mouth hoop</t>
        </is>
      </c>
      <c r="B1053" s="52" t="inlineStr">
        <is>
          <t>WSOCK-06</t>
        </is>
      </c>
      <c r="C1053" s="58" t="inlineStr">
        <is>
          <t>Cylinder</t>
        </is>
      </c>
      <c r="D1053" s="52" t="inlineStr">
        <is>
          <t>WSOCK-04</t>
        </is>
      </c>
      <c r="E1053" s="52" t="n">
        <v>2</v>
      </c>
      <c r="F1053" s="54">
        <f>L1053</f>
        <v/>
      </c>
      <c r="G1053" s="54">
        <f>P1053</f>
        <v/>
      </c>
      <c r="H1053" s="54">
        <f>T1053</f>
        <v/>
      </c>
      <c r="I1053" s="81" t="n">
        <v>-0.012362048</v>
      </c>
      <c r="J1053" s="81" t="n">
        <v>1.79887616e-09</v>
      </c>
      <c r="K1053" s="81" t="n">
        <v>0.312907666</v>
      </c>
      <c r="L1053" s="81" t="n">
        <v>12.5</v>
      </c>
      <c r="M1053" s="81" t="n">
        <v>0</v>
      </c>
      <c r="N1053" s="81" t="n">
        <v>0.0250000004</v>
      </c>
      <c r="O1053" s="81" t="n">
        <v>-2.98023206e-08</v>
      </c>
      <c r="P1053" s="81" t="n">
        <v>6.01176882</v>
      </c>
      <c r="Q1053" s="81" t="n">
        <v>-0.0217296984</v>
      </c>
      <c r="R1053" s="81" t="n">
        <v>-1.02338249e-09</v>
      </c>
      <c r="S1053" s="81" t="n">
        <v>-0.178013489</v>
      </c>
      <c r="T1053" s="81" t="n">
        <v>22.5</v>
      </c>
      <c r="U1053" s="80">
        <f>U1051*'4 Transform Matrices'!Y1054+V1051*'4 Transform Matrices'!AC1054+W1051*'4 Transform Matrices'!AG1054</f>
        <v/>
      </c>
      <c r="V1053" s="80">
        <f>U1051*'4 Transform Matrices'!Z1054+V1051*'4 Transform Matrices'!AD1054+W1051*'4 Transform Matrices'!AH1054</f>
        <v/>
      </c>
      <c r="W1053" s="80">
        <f>U1051*'4 Transform Matrices'!AA1054+V1051*'4 Transform Matrices'!AE1054+W1051*'4 Transform Matrices'!AI1054</f>
        <v/>
      </c>
      <c r="X1053" s="80">
        <f>U1051*'4 Transform Matrices'!AB1054+V1051*'4 Transform Matrices'!AF1054+W1051*'4 Transform Matrices'!AJ1054+X1051</f>
        <v/>
      </c>
      <c r="Y1053" s="80">
        <f>Y1051*'4 Transform Matrices'!Y1054+Z1051*'4 Transform Matrices'!AC1054+AA1051*'4 Transform Matrices'!AG1054</f>
        <v/>
      </c>
      <c r="Z1053" s="80">
        <f>Y1051*'4 Transform Matrices'!Z1054+Z1051*'4 Transform Matrices'!AD1054+AA1051*'4 Transform Matrices'!AH1054</f>
        <v/>
      </c>
      <c r="AA1053" s="80">
        <f>Y1051*'4 Transform Matrices'!AA1054+Z1051*'4 Transform Matrices'!AE1054+AA1051*'4 Transform Matrices'!AI1054</f>
        <v/>
      </c>
      <c r="AB1053" s="80">
        <f>Y1051*'4 Transform Matrices'!AB1054+Z1051*'4 Transform Matrices'!AF1054+AA1051*'4 Transform Matrices'!AJ1054+AB1051</f>
        <v/>
      </c>
      <c r="AC1053" s="80">
        <f>AC1051*'4 Transform Matrices'!Y1054+AD1051*'4 Transform Matrices'!AC1054+AE1051*'4 Transform Matrices'!AG1054</f>
        <v/>
      </c>
      <c r="AD1053" s="80">
        <f>AC1051*'4 Transform Matrices'!Z1054+AD1051*'4 Transform Matrices'!AD1054+AE1051*'4 Transform Matrices'!AH1054</f>
        <v/>
      </c>
      <c r="AE1053" s="80">
        <f>AC1051*'4 Transform Matrices'!AA1054+AD1051*'4 Transform Matrices'!AE1054+AE1051*'4 Transform Matrices'!AI1054</f>
        <v/>
      </c>
      <c r="AF1053" s="80">
        <f>AC1051*'4 Transform Matrices'!AB1054+AD1051*'4 Transform Matrices'!AF1054+AE1051*'4 Transform Matrices'!AJ1054+AF1051</f>
        <v/>
      </c>
      <c r="AG1053" s="82">
        <f>MAX(ABS(I1053-U1053),ABS(J1053-V1053),ABS(K1053-W1053),ABS(L1053-X1053),ABS(M1053-Y1053),ABS(N1053-Z1053),ABS(O1053-AA1053),ABS(P1053-AB1053),ABS(Q1053-AC1053),ABS(R1053-AD1053),ABS(S1053-AE1053),ABS(T1053-AF1053))</f>
        <v/>
      </c>
      <c r="AI1053" s="14" t="inlineStr"/>
    </row>
    <row r="1054">
      <c r="A1054" s="65" t="inlineStr">
        <is>
          <t>- Mouth hoop</t>
        </is>
      </c>
      <c r="B1054" s="52" t="inlineStr">
        <is>
          <t>WSOCK-07</t>
        </is>
      </c>
      <c r="C1054" s="58" t="inlineStr">
        <is>
          <t>Cylinder</t>
        </is>
      </c>
      <c r="D1054" s="52" t="inlineStr">
        <is>
          <t>WSOCK-04</t>
        </is>
      </c>
      <c r="E1054" s="52" t="n">
        <v>2</v>
      </c>
      <c r="F1054" s="54">
        <f>L1054</f>
        <v/>
      </c>
      <c r="G1054" s="54">
        <f>P1054</f>
        <v/>
      </c>
      <c r="H1054" s="54">
        <f>T1054</f>
        <v/>
      </c>
      <c r="I1054" s="81" t="n">
        <v>-0.012362048</v>
      </c>
      <c r="J1054" s="81" t="n">
        <v>0.0188184716</v>
      </c>
      <c r="K1054" s="81" t="n">
        <v>0.156453833</v>
      </c>
      <c r="L1054" s="81" t="n">
        <v>12.7346811</v>
      </c>
      <c r="M1054" s="81" t="n">
        <v>0</v>
      </c>
      <c r="N1054" s="81" t="n">
        <v>0.0124999993</v>
      </c>
      <c r="O1054" s="81" t="n">
        <v>-0.311769187</v>
      </c>
      <c r="P1054" s="81" t="n">
        <v>5.85588455</v>
      </c>
      <c r="Q1054" s="81" t="n">
        <v>-0.0217296984</v>
      </c>
      <c r="R1054" s="81" t="n">
        <v>-0.0107058482</v>
      </c>
      <c r="S1054" s="81" t="n">
        <v>-0.0890067443</v>
      </c>
      <c r="T1054" s="81" t="n">
        <v>22.3664894</v>
      </c>
      <c r="U1054" s="80">
        <f>U1051*'4 Transform Matrices'!Y1055+V1051*'4 Transform Matrices'!AC1055+W1051*'4 Transform Matrices'!AG1055</f>
        <v/>
      </c>
      <c r="V1054" s="80">
        <f>U1051*'4 Transform Matrices'!Z1055+V1051*'4 Transform Matrices'!AD1055+W1051*'4 Transform Matrices'!AH1055</f>
        <v/>
      </c>
      <c r="W1054" s="80">
        <f>U1051*'4 Transform Matrices'!AA1055+V1051*'4 Transform Matrices'!AE1055+W1051*'4 Transform Matrices'!AI1055</f>
        <v/>
      </c>
      <c r="X1054" s="80">
        <f>U1051*'4 Transform Matrices'!AB1055+V1051*'4 Transform Matrices'!AF1055+W1051*'4 Transform Matrices'!AJ1055+X1051</f>
        <v/>
      </c>
      <c r="Y1054" s="80">
        <f>Y1051*'4 Transform Matrices'!Y1055+Z1051*'4 Transform Matrices'!AC1055+AA1051*'4 Transform Matrices'!AG1055</f>
        <v/>
      </c>
      <c r="Z1054" s="80">
        <f>Y1051*'4 Transform Matrices'!Z1055+Z1051*'4 Transform Matrices'!AD1055+AA1051*'4 Transform Matrices'!AH1055</f>
        <v/>
      </c>
      <c r="AA1054" s="80">
        <f>Y1051*'4 Transform Matrices'!AA1055+Z1051*'4 Transform Matrices'!AE1055+AA1051*'4 Transform Matrices'!AI1055</f>
        <v/>
      </c>
      <c r="AB1054" s="80">
        <f>Y1051*'4 Transform Matrices'!AB1055+Z1051*'4 Transform Matrices'!AF1055+AA1051*'4 Transform Matrices'!AJ1055+AB1051</f>
        <v/>
      </c>
      <c r="AC1054" s="80">
        <f>AC1051*'4 Transform Matrices'!Y1055+AD1051*'4 Transform Matrices'!AC1055+AE1051*'4 Transform Matrices'!AG1055</f>
        <v/>
      </c>
      <c r="AD1054" s="80">
        <f>AC1051*'4 Transform Matrices'!Z1055+AD1051*'4 Transform Matrices'!AD1055+AE1051*'4 Transform Matrices'!AH1055</f>
        <v/>
      </c>
      <c r="AE1054" s="80">
        <f>AC1051*'4 Transform Matrices'!AA1055+AD1051*'4 Transform Matrices'!AE1055+AE1051*'4 Transform Matrices'!AI1055</f>
        <v/>
      </c>
      <c r="AF1054" s="80">
        <f>AC1051*'4 Transform Matrices'!AB1055+AD1051*'4 Transform Matrices'!AF1055+AE1051*'4 Transform Matrices'!AJ1055+AF1051</f>
        <v/>
      </c>
      <c r="AG1054" s="82">
        <f>MAX(ABS(I1054-U1054),ABS(J1054-V1054),ABS(K1054-W1054),ABS(L1054-X1054),ABS(M1054-Y1054),ABS(N1054-Z1054),ABS(O1054-AA1054),ABS(P1054-AB1054),ABS(Q1054-AC1054),ABS(R1054-AD1054),ABS(S1054-AE1054),ABS(T1054-AF1054))</f>
        <v/>
      </c>
      <c r="AI1054" s="14" t="inlineStr"/>
    </row>
    <row r="1055">
      <c r="A1055" s="65" t="inlineStr">
        <is>
          <t>- Mouth hoop</t>
        </is>
      </c>
      <c r="B1055" s="52" t="inlineStr">
        <is>
          <t>WSOCK-08</t>
        </is>
      </c>
      <c r="C1055" s="58" t="inlineStr">
        <is>
          <t>Cylinder</t>
        </is>
      </c>
      <c r="D1055" s="52" t="inlineStr">
        <is>
          <t>WSOCK-04</t>
        </is>
      </c>
      <c r="E1055" s="52" t="n">
        <v>2</v>
      </c>
      <c r="F1055" s="54">
        <f>L1055</f>
        <v/>
      </c>
      <c r="G1055" s="54">
        <f>P1055</f>
        <v/>
      </c>
      <c r="H1055" s="54">
        <f>T1055</f>
        <v/>
      </c>
      <c r="I1055" s="81" t="n">
        <v>0.0123620499</v>
      </c>
      <c r="J1055" s="81" t="n">
        <v>-0.0188184697</v>
      </c>
      <c r="K1055" s="81" t="n">
        <v>-0.156453833</v>
      </c>
      <c r="L1055" s="81" t="n">
        <v>12.7346811</v>
      </c>
      <c r="M1055" s="81" t="n">
        <v>0</v>
      </c>
      <c r="N1055" s="81" t="n">
        <v>0.012500002</v>
      </c>
      <c r="O1055" s="81" t="n">
        <v>-0.311769158</v>
      </c>
      <c r="P1055" s="81" t="n">
        <v>5.54411507</v>
      </c>
      <c r="Q1055" s="81" t="n">
        <v>0.0217296965</v>
      </c>
      <c r="R1055" s="81" t="n">
        <v>0.0107058492</v>
      </c>
      <c r="S1055" s="81" t="n">
        <v>0.0890067667</v>
      </c>
      <c r="T1055" s="81" t="n">
        <v>22.3664894</v>
      </c>
      <c r="U1055" s="80">
        <f>U1051*'4 Transform Matrices'!Y1056+V1051*'4 Transform Matrices'!AC1056+W1051*'4 Transform Matrices'!AG1056</f>
        <v/>
      </c>
      <c r="V1055" s="80">
        <f>U1051*'4 Transform Matrices'!Z1056+V1051*'4 Transform Matrices'!AD1056+W1051*'4 Transform Matrices'!AH1056</f>
        <v/>
      </c>
      <c r="W1055" s="80">
        <f>U1051*'4 Transform Matrices'!AA1056+V1051*'4 Transform Matrices'!AE1056+W1051*'4 Transform Matrices'!AI1056</f>
        <v/>
      </c>
      <c r="X1055" s="80">
        <f>U1051*'4 Transform Matrices'!AB1056+V1051*'4 Transform Matrices'!AF1056+W1051*'4 Transform Matrices'!AJ1056+X1051</f>
        <v/>
      </c>
      <c r="Y1055" s="80">
        <f>Y1051*'4 Transform Matrices'!Y1056+Z1051*'4 Transform Matrices'!AC1056+AA1051*'4 Transform Matrices'!AG1056</f>
        <v/>
      </c>
      <c r="Z1055" s="80">
        <f>Y1051*'4 Transform Matrices'!Z1056+Z1051*'4 Transform Matrices'!AD1056+AA1051*'4 Transform Matrices'!AH1056</f>
        <v/>
      </c>
      <c r="AA1055" s="80">
        <f>Y1051*'4 Transform Matrices'!AA1056+Z1051*'4 Transform Matrices'!AE1056+AA1051*'4 Transform Matrices'!AI1056</f>
        <v/>
      </c>
      <c r="AB1055" s="80">
        <f>Y1051*'4 Transform Matrices'!AB1056+Z1051*'4 Transform Matrices'!AF1056+AA1051*'4 Transform Matrices'!AJ1056+AB1051</f>
        <v/>
      </c>
      <c r="AC1055" s="80">
        <f>AC1051*'4 Transform Matrices'!Y1056+AD1051*'4 Transform Matrices'!AC1056+AE1051*'4 Transform Matrices'!AG1056</f>
        <v/>
      </c>
      <c r="AD1055" s="80">
        <f>AC1051*'4 Transform Matrices'!Z1056+AD1051*'4 Transform Matrices'!AD1056+AE1051*'4 Transform Matrices'!AH1056</f>
        <v/>
      </c>
      <c r="AE1055" s="80">
        <f>AC1051*'4 Transform Matrices'!AA1056+AD1051*'4 Transform Matrices'!AE1056+AE1051*'4 Transform Matrices'!AI1056</f>
        <v/>
      </c>
      <c r="AF1055" s="80">
        <f>AC1051*'4 Transform Matrices'!AB1056+AD1051*'4 Transform Matrices'!AF1056+AE1051*'4 Transform Matrices'!AJ1056+AF1051</f>
        <v/>
      </c>
      <c r="AG1055" s="82">
        <f>MAX(ABS(I1055-U1055),ABS(J1055-V1055),ABS(K1055-W1055),ABS(L1055-X1055),ABS(M1055-Y1055),ABS(N1055-Z1055),ABS(O1055-AA1055),ABS(P1055-AB1055),ABS(Q1055-AC1055),ABS(R1055-AD1055),ABS(S1055-AE1055),ABS(T1055-AF1055))</f>
        <v/>
      </c>
      <c r="AI1055" s="14" t="inlineStr"/>
    </row>
    <row r="1056">
      <c r="A1056" s="65" t="inlineStr">
        <is>
          <t>- Mouth hoop</t>
        </is>
      </c>
      <c r="B1056" s="52" t="inlineStr">
        <is>
          <t>WSOCK-09</t>
        </is>
      </c>
      <c r="C1056" s="58" t="inlineStr">
        <is>
          <t>Cylinder</t>
        </is>
      </c>
      <c r="D1056" s="52" t="inlineStr">
        <is>
          <t>WSOCK-04</t>
        </is>
      </c>
      <c r="E1056" s="52" t="n">
        <v>2</v>
      </c>
      <c r="F1056" s="54">
        <f>L1056</f>
        <v/>
      </c>
      <c r="G1056" s="54">
        <f>P1056</f>
        <v/>
      </c>
      <c r="H1056" s="54">
        <f>T1056</f>
        <v/>
      </c>
      <c r="I1056" s="81" t="n">
        <v>0.0123620499</v>
      </c>
      <c r="J1056" s="81" t="n">
        <v>5.3966267e-09</v>
      </c>
      <c r="K1056" s="81" t="n">
        <v>-0.312907755</v>
      </c>
      <c r="L1056" s="81" t="n">
        <v>12.5</v>
      </c>
      <c r="M1056" s="81" t="n">
        <v>0</v>
      </c>
      <c r="N1056" s="81" t="n">
        <v>0.0250000004</v>
      </c>
      <c r="O1056" s="81" t="n">
        <v>8.94069672e-08</v>
      </c>
      <c r="P1056" s="81" t="n">
        <v>5.3882308</v>
      </c>
      <c r="Q1056" s="81" t="n">
        <v>0.0217296965</v>
      </c>
      <c r="R1056" s="81" t="n">
        <v>-3.07014703e-09</v>
      </c>
      <c r="S1056" s="81" t="n">
        <v>0.178013578</v>
      </c>
      <c r="T1056" s="81" t="n">
        <v>22.5</v>
      </c>
      <c r="U1056" s="80">
        <f>U1051*'4 Transform Matrices'!Y1057+V1051*'4 Transform Matrices'!AC1057+W1051*'4 Transform Matrices'!AG1057</f>
        <v/>
      </c>
      <c r="V1056" s="80">
        <f>U1051*'4 Transform Matrices'!Z1057+V1051*'4 Transform Matrices'!AD1057+W1051*'4 Transform Matrices'!AH1057</f>
        <v/>
      </c>
      <c r="W1056" s="80">
        <f>U1051*'4 Transform Matrices'!AA1057+V1051*'4 Transform Matrices'!AE1057+W1051*'4 Transform Matrices'!AI1057</f>
        <v/>
      </c>
      <c r="X1056" s="80">
        <f>U1051*'4 Transform Matrices'!AB1057+V1051*'4 Transform Matrices'!AF1057+W1051*'4 Transform Matrices'!AJ1057+X1051</f>
        <v/>
      </c>
      <c r="Y1056" s="80">
        <f>Y1051*'4 Transform Matrices'!Y1057+Z1051*'4 Transform Matrices'!AC1057+AA1051*'4 Transform Matrices'!AG1057</f>
        <v/>
      </c>
      <c r="Z1056" s="80">
        <f>Y1051*'4 Transform Matrices'!Z1057+Z1051*'4 Transform Matrices'!AD1057+AA1051*'4 Transform Matrices'!AH1057</f>
        <v/>
      </c>
      <c r="AA1056" s="80">
        <f>Y1051*'4 Transform Matrices'!AA1057+Z1051*'4 Transform Matrices'!AE1057+AA1051*'4 Transform Matrices'!AI1057</f>
        <v/>
      </c>
      <c r="AB1056" s="80">
        <f>Y1051*'4 Transform Matrices'!AB1057+Z1051*'4 Transform Matrices'!AF1057+AA1051*'4 Transform Matrices'!AJ1057+AB1051</f>
        <v/>
      </c>
      <c r="AC1056" s="80">
        <f>AC1051*'4 Transform Matrices'!Y1057+AD1051*'4 Transform Matrices'!AC1057+AE1051*'4 Transform Matrices'!AG1057</f>
        <v/>
      </c>
      <c r="AD1056" s="80">
        <f>AC1051*'4 Transform Matrices'!Z1057+AD1051*'4 Transform Matrices'!AD1057+AE1051*'4 Transform Matrices'!AH1057</f>
        <v/>
      </c>
      <c r="AE1056" s="80">
        <f>AC1051*'4 Transform Matrices'!AA1057+AD1051*'4 Transform Matrices'!AE1057+AE1051*'4 Transform Matrices'!AI1057</f>
        <v/>
      </c>
      <c r="AF1056" s="80">
        <f>AC1051*'4 Transform Matrices'!AB1057+AD1051*'4 Transform Matrices'!AF1057+AE1051*'4 Transform Matrices'!AJ1057+AF1051</f>
        <v/>
      </c>
      <c r="AG1056" s="82">
        <f>MAX(ABS(I1056-U1056),ABS(J1056-V1056),ABS(K1056-W1056),ABS(L1056-X1056),ABS(M1056-Y1056),ABS(N1056-Z1056),ABS(O1056-AA1056),ABS(P1056-AB1056),ABS(Q1056-AC1056),ABS(R1056-AD1056),ABS(S1056-AE1056),ABS(T1056-AF1056))</f>
        <v/>
      </c>
      <c r="AI1056" s="14" t="inlineStr"/>
    </row>
    <row r="1057">
      <c r="A1057" s="65" t="inlineStr">
        <is>
          <t>- Mouth hoop</t>
        </is>
      </c>
      <c r="B1057" s="52" t="inlineStr">
        <is>
          <t>WSOCK-10</t>
        </is>
      </c>
      <c r="C1057" s="58" t="inlineStr">
        <is>
          <t>Cylinder</t>
        </is>
      </c>
      <c r="D1057" s="52" t="inlineStr">
        <is>
          <t>WSOCK-04</t>
        </is>
      </c>
      <c r="E1057" s="52" t="n">
        <v>2</v>
      </c>
      <c r="F1057" s="54">
        <f>L1057</f>
        <v/>
      </c>
      <c r="G1057" s="54">
        <f>P1057</f>
        <v/>
      </c>
      <c r="H1057" s="54">
        <f>T1057</f>
        <v/>
      </c>
      <c r="I1057" s="81" t="n">
        <v>0.0123620499</v>
      </c>
      <c r="J1057" s="81" t="n">
        <v>0.0188184753</v>
      </c>
      <c r="K1057" s="81" t="n">
        <v>-0.156453729</v>
      </c>
      <c r="L1057" s="81" t="n">
        <v>12.2653189</v>
      </c>
      <c r="M1057" s="81" t="n">
        <v>0</v>
      </c>
      <c r="N1057" s="81" t="n">
        <v>0.0124999946</v>
      </c>
      <c r="O1057" s="81" t="n">
        <v>0.311769158</v>
      </c>
      <c r="P1057" s="81" t="n">
        <v>5.54411507</v>
      </c>
      <c r="Q1057" s="81" t="n">
        <v>0.0217296965</v>
      </c>
      <c r="R1057" s="81" t="n">
        <v>-0.0107058519</v>
      </c>
      <c r="S1057" s="81" t="n">
        <v>0.0890066996</v>
      </c>
      <c r="T1057" s="81" t="n">
        <v>22.6335106</v>
      </c>
      <c r="U1057" s="80">
        <f>U1051*'4 Transform Matrices'!Y1058+V1051*'4 Transform Matrices'!AC1058+W1051*'4 Transform Matrices'!AG1058</f>
        <v/>
      </c>
      <c r="V1057" s="80">
        <f>U1051*'4 Transform Matrices'!Z1058+V1051*'4 Transform Matrices'!AD1058+W1051*'4 Transform Matrices'!AH1058</f>
        <v/>
      </c>
      <c r="W1057" s="80">
        <f>U1051*'4 Transform Matrices'!AA1058+V1051*'4 Transform Matrices'!AE1058+W1051*'4 Transform Matrices'!AI1058</f>
        <v/>
      </c>
      <c r="X1057" s="80">
        <f>U1051*'4 Transform Matrices'!AB1058+V1051*'4 Transform Matrices'!AF1058+W1051*'4 Transform Matrices'!AJ1058+X1051</f>
        <v/>
      </c>
      <c r="Y1057" s="80">
        <f>Y1051*'4 Transform Matrices'!Y1058+Z1051*'4 Transform Matrices'!AC1058+AA1051*'4 Transform Matrices'!AG1058</f>
        <v/>
      </c>
      <c r="Z1057" s="80">
        <f>Y1051*'4 Transform Matrices'!Z1058+Z1051*'4 Transform Matrices'!AD1058+AA1051*'4 Transform Matrices'!AH1058</f>
        <v/>
      </c>
      <c r="AA1057" s="80">
        <f>Y1051*'4 Transform Matrices'!AA1058+Z1051*'4 Transform Matrices'!AE1058+AA1051*'4 Transform Matrices'!AI1058</f>
        <v/>
      </c>
      <c r="AB1057" s="80">
        <f>Y1051*'4 Transform Matrices'!AB1058+Z1051*'4 Transform Matrices'!AF1058+AA1051*'4 Transform Matrices'!AJ1058+AB1051</f>
        <v/>
      </c>
      <c r="AC1057" s="80">
        <f>AC1051*'4 Transform Matrices'!Y1058+AD1051*'4 Transform Matrices'!AC1058+AE1051*'4 Transform Matrices'!AG1058</f>
        <v/>
      </c>
      <c r="AD1057" s="80">
        <f>AC1051*'4 Transform Matrices'!Z1058+AD1051*'4 Transform Matrices'!AD1058+AE1051*'4 Transform Matrices'!AH1058</f>
        <v/>
      </c>
      <c r="AE1057" s="80">
        <f>AC1051*'4 Transform Matrices'!AA1058+AD1051*'4 Transform Matrices'!AE1058+AE1051*'4 Transform Matrices'!AI1058</f>
        <v/>
      </c>
      <c r="AF1057" s="80">
        <f>AC1051*'4 Transform Matrices'!AB1058+AD1051*'4 Transform Matrices'!AF1058+AE1051*'4 Transform Matrices'!AJ1058+AF1051</f>
        <v/>
      </c>
      <c r="AG1057" s="82">
        <f>MAX(ABS(I1057-U1057),ABS(J1057-V1057),ABS(K1057-W1057),ABS(L1057-X1057),ABS(M1057-Y1057),ABS(N1057-Z1057),ABS(O1057-AA1057),ABS(P1057-AB1057),ABS(Q1057-AC1057),ABS(R1057-AD1057),ABS(S1057-AE1057),ABS(T1057-AF1057))</f>
        <v/>
      </c>
      <c r="AI1057" s="14" t="inlineStr"/>
    </row>
    <row r="1058">
      <c r="A1058" s="65" t="inlineStr">
        <is>
          <t>- Hoop spoke</t>
        </is>
      </c>
      <c r="B1058" s="52" t="inlineStr">
        <is>
          <t>WSOCK-11</t>
        </is>
      </c>
      <c r="C1058" s="58" t="inlineStr">
        <is>
          <t>Cylinder</t>
        </is>
      </c>
      <c r="D1058" s="52" t="inlineStr">
        <is>
          <t>WSOCK-04</t>
        </is>
      </c>
      <c r="E1058" s="52" t="n">
        <v>2</v>
      </c>
      <c r="F1058" s="54">
        <f>L1058</f>
        <v/>
      </c>
      <c r="G1058" s="54">
        <f>P1058</f>
        <v/>
      </c>
      <c r="H1058" s="54">
        <f>T1058</f>
        <v/>
      </c>
      <c r="I1058" s="81" t="n">
        <v>-0.0217296984</v>
      </c>
      <c r="J1058" s="81" t="n">
        <v>0.012362049</v>
      </c>
      <c r="K1058" s="81" t="n">
        <v>6.70049261e-09</v>
      </c>
      <c r="L1058" s="81" t="n">
        <v>12.5</v>
      </c>
      <c r="M1058" s="81" t="n">
        <v>0</v>
      </c>
      <c r="N1058" s="81" t="n">
        <v>-1.09278475e-09</v>
      </c>
      <c r="O1058" s="81" t="n">
        <v>0.310000002</v>
      </c>
      <c r="P1058" s="81" t="n">
        <v>5.49499989</v>
      </c>
      <c r="Q1058" s="81" t="n">
        <v>0.012362049</v>
      </c>
      <c r="R1058" s="81" t="n">
        <v>0.0217296984</v>
      </c>
      <c r="S1058" s="81" t="n">
        <v>1.17779573e-08</v>
      </c>
      <c r="T1058" s="81" t="n">
        <v>22.5</v>
      </c>
      <c r="U1058" s="80">
        <f>U1051*'4 Transform Matrices'!Y1059+V1051*'4 Transform Matrices'!AC1059+W1051*'4 Transform Matrices'!AG1059</f>
        <v/>
      </c>
      <c r="V1058" s="80">
        <f>U1051*'4 Transform Matrices'!Z1059+V1051*'4 Transform Matrices'!AD1059+W1051*'4 Transform Matrices'!AH1059</f>
        <v/>
      </c>
      <c r="W1058" s="80">
        <f>U1051*'4 Transform Matrices'!AA1059+V1051*'4 Transform Matrices'!AE1059+W1051*'4 Transform Matrices'!AI1059</f>
        <v/>
      </c>
      <c r="X1058" s="80">
        <f>U1051*'4 Transform Matrices'!AB1059+V1051*'4 Transform Matrices'!AF1059+W1051*'4 Transform Matrices'!AJ1059+X1051</f>
        <v/>
      </c>
      <c r="Y1058" s="80">
        <f>Y1051*'4 Transform Matrices'!Y1059+Z1051*'4 Transform Matrices'!AC1059+AA1051*'4 Transform Matrices'!AG1059</f>
        <v/>
      </c>
      <c r="Z1058" s="80">
        <f>Y1051*'4 Transform Matrices'!Z1059+Z1051*'4 Transform Matrices'!AD1059+AA1051*'4 Transform Matrices'!AH1059</f>
        <v/>
      </c>
      <c r="AA1058" s="80">
        <f>Y1051*'4 Transform Matrices'!AA1059+Z1051*'4 Transform Matrices'!AE1059+AA1051*'4 Transform Matrices'!AI1059</f>
        <v/>
      </c>
      <c r="AB1058" s="80">
        <f>Y1051*'4 Transform Matrices'!AB1059+Z1051*'4 Transform Matrices'!AF1059+AA1051*'4 Transform Matrices'!AJ1059+AB1051</f>
        <v/>
      </c>
      <c r="AC1058" s="80">
        <f>AC1051*'4 Transform Matrices'!Y1059+AD1051*'4 Transform Matrices'!AC1059+AE1051*'4 Transform Matrices'!AG1059</f>
        <v/>
      </c>
      <c r="AD1058" s="80">
        <f>AC1051*'4 Transform Matrices'!Z1059+AD1051*'4 Transform Matrices'!AD1059+AE1051*'4 Transform Matrices'!AH1059</f>
        <v/>
      </c>
      <c r="AE1058" s="80">
        <f>AC1051*'4 Transform Matrices'!AA1059+AD1051*'4 Transform Matrices'!AE1059+AE1051*'4 Transform Matrices'!AI1059</f>
        <v/>
      </c>
      <c r="AF1058" s="80">
        <f>AC1051*'4 Transform Matrices'!AB1059+AD1051*'4 Transform Matrices'!AF1059+AE1051*'4 Transform Matrices'!AJ1059+AF1051</f>
        <v/>
      </c>
      <c r="AG1058" s="82">
        <f>MAX(ABS(I1058-U1058),ABS(J1058-V1058),ABS(K1058-W1058),ABS(L1058-X1058),ABS(M1058-Y1058),ABS(N1058-Z1058),ABS(O1058-AA1058),ABS(P1058-AB1058),ABS(Q1058-AC1058),ABS(R1058-AD1058),ABS(S1058-AE1058),ABS(T1058-AF1058))</f>
        <v/>
      </c>
      <c r="AI1058" s="14" t="inlineStr"/>
    </row>
    <row r="1059">
      <c r="A1059" s="92" t="inlineStr">
        <is>
          <t>- Sock segment</t>
        </is>
      </c>
      <c r="B1059" s="93" t="inlineStr">
        <is>
          <t>WSOCK-12</t>
        </is>
      </c>
      <c r="C1059" s="93" t="inlineStr">
        <is>
          <t>Group</t>
        </is>
      </c>
      <c r="D1059" s="93" t="inlineStr">
        <is>
          <t>WSOCK-04</t>
        </is>
      </c>
      <c r="E1059" s="93" t="n">
        <v>2</v>
      </c>
      <c r="F1059" s="54">
        <f>L1059</f>
        <v/>
      </c>
      <c r="G1059" s="54">
        <f>P1059</f>
        <v/>
      </c>
      <c r="H1059" s="54">
        <f>T1059</f>
        <v/>
      </c>
      <c r="I1059" s="81" t="n">
        <v>-0.869187891</v>
      </c>
      <c r="J1059" s="81" t="n">
        <v>-0.0375580303</v>
      </c>
      <c r="K1059" s="81" t="n">
        <v>-0.493053555</v>
      </c>
      <c r="L1059" s="81" t="n">
        <v>12.5</v>
      </c>
      <c r="M1059" s="81" t="n">
        <v>0</v>
      </c>
      <c r="N1059" s="81" t="n">
        <v>0.99711132</v>
      </c>
      <c r="O1059" s="81" t="n">
        <v>-0.0759543031</v>
      </c>
      <c r="P1059" s="81" t="n">
        <v>5.69999981</v>
      </c>
      <c r="Q1059" s="81" t="n">
        <v>0.494481951</v>
      </c>
      <c r="R1059" s="81" t="n">
        <v>-0.066018559</v>
      </c>
      <c r="S1059" s="81" t="n">
        <v>-0.8666771049999999</v>
      </c>
      <c r="T1059" s="81" t="n">
        <v>22.5</v>
      </c>
      <c r="U1059" s="80">
        <f>U1051*'4 Transform Matrices'!Y1060+V1051*'4 Transform Matrices'!AC1060+W1051*'4 Transform Matrices'!AG1060</f>
        <v/>
      </c>
      <c r="V1059" s="80">
        <f>U1051*'4 Transform Matrices'!Z1060+V1051*'4 Transform Matrices'!AD1060+W1051*'4 Transform Matrices'!AH1060</f>
        <v/>
      </c>
      <c r="W1059" s="80">
        <f>U1051*'4 Transform Matrices'!AA1060+V1051*'4 Transform Matrices'!AE1060+W1051*'4 Transform Matrices'!AI1060</f>
        <v/>
      </c>
      <c r="X1059" s="80">
        <f>U1051*'4 Transform Matrices'!AB1060+V1051*'4 Transform Matrices'!AF1060+W1051*'4 Transform Matrices'!AJ1060+X1051</f>
        <v/>
      </c>
      <c r="Y1059" s="80">
        <f>Y1051*'4 Transform Matrices'!Y1060+Z1051*'4 Transform Matrices'!AC1060+AA1051*'4 Transform Matrices'!AG1060</f>
        <v/>
      </c>
      <c r="Z1059" s="80">
        <f>Y1051*'4 Transform Matrices'!Z1060+Z1051*'4 Transform Matrices'!AD1060+AA1051*'4 Transform Matrices'!AH1060</f>
        <v/>
      </c>
      <c r="AA1059" s="80">
        <f>Y1051*'4 Transform Matrices'!AA1060+Z1051*'4 Transform Matrices'!AE1060+AA1051*'4 Transform Matrices'!AI1060</f>
        <v/>
      </c>
      <c r="AB1059" s="80">
        <f>Y1051*'4 Transform Matrices'!AB1060+Z1051*'4 Transform Matrices'!AF1060+AA1051*'4 Transform Matrices'!AJ1060+AB1051</f>
        <v/>
      </c>
      <c r="AC1059" s="80">
        <f>AC1051*'4 Transform Matrices'!Y1060+AD1051*'4 Transform Matrices'!AC1060+AE1051*'4 Transform Matrices'!AG1060</f>
        <v/>
      </c>
      <c r="AD1059" s="80">
        <f>AC1051*'4 Transform Matrices'!Z1060+AD1051*'4 Transform Matrices'!AD1060+AE1051*'4 Transform Matrices'!AH1060</f>
        <v/>
      </c>
      <c r="AE1059" s="80">
        <f>AC1051*'4 Transform Matrices'!AA1060+AD1051*'4 Transform Matrices'!AE1060+AE1051*'4 Transform Matrices'!AI1060</f>
        <v/>
      </c>
      <c r="AF1059" s="80">
        <f>AC1051*'4 Transform Matrices'!AB1060+AD1051*'4 Transform Matrices'!AF1060+AE1051*'4 Transform Matrices'!AJ1060+AF1051</f>
        <v/>
      </c>
      <c r="AG1059" s="82">
        <f>MAX(ABS(I1059-U1059),ABS(J1059-V1059),ABS(K1059-W1059),ABS(L1059-X1059),ABS(M1059-Y1059),ABS(N1059-Z1059),ABS(O1059-AA1059),ABS(P1059-AB1059),ABS(Q1059-AC1059),ABS(R1059-AD1059),ABS(S1059-AE1059),ABS(T1059-AF1059))</f>
        <v/>
      </c>
      <c r="AI1059" s="14" t="inlineStr">
        <is>
          <t>Droops and flutters with a phase lag down the chain</t>
        </is>
      </c>
    </row>
    <row r="1060">
      <c r="A1060" s="67" t="inlineStr">
        <is>
          <t>- Sock cone</t>
        </is>
      </c>
      <c r="B1060" s="52" t="inlineStr">
        <is>
          <t>WSOCK-13</t>
        </is>
      </c>
      <c r="C1060" s="58" t="inlineStr">
        <is>
          <t>Cylinder</t>
        </is>
      </c>
      <c r="D1060" s="52" t="inlineStr">
        <is>
          <t>WSOCK-12</t>
        </is>
      </c>
      <c r="E1060" s="52" t="n">
        <v>3</v>
      </c>
      <c r="F1060" s="54">
        <f>L1060</f>
        <v/>
      </c>
      <c r="G1060" s="54">
        <f>P1060</f>
        <v/>
      </c>
      <c r="H1060" s="54">
        <f>T1060</f>
        <v/>
      </c>
      <c r="I1060" s="81" t="n">
        <v>-0.6258153319999999</v>
      </c>
      <c r="J1060" s="81" t="n">
        <v>-0.0270417836</v>
      </c>
      <c r="K1060" s="81" t="n">
        <v>-0.271179467</v>
      </c>
      <c r="L1060" s="81" t="n">
        <v>12.3644104</v>
      </c>
      <c r="M1060" s="81" t="n">
        <v>0</v>
      </c>
      <c r="N1060" s="81" t="n">
        <v>0.717920184</v>
      </c>
      <c r="O1060" s="81" t="n">
        <v>-0.041774869</v>
      </c>
      <c r="P1060" s="81" t="n">
        <v>5.67911243</v>
      </c>
      <c r="Q1060" s="81" t="n">
        <v>0.356027007</v>
      </c>
      <c r="R1060" s="81" t="n">
        <v>-0.0475333631</v>
      </c>
      <c r="S1060" s="81" t="n">
        <v>-0.476672411</v>
      </c>
      <c r="T1060" s="81" t="n">
        <v>22.2616634</v>
      </c>
      <c r="U1060" s="80">
        <f>U1059*'4 Transform Matrices'!Y1061+V1059*'4 Transform Matrices'!AC1061+W1059*'4 Transform Matrices'!AG1061</f>
        <v/>
      </c>
      <c r="V1060" s="80">
        <f>U1059*'4 Transform Matrices'!Z1061+V1059*'4 Transform Matrices'!AD1061+W1059*'4 Transform Matrices'!AH1061</f>
        <v/>
      </c>
      <c r="W1060" s="80">
        <f>U1059*'4 Transform Matrices'!AA1061+V1059*'4 Transform Matrices'!AE1061+W1059*'4 Transform Matrices'!AI1061</f>
        <v/>
      </c>
      <c r="X1060" s="80">
        <f>U1059*'4 Transform Matrices'!AB1061+V1059*'4 Transform Matrices'!AF1061+W1059*'4 Transform Matrices'!AJ1061+X1059</f>
        <v/>
      </c>
      <c r="Y1060" s="80">
        <f>Y1059*'4 Transform Matrices'!Y1061+Z1059*'4 Transform Matrices'!AC1061+AA1059*'4 Transform Matrices'!AG1061</f>
        <v/>
      </c>
      <c r="Z1060" s="80">
        <f>Y1059*'4 Transform Matrices'!Z1061+Z1059*'4 Transform Matrices'!AD1061+AA1059*'4 Transform Matrices'!AH1061</f>
        <v/>
      </c>
      <c r="AA1060" s="80">
        <f>Y1059*'4 Transform Matrices'!AA1061+Z1059*'4 Transform Matrices'!AE1061+AA1059*'4 Transform Matrices'!AI1061</f>
        <v/>
      </c>
      <c r="AB1060" s="80">
        <f>Y1059*'4 Transform Matrices'!AB1061+Z1059*'4 Transform Matrices'!AF1061+AA1059*'4 Transform Matrices'!AJ1061+AB1059</f>
        <v/>
      </c>
      <c r="AC1060" s="80">
        <f>AC1059*'4 Transform Matrices'!Y1061+AD1059*'4 Transform Matrices'!AC1061+AE1059*'4 Transform Matrices'!AG1061</f>
        <v/>
      </c>
      <c r="AD1060" s="80">
        <f>AC1059*'4 Transform Matrices'!Z1061+AD1059*'4 Transform Matrices'!AD1061+AE1059*'4 Transform Matrices'!AH1061</f>
        <v/>
      </c>
      <c r="AE1060" s="80">
        <f>AC1059*'4 Transform Matrices'!AA1061+AD1059*'4 Transform Matrices'!AE1061+AE1059*'4 Transform Matrices'!AI1061</f>
        <v/>
      </c>
      <c r="AF1060" s="80">
        <f>AC1059*'4 Transform Matrices'!AB1061+AD1059*'4 Transform Matrices'!AF1061+AE1059*'4 Transform Matrices'!AJ1061+AF1059</f>
        <v/>
      </c>
      <c r="AG1060" s="82">
        <f>MAX(ABS(I1060-U1060),ABS(J1060-V1060),ABS(K1060-W1060),ABS(L1060-X1060),ABS(M1060-Y1060),ABS(N1060-Z1060),ABS(O1060-AA1060),ABS(P1060-AB1060),ABS(Q1060-AC1060),ABS(R1060-AD1060),ABS(S1060-AE1060),ABS(T1060-AF1060))</f>
        <v/>
      </c>
      <c r="AI1060" s="14" t="inlineStr"/>
    </row>
    <row r="1061">
      <c r="A1061" s="99" t="inlineStr">
        <is>
          <t>- Sock segment</t>
        </is>
      </c>
      <c r="B1061" s="93" t="inlineStr">
        <is>
          <t>WSOCK-14</t>
        </is>
      </c>
      <c r="C1061" s="93" t="inlineStr">
        <is>
          <t>Group</t>
        </is>
      </c>
      <c r="D1061" s="93" t="inlineStr">
        <is>
          <t>WSOCK-12</t>
        </is>
      </c>
      <c r="E1061" s="93" t="n">
        <v>3</v>
      </c>
      <c r="F1061" s="54">
        <f>L1061</f>
        <v/>
      </c>
      <c r="G1061" s="54">
        <f>P1061</f>
        <v/>
      </c>
      <c r="H1061" s="54">
        <f>T1061</f>
        <v/>
      </c>
      <c r="I1061" s="81" t="n">
        <v>-0.890684307</v>
      </c>
      <c r="J1061" s="81" t="n">
        <v>-0.060705591</v>
      </c>
      <c r="K1061" s="81" t="n">
        <v>-0.450551152</v>
      </c>
      <c r="L1061" s="81" t="n">
        <v>12.2288208</v>
      </c>
      <c r="M1061" s="81" t="n">
        <v>-0.00344966445</v>
      </c>
      <c r="N1061" s="81" t="n">
        <v>0.991918802</v>
      </c>
      <c r="O1061" s="81" t="n">
        <v>-0.126827911</v>
      </c>
      <c r="P1061" s="81" t="n">
        <v>5.65822506</v>
      </c>
      <c r="Q1061" s="81" t="n">
        <v>0.454609245</v>
      </c>
      <c r="R1061" s="81" t="n">
        <v>-0.111409366</v>
      </c>
      <c r="S1061" s="81" t="n">
        <v>-0.8836959</v>
      </c>
      <c r="T1061" s="81" t="n">
        <v>22.0233269</v>
      </c>
      <c r="U1061" s="80">
        <f>U1059*'4 Transform Matrices'!Y1062+V1059*'4 Transform Matrices'!AC1062+W1059*'4 Transform Matrices'!AG1062</f>
        <v/>
      </c>
      <c r="V1061" s="80">
        <f>U1059*'4 Transform Matrices'!Z1062+V1059*'4 Transform Matrices'!AD1062+W1059*'4 Transform Matrices'!AH1062</f>
        <v/>
      </c>
      <c r="W1061" s="80">
        <f>U1059*'4 Transform Matrices'!AA1062+V1059*'4 Transform Matrices'!AE1062+W1059*'4 Transform Matrices'!AI1062</f>
        <v/>
      </c>
      <c r="X1061" s="80">
        <f>U1059*'4 Transform Matrices'!AB1062+V1059*'4 Transform Matrices'!AF1062+W1059*'4 Transform Matrices'!AJ1062+X1059</f>
        <v/>
      </c>
      <c r="Y1061" s="80">
        <f>Y1059*'4 Transform Matrices'!Y1062+Z1059*'4 Transform Matrices'!AC1062+AA1059*'4 Transform Matrices'!AG1062</f>
        <v/>
      </c>
      <c r="Z1061" s="80">
        <f>Y1059*'4 Transform Matrices'!Z1062+Z1059*'4 Transform Matrices'!AD1062+AA1059*'4 Transform Matrices'!AH1062</f>
        <v/>
      </c>
      <c r="AA1061" s="80">
        <f>Y1059*'4 Transform Matrices'!AA1062+Z1059*'4 Transform Matrices'!AE1062+AA1059*'4 Transform Matrices'!AI1062</f>
        <v/>
      </c>
      <c r="AB1061" s="80">
        <f>Y1059*'4 Transform Matrices'!AB1062+Z1059*'4 Transform Matrices'!AF1062+AA1059*'4 Transform Matrices'!AJ1062+AB1059</f>
        <v/>
      </c>
      <c r="AC1061" s="80">
        <f>AC1059*'4 Transform Matrices'!Y1062+AD1059*'4 Transform Matrices'!AC1062+AE1059*'4 Transform Matrices'!AG1062</f>
        <v/>
      </c>
      <c r="AD1061" s="80">
        <f>AC1059*'4 Transform Matrices'!Z1062+AD1059*'4 Transform Matrices'!AD1062+AE1059*'4 Transform Matrices'!AH1062</f>
        <v/>
      </c>
      <c r="AE1061" s="80">
        <f>AC1059*'4 Transform Matrices'!AA1062+AD1059*'4 Transform Matrices'!AE1062+AE1059*'4 Transform Matrices'!AI1062</f>
        <v/>
      </c>
      <c r="AF1061" s="80">
        <f>AC1059*'4 Transform Matrices'!AB1062+AD1059*'4 Transform Matrices'!AF1062+AE1059*'4 Transform Matrices'!AJ1062+AF1059</f>
        <v/>
      </c>
      <c r="AG1061" s="82">
        <f>MAX(ABS(I1061-U1061),ABS(J1061-V1061),ABS(K1061-W1061),ABS(L1061-X1061),ABS(M1061-Y1061),ABS(N1061-Z1061),ABS(O1061-AA1061),ABS(P1061-AB1061),ABS(Q1061-AC1061),ABS(R1061-AD1061),ABS(S1061-AE1061),ABS(T1061-AF1061))</f>
        <v/>
      </c>
      <c r="AI1061" s="14" t="inlineStr">
        <is>
          <t>Droops and flutters with a phase lag down the chain</t>
        </is>
      </c>
    </row>
    <row r="1062">
      <c r="A1062" s="69" t="inlineStr">
        <is>
          <t>- Sock cone</t>
        </is>
      </c>
      <c r="B1062" s="52" t="inlineStr">
        <is>
          <t>WSOCK-15</t>
        </is>
      </c>
      <c r="C1062" s="58" t="inlineStr">
        <is>
          <t>Cylinder</t>
        </is>
      </c>
      <c r="D1062" s="52" t="inlineStr">
        <is>
          <t>WSOCK-14</t>
        </is>
      </c>
      <c r="E1062" s="52" t="n">
        <v>4</v>
      </c>
      <c r="F1062" s="54">
        <f>L1062</f>
        <v/>
      </c>
      <c r="G1062" s="54">
        <f>P1062</f>
        <v/>
      </c>
      <c r="H1062" s="54">
        <f>T1062</f>
        <v/>
      </c>
      <c r="I1062" s="81" t="n">
        <v>-0.534410596</v>
      </c>
      <c r="J1062" s="81" t="n">
        <v>-0.0364233553</v>
      </c>
      <c r="K1062" s="81" t="n">
        <v>-0.247803137</v>
      </c>
      <c r="L1062" s="81" t="n">
        <v>12.1049194</v>
      </c>
      <c r="M1062" s="81" t="n">
        <v>-0.00206979876</v>
      </c>
      <c r="N1062" s="81" t="n">
        <v>0.595151305</v>
      </c>
      <c r="O1062" s="81" t="n">
        <v>-0.06975535300000001</v>
      </c>
      <c r="P1062" s="81" t="n">
        <v>5.62334728</v>
      </c>
      <c r="Q1062" s="81" t="n">
        <v>0.272765547</v>
      </c>
      <c r="R1062" s="81" t="n">
        <v>-0.0668456256</v>
      </c>
      <c r="S1062" s="81" t="n">
        <v>-0.486032754</v>
      </c>
      <c r="T1062" s="81" t="n">
        <v>21.7803097</v>
      </c>
      <c r="U1062" s="80">
        <f>U1061*'4 Transform Matrices'!Y1063+V1061*'4 Transform Matrices'!AC1063+W1061*'4 Transform Matrices'!AG1063</f>
        <v/>
      </c>
      <c r="V1062" s="80">
        <f>U1061*'4 Transform Matrices'!Z1063+V1061*'4 Transform Matrices'!AD1063+W1061*'4 Transform Matrices'!AH1063</f>
        <v/>
      </c>
      <c r="W1062" s="80">
        <f>U1061*'4 Transform Matrices'!AA1063+V1061*'4 Transform Matrices'!AE1063+W1061*'4 Transform Matrices'!AI1063</f>
        <v/>
      </c>
      <c r="X1062" s="80">
        <f>U1061*'4 Transform Matrices'!AB1063+V1061*'4 Transform Matrices'!AF1063+W1061*'4 Transform Matrices'!AJ1063+X1061</f>
        <v/>
      </c>
      <c r="Y1062" s="80">
        <f>Y1061*'4 Transform Matrices'!Y1063+Z1061*'4 Transform Matrices'!AC1063+AA1061*'4 Transform Matrices'!AG1063</f>
        <v/>
      </c>
      <c r="Z1062" s="80">
        <f>Y1061*'4 Transform Matrices'!Z1063+Z1061*'4 Transform Matrices'!AD1063+AA1061*'4 Transform Matrices'!AH1063</f>
        <v/>
      </c>
      <c r="AA1062" s="80">
        <f>Y1061*'4 Transform Matrices'!AA1063+Z1061*'4 Transform Matrices'!AE1063+AA1061*'4 Transform Matrices'!AI1063</f>
        <v/>
      </c>
      <c r="AB1062" s="80">
        <f>Y1061*'4 Transform Matrices'!AB1063+Z1061*'4 Transform Matrices'!AF1063+AA1061*'4 Transform Matrices'!AJ1063+AB1061</f>
        <v/>
      </c>
      <c r="AC1062" s="80">
        <f>AC1061*'4 Transform Matrices'!Y1063+AD1061*'4 Transform Matrices'!AC1063+AE1061*'4 Transform Matrices'!AG1063</f>
        <v/>
      </c>
      <c r="AD1062" s="80">
        <f>AC1061*'4 Transform Matrices'!Z1063+AD1061*'4 Transform Matrices'!AD1063+AE1061*'4 Transform Matrices'!AH1063</f>
        <v/>
      </c>
      <c r="AE1062" s="80">
        <f>AC1061*'4 Transform Matrices'!AA1063+AD1061*'4 Transform Matrices'!AE1063+AE1061*'4 Transform Matrices'!AI1063</f>
        <v/>
      </c>
      <c r="AF1062" s="80">
        <f>AC1061*'4 Transform Matrices'!AB1063+AD1061*'4 Transform Matrices'!AF1063+AE1061*'4 Transform Matrices'!AJ1063+AF1061</f>
        <v/>
      </c>
      <c r="AG1062" s="82">
        <f>MAX(ABS(I1062-U1062),ABS(J1062-V1062),ABS(K1062-W1062),ABS(L1062-X1062),ABS(M1062-Y1062),ABS(N1062-Z1062),ABS(O1062-AA1062),ABS(P1062-AB1062),ABS(Q1062-AC1062),ABS(R1062-AD1062),ABS(S1062-AE1062),ABS(T1062-AF1062))</f>
        <v/>
      </c>
      <c r="AI1062" s="14" t="inlineStr"/>
    </row>
    <row r="1063">
      <c r="A1063" s="100" t="inlineStr">
        <is>
          <t>- Sock segment</t>
        </is>
      </c>
      <c r="B1063" s="93" t="inlineStr">
        <is>
          <t>WSOCK-16</t>
        </is>
      </c>
      <c r="C1063" s="93" t="inlineStr">
        <is>
          <t>Group</t>
        </is>
      </c>
      <c r="D1063" s="93" t="inlineStr">
        <is>
          <t>WSOCK-14</t>
        </is>
      </c>
      <c r="E1063" s="93" t="n">
        <v>4</v>
      </c>
      <c r="F1063" s="54">
        <f>L1063</f>
        <v/>
      </c>
      <c r="G1063" s="54">
        <f>P1063</f>
        <v/>
      </c>
      <c r="H1063" s="54">
        <f>T1063</f>
        <v/>
      </c>
      <c r="I1063" s="81" t="n">
        <v>-0.917404175</v>
      </c>
      <c r="J1063" s="81" t="n">
        <v>-0.0784101933</v>
      </c>
      <c r="K1063" s="81" t="n">
        <v>-0.390155643</v>
      </c>
      <c r="L1063" s="81" t="n">
        <v>11.9810181</v>
      </c>
      <c r="M1063" s="81" t="n">
        <v>-0.0114665246</v>
      </c>
      <c r="N1063" s="81" t="n">
        <v>0.985198319</v>
      </c>
      <c r="O1063" s="81" t="n">
        <v>-0.171034709</v>
      </c>
      <c r="P1063" s="81" t="n">
        <v>5.58846951</v>
      </c>
      <c r="Q1063" s="81" t="n">
        <v>0.397791505</v>
      </c>
      <c r="R1063" s="81" t="n">
        <v>-0.152434215</v>
      </c>
      <c r="S1063" s="81" t="n">
        <v>-0.904724121</v>
      </c>
      <c r="T1063" s="81" t="n">
        <v>21.5372944</v>
      </c>
      <c r="U1063" s="80">
        <f>U1061*'4 Transform Matrices'!Y1064+V1061*'4 Transform Matrices'!AC1064+W1061*'4 Transform Matrices'!AG1064</f>
        <v/>
      </c>
      <c r="V1063" s="80">
        <f>U1061*'4 Transform Matrices'!Z1064+V1061*'4 Transform Matrices'!AD1064+W1061*'4 Transform Matrices'!AH1064</f>
        <v/>
      </c>
      <c r="W1063" s="80">
        <f>U1061*'4 Transform Matrices'!AA1064+V1061*'4 Transform Matrices'!AE1064+W1061*'4 Transform Matrices'!AI1064</f>
        <v/>
      </c>
      <c r="X1063" s="80">
        <f>U1061*'4 Transform Matrices'!AB1064+V1061*'4 Transform Matrices'!AF1064+W1061*'4 Transform Matrices'!AJ1064+X1061</f>
        <v/>
      </c>
      <c r="Y1063" s="80">
        <f>Y1061*'4 Transform Matrices'!Y1064+Z1061*'4 Transform Matrices'!AC1064+AA1061*'4 Transform Matrices'!AG1064</f>
        <v/>
      </c>
      <c r="Z1063" s="80">
        <f>Y1061*'4 Transform Matrices'!Z1064+Z1061*'4 Transform Matrices'!AD1064+AA1061*'4 Transform Matrices'!AH1064</f>
        <v/>
      </c>
      <c r="AA1063" s="80">
        <f>Y1061*'4 Transform Matrices'!AA1064+Z1061*'4 Transform Matrices'!AE1064+AA1061*'4 Transform Matrices'!AI1064</f>
        <v/>
      </c>
      <c r="AB1063" s="80">
        <f>Y1061*'4 Transform Matrices'!AB1064+Z1061*'4 Transform Matrices'!AF1064+AA1061*'4 Transform Matrices'!AJ1064+AB1061</f>
        <v/>
      </c>
      <c r="AC1063" s="80">
        <f>AC1061*'4 Transform Matrices'!Y1064+AD1061*'4 Transform Matrices'!AC1064+AE1061*'4 Transform Matrices'!AG1064</f>
        <v/>
      </c>
      <c r="AD1063" s="80">
        <f>AC1061*'4 Transform Matrices'!Z1064+AD1061*'4 Transform Matrices'!AD1064+AE1061*'4 Transform Matrices'!AH1064</f>
        <v/>
      </c>
      <c r="AE1063" s="80">
        <f>AC1061*'4 Transform Matrices'!AA1064+AD1061*'4 Transform Matrices'!AE1064+AE1061*'4 Transform Matrices'!AI1064</f>
        <v/>
      </c>
      <c r="AF1063" s="80">
        <f>AC1061*'4 Transform Matrices'!AB1064+AD1061*'4 Transform Matrices'!AF1064+AE1061*'4 Transform Matrices'!AJ1064+AF1061</f>
        <v/>
      </c>
      <c r="AG1063" s="82">
        <f>MAX(ABS(I1063-U1063),ABS(J1063-V1063),ABS(K1063-W1063),ABS(L1063-X1063),ABS(M1063-Y1063),ABS(N1063-Z1063),ABS(O1063-AA1063),ABS(P1063-AB1063),ABS(Q1063-AC1063),ABS(R1063-AD1063),ABS(S1063-AE1063),ABS(T1063-AF1063))</f>
        <v/>
      </c>
      <c r="AI1063" s="14" t="inlineStr">
        <is>
          <t>Droops and flutters with a phase lag down the chain</t>
        </is>
      </c>
    </row>
    <row r="1064">
      <c r="A1064" s="71" t="inlineStr">
        <is>
          <t>- Sock cone</t>
        </is>
      </c>
      <c r="B1064" s="52" t="inlineStr">
        <is>
          <t>WSOCK-17</t>
        </is>
      </c>
      <c r="C1064" s="58" t="inlineStr">
        <is>
          <t>Cylinder</t>
        </is>
      </c>
      <c r="D1064" s="52" t="inlineStr">
        <is>
          <t>WSOCK-16</t>
        </is>
      </c>
      <c r="E1064" s="52" t="n">
        <v>5</v>
      </c>
      <c r="F1064" s="54">
        <f>L1064</f>
        <v/>
      </c>
      <c r="G1064" s="54">
        <f>P1064</f>
        <v/>
      </c>
      <c r="H1064" s="54">
        <f>T1064</f>
        <v/>
      </c>
      <c r="I1064" s="81" t="n">
        <v>-0.44035399</v>
      </c>
      <c r="J1064" s="81" t="n">
        <v>-0.037636891</v>
      </c>
      <c r="K1064" s="81" t="n">
        <v>-0.214585602</v>
      </c>
      <c r="L1064" s="81" t="n">
        <v>11.8737249</v>
      </c>
      <c r="M1064" s="81" t="n">
        <v>-0.00550393155</v>
      </c>
      <c r="N1064" s="81" t="n">
        <v>0.472895175</v>
      </c>
      <c r="O1064" s="81" t="n">
        <v>-0.09406909350000001</v>
      </c>
      <c r="P1064" s="81" t="n">
        <v>5.54143476</v>
      </c>
      <c r="Q1064" s="81" t="n">
        <v>0.190939918</v>
      </c>
      <c r="R1064" s="81" t="n">
        <v>-0.0731684193</v>
      </c>
      <c r="S1064" s="81" t="n">
        <v>-0.49759829</v>
      </c>
      <c r="T1064" s="81" t="n">
        <v>21.288496</v>
      </c>
      <c r="U1064" s="80">
        <f>U1063*'4 Transform Matrices'!Y1065+V1063*'4 Transform Matrices'!AC1065+W1063*'4 Transform Matrices'!AG1065</f>
        <v/>
      </c>
      <c r="V1064" s="80">
        <f>U1063*'4 Transform Matrices'!Z1065+V1063*'4 Transform Matrices'!AD1065+W1063*'4 Transform Matrices'!AH1065</f>
        <v/>
      </c>
      <c r="W1064" s="80">
        <f>U1063*'4 Transform Matrices'!AA1065+V1063*'4 Transform Matrices'!AE1065+W1063*'4 Transform Matrices'!AI1065</f>
        <v/>
      </c>
      <c r="X1064" s="80">
        <f>U1063*'4 Transform Matrices'!AB1065+V1063*'4 Transform Matrices'!AF1065+W1063*'4 Transform Matrices'!AJ1065+X1063</f>
        <v/>
      </c>
      <c r="Y1064" s="80">
        <f>Y1063*'4 Transform Matrices'!Y1065+Z1063*'4 Transform Matrices'!AC1065+AA1063*'4 Transform Matrices'!AG1065</f>
        <v/>
      </c>
      <c r="Z1064" s="80">
        <f>Y1063*'4 Transform Matrices'!Z1065+Z1063*'4 Transform Matrices'!AD1065+AA1063*'4 Transform Matrices'!AH1065</f>
        <v/>
      </c>
      <c r="AA1064" s="80">
        <f>Y1063*'4 Transform Matrices'!AA1065+Z1063*'4 Transform Matrices'!AE1065+AA1063*'4 Transform Matrices'!AI1065</f>
        <v/>
      </c>
      <c r="AB1064" s="80">
        <f>Y1063*'4 Transform Matrices'!AB1065+Z1063*'4 Transform Matrices'!AF1065+AA1063*'4 Transform Matrices'!AJ1065+AB1063</f>
        <v/>
      </c>
      <c r="AC1064" s="80">
        <f>AC1063*'4 Transform Matrices'!Y1065+AD1063*'4 Transform Matrices'!AC1065+AE1063*'4 Transform Matrices'!AG1065</f>
        <v/>
      </c>
      <c r="AD1064" s="80">
        <f>AC1063*'4 Transform Matrices'!Z1065+AD1063*'4 Transform Matrices'!AD1065+AE1063*'4 Transform Matrices'!AH1065</f>
        <v/>
      </c>
      <c r="AE1064" s="80">
        <f>AC1063*'4 Transform Matrices'!AA1065+AD1063*'4 Transform Matrices'!AE1065+AE1063*'4 Transform Matrices'!AI1065</f>
        <v/>
      </c>
      <c r="AF1064" s="80">
        <f>AC1063*'4 Transform Matrices'!AB1065+AD1063*'4 Transform Matrices'!AF1065+AE1063*'4 Transform Matrices'!AJ1065+AF1063</f>
        <v/>
      </c>
      <c r="AG1064" s="82">
        <f>MAX(ABS(I1064-U1064),ABS(J1064-V1064),ABS(K1064-W1064),ABS(L1064-X1064),ABS(M1064-Y1064),ABS(N1064-Z1064),ABS(O1064-AA1064),ABS(P1064-AB1064),ABS(Q1064-AC1064),ABS(R1064-AD1064),ABS(S1064-AE1064),ABS(T1064-AF1064))</f>
        <v/>
      </c>
      <c r="AI1064" s="14" t="inlineStr"/>
    </row>
    <row r="1065">
      <c r="A1065" s="102" t="inlineStr">
        <is>
          <t>- Sock segment</t>
        </is>
      </c>
      <c r="B1065" s="93" t="inlineStr">
        <is>
          <t>WSOCK-18</t>
        </is>
      </c>
      <c r="C1065" s="93" t="inlineStr">
        <is>
          <t>Group</t>
        </is>
      </c>
      <c r="D1065" s="93" t="inlineStr">
        <is>
          <t>WSOCK-16</t>
        </is>
      </c>
      <c r="E1065" s="93" t="n">
        <v>5</v>
      </c>
      <c r="F1065" s="54">
        <f>L1065</f>
        <v/>
      </c>
      <c r="G1065" s="54">
        <f>P1065</f>
        <v/>
      </c>
      <c r="H1065" s="54">
        <f>T1065</f>
        <v/>
      </c>
      <c r="I1065" s="81" t="n">
        <v>-0.933250606</v>
      </c>
      <c r="J1065" s="81" t="n">
        <v>-0.100150891</v>
      </c>
      <c r="K1065" s="81" t="n">
        <v>-0.344982833</v>
      </c>
      <c r="L1065" s="81" t="n">
        <v>11.7664328</v>
      </c>
      <c r="M1065" s="81" t="n">
        <v>-0.0187706649</v>
      </c>
      <c r="N1065" s="81" t="n">
        <v>0.972633898</v>
      </c>
      <c r="O1065" s="81" t="n">
        <v>-0.231583759</v>
      </c>
      <c r="P1065" s="81" t="n">
        <v>5.4944005</v>
      </c>
      <c r="Q1065" s="81" t="n">
        <v>0.358735263</v>
      </c>
      <c r="R1065" s="81" t="n">
        <v>-0.209650114</v>
      </c>
      <c r="S1065" s="81" t="n">
        <v>-0.9095910189999999</v>
      </c>
      <c r="T1065" s="81" t="n">
        <v>21.0396957</v>
      </c>
      <c r="U1065" s="80">
        <f>U1063*'4 Transform Matrices'!Y1066+V1063*'4 Transform Matrices'!AC1066+W1063*'4 Transform Matrices'!AG1066</f>
        <v/>
      </c>
      <c r="V1065" s="80">
        <f>U1063*'4 Transform Matrices'!Z1066+V1063*'4 Transform Matrices'!AD1066+W1063*'4 Transform Matrices'!AH1066</f>
        <v/>
      </c>
      <c r="W1065" s="80">
        <f>U1063*'4 Transform Matrices'!AA1066+V1063*'4 Transform Matrices'!AE1066+W1063*'4 Transform Matrices'!AI1066</f>
        <v/>
      </c>
      <c r="X1065" s="80">
        <f>U1063*'4 Transform Matrices'!AB1066+V1063*'4 Transform Matrices'!AF1066+W1063*'4 Transform Matrices'!AJ1066+X1063</f>
        <v/>
      </c>
      <c r="Y1065" s="80">
        <f>Y1063*'4 Transform Matrices'!Y1066+Z1063*'4 Transform Matrices'!AC1066+AA1063*'4 Transform Matrices'!AG1066</f>
        <v/>
      </c>
      <c r="Z1065" s="80">
        <f>Y1063*'4 Transform Matrices'!Z1066+Z1063*'4 Transform Matrices'!AD1066+AA1063*'4 Transform Matrices'!AH1066</f>
        <v/>
      </c>
      <c r="AA1065" s="80">
        <f>Y1063*'4 Transform Matrices'!AA1066+Z1063*'4 Transform Matrices'!AE1066+AA1063*'4 Transform Matrices'!AI1066</f>
        <v/>
      </c>
      <c r="AB1065" s="80">
        <f>Y1063*'4 Transform Matrices'!AB1066+Z1063*'4 Transform Matrices'!AF1066+AA1063*'4 Transform Matrices'!AJ1066+AB1063</f>
        <v/>
      </c>
      <c r="AC1065" s="80">
        <f>AC1063*'4 Transform Matrices'!Y1066+AD1063*'4 Transform Matrices'!AC1066+AE1063*'4 Transform Matrices'!AG1066</f>
        <v/>
      </c>
      <c r="AD1065" s="80">
        <f>AC1063*'4 Transform Matrices'!Z1066+AD1063*'4 Transform Matrices'!AD1066+AE1063*'4 Transform Matrices'!AH1066</f>
        <v/>
      </c>
      <c r="AE1065" s="80">
        <f>AC1063*'4 Transform Matrices'!AA1066+AD1063*'4 Transform Matrices'!AE1066+AE1063*'4 Transform Matrices'!AI1066</f>
        <v/>
      </c>
      <c r="AF1065" s="80">
        <f>AC1063*'4 Transform Matrices'!AB1066+AD1063*'4 Transform Matrices'!AF1066+AE1063*'4 Transform Matrices'!AJ1066+AF1063</f>
        <v/>
      </c>
      <c r="AG1065" s="82">
        <f>MAX(ABS(I1065-U1065),ABS(J1065-V1065),ABS(K1065-W1065),ABS(L1065-X1065),ABS(M1065-Y1065),ABS(N1065-Z1065),ABS(O1065-AA1065),ABS(P1065-AB1065),ABS(Q1065-AC1065),ABS(R1065-AD1065),ABS(S1065-AE1065),ABS(T1065-AF1065))</f>
        <v/>
      </c>
      <c r="AI1065" s="14" t="inlineStr">
        <is>
          <t>Droops and flutters with a phase lag down the chain</t>
        </is>
      </c>
    </row>
    <row r="1066">
      <c r="A1066" s="73" t="inlineStr">
        <is>
          <t>- Sock cone</t>
        </is>
      </c>
      <c r="B1066" s="52" t="inlineStr">
        <is>
          <t>WSOCK-19</t>
        </is>
      </c>
      <c r="C1066" s="58" t="inlineStr">
        <is>
          <t>Cylinder</t>
        </is>
      </c>
      <c r="D1066" s="52" t="inlineStr">
        <is>
          <t>WSOCK-18</t>
        </is>
      </c>
      <c r="E1066" s="52" t="n">
        <v>6</v>
      </c>
      <c r="F1066" s="54">
        <f>L1066</f>
        <v/>
      </c>
      <c r="G1066" s="54">
        <f>P1066</f>
        <v/>
      </c>
      <c r="H1066" s="54">
        <f>T1066</f>
        <v/>
      </c>
      <c r="I1066" s="81" t="n">
        <v>-0.354635239</v>
      </c>
      <c r="J1066" s="81" t="n">
        <v>-0.0380573384</v>
      </c>
      <c r="K1066" s="81" t="n">
        <v>-0.189740568</v>
      </c>
      <c r="L1066" s="81" t="n">
        <v>11.6715622</v>
      </c>
      <c r="M1066" s="81" t="n">
        <v>-0.00713285245</v>
      </c>
      <c r="N1066" s="81" t="n">
        <v>0.369600862</v>
      </c>
      <c r="O1066" s="81" t="n">
        <v>-0.127371073</v>
      </c>
      <c r="P1066" s="81" t="n">
        <v>5.43071508</v>
      </c>
      <c r="Q1066" s="81" t="n">
        <v>0.136319399</v>
      </c>
      <c r="R1066" s="81" t="n">
        <v>-0.0796670392</v>
      </c>
      <c r="S1066" s="81" t="n">
        <v>-0.500275075</v>
      </c>
      <c r="T1066" s="81" t="n">
        <v>20.7895584</v>
      </c>
      <c r="U1066" s="80">
        <f>U1065*'4 Transform Matrices'!Y1067+V1065*'4 Transform Matrices'!AC1067+W1065*'4 Transform Matrices'!AG1067</f>
        <v/>
      </c>
      <c r="V1066" s="80">
        <f>U1065*'4 Transform Matrices'!Z1067+V1065*'4 Transform Matrices'!AD1067+W1065*'4 Transform Matrices'!AH1067</f>
        <v/>
      </c>
      <c r="W1066" s="80">
        <f>U1065*'4 Transform Matrices'!AA1067+V1065*'4 Transform Matrices'!AE1067+W1065*'4 Transform Matrices'!AI1067</f>
        <v/>
      </c>
      <c r="X1066" s="80">
        <f>U1065*'4 Transform Matrices'!AB1067+V1065*'4 Transform Matrices'!AF1067+W1065*'4 Transform Matrices'!AJ1067+X1065</f>
        <v/>
      </c>
      <c r="Y1066" s="80">
        <f>Y1065*'4 Transform Matrices'!Y1067+Z1065*'4 Transform Matrices'!AC1067+AA1065*'4 Transform Matrices'!AG1067</f>
        <v/>
      </c>
      <c r="Z1066" s="80">
        <f>Y1065*'4 Transform Matrices'!Z1067+Z1065*'4 Transform Matrices'!AD1067+AA1065*'4 Transform Matrices'!AH1067</f>
        <v/>
      </c>
      <c r="AA1066" s="80">
        <f>Y1065*'4 Transform Matrices'!AA1067+Z1065*'4 Transform Matrices'!AE1067+AA1065*'4 Transform Matrices'!AI1067</f>
        <v/>
      </c>
      <c r="AB1066" s="80">
        <f>Y1065*'4 Transform Matrices'!AB1067+Z1065*'4 Transform Matrices'!AF1067+AA1065*'4 Transform Matrices'!AJ1067+AB1065</f>
        <v/>
      </c>
      <c r="AC1066" s="80">
        <f>AC1065*'4 Transform Matrices'!Y1067+AD1065*'4 Transform Matrices'!AC1067+AE1065*'4 Transform Matrices'!AG1067</f>
        <v/>
      </c>
      <c r="AD1066" s="80">
        <f>AC1065*'4 Transform Matrices'!Z1067+AD1065*'4 Transform Matrices'!AD1067+AE1065*'4 Transform Matrices'!AH1067</f>
        <v/>
      </c>
      <c r="AE1066" s="80">
        <f>AC1065*'4 Transform Matrices'!AA1067+AD1065*'4 Transform Matrices'!AE1067+AE1065*'4 Transform Matrices'!AI1067</f>
        <v/>
      </c>
      <c r="AF1066" s="80">
        <f>AC1065*'4 Transform Matrices'!AB1067+AD1065*'4 Transform Matrices'!AF1067+AE1065*'4 Transform Matrices'!AJ1067+AF1065</f>
        <v/>
      </c>
      <c r="AG1066" s="82">
        <f>MAX(ABS(I1066-U1066),ABS(J1066-V1066),ABS(K1066-W1066),ABS(L1066-X1066),ABS(M1066-Y1066),ABS(N1066-Z1066),ABS(O1066-AA1066),ABS(P1066-AB1066),ABS(Q1066-AC1066),ABS(R1066-AD1066),ABS(S1066-AE1066),ABS(T1066-AF1066))</f>
        <v/>
      </c>
      <c r="AI1066" s="14" t="inlineStr"/>
    </row>
    <row r="1067">
      <c r="A1067" s="101" t="inlineStr">
        <is>
          <t>- Sock segment</t>
        </is>
      </c>
      <c r="B1067" s="93" t="inlineStr">
        <is>
          <t>WSOCK-20</t>
        </is>
      </c>
      <c r="C1067" s="93" t="inlineStr">
        <is>
          <t>Group</t>
        </is>
      </c>
      <c r="D1067" s="93" t="inlineStr">
        <is>
          <t>WSOCK-18</t>
        </is>
      </c>
      <c r="E1067" s="93" t="n">
        <v>6</v>
      </c>
      <c r="F1067" s="54">
        <f>L1067</f>
        <v/>
      </c>
      <c r="G1067" s="54">
        <f>P1067</f>
        <v/>
      </c>
      <c r="H1067" s="54">
        <f>T1067</f>
        <v/>
      </c>
      <c r="I1067" s="81" t="n">
        <v>-0.931968808</v>
      </c>
      <c r="J1067" s="81" t="n">
        <v>-0.131075829</v>
      </c>
      <c r="K1067" s="81" t="n">
        <v>-0.338013798</v>
      </c>
      <c r="L1067" s="81" t="n">
        <v>11.5766926</v>
      </c>
      <c r="M1067" s="81" t="n">
        <v>-0.0179143529</v>
      </c>
      <c r="N1067" s="81" t="n">
        <v>0.947863817</v>
      </c>
      <c r="O1067" s="81" t="n">
        <v>-0.31817168</v>
      </c>
      <c r="P1067" s="81" t="n">
        <v>5.36702919</v>
      </c>
      <c r="Q1067" s="81" t="n">
        <v>0.362095624</v>
      </c>
      <c r="R1067" s="81" t="n">
        <v>-0.290470779</v>
      </c>
      <c r="S1067" s="81" t="n">
        <v>-0.885727584</v>
      </c>
      <c r="T1067" s="81" t="n">
        <v>20.5394211</v>
      </c>
      <c r="U1067" s="80">
        <f>U1065*'4 Transform Matrices'!Y1068+V1065*'4 Transform Matrices'!AC1068+W1065*'4 Transform Matrices'!AG1068</f>
        <v/>
      </c>
      <c r="V1067" s="80">
        <f>U1065*'4 Transform Matrices'!Z1068+V1065*'4 Transform Matrices'!AD1068+W1065*'4 Transform Matrices'!AH1068</f>
        <v/>
      </c>
      <c r="W1067" s="80">
        <f>U1065*'4 Transform Matrices'!AA1068+V1065*'4 Transform Matrices'!AE1068+W1065*'4 Transform Matrices'!AI1068</f>
        <v/>
      </c>
      <c r="X1067" s="80">
        <f>U1065*'4 Transform Matrices'!AB1068+V1065*'4 Transform Matrices'!AF1068+W1065*'4 Transform Matrices'!AJ1068+X1065</f>
        <v/>
      </c>
      <c r="Y1067" s="80">
        <f>Y1065*'4 Transform Matrices'!Y1068+Z1065*'4 Transform Matrices'!AC1068+AA1065*'4 Transform Matrices'!AG1068</f>
        <v/>
      </c>
      <c r="Z1067" s="80">
        <f>Y1065*'4 Transform Matrices'!Z1068+Z1065*'4 Transform Matrices'!AD1068+AA1065*'4 Transform Matrices'!AH1068</f>
        <v/>
      </c>
      <c r="AA1067" s="80">
        <f>Y1065*'4 Transform Matrices'!AA1068+Z1065*'4 Transform Matrices'!AE1068+AA1065*'4 Transform Matrices'!AI1068</f>
        <v/>
      </c>
      <c r="AB1067" s="80">
        <f>Y1065*'4 Transform Matrices'!AB1068+Z1065*'4 Transform Matrices'!AF1068+AA1065*'4 Transform Matrices'!AJ1068+AB1065</f>
        <v/>
      </c>
      <c r="AC1067" s="80">
        <f>AC1065*'4 Transform Matrices'!Y1068+AD1065*'4 Transform Matrices'!AC1068+AE1065*'4 Transform Matrices'!AG1068</f>
        <v/>
      </c>
      <c r="AD1067" s="80">
        <f>AC1065*'4 Transform Matrices'!Z1068+AD1065*'4 Transform Matrices'!AD1068+AE1065*'4 Transform Matrices'!AH1068</f>
        <v/>
      </c>
      <c r="AE1067" s="80">
        <f>AC1065*'4 Transform Matrices'!AA1068+AD1065*'4 Transform Matrices'!AE1068+AE1065*'4 Transform Matrices'!AI1068</f>
        <v/>
      </c>
      <c r="AF1067" s="80">
        <f>AC1065*'4 Transform Matrices'!AB1068+AD1065*'4 Transform Matrices'!AF1068+AE1065*'4 Transform Matrices'!AJ1068+AF1065</f>
        <v/>
      </c>
      <c r="AG1067" s="82">
        <f>MAX(ABS(I1067-U1067),ABS(J1067-V1067),ABS(K1067-W1067),ABS(L1067-X1067),ABS(M1067-Y1067),ABS(N1067-Z1067),ABS(O1067-AA1067),ABS(P1067-AB1067),ABS(Q1067-AC1067),ABS(R1067-AD1067),ABS(S1067-AE1067),ABS(T1067-AF1067))</f>
        <v/>
      </c>
      <c r="AI1067" s="14" t="inlineStr">
        <is>
          <t>Droops and flutters with a phase lag down the chain</t>
        </is>
      </c>
    </row>
    <row r="1068">
      <c r="A1068" s="75" t="inlineStr">
        <is>
          <t>- Sock cone</t>
        </is>
      </c>
      <c r="B1068" s="52" t="inlineStr">
        <is>
          <t>WSOCK-21</t>
        </is>
      </c>
      <c r="C1068" s="58" t="inlineStr">
        <is>
          <t>Cylinder</t>
        </is>
      </c>
      <c r="D1068" s="52" t="inlineStr">
        <is>
          <t>WSOCK-20</t>
        </is>
      </c>
      <c r="E1068" s="52" t="n">
        <v>7</v>
      </c>
      <c r="F1068" s="54">
        <f>L1068</f>
        <v/>
      </c>
      <c r="G1068" s="54">
        <f>P1068</f>
        <v/>
      </c>
      <c r="H1068" s="54">
        <f>T1068</f>
        <v/>
      </c>
      <c r="I1068" s="81" t="n">
        <v>-0.260951281</v>
      </c>
      <c r="J1068" s="81" t="n">
        <v>-0.0367012322</v>
      </c>
      <c r="K1068" s="81" t="n">
        <v>-0.185907587</v>
      </c>
      <c r="L1068" s="81" t="n">
        <v>11.4837389</v>
      </c>
      <c r="M1068" s="81" t="n">
        <v>-0.00501601864</v>
      </c>
      <c r="N1068" s="81" t="n">
        <v>0.26540187</v>
      </c>
      <c r="O1068" s="81" t="n">
        <v>-0.174994424</v>
      </c>
      <c r="P1068" s="81" t="n">
        <v>5.27953196</v>
      </c>
      <c r="Q1068" s="81" t="n">
        <v>0.101386778</v>
      </c>
      <c r="R1068" s="81" t="n">
        <v>-0.0813318193</v>
      </c>
      <c r="S1068" s="81" t="n">
        <v>-0.487150192</v>
      </c>
      <c r="T1068" s="81" t="n">
        <v>20.295845</v>
      </c>
      <c r="U1068" s="80">
        <f>U1067*'4 Transform Matrices'!Y1069+V1067*'4 Transform Matrices'!AC1069+W1067*'4 Transform Matrices'!AG1069</f>
        <v/>
      </c>
      <c r="V1068" s="80">
        <f>U1067*'4 Transform Matrices'!Z1069+V1067*'4 Transform Matrices'!AD1069+W1067*'4 Transform Matrices'!AH1069</f>
        <v/>
      </c>
      <c r="W1068" s="80">
        <f>U1067*'4 Transform Matrices'!AA1069+V1067*'4 Transform Matrices'!AE1069+W1067*'4 Transform Matrices'!AI1069</f>
        <v/>
      </c>
      <c r="X1068" s="80">
        <f>U1067*'4 Transform Matrices'!AB1069+V1067*'4 Transform Matrices'!AF1069+W1067*'4 Transform Matrices'!AJ1069+X1067</f>
        <v/>
      </c>
      <c r="Y1068" s="80">
        <f>Y1067*'4 Transform Matrices'!Y1069+Z1067*'4 Transform Matrices'!AC1069+AA1067*'4 Transform Matrices'!AG1069</f>
        <v/>
      </c>
      <c r="Z1068" s="80">
        <f>Y1067*'4 Transform Matrices'!Z1069+Z1067*'4 Transform Matrices'!AD1069+AA1067*'4 Transform Matrices'!AH1069</f>
        <v/>
      </c>
      <c r="AA1068" s="80">
        <f>Y1067*'4 Transform Matrices'!AA1069+Z1067*'4 Transform Matrices'!AE1069+AA1067*'4 Transform Matrices'!AI1069</f>
        <v/>
      </c>
      <c r="AB1068" s="80">
        <f>Y1067*'4 Transform Matrices'!AB1069+Z1067*'4 Transform Matrices'!AF1069+AA1067*'4 Transform Matrices'!AJ1069+AB1067</f>
        <v/>
      </c>
      <c r="AC1068" s="80">
        <f>AC1067*'4 Transform Matrices'!Y1069+AD1067*'4 Transform Matrices'!AC1069+AE1067*'4 Transform Matrices'!AG1069</f>
        <v/>
      </c>
      <c r="AD1068" s="80">
        <f>AC1067*'4 Transform Matrices'!Z1069+AD1067*'4 Transform Matrices'!AD1069+AE1067*'4 Transform Matrices'!AH1069</f>
        <v/>
      </c>
      <c r="AE1068" s="80">
        <f>AC1067*'4 Transform Matrices'!AA1069+AD1067*'4 Transform Matrices'!AE1069+AE1067*'4 Transform Matrices'!AI1069</f>
        <v/>
      </c>
      <c r="AF1068" s="80">
        <f>AC1067*'4 Transform Matrices'!AB1069+AD1067*'4 Transform Matrices'!AF1069+AE1067*'4 Transform Matrices'!AJ1069+AF1067</f>
        <v/>
      </c>
      <c r="AG1068" s="82">
        <f>MAX(ABS(I1068-U1068),ABS(J1068-V1068),ABS(K1068-W1068),ABS(L1068-X1068),ABS(M1068-Y1068),ABS(N1068-Z1068),ABS(O1068-AA1068),ABS(P1068-AB1068),ABS(Q1068-AC1068),ABS(R1068-AD1068),ABS(S1068-AE1068),ABS(T1068-AF1068))</f>
        <v/>
      </c>
      <c r="AI1068" s="14" t="inlineStr"/>
    </row>
    <row r="1069">
      <c r="A1069" s="89" t="inlineStr">
        <is>
          <t>Flagpole and flag</t>
        </is>
      </c>
      <c r="B1069" s="90" t="inlineStr">
        <is>
          <t>FLAG-00</t>
        </is>
      </c>
      <c r="C1069" s="53" t="inlineStr">
        <is>
          <t>Group</t>
        </is>
      </c>
      <c r="D1069" s="90" t="inlineStr">
        <is>
          <t>World</t>
        </is>
      </c>
      <c r="E1069" s="90" t="n">
        <v>0</v>
      </c>
      <c r="F1069" s="54">
        <f>L1069</f>
        <v/>
      </c>
      <c r="G1069" s="54">
        <f>P1069</f>
        <v/>
      </c>
      <c r="H1069" s="54">
        <f>T1069</f>
        <v/>
      </c>
      <c r="I1069" s="81" t="n">
        <v>1</v>
      </c>
      <c r="J1069" s="81" t="n">
        <v>0</v>
      </c>
      <c r="K1069" s="81" t="n">
        <v>0</v>
      </c>
      <c r="L1069" s="81" t="n">
        <v>-4.5</v>
      </c>
      <c r="M1069" s="81" t="n">
        <v>0</v>
      </c>
      <c r="N1069" s="81" t="n">
        <v>1</v>
      </c>
      <c r="O1069" s="81" t="n">
        <v>0</v>
      </c>
      <c r="P1069" s="81" t="n">
        <v>-0.300000012</v>
      </c>
      <c r="Q1069" s="81" t="n">
        <v>0</v>
      </c>
      <c r="R1069" s="81" t="n">
        <v>0</v>
      </c>
      <c r="S1069" s="81" t="n">
        <v>1</v>
      </c>
      <c r="T1069" s="81" t="n">
        <v>27</v>
      </c>
      <c r="U1069" s="80">
        <f>'4 Transform Matrices'!Y1070</f>
        <v/>
      </c>
      <c r="V1069" s="80">
        <f>'4 Transform Matrices'!Z1070</f>
        <v/>
      </c>
      <c r="W1069" s="80">
        <f>'4 Transform Matrices'!AA1070</f>
        <v/>
      </c>
      <c r="X1069" s="80">
        <f>'4 Transform Matrices'!AB1070</f>
        <v/>
      </c>
      <c r="Y1069" s="80">
        <f>'4 Transform Matrices'!AC1070</f>
        <v/>
      </c>
      <c r="Z1069" s="80">
        <f>'4 Transform Matrices'!AD1070</f>
        <v/>
      </c>
      <c r="AA1069" s="80">
        <f>'4 Transform Matrices'!AE1070</f>
        <v/>
      </c>
      <c r="AB1069" s="80">
        <f>'4 Transform Matrices'!AF1070</f>
        <v/>
      </c>
      <c r="AC1069" s="80">
        <f>'4 Transform Matrices'!AG1070</f>
        <v/>
      </c>
      <c r="AD1069" s="80">
        <f>'4 Transform Matrices'!AH1070</f>
        <v/>
      </c>
      <c r="AE1069" s="80">
        <f>'4 Transform Matrices'!AI1070</f>
        <v/>
      </c>
      <c r="AF1069" s="80">
        <f>'4 Transform Matrices'!AJ1070</f>
        <v/>
      </c>
      <c r="AG1069" s="82">
        <f>MAX(ABS(I1069-U1069),ABS(J1069-V1069),ABS(K1069-W1069),ABS(L1069-X1069),ABS(M1069-Y1069),ABS(N1069-Z1069),ABS(O1069-AA1069),ABS(P1069-AB1069),ABS(Q1069-AC1069),ABS(R1069-AD1069),ABS(S1069-AE1069),ABS(T1069-AF1069))</f>
        <v/>
      </c>
      <c r="AI1069" s="14" t="inlineStr"/>
    </row>
    <row r="1070">
      <c r="A1070" s="60" t="inlineStr">
        <is>
          <t>- Flagpole base</t>
        </is>
      </c>
      <c r="B1070" s="52" t="inlineStr">
        <is>
          <t>FLAG-01</t>
        </is>
      </c>
      <c r="C1070" s="63" t="inlineStr">
        <is>
          <t>Cube</t>
        </is>
      </c>
      <c r="D1070" s="52" t="inlineStr">
        <is>
          <t>FLAG-00</t>
        </is>
      </c>
      <c r="E1070" s="52" t="n">
        <v>1</v>
      </c>
      <c r="F1070" s="54">
        <f>L1070</f>
        <v/>
      </c>
      <c r="G1070" s="54">
        <f>P1070</f>
        <v/>
      </c>
      <c r="H1070" s="54">
        <f>T1070</f>
        <v/>
      </c>
      <c r="I1070" s="81" t="n">
        <v>0.699999988</v>
      </c>
      <c r="J1070" s="81" t="n">
        <v>0</v>
      </c>
      <c r="K1070" s="81" t="n">
        <v>0</v>
      </c>
      <c r="L1070" s="81" t="n">
        <v>-4.5</v>
      </c>
      <c r="M1070" s="81" t="n">
        <v>0</v>
      </c>
      <c r="N1070" s="81" t="n">
        <v>0.200000003</v>
      </c>
      <c r="O1070" s="81" t="n">
        <v>0</v>
      </c>
      <c r="P1070" s="81" t="n">
        <v>-0.200000018</v>
      </c>
      <c r="Q1070" s="81" t="n">
        <v>0</v>
      </c>
      <c r="R1070" s="81" t="n">
        <v>0</v>
      </c>
      <c r="S1070" s="81" t="n">
        <v>0.699999988</v>
      </c>
      <c r="T1070" s="81" t="n">
        <v>27</v>
      </c>
      <c r="U1070" s="80">
        <f>U1069*'4 Transform Matrices'!Y1071+V1069*'4 Transform Matrices'!AC1071+W1069*'4 Transform Matrices'!AG1071</f>
        <v/>
      </c>
      <c r="V1070" s="80">
        <f>U1069*'4 Transform Matrices'!Z1071+V1069*'4 Transform Matrices'!AD1071+W1069*'4 Transform Matrices'!AH1071</f>
        <v/>
      </c>
      <c r="W1070" s="80">
        <f>U1069*'4 Transform Matrices'!AA1071+V1069*'4 Transform Matrices'!AE1071+W1069*'4 Transform Matrices'!AI1071</f>
        <v/>
      </c>
      <c r="X1070" s="80">
        <f>U1069*'4 Transform Matrices'!AB1071+V1069*'4 Transform Matrices'!AF1071+W1069*'4 Transform Matrices'!AJ1071+X1069</f>
        <v/>
      </c>
      <c r="Y1070" s="80">
        <f>Y1069*'4 Transform Matrices'!Y1071+Z1069*'4 Transform Matrices'!AC1071+AA1069*'4 Transform Matrices'!AG1071</f>
        <v/>
      </c>
      <c r="Z1070" s="80">
        <f>Y1069*'4 Transform Matrices'!Z1071+Z1069*'4 Transform Matrices'!AD1071+AA1069*'4 Transform Matrices'!AH1071</f>
        <v/>
      </c>
      <c r="AA1070" s="80">
        <f>Y1069*'4 Transform Matrices'!AA1071+Z1069*'4 Transform Matrices'!AE1071+AA1069*'4 Transform Matrices'!AI1071</f>
        <v/>
      </c>
      <c r="AB1070" s="80">
        <f>Y1069*'4 Transform Matrices'!AB1071+Z1069*'4 Transform Matrices'!AF1071+AA1069*'4 Transform Matrices'!AJ1071+AB1069</f>
        <v/>
      </c>
      <c r="AC1070" s="80">
        <f>AC1069*'4 Transform Matrices'!Y1071+AD1069*'4 Transform Matrices'!AC1071+AE1069*'4 Transform Matrices'!AG1071</f>
        <v/>
      </c>
      <c r="AD1070" s="80">
        <f>AC1069*'4 Transform Matrices'!Z1071+AD1069*'4 Transform Matrices'!AD1071+AE1069*'4 Transform Matrices'!AH1071</f>
        <v/>
      </c>
      <c r="AE1070" s="80">
        <f>AC1069*'4 Transform Matrices'!AA1071+AD1069*'4 Transform Matrices'!AE1071+AE1069*'4 Transform Matrices'!AI1071</f>
        <v/>
      </c>
      <c r="AF1070" s="80">
        <f>AC1069*'4 Transform Matrices'!AB1071+AD1069*'4 Transform Matrices'!AF1071+AE1069*'4 Transform Matrices'!AJ1071+AF1069</f>
        <v/>
      </c>
      <c r="AG1070" s="82">
        <f>MAX(ABS(I1070-U1070),ABS(J1070-V1070),ABS(K1070-W1070),ABS(L1070-X1070),ABS(M1070-Y1070),ABS(N1070-Z1070),ABS(O1070-AA1070),ABS(P1070-AB1070),ABS(Q1070-AC1070),ABS(R1070-AD1070),ABS(S1070-AE1070),ABS(T1070-AF1070))</f>
        <v/>
      </c>
      <c r="AI1070" s="14" t="inlineStr"/>
    </row>
    <row r="1071">
      <c r="A1071" s="60" t="inlineStr">
        <is>
          <t>- Flagpole lower</t>
        </is>
      </c>
      <c r="B1071" s="52" t="inlineStr">
        <is>
          <t>FLAG-02</t>
        </is>
      </c>
      <c r="C1071" s="58" t="inlineStr">
        <is>
          <t>Cylinder</t>
        </is>
      </c>
      <c r="D1071" s="52" t="inlineStr">
        <is>
          <t>FLAG-00</t>
        </is>
      </c>
      <c r="E1071" s="52" t="n">
        <v>1</v>
      </c>
      <c r="F1071" s="54">
        <f>L1071</f>
        <v/>
      </c>
      <c r="G1071" s="54">
        <f>P1071</f>
        <v/>
      </c>
      <c r="H1071" s="54">
        <f>T1071</f>
        <v/>
      </c>
      <c r="I1071" s="81" t="n">
        <v>0.159999996</v>
      </c>
      <c r="J1071" s="81" t="n">
        <v>0</v>
      </c>
      <c r="K1071" s="81" t="n">
        <v>0</v>
      </c>
      <c r="L1071" s="81" t="n">
        <v>-4.5</v>
      </c>
      <c r="M1071" s="81" t="n">
        <v>0</v>
      </c>
      <c r="N1071" s="81" t="n">
        <v>-6.99382197e-09</v>
      </c>
      <c r="O1071" s="81" t="n">
        <v>-4.5</v>
      </c>
      <c r="P1071" s="81" t="n">
        <v>2.1500001</v>
      </c>
      <c r="Q1071" s="81" t="n">
        <v>0</v>
      </c>
      <c r="R1071" s="81" t="n">
        <v>0.159999996</v>
      </c>
      <c r="S1071" s="81" t="n">
        <v>-1.96701251e-07</v>
      </c>
      <c r="T1071" s="81" t="n">
        <v>27</v>
      </c>
      <c r="U1071" s="80">
        <f>U1069*'4 Transform Matrices'!Y1072+V1069*'4 Transform Matrices'!AC1072+W1069*'4 Transform Matrices'!AG1072</f>
        <v/>
      </c>
      <c r="V1071" s="80">
        <f>U1069*'4 Transform Matrices'!Z1072+V1069*'4 Transform Matrices'!AD1072+W1069*'4 Transform Matrices'!AH1072</f>
        <v/>
      </c>
      <c r="W1071" s="80">
        <f>U1069*'4 Transform Matrices'!AA1072+V1069*'4 Transform Matrices'!AE1072+W1069*'4 Transform Matrices'!AI1072</f>
        <v/>
      </c>
      <c r="X1071" s="80">
        <f>U1069*'4 Transform Matrices'!AB1072+V1069*'4 Transform Matrices'!AF1072+W1069*'4 Transform Matrices'!AJ1072+X1069</f>
        <v/>
      </c>
      <c r="Y1071" s="80">
        <f>Y1069*'4 Transform Matrices'!Y1072+Z1069*'4 Transform Matrices'!AC1072+AA1069*'4 Transform Matrices'!AG1072</f>
        <v/>
      </c>
      <c r="Z1071" s="80">
        <f>Y1069*'4 Transform Matrices'!Z1072+Z1069*'4 Transform Matrices'!AD1072+AA1069*'4 Transform Matrices'!AH1072</f>
        <v/>
      </c>
      <c r="AA1071" s="80">
        <f>Y1069*'4 Transform Matrices'!AA1072+Z1069*'4 Transform Matrices'!AE1072+AA1069*'4 Transform Matrices'!AI1072</f>
        <v/>
      </c>
      <c r="AB1071" s="80">
        <f>Y1069*'4 Transform Matrices'!AB1072+Z1069*'4 Transform Matrices'!AF1072+AA1069*'4 Transform Matrices'!AJ1072+AB1069</f>
        <v/>
      </c>
      <c r="AC1071" s="80">
        <f>AC1069*'4 Transform Matrices'!Y1072+AD1069*'4 Transform Matrices'!AC1072+AE1069*'4 Transform Matrices'!AG1072</f>
        <v/>
      </c>
      <c r="AD1071" s="80">
        <f>AC1069*'4 Transform Matrices'!Z1072+AD1069*'4 Transform Matrices'!AD1072+AE1069*'4 Transform Matrices'!AH1072</f>
        <v/>
      </c>
      <c r="AE1071" s="80">
        <f>AC1069*'4 Transform Matrices'!AA1072+AD1069*'4 Transform Matrices'!AE1072+AE1069*'4 Transform Matrices'!AI1072</f>
        <v/>
      </c>
      <c r="AF1071" s="80">
        <f>AC1069*'4 Transform Matrices'!AB1072+AD1069*'4 Transform Matrices'!AF1072+AE1069*'4 Transform Matrices'!AJ1072+AF1069</f>
        <v/>
      </c>
      <c r="AG1071" s="82">
        <f>MAX(ABS(I1071-U1071),ABS(J1071-V1071),ABS(K1071-W1071),ABS(L1071-X1071),ABS(M1071-Y1071),ABS(N1071-Z1071),ABS(O1071-AA1071),ABS(P1071-AB1071),ABS(Q1071-AC1071),ABS(R1071-AD1071),ABS(S1071-AE1071),ABS(T1071-AF1071))</f>
        <v/>
      </c>
      <c r="AI1071" s="14" t="inlineStr"/>
    </row>
    <row r="1072">
      <c r="A1072" s="60" t="inlineStr">
        <is>
          <t>- Flagpole upper</t>
        </is>
      </c>
      <c r="B1072" s="52" t="inlineStr">
        <is>
          <t>FLAG-03</t>
        </is>
      </c>
      <c r="C1072" s="58" t="inlineStr">
        <is>
          <t>Cylinder</t>
        </is>
      </c>
      <c r="D1072" s="52" t="inlineStr">
        <is>
          <t>FLAG-00</t>
        </is>
      </c>
      <c r="E1072" s="52" t="n">
        <v>1</v>
      </c>
      <c r="F1072" s="54">
        <f>L1072</f>
        <v/>
      </c>
      <c r="G1072" s="54">
        <f>P1072</f>
        <v/>
      </c>
      <c r="H1072" s="54">
        <f>T1072</f>
        <v/>
      </c>
      <c r="I1072" s="81" t="n">
        <v>0.109999999</v>
      </c>
      <c r="J1072" s="81" t="n">
        <v>0</v>
      </c>
      <c r="K1072" s="81" t="n">
        <v>0</v>
      </c>
      <c r="L1072" s="81" t="n">
        <v>-4.5</v>
      </c>
      <c r="M1072" s="81" t="n">
        <v>0</v>
      </c>
      <c r="N1072" s="81" t="n">
        <v>-4.80825291e-09</v>
      </c>
      <c r="O1072" s="81" t="n">
        <v>-4.5</v>
      </c>
      <c r="P1072" s="81" t="n">
        <v>6.64999962</v>
      </c>
      <c r="Q1072" s="81" t="n">
        <v>0</v>
      </c>
      <c r="R1072" s="81" t="n">
        <v>0.109999999</v>
      </c>
      <c r="S1072" s="81" t="n">
        <v>-1.96701251e-07</v>
      </c>
      <c r="T1072" s="81" t="n">
        <v>27</v>
      </c>
      <c r="U1072" s="80">
        <f>U1069*'4 Transform Matrices'!Y1073+V1069*'4 Transform Matrices'!AC1073+W1069*'4 Transform Matrices'!AG1073</f>
        <v/>
      </c>
      <c r="V1072" s="80">
        <f>U1069*'4 Transform Matrices'!Z1073+V1069*'4 Transform Matrices'!AD1073+W1069*'4 Transform Matrices'!AH1073</f>
        <v/>
      </c>
      <c r="W1072" s="80">
        <f>U1069*'4 Transform Matrices'!AA1073+V1069*'4 Transform Matrices'!AE1073+W1069*'4 Transform Matrices'!AI1073</f>
        <v/>
      </c>
      <c r="X1072" s="80">
        <f>U1069*'4 Transform Matrices'!AB1073+V1069*'4 Transform Matrices'!AF1073+W1069*'4 Transform Matrices'!AJ1073+X1069</f>
        <v/>
      </c>
      <c r="Y1072" s="80">
        <f>Y1069*'4 Transform Matrices'!Y1073+Z1069*'4 Transform Matrices'!AC1073+AA1069*'4 Transform Matrices'!AG1073</f>
        <v/>
      </c>
      <c r="Z1072" s="80">
        <f>Y1069*'4 Transform Matrices'!Z1073+Z1069*'4 Transform Matrices'!AD1073+AA1069*'4 Transform Matrices'!AH1073</f>
        <v/>
      </c>
      <c r="AA1072" s="80">
        <f>Y1069*'4 Transform Matrices'!AA1073+Z1069*'4 Transform Matrices'!AE1073+AA1069*'4 Transform Matrices'!AI1073</f>
        <v/>
      </c>
      <c r="AB1072" s="80">
        <f>Y1069*'4 Transform Matrices'!AB1073+Z1069*'4 Transform Matrices'!AF1073+AA1069*'4 Transform Matrices'!AJ1073+AB1069</f>
        <v/>
      </c>
      <c r="AC1072" s="80">
        <f>AC1069*'4 Transform Matrices'!Y1073+AD1069*'4 Transform Matrices'!AC1073+AE1069*'4 Transform Matrices'!AG1073</f>
        <v/>
      </c>
      <c r="AD1072" s="80">
        <f>AC1069*'4 Transform Matrices'!Z1073+AD1069*'4 Transform Matrices'!AD1073+AE1069*'4 Transform Matrices'!AH1073</f>
        <v/>
      </c>
      <c r="AE1072" s="80">
        <f>AC1069*'4 Transform Matrices'!AA1073+AD1069*'4 Transform Matrices'!AE1073+AE1069*'4 Transform Matrices'!AI1073</f>
        <v/>
      </c>
      <c r="AF1072" s="80">
        <f>AC1069*'4 Transform Matrices'!AB1073+AD1069*'4 Transform Matrices'!AF1073+AE1069*'4 Transform Matrices'!AJ1073+AF1069</f>
        <v/>
      </c>
      <c r="AG1072" s="82">
        <f>MAX(ABS(I1072-U1072),ABS(J1072-V1072),ABS(K1072-W1072),ABS(L1072-X1072),ABS(M1072-Y1072),ABS(N1072-Z1072),ABS(O1072-AA1072),ABS(P1072-AB1072),ABS(Q1072-AC1072),ABS(R1072-AD1072),ABS(S1072-AE1072),ABS(T1072-AF1072))</f>
        <v/>
      </c>
      <c r="AI1072" s="14" t="inlineStr"/>
    </row>
    <row r="1073">
      <c r="A1073" s="60" t="inlineStr">
        <is>
          <t>- Flagpole finial</t>
        </is>
      </c>
      <c r="B1073" s="52" t="inlineStr">
        <is>
          <t>FLAG-04</t>
        </is>
      </c>
      <c r="C1073" s="59" t="inlineStr">
        <is>
          <t>Sphere</t>
        </is>
      </c>
      <c r="D1073" s="52" t="inlineStr">
        <is>
          <t>FLAG-00</t>
        </is>
      </c>
      <c r="E1073" s="52" t="n">
        <v>1</v>
      </c>
      <c r="F1073" s="54">
        <f>L1073</f>
        <v/>
      </c>
      <c r="G1073" s="54">
        <f>P1073</f>
        <v/>
      </c>
      <c r="H1073" s="54">
        <f>T1073</f>
        <v/>
      </c>
      <c r="I1073" s="81" t="n">
        <v>0.239999995</v>
      </c>
      <c r="J1073" s="81" t="n">
        <v>0</v>
      </c>
      <c r="K1073" s="81" t="n">
        <v>0</v>
      </c>
      <c r="L1073" s="81" t="n">
        <v>-4.5</v>
      </c>
      <c r="M1073" s="81" t="n">
        <v>0</v>
      </c>
      <c r="N1073" s="81" t="n">
        <v>0.239999995</v>
      </c>
      <c r="O1073" s="81" t="n">
        <v>0</v>
      </c>
      <c r="P1073" s="81" t="n">
        <v>9.019999500000001</v>
      </c>
      <c r="Q1073" s="81" t="n">
        <v>0</v>
      </c>
      <c r="R1073" s="81" t="n">
        <v>0</v>
      </c>
      <c r="S1073" s="81" t="n">
        <v>0.239999995</v>
      </c>
      <c r="T1073" s="81" t="n">
        <v>27</v>
      </c>
      <c r="U1073" s="80">
        <f>U1069*'4 Transform Matrices'!Y1074+V1069*'4 Transform Matrices'!AC1074+W1069*'4 Transform Matrices'!AG1074</f>
        <v/>
      </c>
      <c r="V1073" s="80">
        <f>U1069*'4 Transform Matrices'!Z1074+V1069*'4 Transform Matrices'!AD1074+W1069*'4 Transform Matrices'!AH1074</f>
        <v/>
      </c>
      <c r="W1073" s="80">
        <f>U1069*'4 Transform Matrices'!AA1074+V1069*'4 Transform Matrices'!AE1074+W1069*'4 Transform Matrices'!AI1074</f>
        <v/>
      </c>
      <c r="X1073" s="80">
        <f>U1069*'4 Transform Matrices'!AB1074+V1069*'4 Transform Matrices'!AF1074+W1069*'4 Transform Matrices'!AJ1074+X1069</f>
        <v/>
      </c>
      <c r="Y1073" s="80">
        <f>Y1069*'4 Transform Matrices'!Y1074+Z1069*'4 Transform Matrices'!AC1074+AA1069*'4 Transform Matrices'!AG1074</f>
        <v/>
      </c>
      <c r="Z1073" s="80">
        <f>Y1069*'4 Transform Matrices'!Z1074+Z1069*'4 Transform Matrices'!AD1074+AA1069*'4 Transform Matrices'!AH1074</f>
        <v/>
      </c>
      <c r="AA1073" s="80">
        <f>Y1069*'4 Transform Matrices'!AA1074+Z1069*'4 Transform Matrices'!AE1074+AA1069*'4 Transform Matrices'!AI1074</f>
        <v/>
      </c>
      <c r="AB1073" s="80">
        <f>Y1069*'4 Transform Matrices'!AB1074+Z1069*'4 Transform Matrices'!AF1074+AA1069*'4 Transform Matrices'!AJ1074+AB1069</f>
        <v/>
      </c>
      <c r="AC1073" s="80">
        <f>AC1069*'4 Transform Matrices'!Y1074+AD1069*'4 Transform Matrices'!AC1074+AE1069*'4 Transform Matrices'!AG1074</f>
        <v/>
      </c>
      <c r="AD1073" s="80">
        <f>AC1069*'4 Transform Matrices'!Z1074+AD1069*'4 Transform Matrices'!AD1074+AE1069*'4 Transform Matrices'!AH1074</f>
        <v/>
      </c>
      <c r="AE1073" s="80">
        <f>AC1069*'4 Transform Matrices'!AA1074+AD1069*'4 Transform Matrices'!AE1074+AE1069*'4 Transform Matrices'!AI1074</f>
        <v/>
      </c>
      <c r="AF1073" s="80">
        <f>AC1069*'4 Transform Matrices'!AB1074+AD1069*'4 Transform Matrices'!AF1074+AE1069*'4 Transform Matrices'!AJ1074+AF1069</f>
        <v/>
      </c>
      <c r="AG1073" s="82">
        <f>MAX(ABS(I1073-U1073),ABS(J1073-V1073),ABS(K1073-W1073),ABS(L1073-X1073),ABS(M1073-Y1073),ABS(N1073-Z1073),ABS(O1073-AA1073),ABS(P1073-AB1073),ABS(Q1073-AC1073),ABS(R1073-AD1073),ABS(S1073-AE1073),ABS(T1073-AF1073))</f>
        <v/>
      </c>
      <c r="AI1073" s="14" t="inlineStr"/>
    </row>
    <row r="1074">
      <c r="A1074" s="60" t="inlineStr">
        <is>
          <t>- Halyard</t>
        </is>
      </c>
      <c r="B1074" s="52" t="inlineStr">
        <is>
          <t>FLAG-05</t>
        </is>
      </c>
      <c r="C1074" s="58" t="inlineStr">
        <is>
          <t>Cylinder</t>
        </is>
      </c>
      <c r="D1074" s="52" t="inlineStr">
        <is>
          <t>FLAG-00</t>
        </is>
      </c>
      <c r="E1074" s="52" t="n">
        <v>1</v>
      </c>
      <c r="F1074" s="54">
        <f>L1074</f>
        <v/>
      </c>
      <c r="G1074" s="54">
        <f>P1074</f>
        <v/>
      </c>
      <c r="H1074" s="54">
        <f>T1074</f>
        <v/>
      </c>
      <c r="I1074" s="81" t="n">
        <v>0.0149999997</v>
      </c>
      <c r="J1074" s="81" t="n">
        <v>0</v>
      </c>
      <c r="K1074" s="81" t="n">
        <v>0</v>
      </c>
      <c r="L1074" s="81" t="n">
        <v>-4.5999999</v>
      </c>
      <c r="M1074" s="81" t="n">
        <v>0</v>
      </c>
      <c r="N1074" s="81" t="n">
        <v>-6.55670795e-10</v>
      </c>
      <c r="O1074" s="81" t="n">
        <v>-7.4000001</v>
      </c>
      <c r="P1074" s="81" t="n">
        <v>4.89999962</v>
      </c>
      <c r="Q1074" s="81" t="n">
        <v>0</v>
      </c>
      <c r="R1074" s="81" t="n">
        <v>0.0149999997</v>
      </c>
      <c r="S1074" s="81" t="n">
        <v>-3.23464263e-07</v>
      </c>
      <c r="T1074" s="81" t="n">
        <v>27.1200008</v>
      </c>
      <c r="U1074" s="80">
        <f>U1069*'4 Transform Matrices'!Y1075+V1069*'4 Transform Matrices'!AC1075+W1069*'4 Transform Matrices'!AG1075</f>
        <v/>
      </c>
      <c r="V1074" s="80">
        <f>U1069*'4 Transform Matrices'!Z1075+V1069*'4 Transform Matrices'!AD1075+W1069*'4 Transform Matrices'!AH1075</f>
        <v/>
      </c>
      <c r="W1074" s="80">
        <f>U1069*'4 Transform Matrices'!AA1075+V1069*'4 Transform Matrices'!AE1075+W1069*'4 Transform Matrices'!AI1075</f>
        <v/>
      </c>
      <c r="X1074" s="80">
        <f>U1069*'4 Transform Matrices'!AB1075+V1069*'4 Transform Matrices'!AF1075+W1069*'4 Transform Matrices'!AJ1075+X1069</f>
        <v/>
      </c>
      <c r="Y1074" s="80">
        <f>Y1069*'4 Transform Matrices'!Y1075+Z1069*'4 Transform Matrices'!AC1075+AA1069*'4 Transform Matrices'!AG1075</f>
        <v/>
      </c>
      <c r="Z1074" s="80">
        <f>Y1069*'4 Transform Matrices'!Z1075+Z1069*'4 Transform Matrices'!AD1075+AA1069*'4 Transform Matrices'!AH1075</f>
        <v/>
      </c>
      <c r="AA1074" s="80">
        <f>Y1069*'4 Transform Matrices'!AA1075+Z1069*'4 Transform Matrices'!AE1075+AA1069*'4 Transform Matrices'!AI1075</f>
        <v/>
      </c>
      <c r="AB1074" s="80">
        <f>Y1069*'4 Transform Matrices'!AB1075+Z1069*'4 Transform Matrices'!AF1075+AA1069*'4 Transform Matrices'!AJ1075+AB1069</f>
        <v/>
      </c>
      <c r="AC1074" s="80">
        <f>AC1069*'4 Transform Matrices'!Y1075+AD1069*'4 Transform Matrices'!AC1075+AE1069*'4 Transform Matrices'!AG1075</f>
        <v/>
      </c>
      <c r="AD1074" s="80">
        <f>AC1069*'4 Transform Matrices'!Z1075+AD1069*'4 Transform Matrices'!AD1075+AE1069*'4 Transform Matrices'!AH1075</f>
        <v/>
      </c>
      <c r="AE1074" s="80">
        <f>AC1069*'4 Transform Matrices'!AA1075+AD1069*'4 Transform Matrices'!AE1075+AE1069*'4 Transform Matrices'!AI1075</f>
        <v/>
      </c>
      <c r="AF1074" s="80">
        <f>AC1069*'4 Transform Matrices'!AB1075+AD1069*'4 Transform Matrices'!AF1075+AE1069*'4 Transform Matrices'!AJ1075+AF1069</f>
        <v/>
      </c>
      <c r="AG1074" s="82">
        <f>MAX(ABS(I1074-U1074),ABS(J1074-V1074),ABS(K1074-W1074),ABS(L1074-X1074),ABS(M1074-Y1074),ABS(N1074-Z1074),ABS(O1074-AA1074),ABS(P1074-AB1074),ABS(Q1074-AC1074),ABS(R1074-AD1074),ABS(S1074-AE1074),ABS(T1074-AF1074))</f>
        <v/>
      </c>
      <c r="AI1074" s="14" t="inlineStr"/>
    </row>
    <row r="1075">
      <c r="A1075" s="60" t="inlineStr">
        <is>
          <t>- Cleat</t>
        </is>
      </c>
      <c r="B1075" s="52" t="inlineStr">
        <is>
          <t>FLAG-06</t>
        </is>
      </c>
      <c r="C1075" s="63" t="inlineStr">
        <is>
          <t>Cube</t>
        </is>
      </c>
      <c r="D1075" s="52" t="inlineStr">
        <is>
          <t>FLAG-00</t>
        </is>
      </c>
      <c r="E1075" s="52" t="n">
        <v>1</v>
      </c>
      <c r="F1075" s="54">
        <f>L1075</f>
        <v/>
      </c>
      <c r="G1075" s="54">
        <f>P1075</f>
        <v/>
      </c>
      <c r="H1075" s="54">
        <f>T1075</f>
        <v/>
      </c>
      <c r="I1075" s="81" t="n">
        <v>0.07999999820000001</v>
      </c>
      <c r="J1075" s="81" t="n">
        <v>0</v>
      </c>
      <c r="K1075" s="81" t="n">
        <v>0</v>
      </c>
      <c r="L1075" s="81" t="n">
        <v>-4.5999999</v>
      </c>
      <c r="M1075" s="81" t="n">
        <v>0</v>
      </c>
      <c r="N1075" s="81" t="n">
        <v>0.0500000007</v>
      </c>
      <c r="O1075" s="81" t="n">
        <v>0</v>
      </c>
      <c r="P1075" s="81" t="n">
        <v>1.29999995</v>
      </c>
      <c r="Q1075" s="81" t="n">
        <v>0</v>
      </c>
      <c r="R1075" s="81" t="n">
        <v>0</v>
      </c>
      <c r="S1075" s="81" t="n">
        <v>0.0500000007</v>
      </c>
      <c r="T1075" s="81" t="n">
        <v>27.1499996</v>
      </c>
      <c r="U1075" s="80">
        <f>U1069*'4 Transform Matrices'!Y1076+V1069*'4 Transform Matrices'!AC1076+W1069*'4 Transform Matrices'!AG1076</f>
        <v/>
      </c>
      <c r="V1075" s="80">
        <f>U1069*'4 Transform Matrices'!Z1076+V1069*'4 Transform Matrices'!AD1076+W1069*'4 Transform Matrices'!AH1076</f>
        <v/>
      </c>
      <c r="W1075" s="80">
        <f>U1069*'4 Transform Matrices'!AA1076+V1069*'4 Transform Matrices'!AE1076+W1069*'4 Transform Matrices'!AI1076</f>
        <v/>
      </c>
      <c r="X1075" s="80">
        <f>U1069*'4 Transform Matrices'!AB1076+V1069*'4 Transform Matrices'!AF1076+W1069*'4 Transform Matrices'!AJ1076+X1069</f>
        <v/>
      </c>
      <c r="Y1075" s="80">
        <f>Y1069*'4 Transform Matrices'!Y1076+Z1069*'4 Transform Matrices'!AC1076+AA1069*'4 Transform Matrices'!AG1076</f>
        <v/>
      </c>
      <c r="Z1075" s="80">
        <f>Y1069*'4 Transform Matrices'!Z1076+Z1069*'4 Transform Matrices'!AD1076+AA1069*'4 Transform Matrices'!AH1076</f>
        <v/>
      </c>
      <c r="AA1075" s="80">
        <f>Y1069*'4 Transform Matrices'!AA1076+Z1069*'4 Transform Matrices'!AE1076+AA1069*'4 Transform Matrices'!AI1076</f>
        <v/>
      </c>
      <c r="AB1075" s="80">
        <f>Y1069*'4 Transform Matrices'!AB1076+Z1069*'4 Transform Matrices'!AF1076+AA1069*'4 Transform Matrices'!AJ1076+AB1069</f>
        <v/>
      </c>
      <c r="AC1075" s="80">
        <f>AC1069*'4 Transform Matrices'!Y1076+AD1069*'4 Transform Matrices'!AC1076+AE1069*'4 Transform Matrices'!AG1076</f>
        <v/>
      </c>
      <c r="AD1075" s="80">
        <f>AC1069*'4 Transform Matrices'!Z1076+AD1069*'4 Transform Matrices'!AD1076+AE1069*'4 Transform Matrices'!AH1076</f>
        <v/>
      </c>
      <c r="AE1075" s="80">
        <f>AC1069*'4 Transform Matrices'!AA1076+AD1069*'4 Transform Matrices'!AE1076+AE1069*'4 Transform Matrices'!AI1076</f>
        <v/>
      </c>
      <c r="AF1075" s="80">
        <f>AC1069*'4 Transform Matrices'!AB1076+AD1069*'4 Transform Matrices'!AF1076+AE1069*'4 Transform Matrices'!AJ1076+AF1069</f>
        <v/>
      </c>
      <c r="AG1075" s="82">
        <f>MAX(ABS(I1075-U1075),ABS(J1075-V1075),ABS(K1075-W1075),ABS(L1075-X1075),ABS(M1075-Y1075),ABS(N1075-Z1075),ABS(O1075-AA1075),ABS(P1075-AB1075),ABS(Q1075-AC1075),ABS(R1075-AD1075),ABS(S1075-AE1075),ABS(T1075-AF1075))</f>
        <v/>
      </c>
      <c r="AI1075" s="14" t="inlineStr"/>
    </row>
    <row r="1076">
      <c r="A1076" s="60" t="inlineStr">
        <is>
          <t>- Halyard</t>
        </is>
      </c>
      <c r="B1076" s="52" t="inlineStr">
        <is>
          <t>FLAG-07</t>
        </is>
      </c>
      <c r="C1076" s="58" t="inlineStr">
        <is>
          <t>Cylinder</t>
        </is>
      </c>
      <c r="D1076" s="52" t="inlineStr">
        <is>
          <t>FLAG-00</t>
        </is>
      </c>
      <c r="E1076" s="52" t="n">
        <v>1</v>
      </c>
      <c r="F1076" s="54">
        <f>L1076</f>
        <v/>
      </c>
      <c r="G1076" s="54">
        <f>P1076</f>
        <v/>
      </c>
      <c r="H1076" s="54">
        <f>T1076</f>
        <v/>
      </c>
      <c r="I1076" s="81" t="n">
        <v>0.0149999997</v>
      </c>
      <c r="J1076" s="81" t="n">
        <v>0</v>
      </c>
      <c r="K1076" s="81" t="n">
        <v>0</v>
      </c>
      <c r="L1076" s="81" t="n">
        <v>-4.4000001</v>
      </c>
      <c r="M1076" s="81" t="n">
        <v>0</v>
      </c>
      <c r="N1076" s="81" t="n">
        <v>-6.55670795e-10</v>
      </c>
      <c r="O1076" s="81" t="n">
        <v>-7.4000001</v>
      </c>
      <c r="P1076" s="81" t="n">
        <v>4.89999962</v>
      </c>
      <c r="Q1076" s="81" t="n">
        <v>0</v>
      </c>
      <c r="R1076" s="81" t="n">
        <v>0.0149999997</v>
      </c>
      <c r="S1076" s="81" t="n">
        <v>-3.23464263e-07</v>
      </c>
      <c r="T1076" s="81" t="n">
        <v>27.1200008</v>
      </c>
      <c r="U1076" s="80">
        <f>U1069*'4 Transform Matrices'!Y1077+V1069*'4 Transform Matrices'!AC1077+W1069*'4 Transform Matrices'!AG1077</f>
        <v/>
      </c>
      <c r="V1076" s="80">
        <f>U1069*'4 Transform Matrices'!Z1077+V1069*'4 Transform Matrices'!AD1077+W1069*'4 Transform Matrices'!AH1077</f>
        <v/>
      </c>
      <c r="W1076" s="80">
        <f>U1069*'4 Transform Matrices'!AA1077+V1069*'4 Transform Matrices'!AE1077+W1069*'4 Transform Matrices'!AI1077</f>
        <v/>
      </c>
      <c r="X1076" s="80">
        <f>U1069*'4 Transform Matrices'!AB1077+V1069*'4 Transform Matrices'!AF1077+W1069*'4 Transform Matrices'!AJ1077+X1069</f>
        <v/>
      </c>
      <c r="Y1076" s="80">
        <f>Y1069*'4 Transform Matrices'!Y1077+Z1069*'4 Transform Matrices'!AC1077+AA1069*'4 Transform Matrices'!AG1077</f>
        <v/>
      </c>
      <c r="Z1076" s="80">
        <f>Y1069*'4 Transform Matrices'!Z1077+Z1069*'4 Transform Matrices'!AD1077+AA1069*'4 Transform Matrices'!AH1077</f>
        <v/>
      </c>
      <c r="AA1076" s="80">
        <f>Y1069*'4 Transform Matrices'!AA1077+Z1069*'4 Transform Matrices'!AE1077+AA1069*'4 Transform Matrices'!AI1077</f>
        <v/>
      </c>
      <c r="AB1076" s="80">
        <f>Y1069*'4 Transform Matrices'!AB1077+Z1069*'4 Transform Matrices'!AF1077+AA1069*'4 Transform Matrices'!AJ1077+AB1069</f>
        <v/>
      </c>
      <c r="AC1076" s="80">
        <f>AC1069*'4 Transform Matrices'!Y1077+AD1069*'4 Transform Matrices'!AC1077+AE1069*'4 Transform Matrices'!AG1077</f>
        <v/>
      </c>
      <c r="AD1076" s="80">
        <f>AC1069*'4 Transform Matrices'!Z1077+AD1069*'4 Transform Matrices'!AD1077+AE1069*'4 Transform Matrices'!AH1077</f>
        <v/>
      </c>
      <c r="AE1076" s="80">
        <f>AC1069*'4 Transform Matrices'!AA1077+AD1069*'4 Transform Matrices'!AE1077+AE1069*'4 Transform Matrices'!AI1077</f>
        <v/>
      </c>
      <c r="AF1076" s="80">
        <f>AC1069*'4 Transform Matrices'!AB1077+AD1069*'4 Transform Matrices'!AF1077+AE1069*'4 Transform Matrices'!AJ1077+AF1069</f>
        <v/>
      </c>
      <c r="AG1076" s="82">
        <f>MAX(ABS(I1076-U1076),ABS(J1076-V1076),ABS(K1076-W1076),ABS(L1076-X1076),ABS(M1076-Y1076),ABS(N1076-Z1076),ABS(O1076-AA1076),ABS(P1076-AB1076),ABS(Q1076-AC1076),ABS(R1076-AD1076),ABS(S1076-AE1076),ABS(T1076-AF1076))</f>
        <v/>
      </c>
      <c r="AI1076" s="14" t="inlineStr"/>
    </row>
    <row r="1077">
      <c r="A1077" s="60" t="inlineStr">
        <is>
          <t>- Cleat</t>
        </is>
      </c>
      <c r="B1077" s="52" t="inlineStr">
        <is>
          <t>FLAG-08</t>
        </is>
      </c>
      <c r="C1077" s="63" t="inlineStr">
        <is>
          <t>Cube</t>
        </is>
      </c>
      <c r="D1077" s="52" t="inlineStr">
        <is>
          <t>FLAG-00</t>
        </is>
      </c>
      <c r="E1077" s="52" t="n">
        <v>1</v>
      </c>
      <c r="F1077" s="54">
        <f>L1077</f>
        <v/>
      </c>
      <c r="G1077" s="54">
        <f>P1077</f>
        <v/>
      </c>
      <c r="H1077" s="54">
        <f>T1077</f>
        <v/>
      </c>
      <c r="I1077" s="81" t="n">
        <v>0.07999999820000001</v>
      </c>
      <c r="J1077" s="81" t="n">
        <v>0</v>
      </c>
      <c r="K1077" s="81" t="n">
        <v>0</v>
      </c>
      <c r="L1077" s="81" t="n">
        <v>-4.4000001</v>
      </c>
      <c r="M1077" s="81" t="n">
        <v>0</v>
      </c>
      <c r="N1077" s="81" t="n">
        <v>0.0500000007</v>
      </c>
      <c r="O1077" s="81" t="n">
        <v>0</v>
      </c>
      <c r="P1077" s="81" t="n">
        <v>1.29999995</v>
      </c>
      <c r="Q1077" s="81" t="n">
        <v>0</v>
      </c>
      <c r="R1077" s="81" t="n">
        <v>0</v>
      </c>
      <c r="S1077" s="81" t="n">
        <v>0.0500000007</v>
      </c>
      <c r="T1077" s="81" t="n">
        <v>27.1499996</v>
      </c>
      <c r="U1077" s="80">
        <f>U1069*'4 Transform Matrices'!Y1078+V1069*'4 Transform Matrices'!AC1078+W1069*'4 Transform Matrices'!AG1078</f>
        <v/>
      </c>
      <c r="V1077" s="80">
        <f>U1069*'4 Transform Matrices'!Z1078+V1069*'4 Transform Matrices'!AD1078+W1069*'4 Transform Matrices'!AH1078</f>
        <v/>
      </c>
      <c r="W1077" s="80">
        <f>U1069*'4 Transform Matrices'!AA1078+V1069*'4 Transform Matrices'!AE1078+W1069*'4 Transform Matrices'!AI1078</f>
        <v/>
      </c>
      <c r="X1077" s="80">
        <f>U1069*'4 Transform Matrices'!AB1078+V1069*'4 Transform Matrices'!AF1078+W1069*'4 Transform Matrices'!AJ1078+X1069</f>
        <v/>
      </c>
      <c r="Y1077" s="80">
        <f>Y1069*'4 Transform Matrices'!Y1078+Z1069*'4 Transform Matrices'!AC1078+AA1069*'4 Transform Matrices'!AG1078</f>
        <v/>
      </c>
      <c r="Z1077" s="80">
        <f>Y1069*'4 Transform Matrices'!Z1078+Z1069*'4 Transform Matrices'!AD1078+AA1069*'4 Transform Matrices'!AH1078</f>
        <v/>
      </c>
      <c r="AA1077" s="80">
        <f>Y1069*'4 Transform Matrices'!AA1078+Z1069*'4 Transform Matrices'!AE1078+AA1069*'4 Transform Matrices'!AI1078</f>
        <v/>
      </c>
      <c r="AB1077" s="80">
        <f>Y1069*'4 Transform Matrices'!AB1078+Z1069*'4 Transform Matrices'!AF1078+AA1069*'4 Transform Matrices'!AJ1078+AB1069</f>
        <v/>
      </c>
      <c r="AC1077" s="80">
        <f>AC1069*'4 Transform Matrices'!Y1078+AD1069*'4 Transform Matrices'!AC1078+AE1069*'4 Transform Matrices'!AG1078</f>
        <v/>
      </c>
      <c r="AD1077" s="80">
        <f>AC1069*'4 Transform Matrices'!Z1078+AD1069*'4 Transform Matrices'!AD1078+AE1069*'4 Transform Matrices'!AH1078</f>
        <v/>
      </c>
      <c r="AE1077" s="80">
        <f>AC1069*'4 Transform Matrices'!AA1078+AD1069*'4 Transform Matrices'!AE1078+AE1069*'4 Transform Matrices'!AI1078</f>
        <v/>
      </c>
      <c r="AF1077" s="80">
        <f>AC1069*'4 Transform Matrices'!AB1078+AD1069*'4 Transform Matrices'!AF1078+AE1069*'4 Transform Matrices'!AJ1078+AF1069</f>
        <v/>
      </c>
      <c r="AG1077" s="82">
        <f>MAX(ABS(I1077-U1077),ABS(J1077-V1077),ABS(K1077-W1077),ABS(L1077-X1077),ABS(M1077-Y1077),ABS(N1077-Z1077),ABS(O1077-AA1077),ABS(P1077-AB1077),ABS(Q1077-AC1077),ABS(R1077-AD1077),ABS(S1077-AE1077),ABS(T1077-AF1077))</f>
        <v/>
      </c>
      <c r="AI1077" s="14" t="inlineStr"/>
    </row>
    <row r="1078">
      <c r="A1078" s="60" t="inlineStr">
        <is>
          <t>- Flag spot housing</t>
        </is>
      </c>
      <c r="B1078" s="52" t="inlineStr">
        <is>
          <t>FLAG-09</t>
        </is>
      </c>
      <c r="C1078" s="58" t="inlineStr">
        <is>
          <t>Cylinder</t>
        </is>
      </c>
      <c r="D1078" s="52" t="inlineStr">
        <is>
          <t>FLAG-00</t>
        </is>
      </c>
      <c r="E1078" s="52" t="n">
        <v>1</v>
      </c>
      <c r="F1078" s="54">
        <f>L1078</f>
        <v/>
      </c>
      <c r="G1078" s="54">
        <f>P1078</f>
        <v/>
      </c>
      <c r="H1078" s="54">
        <f>T1078</f>
        <v/>
      </c>
      <c r="I1078" s="81" t="n">
        <v>-0.340000004</v>
      </c>
      <c r="J1078" s="81" t="n">
        <v>2.75730407e-08</v>
      </c>
      <c r="K1078" s="81" t="n">
        <v>-9.794851150000001e-09</v>
      </c>
      <c r="L1078" s="81" t="n">
        <v>-4.5</v>
      </c>
      <c r="M1078" s="81" t="n">
        <v>0</v>
      </c>
      <c r="N1078" s="81" t="n">
        <v>0.12697871</v>
      </c>
      <c r="O1078" s="81" t="n">
        <v>0.278293073</v>
      </c>
      <c r="P1078" s="81" t="n">
        <v>0</v>
      </c>
      <c r="Q1078" s="81" t="n">
        <v>2.97237435e-08</v>
      </c>
      <c r="R1078" s="81" t="n">
        <v>0.315398812</v>
      </c>
      <c r="S1078" s="81" t="n">
        <v>-0.112040043</v>
      </c>
      <c r="T1078" s="81" t="n">
        <v>28.8999996</v>
      </c>
      <c r="U1078" s="80">
        <f>U1069*'4 Transform Matrices'!Y1079+V1069*'4 Transform Matrices'!AC1079+W1069*'4 Transform Matrices'!AG1079</f>
        <v/>
      </c>
      <c r="V1078" s="80">
        <f>U1069*'4 Transform Matrices'!Z1079+V1069*'4 Transform Matrices'!AD1079+W1069*'4 Transform Matrices'!AH1079</f>
        <v/>
      </c>
      <c r="W1078" s="80">
        <f>U1069*'4 Transform Matrices'!AA1079+V1069*'4 Transform Matrices'!AE1079+W1069*'4 Transform Matrices'!AI1079</f>
        <v/>
      </c>
      <c r="X1078" s="80">
        <f>U1069*'4 Transform Matrices'!AB1079+V1069*'4 Transform Matrices'!AF1079+W1069*'4 Transform Matrices'!AJ1079+X1069</f>
        <v/>
      </c>
      <c r="Y1078" s="80">
        <f>Y1069*'4 Transform Matrices'!Y1079+Z1069*'4 Transform Matrices'!AC1079+AA1069*'4 Transform Matrices'!AG1079</f>
        <v/>
      </c>
      <c r="Z1078" s="80">
        <f>Y1069*'4 Transform Matrices'!Z1079+Z1069*'4 Transform Matrices'!AD1079+AA1069*'4 Transform Matrices'!AH1079</f>
        <v/>
      </c>
      <c r="AA1078" s="80">
        <f>Y1069*'4 Transform Matrices'!AA1079+Z1069*'4 Transform Matrices'!AE1079+AA1069*'4 Transform Matrices'!AI1079</f>
        <v/>
      </c>
      <c r="AB1078" s="80">
        <f>Y1069*'4 Transform Matrices'!AB1079+Z1069*'4 Transform Matrices'!AF1079+AA1069*'4 Transform Matrices'!AJ1079+AB1069</f>
        <v/>
      </c>
      <c r="AC1078" s="80">
        <f>AC1069*'4 Transform Matrices'!Y1079+AD1069*'4 Transform Matrices'!AC1079+AE1069*'4 Transform Matrices'!AG1079</f>
        <v/>
      </c>
      <c r="AD1078" s="80">
        <f>AC1069*'4 Transform Matrices'!Z1079+AD1069*'4 Transform Matrices'!AD1079+AE1069*'4 Transform Matrices'!AH1079</f>
        <v/>
      </c>
      <c r="AE1078" s="80">
        <f>AC1069*'4 Transform Matrices'!AA1079+AD1069*'4 Transform Matrices'!AE1079+AE1069*'4 Transform Matrices'!AI1079</f>
        <v/>
      </c>
      <c r="AF1078" s="80">
        <f>AC1069*'4 Transform Matrices'!AB1079+AD1069*'4 Transform Matrices'!AF1079+AE1069*'4 Transform Matrices'!AJ1079+AF1069</f>
        <v/>
      </c>
      <c r="AG1078" s="82">
        <f>MAX(ABS(I1078-U1078),ABS(J1078-V1078),ABS(K1078-W1078),ABS(L1078-X1078),ABS(M1078-Y1078),ABS(N1078-Z1078),ABS(O1078-AA1078),ABS(P1078-AB1078),ABS(Q1078-AC1078),ABS(R1078-AD1078),ABS(S1078-AE1078),ABS(T1078-AF1078))</f>
        <v/>
      </c>
      <c r="AI1078" s="14" t="inlineStr"/>
    </row>
    <row r="1079">
      <c r="A1079" s="60" t="inlineStr">
        <is>
          <t>- Flag spot lens</t>
        </is>
      </c>
      <c r="B1079" s="52" t="inlineStr">
        <is>
          <t>FLAG-10</t>
        </is>
      </c>
      <c r="C1079" s="59" t="inlineStr">
        <is>
          <t>Sphere</t>
        </is>
      </c>
      <c r="D1079" s="52" t="inlineStr">
        <is>
          <t>FLAG-00</t>
        </is>
      </c>
      <c r="E1079" s="52" t="n">
        <v>1</v>
      </c>
      <c r="F1079" s="54">
        <f>L1079</f>
        <v/>
      </c>
      <c r="G1079" s="54">
        <f>P1079</f>
        <v/>
      </c>
      <c r="H1079" s="54">
        <f>T1079</f>
        <v/>
      </c>
      <c r="I1079" s="81" t="n">
        <v>-0.300000012</v>
      </c>
      <c r="J1079" s="81" t="n">
        <v>2.43291538e-08</v>
      </c>
      <c r="K1079" s="81" t="n">
        <v>-1.63247516e-09</v>
      </c>
      <c r="L1079" s="81" t="n">
        <v>-4.5</v>
      </c>
      <c r="M1079" s="81" t="n">
        <v>0</v>
      </c>
      <c r="N1079" s="81" t="n">
        <v>0.112040043</v>
      </c>
      <c r="O1079" s="81" t="n">
        <v>0.0463821776</v>
      </c>
      <c r="P1079" s="81" t="n">
        <v>0.148422956</v>
      </c>
      <c r="Q1079" s="81" t="n">
        <v>2.6226834e-08</v>
      </c>
      <c r="R1079" s="81" t="n">
        <v>0.278293073</v>
      </c>
      <c r="S1079" s="81" t="n">
        <v>-0.0186733399</v>
      </c>
      <c r="T1079" s="81" t="n">
        <v>28.8402443</v>
      </c>
      <c r="U1079" s="80">
        <f>U1069*'4 Transform Matrices'!Y1080+V1069*'4 Transform Matrices'!AC1080+W1069*'4 Transform Matrices'!AG1080</f>
        <v/>
      </c>
      <c r="V1079" s="80">
        <f>U1069*'4 Transform Matrices'!Z1080+V1069*'4 Transform Matrices'!AD1080+W1069*'4 Transform Matrices'!AH1080</f>
        <v/>
      </c>
      <c r="W1079" s="80">
        <f>U1069*'4 Transform Matrices'!AA1080+V1069*'4 Transform Matrices'!AE1080+W1069*'4 Transform Matrices'!AI1080</f>
        <v/>
      </c>
      <c r="X1079" s="80">
        <f>U1069*'4 Transform Matrices'!AB1080+V1069*'4 Transform Matrices'!AF1080+W1069*'4 Transform Matrices'!AJ1080+X1069</f>
        <v/>
      </c>
      <c r="Y1079" s="80">
        <f>Y1069*'4 Transform Matrices'!Y1080+Z1069*'4 Transform Matrices'!AC1080+AA1069*'4 Transform Matrices'!AG1080</f>
        <v/>
      </c>
      <c r="Z1079" s="80">
        <f>Y1069*'4 Transform Matrices'!Z1080+Z1069*'4 Transform Matrices'!AD1080+AA1069*'4 Transform Matrices'!AH1080</f>
        <v/>
      </c>
      <c r="AA1079" s="80">
        <f>Y1069*'4 Transform Matrices'!AA1080+Z1069*'4 Transform Matrices'!AE1080+AA1069*'4 Transform Matrices'!AI1080</f>
        <v/>
      </c>
      <c r="AB1079" s="80">
        <f>Y1069*'4 Transform Matrices'!AB1080+Z1069*'4 Transform Matrices'!AF1080+AA1069*'4 Transform Matrices'!AJ1080+AB1069</f>
        <v/>
      </c>
      <c r="AC1079" s="80">
        <f>AC1069*'4 Transform Matrices'!Y1080+AD1069*'4 Transform Matrices'!AC1080+AE1069*'4 Transform Matrices'!AG1080</f>
        <v/>
      </c>
      <c r="AD1079" s="80">
        <f>AC1069*'4 Transform Matrices'!Z1080+AD1069*'4 Transform Matrices'!AD1080+AE1069*'4 Transform Matrices'!AH1080</f>
        <v/>
      </c>
      <c r="AE1079" s="80">
        <f>AC1069*'4 Transform Matrices'!AA1080+AD1069*'4 Transform Matrices'!AE1080+AE1069*'4 Transform Matrices'!AI1080</f>
        <v/>
      </c>
      <c r="AF1079" s="80">
        <f>AC1069*'4 Transform Matrices'!AB1080+AD1069*'4 Transform Matrices'!AF1080+AE1069*'4 Transform Matrices'!AJ1080+AF1069</f>
        <v/>
      </c>
      <c r="AG1079" s="82">
        <f>MAX(ABS(I1079-U1079),ABS(J1079-V1079),ABS(K1079-W1079),ABS(L1079-X1079),ABS(M1079-Y1079),ABS(N1079-Z1079),ABS(O1079-AA1079),ABS(P1079-AB1079),ABS(Q1079-AC1079),ABS(R1079-AD1079),ABS(S1079-AE1079),ABS(T1079-AF1079))</f>
        <v/>
      </c>
      <c r="AI1079" s="14" t="inlineStr"/>
    </row>
    <row r="1080">
      <c r="A1080" s="60" t="inlineStr">
        <is>
          <t>- Flag spot stand</t>
        </is>
      </c>
      <c r="B1080" s="52" t="inlineStr">
        <is>
          <t>FLAG-11</t>
        </is>
      </c>
      <c r="C1080" s="63" t="inlineStr">
        <is>
          <t>Cube</t>
        </is>
      </c>
      <c r="D1080" s="52" t="inlineStr">
        <is>
          <t>FLAG-00</t>
        </is>
      </c>
      <c r="E1080" s="52" t="n">
        <v>1</v>
      </c>
      <c r="F1080" s="54">
        <f>L1080</f>
        <v/>
      </c>
      <c r="G1080" s="54">
        <f>P1080</f>
        <v/>
      </c>
      <c r="H1080" s="54">
        <f>T1080</f>
        <v/>
      </c>
      <c r="I1080" s="81" t="n">
        <v>0.200000003</v>
      </c>
      <c r="J1080" s="81" t="n">
        <v>0</v>
      </c>
      <c r="K1080" s="81" t="n">
        <v>0</v>
      </c>
      <c r="L1080" s="81" t="n">
        <v>-4.5</v>
      </c>
      <c r="M1080" s="81" t="n">
        <v>0</v>
      </c>
      <c r="N1080" s="81" t="n">
        <v>0.119999997</v>
      </c>
      <c r="O1080" s="81" t="n">
        <v>0</v>
      </c>
      <c r="P1080" s="81" t="n">
        <v>-0.24000001</v>
      </c>
      <c r="Q1080" s="81" t="n">
        <v>0</v>
      </c>
      <c r="R1080" s="81" t="n">
        <v>0</v>
      </c>
      <c r="S1080" s="81" t="n">
        <v>0.200000003</v>
      </c>
      <c r="T1080" s="81" t="n">
        <v>28.8999996</v>
      </c>
      <c r="U1080" s="80">
        <f>U1069*'4 Transform Matrices'!Y1081+V1069*'4 Transform Matrices'!AC1081+W1069*'4 Transform Matrices'!AG1081</f>
        <v/>
      </c>
      <c r="V1080" s="80">
        <f>U1069*'4 Transform Matrices'!Z1081+V1069*'4 Transform Matrices'!AD1081+W1069*'4 Transform Matrices'!AH1081</f>
        <v/>
      </c>
      <c r="W1080" s="80">
        <f>U1069*'4 Transform Matrices'!AA1081+V1069*'4 Transform Matrices'!AE1081+W1069*'4 Transform Matrices'!AI1081</f>
        <v/>
      </c>
      <c r="X1080" s="80">
        <f>U1069*'4 Transform Matrices'!AB1081+V1069*'4 Transform Matrices'!AF1081+W1069*'4 Transform Matrices'!AJ1081+X1069</f>
        <v/>
      </c>
      <c r="Y1080" s="80">
        <f>Y1069*'4 Transform Matrices'!Y1081+Z1069*'4 Transform Matrices'!AC1081+AA1069*'4 Transform Matrices'!AG1081</f>
        <v/>
      </c>
      <c r="Z1080" s="80">
        <f>Y1069*'4 Transform Matrices'!Z1081+Z1069*'4 Transform Matrices'!AD1081+AA1069*'4 Transform Matrices'!AH1081</f>
        <v/>
      </c>
      <c r="AA1080" s="80">
        <f>Y1069*'4 Transform Matrices'!AA1081+Z1069*'4 Transform Matrices'!AE1081+AA1069*'4 Transform Matrices'!AI1081</f>
        <v/>
      </c>
      <c r="AB1080" s="80">
        <f>Y1069*'4 Transform Matrices'!AB1081+Z1069*'4 Transform Matrices'!AF1081+AA1069*'4 Transform Matrices'!AJ1081+AB1069</f>
        <v/>
      </c>
      <c r="AC1080" s="80">
        <f>AC1069*'4 Transform Matrices'!Y1081+AD1069*'4 Transform Matrices'!AC1081+AE1069*'4 Transform Matrices'!AG1081</f>
        <v/>
      </c>
      <c r="AD1080" s="80">
        <f>AC1069*'4 Transform Matrices'!Z1081+AD1069*'4 Transform Matrices'!AD1081+AE1069*'4 Transform Matrices'!AH1081</f>
        <v/>
      </c>
      <c r="AE1080" s="80">
        <f>AC1069*'4 Transform Matrices'!AA1081+AD1069*'4 Transform Matrices'!AE1081+AE1069*'4 Transform Matrices'!AI1081</f>
        <v/>
      </c>
      <c r="AF1080" s="80">
        <f>AC1069*'4 Transform Matrices'!AB1081+AD1069*'4 Transform Matrices'!AF1081+AE1069*'4 Transform Matrices'!AJ1081+AF1069</f>
        <v/>
      </c>
      <c r="AG1080" s="82">
        <f>MAX(ABS(I1080-U1080),ABS(J1080-V1080),ABS(K1080-W1080),ABS(L1080-X1080),ABS(M1080-Y1080),ABS(N1080-Z1080),ABS(O1080-AA1080),ABS(P1080-AB1080),ABS(Q1080-AC1080),ABS(R1080-AD1080),ABS(S1080-AE1080),ABS(T1080-AF1080))</f>
        <v/>
      </c>
      <c r="AI1080" s="14" t="inlineStr"/>
    </row>
    <row r="1081">
      <c r="A1081" s="98" t="inlineStr">
        <is>
          <t>- Flag hoist</t>
        </is>
      </c>
      <c r="B1081" s="93" t="inlineStr">
        <is>
          <t>FLAG-12</t>
        </is>
      </c>
      <c r="C1081" s="93" t="inlineStr">
        <is>
          <t>Group</t>
        </is>
      </c>
      <c r="D1081" s="93" t="inlineStr">
        <is>
          <t>FLAG-00</t>
        </is>
      </c>
      <c r="E1081" s="93" t="n">
        <v>1</v>
      </c>
      <c r="F1081" s="54">
        <f>L1081</f>
        <v/>
      </c>
      <c r="G1081" s="54">
        <f>P1081</f>
        <v/>
      </c>
      <c r="H1081" s="54">
        <f>T1081</f>
        <v/>
      </c>
      <c r="I1081" s="81" t="n">
        <v>-0.868475378</v>
      </c>
      <c r="J1081" s="81" t="n">
        <v>-0.0351862945</v>
      </c>
      <c r="K1081" s="81" t="n">
        <v>-0.494481951</v>
      </c>
      <c r="L1081" s="81" t="n">
        <v>-4.36999989</v>
      </c>
      <c r="M1081" s="81" t="n">
        <v>-0.0404818058</v>
      </c>
      <c r="N1081" s="81" t="n">
        <v>0.999180257</v>
      </c>
      <c r="O1081" s="81" t="n">
        <v>0</v>
      </c>
      <c r="P1081" s="81" t="n">
        <v>8.649999619999999</v>
      </c>
      <c r="Q1081" s="81" t="n">
        <v>0.49407661</v>
      </c>
      <c r="R1081" s="81" t="n">
        <v>0.0200175215</v>
      </c>
      <c r="S1081" s="81" t="n">
        <v>-0.869187891</v>
      </c>
      <c r="T1081" s="81" t="n">
        <v>27</v>
      </c>
      <c r="U1081" s="80">
        <f>U1069*'4 Transform Matrices'!Y1082+V1069*'4 Transform Matrices'!AC1082+W1069*'4 Transform Matrices'!AG1082</f>
        <v/>
      </c>
      <c r="V1081" s="80">
        <f>U1069*'4 Transform Matrices'!Z1082+V1069*'4 Transform Matrices'!AD1082+W1069*'4 Transform Matrices'!AH1082</f>
        <v/>
      </c>
      <c r="W1081" s="80">
        <f>U1069*'4 Transform Matrices'!AA1082+V1069*'4 Transform Matrices'!AE1082+W1069*'4 Transform Matrices'!AI1082</f>
        <v/>
      </c>
      <c r="X1081" s="80">
        <f>U1069*'4 Transform Matrices'!AB1082+V1069*'4 Transform Matrices'!AF1082+W1069*'4 Transform Matrices'!AJ1082+X1069</f>
        <v/>
      </c>
      <c r="Y1081" s="80">
        <f>Y1069*'4 Transform Matrices'!Y1082+Z1069*'4 Transform Matrices'!AC1082+AA1069*'4 Transform Matrices'!AG1082</f>
        <v/>
      </c>
      <c r="Z1081" s="80">
        <f>Y1069*'4 Transform Matrices'!Z1082+Z1069*'4 Transform Matrices'!AD1082+AA1069*'4 Transform Matrices'!AH1082</f>
        <v/>
      </c>
      <c r="AA1081" s="80">
        <f>Y1069*'4 Transform Matrices'!AA1082+Z1069*'4 Transform Matrices'!AE1082+AA1069*'4 Transform Matrices'!AI1082</f>
        <v/>
      </c>
      <c r="AB1081" s="80">
        <f>Y1069*'4 Transform Matrices'!AB1082+Z1069*'4 Transform Matrices'!AF1082+AA1069*'4 Transform Matrices'!AJ1082+AB1069</f>
        <v/>
      </c>
      <c r="AC1081" s="80">
        <f>AC1069*'4 Transform Matrices'!Y1082+AD1069*'4 Transform Matrices'!AC1082+AE1069*'4 Transform Matrices'!AG1082</f>
        <v/>
      </c>
      <c r="AD1081" s="80">
        <f>AC1069*'4 Transform Matrices'!Z1082+AD1069*'4 Transform Matrices'!AD1082+AE1069*'4 Transform Matrices'!AH1082</f>
        <v/>
      </c>
      <c r="AE1081" s="80">
        <f>AC1069*'4 Transform Matrices'!AA1082+AD1069*'4 Transform Matrices'!AE1082+AE1069*'4 Transform Matrices'!AI1082</f>
        <v/>
      </c>
      <c r="AF1081" s="80">
        <f>AC1069*'4 Transform Matrices'!AB1082+AD1069*'4 Transform Matrices'!AF1082+AE1069*'4 Transform Matrices'!AJ1082+AF1069</f>
        <v/>
      </c>
      <c r="AG1081" s="82">
        <f>MAX(ABS(I1081-U1081),ABS(J1081-V1081),ABS(K1081-W1081),ABS(L1081-X1081),ABS(M1081-Y1081),ABS(N1081-Z1081),ABS(O1081-AA1081),ABS(P1081-AB1081),ABS(Q1081-AC1081),ABS(R1081-AD1081),ABS(S1081-AE1081),ABS(T1081-AF1081))</f>
        <v/>
      </c>
      <c r="AI1081" s="14" t="inlineStr">
        <is>
          <t>Yaw follows the wind; roll droops the flag when the wind is weak</t>
        </is>
      </c>
    </row>
    <row r="1082">
      <c r="A1082" s="92" t="inlineStr">
        <is>
          <t>- Flag strip</t>
        </is>
      </c>
      <c r="B1082" s="93" t="inlineStr">
        <is>
          <t>FLAG-13</t>
        </is>
      </c>
      <c r="C1082" s="93" t="inlineStr">
        <is>
          <t>Group</t>
        </is>
      </c>
      <c r="D1082" s="93" t="inlineStr">
        <is>
          <t>FLAG-12</t>
        </is>
      </c>
      <c r="E1082" s="93" t="n">
        <v>2</v>
      </c>
      <c r="F1082" s="54">
        <f>L1082</f>
        <v/>
      </c>
      <c r="G1082" s="54">
        <f>P1082</f>
        <v/>
      </c>
      <c r="H1082" s="54">
        <f>T1082</f>
        <v/>
      </c>
      <c r="I1082" s="81" t="n">
        <v>-0.868475378</v>
      </c>
      <c r="J1082" s="81" t="n">
        <v>-0.0351862945</v>
      </c>
      <c r="K1082" s="81" t="n">
        <v>-0.494481951</v>
      </c>
      <c r="L1082" s="81" t="n">
        <v>-4.36999989</v>
      </c>
      <c r="M1082" s="81" t="n">
        <v>-0.0404818058</v>
      </c>
      <c r="N1082" s="81" t="n">
        <v>0.999180257</v>
      </c>
      <c r="O1082" s="81" t="n">
        <v>0</v>
      </c>
      <c r="P1082" s="81" t="n">
        <v>8.649999619999999</v>
      </c>
      <c r="Q1082" s="81" t="n">
        <v>0.49407661</v>
      </c>
      <c r="R1082" s="81" t="n">
        <v>0.0200175215</v>
      </c>
      <c r="S1082" s="81" t="n">
        <v>-0.869187891</v>
      </c>
      <c r="T1082" s="81" t="n">
        <v>27</v>
      </c>
      <c r="U1082" s="80">
        <f>U1081*'4 Transform Matrices'!Y1083+V1081*'4 Transform Matrices'!AC1083+W1081*'4 Transform Matrices'!AG1083</f>
        <v/>
      </c>
      <c r="V1082" s="80">
        <f>U1081*'4 Transform Matrices'!Z1083+V1081*'4 Transform Matrices'!AD1083+W1081*'4 Transform Matrices'!AH1083</f>
        <v/>
      </c>
      <c r="W1082" s="80">
        <f>U1081*'4 Transform Matrices'!AA1083+V1081*'4 Transform Matrices'!AE1083+W1081*'4 Transform Matrices'!AI1083</f>
        <v/>
      </c>
      <c r="X1082" s="80">
        <f>U1081*'4 Transform Matrices'!AB1083+V1081*'4 Transform Matrices'!AF1083+W1081*'4 Transform Matrices'!AJ1083+X1081</f>
        <v/>
      </c>
      <c r="Y1082" s="80">
        <f>Y1081*'4 Transform Matrices'!Y1083+Z1081*'4 Transform Matrices'!AC1083+AA1081*'4 Transform Matrices'!AG1083</f>
        <v/>
      </c>
      <c r="Z1082" s="80">
        <f>Y1081*'4 Transform Matrices'!Z1083+Z1081*'4 Transform Matrices'!AD1083+AA1081*'4 Transform Matrices'!AH1083</f>
        <v/>
      </c>
      <c r="AA1082" s="80">
        <f>Y1081*'4 Transform Matrices'!AA1083+Z1081*'4 Transform Matrices'!AE1083+AA1081*'4 Transform Matrices'!AI1083</f>
        <v/>
      </c>
      <c r="AB1082" s="80">
        <f>Y1081*'4 Transform Matrices'!AB1083+Z1081*'4 Transform Matrices'!AF1083+AA1081*'4 Transform Matrices'!AJ1083+AB1081</f>
        <v/>
      </c>
      <c r="AC1082" s="80">
        <f>AC1081*'4 Transform Matrices'!Y1083+AD1081*'4 Transform Matrices'!AC1083+AE1081*'4 Transform Matrices'!AG1083</f>
        <v/>
      </c>
      <c r="AD1082" s="80">
        <f>AC1081*'4 Transform Matrices'!Z1083+AD1081*'4 Transform Matrices'!AD1083+AE1081*'4 Transform Matrices'!AH1083</f>
        <v/>
      </c>
      <c r="AE1082" s="80">
        <f>AC1081*'4 Transform Matrices'!AA1083+AD1081*'4 Transform Matrices'!AE1083+AE1081*'4 Transform Matrices'!AI1083</f>
        <v/>
      </c>
      <c r="AF1082" s="80">
        <f>AC1081*'4 Transform Matrices'!AB1083+AD1081*'4 Transform Matrices'!AF1083+AE1081*'4 Transform Matrices'!AJ1083+AF1081</f>
        <v/>
      </c>
      <c r="AG1082" s="82">
        <f>MAX(ABS(I1082-U1082),ABS(J1082-V1082),ABS(K1082-W1082),ABS(L1082-X1082),ABS(M1082-Y1082),ABS(N1082-Z1082),ABS(O1082-AA1082),ABS(P1082-AB1082),ABS(Q1082-AC1082),ABS(R1082-AD1082),ABS(S1082-AE1082),ABS(T1082-AF1082))</f>
        <v/>
      </c>
      <c r="AI1082" s="14" t="inlineStr">
        <is>
          <t>Yaw = A_i sin(0.7 i - w t): travelling wave, amplitude grows towards the fly</t>
        </is>
      </c>
    </row>
    <row r="1083">
      <c r="A1083" s="67" t="inlineStr">
        <is>
          <t>- Flag cloth</t>
        </is>
      </c>
      <c r="B1083" s="52" t="inlineStr">
        <is>
          <t>FLAG-14</t>
        </is>
      </c>
      <c r="C1083" s="63" t="inlineStr">
        <is>
          <t>Cube</t>
        </is>
      </c>
      <c r="D1083" s="52" t="inlineStr">
        <is>
          <t>FLAG-13</t>
        </is>
      </c>
      <c r="E1083" s="52" t="n">
        <v>3</v>
      </c>
      <c r="F1083" s="54">
        <f>L1083</f>
        <v/>
      </c>
      <c r="G1083" s="54">
        <f>P1083</f>
        <v/>
      </c>
      <c r="H1083" s="54">
        <f>T1083</f>
        <v/>
      </c>
      <c r="I1083" s="81" t="n">
        <v>-0.173695073</v>
      </c>
      <c r="J1083" s="81" t="n">
        <v>-0.0175931472</v>
      </c>
      <c r="K1083" s="81" t="n">
        <v>-0.00988963898</v>
      </c>
      <c r="L1083" s="81" t="n">
        <v>-4.44805098</v>
      </c>
      <c r="M1083" s="81" t="n">
        <v>-0.00809636153</v>
      </c>
      <c r="N1083" s="81" t="n">
        <v>0.499590129</v>
      </c>
      <c r="O1083" s="81" t="n">
        <v>0</v>
      </c>
      <c r="P1083" s="81" t="n">
        <v>8.39615631</v>
      </c>
      <c r="Q1083" s="81" t="n">
        <v>0.0988153219</v>
      </c>
      <c r="R1083" s="81" t="n">
        <v>0.0100087607</v>
      </c>
      <c r="S1083" s="81" t="n">
        <v>-0.017383758</v>
      </c>
      <c r="T1083" s="81" t="n">
        <v>27.0444031</v>
      </c>
      <c r="U1083" s="80">
        <f>U1082*'4 Transform Matrices'!Y1084+V1082*'4 Transform Matrices'!AC1084+W1082*'4 Transform Matrices'!AG1084</f>
        <v/>
      </c>
      <c r="V1083" s="80">
        <f>U1082*'4 Transform Matrices'!Z1084+V1082*'4 Transform Matrices'!AD1084+W1082*'4 Transform Matrices'!AH1084</f>
        <v/>
      </c>
      <c r="W1083" s="80">
        <f>U1082*'4 Transform Matrices'!AA1084+V1082*'4 Transform Matrices'!AE1084+W1082*'4 Transform Matrices'!AI1084</f>
        <v/>
      </c>
      <c r="X1083" s="80">
        <f>U1082*'4 Transform Matrices'!AB1084+V1082*'4 Transform Matrices'!AF1084+W1082*'4 Transform Matrices'!AJ1084+X1082</f>
        <v/>
      </c>
      <c r="Y1083" s="80">
        <f>Y1082*'4 Transform Matrices'!Y1084+Z1082*'4 Transform Matrices'!AC1084+AA1082*'4 Transform Matrices'!AG1084</f>
        <v/>
      </c>
      <c r="Z1083" s="80">
        <f>Y1082*'4 Transform Matrices'!Z1084+Z1082*'4 Transform Matrices'!AD1084+AA1082*'4 Transform Matrices'!AH1084</f>
        <v/>
      </c>
      <c r="AA1083" s="80">
        <f>Y1082*'4 Transform Matrices'!AA1084+Z1082*'4 Transform Matrices'!AE1084+AA1082*'4 Transform Matrices'!AI1084</f>
        <v/>
      </c>
      <c r="AB1083" s="80">
        <f>Y1082*'4 Transform Matrices'!AB1084+Z1082*'4 Transform Matrices'!AF1084+AA1082*'4 Transform Matrices'!AJ1084+AB1082</f>
        <v/>
      </c>
      <c r="AC1083" s="80">
        <f>AC1082*'4 Transform Matrices'!Y1084+AD1082*'4 Transform Matrices'!AC1084+AE1082*'4 Transform Matrices'!AG1084</f>
        <v/>
      </c>
      <c r="AD1083" s="80">
        <f>AC1082*'4 Transform Matrices'!Z1084+AD1082*'4 Transform Matrices'!AD1084+AE1082*'4 Transform Matrices'!AH1084</f>
        <v/>
      </c>
      <c r="AE1083" s="80">
        <f>AC1082*'4 Transform Matrices'!AA1084+AD1082*'4 Transform Matrices'!AE1084+AE1082*'4 Transform Matrices'!AI1084</f>
        <v/>
      </c>
      <c r="AF1083" s="80">
        <f>AC1082*'4 Transform Matrices'!AB1084+AD1082*'4 Transform Matrices'!AF1084+AE1082*'4 Transform Matrices'!AJ1084+AF1082</f>
        <v/>
      </c>
      <c r="AG1083" s="82">
        <f>MAX(ABS(I1083-U1083),ABS(J1083-V1083),ABS(K1083-W1083),ABS(L1083-X1083),ABS(M1083-Y1083),ABS(N1083-Z1083),ABS(O1083-AA1083),ABS(P1083-AB1083),ABS(Q1083-AC1083),ABS(R1083-AD1083),ABS(S1083-AE1083),ABS(T1083-AF1083))</f>
        <v/>
      </c>
      <c r="AI1083" s="14" t="inlineStr"/>
    </row>
    <row r="1084">
      <c r="A1084" s="67" t="inlineStr">
        <is>
          <t>- Flag cloth</t>
        </is>
      </c>
      <c r="B1084" s="52" t="inlineStr">
        <is>
          <t>FLAG-15</t>
        </is>
      </c>
      <c r="C1084" s="63" t="inlineStr">
        <is>
          <t>Cube</t>
        </is>
      </c>
      <c r="D1084" s="52" t="inlineStr">
        <is>
          <t>FLAG-13</t>
        </is>
      </c>
      <c r="E1084" s="52" t="n">
        <v>3</v>
      </c>
      <c r="F1084" s="54">
        <f>L1084</f>
        <v/>
      </c>
      <c r="G1084" s="54">
        <f>P1084</f>
        <v/>
      </c>
      <c r="H1084" s="54">
        <f>T1084</f>
        <v/>
      </c>
      <c r="I1084" s="81" t="n">
        <v>-0.173695073</v>
      </c>
      <c r="J1084" s="81" t="n">
        <v>-0.0175931472</v>
      </c>
      <c r="K1084" s="81" t="n">
        <v>-0.00988963898</v>
      </c>
      <c r="L1084" s="81" t="n">
        <v>-4.43045759</v>
      </c>
      <c r="M1084" s="81" t="n">
        <v>-0.00809636153</v>
      </c>
      <c r="N1084" s="81" t="n">
        <v>0.499590129</v>
      </c>
      <c r="O1084" s="81" t="n">
        <v>0</v>
      </c>
      <c r="P1084" s="81" t="n">
        <v>7.89656639</v>
      </c>
      <c r="Q1084" s="81" t="n">
        <v>0.0988153219</v>
      </c>
      <c r="R1084" s="81" t="n">
        <v>0.0100087607</v>
      </c>
      <c r="S1084" s="81" t="n">
        <v>-0.017383758</v>
      </c>
      <c r="T1084" s="81" t="n">
        <v>27.0343952</v>
      </c>
      <c r="U1084" s="80">
        <f>U1082*'4 Transform Matrices'!Y1085+V1082*'4 Transform Matrices'!AC1085+W1082*'4 Transform Matrices'!AG1085</f>
        <v/>
      </c>
      <c r="V1084" s="80">
        <f>U1082*'4 Transform Matrices'!Z1085+V1082*'4 Transform Matrices'!AD1085+W1082*'4 Transform Matrices'!AH1085</f>
        <v/>
      </c>
      <c r="W1084" s="80">
        <f>U1082*'4 Transform Matrices'!AA1085+V1082*'4 Transform Matrices'!AE1085+W1082*'4 Transform Matrices'!AI1085</f>
        <v/>
      </c>
      <c r="X1084" s="80">
        <f>U1082*'4 Transform Matrices'!AB1085+V1082*'4 Transform Matrices'!AF1085+W1082*'4 Transform Matrices'!AJ1085+X1082</f>
        <v/>
      </c>
      <c r="Y1084" s="80">
        <f>Y1082*'4 Transform Matrices'!Y1085+Z1082*'4 Transform Matrices'!AC1085+AA1082*'4 Transform Matrices'!AG1085</f>
        <v/>
      </c>
      <c r="Z1084" s="80">
        <f>Y1082*'4 Transform Matrices'!Z1085+Z1082*'4 Transform Matrices'!AD1085+AA1082*'4 Transform Matrices'!AH1085</f>
        <v/>
      </c>
      <c r="AA1084" s="80">
        <f>Y1082*'4 Transform Matrices'!AA1085+Z1082*'4 Transform Matrices'!AE1085+AA1082*'4 Transform Matrices'!AI1085</f>
        <v/>
      </c>
      <c r="AB1084" s="80">
        <f>Y1082*'4 Transform Matrices'!AB1085+Z1082*'4 Transform Matrices'!AF1085+AA1082*'4 Transform Matrices'!AJ1085+AB1082</f>
        <v/>
      </c>
      <c r="AC1084" s="80">
        <f>AC1082*'4 Transform Matrices'!Y1085+AD1082*'4 Transform Matrices'!AC1085+AE1082*'4 Transform Matrices'!AG1085</f>
        <v/>
      </c>
      <c r="AD1084" s="80">
        <f>AC1082*'4 Transform Matrices'!Z1085+AD1082*'4 Transform Matrices'!AD1085+AE1082*'4 Transform Matrices'!AH1085</f>
        <v/>
      </c>
      <c r="AE1084" s="80">
        <f>AC1082*'4 Transform Matrices'!AA1085+AD1082*'4 Transform Matrices'!AE1085+AE1082*'4 Transform Matrices'!AI1085</f>
        <v/>
      </c>
      <c r="AF1084" s="80">
        <f>AC1082*'4 Transform Matrices'!AB1085+AD1082*'4 Transform Matrices'!AF1085+AE1082*'4 Transform Matrices'!AJ1085+AF1082</f>
        <v/>
      </c>
      <c r="AG1084" s="82">
        <f>MAX(ABS(I1084-U1084),ABS(J1084-V1084),ABS(K1084-W1084),ABS(L1084-X1084),ABS(M1084-Y1084),ABS(N1084-Z1084),ABS(O1084-AA1084),ABS(P1084-AB1084),ABS(Q1084-AC1084),ABS(R1084-AD1084),ABS(S1084-AE1084),ABS(T1084-AF1084))</f>
        <v/>
      </c>
      <c r="AI1084" s="14" t="inlineStr"/>
    </row>
    <row r="1085">
      <c r="A1085" s="67" t="inlineStr">
        <is>
          <t>- Flag cloth</t>
        </is>
      </c>
      <c r="B1085" s="52" t="inlineStr">
        <is>
          <t>FLAG-16</t>
        </is>
      </c>
      <c r="C1085" s="63" t="inlineStr">
        <is>
          <t>Cube</t>
        </is>
      </c>
      <c r="D1085" s="52" t="inlineStr">
        <is>
          <t>FLAG-13</t>
        </is>
      </c>
      <c r="E1085" s="52" t="n">
        <v>3</v>
      </c>
      <c r="F1085" s="54">
        <f>L1085</f>
        <v/>
      </c>
      <c r="G1085" s="54">
        <f>P1085</f>
        <v/>
      </c>
      <c r="H1085" s="54">
        <f>T1085</f>
        <v/>
      </c>
      <c r="I1085" s="81" t="n">
        <v>-0.173695073</v>
      </c>
      <c r="J1085" s="81" t="n">
        <v>-0.0175931472</v>
      </c>
      <c r="K1085" s="81" t="n">
        <v>-0.00988963898</v>
      </c>
      <c r="L1085" s="81" t="n">
        <v>-4.41286469</v>
      </c>
      <c r="M1085" s="81" t="n">
        <v>-0.00809636153</v>
      </c>
      <c r="N1085" s="81" t="n">
        <v>0.499590129</v>
      </c>
      <c r="O1085" s="81" t="n">
        <v>0</v>
      </c>
      <c r="P1085" s="81" t="n">
        <v>7.39697599</v>
      </c>
      <c r="Q1085" s="81" t="n">
        <v>0.0988153219</v>
      </c>
      <c r="R1085" s="81" t="n">
        <v>0.0100087607</v>
      </c>
      <c r="S1085" s="81" t="n">
        <v>-0.017383758</v>
      </c>
      <c r="T1085" s="81" t="n">
        <v>27.0243855</v>
      </c>
      <c r="U1085" s="80">
        <f>U1082*'4 Transform Matrices'!Y1086+V1082*'4 Transform Matrices'!AC1086+W1082*'4 Transform Matrices'!AG1086</f>
        <v/>
      </c>
      <c r="V1085" s="80">
        <f>U1082*'4 Transform Matrices'!Z1086+V1082*'4 Transform Matrices'!AD1086+W1082*'4 Transform Matrices'!AH1086</f>
        <v/>
      </c>
      <c r="W1085" s="80">
        <f>U1082*'4 Transform Matrices'!AA1086+V1082*'4 Transform Matrices'!AE1086+W1082*'4 Transform Matrices'!AI1086</f>
        <v/>
      </c>
      <c r="X1085" s="80">
        <f>U1082*'4 Transform Matrices'!AB1086+V1082*'4 Transform Matrices'!AF1086+W1082*'4 Transform Matrices'!AJ1086+X1082</f>
        <v/>
      </c>
      <c r="Y1085" s="80">
        <f>Y1082*'4 Transform Matrices'!Y1086+Z1082*'4 Transform Matrices'!AC1086+AA1082*'4 Transform Matrices'!AG1086</f>
        <v/>
      </c>
      <c r="Z1085" s="80">
        <f>Y1082*'4 Transform Matrices'!Z1086+Z1082*'4 Transform Matrices'!AD1086+AA1082*'4 Transform Matrices'!AH1086</f>
        <v/>
      </c>
      <c r="AA1085" s="80">
        <f>Y1082*'4 Transform Matrices'!AA1086+Z1082*'4 Transform Matrices'!AE1086+AA1082*'4 Transform Matrices'!AI1086</f>
        <v/>
      </c>
      <c r="AB1085" s="80">
        <f>Y1082*'4 Transform Matrices'!AB1086+Z1082*'4 Transform Matrices'!AF1086+AA1082*'4 Transform Matrices'!AJ1086+AB1082</f>
        <v/>
      </c>
      <c r="AC1085" s="80">
        <f>AC1082*'4 Transform Matrices'!Y1086+AD1082*'4 Transform Matrices'!AC1086+AE1082*'4 Transform Matrices'!AG1086</f>
        <v/>
      </c>
      <c r="AD1085" s="80">
        <f>AC1082*'4 Transform Matrices'!Z1086+AD1082*'4 Transform Matrices'!AD1086+AE1082*'4 Transform Matrices'!AH1086</f>
        <v/>
      </c>
      <c r="AE1085" s="80">
        <f>AC1082*'4 Transform Matrices'!AA1086+AD1082*'4 Transform Matrices'!AE1086+AE1082*'4 Transform Matrices'!AI1086</f>
        <v/>
      </c>
      <c r="AF1085" s="80">
        <f>AC1082*'4 Transform Matrices'!AB1086+AD1082*'4 Transform Matrices'!AF1086+AE1082*'4 Transform Matrices'!AJ1086+AF1082</f>
        <v/>
      </c>
      <c r="AG1085" s="82">
        <f>MAX(ABS(I1085-U1085),ABS(J1085-V1085),ABS(K1085-W1085),ABS(L1085-X1085),ABS(M1085-Y1085),ABS(N1085-Z1085),ABS(O1085-AA1085),ABS(P1085-AB1085),ABS(Q1085-AC1085),ABS(R1085-AD1085),ABS(S1085-AE1085),ABS(T1085-AF1085))</f>
        <v/>
      </c>
      <c r="AI1085" s="14" t="inlineStr"/>
    </row>
    <row r="1086">
      <c r="A1086" s="99" t="inlineStr">
        <is>
          <t>- Flag strip</t>
        </is>
      </c>
      <c r="B1086" s="93" t="inlineStr">
        <is>
          <t>FLAG-17</t>
        </is>
      </c>
      <c r="C1086" s="93" t="inlineStr">
        <is>
          <t>Group</t>
        </is>
      </c>
      <c r="D1086" s="93" t="inlineStr">
        <is>
          <t>FLAG-13</t>
        </is>
      </c>
      <c r="E1086" s="93" t="n">
        <v>3</v>
      </c>
      <c r="F1086" s="54">
        <f>L1086</f>
        <v/>
      </c>
      <c r="G1086" s="54">
        <f>P1086</f>
        <v/>
      </c>
      <c r="H1086" s="54">
        <f>T1086</f>
        <v/>
      </c>
      <c r="I1086" s="81" t="n">
        <v>-0.85686636</v>
      </c>
      <c r="J1086" s="81" t="n">
        <v>-0.0457258858</v>
      </c>
      <c r="K1086" s="81" t="n">
        <v>-0.513506651</v>
      </c>
      <c r="L1086" s="81" t="n">
        <v>-4.54369497</v>
      </c>
      <c r="M1086" s="81" t="n">
        <v>-0.0404710844</v>
      </c>
      <c r="N1086" s="81" t="n">
        <v>0.998951018</v>
      </c>
      <c r="O1086" s="81" t="n">
        <v>-0.0214205757</v>
      </c>
      <c r="P1086" s="81" t="n">
        <v>8.64190292</v>
      </c>
      <c r="Q1086" s="81" t="n">
        <v>0.513947487</v>
      </c>
      <c r="R1086" s="81" t="n">
        <v>0.00242759846</v>
      </c>
      <c r="S1086" s="81" t="n">
        <v>-0.857818186</v>
      </c>
      <c r="T1086" s="81" t="n">
        <v>27.0988159</v>
      </c>
      <c r="U1086" s="80">
        <f>U1082*'4 Transform Matrices'!Y1087+V1082*'4 Transform Matrices'!AC1087+W1082*'4 Transform Matrices'!AG1087</f>
        <v/>
      </c>
      <c r="V1086" s="80">
        <f>U1082*'4 Transform Matrices'!Z1087+V1082*'4 Transform Matrices'!AD1087+W1082*'4 Transform Matrices'!AH1087</f>
        <v/>
      </c>
      <c r="W1086" s="80">
        <f>U1082*'4 Transform Matrices'!AA1087+V1082*'4 Transform Matrices'!AE1087+W1082*'4 Transform Matrices'!AI1087</f>
        <v/>
      </c>
      <c r="X1086" s="80">
        <f>U1082*'4 Transform Matrices'!AB1087+V1082*'4 Transform Matrices'!AF1087+W1082*'4 Transform Matrices'!AJ1087+X1082</f>
        <v/>
      </c>
      <c r="Y1086" s="80">
        <f>Y1082*'4 Transform Matrices'!Y1087+Z1082*'4 Transform Matrices'!AC1087+AA1082*'4 Transform Matrices'!AG1087</f>
        <v/>
      </c>
      <c r="Z1086" s="80">
        <f>Y1082*'4 Transform Matrices'!Z1087+Z1082*'4 Transform Matrices'!AD1087+AA1082*'4 Transform Matrices'!AH1087</f>
        <v/>
      </c>
      <c r="AA1086" s="80">
        <f>Y1082*'4 Transform Matrices'!AA1087+Z1082*'4 Transform Matrices'!AE1087+AA1082*'4 Transform Matrices'!AI1087</f>
        <v/>
      </c>
      <c r="AB1086" s="80">
        <f>Y1082*'4 Transform Matrices'!AB1087+Z1082*'4 Transform Matrices'!AF1087+AA1082*'4 Transform Matrices'!AJ1087+AB1082</f>
        <v/>
      </c>
      <c r="AC1086" s="80">
        <f>AC1082*'4 Transform Matrices'!Y1087+AD1082*'4 Transform Matrices'!AC1087+AE1082*'4 Transform Matrices'!AG1087</f>
        <v/>
      </c>
      <c r="AD1086" s="80">
        <f>AC1082*'4 Transform Matrices'!Z1087+AD1082*'4 Transform Matrices'!AD1087+AE1082*'4 Transform Matrices'!AH1087</f>
        <v/>
      </c>
      <c r="AE1086" s="80">
        <f>AC1082*'4 Transform Matrices'!AA1087+AD1082*'4 Transform Matrices'!AE1087+AE1082*'4 Transform Matrices'!AI1087</f>
        <v/>
      </c>
      <c r="AF1086" s="80">
        <f>AC1082*'4 Transform Matrices'!AB1087+AD1082*'4 Transform Matrices'!AF1087+AE1082*'4 Transform Matrices'!AJ1087+AF1082</f>
        <v/>
      </c>
      <c r="AG1086" s="82">
        <f>MAX(ABS(I1086-U1086),ABS(J1086-V1086),ABS(K1086-W1086),ABS(L1086-X1086),ABS(M1086-Y1086),ABS(N1086-Z1086),ABS(O1086-AA1086),ABS(P1086-AB1086),ABS(Q1086-AC1086),ABS(R1086-AD1086),ABS(S1086-AE1086),ABS(T1086-AF1086))</f>
        <v/>
      </c>
      <c r="AI1086" s="14" t="inlineStr">
        <is>
          <t>Yaw = A_i sin(0.7 i - w t): travelling wave, amplitude grows towards the fly</t>
        </is>
      </c>
    </row>
    <row r="1087">
      <c r="A1087" s="69" t="inlineStr">
        <is>
          <t>- Flag cloth</t>
        </is>
      </c>
      <c r="B1087" s="52" t="inlineStr">
        <is>
          <t>FLAG-18</t>
        </is>
      </c>
      <c r="C1087" s="63" t="inlineStr">
        <is>
          <t>Cube</t>
        </is>
      </c>
      <c r="D1087" s="52" t="inlineStr">
        <is>
          <t>FLAG-17</t>
        </is>
      </c>
      <c r="E1087" s="52" t="n">
        <v>4</v>
      </c>
      <c r="F1087" s="54">
        <f>L1087</f>
        <v/>
      </c>
      <c r="G1087" s="54">
        <f>P1087</f>
        <v/>
      </c>
      <c r="H1087" s="54">
        <f>T1087</f>
        <v/>
      </c>
      <c r="I1087" s="81" t="n">
        <v>-0.171373278</v>
      </c>
      <c r="J1087" s="81" t="n">
        <v>-0.0228629429</v>
      </c>
      <c r="K1087" s="81" t="n">
        <v>-0.0102701327</v>
      </c>
      <c r="L1087" s="81" t="n">
        <v>-4.61794996</v>
      </c>
      <c r="M1087" s="81" t="n">
        <v>-0.0080942167</v>
      </c>
      <c r="N1087" s="81" t="n">
        <v>0.499475509</v>
      </c>
      <c r="O1087" s="81" t="n">
        <v>-0.000428411498</v>
      </c>
      <c r="P1087" s="81" t="n">
        <v>8.388117790000001</v>
      </c>
      <c r="Q1087" s="81" t="n">
        <v>0.102789499</v>
      </c>
      <c r="R1087" s="81" t="n">
        <v>0.00121379923</v>
      </c>
      <c r="S1087" s="81" t="n">
        <v>-0.0171563625</v>
      </c>
      <c r="T1087" s="81" t="n">
        <v>27.1496029</v>
      </c>
      <c r="U1087" s="80">
        <f>U1086*'4 Transform Matrices'!Y1088+V1086*'4 Transform Matrices'!AC1088+W1086*'4 Transform Matrices'!AG1088</f>
        <v/>
      </c>
      <c r="V1087" s="80">
        <f>U1086*'4 Transform Matrices'!Z1088+V1086*'4 Transform Matrices'!AD1088+W1086*'4 Transform Matrices'!AH1088</f>
        <v/>
      </c>
      <c r="W1087" s="80">
        <f>U1086*'4 Transform Matrices'!AA1088+V1086*'4 Transform Matrices'!AE1088+W1086*'4 Transform Matrices'!AI1088</f>
        <v/>
      </c>
      <c r="X1087" s="80">
        <f>U1086*'4 Transform Matrices'!AB1088+V1086*'4 Transform Matrices'!AF1088+W1086*'4 Transform Matrices'!AJ1088+X1086</f>
        <v/>
      </c>
      <c r="Y1087" s="80">
        <f>Y1086*'4 Transform Matrices'!Y1088+Z1086*'4 Transform Matrices'!AC1088+AA1086*'4 Transform Matrices'!AG1088</f>
        <v/>
      </c>
      <c r="Z1087" s="80">
        <f>Y1086*'4 Transform Matrices'!Z1088+Z1086*'4 Transform Matrices'!AD1088+AA1086*'4 Transform Matrices'!AH1088</f>
        <v/>
      </c>
      <c r="AA1087" s="80">
        <f>Y1086*'4 Transform Matrices'!AA1088+Z1086*'4 Transform Matrices'!AE1088+AA1086*'4 Transform Matrices'!AI1088</f>
        <v/>
      </c>
      <c r="AB1087" s="80">
        <f>Y1086*'4 Transform Matrices'!AB1088+Z1086*'4 Transform Matrices'!AF1088+AA1086*'4 Transform Matrices'!AJ1088+AB1086</f>
        <v/>
      </c>
      <c r="AC1087" s="80">
        <f>AC1086*'4 Transform Matrices'!Y1088+AD1086*'4 Transform Matrices'!AC1088+AE1086*'4 Transform Matrices'!AG1088</f>
        <v/>
      </c>
      <c r="AD1087" s="80">
        <f>AC1086*'4 Transform Matrices'!Z1088+AD1086*'4 Transform Matrices'!AD1088+AE1086*'4 Transform Matrices'!AH1088</f>
        <v/>
      </c>
      <c r="AE1087" s="80">
        <f>AC1086*'4 Transform Matrices'!AA1088+AD1086*'4 Transform Matrices'!AE1088+AE1086*'4 Transform Matrices'!AI1088</f>
        <v/>
      </c>
      <c r="AF1087" s="80">
        <f>AC1086*'4 Transform Matrices'!AB1088+AD1086*'4 Transform Matrices'!AF1088+AE1086*'4 Transform Matrices'!AJ1088+AF1086</f>
        <v/>
      </c>
      <c r="AG1087" s="82">
        <f>MAX(ABS(I1087-U1087),ABS(J1087-V1087),ABS(K1087-W1087),ABS(L1087-X1087),ABS(M1087-Y1087),ABS(N1087-Z1087),ABS(O1087-AA1087),ABS(P1087-AB1087),ABS(Q1087-AC1087),ABS(R1087-AD1087),ABS(S1087-AE1087),ABS(T1087-AF1087))</f>
        <v/>
      </c>
      <c r="AI1087" s="14" t="inlineStr"/>
    </row>
    <row r="1088">
      <c r="A1088" s="69" t="inlineStr">
        <is>
          <t>- Flag cloth</t>
        </is>
      </c>
      <c r="B1088" s="52" t="inlineStr">
        <is>
          <t>FLAG-19</t>
        </is>
      </c>
      <c r="C1088" s="63" t="inlineStr">
        <is>
          <t>Cube</t>
        </is>
      </c>
      <c r="D1088" s="52" t="inlineStr">
        <is>
          <t>FLAG-17</t>
        </is>
      </c>
      <c r="E1088" s="52" t="n">
        <v>4</v>
      </c>
      <c r="F1088" s="54">
        <f>L1088</f>
        <v/>
      </c>
      <c r="G1088" s="54">
        <f>P1088</f>
        <v/>
      </c>
      <c r="H1088" s="54">
        <f>T1088</f>
        <v/>
      </c>
      <c r="I1088" s="81" t="n">
        <v>-0.171373278</v>
      </c>
      <c r="J1088" s="81" t="n">
        <v>-0.0228629429</v>
      </c>
      <c r="K1088" s="81" t="n">
        <v>-0.0102701327</v>
      </c>
      <c r="L1088" s="81" t="n">
        <v>-4.59508705</v>
      </c>
      <c r="M1088" s="81" t="n">
        <v>-0.0080942167</v>
      </c>
      <c r="N1088" s="81" t="n">
        <v>0.499475509</v>
      </c>
      <c r="O1088" s="81" t="n">
        <v>-0.000428411498</v>
      </c>
      <c r="P1088" s="81" t="n">
        <v>7.88864231</v>
      </c>
      <c r="Q1088" s="81" t="n">
        <v>0.102789499</v>
      </c>
      <c r="R1088" s="81" t="n">
        <v>0.00121379923</v>
      </c>
      <c r="S1088" s="81" t="n">
        <v>-0.0171563625</v>
      </c>
      <c r="T1088" s="81" t="n">
        <v>27.1483898</v>
      </c>
      <c r="U1088" s="80">
        <f>U1086*'4 Transform Matrices'!Y1089+V1086*'4 Transform Matrices'!AC1089+W1086*'4 Transform Matrices'!AG1089</f>
        <v/>
      </c>
      <c r="V1088" s="80">
        <f>U1086*'4 Transform Matrices'!Z1089+V1086*'4 Transform Matrices'!AD1089+W1086*'4 Transform Matrices'!AH1089</f>
        <v/>
      </c>
      <c r="W1088" s="80">
        <f>U1086*'4 Transform Matrices'!AA1089+V1086*'4 Transform Matrices'!AE1089+W1086*'4 Transform Matrices'!AI1089</f>
        <v/>
      </c>
      <c r="X1088" s="80">
        <f>U1086*'4 Transform Matrices'!AB1089+V1086*'4 Transform Matrices'!AF1089+W1086*'4 Transform Matrices'!AJ1089+X1086</f>
        <v/>
      </c>
      <c r="Y1088" s="80">
        <f>Y1086*'4 Transform Matrices'!Y1089+Z1086*'4 Transform Matrices'!AC1089+AA1086*'4 Transform Matrices'!AG1089</f>
        <v/>
      </c>
      <c r="Z1088" s="80">
        <f>Y1086*'4 Transform Matrices'!Z1089+Z1086*'4 Transform Matrices'!AD1089+AA1086*'4 Transform Matrices'!AH1089</f>
        <v/>
      </c>
      <c r="AA1088" s="80">
        <f>Y1086*'4 Transform Matrices'!AA1089+Z1086*'4 Transform Matrices'!AE1089+AA1086*'4 Transform Matrices'!AI1089</f>
        <v/>
      </c>
      <c r="AB1088" s="80">
        <f>Y1086*'4 Transform Matrices'!AB1089+Z1086*'4 Transform Matrices'!AF1089+AA1086*'4 Transform Matrices'!AJ1089+AB1086</f>
        <v/>
      </c>
      <c r="AC1088" s="80">
        <f>AC1086*'4 Transform Matrices'!Y1089+AD1086*'4 Transform Matrices'!AC1089+AE1086*'4 Transform Matrices'!AG1089</f>
        <v/>
      </c>
      <c r="AD1088" s="80">
        <f>AC1086*'4 Transform Matrices'!Z1089+AD1086*'4 Transform Matrices'!AD1089+AE1086*'4 Transform Matrices'!AH1089</f>
        <v/>
      </c>
      <c r="AE1088" s="80">
        <f>AC1086*'4 Transform Matrices'!AA1089+AD1086*'4 Transform Matrices'!AE1089+AE1086*'4 Transform Matrices'!AI1089</f>
        <v/>
      </c>
      <c r="AF1088" s="80">
        <f>AC1086*'4 Transform Matrices'!AB1089+AD1086*'4 Transform Matrices'!AF1089+AE1086*'4 Transform Matrices'!AJ1089+AF1086</f>
        <v/>
      </c>
      <c r="AG1088" s="82">
        <f>MAX(ABS(I1088-U1088),ABS(J1088-V1088),ABS(K1088-W1088),ABS(L1088-X1088),ABS(M1088-Y1088),ABS(N1088-Z1088),ABS(O1088-AA1088),ABS(P1088-AB1088),ABS(Q1088-AC1088),ABS(R1088-AD1088),ABS(S1088-AE1088),ABS(T1088-AF1088))</f>
        <v/>
      </c>
      <c r="AI1088" s="14" t="inlineStr"/>
    </row>
    <row r="1089">
      <c r="A1089" s="69" t="inlineStr">
        <is>
          <t>- Flag cloth</t>
        </is>
      </c>
      <c r="B1089" s="52" t="inlineStr">
        <is>
          <t>FLAG-20</t>
        </is>
      </c>
      <c r="C1089" s="63" t="inlineStr">
        <is>
          <t>Cube</t>
        </is>
      </c>
      <c r="D1089" s="52" t="inlineStr">
        <is>
          <t>FLAG-17</t>
        </is>
      </c>
      <c r="E1089" s="52" t="n">
        <v>4</v>
      </c>
      <c r="F1089" s="54">
        <f>L1089</f>
        <v/>
      </c>
      <c r="G1089" s="54">
        <f>P1089</f>
        <v/>
      </c>
      <c r="H1089" s="54">
        <f>T1089</f>
        <v/>
      </c>
      <c r="I1089" s="81" t="n">
        <v>-0.171373278</v>
      </c>
      <c r="J1089" s="81" t="n">
        <v>-0.0228629429</v>
      </c>
      <c r="K1089" s="81" t="n">
        <v>-0.0102701327</v>
      </c>
      <c r="L1089" s="81" t="n">
        <v>-4.57222414</v>
      </c>
      <c r="M1089" s="81" t="n">
        <v>-0.0080942167</v>
      </c>
      <c r="N1089" s="81" t="n">
        <v>0.499475509</v>
      </c>
      <c r="O1089" s="81" t="n">
        <v>-0.000428411498</v>
      </c>
      <c r="P1089" s="81" t="n">
        <v>7.38916683</v>
      </c>
      <c r="Q1089" s="81" t="n">
        <v>0.102789499</v>
      </c>
      <c r="R1089" s="81" t="n">
        <v>0.00121379923</v>
      </c>
      <c r="S1089" s="81" t="n">
        <v>-0.0171563625</v>
      </c>
      <c r="T1089" s="81" t="n">
        <v>27.1471767</v>
      </c>
      <c r="U1089" s="80">
        <f>U1086*'4 Transform Matrices'!Y1090+V1086*'4 Transform Matrices'!AC1090+W1086*'4 Transform Matrices'!AG1090</f>
        <v/>
      </c>
      <c r="V1089" s="80">
        <f>U1086*'4 Transform Matrices'!Z1090+V1086*'4 Transform Matrices'!AD1090+W1086*'4 Transform Matrices'!AH1090</f>
        <v/>
      </c>
      <c r="W1089" s="80">
        <f>U1086*'4 Transform Matrices'!AA1090+V1086*'4 Transform Matrices'!AE1090+W1086*'4 Transform Matrices'!AI1090</f>
        <v/>
      </c>
      <c r="X1089" s="80">
        <f>U1086*'4 Transform Matrices'!AB1090+V1086*'4 Transform Matrices'!AF1090+W1086*'4 Transform Matrices'!AJ1090+X1086</f>
        <v/>
      </c>
      <c r="Y1089" s="80">
        <f>Y1086*'4 Transform Matrices'!Y1090+Z1086*'4 Transform Matrices'!AC1090+AA1086*'4 Transform Matrices'!AG1090</f>
        <v/>
      </c>
      <c r="Z1089" s="80">
        <f>Y1086*'4 Transform Matrices'!Z1090+Z1086*'4 Transform Matrices'!AD1090+AA1086*'4 Transform Matrices'!AH1090</f>
        <v/>
      </c>
      <c r="AA1089" s="80">
        <f>Y1086*'4 Transform Matrices'!AA1090+Z1086*'4 Transform Matrices'!AE1090+AA1086*'4 Transform Matrices'!AI1090</f>
        <v/>
      </c>
      <c r="AB1089" s="80">
        <f>Y1086*'4 Transform Matrices'!AB1090+Z1086*'4 Transform Matrices'!AF1090+AA1086*'4 Transform Matrices'!AJ1090+AB1086</f>
        <v/>
      </c>
      <c r="AC1089" s="80">
        <f>AC1086*'4 Transform Matrices'!Y1090+AD1086*'4 Transform Matrices'!AC1090+AE1086*'4 Transform Matrices'!AG1090</f>
        <v/>
      </c>
      <c r="AD1089" s="80">
        <f>AC1086*'4 Transform Matrices'!Z1090+AD1086*'4 Transform Matrices'!AD1090+AE1086*'4 Transform Matrices'!AH1090</f>
        <v/>
      </c>
      <c r="AE1089" s="80">
        <f>AC1086*'4 Transform Matrices'!AA1090+AD1086*'4 Transform Matrices'!AE1090+AE1086*'4 Transform Matrices'!AI1090</f>
        <v/>
      </c>
      <c r="AF1089" s="80">
        <f>AC1086*'4 Transform Matrices'!AB1090+AD1086*'4 Transform Matrices'!AF1090+AE1086*'4 Transform Matrices'!AJ1090+AF1086</f>
        <v/>
      </c>
      <c r="AG1089" s="82">
        <f>MAX(ABS(I1089-U1089),ABS(J1089-V1089),ABS(K1089-W1089),ABS(L1089-X1089),ABS(M1089-Y1089),ABS(N1089-Z1089),ABS(O1089-AA1089),ABS(P1089-AB1089),ABS(Q1089-AC1089),ABS(R1089-AD1089),ABS(S1089-AE1089),ABS(T1089-AF1089))</f>
        <v/>
      </c>
      <c r="AI1089" s="14" t="inlineStr"/>
    </row>
    <row r="1090">
      <c r="A1090" s="100" t="inlineStr">
        <is>
          <t>- Flag strip</t>
        </is>
      </c>
      <c r="B1090" s="93" t="inlineStr">
        <is>
          <t>FLAG-21</t>
        </is>
      </c>
      <c r="C1090" s="93" t="inlineStr">
        <is>
          <t>Group</t>
        </is>
      </c>
      <c r="D1090" s="93" t="inlineStr">
        <is>
          <t>FLAG-17</t>
        </is>
      </c>
      <c r="E1090" s="93" t="n">
        <v>4</v>
      </c>
      <c r="F1090" s="54">
        <f>L1090</f>
        <v/>
      </c>
      <c r="G1090" s="54">
        <f>P1090</f>
        <v/>
      </c>
      <c r="H1090" s="54">
        <f>T1090</f>
        <v/>
      </c>
      <c r="I1090" s="81" t="n">
        <v>-0.834898293</v>
      </c>
      <c r="J1090" s="81" t="n">
        <v>-0.0596937053</v>
      </c>
      <c r="K1090" s="81" t="n">
        <v>-0.547157586</v>
      </c>
      <c r="L1090" s="81" t="n">
        <v>-4.71506834</v>
      </c>
      <c r="M1090" s="81" t="n">
        <v>-0.0395506583</v>
      </c>
      <c r="N1090" s="81" t="n">
        <v>0.998038113</v>
      </c>
      <c r="O1090" s="81" t="n">
        <v>-0.0485341288</v>
      </c>
      <c r="P1090" s="81" t="n">
        <v>8.63380909</v>
      </c>
      <c r="Q1090" s="81" t="n">
        <v>0.548981309</v>
      </c>
      <c r="R1090" s="81" t="n">
        <v>-0.0188806225</v>
      </c>
      <c r="S1090" s="81" t="n">
        <v>-0.835621357</v>
      </c>
      <c r="T1090" s="81" t="n">
        <v>27.2016048</v>
      </c>
      <c r="U1090" s="80">
        <f>U1086*'4 Transform Matrices'!Y1091+V1086*'4 Transform Matrices'!AC1091+W1086*'4 Transform Matrices'!AG1091</f>
        <v/>
      </c>
      <c r="V1090" s="80">
        <f>U1086*'4 Transform Matrices'!Z1091+V1086*'4 Transform Matrices'!AD1091+W1086*'4 Transform Matrices'!AH1091</f>
        <v/>
      </c>
      <c r="W1090" s="80">
        <f>U1086*'4 Transform Matrices'!AA1091+V1086*'4 Transform Matrices'!AE1091+W1086*'4 Transform Matrices'!AI1091</f>
        <v/>
      </c>
      <c r="X1090" s="80">
        <f>U1086*'4 Transform Matrices'!AB1091+V1086*'4 Transform Matrices'!AF1091+W1086*'4 Transform Matrices'!AJ1091+X1086</f>
        <v/>
      </c>
      <c r="Y1090" s="80">
        <f>Y1086*'4 Transform Matrices'!Y1091+Z1086*'4 Transform Matrices'!AC1091+AA1086*'4 Transform Matrices'!AG1091</f>
        <v/>
      </c>
      <c r="Z1090" s="80">
        <f>Y1086*'4 Transform Matrices'!Z1091+Z1086*'4 Transform Matrices'!AD1091+AA1086*'4 Transform Matrices'!AH1091</f>
        <v/>
      </c>
      <c r="AA1090" s="80">
        <f>Y1086*'4 Transform Matrices'!AA1091+Z1086*'4 Transform Matrices'!AE1091+AA1086*'4 Transform Matrices'!AI1091</f>
        <v/>
      </c>
      <c r="AB1090" s="80">
        <f>Y1086*'4 Transform Matrices'!AB1091+Z1086*'4 Transform Matrices'!AF1091+AA1086*'4 Transform Matrices'!AJ1091+AB1086</f>
        <v/>
      </c>
      <c r="AC1090" s="80">
        <f>AC1086*'4 Transform Matrices'!Y1091+AD1086*'4 Transform Matrices'!AC1091+AE1086*'4 Transform Matrices'!AG1091</f>
        <v/>
      </c>
      <c r="AD1090" s="80">
        <f>AC1086*'4 Transform Matrices'!Z1091+AD1086*'4 Transform Matrices'!AD1091+AE1086*'4 Transform Matrices'!AH1091</f>
        <v/>
      </c>
      <c r="AE1090" s="80">
        <f>AC1086*'4 Transform Matrices'!AA1091+AD1086*'4 Transform Matrices'!AE1091+AE1086*'4 Transform Matrices'!AI1091</f>
        <v/>
      </c>
      <c r="AF1090" s="80">
        <f>AC1086*'4 Transform Matrices'!AB1091+AD1086*'4 Transform Matrices'!AF1091+AE1086*'4 Transform Matrices'!AJ1091+AF1086</f>
        <v/>
      </c>
      <c r="AG1090" s="82">
        <f>MAX(ABS(I1090-U1090),ABS(J1090-V1090),ABS(K1090-W1090),ABS(L1090-X1090),ABS(M1090-Y1090),ABS(N1090-Z1090),ABS(O1090-AA1090),ABS(P1090-AB1090),ABS(Q1090-AC1090),ABS(R1090-AD1090),ABS(S1090-AE1090),ABS(T1090-AF1090))</f>
        <v/>
      </c>
      <c r="AI1090" s="14" t="inlineStr">
        <is>
          <t>Yaw = A_i sin(0.7 i - w t): travelling wave, amplitude grows towards the fly</t>
        </is>
      </c>
    </row>
    <row r="1091">
      <c r="A1091" s="71" t="inlineStr">
        <is>
          <t>- Flag cloth</t>
        </is>
      </c>
      <c r="B1091" s="52" t="inlineStr">
        <is>
          <t>FLAG-22</t>
        </is>
      </c>
      <c r="C1091" s="63" t="inlineStr">
        <is>
          <t>Cube</t>
        </is>
      </c>
      <c r="D1091" s="52" t="inlineStr">
        <is>
          <t>FLAG-21</t>
        </is>
      </c>
      <c r="E1091" s="52" t="n">
        <v>5</v>
      </c>
      <c r="F1091" s="54">
        <f>L1091</f>
        <v/>
      </c>
      <c r="G1091" s="54">
        <f>P1091</f>
        <v/>
      </c>
      <c r="H1091" s="54">
        <f>T1091</f>
        <v/>
      </c>
      <c r="I1091" s="81" t="n">
        <v>-0.166979656</v>
      </c>
      <c r="J1091" s="81" t="n">
        <v>-0.0298468526</v>
      </c>
      <c r="K1091" s="81" t="n">
        <v>-0.0109431511</v>
      </c>
      <c r="L1091" s="81" t="n">
        <v>-4.78363466</v>
      </c>
      <c r="M1091" s="81" t="n">
        <v>-0.007910131480000001</v>
      </c>
      <c r="N1091" s="81" t="n">
        <v>0.499019057</v>
      </c>
      <c r="O1091" s="81" t="n">
        <v>-0.000970682537</v>
      </c>
      <c r="P1091" s="81" t="n">
        <v>8.380344389999999</v>
      </c>
      <c r="Q1091" s="81" t="n">
        <v>0.109796263</v>
      </c>
      <c r="R1091" s="81" t="n">
        <v>-0.00944031123</v>
      </c>
      <c r="S1091" s="81" t="n">
        <v>-0.0167124271</v>
      </c>
      <c r="T1091" s="81" t="n">
        <v>27.2612228</v>
      </c>
      <c r="U1091" s="80">
        <f>U1090*'4 Transform Matrices'!Y1092+V1090*'4 Transform Matrices'!AC1092+W1090*'4 Transform Matrices'!AG1092</f>
        <v/>
      </c>
      <c r="V1091" s="80">
        <f>U1090*'4 Transform Matrices'!Z1092+V1090*'4 Transform Matrices'!AD1092+W1090*'4 Transform Matrices'!AH1092</f>
        <v/>
      </c>
      <c r="W1091" s="80">
        <f>U1090*'4 Transform Matrices'!AA1092+V1090*'4 Transform Matrices'!AE1092+W1090*'4 Transform Matrices'!AI1092</f>
        <v/>
      </c>
      <c r="X1091" s="80">
        <f>U1090*'4 Transform Matrices'!AB1092+V1090*'4 Transform Matrices'!AF1092+W1090*'4 Transform Matrices'!AJ1092+X1090</f>
        <v/>
      </c>
      <c r="Y1091" s="80">
        <f>Y1090*'4 Transform Matrices'!Y1092+Z1090*'4 Transform Matrices'!AC1092+AA1090*'4 Transform Matrices'!AG1092</f>
        <v/>
      </c>
      <c r="Z1091" s="80">
        <f>Y1090*'4 Transform Matrices'!Z1092+Z1090*'4 Transform Matrices'!AD1092+AA1090*'4 Transform Matrices'!AH1092</f>
        <v/>
      </c>
      <c r="AA1091" s="80">
        <f>Y1090*'4 Transform Matrices'!AA1092+Z1090*'4 Transform Matrices'!AE1092+AA1090*'4 Transform Matrices'!AI1092</f>
        <v/>
      </c>
      <c r="AB1091" s="80">
        <f>Y1090*'4 Transform Matrices'!AB1092+Z1090*'4 Transform Matrices'!AF1092+AA1090*'4 Transform Matrices'!AJ1092+AB1090</f>
        <v/>
      </c>
      <c r="AC1091" s="80">
        <f>AC1090*'4 Transform Matrices'!Y1092+AD1090*'4 Transform Matrices'!AC1092+AE1090*'4 Transform Matrices'!AG1092</f>
        <v/>
      </c>
      <c r="AD1091" s="80">
        <f>AC1090*'4 Transform Matrices'!Z1092+AD1090*'4 Transform Matrices'!AD1092+AE1090*'4 Transform Matrices'!AH1092</f>
        <v/>
      </c>
      <c r="AE1091" s="80">
        <f>AC1090*'4 Transform Matrices'!AA1092+AD1090*'4 Transform Matrices'!AE1092+AE1090*'4 Transform Matrices'!AI1092</f>
        <v/>
      </c>
      <c r="AF1091" s="80">
        <f>AC1090*'4 Transform Matrices'!AB1092+AD1090*'4 Transform Matrices'!AF1092+AE1090*'4 Transform Matrices'!AJ1092+AF1090</f>
        <v/>
      </c>
      <c r="AG1091" s="82">
        <f>MAX(ABS(I1091-U1091),ABS(J1091-V1091),ABS(K1091-W1091),ABS(L1091-X1091),ABS(M1091-Y1091),ABS(N1091-Z1091),ABS(O1091-AA1091),ABS(P1091-AB1091),ABS(Q1091-AC1091),ABS(R1091-AD1091),ABS(S1091-AE1091),ABS(T1091-AF1091))</f>
        <v/>
      </c>
      <c r="AI1091" s="14" t="inlineStr"/>
    </row>
    <row r="1092">
      <c r="A1092" s="71" t="inlineStr">
        <is>
          <t>- Flag cloth</t>
        </is>
      </c>
      <c r="B1092" s="52" t="inlineStr">
        <is>
          <t>FLAG-23</t>
        </is>
      </c>
      <c r="C1092" s="63" t="inlineStr">
        <is>
          <t>Cube</t>
        </is>
      </c>
      <c r="D1092" s="52" t="inlineStr">
        <is>
          <t>FLAG-21</t>
        </is>
      </c>
      <c r="E1092" s="52" t="n">
        <v>5</v>
      </c>
      <c r="F1092" s="54">
        <f>L1092</f>
        <v/>
      </c>
      <c r="G1092" s="54">
        <f>P1092</f>
        <v/>
      </c>
      <c r="H1092" s="54">
        <f>T1092</f>
        <v/>
      </c>
      <c r="I1092" s="81" t="n">
        <v>-0.166979656</v>
      </c>
      <c r="J1092" s="81" t="n">
        <v>-0.0298468526</v>
      </c>
      <c r="K1092" s="81" t="n">
        <v>-0.0109431511</v>
      </c>
      <c r="L1092" s="81" t="n">
        <v>-4.75378799</v>
      </c>
      <c r="M1092" s="81" t="n">
        <v>-0.007910131480000001</v>
      </c>
      <c r="N1092" s="81" t="n">
        <v>0.499019057</v>
      </c>
      <c r="O1092" s="81" t="n">
        <v>-0.000970682537</v>
      </c>
      <c r="P1092" s="81" t="n">
        <v>7.88132524</v>
      </c>
      <c r="Q1092" s="81" t="n">
        <v>0.109796263</v>
      </c>
      <c r="R1092" s="81" t="n">
        <v>-0.00944031123</v>
      </c>
      <c r="S1092" s="81" t="n">
        <v>-0.0167124271</v>
      </c>
      <c r="T1092" s="81" t="n">
        <v>27.2706642</v>
      </c>
      <c r="U1092" s="80">
        <f>U1090*'4 Transform Matrices'!Y1093+V1090*'4 Transform Matrices'!AC1093+W1090*'4 Transform Matrices'!AG1093</f>
        <v/>
      </c>
      <c r="V1092" s="80">
        <f>U1090*'4 Transform Matrices'!Z1093+V1090*'4 Transform Matrices'!AD1093+W1090*'4 Transform Matrices'!AH1093</f>
        <v/>
      </c>
      <c r="W1092" s="80">
        <f>U1090*'4 Transform Matrices'!AA1093+V1090*'4 Transform Matrices'!AE1093+W1090*'4 Transform Matrices'!AI1093</f>
        <v/>
      </c>
      <c r="X1092" s="80">
        <f>U1090*'4 Transform Matrices'!AB1093+V1090*'4 Transform Matrices'!AF1093+W1090*'4 Transform Matrices'!AJ1093+X1090</f>
        <v/>
      </c>
      <c r="Y1092" s="80">
        <f>Y1090*'4 Transform Matrices'!Y1093+Z1090*'4 Transform Matrices'!AC1093+AA1090*'4 Transform Matrices'!AG1093</f>
        <v/>
      </c>
      <c r="Z1092" s="80">
        <f>Y1090*'4 Transform Matrices'!Z1093+Z1090*'4 Transform Matrices'!AD1093+AA1090*'4 Transform Matrices'!AH1093</f>
        <v/>
      </c>
      <c r="AA1092" s="80">
        <f>Y1090*'4 Transform Matrices'!AA1093+Z1090*'4 Transform Matrices'!AE1093+AA1090*'4 Transform Matrices'!AI1093</f>
        <v/>
      </c>
      <c r="AB1092" s="80">
        <f>Y1090*'4 Transform Matrices'!AB1093+Z1090*'4 Transform Matrices'!AF1093+AA1090*'4 Transform Matrices'!AJ1093+AB1090</f>
        <v/>
      </c>
      <c r="AC1092" s="80">
        <f>AC1090*'4 Transform Matrices'!Y1093+AD1090*'4 Transform Matrices'!AC1093+AE1090*'4 Transform Matrices'!AG1093</f>
        <v/>
      </c>
      <c r="AD1092" s="80">
        <f>AC1090*'4 Transform Matrices'!Z1093+AD1090*'4 Transform Matrices'!AD1093+AE1090*'4 Transform Matrices'!AH1093</f>
        <v/>
      </c>
      <c r="AE1092" s="80">
        <f>AC1090*'4 Transform Matrices'!AA1093+AD1090*'4 Transform Matrices'!AE1093+AE1090*'4 Transform Matrices'!AI1093</f>
        <v/>
      </c>
      <c r="AF1092" s="80">
        <f>AC1090*'4 Transform Matrices'!AB1093+AD1090*'4 Transform Matrices'!AF1093+AE1090*'4 Transform Matrices'!AJ1093+AF1090</f>
        <v/>
      </c>
      <c r="AG1092" s="82">
        <f>MAX(ABS(I1092-U1092),ABS(J1092-V1092),ABS(K1092-W1092),ABS(L1092-X1092),ABS(M1092-Y1092),ABS(N1092-Z1092),ABS(O1092-AA1092),ABS(P1092-AB1092),ABS(Q1092-AC1092),ABS(R1092-AD1092),ABS(S1092-AE1092),ABS(T1092-AF1092))</f>
        <v/>
      </c>
      <c r="AI1092" s="14" t="inlineStr"/>
    </row>
    <row r="1093">
      <c r="A1093" s="71" t="inlineStr">
        <is>
          <t>- Flag cloth</t>
        </is>
      </c>
      <c r="B1093" s="52" t="inlineStr">
        <is>
          <t>FLAG-24</t>
        </is>
      </c>
      <c r="C1093" s="63" t="inlineStr">
        <is>
          <t>Cube</t>
        </is>
      </c>
      <c r="D1093" s="52" t="inlineStr">
        <is>
          <t>FLAG-21</t>
        </is>
      </c>
      <c r="E1093" s="52" t="n">
        <v>5</v>
      </c>
      <c r="F1093" s="54">
        <f>L1093</f>
        <v/>
      </c>
      <c r="G1093" s="54">
        <f>P1093</f>
        <v/>
      </c>
      <c r="H1093" s="54">
        <f>T1093</f>
        <v/>
      </c>
      <c r="I1093" s="81" t="n">
        <v>-0.166979656</v>
      </c>
      <c r="J1093" s="81" t="n">
        <v>-0.0298468526</v>
      </c>
      <c r="K1093" s="81" t="n">
        <v>-0.0109431511</v>
      </c>
      <c r="L1093" s="81" t="n">
        <v>-4.72394085</v>
      </c>
      <c r="M1093" s="81" t="n">
        <v>-0.007910131480000001</v>
      </c>
      <c r="N1093" s="81" t="n">
        <v>0.499019057</v>
      </c>
      <c r="O1093" s="81" t="n">
        <v>-0.000970682537</v>
      </c>
      <c r="P1093" s="81" t="n">
        <v>7.3823061</v>
      </c>
      <c r="Q1093" s="81" t="n">
        <v>0.109796263</v>
      </c>
      <c r="R1093" s="81" t="n">
        <v>-0.00944031123</v>
      </c>
      <c r="S1093" s="81" t="n">
        <v>-0.0167124271</v>
      </c>
      <c r="T1093" s="81" t="n">
        <v>27.2801037</v>
      </c>
      <c r="U1093" s="80">
        <f>U1090*'4 Transform Matrices'!Y1094+V1090*'4 Transform Matrices'!AC1094+W1090*'4 Transform Matrices'!AG1094</f>
        <v/>
      </c>
      <c r="V1093" s="80">
        <f>U1090*'4 Transform Matrices'!Z1094+V1090*'4 Transform Matrices'!AD1094+W1090*'4 Transform Matrices'!AH1094</f>
        <v/>
      </c>
      <c r="W1093" s="80">
        <f>U1090*'4 Transform Matrices'!AA1094+V1090*'4 Transform Matrices'!AE1094+W1090*'4 Transform Matrices'!AI1094</f>
        <v/>
      </c>
      <c r="X1093" s="80">
        <f>U1090*'4 Transform Matrices'!AB1094+V1090*'4 Transform Matrices'!AF1094+W1090*'4 Transform Matrices'!AJ1094+X1090</f>
        <v/>
      </c>
      <c r="Y1093" s="80">
        <f>Y1090*'4 Transform Matrices'!Y1094+Z1090*'4 Transform Matrices'!AC1094+AA1090*'4 Transform Matrices'!AG1094</f>
        <v/>
      </c>
      <c r="Z1093" s="80">
        <f>Y1090*'4 Transform Matrices'!Z1094+Z1090*'4 Transform Matrices'!AD1094+AA1090*'4 Transform Matrices'!AH1094</f>
        <v/>
      </c>
      <c r="AA1093" s="80">
        <f>Y1090*'4 Transform Matrices'!AA1094+Z1090*'4 Transform Matrices'!AE1094+AA1090*'4 Transform Matrices'!AI1094</f>
        <v/>
      </c>
      <c r="AB1093" s="80">
        <f>Y1090*'4 Transform Matrices'!AB1094+Z1090*'4 Transform Matrices'!AF1094+AA1090*'4 Transform Matrices'!AJ1094+AB1090</f>
        <v/>
      </c>
      <c r="AC1093" s="80">
        <f>AC1090*'4 Transform Matrices'!Y1094+AD1090*'4 Transform Matrices'!AC1094+AE1090*'4 Transform Matrices'!AG1094</f>
        <v/>
      </c>
      <c r="AD1093" s="80">
        <f>AC1090*'4 Transform Matrices'!Z1094+AD1090*'4 Transform Matrices'!AD1094+AE1090*'4 Transform Matrices'!AH1094</f>
        <v/>
      </c>
      <c r="AE1093" s="80">
        <f>AC1090*'4 Transform Matrices'!AA1094+AD1090*'4 Transform Matrices'!AE1094+AE1090*'4 Transform Matrices'!AI1094</f>
        <v/>
      </c>
      <c r="AF1093" s="80">
        <f>AC1090*'4 Transform Matrices'!AB1094+AD1090*'4 Transform Matrices'!AF1094+AE1090*'4 Transform Matrices'!AJ1094+AF1090</f>
        <v/>
      </c>
      <c r="AG1093" s="82">
        <f>MAX(ABS(I1093-U1093),ABS(J1093-V1093),ABS(K1093-W1093),ABS(L1093-X1093),ABS(M1093-Y1093),ABS(N1093-Z1093),ABS(O1093-AA1093),ABS(P1093-AB1093),ABS(Q1093-AC1093),ABS(R1093-AD1093),ABS(S1093-AE1093),ABS(T1093-AF1093))</f>
        <v/>
      </c>
      <c r="AI1093" s="14" t="inlineStr"/>
    </row>
    <row r="1094">
      <c r="A1094" s="102" t="inlineStr">
        <is>
          <t>- Flag strip</t>
        </is>
      </c>
      <c r="B1094" s="93" t="inlineStr">
        <is>
          <t>FLAG-25</t>
        </is>
      </c>
      <c r="C1094" s="93" t="inlineStr">
        <is>
          <t>Group</t>
        </is>
      </c>
      <c r="D1094" s="93" t="inlineStr">
        <is>
          <t>FLAG-21</t>
        </is>
      </c>
      <c r="E1094" s="93" t="n">
        <v>5</v>
      </c>
      <c r="F1094" s="54">
        <f>L1094</f>
        <v/>
      </c>
      <c r="G1094" s="54">
        <f>P1094</f>
        <v/>
      </c>
      <c r="H1094" s="54">
        <f>T1094</f>
        <v/>
      </c>
      <c r="I1094" s="81" t="n">
        <v>-0.811403155</v>
      </c>
      <c r="J1094" s="81" t="n">
        <v>-0.0661953315</v>
      </c>
      <c r="K1094" s="81" t="n">
        <v>-0.580726266</v>
      </c>
      <c r="L1094" s="81" t="n">
        <v>-4.88204813</v>
      </c>
      <c r="M1094" s="81" t="n">
        <v>-0.0374964811</v>
      </c>
      <c r="N1094" s="81" t="n">
        <v>0.997414649</v>
      </c>
      <c r="O1094" s="81" t="n">
        <v>-0.0613015704</v>
      </c>
      <c r="P1094" s="81" t="n">
        <v>8.625899309999999</v>
      </c>
      <c r="Q1094" s="81" t="n">
        <v>0.583282769</v>
      </c>
      <c r="R1094" s="81" t="n">
        <v>-0.0279650986</v>
      </c>
      <c r="S1094" s="81" t="n">
        <v>-0.811787665</v>
      </c>
      <c r="T1094" s="81" t="n">
        <v>27.3114014</v>
      </c>
      <c r="U1094" s="80">
        <f>U1090*'4 Transform Matrices'!Y1095+V1090*'4 Transform Matrices'!AC1095+W1090*'4 Transform Matrices'!AG1095</f>
        <v/>
      </c>
      <c r="V1094" s="80">
        <f>U1090*'4 Transform Matrices'!Z1095+V1090*'4 Transform Matrices'!AD1095+W1090*'4 Transform Matrices'!AH1095</f>
        <v/>
      </c>
      <c r="W1094" s="80">
        <f>U1090*'4 Transform Matrices'!AA1095+V1090*'4 Transform Matrices'!AE1095+W1090*'4 Transform Matrices'!AI1095</f>
        <v/>
      </c>
      <c r="X1094" s="80">
        <f>U1090*'4 Transform Matrices'!AB1095+V1090*'4 Transform Matrices'!AF1095+W1090*'4 Transform Matrices'!AJ1095+X1090</f>
        <v/>
      </c>
      <c r="Y1094" s="80">
        <f>Y1090*'4 Transform Matrices'!Y1095+Z1090*'4 Transform Matrices'!AC1095+AA1090*'4 Transform Matrices'!AG1095</f>
        <v/>
      </c>
      <c r="Z1094" s="80">
        <f>Y1090*'4 Transform Matrices'!Z1095+Z1090*'4 Transform Matrices'!AD1095+AA1090*'4 Transform Matrices'!AH1095</f>
        <v/>
      </c>
      <c r="AA1094" s="80">
        <f>Y1090*'4 Transform Matrices'!AA1095+Z1090*'4 Transform Matrices'!AE1095+AA1090*'4 Transform Matrices'!AI1095</f>
        <v/>
      </c>
      <c r="AB1094" s="80">
        <f>Y1090*'4 Transform Matrices'!AB1095+Z1090*'4 Transform Matrices'!AF1095+AA1090*'4 Transform Matrices'!AJ1095+AB1090</f>
        <v/>
      </c>
      <c r="AC1094" s="80">
        <f>AC1090*'4 Transform Matrices'!Y1095+AD1090*'4 Transform Matrices'!AC1095+AE1090*'4 Transform Matrices'!AG1095</f>
        <v/>
      </c>
      <c r="AD1094" s="80">
        <f>AC1090*'4 Transform Matrices'!Z1095+AD1090*'4 Transform Matrices'!AD1095+AE1090*'4 Transform Matrices'!AH1095</f>
        <v/>
      </c>
      <c r="AE1094" s="80">
        <f>AC1090*'4 Transform Matrices'!AA1095+AD1090*'4 Transform Matrices'!AE1095+AE1090*'4 Transform Matrices'!AI1095</f>
        <v/>
      </c>
      <c r="AF1094" s="80">
        <f>AC1090*'4 Transform Matrices'!AB1095+AD1090*'4 Transform Matrices'!AF1095+AE1090*'4 Transform Matrices'!AJ1095+AF1090</f>
        <v/>
      </c>
      <c r="AG1094" s="82">
        <f>MAX(ABS(I1094-U1094),ABS(J1094-V1094),ABS(K1094-W1094),ABS(L1094-X1094),ABS(M1094-Y1094),ABS(N1094-Z1094),ABS(O1094-AA1094),ABS(P1094-AB1094),ABS(Q1094-AC1094),ABS(R1094-AD1094),ABS(S1094-AE1094),ABS(T1094-AF1094))</f>
        <v/>
      </c>
      <c r="AI1094" s="14" t="inlineStr">
        <is>
          <t>Yaw = A_i sin(0.7 i - w t): travelling wave, amplitude grows towards the fly</t>
        </is>
      </c>
    </row>
    <row r="1095">
      <c r="A1095" s="73" t="inlineStr">
        <is>
          <t>- Flag cloth</t>
        </is>
      </c>
      <c r="B1095" s="52" t="inlineStr">
        <is>
          <t>FLAG-26</t>
        </is>
      </c>
      <c r="C1095" s="63" t="inlineStr">
        <is>
          <t>Cube</t>
        </is>
      </c>
      <c r="D1095" s="52" t="inlineStr">
        <is>
          <t>FLAG-25</t>
        </is>
      </c>
      <c r="E1095" s="52" t="n">
        <v>6</v>
      </c>
      <c r="F1095" s="54">
        <f>L1095</f>
        <v/>
      </c>
      <c r="G1095" s="54">
        <f>P1095</f>
        <v/>
      </c>
      <c r="H1095" s="54">
        <f>T1095</f>
        <v/>
      </c>
      <c r="I1095" s="81" t="n">
        <v>-0.162280634</v>
      </c>
      <c r="J1095" s="81" t="n">
        <v>-0.0330976658</v>
      </c>
      <c r="K1095" s="81" t="n">
        <v>-0.0116145248</v>
      </c>
      <c r="L1095" s="81" t="n">
        <v>-4.94663954</v>
      </c>
      <c r="M1095" s="81" t="n">
        <v>-0.00749929622</v>
      </c>
      <c r="N1095" s="81" t="n">
        <v>0.498707324</v>
      </c>
      <c r="O1095" s="81" t="n">
        <v>-0.00122603134</v>
      </c>
      <c r="P1095" s="81" t="n">
        <v>8.372796060000001</v>
      </c>
      <c r="Q1095" s="81" t="n">
        <v>0.116656557</v>
      </c>
      <c r="R1095" s="81" t="n">
        <v>-0.0139825493</v>
      </c>
      <c r="S1095" s="81" t="n">
        <v>-0.016235752</v>
      </c>
      <c r="T1095" s="81" t="n">
        <v>27.3767204</v>
      </c>
      <c r="U1095" s="80">
        <f>U1094*'4 Transform Matrices'!Y1096+V1094*'4 Transform Matrices'!AC1096+W1094*'4 Transform Matrices'!AG1096</f>
        <v/>
      </c>
      <c r="V1095" s="80">
        <f>U1094*'4 Transform Matrices'!Z1096+V1094*'4 Transform Matrices'!AD1096+W1094*'4 Transform Matrices'!AH1096</f>
        <v/>
      </c>
      <c r="W1095" s="80">
        <f>U1094*'4 Transform Matrices'!AA1096+V1094*'4 Transform Matrices'!AE1096+W1094*'4 Transform Matrices'!AI1096</f>
        <v/>
      </c>
      <c r="X1095" s="80">
        <f>U1094*'4 Transform Matrices'!AB1096+V1094*'4 Transform Matrices'!AF1096+W1094*'4 Transform Matrices'!AJ1096+X1094</f>
        <v/>
      </c>
      <c r="Y1095" s="80">
        <f>Y1094*'4 Transform Matrices'!Y1096+Z1094*'4 Transform Matrices'!AC1096+AA1094*'4 Transform Matrices'!AG1096</f>
        <v/>
      </c>
      <c r="Z1095" s="80">
        <f>Y1094*'4 Transform Matrices'!Z1096+Z1094*'4 Transform Matrices'!AD1096+AA1094*'4 Transform Matrices'!AH1096</f>
        <v/>
      </c>
      <c r="AA1095" s="80">
        <f>Y1094*'4 Transform Matrices'!AA1096+Z1094*'4 Transform Matrices'!AE1096+AA1094*'4 Transform Matrices'!AI1096</f>
        <v/>
      </c>
      <c r="AB1095" s="80">
        <f>Y1094*'4 Transform Matrices'!AB1096+Z1094*'4 Transform Matrices'!AF1096+AA1094*'4 Transform Matrices'!AJ1096+AB1094</f>
        <v/>
      </c>
      <c r="AC1095" s="80">
        <f>AC1094*'4 Transform Matrices'!Y1096+AD1094*'4 Transform Matrices'!AC1096+AE1094*'4 Transform Matrices'!AG1096</f>
        <v/>
      </c>
      <c r="AD1095" s="80">
        <f>AC1094*'4 Transform Matrices'!Z1096+AD1094*'4 Transform Matrices'!AD1096+AE1094*'4 Transform Matrices'!AH1096</f>
        <v/>
      </c>
      <c r="AE1095" s="80">
        <f>AC1094*'4 Transform Matrices'!AA1096+AD1094*'4 Transform Matrices'!AE1096+AE1094*'4 Transform Matrices'!AI1096</f>
        <v/>
      </c>
      <c r="AF1095" s="80">
        <f>AC1094*'4 Transform Matrices'!AB1096+AD1094*'4 Transform Matrices'!AF1096+AE1094*'4 Transform Matrices'!AJ1096+AF1094</f>
        <v/>
      </c>
      <c r="AG1095" s="82">
        <f>MAX(ABS(I1095-U1095),ABS(J1095-V1095),ABS(K1095-W1095),ABS(L1095-X1095),ABS(M1095-Y1095),ABS(N1095-Z1095),ABS(O1095-AA1095),ABS(P1095-AB1095),ABS(Q1095-AC1095),ABS(R1095-AD1095),ABS(S1095-AE1095),ABS(T1095-AF1095))</f>
        <v/>
      </c>
      <c r="AI1095" s="14" t="inlineStr"/>
    </row>
    <row r="1096">
      <c r="A1096" s="73" t="inlineStr">
        <is>
          <t>- Flag cloth</t>
        </is>
      </c>
      <c r="B1096" s="52" t="inlineStr">
        <is>
          <t>FLAG-27</t>
        </is>
      </c>
      <c r="C1096" s="63" t="inlineStr">
        <is>
          <t>Cube</t>
        </is>
      </c>
      <c r="D1096" s="52" t="inlineStr">
        <is>
          <t>FLAG-25</t>
        </is>
      </c>
      <c r="E1096" s="52" t="n">
        <v>6</v>
      </c>
      <c r="F1096" s="54">
        <f>L1096</f>
        <v/>
      </c>
      <c r="G1096" s="54">
        <f>P1096</f>
        <v/>
      </c>
      <c r="H1096" s="54">
        <f>T1096</f>
        <v/>
      </c>
      <c r="I1096" s="81" t="n">
        <v>-0.162280634</v>
      </c>
      <c r="J1096" s="81" t="n">
        <v>-0.0330976658</v>
      </c>
      <c r="K1096" s="81" t="n">
        <v>-0.0116145248</v>
      </c>
      <c r="L1096" s="81" t="n">
        <v>-4.91354179</v>
      </c>
      <c r="M1096" s="81" t="n">
        <v>-0.00749929622</v>
      </c>
      <c r="N1096" s="81" t="n">
        <v>0.498707324</v>
      </c>
      <c r="O1096" s="81" t="n">
        <v>-0.00122603134</v>
      </c>
      <c r="P1096" s="81" t="n">
        <v>7.87408876</v>
      </c>
      <c r="Q1096" s="81" t="n">
        <v>0.116656557</v>
      </c>
      <c r="R1096" s="81" t="n">
        <v>-0.0139825493</v>
      </c>
      <c r="S1096" s="81" t="n">
        <v>-0.016235752</v>
      </c>
      <c r="T1096" s="81" t="n">
        <v>27.3907032</v>
      </c>
      <c r="U1096" s="80">
        <f>U1094*'4 Transform Matrices'!Y1097+V1094*'4 Transform Matrices'!AC1097+W1094*'4 Transform Matrices'!AG1097</f>
        <v/>
      </c>
      <c r="V1096" s="80">
        <f>U1094*'4 Transform Matrices'!Z1097+V1094*'4 Transform Matrices'!AD1097+W1094*'4 Transform Matrices'!AH1097</f>
        <v/>
      </c>
      <c r="W1096" s="80">
        <f>U1094*'4 Transform Matrices'!AA1097+V1094*'4 Transform Matrices'!AE1097+W1094*'4 Transform Matrices'!AI1097</f>
        <v/>
      </c>
      <c r="X1096" s="80">
        <f>U1094*'4 Transform Matrices'!AB1097+V1094*'4 Transform Matrices'!AF1097+W1094*'4 Transform Matrices'!AJ1097+X1094</f>
        <v/>
      </c>
      <c r="Y1096" s="80">
        <f>Y1094*'4 Transform Matrices'!Y1097+Z1094*'4 Transform Matrices'!AC1097+AA1094*'4 Transform Matrices'!AG1097</f>
        <v/>
      </c>
      <c r="Z1096" s="80">
        <f>Y1094*'4 Transform Matrices'!Z1097+Z1094*'4 Transform Matrices'!AD1097+AA1094*'4 Transform Matrices'!AH1097</f>
        <v/>
      </c>
      <c r="AA1096" s="80">
        <f>Y1094*'4 Transform Matrices'!AA1097+Z1094*'4 Transform Matrices'!AE1097+AA1094*'4 Transform Matrices'!AI1097</f>
        <v/>
      </c>
      <c r="AB1096" s="80">
        <f>Y1094*'4 Transform Matrices'!AB1097+Z1094*'4 Transform Matrices'!AF1097+AA1094*'4 Transform Matrices'!AJ1097+AB1094</f>
        <v/>
      </c>
      <c r="AC1096" s="80">
        <f>AC1094*'4 Transform Matrices'!Y1097+AD1094*'4 Transform Matrices'!AC1097+AE1094*'4 Transform Matrices'!AG1097</f>
        <v/>
      </c>
      <c r="AD1096" s="80">
        <f>AC1094*'4 Transform Matrices'!Z1097+AD1094*'4 Transform Matrices'!AD1097+AE1094*'4 Transform Matrices'!AH1097</f>
        <v/>
      </c>
      <c r="AE1096" s="80">
        <f>AC1094*'4 Transform Matrices'!AA1097+AD1094*'4 Transform Matrices'!AE1097+AE1094*'4 Transform Matrices'!AI1097</f>
        <v/>
      </c>
      <c r="AF1096" s="80">
        <f>AC1094*'4 Transform Matrices'!AB1097+AD1094*'4 Transform Matrices'!AF1097+AE1094*'4 Transform Matrices'!AJ1097+AF1094</f>
        <v/>
      </c>
      <c r="AG1096" s="82">
        <f>MAX(ABS(I1096-U1096),ABS(J1096-V1096),ABS(K1096-W1096),ABS(L1096-X1096),ABS(M1096-Y1096),ABS(N1096-Z1096),ABS(O1096-AA1096),ABS(P1096-AB1096),ABS(Q1096-AC1096),ABS(R1096-AD1096),ABS(S1096-AE1096),ABS(T1096-AF1096))</f>
        <v/>
      </c>
      <c r="AI1096" s="14" t="inlineStr"/>
    </row>
    <row r="1097">
      <c r="A1097" s="73" t="inlineStr">
        <is>
          <t>- Flag cloth</t>
        </is>
      </c>
      <c r="B1097" s="52" t="inlineStr">
        <is>
          <t>FLAG-28</t>
        </is>
      </c>
      <c r="C1097" s="63" t="inlineStr">
        <is>
          <t>Cube</t>
        </is>
      </c>
      <c r="D1097" s="52" t="inlineStr">
        <is>
          <t>FLAG-25</t>
        </is>
      </c>
      <c r="E1097" s="52" t="n">
        <v>6</v>
      </c>
      <c r="F1097" s="54">
        <f>L1097</f>
        <v/>
      </c>
      <c r="G1097" s="54">
        <f>P1097</f>
        <v/>
      </c>
      <c r="H1097" s="54">
        <f>T1097</f>
        <v/>
      </c>
      <c r="I1097" s="81" t="n">
        <v>-0.162280634</v>
      </c>
      <c r="J1097" s="81" t="n">
        <v>-0.0330976658</v>
      </c>
      <c r="K1097" s="81" t="n">
        <v>-0.0116145248</v>
      </c>
      <c r="L1097" s="81" t="n">
        <v>-4.88044405</v>
      </c>
      <c r="M1097" s="81" t="n">
        <v>-0.00749929622</v>
      </c>
      <c r="N1097" s="81" t="n">
        <v>0.498707324</v>
      </c>
      <c r="O1097" s="81" t="n">
        <v>-0.00122603134</v>
      </c>
      <c r="P1097" s="81" t="n">
        <v>7.37538147</v>
      </c>
      <c r="Q1097" s="81" t="n">
        <v>0.116656557</v>
      </c>
      <c r="R1097" s="81" t="n">
        <v>-0.0139825493</v>
      </c>
      <c r="S1097" s="81" t="n">
        <v>-0.016235752</v>
      </c>
      <c r="T1097" s="81" t="n">
        <v>27.404686</v>
      </c>
      <c r="U1097" s="80">
        <f>U1094*'4 Transform Matrices'!Y1098+V1094*'4 Transform Matrices'!AC1098+W1094*'4 Transform Matrices'!AG1098</f>
        <v/>
      </c>
      <c r="V1097" s="80">
        <f>U1094*'4 Transform Matrices'!Z1098+V1094*'4 Transform Matrices'!AD1098+W1094*'4 Transform Matrices'!AH1098</f>
        <v/>
      </c>
      <c r="W1097" s="80">
        <f>U1094*'4 Transform Matrices'!AA1098+V1094*'4 Transform Matrices'!AE1098+W1094*'4 Transform Matrices'!AI1098</f>
        <v/>
      </c>
      <c r="X1097" s="80">
        <f>U1094*'4 Transform Matrices'!AB1098+V1094*'4 Transform Matrices'!AF1098+W1094*'4 Transform Matrices'!AJ1098+X1094</f>
        <v/>
      </c>
      <c r="Y1097" s="80">
        <f>Y1094*'4 Transform Matrices'!Y1098+Z1094*'4 Transform Matrices'!AC1098+AA1094*'4 Transform Matrices'!AG1098</f>
        <v/>
      </c>
      <c r="Z1097" s="80">
        <f>Y1094*'4 Transform Matrices'!Z1098+Z1094*'4 Transform Matrices'!AD1098+AA1094*'4 Transform Matrices'!AH1098</f>
        <v/>
      </c>
      <c r="AA1097" s="80">
        <f>Y1094*'4 Transform Matrices'!AA1098+Z1094*'4 Transform Matrices'!AE1098+AA1094*'4 Transform Matrices'!AI1098</f>
        <v/>
      </c>
      <c r="AB1097" s="80">
        <f>Y1094*'4 Transform Matrices'!AB1098+Z1094*'4 Transform Matrices'!AF1098+AA1094*'4 Transform Matrices'!AJ1098+AB1094</f>
        <v/>
      </c>
      <c r="AC1097" s="80">
        <f>AC1094*'4 Transform Matrices'!Y1098+AD1094*'4 Transform Matrices'!AC1098+AE1094*'4 Transform Matrices'!AG1098</f>
        <v/>
      </c>
      <c r="AD1097" s="80">
        <f>AC1094*'4 Transform Matrices'!Z1098+AD1094*'4 Transform Matrices'!AD1098+AE1094*'4 Transform Matrices'!AH1098</f>
        <v/>
      </c>
      <c r="AE1097" s="80">
        <f>AC1094*'4 Transform Matrices'!AA1098+AD1094*'4 Transform Matrices'!AE1098+AE1094*'4 Transform Matrices'!AI1098</f>
        <v/>
      </c>
      <c r="AF1097" s="80">
        <f>AC1094*'4 Transform Matrices'!AB1098+AD1094*'4 Transform Matrices'!AF1098+AE1094*'4 Transform Matrices'!AJ1098+AF1094</f>
        <v/>
      </c>
      <c r="AG1097" s="82">
        <f>MAX(ABS(I1097-U1097),ABS(J1097-V1097),ABS(K1097-W1097),ABS(L1097-X1097),ABS(M1097-Y1097),ABS(N1097-Z1097),ABS(O1097-AA1097),ABS(P1097-AB1097),ABS(Q1097-AC1097),ABS(R1097-AD1097),ABS(S1097-AE1097),ABS(T1097-AF1097))</f>
        <v/>
      </c>
      <c r="AI1097" s="14" t="inlineStr"/>
    </row>
    <row r="1098">
      <c r="A1098" s="101" t="inlineStr">
        <is>
          <t>- Flag strip</t>
        </is>
      </c>
      <c r="B1098" s="93" t="inlineStr">
        <is>
          <t>FLAG-29</t>
        </is>
      </c>
      <c r="C1098" s="93" t="inlineStr">
        <is>
          <t>Group</t>
        </is>
      </c>
      <c r="D1098" s="93" t="inlineStr">
        <is>
          <t>FLAG-25</t>
        </is>
      </c>
      <c r="E1098" s="93" t="n">
        <v>6</v>
      </c>
      <c r="F1098" s="54">
        <f>L1098</f>
        <v/>
      </c>
      <c r="G1098" s="54">
        <f>P1098</f>
        <v/>
      </c>
      <c r="H1098" s="54">
        <f>T1098</f>
        <v/>
      </c>
      <c r="I1098" s="81" t="n">
        <v>-0.800670445</v>
      </c>
      <c r="J1098" s="81" t="n">
        <v>-0.0592928156</v>
      </c>
      <c r="K1098" s="81" t="n">
        <v>-0.5961636300000001</v>
      </c>
      <c r="L1098" s="81" t="n">
        <v>-5.04432869</v>
      </c>
      <c r="M1098" s="81" t="n">
        <v>-0.0363715552</v>
      </c>
      <c r="N1098" s="81" t="n">
        <v>0.99806571</v>
      </c>
      <c r="O1098" s="81" t="n">
        <v>-0.0504165217</v>
      </c>
      <c r="P1098" s="81" t="n">
        <v>8.61839962</v>
      </c>
      <c r="Q1098" s="81" t="n">
        <v>0.597999811</v>
      </c>
      <c r="R1098" s="81" t="n">
        <v>-0.0186836235</v>
      </c>
      <c r="S1098" s="81" t="n">
        <v>-0.801278472</v>
      </c>
      <c r="T1098" s="81" t="n">
        <v>27.4280586</v>
      </c>
      <c r="U1098" s="80">
        <f>U1094*'4 Transform Matrices'!Y1099+V1094*'4 Transform Matrices'!AC1099+W1094*'4 Transform Matrices'!AG1099</f>
        <v/>
      </c>
      <c r="V1098" s="80">
        <f>U1094*'4 Transform Matrices'!Z1099+V1094*'4 Transform Matrices'!AD1099+W1094*'4 Transform Matrices'!AH1099</f>
        <v/>
      </c>
      <c r="W1098" s="80">
        <f>U1094*'4 Transform Matrices'!AA1099+V1094*'4 Transform Matrices'!AE1099+W1094*'4 Transform Matrices'!AI1099</f>
        <v/>
      </c>
      <c r="X1098" s="80">
        <f>U1094*'4 Transform Matrices'!AB1099+V1094*'4 Transform Matrices'!AF1099+W1094*'4 Transform Matrices'!AJ1099+X1094</f>
        <v/>
      </c>
      <c r="Y1098" s="80">
        <f>Y1094*'4 Transform Matrices'!Y1099+Z1094*'4 Transform Matrices'!AC1099+AA1094*'4 Transform Matrices'!AG1099</f>
        <v/>
      </c>
      <c r="Z1098" s="80">
        <f>Y1094*'4 Transform Matrices'!Z1099+Z1094*'4 Transform Matrices'!AD1099+AA1094*'4 Transform Matrices'!AH1099</f>
        <v/>
      </c>
      <c r="AA1098" s="80">
        <f>Y1094*'4 Transform Matrices'!AA1099+Z1094*'4 Transform Matrices'!AE1099+AA1094*'4 Transform Matrices'!AI1099</f>
        <v/>
      </c>
      <c r="AB1098" s="80">
        <f>Y1094*'4 Transform Matrices'!AB1099+Z1094*'4 Transform Matrices'!AF1099+AA1094*'4 Transform Matrices'!AJ1099+AB1094</f>
        <v/>
      </c>
      <c r="AC1098" s="80">
        <f>AC1094*'4 Transform Matrices'!Y1099+AD1094*'4 Transform Matrices'!AC1099+AE1094*'4 Transform Matrices'!AG1099</f>
        <v/>
      </c>
      <c r="AD1098" s="80">
        <f>AC1094*'4 Transform Matrices'!Z1099+AD1094*'4 Transform Matrices'!AD1099+AE1094*'4 Transform Matrices'!AH1099</f>
        <v/>
      </c>
      <c r="AE1098" s="80">
        <f>AC1094*'4 Transform Matrices'!AA1099+AD1094*'4 Transform Matrices'!AE1099+AE1094*'4 Transform Matrices'!AI1099</f>
        <v/>
      </c>
      <c r="AF1098" s="80">
        <f>AC1094*'4 Transform Matrices'!AB1099+AD1094*'4 Transform Matrices'!AF1099+AE1094*'4 Transform Matrices'!AJ1099+AF1094</f>
        <v/>
      </c>
      <c r="AG1098" s="82">
        <f>MAX(ABS(I1098-U1098),ABS(J1098-V1098),ABS(K1098-W1098),ABS(L1098-X1098),ABS(M1098-Y1098),ABS(N1098-Z1098),ABS(O1098-AA1098),ABS(P1098-AB1098),ABS(Q1098-AC1098),ABS(R1098-AD1098),ABS(S1098-AE1098),ABS(T1098-AF1098))</f>
        <v/>
      </c>
      <c r="AI1098" s="14" t="inlineStr">
        <is>
          <t>Yaw = A_i sin(0.7 i - w t): travelling wave, amplitude grows towards the fly</t>
        </is>
      </c>
    </row>
    <row r="1099">
      <c r="A1099" s="75" t="inlineStr">
        <is>
          <t>- Flag cloth</t>
        </is>
      </c>
      <c r="B1099" s="52" t="inlineStr">
        <is>
          <t>FLAG-30</t>
        </is>
      </c>
      <c r="C1099" s="63" t="inlineStr">
        <is>
          <t>Cube</t>
        </is>
      </c>
      <c r="D1099" s="52" t="inlineStr">
        <is>
          <t>FLAG-29</t>
        </is>
      </c>
      <c r="E1099" s="52" t="n">
        <v>7</v>
      </c>
      <c r="F1099" s="54">
        <f>L1099</f>
        <v/>
      </c>
      <c r="G1099" s="54">
        <f>P1099</f>
        <v/>
      </c>
      <c r="H1099" s="54">
        <f>T1099</f>
        <v/>
      </c>
      <c r="I1099" s="81" t="n">
        <v>-0.160134092</v>
      </c>
      <c r="J1099" s="81" t="n">
        <v>-0.0296464078</v>
      </c>
      <c r="K1099" s="81" t="n">
        <v>-0.0119232722</v>
      </c>
      <c r="L1099" s="81" t="n">
        <v>-5.10957241</v>
      </c>
      <c r="M1099" s="81" t="n">
        <v>-0.00727431104</v>
      </c>
      <c r="N1099" s="81" t="n">
        <v>0.499032855</v>
      </c>
      <c r="O1099" s="81" t="n">
        <v>-0.00100833038</v>
      </c>
      <c r="P1099" s="81" t="n">
        <v>8.36524582</v>
      </c>
      <c r="Q1099" s="81" t="n">
        <v>0.119599961</v>
      </c>
      <c r="R1099" s="81" t="n">
        <v>-0.009341811760000001</v>
      </c>
      <c r="S1099" s="81" t="n">
        <v>-0.0160255693</v>
      </c>
      <c r="T1099" s="81" t="n">
        <v>27.4925289</v>
      </c>
      <c r="U1099" s="80">
        <f>U1098*'4 Transform Matrices'!Y1100+V1098*'4 Transform Matrices'!AC1100+W1098*'4 Transform Matrices'!AG1100</f>
        <v/>
      </c>
      <c r="V1099" s="80">
        <f>U1098*'4 Transform Matrices'!Z1100+V1098*'4 Transform Matrices'!AD1100+W1098*'4 Transform Matrices'!AH1100</f>
        <v/>
      </c>
      <c r="W1099" s="80">
        <f>U1098*'4 Transform Matrices'!AA1100+V1098*'4 Transform Matrices'!AE1100+W1098*'4 Transform Matrices'!AI1100</f>
        <v/>
      </c>
      <c r="X1099" s="80">
        <f>U1098*'4 Transform Matrices'!AB1100+V1098*'4 Transform Matrices'!AF1100+W1098*'4 Transform Matrices'!AJ1100+X1098</f>
        <v/>
      </c>
      <c r="Y1099" s="80">
        <f>Y1098*'4 Transform Matrices'!Y1100+Z1098*'4 Transform Matrices'!AC1100+AA1098*'4 Transform Matrices'!AG1100</f>
        <v/>
      </c>
      <c r="Z1099" s="80">
        <f>Y1098*'4 Transform Matrices'!Z1100+Z1098*'4 Transform Matrices'!AD1100+AA1098*'4 Transform Matrices'!AH1100</f>
        <v/>
      </c>
      <c r="AA1099" s="80">
        <f>Y1098*'4 Transform Matrices'!AA1100+Z1098*'4 Transform Matrices'!AE1100+AA1098*'4 Transform Matrices'!AI1100</f>
        <v/>
      </c>
      <c r="AB1099" s="80">
        <f>Y1098*'4 Transform Matrices'!AB1100+Z1098*'4 Transform Matrices'!AF1100+AA1098*'4 Transform Matrices'!AJ1100+AB1098</f>
        <v/>
      </c>
      <c r="AC1099" s="80">
        <f>AC1098*'4 Transform Matrices'!Y1100+AD1098*'4 Transform Matrices'!AC1100+AE1098*'4 Transform Matrices'!AG1100</f>
        <v/>
      </c>
      <c r="AD1099" s="80">
        <f>AC1098*'4 Transform Matrices'!Z1100+AD1098*'4 Transform Matrices'!AD1100+AE1098*'4 Transform Matrices'!AH1100</f>
        <v/>
      </c>
      <c r="AE1099" s="80">
        <f>AC1098*'4 Transform Matrices'!AA1100+AD1098*'4 Transform Matrices'!AE1100+AE1098*'4 Transform Matrices'!AI1100</f>
        <v/>
      </c>
      <c r="AF1099" s="80">
        <f>AC1098*'4 Transform Matrices'!AB1100+AD1098*'4 Transform Matrices'!AF1100+AE1098*'4 Transform Matrices'!AJ1100+AF1098</f>
        <v/>
      </c>
      <c r="AG1099" s="82">
        <f>MAX(ABS(I1099-U1099),ABS(J1099-V1099),ABS(K1099-W1099),ABS(L1099-X1099),ABS(M1099-Y1099),ABS(N1099-Z1099),ABS(O1099-AA1099),ABS(P1099-AB1099),ABS(Q1099-AC1099),ABS(R1099-AD1099),ABS(S1099-AE1099),ABS(T1099-AF1099))</f>
        <v/>
      </c>
      <c r="AI1099" s="14" t="inlineStr"/>
    </row>
    <row r="1100">
      <c r="A1100" s="75" t="inlineStr">
        <is>
          <t>- Flag cloth</t>
        </is>
      </c>
      <c r="B1100" s="52" t="inlineStr">
        <is>
          <t>FLAG-31</t>
        </is>
      </c>
      <c r="C1100" s="63" t="inlineStr">
        <is>
          <t>Cube</t>
        </is>
      </c>
      <c r="D1100" s="52" t="inlineStr">
        <is>
          <t>FLAG-29</t>
        </is>
      </c>
      <c r="E1100" s="52" t="n">
        <v>7</v>
      </c>
      <c r="F1100" s="54">
        <f>L1100</f>
        <v/>
      </c>
      <c r="G1100" s="54">
        <f>P1100</f>
        <v/>
      </c>
      <c r="H1100" s="54">
        <f>T1100</f>
        <v/>
      </c>
      <c r="I1100" s="81" t="n">
        <v>-0.160134092</v>
      </c>
      <c r="J1100" s="81" t="n">
        <v>-0.0296464078</v>
      </c>
      <c r="K1100" s="81" t="n">
        <v>-0.0119232722</v>
      </c>
      <c r="L1100" s="81" t="n">
        <v>-5.07992601</v>
      </c>
      <c r="M1100" s="81" t="n">
        <v>-0.00727431104</v>
      </c>
      <c r="N1100" s="81" t="n">
        <v>0.499032855</v>
      </c>
      <c r="O1100" s="81" t="n">
        <v>-0.00100833038</v>
      </c>
      <c r="P1100" s="81" t="n">
        <v>7.86621332</v>
      </c>
      <c r="Q1100" s="81" t="n">
        <v>0.119599961</v>
      </c>
      <c r="R1100" s="81" t="n">
        <v>-0.009341811760000001</v>
      </c>
      <c r="S1100" s="81" t="n">
        <v>-0.0160255693</v>
      </c>
      <c r="T1100" s="81" t="n">
        <v>27.5018711</v>
      </c>
      <c r="U1100" s="80">
        <f>U1098*'4 Transform Matrices'!Y1101+V1098*'4 Transform Matrices'!AC1101+W1098*'4 Transform Matrices'!AG1101</f>
        <v/>
      </c>
      <c r="V1100" s="80">
        <f>U1098*'4 Transform Matrices'!Z1101+V1098*'4 Transform Matrices'!AD1101+W1098*'4 Transform Matrices'!AH1101</f>
        <v/>
      </c>
      <c r="W1100" s="80">
        <f>U1098*'4 Transform Matrices'!AA1101+V1098*'4 Transform Matrices'!AE1101+W1098*'4 Transform Matrices'!AI1101</f>
        <v/>
      </c>
      <c r="X1100" s="80">
        <f>U1098*'4 Transform Matrices'!AB1101+V1098*'4 Transform Matrices'!AF1101+W1098*'4 Transform Matrices'!AJ1101+X1098</f>
        <v/>
      </c>
      <c r="Y1100" s="80">
        <f>Y1098*'4 Transform Matrices'!Y1101+Z1098*'4 Transform Matrices'!AC1101+AA1098*'4 Transform Matrices'!AG1101</f>
        <v/>
      </c>
      <c r="Z1100" s="80">
        <f>Y1098*'4 Transform Matrices'!Z1101+Z1098*'4 Transform Matrices'!AD1101+AA1098*'4 Transform Matrices'!AH1101</f>
        <v/>
      </c>
      <c r="AA1100" s="80">
        <f>Y1098*'4 Transform Matrices'!AA1101+Z1098*'4 Transform Matrices'!AE1101+AA1098*'4 Transform Matrices'!AI1101</f>
        <v/>
      </c>
      <c r="AB1100" s="80">
        <f>Y1098*'4 Transform Matrices'!AB1101+Z1098*'4 Transform Matrices'!AF1101+AA1098*'4 Transform Matrices'!AJ1101+AB1098</f>
        <v/>
      </c>
      <c r="AC1100" s="80">
        <f>AC1098*'4 Transform Matrices'!Y1101+AD1098*'4 Transform Matrices'!AC1101+AE1098*'4 Transform Matrices'!AG1101</f>
        <v/>
      </c>
      <c r="AD1100" s="80">
        <f>AC1098*'4 Transform Matrices'!Z1101+AD1098*'4 Transform Matrices'!AD1101+AE1098*'4 Transform Matrices'!AH1101</f>
        <v/>
      </c>
      <c r="AE1100" s="80">
        <f>AC1098*'4 Transform Matrices'!AA1101+AD1098*'4 Transform Matrices'!AE1101+AE1098*'4 Transform Matrices'!AI1101</f>
        <v/>
      </c>
      <c r="AF1100" s="80">
        <f>AC1098*'4 Transform Matrices'!AB1101+AD1098*'4 Transform Matrices'!AF1101+AE1098*'4 Transform Matrices'!AJ1101+AF1098</f>
        <v/>
      </c>
      <c r="AG1100" s="82">
        <f>MAX(ABS(I1100-U1100),ABS(J1100-V1100),ABS(K1100-W1100),ABS(L1100-X1100),ABS(M1100-Y1100),ABS(N1100-Z1100),ABS(O1100-AA1100),ABS(P1100-AB1100),ABS(Q1100-AC1100),ABS(R1100-AD1100),ABS(S1100-AE1100),ABS(T1100-AF1100))</f>
        <v/>
      </c>
      <c r="AI1100" s="14" t="inlineStr"/>
    </row>
    <row r="1101">
      <c r="A1101" s="75" t="inlineStr">
        <is>
          <t>- Flag cloth</t>
        </is>
      </c>
      <c r="B1101" s="52" t="inlineStr">
        <is>
          <t>FLAG-32</t>
        </is>
      </c>
      <c r="C1101" s="63" t="inlineStr">
        <is>
          <t>Cube</t>
        </is>
      </c>
      <c r="D1101" s="52" t="inlineStr">
        <is>
          <t>FLAG-29</t>
        </is>
      </c>
      <c r="E1101" s="52" t="n">
        <v>7</v>
      </c>
      <c r="F1101" s="54">
        <f>L1101</f>
        <v/>
      </c>
      <c r="G1101" s="54">
        <f>P1101</f>
        <v/>
      </c>
      <c r="H1101" s="54">
        <f>T1101</f>
        <v/>
      </c>
      <c r="I1101" s="81" t="n">
        <v>-0.160134092</v>
      </c>
      <c r="J1101" s="81" t="n">
        <v>-0.0296464078</v>
      </c>
      <c r="K1101" s="81" t="n">
        <v>-0.0119232722</v>
      </c>
      <c r="L1101" s="81" t="n">
        <v>-5.05027962</v>
      </c>
      <c r="M1101" s="81" t="n">
        <v>-0.00727431104</v>
      </c>
      <c r="N1101" s="81" t="n">
        <v>0.499032855</v>
      </c>
      <c r="O1101" s="81" t="n">
        <v>-0.00100833038</v>
      </c>
      <c r="P1101" s="81" t="n">
        <v>7.36718035</v>
      </c>
      <c r="Q1101" s="81" t="n">
        <v>0.119599961</v>
      </c>
      <c r="R1101" s="81" t="n">
        <v>-0.009341811760000001</v>
      </c>
      <c r="S1101" s="81" t="n">
        <v>-0.0160255693</v>
      </c>
      <c r="T1101" s="81" t="n">
        <v>27.5112133</v>
      </c>
      <c r="U1101" s="80">
        <f>U1098*'4 Transform Matrices'!Y1102+V1098*'4 Transform Matrices'!AC1102+W1098*'4 Transform Matrices'!AG1102</f>
        <v/>
      </c>
      <c r="V1101" s="80">
        <f>U1098*'4 Transform Matrices'!Z1102+V1098*'4 Transform Matrices'!AD1102+W1098*'4 Transform Matrices'!AH1102</f>
        <v/>
      </c>
      <c r="W1101" s="80">
        <f>U1098*'4 Transform Matrices'!AA1102+V1098*'4 Transform Matrices'!AE1102+W1098*'4 Transform Matrices'!AI1102</f>
        <v/>
      </c>
      <c r="X1101" s="80">
        <f>U1098*'4 Transform Matrices'!AB1102+V1098*'4 Transform Matrices'!AF1102+W1098*'4 Transform Matrices'!AJ1102+X1098</f>
        <v/>
      </c>
      <c r="Y1101" s="80">
        <f>Y1098*'4 Transform Matrices'!Y1102+Z1098*'4 Transform Matrices'!AC1102+AA1098*'4 Transform Matrices'!AG1102</f>
        <v/>
      </c>
      <c r="Z1101" s="80">
        <f>Y1098*'4 Transform Matrices'!Z1102+Z1098*'4 Transform Matrices'!AD1102+AA1098*'4 Transform Matrices'!AH1102</f>
        <v/>
      </c>
      <c r="AA1101" s="80">
        <f>Y1098*'4 Transform Matrices'!AA1102+Z1098*'4 Transform Matrices'!AE1102+AA1098*'4 Transform Matrices'!AI1102</f>
        <v/>
      </c>
      <c r="AB1101" s="80">
        <f>Y1098*'4 Transform Matrices'!AB1102+Z1098*'4 Transform Matrices'!AF1102+AA1098*'4 Transform Matrices'!AJ1102+AB1098</f>
        <v/>
      </c>
      <c r="AC1101" s="80">
        <f>AC1098*'4 Transform Matrices'!Y1102+AD1098*'4 Transform Matrices'!AC1102+AE1098*'4 Transform Matrices'!AG1102</f>
        <v/>
      </c>
      <c r="AD1101" s="80">
        <f>AC1098*'4 Transform Matrices'!Z1102+AD1098*'4 Transform Matrices'!AD1102+AE1098*'4 Transform Matrices'!AH1102</f>
        <v/>
      </c>
      <c r="AE1101" s="80">
        <f>AC1098*'4 Transform Matrices'!AA1102+AD1098*'4 Transform Matrices'!AE1102+AE1098*'4 Transform Matrices'!AI1102</f>
        <v/>
      </c>
      <c r="AF1101" s="80">
        <f>AC1098*'4 Transform Matrices'!AB1102+AD1098*'4 Transform Matrices'!AF1102+AE1098*'4 Transform Matrices'!AJ1102+AF1098</f>
        <v/>
      </c>
      <c r="AG1101" s="82">
        <f>MAX(ABS(I1101-U1101),ABS(J1101-V1101),ABS(K1101-W1101),ABS(L1101-X1101),ABS(M1101-Y1101),ABS(N1101-Z1101),ABS(O1101-AA1101),ABS(P1101-AB1101),ABS(Q1101-AC1101),ABS(R1101-AD1101),ABS(S1101-AE1101),ABS(T1101-AF1101))</f>
        <v/>
      </c>
      <c r="AI1101" s="14" t="inlineStr"/>
    </row>
    <row r="1102">
      <c r="A1102" s="103" t="inlineStr">
        <is>
          <t>- Flag strip</t>
        </is>
      </c>
      <c r="B1102" s="93" t="inlineStr">
        <is>
          <t>FLAG-33</t>
        </is>
      </c>
      <c r="C1102" s="93" t="inlineStr">
        <is>
          <t>Group</t>
        </is>
      </c>
      <c r="D1102" s="93" t="inlineStr">
        <is>
          <t>FLAG-29</t>
        </is>
      </c>
      <c r="E1102" s="93" t="n">
        <v>7</v>
      </c>
      <c r="F1102" s="54">
        <f>L1102</f>
        <v/>
      </c>
      <c r="G1102" s="54">
        <f>P1102</f>
        <v/>
      </c>
      <c r="H1102" s="54">
        <f>T1102</f>
        <v/>
      </c>
      <c r="I1102" s="81" t="n">
        <v>-0.813188076</v>
      </c>
      <c r="J1102" s="81" t="n">
        <v>-0.0444581322</v>
      </c>
      <c r="K1102" s="81" t="n">
        <v>-0.580300331</v>
      </c>
      <c r="L1102" s="81" t="n">
        <v>-5.20446301</v>
      </c>
      <c r="M1102" s="81" t="n">
        <v>-0.0374372639</v>
      </c>
      <c r="N1102" s="81" t="n">
        <v>0.999008834</v>
      </c>
      <c r="O1102" s="81" t="n">
        <v>-0.0240746606</v>
      </c>
      <c r="P1102" s="81" t="n">
        <v>8.61112499</v>
      </c>
      <c r="Q1102" s="81" t="n">
        <v>0.580795467</v>
      </c>
      <c r="R1102" s="81" t="n">
        <v>0.00214762823</v>
      </c>
      <c r="S1102" s="81" t="n">
        <v>-0.814046621</v>
      </c>
      <c r="T1102" s="81" t="n">
        <v>27.5476589</v>
      </c>
      <c r="U1102" s="80">
        <f>U1098*'4 Transform Matrices'!Y1103+V1098*'4 Transform Matrices'!AC1103+W1098*'4 Transform Matrices'!AG1103</f>
        <v/>
      </c>
      <c r="V1102" s="80">
        <f>U1098*'4 Transform Matrices'!Z1103+V1098*'4 Transform Matrices'!AD1103+W1098*'4 Transform Matrices'!AH1103</f>
        <v/>
      </c>
      <c r="W1102" s="80">
        <f>U1098*'4 Transform Matrices'!AA1103+V1098*'4 Transform Matrices'!AE1103+W1098*'4 Transform Matrices'!AI1103</f>
        <v/>
      </c>
      <c r="X1102" s="80">
        <f>U1098*'4 Transform Matrices'!AB1103+V1098*'4 Transform Matrices'!AF1103+W1098*'4 Transform Matrices'!AJ1103+X1098</f>
        <v/>
      </c>
      <c r="Y1102" s="80">
        <f>Y1098*'4 Transform Matrices'!Y1103+Z1098*'4 Transform Matrices'!AC1103+AA1098*'4 Transform Matrices'!AG1103</f>
        <v/>
      </c>
      <c r="Z1102" s="80">
        <f>Y1098*'4 Transform Matrices'!Z1103+Z1098*'4 Transform Matrices'!AD1103+AA1098*'4 Transform Matrices'!AH1103</f>
        <v/>
      </c>
      <c r="AA1102" s="80">
        <f>Y1098*'4 Transform Matrices'!AA1103+Z1098*'4 Transform Matrices'!AE1103+AA1098*'4 Transform Matrices'!AI1103</f>
        <v/>
      </c>
      <c r="AB1102" s="80">
        <f>Y1098*'4 Transform Matrices'!AB1103+Z1098*'4 Transform Matrices'!AF1103+AA1098*'4 Transform Matrices'!AJ1103+AB1098</f>
        <v/>
      </c>
      <c r="AC1102" s="80">
        <f>AC1098*'4 Transform Matrices'!Y1103+AD1098*'4 Transform Matrices'!AC1103+AE1098*'4 Transform Matrices'!AG1103</f>
        <v/>
      </c>
      <c r="AD1102" s="80">
        <f>AC1098*'4 Transform Matrices'!Z1103+AD1098*'4 Transform Matrices'!AD1103+AE1098*'4 Transform Matrices'!AH1103</f>
        <v/>
      </c>
      <c r="AE1102" s="80">
        <f>AC1098*'4 Transform Matrices'!AA1103+AD1098*'4 Transform Matrices'!AE1103+AE1098*'4 Transform Matrices'!AI1103</f>
        <v/>
      </c>
      <c r="AF1102" s="80">
        <f>AC1098*'4 Transform Matrices'!AB1103+AD1098*'4 Transform Matrices'!AF1103+AE1098*'4 Transform Matrices'!AJ1103+AF1098</f>
        <v/>
      </c>
      <c r="AG1102" s="82">
        <f>MAX(ABS(I1102-U1102),ABS(J1102-V1102),ABS(K1102-W1102),ABS(L1102-X1102),ABS(M1102-Y1102),ABS(N1102-Z1102),ABS(O1102-AA1102),ABS(P1102-AB1102),ABS(Q1102-AC1102),ABS(R1102-AD1102),ABS(S1102-AE1102),ABS(T1102-AF1102))</f>
        <v/>
      </c>
      <c r="AI1102" s="14" t="inlineStr">
        <is>
          <t>Yaw = A_i sin(0.7 i - w t): travelling wave, amplitude grows towards the fly</t>
        </is>
      </c>
    </row>
    <row r="1103">
      <c r="A1103" s="104" t="inlineStr">
        <is>
          <t>- Flag cloth</t>
        </is>
      </c>
      <c r="B1103" s="52" t="inlineStr">
        <is>
          <t>FLAG-34</t>
        </is>
      </c>
      <c r="C1103" s="63" t="inlineStr">
        <is>
          <t>Cube</t>
        </is>
      </c>
      <c r="D1103" s="52" t="inlineStr">
        <is>
          <t>FLAG-33</t>
        </is>
      </c>
      <c r="E1103" s="52" t="n">
        <v>8</v>
      </c>
      <c r="F1103" s="54">
        <f>L1103</f>
        <v/>
      </c>
      <c r="G1103" s="54">
        <f>P1103</f>
        <v/>
      </c>
      <c r="H1103" s="54">
        <f>T1103</f>
        <v/>
      </c>
      <c r="I1103" s="81" t="n">
        <v>-0.162637621</v>
      </c>
      <c r="J1103" s="81" t="n">
        <v>-0.0222290661</v>
      </c>
      <c r="K1103" s="81" t="n">
        <v>-0.011606006</v>
      </c>
      <c r="L1103" s="81" t="n">
        <v>-5.27466726</v>
      </c>
      <c r="M1103" s="81" t="n">
        <v>-0.00748745305</v>
      </c>
      <c r="N1103" s="81" t="n">
        <v>0.499504417</v>
      </c>
      <c r="O1103" s="81" t="n">
        <v>-0.000481493189</v>
      </c>
      <c r="P1103" s="81" t="n">
        <v>8.35762882</v>
      </c>
      <c r="Q1103" s="81" t="n">
        <v>0.116159096</v>
      </c>
      <c r="R1103" s="81" t="n">
        <v>0.00107381411</v>
      </c>
      <c r="S1103" s="81" t="n">
        <v>-0.0162809324</v>
      </c>
      <c r="T1103" s="81" t="n">
        <v>27.6052017</v>
      </c>
      <c r="U1103" s="80">
        <f>U1102*'4 Transform Matrices'!Y1104+V1102*'4 Transform Matrices'!AC1104+W1102*'4 Transform Matrices'!AG1104</f>
        <v/>
      </c>
      <c r="V1103" s="80">
        <f>U1102*'4 Transform Matrices'!Z1104+V1102*'4 Transform Matrices'!AD1104+W1102*'4 Transform Matrices'!AH1104</f>
        <v/>
      </c>
      <c r="W1103" s="80">
        <f>U1102*'4 Transform Matrices'!AA1104+V1102*'4 Transform Matrices'!AE1104+W1102*'4 Transform Matrices'!AI1104</f>
        <v/>
      </c>
      <c r="X1103" s="80">
        <f>U1102*'4 Transform Matrices'!AB1104+V1102*'4 Transform Matrices'!AF1104+W1102*'4 Transform Matrices'!AJ1104+X1102</f>
        <v/>
      </c>
      <c r="Y1103" s="80">
        <f>Y1102*'4 Transform Matrices'!Y1104+Z1102*'4 Transform Matrices'!AC1104+AA1102*'4 Transform Matrices'!AG1104</f>
        <v/>
      </c>
      <c r="Z1103" s="80">
        <f>Y1102*'4 Transform Matrices'!Z1104+Z1102*'4 Transform Matrices'!AD1104+AA1102*'4 Transform Matrices'!AH1104</f>
        <v/>
      </c>
      <c r="AA1103" s="80">
        <f>Y1102*'4 Transform Matrices'!AA1104+Z1102*'4 Transform Matrices'!AE1104+AA1102*'4 Transform Matrices'!AI1104</f>
        <v/>
      </c>
      <c r="AB1103" s="80">
        <f>Y1102*'4 Transform Matrices'!AB1104+Z1102*'4 Transform Matrices'!AF1104+AA1102*'4 Transform Matrices'!AJ1104+AB1102</f>
        <v/>
      </c>
      <c r="AC1103" s="80">
        <f>AC1102*'4 Transform Matrices'!Y1104+AD1102*'4 Transform Matrices'!AC1104+AE1102*'4 Transform Matrices'!AG1104</f>
        <v/>
      </c>
      <c r="AD1103" s="80">
        <f>AC1102*'4 Transform Matrices'!Z1104+AD1102*'4 Transform Matrices'!AD1104+AE1102*'4 Transform Matrices'!AH1104</f>
        <v/>
      </c>
      <c r="AE1103" s="80">
        <f>AC1102*'4 Transform Matrices'!AA1104+AD1102*'4 Transform Matrices'!AE1104+AE1102*'4 Transform Matrices'!AI1104</f>
        <v/>
      </c>
      <c r="AF1103" s="80">
        <f>AC1102*'4 Transform Matrices'!AB1104+AD1102*'4 Transform Matrices'!AF1104+AE1102*'4 Transform Matrices'!AJ1104+AF1102</f>
        <v/>
      </c>
      <c r="AG1103" s="82">
        <f>MAX(ABS(I1103-U1103),ABS(J1103-V1103),ABS(K1103-W1103),ABS(L1103-X1103),ABS(M1103-Y1103),ABS(N1103-Z1103),ABS(O1103-AA1103),ABS(P1103-AB1103),ABS(Q1103-AC1103),ABS(R1103-AD1103),ABS(S1103-AE1103),ABS(T1103-AF1103))</f>
        <v/>
      </c>
      <c r="AI1103" s="14" t="inlineStr"/>
    </row>
    <row r="1104">
      <c r="A1104" s="104" t="inlineStr">
        <is>
          <t>- Flag cloth</t>
        </is>
      </c>
      <c r="B1104" s="52" t="inlineStr">
        <is>
          <t>FLAG-35</t>
        </is>
      </c>
      <c r="C1104" s="63" t="inlineStr">
        <is>
          <t>Cube</t>
        </is>
      </c>
      <c r="D1104" s="52" t="inlineStr">
        <is>
          <t>FLAG-33</t>
        </is>
      </c>
      <c r="E1104" s="52" t="n">
        <v>8</v>
      </c>
      <c r="F1104" s="54">
        <f>L1104</f>
        <v/>
      </c>
      <c r="G1104" s="54">
        <f>P1104</f>
        <v/>
      </c>
      <c r="H1104" s="54">
        <f>T1104</f>
        <v/>
      </c>
      <c r="I1104" s="81" t="n">
        <v>-0.162637621</v>
      </c>
      <c r="J1104" s="81" t="n">
        <v>-0.0222290661</v>
      </c>
      <c r="K1104" s="81" t="n">
        <v>-0.011606006</v>
      </c>
      <c r="L1104" s="81" t="n">
        <v>-5.25243807</v>
      </c>
      <c r="M1104" s="81" t="n">
        <v>-0.00748745305</v>
      </c>
      <c r="N1104" s="81" t="n">
        <v>0.499504417</v>
      </c>
      <c r="O1104" s="81" t="n">
        <v>-0.000481493189</v>
      </c>
      <c r="P1104" s="81" t="n">
        <v>7.85812473</v>
      </c>
      <c r="Q1104" s="81" t="n">
        <v>0.116159096</v>
      </c>
      <c r="R1104" s="81" t="n">
        <v>0.00107381411</v>
      </c>
      <c r="S1104" s="81" t="n">
        <v>-0.0162809324</v>
      </c>
      <c r="T1104" s="81" t="n">
        <v>27.6041279</v>
      </c>
      <c r="U1104" s="80">
        <f>U1102*'4 Transform Matrices'!Y1105+V1102*'4 Transform Matrices'!AC1105+W1102*'4 Transform Matrices'!AG1105</f>
        <v/>
      </c>
      <c r="V1104" s="80">
        <f>U1102*'4 Transform Matrices'!Z1105+V1102*'4 Transform Matrices'!AD1105+W1102*'4 Transform Matrices'!AH1105</f>
        <v/>
      </c>
      <c r="W1104" s="80">
        <f>U1102*'4 Transform Matrices'!AA1105+V1102*'4 Transform Matrices'!AE1105+W1102*'4 Transform Matrices'!AI1105</f>
        <v/>
      </c>
      <c r="X1104" s="80">
        <f>U1102*'4 Transform Matrices'!AB1105+V1102*'4 Transform Matrices'!AF1105+W1102*'4 Transform Matrices'!AJ1105+X1102</f>
        <v/>
      </c>
      <c r="Y1104" s="80">
        <f>Y1102*'4 Transform Matrices'!Y1105+Z1102*'4 Transform Matrices'!AC1105+AA1102*'4 Transform Matrices'!AG1105</f>
        <v/>
      </c>
      <c r="Z1104" s="80">
        <f>Y1102*'4 Transform Matrices'!Z1105+Z1102*'4 Transform Matrices'!AD1105+AA1102*'4 Transform Matrices'!AH1105</f>
        <v/>
      </c>
      <c r="AA1104" s="80">
        <f>Y1102*'4 Transform Matrices'!AA1105+Z1102*'4 Transform Matrices'!AE1105+AA1102*'4 Transform Matrices'!AI1105</f>
        <v/>
      </c>
      <c r="AB1104" s="80">
        <f>Y1102*'4 Transform Matrices'!AB1105+Z1102*'4 Transform Matrices'!AF1105+AA1102*'4 Transform Matrices'!AJ1105+AB1102</f>
        <v/>
      </c>
      <c r="AC1104" s="80">
        <f>AC1102*'4 Transform Matrices'!Y1105+AD1102*'4 Transform Matrices'!AC1105+AE1102*'4 Transform Matrices'!AG1105</f>
        <v/>
      </c>
      <c r="AD1104" s="80">
        <f>AC1102*'4 Transform Matrices'!Z1105+AD1102*'4 Transform Matrices'!AD1105+AE1102*'4 Transform Matrices'!AH1105</f>
        <v/>
      </c>
      <c r="AE1104" s="80">
        <f>AC1102*'4 Transform Matrices'!AA1105+AD1102*'4 Transform Matrices'!AE1105+AE1102*'4 Transform Matrices'!AI1105</f>
        <v/>
      </c>
      <c r="AF1104" s="80">
        <f>AC1102*'4 Transform Matrices'!AB1105+AD1102*'4 Transform Matrices'!AF1105+AE1102*'4 Transform Matrices'!AJ1105+AF1102</f>
        <v/>
      </c>
      <c r="AG1104" s="82">
        <f>MAX(ABS(I1104-U1104),ABS(J1104-V1104),ABS(K1104-W1104),ABS(L1104-X1104),ABS(M1104-Y1104),ABS(N1104-Z1104),ABS(O1104-AA1104),ABS(P1104-AB1104),ABS(Q1104-AC1104),ABS(R1104-AD1104),ABS(S1104-AE1104),ABS(T1104-AF1104))</f>
        <v/>
      </c>
      <c r="AI1104" s="14" t="inlineStr"/>
    </row>
    <row r="1105">
      <c r="A1105" s="104" t="inlineStr">
        <is>
          <t>- Flag cloth</t>
        </is>
      </c>
      <c r="B1105" s="52" t="inlineStr">
        <is>
          <t>FLAG-36</t>
        </is>
      </c>
      <c r="C1105" s="63" t="inlineStr">
        <is>
          <t>Cube</t>
        </is>
      </c>
      <c r="D1105" s="52" t="inlineStr">
        <is>
          <t>FLAG-33</t>
        </is>
      </c>
      <c r="E1105" s="52" t="n">
        <v>8</v>
      </c>
      <c r="F1105" s="54">
        <f>L1105</f>
        <v/>
      </c>
      <c r="G1105" s="54">
        <f>P1105</f>
        <v/>
      </c>
      <c r="H1105" s="54">
        <f>T1105</f>
        <v/>
      </c>
      <c r="I1105" s="81" t="n">
        <v>-0.162637621</v>
      </c>
      <c r="J1105" s="81" t="n">
        <v>-0.0222290661</v>
      </c>
      <c r="K1105" s="81" t="n">
        <v>-0.011606006</v>
      </c>
      <c r="L1105" s="81" t="n">
        <v>-5.23020935</v>
      </c>
      <c r="M1105" s="81" t="n">
        <v>-0.00748745305</v>
      </c>
      <c r="N1105" s="81" t="n">
        <v>0.499504417</v>
      </c>
      <c r="O1105" s="81" t="n">
        <v>-0.000481493189</v>
      </c>
      <c r="P1105" s="81" t="n">
        <v>7.35862017</v>
      </c>
      <c r="Q1105" s="81" t="n">
        <v>0.116159096</v>
      </c>
      <c r="R1105" s="81" t="n">
        <v>0.00107381411</v>
      </c>
      <c r="S1105" s="81" t="n">
        <v>-0.0162809324</v>
      </c>
      <c r="T1105" s="81" t="n">
        <v>27.603054</v>
      </c>
      <c r="U1105" s="80">
        <f>U1102*'4 Transform Matrices'!Y1106+V1102*'4 Transform Matrices'!AC1106+W1102*'4 Transform Matrices'!AG1106</f>
        <v/>
      </c>
      <c r="V1105" s="80">
        <f>U1102*'4 Transform Matrices'!Z1106+V1102*'4 Transform Matrices'!AD1106+W1102*'4 Transform Matrices'!AH1106</f>
        <v/>
      </c>
      <c r="W1105" s="80">
        <f>U1102*'4 Transform Matrices'!AA1106+V1102*'4 Transform Matrices'!AE1106+W1102*'4 Transform Matrices'!AI1106</f>
        <v/>
      </c>
      <c r="X1105" s="80">
        <f>U1102*'4 Transform Matrices'!AB1106+V1102*'4 Transform Matrices'!AF1106+W1102*'4 Transform Matrices'!AJ1106+X1102</f>
        <v/>
      </c>
      <c r="Y1105" s="80">
        <f>Y1102*'4 Transform Matrices'!Y1106+Z1102*'4 Transform Matrices'!AC1106+AA1102*'4 Transform Matrices'!AG1106</f>
        <v/>
      </c>
      <c r="Z1105" s="80">
        <f>Y1102*'4 Transform Matrices'!Z1106+Z1102*'4 Transform Matrices'!AD1106+AA1102*'4 Transform Matrices'!AH1106</f>
        <v/>
      </c>
      <c r="AA1105" s="80">
        <f>Y1102*'4 Transform Matrices'!AA1106+Z1102*'4 Transform Matrices'!AE1106+AA1102*'4 Transform Matrices'!AI1106</f>
        <v/>
      </c>
      <c r="AB1105" s="80">
        <f>Y1102*'4 Transform Matrices'!AB1106+Z1102*'4 Transform Matrices'!AF1106+AA1102*'4 Transform Matrices'!AJ1106+AB1102</f>
        <v/>
      </c>
      <c r="AC1105" s="80">
        <f>AC1102*'4 Transform Matrices'!Y1106+AD1102*'4 Transform Matrices'!AC1106+AE1102*'4 Transform Matrices'!AG1106</f>
        <v/>
      </c>
      <c r="AD1105" s="80">
        <f>AC1102*'4 Transform Matrices'!Z1106+AD1102*'4 Transform Matrices'!AD1106+AE1102*'4 Transform Matrices'!AH1106</f>
        <v/>
      </c>
      <c r="AE1105" s="80">
        <f>AC1102*'4 Transform Matrices'!AA1106+AD1102*'4 Transform Matrices'!AE1106+AE1102*'4 Transform Matrices'!AI1106</f>
        <v/>
      </c>
      <c r="AF1105" s="80">
        <f>AC1102*'4 Transform Matrices'!AB1106+AD1102*'4 Transform Matrices'!AF1106+AE1102*'4 Transform Matrices'!AJ1106+AF1102</f>
        <v/>
      </c>
      <c r="AG1105" s="82">
        <f>MAX(ABS(I1105-U1105),ABS(J1105-V1105),ABS(K1105-W1105),ABS(L1105-X1105),ABS(M1105-Y1105),ABS(N1105-Z1105),ABS(O1105-AA1105),ABS(P1105-AB1105),ABS(Q1105-AC1105),ABS(R1105-AD1105),ABS(S1105-AE1105),ABS(T1105-AF1105))</f>
        <v/>
      </c>
      <c r="AI1105" s="14" t="inlineStr"/>
    </row>
    <row r="1106">
      <c r="A1106" s="105" t="inlineStr">
        <is>
          <t>- Flag strip</t>
        </is>
      </c>
      <c r="B1106" s="93" t="inlineStr">
        <is>
          <t>FLAG-37</t>
        </is>
      </c>
      <c r="C1106" s="93" t="inlineStr">
        <is>
          <t>Group</t>
        </is>
      </c>
      <c r="D1106" s="93" t="inlineStr">
        <is>
          <t>FLAG-33</t>
        </is>
      </c>
      <c r="E1106" s="93" t="n">
        <v>8</v>
      </c>
      <c r="F1106" s="54">
        <f>L1106</f>
        <v/>
      </c>
      <c r="G1106" s="54">
        <f>P1106</f>
        <v/>
      </c>
      <c r="H1106" s="54">
        <f>T1106</f>
        <v/>
      </c>
      <c r="I1106" s="81" t="n">
        <v>-0.845661521</v>
      </c>
      <c r="J1106" s="81" t="n">
        <v>-0.0336896516</v>
      </c>
      <c r="K1106" s="81" t="n">
        <v>-0.53265506</v>
      </c>
      <c r="L1106" s="81" t="n">
        <v>-5.36710072</v>
      </c>
      <c r="M1106" s="81" t="n">
        <v>-0.0387781709</v>
      </c>
      <c r="N1106" s="81" t="n">
        <v>0.999246418</v>
      </c>
      <c r="O1106" s="81" t="n">
        <v>-0.00163531606</v>
      </c>
      <c r="P1106" s="81" t="n">
        <v>8.6036377</v>
      </c>
      <c r="Q1106" s="81" t="n">
        <v>0.532308757</v>
      </c>
      <c r="R1106" s="81" t="n">
        <v>0.019272469</v>
      </c>
      <c r="S1106" s="81" t="n">
        <v>-0.846330881</v>
      </c>
      <c r="T1106" s="81" t="n">
        <v>27.6638184</v>
      </c>
      <c r="U1106" s="80">
        <f>U1102*'4 Transform Matrices'!Y1107+V1102*'4 Transform Matrices'!AC1107+W1102*'4 Transform Matrices'!AG1107</f>
        <v/>
      </c>
      <c r="V1106" s="80">
        <f>U1102*'4 Transform Matrices'!Z1107+V1102*'4 Transform Matrices'!AD1107+W1102*'4 Transform Matrices'!AH1107</f>
        <v/>
      </c>
      <c r="W1106" s="80">
        <f>U1102*'4 Transform Matrices'!AA1107+V1102*'4 Transform Matrices'!AE1107+W1102*'4 Transform Matrices'!AI1107</f>
        <v/>
      </c>
      <c r="X1106" s="80">
        <f>U1102*'4 Transform Matrices'!AB1107+V1102*'4 Transform Matrices'!AF1107+W1102*'4 Transform Matrices'!AJ1107+X1102</f>
        <v/>
      </c>
      <c r="Y1106" s="80">
        <f>Y1102*'4 Transform Matrices'!Y1107+Z1102*'4 Transform Matrices'!AC1107+AA1102*'4 Transform Matrices'!AG1107</f>
        <v/>
      </c>
      <c r="Z1106" s="80">
        <f>Y1102*'4 Transform Matrices'!Z1107+Z1102*'4 Transform Matrices'!AD1107+AA1102*'4 Transform Matrices'!AH1107</f>
        <v/>
      </c>
      <c r="AA1106" s="80">
        <f>Y1102*'4 Transform Matrices'!AA1107+Z1102*'4 Transform Matrices'!AE1107+AA1102*'4 Transform Matrices'!AI1107</f>
        <v/>
      </c>
      <c r="AB1106" s="80">
        <f>Y1102*'4 Transform Matrices'!AB1107+Z1102*'4 Transform Matrices'!AF1107+AA1102*'4 Transform Matrices'!AJ1107+AB1102</f>
        <v/>
      </c>
      <c r="AC1106" s="80">
        <f>AC1102*'4 Transform Matrices'!Y1107+AD1102*'4 Transform Matrices'!AC1107+AE1102*'4 Transform Matrices'!AG1107</f>
        <v/>
      </c>
      <c r="AD1106" s="80">
        <f>AC1102*'4 Transform Matrices'!Z1107+AD1102*'4 Transform Matrices'!AD1107+AE1102*'4 Transform Matrices'!AH1107</f>
        <v/>
      </c>
      <c r="AE1106" s="80">
        <f>AC1102*'4 Transform Matrices'!AA1107+AD1102*'4 Transform Matrices'!AE1107+AE1102*'4 Transform Matrices'!AI1107</f>
        <v/>
      </c>
      <c r="AF1106" s="80">
        <f>AC1102*'4 Transform Matrices'!AB1107+AD1102*'4 Transform Matrices'!AF1107+AE1102*'4 Transform Matrices'!AJ1107+AF1102</f>
        <v/>
      </c>
      <c r="AG1106" s="82">
        <f>MAX(ABS(I1106-U1106),ABS(J1106-V1106),ABS(K1106-W1106),ABS(L1106-X1106),ABS(M1106-Y1106),ABS(N1106-Z1106),ABS(O1106-AA1106),ABS(P1106-AB1106),ABS(Q1106-AC1106),ABS(R1106-AD1106),ABS(S1106-AE1106),ABS(T1106-AF1106))</f>
        <v/>
      </c>
      <c r="AI1106" s="14" t="inlineStr">
        <is>
          <t>Yaw = A_i sin(0.7 i - w t): travelling wave, amplitude grows towards the fly</t>
        </is>
      </c>
    </row>
    <row r="1107">
      <c r="A1107" s="106" t="inlineStr">
        <is>
          <t>- Flag cloth</t>
        </is>
      </c>
      <c r="B1107" s="52" t="inlineStr">
        <is>
          <t>FLAG-38</t>
        </is>
      </c>
      <c r="C1107" s="63" t="inlineStr">
        <is>
          <t>Cube</t>
        </is>
      </c>
      <c r="D1107" s="52" t="inlineStr">
        <is>
          <t>FLAG-37</t>
        </is>
      </c>
      <c r="E1107" s="52" t="n">
        <v>9</v>
      </c>
      <c r="F1107" s="54">
        <f>L1107</f>
        <v/>
      </c>
      <c r="G1107" s="54">
        <f>P1107</f>
        <v/>
      </c>
      <c r="H1107" s="54">
        <f>T1107</f>
        <v/>
      </c>
      <c r="I1107" s="81" t="n">
        <v>-0.169132307</v>
      </c>
      <c r="J1107" s="81" t="n">
        <v>-0.0168448258</v>
      </c>
      <c r="K1107" s="81" t="n">
        <v>-0.0106531009</v>
      </c>
      <c r="L1107" s="81" t="n">
        <v>-5.44324446</v>
      </c>
      <c r="M1107" s="81" t="n">
        <v>-0.00775563437</v>
      </c>
      <c r="N1107" s="81" t="n">
        <v>0.499623209</v>
      </c>
      <c r="O1107" s="81" t="n">
        <v>-3.27063208e-05</v>
      </c>
      <c r="P1107" s="81" t="n">
        <v>8.349947930000001</v>
      </c>
      <c r="Q1107" s="81" t="n">
        <v>0.106461756</v>
      </c>
      <c r="R1107" s="81" t="n">
        <v>0.009636234489999999</v>
      </c>
      <c r="S1107" s="81" t="n">
        <v>-0.0169266164</v>
      </c>
      <c r="T1107" s="81" t="n">
        <v>27.7122307</v>
      </c>
      <c r="U1107" s="80">
        <f>U1106*'4 Transform Matrices'!Y1108+V1106*'4 Transform Matrices'!AC1108+W1106*'4 Transform Matrices'!AG1108</f>
        <v/>
      </c>
      <c r="V1107" s="80">
        <f>U1106*'4 Transform Matrices'!Z1108+V1106*'4 Transform Matrices'!AD1108+W1106*'4 Transform Matrices'!AH1108</f>
        <v/>
      </c>
      <c r="W1107" s="80">
        <f>U1106*'4 Transform Matrices'!AA1108+V1106*'4 Transform Matrices'!AE1108+W1106*'4 Transform Matrices'!AI1108</f>
        <v/>
      </c>
      <c r="X1107" s="80">
        <f>U1106*'4 Transform Matrices'!AB1108+V1106*'4 Transform Matrices'!AF1108+W1106*'4 Transform Matrices'!AJ1108+X1106</f>
        <v/>
      </c>
      <c r="Y1107" s="80">
        <f>Y1106*'4 Transform Matrices'!Y1108+Z1106*'4 Transform Matrices'!AC1108+AA1106*'4 Transform Matrices'!AG1108</f>
        <v/>
      </c>
      <c r="Z1107" s="80">
        <f>Y1106*'4 Transform Matrices'!Z1108+Z1106*'4 Transform Matrices'!AD1108+AA1106*'4 Transform Matrices'!AH1108</f>
        <v/>
      </c>
      <c r="AA1107" s="80">
        <f>Y1106*'4 Transform Matrices'!AA1108+Z1106*'4 Transform Matrices'!AE1108+AA1106*'4 Transform Matrices'!AI1108</f>
        <v/>
      </c>
      <c r="AB1107" s="80">
        <f>Y1106*'4 Transform Matrices'!AB1108+Z1106*'4 Transform Matrices'!AF1108+AA1106*'4 Transform Matrices'!AJ1108+AB1106</f>
        <v/>
      </c>
      <c r="AC1107" s="80">
        <f>AC1106*'4 Transform Matrices'!Y1108+AD1106*'4 Transform Matrices'!AC1108+AE1106*'4 Transform Matrices'!AG1108</f>
        <v/>
      </c>
      <c r="AD1107" s="80">
        <f>AC1106*'4 Transform Matrices'!Z1108+AD1106*'4 Transform Matrices'!AD1108+AE1106*'4 Transform Matrices'!AH1108</f>
        <v/>
      </c>
      <c r="AE1107" s="80">
        <f>AC1106*'4 Transform Matrices'!AA1108+AD1106*'4 Transform Matrices'!AE1108+AE1106*'4 Transform Matrices'!AI1108</f>
        <v/>
      </c>
      <c r="AF1107" s="80">
        <f>AC1106*'4 Transform Matrices'!AB1108+AD1106*'4 Transform Matrices'!AF1108+AE1106*'4 Transform Matrices'!AJ1108+AF1106</f>
        <v/>
      </c>
      <c r="AG1107" s="82">
        <f>MAX(ABS(I1107-U1107),ABS(J1107-V1107),ABS(K1107-W1107),ABS(L1107-X1107),ABS(M1107-Y1107),ABS(N1107-Z1107),ABS(O1107-AA1107),ABS(P1107-AB1107),ABS(Q1107-AC1107),ABS(R1107-AD1107),ABS(S1107-AE1107),ABS(T1107-AF1107))</f>
        <v/>
      </c>
      <c r="AI1107" s="14" t="inlineStr"/>
    </row>
    <row r="1108">
      <c r="A1108" s="106" t="inlineStr">
        <is>
          <t>- Flag cloth</t>
        </is>
      </c>
      <c r="B1108" s="52" t="inlineStr">
        <is>
          <t>FLAG-39</t>
        </is>
      </c>
      <c r="C1108" s="63" t="inlineStr">
        <is>
          <t>Cube</t>
        </is>
      </c>
      <c r="D1108" s="52" t="inlineStr">
        <is>
          <t>FLAG-37</t>
        </is>
      </c>
      <c r="E1108" s="52" t="n">
        <v>9</v>
      </c>
      <c r="F1108" s="54">
        <f>L1108</f>
        <v/>
      </c>
      <c r="G1108" s="54">
        <f>P1108</f>
        <v/>
      </c>
      <c r="H1108" s="54">
        <f>T1108</f>
        <v/>
      </c>
      <c r="I1108" s="81" t="n">
        <v>-0.169132307</v>
      </c>
      <c r="J1108" s="81" t="n">
        <v>-0.0168448258</v>
      </c>
      <c r="K1108" s="81" t="n">
        <v>-0.0106531009</v>
      </c>
      <c r="L1108" s="81" t="n">
        <v>-5.42639971</v>
      </c>
      <c r="M1108" s="81" t="n">
        <v>-0.00775563437</v>
      </c>
      <c r="N1108" s="81" t="n">
        <v>0.499623209</v>
      </c>
      <c r="O1108" s="81" t="n">
        <v>-3.27063208e-05</v>
      </c>
      <c r="P1108" s="81" t="n">
        <v>7.85032511</v>
      </c>
      <c r="Q1108" s="81" t="n">
        <v>0.106461756</v>
      </c>
      <c r="R1108" s="81" t="n">
        <v>0.009636234489999999</v>
      </c>
      <c r="S1108" s="81" t="n">
        <v>-0.0169266164</v>
      </c>
      <c r="T1108" s="81" t="n">
        <v>27.7025948</v>
      </c>
      <c r="U1108" s="80">
        <f>U1106*'4 Transform Matrices'!Y1109+V1106*'4 Transform Matrices'!AC1109+W1106*'4 Transform Matrices'!AG1109</f>
        <v/>
      </c>
      <c r="V1108" s="80">
        <f>U1106*'4 Transform Matrices'!Z1109+V1106*'4 Transform Matrices'!AD1109+W1106*'4 Transform Matrices'!AH1109</f>
        <v/>
      </c>
      <c r="W1108" s="80">
        <f>U1106*'4 Transform Matrices'!AA1109+V1106*'4 Transform Matrices'!AE1109+W1106*'4 Transform Matrices'!AI1109</f>
        <v/>
      </c>
      <c r="X1108" s="80">
        <f>U1106*'4 Transform Matrices'!AB1109+V1106*'4 Transform Matrices'!AF1109+W1106*'4 Transform Matrices'!AJ1109+X1106</f>
        <v/>
      </c>
      <c r="Y1108" s="80">
        <f>Y1106*'4 Transform Matrices'!Y1109+Z1106*'4 Transform Matrices'!AC1109+AA1106*'4 Transform Matrices'!AG1109</f>
        <v/>
      </c>
      <c r="Z1108" s="80">
        <f>Y1106*'4 Transform Matrices'!Z1109+Z1106*'4 Transform Matrices'!AD1109+AA1106*'4 Transform Matrices'!AH1109</f>
        <v/>
      </c>
      <c r="AA1108" s="80">
        <f>Y1106*'4 Transform Matrices'!AA1109+Z1106*'4 Transform Matrices'!AE1109+AA1106*'4 Transform Matrices'!AI1109</f>
        <v/>
      </c>
      <c r="AB1108" s="80">
        <f>Y1106*'4 Transform Matrices'!AB1109+Z1106*'4 Transform Matrices'!AF1109+AA1106*'4 Transform Matrices'!AJ1109+AB1106</f>
        <v/>
      </c>
      <c r="AC1108" s="80">
        <f>AC1106*'4 Transform Matrices'!Y1109+AD1106*'4 Transform Matrices'!AC1109+AE1106*'4 Transform Matrices'!AG1109</f>
        <v/>
      </c>
      <c r="AD1108" s="80">
        <f>AC1106*'4 Transform Matrices'!Z1109+AD1106*'4 Transform Matrices'!AD1109+AE1106*'4 Transform Matrices'!AH1109</f>
        <v/>
      </c>
      <c r="AE1108" s="80">
        <f>AC1106*'4 Transform Matrices'!AA1109+AD1106*'4 Transform Matrices'!AE1109+AE1106*'4 Transform Matrices'!AI1109</f>
        <v/>
      </c>
      <c r="AF1108" s="80">
        <f>AC1106*'4 Transform Matrices'!AB1109+AD1106*'4 Transform Matrices'!AF1109+AE1106*'4 Transform Matrices'!AJ1109+AF1106</f>
        <v/>
      </c>
      <c r="AG1108" s="82">
        <f>MAX(ABS(I1108-U1108),ABS(J1108-V1108),ABS(K1108-W1108),ABS(L1108-X1108),ABS(M1108-Y1108),ABS(N1108-Z1108),ABS(O1108-AA1108),ABS(P1108-AB1108),ABS(Q1108-AC1108),ABS(R1108-AD1108),ABS(S1108-AE1108),ABS(T1108-AF1108))</f>
        <v/>
      </c>
      <c r="AI1108" s="14" t="inlineStr"/>
    </row>
    <row r="1109">
      <c r="A1109" s="106" t="inlineStr">
        <is>
          <t>- Flag cloth</t>
        </is>
      </c>
      <c r="B1109" s="52" t="inlineStr">
        <is>
          <t>FLAG-40</t>
        </is>
      </c>
      <c r="C1109" s="63" t="inlineStr">
        <is>
          <t>Cube</t>
        </is>
      </c>
      <c r="D1109" s="52" t="inlineStr">
        <is>
          <t>FLAG-37</t>
        </is>
      </c>
      <c r="E1109" s="52" t="n">
        <v>9</v>
      </c>
      <c r="F1109" s="54">
        <f>L1109</f>
        <v/>
      </c>
      <c r="G1109" s="54">
        <f>P1109</f>
        <v/>
      </c>
      <c r="H1109" s="54">
        <f>T1109</f>
        <v/>
      </c>
      <c r="I1109" s="81" t="n">
        <v>-0.169132307</v>
      </c>
      <c r="J1109" s="81" t="n">
        <v>-0.0168448258</v>
      </c>
      <c r="K1109" s="81" t="n">
        <v>-0.0106531009</v>
      </c>
      <c r="L1109" s="81" t="n">
        <v>-5.40955496</v>
      </c>
      <c r="M1109" s="81" t="n">
        <v>-0.00775563437</v>
      </c>
      <c r="N1109" s="81" t="n">
        <v>0.499623209</v>
      </c>
      <c r="O1109" s="81" t="n">
        <v>-3.27063208e-05</v>
      </c>
      <c r="P1109" s="81" t="n">
        <v>7.35070181</v>
      </c>
      <c r="Q1109" s="81" t="n">
        <v>0.106461756</v>
      </c>
      <c r="R1109" s="81" t="n">
        <v>0.009636234489999999</v>
      </c>
      <c r="S1109" s="81" t="n">
        <v>-0.0169266164</v>
      </c>
      <c r="T1109" s="81" t="n">
        <v>27.6929588</v>
      </c>
      <c r="U1109" s="80">
        <f>U1106*'4 Transform Matrices'!Y1110+V1106*'4 Transform Matrices'!AC1110+W1106*'4 Transform Matrices'!AG1110</f>
        <v/>
      </c>
      <c r="V1109" s="80">
        <f>U1106*'4 Transform Matrices'!Z1110+V1106*'4 Transform Matrices'!AD1110+W1106*'4 Transform Matrices'!AH1110</f>
        <v/>
      </c>
      <c r="W1109" s="80">
        <f>U1106*'4 Transform Matrices'!AA1110+V1106*'4 Transform Matrices'!AE1110+W1106*'4 Transform Matrices'!AI1110</f>
        <v/>
      </c>
      <c r="X1109" s="80">
        <f>U1106*'4 Transform Matrices'!AB1110+V1106*'4 Transform Matrices'!AF1110+W1106*'4 Transform Matrices'!AJ1110+X1106</f>
        <v/>
      </c>
      <c r="Y1109" s="80">
        <f>Y1106*'4 Transform Matrices'!Y1110+Z1106*'4 Transform Matrices'!AC1110+AA1106*'4 Transform Matrices'!AG1110</f>
        <v/>
      </c>
      <c r="Z1109" s="80">
        <f>Y1106*'4 Transform Matrices'!Z1110+Z1106*'4 Transform Matrices'!AD1110+AA1106*'4 Transform Matrices'!AH1110</f>
        <v/>
      </c>
      <c r="AA1109" s="80">
        <f>Y1106*'4 Transform Matrices'!AA1110+Z1106*'4 Transform Matrices'!AE1110+AA1106*'4 Transform Matrices'!AI1110</f>
        <v/>
      </c>
      <c r="AB1109" s="80">
        <f>Y1106*'4 Transform Matrices'!AB1110+Z1106*'4 Transform Matrices'!AF1110+AA1106*'4 Transform Matrices'!AJ1110+AB1106</f>
        <v/>
      </c>
      <c r="AC1109" s="80">
        <f>AC1106*'4 Transform Matrices'!Y1110+AD1106*'4 Transform Matrices'!AC1110+AE1106*'4 Transform Matrices'!AG1110</f>
        <v/>
      </c>
      <c r="AD1109" s="80">
        <f>AC1106*'4 Transform Matrices'!Z1110+AD1106*'4 Transform Matrices'!AD1110+AE1106*'4 Transform Matrices'!AH1110</f>
        <v/>
      </c>
      <c r="AE1109" s="80">
        <f>AC1106*'4 Transform Matrices'!AA1110+AD1106*'4 Transform Matrices'!AE1110+AE1106*'4 Transform Matrices'!AI1110</f>
        <v/>
      </c>
      <c r="AF1109" s="80">
        <f>AC1106*'4 Transform Matrices'!AB1110+AD1106*'4 Transform Matrices'!AF1110+AE1106*'4 Transform Matrices'!AJ1110+AF1106</f>
        <v/>
      </c>
      <c r="AG1109" s="82">
        <f>MAX(ABS(I1109-U1109),ABS(J1109-V1109),ABS(K1109-W1109),ABS(L1109-X1109),ABS(M1109-Y1109),ABS(N1109-Z1109),ABS(O1109-AA1109),ABS(P1109-AB1109),ABS(Q1109-AC1109),ABS(R1109-AD1109),ABS(S1109-AE1109),ABS(T1109-AF1109))</f>
        <v/>
      </c>
      <c r="AI1109" s="14" t="inlineStr"/>
    </row>
    <row r="1110">
      <c r="A1110" s="107" t="inlineStr">
        <is>
          <t>- Flag strip</t>
        </is>
      </c>
      <c r="B1110" s="93" t="inlineStr">
        <is>
          <t>FLAG-41</t>
        </is>
      </c>
      <c r="C1110" s="93" t="inlineStr">
        <is>
          <t>Group</t>
        </is>
      </c>
      <c r="D1110" s="93" t="inlineStr">
        <is>
          <t>FLAG-37</t>
        </is>
      </c>
      <c r="E1110" s="93" t="n">
        <v>9</v>
      </c>
      <c r="F1110" s="54">
        <f>L1110</f>
        <v/>
      </c>
      <c r="G1110" s="54">
        <f>P1110</f>
        <v/>
      </c>
      <c r="H1110" s="54">
        <f>T1110</f>
        <v/>
      </c>
      <c r="I1110" s="81" t="n">
        <v>-0.881764591</v>
      </c>
      <c r="J1110" s="81" t="n">
        <v>-0.033896748</v>
      </c>
      <c r="K1110" s="81" t="n">
        <v>-0.470470011</v>
      </c>
      <c r="L1110" s="81" t="n">
        <v>-5.53623295</v>
      </c>
      <c r="M1110" s="81" t="n">
        <v>-0.0387954041</v>
      </c>
      <c r="N1110" s="81" t="n">
        <v>0.999246836</v>
      </c>
      <c r="O1110" s="81" t="n">
        <v>0.000716713083</v>
      </c>
      <c r="P1110" s="81" t="n">
        <v>8.595882420000001</v>
      </c>
      <c r="Q1110" s="81" t="n">
        <v>0.470091403</v>
      </c>
      <c r="R1110" s="81" t="n">
        <v>0.0188840497</v>
      </c>
      <c r="S1110" s="81" t="n">
        <v>-0.882415712</v>
      </c>
      <c r="T1110" s="81" t="n">
        <v>27.7702808</v>
      </c>
      <c r="U1110" s="80">
        <f>U1106*'4 Transform Matrices'!Y1111+V1106*'4 Transform Matrices'!AC1111+W1106*'4 Transform Matrices'!AG1111</f>
        <v/>
      </c>
      <c r="V1110" s="80">
        <f>U1106*'4 Transform Matrices'!Z1111+V1106*'4 Transform Matrices'!AD1111+W1106*'4 Transform Matrices'!AH1111</f>
        <v/>
      </c>
      <c r="W1110" s="80">
        <f>U1106*'4 Transform Matrices'!AA1111+V1106*'4 Transform Matrices'!AE1111+W1106*'4 Transform Matrices'!AI1111</f>
        <v/>
      </c>
      <c r="X1110" s="80">
        <f>U1106*'4 Transform Matrices'!AB1111+V1106*'4 Transform Matrices'!AF1111+W1106*'4 Transform Matrices'!AJ1111+X1106</f>
        <v/>
      </c>
      <c r="Y1110" s="80">
        <f>Y1106*'4 Transform Matrices'!Y1111+Z1106*'4 Transform Matrices'!AC1111+AA1106*'4 Transform Matrices'!AG1111</f>
        <v/>
      </c>
      <c r="Z1110" s="80">
        <f>Y1106*'4 Transform Matrices'!Z1111+Z1106*'4 Transform Matrices'!AD1111+AA1106*'4 Transform Matrices'!AH1111</f>
        <v/>
      </c>
      <c r="AA1110" s="80">
        <f>Y1106*'4 Transform Matrices'!AA1111+Z1106*'4 Transform Matrices'!AE1111+AA1106*'4 Transform Matrices'!AI1111</f>
        <v/>
      </c>
      <c r="AB1110" s="80">
        <f>Y1106*'4 Transform Matrices'!AB1111+Z1106*'4 Transform Matrices'!AF1111+AA1106*'4 Transform Matrices'!AJ1111+AB1106</f>
        <v/>
      </c>
      <c r="AC1110" s="80">
        <f>AC1106*'4 Transform Matrices'!Y1111+AD1106*'4 Transform Matrices'!AC1111+AE1106*'4 Transform Matrices'!AG1111</f>
        <v/>
      </c>
      <c r="AD1110" s="80">
        <f>AC1106*'4 Transform Matrices'!Z1111+AD1106*'4 Transform Matrices'!AD1111+AE1106*'4 Transform Matrices'!AH1111</f>
        <v/>
      </c>
      <c r="AE1110" s="80">
        <f>AC1106*'4 Transform Matrices'!AA1111+AD1106*'4 Transform Matrices'!AE1111+AE1106*'4 Transform Matrices'!AI1111</f>
        <v/>
      </c>
      <c r="AF1110" s="80">
        <f>AC1106*'4 Transform Matrices'!AB1111+AD1106*'4 Transform Matrices'!AF1111+AE1106*'4 Transform Matrices'!AJ1111+AF1106</f>
        <v/>
      </c>
      <c r="AG1110" s="82">
        <f>MAX(ABS(I1110-U1110),ABS(J1110-V1110),ABS(K1110-W1110),ABS(L1110-X1110),ABS(M1110-Y1110),ABS(N1110-Z1110),ABS(O1110-AA1110),ABS(P1110-AB1110),ABS(Q1110-AC1110),ABS(R1110-AD1110),ABS(S1110-AE1110),ABS(T1110-AF1110))</f>
        <v/>
      </c>
      <c r="AI1110" s="14" t="inlineStr">
        <is>
          <t>Yaw = A_i sin(0.7 i - w t): travelling wave, amplitude grows towards the fly</t>
        </is>
      </c>
    </row>
    <row r="1111">
      <c r="A1111" s="108" t="inlineStr">
        <is>
          <t>- Flag cloth</t>
        </is>
      </c>
      <c r="B1111" s="52" t="inlineStr">
        <is>
          <t>FLAG-42</t>
        </is>
      </c>
      <c r="C1111" s="63" t="inlineStr">
        <is>
          <t>Cube</t>
        </is>
      </c>
      <c r="D1111" s="52" t="inlineStr">
        <is>
          <t>FLAG-41</t>
        </is>
      </c>
      <c r="E1111" s="52" t="n">
        <v>10</v>
      </c>
      <c r="F1111" s="54">
        <f>L1111</f>
        <v/>
      </c>
      <c r="G1111" s="54">
        <f>P1111</f>
        <v/>
      </c>
      <c r="H1111" s="54">
        <f>T1111</f>
        <v/>
      </c>
      <c r="I1111" s="81" t="n">
        <v>-0.176352918</v>
      </c>
      <c r="J1111" s="81" t="n">
        <v>-0.016948374</v>
      </c>
      <c r="K1111" s="81" t="n">
        <v>-0.0094093997</v>
      </c>
      <c r="L1111" s="81" t="n">
        <v>-5.61593533</v>
      </c>
      <c r="M1111" s="81" t="n">
        <v>-0.00775908073</v>
      </c>
      <c r="N1111" s="81" t="n">
        <v>0.499623418</v>
      </c>
      <c r="O1111" s="81" t="n">
        <v>1.43342613e-05</v>
      </c>
      <c r="P1111" s="81" t="n">
        <v>8.342190739999999</v>
      </c>
      <c r="Q1111" s="81" t="n">
        <v>0.0940182805</v>
      </c>
      <c r="R1111" s="81" t="n">
        <v>0.00944202486</v>
      </c>
      <c r="S1111" s="81" t="n">
        <v>-0.0176483132</v>
      </c>
      <c r="T1111" s="81" t="n">
        <v>27.8125687</v>
      </c>
      <c r="U1111" s="80">
        <f>U1110*'4 Transform Matrices'!Y1112+V1110*'4 Transform Matrices'!AC1112+W1110*'4 Transform Matrices'!AG1112</f>
        <v/>
      </c>
      <c r="V1111" s="80">
        <f>U1110*'4 Transform Matrices'!Z1112+V1110*'4 Transform Matrices'!AD1112+W1110*'4 Transform Matrices'!AH1112</f>
        <v/>
      </c>
      <c r="W1111" s="80">
        <f>U1110*'4 Transform Matrices'!AA1112+V1110*'4 Transform Matrices'!AE1112+W1110*'4 Transform Matrices'!AI1112</f>
        <v/>
      </c>
      <c r="X1111" s="80">
        <f>U1110*'4 Transform Matrices'!AB1112+V1110*'4 Transform Matrices'!AF1112+W1110*'4 Transform Matrices'!AJ1112+X1110</f>
        <v/>
      </c>
      <c r="Y1111" s="80">
        <f>Y1110*'4 Transform Matrices'!Y1112+Z1110*'4 Transform Matrices'!AC1112+AA1110*'4 Transform Matrices'!AG1112</f>
        <v/>
      </c>
      <c r="Z1111" s="80">
        <f>Y1110*'4 Transform Matrices'!Z1112+Z1110*'4 Transform Matrices'!AD1112+AA1110*'4 Transform Matrices'!AH1112</f>
        <v/>
      </c>
      <c r="AA1111" s="80">
        <f>Y1110*'4 Transform Matrices'!AA1112+Z1110*'4 Transform Matrices'!AE1112+AA1110*'4 Transform Matrices'!AI1112</f>
        <v/>
      </c>
      <c r="AB1111" s="80">
        <f>Y1110*'4 Transform Matrices'!AB1112+Z1110*'4 Transform Matrices'!AF1112+AA1110*'4 Transform Matrices'!AJ1112+AB1110</f>
        <v/>
      </c>
      <c r="AC1111" s="80">
        <f>AC1110*'4 Transform Matrices'!Y1112+AD1110*'4 Transform Matrices'!AC1112+AE1110*'4 Transform Matrices'!AG1112</f>
        <v/>
      </c>
      <c r="AD1111" s="80">
        <f>AC1110*'4 Transform Matrices'!Z1112+AD1110*'4 Transform Matrices'!AD1112+AE1110*'4 Transform Matrices'!AH1112</f>
        <v/>
      </c>
      <c r="AE1111" s="80">
        <f>AC1110*'4 Transform Matrices'!AA1112+AD1110*'4 Transform Matrices'!AE1112+AE1110*'4 Transform Matrices'!AI1112</f>
        <v/>
      </c>
      <c r="AF1111" s="80">
        <f>AC1110*'4 Transform Matrices'!AB1112+AD1110*'4 Transform Matrices'!AF1112+AE1110*'4 Transform Matrices'!AJ1112+AF1110</f>
        <v/>
      </c>
      <c r="AG1111" s="82">
        <f>MAX(ABS(I1111-U1111),ABS(J1111-V1111),ABS(K1111-W1111),ABS(L1111-X1111),ABS(M1111-Y1111),ABS(N1111-Z1111),ABS(O1111-AA1111),ABS(P1111-AB1111),ABS(Q1111-AC1111),ABS(R1111-AD1111),ABS(S1111-AE1111),ABS(T1111-AF1111))</f>
        <v/>
      </c>
      <c r="AI1111" s="14" t="inlineStr"/>
    </row>
    <row r="1112">
      <c r="A1112" s="108" t="inlineStr">
        <is>
          <t>- Flag cloth</t>
        </is>
      </c>
      <c r="B1112" s="52" t="inlineStr">
        <is>
          <t>FLAG-43</t>
        </is>
      </c>
      <c r="C1112" s="63" t="inlineStr">
        <is>
          <t>Cube</t>
        </is>
      </c>
      <c r="D1112" s="52" t="inlineStr">
        <is>
          <t>FLAG-41</t>
        </is>
      </c>
      <c r="E1112" s="52" t="n">
        <v>10</v>
      </c>
      <c r="F1112" s="54">
        <f>L1112</f>
        <v/>
      </c>
      <c r="G1112" s="54">
        <f>P1112</f>
        <v/>
      </c>
      <c r="H1112" s="54">
        <f>T1112</f>
        <v/>
      </c>
      <c r="I1112" s="81" t="n">
        <v>-0.176352918</v>
      </c>
      <c r="J1112" s="81" t="n">
        <v>-0.016948374</v>
      </c>
      <c r="K1112" s="81" t="n">
        <v>-0.0094093997</v>
      </c>
      <c r="L1112" s="81" t="n">
        <v>-5.59898663</v>
      </c>
      <c r="M1112" s="81" t="n">
        <v>-0.00775908073</v>
      </c>
      <c r="N1112" s="81" t="n">
        <v>0.499623418</v>
      </c>
      <c r="O1112" s="81" t="n">
        <v>1.43342613e-05</v>
      </c>
      <c r="P1112" s="81" t="n">
        <v>7.84256792</v>
      </c>
      <c r="Q1112" s="81" t="n">
        <v>0.0940182805</v>
      </c>
      <c r="R1112" s="81" t="n">
        <v>0.00944202486</v>
      </c>
      <c r="S1112" s="81" t="n">
        <v>-0.0176483132</v>
      </c>
      <c r="T1112" s="81" t="n">
        <v>27.8031273</v>
      </c>
      <c r="U1112" s="80">
        <f>U1110*'4 Transform Matrices'!Y1113+V1110*'4 Transform Matrices'!AC1113+W1110*'4 Transform Matrices'!AG1113</f>
        <v/>
      </c>
      <c r="V1112" s="80">
        <f>U1110*'4 Transform Matrices'!Z1113+V1110*'4 Transform Matrices'!AD1113+W1110*'4 Transform Matrices'!AH1113</f>
        <v/>
      </c>
      <c r="W1112" s="80">
        <f>U1110*'4 Transform Matrices'!AA1113+V1110*'4 Transform Matrices'!AE1113+W1110*'4 Transform Matrices'!AI1113</f>
        <v/>
      </c>
      <c r="X1112" s="80">
        <f>U1110*'4 Transform Matrices'!AB1113+V1110*'4 Transform Matrices'!AF1113+W1110*'4 Transform Matrices'!AJ1113+X1110</f>
        <v/>
      </c>
      <c r="Y1112" s="80">
        <f>Y1110*'4 Transform Matrices'!Y1113+Z1110*'4 Transform Matrices'!AC1113+AA1110*'4 Transform Matrices'!AG1113</f>
        <v/>
      </c>
      <c r="Z1112" s="80">
        <f>Y1110*'4 Transform Matrices'!Z1113+Z1110*'4 Transform Matrices'!AD1113+AA1110*'4 Transform Matrices'!AH1113</f>
        <v/>
      </c>
      <c r="AA1112" s="80">
        <f>Y1110*'4 Transform Matrices'!AA1113+Z1110*'4 Transform Matrices'!AE1113+AA1110*'4 Transform Matrices'!AI1113</f>
        <v/>
      </c>
      <c r="AB1112" s="80">
        <f>Y1110*'4 Transform Matrices'!AB1113+Z1110*'4 Transform Matrices'!AF1113+AA1110*'4 Transform Matrices'!AJ1113+AB1110</f>
        <v/>
      </c>
      <c r="AC1112" s="80">
        <f>AC1110*'4 Transform Matrices'!Y1113+AD1110*'4 Transform Matrices'!AC1113+AE1110*'4 Transform Matrices'!AG1113</f>
        <v/>
      </c>
      <c r="AD1112" s="80">
        <f>AC1110*'4 Transform Matrices'!Z1113+AD1110*'4 Transform Matrices'!AD1113+AE1110*'4 Transform Matrices'!AH1113</f>
        <v/>
      </c>
      <c r="AE1112" s="80">
        <f>AC1110*'4 Transform Matrices'!AA1113+AD1110*'4 Transform Matrices'!AE1113+AE1110*'4 Transform Matrices'!AI1113</f>
        <v/>
      </c>
      <c r="AF1112" s="80">
        <f>AC1110*'4 Transform Matrices'!AB1113+AD1110*'4 Transform Matrices'!AF1113+AE1110*'4 Transform Matrices'!AJ1113+AF1110</f>
        <v/>
      </c>
      <c r="AG1112" s="82">
        <f>MAX(ABS(I1112-U1112),ABS(J1112-V1112),ABS(K1112-W1112),ABS(L1112-X1112),ABS(M1112-Y1112),ABS(N1112-Z1112),ABS(O1112-AA1112),ABS(P1112-AB1112),ABS(Q1112-AC1112),ABS(R1112-AD1112),ABS(S1112-AE1112),ABS(T1112-AF1112))</f>
        <v/>
      </c>
      <c r="AI1112" s="14" t="inlineStr"/>
    </row>
    <row r="1113">
      <c r="A1113" s="108" t="inlineStr">
        <is>
          <t>- Flag cloth</t>
        </is>
      </c>
      <c r="B1113" s="52" t="inlineStr">
        <is>
          <t>FLAG-44</t>
        </is>
      </c>
      <c r="C1113" s="63" t="inlineStr">
        <is>
          <t>Cube</t>
        </is>
      </c>
      <c r="D1113" s="52" t="inlineStr">
        <is>
          <t>FLAG-41</t>
        </is>
      </c>
      <c r="E1113" s="52" t="n">
        <v>10</v>
      </c>
      <c r="F1113" s="54">
        <f>L1113</f>
        <v/>
      </c>
      <c r="G1113" s="54">
        <f>P1113</f>
        <v/>
      </c>
      <c r="H1113" s="54">
        <f>T1113</f>
        <v/>
      </c>
      <c r="I1113" s="81" t="n">
        <v>-0.176352918</v>
      </c>
      <c r="J1113" s="81" t="n">
        <v>-0.016948374</v>
      </c>
      <c r="K1113" s="81" t="n">
        <v>-0.0094093997</v>
      </c>
      <c r="L1113" s="81" t="n">
        <v>-5.5820384</v>
      </c>
      <c r="M1113" s="81" t="n">
        <v>-0.00775908073</v>
      </c>
      <c r="N1113" s="81" t="n">
        <v>0.499623418</v>
      </c>
      <c r="O1113" s="81" t="n">
        <v>1.43342613e-05</v>
      </c>
      <c r="P1113" s="81" t="n">
        <v>7.34294415</v>
      </c>
      <c r="Q1113" s="81" t="n">
        <v>0.0940182805</v>
      </c>
      <c r="R1113" s="81" t="n">
        <v>0.00944202486</v>
      </c>
      <c r="S1113" s="81" t="n">
        <v>-0.0176483132</v>
      </c>
      <c r="T1113" s="81" t="n">
        <v>27.793684</v>
      </c>
      <c r="U1113" s="80">
        <f>U1110*'4 Transform Matrices'!Y1114+V1110*'4 Transform Matrices'!AC1114+W1110*'4 Transform Matrices'!AG1114</f>
        <v/>
      </c>
      <c r="V1113" s="80">
        <f>U1110*'4 Transform Matrices'!Z1114+V1110*'4 Transform Matrices'!AD1114+W1110*'4 Transform Matrices'!AH1114</f>
        <v/>
      </c>
      <c r="W1113" s="80">
        <f>U1110*'4 Transform Matrices'!AA1114+V1110*'4 Transform Matrices'!AE1114+W1110*'4 Transform Matrices'!AI1114</f>
        <v/>
      </c>
      <c r="X1113" s="80">
        <f>U1110*'4 Transform Matrices'!AB1114+V1110*'4 Transform Matrices'!AF1114+W1110*'4 Transform Matrices'!AJ1114+X1110</f>
        <v/>
      </c>
      <c r="Y1113" s="80">
        <f>Y1110*'4 Transform Matrices'!Y1114+Z1110*'4 Transform Matrices'!AC1114+AA1110*'4 Transform Matrices'!AG1114</f>
        <v/>
      </c>
      <c r="Z1113" s="80">
        <f>Y1110*'4 Transform Matrices'!Z1114+Z1110*'4 Transform Matrices'!AD1114+AA1110*'4 Transform Matrices'!AH1114</f>
        <v/>
      </c>
      <c r="AA1113" s="80">
        <f>Y1110*'4 Transform Matrices'!AA1114+Z1110*'4 Transform Matrices'!AE1114+AA1110*'4 Transform Matrices'!AI1114</f>
        <v/>
      </c>
      <c r="AB1113" s="80">
        <f>Y1110*'4 Transform Matrices'!AB1114+Z1110*'4 Transform Matrices'!AF1114+AA1110*'4 Transform Matrices'!AJ1114+AB1110</f>
        <v/>
      </c>
      <c r="AC1113" s="80">
        <f>AC1110*'4 Transform Matrices'!Y1114+AD1110*'4 Transform Matrices'!AC1114+AE1110*'4 Transform Matrices'!AG1114</f>
        <v/>
      </c>
      <c r="AD1113" s="80">
        <f>AC1110*'4 Transform Matrices'!Z1114+AD1110*'4 Transform Matrices'!AD1114+AE1110*'4 Transform Matrices'!AH1114</f>
        <v/>
      </c>
      <c r="AE1113" s="80">
        <f>AC1110*'4 Transform Matrices'!AA1114+AD1110*'4 Transform Matrices'!AE1114+AE1110*'4 Transform Matrices'!AI1114</f>
        <v/>
      </c>
      <c r="AF1113" s="80">
        <f>AC1110*'4 Transform Matrices'!AB1114+AD1110*'4 Transform Matrices'!AF1114+AE1110*'4 Transform Matrices'!AJ1114+AF1110</f>
        <v/>
      </c>
      <c r="AG1113" s="82">
        <f>MAX(ABS(I1113-U1113),ABS(J1113-V1113),ABS(K1113-W1113),ABS(L1113-X1113),ABS(M1113-Y1113),ABS(N1113-Z1113),ABS(O1113-AA1113),ABS(P1113-AB1113),ABS(Q1113-AC1113),ABS(R1113-AD1113),ABS(S1113-AE1113),ABS(T1113-AF1113))</f>
        <v/>
      </c>
      <c r="AI1113" s="14" t="inlineStr"/>
    </row>
    <row r="1114">
      <c r="A1114" s="109" t="inlineStr">
        <is>
          <t>- Flag strip</t>
        </is>
      </c>
      <c r="B1114" s="93" t="inlineStr">
        <is>
          <t>FLAG-45</t>
        </is>
      </c>
      <c r="C1114" s="93" t="inlineStr">
        <is>
          <t>Group</t>
        </is>
      </c>
      <c r="D1114" s="93" t="inlineStr">
        <is>
          <t>FLAG-41</t>
        </is>
      </c>
      <c r="E1114" s="93" t="n">
        <v>10</v>
      </c>
      <c r="F1114" s="54">
        <f>L1114</f>
        <v/>
      </c>
      <c r="G1114" s="54">
        <f>P1114</f>
        <v/>
      </c>
      <c r="H1114" s="54">
        <f>T1114</f>
        <v/>
      </c>
      <c r="I1114" s="81" t="n">
        <v>-0.904251575</v>
      </c>
      <c r="J1114" s="81" t="n">
        <v>-0.0427330695</v>
      </c>
      <c r="K1114" s="81" t="n">
        <v>-0.424856216</v>
      </c>
      <c r="L1114" s="81" t="n">
        <v>-5.71258593</v>
      </c>
      <c r="M1114" s="81" t="n">
        <v>-0.0387106277</v>
      </c>
      <c r="N1114" s="81" t="n">
        <v>0.99908644</v>
      </c>
      <c r="O1114" s="81" t="n">
        <v>-0.0180999804</v>
      </c>
      <c r="P1114" s="81" t="n">
        <v>8.588123319999999</v>
      </c>
      <c r="Q1114" s="81" t="n">
        <v>0.42524156</v>
      </c>
      <c r="R1114" s="81" t="n">
        <v>7.95155647e-05</v>
      </c>
      <c r="S1114" s="81" t="n">
        <v>-0.905079901</v>
      </c>
      <c r="T1114" s="81" t="n">
        <v>27.8642998</v>
      </c>
      <c r="U1114" s="80">
        <f>U1110*'4 Transform Matrices'!Y1115+V1110*'4 Transform Matrices'!AC1115+W1110*'4 Transform Matrices'!AG1115</f>
        <v/>
      </c>
      <c r="V1114" s="80">
        <f>U1110*'4 Transform Matrices'!Z1115+V1110*'4 Transform Matrices'!AD1115+W1110*'4 Transform Matrices'!AH1115</f>
        <v/>
      </c>
      <c r="W1114" s="80">
        <f>U1110*'4 Transform Matrices'!AA1115+V1110*'4 Transform Matrices'!AE1115+W1110*'4 Transform Matrices'!AI1115</f>
        <v/>
      </c>
      <c r="X1114" s="80">
        <f>U1110*'4 Transform Matrices'!AB1115+V1110*'4 Transform Matrices'!AF1115+W1110*'4 Transform Matrices'!AJ1115+X1110</f>
        <v/>
      </c>
      <c r="Y1114" s="80">
        <f>Y1110*'4 Transform Matrices'!Y1115+Z1110*'4 Transform Matrices'!AC1115+AA1110*'4 Transform Matrices'!AG1115</f>
        <v/>
      </c>
      <c r="Z1114" s="80">
        <f>Y1110*'4 Transform Matrices'!Z1115+Z1110*'4 Transform Matrices'!AD1115+AA1110*'4 Transform Matrices'!AH1115</f>
        <v/>
      </c>
      <c r="AA1114" s="80">
        <f>Y1110*'4 Transform Matrices'!AA1115+Z1110*'4 Transform Matrices'!AE1115+AA1110*'4 Transform Matrices'!AI1115</f>
        <v/>
      </c>
      <c r="AB1114" s="80">
        <f>Y1110*'4 Transform Matrices'!AB1115+Z1110*'4 Transform Matrices'!AF1115+AA1110*'4 Transform Matrices'!AJ1115+AB1110</f>
        <v/>
      </c>
      <c r="AC1114" s="80">
        <f>AC1110*'4 Transform Matrices'!Y1115+AD1110*'4 Transform Matrices'!AC1115+AE1110*'4 Transform Matrices'!AG1115</f>
        <v/>
      </c>
      <c r="AD1114" s="80">
        <f>AC1110*'4 Transform Matrices'!Z1115+AD1110*'4 Transform Matrices'!AD1115+AE1110*'4 Transform Matrices'!AH1115</f>
        <v/>
      </c>
      <c r="AE1114" s="80">
        <f>AC1110*'4 Transform Matrices'!AA1115+AD1110*'4 Transform Matrices'!AE1115+AE1110*'4 Transform Matrices'!AI1115</f>
        <v/>
      </c>
      <c r="AF1114" s="80">
        <f>AC1110*'4 Transform Matrices'!AB1115+AD1110*'4 Transform Matrices'!AF1115+AE1110*'4 Transform Matrices'!AJ1115+AF1110</f>
        <v/>
      </c>
      <c r="AG1114" s="82">
        <f>MAX(ABS(I1114-U1114),ABS(J1114-V1114),ABS(K1114-W1114),ABS(L1114-X1114),ABS(M1114-Y1114),ABS(N1114-Z1114),ABS(O1114-AA1114),ABS(P1114-AB1114),ABS(Q1114-AC1114),ABS(R1114-AD1114),ABS(S1114-AE1114),ABS(T1114-AF1114))</f>
        <v/>
      </c>
      <c r="AI1114" s="14" t="inlineStr">
        <is>
          <t>Yaw = A_i sin(0.7 i - w t): travelling wave, amplitude grows towards the fly</t>
        </is>
      </c>
    </row>
    <row r="1115">
      <c r="A1115" s="110" t="inlineStr">
        <is>
          <t>- Flag cloth</t>
        </is>
      </c>
      <c r="B1115" s="52" t="inlineStr">
        <is>
          <t>FLAG-46</t>
        </is>
      </c>
      <c r="C1115" s="63" t="inlineStr">
        <is>
          <t>Cube</t>
        </is>
      </c>
      <c r="D1115" s="52" t="inlineStr">
        <is>
          <t>FLAG-45</t>
        </is>
      </c>
      <c r="E1115" s="52" t="n">
        <v>11</v>
      </c>
      <c r="F1115" s="54">
        <f>L1115</f>
        <v/>
      </c>
      <c r="G1115" s="54">
        <f>P1115</f>
        <v/>
      </c>
      <c r="H1115" s="54">
        <f>T1115</f>
        <v/>
      </c>
      <c r="I1115" s="81" t="n">
        <v>-0.180850312</v>
      </c>
      <c r="J1115" s="81" t="n">
        <v>-0.0213665348</v>
      </c>
      <c r="K1115" s="81" t="n">
        <v>-0.00849712454</v>
      </c>
      <c r="L1115" s="81" t="n">
        <v>-5.79232788</v>
      </c>
      <c r="M1115" s="81" t="n">
        <v>-0.00774212554</v>
      </c>
      <c r="N1115" s="81" t="n">
        <v>0.49954322</v>
      </c>
      <c r="O1115" s="81" t="n">
        <v>-0.000361999613</v>
      </c>
      <c r="P1115" s="81" t="n">
        <v>8.33448029</v>
      </c>
      <c r="Q1115" s="81" t="n">
        <v>0.0850483105</v>
      </c>
      <c r="R1115" s="81" t="n">
        <v>3.97577824e-05</v>
      </c>
      <c r="S1115" s="81" t="n">
        <v>-0.0181015972</v>
      </c>
      <c r="T1115" s="81" t="n">
        <v>27.9068031</v>
      </c>
      <c r="U1115" s="80">
        <f>U1114*'4 Transform Matrices'!Y1116+V1114*'4 Transform Matrices'!AC1116+W1114*'4 Transform Matrices'!AG1116</f>
        <v/>
      </c>
      <c r="V1115" s="80">
        <f>U1114*'4 Transform Matrices'!Z1116+V1114*'4 Transform Matrices'!AD1116+W1114*'4 Transform Matrices'!AH1116</f>
        <v/>
      </c>
      <c r="W1115" s="80">
        <f>U1114*'4 Transform Matrices'!AA1116+V1114*'4 Transform Matrices'!AE1116+W1114*'4 Transform Matrices'!AI1116</f>
        <v/>
      </c>
      <c r="X1115" s="80">
        <f>U1114*'4 Transform Matrices'!AB1116+V1114*'4 Transform Matrices'!AF1116+W1114*'4 Transform Matrices'!AJ1116+X1114</f>
        <v/>
      </c>
      <c r="Y1115" s="80">
        <f>Y1114*'4 Transform Matrices'!Y1116+Z1114*'4 Transform Matrices'!AC1116+AA1114*'4 Transform Matrices'!AG1116</f>
        <v/>
      </c>
      <c r="Z1115" s="80">
        <f>Y1114*'4 Transform Matrices'!Z1116+Z1114*'4 Transform Matrices'!AD1116+AA1114*'4 Transform Matrices'!AH1116</f>
        <v/>
      </c>
      <c r="AA1115" s="80">
        <f>Y1114*'4 Transform Matrices'!AA1116+Z1114*'4 Transform Matrices'!AE1116+AA1114*'4 Transform Matrices'!AI1116</f>
        <v/>
      </c>
      <c r="AB1115" s="80">
        <f>Y1114*'4 Transform Matrices'!AB1116+Z1114*'4 Transform Matrices'!AF1116+AA1114*'4 Transform Matrices'!AJ1116+AB1114</f>
        <v/>
      </c>
      <c r="AC1115" s="80">
        <f>AC1114*'4 Transform Matrices'!Y1116+AD1114*'4 Transform Matrices'!AC1116+AE1114*'4 Transform Matrices'!AG1116</f>
        <v/>
      </c>
      <c r="AD1115" s="80">
        <f>AC1114*'4 Transform Matrices'!Z1116+AD1114*'4 Transform Matrices'!AD1116+AE1114*'4 Transform Matrices'!AH1116</f>
        <v/>
      </c>
      <c r="AE1115" s="80">
        <f>AC1114*'4 Transform Matrices'!AA1116+AD1114*'4 Transform Matrices'!AE1116+AE1114*'4 Transform Matrices'!AI1116</f>
        <v/>
      </c>
      <c r="AF1115" s="80">
        <f>AC1114*'4 Transform Matrices'!AB1116+AD1114*'4 Transform Matrices'!AF1116+AE1114*'4 Transform Matrices'!AJ1116+AF1114</f>
        <v/>
      </c>
      <c r="AG1115" s="82">
        <f>MAX(ABS(I1115-U1115),ABS(J1115-V1115),ABS(K1115-W1115),ABS(L1115-X1115),ABS(M1115-Y1115),ABS(N1115-Z1115),ABS(O1115-AA1115),ABS(P1115-AB1115),ABS(Q1115-AC1115),ABS(R1115-AD1115),ABS(S1115-AE1115),ABS(T1115-AF1115))</f>
        <v/>
      </c>
      <c r="AI1115" s="14" t="inlineStr"/>
    </row>
    <row r="1116">
      <c r="A1116" s="110" t="inlineStr">
        <is>
          <t>- Flag cloth</t>
        </is>
      </c>
      <c r="B1116" s="52" t="inlineStr">
        <is>
          <t>FLAG-47</t>
        </is>
      </c>
      <c r="C1116" s="63" t="inlineStr">
        <is>
          <t>Cube</t>
        </is>
      </c>
      <c r="D1116" s="52" t="inlineStr">
        <is>
          <t>FLAG-45</t>
        </is>
      </c>
      <c r="E1116" s="52" t="n">
        <v>11</v>
      </c>
      <c r="F1116" s="54">
        <f>L1116</f>
        <v/>
      </c>
      <c r="G1116" s="54">
        <f>P1116</f>
        <v/>
      </c>
      <c r="H1116" s="54">
        <f>T1116</f>
        <v/>
      </c>
      <c r="I1116" s="81" t="n">
        <v>-0.180850312</v>
      </c>
      <c r="J1116" s="81" t="n">
        <v>-0.0213665348</v>
      </c>
      <c r="K1116" s="81" t="n">
        <v>-0.00849712454</v>
      </c>
      <c r="L1116" s="81" t="n">
        <v>-5.77096128</v>
      </c>
      <c r="M1116" s="81" t="n">
        <v>-0.00774212554</v>
      </c>
      <c r="N1116" s="81" t="n">
        <v>0.49954322</v>
      </c>
      <c r="O1116" s="81" t="n">
        <v>-0.000361999613</v>
      </c>
      <c r="P1116" s="81" t="n">
        <v>7.83493757</v>
      </c>
      <c r="Q1116" s="81" t="n">
        <v>0.0850483105</v>
      </c>
      <c r="R1116" s="81" t="n">
        <v>3.97577824e-05</v>
      </c>
      <c r="S1116" s="81" t="n">
        <v>-0.0181015972</v>
      </c>
      <c r="T1116" s="81" t="n">
        <v>27.906765</v>
      </c>
      <c r="U1116" s="80">
        <f>U1114*'4 Transform Matrices'!Y1117+V1114*'4 Transform Matrices'!AC1117+W1114*'4 Transform Matrices'!AG1117</f>
        <v/>
      </c>
      <c r="V1116" s="80">
        <f>U1114*'4 Transform Matrices'!Z1117+V1114*'4 Transform Matrices'!AD1117+W1114*'4 Transform Matrices'!AH1117</f>
        <v/>
      </c>
      <c r="W1116" s="80">
        <f>U1114*'4 Transform Matrices'!AA1117+V1114*'4 Transform Matrices'!AE1117+W1114*'4 Transform Matrices'!AI1117</f>
        <v/>
      </c>
      <c r="X1116" s="80">
        <f>U1114*'4 Transform Matrices'!AB1117+V1114*'4 Transform Matrices'!AF1117+W1114*'4 Transform Matrices'!AJ1117+X1114</f>
        <v/>
      </c>
      <c r="Y1116" s="80">
        <f>Y1114*'4 Transform Matrices'!Y1117+Z1114*'4 Transform Matrices'!AC1117+AA1114*'4 Transform Matrices'!AG1117</f>
        <v/>
      </c>
      <c r="Z1116" s="80">
        <f>Y1114*'4 Transform Matrices'!Z1117+Z1114*'4 Transform Matrices'!AD1117+AA1114*'4 Transform Matrices'!AH1117</f>
        <v/>
      </c>
      <c r="AA1116" s="80">
        <f>Y1114*'4 Transform Matrices'!AA1117+Z1114*'4 Transform Matrices'!AE1117+AA1114*'4 Transform Matrices'!AI1117</f>
        <v/>
      </c>
      <c r="AB1116" s="80">
        <f>Y1114*'4 Transform Matrices'!AB1117+Z1114*'4 Transform Matrices'!AF1117+AA1114*'4 Transform Matrices'!AJ1117+AB1114</f>
        <v/>
      </c>
      <c r="AC1116" s="80">
        <f>AC1114*'4 Transform Matrices'!Y1117+AD1114*'4 Transform Matrices'!AC1117+AE1114*'4 Transform Matrices'!AG1117</f>
        <v/>
      </c>
      <c r="AD1116" s="80">
        <f>AC1114*'4 Transform Matrices'!Z1117+AD1114*'4 Transform Matrices'!AD1117+AE1114*'4 Transform Matrices'!AH1117</f>
        <v/>
      </c>
      <c r="AE1116" s="80">
        <f>AC1114*'4 Transform Matrices'!AA1117+AD1114*'4 Transform Matrices'!AE1117+AE1114*'4 Transform Matrices'!AI1117</f>
        <v/>
      </c>
      <c r="AF1116" s="80">
        <f>AC1114*'4 Transform Matrices'!AB1117+AD1114*'4 Transform Matrices'!AF1117+AE1114*'4 Transform Matrices'!AJ1117+AF1114</f>
        <v/>
      </c>
      <c r="AG1116" s="82">
        <f>MAX(ABS(I1116-U1116),ABS(J1116-V1116),ABS(K1116-W1116),ABS(L1116-X1116),ABS(M1116-Y1116),ABS(N1116-Z1116),ABS(O1116-AA1116),ABS(P1116-AB1116),ABS(Q1116-AC1116),ABS(R1116-AD1116),ABS(S1116-AE1116),ABS(T1116-AF1116))</f>
        <v/>
      </c>
      <c r="AI1116" s="14" t="inlineStr"/>
    </row>
    <row r="1117">
      <c r="A1117" s="110" t="inlineStr">
        <is>
          <t>- Flag cloth</t>
        </is>
      </c>
      <c r="B1117" s="52" t="inlineStr">
        <is>
          <t>FLAG-48</t>
        </is>
      </c>
      <c r="C1117" s="63" t="inlineStr">
        <is>
          <t>Cube</t>
        </is>
      </c>
      <c r="D1117" s="52" t="inlineStr">
        <is>
          <t>FLAG-45</t>
        </is>
      </c>
      <c r="E1117" s="52" t="n">
        <v>11</v>
      </c>
      <c r="F1117" s="54">
        <f>L1117</f>
        <v/>
      </c>
      <c r="G1117" s="54">
        <f>P1117</f>
        <v/>
      </c>
      <c r="H1117" s="54">
        <f>T1117</f>
        <v/>
      </c>
      <c r="I1117" s="81" t="n">
        <v>-0.180850312</v>
      </c>
      <c r="J1117" s="81" t="n">
        <v>-0.0213665348</v>
      </c>
      <c r="K1117" s="81" t="n">
        <v>-0.00849712454</v>
      </c>
      <c r="L1117" s="81" t="n">
        <v>-5.74959469</v>
      </c>
      <c r="M1117" s="81" t="n">
        <v>-0.00774212554</v>
      </c>
      <c r="N1117" s="81" t="n">
        <v>0.49954322</v>
      </c>
      <c r="O1117" s="81" t="n">
        <v>-0.000361999613</v>
      </c>
      <c r="P1117" s="81" t="n">
        <v>7.33539438</v>
      </c>
      <c r="Q1117" s="81" t="n">
        <v>0.0850483105</v>
      </c>
      <c r="R1117" s="81" t="n">
        <v>3.97577824e-05</v>
      </c>
      <c r="S1117" s="81" t="n">
        <v>-0.0181015972</v>
      </c>
      <c r="T1117" s="81" t="n">
        <v>27.9067249</v>
      </c>
      <c r="U1117" s="80">
        <f>U1114*'4 Transform Matrices'!Y1118+V1114*'4 Transform Matrices'!AC1118+W1114*'4 Transform Matrices'!AG1118</f>
        <v/>
      </c>
      <c r="V1117" s="80">
        <f>U1114*'4 Transform Matrices'!Z1118+V1114*'4 Transform Matrices'!AD1118+W1114*'4 Transform Matrices'!AH1118</f>
        <v/>
      </c>
      <c r="W1117" s="80">
        <f>U1114*'4 Transform Matrices'!AA1118+V1114*'4 Transform Matrices'!AE1118+W1114*'4 Transform Matrices'!AI1118</f>
        <v/>
      </c>
      <c r="X1117" s="80">
        <f>U1114*'4 Transform Matrices'!AB1118+V1114*'4 Transform Matrices'!AF1118+W1114*'4 Transform Matrices'!AJ1118+X1114</f>
        <v/>
      </c>
      <c r="Y1117" s="80">
        <f>Y1114*'4 Transform Matrices'!Y1118+Z1114*'4 Transform Matrices'!AC1118+AA1114*'4 Transform Matrices'!AG1118</f>
        <v/>
      </c>
      <c r="Z1117" s="80">
        <f>Y1114*'4 Transform Matrices'!Z1118+Z1114*'4 Transform Matrices'!AD1118+AA1114*'4 Transform Matrices'!AH1118</f>
        <v/>
      </c>
      <c r="AA1117" s="80">
        <f>Y1114*'4 Transform Matrices'!AA1118+Z1114*'4 Transform Matrices'!AE1118+AA1114*'4 Transform Matrices'!AI1118</f>
        <v/>
      </c>
      <c r="AB1117" s="80">
        <f>Y1114*'4 Transform Matrices'!AB1118+Z1114*'4 Transform Matrices'!AF1118+AA1114*'4 Transform Matrices'!AJ1118+AB1114</f>
        <v/>
      </c>
      <c r="AC1117" s="80">
        <f>AC1114*'4 Transform Matrices'!Y1118+AD1114*'4 Transform Matrices'!AC1118+AE1114*'4 Transform Matrices'!AG1118</f>
        <v/>
      </c>
      <c r="AD1117" s="80">
        <f>AC1114*'4 Transform Matrices'!Z1118+AD1114*'4 Transform Matrices'!AD1118+AE1114*'4 Transform Matrices'!AH1118</f>
        <v/>
      </c>
      <c r="AE1117" s="80">
        <f>AC1114*'4 Transform Matrices'!AA1118+AD1114*'4 Transform Matrices'!AE1118+AE1114*'4 Transform Matrices'!AI1118</f>
        <v/>
      </c>
      <c r="AF1117" s="80">
        <f>AC1114*'4 Transform Matrices'!AB1118+AD1114*'4 Transform Matrices'!AF1118+AE1114*'4 Transform Matrices'!AJ1118+AF1114</f>
        <v/>
      </c>
      <c r="AG1117" s="82">
        <f>MAX(ABS(I1117-U1117),ABS(J1117-V1117),ABS(K1117-W1117),ABS(L1117-X1117),ABS(M1117-Y1117),ABS(N1117-Z1117),ABS(O1117-AA1117),ABS(P1117-AB1117),ABS(Q1117-AC1117),ABS(R1117-AD1117),ABS(S1117-AE1117),ABS(T1117-AF1117))</f>
        <v/>
      </c>
      <c r="AI1117" s="14" t="inlineStr"/>
    </row>
    <row r="1118">
      <c r="A1118" s="111" t="inlineStr">
        <is>
          <t>- Flag strip</t>
        </is>
      </c>
      <c r="B1118" s="93" t="inlineStr">
        <is>
          <t>FLAG-49</t>
        </is>
      </c>
      <c r="C1118" s="93" t="inlineStr">
        <is>
          <t>Group</t>
        </is>
      </c>
      <c r="D1118" s="93" t="inlineStr">
        <is>
          <t>FLAG-45</t>
        </is>
      </c>
      <c r="E1118" s="93" t="n">
        <v>11</v>
      </c>
      <c r="F1118" s="54">
        <f>L1118</f>
        <v/>
      </c>
      <c r="G1118" s="54">
        <f>P1118</f>
        <v/>
      </c>
      <c r="H1118" s="54">
        <f>T1118</f>
        <v/>
      </c>
      <c r="I1118" s="81" t="n">
        <v>-0.903638244</v>
      </c>
      <c r="J1118" s="81" t="n">
        <v>-0.0535390228</v>
      </c>
      <c r="K1118" s="81" t="n">
        <v>-0.42493701</v>
      </c>
      <c r="L1118" s="81" t="n">
        <v>-5.89343643</v>
      </c>
      <c r="M1118" s="81" t="n">
        <v>-0.0386844948</v>
      </c>
      <c r="N1118" s="81" t="n">
        <v>0.998303413</v>
      </c>
      <c r="O1118" s="81" t="n">
        <v>-0.0435156487</v>
      </c>
      <c r="P1118" s="81" t="n">
        <v>8.580381389999999</v>
      </c>
      <c r="Q1118" s="81" t="n">
        <v>0.426545858</v>
      </c>
      <c r="R1118" s="81" t="n">
        <v>-0.0228839349</v>
      </c>
      <c r="S1118" s="81" t="n">
        <v>-0.904176474</v>
      </c>
      <c r="T1118" s="81" t="n">
        <v>27.9493484</v>
      </c>
      <c r="U1118" s="80">
        <f>U1114*'4 Transform Matrices'!Y1119+V1114*'4 Transform Matrices'!AC1119+W1114*'4 Transform Matrices'!AG1119</f>
        <v/>
      </c>
      <c r="V1118" s="80">
        <f>U1114*'4 Transform Matrices'!Z1119+V1114*'4 Transform Matrices'!AD1119+W1114*'4 Transform Matrices'!AH1119</f>
        <v/>
      </c>
      <c r="W1118" s="80">
        <f>U1114*'4 Transform Matrices'!AA1119+V1114*'4 Transform Matrices'!AE1119+W1114*'4 Transform Matrices'!AI1119</f>
        <v/>
      </c>
      <c r="X1118" s="80">
        <f>U1114*'4 Transform Matrices'!AB1119+V1114*'4 Transform Matrices'!AF1119+W1114*'4 Transform Matrices'!AJ1119+X1114</f>
        <v/>
      </c>
      <c r="Y1118" s="80">
        <f>Y1114*'4 Transform Matrices'!Y1119+Z1114*'4 Transform Matrices'!AC1119+AA1114*'4 Transform Matrices'!AG1119</f>
        <v/>
      </c>
      <c r="Z1118" s="80">
        <f>Y1114*'4 Transform Matrices'!Z1119+Z1114*'4 Transform Matrices'!AD1119+AA1114*'4 Transform Matrices'!AH1119</f>
        <v/>
      </c>
      <c r="AA1118" s="80">
        <f>Y1114*'4 Transform Matrices'!AA1119+Z1114*'4 Transform Matrices'!AE1119+AA1114*'4 Transform Matrices'!AI1119</f>
        <v/>
      </c>
      <c r="AB1118" s="80">
        <f>Y1114*'4 Transform Matrices'!AB1119+Z1114*'4 Transform Matrices'!AF1119+AA1114*'4 Transform Matrices'!AJ1119+AB1114</f>
        <v/>
      </c>
      <c r="AC1118" s="80">
        <f>AC1114*'4 Transform Matrices'!Y1119+AD1114*'4 Transform Matrices'!AC1119+AE1114*'4 Transform Matrices'!AG1119</f>
        <v/>
      </c>
      <c r="AD1118" s="80">
        <f>AC1114*'4 Transform Matrices'!Z1119+AD1114*'4 Transform Matrices'!AD1119+AE1114*'4 Transform Matrices'!AH1119</f>
        <v/>
      </c>
      <c r="AE1118" s="80">
        <f>AC1114*'4 Transform Matrices'!AA1119+AD1114*'4 Transform Matrices'!AE1119+AE1114*'4 Transform Matrices'!AI1119</f>
        <v/>
      </c>
      <c r="AF1118" s="80">
        <f>AC1114*'4 Transform Matrices'!AB1119+AD1114*'4 Transform Matrices'!AF1119+AE1114*'4 Transform Matrices'!AJ1119+AF1114</f>
        <v/>
      </c>
      <c r="AG1118" s="82">
        <f>MAX(ABS(I1118-U1118),ABS(J1118-V1118),ABS(K1118-W1118),ABS(L1118-X1118),ABS(M1118-Y1118),ABS(N1118-Z1118),ABS(O1118-AA1118),ABS(P1118-AB1118),ABS(Q1118-AC1118),ABS(R1118-AD1118),ABS(S1118-AE1118),ABS(T1118-AF1118))</f>
        <v/>
      </c>
      <c r="AI1118" s="14" t="inlineStr">
        <is>
          <t>Yaw = A_i sin(0.7 i - w t): travelling wave, amplitude grows towards the fly</t>
        </is>
      </c>
    </row>
    <row r="1119">
      <c r="A1119" s="112" t="inlineStr">
        <is>
          <t>- Flag cloth</t>
        </is>
      </c>
      <c r="B1119" s="52" t="inlineStr">
        <is>
          <t>FLAG-50</t>
        </is>
      </c>
      <c r="C1119" s="63" t="inlineStr">
        <is>
          <t>Cube</t>
        </is>
      </c>
      <c r="D1119" s="52" t="inlineStr">
        <is>
          <t>FLAG-49</t>
        </is>
      </c>
      <c r="E1119" s="52" t="n">
        <v>12</v>
      </c>
      <c r="F1119" s="54">
        <f>L1119</f>
        <v/>
      </c>
      <c r="G1119" s="54">
        <f>P1119</f>
        <v/>
      </c>
      <c r="H1119" s="54">
        <f>T1119</f>
        <v/>
      </c>
      <c r="I1119" s="81" t="n">
        <v>-0.180727646</v>
      </c>
      <c r="J1119" s="81" t="n">
        <v>-0.0267695114</v>
      </c>
      <c r="K1119" s="81" t="n">
        <v>-0.00849874038</v>
      </c>
      <c r="L1119" s="81" t="n">
        <v>-5.97041559</v>
      </c>
      <c r="M1119" s="81" t="n">
        <v>-0.00773689896</v>
      </c>
      <c r="N1119" s="81" t="n">
        <v>0.499151707</v>
      </c>
      <c r="O1119" s="81" t="n">
        <v>-0.0008703129719999999</v>
      </c>
      <c r="P1119" s="81" t="n">
        <v>8.326936720000001</v>
      </c>
      <c r="Q1119" s="81" t="n">
        <v>0.08530917020000001</v>
      </c>
      <c r="R1119" s="81" t="n">
        <v>-0.0114419675</v>
      </c>
      <c r="S1119" s="81" t="n">
        <v>-0.0180835295</v>
      </c>
      <c r="T1119" s="81" t="n">
        <v>27.9977245</v>
      </c>
      <c r="U1119" s="80">
        <f>U1118*'4 Transform Matrices'!Y1120+V1118*'4 Transform Matrices'!AC1120+W1118*'4 Transform Matrices'!AG1120</f>
        <v/>
      </c>
      <c r="V1119" s="80">
        <f>U1118*'4 Transform Matrices'!Z1120+V1118*'4 Transform Matrices'!AD1120+W1118*'4 Transform Matrices'!AH1120</f>
        <v/>
      </c>
      <c r="W1119" s="80">
        <f>U1118*'4 Transform Matrices'!AA1120+V1118*'4 Transform Matrices'!AE1120+W1118*'4 Transform Matrices'!AI1120</f>
        <v/>
      </c>
      <c r="X1119" s="80">
        <f>U1118*'4 Transform Matrices'!AB1120+V1118*'4 Transform Matrices'!AF1120+W1118*'4 Transform Matrices'!AJ1120+X1118</f>
        <v/>
      </c>
      <c r="Y1119" s="80">
        <f>Y1118*'4 Transform Matrices'!Y1120+Z1118*'4 Transform Matrices'!AC1120+AA1118*'4 Transform Matrices'!AG1120</f>
        <v/>
      </c>
      <c r="Z1119" s="80">
        <f>Y1118*'4 Transform Matrices'!Z1120+Z1118*'4 Transform Matrices'!AD1120+AA1118*'4 Transform Matrices'!AH1120</f>
        <v/>
      </c>
      <c r="AA1119" s="80">
        <f>Y1118*'4 Transform Matrices'!AA1120+Z1118*'4 Transform Matrices'!AE1120+AA1118*'4 Transform Matrices'!AI1120</f>
        <v/>
      </c>
      <c r="AB1119" s="80">
        <f>Y1118*'4 Transform Matrices'!AB1120+Z1118*'4 Transform Matrices'!AF1120+AA1118*'4 Transform Matrices'!AJ1120+AB1118</f>
        <v/>
      </c>
      <c r="AC1119" s="80">
        <f>AC1118*'4 Transform Matrices'!Y1120+AD1118*'4 Transform Matrices'!AC1120+AE1118*'4 Transform Matrices'!AG1120</f>
        <v/>
      </c>
      <c r="AD1119" s="80">
        <f>AC1118*'4 Transform Matrices'!Z1120+AD1118*'4 Transform Matrices'!AD1120+AE1118*'4 Transform Matrices'!AH1120</f>
        <v/>
      </c>
      <c r="AE1119" s="80">
        <f>AC1118*'4 Transform Matrices'!AA1120+AD1118*'4 Transform Matrices'!AE1120+AE1118*'4 Transform Matrices'!AI1120</f>
        <v/>
      </c>
      <c r="AF1119" s="80">
        <f>AC1118*'4 Transform Matrices'!AB1120+AD1118*'4 Transform Matrices'!AF1120+AE1118*'4 Transform Matrices'!AJ1120+AF1118</f>
        <v/>
      </c>
      <c r="AG1119" s="82">
        <f>MAX(ABS(I1119-U1119),ABS(J1119-V1119),ABS(K1119-W1119),ABS(L1119-X1119),ABS(M1119-Y1119),ABS(N1119-Z1119),ABS(O1119-AA1119),ABS(P1119-AB1119),ABS(Q1119-AC1119),ABS(R1119-AD1119),ABS(S1119-AE1119),ABS(T1119-AF1119))</f>
        <v/>
      </c>
      <c r="AI1119" s="14" t="inlineStr"/>
    </row>
    <row r="1120">
      <c r="A1120" s="112" t="inlineStr">
        <is>
          <t>- Flag cloth</t>
        </is>
      </c>
      <c r="B1120" s="52" t="inlineStr">
        <is>
          <t>FLAG-51</t>
        </is>
      </c>
      <c r="C1120" s="63" t="inlineStr">
        <is>
          <t>Cube</t>
        </is>
      </c>
      <c r="D1120" s="52" t="inlineStr">
        <is>
          <t>FLAG-49</t>
        </is>
      </c>
      <c r="E1120" s="52" t="n">
        <v>12</v>
      </c>
      <c r="F1120" s="54">
        <f>L1120</f>
        <v/>
      </c>
      <c r="G1120" s="54">
        <f>P1120</f>
        <v/>
      </c>
      <c r="H1120" s="54">
        <f>T1120</f>
        <v/>
      </c>
      <c r="I1120" s="81" t="n">
        <v>-0.180727646</v>
      </c>
      <c r="J1120" s="81" t="n">
        <v>-0.0267695114</v>
      </c>
      <c r="K1120" s="81" t="n">
        <v>-0.00849874038</v>
      </c>
      <c r="L1120" s="81" t="n">
        <v>-5.94364595</v>
      </c>
      <c r="M1120" s="81" t="n">
        <v>-0.00773689896</v>
      </c>
      <c r="N1120" s="81" t="n">
        <v>0.499151707</v>
      </c>
      <c r="O1120" s="81" t="n">
        <v>-0.0008703129719999999</v>
      </c>
      <c r="P1120" s="81" t="n">
        <v>7.82778549</v>
      </c>
      <c r="Q1120" s="81" t="n">
        <v>0.08530917020000001</v>
      </c>
      <c r="R1120" s="81" t="n">
        <v>-0.0114419675</v>
      </c>
      <c r="S1120" s="81" t="n">
        <v>-0.0180835295</v>
      </c>
      <c r="T1120" s="81" t="n">
        <v>28.0091667</v>
      </c>
      <c r="U1120" s="80">
        <f>U1118*'4 Transform Matrices'!Y1121+V1118*'4 Transform Matrices'!AC1121+W1118*'4 Transform Matrices'!AG1121</f>
        <v/>
      </c>
      <c r="V1120" s="80">
        <f>U1118*'4 Transform Matrices'!Z1121+V1118*'4 Transform Matrices'!AD1121+W1118*'4 Transform Matrices'!AH1121</f>
        <v/>
      </c>
      <c r="W1120" s="80">
        <f>U1118*'4 Transform Matrices'!AA1121+V1118*'4 Transform Matrices'!AE1121+W1118*'4 Transform Matrices'!AI1121</f>
        <v/>
      </c>
      <c r="X1120" s="80">
        <f>U1118*'4 Transform Matrices'!AB1121+V1118*'4 Transform Matrices'!AF1121+W1118*'4 Transform Matrices'!AJ1121+X1118</f>
        <v/>
      </c>
      <c r="Y1120" s="80">
        <f>Y1118*'4 Transform Matrices'!Y1121+Z1118*'4 Transform Matrices'!AC1121+AA1118*'4 Transform Matrices'!AG1121</f>
        <v/>
      </c>
      <c r="Z1120" s="80">
        <f>Y1118*'4 Transform Matrices'!Z1121+Z1118*'4 Transform Matrices'!AD1121+AA1118*'4 Transform Matrices'!AH1121</f>
        <v/>
      </c>
      <c r="AA1120" s="80">
        <f>Y1118*'4 Transform Matrices'!AA1121+Z1118*'4 Transform Matrices'!AE1121+AA1118*'4 Transform Matrices'!AI1121</f>
        <v/>
      </c>
      <c r="AB1120" s="80">
        <f>Y1118*'4 Transform Matrices'!AB1121+Z1118*'4 Transform Matrices'!AF1121+AA1118*'4 Transform Matrices'!AJ1121+AB1118</f>
        <v/>
      </c>
      <c r="AC1120" s="80">
        <f>AC1118*'4 Transform Matrices'!Y1121+AD1118*'4 Transform Matrices'!AC1121+AE1118*'4 Transform Matrices'!AG1121</f>
        <v/>
      </c>
      <c r="AD1120" s="80">
        <f>AC1118*'4 Transform Matrices'!Z1121+AD1118*'4 Transform Matrices'!AD1121+AE1118*'4 Transform Matrices'!AH1121</f>
        <v/>
      </c>
      <c r="AE1120" s="80">
        <f>AC1118*'4 Transform Matrices'!AA1121+AD1118*'4 Transform Matrices'!AE1121+AE1118*'4 Transform Matrices'!AI1121</f>
        <v/>
      </c>
      <c r="AF1120" s="80">
        <f>AC1118*'4 Transform Matrices'!AB1121+AD1118*'4 Transform Matrices'!AF1121+AE1118*'4 Transform Matrices'!AJ1121+AF1118</f>
        <v/>
      </c>
      <c r="AG1120" s="82">
        <f>MAX(ABS(I1120-U1120),ABS(J1120-V1120),ABS(K1120-W1120),ABS(L1120-X1120),ABS(M1120-Y1120),ABS(N1120-Z1120),ABS(O1120-AA1120),ABS(P1120-AB1120),ABS(Q1120-AC1120),ABS(R1120-AD1120),ABS(S1120-AE1120),ABS(T1120-AF1120))</f>
        <v/>
      </c>
      <c r="AI1120" s="14" t="inlineStr"/>
    </row>
    <row r="1121">
      <c r="A1121" s="112" t="inlineStr">
        <is>
          <t>- Flag cloth</t>
        </is>
      </c>
      <c r="B1121" s="52" t="inlineStr">
        <is>
          <t>FLAG-52</t>
        </is>
      </c>
      <c r="C1121" s="63" t="inlineStr">
        <is>
          <t>Cube</t>
        </is>
      </c>
      <c r="D1121" s="52" t="inlineStr">
        <is>
          <t>FLAG-49</t>
        </is>
      </c>
      <c r="E1121" s="52" t="n">
        <v>12</v>
      </c>
      <c r="F1121" s="54">
        <f>L1121</f>
        <v/>
      </c>
      <c r="G1121" s="54">
        <f>P1121</f>
        <v/>
      </c>
      <c r="H1121" s="54">
        <f>T1121</f>
        <v/>
      </c>
      <c r="I1121" s="81" t="n">
        <v>-0.180727646</v>
      </c>
      <c r="J1121" s="81" t="n">
        <v>-0.0267695114</v>
      </c>
      <c r="K1121" s="81" t="n">
        <v>-0.00849874038</v>
      </c>
      <c r="L1121" s="81" t="n">
        <v>-5.91687632</v>
      </c>
      <c r="M1121" s="81" t="n">
        <v>-0.00773689896</v>
      </c>
      <c r="N1121" s="81" t="n">
        <v>0.499151707</v>
      </c>
      <c r="O1121" s="81" t="n">
        <v>-0.0008703129719999999</v>
      </c>
      <c r="P1121" s="81" t="n">
        <v>7.32863379</v>
      </c>
      <c r="Q1121" s="81" t="n">
        <v>0.08530917020000001</v>
      </c>
      <c r="R1121" s="81" t="n">
        <v>-0.0114419675</v>
      </c>
      <c r="S1121" s="81" t="n">
        <v>-0.0180835295</v>
      </c>
      <c r="T1121" s="81" t="n">
        <v>28.0206089</v>
      </c>
      <c r="U1121" s="80">
        <f>U1118*'4 Transform Matrices'!Y1122+V1118*'4 Transform Matrices'!AC1122+W1118*'4 Transform Matrices'!AG1122</f>
        <v/>
      </c>
      <c r="V1121" s="80">
        <f>U1118*'4 Transform Matrices'!Z1122+V1118*'4 Transform Matrices'!AD1122+W1118*'4 Transform Matrices'!AH1122</f>
        <v/>
      </c>
      <c r="W1121" s="80">
        <f>U1118*'4 Transform Matrices'!AA1122+V1118*'4 Transform Matrices'!AE1122+W1118*'4 Transform Matrices'!AI1122</f>
        <v/>
      </c>
      <c r="X1121" s="80">
        <f>U1118*'4 Transform Matrices'!AB1122+V1118*'4 Transform Matrices'!AF1122+W1118*'4 Transform Matrices'!AJ1122+X1118</f>
        <v/>
      </c>
      <c r="Y1121" s="80">
        <f>Y1118*'4 Transform Matrices'!Y1122+Z1118*'4 Transform Matrices'!AC1122+AA1118*'4 Transform Matrices'!AG1122</f>
        <v/>
      </c>
      <c r="Z1121" s="80">
        <f>Y1118*'4 Transform Matrices'!Z1122+Z1118*'4 Transform Matrices'!AD1122+AA1118*'4 Transform Matrices'!AH1122</f>
        <v/>
      </c>
      <c r="AA1121" s="80">
        <f>Y1118*'4 Transform Matrices'!AA1122+Z1118*'4 Transform Matrices'!AE1122+AA1118*'4 Transform Matrices'!AI1122</f>
        <v/>
      </c>
      <c r="AB1121" s="80">
        <f>Y1118*'4 Transform Matrices'!AB1122+Z1118*'4 Transform Matrices'!AF1122+AA1118*'4 Transform Matrices'!AJ1122+AB1118</f>
        <v/>
      </c>
      <c r="AC1121" s="80">
        <f>AC1118*'4 Transform Matrices'!Y1122+AD1118*'4 Transform Matrices'!AC1122+AE1118*'4 Transform Matrices'!AG1122</f>
        <v/>
      </c>
      <c r="AD1121" s="80">
        <f>AC1118*'4 Transform Matrices'!Z1122+AD1118*'4 Transform Matrices'!AD1122+AE1118*'4 Transform Matrices'!AH1122</f>
        <v/>
      </c>
      <c r="AE1121" s="80">
        <f>AC1118*'4 Transform Matrices'!AA1122+AD1118*'4 Transform Matrices'!AE1122+AE1118*'4 Transform Matrices'!AI1122</f>
        <v/>
      </c>
      <c r="AF1121" s="80">
        <f>AC1118*'4 Transform Matrices'!AB1122+AD1118*'4 Transform Matrices'!AF1122+AE1118*'4 Transform Matrices'!AJ1122+AF1118</f>
        <v/>
      </c>
      <c r="AG1121" s="82">
        <f>MAX(ABS(I1121-U1121),ABS(J1121-V1121),ABS(K1121-W1121),ABS(L1121-X1121),ABS(M1121-Y1121),ABS(N1121-Z1121),ABS(O1121-AA1121),ABS(P1121-AB1121),ABS(Q1121-AC1121),ABS(R1121-AD1121),ABS(S1121-AE1121),ABS(T1121-AF1121))</f>
        <v/>
      </c>
      <c r="AI1121" s="14" t="inlineStr"/>
    </row>
    <row r="1122">
      <c r="A1122" s="113" t="inlineStr">
        <is>
          <t>- Flag strip</t>
        </is>
      </c>
      <c r="B1122" s="93" t="inlineStr">
        <is>
          <t>FLAG-53</t>
        </is>
      </c>
      <c r="C1122" s="93" t="inlineStr">
        <is>
          <t>Group</t>
        </is>
      </c>
      <c r="D1122" s="93" t="inlineStr">
        <is>
          <t>FLAG-49</t>
        </is>
      </c>
      <c r="E1122" s="93" t="n">
        <v>12</v>
      </c>
      <c r="F1122" s="54">
        <f>L1122</f>
        <v/>
      </c>
      <c r="G1122" s="54">
        <f>P1122</f>
        <v/>
      </c>
      <c r="H1122" s="54">
        <f>T1122</f>
        <v/>
      </c>
      <c r="I1122" s="81" t="n">
        <v>-0.876322806</v>
      </c>
      <c r="J1122" s="81" t="n">
        <v>-0.0587010495</v>
      </c>
      <c r="K1122" s="81" t="n">
        <v>-0.478134483</v>
      </c>
      <c r="L1122" s="81" t="n">
        <v>-6.07416391</v>
      </c>
      <c r="M1122" s="81" t="n">
        <v>-0.0359855741</v>
      </c>
      <c r="N1122" s="81" t="n">
        <v>0.9977515340000001</v>
      </c>
      <c r="O1122" s="81" t="n">
        <v>-0.0565407649</v>
      </c>
      <c r="P1122" s="81" t="n">
        <v>8.57264423</v>
      </c>
      <c r="Q1122" s="81" t="n">
        <v>0.480378389</v>
      </c>
      <c r="R1122" s="81" t="n">
        <v>-0.0323420204</v>
      </c>
      <c r="S1122" s="81" t="n">
        <v>-0.876464963</v>
      </c>
      <c r="T1122" s="81" t="n">
        <v>28.0346584</v>
      </c>
      <c r="U1122" s="80">
        <f>U1118*'4 Transform Matrices'!Y1123+V1118*'4 Transform Matrices'!AC1123+W1118*'4 Transform Matrices'!AG1123</f>
        <v/>
      </c>
      <c r="V1122" s="80">
        <f>U1118*'4 Transform Matrices'!Z1123+V1118*'4 Transform Matrices'!AD1123+W1118*'4 Transform Matrices'!AH1123</f>
        <v/>
      </c>
      <c r="W1122" s="80">
        <f>U1118*'4 Transform Matrices'!AA1123+V1118*'4 Transform Matrices'!AE1123+W1118*'4 Transform Matrices'!AI1123</f>
        <v/>
      </c>
      <c r="X1122" s="80">
        <f>U1118*'4 Transform Matrices'!AB1123+V1118*'4 Transform Matrices'!AF1123+W1118*'4 Transform Matrices'!AJ1123+X1118</f>
        <v/>
      </c>
      <c r="Y1122" s="80">
        <f>Y1118*'4 Transform Matrices'!Y1123+Z1118*'4 Transform Matrices'!AC1123+AA1118*'4 Transform Matrices'!AG1123</f>
        <v/>
      </c>
      <c r="Z1122" s="80">
        <f>Y1118*'4 Transform Matrices'!Z1123+Z1118*'4 Transform Matrices'!AD1123+AA1118*'4 Transform Matrices'!AH1123</f>
        <v/>
      </c>
      <c r="AA1122" s="80">
        <f>Y1118*'4 Transform Matrices'!AA1123+Z1118*'4 Transform Matrices'!AE1123+AA1118*'4 Transform Matrices'!AI1123</f>
        <v/>
      </c>
      <c r="AB1122" s="80">
        <f>Y1118*'4 Transform Matrices'!AB1123+Z1118*'4 Transform Matrices'!AF1123+AA1118*'4 Transform Matrices'!AJ1123+AB1118</f>
        <v/>
      </c>
      <c r="AC1122" s="80">
        <f>AC1118*'4 Transform Matrices'!Y1123+AD1118*'4 Transform Matrices'!AC1123+AE1118*'4 Transform Matrices'!AG1123</f>
        <v/>
      </c>
      <c r="AD1122" s="80">
        <f>AC1118*'4 Transform Matrices'!Z1123+AD1118*'4 Transform Matrices'!AD1123+AE1118*'4 Transform Matrices'!AH1123</f>
        <v/>
      </c>
      <c r="AE1122" s="80">
        <f>AC1118*'4 Transform Matrices'!AA1123+AD1118*'4 Transform Matrices'!AE1123+AE1118*'4 Transform Matrices'!AI1123</f>
        <v/>
      </c>
      <c r="AF1122" s="80">
        <f>AC1118*'4 Transform Matrices'!AB1123+AD1118*'4 Transform Matrices'!AF1123+AE1118*'4 Transform Matrices'!AJ1123+AF1118</f>
        <v/>
      </c>
      <c r="AG1122" s="82">
        <f>MAX(ABS(I1122-U1122),ABS(J1122-V1122),ABS(K1122-W1122),ABS(L1122-X1122),ABS(M1122-Y1122),ABS(N1122-Z1122),ABS(O1122-AA1122),ABS(P1122-AB1122),ABS(Q1122-AC1122),ABS(R1122-AD1122),ABS(S1122-AE1122),ABS(T1122-AF1122))</f>
        <v/>
      </c>
      <c r="AI1122" s="14" t="inlineStr">
        <is>
          <t>Yaw = A_i sin(0.7 i - w t): travelling wave, amplitude grows towards the fly</t>
        </is>
      </c>
    </row>
    <row r="1123">
      <c r="A1123" s="114" t="inlineStr">
        <is>
          <t>- Flag cloth</t>
        </is>
      </c>
      <c r="B1123" s="52" t="inlineStr">
        <is>
          <t>FLAG-54</t>
        </is>
      </c>
      <c r="C1123" s="63" t="inlineStr">
        <is>
          <t>Cube</t>
        </is>
      </c>
      <c r="D1123" s="52" t="inlineStr">
        <is>
          <t>FLAG-53</t>
        </is>
      </c>
      <c r="E1123" s="52" t="n">
        <v>13</v>
      </c>
      <c r="F1123" s="54">
        <f>L1123</f>
        <v/>
      </c>
      <c r="G1123" s="54">
        <f>P1123</f>
        <v/>
      </c>
      <c r="H1123" s="54">
        <f>T1123</f>
        <v/>
      </c>
      <c r="I1123" s="81" t="n">
        <v>-0.175264567</v>
      </c>
      <c r="J1123" s="81" t="n">
        <v>-0.0293505248</v>
      </c>
      <c r="K1123" s="81" t="n">
        <v>-0.00956268981</v>
      </c>
      <c r="L1123" s="81" t="n">
        <v>-6.14712095</v>
      </c>
      <c r="M1123" s="81" t="n">
        <v>-0.0071971151</v>
      </c>
      <c r="N1123" s="81" t="n">
        <v>0.498875767</v>
      </c>
      <c r="O1123" s="81" t="n">
        <v>-0.00113081525</v>
      </c>
      <c r="P1123" s="81" t="n">
        <v>8.31960773</v>
      </c>
      <c r="Q1123" s="81" t="n">
        <v>0.0960756764</v>
      </c>
      <c r="R1123" s="81" t="n">
        <v>-0.0161710102</v>
      </c>
      <c r="S1123" s="81" t="n">
        <v>-0.0175292995</v>
      </c>
      <c r="T1123" s="81" t="n">
        <v>28.0907822</v>
      </c>
      <c r="U1123" s="80">
        <f>U1122*'4 Transform Matrices'!Y1124+V1122*'4 Transform Matrices'!AC1124+W1122*'4 Transform Matrices'!AG1124</f>
        <v/>
      </c>
      <c r="V1123" s="80">
        <f>U1122*'4 Transform Matrices'!Z1124+V1122*'4 Transform Matrices'!AD1124+W1122*'4 Transform Matrices'!AH1124</f>
        <v/>
      </c>
      <c r="W1123" s="80">
        <f>U1122*'4 Transform Matrices'!AA1124+V1122*'4 Transform Matrices'!AE1124+W1122*'4 Transform Matrices'!AI1124</f>
        <v/>
      </c>
      <c r="X1123" s="80">
        <f>U1122*'4 Transform Matrices'!AB1124+V1122*'4 Transform Matrices'!AF1124+W1122*'4 Transform Matrices'!AJ1124+X1122</f>
        <v/>
      </c>
      <c r="Y1123" s="80">
        <f>Y1122*'4 Transform Matrices'!Y1124+Z1122*'4 Transform Matrices'!AC1124+AA1122*'4 Transform Matrices'!AG1124</f>
        <v/>
      </c>
      <c r="Z1123" s="80">
        <f>Y1122*'4 Transform Matrices'!Z1124+Z1122*'4 Transform Matrices'!AD1124+AA1122*'4 Transform Matrices'!AH1124</f>
        <v/>
      </c>
      <c r="AA1123" s="80">
        <f>Y1122*'4 Transform Matrices'!AA1124+Z1122*'4 Transform Matrices'!AE1124+AA1122*'4 Transform Matrices'!AI1124</f>
        <v/>
      </c>
      <c r="AB1123" s="80">
        <f>Y1122*'4 Transform Matrices'!AB1124+Z1122*'4 Transform Matrices'!AF1124+AA1122*'4 Transform Matrices'!AJ1124+AB1122</f>
        <v/>
      </c>
      <c r="AC1123" s="80">
        <f>AC1122*'4 Transform Matrices'!Y1124+AD1122*'4 Transform Matrices'!AC1124+AE1122*'4 Transform Matrices'!AG1124</f>
        <v/>
      </c>
      <c r="AD1123" s="80">
        <f>AC1122*'4 Transform Matrices'!Z1124+AD1122*'4 Transform Matrices'!AD1124+AE1122*'4 Transform Matrices'!AH1124</f>
        <v/>
      </c>
      <c r="AE1123" s="80">
        <f>AC1122*'4 Transform Matrices'!AA1124+AD1122*'4 Transform Matrices'!AE1124+AE1122*'4 Transform Matrices'!AI1124</f>
        <v/>
      </c>
      <c r="AF1123" s="80">
        <f>AC1122*'4 Transform Matrices'!AB1124+AD1122*'4 Transform Matrices'!AF1124+AE1122*'4 Transform Matrices'!AJ1124+AF1122</f>
        <v/>
      </c>
      <c r="AG1123" s="82">
        <f>MAX(ABS(I1123-U1123),ABS(J1123-V1123),ABS(K1123-W1123),ABS(L1123-X1123),ABS(M1123-Y1123),ABS(N1123-Z1123),ABS(O1123-AA1123),ABS(P1123-AB1123),ABS(Q1123-AC1123),ABS(R1123-AD1123),ABS(S1123-AE1123),ABS(T1123-AF1123))</f>
        <v/>
      </c>
      <c r="AI1123" s="14" t="inlineStr"/>
    </row>
    <row r="1124">
      <c r="A1124" s="114" t="inlineStr">
        <is>
          <t>- Flag cloth</t>
        </is>
      </c>
      <c r="B1124" s="52" t="inlineStr">
        <is>
          <t>FLAG-55</t>
        </is>
      </c>
      <c r="C1124" s="63" t="inlineStr">
        <is>
          <t>Cube</t>
        </is>
      </c>
      <c r="D1124" s="52" t="inlineStr">
        <is>
          <t>FLAG-53</t>
        </is>
      </c>
      <c r="E1124" s="52" t="n">
        <v>13</v>
      </c>
      <c r="F1124" s="54">
        <f>L1124</f>
        <v/>
      </c>
      <c r="G1124" s="54">
        <f>P1124</f>
        <v/>
      </c>
      <c r="H1124" s="54">
        <f>T1124</f>
        <v/>
      </c>
      <c r="I1124" s="81" t="n">
        <v>-0.175264567</v>
      </c>
      <c r="J1124" s="81" t="n">
        <v>-0.0293505248</v>
      </c>
      <c r="K1124" s="81" t="n">
        <v>-0.00956268981</v>
      </c>
      <c r="L1124" s="81" t="n">
        <v>-6.1177702</v>
      </c>
      <c r="M1124" s="81" t="n">
        <v>-0.0071971151</v>
      </c>
      <c r="N1124" s="81" t="n">
        <v>0.498875767</v>
      </c>
      <c r="O1124" s="81" t="n">
        <v>-0.00113081525</v>
      </c>
      <c r="P1124" s="81" t="n">
        <v>7.82073212</v>
      </c>
      <c r="Q1124" s="81" t="n">
        <v>0.0960756764</v>
      </c>
      <c r="R1124" s="81" t="n">
        <v>-0.0161710102</v>
      </c>
      <c r="S1124" s="81" t="n">
        <v>-0.0175292995</v>
      </c>
      <c r="T1124" s="81" t="n">
        <v>28.1069527</v>
      </c>
      <c r="U1124" s="80">
        <f>U1122*'4 Transform Matrices'!Y1125+V1122*'4 Transform Matrices'!AC1125+W1122*'4 Transform Matrices'!AG1125</f>
        <v/>
      </c>
      <c r="V1124" s="80">
        <f>U1122*'4 Transform Matrices'!Z1125+V1122*'4 Transform Matrices'!AD1125+W1122*'4 Transform Matrices'!AH1125</f>
        <v/>
      </c>
      <c r="W1124" s="80">
        <f>U1122*'4 Transform Matrices'!AA1125+V1122*'4 Transform Matrices'!AE1125+W1122*'4 Transform Matrices'!AI1125</f>
        <v/>
      </c>
      <c r="X1124" s="80">
        <f>U1122*'4 Transform Matrices'!AB1125+V1122*'4 Transform Matrices'!AF1125+W1122*'4 Transform Matrices'!AJ1125+X1122</f>
        <v/>
      </c>
      <c r="Y1124" s="80">
        <f>Y1122*'4 Transform Matrices'!Y1125+Z1122*'4 Transform Matrices'!AC1125+AA1122*'4 Transform Matrices'!AG1125</f>
        <v/>
      </c>
      <c r="Z1124" s="80">
        <f>Y1122*'4 Transform Matrices'!Z1125+Z1122*'4 Transform Matrices'!AD1125+AA1122*'4 Transform Matrices'!AH1125</f>
        <v/>
      </c>
      <c r="AA1124" s="80">
        <f>Y1122*'4 Transform Matrices'!AA1125+Z1122*'4 Transform Matrices'!AE1125+AA1122*'4 Transform Matrices'!AI1125</f>
        <v/>
      </c>
      <c r="AB1124" s="80">
        <f>Y1122*'4 Transform Matrices'!AB1125+Z1122*'4 Transform Matrices'!AF1125+AA1122*'4 Transform Matrices'!AJ1125+AB1122</f>
        <v/>
      </c>
      <c r="AC1124" s="80">
        <f>AC1122*'4 Transform Matrices'!Y1125+AD1122*'4 Transform Matrices'!AC1125+AE1122*'4 Transform Matrices'!AG1125</f>
        <v/>
      </c>
      <c r="AD1124" s="80">
        <f>AC1122*'4 Transform Matrices'!Z1125+AD1122*'4 Transform Matrices'!AD1125+AE1122*'4 Transform Matrices'!AH1125</f>
        <v/>
      </c>
      <c r="AE1124" s="80">
        <f>AC1122*'4 Transform Matrices'!AA1125+AD1122*'4 Transform Matrices'!AE1125+AE1122*'4 Transform Matrices'!AI1125</f>
        <v/>
      </c>
      <c r="AF1124" s="80">
        <f>AC1122*'4 Transform Matrices'!AB1125+AD1122*'4 Transform Matrices'!AF1125+AE1122*'4 Transform Matrices'!AJ1125+AF1122</f>
        <v/>
      </c>
      <c r="AG1124" s="82">
        <f>MAX(ABS(I1124-U1124),ABS(J1124-V1124),ABS(K1124-W1124),ABS(L1124-X1124),ABS(M1124-Y1124),ABS(N1124-Z1124),ABS(O1124-AA1124),ABS(P1124-AB1124),ABS(Q1124-AC1124),ABS(R1124-AD1124),ABS(S1124-AE1124),ABS(T1124-AF1124))</f>
        <v/>
      </c>
      <c r="AI1124" s="14" t="inlineStr"/>
    </row>
    <row r="1125">
      <c r="A1125" s="114" t="inlineStr">
        <is>
          <t>- Flag cloth</t>
        </is>
      </c>
      <c r="B1125" s="52" t="inlineStr">
        <is>
          <t>FLAG-56</t>
        </is>
      </c>
      <c r="C1125" s="63" t="inlineStr">
        <is>
          <t>Cube</t>
        </is>
      </c>
      <c r="D1125" s="52" t="inlineStr">
        <is>
          <t>FLAG-53</t>
        </is>
      </c>
      <c r="E1125" s="52" t="n">
        <v>13</v>
      </c>
      <c r="F1125" s="54">
        <f>L1125</f>
        <v/>
      </c>
      <c r="G1125" s="54">
        <f>P1125</f>
        <v/>
      </c>
      <c r="H1125" s="54">
        <f>T1125</f>
        <v/>
      </c>
      <c r="I1125" s="81" t="n">
        <v>-0.175264567</v>
      </c>
      <c r="J1125" s="81" t="n">
        <v>-0.0293505248</v>
      </c>
      <c r="K1125" s="81" t="n">
        <v>-0.00956268981</v>
      </c>
      <c r="L1125" s="81" t="n">
        <v>-6.08841991</v>
      </c>
      <c r="M1125" s="81" t="n">
        <v>-0.0071971151</v>
      </c>
      <c r="N1125" s="81" t="n">
        <v>0.498875767</v>
      </c>
      <c r="O1125" s="81" t="n">
        <v>-0.00113081525</v>
      </c>
      <c r="P1125" s="81" t="n">
        <v>7.3218565</v>
      </c>
      <c r="Q1125" s="81" t="n">
        <v>0.0960756764</v>
      </c>
      <c r="R1125" s="81" t="n">
        <v>-0.0161710102</v>
      </c>
      <c r="S1125" s="81" t="n">
        <v>-0.0175292995</v>
      </c>
      <c r="T1125" s="81" t="n">
        <v>28.1231232</v>
      </c>
      <c r="U1125" s="80">
        <f>U1122*'4 Transform Matrices'!Y1126+V1122*'4 Transform Matrices'!AC1126+W1122*'4 Transform Matrices'!AG1126</f>
        <v/>
      </c>
      <c r="V1125" s="80">
        <f>U1122*'4 Transform Matrices'!Z1126+V1122*'4 Transform Matrices'!AD1126+W1122*'4 Transform Matrices'!AH1126</f>
        <v/>
      </c>
      <c r="W1125" s="80">
        <f>U1122*'4 Transform Matrices'!AA1126+V1122*'4 Transform Matrices'!AE1126+W1122*'4 Transform Matrices'!AI1126</f>
        <v/>
      </c>
      <c r="X1125" s="80">
        <f>U1122*'4 Transform Matrices'!AB1126+V1122*'4 Transform Matrices'!AF1126+W1122*'4 Transform Matrices'!AJ1126+X1122</f>
        <v/>
      </c>
      <c r="Y1125" s="80">
        <f>Y1122*'4 Transform Matrices'!Y1126+Z1122*'4 Transform Matrices'!AC1126+AA1122*'4 Transform Matrices'!AG1126</f>
        <v/>
      </c>
      <c r="Z1125" s="80">
        <f>Y1122*'4 Transform Matrices'!Z1126+Z1122*'4 Transform Matrices'!AD1126+AA1122*'4 Transform Matrices'!AH1126</f>
        <v/>
      </c>
      <c r="AA1125" s="80">
        <f>Y1122*'4 Transform Matrices'!AA1126+Z1122*'4 Transform Matrices'!AE1126+AA1122*'4 Transform Matrices'!AI1126</f>
        <v/>
      </c>
      <c r="AB1125" s="80">
        <f>Y1122*'4 Transform Matrices'!AB1126+Z1122*'4 Transform Matrices'!AF1126+AA1122*'4 Transform Matrices'!AJ1126+AB1122</f>
        <v/>
      </c>
      <c r="AC1125" s="80">
        <f>AC1122*'4 Transform Matrices'!Y1126+AD1122*'4 Transform Matrices'!AC1126+AE1122*'4 Transform Matrices'!AG1126</f>
        <v/>
      </c>
      <c r="AD1125" s="80">
        <f>AC1122*'4 Transform Matrices'!Z1126+AD1122*'4 Transform Matrices'!AD1126+AE1122*'4 Transform Matrices'!AH1126</f>
        <v/>
      </c>
      <c r="AE1125" s="80">
        <f>AC1122*'4 Transform Matrices'!AA1126+AD1122*'4 Transform Matrices'!AE1126+AE1122*'4 Transform Matrices'!AI1126</f>
        <v/>
      </c>
      <c r="AF1125" s="80">
        <f>AC1122*'4 Transform Matrices'!AB1126+AD1122*'4 Transform Matrices'!AF1126+AE1122*'4 Transform Matrices'!AJ1126+AF1122</f>
        <v/>
      </c>
      <c r="AG1125" s="82">
        <f>MAX(ABS(I1125-U1125),ABS(J1125-V1125),ABS(K1125-W1125),ABS(L1125-X1125),ABS(M1125-Y1125),ABS(N1125-Z1125),ABS(O1125-AA1125),ABS(P1125-AB1125),ABS(Q1125-AC1125),ABS(R1125-AD1125),ABS(S1125-AE1125),ABS(T1125-AF1125))</f>
        <v/>
      </c>
      <c r="AI1125" s="14" t="inlineStr"/>
    </row>
    <row r="1126">
      <c r="A1126" s="115" t="inlineStr">
        <is>
          <t>- Flag strip</t>
        </is>
      </c>
      <c r="B1126" s="93" t="inlineStr">
        <is>
          <t>FLAG-57</t>
        </is>
      </c>
      <c r="C1126" s="93" t="inlineStr">
        <is>
          <t>Group</t>
        </is>
      </c>
      <c r="D1126" s="93" t="inlineStr">
        <is>
          <t>FLAG-53</t>
        </is>
      </c>
      <c r="E1126" s="93" t="n">
        <v>13</v>
      </c>
      <c r="F1126" s="54">
        <f>L1126</f>
        <v/>
      </c>
      <c r="G1126" s="54">
        <f>P1126</f>
        <v/>
      </c>
      <c r="H1126" s="54">
        <f>T1126</f>
        <v/>
      </c>
      <c r="I1126" s="81" t="n">
        <v>-0.82585299</v>
      </c>
      <c r="J1126" s="81" t="n">
        <v>-0.0519793294</v>
      </c>
      <c r="K1126" s="81" t="n">
        <v>-0.561484694</v>
      </c>
      <c r="L1126" s="81" t="n">
        <v>-6.24942827</v>
      </c>
      <c r="M1126" s="81" t="n">
        <v>-0.0303358641</v>
      </c>
      <c r="N1126" s="81" t="n">
        <v>0.998395801</v>
      </c>
      <c r="O1126" s="81" t="n">
        <v>-0.0478071682</v>
      </c>
      <c r="P1126" s="81" t="n">
        <v>8.565446850000001</v>
      </c>
      <c r="Q1126" s="81" t="n">
        <v>0.563068926</v>
      </c>
      <c r="R1126" s="81" t="n">
        <v>-0.0224485714</v>
      </c>
      <c r="S1126" s="81" t="n">
        <v>-0.826105118</v>
      </c>
      <c r="T1126" s="81" t="n">
        <v>28.1307335</v>
      </c>
      <c r="U1126" s="80">
        <f>U1122*'4 Transform Matrices'!Y1127+V1122*'4 Transform Matrices'!AC1127+W1122*'4 Transform Matrices'!AG1127</f>
        <v/>
      </c>
      <c r="V1126" s="80">
        <f>U1122*'4 Transform Matrices'!Z1127+V1122*'4 Transform Matrices'!AD1127+W1122*'4 Transform Matrices'!AH1127</f>
        <v/>
      </c>
      <c r="W1126" s="80">
        <f>U1122*'4 Transform Matrices'!AA1127+V1122*'4 Transform Matrices'!AE1127+W1122*'4 Transform Matrices'!AI1127</f>
        <v/>
      </c>
      <c r="X1126" s="80">
        <f>U1122*'4 Transform Matrices'!AB1127+V1122*'4 Transform Matrices'!AF1127+W1122*'4 Transform Matrices'!AJ1127+X1122</f>
        <v/>
      </c>
      <c r="Y1126" s="80">
        <f>Y1122*'4 Transform Matrices'!Y1127+Z1122*'4 Transform Matrices'!AC1127+AA1122*'4 Transform Matrices'!AG1127</f>
        <v/>
      </c>
      <c r="Z1126" s="80">
        <f>Y1122*'4 Transform Matrices'!Z1127+Z1122*'4 Transform Matrices'!AD1127+AA1122*'4 Transform Matrices'!AH1127</f>
        <v/>
      </c>
      <c r="AA1126" s="80">
        <f>Y1122*'4 Transform Matrices'!AA1127+Z1122*'4 Transform Matrices'!AE1127+AA1122*'4 Transform Matrices'!AI1127</f>
        <v/>
      </c>
      <c r="AB1126" s="80">
        <f>Y1122*'4 Transform Matrices'!AB1127+Z1122*'4 Transform Matrices'!AF1127+AA1122*'4 Transform Matrices'!AJ1127+AB1122</f>
        <v/>
      </c>
      <c r="AC1126" s="80">
        <f>AC1122*'4 Transform Matrices'!Y1127+AD1122*'4 Transform Matrices'!AC1127+AE1122*'4 Transform Matrices'!AG1127</f>
        <v/>
      </c>
      <c r="AD1126" s="80">
        <f>AC1122*'4 Transform Matrices'!Z1127+AD1122*'4 Transform Matrices'!AD1127+AE1122*'4 Transform Matrices'!AH1127</f>
        <v/>
      </c>
      <c r="AE1126" s="80">
        <f>AC1122*'4 Transform Matrices'!AA1127+AD1122*'4 Transform Matrices'!AE1127+AE1122*'4 Transform Matrices'!AI1127</f>
        <v/>
      </c>
      <c r="AF1126" s="80">
        <f>AC1122*'4 Transform Matrices'!AB1127+AD1122*'4 Transform Matrices'!AF1127+AE1122*'4 Transform Matrices'!AJ1127+AF1122</f>
        <v/>
      </c>
      <c r="AG1126" s="82">
        <f>MAX(ABS(I1126-U1126),ABS(J1126-V1126),ABS(K1126-W1126),ABS(L1126-X1126),ABS(M1126-Y1126),ABS(N1126-Z1126),ABS(O1126-AA1126),ABS(P1126-AB1126),ABS(Q1126-AC1126),ABS(R1126-AD1126),ABS(S1126-AE1126),ABS(T1126-AF1126))</f>
        <v/>
      </c>
      <c r="AI1126" s="14" t="inlineStr">
        <is>
          <t>Yaw = A_i sin(0.7 i - w t): travelling wave, amplitude grows towards the fly</t>
        </is>
      </c>
    </row>
    <row r="1127">
      <c r="A1127" s="116" t="inlineStr">
        <is>
          <t>- Flag cloth</t>
        </is>
      </c>
      <c r="B1127" s="52" t="inlineStr">
        <is>
          <t>FLAG-58</t>
        </is>
      </c>
      <c r="C1127" s="63" t="inlineStr">
        <is>
          <t>Cube</t>
        </is>
      </c>
      <c r="D1127" s="52" t="inlineStr">
        <is>
          <t>FLAG-57</t>
        </is>
      </c>
      <c r="E1127" s="52" t="n">
        <v>14</v>
      </c>
      <c r="F1127" s="54">
        <f>L1127</f>
        <v/>
      </c>
      <c r="G1127" s="54">
        <f>P1127</f>
        <v/>
      </c>
      <c r="H1127" s="54">
        <f>T1127</f>
        <v/>
      </c>
      <c r="I1127" s="81" t="n">
        <v>-0.165170595</v>
      </c>
      <c r="J1127" s="81" t="n">
        <v>-0.0259896647</v>
      </c>
      <c r="K1127" s="81" t="n">
        <v>-0.0112296939</v>
      </c>
      <c r="L1127" s="81" t="n">
        <v>-6.31901884</v>
      </c>
      <c r="M1127" s="81" t="n">
        <v>-0.00606717309</v>
      </c>
      <c r="N1127" s="81" t="n">
        <v>0.4991979</v>
      </c>
      <c r="O1127" s="81" t="n">
        <v>-0.0009561433690000001</v>
      </c>
      <c r="P1127" s="81" t="n">
        <v>8.31281471</v>
      </c>
      <c r="Q1127" s="81" t="n">
        <v>0.11261379</v>
      </c>
      <c r="R1127" s="81" t="n">
        <v>-0.0112242857</v>
      </c>
      <c r="S1127" s="81" t="n">
        <v>-0.0165221021</v>
      </c>
      <c r="T1127" s="81" t="n">
        <v>28.1926517</v>
      </c>
      <c r="U1127" s="80">
        <f>U1126*'4 Transform Matrices'!Y1128+V1126*'4 Transform Matrices'!AC1128+W1126*'4 Transform Matrices'!AG1128</f>
        <v/>
      </c>
      <c r="V1127" s="80">
        <f>U1126*'4 Transform Matrices'!Z1128+V1126*'4 Transform Matrices'!AD1128+W1126*'4 Transform Matrices'!AH1128</f>
        <v/>
      </c>
      <c r="W1127" s="80">
        <f>U1126*'4 Transform Matrices'!AA1128+V1126*'4 Transform Matrices'!AE1128+W1126*'4 Transform Matrices'!AI1128</f>
        <v/>
      </c>
      <c r="X1127" s="80">
        <f>U1126*'4 Transform Matrices'!AB1128+V1126*'4 Transform Matrices'!AF1128+W1126*'4 Transform Matrices'!AJ1128+X1126</f>
        <v/>
      </c>
      <c r="Y1127" s="80">
        <f>Y1126*'4 Transform Matrices'!Y1128+Z1126*'4 Transform Matrices'!AC1128+AA1126*'4 Transform Matrices'!AG1128</f>
        <v/>
      </c>
      <c r="Z1127" s="80">
        <f>Y1126*'4 Transform Matrices'!Z1128+Z1126*'4 Transform Matrices'!AD1128+AA1126*'4 Transform Matrices'!AH1128</f>
        <v/>
      </c>
      <c r="AA1127" s="80">
        <f>Y1126*'4 Transform Matrices'!AA1128+Z1126*'4 Transform Matrices'!AE1128+AA1126*'4 Transform Matrices'!AI1128</f>
        <v/>
      </c>
      <c r="AB1127" s="80">
        <f>Y1126*'4 Transform Matrices'!AB1128+Z1126*'4 Transform Matrices'!AF1128+AA1126*'4 Transform Matrices'!AJ1128+AB1126</f>
        <v/>
      </c>
      <c r="AC1127" s="80">
        <f>AC1126*'4 Transform Matrices'!Y1128+AD1126*'4 Transform Matrices'!AC1128+AE1126*'4 Transform Matrices'!AG1128</f>
        <v/>
      </c>
      <c r="AD1127" s="80">
        <f>AC1126*'4 Transform Matrices'!Z1128+AD1126*'4 Transform Matrices'!AD1128+AE1126*'4 Transform Matrices'!AH1128</f>
        <v/>
      </c>
      <c r="AE1127" s="80">
        <f>AC1126*'4 Transform Matrices'!AA1128+AD1126*'4 Transform Matrices'!AE1128+AE1126*'4 Transform Matrices'!AI1128</f>
        <v/>
      </c>
      <c r="AF1127" s="80">
        <f>AC1126*'4 Transform Matrices'!AB1128+AD1126*'4 Transform Matrices'!AF1128+AE1126*'4 Transform Matrices'!AJ1128+AF1126</f>
        <v/>
      </c>
      <c r="AG1127" s="82">
        <f>MAX(ABS(I1127-U1127),ABS(J1127-V1127),ABS(K1127-W1127),ABS(L1127-X1127),ABS(M1127-Y1127),ABS(N1127-Z1127),ABS(O1127-AA1127),ABS(P1127-AB1127),ABS(Q1127-AC1127),ABS(R1127-AD1127),ABS(S1127-AE1127),ABS(T1127-AF1127))</f>
        <v/>
      </c>
      <c r="AI1127" s="14" t="inlineStr"/>
    </row>
    <row r="1128">
      <c r="A1128" s="116" t="inlineStr">
        <is>
          <t>- Flag cloth</t>
        </is>
      </c>
      <c r="B1128" s="52" t="inlineStr">
        <is>
          <t>FLAG-59</t>
        </is>
      </c>
      <c r="C1128" s="63" t="inlineStr">
        <is>
          <t>Cube</t>
        </is>
      </c>
      <c r="D1128" s="52" t="inlineStr">
        <is>
          <t>FLAG-57</t>
        </is>
      </c>
      <c r="E1128" s="52" t="n">
        <v>14</v>
      </c>
      <c r="F1128" s="54">
        <f>L1128</f>
        <v/>
      </c>
      <c r="G1128" s="54">
        <f>P1128</f>
        <v/>
      </c>
      <c r="H1128" s="54">
        <f>T1128</f>
        <v/>
      </c>
      <c r="I1128" s="81" t="n">
        <v>-0.165170595</v>
      </c>
      <c r="J1128" s="81" t="n">
        <v>-0.0259896647</v>
      </c>
      <c r="K1128" s="81" t="n">
        <v>-0.0112296939</v>
      </c>
      <c r="L1128" s="81" t="n">
        <v>-6.29302931</v>
      </c>
      <c r="M1128" s="81" t="n">
        <v>-0.00606717309</v>
      </c>
      <c r="N1128" s="81" t="n">
        <v>0.4991979</v>
      </c>
      <c r="O1128" s="81" t="n">
        <v>-0.0009561433690000001</v>
      </c>
      <c r="P1128" s="81" t="n">
        <v>7.81361628</v>
      </c>
      <c r="Q1128" s="81" t="n">
        <v>0.11261379</v>
      </c>
      <c r="R1128" s="81" t="n">
        <v>-0.0112242857</v>
      </c>
      <c r="S1128" s="81" t="n">
        <v>-0.0165221021</v>
      </c>
      <c r="T1128" s="81" t="n">
        <v>28.2038765</v>
      </c>
      <c r="U1128" s="80">
        <f>U1126*'4 Transform Matrices'!Y1129+V1126*'4 Transform Matrices'!AC1129+W1126*'4 Transform Matrices'!AG1129</f>
        <v/>
      </c>
      <c r="V1128" s="80">
        <f>U1126*'4 Transform Matrices'!Z1129+V1126*'4 Transform Matrices'!AD1129+W1126*'4 Transform Matrices'!AH1129</f>
        <v/>
      </c>
      <c r="W1128" s="80">
        <f>U1126*'4 Transform Matrices'!AA1129+V1126*'4 Transform Matrices'!AE1129+W1126*'4 Transform Matrices'!AI1129</f>
        <v/>
      </c>
      <c r="X1128" s="80">
        <f>U1126*'4 Transform Matrices'!AB1129+V1126*'4 Transform Matrices'!AF1129+W1126*'4 Transform Matrices'!AJ1129+X1126</f>
        <v/>
      </c>
      <c r="Y1128" s="80">
        <f>Y1126*'4 Transform Matrices'!Y1129+Z1126*'4 Transform Matrices'!AC1129+AA1126*'4 Transform Matrices'!AG1129</f>
        <v/>
      </c>
      <c r="Z1128" s="80">
        <f>Y1126*'4 Transform Matrices'!Z1129+Z1126*'4 Transform Matrices'!AD1129+AA1126*'4 Transform Matrices'!AH1129</f>
        <v/>
      </c>
      <c r="AA1128" s="80">
        <f>Y1126*'4 Transform Matrices'!AA1129+Z1126*'4 Transform Matrices'!AE1129+AA1126*'4 Transform Matrices'!AI1129</f>
        <v/>
      </c>
      <c r="AB1128" s="80">
        <f>Y1126*'4 Transform Matrices'!AB1129+Z1126*'4 Transform Matrices'!AF1129+AA1126*'4 Transform Matrices'!AJ1129+AB1126</f>
        <v/>
      </c>
      <c r="AC1128" s="80">
        <f>AC1126*'4 Transform Matrices'!Y1129+AD1126*'4 Transform Matrices'!AC1129+AE1126*'4 Transform Matrices'!AG1129</f>
        <v/>
      </c>
      <c r="AD1128" s="80">
        <f>AC1126*'4 Transform Matrices'!Z1129+AD1126*'4 Transform Matrices'!AD1129+AE1126*'4 Transform Matrices'!AH1129</f>
        <v/>
      </c>
      <c r="AE1128" s="80">
        <f>AC1126*'4 Transform Matrices'!AA1129+AD1126*'4 Transform Matrices'!AE1129+AE1126*'4 Transform Matrices'!AI1129</f>
        <v/>
      </c>
      <c r="AF1128" s="80">
        <f>AC1126*'4 Transform Matrices'!AB1129+AD1126*'4 Transform Matrices'!AF1129+AE1126*'4 Transform Matrices'!AJ1129+AF1126</f>
        <v/>
      </c>
      <c r="AG1128" s="82">
        <f>MAX(ABS(I1128-U1128),ABS(J1128-V1128),ABS(K1128-W1128),ABS(L1128-X1128),ABS(M1128-Y1128),ABS(N1128-Z1128),ABS(O1128-AA1128),ABS(P1128-AB1128),ABS(Q1128-AC1128),ABS(R1128-AD1128),ABS(S1128-AE1128),ABS(T1128-AF1128))</f>
        <v/>
      </c>
      <c r="AI1128" s="14" t="inlineStr"/>
    </row>
    <row r="1129">
      <c r="A1129" s="116" t="inlineStr">
        <is>
          <t>- Flag cloth</t>
        </is>
      </c>
      <c r="B1129" s="52" t="inlineStr">
        <is>
          <t>FLAG-60</t>
        </is>
      </c>
      <c r="C1129" s="63" t="inlineStr">
        <is>
          <t>Cube</t>
        </is>
      </c>
      <c r="D1129" s="52" t="inlineStr">
        <is>
          <t>FLAG-57</t>
        </is>
      </c>
      <c r="E1129" s="52" t="n">
        <v>14</v>
      </c>
      <c r="F1129" s="54">
        <f>L1129</f>
        <v/>
      </c>
      <c r="G1129" s="54">
        <f>P1129</f>
        <v/>
      </c>
      <c r="H1129" s="54">
        <f>T1129</f>
        <v/>
      </c>
      <c r="I1129" s="81" t="n">
        <v>-0.165170595</v>
      </c>
      <c r="J1129" s="81" t="n">
        <v>-0.0259896647</v>
      </c>
      <c r="K1129" s="81" t="n">
        <v>-0.0112296939</v>
      </c>
      <c r="L1129" s="81" t="n">
        <v>-6.2670393</v>
      </c>
      <c r="M1129" s="81" t="n">
        <v>-0.00606717309</v>
      </c>
      <c r="N1129" s="81" t="n">
        <v>0.4991979</v>
      </c>
      <c r="O1129" s="81" t="n">
        <v>-0.0009561433690000001</v>
      </c>
      <c r="P1129" s="81" t="n">
        <v>7.31441879</v>
      </c>
      <c r="Q1129" s="81" t="n">
        <v>0.11261379</v>
      </c>
      <c r="R1129" s="81" t="n">
        <v>-0.0112242857</v>
      </c>
      <c r="S1129" s="81" t="n">
        <v>-0.0165221021</v>
      </c>
      <c r="T1129" s="81" t="n">
        <v>28.2151012</v>
      </c>
      <c r="U1129" s="80">
        <f>U1126*'4 Transform Matrices'!Y1130+V1126*'4 Transform Matrices'!AC1130+W1126*'4 Transform Matrices'!AG1130</f>
        <v/>
      </c>
      <c r="V1129" s="80">
        <f>U1126*'4 Transform Matrices'!Z1130+V1126*'4 Transform Matrices'!AD1130+W1126*'4 Transform Matrices'!AH1130</f>
        <v/>
      </c>
      <c r="W1129" s="80">
        <f>U1126*'4 Transform Matrices'!AA1130+V1126*'4 Transform Matrices'!AE1130+W1126*'4 Transform Matrices'!AI1130</f>
        <v/>
      </c>
      <c r="X1129" s="80">
        <f>U1126*'4 Transform Matrices'!AB1130+V1126*'4 Transform Matrices'!AF1130+W1126*'4 Transform Matrices'!AJ1130+X1126</f>
        <v/>
      </c>
      <c r="Y1129" s="80">
        <f>Y1126*'4 Transform Matrices'!Y1130+Z1126*'4 Transform Matrices'!AC1130+AA1126*'4 Transform Matrices'!AG1130</f>
        <v/>
      </c>
      <c r="Z1129" s="80">
        <f>Y1126*'4 Transform Matrices'!Z1130+Z1126*'4 Transform Matrices'!AD1130+AA1126*'4 Transform Matrices'!AH1130</f>
        <v/>
      </c>
      <c r="AA1129" s="80">
        <f>Y1126*'4 Transform Matrices'!AA1130+Z1126*'4 Transform Matrices'!AE1130+AA1126*'4 Transform Matrices'!AI1130</f>
        <v/>
      </c>
      <c r="AB1129" s="80">
        <f>Y1126*'4 Transform Matrices'!AB1130+Z1126*'4 Transform Matrices'!AF1130+AA1126*'4 Transform Matrices'!AJ1130+AB1126</f>
        <v/>
      </c>
      <c r="AC1129" s="80">
        <f>AC1126*'4 Transform Matrices'!Y1130+AD1126*'4 Transform Matrices'!AC1130+AE1126*'4 Transform Matrices'!AG1130</f>
        <v/>
      </c>
      <c r="AD1129" s="80">
        <f>AC1126*'4 Transform Matrices'!Z1130+AD1126*'4 Transform Matrices'!AD1130+AE1126*'4 Transform Matrices'!AH1130</f>
        <v/>
      </c>
      <c r="AE1129" s="80">
        <f>AC1126*'4 Transform Matrices'!AA1130+AD1126*'4 Transform Matrices'!AE1130+AE1126*'4 Transform Matrices'!AI1130</f>
        <v/>
      </c>
      <c r="AF1129" s="80">
        <f>AC1126*'4 Transform Matrices'!AB1130+AD1126*'4 Transform Matrices'!AF1130+AE1126*'4 Transform Matrices'!AJ1130+AF1126</f>
        <v/>
      </c>
      <c r="AG1129" s="82">
        <f>MAX(ABS(I1129-U1129),ABS(J1129-V1129),ABS(K1129-W1129),ABS(L1129-X1129),ABS(M1129-Y1129),ABS(N1129-Z1129),ABS(O1129-AA1129),ABS(P1129-AB1129),ABS(Q1129-AC1129),ABS(R1129-AD1129),ABS(S1129-AE1129),ABS(T1129-AF1129))</f>
        <v/>
      </c>
      <c r="AI1129" s="14" t="inlineStr"/>
    </row>
  </sheetData>
  <mergeCells count="2">
    <mergeCell ref="E3:L3"/>
    <mergeCell ref="A2:P2"/>
  </mergeCells>
  <conditionalFormatting sqref="AG5:AG1129">
    <cfRule type="cellIs" priority="1" operator="lessThanOrEqual" dxfId="0">
      <formula>'4 Transform Matrices'!$H$3</formula>
    </cfRule>
    <cfRule type="cellIs" priority="2" operator="greaterThan" dxfId="1">
      <formula>'4 Transform Matrices'!$H$3</formula>
    </cfRule>
  </conditionalFormatting>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11"/>
  <sheetViews>
    <sheetView zoomScale="90" workbookViewId="0">
      <pane ySplit="4" topLeftCell="A5" activePane="bottomLeft" state="frozen"/>
      <selection pane="bottomLeft" activeCell="A1" sqref="A1"/>
    </sheetView>
  </sheetViews>
  <sheetFormatPr baseColWidth="8" defaultRowHeight="15"/>
  <cols>
    <col width="6" customWidth="1" min="1" max="1"/>
    <col width="18" customWidth="1" min="2" max="2"/>
    <col width="30" customWidth="1" min="3" max="3"/>
    <col width="11" customWidth="1" min="4" max="4"/>
    <col width="11" customWidth="1" min="5" max="5"/>
    <col width="11" customWidth="1" min="6" max="6"/>
    <col width="10" customWidth="1" min="7" max="7"/>
    <col width="9" customWidth="1" min="8" max="8"/>
    <col width="14" customWidth="1" min="9" max="9"/>
    <col width="14" customWidth="1" min="10" max="10"/>
    <col width="9" customWidth="1" min="11" max="11"/>
    <col width="9" customWidth="1" min="12" max="12"/>
    <col width="14" customWidth="1" min="13" max="13"/>
    <col width="13" customWidth="1" min="14" max="14"/>
    <col width="13" customWidth="1" min="15" max="15"/>
    <col width="12" customWidth="1" min="16" max="16"/>
    <col width="3" customWidth="1" min="17" max="17"/>
    <col width="30" customWidth="1" min="18" max="18"/>
    <col width="8" customWidth="1" min="19" max="19"/>
  </cols>
  <sheetData>
    <row r="1" ht="26" customHeight="1">
      <c r="A1" s="26" t="inlineStr">
        <is>
          <t>6  Geometry Statistics</t>
        </is>
      </c>
    </row>
    <row r="2" ht="30" customHeight="1">
      <c r="A2" s="27" t="inlineStr">
        <is>
          <t>Memory of every GPU mesh with and without an index buffer (Lab-04 Technique 1 vs Technique 2). Only V, I, instances and the exporter's byte counts are imported; every other column is an Excel formula, and the last column proves that the formulas reproduce the program's own numbers.</t>
        </is>
      </c>
    </row>
    <row r="3">
      <c r="R3" s="13" t="inlineStr">
        <is>
          <t>Parameters</t>
        </is>
      </c>
    </row>
    <row r="4" ht="45" customHeight="1">
      <c r="A4" s="28" t="inlineStr">
        <is>
          <t>ID</t>
        </is>
      </c>
      <c r="B4" s="28" t="inlineStr">
        <is>
          <t>Primitive</t>
        </is>
      </c>
      <c r="C4" s="28" t="inlineStr">
        <is>
          <t>Generator</t>
        </is>
      </c>
      <c r="D4" s="28" t="inlineStr">
        <is>
          <t>Unique vertices (V)</t>
        </is>
      </c>
      <c r="E4" s="28" t="inlineStr">
        <is>
          <t>Indices (I)</t>
        </is>
      </c>
      <c r="F4" s="28" t="inlineStr">
        <is>
          <t>Triangles = I/3</t>
        </is>
      </c>
      <c r="G4" s="28" t="inlineStr">
        <is>
          <t>Instances</t>
        </is>
      </c>
      <c r="H4" s="28" t="inlineStr">
        <is>
          <t>Bytes per vertex</t>
        </is>
      </c>
      <c r="I4" s="28" t="inlineStr">
        <is>
          <t>Memory non-indexed = I x 24 B</t>
        </is>
      </c>
      <c r="J4" s="28" t="inlineStr">
        <is>
          <t>Memory indexed = V x 24 + I x 4 B</t>
        </is>
      </c>
      <c r="K4" s="28" t="inlineStr">
        <is>
          <t>Saving</t>
        </is>
      </c>
      <c r="L4" s="28" t="inlineStr">
        <is>
          <t>Vertex reuse = I / V</t>
        </is>
      </c>
      <c r="M4" s="28" t="inlineStr">
        <is>
          <t>Triangles per frame = tris x instances</t>
        </is>
      </c>
      <c r="N4" s="28" t="inlineStr">
        <is>
          <t>Exporter: indexed bytes</t>
        </is>
      </c>
      <c r="O4" s="28" t="inlineStr">
        <is>
          <t>Exporter: non-indexed bytes</t>
        </is>
      </c>
      <c r="P4" s="28" t="inlineStr">
        <is>
          <t>Formula vs exporter</t>
        </is>
      </c>
      <c r="R4" s="42" t="inlineStr">
        <is>
          <t>Index size (bytes), derived from the cube's exporter bytes</t>
        </is>
      </c>
    </row>
    <row r="5">
      <c r="A5" s="14" t="inlineStr">
        <is>
          <t>P01</t>
        </is>
      </c>
      <c r="B5" s="20" t="inlineStr">
        <is>
          <t>Cube</t>
        </is>
      </c>
      <c r="C5" s="14" t="inlineStr">
        <is>
          <t>createCube()</t>
        </is>
      </c>
      <c r="D5" s="30" t="n">
        <v>24</v>
      </c>
      <c r="E5" s="30" t="n">
        <v>36</v>
      </c>
      <c r="F5" s="31">
        <f>IF(ISNUMBER(D5),E5/3,"n/a")</f>
        <v/>
      </c>
      <c r="G5" s="30" t="n">
        <v>1177</v>
      </c>
      <c r="H5" s="30" t="n">
        <v>24</v>
      </c>
      <c r="I5" s="31">
        <f>IF(ISNUMBER(D5),E5*H5,"n/a")</f>
        <v/>
      </c>
      <c r="J5" s="31">
        <f>IF(ISNUMBER(D5),D5*H5+E5*$S$5,"n/a")</f>
        <v/>
      </c>
      <c r="K5" s="32">
        <f>IF(ISNUMBER(D5),1-J5/I5,"n/a")</f>
        <v/>
      </c>
      <c r="L5" s="117">
        <f>IF(ISNUMBER(D5),E5/D5,"n/a")</f>
        <v/>
      </c>
      <c r="M5" s="31">
        <f>IF(ISNUMBER(D5),F5*G5,"n/a")</f>
        <v/>
      </c>
      <c r="N5" s="30" t="n">
        <v>720</v>
      </c>
      <c r="O5" s="30" t="n">
        <v>864</v>
      </c>
      <c r="P5" s="14">
        <f>IF(ISNUMBER(D5),IF(AND(J5=N5,I5=O5),"match","MISMATCH"),"n/a")</f>
        <v/>
      </c>
      <c r="R5" s="14" t="inlineStr">
        <is>
          <t>GL_UNSIGNED_INT index</t>
        </is>
      </c>
      <c r="S5" s="31">
        <f>(N5-D5*H5)/E5</f>
        <v/>
      </c>
    </row>
    <row r="6">
      <c r="A6" s="14" t="inlineStr">
        <is>
          <t>P02</t>
        </is>
      </c>
      <c r="B6" s="21" t="inlineStr">
        <is>
          <t>Sphere</t>
        </is>
      </c>
      <c r="C6" s="14" t="inlineStr">
        <is>
          <t>createSphere(36, 18)</t>
        </is>
      </c>
      <c r="D6" s="30" t="n">
        <v>614</v>
      </c>
      <c r="E6" s="30" t="n">
        <v>3672</v>
      </c>
      <c r="F6" s="31">
        <f>IF(ISNUMBER(D6),E6/3,"n/a")</f>
        <v/>
      </c>
      <c r="G6" s="30" t="n">
        <v>343</v>
      </c>
      <c r="H6" s="30" t="n">
        <v>24</v>
      </c>
      <c r="I6" s="31">
        <f>IF(ISNUMBER(D6),E6*H6,"n/a")</f>
        <v/>
      </c>
      <c r="J6" s="31">
        <f>IF(ISNUMBER(D6),D6*H6+E6*$S$5,"n/a")</f>
        <v/>
      </c>
      <c r="K6" s="32">
        <f>IF(ISNUMBER(D6),1-J6/I6,"n/a")</f>
        <v/>
      </c>
      <c r="L6" s="117">
        <f>IF(ISNUMBER(D6),E6/D6,"n/a")</f>
        <v/>
      </c>
      <c r="M6" s="31">
        <f>IF(ISNUMBER(D6),F6*G6,"n/a")</f>
        <v/>
      </c>
      <c r="N6" s="30" t="n">
        <v>29424</v>
      </c>
      <c r="O6" s="30" t="n">
        <v>88128</v>
      </c>
      <c r="P6" s="14">
        <f>IF(ISNUMBER(D6),IF(AND(J6=N6,I6=O6),"match","MISMATCH"),"n/a")</f>
        <v/>
      </c>
    </row>
    <row r="7">
      <c r="A7" s="14" t="inlineStr">
        <is>
          <t>P03</t>
        </is>
      </c>
      <c r="B7" s="22" t="inlineStr">
        <is>
          <t>Cylinder</t>
        </is>
      </c>
      <c r="C7" s="14" t="inlineStr">
        <is>
          <t>createCylinder(36)</t>
        </is>
      </c>
      <c r="D7" s="30" t="n">
        <v>146</v>
      </c>
      <c r="E7" s="30" t="n">
        <v>432</v>
      </c>
      <c r="F7" s="31">
        <f>IF(ISNUMBER(D7),E7/3,"n/a")</f>
        <v/>
      </c>
      <c r="G7" s="30" t="n">
        <v>1201</v>
      </c>
      <c r="H7" s="30" t="n">
        <v>24</v>
      </c>
      <c r="I7" s="31">
        <f>IF(ISNUMBER(D7),E7*H7,"n/a")</f>
        <v/>
      </c>
      <c r="J7" s="31">
        <f>IF(ISNUMBER(D7),D7*H7+E7*$S$5,"n/a")</f>
        <v/>
      </c>
      <c r="K7" s="32">
        <f>IF(ISNUMBER(D7),1-J7/I7,"n/a")</f>
        <v/>
      </c>
      <c r="L7" s="117">
        <f>IF(ISNUMBER(D7),E7/D7,"n/a")</f>
        <v/>
      </c>
      <c r="M7" s="31">
        <f>IF(ISNUMBER(D7),F7*G7,"n/a")</f>
        <v/>
      </c>
      <c r="N7" s="30" t="n">
        <v>5232</v>
      </c>
      <c r="O7" s="30" t="n">
        <v>10368</v>
      </c>
      <c r="P7" s="14">
        <f>IF(ISNUMBER(D7),IF(AND(J7=N7,I7=O7),"match","MISMATCH"),"n/a")</f>
        <v/>
      </c>
    </row>
    <row r="8">
      <c r="A8" s="14" t="inlineStr">
        <is>
          <t>P04</t>
        </is>
      </c>
      <c r="B8" s="23" t="inlineStr">
        <is>
          <t>Cylinder (frustum)</t>
        </is>
      </c>
      <c r="C8" s="14" t="inlineStr">
        <is>
          <t>createCylinder(36, 0.03, 0.5, false)</t>
        </is>
      </c>
      <c r="D8" s="30" t="n">
        <v>72</v>
      </c>
      <c r="E8" s="30" t="n">
        <v>216</v>
      </c>
      <c r="F8" s="31">
        <f>IF(ISNUMBER(D8),E8/3,"n/a")</f>
        <v/>
      </c>
      <c r="G8" s="30" t="n">
        <v>2</v>
      </c>
      <c r="H8" s="30" t="n">
        <v>24</v>
      </c>
      <c r="I8" s="31">
        <f>IF(ISNUMBER(D8),E8*H8,"n/a")</f>
        <v/>
      </c>
      <c r="J8" s="31">
        <f>IF(ISNUMBER(D8),D8*H8+E8*$S$5,"n/a")</f>
        <v/>
      </c>
      <c r="K8" s="32">
        <f>IF(ISNUMBER(D8),1-J8/I8,"n/a")</f>
        <v/>
      </c>
      <c r="L8" s="117">
        <f>IF(ISNUMBER(D8),E8/D8,"n/a")</f>
        <v/>
      </c>
      <c r="M8" s="31">
        <f>IF(ISNUMBER(D8),F8*G8,"n/a")</f>
        <v/>
      </c>
      <c r="N8" s="30" t="n">
        <v>2592</v>
      </c>
      <c r="O8" s="30" t="n">
        <v>5184</v>
      </c>
      <c r="P8" s="14">
        <f>IF(ISNUMBER(D8),IF(AND(J8=N8,I8=O8),"match","MISMATCH"),"n/a")</f>
        <v/>
      </c>
    </row>
    <row r="9">
      <c r="A9" s="14" t="inlineStr">
        <is>
          <t>P05</t>
        </is>
      </c>
      <c r="B9" s="25" t="inlineStr">
        <is>
          <t>Terrain disc</t>
        </is>
      </c>
      <c r="C9" s="14" t="inlineStr">
        <is>
          <t>createTerrainDisc(130, 384, 20)</t>
        </is>
      </c>
      <c r="D9" s="30" t="n">
        <v>49921</v>
      </c>
      <c r="E9" s="30" t="n">
        <v>292320</v>
      </c>
      <c r="F9" s="31">
        <f>IF(ISNUMBER(D9),E9/3,"n/a")</f>
        <v/>
      </c>
      <c r="G9" s="30" t="n">
        <v>1</v>
      </c>
      <c r="H9" s="30" t="n">
        <v>24</v>
      </c>
      <c r="I9" s="31">
        <f>IF(ISNUMBER(D9),E9*H9,"n/a")</f>
        <v/>
      </c>
      <c r="J9" s="31">
        <f>IF(ISNUMBER(D9),D9*H9+E9*$S$5,"n/a")</f>
        <v/>
      </c>
      <c r="K9" s="32">
        <f>IF(ISNUMBER(D9),1-J9/I9,"n/a")</f>
        <v/>
      </c>
      <c r="L9" s="117">
        <f>IF(ISNUMBER(D9),E9/D9,"n/a")</f>
        <v/>
      </c>
      <c r="M9" s="31">
        <f>IF(ISNUMBER(D9),F9*G9,"n/a")</f>
        <v/>
      </c>
      <c r="N9" s="30" t="n">
        <v>2367384</v>
      </c>
      <c r="O9" s="30" t="n">
        <v>7015680</v>
      </c>
      <c r="P9" s="14">
        <f>IF(ISNUMBER(D9),IF(AND(J9=N9,I9=O9),"match","MISMATCH"),"n/a")</f>
        <v/>
      </c>
    </row>
    <row r="10">
      <c r="A10" s="14" t="inlineStr">
        <is>
          <t>P06</t>
        </is>
      </c>
      <c r="B10" s="24" t="inlineStr">
        <is>
          <t>Cone</t>
        </is>
      </c>
      <c r="C10" s="14" t="inlineStr">
        <is>
          <t>createCylinder(36, 0.5, 0, true)</t>
        </is>
      </c>
      <c r="D10" s="30" t="n">
        <v>109</v>
      </c>
      <c r="E10" s="30" t="n">
        <v>216</v>
      </c>
      <c r="F10" s="31">
        <f>IF(ISNUMBER(D10),E10/3,"n/a")</f>
        <v/>
      </c>
      <c r="G10" s="30" t="n">
        <v>259</v>
      </c>
      <c r="H10" s="30" t="n">
        <v>24</v>
      </c>
      <c r="I10" s="31">
        <f>IF(ISNUMBER(D10),E10*H10,"n/a")</f>
        <v/>
      </c>
      <c r="J10" s="31">
        <f>IF(ISNUMBER(D10),D10*H10+E10*$S$5,"n/a")</f>
        <v/>
      </c>
      <c r="K10" s="32">
        <f>IF(ISNUMBER(D10),1-J10/I10,"n/a")</f>
        <v/>
      </c>
      <c r="L10" s="117">
        <f>IF(ISNUMBER(D10),E10/D10,"n/a")</f>
        <v/>
      </c>
      <c r="M10" s="31">
        <f>IF(ISNUMBER(D10),F10*G10,"n/a")</f>
        <v/>
      </c>
      <c r="N10" s="30" t="n">
        <v>3480</v>
      </c>
      <c r="O10" s="30" t="n">
        <v>5184</v>
      </c>
      <c r="P10" s="14">
        <f>IF(ISNUMBER(D10),IF(AND(J10=N10,I10=O10),"match","MISMATCH"),"n/a")</f>
        <v/>
      </c>
    </row>
    <row r="11">
      <c r="A11" s="38" t="inlineStr">
        <is>
          <t>All</t>
        </is>
      </c>
      <c r="B11" s="38" t="inlineStr">
        <is>
          <t>All GPU meshes</t>
        </is>
      </c>
      <c r="C11" s="39" t="inlineStr"/>
      <c r="D11" s="40">
        <f>SUM(D5:D10)</f>
        <v/>
      </c>
      <c r="E11" s="40">
        <f>SUM(E5:E10)</f>
        <v/>
      </c>
      <c r="F11" s="40">
        <f>SUM(F5:F10)</f>
        <v/>
      </c>
      <c r="G11" s="40">
        <f>SUM(G5:G10)</f>
        <v/>
      </c>
      <c r="H11" s="39" t="inlineStr"/>
      <c r="I11" s="40">
        <f>SUM(I5:I10)</f>
        <v/>
      </c>
      <c r="J11" s="40">
        <f>SUM(J5:J10)</f>
        <v/>
      </c>
      <c r="K11" s="41">
        <f>1-J11/I11</f>
        <v/>
      </c>
      <c r="L11" s="118">
        <f>E11/D11</f>
        <v/>
      </c>
      <c r="M11" s="40">
        <f>SUM(M5:M10)</f>
        <v/>
      </c>
      <c r="N11" s="40">
        <f>SUM(N5:N10)</f>
        <v/>
      </c>
      <c r="O11" s="40">
        <f>SUM(O5:O10)</f>
        <v/>
      </c>
      <c r="P11" s="38">
        <f>IF(COUNTIF(P5:P10,"MISMATCH")=0,"all match","MISMATCH")</f>
        <v/>
      </c>
    </row>
  </sheetData>
  <mergeCells count="1">
    <mergeCell ref="A2:N2"/>
  </mergeCells>
  <conditionalFormatting sqref="P5:P11">
    <cfRule type="expression" priority="1" dxfId="0">
      <formula>EXACT(RIGHT(P5,5),"match")</formula>
    </cfRule>
    <cfRule type="expression" priority="2" dxfId="1">
      <formula>P5="MISMATCH"</formula>
    </cfRule>
  </conditionalFormatting>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R56"/>
  <sheetViews>
    <sheetView zoomScale="90" workbookViewId="0">
      <pane ySplit="4" topLeftCell="A5" activePane="bottomLeft" state="frozen"/>
      <selection pane="bottomLeft" activeCell="A1" sqref="A1"/>
    </sheetView>
  </sheetViews>
  <sheetFormatPr baseColWidth="8" defaultRowHeight="15"/>
  <cols>
    <col width="9" customWidth="1" min="1" max="1"/>
    <col width="22" customWidth="1" min="2" max="2"/>
    <col width="12" customWidth="1" min="3" max="3"/>
    <col width="12" customWidth="1" min="4" max="4"/>
    <col width="12" customWidth="1" min="5" max="5"/>
    <col width="8" customWidth="1" min="6" max="6"/>
    <col width="8" customWidth="1" min="7" max="7"/>
    <col width="10" customWidth="1" min="8" max="8"/>
    <col width="9" customWidth="1" min="9" max="9"/>
    <col width="9" customWidth="1" min="10" max="10"/>
    <col width="11" customWidth="1" min="11" max="11"/>
    <col width="9" customWidth="1" min="12" max="12"/>
    <col width="11" customWidth="1" min="13" max="13"/>
    <col width="9" customWidth="1" min="14" max="14"/>
    <col width="10" customWidth="1" min="15" max="15"/>
    <col width="9" customWidth="1" min="16" max="16"/>
    <col width="9" customWidth="1" min="17" max="17"/>
    <col width="60" customWidth="1" min="18" max="18"/>
  </cols>
  <sheetData>
    <row r="1" ht="26" customHeight="1">
      <c r="A1" s="26" t="inlineStr">
        <is>
          <t>7  Lighting</t>
        </is>
      </c>
    </row>
    <row r="2" ht="30" customHeight="1">
      <c r="A2" s="27" t="inlineStr">
        <is>
          <t>The three simultaneous lights of the proposal, exported from the program's LightRig at t = 0. The attenuation curves use the shader's own formulas: point/spot attenuation 1 / (1 + kl d + kq d^2); spot cone factor c = clamp((cos theta - cos outer) / (cos inner - cos outer), 0, 1), applied as c^2.</t>
        </is>
      </c>
    </row>
    <row r="4" ht="32" customHeight="1">
      <c r="A4" s="28" t="inlineStr">
        <is>
          <t>ID</t>
        </is>
      </c>
      <c r="B4" s="28" t="inlineStr">
        <is>
          <t>Type</t>
        </is>
      </c>
      <c r="C4" s="28" t="inlineStr">
        <is>
          <t>Pos x</t>
        </is>
      </c>
      <c r="D4" s="28" t="inlineStr">
        <is>
          <t>Pos y</t>
        </is>
      </c>
      <c r="E4" s="28" t="inlineStr">
        <is>
          <t>Pos z</t>
        </is>
      </c>
      <c r="F4" s="28" t="inlineStr">
        <is>
          <t>Dir x</t>
        </is>
      </c>
      <c r="G4" s="28" t="inlineStr">
        <is>
          <t>Dir y</t>
        </is>
      </c>
      <c r="H4" s="28" t="inlineStr">
        <is>
          <t>Dir z</t>
        </is>
      </c>
      <c r="I4" s="28" t="inlineStr">
        <is>
          <t>Colour r</t>
        </is>
      </c>
      <c r="J4" s="28" t="inlineStr">
        <is>
          <t>Colour g</t>
        </is>
      </c>
      <c r="K4" s="28" t="inlineStr">
        <is>
          <t>Colour b</t>
        </is>
      </c>
      <c r="L4" s="28" t="inlineStr">
        <is>
          <t>Intensity</t>
        </is>
      </c>
      <c r="M4" s="28" t="inlineStr">
        <is>
          <t>Intensity max (pulse)</t>
        </is>
      </c>
      <c r="N4" s="28" t="inlineStr">
        <is>
          <t>k linear</t>
        </is>
      </c>
      <c r="O4" s="28" t="inlineStr">
        <is>
          <t>k quadratic</t>
        </is>
      </c>
      <c r="P4" s="28" t="inlineStr">
        <is>
          <t>Inner cone (deg)</t>
        </is>
      </c>
      <c r="Q4" s="28" t="inlineStr">
        <is>
          <t>Outer cone (deg)</t>
        </is>
      </c>
      <c r="R4" s="28" t="inlineStr">
        <is>
          <t>Role</t>
        </is>
      </c>
    </row>
    <row r="5">
      <c r="A5" s="42" t="inlineStr">
        <is>
          <t>L0</t>
        </is>
      </c>
      <c r="B5" s="14" t="inlineStr">
        <is>
          <t>Directional (moonlight)</t>
        </is>
      </c>
      <c r="C5" s="14" t="inlineStr">
        <is>
          <t>-</t>
        </is>
      </c>
      <c r="D5" s="14" t="inlineStr">
        <is>
          <t>-</t>
        </is>
      </c>
      <c r="E5" s="14" t="inlineStr">
        <is>
          <t>-</t>
        </is>
      </c>
      <c r="F5" s="85" t="n">
        <v>-0.5598</v>
      </c>
      <c r="G5" s="85" t="n">
        <v>-0.3868</v>
      </c>
      <c r="H5" s="85" t="n">
        <v>0.7328</v>
      </c>
      <c r="I5" s="85" t="n">
        <v>0.55</v>
      </c>
      <c r="J5" s="85" t="n">
        <v>0.62</v>
      </c>
      <c r="K5" s="85" t="n">
        <v>0.8</v>
      </c>
      <c r="L5" s="85" t="n">
        <v>0.95</v>
      </c>
      <c r="M5" s="14" t="inlineStr">
        <is>
          <t>-</t>
        </is>
      </c>
      <c r="N5" s="14" t="inlineStr">
        <is>
          <t>-</t>
        </is>
      </c>
      <c r="O5" s="14" t="inlineStr">
        <is>
          <t>-</t>
        </is>
      </c>
      <c r="P5" s="14" t="inlineStr">
        <is>
          <t>-</t>
        </is>
      </c>
      <c r="Q5" s="14" t="inlineStr">
        <is>
          <t>-</t>
        </is>
      </c>
      <c r="R5" s="14" t="inlineStr">
        <is>
          <t>Cool key light for every surface; direction also drives the cascaded shadow map</t>
        </is>
      </c>
    </row>
    <row r="6">
      <c r="A6" s="42" t="inlineStr">
        <is>
          <t>L1</t>
        </is>
      </c>
      <c r="B6" s="14" t="inlineStr">
        <is>
          <t>Point (bunker beacon)</t>
        </is>
      </c>
      <c r="C6" s="85" t="n">
        <v>-3.6</v>
      </c>
      <c r="D6" s="85" t="n">
        <v>4.299</v>
      </c>
      <c r="E6" s="85" t="n">
        <v>1.6</v>
      </c>
      <c r="F6" s="14" t="inlineStr">
        <is>
          <t>-</t>
        </is>
      </c>
      <c r="G6" s="14" t="inlineStr">
        <is>
          <t>-</t>
        </is>
      </c>
      <c r="H6" s="14" t="inlineStr">
        <is>
          <t>-</t>
        </is>
      </c>
      <c r="I6" s="85" t="n">
        <v>1</v>
      </c>
      <c r="J6" s="85" t="n">
        <v>0.25</v>
      </c>
      <c r="K6" s="85" t="n">
        <v>0.1</v>
      </c>
      <c r="L6" s="85" t="n">
        <v>1.3</v>
      </c>
      <c r="M6" s="85" t="n">
        <v>2</v>
      </c>
      <c r="N6" s="85" t="n">
        <v>0.35</v>
      </c>
      <c r="O6" s="85" t="n">
        <v>0.45</v>
      </c>
      <c r="P6" s="14" t="inlineStr">
        <is>
          <t>-</t>
        </is>
      </c>
      <c r="Q6" s="14" t="inlineStr">
        <is>
          <t>-</t>
        </is>
      </c>
      <c r="R6" s="14" t="inlineStr">
        <is>
          <t>Warm pulsing local light; shows distance attenuation</t>
        </is>
      </c>
    </row>
    <row r="7">
      <c r="A7" s="42" t="inlineStr">
        <is>
          <t>L2</t>
        </is>
      </c>
      <c r="B7" s="14" t="inlineStr">
        <is>
          <t>Spot (UAV searchlight)</t>
        </is>
      </c>
      <c r="C7" s="85" t="n">
        <v>-1.127e-08</v>
      </c>
      <c r="D7" s="85" t="n">
        <v>5.356</v>
      </c>
      <c r="E7" s="85" t="n">
        <v>10.87</v>
      </c>
      <c r="F7" s="85" t="n">
        <v>-5.619e-08</v>
      </c>
      <c r="G7" s="85" t="n">
        <v>-0.766</v>
      </c>
      <c r="H7" s="85" t="n">
        <v>-0.6428</v>
      </c>
      <c r="I7" s="85" t="n">
        <v>1</v>
      </c>
      <c r="J7" s="85" t="n">
        <v>0.95</v>
      </c>
      <c r="K7" s="85" t="n">
        <v>0.82</v>
      </c>
      <c r="L7" s="85" t="n">
        <v>5</v>
      </c>
      <c r="M7" s="14" t="inlineStr">
        <is>
          <t>-</t>
        </is>
      </c>
      <c r="N7" s="85" t="n">
        <v>0.05</v>
      </c>
      <c r="O7" s="85" t="n">
        <v>0.03</v>
      </c>
      <c r="P7" s="85" t="n">
        <v>9</v>
      </c>
      <c r="Q7" s="85" t="n">
        <v>14</v>
      </c>
      <c r="R7" s="14" t="inlineStr">
        <is>
          <t>Hierarchical light: position/direction = gimbal pitch node at t = 0 (moves with the UAV)</t>
        </is>
      </c>
    </row>
    <row r="8">
      <c r="A8" s="42" t="inlineStr">
        <is>
          <t>AMB</t>
        </is>
      </c>
      <c r="B8" s="14" t="inlineStr">
        <is>
          <t>Ambient term</t>
        </is>
      </c>
      <c r="C8" s="14" t="inlineStr">
        <is>
          <t>-</t>
        </is>
      </c>
      <c r="D8" s="14" t="inlineStr">
        <is>
          <t>-</t>
        </is>
      </c>
      <c r="E8" s="14" t="inlineStr">
        <is>
          <t>-</t>
        </is>
      </c>
      <c r="F8" s="14" t="inlineStr">
        <is>
          <t>-</t>
        </is>
      </c>
      <c r="G8" s="14" t="inlineStr">
        <is>
          <t>-</t>
        </is>
      </c>
      <c r="H8" s="14" t="inlineStr">
        <is>
          <t>-</t>
        </is>
      </c>
      <c r="I8" s="85" t="n">
        <v>0.06</v>
      </c>
      <c r="J8" s="85" t="n">
        <v>0.065</v>
      </c>
      <c r="K8" s="85" t="n">
        <v>0.08500000000000001</v>
      </c>
      <c r="L8" s="14" t="inlineStr">
        <is>
          <t>-</t>
        </is>
      </c>
      <c r="M8" s="14" t="inlineStr">
        <is>
          <t>-</t>
        </is>
      </c>
      <c r="N8" s="14" t="inlineStr">
        <is>
          <t>-</t>
        </is>
      </c>
      <c r="O8" s="14" t="inlineStr">
        <is>
          <t>-</t>
        </is>
      </c>
      <c r="P8" s="14" t="inlineStr">
        <is>
          <t>-</t>
        </is>
      </c>
      <c r="Q8" s="14" t="inlineStr">
        <is>
          <t>-</t>
        </is>
      </c>
      <c r="R8" s="14" t="inlineStr">
        <is>
          <t>Keeps unlit sides from pure black</t>
        </is>
      </c>
    </row>
    <row r="10">
      <c r="A10" s="13" t="inlineStr">
        <is>
          <t>Curve settings</t>
        </is>
      </c>
    </row>
    <row r="11">
      <c r="A11" s="42" t="inlineStr">
        <is>
          <t>Max distance d (m) = terrain radius</t>
        </is>
      </c>
      <c r="B11" s="17" t="n"/>
      <c r="C11" s="16" t="n"/>
      <c r="D11" s="85" t="n">
        <v>20</v>
      </c>
    </row>
    <row r="12">
      <c r="A12" s="42" t="inlineStr">
        <is>
          <t>Samples (chart resolution)</t>
        </is>
      </c>
      <c r="B12" s="17" t="n"/>
      <c r="C12" s="16" t="n"/>
      <c r="D12" s="14" t="n">
        <v>40</v>
      </c>
    </row>
    <row r="14">
      <c r="A14" s="13" t="inlineStr">
        <is>
          <t>Distance attenuation (formula)</t>
        </is>
      </c>
      <c r="H14" s="13" t="inlineStr">
        <is>
          <t>Spotlight cone fall-off (formula)</t>
        </is>
      </c>
    </row>
    <row r="15" ht="32" customHeight="1">
      <c r="A15" s="28" t="inlineStr">
        <is>
          <t>d (m)</t>
        </is>
      </c>
      <c r="B15" s="28" t="inlineStr">
        <is>
          <t>Beacon 1/(1+kl d+kq d^2)</t>
        </is>
      </c>
      <c r="C15" s="28" t="inlineStr">
        <is>
          <t>Spot 1/(1+kl d+kq d^2)</t>
        </is>
      </c>
      <c r="D15" s="28" t="inlineStr">
        <is>
          <t>Beacon radiance at max pulse</t>
        </is>
      </c>
      <c r="E15" s="28" t="inlineStr">
        <is>
          <t>Spot radiance x intensity</t>
        </is>
      </c>
      <c r="H15" s="28" t="inlineStr">
        <is>
          <t>theta (deg)</t>
        </is>
      </c>
      <c r="I15" s="28" t="inlineStr">
        <is>
          <t>cos theta</t>
        </is>
      </c>
      <c r="J15" s="28" t="inlineStr">
        <is>
          <t>cone c</t>
        </is>
      </c>
      <c r="K15" s="28" t="inlineStr">
        <is>
          <t>intensity factor c^2</t>
        </is>
      </c>
    </row>
    <row r="16">
      <c r="A16" s="119" t="n">
        <v>0</v>
      </c>
      <c r="B16" s="45">
        <f>1/(1+$N$6*A16+$O$6*A16^2)</f>
        <v/>
      </c>
      <c r="C16" s="45">
        <f>1/(1+$N$7*A16+$O$7*A16^2)</f>
        <v/>
      </c>
      <c r="D16" s="45">
        <f>IF(ISNUMBER($M$6),$M$6,$L$6)*B16</f>
        <v/>
      </c>
      <c r="E16" s="45">
        <f>$L$7*C16</f>
        <v/>
      </c>
      <c r="H16" s="117" t="n">
        <v>0</v>
      </c>
      <c r="I16" s="120">
        <f>COS(RADIANS(H16))</f>
        <v/>
      </c>
      <c r="J16" s="119">
        <f>MAX(0,MIN(1,(I16-COS(RADIANS($Q$7)))/(COS(RADIANS($P$7))-COS(RADIANS($Q$7)))))</f>
        <v/>
      </c>
      <c r="K16" s="119">
        <f>J16^2</f>
        <v/>
      </c>
    </row>
    <row r="17">
      <c r="A17" s="119">
        <f>A16+$D$11/$D$12</f>
        <v/>
      </c>
      <c r="B17" s="45">
        <f>1/(1+$N$6*A17+$O$6*A17^2)</f>
        <v/>
      </c>
      <c r="C17" s="45">
        <f>1/(1+$N$7*A17+$O$7*A17^2)</f>
        <v/>
      </c>
      <c r="D17" s="45">
        <f>IF(ISNUMBER($M$6),$M$6,$L$6)*B17</f>
        <v/>
      </c>
      <c r="E17" s="45">
        <f>$L$7*C17</f>
        <v/>
      </c>
      <c r="H17" s="117">
        <f>H16+(2*$Q$7-$P$7)/$D$12</f>
        <v/>
      </c>
      <c r="I17" s="120">
        <f>COS(RADIANS(H17))</f>
        <v/>
      </c>
      <c r="J17" s="119">
        <f>MAX(0,MIN(1,(I17-COS(RADIANS($Q$7)))/(COS(RADIANS($P$7))-COS(RADIANS($Q$7)))))</f>
        <v/>
      </c>
      <c r="K17" s="119">
        <f>J17^2</f>
        <v/>
      </c>
    </row>
    <row r="18">
      <c r="A18" s="119">
        <f>A17+$D$11/$D$12</f>
        <v/>
      </c>
      <c r="B18" s="45">
        <f>1/(1+$N$6*A18+$O$6*A18^2)</f>
        <v/>
      </c>
      <c r="C18" s="45">
        <f>1/(1+$N$7*A18+$O$7*A18^2)</f>
        <v/>
      </c>
      <c r="D18" s="45">
        <f>IF(ISNUMBER($M$6),$M$6,$L$6)*B18</f>
        <v/>
      </c>
      <c r="E18" s="45">
        <f>$L$7*C18</f>
        <v/>
      </c>
      <c r="H18" s="117">
        <f>H17+(2*$Q$7-$P$7)/$D$12</f>
        <v/>
      </c>
      <c r="I18" s="120">
        <f>COS(RADIANS(H18))</f>
        <v/>
      </c>
      <c r="J18" s="119">
        <f>MAX(0,MIN(1,(I18-COS(RADIANS($Q$7)))/(COS(RADIANS($P$7))-COS(RADIANS($Q$7)))))</f>
        <v/>
      </c>
      <c r="K18" s="119">
        <f>J18^2</f>
        <v/>
      </c>
    </row>
    <row r="19">
      <c r="A19" s="119">
        <f>A18+$D$11/$D$12</f>
        <v/>
      </c>
      <c r="B19" s="45">
        <f>1/(1+$N$6*A19+$O$6*A19^2)</f>
        <v/>
      </c>
      <c r="C19" s="45">
        <f>1/(1+$N$7*A19+$O$7*A19^2)</f>
        <v/>
      </c>
      <c r="D19" s="45">
        <f>IF(ISNUMBER($M$6),$M$6,$L$6)*B19</f>
        <v/>
      </c>
      <c r="E19" s="45">
        <f>$L$7*C19</f>
        <v/>
      </c>
      <c r="H19" s="117">
        <f>H18+(2*$Q$7-$P$7)/$D$12</f>
        <v/>
      </c>
      <c r="I19" s="120">
        <f>COS(RADIANS(H19))</f>
        <v/>
      </c>
      <c r="J19" s="119">
        <f>MAX(0,MIN(1,(I19-COS(RADIANS($Q$7)))/(COS(RADIANS($P$7))-COS(RADIANS($Q$7)))))</f>
        <v/>
      </c>
      <c r="K19" s="119">
        <f>J19^2</f>
        <v/>
      </c>
    </row>
    <row r="20">
      <c r="A20" s="119">
        <f>A19+$D$11/$D$12</f>
        <v/>
      </c>
      <c r="B20" s="45">
        <f>1/(1+$N$6*A20+$O$6*A20^2)</f>
        <v/>
      </c>
      <c r="C20" s="45">
        <f>1/(1+$N$7*A20+$O$7*A20^2)</f>
        <v/>
      </c>
      <c r="D20" s="45">
        <f>IF(ISNUMBER($M$6),$M$6,$L$6)*B20</f>
        <v/>
      </c>
      <c r="E20" s="45">
        <f>$L$7*C20</f>
        <v/>
      </c>
      <c r="H20" s="117">
        <f>H19+(2*$Q$7-$P$7)/$D$12</f>
        <v/>
      </c>
      <c r="I20" s="120">
        <f>COS(RADIANS(H20))</f>
        <v/>
      </c>
      <c r="J20" s="119">
        <f>MAX(0,MIN(1,(I20-COS(RADIANS($Q$7)))/(COS(RADIANS($P$7))-COS(RADIANS($Q$7)))))</f>
        <v/>
      </c>
      <c r="K20" s="119">
        <f>J20^2</f>
        <v/>
      </c>
    </row>
    <row r="21">
      <c r="A21" s="119">
        <f>A20+$D$11/$D$12</f>
        <v/>
      </c>
      <c r="B21" s="45">
        <f>1/(1+$N$6*A21+$O$6*A21^2)</f>
        <v/>
      </c>
      <c r="C21" s="45">
        <f>1/(1+$N$7*A21+$O$7*A21^2)</f>
        <v/>
      </c>
      <c r="D21" s="45">
        <f>IF(ISNUMBER($M$6),$M$6,$L$6)*B21</f>
        <v/>
      </c>
      <c r="E21" s="45">
        <f>$L$7*C21</f>
        <v/>
      </c>
      <c r="H21" s="117">
        <f>H20+(2*$Q$7-$P$7)/$D$12</f>
        <v/>
      </c>
      <c r="I21" s="120">
        <f>COS(RADIANS(H21))</f>
        <v/>
      </c>
      <c r="J21" s="119">
        <f>MAX(0,MIN(1,(I21-COS(RADIANS($Q$7)))/(COS(RADIANS($P$7))-COS(RADIANS($Q$7)))))</f>
        <v/>
      </c>
      <c r="K21" s="119">
        <f>J21^2</f>
        <v/>
      </c>
    </row>
    <row r="22">
      <c r="A22" s="119">
        <f>A21+$D$11/$D$12</f>
        <v/>
      </c>
      <c r="B22" s="45">
        <f>1/(1+$N$6*A22+$O$6*A22^2)</f>
        <v/>
      </c>
      <c r="C22" s="45">
        <f>1/(1+$N$7*A22+$O$7*A22^2)</f>
        <v/>
      </c>
      <c r="D22" s="45">
        <f>IF(ISNUMBER($M$6),$M$6,$L$6)*B22</f>
        <v/>
      </c>
      <c r="E22" s="45">
        <f>$L$7*C22</f>
        <v/>
      </c>
      <c r="H22" s="117">
        <f>H21+(2*$Q$7-$P$7)/$D$12</f>
        <v/>
      </c>
      <c r="I22" s="120">
        <f>COS(RADIANS(H22))</f>
        <v/>
      </c>
      <c r="J22" s="119">
        <f>MAX(0,MIN(1,(I22-COS(RADIANS($Q$7)))/(COS(RADIANS($P$7))-COS(RADIANS($Q$7)))))</f>
        <v/>
      </c>
      <c r="K22" s="119">
        <f>J22^2</f>
        <v/>
      </c>
    </row>
    <row r="23">
      <c r="A23" s="119">
        <f>A22+$D$11/$D$12</f>
        <v/>
      </c>
      <c r="B23" s="45">
        <f>1/(1+$N$6*A23+$O$6*A23^2)</f>
        <v/>
      </c>
      <c r="C23" s="45">
        <f>1/(1+$N$7*A23+$O$7*A23^2)</f>
        <v/>
      </c>
      <c r="D23" s="45">
        <f>IF(ISNUMBER($M$6),$M$6,$L$6)*B23</f>
        <v/>
      </c>
      <c r="E23" s="45">
        <f>$L$7*C23</f>
        <v/>
      </c>
      <c r="H23" s="117">
        <f>H22+(2*$Q$7-$P$7)/$D$12</f>
        <v/>
      </c>
      <c r="I23" s="120">
        <f>COS(RADIANS(H23))</f>
        <v/>
      </c>
      <c r="J23" s="119">
        <f>MAX(0,MIN(1,(I23-COS(RADIANS($Q$7)))/(COS(RADIANS($P$7))-COS(RADIANS($Q$7)))))</f>
        <v/>
      </c>
      <c r="K23" s="119">
        <f>J23^2</f>
        <v/>
      </c>
    </row>
    <row r="24">
      <c r="A24" s="119">
        <f>A23+$D$11/$D$12</f>
        <v/>
      </c>
      <c r="B24" s="45">
        <f>1/(1+$N$6*A24+$O$6*A24^2)</f>
        <v/>
      </c>
      <c r="C24" s="45">
        <f>1/(1+$N$7*A24+$O$7*A24^2)</f>
        <v/>
      </c>
      <c r="D24" s="45">
        <f>IF(ISNUMBER($M$6),$M$6,$L$6)*B24</f>
        <v/>
      </c>
      <c r="E24" s="45">
        <f>$L$7*C24</f>
        <v/>
      </c>
      <c r="H24" s="117">
        <f>H23+(2*$Q$7-$P$7)/$D$12</f>
        <v/>
      </c>
      <c r="I24" s="120">
        <f>COS(RADIANS(H24))</f>
        <v/>
      </c>
      <c r="J24" s="119">
        <f>MAX(0,MIN(1,(I24-COS(RADIANS($Q$7)))/(COS(RADIANS($P$7))-COS(RADIANS($Q$7)))))</f>
        <v/>
      </c>
      <c r="K24" s="119">
        <f>J24^2</f>
        <v/>
      </c>
    </row>
    <row r="25">
      <c r="A25" s="119">
        <f>A24+$D$11/$D$12</f>
        <v/>
      </c>
      <c r="B25" s="45">
        <f>1/(1+$N$6*A25+$O$6*A25^2)</f>
        <v/>
      </c>
      <c r="C25" s="45">
        <f>1/(1+$N$7*A25+$O$7*A25^2)</f>
        <v/>
      </c>
      <c r="D25" s="45">
        <f>IF(ISNUMBER($M$6),$M$6,$L$6)*B25</f>
        <v/>
      </c>
      <c r="E25" s="45">
        <f>$L$7*C25</f>
        <v/>
      </c>
      <c r="H25" s="117">
        <f>H24+(2*$Q$7-$P$7)/$D$12</f>
        <v/>
      </c>
      <c r="I25" s="120">
        <f>COS(RADIANS(H25))</f>
        <v/>
      </c>
      <c r="J25" s="119">
        <f>MAX(0,MIN(1,(I25-COS(RADIANS($Q$7)))/(COS(RADIANS($P$7))-COS(RADIANS($Q$7)))))</f>
        <v/>
      </c>
      <c r="K25" s="119">
        <f>J25^2</f>
        <v/>
      </c>
    </row>
    <row r="26">
      <c r="A26" s="119">
        <f>A25+$D$11/$D$12</f>
        <v/>
      </c>
      <c r="B26" s="45">
        <f>1/(1+$N$6*A26+$O$6*A26^2)</f>
        <v/>
      </c>
      <c r="C26" s="45">
        <f>1/(1+$N$7*A26+$O$7*A26^2)</f>
        <v/>
      </c>
      <c r="D26" s="45">
        <f>IF(ISNUMBER($M$6),$M$6,$L$6)*B26</f>
        <v/>
      </c>
      <c r="E26" s="45">
        <f>$L$7*C26</f>
        <v/>
      </c>
      <c r="H26" s="117">
        <f>H25+(2*$Q$7-$P$7)/$D$12</f>
        <v/>
      </c>
      <c r="I26" s="120">
        <f>COS(RADIANS(H26))</f>
        <v/>
      </c>
      <c r="J26" s="119">
        <f>MAX(0,MIN(1,(I26-COS(RADIANS($Q$7)))/(COS(RADIANS($P$7))-COS(RADIANS($Q$7)))))</f>
        <v/>
      </c>
      <c r="K26" s="119">
        <f>J26^2</f>
        <v/>
      </c>
    </row>
    <row r="27">
      <c r="A27" s="119">
        <f>A26+$D$11/$D$12</f>
        <v/>
      </c>
      <c r="B27" s="45">
        <f>1/(1+$N$6*A27+$O$6*A27^2)</f>
        <v/>
      </c>
      <c r="C27" s="45">
        <f>1/(1+$N$7*A27+$O$7*A27^2)</f>
        <v/>
      </c>
      <c r="D27" s="45">
        <f>IF(ISNUMBER($M$6),$M$6,$L$6)*B27</f>
        <v/>
      </c>
      <c r="E27" s="45">
        <f>$L$7*C27</f>
        <v/>
      </c>
      <c r="H27" s="117">
        <f>H26+(2*$Q$7-$P$7)/$D$12</f>
        <v/>
      </c>
      <c r="I27" s="120">
        <f>COS(RADIANS(H27))</f>
        <v/>
      </c>
      <c r="J27" s="119">
        <f>MAX(0,MIN(1,(I27-COS(RADIANS($Q$7)))/(COS(RADIANS($P$7))-COS(RADIANS($Q$7)))))</f>
        <v/>
      </c>
      <c r="K27" s="119">
        <f>J27^2</f>
        <v/>
      </c>
    </row>
    <row r="28">
      <c r="A28" s="119">
        <f>A27+$D$11/$D$12</f>
        <v/>
      </c>
      <c r="B28" s="45">
        <f>1/(1+$N$6*A28+$O$6*A28^2)</f>
        <v/>
      </c>
      <c r="C28" s="45">
        <f>1/(1+$N$7*A28+$O$7*A28^2)</f>
        <v/>
      </c>
      <c r="D28" s="45">
        <f>IF(ISNUMBER($M$6),$M$6,$L$6)*B28</f>
        <v/>
      </c>
      <c r="E28" s="45">
        <f>$L$7*C28</f>
        <v/>
      </c>
      <c r="H28" s="117">
        <f>H27+(2*$Q$7-$P$7)/$D$12</f>
        <v/>
      </c>
      <c r="I28" s="120">
        <f>COS(RADIANS(H28))</f>
        <v/>
      </c>
      <c r="J28" s="119">
        <f>MAX(0,MIN(1,(I28-COS(RADIANS($Q$7)))/(COS(RADIANS($P$7))-COS(RADIANS($Q$7)))))</f>
        <v/>
      </c>
      <c r="K28" s="119">
        <f>J28^2</f>
        <v/>
      </c>
    </row>
    <row r="29">
      <c r="A29" s="119">
        <f>A28+$D$11/$D$12</f>
        <v/>
      </c>
      <c r="B29" s="45">
        <f>1/(1+$N$6*A29+$O$6*A29^2)</f>
        <v/>
      </c>
      <c r="C29" s="45">
        <f>1/(1+$N$7*A29+$O$7*A29^2)</f>
        <v/>
      </c>
      <c r="D29" s="45">
        <f>IF(ISNUMBER($M$6),$M$6,$L$6)*B29</f>
        <v/>
      </c>
      <c r="E29" s="45">
        <f>$L$7*C29</f>
        <v/>
      </c>
      <c r="H29" s="117">
        <f>H28+(2*$Q$7-$P$7)/$D$12</f>
        <v/>
      </c>
      <c r="I29" s="120">
        <f>COS(RADIANS(H29))</f>
        <v/>
      </c>
      <c r="J29" s="119">
        <f>MAX(0,MIN(1,(I29-COS(RADIANS($Q$7)))/(COS(RADIANS($P$7))-COS(RADIANS($Q$7)))))</f>
        <v/>
      </c>
      <c r="K29" s="119">
        <f>J29^2</f>
        <v/>
      </c>
    </row>
    <row r="30">
      <c r="A30" s="119">
        <f>A29+$D$11/$D$12</f>
        <v/>
      </c>
      <c r="B30" s="45">
        <f>1/(1+$N$6*A30+$O$6*A30^2)</f>
        <v/>
      </c>
      <c r="C30" s="45">
        <f>1/(1+$N$7*A30+$O$7*A30^2)</f>
        <v/>
      </c>
      <c r="D30" s="45">
        <f>IF(ISNUMBER($M$6),$M$6,$L$6)*B30</f>
        <v/>
      </c>
      <c r="E30" s="45">
        <f>$L$7*C30</f>
        <v/>
      </c>
      <c r="H30" s="117">
        <f>H29+(2*$Q$7-$P$7)/$D$12</f>
        <v/>
      </c>
      <c r="I30" s="120">
        <f>COS(RADIANS(H30))</f>
        <v/>
      </c>
      <c r="J30" s="119">
        <f>MAX(0,MIN(1,(I30-COS(RADIANS($Q$7)))/(COS(RADIANS($P$7))-COS(RADIANS($Q$7)))))</f>
        <v/>
      </c>
      <c r="K30" s="119">
        <f>J30^2</f>
        <v/>
      </c>
    </row>
    <row r="31">
      <c r="A31" s="119">
        <f>A30+$D$11/$D$12</f>
        <v/>
      </c>
      <c r="B31" s="45">
        <f>1/(1+$N$6*A31+$O$6*A31^2)</f>
        <v/>
      </c>
      <c r="C31" s="45">
        <f>1/(1+$N$7*A31+$O$7*A31^2)</f>
        <v/>
      </c>
      <c r="D31" s="45">
        <f>IF(ISNUMBER($M$6),$M$6,$L$6)*B31</f>
        <v/>
      </c>
      <c r="E31" s="45">
        <f>$L$7*C31</f>
        <v/>
      </c>
      <c r="H31" s="117">
        <f>H30+(2*$Q$7-$P$7)/$D$12</f>
        <v/>
      </c>
      <c r="I31" s="120">
        <f>COS(RADIANS(H31))</f>
        <v/>
      </c>
      <c r="J31" s="119">
        <f>MAX(0,MIN(1,(I31-COS(RADIANS($Q$7)))/(COS(RADIANS($P$7))-COS(RADIANS($Q$7)))))</f>
        <v/>
      </c>
      <c r="K31" s="119">
        <f>J31^2</f>
        <v/>
      </c>
    </row>
    <row r="32">
      <c r="A32" s="119">
        <f>A31+$D$11/$D$12</f>
        <v/>
      </c>
      <c r="B32" s="45">
        <f>1/(1+$N$6*A32+$O$6*A32^2)</f>
        <v/>
      </c>
      <c r="C32" s="45">
        <f>1/(1+$N$7*A32+$O$7*A32^2)</f>
        <v/>
      </c>
      <c r="D32" s="45">
        <f>IF(ISNUMBER($M$6),$M$6,$L$6)*B32</f>
        <v/>
      </c>
      <c r="E32" s="45">
        <f>$L$7*C32</f>
        <v/>
      </c>
      <c r="H32" s="117">
        <f>H31+(2*$Q$7-$P$7)/$D$12</f>
        <v/>
      </c>
      <c r="I32" s="120">
        <f>COS(RADIANS(H32))</f>
        <v/>
      </c>
      <c r="J32" s="119">
        <f>MAX(0,MIN(1,(I32-COS(RADIANS($Q$7)))/(COS(RADIANS($P$7))-COS(RADIANS($Q$7)))))</f>
        <v/>
      </c>
      <c r="K32" s="119">
        <f>J32^2</f>
        <v/>
      </c>
    </row>
    <row r="33">
      <c r="A33" s="119">
        <f>A32+$D$11/$D$12</f>
        <v/>
      </c>
      <c r="B33" s="45">
        <f>1/(1+$N$6*A33+$O$6*A33^2)</f>
        <v/>
      </c>
      <c r="C33" s="45">
        <f>1/(1+$N$7*A33+$O$7*A33^2)</f>
        <v/>
      </c>
      <c r="D33" s="45">
        <f>IF(ISNUMBER($M$6),$M$6,$L$6)*B33</f>
        <v/>
      </c>
      <c r="E33" s="45">
        <f>$L$7*C33</f>
        <v/>
      </c>
      <c r="H33" s="117">
        <f>H32+(2*$Q$7-$P$7)/$D$12</f>
        <v/>
      </c>
      <c r="I33" s="120">
        <f>COS(RADIANS(H33))</f>
        <v/>
      </c>
      <c r="J33" s="119">
        <f>MAX(0,MIN(1,(I33-COS(RADIANS($Q$7)))/(COS(RADIANS($P$7))-COS(RADIANS($Q$7)))))</f>
        <v/>
      </c>
      <c r="K33" s="119">
        <f>J33^2</f>
        <v/>
      </c>
    </row>
    <row r="34">
      <c r="A34" s="119">
        <f>A33+$D$11/$D$12</f>
        <v/>
      </c>
      <c r="B34" s="45">
        <f>1/(1+$N$6*A34+$O$6*A34^2)</f>
        <v/>
      </c>
      <c r="C34" s="45">
        <f>1/(1+$N$7*A34+$O$7*A34^2)</f>
        <v/>
      </c>
      <c r="D34" s="45">
        <f>IF(ISNUMBER($M$6),$M$6,$L$6)*B34</f>
        <v/>
      </c>
      <c r="E34" s="45">
        <f>$L$7*C34</f>
        <v/>
      </c>
      <c r="H34" s="117">
        <f>H33+(2*$Q$7-$P$7)/$D$12</f>
        <v/>
      </c>
      <c r="I34" s="120">
        <f>COS(RADIANS(H34))</f>
        <v/>
      </c>
      <c r="J34" s="119">
        <f>MAX(0,MIN(1,(I34-COS(RADIANS($Q$7)))/(COS(RADIANS($P$7))-COS(RADIANS($Q$7)))))</f>
        <v/>
      </c>
      <c r="K34" s="119">
        <f>J34^2</f>
        <v/>
      </c>
    </row>
    <row r="35">
      <c r="A35" s="119">
        <f>A34+$D$11/$D$12</f>
        <v/>
      </c>
      <c r="B35" s="45">
        <f>1/(1+$N$6*A35+$O$6*A35^2)</f>
        <v/>
      </c>
      <c r="C35" s="45">
        <f>1/(1+$N$7*A35+$O$7*A35^2)</f>
        <v/>
      </c>
      <c r="D35" s="45">
        <f>IF(ISNUMBER($M$6),$M$6,$L$6)*B35</f>
        <v/>
      </c>
      <c r="E35" s="45">
        <f>$L$7*C35</f>
        <v/>
      </c>
      <c r="H35" s="117">
        <f>H34+(2*$Q$7-$P$7)/$D$12</f>
        <v/>
      </c>
      <c r="I35" s="120">
        <f>COS(RADIANS(H35))</f>
        <v/>
      </c>
      <c r="J35" s="119">
        <f>MAX(0,MIN(1,(I35-COS(RADIANS($Q$7)))/(COS(RADIANS($P$7))-COS(RADIANS($Q$7)))))</f>
        <v/>
      </c>
      <c r="K35" s="119">
        <f>J35^2</f>
        <v/>
      </c>
    </row>
    <row r="36">
      <c r="A36" s="119">
        <f>A35+$D$11/$D$12</f>
        <v/>
      </c>
      <c r="B36" s="45">
        <f>1/(1+$N$6*A36+$O$6*A36^2)</f>
        <v/>
      </c>
      <c r="C36" s="45">
        <f>1/(1+$N$7*A36+$O$7*A36^2)</f>
        <v/>
      </c>
      <c r="D36" s="45">
        <f>IF(ISNUMBER($M$6),$M$6,$L$6)*B36</f>
        <v/>
      </c>
      <c r="E36" s="45">
        <f>$L$7*C36</f>
        <v/>
      </c>
      <c r="H36" s="117">
        <f>H35+(2*$Q$7-$P$7)/$D$12</f>
        <v/>
      </c>
      <c r="I36" s="120">
        <f>COS(RADIANS(H36))</f>
        <v/>
      </c>
      <c r="J36" s="119">
        <f>MAX(0,MIN(1,(I36-COS(RADIANS($Q$7)))/(COS(RADIANS($P$7))-COS(RADIANS($Q$7)))))</f>
        <v/>
      </c>
      <c r="K36" s="119">
        <f>J36^2</f>
        <v/>
      </c>
    </row>
    <row r="37">
      <c r="A37" s="119">
        <f>A36+$D$11/$D$12</f>
        <v/>
      </c>
      <c r="B37" s="45">
        <f>1/(1+$N$6*A37+$O$6*A37^2)</f>
        <v/>
      </c>
      <c r="C37" s="45">
        <f>1/(1+$N$7*A37+$O$7*A37^2)</f>
        <v/>
      </c>
      <c r="D37" s="45">
        <f>IF(ISNUMBER($M$6),$M$6,$L$6)*B37</f>
        <v/>
      </c>
      <c r="E37" s="45">
        <f>$L$7*C37</f>
        <v/>
      </c>
      <c r="H37" s="117">
        <f>H36+(2*$Q$7-$P$7)/$D$12</f>
        <v/>
      </c>
      <c r="I37" s="120">
        <f>COS(RADIANS(H37))</f>
        <v/>
      </c>
      <c r="J37" s="119">
        <f>MAX(0,MIN(1,(I37-COS(RADIANS($Q$7)))/(COS(RADIANS($P$7))-COS(RADIANS($Q$7)))))</f>
        <v/>
      </c>
      <c r="K37" s="119">
        <f>J37^2</f>
        <v/>
      </c>
    </row>
    <row r="38">
      <c r="A38" s="119">
        <f>A37+$D$11/$D$12</f>
        <v/>
      </c>
      <c r="B38" s="45">
        <f>1/(1+$N$6*A38+$O$6*A38^2)</f>
        <v/>
      </c>
      <c r="C38" s="45">
        <f>1/(1+$N$7*A38+$O$7*A38^2)</f>
        <v/>
      </c>
      <c r="D38" s="45">
        <f>IF(ISNUMBER($M$6),$M$6,$L$6)*B38</f>
        <v/>
      </c>
      <c r="E38" s="45">
        <f>$L$7*C38</f>
        <v/>
      </c>
      <c r="H38" s="117">
        <f>H37+(2*$Q$7-$P$7)/$D$12</f>
        <v/>
      </c>
      <c r="I38" s="120">
        <f>COS(RADIANS(H38))</f>
        <v/>
      </c>
      <c r="J38" s="119">
        <f>MAX(0,MIN(1,(I38-COS(RADIANS($Q$7)))/(COS(RADIANS($P$7))-COS(RADIANS($Q$7)))))</f>
        <v/>
      </c>
      <c r="K38" s="119">
        <f>J38^2</f>
        <v/>
      </c>
    </row>
    <row r="39">
      <c r="A39" s="119">
        <f>A38+$D$11/$D$12</f>
        <v/>
      </c>
      <c r="B39" s="45">
        <f>1/(1+$N$6*A39+$O$6*A39^2)</f>
        <v/>
      </c>
      <c r="C39" s="45">
        <f>1/(1+$N$7*A39+$O$7*A39^2)</f>
        <v/>
      </c>
      <c r="D39" s="45">
        <f>IF(ISNUMBER($M$6),$M$6,$L$6)*B39</f>
        <v/>
      </c>
      <c r="E39" s="45">
        <f>$L$7*C39</f>
        <v/>
      </c>
      <c r="H39" s="117">
        <f>H38+(2*$Q$7-$P$7)/$D$12</f>
        <v/>
      </c>
      <c r="I39" s="120">
        <f>COS(RADIANS(H39))</f>
        <v/>
      </c>
      <c r="J39" s="119">
        <f>MAX(0,MIN(1,(I39-COS(RADIANS($Q$7)))/(COS(RADIANS($P$7))-COS(RADIANS($Q$7)))))</f>
        <v/>
      </c>
      <c r="K39" s="119">
        <f>J39^2</f>
        <v/>
      </c>
    </row>
    <row r="40">
      <c r="A40" s="119">
        <f>A39+$D$11/$D$12</f>
        <v/>
      </c>
      <c r="B40" s="45">
        <f>1/(1+$N$6*A40+$O$6*A40^2)</f>
        <v/>
      </c>
      <c r="C40" s="45">
        <f>1/(1+$N$7*A40+$O$7*A40^2)</f>
        <v/>
      </c>
      <c r="D40" s="45">
        <f>IF(ISNUMBER($M$6),$M$6,$L$6)*B40</f>
        <v/>
      </c>
      <c r="E40" s="45">
        <f>$L$7*C40</f>
        <v/>
      </c>
      <c r="H40" s="117">
        <f>H39+(2*$Q$7-$P$7)/$D$12</f>
        <v/>
      </c>
      <c r="I40" s="120">
        <f>COS(RADIANS(H40))</f>
        <v/>
      </c>
      <c r="J40" s="119">
        <f>MAX(0,MIN(1,(I40-COS(RADIANS($Q$7)))/(COS(RADIANS($P$7))-COS(RADIANS($Q$7)))))</f>
        <v/>
      </c>
      <c r="K40" s="119">
        <f>J40^2</f>
        <v/>
      </c>
    </row>
    <row r="41">
      <c r="A41" s="119">
        <f>A40+$D$11/$D$12</f>
        <v/>
      </c>
      <c r="B41" s="45">
        <f>1/(1+$N$6*A41+$O$6*A41^2)</f>
        <v/>
      </c>
      <c r="C41" s="45">
        <f>1/(1+$N$7*A41+$O$7*A41^2)</f>
        <v/>
      </c>
      <c r="D41" s="45">
        <f>IF(ISNUMBER($M$6),$M$6,$L$6)*B41</f>
        <v/>
      </c>
      <c r="E41" s="45">
        <f>$L$7*C41</f>
        <v/>
      </c>
      <c r="H41" s="117">
        <f>H40+(2*$Q$7-$P$7)/$D$12</f>
        <v/>
      </c>
      <c r="I41" s="120">
        <f>COS(RADIANS(H41))</f>
        <v/>
      </c>
      <c r="J41" s="119">
        <f>MAX(0,MIN(1,(I41-COS(RADIANS($Q$7)))/(COS(RADIANS($P$7))-COS(RADIANS($Q$7)))))</f>
        <v/>
      </c>
      <c r="K41" s="119">
        <f>J41^2</f>
        <v/>
      </c>
    </row>
    <row r="42">
      <c r="A42" s="119">
        <f>A41+$D$11/$D$12</f>
        <v/>
      </c>
      <c r="B42" s="45">
        <f>1/(1+$N$6*A42+$O$6*A42^2)</f>
        <v/>
      </c>
      <c r="C42" s="45">
        <f>1/(1+$N$7*A42+$O$7*A42^2)</f>
        <v/>
      </c>
      <c r="D42" s="45">
        <f>IF(ISNUMBER($M$6),$M$6,$L$6)*B42</f>
        <v/>
      </c>
      <c r="E42" s="45">
        <f>$L$7*C42</f>
        <v/>
      </c>
      <c r="H42" s="117">
        <f>H41+(2*$Q$7-$P$7)/$D$12</f>
        <v/>
      </c>
      <c r="I42" s="120">
        <f>COS(RADIANS(H42))</f>
        <v/>
      </c>
      <c r="J42" s="119">
        <f>MAX(0,MIN(1,(I42-COS(RADIANS($Q$7)))/(COS(RADIANS($P$7))-COS(RADIANS($Q$7)))))</f>
        <v/>
      </c>
      <c r="K42" s="119">
        <f>J42^2</f>
        <v/>
      </c>
    </row>
    <row r="43">
      <c r="A43" s="119">
        <f>A42+$D$11/$D$12</f>
        <v/>
      </c>
      <c r="B43" s="45">
        <f>1/(1+$N$6*A43+$O$6*A43^2)</f>
        <v/>
      </c>
      <c r="C43" s="45">
        <f>1/(1+$N$7*A43+$O$7*A43^2)</f>
        <v/>
      </c>
      <c r="D43" s="45">
        <f>IF(ISNUMBER($M$6),$M$6,$L$6)*B43</f>
        <v/>
      </c>
      <c r="E43" s="45">
        <f>$L$7*C43</f>
        <v/>
      </c>
      <c r="H43" s="117">
        <f>H42+(2*$Q$7-$P$7)/$D$12</f>
        <v/>
      </c>
      <c r="I43" s="120">
        <f>COS(RADIANS(H43))</f>
        <v/>
      </c>
      <c r="J43" s="119">
        <f>MAX(0,MIN(1,(I43-COS(RADIANS($Q$7)))/(COS(RADIANS($P$7))-COS(RADIANS($Q$7)))))</f>
        <v/>
      </c>
      <c r="K43" s="119">
        <f>J43^2</f>
        <v/>
      </c>
    </row>
    <row r="44">
      <c r="A44" s="119">
        <f>A43+$D$11/$D$12</f>
        <v/>
      </c>
      <c r="B44" s="45">
        <f>1/(1+$N$6*A44+$O$6*A44^2)</f>
        <v/>
      </c>
      <c r="C44" s="45">
        <f>1/(1+$N$7*A44+$O$7*A44^2)</f>
        <v/>
      </c>
      <c r="D44" s="45">
        <f>IF(ISNUMBER($M$6),$M$6,$L$6)*B44</f>
        <v/>
      </c>
      <c r="E44" s="45">
        <f>$L$7*C44</f>
        <v/>
      </c>
      <c r="H44" s="117">
        <f>H43+(2*$Q$7-$P$7)/$D$12</f>
        <v/>
      </c>
      <c r="I44" s="120">
        <f>COS(RADIANS(H44))</f>
        <v/>
      </c>
      <c r="J44" s="119">
        <f>MAX(0,MIN(1,(I44-COS(RADIANS($Q$7)))/(COS(RADIANS($P$7))-COS(RADIANS($Q$7)))))</f>
        <v/>
      </c>
      <c r="K44" s="119">
        <f>J44^2</f>
        <v/>
      </c>
    </row>
    <row r="45">
      <c r="A45" s="119">
        <f>A44+$D$11/$D$12</f>
        <v/>
      </c>
      <c r="B45" s="45">
        <f>1/(1+$N$6*A45+$O$6*A45^2)</f>
        <v/>
      </c>
      <c r="C45" s="45">
        <f>1/(1+$N$7*A45+$O$7*A45^2)</f>
        <v/>
      </c>
      <c r="D45" s="45">
        <f>IF(ISNUMBER($M$6),$M$6,$L$6)*B45</f>
        <v/>
      </c>
      <c r="E45" s="45">
        <f>$L$7*C45</f>
        <v/>
      </c>
      <c r="H45" s="117">
        <f>H44+(2*$Q$7-$P$7)/$D$12</f>
        <v/>
      </c>
      <c r="I45" s="120">
        <f>COS(RADIANS(H45))</f>
        <v/>
      </c>
      <c r="J45" s="119">
        <f>MAX(0,MIN(1,(I45-COS(RADIANS($Q$7)))/(COS(RADIANS($P$7))-COS(RADIANS($Q$7)))))</f>
        <v/>
      </c>
      <c r="K45" s="119">
        <f>J45^2</f>
        <v/>
      </c>
    </row>
    <row r="46">
      <c r="A46" s="119">
        <f>A45+$D$11/$D$12</f>
        <v/>
      </c>
      <c r="B46" s="45">
        <f>1/(1+$N$6*A46+$O$6*A46^2)</f>
        <v/>
      </c>
      <c r="C46" s="45">
        <f>1/(1+$N$7*A46+$O$7*A46^2)</f>
        <v/>
      </c>
      <c r="D46" s="45">
        <f>IF(ISNUMBER($M$6),$M$6,$L$6)*B46</f>
        <v/>
      </c>
      <c r="E46" s="45">
        <f>$L$7*C46</f>
        <v/>
      </c>
      <c r="H46" s="117">
        <f>H45+(2*$Q$7-$P$7)/$D$12</f>
        <v/>
      </c>
      <c r="I46" s="120">
        <f>COS(RADIANS(H46))</f>
        <v/>
      </c>
      <c r="J46" s="119">
        <f>MAX(0,MIN(1,(I46-COS(RADIANS($Q$7)))/(COS(RADIANS($P$7))-COS(RADIANS($Q$7)))))</f>
        <v/>
      </c>
      <c r="K46" s="119">
        <f>J46^2</f>
        <v/>
      </c>
    </row>
    <row r="47">
      <c r="A47" s="119">
        <f>A46+$D$11/$D$12</f>
        <v/>
      </c>
      <c r="B47" s="45">
        <f>1/(1+$N$6*A47+$O$6*A47^2)</f>
        <v/>
      </c>
      <c r="C47" s="45">
        <f>1/(1+$N$7*A47+$O$7*A47^2)</f>
        <v/>
      </c>
      <c r="D47" s="45">
        <f>IF(ISNUMBER($M$6),$M$6,$L$6)*B47</f>
        <v/>
      </c>
      <c r="E47" s="45">
        <f>$L$7*C47</f>
        <v/>
      </c>
      <c r="H47" s="117">
        <f>H46+(2*$Q$7-$P$7)/$D$12</f>
        <v/>
      </c>
      <c r="I47" s="120">
        <f>COS(RADIANS(H47))</f>
        <v/>
      </c>
      <c r="J47" s="119">
        <f>MAX(0,MIN(1,(I47-COS(RADIANS($Q$7)))/(COS(RADIANS($P$7))-COS(RADIANS($Q$7)))))</f>
        <v/>
      </c>
      <c r="K47" s="119">
        <f>J47^2</f>
        <v/>
      </c>
    </row>
    <row r="48">
      <c r="A48" s="119">
        <f>A47+$D$11/$D$12</f>
        <v/>
      </c>
      <c r="B48" s="45">
        <f>1/(1+$N$6*A48+$O$6*A48^2)</f>
        <v/>
      </c>
      <c r="C48" s="45">
        <f>1/(1+$N$7*A48+$O$7*A48^2)</f>
        <v/>
      </c>
      <c r="D48" s="45">
        <f>IF(ISNUMBER($M$6),$M$6,$L$6)*B48</f>
        <v/>
      </c>
      <c r="E48" s="45">
        <f>$L$7*C48</f>
        <v/>
      </c>
      <c r="H48" s="117">
        <f>H47+(2*$Q$7-$P$7)/$D$12</f>
        <v/>
      </c>
      <c r="I48" s="120">
        <f>COS(RADIANS(H48))</f>
        <v/>
      </c>
      <c r="J48" s="119">
        <f>MAX(0,MIN(1,(I48-COS(RADIANS($Q$7)))/(COS(RADIANS($P$7))-COS(RADIANS($Q$7)))))</f>
        <v/>
      </c>
      <c r="K48" s="119">
        <f>J48^2</f>
        <v/>
      </c>
    </row>
    <row r="49">
      <c r="A49" s="119">
        <f>A48+$D$11/$D$12</f>
        <v/>
      </c>
      <c r="B49" s="45">
        <f>1/(1+$N$6*A49+$O$6*A49^2)</f>
        <v/>
      </c>
      <c r="C49" s="45">
        <f>1/(1+$N$7*A49+$O$7*A49^2)</f>
        <v/>
      </c>
      <c r="D49" s="45">
        <f>IF(ISNUMBER($M$6),$M$6,$L$6)*B49</f>
        <v/>
      </c>
      <c r="E49" s="45">
        <f>$L$7*C49</f>
        <v/>
      </c>
      <c r="H49" s="117">
        <f>H48+(2*$Q$7-$P$7)/$D$12</f>
        <v/>
      </c>
      <c r="I49" s="120">
        <f>COS(RADIANS(H49))</f>
        <v/>
      </c>
      <c r="J49" s="119">
        <f>MAX(0,MIN(1,(I49-COS(RADIANS($Q$7)))/(COS(RADIANS($P$7))-COS(RADIANS($Q$7)))))</f>
        <v/>
      </c>
      <c r="K49" s="119">
        <f>J49^2</f>
        <v/>
      </c>
    </row>
    <row r="50">
      <c r="A50" s="119">
        <f>A49+$D$11/$D$12</f>
        <v/>
      </c>
      <c r="B50" s="45">
        <f>1/(1+$N$6*A50+$O$6*A50^2)</f>
        <v/>
      </c>
      <c r="C50" s="45">
        <f>1/(1+$N$7*A50+$O$7*A50^2)</f>
        <v/>
      </c>
      <c r="D50" s="45">
        <f>IF(ISNUMBER($M$6),$M$6,$L$6)*B50</f>
        <v/>
      </c>
      <c r="E50" s="45">
        <f>$L$7*C50</f>
        <v/>
      </c>
      <c r="H50" s="117">
        <f>H49+(2*$Q$7-$P$7)/$D$12</f>
        <v/>
      </c>
      <c r="I50" s="120">
        <f>COS(RADIANS(H50))</f>
        <v/>
      </c>
      <c r="J50" s="119">
        <f>MAX(0,MIN(1,(I50-COS(RADIANS($Q$7)))/(COS(RADIANS($P$7))-COS(RADIANS($Q$7)))))</f>
        <v/>
      </c>
      <c r="K50" s="119">
        <f>J50^2</f>
        <v/>
      </c>
    </row>
    <row r="51">
      <c r="A51" s="119">
        <f>A50+$D$11/$D$12</f>
        <v/>
      </c>
      <c r="B51" s="45">
        <f>1/(1+$N$6*A51+$O$6*A51^2)</f>
        <v/>
      </c>
      <c r="C51" s="45">
        <f>1/(1+$N$7*A51+$O$7*A51^2)</f>
        <v/>
      </c>
      <c r="D51" s="45">
        <f>IF(ISNUMBER($M$6),$M$6,$L$6)*B51</f>
        <v/>
      </c>
      <c r="E51" s="45">
        <f>$L$7*C51</f>
        <v/>
      </c>
      <c r="H51" s="117">
        <f>H50+(2*$Q$7-$P$7)/$D$12</f>
        <v/>
      </c>
      <c r="I51" s="120">
        <f>COS(RADIANS(H51))</f>
        <v/>
      </c>
      <c r="J51" s="119">
        <f>MAX(0,MIN(1,(I51-COS(RADIANS($Q$7)))/(COS(RADIANS($P$7))-COS(RADIANS($Q$7)))))</f>
        <v/>
      </c>
      <c r="K51" s="119">
        <f>J51^2</f>
        <v/>
      </c>
    </row>
    <row r="52">
      <c r="A52" s="119">
        <f>A51+$D$11/$D$12</f>
        <v/>
      </c>
      <c r="B52" s="45">
        <f>1/(1+$N$6*A52+$O$6*A52^2)</f>
        <v/>
      </c>
      <c r="C52" s="45">
        <f>1/(1+$N$7*A52+$O$7*A52^2)</f>
        <v/>
      </c>
      <c r="D52" s="45">
        <f>IF(ISNUMBER($M$6),$M$6,$L$6)*B52</f>
        <v/>
      </c>
      <c r="E52" s="45">
        <f>$L$7*C52</f>
        <v/>
      </c>
      <c r="H52" s="117">
        <f>H51+(2*$Q$7-$P$7)/$D$12</f>
        <v/>
      </c>
      <c r="I52" s="120">
        <f>COS(RADIANS(H52))</f>
        <v/>
      </c>
      <c r="J52" s="119">
        <f>MAX(0,MIN(1,(I52-COS(RADIANS($Q$7)))/(COS(RADIANS($P$7))-COS(RADIANS($Q$7)))))</f>
        <v/>
      </c>
      <c r="K52" s="119">
        <f>J52^2</f>
        <v/>
      </c>
    </row>
    <row r="53">
      <c r="A53" s="119">
        <f>A52+$D$11/$D$12</f>
        <v/>
      </c>
      <c r="B53" s="45">
        <f>1/(1+$N$6*A53+$O$6*A53^2)</f>
        <v/>
      </c>
      <c r="C53" s="45">
        <f>1/(1+$N$7*A53+$O$7*A53^2)</f>
        <v/>
      </c>
      <c r="D53" s="45">
        <f>IF(ISNUMBER($M$6),$M$6,$L$6)*B53</f>
        <v/>
      </c>
      <c r="E53" s="45">
        <f>$L$7*C53</f>
        <v/>
      </c>
      <c r="H53" s="117">
        <f>H52+(2*$Q$7-$P$7)/$D$12</f>
        <v/>
      </c>
      <c r="I53" s="120">
        <f>COS(RADIANS(H53))</f>
        <v/>
      </c>
      <c r="J53" s="119">
        <f>MAX(0,MIN(1,(I53-COS(RADIANS($Q$7)))/(COS(RADIANS($P$7))-COS(RADIANS($Q$7)))))</f>
        <v/>
      </c>
      <c r="K53" s="119">
        <f>J53^2</f>
        <v/>
      </c>
    </row>
    <row r="54">
      <c r="A54" s="119">
        <f>A53+$D$11/$D$12</f>
        <v/>
      </c>
      <c r="B54" s="45">
        <f>1/(1+$N$6*A54+$O$6*A54^2)</f>
        <v/>
      </c>
      <c r="C54" s="45">
        <f>1/(1+$N$7*A54+$O$7*A54^2)</f>
        <v/>
      </c>
      <c r="D54" s="45">
        <f>IF(ISNUMBER($M$6),$M$6,$L$6)*B54</f>
        <v/>
      </c>
      <c r="E54" s="45">
        <f>$L$7*C54</f>
        <v/>
      </c>
      <c r="H54" s="117">
        <f>H53+(2*$Q$7-$P$7)/$D$12</f>
        <v/>
      </c>
      <c r="I54" s="120">
        <f>COS(RADIANS(H54))</f>
        <v/>
      </c>
      <c r="J54" s="119">
        <f>MAX(0,MIN(1,(I54-COS(RADIANS($Q$7)))/(COS(RADIANS($P$7))-COS(RADIANS($Q$7)))))</f>
        <v/>
      </c>
      <c r="K54" s="119">
        <f>J54^2</f>
        <v/>
      </c>
    </row>
    <row r="55">
      <c r="A55" s="119">
        <f>A54+$D$11/$D$12</f>
        <v/>
      </c>
      <c r="B55" s="45">
        <f>1/(1+$N$6*A55+$O$6*A55^2)</f>
        <v/>
      </c>
      <c r="C55" s="45">
        <f>1/(1+$N$7*A55+$O$7*A55^2)</f>
        <v/>
      </c>
      <c r="D55" s="45">
        <f>IF(ISNUMBER($M$6),$M$6,$L$6)*B55</f>
        <v/>
      </c>
      <c r="E55" s="45">
        <f>$L$7*C55</f>
        <v/>
      </c>
      <c r="H55" s="117">
        <f>H54+(2*$Q$7-$P$7)/$D$12</f>
        <v/>
      </c>
      <c r="I55" s="120">
        <f>COS(RADIANS(H55))</f>
        <v/>
      </c>
      <c r="J55" s="119">
        <f>MAX(0,MIN(1,(I55-COS(RADIANS($Q$7)))/(COS(RADIANS($P$7))-COS(RADIANS($Q$7)))))</f>
        <v/>
      </c>
      <c r="K55" s="119">
        <f>J55^2</f>
        <v/>
      </c>
    </row>
    <row r="56">
      <c r="A56" s="119">
        <f>A55+$D$11/$D$12</f>
        <v/>
      </c>
      <c r="B56" s="45">
        <f>1/(1+$N$6*A56+$O$6*A56^2)</f>
        <v/>
      </c>
      <c r="C56" s="45">
        <f>1/(1+$N$7*A56+$O$7*A56^2)</f>
        <v/>
      </c>
      <c r="D56" s="45">
        <f>IF(ISNUMBER($M$6),$M$6,$L$6)*B56</f>
        <v/>
      </c>
      <c r="E56" s="45">
        <f>$L$7*C56</f>
        <v/>
      </c>
      <c r="H56" s="117">
        <f>H55+(2*$Q$7-$P$7)/$D$12</f>
        <v/>
      </c>
      <c r="I56" s="120">
        <f>COS(RADIANS(H56))</f>
        <v/>
      </c>
      <c r="J56" s="119">
        <f>MAX(0,MIN(1,(I56-COS(RADIANS($Q$7)))/(COS(RADIANS($P$7))-COS(RADIANS($Q$7)))))</f>
        <v/>
      </c>
      <c r="K56" s="119">
        <f>J56^2</f>
        <v/>
      </c>
    </row>
  </sheetData>
  <mergeCells count="3">
    <mergeCell ref="A12:C12"/>
    <mergeCell ref="A11:C11"/>
    <mergeCell ref="A2:P2"/>
  </mergeCells>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I13"/>
  <sheetViews>
    <sheetView zoomScale="90" workbookViewId="0">
      <pane ySplit="4" topLeftCell="A5" activePane="bottomLeft" state="frozen"/>
      <selection pane="bottomLeft" activeCell="A1" sqref="A1"/>
    </sheetView>
  </sheetViews>
  <sheetFormatPr baseColWidth="8" defaultRowHeight="15"/>
  <cols>
    <col width="24" customWidth="1" min="1" max="1"/>
    <col width="10" customWidth="1" min="2" max="2"/>
    <col width="34" customWidth="1" min="3" max="3"/>
    <col width="30" customWidth="1" min="4" max="4"/>
    <col width="30" customWidth="1" min="5" max="5"/>
    <col width="9" customWidth="1" min="6" max="6"/>
    <col width="40" customWidth="1" min="7" max="7"/>
    <col width="44" customWidth="1" min="8" max="8"/>
  </cols>
  <sheetData>
    <row r="1" ht="26" customHeight="1">
      <c r="A1" s="26" t="inlineStr">
        <is>
          <t>8  Shading models</t>
        </is>
      </c>
    </row>
    <row r="2" ht="30" customHeight="1">
      <c r="A2" s="27" t="inlineStr">
        <is>
          <t>Which shading model each part uses (counted with COUNTIF / COUNTIFS over sheet 3) and what it does. The screenshots are crops of the program's own captures in report/figures (same camera, shading overridden).</t>
        </is>
      </c>
    </row>
    <row r="4" ht="32" customHeight="1">
      <c r="A4" s="28" t="inlineStr">
        <is>
          <t>Shading model</t>
        </is>
      </c>
      <c r="B4" s="28" t="inlineStr">
        <is>
          <t>Parts using it</t>
        </is>
      </c>
      <c r="C4" s="28" t="inlineStr">
        <is>
          <t>Objects using it (parts)</t>
        </is>
      </c>
      <c r="D4" s="28" t="inlineStr">
        <is>
          <t>Normal used</t>
        </is>
      </c>
      <c r="E4" s="28" t="inlineStr">
        <is>
          <t>Lighting evaluated</t>
        </is>
      </c>
      <c r="F4" s="28" t="inlineStr">
        <is>
          <t>Cost</t>
        </is>
      </c>
      <c r="G4" s="28" t="inlineStr">
        <is>
          <t>Visual effect</t>
        </is>
      </c>
      <c r="H4" s="28" t="inlineStr">
        <is>
          <t>Why used here</t>
        </is>
      </c>
    </row>
    <row r="5" ht="60" customHeight="1">
      <c r="A5" s="42" t="inlineStr">
        <is>
          <t>Gouraud</t>
        </is>
      </c>
      <c r="B5" s="76">
        <f>COUNTIF('3 Object Construction'!$P$5:$P$3279,A5)</f>
        <v/>
      </c>
      <c r="C5" s="14">
        <f>"Terrain ("&amp;COUNTIFS('3 Object Construction'!$B$5:$B$3279,"Terrain",'3 Object Construction'!$P$5:$P$3279,A5)&amp;")"&amp;", "&amp;"Backdrop ("&amp;COUNTIFS('3 Object Construction'!$B$5:$B$3279,"Backdrop",'3 Object Construction'!$P$5:$P$3279,A5)&amp;")"&amp;", "&amp;"Environment ("&amp;COUNTIFS('3 Object Construction'!$B$5:$B$3279,"Environment",'3 Object Construction'!$P$5:$P$3279,A5)&amp;")"&amp;", "&amp;"Base ("&amp;COUNTIFS('3 Object Construction'!$B$5:$B$3279,"Base",'3 Object Construction'!$P$5:$P$3279,A5)&amp;")"&amp;", "&amp;"Boom barrier ("&amp;COUNTIFS('3 Object Construction'!$B$5:$B$3279,"Boom barrier",'3 Object Construction'!$P$5:$P$3279,A5)&amp;")"&amp;", "&amp;"Windsock ("&amp;COUNTIFS('3 Object Construction'!$B$5:$B$3279,"Windsock",'3 Object Construction'!$P$5:$P$3279,A5)&amp;")"&amp;", "&amp;"Flag ("&amp;COUNTIFS('3 Object Construction'!$B$5:$B$3279,"Flag",'3 Object Construction'!$P$5:$P$3279,A5)&amp;")"</f>
        <v/>
      </c>
      <c r="D5" s="14" t="inlineStr">
        <is>
          <t>Vertex normal</t>
        </is>
      </c>
      <c r="E5" s="14" t="inlineStr">
        <is>
          <t>Per vertex, colour interpolated across the triangle</t>
        </is>
      </c>
      <c r="F5" s="14" t="inlineStr">
        <is>
          <t>Low</t>
        </is>
      </c>
      <c r="G5" s="14" t="inlineStr">
        <is>
          <t>Smooth, matte; highlights and the spotlight edge are blurred between vertices</t>
        </is>
      </c>
      <c r="H5" s="14" t="inlineStr">
        <is>
          <t>Large terrain and background props: cheap and smooth</t>
        </is>
      </c>
    </row>
    <row r="6" ht="60" customHeight="1">
      <c r="A6" s="42" t="inlineStr">
        <is>
          <t>Flat</t>
        </is>
      </c>
      <c r="B6" s="76">
        <f>COUNTIF('3 Object Construction'!$P$5:$P$3279,A6)</f>
        <v/>
      </c>
      <c r="C6" s="14">
        <f>"Command Bunker ("&amp;COUNTIFS('3 Object Construction'!$B$5:$B$3279,"Command Bunker",'3 Object Construction'!$P$5:$P$3279,A6)&amp;")"&amp;", "&amp;"Base ("&amp;COUNTIFS('3 Object Construction'!$B$5:$B$3279,"Base",'3 Object Construction'!$P$5:$P$3279,A6)&amp;")"</f>
        <v/>
      </c>
      <c r="D6" s="14" t="inlineStr">
        <is>
          <t>One face normal per triangle (geometry shader: cross product of two edges)</t>
        </is>
      </c>
      <c r="E6" s="14" t="inlineStr">
        <is>
          <t>Once per triangle</t>
        </is>
      </c>
      <c r="F6" s="14" t="inlineStr">
        <is>
          <t>Lowest</t>
        </is>
      </c>
      <c r="G6" s="14" t="inlineStr">
        <is>
          <t>Faceted look; every triangle has one constant colour</t>
        </is>
      </c>
      <c r="H6" s="14" t="inlineStr">
        <is>
          <t>Blocky concrete architecture of the command bunker (proposal: flat shading)</t>
        </is>
      </c>
    </row>
    <row r="7" ht="60" customHeight="1">
      <c r="A7" s="42" t="inlineStr">
        <is>
          <t>Phong</t>
        </is>
      </c>
      <c r="B7" s="76">
        <f>COUNTIF('3 Object Construction'!$P$5:$P$3279,A7)</f>
        <v/>
      </c>
      <c r="C7" s="14">
        <f>"Autonomous UAV ("&amp;COUNTIFS('3 Object Construction'!$B$5:$B$3279,"Autonomous UAV",'3 Object Construction'!$P$5:$P$3279,A7)&amp;")"&amp;", "&amp;"Target Rover ("&amp;COUNTIFS('3 Object Construction'!$B$5:$B$3279,"Target Rover",'3 Object Construction'!$P$5:$P$3279,A7)&amp;")"&amp;", "&amp;"Main Battle Tank ("&amp;COUNTIFS('3 Object Construction'!$B$5:$B$3279,"Main Battle Tank",'3 Object Construction'!$P$5:$P$3279,A7)&amp;")"&amp;", "&amp;"Scout Helicopter ("&amp;COUNTIFS('3 Object Construction'!$B$5:$B$3279,"Scout Helicopter",'3 Object Construction'!$P$5:$P$3279,A7)&amp;")"&amp;", "&amp;"AA Gatling Gun ("&amp;COUNTIFS('3 Object Construction'!$B$5:$B$3279,"AA Gatling Gun",'3 Object Construction'!$P$5:$P$3279,A7)&amp;")"&amp;", "&amp;"Air-defence radar ("&amp;COUNTIFS('3 Object Construction'!$B$5:$B$3279,"Air-defence radar",'3 Object Construction'!$P$5:$P$3279,A7)&amp;")"</f>
        <v/>
      </c>
      <c r="D7" s="14" t="inlineStr">
        <is>
          <t>Vertex normal interpolated per fragment</t>
        </is>
      </c>
      <c r="E7" s="14" t="inlineStr">
        <is>
          <t>Per fragment (Blinn-Phong)</t>
        </is>
      </c>
      <c r="F7" s="14" t="inlineStr">
        <is>
          <t>Medium</t>
        </is>
      </c>
      <c r="G7" s="14" t="inlineStr">
        <is>
          <t>Sharp moving specular highlights; crisp spotlight edge on small parts</t>
        </is>
      </c>
      <c r="H7" s="14" t="inlineStr">
        <is>
          <t>UAV and rover: small metallic parts that the searchlight sweeps over</t>
        </is>
      </c>
    </row>
    <row r="8" ht="60" customHeight="1">
      <c r="A8" s="42" t="inlineStr">
        <is>
          <t>Additive beam</t>
        </is>
      </c>
      <c r="B8" s="76">
        <f>COUNTIF('3 Object Construction'!$P$5:$P$3279,A8)</f>
        <v/>
      </c>
      <c r="C8" s="14">
        <f>"Autonomous UAV ("&amp;COUNTIFS('3 Object Construction'!$B$5:$B$3279,"Autonomous UAV",'3 Object Construction'!$P$5:$P$3279,A8)&amp;")"&amp;", "&amp;"Scout Helicopter ("&amp;COUNTIFS('3 Object Construction'!$B$5:$B$3279,"Scout Helicopter",'3 Object Construction'!$P$5:$P$3279,A8)&amp;")"</f>
        <v/>
      </c>
      <c r="D8" s="14" t="inlineStr">
        <is>
          <t>None (unlit)</t>
        </is>
      </c>
      <c r="E8" s="14" t="inlineStr">
        <is>
          <t>Per fragment, additive blending, no depth writes</t>
        </is>
      </c>
      <c r="F8" s="14" t="inlineStr">
        <is>
          <t>Low</t>
        </is>
      </c>
      <c r="G8" s="14" t="inlineStr">
        <is>
          <t>Visible searchlight cone that fades along its axis and at its silhouette</t>
        </is>
      </c>
      <c r="H8" s="14" t="inlineStr">
        <is>
          <t>Makes the hierarchical searchlight readable at night</t>
        </is>
      </c>
    </row>
    <row r="9" ht="60" customHeight="1">
      <c r="A9" s="42" t="inlineStr">
        <is>
          <t>PBR (GGX / Cook-Torrance)</t>
        </is>
      </c>
      <c r="B9" s="76">
        <f>COUNTIF('3 Object Construction'!$S$5:$S$3279,"&gt;0")</f>
        <v/>
      </c>
      <c r="C9" s="14" t="inlineStr">
        <is>
          <t>Parts with metalness &gt; 0 are shown in column B; all lit parts can use the PBR path</t>
        </is>
      </c>
      <c r="D9" s="14" t="inlineStr">
        <is>
          <t>Interpolated normal + material roughness / metalness</t>
        </is>
      </c>
      <c r="E9" s="14" t="inlineStr">
        <is>
          <t>Per fragment: D (GGX) x G (Smith-Schlick) x F (Schlick) / (4 N.V N.L)</t>
        </is>
      </c>
      <c r="F9" s="14" t="inlineStr">
        <is>
          <t>Highest</t>
        </is>
      </c>
      <c r="G9" s="14" t="inlineStr">
        <is>
          <t>Energy-conserving highlights whose size follows roughness; metals tint reflections</t>
        </is>
      </c>
      <c r="H9" s="14" t="inlineStr">
        <is>
          <t>Optional lighting path of the fragment shader (uniform uPbr); uses the roughness / metalness columns of sheet 3</t>
        </is>
      </c>
    </row>
    <row r="10">
      <c r="A10" s="38" t="inlineStr">
        <is>
          <t>Total lit parts</t>
        </is>
      </c>
      <c r="B10" s="121">
        <f>SUM(B5:B8)</f>
        <v/>
      </c>
    </row>
    <row r="12">
      <c r="A12" s="13" t="inlineStr">
        <is>
          <t>Same bunker, same camera: flat vs Gouraud vs Phong (crops of the program's captures)</t>
        </is>
      </c>
    </row>
    <row r="13">
      <c r="A13" s="122" t="inlineStr">
        <is>
          <t>Flat (bunker)</t>
        </is>
      </c>
      <c r="D13" s="122" t="inlineStr">
        <is>
          <t>Gouraud override (bunker)</t>
        </is>
      </c>
      <c r="G13" s="122" t="inlineStr">
        <is>
          <t>Phong override (bunker)</t>
        </is>
      </c>
    </row>
  </sheetData>
  <mergeCells count="1">
    <mergeCell ref="A2:I2"/>
  </mergeCells>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outlinePr summaryBelow="1" summaryRight="1"/>
    <pageSetUpPr fitToPage="1"/>
  </sheetPr>
  <dimension ref="A1:O30"/>
  <sheetViews>
    <sheetView zoomScale="90" workbookViewId="0">
      <pane ySplit="4" topLeftCell="A5" activePane="bottomLeft" state="frozen"/>
      <selection pane="bottomLeft" activeCell="A1" sqref="A1"/>
    </sheetView>
  </sheetViews>
  <sheetFormatPr baseColWidth="8" defaultRowHeight="15"/>
  <cols>
    <col width="34" customWidth="1" min="1" max="1"/>
    <col width="12" customWidth="1" min="2" max="2"/>
    <col width="18" customWidth="1" min="3" max="3"/>
    <col width="11" customWidth="1" min="4" max="4"/>
    <col width="9" customWidth="1" min="5" max="5"/>
    <col width="16" customWidth="1" min="6" max="6"/>
    <col width="14" customWidth="1" min="7" max="7"/>
    <col width="14" customWidth="1" min="8" max="8"/>
  </cols>
  <sheetData>
    <row r="1" ht="26" customHeight="1">
      <c r="A1" s="26" t="inlineStr">
        <is>
          <t>9  Render Pipeline</t>
        </is>
      </c>
    </row>
    <row r="2" ht="60" customHeight="1">
      <c r="A2" s="27" t="inlineStr">
        <is>
          <t>Primary: the cost of each rendering feature measured by ablation (ThermalSense.exe --benchmark renders the same flight with the feature switched off; cost = frame_ms(HIGH) - frame_ms(HIGH without X)). Secondary: GPU timer-query time per pass, labelled approximate. All values come from build/benchmark.json; baselines, costs and shares are formulas.</t>
        </is>
      </c>
    </row>
    <row r="4">
      <c r="A4" s="13" t="inlineStr">
        <is>
          <t>A. Per-feature cost by ablation: cost(X) = |frame_ms(group) - frame_ms(group with/without X)|</t>
        </is>
      </c>
    </row>
    <row r="5" ht="40" customHeight="1">
      <c r="A5" s="28" t="inlineStr">
        <is>
          <t>Configuration</t>
        </is>
      </c>
      <c r="B5" s="28" t="inlineStr">
        <is>
          <t>Group</t>
        </is>
      </c>
      <c r="C5" s="28" t="inlineStr">
        <is>
          <t>Change</t>
        </is>
      </c>
      <c r="D5" s="28" t="inlineStr">
        <is>
          <t>frame_ms (median)</t>
        </is>
      </c>
      <c r="E5" s="28" t="inlineStr">
        <is>
          <t>fps</t>
        </is>
      </c>
      <c r="F5" s="28" t="inlineStr">
        <is>
          <t>Baseline frame_ms (same group)</t>
        </is>
      </c>
      <c r="G5" s="28" t="inlineStr">
        <is>
          <t>Feature cost (ms)</t>
        </is>
      </c>
      <c r="H5" s="28" t="inlineStr">
        <is>
          <t>Share of baseline frame</t>
        </is>
      </c>
      <c r="I5" s="28" t="inlineStr">
        <is>
          <t>Noise: interquartile range of rounds (ms)</t>
        </is>
      </c>
      <c r="J5" s="28" t="inlineStr">
        <is>
          <t>Resolved above noise?</t>
        </is>
      </c>
      <c r="K5" s="28" t="inlineStr">
        <is>
          <t>Round 1 (ms)</t>
        </is>
      </c>
      <c r="L5" s="28" t="inlineStr">
        <is>
          <t>Round 2 (ms)</t>
        </is>
      </c>
      <c r="M5" s="28" t="inlineStr">
        <is>
          <t>Round 3 (ms)</t>
        </is>
      </c>
      <c r="N5" s="28" t="inlineStr">
        <is>
          <t>Round 4 (ms)</t>
        </is>
      </c>
      <c r="O5" s="28" t="inlineStr">
        <is>
          <t>Round 5 (ms)</t>
        </is>
      </c>
    </row>
    <row r="6">
      <c r="A6" s="42" t="inlineStr">
        <is>
          <t>v1 look (no post), indexed</t>
        </is>
      </c>
      <c r="B6" s="18" t="inlineStr">
        <is>
          <t>V1</t>
        </is>
      </c>
      <c r="C6" s="18" t="inlineStr">
        <is>
          <t>-</t>
        </is>
      </c>
      <c r="D6" s="123" t="n">
        <v>31.011</v>
      </c>
      <c r="E6" s="43" t="n">
        <v>32.2467</v>
      </c>
      <c r="F6" s="14" t="inlineStr">
        <is>
          <t>baseline</t>
        </is>
      </c>
      <c r="G6" s="14" t="inlineStr">
        <is>
          <t>-</t>
        </is>
      </c>
      <c r="H6" s="14" t="inlineStr">
        <is>
          <t>-</t>
        </is>
      </c>
      <c r="I6" s="117">
        <f>QUARTILE(K6:O6,3)-QUARTILE(K6:O6,1)</f>
        <v/>
      </c>
      <c r="K6" s="123" t="n">
        <v>31.011</v>
      </c>
      <c r="L6" s="123" t="n">
        <v>31.3417</v>
      </c>
      <c r="M6" s="123" t="n">
        <v>27.8551</v>
      </c>
      <c r="N6" s="123" t="n">
        <v>30.103</v>
      </c>
      <c r="O6" s="123" t="n">
        <v>31.5914</v>
      </c>
    </row>
    <row r="7">
      <c r="A7" s="42" t="inlineStr">
        <is>
          <t>LOW, indexed</t>
        </is>
      </c>
      <c r="B7" s="18" t="inlineStr">
        <is>
          <t>LOW</t>
        </is>
      </c>
      <c r="C7" s="18" t="inlineStr">
        <is>
          <t>-</t>
        </is>
      </c>
      <c r="D7" s="123" t="n">
        <v>55.0197</v>
      </c>
      <c r="E7" s="43" t="n">
        <v>18.1753</v>
      </c>
      <c r="F7" s="14" t="inlineStr">
        <is>
          <t>baseline</t>
        </is>
      </c>
      <c r="G7" s="14" t="inlineStr">
        <is>
          <t>-</t>
        </is>
      </c>
      <c r="H7" s="14" t="inlineStr">
        <is>
          <t>-</t>
        </is>
      </c>
      <c r="I7" s="117">
        <f>QUARTILE(K7:O7,3)-QUARTILE(K7:O7,1)</f>
        <v/>
      </c>
      <c r="K7" s="123" t="n">
        <v>56.3424</v>
      </c>
      <c r="L7" s="123" t="n">
        <v>56.4355</v>
      </c>
      <c r="M7" s="123" t="n">
        <v>53.6555</v>
      </c>
      <c r="N7" s="123" t="n">
        <v>54.0617</v>
      </c>
      <c r="O7" s="123" t="n">
        <v>55.0197</v>
      </c>
    </row>
    <row r="8">
      <c r="A8" s="42" t="inlineStr">
        <is>
          <t>HIGH, indexed (glDrawElements)</t>
        </is>
      </c>
      <c r="B8" s="18" t="inlineStr">
        <is>
          <t>HIGH</t>
        </is>
      </c>
      <c r="C8" s="18" t="inlineStr">
        <is>
          <t>-</t>
        </is>
      </c>
      <c r="D8" s="123" t="n">
        <v>67.917</v>
      </c>
      <c r="E8" s="43" t="n">
        <v>14.7239</v>
      </c>
      <c r="F8" s="14" t="inlineStr">
        <is>
          <t>baseline</t>
        </is>
      </c>
      <c r="G8" s="14" t="inlineStr">
        <is>
          <t>-</t>
        </is>
      </c>
      <c r="H8" s="14" t="inlineStr">
        <is>
          <t>-</t>
        </is>
      </c>
      <c r="I8" s="117">
        <f>QUARTILE(K8:O8,3)-QUARTILE(K8:O8,1)</f>
        <v/>
      </c>
      <c r="K8" s="123" t="n">
        <v>72.7055</v>
      </c>
      <c r="L8" s="123" t="n">
        <v>75.4479</v>
      </c>
      <c r="M8" s="123" t="n">
        <v>67.5324</v>
      </c>
      <c r="N8" s="123" t="n">
        <v>67.4276</v>
      </c>
      <c r="O8" s="123" t="n">
        <v>67.917</v>
      </c>
    </row>
    <row r="9">
      <c r="A9" s="42" t="inlineStr">
        <is>
          <t>HIGH, non-indexed (glDrawArrays)</t>
        </is>
      </c>
      <c r="B9" s="18" t="inlineStr">
        <is>
          <t>HIGH non-indexed</t>
        </is>
      </c>
      <c r="C9" s="18" t="inlineStr">
        <is>
          <t>-</t>
        </is>
      </c>
      <c r="D9" s="123" t="n">
        <v>70.1053</v>
      </c>
      <c r="E9" s="43" t="n">
        <v>14.2643</v>
      </c>
      <c r="F9" s="14" t="inlineStr">
        <is>
          <t>baseline</t>
        </is>
      </c>
      <c r="G9" s="14" t="inlineStr">
        <is>
          <t>-</t>
        </is>
      </c>
      <c r="H9" s="14" t="inlineStr">
        <is>
          <t>-</t>
        </is>
      </c>
      <c r="I9" s="117">
        <f>QUARTILE(K9:O9,3)-QUARTILE(K9:O9,1)</f>
        <v/>
      </c>
      <c r="K9" s="123" t="n">
        <v>74.05419999999999</v>
      </c>
      <c r="L9" s="123" t="n">
        <v>75.065</v>
      </c>
      <c r="M9" s="123" t="n">
        <v>68.7002</v>
      </c>
      <c r="N9" s="123" t="n">
        <v>70.1053</v>
      </c>
      <c r="O9" s="123" t="n">
        <v>69.9986</v>
      </c>
    </row>
    <row r="10">
      <c r="A10" s="42" t="inlineStr">
        <is>
          <t>ULTRA, indexed</t>
        </is>
      </c>
      <c r="B10" s="18" t="inlineStr">
        <is>
          <t>ULTRA</t>
        </is>
      </c>
      <c r="C10" s="18" t="inlineStr">
        <is>
          <t>-</t>
        </is>
      </c>
      <c r="D10" s="123" t="n">
        <v>202.65</v>
      </c>
      <c r="E10" s="43" t="n">
        <v>4.93461</v>
      </c>
      <c r="F10" s="14" t="inlineStr">
        <is>
          <t>baseline</t>
        </is>
      </c>
      <c r="G10" s="14" t="inlineStr">
        <is>
          <t>-</t>
        </is>
      </c>
      <c r="H10" s="14" t="inlineStr">
        <is>
          <t>-</t>
        </is>
      </c>
      <c r="I10" s="117">
        <f>QUARTILE(K10:O10,3)-QUARTILE(K10:O10,1)</f>
        <v/>
      </c>
      <c r="K10" s="123" t="n">
        <v>231.704</v>
      </c>
      <c r="L10" s="123" t="n">
        <v>229.072</v>
      </c>
      <c r="M10" s="123" t="n">
        <v>202.65</v>
      </c>
      <c r="N10" s="123" t="n">
        <v>200.766</v>
      </c>
      <c r="O10" s="123" t="n">
        <v>187.704</v>
      </c>
    </row>
    <row r="11">
      <c r="A11" s="42" t="inlineStr">
        <is>
          <t>HIGH without shadow maps</t>
        </is>
      </c>
      <c r="B11" s="18" t="inlineStr">
        <is>
          <t>HIGH</t>
        </is>
      </c>
      <c r="C11" s="18" t="inlineStr">
        <is>
          <t>without shadows</t>
        </is>
      </c>
      <c r="D11" s="123" t="n">
        <v>51.7462</v>
      </c>
      <c r="E11" s="43" t="n">
        <v>19.3251</v>
      </c>
      <c r="F11" s="117">
        <f>IF(COUNTIFS($B$6:$B$17,B11,$C$6:$C$17,"-")=1,AVERAGEIFS($D$6:$D$17,$B$6:$B$17,B11,$C$6:$C$17,"-"),"no unique baseline")</f>
        <v/>
      </c>
      <c r="G11" s="117">
        <f>IF(ISNUMBER(F11),IF(LEFT(C11,4)="with",D11-F11,F11-D11),"n/a")</f>
        <v/>
      </c>
      <c r="H11" s="32">
        <f>IF(ISNUMBER(F11),G11/F11,"n/a")</f>
        <v/>
      </c>
      <c r="I11" s="117">
        <f>QUARTILE(K11:O11,3)-QUARTILE(K11:O11,1)</f>
        <v/>
      </c>
      <c r="J11" s="42">
        <f>IF(AND(ISNUMBER(G11),ISNUMBER(I11)),IF(ABS(G11)&gt;MAX(I11,AVERAGEIFS($I$6:$I$17,$B$6:$B$17,B11,$C$6:$C$17,"-")),"resolved","below noise"),"n/a")</f>
        <v/>
      </c>
      <c r="K11" s="123" t="n">
        <v>55.0556</v>
      </c>
      <c r="L11" s="123" t="n">
        <v>59.5098</v>
      </c>
      <c r="M11" s="123" t="n">
        <v>51.7462</v>
      </c>
      <c r="N11" s="123" t="n">
        <v>51.0815</v>
      </c>
      <c r="O11" s="123" t="n">
        <v>51.6935</v>
      </c>
    </row>
    <row r="12">
      <c r="A12" s="42" t="inlineStr">
        <is>
          <t>HIGH without SSAO</t>
        </is>
      </c>
      <c r="B12" s="18" t="inlineStr">
        <is>
          <t>HIGH</t>
        </is>
      </c>
      <c r="C12" s="18" t="inlineStr">
        <is>
          <t>without ssao</t>
        </is>
      </c>
      <c r="D12" s="123" t="n">
        <v>66.57040000000001</v>
      </c>
      <c r="E12" s="43" t="n">
        <v>15.0217</v>
      </c>
      <c r="F12" s="117">
        <f>IF(COUNTIFS($B$6:$B$17,B12,$C$6:$C$17,"-")=1,AVERAGEIFS($D$6:$D$17,$B$6:$B$17,B12,$C$6:$C$17,"-"),"no unique baseline")</f>
        <v/>
      </c>
      <c r="G12" s="117">
        <f>IF(ISNUMBER(F12),IF(LEFT(C12,4)="with",D12-F12,F12-D12),"n/a")</f>
        <v/>
      </c>
      <c r="H12" s="32">
        <f>IF(ISNUMBER(F12),G12/F12,"n/a")</f>
        <v/>
      </c>
      <c r="I12" s="117">
        <f>QUARTILE(K12:O12,3)-QUARTILE(K12:O12,1)</f>
        <v/>
      </c>
      <c r="J12" s="42">
        <f>IF(AND(ISNUMBER(G12),ISNUMBER(I12)),IF(ABS(G12)&gt;MAX(I12,AVERAGEIFS($I$6:$I$17,$B$6:$B$17,B12,$C$6:$C$17,"-")),"resolved","below noise"),"n/a")</f>
        <v/>
      </c>
      <c r="K12" s="123" t="n">
        <v>68.0446</v>
      </c>
      <c r="L12" s="123" t="n">
        <v>89.5568</v>
      </c>
      <c r="M12" s="123" t="n">
        <v>66.57040000000001</v>
      </c>
      <c r="N12" s="123" t="n">
        <v>65.926</v>
      </c>
      <c r="O12" s="123" t="n">
        <v>65.4361</v>
      </c>
    </row>
    <row r="13">
      <c r="A13" s="42" t="inlineStr">
        <is>
          <t>HIGH without volumetric fog</t>
        </is>
      </c>
      <c r="B13" s="18" t="inlineStr">
        <is>
          <t>HIGH</t>
        </is>
      </c>
      <c r="C13" s="18" t="inlineStr">
        <is>
          <t>without fog</t>
        </is>
      </c>
      <c r="D13" s="123" t="n">
        <v>64.9836</v>
      </c>
      <c r="E13" s="43" t="n">
        <v>15.3885</v>
      </c>
      <c r="F13" s="117">
        <f>IF(COUNTIFS($B$6:$B$17,B13,$C$6:$C$17,"-")=1,AVERAGEIFS($D$6:$D$17,$B$6:$B$17,B13,$C$6:$C$17,"-"),"no unique baseline")</f>
        <v/>
      </c>
      <c r="G13" s="117">
        <f>IF(ISNUMBER(F13),IF(LEFT(C13,4)="with",D13-F13,F13-D13),"n/a")</f>
        <v/>
      </c>
      <c r="H13" s="32">
        <f>IF(ISNUMBER(F13),G13/F13,"n/a")</f>
        <v/>
      </c>
      <c r="I13" s="117">
        <f>QUARTILE(K13:O13,3)-QUARTILE(K13:O13,1)</f>
        <v/>
      </c>
      <c r="J13" s="42">
        <f>IF(AND(ISNUMBER(G13),ISNUMBER(I13)),IF(ABS(G13)&gt;MAX(I13,AVERAGEIFS($I$6:$I$17,$B$6:$B$17,B13,$C$6:$C$17,"-")),"resolved","below noise"),"n/a")</f>
        <v/>
      </c>
      <c r="K13" s="123" t="n">
        <v>68.5184</v>
      </c>
      <c r="L13" s="123" t="n">
        <v>66.3062</v>
      </c>
      <c r="M13" s="123" t="n">
        <v>64.9836</v>
      </c>
      <c r="N13" s="123" t="n">
        <v>64.9761</v>
      </c>
      <c r="O13" s="123" t="n">
        <v>63.4205</v>
      </c>
    </row>
    <row r="14">
      <c r="A14" s="42" t="inlineStr">
        <is>
          <t>HIGH without bloom</t>
        </is>
      </c>
      <c r="B14" s="18" t="inlineStr">
        <is>
          <t>HIGH</t>
        </is>
      </c>
      <c r="C14" s="18" t="inlineStr">
        <is>
          <t>without bloom</t>
        </is>
      </c>
      <c r="D14" s="123" t="n">
        <v>67.1519</v>
      </c>
      <c r="E14" s="43" t="n">
        <v>14.8916</v>
      </c>
      <c r="F14" s="117">
        <f>IF(COUNTIFS($B$6:$B$17,B14,$C$6:$C$17,"-")=1,AVERAGEIFS($D$6:$D$17,$B$6:$B$17,B14,$C$6:$C$17,"-"),"no unique baseline")</f>
        <v/>
      </c>
      <c r="G14" s="117">
        <f>IF(ISNUMBER(F14),IF(LEFT(C14,4)="with",D14-F14,F14-D14),"n/a")</f>
        <v/>
      </c>
      <c r="H14" s="32">
        <f>IF(ISNUMBER(F14),G14/F14,"n/a")</f>
        <v/>
      </c>
      <c r="I14" s="117">
        <f>QUARTILE(K14:O14,3)-QUARTILE(K14:O14,1)</f>
        <v/>
      </c>
      <c r="J14" s="42">
        <f>IF(AND(ISNUMBER(G14),ISNUMBER(I14)),IF(ABS(G14)&gt;MAX(I14,AVERAGEIFS($I$6:$I$17,$B$6:$B$17,B14,$C$6:$C$17,"-")),"resolved","below noise"),"n/a")</f>
        <v/>
      </c>
      <c r="K14" s="123" t="n">
        <v>70.13979999999999</v>
      </c>
      <c r="L14" s="123" t="n">
        <v>67.9451</v>
      </c>
      <c r="M14" s="123" t="n">
        <v>67.1519</v>
      </c>
      <c r="N14" s="123" t="n">
        <v>65.5939</v>
      </c>
      <c r="O14" s="123" t="n">
        <v>66.49039999999999</v>
      </c>
    </row>
    <row r="15">
      <c r="A15" s="42" t="inlineStr">
        <is>
          <t>HIGH without MSAA</t>
        </is>
      </c>
      <c r="B15" s="18" t="inlineStr">
        <is>
          <t>HIGH</t>
        </is>
      </c>
      <c r="C15" s="18" t="inlineStr">
        <is>
          <t>without msaa</t>
        </is>
      </c>
      <c r="D15" s="123" t="n">
        <v>58.6119</v>
      </c>
      <c r="E15" s="43" t="n">
        <v>17.0614</v>
      </c>
      <c r="F15" s="117">
        <f>IF(COUNTIFS($B$6:$B$17,B15,$C$6:$C$17,"-")=1,AVERAGEIFS($D$6:$D$17,$B$6:$B$17,B15,$C$6:$C$17,"-"),"no unique baseline")</f>
        <v/>
      </c>
      <c r="G15" s="117">
        <f>IF(ISNUMBER(F15),IF(LEFT(C15,4)="with",D15-F15,F15-D15),"n/a")</f>
        <v/>
      </c>
      <c r="H15" s="32">
        <f>IF(ISNUMBER(F15),G15/F15,"n/a")</f>
        <v/>
      </c>
      <c r="I15" s="117">
        <f>QUARTILE(K15:O15,3)-QUARTILE(K15:O15,1)</f>
        <v/>
      </c>
      <c r="J15" s="42">
        <f>IF(AND(ISNUMBER(G15),ISNUMBER(I15)),IF(ABS(G15)&gt;MAX(I15,AVERAGEIFS($I$6:$I$17,$B$6:$B$17,B15,$C$6:$C$17,"-")),"resolved","below noise"),"n/a")</f>
        <v/>
      </c>
      <c r="K15" s="123" t="n">
        <v>61.0236</v>
      </c>
      <c r="L15" s="123" t="n">
        <v>58.6119</v>
      </c>
      <c r="M15" s="123" t="n">
        <v>59.0816</v>
      </c>
      <c r="N15" s="123" t="n">
        <v>58.4564</v>
      </c>
      <c r="O15" s="123" t="n">
        <v>57.7174</v>
      </c>
    </row>
    <row r="16">
      <c r="A16" s="42" t="inlineStr">
        <is>
          <t>HIGH without searchlight shadow</t>
        </is>
      </c>
      <c r="B16" s="18" t="inlineStr">
        <is>
          <t>HIGH</t>
        </is>
      </c>
      <c r="C16" s="18" t="inlineStr">
        <is>
          <t>without spotshadow</t>
        </is>
      </c>
      <c r="D16" s="123" t="n">
        <v>65.2539</v>
      </c>
      <c r="E16" s="43" t="n">
        <v>15.3248</v>
      </c>
      <c r="F16" s="117">
        <f>IF(COUNTIFS($B$6:$B$17,B16,$C$6:$C$17,"-")=1,AVERAGEIFS($D$6:$D$17,$B$6:$B$17,B16,$C$6:$C$17,"-"),"no unique baseline")</f>
        <v/>
      </c>
      <c r="G16" s="117">
        <f>IF(ISNUMBER(F16),IF(LEFT(C16,4)="with",D16-F16,F16-D16),"n/a")</f>
        <v/>
      </c>
      <c r="H16" s="32">
        <f>IF(ISNUMBER(F16),G16/F16,"n/a")</f>
        <v/>
      </c>
      <c r="I16" s="117">
        <f>QUARTILE(K16:O16,3)-QUARTILE(K16:O16,1)</f>
        <v/>
      </c>
      <c r="J16" s="42">
        <f>IF(AND(ISNUMBER(G16),ISNUMBER(I16)),IF(ABS(G16)&gt;MAX(I16,AVERAGEIFS($I$6:$I$17,$B$6:$B$17,B16,$C$6:$C$17,"-")),"resolved","below noise"),"n/a")</f>
        <v/>
      </c>
      <c r="K16" s="123" t="n">
        <v>69.5335</v>
      </c>
      <c r="L16" s="123" t="n">
        <v>65.2611</v>
      </c>
      <c r="M16" s="123" t="n">
        <v>63.9259</v>
      </c>
      <c r="N16" s="123" t="n">
        <v>64.6253</v>
      </c>
      <c r="O16" s="123" t="n">
        <v>65.2539</v>
      </c>
    </row>
    <row r="17">
      <c r="A17" s="42" t="inlineStr">
        <is>
          <t>HIGH, raining (soaked ground)</t>
        </is>
      </c>
      <c r="B17" s="18" t="inlineStr">
        <is>
          <t>HIGH</t>
        </is>
      </c>
      <c r="C17" s="18" t="inlineStr">
        <is>
          <t>with rain</t>
        </is>
      </c>
      <c r="D17" s="123" t="n">
        <v>74.95529999999999</v>
      </c>
      <c r="E17" s="43" t="n">
        <v>13.3413</v>
      </c>
      <c r="F17" s="117">
        <f>IF(COUNTIFS($B$6:$B$17,B17,$C$6:$C$17,"-")=1,AVERAGEIFS($D$6:$D$17,$B$6:$B$17,B17,$C$6:$C$17,"-"),"no unique baseline")</f>
        <v/>
      </c>
      <c r="G17" s="117">
        <f>IF(ISNUMBER(F17),IF(LEFT(C17,4)="with",D17-F17,F17-D17),"n/a")</f>
        <v/>
      </c>
      <c r="H17" s="32">
        <f>IF(ISNUMBER(F17),G17/F17,"n/a")</f>
        <v/>
      </c>
      <c r="I17" s="117">
        <f>QUARTILE(K17:O17,3)-QUARTILE(K17:O17,1)</f>
        <v/>
      </c>
      <c r="J17" s="42">
        <f>IF(AND(ISNUMBER(G17),ISNUMBER(I17)),IF(ABS(G17)&gt;MAX(I17,AVERAGEIFS($I$6:$I$17,$B$6:$B$17,B17,$C$6:$C$17,"-")),"resolved","below noise"),"n/a")</f>
        <v/>
      </c>
      <c r="K17" s="123" t="n">
        <v>78.5825</v>
      </c>
      <c r="L17" s="123" t="n">
        <v>73.9697</v>
      </c>
      <c r="M17" s="123" t="n">
        <v>76.3516</v>
      </c>
      <c r="N17" s="123" t="n">
        <v>74.18980000000001</v>
      </c>
      <c r="O17" s="123" t="n">
        <v>74.95529999999999</v>
      </c>
    </row>
    <row r="20">
      <c r="A20" s="13" t="inlineStr">
        <is>
          <t>B. GPU pass timings, HIGH preset (timer queries) - APPROXIMATE: passes overlap on this integrated GPU, so they do not add up exactly to the frame time</t>
        </is>
      </c>
    </row>
    <row r="21" ht="32" customHeight="1">
      <c r="A21" s="28" t="inlineStr">
        <is>
          <t>Pass</t>
        </is>
      </c>
      <c r="B21" s="28" t="inlineStr">
        <is>
          <t>GPU time (ms, approx.)</t>
        </is>
      </c>
      <c r="C21" s="28" t="inlineStr">
        <is>
          <t>Share of summed pass time</t>
        </is>
      </c>
      <c r="D21" s="28" t="inlineStr">
        <is>
          <t>Cumulative (ms)</t>
        </is>
      </c>
    </row>
    <row r="22">
      <c r="A22" s="42" t="inlineStr">
        <is>
          <t>uav camera (CV)</t>
        </is>
      </c>
      <c r="B22" s="123" t="n">
        <v>3.56667</v>
      </c>
      <c r="C22" s="32">
        <f>IF(ISNUMBER(B22),B22/SUM($B$22:$B$29),"n/a")</f>
        <v/>
      </c>
      <c r="D22" s="117">
        <f>SUM($B$22:B22)</f>
        <v/>
      </c>
    </row>
    <row r="23">
      <c r="A23" s="42" t="inlineStr">
        <is>
          <t>shadow maps</t>
        </is>
      </c>
      <c r="B23" s="123" t="n">
        <v>7.47348</v>
      </c>
      <c r="C23" s="32">
        <f>IF(ISNUMBER(B23),B23/SUM($B$22:$B$29),"n/a")</f>
        <v/>
      </c>
      <c r="D23" s="117">
        <f>SUM($B$22:B23)</f>
        <v/>
      </c>
    </row>
    <row r="24">
      <c r="A24" s="42" t="inlineStr">
        <is>
          <t>pre-pass</t>
        </is>
      </c>
      <c r="B24" s="123" t="n">
        <v>1.3821</v>
      </c>
      <c r="C24" s="32">
        <f>IF(ISNUMBER(B24),B24/SUM($B$22:$B$29),"n/a")</f>
        <v/>
      </c>
      <c r="D24" s="117">
        <f>SUM($B$22:B24)</f>
        <v/>
      </c>
    </row>
    <row r="25">
      <c r="A25" s="42" t="inlineStr">
        <is>
          <t>ssao</t>
        </is>
      </c>
      <c r="B25" s="123" t="n">
        <v>1.38398</v>
      </c>
      <c r="C25" s="32">
        <f>IF(ISNUMBER(B25),B25/SUM($B$22:$B$29),"n/a")</f>
        <v/>
      </c>
      <c r="D25" s="117">
        <f>SUM($B$22:B25)</f>
        <v/>
      </c>
    </row>
    <row r="26">
      <c r="A26" s="42" t="inlineStr">
        <is>
          <t>volumetric fog</t>
        </is>
      </c>
      <c r="B26" s="123" t="n">
        <v>6.12269</v>
      </c>
      <c r="C26" s="32">
        <f>IF(ISNUMBER(B26),B26/SUM($B$22:$B$29),"n/a")</f>
        <v/>
      </c>
      <c r="D26" s="117">
        <f>SUM($B$22:B26)</f>
        <v/>
      </c>
    </row>
    <row r="27">
      <c r="A27" s="42" t="inlineStr">
        <is>
          <t>scene</t>
        </is>
      </c>
      <c r="B27" s="123" t="n">
        <v>42.2158</v>
      </c>
      <c r="C27" s="32">
        <f>IF(ISNUMBER(B27),B27/SUM($B$22:$B$29),"n/a")</f>
        <v/>
      </c>
      <c r="D27" s="117">
        <f>SUM($B$22:B27)</f>
        <v/>
      </c>
    </row>
    <row r="28">
      <c r="A28" s="42" t="inlineStr">
        <is>
          <t>resolve + bloom</t>
        </is>
      </c>
      <c r="B28" s="123" t="n">
        <v>2.35124</v>
      </c>
      <c r="C28" s="32">
        <f>IF(ISNUMBER(B28),B28/SUM($B$22:$B$29),"n/a")</f>
        <v/>
      </c>
      <c r="D28" s="117">
        <f>SUM($B$22:B28)</f>
        <v/>
      </c>
    </row>
    <row r="29">
      <c r="A29" s="42" t="inlineStr">
        <is>
          <t>composite</t>
        </is>
      </c>
      <c r="B29" s="123" t="n">
        <v>0.7744490000000001</v>
      </c>
      <c r="C29" s="32">
        <f>IF(ISNUMBER(B29),B29/SUM($B$22:$B$29),"n/a")</f>
        <v/>
      </c>
      <c r="D29" s="117">
        <f>SUM($B$22:B29)</f>
        <v/>
      </c>
    </row>
    <row r="30">
      <c r="A30" s="38" t="inlineStr">
        <is>
          <t>Sum of passes</t>
        </is>
      </c>
      <c r="B30" s="118">
        <f>SUM(B22:B29)</f>
        <v/>
      </c>
    </row>
  </sheetData>
  <mergeCells count="1">
    <mergeCell ref="A2:H2"/>
  </mergeCells>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1:H150"/>
  <sheetViews>
    <sheetView zoomScale="90" workbookViewId="0">
      <pane ySplit="5" topLeftCell="A6" activePane="bottomLeft" state="frozen"/>
      <selection pane="bottomLeft" activeCell="A1" sqref="A1"/>
    </sheetView>
  </sheetViews>
  <sheetFormatPr baseColWidth="8" defaultRowHeight="15"/>
  <cols>
    <col width="9" customWidth="1" min="1" max="1"/>
    <col width="30" customWidth="1" min="2" max="2"/>
    <col width="44" customWidth="1" min="3" max="3"/>
    <col width="40" customWidth="1" min="4" max="4"/>
    <col width="48" customWidth="1" min="5" max="5"/>
    <col width="9" customWidth="1" min="6" max="6"/>
    <col width="34" customWidth="1" min="7" max="7"/>
  </cols>
  <sheetData>
    <row r="1" ht="26" customHeight="1">
      <c r="A1" s="26" t="inlineStr">
        <is>
          <t>10  Testing</t>
        </is>
      </c>
    </row>
    <row r="2" ht="45" customHeight="1">
      <c r="A2" s="27" t="inlineStr">
        <is>
          <t>Automated unit/integration tests (build/tests.exe -&gt; build/test_results.json), visual checks of real captures (docs/visual_tests.json) and behaviour checks computed live from the trace (sheet 12). The pass rate is a formula; status cells are conditionally formatted.</t>
        </is>
      </c>
    </row>
    <row r="3">
      <c r="A3" s="38" t="inlineStr">
        <is>
          <t>Tests</t>
        </is>
      </c>
      <c r="B3" s="55">
        <f>COUNTA($A$6:$A$150)</f>
        <v/>
      </c>
      <c r="C3" s="38" t="inlineStr">
        <is>
          <t>Passed</t>
        </is>
      </c>
      <c r="D3" s="55">
        <f>COUNTIF($F$6:$F$150,"PASS")</f>
        <v/>
      </c>
      <c r="E3" s="38" t="inlineStr">
        <is>
          <t>Failed</t>
        </is>
      </c>
      <c r="F3" s="55">
        <f>COUNTIF($F$6:$F$150,"FAIL")</f>
        <v/>
      </c>
      <c r="G3" s="38" t="inlineStr">
        <is>
          <t>Pass rate</t>
        </is>
      </c>
      <c r="H3" s="124">
        <f>D3/B3</f>
        <v/>
      </c>
    </row>
    <row r="5" ht="32" customHeight="1">
      <c r="A5" s="28" t="inlineStr">
        <is>
          <t>Test ID</t>
        </is>
      </c>
      <c r="B5" s="28" t="inlineStr">
        <is>
          <t>Category</t>
        </is>
      </c>
      <c r="C5" s="28" t="inlineStr">
        <is>
          <t>Description</t>
        </is>
      </c>
      <c r="D5" s="28" t="inlineStr">
        <is>
          <t>Expected result</t>
        </is>
      </c>
      <c r="E5" s="28" t="inlineStr">
        <is>
          <t>Observed result</t>
        </is>
      </c>
      <c r="F5" s="28" t="inlineStr">
        <is>
          <t>Status</t>
        </is>
      </c>
      <c r="G5" s="28" t="inlineStr">
        <is>
          <t>Evidence</t>
        </is>
      </c>
    </row>
    <row r="6">
      <c r="A6" s="42" t="inlineStr">
        <is>
          <t>T01</t>
        </is>
      </c>
      <c r="B6" s="14" t="inlineStr">
        <is>
          <t>Automated (tests/test_main.cpp)</t>
        </is>
      </c>
      <c r="C6" s="14" t="inlineStr">
        <is>
          <t>Cube vertex/index count</t>
        </is>
      </c>
      <c r="D6" s="14" t="inlineStr">
        <is>
          <t>24 vertices, 36 indices, 12 triangles</t>
        </is>
      </c>
      <c r="E6" s="14" t="inlineStr">
        <is>
          <t>24 vertices, 36 indices, 12 triangles</t>
        </is>
      </c>
      <c r="F6" s="42" t="inlineStr">
        <is>
          <t>PASS</t>
        </is>
      </c>
      <c r="G6" s="15" t="inlineStr">
        <is>
          <t>build/test_results.json</t>
        </is>
      </c>
    </row>
    <row r="7">
      <c r="A7" s="42" t="inlineStr">
        <is>
          <t>T02</t>
        </is>
      </c>
      <c r="B7" s="14" t="inlineStr">
        <is>
          <t>Automated (tests/test_main.cpp)</t>
        </is>
      </c>
      <c r="C7" s="14" t="inlineStr">
        <is>
          <t>Cube centred at origin with unit size</t>
        </is>
      </c>
      <c r="D7" s="14" t="inlineStr">
        <is>
          <t>min (-0.5,-0.5,-0.5), max (0.5,0.5,0.5)</t>
        </is>
      </c>
      <c r="E7" s="14" t="inlineStr">
        <is>
          <t>min (-0.500,-0.500,-0.500), max (0.500,0.500,0.500)</t>
        </is>
      </c>
      <c r="F7" s="42" t="inlineStr">
        <is>
          <t>PASS</t>
        </is>
      </c>
      <c r="G7" s="15" t="inlineStr">
        <is>
          <t>build/test_results.json</t>
        </is>
      </c>
    </row>
    <row r="8">
      <c r="A8" s="42" t="inlineStr">
        <is>
          <t>T03</t>
        </is>
      </c>
      <c r="B8" s="14" t="inlineStr">
        <is>
          <t>Automated (tests/test_main.cpp)</t>
        </is>
      </c>
      <c r="C8" s="14" t="inlineStr">
        <is>
          <t>Cube normals unit length, outward, CCW winding</t>
        </is>
      </c>
      <c r="D8" s="14" t="inlineStr">
        <is>
          <t>0 wrong-winding triangles, 24/24 outward normals</t>
        </is>
      </c>
      <c r="E8" s="14" t="inlineStr">
        <is>
          <t>0 wrong-winding, 24/24 outward, max |n|-1 = 0.00e+00</t>
        </is>
      </c>
      <c r="F8" s="42" t="inlineStr">
        <is>
          <t>PASS</t>
        </is>
      </c>
      <c r="G8" s="15" t="inlineStr">
        <is>
          <t>build/test_results.json</t>
        </is>
      </c>
    </row>
    <row r="9">
      <c r="A9" s="42" t="inlineStr">
        <is>
          <t>T04</t>
        </is>
      </c>
      <c r="B9" s="14" t="inlineStr">
        <is>
          <t>Automated (tests/test_main.cpp)</t>
        </is>
      </c>
      <c r="C9" s="14" t="inlineStr">
        <is>
          <t>Sphere counts follow 2+(S-1)N vertices and 2N(S-1) triangles (N=36, S=18)</t>
        </is>
      </c>
      <c r="D9" s="14" t="inlineStr">
        <is>
          <t>614 vertices, 1224 triangles</t>
        </is>
      </c>
      <c r="E9" s="14" t="inlineStr">
        <is>
          <t>614 vertices, 1224 triangles</t>
        </is>
      </c>
      <c r="F9" s="42" t="inlineStr">
        <is>
          <t>PASS</t>
        </is>
      </c>
      <c r="G9" s="15" t="inlineStr">
        <is>
          <t>build/test_results.json</t>
        </is>
      </c>
    </row>
    <row r="10">
      <c r="A10" s="42" t="inlineStr">
        <is>
          <t>T05</t>
        </is>
      </c>
      <c r="B10" s="14" t="inlineStr">
        <is>
          <t>Automated (tests/test_main.cpp)</t>
        </is>
      </c>
      <c r="C10" s="14" t="inlineStr">
        <is>
          <t>Sphere vertices lie on r = 0.5 and normal = p / r</t>
        </is>
      </c>
      <c r="D10" s="14" t="inlineStr">
        <is>
          <t>errors &lt; 1e-5</t>
        </is>
      </c>
      <c r="E10" s="14" t="inlineStr">
        <is>
          <t>max radius error 2.98e-08, max normal error 0.00e+00</t>
        </is>
      </c>
      <c r="F10" s="42" t="inlineStr">
        <is>
          <t>PASS</t>
        </is>
      </c>
      <c r="G10" s="15" t="inlineStr">
        <is>
          <t>build/test_results.json</t>
        </is>
      </c>
    </row>
    <row r="11">
      <c r="A11" s="42" t="inlineStr">
        <is>
          <t>T06</t>
        </is>
      </c>
      <c r="B11" s="14" t="inlineStr">
        <is>
          <t>Automated (tests/test_main.cpp)</t>
        </is>
      </c>
      <c r="C11" s="14" t="inlineStr">
        <is>
          <t>Sphere lower hemisphere is the reflection (y -&gt; -y) of the upper one, CCW kept</t>
        </is>
      </c>
      <c r="D11" s="14" t="inlineStr">
        <is>
          <t>every vertex has a mirror partner; 0 wrong-winding triangles</t>
        </is>
      </c>
      <c r="E11" s="14" t="inlineStr">
        <is>
          <t>614/614 vertices mirrored, 0 wrong-winding</t>
        </is>
      </c>
      <c r="F11" s="42" t="inlineStr">
        <is>
          <t>PASS</t>
        </is>
      </c>
      <c r="G11" s="15" t="inlineStr">
        <is>
          <t>build/test_results.json</t>
        </is>
      </c>
    </row>
    <row r="12">
      <c r="A12" s="42" t="inlineStr">
        <is>
          <t>T07</t>
        </is>
      </c>
      <c r="B12" s="14" t="inlineStr">
        <is>
          <t>Automated (tests/test_main.cpp)</t>
        </is>
      </c>
      <c r="C12" s="14" t="inlineStr">
        <is>
          <t>Cylinder counts 4N+2 vertices, 12N indices (N=36)</t>
        </is>
      </c>
      <c r="D12" s="14" t="inlineStr">
        <is>
          <t>146 vertices, 432 indices</t>
        </is>
      </c>
      <c r="E12" s="14" t="inlineStr">
        <is>
          <t>146 vertices, 432 indices</t>
        </is>
      </c>
      <c r="F12" s="42" t="inlineStr">
        <is>
          <t>PASS</t>
        </is>
      </c>
      <c r="G12" s="15" t="inlineStr">
        <is>
          <t>build/test_results.json</t>
        </is>
      </c>
    </row>
    <row r="13">
      <c r="A13" s="42" t="inlineStr">
        <is>
          <t>T08</t>
        </is>
      </c>
      <c r="B13" s="14" t="inlineStr">
        <is>
          <t>Automated (tests/test_main.cpp)</t>
        </is>
      </c>
      <c r="C13" s="14" t="inlineStr">
        <is>
          <t>Cylinder centred at origin, axis along Z, radius 0.5, height 1</t>
        </is>
      </c>
      <c r="D13" s="14" t="inlineStr">
        <is>
          <t>x,y in [-0.5,0.5], z in [-0.5,0.5]</t>
        </is>
      </c>
      <c r="E13" s="14" t="inlineStr">
        <is>
          <t>x [-0.500,0.500] y [-0.500,0.500] z [-0.500,0.500]</t>
        </is>
      </c>
      <c r="F13" s="42" t="inlineStr">
        <is>
          <t>PASS</t>
        </is>
      </c>
      <c r="G13" s="15" t="inlineStr">
        <is>
          <t>build/test_results.json</t>
        </is>
      </c>
    </row>
    <row r="14">
      <c r="A14" s="42" t="inlineStr">
        <is>
          <t>T09</t>
        </is>
      </c>
      <c r="B14" s="14" t="inlineStr">
        <is>
          <t>Automated (tests/test_main.cpp)</t>
        </is>
      </c>
      <c r="C14" s="14" t="inlineStr">
        <is>
          <t>Cylinder normals unit length and CCW outward winding</t>
        </is>
      </c>
      <c r="D14" s="14" t="inlineStr">
        <is>
          <t>0 wrong-winding triangles</t>
        </is>
      </c>
      <c r="E14" s="14" t="inlineStr">
        <is>
          <t>0 wrong-winding, max |n|-1 = 0.00e+00</t>
        </is>
      </c>
      <c r="F14" s="42" t="inlineStr">
        <is>
          <t>PASS</t>
        </is>
      </c>
      <c r="G14" s="15" t="inlineStr">
        <is>
          <t>build/test_results.json</t>
        </is>
      </c>
    </row>
    <row r="15">
      <c r="A15" s="42" t="inlineStr">
        <is>
          <t>T10</t>
        </is>
      </c>
      <c r="B15" s="14" t="inlineStr">
        <is>
          <t>Automated (tests/test_main.cpp)</t>
        </is>
      </c>
      <c r="C15" s="14" t="inlineStr">
        <is>
          <t>Frustum variant (light cone): open, side normals tilted, CCW</t>
        </is>
      </c>
      <c r="D15" s="14" t="inlineStr">
        <is>
          <t>0 wrong-winding, normal.z &lt; 0</t>
        </is>
      </c>
      <c r="E15" s="14" t="inlineStr">
        <is>
          <t>0 wrong-winding, first normal z = -0.425</t>
        </is>
      </c>
      <c r="F15" s="42" t="inlineStr">
        <is>
          <t>PASS</t>
        </is>
      </c>
      <c r="G15" s="15" t="inlineStr">
        <is>
          <t>build/test_results.json</t>
        </is>
      </c>
    </row>
    <row r="16">
      <c r="A16" s="42" t="inlineStr">
        <is>
          <t>T11</t>
        </is>
      </c>
      <c r="B16" s="14" t="inlineStr">
        <is>
          <t>Automated (tests/test_main.cpp)</t>
        </is>
      </c>
      <c r="C16" s="14" t="inlineStr">
        <is>
          <t>All indices valid and no degenerate triangles</t>
        </is>
      </c>
      <c r="D16" s="14" t="inlineStr">
        <is>
          <t>indices &lt; vertex count, 0 degenerate</t>
        </is>
      </c>
      <c r="E16" s="14" t="inlineStr">
        <is>
          <t>indices valid: yes, degenerate: 0</t>
        </is>
      </c>
      <c r="F16" s="42" t="inlineStr">
        <is>
          <t>PASS</t>
        </is>
      </c>
      <c r="G16" s="15" t="inlineStr">
        <is>
          <t>build/test_results.json</t>
        </is>
      </c>
    </row>
    <row r="17">
      <c r="A17" s="42" t="inlineStr">
        <is>
          <t>T12</t>
        </is>
      </c>
      <c r="B17" s="14" t="inlineStr">
        <is>
          <t>Automated (tests/test_main.cpp)</t>
        </is>
      </c>
      <c r="C17" s="14" t="inlineStr">
        <is>
          <t>Indexed storage smaller than non-indexed for every primitive</t>
        </is>
      </c>
      <c r="D17" s="14" t="inlineStr">
        <is>
          <t>indexed &lt; non-indexed</t>
        </is>
      </c>
      <c r="E17" s="14" t="inlineStr">
        <is>
          <t>cube 720&lt;864, sphere 29424&lt;88128, cylinder 5232&lt;10368 B</t>
        </is>
      </c>
      <c r="F17" s="42" t="inlineStr">
        <is>
          <t>PASS</t>
        </is>
      </c>
      <c r="G17" s="15" t="inlineStr">
        <is>
          <t>build/test_results.json</t>
        </is>
      </c>
    </row>
    <row r="18">
      <c r="A18" s="42" t="inlineStr">
        <is>
          <t>T13</t>
        </is>
      </c>
      <c r="B18" s="14" t="inlineStr">
        <is>
          <t>Automated (tests/test_main.cpp)</t>
        </is>
      </c>
      <c r="C18" s="14" t="inlineStr">
        <is>
          <t>Terrain disc: radius 36 m, 1+R*N vertices, N(2R-1) triangles minus the ramp hole, all facing +Y</t>
        </is>
      </c>
      <c r="D18" s="14" t="inlineStr">
        <is>
          <t>49921 vertices, 99456 - hole (0 &lt; hole &lt; 5000) triangles, radius 36.00, all up</t>
        </is>
      </c>
      <c r="E18" s="14" t="inlineStr">
        <is>
          <t>49921 vertices, 97440 triangles (hole 2016), radius 36.00, 97440/97440 up</t>
        </is>
      </c>
      <c r="F18" s="42" t="inlineStr">
        <is>
          <t>PASS</t>
        </is>
      </c>
      <c r="G18" s="15" t="inlineStr">
        <is>
          <t>build/test_results.json</t>
        </is>
      </c>
    </row>
    <row r="19">
      <c r="A19" s="42" t="inlineStr">
        <is>
          <t>T14</t>
        </is>
      </c>
      <c r="B19" s="14" t="inlineStr">
        <is>
          <t>Automated (tests/test_main.cpp)</t>
        </is>
      </c>
      <c r="C19" s="14" t="inlineStr">
        <is>
          <t>Model matrix order M = T*R*S (scale, then rotate, then translate)</t>
        </is>
      </c>
      <c r="D19" s="14" t="inlineStr">
        <is>
          <t>(1,0,0) -&gt; S(2) -&gt; (2,0,0) -&gt; Rz(90) -&gt; (0,2,0) -&gt; T -&gt; (1,4,3)</t>
        </is>
      </c>
      <c r="E19" s="14" t="inlineStr">
        <is>
          <t>(1.000, 4.000, 3.000)</t>
        </is>
      </c>
      <c r="F19" s="42" t="inlineStr">
        <is>
          <t>PASS</t>
        </is>
      </c>
      <c r="G19" s="15" t="inlineStr">
        <is>
          <t>build/test_results.json</t>
        </is>
      </c>
    </row>
    <row r="20">
      <c r="A20" s="42" t="inlineStr">
        <is>
          <t>T15</t>
        </is>
      </c>
      <c r="B20" s="14" t="inlineStr">
        <is>
          <t>Automated (tests/test_main.cpp)</t>
        </is>
      </c>
      <c r="C20" s="14" t="inlineStr">
        <is>
          <t>Inverse matrix: inverse(M) * M = I</t>
        </is>
      </c>
      <c r="D20" s="14" t="inlineStr">
        <is>
          <t>max error &lt; 1e-5</t>
        </is>
      </c>
      <c r="E20" s="14" t="inlineStr">
        <is>
          <t>max error 1.19e-07</t>
        </is>
      </c>
      <c r="F20" s="42" t="inlineStr">
        <is>
          <t>PASS</t>
        </is>
      </c>
      <c r="G20" s="15" t="inlineStr">
        <is>
          <t>build/test_results.json</t>
        </is>
      </c>
    </row>
    <row r="21">
      <c r="A21" s="42" t="inlineStr">
        <is>
          <t>T16</t>
        </is>
      </c>
      <c r="B21" s="14" t="inlineStr">
        <is>
          <t>Automated (tests/test_main.cpp)</t>
        </is>
      </c>
      <c r="C21" s="14" t="inlineStr">
        <is>
          <t>Normal matrix keeps normals perpendicular under non-uniform scale</t>
        </is>
      </c>
      <c r="D21" s="14" t="inlineStr">
        <is>
          <t>dot(transformed normal, transformed tangent) = 0</t>
        </is>
      </c>
      <c r="E21" s="14" t="inlineStr">
        <is>
          <t>dot = 5.16e-09</t>
        </is>
      </c>
      <c r="F21" s="42" t="inlineStr">
        <is>
          <t>PASS</t>
        </is>
      </c>
      <c r="G21" s="15" t="inlineStr">
        <is>
          <t>build/test_results.json</t>
        </is>
      </c>
    </row>
    <row r="22">
      <c r="A22" s="42" t="inlineStr">
        <is>
          <t>T17</t>
        </is>
      </c>
      <c r="B22" s="14" t="inlineStr">
        <is>
          <t>Automated (tests/test_main.cpp)</t>
        </is>
      </c>
      <c r="C22" s="14" t="inlineStr">
        <is>
          <t>View-projection maps the look-at target to the NDC centre</t>
        </is>
      </c>
      <c r="D22" s="14" t="inlineStr">
        <is>
          <t>ndc (0, 0, z) with z in [-1,1]</t>
        </is>
      </c>
      <c r="E22" s="14" t="inlineStr">
        <is>
          <t>ndc (0.000, 0.000, 0.990)</t>
        </is>
      </c>
      <c r="F22" s="42" t="inlineStr">
        <is>
          <t>PASS</t>
        </is>
      </c>
      <c r="G22" s="15" t="inlineStr">
        <is>
          <t>build/test_results.json</t>
        </is>
      </c>
    </row>
    <row r="23">
      <c r="A23" s="42" t="inlineStr">
        <is>
          <t>T18</t>
        </is>
      </c>
      <c r="B23" s="14" t="inlineStr">
        <is>
          <t>Automated (tests/test_main.cpp)</t>
        </is>
      </c>
      <c r="C23" s="14" t="inlineStr">
        <is>
          <t>Bunker, UAV and Rover are each built from cube + sphere + cylinder</t>
        </is>
      </c>
      <c r="D23" s="14" t="inlineStr">
        <is>
          <t>all three composites use all three primitives</t>
        </is>
      </c>
      <c r="E23" s="14" t="inlineStr">
        <is>
          <t>bunker 363 parts, UAV 67 parts, rover 78 parts</t>
        </is>
      </c>
      <c r="F23" s="42" t="inlineStr">
        <is>
          <t>PASS</t>
        </is>
      </c>
      <c r="G23" s="15" t="inlineStr">
        <is>
          <t>build/test_results.json</t>
        </is>
      </c>
    </row>
    <row r="24">
      <c r="A24" s="42" t="inlineStr">
        <is>
          <t>T19</t>
        </is>
      </c>
      <c r="B24" s="14" t="inlineStr">
        <is>
          <t>Automated (tests/test_main.cpp)</t>
        </is>
      </c>
      <c r="C24" s="14" t="inlineStr">
        <is>
          <t>Shading assignment follows the proposal</t>
        </is>
      </c>
      <c r="D24" s="14" t="inlineStr">
        <is>
          <t>Bunker=Flat, Terrain=Gouraud, UAV=Phong</t>
        </is>
      </c>
      <c r="E24" s="14" t="inlineStr">
        <is>
          <t>all leaves match</t>
        </is>
      </c>
      <c r="F24" s="42" t="inlineStr">
        <is>
          <t>PASS</t>
        </is>
      </c>
      <c r="G24" s="15" t="inlineStr">
        <is>
          <t>build/test_results.json</t>
        </is>
      </c>
    </row>
    <row r="25">
      <c r="A25" s="42" t="inlineStr">
        <is>
          <t>T20</t>
        </is>
      </c>
      <c r="B25" s="14" t="inlineStr">
        <is>
          <t>Automated (tests/test_main.cpp)</t>
        </is>
      </c>
      <c r="C25" s="14" t="inlineStr">
        <is>
          <t>All world matrices finite after scene construction</t>
        </is>
      </c>
      <c r="D25" s="14" t="inlineStr">
        <is>
          <t>no NaN/Inf</t>
        </is>
      </c>
      <c r="E25" s="14" t="inlineStr">
        <is>
          <t>all finite</t>
        </is>
      </c>
      <c r="F25" s="42" t="inlineStr">
        <is>
          <t>PASS</t>
        </is>
      </c>
      <c r="G25" s="15" t="inlineStr">
        <is>
          <t>build/test_results.json</t>
        </is>
      </c>
    </row>
    <row r="26">
      <c r="A26" s="42" t="inlineStr">
        <is>
          <t>T21</t>
        </is>
      </c>
      <c r="B26" s="14" t="inlineStr">
        <is>
          <t>Automated (tests/test_main.cpp)</t>
        </is>
      </c>
      <c r="C26" s="14" t="inlineStr">
        <is>
          <t>Searchlight is hierarchical: lamp moves with the UAV body</t>
        </is>
      </c>
      <c r="D26" s="14" t="inlineStr">
        <is>
          <t>lamp displacement follows body</t>
        </is>
      </c>
      <c r="E26" s="14" t="inlineStr">
        <is>
          <t>body moved 0.750 m, lamp moved 0.776 m</t>
        </is>
      </c>
      <c r="F26" s="42" t="inlineStr">
        <is>
          <t>PASS</t>
        </is>
      </c>
      <c r="G26" s="15" t="inlineStr">
        <is>
          <t>build/test_results.json</t>
        </is>
      </c>
    </row>
    <row r="27">
      <c r="A27" s="42" t="inlineStr">
        <is>
          <t>T22</t>
        </is>
      </c>
      <c r="B27" s="14" t="inlineStr">
        <is>
          <t>Automated (tests/test_main.cpp)</t>
        </is>
      </c>
      <c r="C27" s="14" t="inlineStr">
        <is>
          <t>Tracker finds a hot blob and its centroid</t>
        </is>
      </c>
      <c r="D27" s="14" t="inlineStr">
        <is>
          <t>found, area 24, u=0.150 v=0.200</t>
        </is>
      </c>
      <c r="E27" s="14" t="inlineStr">
        <is>
          <t>found=1, area 24, u=0.150 v=0.200</t>
        </is>
      </c>
      <c r="F27" s="42" t="inlineStr">
        <is>
          <t>PASS</t>
        </is>
      </c>
      <c r="G27" s="15" t="inlineStr">
        <is>
          <t>build/test_results.json</t>
        </is>
      </c>
    </row>
    <row r="28">
      <c r="A28" s="42" t="inlineStr">
        <is>
          <t>T23</t>
        </is>
      </c>
      <c r="B28" s="14" t="inlineStr">
        <is>
          <t>Automated (tests/test_main.cpp)</t>
        </is>
      </c>
      <c r="C28" s="14" t="inlineStr">
        <is>
          <t>Tracker ignores single-pixel noise (min area 2)</t>
        </is>
      </c>
      <c r="D28" s="14" t="inlineStr">
        <is>
          <t>not found</t>
        </is>
      </c>
      <c r="E28" s="14" t="inlineStr">
        <is>
          <t>not found</t>
        </is>
      </c>
      <c r="F28" s="42" t="inlineStr">
        <is>
          <t>PASS</t>
        </is>
      </c>
      <c r="G28" s="15" t="inlineStr">
        <is>
          <t>build/test_results.json</t>
        </is>
      </c>
    </row>
    <row r="29">
      <c r="A29" s="42" t="inlineStr">
        <is>
          <t>T24</t>
        </is>
      </c>
      <c r="B29" s="14" t="inlineStr">
        <is>
          <t>Automated (tests/test_main.cpp)</t>
        </is>
      </c>
      <c r="C29" s="14" t="inlineStr">
        <is>
          <t>Data association keeps the existing track instead of a bigger distractor</t>
        </is>
      </c>
      <c r="D29" s="14" t="inlineStr">
        <is>
          <t>selected blob is the top-left one (u &lt; 0, v &gt; 0), 2 blobs seen</t>
        </is>
      </c>
      <c r="E29" s="14" t="inlineStr">
        <is>
          <t>u=-0.82 v=0.77, blobs=2</t>
        </is>
      </c>
      <c r="F29" s="42" t="inlineStr">
        <is>
          <t>PASS</t>
        </is>
      </c>
      <c r="G29" s="15" t="inlineStr">
        <is>
          <t>build/test_results.json</t>
        </is>
      </c>
    </row>
    <row r="30">
      <c r="A30" s="42" t="inlineStr">
        <is>
          <t>T32</t>
        </is>
      </c>
      <c r="B30" s="14" t="inlineStr">
        <is>
          <t>Automated (tests/test_main.cpp)</t>
        </is>
      </c>
      <c r="C30" s="14" t="inlineStr">
        <is>
          <t>Hysteresis threshold: a big warm blob without a hot core is not a target</t>
        </is>
      </c>
      <c r="D30" s="14" t="inlineStr">
        <is>
          <t>2 blobs seen, the small hot one (u &gt; 0, v &lt; 0) selected</t>
        </is>
      </c>
      <c r="E30" s="14" t="inlineStr">
        <is>
          <t>blobs=2, found=1, u=0.58 v=-0.43, area 9</t>
        </is>
      </c>
      <c r="F30" s="42" t="inlineStr">
        <is>
          <t>PASS</t>
        </is>
      </c>
      <c r="G30" s="15" t="inlineStr">
        <is>
          <t>build/test_results.json</t>
        </is>
      </c>
    </row>
    <row r="31">
      <c r="A31" s="42" t="inlineStr">
        <is>
          <t>T25</t>
        </is>
      </c>
      <c r="B31" s="14" t="inlineStr">
        <is>
          <t>Automated (tests/test_main.cpp)</t>
        </is>
      </c>
      <c r="C31" s="14" t="inlineStr">
        <is>
          <t>Segment/box occlusion test</t>
        </is>
      </c>
      <c r="D31" s="14" t="inlineStr">
        <is>
          <t>through: blocked, beside: clear</t>
        </is>
      </c>
      <c r="E31" s="14" t="inlineStr">
        <is>
          <t>through=1 beside=0</t>
        </is>
      </c>
      <c r="F31" s="42" t="inlineStr">
        <is>
          <t>PASS</t>
        </is>
      </c>
      <c r="G31" s="15" t="inlineStr">
        <is>
          <t>build/test_results.json</t>
        </is>
      </c>
    </row>
    <row r="32">
      <c r="A32" s="42" t="inlineStr">
        <is>
          <t>T31</t>
        </is>
      </c>
      <c r="B32" s="14" t="inlineStr">
        <is>
          <t>Automated (tests/test_main.cpp)</t>
        </is>
      </c>
      <c r="C32" s="14" t="inlineStr">
        <is>
          <t>Exact occlusion in primitive space (inverse model matrix), not just bounding boxes</t>
        </is>
      </c>
      <c r="D32" s="14" t="inlineStr">
        <is>
          <t>sphere: corner miss, centre hit; cylinder: corner miss, body hit</t>
        </is>
      </c>
      <c r="E32" s="14" t="inlineStr">
        <is>
          <t>sphere corner=0 centre=1, cylinder corner=0 body=1</t>
        </is>
      </c>
      <c r="F32" s="42" t="inlineStr">
        <is>
          <t>PASS</t>
        </is>
      </c>
      <c r="G32" s="15" t="inlineStr">
        <is>
          <t>build/test_results.json</t>
        </is>
      </c>
    </row>
    <row r="33">
      <c r="A33" s="42" t="inlineStr">
        <is>
          <t>T26</t>
        </is>
      </c>
      <c r="B33" s="14" t="inlineStr">
        <is>
          <t>Automated (tests/test_main.cpp)</t>
        </is>
      </c>
      <c r="C33" s="14" t="inlineStr">
        <is>
          <t>Visibility grid: behind a tall occluder is hidden, on the UAV's side visible</t>
        </is>
      </c>
      <c r="D33" s="14" t="inlineStr">
        <is>
          <t>a free hidden cell behind it, a free visible cell in front</t>
        </is>
      </c>
      <c r="E33" s="14" t="inlineStr">
        <is>
          <t>occluder found, behind (-11.4, -5.3) hidden=1, front (-6.9, -3.2) visible=1</t>
        </is>
      </c>
      <c r="F33" s="42" t="inlineStr">
        <is>
          <t>PASS</t>
        </is>
      </c>
      <c r="G33" s="15" t="inlineStr">
        <is>
          <t>build/test_results.json</t>
        </is>
      </c>
    </row>
    <row r="34">
      <c r="A34" s="42" t="inlineStr">
        <is>
          <t>T27</t>
        </is>
      </c>
      <c r="B34" s="14" t="inlineStr">
        <is>
          <t>Automated (tests/test_main.cpp)</t>
        </is>
      </c>
      <c r="C34" s="14" t="inlineStr">
        <is>
          <t>Flood fill is a valid BFS field and descent reaches a goal (MicroMouse)</t>
        </is>
      </c>
      <c r="D34" s="14" t="inlineStr">
        <is>
          <t>neighbours differ by &lt;= 1; path ends on a value-0 cell</t>
        </is>
      </c>
      <c r="E34" s="14" t="inlineStr">
        <is>
          <t>goals 213, field consistent 1, start value 8, path 8 cells, end value 0</t>
        </is>
      </c>
      <c r="F34" s="42" t="inlineStr">
        <is>
          <t>PASS</t>
        </is>
      </c>
      <c r="G34" s="15" t="inlineStr">
        <is>
          <t>build/test_results.json</t>
        </is>
      </c>
    </row>
    <row r="35">
      <c r="A35" s="42" t="inlineStr">
        <is>
          <t>T28</t>
        </is>
      </c>
      <c r="B35" s="14" t="inlineStr">
        <is>
          <t>Automated (tests/test_main.cpp)</t>
        </is>
      </c>
      <c r="C35" s="14" t="inlineStr">
        <is>
          <t>Rover drives (LFR controller) from open ground into the UAV's blind spot within 60 s</t>
        </is>
      </c>
      <c r="D35" s="14" t="inlineStr">
        <is>
          <t>rover hidden at the end</t>
        </is>
      </c>
      <c r="E35" s="14" t="inlineStr">
        <is>
          <t>hidden=1 at (10.10, 3.50), travelled 7.7 m, line under sensors 609/764 moving frames</t>
        </is>
      </c>
      <c r="F35" s="42" t="inlineStr">
        <is>
          <t>PASS</t>
        </is>
      </c>
      <c r="G35" s="15" t="inlineStr">
        <is>
          <t>build/test_results.json</t>
        </is>
      </c>
    </row>
    <row r="36">
      <c r="A36" s="42" t="inlineStr">
        <is>
          <t>T29</t>
        </is>
      </c>
      <c r="B36" s="14" t="inlineStr">
        <is>
          <t>Automated (tests/test_main.cpp)</t>
        </is>
      </c>
      <c r="C36" s="14" t="inlineStr">
        <is>
          <t>Pixel-ray ground estimate: image centre of a downward camera hits the point below it</t>
        </is>
      </c>
      <c r="D36" s="14" t="inlineStr">
        <is>
          <t>hit near (0.5, 0.0, 0.5)</t>
        </is>
      </c>
      <c r="E36" s="14" t="inlineStr">
        <is>
          <t>hit=1 at (0.50, -0.05, 0.50)</t>
        </is>
      </c>
      <c r="F36" s="42" t="inlineStr">
        <is>
          <t>PASS</t>
        </is>
      </c>
      <c r="G36" s="15" t="inlineStr">
        <is>
          <t>build/test_results.json</t>
        </is>
      </c>
    </row>
    <row r="37">
      <c r="A37" s="42" t="inlineStr">
        <is>
          <t>T30</t>
        </is>
      </c>
      <c r="B37" s="14" t="inlineStr">
        <is>
          <t>Automated (tests/test_main.cpp)</t>
        </is>
      </c>
      <c r="C37" s="14" t="inlineStr">
        <is>
          <t>40 s simulation without detections: UAV searches inside the 20 m area, above ground</t>
        </is>
      </c>
      <c r="D37" s="14" t="inlineStr">
        <is>
          <t>mode SEARCH, always inside r &lt;= 19.5 m and &gt;= 2 m above ground</t>
        </is>
      </c>
      <c r="E37" s="14" t="inlineStr">
        <is>
          <t>mode SEARCH, inside=1, finite=1</t>
        </is>
      </c>
      <c r="F37" s="42" t="inlineStr">
        <is>
          <t>PASS</t>
        </is>
      </c>
      <c r="G37" s="15" t="inlineStr">
        <is>
          <t>build/test_results.json</t>
        </is>
      </c>
    </row>
    <row r="38">
      <c r="A38" s="42" t="inlineStr">
        <is>
          <t>T33</t>
        </is>
      </c>
      <c r="B38" s="14" t="inlineStr">
        <is>
          <t>Automated (tests/test_main.cpp)</t>
        </is>
      </c>
      <c r="C38" s="14" t="inlineStr">
        <is>
          <t>Moon shadow map: the whole 20 m scene sphere projects inside the light's clip volume</t>
        </is>
      </c>
      <c r="D38" s="14" t="inlineStr">
        <is>
          <t>max |NDC| &lt;= 1.0 (texel 2.1 cm)</t>
        </is>
      </c>
      <c r="E38" s="14" t="inlineStr">
        <is>
          <t>max |NDC| = 1.000, texel = 2.15 cm</t>
        </is>
      </c>
      <c r="F38" s="42" t="inlineStr">
        <is>
          <t>PASS</t>
        </is>
      </c>
      <c r="G38" s="15" t="inlineStr">
        <is>
          <t>build/test_results.json</t>
        </is>
      </c>
    </row>
    <row r="39">
      <c r="A39" s="42" t="inlineStr">
        <is>
          <t>T34</t>
        </is>
      </c>
      <c r="B39" s="14" t="inlineStr">
        <is>
          <t>Automated (tests/test_main.cpp)</t>
        </is>
      </c>
      <c r="C39" s="14" t="inlineStr">
        <is>
          <t>Shadow cascade snapping: moving the camera shifts the shadow map by whole texels only</t>
        </is>
      </c>
      <c r="D39" s="14" t="inlineStr">
        <is>
          <t>fractional texel shift &lt; 0.01</t>
        </is>
      </c>
      <c r="E39" s="14" t="inlineStr">
        <is>
          <t>shift (3.000, -0.000) texels, fraction 0.0000</t>
        </is>
      </c>
      <c r="F39" s="42" t="inlineStr">
        <is>
          <t>PASS</t>
        </is>
      </c>
      <c r="G39" s="15" t="inlineStr">
        <is>
          <t>build/test_results.json</t>
        </is>
      </c>
    </row>
    <row r="40">
      <c r="A40" s="42" t="inlineStr">
        <is>
          <t>T35</t>
        </is>
      </c>
      <c r="B40" s="14" t="inlineStr">
        <is>
          <t>Automated (tests/test_main.cpp)</t>
        </is>
      </c>
      <c r="C40" s="14" t="inlineStr">
        <is>
          <t>Searchlight shadow matrix: lamp axis -&gt; map centre, 14 deg cone edge inside the map</t>
        </is>
      </c>
      <c r="D40" s="14" t="inlineStr">
        <is>
          <t>axis at (0,0), |edge| &lt; 1</t>
        </is>
      </c>
      <c r="E40" s="14" t="inlineStr">
        <is>
          <t>axis (0.000, 0.000), edge (0.870, 0.000)</t>
        </is>
      </c>
      <c r="F40" s="42" t="inlineStr">
        <is>
          <t>PASS</t>
        </is>
      </c>
      <c r="G40" s="15" t="inlineStr">
        <is>
          <t>build/test_results.json</t>
        </is>
      </c>
    </row>
    <row r="41">
      <c r="A41" s="42" t="inlineStr">
        <is>
          <t>T36</t>
        </is>
      </c>
      <c r="B41" s="14" t="inlineStr">
        <is>
          <t>Automated (tests/test_main.cpp)</t>
        </is>
      </c>
      <c r="C41" s="14" t="inlineStr">
        <is>
          <t>Cone (cylinder generator, top radius 0): counts, centred, CCW, closed, no degenerate triangles</t>
        </is>
      </c>
      <c r="D41" s="14" t="inlineStr">
        <is>
          <t>109 vertices, 72 triangles, x,y,z in [-0.5,0.5], 0 wrong-winding, 0 degenerate, closed</t>
        </is>
      </c>
      <c r="E41" s="14" t="inlineStr">
        <is>
          <t>109 vertices, 72 triangles, x [-0.500,0.500] y [-0.500,0.500] z [-0.500,0.500], 0 wrong, 0 degenerate, closed=1</t>
        </is>
      </c>
      <c r="F41" s="42" t="inlineStr">
        <is>
          <t>PASS</t>
        </is>
      </c>
      <c r="G41" s="15" t="inlineStr">
        <is>
          <t>build/test_results.json</t>
        </is>
      </c>
    </row>
    <row r="42">
      <c r="A42" s="42" t="inlineStr">
        <is>
          <t>T37</t>
        </is>
      </c>
      <c r="B42" s="14" t="inlineStr">
        <is>
          <t>Automated (tests/test_main.cpp)</t>
        </is>
      </c>
      <c r="C42" s="14" t="inlineStr">
        <is>
          <t>Exact cone occlusion in primitive space (pine crowns)</t>
        </is>
      </c>
      <c r="D42" s="14" t="inlineStr">
        <is>
          <t>near apex off-axis miss, axis hit, base hit</t>
        </is>
      </c>
      <c r="E42" s="14" t="inlineStr">
        <is>
          <t>near apex=0, axis=1, base=1</t>
        </is>
      </c>
      <c r="F42" s="42" t="inlineStr">
        <is>
          <t>PASS</t>
        </is>
      </c>
      <c r="G42" s="15" t="inlineStr">
        <is>
          <t>build/test_results.json</t>
        </is>
      </c>
    </row>
    <row r="43">
      <c r="A43" s="42" t="inlineStr">
        <is>
          <t>T38</t>
        </is>
      </c>
      <c r="B43" s="14" t="inlineStr">
        <is>
          <t>Automated (tests/test_main.cpp)</t>
        </is>
      </c>
      <c r="C43" s="14" t="inlineStr">
        <is>
          <t>New props and backdrop are built only from cube / sphere / cylinder / cone leaves</t>
        </is>
      </c>
      <c r="D43" s="14" t="inlineStr">
        <is>
          <t>Environment + Backdrop: only lab primitives, pines use Cone; total leaves &lt; 6000 (RTX 4070 draw-call budget, frustum culled)</t>
        </is>
      </c>
      <c r="E43" s="14" t="inlineStr">
        <is>
          <t>environment 651 parts {Cube Sphere Cylinder Cone}, backdrop 120 parts, scene total 2908</t>
        </is>
      </c>
      <c r="F43" s="42" t="inlineStr">
        <is>
          <t>PASS</t>
        </is>
      </c>
      <c r="G43" s="15" t="inlineStr">
        <is>
          <t>build/test_results.json</t>
        </is>
      </c>
    </row>
    <row r="44">
      <c r="A44" s="42" t="inlineStr">
        <is>
          <t>T39</t>
        </is>
      </c>
      <c r="B44" s="14" t="inlineStr">
        <is>
          <t>Automated (tests/test_main.cpp)</t>
        </is>
      </c>
      <c r="C44" s="14" t="inlineStr">
        <is>
          <t>Every material has PBR parameters (roughness, metalness in [0,1]) and all matrices are finite</t>
        </is>
      </c>
      <c r="D44" s="14" t="inlineStr">
        <is>
          <t>all leaves: roughness/metalness set, no NaN/Inf</t>
        </is>
      </c>
      <c r="E44" s="14" t="inlineStr">
        <is>
          <t>all leaves OK</t>
        </is>
      </c>
      <c r="F44" s="42" t="inlineStr">
        <is>
          <t>PASS</t>
        </is>
      </c>
      <c r="G44" s="15" t="inlineStr">
        <is>
          <t>build/test_results.json</t>
        </is>
      </c>
    </row>
    <row r="45">
      <c r="A45" s="42" t="inlineStr">
        <is>
          <t>T40</t>
        </is>
      </c>
      <c r="B45" s="14" t="inlineStr">
        <is>
          <t>Automated (tests/test_main.cpp)</t>
        </is>
      </c>
      <c r="C45" s="14" t="inlineStr">
        <is>
          <t>Props sit inside the 20 m disc, backdrop parts outside it</t>
        </is>
      </c>
      <c r="D45" s="14" t="inlineStr">
        <is>
          <t>prop extents r &lt;= 20.0 m, backdrop centres r &gt;= 37.0 m</t>
        </is>
      </c>
      <c r="E45" s="14" t="inlineStr">
        <is>
          <t>farthest prop extent 19.57 m, nearest backdrop part 38.01 m</t>
        </is>
      </c>
      <c r="F45" s="42" t="inlineStr">
        <is>
          <t>PASS</t>
        </is>
      </c>
      <c r="G45" s="15" t="inlineStr">
        <is>
          <t>build/test_results.json</t>
        </is>
      </c>
    </row>
    <row r="46">
      <c r="A46" s="42" t="inlineStr">
        <is>
          <t>T41</t>
        </is>
      </c>
      <c r="B46" s="14" t="inlineStr">
        <is>
          <t>Automated (tests/test_main.cpp)</t>
        </is>
      </c>
      <c r="C46" s="14" t="inlineStr">
        <is>
          <t>No static ground-level prop is hotter than the rover's motor box or reaches the tracker blob threshold</t>
        </is>
      </c>
      <c r="D46" s="14" t="inlineStr">
        <is>
          <t>hottest &lt; 0.80 (blob threshold) &lt; 0.97 (motor box)</t>
        </is>
      </c>
      <c r="E46" s="14" t="inlineStr">
        <is>
          <t>hottest ground-level part Environment/Fire embers = 0.74</t>
        </is>
      </c>
      <c r="F46" s="42" t="inlineStr">
        <is>
          <t>PASS</t>
        </is>
      </c>
      <c r="G46" s="15" t="inlineStr">
        <is>
          <t>build/test_results.json</t>
        </is>
      </c>
    </row>
    <row r="47">
      <c r="A47" s="42" t="inlineStr">
        <is>
          <t>T42</t>
        </is>
      </c>
      <c r="B47" s="14" t="inlineStr">
        <is>
          <t>Automated (tests/test_main.cpp)</t>
        </is>
      </c>
      <c r="C47" s="14" t="inlineStr">
        <is>
          <t>Terrain v2: continuous, level bunker pad, creek bed, track depression, berm, constant rim</t>
        </is>
      </c>
      <c r="D47" s="14" t="inlineStr">
        <is>
          <t>1 cm step &lt; 6 mm (slope &lt; 0.6), |h| &lt; 1 mm on the pad, creek &lt; 0, track &lt; 0, berm &gt; 0, rim spread &lt; 1 mm</t>
        </is>
      </c>
      <c r="E47" s="14" t="inlineStr">
        <is>
          <t>max 1 cm step 0.0055 m, pad 0.00000 m, creek -0.41 m, track -0.03 m, berm +0.44 m, rim spread 0.00000 m</t>
        </is>
      </c>
      <c r="F47" s="42" t="inlineStr">
        <is>
          <t>PASS</t>
        </is>
      </c>
      <c r="G47" s="15" t="inlineStr">
        <is>
          <t>build/test_results.json</t>
        </is>
      </c>
    </row>
    <row r="48">
      <c r="A48" s="42" t="inlineStr">
        <is>
          <t>T43</t>
        </is>
      </c>
      <c r="B48" s="14" t="inlineStr">
        <is>
          <t>Automated (tests/test_main.cpp)</t>
        </is>
      </c>
      <c r="C48" s="14" t="inlineStr">
        <is>
          <t>Terrain mesh density and far-ground clearance</t>
        </is>
      </c>
      <c r="D48" s="14" t="inlineStr">
        <is>
          <t>radial step &lt;= 0.3 m, rim step &lt;= 0.6 m (flat apron), &lt; 120k triangles (36 m base), terrain &gt;= far ground top + 5 cm</t>
        </is>
      </c>
      <c r="E48" s="14" t="inlineStr">
        <is>
          <t>radial 0.277 m, rim 0.589 m, 49921 vertices, 97440 triangles, min height -0.300 vs far ground top -0.350</t>
        </is>
      </c>
      <c r="F48" s="42" t="inlineStr">
        <is>
          <t>PASS</t>
        </is>
      </c>
      <c r="G48" s="15" t="inlineStr">
        <is>
          <t>build/test_results.json</t>
        </is>
      </c>
    </row>
    <row r="49">
      <c r="A49" s="42" t="inlineStr">
        <is>
          <t>T44</t>
        </is>
      </c>
      <c r="B49" s="14" t="inlineStr">
        <is>
          <t>Automated (tests/test_main.cpp)</t>
        </is>
      </c>
      <c r="C49" s="14" t="inlineStr">
        <is>
          <t>Bucket-grid line of sight equals the brute-force test over all occluders</t>
        </is>
      </c>
      <c r="D49" s="14" t="inlineStr">
        <is>
          <t>0 mismatches over 4000 random segments</t>
        </is>
      </c>
      <c r="E49" s="14" t="inlineStr">
        <is>
          <t>0 mismatches, 1656 blocked, 516 occluders</t>
        </is>
      </c>
      <c r="F49" s="42" t="inlineStr">
        <is>
          <t>PASS</t>
        </is>
      </c>
      <c r="G49" s="15" t="inlineStr">
        <is>
          <t>build/test_results.json</t>
        </is>
      </c>
    </row>
    <row r="50">
      <c r="A50" s="42" t="inlineStr">
        <is>
          <t>T45</t>
        </is>
      </c>
      <c r="B50" s="14" t="inlineStr">
        <is>
          <t>Automated (tests/test_main.cpp)</t>
        </is>
      </c>
      <c r="C50" s="14" t="inlineStr">
        <is>
          <t>180 s headless run: UAV inside 19.5 m and above ground, rover finite inside the free area</t>
        </is>
      </c>
      <c r="D50" s="14" t="inlineStr">
        <is>
          <t>UAV r &lt;= 19.5 m, clearance &gt;= 2 m; rover r &lt;= 18.6 m; rover hides part of the time</t>
        </is>
      </c>
      <c r="E50" s="14" t="inlineStr">
        <is>
          <t>UAV max r 15.57 m, min clearance 5.62 m; rover max r 16.78 m, hidden 61% of frames</t>
        </is>
      </c>
      <c r="F50" s="42" t="inlineStr">
        <is>
          <t>PASS</t>
        </is>
      </c>
      <c r="G50" s="15" t="inlineStr">
        <is>
          <t>build/test_results.json</t>
        </is>
      </c>
    </row>
    <row r="51">
      <c r="A51" s="42" t="inlineStr">
        <is>
          <t>T46</t>
        </is>
      </c>
      <c r="B51" s="14" t="inlineStr">
        <is>
          <t>Automated (tests/test_main.cpp)</t>
        </is>
      </c>
      <c r="C51" s="14" t="inlineStr">
        <is>
          <t>UAV mode logic on the 20 m map: detections -&gt; TRACK, loss -&gt; REACQUIRE, stays inside</t>
        </is>
      </c>
      <c r="D51" s="14" t="inlineStr">
        <is>
          <t>TRACK then REACQUIRE, r &lt;= 19.5 m</t>
        </is>
      </c>
      <c r="E51" s="14" t="inlineStr">
        <is>
          <t>track=1 reacquire=1 inside=1, estimate (7.3, 2.6)</t>
        </is>
      </c>
      <c r="F51" s="42" t="inlineStr">
        <is>
          <t>PASS</t>
        </is>
      </c>
      <c r="G51" s="15" t="inlineStr">
        <is>
          <t>build/test_results.json</t>
        </is>
      </c>
    </row>
    <row r="52">
      <c r="A52" s="42" t="inlineStr">
        <is>
          <t>T47</t>
        </is>
      </c>
      <c r="B52" s="14" t="inlineStr">
        <is>
          <t>Automated (tests/test_main.cpp)</t>
        </is>
      </c>
      <c r="C52" s="14" t="inlineStr">
        <is>
          <t>Heat trail cools exponentially: after tau = 45 s a footprint keeps 1/e of its heat</t>
        </is>
      </c>
      <c r="D52" s="14" t="inlineStr">
        <is>
          <t>ratio = 0.368 +- 0.01</t>
        </is>
      </c>
      <c r="E52" s="14" t="inlineStr">
        <is>
          <t>start 0.745, after 45 s 0.274, ratio 0.368</t>
        </is>
      </c>
      <c r="F52" s="42" t="inlineStr">
        <is>
          <t>PASS</t>
        </is>
      </c>
      <c r="G52" s="15" t="inlineStr">
        <is>
          <t>build/test_results.json</t>
        </is>
      </c>
    </row>
    <row r="53">
      <c r="A53" s="42" t="inlineStr">
        <is>
          <t>T48</t>
        </is>
      </c>
      <c r="B53" s="14" t="inlineStr">
        <is>
          <t>Automated (tests/test_main.cpp)</t>
        </is>
      </c>
      <c r="C53" s="14" t="inlineStr">
        <is>
          <t>Heat trail: deposits are local, clamped to 1, and hot ground stays below the 0.80 blob threshold</t>
        </is>
      </c>
      <c r="D53" s="14" t="inlineStr">
        <is>
          <t>centre = 1, 0.5 m away = 0, max ground heat &lt; 0.80</t>
        </is>
      </c>
      <c r="E53" s="14" t="inlineStr">
        <is>
          <t>centre 1.00, 0.5 m away 0.00, max ground heat 0.51</t>
        </is>
      </c>
      <c r="F53" s="42" t="inlineStr">
        <is>
          <t>PASS</t>
        </is>
      </c>
      <c r="G53" s="15" t="inlineStr">
        <is>
          <t>build/test_results.json</t>
        </is>
      </c>
    </row>
    <row r="54">
      <c r="A54" s="42" t="inlineStr">
        <is>
          <t>T49</t>
        </is>
      </c>
      <c r="B54" s="14" t="inlineStr">
        <is>
          <t>Automated (tests/test_main.cpp)</t>
        </is>
      </c>
      <c r="C54" s="14" t="inlineStr">
        <is>
          <t>Scene: after 20 s of driving the rover has left a heat trail on the ground</t>
        </is>
      </c>
      <c r="D54" s="14" t="inlineStr">
        <is>
          <t>trail peak &gt; 0.2</t>
        </is>
      </c>
      <c r="E54" s="14" t="inlineStr">
        <is>
          <t>trail peak 1.00, rover at (14.2, 8.8)</t>
        </is>
      </c>
      <c r="F54" s="42" t="inlineStr">
        <is>
          <t>PASS</t>
        </is>
      </c>
      <c r="G54" s="15" t="inlineStr">
        <is>
          <t>build/test_results.json</t>
        </is>
      </c>
    </row>
    <row r="55">
      <c r="A55" s="42" t="inlineStr">
        <is>
          <t>T50</t>
        </is>
      </c>
      <c r="B55" s="14" t="inlineStr">
        <is>
          <t>Automated (tests/test_main.cpp)</t>
        </is>
      </c>
      <c r="C55" s="14" t="inlineStr">
        <is>
          <t>cameraModeName(Walk) is WALK and Walk comes after Cinematic (existing values unchanged)</t>
        </is>
      </c>
      <c r="D55" s="14" t="inlineStr">
        <is>
          <t>"WALK", Cinematic = 4, Walk = 5</t>
        </is>
      </c>
      <c r="E55" s="14" t="inlineStr">
        <is>
          <t>"WALK", Cinematic = 4, Walk = 5</t>
        </is>
      </c>
      <c r="F55" s="42" t="inlineStr">
        <is>
          <t>PASS</t>
        </is>
      </c>
      <c r="G55" s="15" t="inlineStr">
        <is>
          <t>build/test_results.json</t>
        </is>
      </c>
    </row>
    <row r="56">
      <c r="A56" s="42" t="inlineStr">
        <is>
          <t>T51</t>
        </is>
      </c>
      <c r="B56" s="14" t="inlineStr">
        <is>
          <t>Automated (tests/test_main.cpp)</t>
        </is>
      </c>
      <c r="C56" s="14" t="inlineStr">
        <is>
          <t>Walk camera: eye height stays 1.7 +- 0.05 m above the terrain while walking and running</t>
        </is>
      </c>
      <c r="D56" s="14" t="inlineStr">
        <is>
          <t>max deviation &lt;= 0.05 m</t>
        </is>
      </c>
      <c r="E56" s="14" t="inlineStr">
        <is>
          <t>max deviation 0.013 m over 2400 steps</t>
        </is>
      </c>
      <c r="F56" s="42" t="inlineStr">
        <is>
          <t>PASS</t>
        </is>
      </c>
      <c r="G56" s="15" t="inlineStr">
        <is>
          <t>build/test_results.json</t>
        </is>
      </c>
    </row>
    <row r="57">
      <c r="A57" s="42" t="inlineStr">
        <is>
          <t>T52</t>
        </is>
      </c>
      <c r="B57" s="14" t="inlineStr">
        <is>
          <t>Automated (tests/test_main.cpp)</t>
        </is>
      </c>
      <c r="C57" s="14" t="inlineStr">
        <is>
          <t>Walk camera cannot fall into the open entrance trench from the side (rails / retaining wall)</t>
        </is>
      </c>
      <c r="D57" s="14" t="inlineStr">
        <is>
          <t>x stays &gt;= 1.85 m (outer wall face), feet stay above -0.6 m</t>
        </is>
      </c>
      <c r="E57" s="14" t="inlineStr">
        <is>
          <t>min x 2.15 m, lowest feet -0.08 m</t>
        </is>
      </c>
      <c r="F57" s="42" t="inlineStr">
        <is>
          <t>PASS</t>
        </is>
      </c>
      <c r="G57" s="15" t="inlineStr">
        <is>
          <t>build/test_results.json</t>
        </is>
      </c>
    </row>
    <row r="58">
      <c r="A58" s="42" t="inlineStr">
        <is>
          <t>T53</t>
        </is>
      </c>
      <c r="B58" s="14" t="inlineStr">
        <is>
          <t>Automated (tests/test_main.cpp)</t>
        </is>
      </c>
      <c r="C58" s="14" t="inlineStr">
        <is>
          <t>Walk camera is clamped to a 52 m radius</t>
        </is>
      </c>
      <c r="D58" s="14" t="inlineStr">
        <is>
          <t>radius &lt;= 52.01 m and eye near the apron level + 1.7</t>
        </is>
      </c>
      <c r="E58" s="14" t="inlineStr">
        <is>
          <t>radius 52.00 m, eye 1.40 m, apron -0.30 m</t>
        </is>
      </c>
      <c r="F58" s="42" t="inlineStr">
        <is>
          <t>PASS</t>
        </is>
      </c>
      <c r="G58" s="15" t="inlineStr">
        <is>
          <t>build/test_results.json</t>
        </is>
      </c>
    </row>
    <row r="59">
      <c r="A59" s="42" t="inlineStr">
        <is>
          <t>T54</t>
        </is>
      </c>
      <c r="B59" s="14" t="inlineStr">
        <is>
          <t>Automated (tests/test_main.cpp)</t>
        </is>
      </c>
      <c r="C59" s="14" t="inlineStr">
        <is>
          <t>Walk camera: compute() view sits at the walker (eye 1.7 m up) and mouse-look pitch clamps to +-80 deg</t>
        </is>
      </c>
      <c r="D59" s="14" t="inlineStr">
        <is>
          <t>position matches within 5 cm, pitch = 80</t>
        </is>
      </c>
      <c r="E59" s="14" t="inlineStr">
        <is>
          <t>dx 0.000 dz 0.000 dy 0.000, pitch 80.0</t>
        </is>
      </c>
      <c r="F59" s="42" t="inlineStr">
        <is>
          <t>PASS</t>
        </is>
      </c>
      <c r="G59" s="15" t="inlineStr">
        <is>
          <t>build/test_results.json</t>
        </is>
      </c>
    </row>
    <row r="60">
      <c r="A60" s="42" t="inlineStr">
        <is>
          <t>T55</t>
        </is>
      </c>
      <c r="B60" s="14" t="inlineStr">
        <is>
          <t>Automated (tests/test_main.cpp)</t>
        </is>
      </c>
      <c r="C60" s="14" t="inlineStr">
        <is>
          <t>C cycles Orbit, Free, Chase, UAV CAM, Walk, back to Orbit</t>
        </is>
      </c>
      <c r="D60" s="14" t="inlineStr">
        <is>
          <t>ORBIT&gt;FREE&gt;CHASE&gt;UAV CAM&gt;WALK&gt;ORBIT</t>
        </is>
      </c>
      <c r="E60" s="14" t="inlineStr">
        <is>
          <t>ORBIT&gt;FREE&gt;CHASE&gt;UAV CAM&gt;WALK&gt;ORBIT</t>
        </is>
      </c>
      <c r="F60" s="42" t="inlineStr">
        <is>
          <t>PASS</t>
        </is>
      </c>
      <c r="G60" s="15" t="inlineStr">
        <is>
          <t>build/test_results.json</t>
        </is>
      </c>
    </row>
    <row r="61">
      <c r="A61" s="42" t="inlineStr">
        <is>
          <t>T90</t>
        </is>
      </c>
      <c r="B61" s="14" t="inlineStr">
        <is>
          <t>Automated (tests/test_air.cpp)</t>
        </is>
      </c>
      <c r="C61" s="14" t="inlineStr">
        <is>
          <t>helicopter rotor spools up in ~6 s after the start command</t>
        </is>
      </c>
      <c r="D61" s="14" t="inlineStr">
        <is>
          <t>rest 0%, STARTUP, HOVER at 6.0 +- 0.2 s, 100%</t>
        </is>
      </c>
      <c r="E61" s="14" t="inlineStr">
        <is>
          <t>rest 0%, startup 1, ready after 6.00 s, rotor 100%</t>
        </is>
      </c>
      <c r="F61" s="42" t="inlineStr">
        <is>
          <t>PASS</t>
        </is>
      </c>
      <c r="G61" s="15" t="inlineStr">
        <is>
          <t>build/test_results.json</t>
        </is>
      </c>
    </row>
    <row r="62">
      <c r="A62" s="42" t="inlineStr">
        <is>
          <t>T91</t>
        </is>
      </c>
      <c r="B62" s="14" t="inlineStr">
        <is>
          <t>Automated (tests/test_air.cpp)</t>
        </is>
      </c>
      <c r="C62" s="14" t="inlineStr">
        <is>
          <t>5 blades evenly spaced (72 deg) and the angle integrates rpm * dt</t>
        </is>
      </c>
      <c r="D62" s="14" t="inlineStr">
        <is>
          <t>spool-up 5400 +- 60 deg, 2 s at full rpm = 3600 +- 5 deg, spacing 72 +- 0.1, blade 1 azimuth = total angle mod 360</t>
        </is>
      </c>
      <c r="E62" s="14" t="inlineStr">
        <is>
          <t>spool 5445, 2 s 3600.0, spacing error 0.000, blade1 45.0 vs 45.0</t>
        </is>
      </c>
      <c r="F62" s="42" t="inlineStr">
        <is>
          <t>PASS</t>
        </is>
      </c>
      <c r="G62" s="15" t="inlineStr">
        <is>
          <t>build/test_results.json</t>
        </is>
      </c>
    </row>
    <row r="63">
      <c r="A63" s="42" t="inlineStr">
        <is>
          <t>T92</t>
        </is>
      </c>
      <c r="B63" s="14" t="inlineStr">
        <is>
          <t>Automated (tests/test_air.cpp)</t>
        </is>
      </c>
      <c r="C63" s="14" t="inlineStr">
        <is>
          <t>attitude follows acceleration but stays bounded; speed capped at 25 m/s</t>
        </is>
      </c>
      <c r="D63" s="14" t="inlineStr">
        <is>
          <t>pitch &lt;= 25, roll &lt;= 30 deg, nose-down &gt;= 3 deg when accelerating, speed in (15, 25.5]</t>
        </is>
      </c>
      <c r="E63" s="14" t="inlineStr">
        <is>
          <t>max pitch 22.2, roll 25.5, nose-down 21.7, speed 24.5 m/s</t>
        </is>
      </c>
      <c r="F63" s="42" t="inlineStr">
        <is>
          <t>PASS</t>
        </is>
      </c>
      <c r="G63" s="15" t="inlineStr">
        <is>
          <t>build/test_results.json</t>
        </is>
      </c>
    </row>
    <row r="64">
      <c r="A64" s="42" t="inlineStr">
        <is>
          <t>T93</t>
        </is>
      </c>
      <c r="B64" s="14" t="inlineStr">
        <is>
          <t>Automated (tests/test_air.cpp)</t>
        </is>
      </c>
      <c r="C64" s="14" t="inlineStr">
        <is>
          <t>altitude limited to 0.5..40 m AGL while airborne, radius &lt;= 60 m</t>
        </is>
      </c>
      <c r="D64" s="14" t="inlineStr">
        <is>
          <t>max AGL in [39, 40.05], min AGL &gt;= 0.49 (airborne), r &lt;= 60.1</t>
        </is>
      </c>
      <c r="E64" s="14" t="inlineStr">
        <is>
          <t>max AGL 40.00, min AGL 0.50, max r 60.00</t>
        </is>
      </c>
      <c r="F64" s="42" t="inlineStr">
        <is>
          <t>PASS</t>
        </is>
      </c>
      <c r="G64" s="15" t="inlineStr">
        <is>
          <t>build/test_results.json</t>
        </is>
      </c>
    </row>
    <row r="65">
      <c r="A65" s="42" t="inlineStr">
        <is>
          <t>T94</t>
        </is>
      </c>
      <c r="B65" s="14" t="inlineStr">
        <is>
          <t>Automated (tests/test_air.cpp)</t>
        </is>
      </c>
      <c r="C65" s="14" t="inlineStr">
        <is>
          <t>landing only from low speed / height on flat ground; touches down and spools down</t>
        </is>
      </c>
      <c r="D65" s="14" t="inlineStr">
        <is>
          <t>refused at 30 m AGL, refused at &gt;6 m/s, accepted when slow and low, PARKED on the ground, rotor 0%, steep ground refused</t>
        </is>
      </c>
      <c r="E65" s="14" t="inlineStr">
        <is>
          <t>high 1, fast 1, accepted 1, parked 1, rotor 0%, steepest slope 0.31 refused 1</t>
        </is>
      </c>
      <c r="F65" s="42" t="inlineStr">
        <is>
          <t>PASS</t>
        </is>
      </c>
      <c r="G65" s="15" t="inlineStr">
        <is>
          <t>build/test_results.json</t>
        </is>
      </c>
    </row>
    <row r="66">
      <c r="A66" s="42" t="inlineStr">
        <is>
          <t>T95</t>
        </is>
      </c>
      <c r="B66" s="14" t="inlineStr">
        <is>
          <t>Automated (tests/test_air.cpp)</t>
        </is>
      </c>
      <c r="C66" s="14" t="inlineStr">
        <is>
          <t>not possessed: parked helicopter stays still; released in flight it hovers in place</t>
        </is>
      </c>
      <c r="D66" s="14" t="inlineStr">
        <is>
          <t>parked: rotor 0, no motion; flying: speed &lt; 0.3 m/s after 8 s, altitude held within 0.5 m, still HOVER</t>
        </is>
      </c>
      <c r="E66" s="14" t="inlineStr">
        <is>
          <t>parked still 1; flying: speed 0.00, alt 14.5 -&gt; 14.5, drift 0.019, state HOVER</t>
        </is>
      </c>
      <c r="F66" s="42" t="inlineStr">
        <is>
          <t>PASS</t>
        </is>
      </c>
      <c r="G66" s="15" t="inlineStr">
        <is>
          <t>build/test_results.json</t>
        </is>
      </c>
    </row>
    <row r="67">
      <c r="A67" s="42" t="inlineStr">
        <is>
          <t>T96</t>
        </is>
      </c>
      <c r="B67" s="14" t="inlineStr">
        <is>
          <t>Automated (tests/test_air.cpp)</t>
        </is>
      </c>
      <c r="C67" s="14" t="inlineStr">
        <is>
          <t>helicopter: lab primitives only, every node named, blur disc fades in, parked on the pad with an obstacle box</t>
        </is>
      </c>
      <c r="D67" s="14" t="inlineStr">
        <is>
          <t>leaves &gt;= 60, all lab primitives, 0 &lt; blur opacity &lt; 1 at full rpm, &gt;= 1 obstacle box while parked</t>
        </is>
      </c>
      <c r="E67" s="14" t="inlineStr">
        <is>
          <t>leaves 68, lab 1, named 1, blur 0.00 -&gt; 0.26, boxes 2, pos (20.3, 1.1, 17.0)</t>
        </is>
      </c>
      <c r="F67" s="42" t="inlineStr">
        <is>
          <t>PASS</t>
        </is>
      </c>
      <c r="G67" s="15" t="inlineStr">
        <is>
          <t>build/test_results.json</t>
        </is>
      </c>
    </row>
    <row r="68">
      <c r="A68" s="42" t="inlineStr">
        <is>
          <t>T97</t>
        </is>
      </c>
      <c r="B68" s="14" t="inlineStr">
        <is>
          <t>Automated (tests/test_air.cpp)</t>
        </is>
      </c>
      <c r="C68" s="14" t="inlineStr">
        <is>
          <t>radar ROTATE mode turns 12 rpm (360 deg in 5 s)</t>
        </is>
      </c>
      <c r="D68" s="14" t="inlineStr">
        <is>
          <t>5 s sweep = 360 +- 1 deg, mode ROTATE when idle</t>
        </is>
      </c>
      <c r="E68" s="14" t="inlineStr">
        <is>
          <t>swept 360.00 deg in 5 s, mode ROTATE</t>
        </is>
      </c>
      <c r="F68" s="42" t="inlineStr">
        <is>
          <t>PASS</t>
        </is>
      </c>
      <c r="G68" s="15" t="inlineStr">
        <is>
          <t>build/test_results.json</t>
        </is>
      </c>
    </row>
    <row r="69">
      <c r="A69" s="42" t="inlineStr">
        <is>
          <t>T98</t>
        </is>
      </c>
      <c r="B69" s="14" t="inlineStr">
        <is>
          <t>Automated (tests/test_air.cpp)</t>
        </is>
      </c>
      <c r="C69" s="14" t="inlineStr">
        <is>
          <t>radar SECTOR mode sweeps +-45 deg around the aimed centre</t>
        </is>
      </c>
      <c r="D69" s="14" t="inlineStr">
        <is>
          <t>mode SECTOR, |az - centre| &lt;= 45 always, both extremes within 1 deg of +-45</t>
        </is>
      </c>
      <c r="E69" s="14" t="inlineStr">
        <is>
          <t>mode SECTOR, centre 165.6, range -45.0 .. 45.0</t>
        </is>
      </c>
      <c r="F69" s="42" t="inlineStr">
        <is>
          <t>PASS</t>
        </is>
      </c>
      <c r="G69" s="15" t="inlineStr">
        <is>
          <t>build/test_results.json</t>
        </is>
      </c>
    </row>
    <row r="70">
      <c r="A70" s="42" t="inlineStr">
        <is>
          <t>T99</t>
        </is>
      </c>
      <c r="B70" s="14" t="inlineStr">
        <is>
          <t>Automated (tests/test_air.cpp)</t>
        </is>
      </c>
      <c r="C70" s="14" t="inlineStr">
        <is>
          <t>radar tilt limited to -5..+20 deg; antenna = 7 x 3 curved tiles; lab primitives only</t>
        </is>
      </c>
      <c r="D70" s="14" t="inlineStr">
        <is>
          <t>tilt max 20, min -5, 21 tiles, all lab primitives, nodes named</t>
        </is>
      </c>
      <c r="E70" s="14" t="inlineStr">
        <is>
          <t>tilt -5.0 .. 20.0, tiles 21, leaves 102, lab 1, named 1</t>
        </is>
      </c>
      <c r="F70" s="42" t="inlineStr">
        <is>
          <t>PASS</t>
        </is>
      </c>
      <c r="G70" s="15" t="inlineStr">
        <is>
          <t>build/test_results.json</t>
        </is>
      </c>
    </row>
    <row r="71">
      <c r="A71" s="42" t="inlineStr">
        <is>
          <t>T120</t>
        </is>
      </c>
      <c r="B71" s="14" t="inlineStr">
        <is>
          <t>Automated (tests/test_app.cpp)</t>
        </is>
      </c>
      <c r="C71" s="14" t="inlineStr">
        <is>
          <t>Walk camera follows the entrance ramp floor going down (feet on the slope, eye 1.7 m above)</t>
        </is>
      </c>
      <c r="D71" s="14" t="inlineStr">
        <is>
          <t>feet within 0.05 m of the ramp profile, eye within 0.12 m of feet + 1.7, ends near the ramp bottom</t>
        </is>
      </c>
      <c r="E71" s="14" t="inlineStr">
        <is>
          <t>max feet deviation 0.000 m, max eye deviation 0.013 m, z = 6.39 m, feet y = -3.21 m after 229 steps</t>
        </is>
      </c>
      <c r="F71" s="42" t="inlineStr">
        <is>
          <t>PASS</t>
        </is>
      </c>
      <c r="G71" s="15" t="inlineStr">
        <is>
          <t>build/test_results.json</t>
        </is>
      </c>
    </row>
    <row r="72">
      <c r="A72" s="42" t="inlineStr">
        <is>
          <t>T121</t>
        </is>
      </c>
      <c r="B72" s="14" t="inlineStr">
        <is>
          <t>Automated (tests/test_app.cpp)</t>
        </is>
      </c>
      <c r="C72" s="14" t="inlineStr">
        <is>
          <t>Walk camera cannot pass a closed blast door box and stays inside the ramp walls</t>
        </is>
      </c>
      <c r="D72" s="14" t="inlineStr">
        <is>
          <t>stops at z &gt;= 4.39 m (door plane 4.0 + 0.1 + radius 0.3), |x| &lt;= 1.50 m</t>
        </is>
      </c>
      <c r="E72" s="14" t="inlineStr">
        <is>
          <t>stopped at z = 4.400 m, max |x| 1.200 m</t>
        </is>
      </c>
      <c r="F72" s="42" t="inlineStr">
        <is>
          <t>PASS</t>
        </is>
      </c>
      <c r="G72" s="15" t="inlineStr">
        <is>
          <t>build/test_results.json</t>
        </is>
      </c>
    </row>
    <row r="73">
      <c r="A73" s="42" t="inlineStr">
        <is>
          <t>T122</t>
        </is>
      </c>
      <c r="B73" s="14" t="inlineStr">
        <is>
          <t>Automated (tests/test_app.cpp)</t>
        </is>
      </c>
      <c r="C73" s="14" t="inlineStr">
        <is>
          <t>With the doors open the walker goes down the ramp, through the door and reaches the CIC</t>
        </is>
      </c>
      <c r="D73" s="14" t="inlineStr">
        <is>
          <t>z &lt; -5.9 m, feet on the room floor (-3.4 m), eye below the 2.6 m ceiling</t>
        </is>
      </c>
      <c r="E73" s="14" t="inlineStr">
        <is>
          <t>z = -6.01 m, feet -3.40 m, eye -1.70 m, smallest ceiling gap 0.90 m</t>
        </is>
      </c>
      <c r="F73" s="42" t="inlineStr">
        <is>
          <t>PASS</t>
        </is>
      </c>
      <c r="G73" s="15" t="inlineStr">
        <is>
          <t>build/test_results.json</t>
        </is>
      </c>
    </row>
    <row r="74">
      <c r="A74" s="42" t="inlineStr">
        <is>
          <t>T123</t>
        </is>
      </c>
      <c r="B74" s="14" t="inlineStr">
        <is>
          <t>Automated (tests/test_app.cpp)</t>
        </is>
      </c>
      <c r="C74" s="14" t="inlineStr">
        <is>
          <t>Walk camera is clamped to 52 m from the origin and the eye to 0.15 m under a low ceiling</t>
        </is>
      </c>
      <c r="D74" s="14" t="inlineStr">
        <is>
          <t>radius in [51, 52.01] m; eye &lt;= ceiling - 0.15 = 6.35 m</t>
        </is>
      </c>
      <c r="E74" s="14" t="inlineStr">
        <is>
          <t>radius 52.00 m, eye 6.350 m</t>
        </is>
      </c>
      <c r="F74" s="42" t="inlineStr">
        <is>
          <t>PASS</t>
        </is>
      </c>
      <c r="G74" s="15" t="inlineStr">
        <is>
          <t>build/test_results.json</t>
        </is>
      </c>
    </row>
    <row r="75">
      <c r="A75" s="42" t="inlineStr">
        <is>
          <t>T124</t>
        </is>
      </c>
      <c r="B75" s="14" t="inlineStr">
        <is>
          <t>Automated (tests/test_app.cpp)</t>
        </is>
      </c>
      <c r="C75" s="14" t="inlineStr">
        <is>
          <t>Camera shake: none at amount 0, small and repeatable at amount 1</t>
        </is>
      </c>
      <c r="D75" s="14" t="inlineStr">
        <is>
          <t>difference 0 at rest; 0 &lt; max matrix change &lt; 0.05 and identical on repeat</t>
        </is>
      </c>
      <c r="E75" s="14" t="inlineStr">
        <is>
          <t>rest 0.00000, shaken 0.0150, repeat 0.000000</t>
        </is>
      </c>
      <c r="F75" s="42" t="inlineStr">
        <is>
          <t>PASS</t>
        </is>
      </c>
      <c r="G75" s="15" t="inlineStr">
        <is>
          <t>build/test_results.json</t>
        </is>
      </c>
    </row>
    <row r="76">
      <c r="A76" s="42" t="inlineStr">
        <is>
          <t>T125</t>
        </is>
      </c>
      <c r="B76" s="14" t="inlineStr">
        <is>
          <t>Automated (tests/test_app.cpp)</t>
        </is>
      </c>
      <c r="C76" s="14" t="inlineStr">
        <is>
          <t>Director: ~120 s, 12 shots, contiguous (every moment belongs to exactly one shot, fade dips at each cut)</t>
        </is>
      </c>
      <c r="D76" s="14" t="inlineStr">
        <is>
          <t>length 120 +- 0.5 s, shot durations sum to the length, finite cameras above the ground</t>
        </is>
      </c>
      <c r="E76" s="14" t="inlineStr">
        <is>
          <t>length 120.00 s, 12 shots, sum 120.00 s, contiguous 1, finite 1, above ground 1</t>
        </is>
      </c>
      <c r="F76" s="42" t="inlineStr">
        <is>
          <t>PASS</t>
        </is>
      </c>
      <c r="G76" s="15" t="inlineStr">
        <is>
          <t>build/test_results.json</t>
        </is>
      </c>
    </row>
    <row r="77">
      <c r="A77" s="42" t="inlineStr">
        <is>
          <t>T126</t>
        </is>
      </c>
      <c r="B77" s="14" t="inlineStr">
        <is>
          <t>Automated (tests/test_app.cpp)</t>
        </is>
      </c>
      <c r="C77" s="14" t="inlineStr">
        <is>
          <t>Director bunker shot: walk path descends the ramp, passes the door plane and ends in the rooms</t>
        </is>
      </c>
      <c r="D77" s="14" t="inlineStr">
        <is>
          <t>z decreases monotonically to &lt; -5 m, eye ends at -3.4 + 1.7 = -1.7 m (+- 0.1), no vertical jump &gt; 0.15 m per step</t>
        </is>
      </c>
      <c r="E77" s="14" t="inlineStr">
        <is>
          <t>z end -6.00 m, eye end -1.71 m, lowest eye -1.72 m, max vertical step 0.118 m, monotone 1</t>
        </is>
      </c>
      <c r="F77" s="42" t="inlineStr">
        <is>
          <t>PASS</t>
        </is>
      </c>
      <c r="G77" s="15" t="inlineStr">
        <is>
          <t>build/test_results.json</t>
        </is>
      </c>
    </row>
    <row r="78">
      <c r="A78" s="42" t="inlineStr">
        <is>
          <t>T129</t>
        </is>
      </c>
      <c r="B78" s="14" t="inlineStr">
        <is>
          <t>Automated (tests/test_app.cpp)</t>
        </is>
      </c>
      <c r="C78" s="14" t="inlineStr">
        <is>
          <t>Director scripts: doors opened early, helicopter lifts, tank drives, AA fires, UAV strike at 81 s, nobody during the walk</t>
        </is>
      </c>
      <c r="D78" s="14" t="inlineStr">
        <is>
          <t>slot 4 @12.6 (action), slot 1 @25 (lift 1), slot 0 @36 (forward 1), slot 2 @50 (fire), slot -1 @70, strike @81.2</t>
        </is>
      </c>
      <c r="E78" s="14" t="inlineStr">
        <is>
          <t>slots 4 1 0 2 -1, lift 1.0, forward 1.0, fire 1, strike 1, doors action 1</t>
        </is>
      </c>
      <c r="F78" s="42" t="inlineStr">
        <is>
          <t>PASS</t>
        </is>
      </c>
      <c r="G78" s="15" t="inlineStr">
        <is>
          <t>build/test_results.json</t>
        </is>
      </c>
    </row>
    <row r="79">
      <c r="A79" s="42" t="inlineStr">
        <is>
          <t>T127</t>
        </is>
      </c>
      <c r="B79" s="14" t="inlineStr">
        <is>
          <t>Automated (tests/test_app.cpp)</t>
        </is>
      </c>
      <c r="C79" s="14" t="inlineStr">
        <is>
          <t>Possession keys 5 6 7 8 9 0 map to tank, helicopter, AA gun, radar, blast doors, UAV (found by name)</t>
        </is>
      </c>
      <c r="D79" s="14" t="inlineStr">
        <is>
          <t>table exact, other keys rejected, names resolved in a shuffled list, order fallback for unnamed objects</t>
        </is>
      </c>
      <c r="E79" s="14" t="inlineStr">
        <is>
          <t>keys 1, names 1, fallback 1</t>
        </is>
      </c>
      <c r="F79" s="42" t="inlineStr">
        <is>
          <t>PASS</t>
        </is>
      </c>
      <c r="G79" s="15" t="inlineStr">
        <is>
          <t>build/test_results.json</t>
        </is>
      </c>
    </row>
    <row r="80">
      <c r="A80" s="42" t="inlineStr">
        <is>
          <t>T128</t>
        </is>
      </c>
      <c r="B80" s="14" t="inlineStr">
        <is>
          <t>Automated (tests/test_app.cpp)</t>
        </is>
      </c>
      <c r="C80" s="14" t="inlineStr">
        <is>
          <t>[ ] cycle all possessable controllables (flag skipped, wraps); walk interaction picks the door / barrier within 3.5 m</t>
        </is>
      </c>
      <c r="D80" s="14" t="inlineStr">
        <is>
          <t>cycle 1..7 then wraps to 1; blast doors at 2.1 m (index 5), barrier at 2.2 m (index 6), nothing at 10 m</t>
        </is>
      </c>
      <c r="E80" s="14" t="inlineStr">
        <is>
          <t>first 1 last 7 wrap 1, door 5, barrier 6, far -1</t>
        </is>
      </c>
      <c r="F80" s="42" t="inlineStr">
        <is>
          <t>PASS</t>
        </is>
      </c>
      <c r="G80" s="15" t="inlineStr">
        <is>
          <t>build/test_results.json</t>
        </is>
      </c>
    </row>
    <row r="81">
      <c r="A81" s="42" t="inlineStr">
        <is>
          <t>T70</t>
        </is>
      </c>
      <c r="B81" s="14" t="inlineStr">
        <is>
          <t>Automated (tests/test_base.cpp)</t>
        </is>
      </c>
      <c r="C81" s="14" t="inlineStr">
        <is>
          <t>every Base part is a lab primitive with a name and purpose</t>
        </is>
      </c>
      <c r="D81" s="14" t="inlineStr">
        <is>
          <t>0 violations</t>
        </is>
      </c>
      <c r="E81" s="14" t="inlineStr">
        <is>
          <t>1175 parts, 0 violations</t>
        </is>
      </c>
      <c r="F81" s="42" t="inlineStr">
        <is>
          <t>PASS</t>
        </is>
      </c>
      <c r="G81" s="15" t="inlineStr">
        <is>
          <t>build/test_results.json</t>
        </is>
      </c>
    </row>
    <row r="82">
      <c r="A82" s="42" t="inlineStr">
        <is>
          <t>T71</t>
        </is>
      </c>
      <c r="B82" s="14" t="inlineStr">
        <is>
          <t>Automated (tests/test_base.cpp)</t>
        </is>
      </c>
      <c r="C82" s="14" t="inlineStr">
        <is>
          <t>no Base part intersects the helipad, radar, AA pit, tank spot, road or trench strip</t>
        </is>
      </c>
      <c r="D82" s="14" t="inlineStr">
        <is>
          <t>0 solid parts inside the zones</t>
        </is>
      </c>
      <c r="E82" s="14" t="inlineStr">
        <is>
          <t xml:space="preserve">0 hits </t>
        </is>
      </c>
      <c r="F82" s="42" t="inlineStr">
        <is>
          <t>PASS</t>
        </is>
      </c>
      <c r="G82" s="15" t="inlineStr">
        <is>
          <t>build/test_results.json</t>
        </is>
      </c>
    </row>
    <row r="83">
      <c r="A83" s="42" t="inlineStr">
        <is>
          <t>T72</t>
        </is>
      </c>
      <c r="B83" s="14" t="inlineStr">
        <is>
          <t>Automated (tests/test_base.cpp)</t>
        </is>
      </c>
      <c r="C83" s="14" t="inlineStr">
        <is>
          <t>perimeter wall is closed except one gate opening centred on +Z (90 deg), 9..11 m wide</t>
        </is>
      </c>
      <c r="D83" s="14" t="inlineStr">
        <is>
          <t>1 gap of 9..11 m at 90 deg, every other joint &lt; 1.3 m</t>
        </is>
      </c>
      <c r="E83" s="14" t="inlineStr">
        <is>
          <t>204 cells; largest gap 11.0 m at 90.8 deg, next 1.00 m</t>
        </is>
      </c>
      <c r="F83" s="42" t="inlineStr">
        <is>
          <t>PASS</t>
        </is>
      </c>
      <c r="G83" s="15" t="inlineStr">
        <is>
          <t>build/test_results.json</t>
        </is>
      </c>
    </row>
    <row r="84">
      <c r="A84" s="42" t="inlineStr">
        <is>
          <t>T73</t>
        </is>
      </c>
      <c r="B84" s="14" t="inlineStr">
        <is>
          <t>Automated (tests/test_base.cpp)</t>
        </is>
      </c>
      <c r="C84" s="14" t="inlineStr">
        <is>
          <t>boom barrier: 0 to 85 deg in 2.5 s with smoothstep easing, arm box only when lowered, input toggles</t>
        </is>
      </c>
      <c r="D84" s="14" t="inlineStr">
        <is>
          <t>2.50 s +-0.08, half way 1.25 s, obstacle iff lowered</t>
        </is>
      </c>
      <c r="E84" s="14" t="inlineStr">
        <is>
          <t>travel 2.50 s, half-way at 1.25 s, final 85.0 deg, tip y 6.04, closed again</t>
        </is>
      </c>
      <c r="F84" s="42" t="inlineStr">
        <is>
          <t>PASS</t>
        </is>
      </c>
      <c r="G84" s="15" t="inlineStr">
        <is>
          <t>build/test_results.json</t>
        </is>
      </c>
    </row>
    <row r="85">
      <c r="A85" s="42" t="inlineStr">
        <is>
          <t>T74</t>
        </is>
      </c>
      <c r="B85" s="14" t="inlineStr">
        <is>
          <t>Automated (tests/test_base.cpp)</t>
        </is>
      </c>
      <c r="C85" s="14" t="inlineStr">
        <is>
          <t>waving flag: travelling wave, strip rotations bounded, flag never stretches or collapses</t>
        </is>
      </c>
      <c r="D85" s="14" t="inlineStr">
        <is>
          <t>yaw &lt;= 6.1 deg, tip 1.5..3.2 m from the hoist, tip moves</t>
        </is>
      </c>
      <c r="E85" s="14" t="inlineStr">
        <is>
          <t>12 strips, max strip yaw 6.0 deg, pitch 1.5 deg, tip distance 2.50..2.52 m, path 55.0 m</t>
        </is>
      </c>
      <c r="F85" s="42" t="inlineStr">
        <is>
          <t>PASS</t>
        </is>
      </c>
      <c r="G85" s="15" t="inlineStr">
        <is>
          <t>build/test_results.json</t>
        </is>
      </c>
    </row>
    <row r="86">
      <c r="A86" s="42" t="inlineStr">
        <is>
          <t>T75</t>
        </is>
      </c>
      <c r="B86" s="14" t="inlineStr">
        <is>
          <t>Automated (tests/test_base.cpp)</t>
        </is>
      </c>
      <c r="C86" s="14" t="inlineStr">
        <is>
          <t>windsock: 5 hierarchical cone segments that droop more in weak wind</t>
        </is>
      </c>
      <c r="D86" s="14" t="inlineStr">
        <is>
          <t>chain of 5, droop(calm) &gt; droop(gale)</t>
        </is>
      </c>
      <c r="E86" s="14" t="inlineStr">
        <is>
          <t>5 chained segments, segment pitch 16.0 deg at wind 0.36 vs 0.7 deg at wind 1.00</t>
        </is>
      </c>
      <c r="F86" s="42" t="inlineStr">
        <is>
          <t>PASS</t>
        </is>
      </c>
      <c r="G86" s="15" t="inlineStr">
        <is>
          <t>build/test_results.json</t>
        </is>
      </c>
    </row>
    <row r="87">
      <c r="A87" s="42" t="inlineStr">
        <is>
          <t>T76</t>
        </is>
      </c>
      <c r="B87" s="14" t="inlineStr">
        <is>
          <t>Automated (tests/test_base.cpp)</t>
        </is>
      </c>
      <c r="C87" s="14" t="inlineStr">
        <is>
          <t>Base part counts (static apron + controllables)</t>
        </is>
      </c>
      <c r="D87" s="14" t="inlineStr">
        <is>
          <t>900..1500 parts in total</t>
        </is>
      </c>
      <c r="E87" s="14" t="inlineStr">
        <is>
          <t>static 1093 + controllable 82 = 1175, 3 controllables</t>
        </is>
      </c>
      <c r="F87" s="42" t="inlineStr">
        <is>
          <t>PASS</t>
        </is>
      </c>
      <c r="G87" s="15" t="inlineStr">
        <is>
          <t>build/test_results.json</t>
        </is>
      </c>
    </row>
    <row r="88">
      <c r="A88" s="42" t="inlineStr">
        <is>
          <t>T77</t>
        </is>
      </c>
      <c r="B88" s="14" t="inlineStr">
        <is>
          <t>Automated (tests/test_base.cpp)</t>
        </is>
      </c>
      <c r="C88" s="14" t="inlineStr">
        <is>
          <t>Base parts are never occluders and stay on the terrain mesh</t>
        </is>
      </c>
      <c r="D88" s="14" t="inlineStr">
        <is>
          <t>occluders 0, centres r &lt;= 36 m</t>
        </is>
      </c>
      <c r="E88" s="14" t="inlineStr">
        <is>
          <t>occluders 0, parts beyond r = 36: 0, farthest centre 35.5 m</t>
        </is>
      </c>
      <c r="F88" s="42" t="inlineStr">
        <is>
          <t>PASS</t>
        </is>
      </c>
      <c r="G88" s="15" t="inlineStr">
        <is>
          <t>build/test_results.json</t>
        </is>
      </c>
    </row>
    <row r="89">
      <c r="A89" s="42" t="inlineStr">
        <is>
          <t>T78</t>
        </is>
      </c>
      <c r="B89" s="14" t="inlineStr">
        <is>
          <t>Automated (tests/test_base.cpp)</t>
        </is>
      </c>
      <c r="C89" s="14" t="inlineStr">
        <is>
          <t>compound: trench strip and bunker footprint free of props; &gt;= 70% of the v3 occluders kept</t>
        </is>
      </c>
      <c r="D89" s="14" t="inlineStr">
        <is>
          <t>strip 0, footprint 0, occluders &gt;= 334</t>
        </is>
      </c>
      <c r="E89" s="14" t="inlineStr">
        <is>
          <t>strip 0, footprint 0 , occluders 505 (v3: 477)</t>
        </is>
      </c>
      <c r="F89" s="42" t="inlineStr">
        <is>
          <t>PASS</t>
        </is>
      </c>
      <c r="G89" s="15" t="inlineStr">
        <is>
          <t>build/test_results.json</t>
        </is>
      </c>
    </row>
    <row r="90">
      <c r="A90" s="42" t="inlineStr">
        <is>
          <t>T79</t>
        </is>
      </c>
      <c r="B90" s="14" t="inlineStr">
        <is>
          <t>Automated (tests/test_base.cpp)</t>
        </is>
      </c>
      <c r="C90" s="14" t="inlineStr">
        <is>
          <t>backdrop starts beyond the terrain mesh (r &gt;= 36) and its ground stays just below the apron level</t>
        </is>
      </c>
      <c r="D90" s="14" t="inlineStr">
        <is>
          <t>nearest backdrop centre &gt;= 36 m, far ground top in (apron - 0.2, apron)</t>
        </is>
      </c>
      <c r="E90" s="14" t="inlineStr">
        <is>
          <t>nearest 38.0 m, far ground top -0.35, solid flags 0</t>
        </is>
      </c>
      <c r="F90" s="42" t="inlineStr">
        <is>
          <t>PASS</t>
        </is>
      </c>
      <c r="G90" s="15" t="inlineStr">
        <is>
          <t>build/test_results.json</t>
        </is>
      </c>
    </row>
    <row r="91">
      <c r="A91" s="42" t="inlineStr">
        <is>
          <t>T60</t>
        </is>
      </c>
      <c r="B91" s="14" t="inlineStr">
        <is>
          <t>Automated (tests/test_bunker.cpp)</t>
        </is>
      </c>
      <c r="C91" s="14" t="inlineStr">
        <is>
          <t>Terrain covers the underground rooms with at least 0.15 m of earth</t>
        </is>
      </c>
      <c r="D91" s="14" t="inlineStr">
        <is>
          <t>terrain &gt;= -0.30 m over the whole footprint</t>
        </is>
      </c>
      <c r="E91" s="14" t="inlineStr">
        <is>
          <t>minimum terrain height -0.217 m</t>
        </is>
      </c>
      <c r="F91" s="42" t="inlineStr">
        <is>
          <t>PASS</t>
        </is>
      </c>
      <c r="G91" s="15" t="inlineStr">
        <is>
          <t>build/test_results.json</t>
        </is>
      </c>
    </row>
    <row r="92">
      <c r="A92" s="42" t="inlineStr">
        <is>
          <t>T61</t>
        </is>
      </c>
      <c r="B92" s="14" t="inlineStr">
        <is>
          <t>Automated (tests/test_bunker.cpp)</t>
        </is>
      </c>
      <c r="C92" s="14" t="inlineStr">
        <is>
          <t>Terrain mesh: 36 m radius, hole cut for the entrance trench</t>
        </is>
      </c>
      <c r="D92" s="14" t="inlineStr">
        <is>
          <t>0 triangle centroids in the trench footprint, ground around it present, radius 36 m, &lt; 80k vertices</t>
        </is>
      </c>
      <c r="E92" s="14" t="inlineStr">
        <is>
          <t>0 inside, 1398 around, radius 36.00, 49921 vertices, 97440 triangles</t>
        </is>
      </c>
      <c r="F92" s="42" t="inlineStr">
        <is>
          <t>PASS</t>
        </is>
      </c>
      <c r="G92" s="15" t="inlineStr">
        <is>
          <t>build/test_results.json</t>
        </is>
      </c>
    </row>
    <row r="93">
      <c r="A93" s="42" t="inlineStr">
        <is>
          <t>T62</t>
        </is>
      </c>
      <c r="B93" s="14" t="inlineStr">
        <is>
          <t>Automated (tests/test_bunker.cpp)</t>
        </is>
      </c>
      <c r="C93" s="14" t="inlineStr">
        <is>
          <t>Walk from the ramp top to the command room centre stays on the floors</t>
        </is>
      </c>
      <c r="D93" s="14" t="inlineStr">
        <is>
          <t>no wall contact, max floor step &lt;= 0.45 m, ends on the CIC floor, head room &gt;= 2.0 m</t>
        </is>
      </c>
      <c r="E93" s="14" t="inlineStr">
        <is>
          <t>367 steps, 0 contacts, max step 0.023 m, final y -3.40 (CIC -3.40), min head room 2.60 m</t>
        </is>
      </c>
      <c r="F93" s="42" t="inlineStr">
        <is>
          <t>PASS</t>
        </is>
      </c>
      <c r="G93" s="15" t="inlineStr">
        <is>
          <t>build/test_results.json</t>
        </is>
      </c>
    </row>
    <row r="94">
      <c r="A94" s="42" t="inlineStr">
        <is>
          <t>T63</t>
        </is>
      </c>
      <c r="B94" s="14" t="inlineStr">
        <is>
          <t>Automated (tests/test_bunker.cpp)</t>
        </is>
      </c>
      <c r="C94" s="14" t="inlineStr">
        <is>
          <t>Collision pushes the walker out of walls and furniture; the surface above is free</t>
        </is>
      </c>
      <c r="D94" s="14" t="inlineStr">
        <is>
          <t>tunnel wall, cross wall and console push out; no contact on the earth roof</t>
        </is>
      </c>
      <c r="E94" s="14" t="inlineStr">
        <is>
          <t>wall 1 x=-1.20, cross 1, console 1, roof contact 0</t>
        </is>
      </c>
      <c r="F94" s="42" t="inlineStr">
        <is>
          <t>PASS</t>
        </is>
      </c>
      <c r="G94" s="15" t="inlineStr">
        <is>
          <t>build/test_results.json</t>
        </is>
      </c>
    </row>
    <row r="95">
      <c r="A95" s="42" t="inlineStr">
        <is>
          <t>T64</t>
        </is>
      </c>
      <c r="B95" s="14" t="inlineStr">
        <is>
          <t>Automated (tests/test_bunker.cpp)</t>
        </is>
      </c>
      <c r="C95" s="14" t="inlineStr">
        <is>
          <t>A closed blast door blocks the walker, an open one lets him pass</t>
        </is>
      </c>
      <c r="D95" s="14" t="inlineStr">
        <is>
          <t>open: z &lt; 3.6, closed: z &gt;= 4.2 (leaf face + radius), reopened: z &lt; 3.6</t>
        </is>
      </c>
      <c r="E95" s="14" t="inlineStr">
        <is>
          <t>open z=-2.50, closed z=4.30, reopened z=-2.50</t>
        </is>
      </c>
      <c r="F95" s="42" t="inlineStr">
        <is>
          <t>PASS</t>
        </is>
      </c>
      <c r="G95" s="15" t="inlineStr">
        <is>
          <t>build/test_results.json</t>
        </is>
      </c>
    </row>
    <row r="96">
      <c r="A96" s="42" t="inlineStr">
        <is>
          <t>T65</t>
        </is>
      </c>
      <c r="B96" s="14" t="inlineStr">
        <is>
          <t>Automated (tests/test_bunker.cpp)</t>
        </is>
      </c>
      <c r="C96" s="14" t="inlineStr">
        <is>
          <t>Blast door state machine OPEN/CLOSING/CLOSED/OPENING, ~4 s travel, reversible</t>
        </is>
      </c>
      <c r="D96" s="14" t="inlineStr">
        <is>
          <t>starts 'OPEN 100%', closes in 3.9..4.1 s, opens in 3.9..4.1 s, mid-stroke input reverses</t>
        </is>
      </c>
      <c r="E96" s="14" t="inlineStr">
        <is>
          <t>BLAST DOORS OPEN 100% | BLAST DOORS CLOSING 100% | BLAST DOORS CLOSED 0% in 4.02 s | open again in 4.02 s | mid 'BLAST DOORS CLOSING 49%' -&gt; 'BLAST DOORS OPENING 50%'</t>
        </is>
      </c>
      <c r="F96" s="42" t="inlineStr">
        <is>
          <t>PASS</t>
        </is>
      </c>
      <c r="G96" s="15" t="inlineStr">
        <is>
          <t>build/test_results.json</t>
        </is>
      </c>
    </row>
    <row r="97">
      <c r="A97" s="42" t="inlineStr">
        <is>
          <t>T66</t>
        </is>
      </c>
      <c r="B97" s="14" t="inlineStr">
        <is>
          <t>Automated (tests/test_bunker.cpp)</t>
        </is>
      </c>
      <c r="C97" s="14" t="inlineStr">
        <is>
          <t>Bunker part budget</t>
        </is>
      </c>
      <c r="D97" s="14" t="inlineStr">
        <is>
          <t>250..450 parts</t>
        </is>
      </c>
      <c r="E97" s="14" t="inlineStr">
        <is>
          <t xml:space="preserve">363 parts: Blast door assembly 28, Bunk room 28, Bunker shell 21, Command room 81, Entrance trench 93, Exit shaft 14, Generator room 31, Surface installations 39, Tunnel 28, </t>
        </is>
      </c>
      <c r="F97" s="42" t="inlineStr">
        <is>
          <t>PASS</t>
        </is>
      </c>
      <c r="G97" s="15" t="inlineStr">
        <is>
          <t>build/test_results.json</t>
        </is>
      </c>
    </row>
    <row r="98">
      <c r="A98" s="42" t="inlineStr">
        <is>
          <t>T67</t>
        </is>
      </c>
      <c r="B98" s="14" t="inlineStr">
        <is>
          <t>Automated (tests/test_bunker.cpp)</t>
        </is>
      </c>
      <c r="C98" s="14" t="inlineStr">
        <is>
          <t>Bunker parts are lab primitives with name and purpose, Flat shading, occluders only above ground</t>
        </is>
      </c>
      <c r="D98" s="14" t="inlineStr">
        <is>
          <t>0 foreign primitives, 0 undocumented, all Flat, 0 buried occluders</t>
        </is>
      </c>
      <c r="E98" s="14" t="inlineStr">
        <is>
          <t>0 foreign, 0 undocumented, 363/363 flat, 11 occluders (0 buried)</t>
        </is>
      </c>
      <c r="F98" s="42" t="inlineStr">
        <is>
          <t>PASS</t>
        </is>
      </c>
      <c r="G98" s="15" t="inlineStr">
        <is>
          <t>build/test_results.json</t>
        </is>
      </c>
    </row>
    <row r="99">
      <c r="A99" s="42" t="inlineStr">
        <is>
          <t>T68</t>
        </is>
      </c>
      <c r="B99" s="14" t="inlineStr">
        <is>
          <t>Automated (tests/test_bunker.cpp)</t>
        </is>
      </c>
      <c r="C99" s="14" t="inlineStr">
        <is>
          <t>Rig interface: fans, beacon above ground, ramp cube matches the walk floor, door camera</t>
        </is>
      </c>
      <c r="D99" s="14" t="inlineStr">
        <is>
          <t>fan caps + beacon valid, beacon y &gt; 2 m, ramp top face within 3 cm of the walk floor, camera eye above the ramp</t>
        </is>
      </c>
      <c r="E99" s="14" t="inlineStr">
        <is>
          <t>fans 1, beacon y 4.30, ramp error 0.000 m, eye (0.0 -0.3 9.0)</t>
        </is>
      </c>
      <c r="F99" s="42" t="inlineStr">
        <is>
          <t>PASS</t>
        </is>
      </c>
      <c r="G99" s="15" t="inlineStr">
        <is>
          <t>build/test_results.json</t>
        </is>
      </c>
    </row>
    <row r="100">
      <c r="A100" s="42" t="inlineStr">
        <is>
          <t>T69</t>
        </is>
      </c>
      <c r="B100" s="14" t="inlineStr">
        <is>
          <t>Automated (tests/test_bunker.cpp)</t>
        </is>
      </c>
      <c r="C100" s="14" t="inlineStr">
        <is>
          <t>Walk space inventory</t>
        </is>
      </c>
      <c r="D100" s="14" t="inlineStr">
        <is>
          <t>floors &gt;= 10, walls &gt;= 30, 1..8 indoor volumes, terrain outside the regions, ramp top meets the ground</t>
        </is>
      </c>
      <c r="E100" s="14" t="inlineStr">
        <is>
          <t>12 floors, 36 walls, 5 indoor volumes, outside height 0.091 (terrain 0.091)</t>
        </is>
      </c>
      <c r="F100" s="42" t="inlineStr">
        <is>
          <t>PASS</t>
        </is>
      </c>
      <c r="G100" s="15" t="inlineStr">
        <is>
          <t>build/test_results.json</t>
        </is>
      </c>
    </row>
    <row r="101">
      <c r="A101" s="42" t="inlineStr">
        <is>
          <t>T100</t>
        </is>
      </c>
      <c r="B101" s="14" t="inlineStr">
        <is>
          <t>Automated (tests/test_combat.cpp)</t>
        </is>
      </c>
      <c r="C101" s="14" t="inlineStr">
        <is>
          <t>Homing round launched 30 deg off the line of sight detonates within 0.6 m of the laser spot</t>
        </is>
      </c>
      <c r="D101" s="14" t="inlineStr">
        <is>
          <t>blast within 0.6 m, before the 6 s self-destruct</t>
        </is>
      </c>
      <c r="E101" s="14" t="inlineStr">
        <is>
          <t>blast yes at 0.32 s, 0.50 m from the spot</t>
        </is>
      </c>
      <c r="F101" s="42" t="inlineStr">
        <is>
          <t>PASS</t>
        </is>
      </c>
      <c r="G101" s="15" t="inlineStr">
        <is>
          <t>build/test_results.json</t>
        </is>
      </c>
    </row>
    <row r="102">
      <c r="A102" s="42" t="inlineStr">
        <is>
          <t>T101</t>
        </is>
      </c>
      <c r="B102" s="14" t="inlineStr">
        <is>
          <t>Automated (tests/test_combat.cpp)</t>
        </is>
      </c>
      <c r="C102" s="14" t="inlineStr">
        <is>
          <t>Tank shell is ballistic: range on level ground matches v^2 sin(2a)/g within 2%</t>
        </is>
      </c>
      <c r="D102" s="14" t="inlineStr">
        <is>
          <t>204.3 m (v 120 m/s, 4 deg)</t>
        </is>
      </c>
      <c r="E102" s="14" t="inlineStr">
        <is>
          <t>203.8 m (-0.24%)</t>
        </is>
      </c>
      <c r="F102" s="42" t="inlineStr">
        <is>
          <t>PASS</t>
        </is>
      </c>
      <c r="G102" s="15" t="inlineStr">
        <is>
          <t>build/test_results.json</t>
        </is>
      </c>
    </row>
    <row r="103">
      <c r="A103" s="42" t="inlineStr">
        <is>
          <t>T102</t>
        </is>
      </c>
      <c r="B103" s="14" t="inlineStr">
        <is>
          <t>Automated (tests/test_combat.cpp)</t>
        </is>
      </c>
      <c r="C103" s="14" t="inlineStr">
        <is>
          <t>A tracer cannot tunnel through a small target (segment vs sphere per step)</t>
        </is>
      </c>
      <c r="D103" s="14" t="inlineStr">
        <is>
          <t>direct hit on target 7 (one 16.7 m step crosses the 0.4 m sphere)</t>
        </is>
      </c>
      <c r="E103" s="14" t="inlineStr">
        <is>
          <t>direct hit id 7</t>
        </is>
      </c>
      <c r="F103" s="42" t="inlineStr">
        <is>
          <t>PASS</t>
        </is>
      </c>
      <c r="G103" s="15" t="inlineStr">
        <is>
          <t>build/test_results.json</t>
        </is>
      </c>
    </row>
    <row r="104">
      <c r="A104" s="42" t="inlineStr">
        <is>
          <t>T103</t>
        </is>
      </c>
      <c r="B104" s="14" t="inlineStr">
        <is>
          <t>Automated (tests/test_combat.cpp)</t>
        </is>
      </c>
      <c r="C104" s="14" t="inlineStr">
        <is>
          <t>Explosion: fire, smoke, sparks, flash, shock wave, dust, embers + decaying light + scorch</t>
        </is>
      </c>
      <c r="D104" s="14" t="inlineStr">
        <is>
          <t>types {0,1,2,3,4,6,7}, light at t=0 and gone by 1.5 s, 1 scorch, camera shake near the blast</t>
        </is>
      </c>
      <c r="E104" s="14" t="inlineStr">
        <is>
          <t>7 types, light 1 -&gt; 0, 1 scorch, shake 0.81</t>
        </is>
      </c>
      <c r="F104" s="42" t="inlineStr">
        <is>
          <t>PASS</t>
        </is>
      </c>
      <c r="G104" s="15" t="inlineStr">
        <is>
          <t>build/test_results.json</t>
        </is>
      </c>
    </row>
    <row r="105">
      <c r="A105" s="42" t="inlineStr">
        <is>
          <t>T104</t>
        </is>
      </c>
      <c r="B105" s="14" t="inlineStr">
        <is>
          <t>Automated (tests/test_combat.cpp)</t>
        </is>
      </c>
      <c r="C105" s="14" t="inlineStr">
        <is>
          <t>Particle count never exceeds the cap (oldest smoke dropped first)</t>
        </is>
      </c>
      <c r="D105" s="14" t="inlineStr">
        <is>
          <t>&lt;= 4000 after 60 large blasts</t>
        </is>
      </c>
      <c r="E105" s="14" t="inlineStr">
        <is>
          <t>4000</t>
        </is>
      </c>
      <c r="F105" s="42" t="inlineStr">
        <is>
          <t>PASS</t>
        </is>
      </c>
      <c r="G105" s="15" t="inlineStr">
        <is>
          <t>build/test_results.json</t>
        </is>
      </c>
    </row>
    <row r="106">
      <c r="A106" s="42" t="inlineStr">
        <is>
          <t>T105</t>
        </is>
      </c>
      <c r="B106" s="14" t="inlineStr">
        <is>
          <t>Automated (tests/test_combat.cpp)</t>
        </is>
      </c>
      <c r="C106" s="14" t="inlineStr">
        <is>
          <t>Blast damage radius: destroyed at 0.5 r, untouched at 3 r</t>
        </is>
      </c>
      <c r="D106" s="14" t="inlineStr">
        <is>
          <t>intruder 0 destroyed, intruder 1 alive, kills 1</t>
        </is>
      </c>
      <c r="E106" s="14" t="inlineStr">
        <is>
          <t>intruder 0 alive=0, intruder 1 alive=1, kills 1</t>
        </is>
      </c>
      <c r="F106" s="42" t="inlineStr">
        <is>
          <t>PASS</t>
        </is>
      </c>
      <c r="G106" s="15" t="inlineStr">
        <is>
          <t>build/test_results.json</t>
        </is>
      </c>
    </row>
    <row r="107">
      <c r="A107" s="42" t="inlineStr">
        <is>
          <t>T106</t>
        </is>
      </c>
      <c r="B107" s="14" t="inlineStr">
        <is>
          <t>Automated (tests/test_combat.cpp)</t>
        </is>
      </c>
      <c r="C107" s="14" t="inlineStr">
        <is>
          <t>Debris: rigid pieces thrown up, all at rest on (not under) the terrain within 8 s</t>
        </is>
      </c>
      <c r="D107" s="14" t="inlineStr">
        <is>
          <t>peak &gt; 0.5 m, every piece resting and above the ground</t>
        </is>
      </c>
      <c r="E107" s="14" t="inlineStr">
        <is>
          <t>23 pieces, peak 3.25 m, 23 resting, 23 above ground</t>
        </is>
      </c>
      <c r="F107" s="42" t="inlineStr">
        <is>
          <t>PASS</t>
        </is>
      </c>
      <c r="G107" s="15" t="inlineStr">
        <is>
          <t>build/test_results.json</t>
        </is>
      </c>
    </row>
    <row r="108">
      <c r="A108" s="42" t="inlineStr">
        <is>
          <t>T107</t>
        </is>
      </c>
      <c r="B108" s="14" t="inlineStr">
        <is>
          <t>Automated (tests/test_combat.cpp)</t>
        </is>
      </c>
      <c r="C108" s="14" t="inlineStr">
        <is>
          <t>Wreck life cycle: burning wreck -&gt; removed after 25 s -&gt; respawn 3 s later</t>
        </is>
      </c>
      <c r="D108" s="14" t="inlineStr">
        <is>
          <t>wreck at 8 s, gone at 26 s, alive again at 29 s</t>
        </is>
      </c>
      <c r="E108" s="14" t="inlineStr">
        <is>
          <t>wreck=1 gone=1 alive=1</t>
        </is>
      </c>
      <c r="F108" s="42" t="inlineStr">
        <is>
          <t>PASS</t>
        </is>
      </c>
      <c r="G108" s="15" t="inlineStr">
        <is>
          <t>build/test_results.json</t>
        </is>
      </c>
    </row>
    <row r="109">
      <c r="A109" s="42" t="inlineStr">
        <is>
          <t>T108</t>
        </is>
      </c>
      <c r="B109" s="14" t="inlineStr">
        <is>
          <t>Automated (tests/test_combat.cpp)</t>
        </is>
      </c>
      <c r="C109" s="14" t="inlineStr">
        <is>
          <t>Launcher: no round before the target has been tracked for 1.5 s</t>
        </is>
      </c>
      <c r="D109" s="14" t="inlineStr">
        <is>
          <t>first launch request at &gt;= 1.5 s after acquisition</t>
        </is>
      </c>
      <c r="E109" s="14" t="inlineStr">
        <is>
          <t>first request at 1.53 s (mode TRACK)</t>
        </is>
      </c>
      <c r="F109" s="42" t="inlineStr">
        <is>
          <t>PASS</t>
        </is>
      </c>
      <c r="G109" s="15" t="inlineStr">
        <is>
          <t>build/test_results.json</t>
        </is>
      </c>
    </row>
    <row r="110">
      <c r="A110" s="42" t="inlineStr">
        <is>
          <t>T109</t>
        </is>
      </c>
      <c r="B110" s="14" t="inlineStr">
        <is>
          <t>Automated (tests/test_combat.cpp)</t>
        </is>
      </c>
      <c r="C110" s="14" t="inlineStr">
        <is>
          <t>Target discrimination: a blob on a known wreck is ignored (no track, no launch)</t>
        </is>
      </c>
      <c r="D110" s="14" t="inlineStr">
        <is>
          <t>mode SEARCH, lock 0, no launch request</t>
        </is>
      </c>
      <c r="E110" s="14" t="inlineStr">
        <is>
          <t>mode SEARCH, lock 0.00 s, request 0</t>
        </is>
      </c>
      <c r="F110" s="42" t="inlineStr">
        <is>
          <t>PASS</t>
        </is>
      </c>
      <c r="G110" s="15" t="inlineStr">
        <is>
          <t>build/test_results.json</t>
        </is>
      </c>
    </row>
    <row r="111">
      <c r="A111" s="42" t="inlineStr">
        <is>
          <t>T110</t>
        </is>
      </c>
      <c r="B111" s="14" t="inlineStr">
        <is>
          <t>Automated (tests/test_combat.cpp)</t>
        </is>
      </c>
      <c r="C111" s="14" t="inlineStr">
        <is>
          <t>Friend-or-foe: blobs within 4.5 m of a friendly vehicle are not targets</t>
        </is>
      </c>
      <c r="D111" s="14" t="inlineStr">
        <is>
          <t>mode SEARCH, no launch request</t>
        </is>
      </c>
      <c r="E111" s="14" t="inlineStr">
        <is>
          <t>mode SEARCH, request 0</t>
        </is>
      </c>
      <c r="F111" s="42" t="inlineStr">
        <is>
          <t>PASS</t>
        </is>
      </c>
      <c r="G111" s="15" t="inlineStr">
        <is>
          <t>build/test_results.json</t>
        </is>
      </c>
    </row>
    <row r="112">
      <c r="A112" s="42" t="inlineStr">
        <is>
          <t>T111</t>
        </is>
      </c>
      <c r="B112" s="14" t="inlineStr">
        <is>
          <t>Automated (tests/test_combat.cpp)</t>
        </is>
      </c>
      <c r="C112" s="14" t="inlineStr">
        <is>
          <t>Keep-out: no launch at a target on the bunker's own entrance ramp</t>
        </is>
      </c>
      <c r="D112" s="14" t="inlineStr">
        <is>
          <t>TRACK mode, no launch request</t>
        </is>
      </c>
      <c r="E112" s="14" t="inlineStr">
        <is>
          <t>mode TRACK, any request 0</t>
        </is>
      </c>
      <c r="F112" s="42" t="inlineStr">
        <is>
          <t>PASS</t>
        </is>
      </c>
      <c r="G112" s="15" t="inlineStr">
        <is>
          <t>build/test_results.json</t>
        </is>
      </c>
    </row>
    <row r="113">
      <c r="A113" s="42" t="inlineStr">
        <is>
          <t>T112</t>
        </is>
      </c>
      <c r="B113" s="14" t="inlineStr">
        <is>
          <t>Automated (tests/test_combat.cpp)</t>
        </is>
      </c>
      <c r="C113" s="14" t="inlineStr">
        <is>
          <t>UAV launcher: 4 rail rounds, hidden at launch, replaced after the 10 s reload</t>
        </is>
      </c>
      <c r="D113" s="14" t="inlineStr">
        <is>
          <t>4 launched, 0 ready, all hidden; 4 ready and visible after 10 s</t>
        </is>
      </c>
      <c r="E113" s="14" t="inlineStr">
        <is>
          <t>launched 4, ready 0, hidden 1; after reload ready 4 visible 1</t>
        </is>
      </c>
      <c r="F113" s="42" t="inlineStr">
        <is>
          <t>PASS</t>
        </is>
      </c>
      <c r="G113" s="15" t="inlineStr">
        <is>
          <t>build/test_results.json</t>
        </is>
      </c>
    </row>
    <row r="114">
      <c r="A114" s="42" t="inlineStr">
        <is>
          <t>T113</t>
        </is>
      </c>
      <c r="B114" s="14" t="inlineStr">
        <is>
          <t>Automated (tests/test_combat.cpp)</t>
        </is>
      </c>
      <c r="C114" s="14" t="inlineStr">
        <is>
          <t>Full base simulated 120 s: finite state, &gt;= 7 possessable objects (UAV + &gt;= 6 new)</t>
        </is>
      </c>
      <c r="D114" s="14" t="inlineStr">
        <is>
          <t>&gt;= 7 possessable, all world matrices finite</t>
        </is>
      </c>
      <c r="E114" s="14" t="inlineStr">
        <is>
          <t>9 controllables (7 possessable), 2908 leaves, finite 1, kills 0, rounds launched 0</t>
        </is>
      </c>
      <c r="F114" s="42" t="inlineStr">
        <is>
          <t>PASS</t>
        </is>
      </c>
      <c r="G114" s="15" t="inlineStr">
        <is>
          <t>build/test_results.json</t>
        </is>
      </c>
    </row>
    <row r="115">
      <c r="A115" s="42" t="inlineStr">
        <is>
          <t>T80</t>
        </is>
      </c>
      <c r="B115" s="14" t="inlineStr">
        <is>
          <t>Automated (tests/test_vehicles.cpp)</t>
        </is>
      </c>
      <c r="C115" s="14" t="inlineStr">
        <is>
          <t>all 80 track links stay on the track path while driving</t>
        </is>
      </c>
      <c r="D115" s="14" t="inlineStr">
        <is>
          <t>max distance &lt; 0.01 m</t>
        </is>
      </c>
      <c r="E115" s="14" t="inlineStr">
        <is>
          <t>max distance 0.00000 m, parts: 226 (tracks 80)</t>
        </is>
      </c>
      <c r="F115" s="42" t="inlineStr">
        <is>
          <t>PASS</t>
        </is>
      </c>
      <c r="G115" s="15" t="inlineStr">
        <is>
          <t>build/test_results.json</t>
        </is>
      </c>
    </row>
    <row r="116">
      <c r="A116" s="42" t="inlineStr">
        <is>
          <t>T81</t>
        </is>
      </c>
      <c r="B116" s="14" t="inlineStr">
        <is>
          <t>Automated (tests/test_vehicles.cpp)</t>
        </is>
      </c>
      <c r="C116" s="14" t="inlineStr">
        <is>
          <t>track belt advances by speed*dt (link 0 sits at its arc-length position)</t>
        </is>
      </c>
      <c r="D116" s="14" t="inlineStr">
        <is>
          <t>advance == integral(speed dt) within 0.1 %, link 0 within 1 mm</t>
        </is>
      </c>
      <c r="E116" s="14" t="inlineStr">
        <is>
          <t>advance 16.0000 m vs 16.0000 m (v=8.00 m/s, perimeter 14.342 m), link error 0.00000 m</t>
        </is>
      </c>
      <c r="F116" s="42" t="inlineStr">
        <is>
          <t>PASS</t>
        </is>
      </c>
      <c r="G116" s="15" t="inlineStr">
        <is>
          <t>build/test_results.json</t>
        </is>
      </c>
    </row>
    <row r="117">
      <c r="A117" s="42" t="inlineStr">
        <is>
          <t>T82</t>
        </is>
      </c>
      <c r="B117" s="14" t="inlineStr">
        <is>
          <t>Automated (tests/test_vehicles.cpp)</t>
        </is>
      </c>
      <c r="C117" s="14" t="inlineStr">
        <is>
          <t>skid steer: equal track speeds drive a straight line</t>
        </is>
      </c>
      <c r="D117" s="14" t="inlineStr">
        <is>
          <t>yaw unchanged, travel along the heading</t>
        </is>
      </c>
      <c r="E117" s="14" t="inlineStr">
        <is>
          <t>yaw change 0.0000 deg, path bearing 30.00 deg (heading 30), distance 14.92 m</t>
        </is>
      </c>
      <c r="F117" s="42" t="inlineStr">
        <is>
          <t>PASS</t>
        </is>
      </c>
      <c r="G117" s="15" t="inlineStr">
        <is>
          <t>build/test_results.json</t>
        </is>
      </c>
    </row>
    <row r="118">
      <c r="A118" s="42" t="inlineStr">
        <is>
          <t>T83</t>
        </is>
      </c>
      <c r="B118" s="14" t="inlineStr">
        <is>
          <t>Automated (tests/test_vehicles.cpp)</t>
        </is>
      </c>
      <c r="C118" s="14" t="inlineStr">
        <is>
          <t>skid steer: opposite track speeds pivot with yaw rate (vr - vl) / track width</t>
        </is>
      </c>
      <c r="D118" s="14" t="inlineStr">
        <is>
          <t>yaw rate within 2 % of the formula, no translation</t>
        </is>
      </c>
      <c r="E118" s="14" t="inlineStr">
        <is>
          <t>-62.50 deg/s vs -62.50 deg/s (vl 1.20, vr -1.20), drift 0.120 m</t>
        </is>
      </c>
      <c r="F118" s="42" t="inlineStr">
        <is>
          <t>PASS</t>
        </is>
      </c>
      <c r="G118" s="15" t="inlineStr">
        <is>
          <t>build/test_results.json</t>
        </is>
      </c>
    </row>
    <row r="119">
      <c r="A119" s="42" t="inlineStr">
        <is>
          <t>T84</t>
        </is>
      </c>
      <c r="B119" s="14" t="inlineStr">
        <is>
          <t>Automated (tests/test_vehicles.cpp)</t>
        </is>
      </c>
      <c r="C119" s="14" t="inlineStr">
        <is>
          <t>turret slews 40 deg/s, gun 20 deg/s, elevation limited to -8..+20 deg</t>
        </is>
      </c>
      <c r="D119" s="14" t="inlineStr">
        <is>
          <t>yaw 40+-2 deg in 1 s (right arrow = clockwise), pitch 20 deg/s, limits hold</t>
        </is>
      </c>
      <c r="E119" s="14" t="inlineStr">
        <is>
          <t>yaw 40.0 deg/s, pitch after 1 s 20.0, max 20.00, min -8.00, huge mouse delta (2 frames) -&gt; -7.33, rate limited</t>
        </is>
      </c>
      <c r="F119" s="42" t="inlineStr">
        <is>
          <t>PASS</t>
        </is>
      </c>
      <c r="G119" s="15" t="inlineStr">
        <is>
          <t>build/test_results.json</t>
        </is>
      </c>
    </row>
    <row r="120">
      <c r="A120" s="42" t="inlineStr">
        <is>
          <t>T84b</t>
        </is>
      </c>
      <c r="B120" s="14" t="inlineStr">
        <is>
          <t>Automated (tests/test_vehicles.cpp)</t>
        </is>
      </c>
      <c r="C120" s="14" t="inlineStr">
        <is>
          <t>turret stays stabilised when the hull turns while possessed</t>
        </is>
      </c>
      <c r="D120" s="14" t="inlineStr">
        <is>
          <t>turret world yaw unchanged</t>
        </is>
      </c>
      <c r="E120" s="14" t="inlineStr">
        <is>
          <t>hull yaw -114.8 deg, turret world yaw -40.000 -&gt; -40.000</t>
        </is>
      </c>
      <c r="F120" s="42" t="inlineStr">
        <is>
          <t>PASS</t>
        </is>
      </c>
      <c r="G120" s="15" t="inlineStr">
        <is>
          <t>build/test_results.json</t>
        </is>
      </c>
    </row>
    <row r="121">
      <c r="A121" s="42" t="inlineStr">
        <is>
          <t>T85</t>
        </is>
      </c>
      <c r="B121" s="14" t="inlineStr">
        <is>
          <t>Automated (tests/test_vehicles.cpp)</t>
        </is>
      </c>
      <c r="C121" s="14" t="inlineStr">
        <is>
          <t>main gun: 120 m/s shell, 0.35 m recoil returning in 0.6 s, 3.5 s reload, 18 rounds</t>
        </is>
      </c>
      <c r="D121" s="14" t="inlineStr">
        <is>
          <t>1 shell at 120 m/s, recoil peak 0.35 -&gt; 0, 2nd shot blocked early and allowed after 3.5 s</t>
        </is>
      </c>
      <c r="E121" s="14" t="inlineStr">
        <is>
          <t>shells 1 at 120.0 m/s, recoil peak 0.350, after 0.0000, rounds after early press 17, reload left 0.00, rounds now 16</t>
        </is>
      </c>
      <c r="F121" s="42" t="inlineStr">
        <is>
          <t>PASS</t>
        </is>
      </c>
      <c r="G121" s="15" t="inlineStr">
        <is>
          <t>build/test_results.json</t>
        </is>
      </c>
    </row>
    <row r="122">
      <c r="A122" s="42" t="inlineStr">
        <is>
          <t>T86</t>
        </is>
      </c>
      <c r="B122" s="14" t="inlineStr">
        <is>
          <t>Automated (tests/test_vehicles.cpp)</t>
        </is>
      </c>
      <c r="C122" s="14" t="inlineStr">
        <is>
          <t>hull height follows the terrain (mean of the 4 track corners)</t>
        </is>
      </c>
      <c r="D122" s="14" t="inlineStr">
        <is>
          <t>within 3 cm on 4 sites</t>
        </is>
      </c>
      <c r="E122" s="14" t="inlineStr">
        <is>
          <t>worst error 0.0023 m (terrain relief under the hull up to 0.41 m)</t>
        </is>
      </c>
      <c r="F122" s="42" t="inlineStr">
        <is>
          <t>PASS</t>
        </is>
      </c>
      <c r="G122" s="15" t="inlineStr">
        <is>
          <t>build/test_results.json</t>
        </is>
      </c>
    </row>
    <row r="123">
      <c r="A123" s="42" t="inlineStr">
        <is>
          <t>T87</t>
        </is>
      </c>
      <c r="B123" s="14" t="inlineStr">
        <is>
          <t>Automated (tests/test_vehicles.cpp)</t>
        </is>
      </c>
      <c r="C123" s="14" t="inlineStr">
        <is>
          <t>collision against an obstacle box stops the tank; perimeter limit r &lt;= 31 m</t>
        </is>
      </c>
      <c r="D123" s="14" t="inlineStr">
        <is>
          <t>hull front &lt;= wall face 8.0 m, speed 0; radius &lt;= 31.01</t>
        </is>
      </c>
      <c r="E123" s="14" t="inlineStr">
        <is>
          <t>front edge z 7.999 m, speed 0.00 m/s; perimeter run r = 31.000 m</t>
        </is>
      </c>
      <c r="F123" s="42" t="inlineStr">
        <is>
          <t>PASS</t>
        </is>
      </c>
      <c r="G123" s="15" t="inlineStr">
        <is>
          <t>build/test_results.json</t>
        </is>
      </c>
    </row>
    <row r="124">
      <c r="A124" s="42" t="inlineStr">
        <is>
          <t>T88</t>
        </is>
      </c>
      <c r="B124" s="14" t="inlineStr">
        <is>
          <t>Automated (tests/test_vehicles.cpp)</t>
        </is>
      </c>
      <c r="C124" s="14" t="inlineStr">
        <is>
          <t>AA gun: 0.5 s spin-up, then 30 rounds/s, spin coasts down in 1.5 s</t>
        </is>
      </c>
      <c r="D124" s="14" t="inlineStr">
        <is>
          <t>first round at 0.5 s (+-0.05), 60 rounds in 2 s (+-2), spin 5 -&gt; 2.5 -&gt; 0 rev/s</t>
        </is>
      </c>
      <c r="E124" s="14" t="inlineStr">
        <is>
          <t>first round at 0.517 s, 60 rounds in 2 s, spin 5.00 -&gt; 2.50 -&gt; 0.00 rev/s (angle 285 deg)</t>
        </is>
      </c>
      <c r="F124" s="42" t="inlineStr">
        <is>
          <t>PASS</t>
        </is>
      </c>
      <c r="G124" s="15" t="inlineStr">
        <is>
          <t>build/test_results.json</t>
        </is>
      </c>
    </row>
    <row r="125">
      <c r="A125" s="42" t="inlineStr">
        <is>
          <t>T89</t>
        </is>
      </c>
      <c r="B125" s="14" t="inlineStr">
        <is>
          <t>Automated (tests/test_vehicles.cpp)</t>
        </is>
      </c>
      <c r="C125" s="14" t="inlineStr">
        <is>
          <t>AA gun: elevation -5..+85 deg, 60 deg/s azimuth, idle sweep never fires</t>
        </is>
      </c>
      <c r="D125" s="14" t="inlineStr">
        <is>
          <t>pitch limits hold, 60+-3 deg/s, 0 rounds fired idle but it moved</t>
        </is>
      </c>
      <c r="E125" s="14" t="inlineStr">
        <is>
          <t>pitch max 85.00 min -5.00, azimuth 60.0 deg/s, idle: moved 157.4 deg, fired 0</t>
        </is>
      </c>
      <c r="F125" s="42" t="inlineStr">
        <is>
          <t>PASS</t>
        </is>
      </c>
      <c r="G125" s="15" t="inlineStr">
        <is>
          <t>build/test_results.json</t>
        </is>
      </c>
    </row>
    <row r="126">
      <c r="A126" s="42" t="inlineStr">
        <is>
          <t>V01</t>
        </is>
      </c>
      <c r="B126" s="14" t="inlineStr">
        <is>
          <t>Visual check of a real capture</t>
        </is>
      </c>
      <c r="C126" s="14" t="inlineStr">
        <is>
          <t>Primitive library: cube, sphere, cylinder and cone render closed, lit, with their triangle structure</t>
        </is>
      </c>
      <c r="D126" s="14" t="inlineStr">
        <is>
          <t>Four closed primitives; counts printed from the generators</t>
        </is>
      </c>
      <c r="E126" s="14" t="inlineStr">
        <is>
          <t>Cube (one diagonal per face), sphere (latitude/longitude triangles), cylinder (36 side quads + fan caps) and cone (fan to the apex) all closed and lit; labels show 24/12, 614/1224, 146/144 and 109/72 vertices/triangles</t>
        </is>
      </c>
      <c r="F126" s="42" t="inlineStr">
        <is>
          <t>PASS</t>
        </is>
      </c>
      <c r="G126" s="15" t="inlineStr">
        <is>
          <t>report/figures/primitive_library.png</t>
        </is>
      </c>
    </row>
    <row r="127">
      <c r="A127" s="42" t="inlineStr">
        <is>
          <t>V02</t>
        </is>
      </c>
      <c r="B127" s="14" t="inlineStr">
        <is>
          <t>Visual check of a real capture</t>
        </is>
      </c>
      <c r="C127" s="14" t="inlineStr">
        <is>
          <t>Thermal view: hot rover, warm bunker vents/door/generator and floodlight, cold vegetation</t>
        </is>
      </c>
      <c r="D127" s="14" t="inlineStr">
        <is>
          <t>Rover brightest, bunker details warm, trees and ground dark</t>
        </is>
      </c>
      <c r="E127" s="14" t="inlineStr">
        <is>
          <t>Rover under a TGT LOCK bracket in orange/white; bunker vents, slits and door warm; watchtower floodlight warm; pines and ground dark purple; UAV feed (320x240) shows the rover hot at the centre</t>
        </is>
      </c>
      <c r="F127" s="42" t="inlineStr">
        <is>
          <t>PASS</t>
        </is>
      </c>
      <c r="G127" s="15" t="inlineStr">
        <is>
          <t>report/figures/scene_thermal.png</t>
        </is>
      </c>
    </row>
    <row r="128">
      <c r="A128" s="42" t="inlineStr">
        <is>
          <t>V03</t>
        </is>
      </c>
      <c r="B128" s="14" t="inlineStr">
        <is>
          <t>Visual check of a real capture</t>
        </is>
      </c>
      <c r="C128" s="14" t="inlineStr">
        <is>
          <t>UAV camera (computer vision) keeps the target centred while tracking</t>
        </is>
      </c>
      <c r="D128" s="14" t="inlineStr">
        <is>
          <t>Rover near the image centre, HUD mode TRACK</t>
        </is>
      </c>
      <c r="E128" s="14" t="inlineStr">
        <is>
          <t>Through the UAV camera the rover's motor box is white-hot near the image centre; HUD reads TRACK</t>
        </is>
      </c>
      <c r="F128" s="42" t="inlineStr">
        <is>
          <t>PASS</t>
        </is>
      </c>
      <c r="G128" s="15" t="inlineStr">
        <is>
          <t>report/figures/uav_camera_view.png</t>
        </is>
      </c>
    </row>
    <row r="129">
      <c r="A129" s="42" t="inlineStr">
        <is>
          <t>V04</t>
        </is>
      </c>
      <c r="B129" s="14" t="inlineStr">
        <is>
          <t>Visual check of a real capture</t>
        </is>
      </c>
      <c r="C129" s="14" t="inlineStr">
        <is>
          <t>Rover hides under tree cover; UAV loses it and switches to REACQUIRE</t>
        </is>
      </c>
      <c r="D129" s="14" t="inlineStr">
        <is>
          <t>Rover HIDDEN, UAV REACQUIRE, LAST KNOWN marker, 0 blobs in the feed</t>
        </is>
      </c>
      <c r="E129" s="14" t="inlineStr">
        <is>
          <t>At t = 52 s HUD reads REACQUIRE and ROVER HIDDEN; the LAST KNOWN bracket sits on a spruce crown that covers the rover; the UAV feed shows 0 blobs</t>
        </is>
      </c>
      <c r="F129" s="42" t="inlineStr">
        <is>
          <t>PASS</t>
        </is>
      </c>
      <c r="G129" s="15" t="inlineStr">
        <is>
          <t>report/figures/hide_thermal.png</t>
        </is>
      </c>
    </row>
    <row r="130">
      <c r="A130" s="42" t="inlineStr">
        <is>
          <t>V05</t>
        </is>
      </c>
      <c r="B130" s="14" t="inlineStr">
        <is>
          <t>Visual check of a real capture</t>
        </is>
      </c>
      <c r="C130" s="14" t="inlineStr">
        <is>
          <t>Z-buffer: disabling the depth test breaks hidden-surface removal</t>
        </is>
      </c>
      <c r="D130" s="14" t="inlineStr">
        <is>
          <t>The hidden rover is drawn on top of the crown that covers it</t>
        </is>
      </c>
      <c r="E130" s="14" t="inlineStr">
        <is>
          <t>Same frame with Z-TEST OFF: the rover (hot) is painted over the spruce crown that hides it in V04</t>
        </is>
      </c>
      <c r="F130" s="42" t="inlineStr">
        <is>
          <t>PASS</t>
        </is>
      </c>
      <c r="G130" s="15" t="inlineStr">
        <is>
          <t>report/figures/hide_ztest_off.png</t>
        </is>
      </c>
    </row>
    <row r="131">
      <c r="A131" s="42" t="inlineStr">
        <is>
          <t>V06</t>
        </is>
      </c>
      <c r="B131" s="14" t="inlineStr">
        <is>
          <t>Visual check of a real capture</t>
        </is>
      </c>
      <c r="C131" s="14" t="inlineStr">
        <is>
          <t>Depth buffer visualisation</t>
        </is>
      </c>
      <c r="D131" s="14" t="inlineStr">
        <is>
          <t>Linearised depth: near white, far dark</t>
        </is>
      </c>
      <c r="E131" s="14" t="inlineStr">
        <is>
          <t>Grey ramp from the near watchtower and trees (light) to the distant hills (dark)</t>
        </is>
      </c>
      <c r="F131" s="42" t="inlineStr">
        <is>
          <t>PASS</t>
        </is>
      </c>
      <c r="G131" s="15" t="inlineStr">
        <is>
          <t>report/figures/scene_depth.png</t>
        </is>
      </c>
    </row>
    <row r="132">
      <c r="A132" s="42" t="inlineStr">
        <is>
          <t>V07</t>
        </is>
      </c>
      <c r="B132" s="14" t="inlineStr">
        <is>
          <t>Visual check of a real capture</t>
        </is>
      </c>
      <c r="C132" s="14" t="inlineStr">
        <is>
          <t>Hidden-line wireframe shows only visible edges</t>
        </is>
      </c>
      <c r="D132" s="14" t="inlineStr">
        <is>
          <t>Edges drawn over offset solids; occluded edges removed</t>
        </is>
      </c>
      <c r="E132" s="14" t="inlineStr">
        <is>
          <t>Terrain rings, fence, pines and trees drawn as visible edges only; the bunker hides the ground edges behind it</t>
        </is>
      </c>
      <c r="F132" s="42" t="inlineStr">
        <is>
          <t>PASS</t>
        </is>
      </c>
      <c r="G132" s="15" t="inlineStr">
        <is>
          <t>report/figures/scene_hiddenline.png</t>
        </is>
      </c>
    </row>
    <row r="133">
      <c r="A133" s="42" t="inlineStr">
        <is>
          <t>V08</t>
        </is>
      </c>
      <c r="B133" s="14" t="inlineStr">
        <is>
          <t>Visual check of a real capture</t>
        </is>
      </c>
      <c r="C133" s="14" t="inlineStr">
        <is>
          <t>X-ray wireframe shows overlapping (hidden) edges, colour-coded by primitive</t>
        </is>
      </c>
      <c r="D133" s="14" t="inlineStr">
        <is>
          <t>All edges visible; cube cyan, sphere magenta, cylinder amber, cone green</t>
        </is>
      </c>
      <c r="E133" s="14" t="inlineStr">
        <is>
          <t>Back edges visible through solids; bunker/crates cyan, canopies/hills magenta, posts/wires amber, pine whorls green</t>
        </is>
      </c>
      <c r="F133" s="42" t="inlineStr">
        <is>
          <t>PASS</t>
        </is>
      </c>
      <c r="G133" s="15" t="inlineStr">
        <is>
          <t>report/figures/scene_xray.png</t>
        </is>
      </c>
    </row>
    <row r="134">
      <c r="A134" s="42" t="inlineStr">
        <is>
          <t>V09</t>
        </is>
      </c>
      <c r="B134" s="14" t="inlineStr">
        <is>
          <t>Visual check of a real capture</t>
        </is>
      </c>
      <c r="C134" s="14" t="inlineStr">
        <is>
          <t>Primitive diagnostic + explode separates composites into components</t>
        </is>
      </c>
      <c r="D134" s="14" t="inlineStr">
        <is>
          <t>Composite parts pushed apart, colours match the legend</t>
        </is>
      </c>
      <c r="E134" s="14" t="inlineStr">
        <is>
          <t>Bunker, UAV and rover components separated along their offsets; colours match the four-primitive legend</t>
        </is>
      </c>
      <c r="F134" s="42" t="inlineStr">
        <is>
          <t>PASS</t>
        </is>
      </c>
      <c r="G134" s="15" t="inlineStr">
        <is>
          <t>report/figures/iso_uav_exploded.png, iso_rover_exploded.png, iso_bunker_exploded.png</t>
        </is>
      </c>
    </row>
    <row r="135">
      <c r="A135" s="42" t="inlineStr">
        <is>
          <t>V10</t>
        </is>
      </c>
      <c r="B135" s="14" t="inlineStr">
        <is>
          <t>Visual check of a real capture</t>
        </is>
      </c>
      <c r="C135" s="14" t="inlineStr">
        <is>
          <t>Flat shading on the bunker</t>
        </is>
      </c>
      <c r="D135" s="14" t="inlineStr">
        <is>
          <t>Faceted dome and turret ring</t>
        </is>
      </c>
      <c r="E135" s="14" t="inlineStr">
        <is>
          <t>Dome and turret ring show individual facets; walls lit uniformly per face; soft moon shadows and warm door lamp on the facade</t>
        </is>
      </c>
      <c r="F135" s="42" t="inlineStr">
        <is>
          <t>PASS</t>
        </is>
      </c>
      <c r="G135" s="15" t="inlineStr">
        <is>
          <t>report/figures/bunker_flat_visible.png</t>
        </is>
      </c>
    </row>
    <row r="136">
      <c r="A136" s="42" t="inlineStr">
        <is>
          <t>V11</t>
        </is>
      </c>
      <c r="B136" s="14" t="inlineStr">
        <is>
          <t>Visual check of a real capture</t>
        </is>
      </c>
      <c r="C136" s="14" t="inlineStr">
        <is>
          <t>Shading override: same bunker in Gouraud / Phong</t>
        </is>
      </c>
      <c r="D136" s="14" t="inlineStr">
        <is>
          <t>Dome facets disappear</t>
        </is>
      </c>
      <c r="E136" s="14" t="inlineStr">
        <is>
          <t>Dome facets smooth out under Gouraud and Phong; large flat walls look almost identical in all three (one normal per face either way)</t>
        </is>
      </c>
      <c r="F136" s="42" t="inlineStr">
        <is>
          <t>PASS</t>
        </is>
      </c>
      <c r="G136" s="15" t="inlineStr">
        <is>
          <t>report/figures/bunker_all_gouraud.png, bunker_all_phong.png</t>
        </is>
      </c>
    </row>
    <row r="137">
      <c r="A137" s="42" t="inlineStr">
        <is>
          <t>V12</t>
        </is>
      </c>
      <c r="B137" s="14" t="inlineStr">
        <is>
          <t>Visual check of a real capture</t>
        </is>
      </c>
      <c r="C137" s="14" t="inlineStr">
        <is>
          <t>Three main lights plus practical lights act together</t>
        </is>
      </c>
      <c r="D137" s="14" t="inlineStr">
        <is>
          <t>Moonlight + shadows, red beacon, searchlight pool, warm lamps</t>
        </is>
      </c>
      <c r="E137" s="14" t="inlineStr">
        <is>
          <t>Cool moonlight with long shadows, pulsing red beacon, UAV searchlight pool, sodium lamp posts, door lamp, fire barrel and floodlight all visible</t>
        </is>
      </c>
      <c r="F137" s="42" t="inlineStr">
        <is>
          <t>PASS</t>
        </is>
      </c>
      <c r="G137" s="15" t="inlineStr">
        <is>
          <t>report/figures/scene_visible.png</t>
        </is>
      </c>
    </row>
    <row r="138">
      <c r="A138" s="42" t="inlineStr">
        <is>
          <t>V13</t>
        </is>
      </c>
      <c r="B138" s="14" t="inlineStr">
        <is>
          <t>Visual check of a real capture</t>
        </is>
      </c>
      <c r="C138" s="14" t="inlineStr">
        <is>
          <t>Hierarchical searchlight: local axes of UAV body, gimbal yaw and gimbal pitch</t>
        </is>
      </c>
      <c r="D138" s="14" t="inlineStr">
        <is>
          <t>Axis triads at each node; beam follows the pitch axis</t>
        </is>
      </c>
      <c r="E138" s="14" t="inlineStr">
        <is>
          <t>RGB axis triads drawn at the body and both gimbal nodes; the lamp points along the pitch node's axis</t>
        </is>
      </c>
      <c r="F138" s="42" t="inlineStr">
        <is>
          <t>PASS</t>
        </is>
      </c>
      <c r="G138" s="15" t="inlineStr">
        <is>
          <t>report/figures/hierarchy_axes.png</t>
        </is>
      </c>
    </row>
    <row r="139">
      <c r="A139" s="42" t="inlineStr">
        <is>
          <t>V14</t>
        </is>
      </c>
      <c r="B139" s="14" t="inlineStr">
        <is>
          <t>Visual check of a real capture</t>
        </is>
      </c>
      <c r="C139" s="14" t="inlineStr">
        <is>
          <t>MicroMouse flood field</t>
        </is>
      </c>
      <c r="D139" s="14" t="inlineStr">
        <is>
          <t>Goal cells (cyan) out of the UAV's sight, values rising away from them</t>
        </is>
      </c>
      <c r="E139" s="14" t="inlineStr">
        <is>
          <t>With the UAV low (4.4 m) in REACQUIRE most free cells are hidden by the forest (cyan); free cells are absent under buildings and trees</t>
        </is>
      </c>
      <c r="F139" s="42" t="inlineStr">
        <is>
          <t>PASS</t>
        </is>
      </c>
      <c r="G139" s="15" t="inlineStr">
        <is>
          <t>report/figures/plan_topdown.png</t>
        </is>
      </c>
    </row>
    <row r="140">
      <c r="A140" s="42" t="inlineStr">
        <is>
          <t>V15</t>
        </is>
      </c>
      <c r="B140" s="14" t="inlineStr">
        <is>
          <t>Visual check of a real capture</t>
        </is>
      </c>
      <c r="C140" s="14" t="inlineStr">
        <is>
          <t>Realistic ground: turf, tyre ruts, gravel, pebble creek bed, grass tufts</t>
        </is>
      </c>
      <c r="D140" s="14" t="inlineStr">
        <is>
          <t>Distinct ground materials in the right places; no hard texel edges</t>
        </is>
      </c>
      <c r="E140" s="14" t="inlineStr">
        <is>
          <t>Two curved tyre ruts along the track with gravel, dark turf with clumped grass tufts, pebbled wet creek bed; track edges smooth</t>
        </is>
      </c>
      <c r="F140" s="42" t="inlineStr">
        <is>
          <t>PASS</t>
        </is>
      </c>
      <c r="G140" s="15" t="inlineStr">
        <is>
          <t>report/figures/cine_gate.png, cine_establishing.png</t>
        </is>
      </c>
    </row>
    <row r="141">
      <c r="A141" s="42" t="inlineStr">
        <is>
          <t>V16</t>
        </is>
      </c>
      <c r="B141" s="14" t="inlineStr">
        <is>
          <t>Visual check of a real capture</t>
        </is>
      </c>
      <c r="C141" s="14" t="inlineStr">
        <is>
          <t>v1 renderer vs v2 pipeline, same camera</t>
        </is>
      </c>
      <c r="D141" s="14" t="inlineStr">
        <is>
          <t>Same framing; v2 adds shadows, PBR, lights, fog, grading</t>
        </is>
      </c>
      <c r="E141" s="14" t="inlineStr">
        <is>
          <t>Identical framing; v1 is flat and dark, v2 shows moon shadows, warm practical lights, ground materials, haze and bloom</t>
        </is>
      </c>
      <c r="F141" s="42" t="inlineStr">
        <is>
          <t>PASS</t>
        </is>
      </c>
      <c r="G141" s="15" t="inlineStr">
        <is>
          <t>report/figures/compare_v1.png, compare_v2.png</t>
        </is>
      </c>
    </row>
    <row r="142">
      <c r="A142" s="42" t="inlineStr">
        <is>
          <t>V17</t>
        </is>
      </c>
      <c r="B142" s="14" t="inlineStr">
        <is>
          <t>Visual check of a real capture</t>
        </is>
      </c>
      <c r="C142" s="14" t="inlineStr">
        <is>
          <t>Feature ablation: one feature off at a time</t>
        </is>
      </c>
      <c r="D142" s="14" t="inlineStr">
        <is>
          <t>Only the removed feature changes</t>
        </is>
      </c>
      <c r="E142" s="14" t="inlineStr">
        <is>
          <t>Without shadows the ground under trees and the bunker is evenly lit; without fog the far hills lose their haze; without bloom the beacon and lamps lose their glow; SSAO off is barely visible at this camera distance (contact darkening is small)</t>
        </is>
      </c>
      <c r="F142" s="42" t="inlineStr">
        <is>
          <t>PASS</t>
        </is>
      </c>
      <c r="G142" s="15" t="inlineStr">
        <is>
          <t>report/figures/ablate_shadows.png, ablate_fog.png, ablate_bloom.png, ablate_ssao.png</t>
        </is>
      </c>
    </row>
    <row r="143">
      <c r="A143" s="42" t="inlineStr">
        <is>
          <t>V18</t>
        </is>
      </c>
      <c r="B143" s="14" t="inlineStr">
        <is>
          <t>Visual check of a real capture</t>
        </is>
      </c>
      <c r="C143" s="14" t="inlineStr">
        <is>
          <t>Volumetric searchlight shaft</t>
        </is>
      </c>
      <c r="D143" s="14" t="inlineStr">
        <is>
          <t>Visible light cone in the mist, cut by geometry</t>
        </is>
      </c>
      <c r="E143" s="14" t="inlineStr">
        <is>
          <t>The UAV's beam is a visible cone in the haze lighting a spruce and the ground under it</t>
        </is>
      </c>
      <c r="F143" s="42" t="inlineStr">
        <is>
          <t>PASS</t>
        </is>
      </c>
      <c r="G143" s="15" t="inlineStr">
        <is>
          <t>report/figures/cine_chase.png</t>
        </is>
      </c>
    </row>
    <row r="144">
      <c r="A144" s="42" t="inlineStr">
        <is>
          <t>V19</t>
        </is>
      </c>
      <c r="B144" s="14" t="inlineStr">
        <is>
          <t>Visual check of a real capture</t>
        </is>
      </c>
      <c r="C144" s="14" t="inlineStr">
        <is>
          <t>Ground-level view of the rover</t>
        </is>
      </c>
      <c r="D144" s="14" t="inlineStr">
        <is>
          <t>Rover, grass and IR sensors readable at ground level</t>
        </is>
      </c>
      <c r="E144" s="14" t="inlineStr">
        <is>
          <t>Rover under the watchtower platform in lit grass; its five IR line sensors glow red</t>
        </is>
      </c>
      <c r="F144" s="42" t="inlineStr">
        <is>
          <t>PASS</t>
        </is>
      </c>
      <c r="G144" s="15" t="inlineStr">
        <is>
          <t>report/figures/cine_ground.png</t>
        </is>
      </c>
    </row>
    <row r="145">
      <c r="A145" s="42" t="inlineStr">
        <is>
          <t>V20</t>
        </is>
      </c>
      <c r="B145" s="14" t="inlineStr">
        <is>
          <t>Visual check of a real capture</t>
        </is>
      </c>
      <c r="C145" s="14" t="inlineStr">
        <is>
          <t>Thermal palette switch (T): ironbow, white-hot, rainbow</t>
        </is>
      </c>
      <c r="D145" s="14" t="inlineStr">
        <is>
          <t>Same scene, three colour maps; main view, UAV feed and HOT/COLD bar switch together</t>
        </is>
      </c>
      <c r="E145" s="14" t="inlineStr">
        <is>
          <t>Identical frames rendered with ironbow, white-hot (grey ramp) and rainbow; the UAV feed inset and the colour bar change with the palette and the palette name is shown above the bar</t>
        </is>
      </c>
      <c r="F145" s="42" t="inlineStr">
        <is>
          <t>PASS</t>
        </is>
      </c>
      <c r="G145" s="15" t="inlineStr">
        <is>
          <t>report/figures/scene_thermal.png, scene_thermal_whitehot.png, scene_thermal_rainbow.png</t>
        </is>
      </c>
    </row>
    <row r="146">
      <c r="A146" s="42" t="inlineStr">
        <is>
          <t>V21</t>
        </is>
      </c>
      <c r="B146" s="14" t="inlineStr">
        <is>
          <t>Visual check of a real capture</t>
        </is>
      </c>
      <c r="C146" s="14" t="inlineStr">
        <is>
          <t>Thermal footprints: the rover's tyres leave warm tracks that cool with time</t>
        </is>
      </c>
      <c r="D146" s="14" t="inlineStr">
        <is>
          <t>Twin warm tracks behind the rover, older parts of the path dimmer</t>
        </is>
      </c>
      <c r="E146" s="14" t="inlineStr">
        <is>
          <t>Two parallel warm tyre tracks lead to the rover; loops of its earlier path are visible and fainter the older they are</t>
        </is>
      </c>
      <c r="F146" s="42" t="inlineStr">
        <is>
          <t>PASS</t>
        </is>
      </c>
      <c r="G146" s="15" t="inlineStr">
        <is>
          <t>report/figures/thermal_footprints.png</t>
        </is>
      </c>
    </row>
    <row r="147">
      <c r="A147" s="42" t="inlineStr">
        <is>
          <t>V22</t>
        </is>
      </c>
      <c r="B147" s="14" t="inlineStr">
        <is>
          <t>Visual check of a real capture</t>
        </is>
      </c>
      <c r="C147" s="14" t="inlineStr">
        <is>
          <t>Rain in the visible view: lit streaks, wet ground with lamp reflections, overcast sky</t>
        </is>
      </c>
      <c r="D147" s="14" t="inlineStr">
        <is>
          <t>Streaks brighter near lamps and in the searchlight, glossy wet track reflecting the lamp, stars and moon hidden</t>
        </is>
      </c>
      <c r="E147" s="14" t="inlineStr">
        <is>
          <t>Rain streaks across the frame, brighter around the sodium lamp and inside the searchlight cone; the wet track shows the lamp's orange reflection along the ruts; clouds cover the sky and the moon is reduced to a faint disc; foliage has only a slight sheen</t>
        </is>
      </c>
      <c r="F147" s="42" t="inlineStr">
        <is>
          <t>PASS</t>
        </is>
      </c>
      <c r="G147" s="15" t="inlineStr">
        <is>
          <t>report/figures/rain_gate.png, rain_chase.png, rain_low_angle.png</t>
        </is>
      </c>
    </row>
    <row r="148">
      <c r="A148" s="42" t="inlineStr">
        <is>
          <t>V23</t>
        </is>
      </c>
      <c r="B148" s="14" t="inlineStr">
        <is>
          <t>Visual check of a real capture</t>
        </is>
      </c>
      <c r="C148" s="14" t="inlineStr">
        <is>
          <t>Rain in the thermal view: cooled ground, footprints stand out, no streaks</t>
        </is>
      </c>
      <c r="D148" s="14" t="inlineStr">
        <is>
          <t>Darker (cooler) ground, warm tracks and hot rover clearly visible, rain invisible to LWIR</t>
        </is>
      </c>
      <c r="E148" s="14" t="inlineStr">
        <is>
          <t>Ground and props are darker than in the dry thermal view; the rover's warm tyre tracks stand out in the UAV feed; no rain streaks appear in the thermal image</t>
        </is>
      </c>
      <c r="F148" s="42" t="inlineStr">
        <is>
          <t>PASS</t>
        </is>
      </c>
      <c r="G148" s="15" t="inlineStr">
        <is>
          <t>report/figures/rain_thermal.png</t>
        </is>
      </c>
    </row>
    <row r="149">
      <c r="A149" s="42" t="inlineStr">
        <is>
          <t>B01</t>
        </is>
      </c>
      <c r="B149" s="14" t="inlineStr">
        <is>
          <t>Measured (--trace), formula</t>
        </is>
      </c>
      <c r="C149" s="14" t="inlineStr">
        <is>
          <t>Computer-vision tracking accuracy over the traced run</t>
        </is>
      </c>
      <c r="D149" s="14">
        <f>"Median ground-position error &lt; "&amp;'12 Behaviour'!$B$17&amp;" m while detected"</f>
        <v/>
      </c>
      <c r="E149" s="14">
        <f>"median "&amp;ROUND('12 Behaviour'!$B$10,3)&amp;" m, p90 "&amp;ROUND('12 Behaviour'!$B$11,3)&amp;" m, max "&amp;ROUND('12 Behaviour'!$B$12,3)&amp;" m"</f>
        <v/>
      </c>
      <c r="F149" s="42">
        <f>IF('12 Behaviour'!$B$10&lt;'12 Behaviour'!$B$17,"PASS","FAIL")</f>
        <v/>
      </c>
      <c r="G149" s="15" t="inlineStr">
        <is>
          <t>build/trace.csv</t>
        </is>
      </c>
    </row>
    <row r="150">
      <c r="A150" s="42" t="inlineStr">
        <is>
          <t>B02</t>
        </is>
      </c>
      <c r="B150" s="14" t="inlineStr">
        <is>
          <t>Measured (--trace), formula</t>
        </is>
      </c>
      <c r="C150" s="14" t="inlineStr">
        <is>
          <t>Rover breaks line of sight and the UAV re-acquires it</t>
        </is>
      </c>
      <c r="D150" s="14" t="inlineStr">
        <is>
          <t>At least one REACQUIRE episode</t>
        </is>
      </c>
      <c r="E150" s="14">
        <f>'12 Behaviour'!$B$14&amp;" REACQUIRE episodes, "&amp;'12 Behaviour'!$B$13&amp;" hide events"</f>
        <v/>
      </c>
      <c r="F150" s="42">
        <f>IF('12 Behaviour'!$B$14&gt;0,"PASS","FAIL")</f>
        <v/>
      </c>
      <c r="G150" s="15" t="inlineStr">
        <is>
          <t>build/trace.csv</t>
        </is>
      </c>
    </row>
  </sheetData>
  <mergeCells count="1">
    <mergeCell ref="A2:G2"/>
  </mergeCells>
  <conditionalFormatting sqref="F6:F150">
    <cfRule type="cellIs" priority="1" operator="equal" dxfId="0">
      <formula>"PASS"</formula>
    </cfRule>
    <cfRule type="cellIs" priority="2" operator="equal" dxfId="1">
      <formula>"FAIL"</formula>
    </cfRule>
  </conditionalFormatting>
  <conditionalFormatting sqref="H3">
    <cfRule type="cellIs" priority="3" operator="equal" dxfId="0">
      <formula>1</formula>
    </cfRule>
    <cfRule type="cellIs" priority="4" operator="lessThan" dxfId="1">
      <formula>1</formula>
    </cfRule>
  </conditionalFormatting>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 xmlns:r="http://schemas.openxmlformats.org/officeDocument/2006/relationships" ref="G12" r:id="rId7"/>
    <hyperlink xmlns:r="http://schemas.openxmlformats.org/officeDocument/2006/relationships" ref="G13" r:id="rId8"/>
    <hyperlink xmlns:r="http://schemas.openxmlformats.org/officeDocument/2006/relationships" ref="G14" r:id="rId9"/>
    <hyperlink xmlns:r="http://schemas.openxmlformats.org/officeDocument/2006/relationships" ref="G15" r:id="rId10"/>
    <hyperlink xmlns:r="http://schemas.openxmlformats.org/officeDocument/2006/relationships" ref="G16" r:id="rId11"/>
    <hyperlink xmlns:r="http://schemas.openxmlformats.org/officeDocument/2006/relationships" ref="G17" r:id="rId12"/>
    <hyperlink xmlns:r="http://schemas.openxmlformats.org/officeDocument/2006/relationships" ref="G18" r:id="rId13"/>
    <hyperlink xmlns:r="http://schemas.openxmlformats.org/officeDocument/2006/relationships" ref="G19" r:id="rId14"/>
    <hyperlink xmlns:r="http://schemas.openxmlformats.org/officeDocument/2006/relationships" ref="G20" r:id="rId15"/>
    <hyperlink xmlns:r="http://schemas.openxmlformats.org/officeDocument/2006/relationships" ref="G21"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6" r:id="rId21"/>
    <hyperlink xmlns:r="http://schemas.openxmlformats.org/officeDocument/2006/relationships" ref="G27" r:id="rId22"/>
    <hyperlink xmlns:r="http://schemas.openxmlformats.org/officeDocument/2006/relationships" ref="G28" r:id="rId23"/>
    <hyperlink xmlns:r="http://schemas.openxmlformats.org/officeDocument/2006/relationships" ref="G29" r:id="rId24"/>
    <hyperlink xmlns:r="http://schemas.openxmlformats.org/officeDocument/2006/relationships" ref="G30" r:id="rId25"/>
    <hyperlink xmlns:r="http://schemas.openxmlformats.org/officeDocument/2006/relationships" ref="G31" r:id="rId26"/>
    <hyperlink xmlns:r="http://schemas.openxmlformats.org/officeDocument/2006/relationships" ref="G32" r:id="rId27"/>
    <hyperlink xmlns:r="http://schemas.openxmlformats.org/officeDocument/2006/relationships" ref="G33" r:id="rId28"/>
    <hyperlink xmlns:r="http://schemas.openxmlformats.org/officeDocument/2006/relationships" ref="G34" r:id="rId29"/>
    <hyperlink xmlns:r="http://schemas.openxmlformats.org/officeDocument/2006/relationships" ref="G35" r:id="rId30"/>
    <hyperlink xmlns:r="http://schemas.openxmlformats.org/officeDocument/2006/relationships" ref="G36" r:id="rId31"/>
    <hyperlink xmlns:r="http://schemas.openxmlformats.org/officeDocument/2006/relationships" ref="G37" r:id="rId32"/>
    <hyperlink xmlns:r="http://schemas.openxmlformats.org/officeDocument/2006/relationships" ref="G38" r:id="rId33"/>
    <hyperlink xmlns:r="http://schemas.openxmlformats.org/officeDocument/2006/relationships" ref="G39" r:id="rId34"/>
    <hyperlink xmlns:r="http://schemas.openxmlformats.org/officeDocument/2006/relationships" ref="G40" r:id="rId35"/>
    <hyperlink xmlns:r="http://schemas.openxmlformats.org/officeDocument/2006/relationships" ref="G41" r:id="rId36"/>
    <hyperlink xmlns:r="http://schemas.openxmlformats.org/officeDocument/2006/relationships" ref="G42" r:id="rId37"/>
    <hyperlink xmlns:r="http://schemas.openxmlformats.org/officeDocument/2006/relationships" ref="G43" r:id="rId38"/>
    <hyperlink xmlns:r="http://schemas.openxmlformats.org/officeDocument/2006/relationships" ref="G44" r:id="rId39"/>
    <hyperlink xmlns:r="http://schemas.openxmlformats.org/officeDocument/2006/relationships" ref="G45" r:id="rId40"/>
    <hyperlink xmlns:r="http://schemas.openxmlformats.org/officeDocument/2006/relationships" ref="G46" r:id="rId41"/>
    <hyperlink xmlns:r="http://schemas.openxmlformats.org/officeDocument/2006/relationships" ref="G47" r:id="rId42"/>
    <hyperlink xmlns:r="http://schemas.openxmlformats.org/officeDocument/2006/relationships" ref="G48" r:id="rId43"/>
    <hyperlink xmlns:r="http://schemas.openxmlformats.org/officeDocument/2006/relationships" ref="G49" r:id="rId44"/>
    <hyperlink xmlns:r="http://schemas.openxmlformats.org/officeDocument/2006/relationships" ref="G50" r:id="rId45"/>
    <hyperlink xmlns:r="http://schemas.openxmlformats.org/officeDocument/2006/relationships" ref="G51" r:id="rId46"/>
    <hyperlink xmlns:r="http://schemas.openxmlformats.org/officeDocument/2006/relationships" ref="G52" r:id="rId47"/>
    <hyperlink xmlns:r="http://schemas.openxmlformats.org/officeDocument/2006/relationships" ref="G53" r:id="rId48"/>
    <hyperlink xmlns:r="http://schemas.openxmlformats.org/officeDocument/2006/relationships" ref="G54" r:id="rId49"/>
    <hyperlink xmlns:r="http://schemas.openxmlformats.org/officeDocument/2006/relationships" ref="G55" r:id="rId50"/>
    <hyperlink xmlns:r="http://schemas.openxmlformats.org/officeDocument/2006/relationships" ref="G56" r:id="rId51"/>
    <hyperlink xmlns:r="http://schemas.openxmlformats.org/officeDocument/2006/relationships" ref="G57" r:id="rId52"/>
    <hyperlink xmlns:r="http://schemas.openxmlformats.org/officeDocument/2006/relationships" ref="G58" r:id="rId53"/>
    <hyperlink xmlns:r="http://schemas.openxmlformats.org/officeDocument/2006/relationships" ref="G59" r:id="rId54"/>
    <hyperlink xmlns:r="http://schemas.openxmlformats.org/officeDocument/2006/relationships" ref="G60" r:id="rId55"/>
    <hyperlink xmlns:r="http://schemas.openxmlformats.org/officeDocument/2006/relationships" ref="G61" r:id="rId56"/>
    <hyperlink xmlns:r="http://schemas.openxmlformats.org/officeDocument/2006/relationships" ref="G62" r:id="rId57"/>
    <hyperlink xmlns:r="http://schemas.openxmlformats.org/officeDocument/2006/relationships" ref="G63" r:id="rId58"/>
    <hyperlink xmlns:r="http://schemas.openxmlformats.org/officeDocument/2006/relationships" ref="G64" r:id="rId59"/>
    <hyperlink xmlns:r="http://schemas.openxmlformats.org/officeDocument/2006/relationships" ref="G65" r:id="rId60"/>
    <hyperlink xmlns:r="http://schemas.openxmlformats.org/officeDocument/2006/relationships" ref="G66" r:id="rId61"/>
    <hyperlink xmlns:r="http://schemas.openxmlformats.org/officeDocument/2006/relationships" ref="G67" r:id="rId62"/>
    <hyperlink xmlns:r="http://schemas.openxmlformats.org/officeDocument/2006/relationships" ref="G68" r:id="rId63"/>
    <hyperlink xmlns:r="http://schemas.openxmlformats.org/officeDocument/2006/relationships" ref="G69" r:id="rId64"/>
    <hyperlink xmlns:r="http://schemas.openxmlformats.org/officeDocument/2006/relationships" ref="G70" r:id="rId65"/>
    <hyperlink xmlns:r="http://schemas.openxmlformats.org/officeDocument/2006/relationships" ref="G71" r:id="rId66"/>
    <hyperlink xmlns:r="http://schemas.openxmlformats.org/officeDocument/2006/relationships" ref="G72" r:id="rId67"/>
    <hyperlink xmlns:r="http://schemas.openxmlformats.org/officeDocument/2006/relationships" ref="G73" r:id="rId68"/>
    <hyperlink xmlns:r="http://schemas.openxmlformats.org/officeDocument/2006/relationships" ref="G74" r:id="rId69"/>
    <hyperlink xmlns:r="http://schemas.openxmlformats.org/officeDocument/2006/relationships" ref="G75" r:id="rId70"/>
    <hyperlink xmlns:r="http://schemas.openxmlformats.org/officeDocument/2006/relationships" ref="G76" r:id="rId71"/>
    <hyperlink xmlns:r="http://schemas.openxmlformats.org/officeDocument/2006/relationships" ref="G77" r:id="rId72"/>
    <hyperlink xmlns:r="http://schemas.openxmlformats.org/officeDocument/2006/relationships" ref="G78" r:id="rId73"/>
    <hyperlink xmlns:r="http://schemas.openxmlformats.org/officeDocument/2006/relationships" ref="G79" r:id="rId74"/>
    <hyperlink xmlns:r="http://schemas.openxmlformats.org/officeDocument/2006/relationships" ref="G80" r:id="rId75"/>
    <hyperlink xmlns:r="http://schemas.openxmlformats.org/officeDocument/2006/relationships" ref="G81" r:id="rId76"/>
    <hyperlink xmlns:r="http://schemas.openxmlformats.org/officeDocument/2006/relationships" ref="G82" r:id="rId77"/>
    <hyperlink xmlns:r="http://schemas.openxmlformats.org/officeDocument/2006/relationships" ref="G83" r:id="rId78"/>
    <hyperlink xmlns:r="http://schemas.openxmlformats.org/officeDocument/2006/relationships" ref="G84" r:id="rId79"/>
    <hyperlink xmlns:r="http://schemas.openxmlformats.org/officeDocument/2006/relationships" ref="G85" r:id="rId80"/>
    <hyperlink xmlns:r="http://schemas.openxmlformats.org/officeDocument/2006/relationships" ref="G86" r:id="rId81"/>
    <hyperlink xmlns:r="http://schemas.openxmlformats.org/officeDocument/2006/relationships" ref="G87" r:id="rId82"/>
    <hyperlink xmlns:r="http://schemas.openxmlformats.org/officeDocument/2006/relationships" ref="G88" r:id="rId83"/>
    <hyperlink xmlns:r="http://schemas.openxmlformats.org/officeDocument/2006/relationships" ref="G89" r:id="rId84"/>
    <hyperlink xmlns:r="http://schemas.openxmlformats.org/officeDocument/2006/relationships" ref="G90" r:id="rId85"/>
    <hyperlink xmlns:r="http://schemas.openxmlformats.org/officeDocument/2006/relationships" ref="G91" r:id="rId86"/>
    <hyperlink xmlns:r="http://schemas.openxmlformats.org/officeDocument/2006/relationships" ref="G92" r:id="rId87"/>
    <hyperlink xmlns:r="http://schemas.openxmlformats.org/officeDocument/2006/relationships" ref="G93" r:id="rId88"/>
    <hyperlink xmlns:r="http://schemas.openxmlformats.org/officeDocument/2006/relationships" ref="G94" r:id="rId89"/>
    <hyperlink xmlns:r="http://schemas.openxmlformats.org/officeDocument/2006/relationships" ref="G95" r:id="rId90"/>
    <hyperlink xmlns:r="http://schemas.openxmlformats.org/officeDocument/2006/relationships" ref="G96" r:id="rId91"/>
    <hyperlink xmlns:r="http://schemas.openxmlformats.org/officeDocument/2006/relationships" ref="G97" r:id="rId92"/>
    <hyperlink xmlns:r="http://schemas.openxmlformats.org/officeDocument/2006/relationships" ref="G98" r:id="rId93"/>
    <hyperlink xmlns:r="http://schemas.openxmlformats.org/officeDocument/2006/relationships" ref="G99" r:id="rId94"/>
    <hyperlink xmlns:r="http://schemas.openxmlformats.org/officeDocument/2006/relationships" ref="G100" r:id="rId95"/>
    <hyperlink xmlns:r="http://schemas.openxmlformats.org/officeDocument/2006/relationships" ref="G101"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3" r:id="rId108"/>
    <hyperlink xmlns:r="http://schemas.openxmlformats.org/officeDocument/2006/relationships" ref="G114" r:id="rId109"/>
    <hyperlink xmlns:r="http://schemas.openxmlformats.org/officeDocument/2006/relationships" ref="G115" r:id="rId110"/>
    <hyperlink xmlns:r="http://schemas.openxmlformats.org/officeDocument/2006/relationships" ref="G116" r:id="rId111"/>
    <hyperlink xmlns:r="http://schemas.openxmlformats.org/officeDocument/2006/relationships" ref="G117" r:id="rId112"/>
    <hyperlink xmlns:r="http://schemas.openxmlformats.org/officeDocument/2006/relationships" ref="G118" r:id="rId113"/>
    <hyperlink xmlns:r="http://schemas.openxmlformats.org/officeDocument/2006/relationships" ref="G119" r:id="rId114"/>
    <hyperlink xmlns:r="http://schemas.openxmlformats.org/officeDocument/2006/relationships" ref="G120" r:id="rId115"/>
    <hyperlink xmlns:r="http://schemas.openxmlformats.org/officeDocument/2006/relationships" ref="G121" r:id="rId116"/>
    <hyperlink xmlns:r="http://schemas.openxmlformats.org/officeDocument/2006/relationships" ref="G122" r:id="rId117"/>
    <hyperlink xmlns:r="http://schemas.openxmlformats.org/officeDocument/2006/relationships" ref="G123" r:id="rId118"/>
    <hyperlink xmlns:r="http://schemas.openxmlformats.org/officeDocument/2006/relationships" ref="G124" r:id="rId119"/>
    <hyperlink xmlns:r="http://schemas.openxmlformats.org/officeDocument/2006/relationships" ref="G125" r:id="rId120"/>
    <hyperlink xmlns:r="http://schemas.openxmlformats.org/officeDocument/2006/relationships" ref="G126" r:id="rId121"/>
    <hyperlink xmlns:r="http://schemas.openxmlformats.org/officeDocument/2006/relationships" ref="G127" r:id="rId122"/>
    <hyperlink xmlns:r="http://schemas.openxmlformats.org/officeDocument/2006/relationships" ref="G128" r:id="rId123"/>
    <hyperlink xmlns:r="http://schemas.openxmlformats.org/officeDocument/2006/relationships" ref="G129" r:id="rId124"/>
    <hyperlink xmlns:r="http://schemas.openxmlformats.org/officeDocument/2006/relationships" ref="G130" r:id="rId125"/>
    <hyperlink xmlns:r="http://schemas.openxmlformats.org/officeDocument/2006/relationships" ref="G131" r:id="rId126"/>
    <hyperlink xmlns:r="http://schemas.openxmlformats.org/officeDocument/2006/relationships" ref="G132" r:id="rId127"/>
    <hyperlink xmlns:r="http://schemas.openxmlformats.org/officeDocument/2006/relationships" ref="G133" r:id="rId128"/>
    <hyperlink xmlns:r="http://schemas.openxmlformats.org/officeDocument/2006/relationships" ref="G134" r:id="rId129"/>
    <hyperlink xmlns:r="http://schemas.openxmlformats.org/officeDocument/2006/relationships" ref="G135" r:id="rId130"/>
    <hyperlink xmlns:r="http://schemas.openxmlformats.org/officeDocument/2006/relationships" ref="G136" r:id="rId131"/>
    <hyperlink xmlns:r="http://schemas.openxmlformats.org/officeDocument/2006/relationships" ref="G137" r:id="rId132"/>
    <hyperlink xmlns:r="http://schemas.openxmlformats.org/officeDocument/2006/relationships" ref="G138" r:id="rId133"/>
    <hyperlink xmlns:r="http://schemas.openxmlformats.org/officeDocument/2006/relationships" ref="G139" r:id="rId134"/>
    <hyperlink xmlns:r="http://schemas.openxmlformats.org/officeDocument/2006/relationships" ref="G140" r:id="rId135"/>
    <hyperlink xmlns:r="http://schemas.openxmlformats.org/officeDocument/2006/relationships" ref="G141" r:id="rId136"/>
    <hyperlink xmlns:r="http://schemas.openxmlformats.org/officeDocument/2006/relationships" ref="G142" r:id="rId137"/>
    <hyperlink xmlns:r="http://schemas.openxmlformats.org/officeDocument/2006/relationships" ref="G143" r:id="rId138"/>
    <hyperlink xmlns:r="http://schemas.openxmlformats.org/officeDocument/2006/relationships" ref="G144" r:id="rId139"/>
    <hyperlink xmlns:r="http://schemas.openxmlformats.org/officeDocument/2006/relationships" ref="G145" r:id="rId140"/>
    <hyperlink xmlns:r="http://schemas.openxmlformats.org/officeDocument/2006/relationships" ref="G146" r:id="rId141"/>
    <hyperlink xmlns:r="http://schemas.openxmlformats.org/officeDocument/2006/relationships" ref="G147" r:id="rId142"/>
    <hyperlink xmlns:r="http://schemas.openxmlformats.org/officeDocument/2006/relationships" ref="G148" r:id="rId143"/>
    <hyperlink xmlns:r="http://schemas.openxmlformats.org/officeDocument/2006/relationships" ref="G149" r:id="rId144"/>
    <hyperlink xmlns:r="http://schemas.openxmlformats.org/officeDocument/2006/relationships" ref="G150" r:id="rId145"/>
  </hyperlinks>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Z18"/>
  <sheetViews>
    <sheetView zoomScale="90" workbookViewId="0">
      <pane ySplit="4" topLeftCell="A5"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ht="26" customHeight="1">
      <c r="A1" s="26" t="inlineStr">
        <is>
          <t>11  Performance</t>
        </is>
      </c>
    </row>
    <row r="2" ht="30" customHeight="1">
      <c r="A2" s="27" t="inlineStr">
        <is>
          <t>Measured by ThermalSense.exe --benchmark (build/benchmark.json). Frame time and speed-up columns are formulas. Test setup: renderer = AMD Radeon(TM) Graphics, gl_version = 3.3.0 Core Profile Context 24.8.1.240813, resolution = 1280x720, uav_camera = 320x240 per frame</t>
        </is>
      </c>
    </row>
    <row r="4" ht="45" customHeight="1">
      <c r="A4" s="28" t="inlineStr">
        <is>
          <t>Configuration</t>
        </is>
      </c>
      <c r="B4" s="28" t="inlineStr">
        <is>
          <t>quality</t>
        </is>
      </c>
      <c r="C4" s="28" t="inlineStr">
        <is>
          <t>without</t>
        </is>
      </c>
      <c r="D4" s="28" t="inlineStr">
        <is>
          <t>rain</t>
        </is>
      </c>
      <c r="E4" s="28" t="inlineStr">
        <is>
          <t>indexed</t>
        </is>
      </c>
      <c r="F4" s="28" t="inlineStr">
        <is>
          <t>frames</t>
        </is>
      </c>
      <c r="G4" s="28" t="inlineStr">
        <is>
          <t>fps</t>
        </is>
      </c>
      <c r="H4" s="28" t="inlineStr">
        <is>
          <t>frame_ms</t>
        </is>
      </c>
      <c r="I4" s="28" t="inlineStr">
        <is>
          <t>avg_draw_calls_main</t>
        </is>
      </c>
      <c r="J4" s="28" t="inlineStr">
        <is>
          <t>avg_draw_calls_shadow</t>
        </is>
      </c>
      <c r="K4" s="28" t="inlineStr">
        <is>
          <t>avg_draw_calls_uav_camera</t>
        </is>
      </c>
      <c r="L4" s="28" t="inlineStr">
        <is>
          <t>avg_triangles_main</t>
        </is>
      </c>
      <c r="M4" s="28" t="inlineStr">
        <is>
          <t>avg_vertices_main</t>
        </is>
      </c>
      <c r="N4" s="28" t="inlineStr">
        <is>
          <t>draw_calls_main</t>
        </is>
      </c>
      <c r="O4" s="28" t="inlineStr">
        <is>
          <t>draw_calls_shadow</t>
        </is>
      </c>
      <c r="P4" s="28" t="inlineStr">
        <is>
          <t>draw_calls_prepass</t>
        </is>
      </c>
      <c r="Q4" s="28" t="inlineStr">
        <is>
          <t>draw_calls_uav_camera</t>
        </is>
      </c>
      <c r="R4" s="28" t="inlineStr">
        <is>
          <t>triangles_main</t>
        </is>
      </c>
      <c r="S4" s="28" t="inlineStr">
        <is>
          <t>triangles_uav_camera</t>
        </is>
      </c>
      <c r="T4" s="28" t="inlineStr">
        <is>
          <t>vertices_main</t>
        </is>
      </c>
      <c r="U4" s="28" t="inlineStr">
        <is>
          <t>primitive_instances</t>
        </is>
      </c>
      <c r="V4" s="28" t="inlineStr">
        <is>
          <t>scene_parts</t>
        </is>
      </c>
      <c r="W4" s="28" t="inlineStr">
        <is>
          <t>grass_blades</t>
        </is>
      </c>
      <c r="X4" s="28" t="inlineStr">
        <is>
          <t>rain_drops</t>
        </is>
      </c>
      <c r="Y4" s="28" t="inlineStr">
        <is>
          <t>1000 / FPS (ms)</t>
        </is>
      </c>
      <c r="Z4" s="28" t="inlineStr">
        <is>
          <t>FPS relative to first row</t>
        </is>
      </c>
    </row>
    <row r="5">
      <c r="A5" s="42" t="inlineStr">
        <is>
          <t>v1 look (no post), indexed</t>
        </is>
      </c>
      <c r="B5" s="30" t="inlineStr">
        <is>
          <t>V1</t>
        </is>
      </c>
      <c r="C5" s="30" t="inlineStr"/>
      <c r="D5" s="30" t="b">
        <v>0</v>
      </c>
      <c r="E5" s="30" t="b">
        <v>1</v>
      </c>
      <c r="F5" s="30" t="n">
        <v>666</v>
      </c>
      <c r="G5" s="123" t="n">
        <v>32.2467</v>
      </c>
      <c r="H5" s="123" t="n">
        <v>31.011</v>
      </c>
      <c r="I5" s="30" t="n">
        <v>861</v>
      </c>
      <c r="J5" s="30" t="n">
        <v>0</v>
      </c>
      <c r="K5" s="123" t="n">
        <v>87.503</v>
      </c>
      <c r="L5" s="30" t="n">
        <v>819308</v>
      </c>
      <c r="M5" s="30" t="n">
        <v>234310</v>
      </c>
      <c r="N5" s="30" t="n">
        <v>861</v>
      </c>
      <c r="O5" s="30" t="n">
        <v>0</v>
      </c>
      <c r="P5" s="30" t="n">
        <v>0</v>
      </c>
      <c r="Q5" s="30" t="n">
        <v>87</v>
      </c>
      <c r="R5" s="30" t="n">
        <v>819308</v>
      </c>
      <c r="S5" s="30" t="n">
        <v>64844</v>
      </c>
      <c r="T5" s="30" t="n">
        <v>234310</v>
      </c>
      <c r="U5" s="30" t="n">
        <v>770</v>
      </c>
      <c r="V5" s="30" t="n">
        <v>805</v>
      </c>
      <c r="W5" s="30" t="n">
        <v>35000</v>
      </c>
      <c r="X5" s="30" t="n">
        <v>0</v>
      </c>
      <c r="Y5" s="117">
        <f>1000/G5</f>
        <v/>
      </c>
      <c r="Z5" s="32">
        <f>G5/G$5</f>
        <v/>
      </c>
    </row>
    <row r="6">
      <c r="A6" s="42" t="inlineStr">
        <is>
          <t>LOW, indexed</t>
        </is>
      </c>
      <c r="B6" s="30" t="inlineStr">
        <is>
          <t>LOW</t>
        </is>
      </c>
      <c r="C6" s="30" t="inlineStr"/>
      <c r="D6" s="30" t="b">
        <v>0</v>
      </c>
      <c r="E6" s="30" t="b">
        <v>1</v>
      </c>
      <c r="F6" s="30" t="n">
        <v>369</v>
      </c>
      <c r="G6" s="123" t="n">
        <v>18.1753</v>
      </c>
      <c r="H6" s="123" t="n">
        <v>55.0197</v>
      </c>
      <c r="I6" s="30" t="n">
        <v>861</v>
      </c>
      <c r="J6" s="30" t="n">
        <v>75</v>
      </c>
      <c r="K6" s="123" t="n">
        <v>81.9051</v>
      </c>
      <c r="L6" s="30" t="n">
        <v>567308</v>
      </c>
      <c r="M6" s="30" t="n">
        <v>234310</v>
      </c>
      <c r="N6" s="30" t="n">
        <v>861</v>
      </c>
      <c r="O6" s="30" t="n">
        <v>75</v>
      </c>
      <c r="P6" s="30" t="n">
        <v>0</v>
      </c>
      <c r="Q6" s="30" t="n">
        <v>85</v>
      </c>
      <c r="R6" s="30" t="n">
        <v>567308</v>
      </c>
      <c r="S6" s="30" t="n">
        <v>64688</v>
      </c>
      <c r="T6" s="30" t="n">
        <v>234310</v>
      </c>
      <c r="U6" s="30" t="n">
        <v>770</v>
      </c>
      <c r="V6" s="30" t="n">
        <v>805</v>
      </c>
      <c r="W6" s="30" t="n">
        <v>14000</v>
      </c>
      <c r="X6" s="30" t="n">
        <v>0</v>
      </c>
      <c r="Y6" s="117">
        <f>1000/G6</f>
        <v/>
      </c>
      <c r="Z6" s="32">
        <f>G6/G$5</f>
        <v/>
      </c>
    </row>
    <row r="7">
      <c r="A7" s="42" t="inlineStr">
        <is>
          <t>HIGH, indexed (glDrawElements)</t>
        </is>
      </c>
      <c r="B7" s="30" t="inlineStr">
        <is>
          <t>HIGH</t>
        </is>
      </c>
      <c r="C7" s="30" t="inlineStr"/>
      <c r="D7" s="30" t="b">
        <v>0</v>
      </c>
      <c r="E7" s="30" t="b">
        <v>1</v>
      </c>
      <c r="F7" s="30" t="n">
        <v>292</v>
      </c>
      <c r="G7" s="123" t="n">
        <v>14.7239</v>
      </c>
      <c r="H7" s="123" t="n">
        <v>67.917</v>
      </c>
      <c r="I7" s="30" t="n">
        <v>860</v>
      </c>
      <c r="J7" s="123" t="n">
        <v>202.671</v>
      </c>
      <c r="K7" s="123" t="n">
        <v>89.3185</v>
      </c>
      <c r="L7" s="30" t="n">
        <v>819236</v>
      </c>
      <c r="M7" s="30" t="n">
        <v>234310</v>
      </c>
      <c r="N7" s="30" t="n">
        <v>860</v>
      </c>
      <c r="O7" s="30" t="n">
        <v>198</v>
      </c>
      <c r="P7" s="30" t="n">
        <v>765</v>
      </c>
      <c r="Q7" s="30" t="n">
        <v>85</v>
      </c>
      <c r="R7" s="30" t="n">
        <v>819236</v>
      </c>
      <c r="S7" s="30" t="n">
        <v>64616</v>
      </c>
      <c r="T7" s="30" t="n">
        <v>234310</v>
      </c>
      <c r="U7" s="30" t="n">
        <v>769</v>
      </c>
      <c r="V7" s="30" t="n">
        <v>805</v>
      </c>
      <c r="W7" s="30" t="n">
        <v>35000</v>
      </c>
      <c r="X7" s="30" t="n">
        <v>0</v>
      </c>
      <c r="Y7" s="117">
        <f>1000/G7</f>
        <v/>
      </c>
      <c r="Z7" s="32">
        <f>G7/G$5</f>
        <v/>
      </c>
    </row>
    <row r="8">
      <c r="A8" s="42" t="inlineStr">
        <is>
          <t>HIGH, non-indexed (glDrawArrays)</t>
        </is>
      </c>
      <c r="B8" s="30" t="inlineStr">
        <is>
          <t>HIGH</t>
        </is>
      </c>
      <c r="C8" s="30" t="inlineStr"/>
      <c r="D8" s="30" t="b">
        <v>0</v>
      </c>
      <c r="E8" s="30" t="b">
        <v>0</v>
      </c>
      <c r="F8" s="30" t="n">
        <v>287</v>
      </c>
      <c r="G8" s="123" t="n">
        <v>14.2643</v>
      </c>
      <c r="H8" s="123" t="n">
        <v>70.1053</v>
      </c>
      <c r="I8" s="30" t="n">
        <v>860</v>
      </c>
      <c r="J8" s="123" t="n">
        <v>203.979</v>
      </c>
      <c r="K8" s="123" t="n">
        <v>93.5017</v>
      </c>
      <c r="L8" s="30" t="n">
        <v>819236</v>
      </c>
      <c r="M8" s="123" t="n">
        <v>1195980</v>
      </c>
      <c r="N8" s="30" t="n">
        <v>860</v>
      </c>
      <c r="O8" s="30" t="n">
        <v>200</v>
      </c>
      <c r="P8" s="30" t="n">
        <v>765</v>
      </c>
      <c r="Q8" s="30" t="n">
        <v>90</v>
      </c>
      <c r="R8" s="30" t="n">
        <v>819236</v>
      </c>
      <c r="S8" s="30" t="n">
        <v>70736</v>
      </c>
      <c r="T8" s="30" t="n">
        <v>1195980</v>
      </c>
      <c r="U8" s="30" t="n">
        <v>769</v>
      </c>
      <c r="V8" s="30" t="n">
        <v>805</v>
      </c>
      <c r="W8" s="30" t="n">
        <v>35000</v>
      </c>
      <c r="X8" s="30" t="n">
        <v>0</v>
      </c>
      <c r="Y8" s="117">
        <f>1000/G8</f>
        <v/>
      </c>
      <c r="Z8" s="32">
        <f>G8/G$5</f>
        <v/>
      </c>
    </row>
    <row r="9">
      <c r="A9" s="42" t="inlineStr">
        <is>
          <t>ULTRA, indexed</t>
        </is>
      </c>
      <c r="B9" s="30" t="inlineStr">
        <is>
          <t>ULTRA</t>
        </is>
      </c>
      <c r="C9" s="30" t="inlineStr"/>
      <c r="D9" s="30" t="b">
        <v>0</v>
      </c>
      <c r="E9" s="30" t="b">
        <v>1</v>
      </c>
      <c r="F9" s="30" t="n">
        <v>103</v>
      </c>
      <c r="G9" s="123" t="n">
        <v>4.93461</v>
      </c>
      <c r="H9" s="123" t="n">
        <v>202.65</v>
      </c>
      <c r="I9" s="30" t="n">
        <v>860</v>
      </c>
      <c r="J9" s="123" t="n">
        <v>281.33</v>
      </c>
      <c r="K9" s="123" t="n">
        <v>97.0291</v>
      </c>
      <c r="L9" s="123" t="n">
        <v>2079240</v>
      </c>
      <c r="M9" s="30" t="n">
        <v>234310</v>
      </c>
      <c r="N9" s="30" t="n">
        <v>860</v>
      </c>
      <c r="O9" s="30" t="n">
        <v>305</v>
      </c>
      <c r="P9" s="30" t="n">
        <v>765</v>
      </c>
      <c r="Q9" s="30" t="n">
        <v>94</v>
      </c>
      <c r="R9" s="30" t="n">
        <v>2079236</v>
      </c>
      <c r="S9" s="30" t="n">
        <v>74480</v>
      </c>
      <c r="T9" s="30" t="n">
        <v>234310</v>
      </c>
      <c r="U9" s="30" t="n">
        <v>769</v>
      </c>
      <c r="V9" s="30" t="n">
        <v>805</v>
      </c>
      <c r="W9" s="30" t="n">
        <v>140000</v>
      </c>
      <c r="X9" s="30" t="n">
        <v>0</v>
      </c>
      <c r="Y9" s="117">
        <f>1000/G9</f>
        <v/>
      </c>
      <c r="Z9" s="32">
        <f>G9/G$5</f>
        <v/>
      </c>
    </row>
    <row r="10">
      <c r="A10" s="42" t="inlineStr">
        <is>
          <t>HIGH without shadow maps</t>
        </is>
      </c>
      <c r="B10" s="30" t="inlineStr">
        <is>
          <t>HIGH</t>
        </is>
      </c>
      <c r="C10" s="30" t="inlineStr">
        <is>
          <t>shadows</t>
        </is>
      </c>
      <c r="D10" s="30" t="b">
        <v>0</v>
      </c>
      <c r="E10" s="30" t="b">
        <v>1</v>
      </c>
      <c r="F10" s="30" t="n">
        <v>381</v>
      </c>
      <c r="G10" s="123" t="n">
        <v>19.3251</v>
      </c>
      <c r="H10" s="123" t="n">
        <v>51.7462</v>
      </c>
      <c r="I10" s="30" t="n">
        <v>860</v>
      </c>
      <c r="J10" s="30" t="n">
        <v>0</v>
      </c>
      <c r="K10" s="123" t="n">
        <v>99.9055</v>
      </c>
      <c r="L10" s="30" t="n">
        <v>819236</v>
      </c>
      <c r="M10" s="30" t="n">
        <v>234310</v>
      </c>
      <c r="N10" s="30" t="n">
        <v>860</v>
      </c>
      <c r="O10" s="30" t="n">
        <v>0</v>
      </c>
      <c r="P10" s="30" t="n">
        <v>765</v>
      </c>
      <c r="Q10" s="30" t="n">
        <v>97</v>
      </c>
      <c r="R10" s="30" t="n">
        <v>819236</v>
      </c>
      <c r="S10" s="30" t="n">
        <v>78152</v>
      </c>
      <c r="T10" s="30" t="n">
        <v>234310</v>
      </c>
      <c r="U10" s="30" t="n">
        <v>769</v>
      </c>
      <c r="V10" s="30" t="n">
        <v>805</v>
      </c>
      <c r="W10" s="30" t="n">
        <v>35000</v>
      </c>
      <c r="X10" s="30" t="n">
        <v>0</v>
      </c>
      <c r="Y10" s="117">
        <f>1000/G10</f>
        <v/>
      </c>
      <c r="Z10" s="32">
        <f>G10/G$5</f>
        <v/>
      </c>
    </row>
    <row r="11">
      <c r="A11" s="42" t="inlineStr">
        <is>
          <t>HIGH without SSAO</t>
        </is>
      </c>
      <c r="B11" s="30" t="inlineStr">
        <is>
          <t>HIGH</t>
        </is>
      </c>
      <c r="C11" s="30" t="inlineStr">
        <is>
          <t>ssao</t>
        </is>
      </c>
      <c r="D11" s="30" t="b">
        <v>0</v>
      </c>
      <c r="E11" s="30" t="b">
        <v>1</v>
      </c>
      <c r="F11" s="30" t="n">
        <v>291</v>
      </c>
      <c r="G11" s="123" t="n">
        <v>15.0217</v>
      </c>
      <c r="H11" s="123" t="n">
        <v>66.57040000000001</v>
      </c>
      <c r="I11" s="30" t="n">
        <v>860</v>
      </c>
      <c r="J11" s="123" t="n">
        <v>196.234</v>
      </c>
      <c r="K11" s="123" t="n">
        <v>92.11</v>
      </c>
      <c r="L11" s="30" t="n">
        <v>819236</v>
      </c>
      <c r="M11" s="30" t="n">
        <v>234310</v>
      </c>
      <c r="N11" s="30" t="n">
        <v>860</v>
      </c>
      <c r="O11" s="30" t="n">
        <v>196</v>
      </c>
      <c r="P11" s="30" t="n">
        <v>765</v>
      </c>
      <c r="Q11" s="30" t="n">
        <v>92</v>
      </c>
      <c r="R11" s="30" t="n">
        <v>819236</v>
      </c>
      <c r="S11" s="30" t="n">
        <v>73184</v>
      </c>
      <c r="T11" s="30" t="n">
        <v>234310</v>
      </c>
      <c r="U11" s="30" t="n">
        <v>769</v>
      </c>
      <c r="V11" s="30" t="n">
        <v>805</v>
      </c>
      <c r="W11" s="30" t="n">
        <v>35000</v>
      </c>
      <c r="X11" s="30" t="n">
        <v>0</v>
      </c>
      <c r="Y11" s="117">
        <f>1000/G11</f>
        <v/>
      </c>
      <c r="Z11" s="32">
        <f>G11/G$5</f>
        <v/>
      </c>
    </row>
    <row r="12">
      <c r="A12" s="42" t="inlineStr">
        <is>
          <t>HIGH without volumetric fog</t>
        </is>
      </c>
      <c r="B12" s="30" t="inlineStr">
        <is>
          <t>HIGH</t>
        </is>
      </c>
      <c r="C12" s="30" t="inlineStr">
        <is>
          <t>fog</t>
        </is>
      </c>
      <c r="D12" s="30" t="b">
        <v>0</v>
      </c>
      <c r="E12" s="30" t="b">
        <v>1</v>
      </c>
      <c r="F12" s="30" t="n">
        <v>312</v>
      </c>
      <c r="G12" s="123" t="n">
        <v>15.3885</v>
      </c>
      <c r="H12" s="123" t="n">
        <v>64.9836</v>
      </c>
      <c r="I12" s="30" t="n">
        <v>861</v>
      </c>
      <c r="J12" s="123" t="n">
        <v>194.83</v>
      </c>
      <c r="K12" s="123" t="n">
        <v>89.7821</v>
      </c>
      <c r="L12" s="30" t="n">
        <v>819308</v>
      </c>
      <c r="M12" s="30" t="n">
        <v>234310</v>
      </c>
      <c r="N12" s="30" t="n">
        <v>861</v>
      </c>
      <c r="O12" s="30" t="n">
        <v>195</v>
      </c>
      <c r="P12" s="30" t="n">
        <v>765</v>
      </c>
      <c r="Q12" s="30" t="n">
        <v>92</v>
      </c>
      <c r="R12" s="30" t="n">
        <v>819308</v>
      </c>
      <c r="S12" s="30" t="n">
        <v>73184</v>
      </c>
      <c r="T12" s="30" t="n">
        <v>234310</v>
      </c>
      <c r="U12" s="30" t="n">
        <v>770</v>
      </c>
      <c r="V12" s="30" t="n">
        <v>805</v>
      </c>
      <c r="W12" s="30" t="n">
        <v>35000</v>
      </c>
      <c r="X12" s="30" t="n">
        <v>0</v>
      </c>
      <c r="Y12" s="117">
        <f>1000/G12</f>
        <v/>
      </c>
      <c r="Z12" s="32">
        <f>G12/G$5</f>
        <v/>
      </c>
    </row>
    <row r="13">
      <c r="A13" s="42" t="inlineStr">
        <is>
          <t>HIGH without bloom</t>
        </is>
      </c>
      <c r="B13" s="30" t="inlineStr">
        <is>
          <t>HIGH</t>
        </is>
      </c>
      <c r="C13" s="30" t="inlineStr">
        <is>
          <t>bloom</t>
        </is>
      </c>
      <c r="D13" s="30" t="b">
        <v>0</v>
      </c>
      <c r="E13" s="30" t="b">
        <v>1</v>
      </c>
      <c r="F13" s="30" t="n">
        <v>303</v>
      </c>
      <c r="G13" s="123" t="n">
        <v>14.8916</v>
      </c>
      <c r="H13" s="123" t="n">
        <v>67.1519</v>
      </c>
      <c r="I13" s="30" t="n">
        <v>860</v>
      </c>
      <c r="J13" s="123" t="n">
        <v>195.056</v>
      </c>
      <c r="K13" s="123" t="n">
        <v>88.5611</v>
      </c>
      <c r="L13" s="30" t="n">
        <v>819236</v>
      </c>
      <c r="M13" s="30" t="n">
        <v>234310</v>
      </c>
      <c r="N13" s="30" t="n">
        <v>860</v>
      </c>
      <c r="O13" s="30" t="n">
        <v>186</v>
      </c>
      <c r="P13" s="30" t="n">
        <v>765</v>
      </c>
      <c r="Q13" s="30" t="n">
        <v>83</v>
      </c>
      <c r="R13" s="30" t="n">
        <v>819236</v>
      </c>
      <c r="S13" s="30" t="n">
        <v>67316</v>
      </c>
      <c r="T13" s="30" t="n">
        <v>234310</v>
      </c>
      <c r="U13" s="30" t="n">
        <v>769</v>
      </c>
      <c r="V13" s="30" t="n">
        <v>805</v>
      </c>
      <c r="W13" s="30" t="n">
        <v>35000</v>
      </c>
      <c r="X13" s="30" t="n">
        <v>0</v>
      </c>
      <c r="Y13" s="117">
        <f>1000/G13</f>
        <v/>
      </c>
      <c r="Z13" s="32">
        <f>G13/G$5</f>
        <v/>
      </c>
    </row>
    <row r="14">
      <c r="A14" s="42" t="inlineStr">
        <is>
          <t>HIGH without MSAA</t>
        </is>
      </c>
      <c r="B14" s="30" t="inlineStr">
        <is>
          <t>HIGH</t>
        </is>
      </c>
      <c r="C14" s="30" t="inlineStr">
        <is>
          <t>msaa</t>
        </is>
      </c>
      <c r="D14" s="30" t="b">
        <v>0</v>
      </c>
      <c r="E14" s="30" t="b">
        <v>1</v>
      </c>
      <c r="F14" s="30" t="n">
        <v>347</v>
      </c>
      <c r="G14" s="123" t="n">
        <v>17.0614</v>
      </c>
      <c r="H14" s="123" t="n">
        <v>58.6119</v>
      </c>
      <c r="I14" s="30" t="n">
        <v>860</v>
      </c>
      <c r="J14" s="123" t="n">
        <v>196.735</v>
      </c>
      <c r="K14" s="123" t="n">
        <v>87.4265</v>
      </c>
      <c r="L14" s="30" t="n">
        <v>819236</v>
      </c>
      <c r="M14" s="30" t="n">
        <v>234310</v>
      </c>
      <c r="N14" s="30" t="n">
        <v>860</v>
      </c>
      <c r="O14" s="30" t="n">
        <v>180</v>
      </c>
      <c r="P14" s="30" t="n">
        <v>765</v>
      </c>
      <c r="Q14" s="30" t="n">
        <v>73</v>
      </c>
      <c r="R14" s="30" t="n">
        <v>819236</v>
      </c>
      <c r="S14" s="30" t="n">
        <v>65216</v>
      </c>
      <c r="T14" s="30" t="n">
        <v>234310</v>
      </c>
      <c r="U14" s="30" t="n">
        <v>769</v>
      </c>
      <c r="V14" s="30" t="n">
        <v>805</v>
      </c>
      <c r="W14" s="30" t="n">
        <v>35000</v>
      </c>
      <c r="X14" s="30" t="n">
        <v>0</v>
      </c>
      <c r="Y14" s="117">
        <f>1000/G14</f>
        <v/>
      </c>
      <c r="Z14" s="32">
        <f>G14/G$5</f>
        <v/>
      </c>
    </row>
    <row r="15">
      <c r="A15" s="42" t="inlineStr">
        <is>
          <t>HIGH without searchlight shadow</t>
        </is>
      </c>
      <c r="B15" s="30" t="inlineStr">
        <is>
          <t>HIGH</t>
        </is>
      </c>
      <c r="C15" s="30" t="inlineStr">
        <is>
          <t>spotshadow</t>
        </is>
      </c>
      <c r="D15" s="30" t="b">
        <v>0</v>
      </c>
      <c r="E15" s="30" t="b">
        <v>1</v>
      </c>
      <c r="F15" s="30" t="n">
        <v>312</v>
      </c>
      <c r="G15" s="123" t="n">
        <v>15.3248</v>
      </c>
      <c r="H15" s="123" t="n">
        <v>65.2539</v>
      </c>
      <c r="I15" s="30" t="n">
        <v>860</v>
      </c>
      <c r="J15" s="123" t="n">
        <v>144.385</v>
      </c>
      <c r="K15" s="123" t="n">
        <v>91.87179999999999</v>
      </c>
      <c r="L15" s="30" t="n">
        <v>819236</v>
      </c>
      <c r="M15" s="30" t="n">
        <v>234310</v>
      </c>
      <c r="N15" s="30" t="n">
        <v>860</v>
      </c>
      <c r="O15" s="30" t="n">
        <v>165</v>
      </c>
      <c r="P15" s="30" t="n">
        <v>765</v>
      </c>
      <c r="Q15" s="30" t="n">
        <v>78</v>
      </c>
      <c r="R15" s="30" t="n">
        <v>819236</v>
      </c>
      <c r="S15" s="30" t="n">
        <v>68888</v>
      </c>
      <c r="T15" s="30" t="n">
        <v>234310</v>
      </c>
      <c r="U15" s="30" t="n">
        <v>769</v>
      </c>
      <c r="V15" s="30" t="n">
        <v>805</v>
      </c>
      <c r="W15" s="30" t="n">
        <v>35000</v>
      </c>
      <c r="X15" s="30" t="n">
        <v>0</v>
      </c>
      <c r="Y15" s="117">
        <f>1000/G15</f>
        <v/>
      </c>
      <c r="Z15" s="32">
        <f>G15/G$5</f>
        <v/>
      </c>
    </row>
    <row r="16">
      <c r="A16" s="42" t="inlineStr">
        <is>
          <t>HIGH, raining (soaked ground)</t>
        </is>
      </c>
      <c r="B16" s="30" t="inlineStr">
        <is>
          <t>HIGH</t>
        </is>
      </c>
      <c r="C16" s="30" t="inlineStr"/>
      <c r="D16" s="30" t="b">
        <v>1</v>
      </c>
      <c r="E16" s="30" t="b">
        <v>1</v>
      </c>
      <c r="F16" s="30" t="n">
        <v>272</v>
      </c>
      <c r="G16" s="123" t="n">
        <v>13.3413</v>
      </c>
      <c r="H16" s="123" t="n">
        <v>74.95529999999999</v>
      </c>
      <c r="I16" s="30" t="n">
        <v>861</v>
      </c>
      <c r="J16" s="123" t="n">
        <v>202.676</v>
      </c>
      <c r="K16" s="123" t="n">
        <v>95.6801</v>
      </c>
      <c r="L16" s="30" t="n">
        <v>987236</v>
      </c>
      <c r="M16" s="30" t="n">
        <v>234310</v>
      </c>
      <c r="N16" s="30" t="n">
        <v>861</v>
      </c>
      <c r="O16" s="30" t="n">
        <v>219</v>
      </c>
      <c r="P16" s="30" t="n">
        <v>765</v>
      </c>
      <c r="Q16" s="30" t="n">
        <v>90</v>
      </c>
      <c r="R16" s="30" t="n">
        <v>987236</v>
      </c>
      <c r="S16" s="30" t="n">
        <v>68924</v>
      </c>
      <c r="T16" s="30" t="n">
        <v>234310</v>
      </c>
      <c r="U16" s="30" t="n">
        <v>769</v>
      </c>
      <c r="V16" s="30" t="n">
        <v>805</v>
      </c>
      <c r="W16" s="30" t="n">
        <v>35000</v>
      </c>
      <c r="X16" s="30" t="n">
        <v>14000</v>
      </c>
      <c r="Y16" s="117">
        <f>1000/G16</f>
        <v/>
      </c>
      <c r="Z16" s="32">
        <f>G16/G$5</f>
        <v/>
      </c>
    </row>
    <row r="18">
      <c r="A18" s="42" t="inlineStr">
        <is>
          <t>Freshness check</t>
        </is>
      </c>
      <c r="B18" s="14">
        <f>IF(V5='3 Object Construction'!$AH$19,"benchmark scene = current scene ("&amp;V5&amp;" parts)","STALE: measured with "&amp;V5&amp;" parts, scene now has "&amp;'3 Object Construction'!$AH$19&amp;" - rerun ThermalSense.exe --benchmark")</f>
        <v/>
      </c>
      <c r="C18" s="17" t="n"/>
      <c r="D18" s="17" t="n"/>
      <c r="E18" s="17" t="n"/>
      <c r="F18" s="17" t="n"/>
      <c r="G18" s="17" t="n"/>
      <c r="H18" s="17" t="n"/>
      <c r="I18" s="17" t="n"/>
      <c r="J18" s="16" t="n"/>
    </row>
  </sheetData>
  <mergeCells count="2">
    <mergeCell ref="A2:L2"/>
    <mergeCell ref="B18:J18"/>
  </mergeCells>
  <conditionalFormatting sqref="B18">
    <cfRule type="expression" priority="1" dxfId="2">
      <formula>LEFT(B18,5)="STALE"</formula>
    </cfRule>
  </conditionalFormatting>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outlinePr summaryBelow="1" summaryRight="1"/>
    <pageSetUpPr fitToPage="1"/>
  </sheetPr>
  <dimension ref="A1:AG723"/>
  <sheetViews>
    <sheetView zoomScale="90" workbookViewId="0">
      <pane ySplit="4" topLeftCell="A5" activePane="bottomLeft" state="frozen"/>
      <selection pane="bottomLeft" activeCell="A1" sqref="A1"/>
    </sheetView>
  </sheetViews>
  <sheetFormatPr baseColWidth="8" defaultRowHeight="15"/>
  <cols>
    <col width="44" customWidth="1" min="1" max="1"/>
    <col width="16" customWidth="1" min="2" max="2"/>
    <col width="16" customWidth="1" min="3" max="3"/>
    <col width="3" customWidth="1" min="4" max="4"/>
    <col width="3" customWidth="1" min="5" max="5"/>
    <col width="3" customWidth="1" min="6" max="6"/>
    <col width="3" customWidth="1" min="7" max="7"/>
    <col width="3" customWidth="1" min="8" max="8"/>
    <col width="3" customWidth="1" min="9" max="9"/>
    <col width="9" customWidth="1" min="10" max="10"/>
    <col width="12"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s>
  <sheetData>
    <row r="1" ht="26" customHeight="1">
      <c r="A1" s="26" t="inlineStr">
        <is>
          <t>12  Behaviour (UAV tracking vs hiding rover)</t>
        </is>
      </c>
    </row>
    <row r="2" ht="45" customHeight="1">
      <c r="A2" s="27" t="inlineStr">
        <is>
          <t>Raw samples of ThermalSense.exe --trace (build/trace.csv) are imported from column J. Every KPI is an Excel formula over those columns; the last column repeats the value computed independently by tools/summarize_trace.py as a cross-check.</t>
        </is>
      </c>
    </row>
    <row r="4" ht="32" customHeight="1">
      <c r="A4" s="28" t="inlineStr">
        <is>
          <t>Metric</t>
        </is>
      </c>
      <c r="B4" s="28" t="inlineStr">
        <is>
          <t>Excel formula</t>
        </is>
      </c>
      <c r="C4" s="28" t="inlineStr">
        <is>
          <t>summarize_trace.py</t>
        </is>
      </c>
      <c r="J4" s="28" t="inlineStr">
        <is>
          <t>t</t>
        </is>
      </c>
      <c r="K4" s="28" t="inlineStr">
        <is>
          <t>uav_mode</t>
        </is>
      </c>
      <c r="L4" s="28" t="inlineStr">
        <is>
          <t>detected</t>
        </is>
      </c>
      <c r="M4" s="28" t="inlineStr">
        <is>
          <t>blobs</t>
        </is>
      </c>
      <c r="N4" s="28" t="inlineStr">
        <is>
          <t>rover_hidden</t>
        </is>
      </c>
      <c r="O4" s="28" t="inlineStr">
        <is>
          <t>uav_x</t>
        </is>
      </c>
      <c r="P4" s="28" t="inlineStr">
        <is>
          <t>uav_y</t>
        </is>
      </c>
      <c r="Q4" s="28" t="inlineStr">
        <is>
          <t>uav_z</t>
        </is>
      </c>
      <c r="R4" s="28" t="inlineStr">
        <is>
          <t>rover_x</t>
        </is>
      </c>
      <c r="S4" s="28" t="inlineStr">
        <is>
          <t>rover_z</t>
        </is>
      </c>
      <c r="T4" s="28" t="inlineStr">
        <is>
          <t>est_x</t>
        </is>
      </c>
      <c r="U4" s="28" t="inlineStr">
        <is>
          <t>est_z</t>
        </is>
      </c>
      <c r="V4" s="28" t="inlineStr">
        <is>
          <t>est_error</t>
        </is>
      </c>
      <c r="W4" s="28" t="inlineStr">
        <is>
          <t>gimbal_yaw</t>
        </is>
      </c>
      <c r="X4" s="28" t="inlineStr">
        <is>
          <t>gimbal_pitch</t>
        </is>
      </c>
      <c r="Y4" s="28" t="inlineStr">
        <is>
          <t>rover_speed</t>
        </is>
      </c>
      <c r="Z4" s="28" t="inlineStr">
        <is>
          <t>rover_in_view</t>
        </is>
      </c>
      <c r="AA4" s="28" t="inlineStr">
        <is>
          <t>rover_u</t>
        </is>
      </c>
      <c r="AB4" s="28" t="inlineStr">
        <is>
          <t>rover_v</t>
        </is>
      </c>
      <c r="AC4" s="28" t="inlineStr">
        <is>
          <t>range</t>
        </is>
      </c>
      <c r="AD4" s="28" t="inlineStr">
        <is>
          <t>image_peak</t>
        </is>
      </c>
      <c r="AE4" s="28" t="inlineStr">
        <is>
          <t>valid error (m)</t>
        </is>
      </c>
      <c r="AF4" s="28" t="inlineStr">
        <is>
          <t>hide starts</t>
        </is>
      </c>
      <c r="AG4" s="28" t="inlineStr">
        <is>
          <t>REACQUIRE starts</t>
        </is>
      </c>
    </row>
    <row r="5">
      <c r="A5" s="42" t="inlineStr">
        <is>
          <t>Samples</t>
        </is>
      </c>
      <c r="B5" s="31">
        <f>COUNT($J$5:$J$723)</f>
        <v/>
      </c>
      <c r="C5" s="30" t="n">
        <v>719</v>
      </c>
      <c r="J5" t="n">
        <v>0.25</v>
      </c>
      <c r="K5" t="inlineStr">
        <is>
          <t>SEARCH</t>
        </is>
      </c>
      <c r="L5" t="n">
        <v>0</v>
      </c>
      <c r="M5" t="n">
        <v>0</v>
      </c>
      <c r="N5" t="n">
        <v>0</v>
      </c>
      <c r="O5" t="n">
        <v>-0.016</v>
      </c>
      <c r="P5" t="n">
        <v>5.593</v>
      </c>
      <c r="Q5" t="n">
        <v>10.97</v>
      </c>
      <c r="R5" t="n">
        <v>6</v>
      </c>
      <c r="S5" t="n">
        <v>7.5</v>
      </c>
      <c r="T5" t="n">
        <v>0</v>
      </c>
      <c r="U5" t="n">
        <v>0</v>
      </c>
      <c r="V5" t="n">
        <v>-1</v>
      </c>
      <c r="W5" t="n">
        <v>39.7</v>
      </c>
      <c r="X5" t="n">
        <v>50.8</v>
      </c>
      <c r="Y5" t="n">
        <v>0</v>
      </c>
      <c r="Z5" t="n">
        <v>0</v>
      </c>
      <c r="AA5" t="n">
        <v>5.459</v>
      </c>
      <c r="AB5" t="n">
        <v>-5.71</v>
      </c>
      <c r="AC5" t="n">
        <v>8.52</v>
      </c>
      <c r="AD5" t="n">
        <v>111</v>
      </c>
      <c r="AE5">
        <f>IF(V5&gt;=0,V5,"")</f>
        <v/>
      </c>
      <c r="AF5">
        <f>IF(AND(N5=1,0=0),1,0)</f>
        <v/>
      </c>
      <c r="AG5">
        <f>IF(AND(K5="REACQUIRE",""&lt;&gt;"REACQUIRE"),1,0)</f>
        <v/>
      </c>
    </row>
    <row r="6">
      <c r="A6" s="42" t="inlineStr">
        <is>
          <t>Duration (s)</t>
        </is>
      </c>
      <c r="B6" s="117">
        <f>MAX($J$5:$J$723)</f>
        <v/>
      </c>
      <c r="C6" s="123" t="n">
        <v>179.75</v>
      </c>
      <c r="J6" t="n">
        <v>0.5</v>
      </c>
      <c r="K6" t="inlineStr">
        <is>
          <t>SEARCH</t>
        </is>
      </c>
      <c r="L6" t="n">
        <v>0</v>
      </c>
      <c r="M6" t="n">
        <v>0</v>
      </c>
      <c r="N6" t="n">
        <v>0</v>
      </c>
      <c r="O6" t="n">
        <v>-0.132</v>
      </c>
      <c r="P6" t="n">
        <v>5.832</v>
      </c>
      <c r="Q6" t="n">
        <v>10.904</v>
      </c>
      <c r="R6" t="n">
        <v>6</v>
      </c>
      <c r="S6" t="n">
        <v>7.511</v>
      </c>
      <c r="T6" t="n">
        <v>0</v>
      </c>
      <c r="U6" t="n">
        <v>0</v>
      </c>
      <c r="V6" t="n">
        <v>-1</v>
      </c>
      <c r="W6" t="n">
        <v>57.3</v>
      </c>
      <c r="X6" t="n">
        <v>46.2</v>
      </c>
      <c r="Y6" t="n">
        <v>0.179</v>
      </c>
      <c r="Z6" t="n">
        <v>0</v>
      </c>
      <c r="AA6" t="n">
        <v>10.103</v>
      </c>
      <c r="AB6" t="n">
        <v>-23.602</v>
      </c>
      <c r="AC6" t="n">
        <v>8.75</v>
      </c>
      <c r="AD6" t="n">
        <v>69</v>
      </c>
      <c r="AE6">
        <f>IF(V6&gt;=0,V6,"")</f>
        <v/>
      </c>
      <c r="AF6">
        <f>IF(AND(N6=1,N5=0),1,0)</f>
        <v/>
      </c>
      <c r="AG6">
        <f>IF(AND(K6="REACQUIRE",K5&lt;&gt;"REACQUIRE"),1,0)</f>
        <v/>
      </c>
    </row>
    <row r="7">
      <c r="A7" s="42" t="inlineStr">
        <is>
          <t>Sample interval (s)</t>
        </is>
      </c>
      <c r="B7" s="117">
        <f>J6-J5</f>
        <v/>
      </c>
      <c r="C7" s="18" t="inlineStr">
        <is>
          <t>-</t>
        </is>
      </c>
      <c r="J7" t="n">
        <v>0.75</v>
      </c>
      <c r="K7" t="inlineStr">
        <is>
          <t>SEARCH</t>
        </is>
      </c>
      <c r="L7" t="n">
        <v>0</v>
      </c>
      <c r="M7" t="n">
        <v>0</v>
      </c>
      <c r="N7" t="n">
        <v>0</v>
      </c>
      <c r="O7" t="n">
        <v>-0.421</v>
      </c>
      <c r="P7" t="n">
        <v>6.112</v>
      </c>
      <c r="Q7" t="n">
        <v>10.843</v>
      </c>
      <c r="R7" t="n">
        <v>6.007</v>
      </c>
      <c r="S7" t="n">
        <v>7.588</v>
      </c>
      <c r="T7" t="n">
        <v>0</v>
      </c>
      <c r="U7" t="n">
        <v>0</v>
      </c>
      <c r="V7" t="n">
        <v>-1</v>
      </c>
      <c r="W7" t="n">
        <v>63</v>
      </c>
      <c r="X7" t="n">
        <v>39.5</v>
      </c>
      <c r="Y7" t="n">
        <v>0.396</v>
      </c>
      <c r="Z7" t="n">
        <v>0</v>
      </c>
      <c r="AA7" t="n">
        <v>9</v>
      </c>
      <c r="AB7" t="n">
        <v>9</v>
      </c>
      <c r="AC7" t="n">
        <v>9.1</v>
      </c>
      <c r="AD7" t="n">
        <v>77</v>
      </c>
      <c r="AE7">
        <f>IF(V7&gt;=0,V7,"")</f>
        <v/>
      </c>
      <c r="AF7">
        <f>IF(AND(N7=1,N6=0),1,0)</f>
        <v/>
      </c>
      <c r="AG7">
        <f>IF(AND(K7="REACQUIRE",K6&lt;&gt;"REACQUIRE"),1,0)</f>
        <v/>
      </c>
    </row>
    <row r="8">
      <c r="A8" s="42" t="inlineStr">
        <is>
          <t>Detection rate (share of samples with a detection)</t>
        </is>
      </c>
      <c r="B8" s="32">
        <f>AVERAGE($L$5:$L$723)</f>
        <v/>
      </c>
      <c r="C8" s="125" t="n">
        <v>0.5090403337969402</v>
      </c>
      <c r="J8" t="n">
        <v>1</v>
      </c>
      <c r="K8" t="inlineStr">
        <is>
          <t>SEARCH</t>
        </is>
      </c>
      <c r="L8" t="n">
        <v>0</v>
      </c>
      <c r="M8" t="n">
        <v>0</v>
      </c>
      <c r="N8" t="n">
        <v>0</v>
      </c>
      <c r="O8" t="n">
        <v>-0.864</v>
      </c>
      <c r="P8" t="n">
        <v>6.324</v>
      </c>
      <c r="Q8" t="n">
        <v>10.811</v>
      </c>
      <c r="R8" t="n">
        <v>6.054</v>
      </c>
      <c r="S8" t="n">
        <v>7.698</v>
      </c>
      <c r="T8" t="n">
        <v>0</v>
      </c>
      <c r="U8" t="n">
        <v>0</v>
      </c>
      <c r="V8" t="n">
        <v>-1</v>
      </c>
      <c r="W8" t="n">
        <v>61.6</v>
      </c>
      <c r="X8" t="n">
        <v>33.5</v>
      </c>
      <c r="Y8" t="n">
        <v>0.525</v>
      </c>
      <c r="Z8" t="n">
        <v>0</v>
      </c>
      <c r="AA8" t="n">
        <v>9</v>
      </c>
      <c r="AB8" t="n">
        <v>9</v>
      </c>
      <c r="AC8" t="n">
        <v>9.56</v>
      </c>
      <c r="AD8" t="n">
        <v>69</v>
      </c>
      <c r="AE8">
        <f>IF(V8&gt;=0,V8,"")</f>
        <v/>
      </c>
      <c r="AF8">
        <f>IF(AND(N8=1,N7=0),1,0)</f>
        <v/>
      </c>
      <c r="AG8">
        <f>IF(AND(K8="REACQUIRE",K7&lt;&gt;"REACQUIRE"),1,0)</f>
        <v/>
      </c>
    </row>
    <row r="9">
      <c r="A9" s="42" t="inlineStr">
        <is>
          <t>Rover hidden (share of samples)</t>
        </is>
      </c>
      <c r="B9" s="32">
        <f>AVERAGE($N$5:$N$723)</f>
        <v/>
      </c>
      <c r="C9" s="125" t="n">
        <v>0.3115438108484005</v>
      </c>
      <c r="J9" t="n">
        <v>1.25</v>
      </c>
      <c r="K9" t="inlineStr">
        <is>
          <t>SEARCH</t>
        </is>
      </c>
      <c r="L9" t="n">
        <v>0</v>
      </c>
      <c r="M9" t="n">
        <v>0</v>
      </c>
      <c r="N9" t="n">
        <v>0</v>
      </c>
      <c r="O9" t="n">
        <v>-1.362</v>
      </c>
      <c r="P9" t="n">
        <v>6.478</v>
      </c>
      <c r="Q9" t="n">
        <v>10.786</v>
      </c>
      <c r="R9" t="n">
        <v>6.146</v>
      </c>
      <c r="S9" t="n">
        <v>7.788</v>
      </c>
      <c r="T9" t="n">
        <v>0</v>
      </c>
      <c r="U9" t="n">
        <v>0</v>
      </c>
      <c r="V9" t="n">
        <v>-1</v>
      </c>
      <c r="W9" t="n">
        <v>55.9</v>
      </c>
      <c r="X9" t="n">
        <v>30.4</v>
      </c>
      <c r="Y9" t="n">
        <v>0.502</v>
      </c>
      <c r="Z9" t="n">
        <v>0</v>
      </c>
      <c r="AA9" t="n">
        <v>9</v>
      </c>
      <c r="AB9" t="n">
        <v>9</v>
      </c>
      <c r="AC9" t="n">
        <v>10.08</v>
      </c>
      <c r="AD9" t="n">
        <v>69</v>
      </c>
      <c r="AE9">
        <f>IF(V9&gt;=0,V9,"")</f>
        <v/>
      </c>
      <c r="AF9">
        <f>IF(AND(N9=1,N8=0),1,0)</f>
        <v/>
      </c>
      <c r="AG9">
        <f>IF(AND(K9="REACQUIRE",K8&lt;&gt;"REACQUIRE"),1,0)</f>
        <v/>
      </c>
    </row>
    <row r="10">
      <c r="A10" s="42" t="inlineStr">
        <is>
          <t>Tracking error median (m, while detected)</t>
        </is>
      </c>
      <c r="B10" s="119">
        <f>MEDIAN($AE$5:$AE$723)</f>
        <v/>
      </c>
      <c r="C10" s="85" t="n">
        <v>0.447</v>
      </c>
      <c r="J10" t="n">
        <v>1.5</v>
      </c>
      <c r="K10" t="inlineStr">
        <is>
          <t>SEARCH</t>
        </is>
      </c>
      <c r="L10" t="n">
        <v>0</v>
      </c>
      <c r="M10" t="n">
        <v>0</v>
      </c>
      <c r="N10" t="n">
        <v>0</v>
      </c>
      <c r="O10" t="n">
        <v>-1.889</v>
      </c>
      <c r="P10" t="n">
        <v>6.592</v>
      </c>
      <c r="Q10" t="n">
        <v>10.755</v>
      </c>
      <c r="R10" t="n">
        <v>6.27</v>
      </c>
      <c r="S10" t="n">
        <v>7.844</v>
      </c>
      <c r="T10" t="n">
        <v>0</v>
      </c>
      <c r="U10" t="n">
        <v>0</v>
      </c>
      <c r="V10" t="n">
        <v>-1</v>
      </c>
      <c r="W10" t="n">
        <v>47.3</v>
      </c>
      <c r="X10" t="n">
        <v>28.3</v>
      </c>
      <c r="Y10" t="n">
        <v>0.638</v>
      </c>
      <c r="Z10" t="n">
        <v>0</v>
      </c>
      <c r="AA10" t="n">
        <v>9</v>
      </c>
      <c r="AB10" t="n">
        <v>9</v>
      </c>
      <c r="AC10" t="n">
        <v>10.63</v>
      </c>
      <c r="AD10" t="n">
        <v>69</v>
      </c>
      <c r="AE10">
        <f>IF(V10&gt;=0,V10,"")</f>
        <v/>
      </c>
      <c r="AF10">
        <f>IF(AND(N10=1,N9=0),1,0)</f>
        <v/>
      </c>
      <c r="AG10">
        <f>IF(AND(K10="REACQUIRE",K9&lt;&gt;"REACQUIRE"),1,0)</f>
        <v/>
      </c>
    </row>
    <row r="11">
      <c r="A11" s="42" t="inlineStr">
        <is>
          <t>Tracking error p90 (m)</t>
        </is>
      </c>
      <c r="B11" s="119">
        <f>PERCENTILE($AE$5:$AE$723,$B$16)</f>
        <v/>
      </c>
      <c r="C11" s="85" t="n">
        <v>0.669</v>
      </c>
      <c r="J11" t="n">
        <v>1.75</v>
      </c>
      <c r="K11" t="inlineStr">
        <is>
          <t>SEARCH</t>
        </is>
      </c>
      <c r="L11" t="n">
        <v>0</v>
      </c>
      <c r="M11" t="n">
        <v>0</v>
      </c>
      <c r="N11" t="n">
        <v>0</v>
      </c>
      <c r="O11" t="n">
        <v>-2.437</v>
      </c>
      <c r="P11" t="n">
        <v>6.682</v>
      </c>
      <c r="Q11" t="n">
        <v>10.712</v>
      </c>
      <c r="R11" t="n">
        <v>6.416</v>
      </c>
      <c r="S11" t="n">
        <v>7.872</v>
      </c>
      <c r="T11" t="n">
        <v>0</v>
      </c>
      <c r="U11" t="n">
        <v>0</v>
      </c>
      <c r="V11" t="n">
        <v>-1</v>
      </c>
      <c r="W11" t="n">
        <v>39.5</v>
      </c>
      <c r="X11" t="n">
        <v>26.5</v>
      </c>
      <c r="Y11" t="n">
        <v>0.594</v>
      </c>
      <c r="Z11" t="n">
        <v>0</v>
      </c>
      <c r="AA11" t="n">
        <v>9</v>
      </c>
      <c r="AB11" t="n">
        <v>9</v>
      </c>
      <c r="AC11" t="n">
        <v>11.2</v>
      </c>
      <c r="AD11" t="n">
        <v>73</v>
      </c>
      <c r="AE11">
        <f>IF(V11&gt;=0,V11,"")</f>
        <v/>
      </c>
      <c r="AF11">
        <f>IF(AND(N11=1,N10=0),1,0)</f>
        <v/>
      </c>
      <c r="AG11">
        <f>IF(AND(K11="REACQUIRE",K10&lt;&gt;"REACQUIRE"),1,0)</f>
        <v/>
      </c>
    </row>
    <row r="12">
      <c r="A12" s="42" t="inlineStr">
        <is>
          <t>Tracking error max (m)</t>
        </is>
      </c>
      <c r="B12" s="119">
        <f>MAX($AE$5:$AE$723)</f>
        <v/>
      </c>
      <c r="C12" s="85" t="n">
        <v>0.836</v>
      </c>
      <c r="J12" t="n">
        <v>2</v>
      </c>
      <c r="K12" t="inlineStr">
        <is>
          <t>SEARCH</t>
        </is>
      </c>
      <c r="L12" t="n">
        <v>0</v>
      </c>
      <c r="M12" t="n">
        <v>0</v>
      </c>
      <c r="N12" t="n">
        <v>0</v>
      </c>
      <c r="O12" t="n">
        <v>-2.999</v>
      </c>
      <c r="P12" t="n">
        <v>6.764</v>
      </c>
      <c r="Q12" t="n">
        <v>10.651</v>
      </c>
      <c r="R12" t="n">
        <v>6.559</v>
      </c>
      <c r="S12" t="n">
        <v>7.858</v>
      </c>
      <c r="T12" t="n">
        <v>0</v>
      </c>
      <c r="U12" t="n">
        <v>0</v>
      </c>
      <c r="V12" t="n">
        <v>-1</v>
      </c>
      <c r="W12" t="n">
        <v>36.5</v>
      </c>
      <c r="X12" t="n">
        <v>25.1</v>
      </c>
      <c r="Y12" t="n">
        <v>0.638</v>
      </c>
      <c r="Z12" t="n">
        <v>0</v>
      </c>
      <c r="AA12" t="n">
        <v>9</v>
      </c>
      <c r="AB12" t="n">
        <v>9</v>
      </c>
      <c r="AC12" t="n">
        <v>11.79</v>
      </c>
      <c r="AD12" t="n">
        <v>80</v>
      </c>
      <c r="AE12">
        <f>IF(V12&gt;=0,V12,"")</f>
        <v/>
      </c>
      <c r="AF12">
        <f>IF(AND(N12=1,N11=0),1,0)</f>
        <v/>
      </c>
      <c r="AG12">
        <f>IF(AND(K12="REACQUIRE",K11&lt;&gt;"REACQUIRE"),1,0)</f>
        <v/>
      </c>
    </row>
    <row r="13">
      <c r="A13" s="42" t="inlineStr">
        <is>
          <t>Hide events (rover_hidden 0 -&gt; 1)</t>
        </is>
      </c>
      <c r="B13" s="31">
        <f>SUM($AF$5:$AF$723)</f>
        <v/>
      </c>
      <c r="C13" s="18" t="inlineStr">
        <is>
          <t>-</t>
        </is>
      </c>
      <c r="J13" t="n">
        <v>2.25</v>
      </c>
      <c r="K13" t="inlineStr">
        <is>
          <t>SEARCH</t>
        </is>
      </c>
      <c r="L13" t="n">
        <v>0</v>
      </c>
      <c r="M13" t="n">
        <v>0</v>
      </c>
      <c r="N13" t="n">
        <v>0</v>
      </c>
      <c r="O13" t="n">
        <v>-3.57</v>
      </c>
      <c r="P13" t="n">
        <v>6.844</v>
      </c>
      <c r="Q13" t="n">
        <v>10.568</v>
      </c>
      <c r="R13" t="n">
        <v>6.715</v>
      </c>
      <c r="S13" t="n">
        <v>7.821</v>
      </c>
      <c r="T13" t="n">
        <v>0</v>
      </c>
      <c r="U13" t="n">
        <v>0</v>
      </c>
      <c r="V13" t="n">
        <v>-1</v>
      </c>
      <c r="W13" t="n">
        <v>35.7</v>
      </c>
      <c r="X13" t="n">
        <v>24.3</v>
      </c>
      <c r="Y13" t="n">
        <v>0.667</v>
      </c>
      <c r="Z13" t="n">
        <v>0</v>
      </c>
      <c r="AA13" t="n">
        <v>9</v>
      </c>
      <c r="AB13" t="n">
        <v>9</v>
      </c>
      <c r="AC13" t="n">
        <v>12.41</v>
      </c>
      <c r="AD13" t="n">
        <v>80</v>
      </c>
      <c r="AE13">
        <f>IF(V13&gt;=0,V13,"")</f>
        <v/>
      </c>
      <c r="AF13">
        <f>IF(AND(N13=1,N12=0),1,0)</f>
        <v/>
      </c>
      <c r="AG13">
        <f>IF(AND(K13="REACQUIRE",K12&lt;&gt;"REACQUIRE"),1,0)</f>
        <v/>
      </c>
    </row>
    <row r="14">
      <c r="A14" s="42" t="inlineStr">
        <is>
          <t>REACQUIRE episodes</t>
        </is>
      </c>
      <c r="B14" s="31">
        <f>SUM($AG$5:$AG$723)</f>
        <v/>
      </c>
      <c r="C14" s="30" t="n">
        <v>15</v>
      </c>
      <c r="J14" t="n">
        <v>2.5</v>
      </c>
      <c r="K14" t="inlineStr">
        <is>
          <t>SEARCH</t>
        </is>
      </c>
      <c r="L14" t="n">
        <v>0</v>
      </c>
      <c r="M14" t="n">
        <v>0</v>
      </c>
      <c r="N14" t="n">
        <v>0</v>
      </c>
      <c r="O14" t="n">
        <v>-4.145</v>
      </c>
      <c r="P14" t="n">
        <v>6.917</v>
      </c>
      <c r="Q14" t="n">
        <v>10.461</v>
      </c>
      <c r="R14" t="n">
        <v>6.898</v>
      </c>
      <c r="S14" t="n">
        <v>7.79</v>
      </c>
      <c r="T14" t="n">
        <v>0</v>
      </c>
      <c r="U14" t="n">
        <v>0</v>
      </c>
      <c r="V14" t="n">
        <v>-1</v>
      </c>
      <c r="W14" t="n">
        <v>35.6</v>
      </c>
      <c r="X14" t="n">
        <v>24.1</v>
      </c>
      <c r="Y14" t="n">
        <v>0.75</v>
      </c>
      <c r="Z14" t="n">
        <v>0</v>
      </c>
      <c r="AA14" t="n">
        <v>9</v>
      </c>
      <c r="AB14" t="n">
        <v>9</v>
      </c>
      <c r="AC14" t="n">
        <v>13.06</v>
      </c>
      <c r="AD14" t="n">
        <v>80</v>
      </c>
      <c r="AE14">
        <f>IF(V14&gt;=0,V14,"")</f>
        <v/>
      </c>
      <c r="AF14">
        <f>IF(AND(N14=1,N13=0),1,0)</f>
        <v/>
      </c>
      <c r="AG14">
        <f>IF(AND(K14="REACQUIRE",K13&lt;&gt;"REACQUIRE"),1,0)</f>
        <v/>
      </c>
    </row>
    <row r="15">
      <c r="J15" t="n">
        <v>2.75</v>
      </c>
      <c r="K15" t="inlineStr">
        <is>
          <t>SEARCH</t>
        </is>
      </c>
      <c r="L15" t="n">
        <v>0</v>
      </c>
      <c r="M15" t="n">
        <v>0</v>
      </c>
      <c r="N15" t="n">
        <v>0</v>
      </c>
      <c r="O15" t="n">
        <v>-4.72</v>
      </c>
      <c r="P15" t="n">
        <v>6.974</v>
      </c>
      <c r="Q15" t="n">
        <v>10.328</v>
      </c>
      <c r="R15" t="n">
        <v>7.07</v>
      </c>
      <c r="S15" t="n">
        <v>7.767</v>
      </c>
      <c r="T15" t="n">
        <v>0</v>
      </c>
      <c r="U15" t="n">
        <v>0</v>
      </c>
      <c r="V15" t="n">
        <v>-1</v>
      </c>
      <c r="W15" t="n">
        <v>35.4</v>
      </c>
      <c r="X15" t="n">
        <v>24.3</v>
      </c>
      <c r="Y15" t="n">
        <v>0.667</v>
      </c>
      <c r="Z15" t="n">
        <v>0</v>
      </c>
      <c r="AA15" t="n">
        <v>9</v>
      </c>
      <c r="AB15" t="n">
        <v>9</v>
      </c>
      <c r="AC15" t="n">
        <v>13.7</v>
      </c>
      <c r="AD15" t="n">
        <v>114</v>
      </c>
      <c r="AE15">
        <f>IF(V15&gt;=0,V15,"")</f>
        <v/>
      </c>
      <c r="AF15">
        <f>IF(AND(N15=1,N14=0),1,0)</f>
        <v/>
      </c>
      <c r="AG15">
        <f>IF(AND(K15="REACQUIRE",K14&lt;&gt;"REACQUIRE"),1,0)</f>
        <v/>
      </c>
    </row>
    <row r="16">
      <c r="A16" s="42" t="inlineStr">
        <is>
          <t>Percentile used for p90</t>
        </is>
      </c>
      <c r="B16" s="117" t="n">
        <v>0.9</v>
      </c>
      <c r="J16" t="n">
        <v>3</v>
      </c>
      <c r="K16" t="inlineStr">
        <is>
          <t>SEARCH</t>
        </is>
      </c>
      <c r="L16" t="n">
        <v>0</v>
      </c>
      <c r="M16" t="n">
        <v>0</v>
      </c>
      <c r="N16" t="n">
        <v>0</v>
      </c>
      <c r="O16" t="n">
        <v>-5.292</v>
      </c>
      <c r="P16" t="n">
        <v>7.007</v>
      </c>
      <c r="Q16" t="n">
        <v>10.168</v>
      </c>
      <c r="R16" t="n">
        <v>7.255</v>
      </c>
      <c r="S16" t="n">
        <v>7.757</v>
      </c>
      <c r="T16" t="n">
        <v>0</v>
      </c>
      <c r="U16" t="n">
        <v>0</v>
      </c>
      <c r="V16" t="n">
        <v>-1</v>
      </c>
      <c r="W16" t="n">
        <v>35</v>
      </c>
      <c r="X16" t="n">
        <v>24.5</v>
      </c>
      <c r="Y16" t="n">
        <v>0.75</v>
      </c>
      <c r="Z16" t="n">
        <v>0</v>
      </c>
      <c r="AA16" t="n">
        <v>9</v>
      </c>
      <c r="AB16" t="n">
        <v>9</v>
      </c>
      <c r="AC16" t="n">
        <v>14.35</v>
      </c>
      <c r="AD16" t="n">
        <v>116</v>
      </c>
      <c r="AE16">
        <f>IF(V16&gt;=0,V16,"")</f>
        <v/>
      </c>
      <c r="AF16">
        <f>IF(AND(N16=1,N15=0),1,0)</f>
        <v/>
      </c>
      <c r="AG16">
        <f>IF(AND(K16="REACQUIRE",K15&lt;&gt;"REACQUIRE"),1,0)</f>
        <v/>
      </c>
    </row>
    <row r="17">
      <c r="A17" s="42" t="inlineStr">
        <is>
          <t>Requirement: median error below (m)</t>
        </is>
      </c>
      <c r="B17" s="119" t="n">
        <v>0.5</v>
      </c>
      <c r="J17" t="n">
        <v>3.25</v>
      </c>
      <c r="K17" t="inlineStr">
        <is>
          <t>SEARCH</t>
        </is>
      </c>
      <c r="L17" t="n">
        <v>0</v>
      </c>
      <c r="M17" t="n">
        <v>0</v>
      </c>
      <c r="N17" t="n">
        <v>0</v>
      </c>
      <c r="O17" t="n">
        <v>-5.859</v>
      </c>
      <c r="P17" t="n">
        <v>7.018</v>
      </c>
      <c r="Q17" t="n">
        <v>9.981999999999999</v>
      </c>
      <c r="R17" t="n">
        <v>7.442</v>
      </c>
      <c r="S17" t="n">
        <v>7.748</v>
      </c>
      <c r="T17" t="n">
        <v>0</v>
      </c>
      <c r="U17" t="n">
        <v>0</v>
      </c>
      <c r="V17" t="n">
        <v>-1</v>
      </c>
      <c r="W17" t="n">
        <v>34.6</v>
      </c>
      <c r="X17" t="n">
        <v>24.8</v>
      </c>
      <c r="Y17" t="n">
        <v>0.75</v>
      </c>
      <c r="Z17" t="n">
        <v>0</v>
      </c>
      <c r="AA17" t="n">
        <v>9</v>
      </c>
      <c r="AB17" t="n">
        <v>9</v>
      </c>
      <c r="AC17" t="n">
        <v>14.99</v>
      </c>
      <c r="AD17" t="n">
        <v>132</v>
      </c>
      <c r="AE17">
        <f>IF(V17&gt;=0,V17,"")</f>
        <v/>
      </c>
      <c r="AF17">
        <f>IF(AND(N17=1,N16=0),1,0)</f>
        <v/>
      </c>
      <c r="AG17">
        <f>IF(AND(K17="REACQUIRE",K16&lt;&gt;"REACQUIRE"),1,0)</f>
        <v/>
      </c>
    </row>
    <row r="18">
      <c r="A18" s="42" t="inlineStr">
        <is>
          <t>Tracking verdict</t>
        </is>
      </c>
      <c r="B18" s="42">
        <f>IF(B10&lt;B17,"PASS","FAIL")</f>
        <v/>
      </c>
      <c r="J18" t="n">
        <v>3.5</v>
      </c>
      <c r="K18" t="inlineStr">
        <is>
          <t>SEARCH</t>
        </is>
      </c>
      <c r="L18" t="n">
        <v>0</v>
      </c>
      <c r="M18" t="n">
        <v>0</v>
      </c>
      <c r="N18" t="n">
        <v>0</v>
      </c>
      <c r="O18" t="n">
        <v>-6.418</v>
      </c>
      <c r="P18" t="n">
        <v>7.012</v>
      </c>
      <c r="Q18" t="n">
        <v>9.766999999999999</v>
      </c>
      <c r="R18" t="n">
        <v>7.629</v>
      </c>
      <c r="S18" t="n">
        <v>7.744</v>
      </c>
      <c r="T18" t="n">
        <v>0</v>
      </c>
      <c r="U18" t="n">
        <v>0</v>
      </c>
      <c r="V18" t="n">
        <v>-1</v>
      </c>
      <c r="W18" t="n">
        <v>34.1</v>
      </c>
      <c r="X18" t="n">
        <v>24.9</v>
      </c>
      <c r="Y18" t="n">
        <v>0.75</v>
      </c>
      <c r="Z18" t="n">
        <v>0</v>
      </c>
      <c r="AA18" t="n">
        <v>9</v>
      </c>
      <c r="AB18" t="n">
        <v>9</v>
      </c>
      <c r="AC18" t="n">
        <v>15.63</v>
      </c>
      <c r="AD18" t="n">
        <v>132</v>
      </c>
      <c r="AE18">
        <f>IF(V18&gt;=0,V18,"")</f>
        <v/>
      </c>
      <c r="AF18">
        <f>IF(AND(N18=1,N17=0),1,0)</f>
        <v/>
      </c>
      <c r="AG18">
        <f>IF(AND(K18="REACQUIRE",K17&lt;&gt;"REACQUIRE"),1,0)</f>
        <v/>
      </c>
    </row>
    <row r="19">
      <c r="J19" t="n">
        <v>3.75</v>
      </c>
      <c r="K19" t="inlineStr">
        <is>
          <t>SEARCH</t>
        </is>
      </c>
      <c r="L19" t="n">
        <v>0</v>
      </c>
      <c r="M19" t="n">
        <v>0</v>
      </c>
      <c r="N19" t="n">
        <v>0</v>
      </c>
      <c r="O19" t="n">
        <v>-6.967</v>
      </c>
      <c r="P19" t="n">
        <v>7</v>
      </c>
      <c r="Q19" t="n">
        <v>9.525</v>
      </c>
      <c r="R19" t="n">
        <v>7.817</v>
      </c>
      <c r="S19" t="n">
        <v>7.742</v>
      </c>
      <c r="T19" t="n">
        <v>0</v>
      </c>
      <c r="U19" t="n">
        <v>0</v>
      </c>
      <c r="V19" t="n">
        <v>-1</v>
      </c>
      <c r="W19" t="n">
        <v>33.6</v>
      </c>
      <c r="X19" t="n">
        <v>25</v>
      </c>
      <c r="Y19" t="n">
        <v>0.75</v>
      </c>
      <c r="Z19" t="n">
        <v>0</v>
      </c>
      <c r="AA19" t="n">
        <v>9</v>
      </c>
      <c r="AB19" t="n">
        <v>9</v>
      </c>
      <c r="AC19" t="n">
        <v>16.27</v>
      </c>
      <c r="AD19" t="n">
        <v>132</v>
      </c>
      <c r="AE19">
        <f>IF(V19&gt;=0,V19,"")</f>
        <v/>
      </c>
      <c r="AF19">
        <f>IF(AND(N19=1,N18=0),1,0)</f>
        <v/>
      </c>
      <c r="AG19">
        <f>IF(AND(K19="REACQUIRE",K18&lt;&gt;"REACQUIRE"),1,0)</f>
        <v/>
      </c>
    </row>
    <row r="20">
      <c r="A20" s="13" t="inlineStr">
        <is>
          <t>UAV mode shares (COUNTIF over uav_mode)</t>
        </is>
      </c>
      <c r="J20" t="n">
        <v>4</v>
      </c>
      <c r="K20" t="inlineStr">
        <is>
          <t>SEARCH</t>
        </is>
      </c>
      <c r="L20" t="n">
        <v>0</v>
      </c>
      <c r="M20" t="n">
        <v>0</v>
      </c>
      <c r="N20" t="n">
        <v>0</v>
      </c>
      <c r="O20" t="n">
        <v>-7.505</v>
      </c>
      <c r="P20" t="n">
        <v>6.992</v>
      </c>
      <c r="Q20" t="n">
        <v>9.257</v>
      </c>
      <c r="R20" t="n">
        <v>8.004</v>
      </c>
      <c r="S20" t="n">
        <v>7.74</v>
      </c>
      <c r="T20" t="n">
        <v>0</v>
      </c>
      <c r="U20" t="n">
        <v>0</v>
      </c>
      <c r="V20" t="n">
        <v>-1</v>
      </c>
      <c r="W20" t="n">
        <v>32.7</v>
      </c>
      <c r="X20" t="n">
        <v>25.1</v>
      </c>
      <c r="Y20" t="n">
        <v>0.75</v>
      </c>
      <c r="Z20" t="n">
        <v>0</v>
      </c>
      <c r="AA20" t="n">
        <v>9</v>
      </c>
      <c r="AB20" t="n">
        <v>9</v>
      </c>
      <c r="AC20" t="n">
        <v>16.91</v>
      </c>
      <c r="AD20" t="n">
        <v>133</v>
      </c>
      <c r="AE20">
        <f>IF(V20&gt;=0,V20,"")</f>
        <v/>
      </c>
      <c r="AF20">
        <f>IF(AND(N20=1,N19=0),1,0)</f>
        <v/>
      </c>
      <c r="AG20">
        <f>IF(AND(K20="REACQUIRE",K19&lt;&gt;"REACQUIRE"),1,0)</f>
        <v/>
      </c>
    </row>
    <row r="21" ht="32" customHeight="1">
      <c r="A21" s="28" t="inlineStr">
        <is>
          <t>UAV mode</t>
        </is>
      </c>
      <c r="B21" s="28" t="inlineStr">
        <is>
          <t>Share of samples</t>
        </is>
      </c>
      <c r="C21" s="28" t="inlineStr">
        <is>
          <t>Time in mode (s)</t>
        </is>
      </c>
      <c r="J21" t="n">
        <v>4.25</v>
      </c>
      <c r="K21" t="inlineStr">
        <is>
          <t>SEARCH</t>
        </is>
      </c>
      <c r="L21" t="n">
        <v>0</v>
      </c>
      <c r="M21" t="n">
        <v>0</v>
      </c>
      <c r="N21" t="n">
        <v>0</v>
      </c>
      <c r="O21" t="n">
        <v>-8.029</v>
      </c>
      <c r="P21" t="n">
        <v>6.994</v>
      </c>
      <c r="Q21" t="n">
        <v>8.962</v>
      </c>
      <c r="R21" t="n">
        <v>8.192</v>
      </c>
      <c r="S21" t="n">
        <v>7.74</v>
      </c>
      <c r="T21" t="n">
        <v>0</v>
      </c>
      <c r="U21" t="n">
        <v>0</v>
      </c>
      <c r="V21" t="n">
        <v>-1</v>
      </c>
      <c r="W21" t="n">
        <v>31.2</v>
      </c>
      <c r="X21" t="n">
        <v>25.3</v>
      </c>
      <c r="Y21" t="n">
        <v>0.75</v>
      </c>
      <c r="Z21" t="n">
        <v>0</v>
      </c>
      <c r="AA21" t="n">
        <v>9</v>
      </c>
      <c r="AB21" t="n">
        <v>9</v>
      </c>
      <c r="AC21" t="n">
        <v>17.55</v>
      </c>
      <c r="AD21" t="n">
        <v>133</v>
      </c>
      <c r="AE21">
        <f>IF(V21&gt;=0,V21,"")</f>
        <v/>
      </c>
      <c r="AF21">
        <f>IF(AND(N21=1,N20=0),1,0)</f>
        <v/>
      </c>
      <c r="AG21">
        <f>IF(AND(K21="REACQUIRE",K20&lt;&gt;"REACQUIRE"),1,0)</f>
        <v/>
      </c>
    </row>
    <row r="22">
      <c r="A22" s="42" t="inlineStr">
        <is>
          <t>SEARCH</t>
        </is>
      </c>
      <c r="B22" s="32">
        <f>COUNTIF($K$5:$K$723,A22)/$B$5</f>
        <v/>
      </c>
      <c r="C22" s="126">
        <f>COUNTIF($K$5:$K$723,A22)*$B$7</f>
        <v/>
      </c>
      <c r="J22" t="n">
        <v>4.5</v>
      </c>
      <c r="K22" t="inlineStr">
        <is>
          <t>SEARCH</t>
        </is>
      </c>
      <c r="L22" t="n">
        <v>0</v>
      </c>
      <c r="M22" t="n">
        <v>0</v>
      </c>
      <c r="N22" t="n">
        <v>0</v>
      </c>
      <c r="O22" t="n">
        <v>-8.538</v>
      </c>
      <c r="P22" t="n">
        <v>7.005</v>
      </c>
      <c r="Q22" t="n">
        <v>8.641</v>
      </c>
      <c r="R22" t="n">
        <v>8.379</v>
      </c>
      <c r="S22" t="n">
        <v>7.74</v>
      </c>
      <c r="T22" t="n">
        <v>0</v>
      </c>
      <c r="U22" t="n">
        <v>0</v>
      </c>
      <c r="V22" t="n">
        <v>-1</v>
      </c>
      <c r="W22" t="n">
        <v>29</v>
      </c>
      <c r="X22" t="n">
        <v>25.7</v>
      </c>
      <c r="Y22" t="n">
        <v>0.75</v>
      </c>
      <c r="Z22" t="n">
        <v>0</v>
      </c>
      <c r="AA22" t="n">
        <v>9</v>
      </c>
      <c r="AB22" t="n">
        <v>9</v>
      </c>
      <c r="AC22" t="n">
        <v>18.18</v>
      </c>
      <c r="AD22" t="n">
        <v>133</v>
      </c>
      <c r="AE22">
        <f>IF(V22&gt;=0,V22,"")</f>
        <v/>
      </c>
      <c r="AF22">
        <f>IF(AND(N22=1,N21=0),1,0)</f>
        <v/>
      </c>
      <c r="AG22">
        <f>IF(AND(K22="REACQUIRE",K21&lt;&gt;"REACQUIRE"),1,0)</f>
        <v/>
      </c>
    </row>
    <row r="23">
      <c r="A23" s="42" t="inlineStr">
        <is>
          <t>TRACK</t>
        </is>
      </c>
      <c r="B23" s="32">
        <f>COUNTIF($K$5:$K$723,A23)/$B$5</f>
        <v/>
      </c>
      <c r="C23" s="126">
        <f>COUNTIF($K$5:$K$723,A23)*$B$7</f>
        <v/>
      </c>
      <c r="J23" t="n">
        <v>4.75</v>
      </c>
      <c r="K23" t="inlineStr">
        <is>
          <t>SEARCH</t>
        </is>
      </c>
      <c r="L23" t="n">
        <v>0</v>
      </c>
      <c r="M23" t="n">
        <v>0</v>
      </c>
      <c r="N23" t="n">
        <v>0</v>
      </c>
      <c r="O23" t="n">
        <v>-9.031000000000001</v>
      </c>
      <c r="P23" t="n">
        <v>7.02</v>
      </c>
      <c r="Q23" t="n">
        <v>8.295999999999999</v>
      </c>
      <c r="R23" t="n">
        <v>8.567</v>
      </c>
      <c r="S23" t="n">
        <v>7.741</v>
      </c>
      <c r="T23" t="n">
        <v>0</v>
      </c>
      <c r="U23" t="n">
        <v>0</v>
      </c>
      <c r="V23" t="n">
        <v>-1</v>
      </c>
      <c r="W23" t="n">
        <v>26.1</v>
      </c>
      <c r="X23" t="n">
        <v>27.2</v>
      </c>
      <c r="Y23" t="n">
        <v>0.75</v>
      </c>
      <c r="Z23" t="n">
        <v>0</v>
      </c>
      <c r="AA23" t="n">
        <v>9</v>
      </c>
      <c r="AB23" t="n">
        <v>9</v>
      </c>
      <c r="AC23" t="n">
        <v>18.8</v>
      </c>
      <c r="AD23" t="n">
        <v>142</v>
      </c>
      <c r="AE23">
        <f>IF(V23&gt;=0,V23,"")</f>
        <v/>
      </c>
      <c r="AF23">
        <f>IF(AND(N23=1,N22=0),1,0)</f>
        <v/>
      </c>
      <c r="AG23">
        <f>IF(AND(K23="REACQUIRE",K22&lt;&gt;"REACQUIRE"),1,0)</f>
        <v/>
      </c>
    </row>
    <row r="24">
      <c r="A24" s="42" t="inlineStr">
        <is>
          <t>REACQUIRE</t>
        </is>
      </c>
      <c r="B24" s="32">
        <f>COUNTIF($K$5:$K$723,A24)/$B$5</f>
        <v/>
      </c>
      <c r="C24" s="126">
        <f>COUNTIF($K$5:$K$723,A24)*$B$7</f>
        <v/>
      </c>
      <c r="J24" t="n">
        <v>5</v>
      </c>
      <c r="K24" t="inlineStr">
        <is>
          <t>SEARCH</t>
        </is>
      </c>
      <c r="L24" t="n">
        <v>0</v>
      </c>
      <c r="M24" t="n">
        <v>0</v>
      </c>
      <c r="N24" t="n">
        <v>0</v>
      </c>
      <c r="O24" t="n">
        <v>-9.506</v>
      </c>
      <c r="P24" t="n">
        <v>7.031</v>
      </c>
      <c r="Q24" t="n">
        <v>7.926</v>
      </c>
      <c r="R24" t="n">
        <v>8.754</v>
      </c>
      <c r="S24" t="n">
        <v>7.741</v>
      </c>
      <c r="T24" t="n">
        <v>0</v>
      </c>
      <c r="U24" t="n">
        <v>0</v>
      </c>
      <c r="V24" t="n">
        <v>-1</v>
      </c>
      <c r="W24" t="n">
        <v>22.5</v>
      </c>
      <c r="X24" t="n">
        <v>29.4</v>
      </c>
      <c r="Y24" t="n">
        <v>0.75</v>
      </c>
      <c r="Z24" t="n">
        <v>0</v>
      </c>
      <c r="AA24" t="n">
        <v>9</v>
      </c>
      <c r="AB24" t="n">
        <v>9</v>
      </c>
      <c r="AC24" t="n">
        <v>19.41</v>
      </c>
      <c r="AD24" t="n">
        <v>142</v>
      </c>
      <c r="AE24">
        <f>IF(V24&gt;=0,V24,"")</f>
        <v/>
      </c>
      <c r="AF24">
        <f>IF(AND(N24=1,N23=0),1,0)</f>
        <v/>
      </c>
      <c r="AG24">
        <f>IF(AND(K24="REACQUIRE",K23&lt;&gt;"REACQUIRE"),1,0)</f>
        <v/>
      </c>
    </row>
    <row r="25">
      <c r="J25" t="n">
        <v>5.25</v>
      </c>
      <c r="K25" t="inlineStr">
        <is>
          <t>SEARCH</t>
        </is>
      </c>
      <c r="L25" t="n">
        <v>0</v>
      </c>
      <c r="M25" t="n">
        <v>0</v>
      </c>
      <c r="N25" t="n">
        <v>0</v>
      </c>
      <c r="O25" t="n">
        <v>-9.962</v>
      </c>
      <c r="P25" t="n">
        <v>7.032</v>
      </c>
      <c r="Q25" t="n">
        <v>7.534</v>
      </c>
      <c r="R25" t="n">
        <v>8.942</v>
      </c>
      <c r="S25" t="n">
        <v>7.741</v>
      </c>
      <c r="T25" t="n">
        <v>0</v>
      </c>
      <c r="U25" t="n">
        <v>0</v>
      </c>
      <c r="V25" t="n">
        <v>-1</v>
      </c>
      <c r="W25" t="n">
        <v>18.2</v>
      </c>
      <c r="X25" t="n">
        <v>31.6</v>
      </c>
      <c r="Y25" t="n">
        <v>0.75</v>
      </c>
      <c r="Z25" t="n">
        <v>0</v>
      </c>
      <c r="AA25" t="n">
        <v>9</v>
      </c>
      <c r="AB25" t="n">
        <v>9</v>
      </c>
      <c r="AC25" t="n">
        <v>20.01</v>
      </c>
      <c r="AD25" t="n">
        <v>133</v>
      </c>
      <c r="AE25">
        <f>IF(V25&gt;=0,V25,"")</f>
        <v/>
      </c>
      <c r="AF25">
        <f>IF(AND(N25=1,N24=0),1,0)</f>
        <v/>
      </c>
      <c r="AG25">
        <f>IF(AND(K25="REACQUIRE",K24&lt;&gt;"REACQUIRE"),1,0)</f>
        <v/>
      </c>
    </row>
    <row r="26">
      <c r="J26" t="n">
        <v>5.5</v>
      </c>
      <c r="K26" t="inlineStr">
        <is>
          <t>SEARCH</t>
        </is>
      </c>
      <c r="L26" t="n">
        <v>0</v>
      </c>
      <c r="M26" t="n">
        <v>0</v>
      </c>
      <c r="N26" t="n">
        <v>0</v>
      </c>
      <c r="O26" t="n">
        <v>-10.399</v>
      </c>
      <c r="P26" t="n">
        <v>7.022</v>
      </c>
      <c r="Q26" t="n">
        <v>7.12</v>
      </c>
      <c r="R26" t="n">
        <v>9.129</v>
      </c>
      <c r="S26" t="n">
        <v>7.742</v>
      </c>
      <c r="T26" t="n">
        <v>0</v>
      </c>
      <c r="U26" t="n">
        <v>0</v>
      </c>
      <c r="V26" t="n">
        <v>-1</v>
      </c>
      <c r="W26" t="n">
        <v>13</v>
      </c>
      <c r="X26" t="n">
        <v>33.8</v>
      </c>
      <c r="Y26" t="n">
        <v>0.75</v>
      </c>
      <c r="Z26" t="n">
        <v>0</v>
      </c>
      <c r="AA26" t="n">
        <v>9</v>
      </c>
      <c r="AB26" t="n">
        <v>9</v>
      </c>
      <c r="AC26" t="n">
        <v>20.59</v>
      </c>
      <c r="AD26" t="n">
        <v>133</v>
      </c>
      <c r="AE26">
        <f>IF(V26&gt;=0,V26,"")</f>
        <v/>
      </c>
      <c r="AF26">
        <f>IF(AND(N26=1,N25=0),1,0)</f>
        <v/>
      </c>
      <c r="AG26">
        <f>IF(AND(K26="REACQUIRE",K25&lt;&gt;"REACQUIRE"),1,0)</f>
        <v/>
      </c>
    </row>
    <row r="27">
      <c r="J27" t="n">
        <v>5.75</v>
      </c>
      <c r="K27" t="inlineStr">
        <is>
          <t>SEARCH</t>
        </is>
      </c>
      <c r="L27" t="n">
        <v>0</v>
      </c>
      <c r="M27" t="n">
        <v>0</v>
      </c>
      <c r="N27" t="n">
        <v>0</v>
      </c>
      <c r="O27" t="n">
        <v>-10.814</v>
      </c>
      <c r="P27" t="n">
        <v>7.003</v>
      </c>
      <c r="Q27" t="n">
        <v>6.684</v>
      </c>
      <c r="R27" t="n">
        <v>9.317</v>
      </c>
      <c r="S27" t="n">
        <v>7.742</v>
      </c>
      <c r="T27" t="n">
        <v>0</v>
      </c>
      <c r="U27" t="n">
        <v>0</v>
      </c>
      <c r="V27" t="n">
        <v>-1</v>
      </c>
      <c r="W27" t="n">
        <v>7.1</v>
      </c>
      <c r="X27" t="n">
        <v>35.8</v>
      </c>
      <c r="Y27" t="n">
        <v>0.75</v>
      </c>
      <c r="Z27" t="n">
        <v>0</v>
      </c>
      <c r="AA27" t="n">
        <v>9</v>
      </c>
      <c r="AB27" t="n">
        <v>9</v>
      </c>
      <c r="AC27" t="n">
        <v>21.17</v>
      </c>
      <c r="AD27" t="n">
        <v>90</v>
      </c>
      <c r="AE27">
        <f>IF(V27&gt;=0,V27,"")</f>
        <v/>
      </c>
      <c r="AF27">
        <f>IF(AND(N27=1,N26=0),1,0)</f>
        <v/>
      </c>
      <c r="AG27">
        <f>IF(AND(K27="REACQUIRE",K26&lt;&gt;"REACQUIRE"),1,0)</f>
        <v/>
      </c>
    </row>
    <row r="28">
      <c r="J28" t="n">
        <v>6</v>
      </c>
      <c r="K28" t="inlineStr">
        <is>
          <t>SEARCH</t>
        </is>
      </c>
      <c r="L28" t="n">
        <v>0</v>
      </c>
      <c r="M28" t="n">
        <v>0</v>
      </c>
      <c r="N28" t="n">
        <v>0</v>
      </c>
      <c r="O28" t="n">
        <v>-11.208</v>
      </c>
      <c r="P28" t="n">
        <v>6.982</v>
      </c>
      <c r="Q28" t="n">
        <v>6.23</v>
      </c>
      <c r="R28" t="n">
        <v>9.504</v>
      </c>
      <c r="S28" t="n">
        <v>7.742</v>
      </c>
      <c r="T28" t="n">
        <v>0</v>
      </c>
      <c r="U28" t="n">
        <v>0</v>
      </c>
      <c r="V28" t="n">
        <v>-1</v>
      </c>
      <c r="W28" t="n">
        <v>0.5</v>
      </c>
      <c r="X28" t="n">
        <v>37.7</v>
      </c>
      <c r="Y28" t="n">
        <v>0.75</v>
      </c>
      <c r="Z28" t="n">
        <v>0</v>
      </c>
      <c r="AA28" t="n">
        <v>9</v>
      </c>
      <c r="AB28" t="n">
        <v>9</v>
      </c>
      <c r="AC28" t="n">
        <v>21.73</v>
      </c>
      <c r="AD28" t="n">
        <v>89</v>
      </c>
      <c r="AE28">
        <f>IF(V28&gt;=0,V28,"")</f>
        <v/>
      </c>
      <c r="AF28">
        <f>IF(AND(N28=1,N27=0),1,0)</f>
        <v/>
      </c>
      <c r="AG28">
        <f>IF(AND(K28="REACQUIRE",K27&lt;&gt;"REACQUIRE"),1,0)</f>
        <v/>
      </c>
    </row>
    <row r="29">
      <c r="J29" t="n">
        <v>6.25</v>
      </c>
      <c r="K29" t="inlineStr">
        <is>
          <t>SEARCH</t>
        </is>
      </c>
      <c r="L29" t="n">
        <v>0</v>
      </c>
      <c r="M29" t="n">
        <v>0</v>
      </c>
      <c r="N29" t="n">
        <v>0</v>
      </c>
      <c r="O29" t="n">
        <v>-11.579</v>
      </c>
      <c r="P29" t="n">
        <v>6.966</v>
      </c>
      <c r="Q29" t="n">
        <v>5.757</v>
      </c>
      <c r="R29" t="n">
        <v>9.692</v>
      </c>
      <c r="S29" t="n">
        <v>7.743</v>
      </c>
      <c r="T29" t="n">
        <v>0</v>
      </c>
      <c r="U29" t="n">
        <v>0</v>
      </c>
      <c r="V29" t="n">
        <v>-1</v>
      </c>
      <c r="W29" t="n">
        <v>-6.6</v>
      </c>
      <c r="X29" t="n">
        <v>39.1</v>
      </c>
      <c r="Y29" t="n">
        <v>0.75</v>
      </c>
      <c r="Z29" t="n">
        <v>0</v>
      </c>
      <c r="AA29" t="n">
        <v>38.002</v>
      </c>
      <c r="AB29" t="n">
        <v>-24.229</v>
      </c>
      <c r="AC29" t="n">
        <v>22.28</v>
      </c>
      <c r="AD29" t="n">
        <v>90</v>
      </c>
      <c r="AE29">
        <f>IF(V29&gt;=0,V29,"")</f>
        <v/>
      </c>
      <c r="AF29">
        <f>IF(AND(N29=1,N28=0),1,0)</f>
        <v/>
      </c>
      <c r="AG29">
        <f>IF(AND(K29="REACQUIRE",K28&lt;&gt;"REACQUIRE"),1,0)</f>
        <v/>
      </c>
    </row>
    <row r="30">
      <c r="J30" t="n">
        <v>6.5</v>
      </c>
      <c r="K30" t="inlineStr">
        <is>
          <t>SEARCH</t>
        </is>
      </c>
      <c r="L30" t="n">
        <v>0</v>
      </c>
      <c r="M30" t="n">
        <v>0</v>
      </c>
      <c r="N30" t="n">
        <v>0</v>
      </c>
      <c r="O30" t="n">
        <v>-11.915</v>
      </c>
      <c r="P30" t="n">
        <v>6.959</v>
      </c>
      <c r="Q30" t="n">
        <v>5.26</v>
      </c>
      <c r="R30" t="n">
        <v>9.879</v>
      </c>
      <c r="S30" t="n">
        <v>7.743</v>
      </c>
      <c r="T30" t="n">
        <v>0</v>
      </c>
      <c r="U30" t="n">
        <v>0</v>
      </c>
      <c r="V30" t="n">
        <v>-1</v>
      </c>
      <c r="W30" t="n">
        <v>-14.2</v>
      </c>
      <c r="X30" t="n">
        <v>39.9</v>
      </c>
      <c r="Y30" t="n">
        <v>0.75</v>
      </c>
      <c r="Z30" t="n">
        <v>0</v>
      </c>
      <c r="AA30" t="n">
        <v>12.938</v>
      </c>
      <c r="AB30" t="n">
        <v>-5.807</v>
      </c>
      <c r="AC30" t="n">
        <v>22.82</v>
      </c>
      <c r="AD30" t="n">
        <v>92</v>
      </c>
      <c r="AE30">
        <f>IF(V30&gt;=0,V30,"")</f>
        <v/>
      </c>
      <c r="AF30">
        <f>IF(AND(N30=1,N29=0),1,0)</f>
        <v/>
      </c>
      <c r="AG30">
        <f>IF(AND(K30="REACQUIRE",K29&lt;&gt;"REACQUIRE"),1,0)</f>
        <v/>
      </c>
    </row>
    <row r="31">
      <c r="J31" t="n">
        <v>6.75</v>
      </c>
      <c r="K31" t="inlineStr">
        <is>
          <t>SEARCH</t>
        </is>
      </c>
      <c r="L31" t="n">
        <v>0</v>
      </c>
      <c r="M31" t="n">
        <v>0</v>
      </c>
      <c r="N31" t="n">
        <v>0</v>
      </c>
      <c r="O31" t="n">
        <v>-12.236</v>
      </c>
      <c r="P31" t="n">
        <v>6.961</v>
      </c>
      <c r="Q31" t="n">
        <v>4.75</v>
      </c>
      <c r="R31" t="n">
        <v>10.067</v>
      </c>
      <c r="S31" t="n">
        <v>7.743</v>
      </c>
      <c r="T31" t="n">
        <v>0</v>
      </c>
      <c r="U31" t="n">
        <v>0</v>
      </c>
      <c r="V31" t="n">
        <v>-1</v>
      </c>
      <c r="W31" t="n">
        <v>-20.9</v>
      </c>
      <c r="X31" t="n">
        <v>40.6</v>
      </c>
      <c r="Y31" t="n">
        <v>0.75</v>
      </c>
      <c r="Z31" t="n">
        <v>0</v>
      </c>
      <c r="AA31" t="n">
        <v>7.465</v>
      </c>
      <c r="AB31" t="n">
        <v>-2.568</v>
      </c>
      <c r="AC31" t="n">
        <v>23.36</v>
      </c>
      <c r="AD31" t="n">
        <v>108</v>
      </c>
      <c r="AE31">
        <f>IF(V31&gt;=0,V31,"")</f>
        <v/>
      </c>
      <c r="AF31">
        <f>IF(AND(N31=1,N30=0),1,0)</f>
        <v/>
      </c>
      <c r="AG31">
        <f>IF(AND(K31="REACQUIRE",K30&lt;&gt;"REACQUIRE"),1,0)</f>
        <v/>
      </c>
    </row>
    <row r="32">
      <c r="J32" t="n">
        <v>7</v>
      </c>
      <c r="K32" t="inlineStr">
        <is>
          <t>SEARCH</t>
        </is>
      </c>
      <c r="L32" t="n">
        <v>0</v>
      </c>
      <c r="M32" t="n">
        <v>0</v>
      </c>
      <c r="N32" t="n">
        <v>0</v>
      </c>
      <c r="O32" t="n">
        <v>-12.539</v>
      </c>
      <c r="P32" t="n">
        <v>6.971</v>
      </c>
      <c r="Q32" t="n">
        <v>4.232</v>
      </c>
      <c r="R32" t="n">
        <v>10.254</v>
      </c>
      <c r="S32" t="n">
        <v>7.744</v>
      </c>
      <c r="T32" t="n">
        <v>0</v>
      </c>
      <c r="U32" t="n">
        <v>0</v>
      </c>
      <c r="V32" t="n">
        <v>-1</v>
      </c>
      <c r="W32" t="n">
        <v>-27.5</v>
      </c>
      <c r="X32" t="n">
        <v>40.8</v>
      </c>
      <c r="Y32" t="n">
        <v>0.75</v>
      </c>
      <c r="Z32" t="n">
        <v>0</v>
      </c>
      <c r="AA32" t="n">
        <v>5.458</v>
      </c>
      <c r="AB32" t="n">
        <v>-1.155</v>
      </c>
      <c r="AC32" t="n">
        <v>23.9</v>
      </c>
      <c r="AD32" t="n">
        <v>108</v>
      </c>
      <c r="AE32">
        <f>IF(V32&gt;=0,V32,"")</f>
        <v/>
      </c>
      <c r="AF32">
        <f>IF(AND(N32=1,N31=0),1,0)</f>
        <v/>
      </c>
      <c r="AG32">
        <f>IF(AND(K32="REACQUIRE",K31&lt;&gt;"REACQUIRE"),1,0)</f>
        <v/>
      </c>
    </row>
    <row r="33">
      <c r="J33" t="n">
        <v>7.25</v>
      </c>
      <c r="K33" t="inlineStr">
        <is>
          <t>SEARCH</t>
        </is>
      </c>
      <c r="L33" t="n">
        <v>0</v>
      </c>
      <c r="M33" t="n">
        <v>0</v>
      </c>
      <c r="N33" t="n">
        <v>0</v>
      </c>
      <c r="O33" t="n">
        <v>-12.815</v>
      </c>
      <c r="P33" t="n">
        <v>6.983</v>
      </c>
      <c r="Q33" t="n">
        <v>3.699</v>
      </c>
      <c r="R33" t="n">
        <v>10.442</v>
      </c>
      <c r="S33" t="n">
        <v>7.744</v>
      </c>
      <c r="T33" t="n">
        <v>0</v>
      </c>
      <c r="U33" t="n">
        <v>0</v>
      </c>
      <c r="V33" t="n">
        <v>-1</v>
      </c>
      <c r="W33" t="n">
        <v>-33.4</v>
      </c>
      <c r="X33" t="n">
        <v>40.4</v>
      </c>
      <c r="Y33" t="n">
        <v>0.75</v>
      </c>
      <c r="Z33" t="n">
        <v>0</v>
      </c>
      <c r="AA33" t="n">
        <v>4.291</v>
      </c>
      <c r="AB33" t="n">
        <v>-0.42</v>
      </c>
      <c r="AC33" t="n">
        <v>24.43</v>
      </c>
      <c r="AD33" t="n">
        <v>108</v>
      </c>
      <c r="AE33">
        <f>IF(V33&gt;=0,V33,"")</f>
        <v/>
      </c>
      <c r="AF33">
        <f>IF(AND(N33=1,N32=0),1,0)</f>
        <v/>
      </c>
      <c r="AG33">
        <f>IF(AND(K33="REACQUIRE",K32&lt;&gt;"REACQUIRE"),1,0)</f>
        <v/>
      </c>
    </row>
    <row r="34">
      <c r="J34" t="n">
        <v>7.5</v>
      </c>
      <c r="K34" t="inlineStr">
        <is>
          <t>SEARCH</t>
        </is>
      </c>
      <c r="L34" t="n">
        <v>0</v>
      </c>
      <c r="M34" t="n">
        <v>0</v>
      </c>
      <c r="N34" t="n">
        <v>0</v>
      </c>
      <c r="O34" t="n">
        <v>-13.066</v>
      </c>
      <c r="P34" t="n">
        <v>6.995</v>
      </c>
      <c r="Q34" t="n">
        <v>3.154</v>
      </c>
      <c r="R34" t="n">
        <v>10.629</v>
      </c>
      <c r="S34" t="n">
        <v>7.744</v>
      </c>
      <c r="T34" t="n">
        <v>0</v>
      </c>
      <c r="U34" t="n">
        <v>0</v>
      </c>
      <c r="V34" t="n">
        <v>-1</v>
      </c>
      <c r="W34" t="n">
        <v>-38.4</v>
      </c>
      <c r="X34" t="n">
        <v>39.9</v>
      </c>
      <c r="Y34" t="n">
        <v>0.75</v>
      </c>
      <c r="Z34" t="n">
        <v>0</v>
      </c>
      <c r="AA34" t="n">
        <v>3.54</v>
      </c>
      <c r="AB34" t="n">
        <v>-0</v>
      </c>
      <c r="AC34" t="n">
        <v>24.95</v>
      </c>
      <c r="AD34" t="n">
        <v>108</v>
      </c>
      <c r="AE34">
        <f>IF(V34&gt;=0,V34,"")</f>
        <v/>
      </c>
      <c r="AF34">
        <f>IF(AND(N34=1,N33=0),1,0)</f>
        <v/>
      </c>
      <c r="AG34">
        <f>IF(AND(K34="REACQUIRE",K33&lt;&gt;"REACQUIRE"),1,0)</f>
        <v/>
      </c>
    </row>
    <row r="35">
      <c r="J35" t="n">
        <v>7.75</v>
      </c>
      <c r="K35" t="inlineStr">
        <is>
          <t>SEARCH</t>
        </is>
      </c>
      <c r="L35" t="n">
        <v>0</v>
      </c>
      <c r="M35" t="n">
        <v>0</v>
      </c>
      <c r="N35" t="n">
        <v>0</v>
      </c>
      <c r="O35" t="n">
        <v>-13.289</v>
      </c>
      <c r="P35" t="n">
        <v>7.002</v>
      </c>
      <c r="Q35" t="n">
        <v>2.597</v>
      </c>
      <c r="R35" t="n">
        <v>10.817</v>
      </c>
      <c r="S35" t="n">
        <v>7.744</v>
      </c>
      <c r="T35" t="n">
        <v>0</v>
      </c>
      <c r="U35" t="n">
        <v>0</v>
      </c>
      <c r="V35" t="n">
        <v>-1</v>
      </c>
      <c r="W35" t="n">
        <v>-42.5</v>
      </c>
      <c r="X35" t="n">
        <v>39.2</v>
      </c>
      <c r="Y35" t="n">
        <v>0.75</v>
      </c>
      <c r="Z35" t="n">
        <v>0</v>
      </c>
      <c r="AA35" t="n">
        <v>3.024</v>
      </c>
      <c r="AB35" t="n">
        <v>0.253</v>
      </c>
      <c r="AC35" t="n">
        <v>25.45</v>
      </c>
      <c r="AD35" t="n">
        <v>108</v>
      </c>
      <c r="AE35">
        <f>IF(V35&gt;=0,V35,"")</f>
        <v/>
      </c>
      <c r="AF35">
        <f>IF(AND(N35=1,N34=0),1,0)</f>
        <v/>
      </c>
      <c r="AG35">
        <f>IF(AND(K35="REACQUIRE",K34&lt;&gt;"REACQUIRE"),1,0)</f>
        <v/>
      </c>
    </row>
    <row r="36">
      <c r="J36" t="n">
        <v>8</v>
      </c>
      <c r="K36" t="inlineStr">
        <is>
          <t>SEARCH</t>
        </is>
      </c>
      <c r="L36" t="n">
        <v>0</v>
      </c>
      <c r="M36" t="n">
        <v>0</v>
      </c>
      <c r="N36" t="n">
        <v>0</v>
      </c>
      <c r="O36" t="n">
        <v>-13.485</v>
      </c>
      <c r="P36" t="n">
        <v>7.002</v>
      </c>
      <c r="Q36" t="n">
        <v>2.031</v>
      </c>
      <c r="R36" t="n">
        <v>11.004</v>
      </c>
      <c r="S36" t="n">
        <v>7.745</v>
      </c>
      <c r="T36" t="n">
        <v>0</v>
      </c>
      <c r="U36" t="n">
        <v>0</v>
      </c>
      <c r="V36" t="n">
        <v>-1</v>
      </c>
      <c r="W36" t="n">
        <v>-45.8</v>
      </c>
      <c r="X36" t="n">
        <v>38.5</v>
      </c>
      <c r="Y36" t="n">
        <v>0.75</v>
      </c>
      <c r="Z36" t="n">
        <v>0</v>
      </c>
      <c r="AA36" t="n">
        <v>2.659</v>
      </c>
      <c r="AB36" t="n">
        <v>0.413</v>
      </c>
      <c r="AC36" t="n">
        <v>25.93</v>
      </c>
      <c r="AD36" t="n">
        <v>108</v>
      </c>
      <c r="AE36">
        <f>IF(V36&gt;=0,V36,"")</f>
        <v/>
      </c>
      <c r="AF36">
        <f>IF(AND(N36=1,N35=0),1,0)</f>
        <v/>
      </c>
      <c r="AG36">
        <f>IF(AND(K36="REACQUIRE",K35&lt;&gt;"REACQUIRE"),1,0)</f>
        <v/>
      </c>
    </row>
    <row r="37">
      <c r="J37" t="n">
        <v>8.25</v>
      </c>
      <c r="K37" t="inlineStr">
        <is>
          <t>SEARCH</t>
        </is>
      </c>
      <c r="L37" t="n">
        <v>0</v>
      </c>
      <c r="M37" t="n">
        <v>0</v>
      </c>
      <c r="N37" t="n">
        <v>0</v>
      </c>
      <c r="O37" t="n">
        <v>-13.655</v>
      </c>
      <c r="P37" t="n">
        <v>6.99</v>
      </c>
      <c r="Q37" t="n">
        <v>1.456</v>
      </c>
      <c r="R37" t="n">
        <v>11.192</v>
      </c>
      <c r="S37" t="n">
        <v>7.745</v>
      </c>
      <c r="T37" t="n">
        <v>0</v>
      </c>
      <c r="U37" t="n">
        <v>0</v>
      </c>
      <c r="V37" t="n">
        <v>-1</v>
      </c>
      <c r="W37" t="n">
        <v>-48.2</v>
      </c>
      <c r="X37" t="n">
        <v>37.9</v>
      </c>
      <c r="Y37" t="n">
        <v>0.75</v>
      </c>
      <c r="Z37" t="n">
        <v>0</v>
      </c>
      <c r="AA37" t="n">
        <v>2.399</v>
      </c>
      <c r="AB37" t="n">
        <v>0.52</v>
      </c>
      <c r="AC37" t="n">
        <v>26.4</v>
      </c>
      <c r="AD37" t="n">
        <v>109</v>
      </c>
      <c r="AE37">
        <f>IF(V37&gt;=0,V37,"")</f>
        <v/>
      </c>
      <c r="AF37">
        <f>IF(AND(N37=1,N36=0),1,0)</f>
        <v/>
      </c>
      <c r="AG37">
        <f>IF(AND(K37="REACQUIRE",K36&lt;&gt;"REACQUIRE"),1,0)</f>
        <v/>
      </c>
    </row>
    <row r="38">
      <c r="J38" t="n">
        <v>8.5</v>
      </c>
      <c r="K38" t="inlineStr">
        <is>
          <t>SEARCH</t>
        </is>
      </c>
      <c r="L38" t="n">
        <v>0</v>
      </c>
      <c r="M38" t="n">
        <v>0</v>
      </c>
      <c r="N38" t="n">
        <v>0</v>
      </c>
      <c r="O38" t="n">
        <v>-13.797</v>
      </c>
      <c r="P38" t="n">
        <v>6.968</v>
      </c>
      <c r="Q38" t="n">
        <v>0.874</v>
      </c>
      <c r="R38" t="n">
        <v>11.379</v>
      </c>
      <c r="S38" t="n">
        <v>7.745</v>
      </c>
      <c r="T38" t="n">
        <v>0</v>
      </c>
      <c r="U38" t="n">
        <v>0</v>
      </c>
      <c r="V38" t="n">
        <v>-1</v>
      </c>
      <c r="W38" t="n">
        <v>-49.7</v>
      </c>
      <c r="X38" t="n">
        <v>37.3</v>
      </c>
      <c r="Y38" t="n">
        <v>0.75</v>
      </c>
      <c r="Z38" t="n">
        <v>0</v>
      </c>
      <c r="AA38" t="n">
        <v>2.216</v>
      </c>
      <c r="AB38" t="n">
        <v>0.597</v>
      </c>
      <c r="AC38" t="n">
        <v>26.85</v>
      </c>
      <c r="AD38" t="n">
        <v>147</v>
      </c>
      <c r="AE38">
        <f>IF(V38&gt;=0,V38,"")</f>
        <v/>
      </c>
      <c r="AF38">
        <f>IF(AND(N38=1,N37=0),1,0)</f>
        <v/>
      </c>
      <c r="AG38">
        <f>IF(AND(K38="REACQUIRE",K37&lt;&gt;"REACQUIRE"),1,0)</f>
        <v/>
      </c>
    </row>
    <row r="39">
      <c r="J39" t="n">
        <v>8.75</v>
      </c>
      <c r="K39" t="inlineStr">
        <is>
          <t>SEARCH</t>
        </is>
      </c>
      <c r="L39" t="n">
        <v>0</v>
      </c>
      <c r="M39" t="n">
        <v>0</v>
      </c>
      <c r="N39" t="n">
        <v>0</v>
      </c>
      <c r="O39" t="n">
        <v>-13.911</v>
      </c>
      <c r="P39" t="n">
        <v>6.938</v>
      </c>
      <c r="Q39" t="n">
        <v>0.286</v>
      </c>
      <c r="R39" t="n">
        <v>11.567</v>
      </c>
      <c r="S39" t="n">
        <v>7.746</v>
      </c>
      <c r="T39" t="n">
        <v>0</v>
      </c>
      <c r="U39" t="n">
        <v>0</v>
      </c>
      <c r="V39" t="n">
        <v>-1</v>
      </c>
      <c r="W39" t="n">
        <v>-50.5</v>
      </c>
      <c r="X39" t="n">
        <v>36.9</v>
      </c>
      <c r="Y39" t="n">
        <v>0.75</v>
      </c>
      <c r="Z39" t="n">
        <v>0</v>
      </c>
      <c r="AA39" t="n">
        <v>2.095</v>
      </c>
      <c r="AB39" t="n">
        <v>0.655</v>
      </c>
      <c r="AC39" t="n">
        <v>27.28</v>
      </c>
      <c r="AD39" t="n">
        <v>148</v>
      </c>
      <c r="AE39">
        <f>IF(V39&gt;=0,V39,"")</f>
        <v/>
      </c>
      <c r="AF39">
        <f>IF(AND(N39=1,N38=0),1,0)</f>
        <v/>
      </c>
      <c r="AG39">
        <f>IF(AND(K39="REACQUIRE",K38&lt;&gt;"REACQUIRE"),1,0)</f>
        <v/>
      </c>
    </row>
    <row r="40">
      <c r="J40" t="n">
        <v>9</v>
      </c>
      <c r="K40" t="inlineStr">
        <is>
          <t>SEARCH</t>
        </is>
      </c>
      <c r="L40" t="n">
        <v>0</v>
      </c>
      <c r="M40" t="n">
        <v>0</v>
      </c>
      <c r="N40" t="n">
        <v>0</v>
      </c>
      <c r="O40" t="n">
        <v>-13.998</v>
      </c>
      <c r="P40" t="n">
        <v>6.909</v>
      </c>
      <c r="Q40" t="n">
        <v>-0.307</v>
      </c>
      <c r="R40" t="n">
        <v>11.754</v>
      </c>
      <c r="S40" t="n">
        <v>7.746</v>
      </c>
      <c r="T40" t="n">
        <v>0</v>
      </c>
      <c r="U40" t="n">
        <v>0</v>
      </c>
      <c r="V40" t="n">
        <v>-1</v>
      </c>
      <c r="W40" t="n">
        <v>-50.5</v>
      </c>
      <c r="X40" t="n">
        <v>36.6</v>
      </c>
      <c r="Y40" t="n">
        <v>0.75</v>
      </c>
      <c r="Z40" t="n">
        <v>0</v>
      </c>
      <c r="AA40" t="n">
        <v>2.026</v>
      </c>
      <c r="AB40" t="n">
        <v>0.699</v>
      </c>
      <c r="AC40" t="n">
        <v>27.7</v>
      </c>
      <c r="AD40" t="n">
        <v>147</v>
      </c>
      <c r="AE40">
        <f>IF(V40&gt;=0,V40,"")</f>
        <v/>
      </c>
      <c r="AF40">
        <f>IF(AND(N40=1,N39=0),1,0)</f>
        <v/>
      </c>
      <c r="AG40">
        <f>IF(AND(K40="REACQUIRE",K39&lt;&gt;"REACQUIRE"),1,0)</f>
        <v/>
      </c>
    </row>
    <row r="41">
      <c r="J41" t="n">
        <v>9.25</v>
      </c>
      <c r="K41" t="inlineStr">
        <is>
          <t>SEARCH</t>
        </is>
      </c>
      <c r="L41" t="n">
        <v>0</v>
      </c>
      <c r="M41" t="n">
        <v>0</v>
      </c>
      <c r="N41" t="n">
        <v>0</v>
      </c>
      <c r="O41" t="n">
        <v>-14.058</v>
      </c>
      <c r="P41" t="n">
        <v>6.889</v>
      </c>
      <c r="Q41" t="n">
        <v>-0.902</v>
      </c>
      <c r="R41" t="n">
        <v>11.941</v>
      </c>
      <c r="S41" t="n">
        <v>7.747</v>
      </c>
      <c r="T41" t="n">
        <v>0</v>
      </c>
      <c r="U41" t="n">
        <v>0</v>
      </c>
      <c r="V41" t="n">
        <v>-1</v>
      </c>
      <c r="W41" t="n">
        <v>-49.7</v>
      </c>
      <c r="X41" t="n">
        <v>36.4</v>
      </c>
      <c r="Y41" t="n">
        <v>0.75</v>
      </c>
      <c r="Z41" t="n">
        <v>0</v>
      </c>
      <c r="AA41" t="n">
        <v>2.004</v>
      </c>
      <c r="AB41" t="n">
        <v>0.732</v>
      </c>
      <c r="AC41" t="n">
        <v>28.1</v>
      </c>
      <c r="AD41" t="n">
        <v>114</v>
      </c>
      <c r="AE41">
        <f>IF(V41&gt;=0,V41,"")</f>
        <v/>
      </c>
      <c r="AF41">
        <f>IF(AND(N41=1,N40=0),1,0)</f>
        <v/>
      </c>
      <c r="AG41">
        <f>IF(AND(K41="REACQUIRE",K40&lt;&gt;"REACQUIRE"),1,0)</f>
        <v/>
      </c>
    </row>
    <row r="42">
      <c r="J42" t="n">
        <v>9.5</v>
      </c>
      <c r="K42" t="inlineStr">
        <is>
          <t>SEARCH</t>
        </is>
      </c>
      <c r="L42" t="n">
        <v>0</v>
      </c>
      <c r="M42" t="n">
        <v>0</v>
      </c>
      <c r="N42" t="n">
        <v>0</v>
      </c>
      <c r="O42" t="n">
        <v>-14.09</v>
      </c>
      <c r="P42" t="n">
        <v>6.88</v>
      </c>
      <c r="Q42" t="n">
        <v>-1.5</v>
      </c>
      <c r="R42" t="n">
        <v>12.106</v>
      </c>
      <c r="S42" t="n">
        <v>7.765</v>
      </c>
      <c r="T42" t="n">
        <v>0</v>
      </c>
      <c r="U42" t="n">
        <v>0</v>
      </c>
      <c r="V42" t="n">
        <v>-1</v>
      </c>
      <c r="W42" t="n">
        <v>-48.2</v>
      </c>
      <c r="X42" t="n">
        <v>36.3</v>
      </c>
      <c r="Y42" t="n">
        <v>0.644</v>
      </c>
      <c r="Z42" t="n">
        <v>0</v>
      </c>
      <c r="AA42" t="n">
        <v>2.032</v>
      </c>
      <c r="AB42" t="n">
        <v>0.752</v>
      </c>
      <c r="AC42" t="n">
        <v>28.47</v>
      </c>
      <c r="AD42" t="n">
        <v>114</v>
      </c>
      <c r="AE42">
        <f>IF(V42&gt;=0,V42,"")</f>
        <v/>
      </c>
      <c r="AF42">
        <f>IF(AND(N42=1,N41=0),1,0)</f>
        <v/>
      </c>
      <c r="AG42">
        <f>IF(AND(K42="REACQUIRE",K41&lt;&gt;"REACQUIRE"),1,0)</f>
        <v/>
      </c>
    </row>
    <row r="43">
      <c r="J43" t="n">
        <v>9.75</v>
      </c>
      <c r="K43" t="inlineStr">
        <is>
          <t>SEARCH</t>
        </is>
      </c>
      <c r="L43" t="n">
        <v>0</v>
      </c>
      <c r="M43" t="n">
        <v>0</v>
      </c>
      <c r="N43" t="n">
        <v>0</v>
      </c>
      <c r="O43" t="n">
        <v>-14.094</v>
      </c>
      <c r="P43" t="n">
        <v>6.877</v>
      </c>
      <c r="Q43" t="n">
        <v>-2.098</v>
      </c>
      <c r="R43" t="n">
        <v>12.25</v>
      </c>
      <c r="S43" t="n">
        <v>7.794</v>
      </c>
      <c r="T43" t="n">
        <v>0</v>
      </c>
      <c r="U43" t="n">
        <v>0</v>
      </c>
      <c r="V43" t="n">
        <v>-1</v>
      </c>
      <c r="W43" t="n">
        <v>-45.9</v>
      </c>
      <c r="X43" t="n">
        <v>36.2</v>
      </c>
      <c r="Y43" t="n">
        <v>0.577</v>
      </c>
      <c r="Z43" t="n">
        <v>0</v>
      </c>
      <c r="AA43" t="n">
        <v>2.114</v>
      </c>
      <c r="AB43" t="n">
        <v>0.76</v>
      </c>
      <c r="AC43" t="n">
        <v>28.81</v>
      </c>
      <c r="AD43" t="n">
        <v>114</v>
      </c>
      <c r="AE43">
        <f>IF(V43&gt;=0,V43,"")</f>
        <v/>
      </c>
      <c r="AF43">
        <f>IF(AND(N43=1,N42=0),1,0)</f>
        <v/>
      </c>
      <c r="AG43">
        <f>IF(AND(K43="REACQUIRE",K42&lt;&gt;"REACQUIRE"),1,0)</f>
        <v/>
      </c>
    </row>
    <row r="44">
      <c r="J44" t="n">
        <v>10</v>
      </c>
      <c r="K44" t="inlineStr">
        <is>
          <t>SEARCH</t>
        </is>
      </c>
      <c r="L44" t="n">
        <v>0</v>
      </c>
      <c r="M44" t="n">
        <v>0</v>
      </c>
      <c r="N44" t="n">
        <v>0</v>
      </c>
      <c r="O44" t="n">
        <v>-14.071</v>
      </c>
      <c r="P44" t="n">
        <v>6.871</v>
      </c>
      <c r="Q44" t="n">
        <v>-2.695</v>
      </c>
      <c r="R44" t="n">
        <v>12.359</v>
      </c>
      <c r="S44" t="n">
        <v>7.844</v>
      </c>
      <c r="T44" t="n">
        <v>0</v>
      </c>
      <c r="U44" t="n">
        <v>0</v>
      </c>
      <c r="V44" t="n">
        <v>-1</v>
      </c>
      <c r="W44" t="n">
        <v>-42.8</v>
      </c>
      <c r="X44" t="n">
        <v>36.3</v>
      </c>
      <c r="Y44" t="n">
        <v>0.377</v>
      </c>
      <c r="Z44" t="n">
        <v>0</v>
      </c>
      <c r="AA44" t="n">
        <v>2.261</v>
      </c>
      <c r="AB44" t="n">
        <v>0.752</v>
      </c>
      <c r="AC44" t="n">
        <v>29.12</v>
      </c>
      <c r="AD44" t="n">
        <v>115</v>
      </c>
      <c r="AE44">
        <f>IF(V44&gt;=0,V44,"")</f>
        <v/>
      </c>
      <c r="AF44">
        <f>IF(AND(N44=1,N43=0),1,0)</f>
        <v/>
      </c>
      <c r="AG44">
        <f>IF(AND(K44="REACQUIRE",K43&lt;&gt;"REACQUIRE"),1,0)</f>
        <v/>
      </c>
    </row>
    <row r="45">
      <c r="J45" t="n">
        <v>10.25</v>
      </c>
      <c r="K45" t="inlineStr">
        <is>
          <t>SEARCH</t>
        </is>
      </c>
      <c r="L45" t="n">
        <v>0</v>
      </c>
      <c r="M45" t="n">
        <v>0</v>
      </c>
      <c r="N45" t="n">
        <v>0</v>
      </c>
      <c r="O45" t="n">
        <v>-14.021</v>
      </c>
      <c r="P45" t="n">
        <v>6.864</v>
      </c>
      <c r="Q45" t="n">
        <v>-3.291</v>
      </c>
      <c r="R45" t="n">
        <v>12.45</v>
      </c>
      <c r="S45" t="n">
        <v>7.926</v>
      </c>
      <c r="T45" t="n">
        <v>0</v>
      </c>
      <c r="U45" t="n">
        <v>0</v>
      </c>
      <c r="V45" t="n">
        <v>-1</v>
      </c>
      <c r="W45" t="n">
        <v>-38.8</v>
      </c>
      <c r="X45" t="n">
        <v>36.4</v>
      </c>
      <c r="Y45" t="n">
        <v>0.515</v>
      </c>
      <c r="Z45" t="n">
        <v>0</v>
      </c>
      <c r="AA45" t="n">
        <v>2.488</v>
      </c>
      <c r="AB45" t="n">
        <v>0.722</v>
      </c>
      <c r="AC45" t="n">
        <v>29.41</v>
      </c>
      <c r="AD45" t="n">
        <v>113</v>
      </c>
      <c r="AE45">
        <f>IF(V45&gt;=0,V45,"")</f>
        <v/>
      </c>
      <c r="AF45">
        <f>IF(AND(N45=1,N44=0),1,0)</f>
        <v/>
      </c>
      <c r="AG45">
        <f>IF(AND(K45="REACQUIRE",K44&lt;&gt;"REACQUIRE"),1,0)</f>
        <v/>
      </c>
    </row>
    <row r="46">
      <c r="J46" t="n">
        <v>10.5</v>
      </c>
      <c r="K46" t="inlineStr">
        <is>
          <t>SEARCH</t>
        </is>
      </c>
      <c r="L46" t="n">
        <v>0</v>
      </c>
      <c r="M46" t="n">
        <v>0</v>
      </c>
      <c r="N46" t="n">
        <v>0</v>
      </c>
      <c r="O46" t="n">
        <v>-13.944</v>
      </c>
      <c r="P46" t="n">
        <v>6.866</v>
      </c>
      <c r="Q46" t="n">
        <v>-3.883</v>
      </c>
      <c r="R46" t="n">
        <v>12.521</v>
      </c>
      <c r="S46" t="n">
        <v>8.026</v>
      </c>
      <c r="T46" t="n">
        <v>0</v>
      </c>
      <c r="U46" t="n">
        <v>0</v>
      </c>
      <c r="V46" t="n">
        <v>-1</v>
      </c>
      <c r="W46" t="n">
        <v>-34</v>
      </c>
      <c r="X46" t="n">
        <v>36.5</v>
      </c>
      <c r="Y46" t="n">
        <v>0.515</v>
      </c>
      <c r="Z46" t="n">
        <v>0</v>
      </c>
      <c r="AA46" t="n">
        <v>2.817</v>
      </c>
      <c r="AB46" t="n">
        <v>0.66</v>
      </c>
      <c r="AC46" t="n">
        <v>29.68</v>
      </c>
      <c r="AD46" t="n">
        <v>110</v>
      </c>
      <c r="AE46">
        <f>IF(V46&gt;=0,V46,"")</f>
        <v/>
      </c>
      <c r="AF46">
        <f>IF(AND(N46=1,N45=0),1,0)</f>
        <v/>
      </c>
      <c r="AG46">
        <f>IF(AND(K46="REACQUIRE",K45&lt;&gt;"REACQUIRE"),1,0)</f>
        <v/>
      </c>
    </row>
    <row r="47">
      <c r="J47" t="n">
        <v>10.75</v>
      </c>
      <c r="K47" t="inlineStr">
        <is>
          <t>SEARCH</t>
        </is>
      </c>
      <c r="L47" t="n">
        <v>0</v>
      </c>
      <c r="M47" t="n">
        <v>0</v>
      </c>
      <c r="N47" t="n">
        <v>1</v>
      </c>
      <c r="O47" t="n">
        <v>-13.84</v>
      </c>
      <c r="P47" t="n">
        <v>6.881</v>
      </c>
      <c r="Q47" t="n">
        <v>-4.471</v>
      </c>
      <c r="R47" t="n">
        <v>12.59</v>
      </c>
      <c r="S47" t="n">
        <v>8.135</v>
      </c>
      <c r="T47" t="n">
        <v>0</v>
      </c>
      <c r="U47" t="n">
        <v>0</v>
      </c>
      <c r="V47" t="n">
        <v>-1</v>
      </c>
      <c r="W47" t="n">
        <v>-28.4</v>
      </c>
      <c r="X47" t="n">
        <v>36.5</v>
      </c>
      <c r="Y47" t="n">
        <v>0.515</v>
      </c>
      <c r="Z47" t="n">
        <v>0</v>
      </c>
      <c r="AA47" t="n">
        <v>3.277</v>
      </c>
      <c r="AB47" t="n">
        <v>0.55</v>
      </c>
      <c r="AC47" t="n">
        <v>29.94</v>
      </c>
      <c r="AD47" t="n">
        <v>110</v>
      </c>
      <c r="AE47">
        <f>IF(V47&gt;=0,V47,"")</f>
        <v/>
      </c>
      <c r="AF47">
        <f>IF(AND(N47=1,N46=0),1,0)</f>
        <v/>
      </c>
      <c r="AG47">
        <f>IF(AND(K47="REACQUIRE",K46&lt;&gt;"REACQUIRE"),1,0)</f>
        <v/>
      </c>
    </row>
    <row r="48">
      <c r="J48" t="n">
        <v>11</v>
      </c>
      <c r="K48" t="inlineStr">
        <is>
          <t>SEARCH</t>
        </is>
      </c>
      <c r="L48" t="n">
        <v>0</v>
      </c>
      <c r="M48" t="n">
        <v>0</v>
      </c>
      <c r="N48" t="n">
        <v>1</v>
      </c>
      <c r="O48" t="n">
        <v>-13.71</v>
      </c>
      <c r="P48" t="n">
        <v>6.898</v>
      </c>
      <c r="Q48" t="n">
        <v>-5.053</v>
      </c>
      <c r="R48" t="n">
        <v>12.685</v>
      </c>
      <c r="S48" t="n">
        <v>8.215999999999999</v>
      </c>
      <c r="T48" t="n">
        <v>0</v>
      </c>
      <c r="U48" t="n">
        <v>0</v>
      </c>
      <c r="V48" t="n">
        <v>-1</v>
      </c>
      <c r="W48" t="n">
        <v>-22.1</v>
      </c>
      <c r="X48" t="n">
        <v>36.8</v>
      </c>
      <c r="Y48" t="n">
        <v>0.544</v>
      </c>
      <c r="Z48" t="n">
        <v>0</v>
      </c>
      <c r="AA48" t="n">
        <v>3.924</v>
      </c>
      <c r="AB48" t="n">
        <v>0.391</v>
      </c>
      <c r="AC48" t="n">
        <v>30.2</v>
      </c>
      <c r="AD48" t="n">
        <v>110</v>
      </c>
      <c r="AE48">
        <f>IF(V48&gt;=0,V48,"")</f>
        <v/>
      </c>
      <c r="AF48">
        <f>IF(AND(N48=1,N47=0),1,0)</f>
        <v/>
      </c>
      <c r="AG48">
        <f>IF(AND(K48="REACQUIRE",K47&lt;&gt;"REACQUIRE"),1,0)</f>
        <v/>
      </c>
    </row>
    <row r="49">
      <c r="J49" t="n">
        <v>11.25</v>
      </c>
      <c r="K49" t="inlineStr">
        <is>
          <t>SEARCH</t>
        </is>
      </c>
      <c r="L49" t="n">
        <v>0</v>
      </c>
      <c r="M49" t="n">
        <v>0</v>
      </c>
      <c r="N49" t="n">
        <v>1</v>
      </c>
      <c r="O49" t="n">
        <v>-13.554</v>
      </c>
      <c r="P49" t="n">
        <v>6.911</v>
      </c>
      <c r="Q49" t="n">
        <v>-5.629</v>
      </c>
      <c r="R49" t="n">
        <v>12.816</v>
      </c>
      <c r="S49" t="n">
        <v>8.286</v>
      </c>
      <c r="T49" t="n">
        <v>0</v>
      </c>
      <c r="U49" t="n">
        <v>0</v>
      </c>
      <c r="V49" t="n">
        <v>-1</v>
      </c>
      <c r="W49" t="n">
        <v>-15.6</v>
      </c>
      <c r="X49" t="n">
        <v>36.7</v>
      </c>
      <c r="Y49" t="n">
        <v>0.465</v>
      </c>
      <c r="Z49" t="n">
        <v>0</v>
      </c>
      <c r="AA49" t="n">
        <v>4.827</v>
      </c>
      <c r="AB49" t="n">
        <v>0.129</v>
      </c>
      <c r="AC49" t="n">
        <v>30.48</v>
      </c>
      <c r="AD49" t="n">
        <v>82</v>
      </c>
      <c r="AE49">
        <f>IF(V49&gt;=0,V49,"")</f>
        <v/>
      </c>
      <c r="AF49">
        <f>IF(AND(N49=1,N48=0),1,0)</f>
        <v/>
      </c>
      <c r="AG49">
        <f>IF(AND(K49="REACQUIRE",K48&lt;&gt;"REACQUIRE"),1,0)</f>
        <v/>
      </c>
    </row>
    <row r="50">
      <c r="J50" t="n">
        <v>11.5</v>
      </c>
      <c r="K50" t="inlineStr">
        <is>
          <t>SEARCH</t>
        </is>
      </c>
      <c r="L50" t="n">
        <v>0</v>
      </c>
      <c r="M50" t="n">
        <v>0</v>
      </c>
      <c r="N50" t="n">
        <v>0</v>
      </c>
      <c r="O50" t="n">
        <v>-13.372</v>
      </c>
      <c r="P50" t="n">
        <v>6.927</v>
      </c>
      <c r="Q50" t="n">
        <v>-6.197</v>
      </c>
      <c r="R50" t="n">
        <v>12.882</v>
      </c>
      <c r="S50" t="n">
        <v>8.300000000000001</v>
      </c>
      <c r="T50" t="n">
        <v>0</v>
      </c>
      <c r="U50" t="n">
        <v>0</v>
      </c>
      <c r="V50" t="n">
        <v>-1</v>
      </c>
      <c r="W50" t="n">
        <v>-9</v>
      </c>
      <c r="X50" t="n">
        <v>35.5</v>
      </c>
      <c r="Y50" t="n">
        <v>0.146</v>
      </c>
      <c r="Z50" t="n">
        <v>0</v>
      </c>
      <c r="AA50" t="n">
        <v>6.127</v>
      </c>
      <c r="AB50" t="n">
        <v>-0.321</v>
      </c>
      <c r="AC50" t="n">
        <v>30.66</v>
      </c>
      <c r="AD50" t="n">
        <v>83</v>
      </c>
      <c r="AE50">
        <f>IF(V50&gt;=0,V50,"")</f>
        <v/>
      </c>
      <c r="AF50">
        <f>IF(AND(N50=1,N49=0),1,0)</f>
        <v/>
      </c>
      <c r="AG50">
        <f>IF(AND(K50="REACQUIRE",K49&lt;&gt;"REACQUIRE"),1,0)</f>
        <v/>
      </c>
    </row>
    <row r="51">
      <c r="J51" t="n">
        <v>11.75</v>
      </c>
      <c r="K51" t="inlineStr">
        <is>
          <t>SEARCH</t>
        </is>
      </c>
      <c r="L51" t="n">
        <v>0</v>
      </c>
      <c r="M51" t="n">
        <v>0</v>
      </c>
      <c r="N51" t="n">
        <v>0</v>
      </c>
      <c r="O51" t="n">
        <v>-13.165</v>
      </c>
      <c r="P51" t="n">
        <v>6.957</v>
      </c>
      <c r="Q51" t="n">
        <v>-6.756</v>
      </c>
      <c r="R51" t="n">
        <v>12.916</v>
      </c>
      <c r="S51" t="n">
        <v>8.301</v>
      </c>
      <c r="T51" t="n">
        <v>0</v>
      </c>
      <c r="U51" t="n">
        <v>0</v>
      </c>
      <c r="V51" t="n">
        <v>-1</v>
      </c>
      <c r="W51" t="n">
        <v>-2.6</v>
      </c>
      <c r="X51" t="n">
        <v>33.4</v>
      </c>
      <c r="Y51" t="n">
        <v>0.279</v>
      </c>
      <c r="Z51" t="n">
        <v>0</v>
      </c>
      <c r="AA51" t="n">
        <v>8.211</v>
      </c>
      <c r="AB51" t="n">
        <v>-1.06</v>
      </c>
      <c r="AC51" t="n">
        <v>30.79</v>
      </c>
      <c r="AD51" t="n">
        <v>83</v>
      </c>
      <c r="AE51">
        <f>IF(V51&gt;=0,V51,"")</f>
        <v/>
      </c>
      <c r="AF51">
        <f>IF(AND(N51=1,N50=0),1,0)</f>
        <v/>
      </c>
      <c r="AG51">
        <f>IF(AND(K51="REACQUIRE",K50&lt;&gt;"REACQUIRE"),1,0)</f>
        <v/>
      </c>
    </row>
    <row r="52">
      <c r="J52" t="n">
        <v>12</v>
      </c>
      <c r="K52" t="inlineStr">
        <is>
          <t>SEARCH</t>
        </is>
      </c>
      <c r="L52" t="n">
        <v>0</v>
      </c>
      <c r="M52" t="n">
        <v>0</v>
      </c>
      <c r="N52" t="n">
        <v>0</v>
      </c>
      <c r="O52" t="n">
        <v>-12.933</v>
      </c>
      <c r="P52" t="n">
        <v>6.995</v>
      </c>
      <c r="Q52" t="n">
        <v>-7.305</v>
      </c>
      <c r="R52" t="n">
        <v>12.986</v>
      </c>
      <c r="S52" t="n">
        <v>8.307</v>
      </c>
      <c r="T52" t="n">
        <v>0</v>
      </c>
      <c r="U52" t="n">
        <v>0</v>
      </c>
      <c r="V52" t="n">
        <v>-1</v>
      </c>
      <c r="W52" t="n">
        <v>3.4</v>
      </c>
      <c r="X52" t="n">
        <v>31.1</v>
      </c>
      <c r="Y52" t="n">
        <v>0.279</v>
      </c>
      <c r="Z52" t="n">
        <v>0</v>
      </c>
      <c r="AA52" t="n">
        <v>12.046</v>
      </c>
      <c r="AB52" t="n">
        <v>-2.333</v>
      </c>
      <c r="AC52" t="n">
        <v>30.94</v>
      </c>
      <c r="AD52" t="n">
        <v>83</v>
      </c>
      <c r="AE52">
        <f>IF(V52&gt;=0,V52,"")</f>
        <v/>
      </c>
      <c r="AF52">
        <f>IF(AND(N52=1,N51=0),1,0)</f>
        <v/>
      </c>
      <c r="AG52">
        <f>IF(AND(K52="REACQUIRE",K51&lt;&gt;"REACQUIRE"),1,0)</f>
        <v/>
      </c>
    </row>
    <row r="53">
      <c r="J53" t="n">
        <v>12.25</v>
      </c>
      <c r="K53" t="inlineStr">
        <is>
          <t>SEARCH</t>
        </is>
      </c>
      <c r="L53" t="n">
        <v>0</v>
      </c>
      <c r="M53" t="n">
        <v>0</v>
      </c>
      <c r="N53" t="n">
        <v>0</v>
      </c>
      <c r="O53" t="n">
        <v>-12.677</v>
      </c>
      <c r="P53" t="n">
        <v>7.019</v>
      </c>
      <c r="Q53" t="n">
        <v>-7.843</v>
      </c>
      <c r="R53" t="n">
        <v>13.086</v>
      </c>
      <c r="S53" t="n">
        <v>8.332000000000001</v>
      </c>
      <c r="T53" t="n">
        <v>0</v>
      </c>
      <c r="U53" t="n">
        <v>0</v>
      </c>
      <c r="V53" t="n">
        <v>-1</v>
      </c>
      <c r="W53" t="n">
        <v>8.800000000000001</v>
      </c>
      <c r="X53" t="n">
        <v>29.6</v>
      </c>
      <c r="Y53" t="n">
        <v>0.443</v>
      </c>
      <c r="Z53" t="n">
        <v>0</v>
      </c>
      <c r="AA53" t="n">
        <v>20.517</v>
      </c>
      <c r="AB53" t="n">
        <v>-4.955</v>
      </c>
      <c r="AC53" t="n">
        <v>31.11</v>
      </c>
      <c r="AD53" t="n">
        <v>64</v>
      </c>
      <c r="AE53">
        <f>IF(V53&gt;=0,V53,"")</f>
        <v/>
      </c>
      <c r="AF53">
        <f>IF(AND(N53=1,N52=0),1,0)</f>
        <v/>
      </c>
      <c r="AG53">
        <f>IF(AND(K53="REACQUIRE",K52&lt;&gt;"REACQUIRE"),1,0)</f>
        <v/>
      </c>
    </row>
    <row r="54">
      <c r="J54" t="n">
        <v>12.5</v>
      </c>
      <c r="K54" t="inlineStr">
        <is>
          <t>SEARCH</t>
        </is>
      </c>
      <c r="L54" t="n">
        <v>0</v>
      </c>
      <c r="M54" t="n">
        <v>0</v>
      </c>
      <c r="N54" t="n">
        <v>0</v>
      </c>
      <c r="O54" t="n">
        <v>-12.397</v>
      </c>
      <c r="P54" t="n">
        <v>7</v>
      </c>
      <c r="Q54" t="n">
        <v>-8.369</v>
      </c>
      <c r="R54" t="n">
        <v>13.193</v>
      </c>
      <c r="S54" t="n">
        <v>8.352</v>
      </c>
      <c r="T54" t="n">
        <v>0</v>
      </c>
      <c r="U54" t="n">
        <v>0</v>
      </c>
      <c r="V54" t="n">
        <v>-1</v>
      </c>
      <c r="W54" t="n">
        <v>12.6</v>
      </c>
      <c r="X54" t="n">
        <v>29</v>
      </c>
      <c r="Y54" t="n">
        <v>0.433</v>
      </c>
      <c r="Z54" t="n">
        <v>0</v>
      </c>
      <c r="AA54" t="n">
        <v>38.015</v>
      </c>
      <c r="AB54" t="n">
        <v>-10.109</v>
      </c>
      <c r="AC54" t="n">
        <v>31.25</v>
      </c>
      <c r="AD54" t="n">
        <v>59</v>
      </c>
      <c r="AE54">
        <f>IF(V54&gt;=0,V54,"")</f>
        <v/>
      </c>
      <c r="AF54">
        <f>IF(AND(N54=1,N53=0),1,0)</f>
        <v/>
      </c>
      <c r="AG54">
        <f>IF(AND(K54="REACQUIRE",K53&lt;&gt;"REACQUIRE"),1,0)</f>
        <v/>
      </c>
    </row>
    <row r="55">
      <c r="J55" t="n">
        <v>12.75</v>
      </c>
      <c r="K55" t="inlineStr">
        <is>
          <t>SEARCH</t>
        </is>
      </c>
      <c r="L55" t="n">
        <v>0</v>
      </c>
      <c r="M55" t="n">
        <v>0</v>
      </c>
      <c r="N55" t="n">
        <v>0</v>
      </c>
      <c r="O55" t="n">
        <v>-12.095</v>
      </c>
      <c r="P55" t="n">
        <v>6.964</v>
      </c>
      <c r="Q55" t="n">
        <v>-8.882</v>
      </c>
      <c r="R55" t="n">
        <v>13.297</v>
      </c>
      <c r="S55" t="n">
        <v>8.366</v>
      </c>
      <c r="T55" t="n">
        <v>0</v>
      </c>
      <c r="U55" t="n">
        <v>0</v>
      </c>
      <c r="V55" t="n">
        <v>-1</v>
      </c>
      <c r="W55" t="n">
        <v>14.3</v>
      </c>
      <c r="X55" t="n">
        <v>28.7</v>
      </c>
      <c r="Y55" t="n">
        <v>0.355</v>
      </c>
      <c r="Z55" t="n">
        <v>0</v>
      </c>
      <c r="AA55" t="n">
        <v>48.671</v>
      </c>
      <c r="AB55" t="n">
        <v>-12.824</v>
      </c>
      <c r="AC55" t="n">
        <v>31.36</v>
      </c>
      <c r="AD55" t="n">
        <v>60</v>
      </c>
      <c r="AE55">
        <f>IF(V55&gt;=0,V55,"")</f>
        <v/>
      </c>
      <c r="AF55">
        <f>IF(AND(N55=1,N54=0),1,0)</f>
        <v/>
      </c>
      <c r="AG55">
        <f>IF(AND(K55="REACQUIRE",K54&lt;&gt;"REACQUIRE"),1,0)</f>
        <v/>
      </c>
    </row>
    <row r="56">
      <c r="J56" t="n">
        <v>13</v>
      </c>
      <c r="K56" t="inlineStr">
        <is>
          <t>SEARCH</t>
        </is>
      </c>
      <c r="L56" t="n">
        <v>0</v>
      </c>
      <c r="M56" t="n">
        <v>0</v>
      </c>
      <c r="N56" t="n">
        <v>0</v>
      </c>
      <c r="O56" t="n">
        <v>-11.77</v>
      </c>
      <c r="P56" t="n">
        <v>6.946</v>
      </c>
      <c r="Q56" t="n">
        <v>-9.380000000000001</v>
      </c>
      <c r="R56" t="n">
        <v>13.371</v>
      </c>
      <c r="S56" t="n">
        <v>8.397</v>
      </c>
      <c r="T56" t="n">
        <v>0</v>
      </c>
      <c r="U56" t="n">
        <v>0</v>
      </c>
      <c r="V56" t="n">
        <v>-1</v>
      </c>
      <c r="W56" t="n">
        <v>14.9</v>
      </c>
      <c r="X56" t="n">
        <v>28.5</v>
      </c>
      <c r="Y56" t="n">
        <v>0.322</v>
      </c>
      <c r="Z56" t="n">
        <v>0</v>
      </c>
      <c r="AA56" t="n">
        <v>44.133</v>
      </c>
      <c r="AB56" t="n">
        <v>-11.053</v>
      </c>
      <c r="AC56" t="n">
        <v>31.45</v>
      </c>
      <c r="AD56" t="n">
        <v>61</v>
      </c>
      <c r="AE56">
        <f>IF(V56&gt;=0,V56,"")</f>
        <v/>
      </c>
      <c r="AF56">
        <f>IF(AND(N56=1,N55=0),1,0)</f>
        <v/>
      </c>
      <c r="AG56">
        <f>IF(AND(K56="REACQUIRE",K55&lt;&gt;"REACQUIRE"),1,0)</f>
        <v/>
      </c>
    </row>
    <row r="57">
      <c r="J57" t="n">
        <v>13.25</v>
      </c>
      <c r="K57" t="inlineStr">
        <is>
          <t>SEARCH</t>
        </is>
      </c>
      <c r="L57" t="n">
        <v>0</v>
      </c>
      <c r="M57" t="n">
        <v>0</v>
      </c>
      <c r="N57" t="n">
        <v>0</v>
      </c>
      <c r="O57" t="n">
        <v>-11.423</v>
      </c>
      <c r="P57" t="n">
        <v>6.936</v>
      </c>
      <c r="Q57" t="n">
        <v>-9.864000000000001</v>
      </c>
      <c r="R57" t="n">
        <v>13.45</v>
      </c>
      <c r="S57" t="n">
        <v>8.423999999999999</v>
      </c>
      <c r="T57" t="n">
        <v>0</v>
      </c>
      <c r="U57" t="n">
        <v>0</v>
      </c>
      <c r="V57" t="n">
        <v>-1</v>
      </c>
      <c r="W57" t="n">
        <v>15.1</v>
      </c>
      <c r="X57" t="n">
        <v>28.4</v>
      </c>
      <c r="Y57" t="n">
        <v>0.422</v>
      </c>
      <c r="Z57" t="n">
        <v>0</v>
      </c>
      <c r="AA57" t="n">
        <v>34.935</v>
      </c>
      <c r="AB57" t="n">
        <v>-8.115</v>
      </c>
      <c r="AC57" t="n">
        <v>31.52</v>
      </c>
      <c r="AD57" t="n">
        <v>61</v>
      </c>
      <c r="AE57">
        <f>IF(V57&gt;=0,V57,"")</f>
        <v/>
      </c>
      <c r="AF57">
        <f>IF(AND(N57=1,N56=0),1,0)</f>
        <v/>
      </c>
      <c r="AG57">
        <f>IF(AND(K57="REACQUIRE",K56&lt;&gt;"REACQUIRE"),1,0)</f>
        <v/>
      </c>
    </row>
    <row r="58">
      <c r="J58" t="n">
        <v>13.5</v>
      </c>
      <c r="K58" t="inlineStr">
        <is>
          <t>SEARCH</t>
        </is>
      </c>
      <c r="L58" t="n">
        <v>0</v>
      </c>
      <c r="M58" t="n">
        <v>0</v>
      </c>
      <c r="N58" t="n">
        <v>0</v>
      </c>
      <c r="O58" t="n">
        <v>-11.055</v>
      </c>
      <c r="P58" t="n">
        <v>6.952</v>
      </c>
      <c r="Q58" t="n">
        <v>-10.331</v>
      </c>
      <c r="R58" t="n">
        <v>13.58</v>
      </c>
      <c r="S58" t="n">
        <v>8.425000000000001</v>
      </c>
      <c r="T58" t="n">
        <v>0</v>
      </c>
      <c r="U58" t="n">
        <v>0</v>
      </c>
      <c r="V58" t="n">
        <v>-1</v>
      </c>
      <c r="W58" t="n">
        <v>15</v>
      </c>
      <c r="X58" t="n">
        <v>28.5</v>
      </c>
      <c r="Y58" t="n">
        <v>0.498</v>
      </c>
      <c r="Z58" t="n">
        <v>0</v>
      </c>
      <c r="AA58" t="n">
        <v>26.833</v>
      </c>
      <c r="AB58" t="n">
        <v>-5.662</v>
      </c>
      <c r="AC58" t="n">
        <v>31.6</v>
      </c>
      <c r="AD58" t="n">
        <v>62</v>
      </c>
      <c r="AE58">
        <f>IF(V58&gt;=0,V58,"")</f>
        <v/>
      </c>
      <c r="AF58">
        <f>IF(AND(N58=1,N57=0),1,0)</f>
        <v/>
      </c>
      <c r="AG58">
        <f>IF(AND(K58="REACQUIRE",K57&lt;&gt;"REACQUIRE"),1,0)</f>
        <v/>
      </c>
    </row>
    <row r="59">
      <c r="J59" t="n">
        <v>13.75</v>
      </c>
      <c r="K59" t="inlineStr">
        <is>
          <t>SEARCH</t>
        </is>
      </c>
      <c r="L59" t="n">
        <v>0</v>
      </c>
      <c r="M59" t="n">
        <v>0</v>
      </c>
      <c r="N59" t="n">
        <v>0</v>
      </c>
      <c r="O59" t="n">
        <v>-10.667</v>
      </c>
      <c r="P59" t="n">
        <v>7.019</v>
      </c>
      <c r="Q59" t="n">
        <v>-10.782</v>
      </c>
      <c r="R59" t="n">
        <v>13.694</v>
      </c>
      <c r="S59" t="n">
        <v>8.379</v>
      </c>
      <c r="T59" t="n">
        <v>0</v>
      </c>
      <c r="U59" t="n">
        <v>0</v>
      </c>
      <c r="V59" t="n">
        <v>-1</v>
      </c>
      <c r="W59" t="n">
        <v>14.8</v>
      </c>
      <c r="X59" t="n">
        <v>28.7</v>
      </c>
      <c r="Y59" t="n">
        <v>0.492</v>
      </c>
      <c r="Z59" t="n">
        <v>0</v>
      </c>
      <c r="AA59" t="n">
        <v>20.886</v>
      </c>
      <c r="AB59" t="n">
        <v>-3.974</v>
      </c>
      <c r="AC59" t="n">
        <v>31.64</v>
      </c>
      <c r="AD59" t="n">
        <v>62</v>
      </c>
      <c r="AE59">
        <f>IF(V59&gt;=0,V59,"")</f>
        <v/>
      </c>
      <c r="AF59">
        <f>IF(AND(N59=1,N58=0),1,0)</f>
        <v/>
      </c>
      <c r="AG59">
        <f>IF(AND(K59="REACQUIRE",K58&lt;&gt;"REACQUIRE"),1,0)</f>
        <v/>
      </c>
    </row>
    <row r="60">
      <c r="J60" t="n">
        <v>14</v>
      </c>
      <c r="K60" t="inlineStr">
        <is>
          <t>SEARCH</t>
        </is>
      </c>
      <c r="L60" t="n">
        <v>0</v>
      </c>
      <c r="M60" t="n">
        <v>0</v>
      </c>
      <c r="N60" t="n">
        <v>0</v>
      </c>
      <c r="O60" t="n">
        <v>-10.26</v>
      </c>
      <c r="P60" t="n">
        <v>7.108</v>
      </c>
      <c r="Q60" t="n">
        <v>-11.215</v>
      </c>
      <c r="R60" t="n">
        <v>13.798</v>
      </c>
      <c r="S60" t="n">
        <v>8.314</v>
      </c>
      <c r="T60" t="n">
        <v>0</v>
      </c>
      <c r="U60" t="n">
        <v>0</v>
      </c>
      <c r="V60" t="n">
        <v>-1</v>
      </c>
      <c r="W60" t="n">
        <v>14.6</v>
      </c>
      <c r="X60" t="n">
        <v>29</v>
      </c>
      <c r="Y60" t="n">
        <v>0.492</v>
      </c>
      <c r="Z60" t="n">
        <v>0</v>
      </c>
      <c r="AA60" t="n">
        <v>16.834</v>
      </c>
      <c r="AB60" t="n">
        <v>-2.861</v>
      </c>
      <c r="AC60" t="n">
        <v>31.65</v>
      </c>
      <c r="AD60" t="n">
        <v>63</v>
      </c>
      <c r="AE60">
        <f>IF(V60&gt;=0,V60,"")</f>
        <v/>
      </c>
      <c r="AF60">
        <f>IF(AND(N60=1,N59=0),1,0)</f>
        <v/>
      </c>
      <c r="AG60">
        <f>IF(AND(K60="REACQUIRE",K59&lt;&gt;"REACQUIRE"),1,0)</f>
        <v/>
      </c>
    </row>
    <row r="61">
      <c r="J61" t="n">
        <v>14.25</v>
      </c>
      <c r="K61" t="inlineStr">
        <is>
          <t>SEARCH</t>
        </is>
      </c>
      <c r="L61" t="n">
        <v>0</v>
      </c>
      <c r="M61" t="n">
        <v>0</v>
      </c>
      <c r="N61" t="n">
        <v>0</v>
      </c>
      <c r="O61" t="n">
        <v>-9.834</v>
      </c>
      <c r="P61" t="n">
        <v>7.177</v>
      </c>
      <c r="Q61" t="n">
        <v>-11.629</v>
      </c>
      <c r="R61" t="n">
        <v>13.937</v>
      </c>
      <c r="S61" t="n">
        <v>8.257</v>
      </c>
      <c r="T61" t="n">
        <v>0</v>
      </c>
      <c r="U61" t="n">
        <v>0</v>
      </c>
      <c r="V61" t="n">
        <v>-1</v>
      </c>
      <c r="W61" t="n">
        <v>14.4</v>
      </c>
      <c r="X61" t="n">
        <v>29.3</v>
      </c>
      <c r="Y61" t="n">
        <v>0.638</v>
      </c>
      <c r="Z61" t="n">
        <v>0</v>
      </c>
      <c r="AA61" t="n">
        <v>14.085</v>
      </c>
      <c r="AB61" t="n">
        <v>-2.081</v>
      </c>
      <c r="AC61" t="n">
        <v>31.66</v>
      </c>
      <c r="AD61" t="n">
        <v>63</v>
      </c>
      <c r="AE61">
        <f>IF(V61&gt;=0,V61,"")</f>
        <v/>
      </c>
      <c r="AF61">
        <f>IF(AND(N61=1,N60=0),1,0)</f>
        <v/>
      </c>
      <c r="AG61">
        <f>IF(AND(K61="REACQUIRE",K60&lt;&gt;"REACQUIRE"),1,0)</f>
        <v/>
      </c>
    </row>
    <row r="62">
      <c r="J62" t="n">
        <v>14.5</v>
      </c>
      <c r="K62" t="inlineStr">
        <is>
          <t>SEARCH</t>
        </is>
      </c>
      <c r="L62" t="n">
        <v>0</v>
      </c>
      <c r="M62" t="n">
        <v>0</v>
      </c>
      <c r="N62" t="n">
        <v>1</v>
      </c>
      <c r="O62" t="n">
        <v>-9.390000000000001</v>
      </c>
      <c r="P62" t="n">
        <v>7.221</v>
      </c>
      <c r="Q62" t="n">
        <v>-12.024</v>
      </c>
      <c r="R62" t="n">
        <v>14.088</v>
      </c>
      <c r="S62" t="n">
        <v>8.228999999999999</v>
      </c>
      <c r="T62" t="n">
        <v>0</v>
      </c>
      <c r="U62" t="n">
        <v>0</v>
      </c>
      <c r="V62" t="n">
        <v>-1</v>
      </c>
      <c r="W62" t="n">
        <v>14.2</v>
      </c>
      <c r="X62" t="n">
        <v>29.7</v>
      </c>
      <c r="Y62" t="n">
        <v>0.598</v>
      </c>
      <c r="Z62" t="n">
        <v>0</v>
      </c>
      <c r="AA62" t="n">
        <v>12.189</v>
      </c>
      <c r="AB62" t="n">
        <v>-1.518</v>
      </c>
      <c r="AC62" t="n">
        <v>31.68</v>
      </c>
      <c r="AD62" t="n">
        <v>61</v>
      </c>
      <c r="AE62">
        <f>IF(V62&gt;=0,V62,"")</f>
        <v/>
      </c>
      <c r="AF62">
        <f>IF(AND(N62=1,N61=0),1,0)</f>
        <v/>
      </c>
      <c r="AG62">
        <f>IF(AND(K62="REACQUIRE",K61&lt;&gt;"REACQUIRE"),1,0)</f>
        <v/>
      </c>
    </row>
    <row r="63">
      <c r="J63" t="n">
        <v>14.75</v>
      </c>
      <c r="K63" t="inlineStr">
        <is>
          <t>SEARCH</t>
        </is>
      </c>
      <c r="L63" t="n">
        <v>0</v>
      </c>
      <c r="M63" t="n">
        <v>0</v>
      </c>
      <c r="N63" t="n">
        <v>1</v>
      </c>
      <c r="O63" t="n">
        <v>-8.929</v>
      </c>
      <c r="P63" t="n">
        <v>7.255</v>
      </c>
      <c r="Q63" t="n">
        <v>-12.399</v>
      </c>
      <c r="R63" t="n">
        <v>14.244</v>
      </c>
      <c r="S63" t="n">
        <v>8.215</v>
      </c>
      <c r="T63" t="n">
        <v>0</v>
      </c>
      <c r="U63" t="n">
        <v>0</v>
      </c>
      <c r="V63" t="n">
        <v>-1</v>
      </c>
      <c r="W63" t="n">
        <v>14</v>
      </c>
      <c r="X63" t="n">
        <v>30</v>
      </c>
      <c r="Y63" t="n">
        <v>0.671</v>
      </c>
      <c r="Z63" t="n">
        <v>0</v>
      </c>
      <c r="AA63" t="n">
        <v>10.789</v>
      </c>
      <c r="AB63" t="n">
        <v>-1.09</v>
      </c>
      <c r="AC63" t="n">
        <v>31.69</v>
      </c>
      <c r="AD63" t="n">
        <v>60</v>
      </c>
      <c r="AE63">
        <f>IF(V63&gt;=0,V63,"")</f>
        <v/>
      </c>
      <c r="AF63">
        <f>IF(AND(N63=1,N62=0),1,0)</f>
        <v/>
      </c>
      <c r="AG63">
        <f>IF(AND(K63="REACQUIRE",K62&lt;&gt;"REACQUIRE"),1,0)</f>
        <v/>
      </c>
    </row>
    <row r="64">
      <c r="J64" t="n">
        <v>15</v>
      </c>
      <c r="K64" t="inlineStr">
        <is>
          <t>SEARCH</t>
        </is>
      </c>
      <c r="L64" t="n">
        <v>0</v>
      </c>
      <c r="M64" t="n">
        <v>0</v>
      </c>
      <c r="N64" t="n">
        <v>1</v>
      </c>
      <c r="O64" t="n">
        <v>-8.452</v>
      </c>
      <c r="P64" t="n">
        <v>7.271</v>
      </c>
      <c r="Q64" t="n">
        <v>-12.754</v>
      </c>
      <c r="R64" t="n">
        <v>14.361</v>
      </c>
      <c r="S64" t="n">
        <v>8.207000000000001</v>
      </c>
      <c r="T64" t="n">
        <v>0</v>
      </c>
      <c r="U64" t="n">
        <v>0</v>
      </c>
      <c r="V64" t="n">
        <v>-1</v>
      </c>
      <c r="W64" t="n">
        <v>13.8</v>
      </c>
      <c r="X64" t="n">
        <v>30.2</v>
      </c>
      <c r="Y64" t="n">
        <v>0.237</v>
      </c>
      <c r="Z64" t="n">
        <v>0</v>
      </c>
      <c r="AA64" t="n">
        <v>9.731999999999999</v>
      </c>
      <c r="AB64" t="n">
        <v>-0.764</v>
      </c>
      <c r="AC64" t="n">
        <v>31.65</v>
      </c>
      <c r="AD64" t="n">
        <v>59</v>
      </c>
      <c r="AE64">
        <f>IF(V64&gt;=0,V64,"")</f>
        <v/>
      </c>
      <c r="AF64">
        <f>IF(AND(N64=1,N63=0),1,0)</f>
        <v/>
      </c>
      <c r="AG64">
        <f>IF(AND(K64="REACQUIRE",K63&lt;&gt;"REACQUIRE"),1,0)</f>
        <v/>
      </c>
    </row>
    <row r="65">
      <c r="J65" t="n">
        <v>15.25</v>
      </c>
      <c r="K65" t="inlineStr">
        <is>
          <t>SEARCH</t>
        </is>
      </c>
      <c r="L65" t="n">
        <v>0</v>
      </c>
      <c r="M65" t="n">
        <v>0</v>
      </c>
      <c r="N65" t="n">
        <v>1</v>
      </c>
      <c r="O65" t="n">
        <v>-7.961</v>
      </c>
      <c r="P65" t="n">
        <v>7.261</v>
      </c>
      <c r="Q65" t="n">
        <v>-13.087</v>
      </c>
      <c r="R65" t="n">
        <v>14.377</v>
      </c>
      <c r="S65" t="n">
        <v>8.208</v>
      </c>
      <c r="T65" t="n">
        <v>0</v>
      </c>
      <c r="U65" t="n">
        <v>0</v>
      </c>
      <c r="V65" t="n">
        <v>-1</v>
      </c>
      <c r="W65" t="n">
        <v>13.6</v>
      </c>
      <c r="X65" t="n">
        <v>30.4</v>
      </c>
      <c r="Y65" t="n">
        <v>0</v>
      </c>
      <c r="Z65" t="n">
        <v>0</v>
      </c>
      <c r="AA65" t="n">
        <v>8.935</v>
      </c>
      <c r="AB65" t="n">
        <v>-0.525</v>
      </c>
      <c r="AC65" t="n">
        <v>31.53</v>
      </c>
      <c r="AD65" t="n">
        <v>59</v>
      </c>
      <c r="AE65">
        <f>IF(V65&gt;=0,V65,"")</f>
        <v/>
      </c>
      <c r="AF65">
        <f>IF(AND(N65=1,N64=0),1,0)</f>
        <v/>
      </c>
      <c r="AG65">
        <f>IF(AND(K65="REACQUIRE",K64&lt;&gt;"REACQUIRE"),1,0)</f>
        <v/>
      </c>
    </row>
    <row r="66">
      <c r="J66" t="n">
        <v>15.5</v>
      </c>
      <c r="K66" t="inlineStr">
        <is>
          <t>SEARCH</t>
        </is>
      </c>
      <c r="L66" t="n">
        <v>0</v>
      </c>
      <c r="M66" t="n">
        <v>0</v>
      </c>
      <c r="N66" t="n">
        <v>1</v>
      </c>
      <c r="O66" t="n">
        <v>-7.455</v>
      </c>
      <c r="P66" t="n">
        <v>7.236</v>
      </c>
      <c r="Q66" t="n">
        <v>-13.398</v>
      </c>
      <c r="R66" t="n">
        <v>14.377</v>
      </c>
      <c r="S66" t="n">
        <v>8.208</v>
      </c>
      <c r="T66" t="n">
        <v>0</v>
      </c>
      <c r="U66" t="n">
        <v>0</v>
      </c>
      <c r="V66" t="n">
        <v>-1</v>
      </c>
      <c r="W66" t="n">
        <v>13.5</v>
      </c>
      <c r="X66" t="n">
        <v>30.4</v>
      </c>
      <c r="Y66" t="n">
        <v>0</v>
      </c>
      <c r="Z66" t="n">
        <v>0</v>
      </c>
      <c r="AA66" t="n">
        <v>8.282</v>
      </c>
      <c r="AB66" t="n">
        <v>-0.329</v>
      </c>
      <c r="AC66" t="n">
        <v>31.38</v>
      </c>
      <c r="AD66" t="n">
        <v>59</v>
      </c>
      <c r="AE66">
        <f>IF(V66&gt;=0,V66,"")</f>
        <v/>
      </c>
      <c r="AF66">
        <f>IF(AND(N66=1,N65=0),1,0)</f>
        <v/>
      </c>
      <c r="AG66">
        <f>IF(AND(K66="REACQUIRE",K65&lt;&gt;"REACQUIRE"),1,0)</f>
        <v/>
      </c>
    </row>
    <row r="67">
      <c r="J67" t="n">
        <v>15.75</v>
      </c>
      <c r="K67" t="inlineStr">
        <is>
          <t>SEARCH</t>
        </is>
      </c>
      <c r="L67" t="n">
        <v>0</v>
      </c>
      <c r="M67" t="n">
        <v>0</v>
      </c>
      <c r="N67" t="n">
        <v>1</v>
      </c>
      <c r="O67" t="n">
        <v>-6.936</v>
      </c>
      <c r="P67" t="n">
        <v>7.209</v>
      </c>
      <c r="Q67" t="n">
        <v>-13.687</v>
      </c>
      <c r="R67" t="n">
        <v>14.377</v>
      </c>
      <c r="S67" t="n">
        <v>8.208</v>
      </c>
      <c r="T67" t="n">
        <v>0</v>
      </c>
      <c r="U67" t="n">
        <v>0</v>
      </c>
      <c r="V67" t="n">
        <v>-1</v>
      </c>
      <c r="W67" t="n">
        <v>13.4</v>
      </c>
      <c r="X67" t="n">
        <v>30.4</v>
      </c>
      <c r="Y67" t="n">
        <v>0</v>
      </c>
      <c r="Z67" t="n">
        <v>0</v>
      </c>
      <c r="AA67" t="n">
        <v>7.726</v>
      </c>
      <c r="AB67" t="n">
        <v>-0.166</v>
      </c>
      <c r="AC67" t="n">
        <v>31.22</v>
      </c>
      <c r="AD67" t="n">
        <v>59</v>
      </c>
      <c r="AE67">
        <f>IF(V67&gt;=0,V67,"")</f>
        <v/>
      </c>
      <c r="AF67">
        <f>IF(AND(N67=1,N66=0),1,0)</f>
        <v/>
      </c>
      <c r="AG67">
        <f>IF(AND(K67="REACQUIRE",K66&lt;&gt;"REACQUIRE"),1,0)</f>
        <v/>
      </c>
    </row>
    <row r="68">
      <c r="J68" t="n">
        <v>16</v>
      </c>
      <c r="K68" t="inlineStr">
        <is>
          <t>SEARCH</t>
        </is>
      </c>
      <c r="L68" t="n">
        <v>0</v>
      </c>
      <c r="M68" t="n">
        <v>0</v>
      </c>
      <c r="N68" t="n">
        <v>1</v>
      </c>
      <c r="O68" t="n">
        <v>-6.404</v>
      </c>
      <c r="P68" t="n">
        <v>7.174</v>
      </c>
      <c r="Q68" t="n">
        <v>-13.952</v>
      </c>
      <c r="R68" t="n">
        <v>14.377</v>
      </c>
      <c r="S68" t="n">
        <v>8.208</v>
      </c>
      <c r="T68" t="n">
        <v>0</v>
      </c>
      <c r="U68" t="n">
        <v>0</v>
      </c>
      <c r="V68" t="n">
        <v>-1</v>
      </c>
      <c r="W68" t="n">
        <v>13.3</v>
      </c>
      <c r="X68" t="n">
        <v>30.2</v>
      </c>
      <c r="Y68" t="n">
        <v>0</v>
      </c>
      <c r="Z68" t="n">
        <v>0</v>
      </c>
      <c r="AA68" t="n">
        <v>7.247</v>
      </c>
      <c r="AB68" t="n">
        <v>-0.026</v>
      </c>
      <c r="AC68" t="n">
        <v>31.04</v>
      </c>
      <c r="AD68" t="n">
        <v>59</v>
      </c>
      <c r="AE68">
        <f>IF(V68&gt;=0,V68,"")</f>
        <v/>
      </c>
      <c r="AF68">
        <f>IF(AND(N68=1,N67=0),1,0)</f>
        <v/>
      </c>
      <c r="AG68">
        <f>IF(AND(K68="REACQUIRE",K67&lt;&gt;"REACQUIRE"),1,0)</f>
        <v/>
      </c>
    </row>
    <row r="69">
      <c r="J69" t="n">
        <v>16.25</v>
      </c>
      <c r="K69" t="inlineStr">
        <is>
          <t>SEARCH</t>
        </is>
      </c>
      <c r="L69" t="n">
        <v>0</v>
      </c>
      <c r="M69" t="n">
        <v>0</v>
      </c>
      <c r="N69" t="n">
        <v>1</v>
      </c>
      <c r="O69" t="n">
        <v>-5.862</v>
      </c>
      <c r="P69" t="n">
        <v>7.126</v>
      </c>
      <c r="Q69" t="n">
        <v>-14.194</v>
      </c>
      <c r="R69" t="n">
        <v>14.377</v>
      </c>
      <c r="S69" t="n">
        <v>8.208</v>
      </c>
      <c r="T69" t="n">
        <v>0</v>
      </c>
      <c r="U69" t="n">
        <v>0</v>
      </c>
      <c r="V69" t="n">
        <v>-1</v>
      </c>
      <c r="W69" t="n">
        <v>13.2</v>
      </c>
      <c r="X69" t="n">
        <v>30</v>
      </c>
      <c r="Y69" t="n">
        <v>0</v>
      </c>
      <c r="Z69" t="n">
        <v>0</v>
      </c>
      <c r="AA69" t="n">
        <v>6.832</v>
      </c>
      <c r="AB69" t="n">
        <v>0.097</v>
      </c>
      <c r="AC69" t="n">
        <v>30.84</v>
      </c>
      <c r="AD69" t="n">
        <v>60</v>
      </c>
      <c r="AE69">
        <f>IF(V69&gt;=0,V69,"")</f>
        <v/>
      </c>
      <c r="AF69">
        <f>IF(AND(N69=1,N68=0),1,0)</f>
        <v/>
      </c>
      <c r="AG69">
        <f>IF(AND(K69="REACQUIRE",K68&lt;&gt;"REACQUIRE"),1,0)</f>
        <v/>
      </c>
    </row>
    <row r="70">
      <c r="J70" t="n">
        <v>16.5</v>
      </c>
      <c r="K70" t="inlineStr">
        <is>
          <t>SEARCH</t>
        </is>
      </c>
      <c r="L70" t="n">
        <v>0</v>
      </c>
      <c r="M70" t="n">
        <v>0</v>
      </c>
      <c r="N70" t="n">
        <v>1</v>
      </c>
      <c r="O70" t="n">
        <v>-5.31</v>
      </c>
      <c r="P70" t="n">
        <v>7.075</v>
      </c>
      <c r="Q70" t="n">
        <v>-14.412</v>
      </c>
      <c r="R70" t="n">
        <v>14.377</v>
      </c>
      <c r="S70" t="n">
        <v>8.208</v>
      </c>
      <c r="T70" t="n">
        <v>0</v>
      </c>
      <c r="U70" t="n">
        <v>0</v>
      </c>
      <c r="V70" t="n">
        <v>-1</v>
      </c>
      <c r="W70" t="n">
        <v>12.4</v>
      </c>
      <c r="X70" t="n">
        <v>29.9</v>
      </c>
      <c r="Y70" t="n">
        <v>0</v>
      </c>
      <c r="Z70" t="n">
        <v>0</v>
      </c>
      <c r="AA70" t="n">
        <v>6.209</v>
      </c>
      <c r="AB70" t="n">
        <v>0.256</v>
      </c>
      <c r="AC70" t="n">
        <v>30.62</v>
      </c>
      <c r="AD70" t="n">
        <v>60</v>
      </c>
      <c r="AE70">
        <f>IF(V70&gt;=0,V70,"")</f>
        <v/>
      </c>
      <c r="AF70">
        <f>IF(AND(N70=1,N69=0),1,0)</f>
        <v/>
      </c>
      <c r="AG70">
        <f>IF(AND(K70="REACQUIRE",K69&lt;&gt;"REACQUIRE"),1,0)</f>
        <v/>
      </c>
    </row>
    <row r="71">
      <c r="J71" t="n">
        <v>16.75</v>
      </c>
      <c r="K71" t="inlineStr">
        <is>
          <t>SEARCH</t>
        </is>
      </c>
      <c r="L71" t="n">
        <v>0</v>
      </c>
      <c r="M71" t="n">
        <v>0</v>
      </c>
      <c r="N71" t="n">
        <v>1</v>
      </c>
      <c r="O71" t="n">
        <v>-4.748</v>
      </c>
      <c r="P71" t="n">
        <v>7.037</v>
      </c>
      <c r="Q71" t="n">
        <v>-14.605</v>
      </c>
      <c r="R71" t="n">
        <v>14.377</v>
      </c>
      <c r="S71" t="n">
        <v>8.208</v>
      </c>
      <c r="T71" t="n">
        <v>0</v>
      </c>
      <c r="U71" t="n">
        <v>0</v>
      </c>
      <c r="V71" t="n">
        <v>-1</v>
      </c>
      <c r="W71" t="n">
        <v>9.300000000000001</v>
      </c>
      <c r="X71" t="n">
        <v>30.3</v>
      </c>
      <c r="Y71" t="n">
        <v>0</v>
      </c>
      <c r="Z71" t="n">
        <v>0</v>
      </c>
      <c r="AA71" t="n">
        <v>5.132</v>
      </c>
      <c r="AB71" t="n">
        <v>0.51</v>
      </c>
      <c r="AC71" t="n">
        <v>30.39</v>
      </c>
      <c r="AD71" t="n">
        <v>61</v>
      </c>
      <c r="AE71">
        <f>IF(V71&gt;=0,V71,"")</f>
        <v/>
      </c>
      <c r="AF71">
        <f>IF(AND(N71=1,N70=0),1,0)</f>
        <v/>
      </c>
      <c r="AG71">
        <f>IF(AND(K71="REACQUIRE",K70&lt;&gt;"REACQUIRE"),1,0)</f>
        <v/>
      </c>
    </row>
    <row r="72">
      <c r="J72" t="n">
        <v>17</v>
      </c>
      <c r="K72" t="inlineStr">
        <is>
          <t>SEARCH</t>
        </is>
      </c>
      <c r="L72" t="n">
        <v>0</v>
      </c>
      <c r="M72" t="n">
        <v>0</v>
      </c>
      <c r="N72" t="n">
        <v>1</v>
      </c>
      <c r="O72" t="n">
        <v>-4.179</v>
      </c>
      <c r="P72" t="n">
        <v>7.008</v>
      </c>
      <c r="Q72" t="n">
        <v>-14.773</v>
      </c>
      <c r="R72" t="n">
        <v>14.377</v>
      </c>
      <c r="S72" t="n">
        <v>8.208</v>
      </c>
      <c r="T72" t="n">
        <v>0</v>
      </c>
      <c r="U72" t="n">
        <v>0</v>
      </c>
      <c r="V72" t="n">
        <v>-1</v>
      </c>
      <c r="W72" t="n">
        <v>4.8</v>
      </c>
      <c r="X72" t="n">
        <v>31.9</v>
      </c>
      <c r="Y72" t="n">
        <v>0</v>
      </c>
      <c r="Z72" t="n">
        <v>0</v>
      </c>
      <c r="AA72" t="n">
        <v>4.113</v>
      </c>
      <c r="AB72" t="n">
        <v>0.803</v>
      </c>
      <c r="AC72" t="n">
        <v>30.15</v>
      </c>
      <c r="AD72" t="n">
        <v>61</v>
      </c>
      <c r="AE72">
        <f>IF(V72&gt;=0,V72,"")</f>
        <v/>
      </c>
      <c r="AF72">
        <f>IF(AND(N72=1,N71=0),1,0)</f>
        <v/>
      </c>
      <c r="AG72">
        <f>IF(AND(K72="REACQUIRE",K71&lt;&gt;"REACQUIRE"),1,0)</f>
        <v/>
      </c>
    </row>
    <row r="73">
      <c r="J73" t="n">
        <v>17.25</v>
      </c>
      <c r="K73" t="inlineStr">
        <is>
          <t>SEARCH</t>
        </is>
      </c>
      <c r="L73" t="n">
        <v>0</v>
      </c>
      <c r="M73" t="n">
        <v>0</v>
      </c>
      <c r="N73" t="n">
        <v>1</v>
      </c>
      <c r="O73" t="n">
        <v>-3.602</v>
      </c>
      <c r="P73" t="n">
        <v>6.979</v>
      </c>
      <c r="Q73" t="n">
        <v>-14.916</v>
      </c>
      <c r="R73" t="n">
        <v>14.377</v>
      </c>
      <c r="S73" t="n">
        <v>8.208</v>
      </c>
      <c r="T73" t="n">
        <v>0</v>
      </c>
      <c r="U73" t="n">
        <v>0</v>
      </c>
      <c r="V73" t="n">
        <v>-1</v>
      </c>
      <c r="W73" t="n">
        <v>-0.7</v>
      </c>
      <c r="X73" t="n">
        <v>33.6</v>
      </c>
      <c r="Y73" t="n">
        <v>0</v>
      </c>
      <c r="Z73" t="n">
        <v>0</v>
      </c>
      <c r="AA73" t="n">
        <v>3.277</v>
      </c>
      <c r="AB73" t="n">
        <v>1.059</v>
      </c>
      <c r="AC73" t="n">
        <v>29.89</v>
      </c>
      <c r="AD73" t="n">
        <v>78</v>
      </c>
      <c r="AE73">
        <f>IF(V73&gt;=0,V73,"")</f>
        <v/>
      </c>
      <c r="AF73">
        <f>IF(AND(N73=1,N72=0),1,0)</f>
        <v/>
      </c>
      <c r="AG73">
        <f>IF(AND(K73="REACQUIRE",K72&lt;&gt;"REACQUIRE"),1,0)</f>
        <v/>
      </c>
    </row>
    <row r="74">
      <c r="J74" t="n">
        <v>17.5</v>
      </c>
      <c r="K74" t="inlineStr">
        <is>
          <t>SEARCH</t>
        </is>
      </c>
      <c r="L74" t="n">
        <v>0</v>
      </c>
      <c r="M74" t="n">
        <v>0</v>
      </c>
      <c r="N74" t="n">
        <v>1</v>
      </c>
      <c r="O74" t="n">
        <v>-3.02</v>
      </c>
      <c r="P74" t="n">
        <v>6.951</v>
      </c>
      <c r="Q74" t="n">
        <v>-15.034</v>
      </c>
      <c r="R74" t="n">
        <v>14.377</v>
      </c>
      <c r="S74" t="n">
        <v>8.208</v>
      </c>
      <c r="T74" t="n">
        <v>0</v>
      </c>
      <c r="U74" t="n">
        <v>0</v>
      </c>
      <c r="V74" t="n">
        <v>-1</v>
      </c>
      <c r="W74" t="n">
        <v>-6.8</v>
      </c>
      <c r="X74" t="n">
        <v>34.8</v>
      </c>
      <c r="Y74" t="n">
        <v>0</v>
      </c>
      <c r="Z74" t="n">
        <v>0</v>
      </c>
      <c r="AA74" t="n">
        <v>2.594</v>
      </c>
      <c r="AB74" t="n">
        <v>1.25</v>
      </c>
      <c r="AC74" t="n">
        <v>29.63</v>
      </c>
      <c r="AD74" t="n">
        <v>79</v>
      </c>
      <c r="AE74">
        <f>IF(V74&gt;=0,V74,"")</f>
        <v/>
      </c>
      <c r="AF74">
        <f>IF(AND(N74=1,N73=0),1,0)</f>
        <v/>
      </c>
      <c r="AG74">
        <f>IF(AND(K74="REACQUIRE",K73&lt;&gt;"REACQUIRE"),1,0)</f>
        <v/>
      </c>
    </row>
    <row r="75">
      <c r="J75" t="n">
        <v>17.75</v>
      </c>
      <c r="K75" t="inlineStr">
        <is>
          <t>SEARCH</t>
        </is>
      </c>
      <c r="L75" t="n">
        <v>0</v>
      </c>
      <c r="M75" t="n">
        <v>0</v>
      </c>
      <c r="N75" t="n">
        <v>1</v>
      </c>
      <c r="O75" t="n">
        <v>-2.433</v>
      </c>
      <c r="P75" t="n">
        <v>6.932</v>
      </c>
      <c r="Q75" t="n">
        <v>-15.126</v>
      </c>
      <c r="R75" t="n">
        <v>14.377</v>
      </c>
      <c r="S75" t="n">
        <v>8.208</v>
      </c>
      <c r="T75" t="n">
        <v>0</v>
      </c>
      <c r="U75" t="n">
        <v>0</v>
      </c>
      <c r="V75" t="n">
        <v>-1</v>
      </c>
      <c r="W75" t="n">
        <v>-13.3</v>
      </c>
      <c r="X75" t="n">
        <v>35.6</v>
      </c>
      <c r="Y75" t="n">
        <v>0</v>
      </c>
      <c r="Z75" t="n">
        <v>0</v>
      </c>
      <c r="AA75" t="n">
        <v>2.029</v>
      </c>
      <c r="AB75" t="n">
        <v>1.381</v>
      </c>
      <c r="AC75" t="n">
        <v>29.35</v>
      </c>
      <c r="AD75" t="n">
        <v>79</v>
      </c>
      <c r="AE75">
        <f>IF(V75&gt;=0,V75,"")</f>
        <v/>
      </c>
      <c r="AF75">
        <f>IF(AND(N75=1,N74=0),1,0)</f>
        <v/>
      </c>
      <c r="AG75">
        <f>IF(AND(K75="REACQUIRE",K74&lt;&gt;"REACQUIRE"),1,0)</f>
        <v/>
      </c>
    </row>
    <row r="76">
      <c r="J76" t="n">
        <v>18</v>
      </c>
      <c r="K76" t="inlineStr">
        <is>
          <t>SEARCH</t>
        </is>
      </c>
      <c r="L76" t="n">
        <v>0</v>
      </c>
      <c r="M76" t="n">
        <v>0</v>
      </c>
      <c r="N76" t="n">
        <v>1</v>
      </c>
      <c r="O76" t="n">
        <v>-1.843</v>
      </c>
      <c r="P76" t="n">
        <v>6.92</v>
      </c>
      <c r="Q76" t="n">
        <v>-15.192</v>
      </c>
      <c r="R76" t="n">
        <v>14.377</v>
      </c>
      <c r="S76" t="n">
        <v>8.208</v>
      </c>
      <c r="T76" t="n">
        <v>0</v>
      </c>
      <c r="U76" t="n">
        <v>0</v>
      </c>
      <c r="V76" t="n">
        <v>-1</v>
      </c>
      <c r="W76" t="n">
        <v>-19.9</v>
      </c>
      <c r="X76" t="n">
        <v>35.9</v>
      </c>
      <c r="Y76" t="n">
        <v>0</v>
      </c>
      <c r="Z76" t="n">
        <v>0</v>
      </c>
      <c r="AA76" t="n">
        <v>1.557</v>
      </c>
      <c r="AB76" t="n">
        <v>1.461</v>
      </c>
      <c r="AC76" t="n">
        <v>29.06</v>
      </c>
      <c r="AD76" t="n">
        <v>81</v>
      </c>
      <c r="AE76">
        <f>IF(V76&gt;=0,V76,"")</f>
        <v/>
      </c>
      <c r="AF76">
        <f>IF(AND(N76=1,N75=0),1,0)</f>
        <v/>
      </c>
      <c r="AG76">
        <f>IF(AND(K76="REACQUIRE",K75&lt;&gt;"REACQUIRE"),1,0)</f>
        <v/>
      </c>
    </row>
    <row r="77">
      <c r="J77" t="n">
        <v>18.25</v>
      </c>
      <c r="K77" t="inlineStr">
        <is>
          <t>SEARCH</t>
        </is>
      </c>
      <c r="L77" t="n">
        <v>0</v>
      </c>
      <c r="M77" t="n">
        <v>0</v>
      </c>
      <c r="N77" t="n">
        <v>1</v>
      </c>
      <c r="O77" t="n">
        <v>-1.25</v>
      </c>
      <c r="P77" t="n">
        <v>6.907</v>
      </c>
      <c r="Q77" t="n">
        <v>-15.233</v>
      </c>
      <c r="R77" t="n">
        <v>14.377</v>
      </c>
      <c r="S77" t="n">
        <v>8.208</v>
      </c>
      <c r="T77" t="n">
        <v>0</v>
      </c>
      <c r="U77" t="n">
        <v>0</v>
      </c>
      <c r="V77" t="n">
        <v>-1</v>
      </c>
      <c r="W77" t="n">
        <v>-26.1</v>
      </c>
      <c r="X77" t="n">
        <v>35.9</v>
      </c>
      <c r="Y77" t="n">
        <v>0</v>
      </c>
      <c r="Z77" t="n">
        <v>0</v>
      </c>
      <c r="AA77" t="n">
        <v>1.161</v>
      </c>
      <c r="AB77" t="n">
        <v>1.502</v>
      </c>
      <c r="AC77" t="n">
        <v>28.76</v>
      </c>
      <c r="AD77" t="n">
        <v>81</v>
      </c>
      <c r="AE77">
        <f>IF(V77&gt;=0,V77,"")</f>
        <v/>
      </c>
      <c r="AF77">
        <f>IF(AND(N77=1,N76=0),1,0)</f>
        <v/>
      </c>
      <c r="AG77">
        <f>IF(AND(K77="REACQUIRE",K76&lt;&gt;"REACQUIRE"),1,0)</f>
        <v/>
      </c>
    </row>
    <row r="78">
      <c r="J78" t="n">
        <v>18.5</v>
      </c>
      <c r="K78" t="inlineStr">
        <is>
          <t>SEARCH</t>
        </is>
      </c>
      <c r="L78" t="n">
        <v>0</v>
      </c>
      <c r="M78" t="n">
        <v>0</v>
      </c>
      <c r="N78" t="n">
        <v>1</v>
      </c>
      <c r="O78" t="n">
        <v>-0.656</v>
      </c>
      <c r="P78" t="n">
        <v>6.883</v>
      </c>
      <c r="Q78" t="n">
        <v>-15.247</v>
      </c>
      <c r="R78" t="n">
        <v>14.377</v>
      </c>
      <c r="S78" t="n">
        <v>8.208</v>
      </c>
      <c r="T78" t="n">
        <v>0</v>
      </c>
      <c r="U78" t="n">
        <v>0</v>
      </c>
      <c r="V78" t="n">
        <v>-1</v>
      </c>
      <c r="W78" t="n">
        <v>-31.9</v>
      </c>
      <c r="X78" t="n">
        <v>35.7</v>
      </c>
      <c r="Y78" t="n">
        <v>0</v>
      </c>
      <c r="Z78" t="n">
        <v>0</v>
      </c>
      <c r="AA78" t="n">
        <v>0.827</v>
      </c>
      <c r="AB78" t="n">
        <v>1.514</v>
      </c>
      <c r="AC78" t="n">
        <v>28.45</v>
      </c>
      <c r="AD78" t="n">
        <v>81</v>
      </c>
      <c r="AE78">
        <f>IF(V78&gt;=0,V78,"")</f>
        <v/>
      </c>
      <c r="AF78">
        <f>IF(AND(N78=1,N77=0),1,0)</f>
        <v/>
      </c>
      <c r="AG78">
        <f>IF(AND(K78="REACQUIRE",K77&lt;&gt;"REACQUIRE"),1,0)</f>
        <v/>
      </c>
    </row>
    <row r="79">
      <c r="J79" t="n">
        <v>18.75</v>
      </c>
      <c r="K79" t="inlineStr">
        <is>
          <t>SEARCH</t>
        </is>
      </c>
      <c r="L79" t="n">
        <v>0</v>
      </c>
      <c r="M79" t="n">
        <v>0</v>
      </c>
      <c r="N79" t="n">
        <v>1</v>
      </c>
      <c r="O79" t="n">
        <v>-0.062</v>
      </c>
      <c r="P79" t="n">
        <v>6.851</v>
      </c>
      <c r="Q79" t="n">
        <v>-15.234</v>
      </c>
      <c r="R79" t="n">
        <v>14.377</v>
      </c>
      <c r="S79" t="n">
        <v>8.208</v>
      </c>
      <c r="T79" t="n">
        <v>0</v>
      </c>
      <c r="U79" t="n">
        <v>0</v>
      </c>
      <c r="V79" t="n">
        <v>-1</v>
      </c>
      <c r="W79" t="n">
        <v>-37</v>
      </c>
      <c r="X79" t="n">
        <v>35.2</v>
      </c>
      <c r="Y79" t="n">
        <v>0</v>
      </c>
      <c r="Z79" t="n">
        <v>0</v>
      </c>
      <c r="AA79" t="n">
        <v>0.546</v>
      </c>
      <c r="AB79" t="n">
        <v>1.505</v>
      </c>
      <c r="AC79" t="n">
        <v>28.13</v>
      </c>
      <c r="AD79" t="n">
        <v>109</v>
      </c>
      <c r="AE79">
        <f>IF(V79&gt;=0,V79,"")</f>
        <v/>
      </c>
      <c r="AF79">
        <f>IF(AND(N79=1,N78=0),1,0)</f>
        <v/>
      </c>
      <c r="AG79">
        <f>IF(AND(K79="REACQUIRE",K78&lt;&gt;"REACQUIRE"),1,0)</f>
        <v/>
      </c>
    </row>
    <row r="80">
      <c r="J80" t="n">
        <v>19</v>
      </c>
      <c r="K80" t="inlineStr">
        <is>
          <t>SEARCH</t>
        </is>
      </c>
      <c r="L80" t="n">
        <v>0</v>
      </c>
      <c r="M80" t="n">
        <v>0</v>
      </c>
      <c r="N80" t="n">
        <v>1</v>
      </c>
      <c r="O80" t="n">
        <v>0.532</v>
      </c>
      <c r="P80" t="n">
        <v>6.822</v>
      </c>
      <c r="Q80" t="n">
        <v>-15.196</v>
      </c>
      <c r="R80" t="n">
        <v>14.377</v>
      </c>
      <c r="S80" t="n">
        <v>8.208</v>
      </c>
      <c r="T80" t="n">
        <v>0</v>
      </c>
      <c r="U80" t="n">
        <v>0</v>
      </c>
      <c r="V80" t="n">
        <v>-1</v>
      </c>
      <c r="W80" t="n">
        <v>-41.4</v>
      </c>
      <c r="X80" t="n">
        <v>34.7</v>
      </c>
      <c r="Y80" t="n">
        <v>0</v>
      </c>
      <c r="Z80" t="n">
        <v>0</v>
      </c>
      <c r="AA80" t="n">
        <v>0.309</v>
      </c>
      <c r="AB80" t="n">
        <v>1.481</v>
      </c>
      <c r="AC80" t="n">
        <v>27.79</v>
      </c>
      <c r="AD80" t="n">
        <v>109</v>
      </c>
      <c r="AE80">
        <f>IF(V80&gt;=0,V80,"")</f>
        <v/>
      </c>
      <c r="AF80">
        <f>IF(AND(N80=1,N79=0),1,0)</f>
        <v/>
      </c>
      <c r="AG80">
        <f>IF(AND(K80="REACQUIRE",K79&lt;&gt;"REACQUIRE"),1,0)</f>
        <v/>
      </c>
    </row>
    <row r="81">
      <c r="J81" t="n">
        <v>19.25</v>
      </c>
      <c r="K81" t="inlineStr">
        <is>
          <t>SEARCH</t>
        </is>
      </c>
      <c r="L81" t="n">
        <v>0</v>
      </c>
      <c r="M81" t="n">
        <v>0</v>
      </c>
      <c r="N81" t="n">
        <v>1</v>
      </c>
      <c r="O81" t="n">
        <v>1.123</v>
      </c>
      <c r="P81" t="n">
        <v>6.802</v>
      </c>
      <c r="Q81" t="n">
        <v>-15.131</v>
      </c>
      <c r="R81" t="n">
        <v>14.377</v>
      </c>
      <c r="S81" t="n">
        <v>8.208</v>
      </c>
      <c r="T81" t="n">
        <v>0</v>
      </c>
      <c r="U81" t="n">
        <v>0</v>
      </c>
      <c r="V81" t="n">
        <v>-1</v>
      </c>
      <c r="W81" t="n">
        <v>-45</v>
      </c>
      <c r="X81" t="n">
        <v>34.1</v>
      </c>
      <c r="Y81" t="n">
        <v>0</v>
      </c>
      <c r="Z81" t="n">
        <v>0</v>
      </c>
      <c r="AA81" t="n">
        <v>0.111</v>
      </c>
      <c r="AB81" t="n">
        <v>1.449</v>
      </c>
      <c r="AC81" t="n">
        <v>27.44</v>
      </c>
      <c r="AD81" t="n">
        <v>180</v>
      </c>
      <c r="AE81">
        <f>IF(V81&gt;=0,V81,"")</f>
        <v/>
      </c>
      <c r="AF81">
        <f>IF(AND(N81=1,N80=0),1,0)</f>
        <v/>
      </c>
      <c r="AG81">
        <f>IF(AND(K81="REACQUIRE",K80&lt;&gt;"REACQUIRE"),1,0)</f>
        <v/>
      </c>
    </row>
    <row r="82">
      <c r="J82" t="n">
        <v>19.5</v>
      </c>
      <c r="K82" t="inlineStr">
        <is>
          <t>SEARCH</t>
        </is>
      </c>
      <c r="L82" t="n">
        <v>0</v>
      </c>
      <c r="M82" t="n">
        <v>0</v>
      </c>
      <c r="N82" t="n">
        <v>1</v>
      </c>
      <c r="O82" t="n">
        <v>1.711</v>
      </c>
      <c r="P82" t="n">
        <v>6.791</v>
      </c>
      <c r="Q82" t="n">
        <v>-15.041</v>
      </c>
      <c r="R82" t="n">
        <v>14.377</v>
      </c>
      <c r="S82" t="n">
        <v>8.208</v>
      </c>
      <c r="T82" t="n">
        <v>0</v>
      </c>
      <c r="U82" t="n">
        <v>0</v>
      </c>
      <c r="V82" t="n">
        <v>-1</v>
      </c>
      <c r="W82" t="n">
        <v>-47.8</v>
      </c>
      <c r="X82" t="n">
        <v>33.5</v>
      </c>
      <c r="Y82" t="n">
        <v>0</v>
      </c>
      <c r="Z82" t="n">
        <v>0</v>
      </c>
      <c r="AA82" t="n">
        <v>-0.054</v>
      </c>
      <c r="AB82" t="n">
        <v>1.417</v>
      </c>
      <c r="AC82" t="n">
        <v>27.08</v>
      </c>
      <c r="AD82" t="n">
        <v>180</v>
      </c>
      <c r="AE82">
        <f>IF(V82&gt;=0,V82,"")</f>
        <v/>
      </c>
      <c r="AF82">
        <f>IF(AND(N82=1,N81=0),1,0)</f>
        <v/>
      </c>
      <c r="AG82">
        <f>IF(AND(K82="REACQUIRE",K81&lt;&gt;"REACQUIRE"),1,0)</f>
        <v/>
      </c>
    </row>
    <row r="83">
      <c r="J83" t="n">
        <v>19.75</v>
      </c>
      <c r="K83" t="inlineStr">
        <is>
          <t>SEARCH</t>
        </is>
      </c>
      <c r="L83" t="n">
        <v>0</v>
      </c>
      <c r="M83" t="n">
        <v>0</v>
      </c>
      <c r="N83" t="n">
        <v>1</v>
      </c>
      <c r="O83" t="n">
        <v>2.294</v>
      </c>
      <c r="P83" t="n">
        <v>6.791</v>
      </c>
      <c r="Q83" t="n">
        <v>-14.924</v>
      </c>
      <c r="R83" t="n">
        <v>14.377</v>
      </c>
      <c r="S83" t="n">
        <v>8.208</v>
      </c>
      <c r="T83" t="n">
        <v>0</v>
      </c>
      <c r="U83" t="n">
        <v>0</v>
      </c>
      <c r="V83" t="n">
        <v>-1</v>
      </c>
      <c r="W83" t="n">
        <v>-49.9</v>
      </c>
      <c r="X83" t="n">
        <v>33.1</v>
      </c>
      <c r="Y83" t="n">
        <v>0</v>
      </c>
      <c r="Z83" t="n">
        <v>0</v>
      </c>
      <c r="AA83" t="n">
        <v>-0.187</v>
      </c>
      <c r="AB83" t="n">
        <v>1.389</v>
      </c>
      <c r="AC83" t="n">
        <v>26.71</v>
      </c>
      <c r="AD83" t="n">
        <v>180</v>
      </c>
      <c r="AE83">
        <f>IF(V83&gt;=0,V83,"")</f>
        <v/>
      </c>
      <c r="AF83">
        <f>IF(AND(N83=1,N82=0),1,0)</f>
        <v/>
      </c>
      <c r="AG83">
        <f>IF(AND(K83="REACQUIRE",K82&lt;&gt;"REACQUIRE"),1,0)</f>
        <v/>
      </c>
    </row>
    <row r="84">
      <c r="J84" t="n">
        <v>20</v>
      </c>
      <c r="K84" t="inlineStr">
        <is>
          <t>SEARCH</t>
        </is>
      </c>
      <c r="L84" t="n">
        <v>0</v>
      </c>
      <c r="M84" t="n">
        <v>0</v>
      </c>
      <c r="N84" t="n">
        <v>1</v>
      </c>
      <c r="O84" t="n">
        <v>2.872</v>
      </c>
      <c r="P84" t="n">
        <v>6.801</v>
      </c>
      <c r="Q84" t="n">
        <v>-14.781</v>
      </c>
      <c r="R84" t="n">
        <v>14.377</v>
      </c>
      <c r="S84" t="n">
        <v>8.208</v>
      </c>
      <c r="T84" t="n">
        <v>0</v>
      </c>
      <c r="U84" t="n">
        <v>0</v>
      </c>
      <c r="V84" t="n">
        <v>-1</v>
      </c>
      <c r="W84" t="n">
        <v>-51.2</v>
      </c>
      <c r="X84" t="n">
        <v>32.8</v>
      </c>
      <c r="Y84" t="n">
        <v>0</v>
      </c>
      <c r="Z84" t="n">
        <v>0</v>
      </c>
      <c r="AA84" t="n">
        <v>-0.292</v>
      </c>
      <c r="AB84" t="n">
        <v>1.369</v>
      </c>
      <c r="AC84" t="n">
        <v>26.33</v>
      </c>
      <c r="AD84" t="n">
        <v>180</v>
      </c>
      <c r="AE84">
        <f>IF(V84&gt;=0,V84,"")</f>
        <v/>
      </c>
      <c r="AF84">
        <f>IF(AND(N84=1,N83=0),1,0)</f>
        <v/>
      </c>
      <c r="AG84">
        <f>IF(AND(K84="REACQUIRE",K83&lt;&gt;"REACQUIRE"),1,0)</f>
        <v/>
      </c>
    </row>
    <row r="85">
      <c r="J85" t="n">
        <v>20.25</v>
      </c>
      <c r="K85" t="inlineStr">
        <is>
          <t>SEARCH</t>
        </is>
      </c>
      <c r="L85" t="n">
        <v>0</v>
      </c>
      <c r="M85" t="n">
        <v>0</v>
      </c>
      <c r="N85" t="n">
        <v>1</v>
      </c>
      <c r="O85" t="n">
        <v>3.443</v>
      </c>
      <c r="P85" t="n">
        <v>6.815</v>
      </c>
      <c r="Q85" t="n">
        <v>-14.613</v>
      </c>
      <c r="R85" t="n">
        <v>14.377</v>
      </c>
      <c r="S85" t="n">
        <v>8.208</v>
      </c>
      <c r="T85" t="n">
        <v>0</v>
      </c>
      <c r="U85" t="n">
        <v>0</v>
      </c>
      <c r="V85" t="n">
        <v>-1</v>
      </c>
      <c r="W85" t="n">
        <v>-51.9</v>
      </c>
      <c r="X85" t="n">
        <v>32.7</v>
      </c>
      <c r="Y85" t="n">
        <v>0</v>
      </c>
      <c r="Z85" t="n">
        <v>0</v>
      </c>
      <c r="AA85" t="n">
        <v>-0.37</v>
      </c>
      <c r="AB85" t="n">
        <v>1.359</v>
      </c>
      <c r="AC85" t="n">
        <v>25.94</v>
      </c>
      <c r="AD85" t="n">
        <v>180</v>
      </c>
      <c r="AE85">
        <f>IF(V85&gt;=0,V85,"")</f>
        <v/>
      </c>
      <c r="AF85">
        <f>IF(AND(N85=1,N84=0),1,0)</f>
        <v/>
      </c>
      <c r="AG85">
        <f>IF(AND(K85="REACQUIRE",K84&lt;&gt;"REACQUIRE"),1,0)</f>
        <v/>
      </c>
    </row>
    <row r="86">
      <c r="J86" t="n">
        <v>20.5</v>
      </c>
      <c r="K86" t="inlineStr">
        <is>
          <t>SEARCH</t>
        </is>
      </c>
      <c r="L86" t="n">
        <v>0</v>
      </c>
      <c r="M86" t="n">
        <v>0</v>
      </c>
      <c r="N86" t="n">
        <v>1</v>
      </c>
      <c r="O86" t="n">
        <v>4.006</v>
      </c>
      <c r="P86" t="n">
        <v>6.829</v>
      </c>
      <c r="Q86" t="n">
        <v>-14.42</v>
      </c>
      <c r="R86" t="n">
        <v>14.377</v>
      </c>
      <c r="S86" t="n">
        <v>8.208</v>
      </c>
      <c r="T86" t="n">
        <v>0</v>
      </c>
      <c r="U86" t="n">
        <v>0</v>
      </c>
      <c r="V86" t="n">
        <v>-1</v>
      </c>
      <c r="W86" t="n">
        <v>-51.8</v>
      </c>
      <c r="X86" t="n">
        <v>32.8</v>
      </c>
      <c r="Y86" t="n">
        <v>0</v>
      </c>
      <c r="Z86" t="n">
        <v>0</v>
      </c>
      <c r="AA86" t="n">
        <v>-0.421</v>
      </c>
      <c r="AB86" t="n">
        <v>1.36</v>
      </c>
      <c r="AC86" t="n">
        <v>25.54</v>
      </c>
      <c r="AD86" t="n">
        <v>180</v>
      </c>
      <c r="AE86">
        <f>IF(V86&gt;=0,V86,"")</f>
        <v/>
      </c>
      <c r="AF86">
        <f>IF(AND(N86=1,N85=0),1,0)</f>
        <v/>
      </c>
      <c r="AG86">
        <f>IF(AND(K86="REACQUIRE",K85&lt;&gt;"REACQUIRE"),1,0)</f>
        <v/>
      </c>
    </row>
    <row r="87">
      <c r="J87" t="n">
        <v>20.75</v>
      </c>
      <c r="K87" t="inlineStr">
        <is>
          <t>SEARCH</t>
        </is>
      </c>
      <c r="L87" t="n">
        <v>0</v>
      </c>
      <c r="M87" t="n">
        <v>0</v>
      </c>
      <c r="N87" t="n">
        <v>1</v>
      </c>
      <c r="O87" t="n">
        <v>4.561</v>
      </c>
      <c r="P87" t="n">
        <v>6.838</v>
      </c>
      <c r="Q87" t="n">
        <v>-14.202</v>
      </c>
      <c r="R87" t="n">
        <v>14.377</v>
      </c>
      <c r="S87" t="n">
        <v>8.208</v>
      </c>
      <c r="T87" t="n">
        <v>0</v>
      </c>
      <c r="U87" t="n">
        <v>0</v>
      </c>
      <c r="V87" t="n">
        <v>-1</v>
      </c>
      <c r="W87" t="n">
        <v>-51</v>
      </c>
      <c r="X87" t="n">
        <v>33</v>
      </c>
      <c r="Y87" t="n">
        <v>0</v>
      </c>
      <c r="Z87" t="n">
        <v>0</v>
      </c>
      <c r="AA87" t="n">
        <v>-0.445</v>
      </c>
      <c r="AB87" t="n">
        <v>1.37</v>
      </c>
      <c r="AC87" t="n">
        <v>25.12</v>
      </c>
      <c r="AD87" t="n">
        <v>181</v>
      </c>
      <c r="AE87">
        <f>IF(V87&gt;=0,V87,"")</f>
        <v/>
      </c>
      <c r="AF87">
        <f>IF(AND(N87=1,N86=0),1,0)</f>
        <v/>
      </c>
      <c r="AG87">
        <f>IF(AND(K87="REACQUIRE",K86&lt;&gt;"REACQUIRE"),1,0)</f>
        <v/>
      </c>
    </row>
    <row r="88">
      <c r="J88" t="n">
        <v>21</v>
      </c>
      <c r="K88" t="inlineStr">
        <is>
          <t>SEARCH</t>
        </is>
      </c>
      <c r="L88" t="n">
        <v>0</v>
      </c>
      <c r="M88" t="n">
        <v>0</v>
      </c>
      <c r="N88" t="n">
        <v>1</v>
      </c>
      <c r="O88" t="n">
        <v>5.105</v>
      </c>
      <c r="P88" t="n">
        <v>6.841</v>
      </c>
      <c r="Q88" t="n">
        <v>-13.959</v>
      </c>
      <c r="R88" t="n">
        <v>14.377</v>
      </c>
      <c r="S88" t="n">
        <v>8.208</v>
      </c>
      <c r="T88" t="n">
        <v>0</v>
      </c>
      <c r="U88" t="n">
        <v>0</v>
      </c>
      <c r="V88" t="n">
        <v>-1</v>
      </c>
      <c r="W88" t="n">
        <v>-49.6</v>
      </c>
      <c r="X88" t="n">
        <v>33.4</v>
      </c>
      <c r="Y88" t="n">
        <v>0</v>
      </c>
      <c r="Z88" t="n">
        <v>0</v>
      </c>
      <c r="AA88" t="n">
        <v>-0.441</v>
      </c>
      <c r="AB88" t="n">
        <v>1.389</v>
      </c>
      <c r="AC88" t="n">
        <v>24.7</v>
      </c>
      <c r="AD88" t="n">
        <v>181</v>
      </c>
      <c r="AE88">
        <f>IF(V88&gt;=0,V88,"")</f>
        <v/>
      </c>
      <c r="AF88">
        <f>IF(AND(N88=1,N87=0),1,0)</f>
        <v/>
      </c>
      <c r="AG88">
        <f>IF(AND(K88="REACQUIRE",K87&lt;&gt;"REACQUIRE"),1,0)</f>
        <v/>
      </c>
    </row>
    <row r="89">
      <c r="J89" t="n">
        <v>21.25</v>
      </c>
      <c r="K89" t="inlineStr">
        <is>
          <t>SEARCH</t>
        </is>
      </c>
      <c r="L89" t="n">
        <v>0</v>
      </c>
      <c r="M89" t="n">
        <v>0</v>
      </c>
      <c r="N89" t="n">
        <v>1</v>
      </c>
      <c r="O89" t="n">
        <v>5.638</v>
      </c>
      <c r="P89" t="n">
        <v>6.84</v>
      </c>
      <c r="Q89" t="n">
        <v>-13.692</v>
      </c>
      <c r="R89" t="n">
        <v>14.377</v>
      </c>
      <c r="S89" t="n">
        <v>8.208</v>
      </c>
      <c r="T89" t="n">
        <v>0</v>
      </c>
      <c r="U89" t="n">
        <v>0</v>
      </c>
      <c r="V89" t="n">
        <v>-1</v>
      </c>
      <c r="W89" t="n">
        <v>-47.4</v>
      </c>
      <c r="X89" t="n">
        <v>34</v>
      </c>
      <c r="Y89" t="n">
        <v>0</v>
      </c>
      <c r="Z89" t="n">
        <v>0</v>
      </c>
      <c r="AA89" t="n">
        <v>-0.407</v>
      </c>
      <c r="AB89" t="n">
        <v>1.416</v>
      </c>
      <c r="AC89" t="n">
        <v>24.26</v>
      </c>
      <c r="AD89" t="n">
        <v>181</v>
      </c>
      <c r="AE89">
        <f>IF(V89&gt;=0,V89,"")</f>
        <v/>
      </c>
      <c r="AF89">
        <f>IF(AND(N89=1,N88=0),1,0)</f>
        <v/>
      </c>
      <c r="AG89">
        <f>IF(AND(K89="REACQUIRE",K88&lt;&gt;"REACQUIRE"),1,0)</f>
        <v/>
      </c>
    </row>
    <row r="90">
      <c r="J90" t="n">
        <v>21.5</v>
      </c>
      <c r="K90" t="inlineStr">
        <is>
          <t>SEARCH</t>
        </is>
      </c>
      <c r="L90" t="n">
        <v>0</v>
      </c>
      <c r="M90" t="n">
        <v>0</v>
      </c>
      <c r="N90" t="n">
        <v>1</v>
      </c>
      <c r="O90" t="n">
        <v>6.159</v>
      </c>
      <c r="P90" t="n">
        <v>6.841</v>
      </c>
      <c r="Q90" t="n">
        <v>-13.401</v>
      </c>
      <c r="R90" t="n">
        <v>14.377</v>
      </c>
      <c r="S90" t="n">
        <v>8.208</v>
      </c>
      <c r="T90" t="n">
        <v>0</v>
      </c>
      <c r="U90" t="n">
        <v>0</v>
      </c>
      <c r="V90" t="n">
        <v>-1</v>
      </c>
      <c r="W90" t="n">
        <v>-44.4</v>
      </c>
      <c r="X90" t="n">
        <v>34.5</v>
      </c>
      <c r="Y90" t="n">
        <v>0</v>
      </c>
      <c r="Z90" t="n">
        <v>0</v>
      </c>
      <c r="AA90" t="n">
        <v>-0.342</v>
      </c>
      <c r="AB90" t="n">
        <v>1.445</v>
      </c>
      <c r="AC90" t="n">
        <v>23.82</v>
      </c>
      <c r="AD90" t="n">
        <v>181</v>
      </c>
      <c r="AE90">
        <f>IF(V90&gt;=0,V90,"")</f>
        <v/>
      </c>
      <c r="AF90">
        <f>IF(AND(N90=1,N89=0),1,0)</f>
        <v/>
      </c>
      <c r="AG90">
        <f>IF(AND(K90="REACQUIRE",K89&lt;&gt;"REACQUIRE"),1,0)</f>
        <v/>
      </c>
    </row>
    <row r="91">
      <c r="J91" t="n">
        <v>21.75</v>
      </c>
      <c r="K91" t="inlineStr">
        <is>
          <t>SEARCH</t>
        </is>
      </c>
      <c r="L91" t="n">
        <v>0</v>
      </c>
      <c r="M91" t="n">
        <v>0</v>
      </c>
      <c r="N91" t="n">
        <v>1</v>
      </c>
      <c r="O91" t="n">
        <v>6.667</v>
      </c>
      <c r="P91" t="n">
        <v>6.85</v>
      </c>
      <c r="Q91" t="n">
        <v>-13.087</v>
      </c>
      <c r="R91" t="n">
        <v>14.377</v>
      </c>
      <c r="S91" t="n">
        <v>8.208</v>
      </c>
      <c r="T91" t="n">
        <v>0</v>
      </c>
      <c r="U91" t="n">
        <v>0</v>
      </c>
      <c r="V91" t="n">
        <v>-1</v>
      </c>
      <c r="W91" t="n">
        <v>-40.6</v>
      </c>
      <c r="X91" t="n">
        <v>35.1</v>
      </c>
      <c r="Y91" t="n">
        <v>0</v>
      </c>
      <c r="Z91" t="n">
        <v>0</v>
      </c>
      <c r="AA91" t="n">
        <v>-0.245</v>
      </c>
      <c r="AB91" t="n">
        <v>1.471</v>
      </c>
      <c r="AC91" t="n">
        <v>23.36</v>
      </c>
      <c r="AD91" t="n">
        <v>110</v>
      </c>
      <c r="AE91">
        <f>IF(V91&gt;=0,V91,"")</f>
        <v/>
      </c>
      <c r="AF91">
        <f>IF(AND(N91=1,N90=0),1,0)</f>
        <v/>
      </c>
      <c r="AG91">
        <f>IF(AND(K91="REACQUIRE",K90&lt;&gt;"REACQUIRE"),1,0)</f>
        <v/>
      </c>
    </row>
    <row r="92">
      <c r="J92" t="n">
        <v>22</v>
      </c>
      <c r="K92" t="inlineStr">
        <is>
          <t>SEARCH</t>
        </is>
      </c>
      <c r="L92" t="n">
        <v>0</v>
      </c>
      <c r="M92" t="n">
        <v>0</v>
      </c>
      <c r="N92" t="n">
        <v>1</v>
      </c>
      <c r="O92" t="n">
        <v>7.16</v>
      </c>
      <c r="P92" t="n">
        <v>6.871</v>
      </c>
      <c r="Q92" t="n">
        <v>-12.751</v>
      </c>
      <c r="R92" t="n">
        <v>14.377</v>
      </c>
      <c r="S92" t="n">
        <v>8.208</v>
      </c>
      <c r="T92" t="n">
        <v>0</v>
      </c>
      <c r="U92" t="n">
        <v>0</v>
      </c>
      <c r="V92" t="n">
        <v>-1</v>
      </c>
      <c r="W92" t="n">
        <v>-36</v>
      </c>
      <c r="X92" t="n">
        <v>35.6</v>
      </c>
      <c r="Y92" t="n">
        <v>0</v>
      </c>
      <c r="Z92" t="n">
        <v>0</v>
      </c>
      <c r="AA92" t="n">
        <v>-0.115</v>
      </c>
      <c r="AB92" t="n">
        <v>1.488</v>
      </c>
      <c r="AC92" t="n">
        <v>22.91</v>
      </c>
      <c r="AD92" t="n">
        <v>110</v>
      </c>
      <c r="AE92">
        <f>IF(V92&gt;=0,V92,"")</f>
        <v/>
      </c>
      <c r="AF92">
        <f>IF(AND(N92=1,N91=0),1,0)</f>
        <v/>
      </c>
      <c r="AG92">
        <f>IF(AND(K92="REACQUIRE",K91&lt;&gt;"REACQUIRE"),1,0)</f>
        <v/>
      </c>
    </row>
    <row r="93">
      <c r="J93" t="n">
        <v>22.25</v>
      </c>
      <c r="K93" t="inlineStr">
        <is>
          <t>SEARCH</t>
        </is>
      </c>
      <c r="L93" t="n">
        <v>0</v>
      </c>
      <c r="M93" t="n">
        <v>0</v>
      </c>
      <c r="N93" t="n">
        <v>1</v>
      </c>
      <c r="O93" t="n">
        <v>7.637</v>
      </c>
      <c r="P93" t="n">
        <v>6.903</v>
      </c>
      <c r="Q93" t="n">
        <v>-12.392</v>
      </c>
      <c r="R93" t="n">
        <v>14.377</v>
      </c>
      <c r="S93" t="n">
        <v>8.208</v>
      </c>
      <c r="T93" t="n">
        <v>0</v>
      </c>
      <c r="U93" t="n">
        <v>0</v>
      </c>
      <c r="V93" t="n">
        <v>-1</v>
      </c>
      <c r="W93" t="n">
        <v>-30.6</v>
      </c>
      <c r="X93" t="n">
        <v>35.9</v>
      </c>
      <c r="Y93" t="n">
        <v>0</v>
      </c>
      <c r="Z93" t="n">
        <v>0</v>
      </c>
      <c r="AA93" t="n">
        <v>0.044</v>
      </c>
      <c r="AB93" t="n">
        <v>1.488</v>
      </c>
      <c r="AC93" t="n">
        <v>22.45</v>
      </c>
      <c r="AD93" t="n">
        <v>82</v>
      </c>
      <c r="AE93">
        <f>IF(V93&gt;=0,V93,"")</f>
        <v/>
      </c>
      <c r="AF93">
        <f>IF(AND(N93=1,N92=0),1,0)</f>
        <v/>
      </c>
      <c r="AG93">
        <f>IF(AND(K93="REACQUIRE",K92&lt;&gt;"REACQUIRE"),1,0)</f>
        <v/>
      </c>
    </row>
    <row r="94">
      <c r="J94" t="n">
        <v>22.5</v>
      </c>
      <c r="K94" t="inlineStr">
        <is>
          <t>SEARCH</t>
        </is>
      </c>
      <c r="L94" t="n">
        <v>0</v>
      </c>
      <c r="M94" t="n">
        <v>0</v>
      </c>
      <c r="N94" t="n">
        <v>1</v>
      </c>
      <c r="O94" t="n">
        <v>8.099</v>
      </c>
      <c r="P94" t="n">
        <v>6.942</v>
      </c>
      <c r="Q94" t="n">
        <v>-12.012</v>
      </c>
      <c r="R94" t="n">
        <v>14.377</v>
      </c>
      <c r="S94" t="n">
        <v>8.208</v>
      </c>
      <c r="T94" t="n">
        <v>0</v>
      </c>
      <c r="U94" t="n">
        <v>0</v>
      </c>
      <c r="V94" t="n">
        <v>-1</v>
      </c>
      <c r="W94" t="n">
        <v>-24.5</v>
      </c>
      <c r="X94" t="n">
        <v>36.1</v>
      </c>
      <c r="Y94" t="n">
        <v>0</v>
      </c>
      <c r="Z94" t="n">
        <v>0</v>
      </c>
      <c r="AA94" t="n">
        <v>0.229</v>
      </c>
      <c r="AB94" t="n">
        <v>1.471</v>
      </c>
      <c r="AC94" t="n">
        <v>21.98</v>
      </c>
      <c r="AD94" t="n">
        <v>82</v>
      </c>
      <c r="AE94">
        <f>IF(V94&gt;=0,V94,"")</f>
        <v/>
      </c>
      <c r="AF94">
        <f>IF(AND(N94=1,N93=0),1,0)</f>
        <v/>
      </c>
      <c r="AG94">
        <f>IF(AND(K94="REACQUIRE",K93&lt;&gt;"REACQUIRE"),1,0)</f>
        <v/>
      </c>
    </row>
    <row r="95">
      <c r="J95" t="n">
        <v>22.75</v>
      </c>
      <c r="K95" t="inlineStr">
        <is>
          <t>SEARCH</t>
        </is>
      </c>
      <c r="L95" t="n">
        <v>0</v>
      </c>
      <c r="M95" t="n">
        <v>0</v>
      </c>
      <c r="N95" t="n">
        <v>1</v>
      </c>
      <c r="O95" t="n">
        <v>8.542</v>
      </c>
      <c r="P95" t="n">
        <v>6.98</v>
      </c>
      <c r="Q95" t="n">
        <v>-11.612</v>
      </c>
      <c r="R95" t="n">
        <v>14.377</v>
      </c>
      <c r="S95" t="n">
        <v>8.208</v>
      </c>
      <c r="T95" t="n">
        <v>0</v>
      </c>
      <c r="U95" t="n">
        <v>0</v>
      </c>
      <c r="V95" t="n">
        <v>-1</v>
      </c>
      <c r="W95" t="n">
        <v>-18</v>
      </c>
      <c r="X95" t="n">
        <v>35.9</v>
      </c>
      <c r="Y95" t="n">
        <v>0</v>
      </c>
      <c r="Z95" t="n">
        <v>0</v>
      </c>
      <c r="AA95" t="n">
        <v>0.432</v>
      </c>
      <c r="AB95" t="n">
        <v>1.432</v>
      </c>
      <c r="AC95" t="n">
        <v>21.5</v>
      </c>
      <c r="AD95" t="n">
        <v>82</v>
      </c>
      <c r="AE95">
        <f>IF(V95&gt;=0,V95,"")</f>
        <v/>
      </c>
      <c r="AF95">
        <f>IF(AND(N95=1,N94=0),1,0)</f>
        <v/>
      </c>
      <c r="AG95">
        <f>IF(AND(K95="REACQUIRE",K94&lt;&gt;"REACQUIRE"),1,0)</f>
        <v/>
      </c>
    </row>
    <row r="96">
      <c r="J96" t="n">
        <v>23</v>
      </c>
      <c r="K96" t="inlineStr">
        <is>
          <t>SEARCH</t>
        </is>
      </c>
      <c r="L96" t="n">
        <v>0</v>
      </c>
      <c r="M96" t="n">
        <v>0</v>
      </c>
      <c r="N96" t="n">
        <v>1</v>
      </c>
      <c r="O96" t="n">
        <v>8.967000000000001</v>
      </c>
      <c r="P96" t="n">
        <v>6.984</v>
      </c>
      <c r="Q96" t="n">
        <v>-11.191</v>
      </c>
      <c r="R96" t="n">
        <v>14.377</v>
      </c>
      <c r="S96" t="n">
        <v>8.208</v>
      </c>
      <c r="T96" t="n">
        <v>0</v>
      </c>
      <c r="U96" t="n">
        <v>0</v>
      </c>
      <c r="V96" t="n">
        <v>-1</v>
      </c>
      <c r="W96" t="n">
        <v>-11.4</v>
      </c>
      <c r="X96" t="n">
        <v>35.3</v>
      </c>
      <c r="Y96" t="n">
        <v>0</v>
      </c>
      <c r="Z96" t="n">
        <v>0</v>
      </c>
      <c r="AA96" t="n">
        <v>0.642</v>
      </c>
      <c r="AB96" t="n">
        <v>1.365</v>
      </c>
      <c r="AC96" t="n">
        <v>21.01</v>
      </c>
      <c r="AD96" t="n">
        <v>80</v>
      </c>
      <c r="AE96">
        <f>IF(V96&gt;=0,V96,"")</f>
        <v/>
      </c>
      <c r="AF96">
        <f>IF(AND(N96=1,N95=0),1,0)</f>
        <v/>
      </c>
      <c r="AG96">
        <f>IF(AND(K96="REACQUIRE",K95&lt;&gt;"REACQUIRE"),1,0)</f>
        <v/>
      </c>
    </row>
    <row r="97">
      <c r="J97" t="n">
        <v>23.25</v>
      </c>
      <c r="K97" t="inlineStr">
        <is>
          <t>SEARCH</t>
        </is>
      </c>
      <c r="L97" t="n">
        <v>0</v>
      </c>
      <c r="M97" t="n">
        <v>0</v>
      </c>
      <c r="N97" t="n">
        <v>1</v>
      </c>
      <c r="O97" t="n">
        <v>9.372999999999999</v>
      </c>
      <c r="P97" t="n">
        <v>6.931</v>
      </c>
      <c r="Q97" t="n">
        <v>-10.751</v>
      </c>
      <c r="R97" t="n">
        <v>14.377</v>
      </c>
      <c r="S97" t="n">
        <v>8.208</v>
      </c>
      <c r="T97" t="n">
        <v>0</v>
      </c>
      <c r="U97" t="n">
        <v>0</v>
      </c>
      <c r="V97" t="n">
        <v>-1</v>
      </c>
      <c r="W97" t="n">
        <v>-4.8</v>
      </c>
      <c r="X97" t="n">
        <v>34.4</v>
      </c>
      <c r="Y97" t="n">
        <v>0</v>
      </c>
      <c r="Z97" t="n">
        <v>0</v>
      </c>
      <c r="AA97" t="n">
        <v>0.851</v>
      </c>
      <c r="AB97" t="n">
        <v>1.282</v>
      </c>
      <c r="AC97" t="n">
        <v>20.49</v>
      </c>
      <c r="AD97" t="n">
        <v>62</v>
      </c>
      <c r="AE97">
        <f>IF(V97&gt;=0,V97,"")</f>
        <v/>
      </c>
      <c r="AF97">
        <f>IF(AND(N97=1,N96=0),1,0)</f>
        <v/>
      </c>
      <c r="AG97">
        <f>IF(AND(K97="REACQUIRE",K96&lt;&gt;"REACQUIRE"),1,0)</f>
        <v/>
      </c>
    </row>
    <row r="98">
      <c r="J98" t="n">
        <v>23.5</v>
      </c>
      <c r="K98" t="inlineStr">
        <is>
          <t>SEARCH</t>
        </is>
      </c>
      <c r="L98" t="n">
        <v>0</v>
      </c>
      <c r="M98" t="n">
        <v>0</v>
      </c>
      <c r="N98" t="n">
        <v>1</v>
      </c>
      <c r="O98" t="n">
        <v>9.759</v>
      </c>
      <c r="P98" t="n">
        <v>6.879</v>
      </c>
      <c r="Q98" t="n">
        <v>-10.293</v>
      </c>
      <c r="R98" t="n">
        <v>14.377</v>
      </c>
      <c r="S98" t="n">
        <v>8.208</v>
      </c>
      <c r="T98" t="n">
        <v>0</v>
      </c>
      <c r="U98" t="n">
        <v>0</v>
      </c>
      <c r="V98" t="n">
        <v>-1</v>
      </c>
      <c r="W98" t="n">
        <v>1.4</v>
      </c>
      <c r="X98" t="n">
        <v>33.2</v>
      </c>
      <c r="Y98" t="n">
        <v>0</v>
      </c>
      <c r="Z98" t="n">
        <v>0</v>
      </c>
      <c r="AA98" t="n">
        <v>1.047</v>
      </c>
      <c r="AB98" t="n">
        <v>1.177</v>
      </c>
      <c r="AC98" t="n">
        <v>19.96</v>
      </c>
      <c r="AD98" t="n">
        <v>62</v>
      </c>
      <c r="AE98">
        <f>IF(V98&gt;=0,V98,"")</f>
        <v/>
      </c>
      <c r="AF98">
        <f>IF(AND(N98=1,N97=0),1,0)</f>
        <v/>
      </c>
      <c r="AG98">
        <f>IF(AND(K98="REACQUIRE",K97&lt;&gt;"REACQUIRE"),1,0)</f>
        <v/>
      </c>
    </row>
    <row r="99">
      <c r="J99" t="n">
        <v>23.75</v>
      </c>
      <c r="K99" t="inlineStr">
        <is>
          <t>SEARCH</t>
        </is>
      </c>
      <c r="L99" t="n">
        <v>0</v>
      </c>
      <c r="M99" t="n">
        <v>0</v>
      </c>
      <c r="N99" t="n">
        <v>1</v>
      </c>
      <c r="O99" t="n">
        <v>10.123</v>
      </c>
      <c r="P99" t="n">
        <v>6.84</v>
      </c>
      <c r="Q99" t="n">
        <v>-9.818</v>
      </c>
      <c r="R99" t="n">
        <v>14.399</v>
      </c>
      <c r="S99" t="n">
        <v>8.209</v>
      </c>
      <c r="T99" t="n">
        <v>0</v>
      </c>
      <c r="U99" t="n">
        <v>0</v>
      </c>
      <c r="V99" t="n">
        <v>-1</v>
      </c>
      <c r="W99" t="n">
        <v>7.1</v>
      </c>
      <c r="X99" t="n">
        <v>31.3</v>
      </c>
      <c r="Y99" t="n">
        <v>0.229</v>
      </c>
      <c r="Z99" t="n">
        <v>0</v>
      </c>
      <c r="AA99" t="n">
        <v>1.218</v>
      </c>
      <c r="AB99" t="n">
        <v>1.037</v>
      </c>
      <c r="AC99" t="n">
        <v>19.42</v>
      </c>
      <c r="AD99" t="n">
        <v>61</v>
      </c>
      <c r="AE99">
        <f>IF(V99&gt;=0,V99,"")</f>
        <v/>
      </c>
      <c r="AF99">
        <f>IF(AND(N99=1,N98=0),1,0)</f>
        <v/>
      </c>
      <c r="AG99">
        <f>IF(AND(K99="REACQUIRE",K98&lt;&gt;"REACQUIRE"),1,0)</f>
        <v/>
      </c>
    </row>
    <row r="100">
      <c r="J100" t="n">
        <v>24</v>
      </c>
      <c r="K100" t="inlineStr">
        <is>
          <t>SEARCH</t>
        </is>
      </c>
      <c r="L100" t="n">
        <v>0</v>
      </c>
      <c r="M100" t="n">
        <v>0</v>
      </c>
      <c r="N100" t="n">
        <v>0</v>
      </c>
      <c r="O100" t="n">
        <v>10.465</v>
      </c>
      <c r="P100" t="n">
        <v>6.816</v>
      </c>
      <c r="Q100" t="n">
        <v>-9.326000000000001</v>
      </c>
      <c r="R100" t="n">
        <v>14.466</v>
      </c>
      <c r="S100" t="n">
        <v>8.218999999999999</v>
      </c>
      <c r="T100" t="n">
        <v>0</v>
      </c>
      <c r="U100" t="n">
        <v>0</v>
      </c>
      <c r="V100" t="n">
        <v>-1</v>
      </c>
      <c r="W100" t="n">
        <v>12.1</v>
      </c>
      <c r="X100" t="n">
        <v>29.6</v>
      </c>
      <c r="Y100" t="n">
        <v>0.279</v>
      </c>
      <c r="Z100" t="n">
        <v>0</v>
      </c>
      <c r="AA100" t="n">
        <v>1.355</v>
      </c>
      <c r="AB100" t="n">
        <v>0.908</v>
      </c>
      <c r="AC100" t="n">
        <v>18.9</v>
      </c>
      <c r="AD100" t="n">
        <v>62</v>
      </c>
      <c r="AE100">
        <f>IF(V100&gt;=0,V100,"")</f>
        <v/>
      </c>
      <c r="AF100">
        <f>IF(AND(N100=1,N99=0),1,0)</f>
        <v/>
      </c>
      <c r="AG100">
        <f>IF(AND(K100="REACQUIRE",K99&lt;&gt;"REACQUIRE"),1,0)</f>
        <v/>
      </c>
    </row>
    <row r="101">
      <c r="J101" t="n">
        <v>24.25</v>
      </c>
      <c r="K101" t="inlineStr">
        <is>
          <t>SEARCH</t>
        </is>
      </c>
      <c r="L101" t="n">
        <v>0</v>
      </c>
      <c r="M101" t="n">
        <v>0</v>
      </c>
      <c r="N101" t="n">
        <v>0</v>
      </c>
      <c r="O101" t="n">
        <v>10.784</v>
      </c>
      <c r="P101" t="n">
        <v>6.841</v>
      </c>
      <c r="Q101" t="n">
        <v>-8.819000000000001</v>
      </c>
      <c r="R101" t="n">
        <v>14.535</v>
      </c>
      <c r="S101" t="n">
        <v>8.23</v>
      </c>
      <c r="T101" t="n">
        <v>0</v>
      </c>
      <c r="U101" t="n">
        <v>0</v>
      </c>
      <c r="V101" t="n">
        <v>-1</v>
      </c>
      <c r="W101" t="n">
        <v>16.3</v>
      </c>
      <c r="X101" t="n">
        <v>28.6</v>
      </c>
      <c r="Y101" t="n">
        <v>0.279</v>
      </c>
      <c r="Z101" t="n">
        <v>0</v>
      </c>
      <c r="AA101" t="n">
        <v>1.455</v>
      </c>
      <c r="AB101" t="n">
        <v>0.8149999999999999</v>
      </c>
      <c r="AC101" t="n">
        <v>18.39</v>
      </c>
      <c r="AD101" t="n">
        <v>60</v>
      </c>
      <c r="AE101">
        <f>IF(V101&gt;=0,V101,"")</f>
        <v/>
      </c>
      <c r="AF101">
        <f>IF(AND(N101=1,N100=0),1,0)</f>
        <v/>
      </c>
      <c r="AG101">
        <f>IF(AND(K101="REACQUIRE",K100&lt;&gt;"REACQUIRE"),1,0)</f>
        <v/>
      </c>
    </row>
    <row r="102">
      <c r="J102" t="n">
        <v>24.5</v>
      </c>
      <c r="K102" t="inlineStr">
        <is>
          <t>SEARCH</t>
        </is>
      </c>
      <c r="L102" t="n">
        <v>0</v>
      </c>
      <c r="M102" t="n">
        <v>0</v>
      </c>
      <c r="N102" t="n">
        <v>0</v>
      </c>
      <c r="O102" t="n">
        <v>11.08</v>
      </c>
      <c r="P102" t="n">
        <v>6.883</v>
      </c>
      <c r="Q102" t="n">
        <v>-8.297000000000001</v>
      </c>
      <c r="R102" t="n">
        <v>14.609</v>
      </c>
      <c r="S102" t="n">
        <v>8.252000000000001</v>
      </c>
      <c r="T102" t="n">
        <v>0</v>
      </c>
      <c r="U102" t="n">
        <v>0</v>
      </c>
      <c r="V102" t="n">
        <v>-1</v>
      </c>
      <c r="W102" t="n">
        <v>18.7</v>
      </c>
      <c r="X102" t="n">
        <v>28.2</v>
      </c>
      <c r="Y102" t="n">
        <v>0.379</v>
      </c>
      <c r="Z102" t="n">
        <v>0</v>
      </c>
      <c r="AA102" t="n">
        <v>1.466</v>
      </c>
      <c r="AB102" t="n">
        <v>0.76</v>
      </c>
      <c r="AC102" t="n">
        <v>17.89</v>
      </c>
      <c r="AD102" t="n">
        <v>60</v>
      </c>
      <c r="AE102">
        <f>IF(V102&gt;=0,V102,"")</f>
        <v/>
      </c>
      <c r="AF102">
        <f>IF(AND(N102=1,N101=0),1,0)</f>
        <v/>
      </c>
      <c r="AG102">
        <f>IF(AND(K102="REACQUIRE",K101&lt;&gt;"REACQUIRE"),1,0)</f>
        <v/>
      </c>
    </row>
    <row r="103">
      <c r="J103" t="n">
        <v>24.75</v>
      </c>
      <c r="K103" t="inlineStr">
        <is>
          <t>SEARCH</t>
        </is>
      </c>
      <c r="L103" t="n">
        <v>0</v>
      </c>
      <c r="M103" t="n">
        <v>0</v>
      </c>
      <c r="N103" t="n">
        <v>0</v>
      </c>
      <c r="O103" t="n">
        <v>11.351</v>
      </c>
      <c r="P103" t="n">
        <v>6.92</v>
      </c>
      <c r="Q103" t="n">
        <v>-7.762</v>
      </c>
      <c r="R103" t="n">
        <v>14.686</v>
      </c>
      <c r="S103" t="n">
        <v>8.300000000000001</v>
      </c>
      <c r="T103" t="n">
        <v>0</v>
      </c>
      <c r="U103" t="n">
        <v>0</v>
      </c>
      <c r="V103" t="n">
        <v>-1</v>
      </c>
      <c r="W103" t="n">
        <v>20.1</v>
      </c>
      <c r="X103" t="n">
        <v>28.2</v>
      </c>
      <c r="Y103" t="n">
        <v>0.332</v>
      </c>
      <c r="Z103" t="n">
        <v>0</v>
      </c>
      <c r="AA103" t="n">
        <v>1.419</v>
      </c>
      <c r="AB103" t="n">
        <v>0.732</v>
      </c>
      <c r="AC103" t="n">
        <v>17.4</v>
      </c>
      <c r="AD103" t="n">
        <v>61</v>
      </c>
      <c r="AE103">
        <f>IF(V103&gt;=0,V103,"")</f>
        <v/>
      </c>
      <c r="AF103">
        <f>IF(AND(N103=1,N102=0),1,0)</f>
        <v/>
      </c>
      <c r="AG103">
        <f>IF(AND(K103="REACQUIRE",K102&lt;&gt;"REACQUIRE"),1,0)</f>
        <v/>
      </c>
    </row>
    <row r="104">
      <c r="J104" t="n">
        <v>25</v>
      </c>
      <c r="K104" t="inlineStr">
        <is>
          <t>SEARCH</t>
        </is>
      </c>
      <c r="L104" t="n">
        <v>0</v>
      </c>
      <c r="M104" t="n">
        <v>0</v>
      </c>
      <c r="N104" t="n">
        <v>0</v>
      </c>
      <c r="O104" t="n">
        <v>11.597</v>
      </c>
      <c r="P104" t="n">
        <v>6.951</v>
      </c>
      <c r="Q104" t="n">
        <v>-7.214</v>
      </c>
      <c r="R104" t="n">
        <v>14.744</v>
      </c>
      <c r="S104" t="n">
        <v>8.367000000000001</v>
      </c>
      <c r="T104" t="n">
        <v>0</v>
      </c>
      <c r="U104" t="n">
        <v>0</v>
      </c>
      <c r="V104" t="n">
        <v>-1</v>
      </c>
      <c r="W104" t="n">
        <v>21</v>
      </c>
      <c r="X104" t="n">
        <v>28.2</v>
      </c>
      <c r="Y104" t="n">
        <v>0.365</v>
      </c>
      <c r="Z104" t="n">
        <v>0</v>
      </c>
      <c r="AA104" t="n">
        <v>1.349</v>
      </c>
      <c r="AB104" t="n">
        <v>0.711</v>
      </c>
      <c r="AC104" t="n">
        <v>16.92</v>
      </c>
      <c r="AD104" t="n">
        <v>62</v>
      </c>
      <c r="AE104">
        <f>IF(V104&gt;=0,V104,"")</f>
        <v/>
      </c>
      <c r="AF104">
        <f>IF(AND(N104=1,N103=0),1,0)</f>
        <v/>
      </c>
      <c r="AG104">
        <f>IF(AND(K104="REACQUIRE",K103&lt;&gt;"REACQUIRE"),1,0)</f>
        <v/>
      </c>
    </row>
    <row r="105">
      <c r="J105" t="n">
        <v>25.25</v>
      </c>
      <c r="K105" t="inlineStr">
        <is>
          <t>SEARCH</t>
        </is>
      </c>
      <c r="L105" t="n">
        <v>0</v>
      </c>
      <c r="M105" t="n">
        <v>0</v>
      </c>
      <c r="N105" t="n">
        <v>0</v>
      </c>
      <c r="O105" t="n">
        <v>11.817</v>
      </c>
      <c r="P105" t="n">
        <v>6.977</v>
      </c>
      <c r="Q105" t="n">
        <v>-6.655</v>
      </c>
      <c r="R105" t="n">
        <v>14.776</v>
      </c>
      <c r="S105" t="n">
        <v>8.441000000000001</v>
      </c>
      <c r="T105" t="n">
        <v>0</v>
      </c>
      <c r="U105" t="n">
        <v>0</v>
      </c>
      <c r="V105" t="n">
        <v>-1</v>
      </c>
      <c r="W105" t="n">
        <v>21.7</v>
      </c>
      <c r="X105" t="n">
        <v>28.3</v>
      </c>
      <c r="Y105" t="n">
        <v>0.332</v>
      </c>
      <c r="Z105" t="n">
        <v>0</v>
      </c>
      <c r="AA105" t="n">
        <v>1.27</v>
      </c>
      <c r="AB105" t="n">
        <v>0.6889999999999999</v>
      </c>
      <c r="AC105" t="n">
        <v>16.44</v>
      </c>
      <c r="AD105" t="n">
        <v>78</v>
      </c>
      <c r="AE105">
        <f>IF(V105&gt;=0,V105,"")</f>
        <v/>
      </c>
      <c r="AF105">
        <f>IF(AND(N105=1,N104=0),1,0)</f>
        <v/>
      </c>
      <c r="AG105">
        <f>IF(AND(K105="REACQUIRE",K104&lt;&gt;"REACQUIRE"),1,0)</f>
        <v/>
      </c>
    </row>
    <row r="106">
      <c r="J106" t="n">
        <v>25.5</v>
      </c>
      <c r="K106" t="inlineStr">
        <is>
          <t>SEARCH</t>
        </is>
      </c>
      <c r="L106" t="n">
        <v>0</v>
      </c>
      <c r="M106" t="n">
        <v>0</v>
      </c>
      <c r="N106" t="n">
        <v>0</v>
      </c>
      <c r="O106" t="n">
        <v>12.011</v>
      </c>
      <c r="P106" t="n">
        <v>6.995</v>
      </c>
      <c r="Q106" t="n">
        <v>-6.087</v>
      </c>
      <c r="R106" t="n">
        <v>14.779</v>
      </c>
      <c r="S106" t="n">
        <v>8.510999999999999</v>
      </c>
      <c r="T106" t="n">
        <v>0</v>
      </c>
      <c r="U106" t="n">
        <v>0</v>
      </c>
      <c r="V106" t="n">
        <v>-1</v>
      </c>
      <c r="W106" t="n">
        <v>22.2</v>
      </c>
      <c r="X106" t="n">
        <v>28.4</v>
      </c>
      <c r="Y106" t="n">
        <v>0.265</v>
      </c>
      <c r="Z106" t="n">
        <v>0</v>
      </c>
      <c r="AA106" t="n">
        <v>1.188</v>
      </c>
      <c r="AB106" t="n">
        <v>0.664</v>
      </c>
      <c r="AC106" t="n">
        <v>15.95</v>
      </c>
      <c r="AD106" t="n">
        <v>78</v>
      </c>
      <c r="AE106">
        <f>IF(V106&gt;=0,V106,"")</f>
        <v/>
      </c>
      <c r="AF106">
        <f>IF(AND(N106=1,N105=0),1,0)</f>
        <v/>
      </c>
      <c r="AG106">
        <f>IF(AND(K106="REACQUIRE",K105&lt;&gt;"REACQUIRE"),1,0)</f>
        <v/>
      </c>
    </row>
    <row r="107">
      <c r="J107" t="n">
        <v>25.75</v>
      </c>
      <c r="K107" t="inlineStr">
        <is>
          <t>SEARCH</t>
        </is>
      </c>
      <c r="L107" t="n">
        <v>0</v>
      </c>
      <c r="M107" t="n">
        <v>0</v>
      </c>
      <c r="N107" t="n">
        <v>0</v>
      </c>
      <c r="O107" t="n">
        <v>12.177</v>
      </c>
      <c r="P107" t="n">
        <v>7.001</v>
      </c>
      <c r="Q107" t="n">
        <v>-5.509</v>
      </c>
      <c r="R107" t="n">
        <v>14.753</v>
      </c>
      <c r="S107" t="n">
        <v>8.595000000000001</v>
      </c>
      <c r="T107" t="n">
        <v>0</v>
      </c>
      <c r="U107" t="n">
        <v>0</v>
      </c>
      <c r="V107" t="n">
        <v>-1</v>
      </c>
      <c r="W107" t="n">
        <v>22.8</v>
      </c>
      <c r="X107" t="n">
        <v>28.5</v>
      </c>
      <c r="Y107" t="n">
        <v>0.498</v>
      </c>
      <c r="Z107" t="n">
        <v>0</v>
      </c>
      <c r="AA107" t="n">
        <v>1.109</v>
      </c>
      <c r="AB107" t="n">
        <v>0.637</v>
      </c>
      <c r="AC107" t="n">
        <v>15.48</v>
      </c>
      <c r="AD107" t="n">
        <v>79</v>
      </c>
      <c r="AE107">
        <f>IF(V107&gt;=0,V107,"")</f>
        <v/>
      </c>
      <c r="AF107">
        <f>IF(AND(N107=1,N106=0),1,0)</f>
        <v/>
      </c>
      <c r="AG107">
        <f>IF(AND(K107="REACQUIRE",K106&lt;&gt;"REACQUIRE"),1,0)</f>
        <v/>
      </c>
    </row>
    <row r="108">
      <c r="J108" t="n">
        <v>26</v>
      </c>
      <c r="K108" t="inlineStr">
        <is>
          <t>SEARCH</t>
        </is>
      </c>
      <c r="L108" t="n">
        <v>0</v>
      </c>
      <c r="M108" t="n">
        <v>0</v>
      </c>
      <c r="N108" t="n">
        <v>0</v>
      </c>
      <c r="O108" t="n">
        <v>12.316</v>
      </c>
      <c r="P108" t="n">
        <v>6.992</v>
      </c>
      <c r="Q108" t="n">
        <v>-4.924</v>
      </c>
      <c r="R108" t="n">
        <v>14.675</v>
      </c>
      <c r="S108" t="n">
        <v>8.699999999999999</v>
      </c>
      <c r="T108" t="n">
        <v>0</v>
      </c>
      <c r="U108" t="n">
        <v>0</v>
      </c>
      <c r="V108" t="n">
        <v>-1</v>
      </c>
      <c r="W108" t="n">
        <v>23.3</v>
      </c>
      <c r="X108" t="n">
        <v>28.5</v>
      </c>
      <c r="Y108" t="n">
        <v>0.525</v>
      </c>
      <c r="Z108" t="n">
        <v>0</v>
      </c>
      <c r="AA108" t="n">
        <v>1.037</v>
      </c>
      <c r="AB108" t="n">
        <v>0.605</v>
      </c>
      <c r="AC108" t="n">
        <v>15</v>
      </c>
      <c r="AD108" t="n">
        <v>186</v>
      </c>
      <c r="AE108">
        <f>IF(V108&gt;=0,V108,"")</f>
        <v/>
      </c>
      <c r="AF108">
        <f>IF(AND(N108=1,N107=0),1,0)</f>
        <v/>
      </c>
      <c r="AG108">
        <f>IF(AND(K108="REACQUIRE",K107&lt;&gt;"REACQUIRE"),1,0)</f>
        <v/>
      </c>
    </row>
    <row r="109">
      <c r="J109" t="n">
        <v>26.25</v>
      </c>
      <c r="K109" t="inlineStr">
        <is>
          <t>TRACK</t>
        </is>
      </c>
      <c r="L109" t="n">
        <v>1</v>
      </c>
      <c r="M109" t="n">
        <v>1</v>
      </c>
      <c r="N109" t="n">
        <v>0</v>
      </c>
      <c r="O109" t="n">
        <v>12.429</v>
      </c>
      <c r="P109" t="n">
        <v>6.916</v>
      </c>
      <c r="Q109" t="n">
        <v>-4.343</v>
      </c>
      <c r="R109" t="n">
        <v>14.555</v>
      </c>
      <c r="S109" t="n">
        <v>8.773999999999999</v>
      </c>
      <c r="T109" t="n">
        <v>14.715</v>
      </c>
      <c r="U109" t="n">
        <v>9.132999999999999</v>
      </c>
      <c r="V109" t="n">
        <v>0.393</v>
      </c>
      <c r="W109" t="n">
        <v>8.800000000000001</v>
      </c>
      <c r="X109" t="n">
        <v>21.1</v>
      </c>
      <c r="Y109" t="n">
        <v>0.592</v>
      </c>
      <c r="Z109" t="n">
        <v>1</v>
      </c>
      <c r="AA109" t="n">
        <v>0.335</v>
      </c>
      <c r="AB109" t="n">
        <v>0.225</v>
      </c>
      <c r="AC109" t="n">
        <v>14.48</v>
      </c>
      <c r="AD109" t="n">
        <v>244</v>
      </c>
      <c r="AE109">
        <f>IF(V109&gt;=0,V109,"")</f>
        <v/>
      </c>
      <c r="AF109">
        <f>IF(AND(N109=1,N108=0),1,0)</f>
        <v/>
      </c>
      <c r="AG109">
        <f>IF(AND(K109="REACQUIRE",K108&lt;&gt;"REACQUIRE"),1,0)</f>
        <v/>
      </c>
    </row>
    <row r="110">
      <c r="J110" t="n">
        <v>26.5</v>
      </c>
      <c r="K110" t="inlineStr">
        <is>
          <t>TRACK</t>
        </is>
      </c>
      <c r="L110" t="n">
        <v>1</v>
      </c>
      <c r="M110" t="n">
        <v>1</v>
      </c>
      <c r="N110" t="n">
        <v>0</v>
      </c>
      <c r="O110" t="n">
        <v>12.528</v>
      </c>
      <c r="P110" t="n">
        <v>6.741</v>
      </c>
      <c r="Q110" t="n">
        <v>-3.778</v>
      </c>
      <c r="R110" t="n">
        <v>14.427</v>
      </c>
      <c r="S110" t="n">
        <v>8.802</v>
      </c>
      <c r="T110" t="n">
        <v>14.579</v>
      </c>
      <c r="U110" t="n">
        <v>9.169</v>
      </c>
      <c r="V110" t="n">
        <v>0.398</v>
      </c>
      <c r="W110" t="n">
        <v>2.3</v>
      </c>
      <c r="X110" t="n">
        <v>17.8</v>
      </c>
      <c r="Y110" t="n">
        <v>0.502</v>
      </c>
      <c r="Z110" t="n">
        <v>1</v>
      </c>
      <c r="AA110" t="n">
        <v>0.097</v>
      </c>
      <c r="AB110" t="n">
        <v>0.067</v>
      </c>
      <c r="AC110" t="n">
        <v>13.9</v>
      </c>
      <c r="AD110" t="n">
        <v>247</v>
      </c>
      <c r="AE110">
        <f>IF(V110&gt;=0,V110,"")</f>
        <v/>
      </c>
      <c r="AF110">
        <f>IF(AND(N110=1,N109=0),1,0)</f>
        <v/>
      </c>
      <c r="AG110">
        <f>IF(AND(K110="REACQUIRE",K109&lt;&gt;"REACQUIRE"),1,0)</f>
        <v/>
      </c>
    </row>
    <row r="111">
      <c r="J111" t="n">
        <v>26.75</v>
      </c>
      <c r="K111" t="inlineStr">
        <is>
          <t>TRACK</t>
        </is>
      </c>
      <c r="L111" t="n">
        <v>1</v>
      </c>
      <c r="M111" t="n">
        <v>1</v>
      </c>
      <c r="N111" t="n">
        <v>0</v>
      </c>
      <c r="O111" t="n">
        <v>12.627</v>
      </c>
      <c r="P111" t="n">
        <v>6.565</v>
      </c>
      <c r="Q111" t="n">
        <v>-3.213</v>
      </c>
      <c r="R111" t="n">
        <v>14.301</v>
      </c>
      <c r="S111" t="n">
        <v>8.795</v>
      </c>
      <c r="T111" t="n">
        <v>14.443</v>
      </c>
      <c r="U111" t="n">
        <v>9.153</v>
      </c>
      <c r="V111" t="n">
        <v>0.385</v>
      </c>
      <c r="W111" t="n">
        <v>0.6</v>
      </c>
      <c r="X111" t="n">
        <v>17</v>
      </c>
      <c r="Y111" t="n">
        <v>0.502</v>
      </c>
      <c r="Z111" t="n">
        <v>1</v>
      </c>
      <c r="AA111" t="n">
        <v>0.033</v>
      </c>
      <c r="AB111" t="n">
        <v>0.011</v>
      </c>
      <c r="AC111" t="n">
        <v>13.3</v>
      </c>
      <c r="AD111" t="n">
        <v>247</v>
      </c>
      <c r="AE111">
        <f>IF(V111&gt;=0,V111,"")</f>
        <v/>
      </c>
      <c r="AF111">
        <f>IF(AND(N111=1,N110=0),1,0)</f>
        <v/>
      </c>
      <c r="AG111">
        <f>IF(AND(K111="REACQUIRE",K110&lt;&gt;"REACQUIRE"),1,0)</f>
        <v/>
      </c>
    </row>
    <row r="112">
      <c r="J112" t="n">
        <v>27</v>
      </c>
      <c r="K112" t="inlineStr">
        <is>
          <t>TRACK</t>
        </is>
      </c>
      <c r="L112" t="n">
        <v>0</v>
      </c>
      <c r="M112" t="n">
        <v>0</v>
      </c>
      <c r="N112" t="n">
        <v>0</v>
      </c>
      <c r="O112" t="n">
        <v>12.728</v>
      </c>
      <c r="P112" t="n">
        <v>6.388</v>
      </c>
      <c r="Q112" t="n">
        <v>-2.649</v>
      </c>
      <c r="R112" t="n">
        <v>14.148</v>
      </c>
      <c r="S112" t="n">
        <v>8.797000000000001</v>
      </c>
      <c r="T112" t="n">
        <v>14.332</v>
      </c>
      <c r="U112" t="n">
        <v>9.130000000000001</v>
      </c>
      <c r="V112" t="n">
        <v>-1</v>
      </c>
      <c r="W112" t="n">
        <v>0.1</v>
      </c>
      <c r="X112" t="n">
        <v>17.1</v>
      </c>
      <c r="Y112" t="n">
        <v>0.638</v>
      </c>
      <c r="Z112" t="n">
        <v>1</v>
      </c>
      <c r="AA112" t="n">
        <v>0.024</v>
      </c>
      <c r="AB112" t="n">
        <v>-0.008999999999999999</v>
      </c>
      <c r="AC112" t="n">
        <v>12.72</v>
      </c>
      <c r="AD112" t="n">
        <v>247</v>
      </c>
      <c r="AE112">
        <f>IF(V112&gt;=0,V112,"")</f>
        <v/>
      </c>
      <c r="AF112">
        <f>IF(AND(N112=1,N111=0),1,0)</f>
        <v/>
      </c>
      <c r="AG112">
        <f>IF(AND(K112="REACQUIRE",K111&lt;&gt;"REACQUIRE"),1,0)</f>
        <v/>
      </c>
    </row>
    <row r="113">
      <c r="J113" t="n">
        <v>27.25</v>
      </c>
      <c r="K113" t="inlineStr">
        <is>
          <t>TRACK</t>
        </is>
      </c>
      <c r="L113" t="n">
        <v>0</v>
      </c>
      <c r="M113" t="n">
        <v>0</v>
      </c>
      <c r="N113" t="n">
        <v>1</v>
      </c>
      <c r="O113" t="n">
        <v>12.836</v>
      </c>
      <c r="P113" t="n">
        <v>6.21</v>
      </c>
      <c r="Q113" t="n">
        <v>-2.086</v>
      </c>
      <c r="R113" t="n">
        <v>13.977</v>
      </c>
      <c r="S113" t="n">
        <v>8.782</v>
      </c>
      <c r="T113" t="n">
        <v>14.332</v>
      </c>
      <c r="U113" t="n">
        <v>9.130000000000001</v>
      </c>
      <c r="V113" t="n">
        <v>-1</v>
      </c>
      <c r="W113" t="n">
        <v>0.2</v>
      </c>
      <c r="X113" t="n">
        <v>17.3</v>
      </c>
      <c r="Y113" t="n">
        <v>0.75</v>
      </c>
      <c r="Z113" t="n">
        <v>1</v>
      </c>
      <c r="AA113" t="n">
        <v>0.048</v>
      </c>
      <c r="AB113" t="n">
        <v>-0.036</v>
      </c>
      <c r="AC113" t="n">
        <v>12.12</v>
      </c>
      <c r="AD113" t="n">
        <v>175</v>
      </c>
      <c r="AE113">
        <f>IF(V113&gt;=0,V113,"")</f>
        <v/>
      </c>
      <c r="AF113">
        <f>IF(AND(N113=1,N112=0),1,0)</f>
        <v/>
      </c>
      <c r="AG113">
        <f>IF(AND(K113="REACQUIRE",K112&lt;&gt;"REACQUIRE"),1,0)</f>
        <v/>
      </c>
    </row>
    <row r="114">
      <c r="J114" t="n">
        <v>27.5</v>
      </c>
      <c r="K114" t="inlineStr">
        <is>
          <t>TRACK</t>
        </is>
      </c>
      <c r="L114" t="n">
        <v>0</v>
      </c>
      <c r="M114" t="n">
        <v>0</v>
      </c>
      <c r="N114" t="n">
        <v>1</v>
      </c>
      <c r="O114" t="n">
        <v>12.958</v>
      </c>
      <c r="P114" t="n">
        <v>6.031</v>
      </c>
      <c r="Q114" t="n">
        <v>-1.526</v>
      </c>
      <c r="R114" t="n">
        <v>13.792</v>
      </c>
      <c r="S114" t="n">
        <v>8.763999999999999</v>
      </c>
      <c r="T114" t="n">
        <v>14.332</v>
      </c>
      <c r="U114" t="n">
        <v>9.130000000000001</v>
      </c>
      <c r="V114" t="n">
        <v>-1</v>
      </c>
      <c r="W114" t="n">
        <v>0.3</v>
      </c>
      <c r="X114" t="n">
        <v>17.7</v>
      </c>
      <c r="Y114" t="n">
        <v>0.75</v>
      </c>
      <c r="Z114" t="n">
        <v>1</v>
      </c>
      <c r="AA114" t="n">
        <v>0.082</v>
      </c>
      <c r="AB114" t="n">
        <v>-0.061</v>
      </c>
      <c r="AC114" t="n">
        <v>11.52</v>
      </c>
      <c r="AD114" t="n">
        <v>107</v>
      </c>
      <c r="AE114">
        <f>IF(V114&gt;=0,V114,"")</f>
        <v/>
      </c>
      <c r="AF114">
        <f>IF(AND(N114=1,N113=0),1,0)</f>
        <v/>
      </c>
      <c r="AG114">
        <f>IF(AND(K114="REACQUIRE",K113&lt;&gt;"REACQUIRE"),1,0)</f>
        <v/>
      </c>
    </row>
    <row r="115">
      <c r="J115" t="n">
        <v>27.75</v>
      </c>
      <c r="K115" t="inlineStr">
        <is>
          <t>TRACK</t>
        </is>
      </c>
      <c r="L115" t="n">
        <v>0</v>
      </c>
      <c r="M115" t="n">
        <v>0</v>
      </c>
      <c r="N115" t="n">
        <v>1</v>
      </c>
      <c r="O115" t="n">
        <v>13.093</v>
      </c>
      <c r="P115" t="n">
        <v>5.852</v>
      </c>
      <c r="Q115" t="n">
        <v>-0.97</v>
      </c>
      <c r="R115" t="n">
        <v>13.605</v>
      </c>
      <c r="S115" t="n">
        <v>8.752000000000001</v>
      </c>
      <c r="T115" t="n">
        <v>14.332</v>
      </c>
      <c r="U115" t="n">
        <v>9.130000000000001</v>
      </c>
      <c r="V115" t="n">
        <v>-1</v>
      </c>
      <c r="W115" t="n">
        <v>0.4</v>
      </c>
      <c r="X115" t="n">
        <v>18.1</v>
      </c>
      <c r="Y115" t="n">
        <v>0.75</v>
      </c>
      <c r="Z115" t="n">
        <v>1</v>
      </c>
      <c r="AA115" t="n">
        <v>0.121</v>
      </c>
      <c r="AB115" t="n">
        <v>-0.083</v>
      </c>
      <c r="AC115" t="n">
        <v>10.94</v>
      </c>
      <c r="AD115" t="n">
        <v>107</v>
      </c>
      <c r="AE115">
        <f>IF(V115&gt;=0,V115,"")</f>
        <v/>
      </c>
      <c r="AF115">
        <f>IF(AND(N115=1,N114=0),1,0)</f>
        <v/>
      </c>
      <c r="AG115">
        <f>IF(AND(K115="REACQUIRE",K114&lt;&gt;"REACQUIRE"),1,0)</f>
        <v/>
      </c>
    </row>
    <row r="116">
      <c r="J116" t="n">
        <v>28</v>
      </c>
      <c r="K116" t="inlineStr">
        <is>
          <t>REACQUIRE</t>
        </is>
      </c>
      <c r="L116" t="n">
        <v>0</v>
      </c>
      <c r="M116" t="n">
        <v>0</v>
      </c>
      <c r="N116" t="n">
        <v>1</v>
      </c>
      <c r="O116" t="n">
        <v>13.194</v>
      </c>
      <c r="P116" t="n">
        <v>5.687</v>
      </c>
      <c r="Q116" t="n">
        <v>-0.446</v>
      </c>
      <c r="R116" t="n">
        <v>13.419</v>
      </c>
      <c r="S116" t="n">
        <v>8.746</v>
      </c>
      <c r="T116" t="n">
        <v>14.332</v>
      </c>
      <c r="U116" t="n">
        <v>9.130000000000001</v>
      </c>
      <c r="V116" t="n">
        <v>-1</v>
      </c>
      <c r="W116" t="n">
        <v>0.2</v>
      </c>
      <c r="X116" t="n">
        <v>19.4</v>
      </c>
      <c r="Y116" t="n">
        <v>0.75</v>
      </c>
      <c r="Z116" t="n">
        <v>1</v>
      </c>
      <c r="AA116" t="n">
        <v>0.166</v>
      </c>
      <c r="AB116" t="n">
        <v>-0.128</v>
      </c>
      <c r="AC116" t="n">
        <v>10.39</v>
      </c>
      <c r="AD116" t="n">
        <v>110</v>
      </c>
      <c r="AE116">
        <f>IF(V116&gt;=0,V116,"")</f>
        <v/>
      </c>
      <c r="AF116">
        <f>IF(AND(N116=1,N115=0),1,0)</f>
        <v/>
      </c>
      <c r="AG116">
        <f>IF(AND(K116="REACQUIRE",K115&lt;&gt;"REACQUIRE"),1,0)</f>
        <v/>
      </c>
    </row>
    <row r="117">
      <c r="J117" t="n">
        <v>28.25</v>
      </c>
      <c r="K117" t="inlineStr">
        <is>
          <t>REACQUIRE</t>
        </is>
      </c>
      <c r="L117" t="n">
        <v>0</v>
      </c>
      <c r="M117" t="n">
        <v>0</v>
      </c>
      <c r="N117" t="n">
        <v>1</v>
      </c>
      <c r="O117" t="n">
        <v>13.331</v>
      </c>
      <c r="P117" t="n">
        <v>5.523</v>
      </c>
      <c r="Q117" t="n">
        <v>0.06</v>
      </c>
      <c r="R117" t="n">
        <v>13.257</v>
      </c>
      <c r="S117" t="n">
        <v>8.73</v>
      </c>
      <c r="T117" t="n">
        <v>14.332</v>
      </c>
      <c r="U117" t="n">
        <v>9.130000000000001</v>
      </c>
      <c r="V117" t="n">
        <v>-1</v>
      </c>
      <c r="W117" t="n">
        <v>0.5</v>
      </c>
      <c r="X117" t="n">
        <v>20.2</v>
      </c>
      <c r="Y117" t="n">
        <v>0.461</v>
      </c>
      <c r="Z117" t="n">
        <v>1</v>
      </c>
      <c r="AA117" t="n">
        <v>0.192</v>
      </c>
      <c r="AB117" t="n">
        <v>-0.13</v>
      </c>
      <c r="AC117" t="n">
        <v>9.869999999999999</v>
      </c>
      <c r="AD117" t="n">
        <v>109</v>
      </c>
      <c r="AE117">
        <f>IF(V117&gt;=0,V117,"")</f>
        <v/>
      </c>
      <c r="AF117">
        <f>IF(AND(N117=1,N116=0),1,0)</f>
        <v/>
      </c>
      <c r="AG117">
        <f>IF(AND(K117="REACQUIRE",K116&lt;&gt;"REACQUIRE"),1,0)</f>
        <v/>
      </c>
    </row>
    <row r="118">
      <c r="J118" t="n">
        <v>28.5</v>
      </c>
      <c r="K118" t="inlineStr">
        <is>
          <t>REACQUIRE</t>
        </is>
      </c>
      <c r="L118" t="n">
        <v>0</v>
      </c>
      <c r="M118" t="n">
        <v>0</v>
      </c>
      <c r="N118" t="n">
        <v>1</v>
      </c>
      <c r="O118" t="n">
        <v>13.521</v>
      </c>
      <c r="P118" t="n">
        <v>5.363</v>
      </c>
      <c r="Q118" t="n">
        <v>0.551</v>
      </c>
      <c r="R118" t="n">
        <v>13.178</v>
      </c>
      <c r="S118" t="n">
        <v>8.701000000000001</v>
      </c>
      <c r="T118" t="n">
        <v>14.332</v>
      </c>
      <c r="U118" t="n">
        <v>9.130000000000001</v>
      </c>
      <c r="V118" t="n">
        <v>-1</v>
      </c>
      <c r="W118" t="n">
        <v>1</v>
      </c>
      <c r="X118" t="n">
        <v>20.9</v>
      </c>
      <c r="Y118" t="n">
        <v>0.236</v>
      </c>
      <c r="Z118" t="n">
        <v>1</v>
      </c>
      <c r="AA118" t="n">
        <v>0.218</v>
      </c>
      <c r="AB118" t="n">
        <v>-0.155</v>
      </c>
      <c r="AC118" t="n">
        <v>9.35</v>
      </c>
      <c r="AD118" t="n">
        <v>114</v>
      </c>
      <c r="AE118">
        <f>IF(V118&gt;=0,V118,"")</f>
        <v/>
      </c>
      <c r="AF118">
        <f>IF(AND(N118=1,N117=0),1,0)</f>
        <v/>
      </c>
      <c r="AG118">
        <f>IF(AND(K118="REACQUIRE",K117&lt;&gt;"REACQUIRE"),1,0)</f>
        <v/>
      </c>
    </row>
    <row r="119">
      <c r="J119" t="n">
        <v>28.75</v>
      </c>
      <c r="K119" t="inlineStr">
        <is>
          <t>REACQUIRE</t>
        </is>
      </c>
      <c r="L119" t="n">
        <v>0</v>
      </c>
      <c r="M119" t="n">
        <v>0</v>
      </c>
      <c r="N119" t="n">
        <v>1</v>
      </c>
      <c r="O119" t="n">
        <v>13.761</v>
      </c>
      <c r="P119" t="n">
        <v>5.211</v>
      </c>
      <c r="Q119" t="n">
        <v>1.022</v>
      </c>
      <c r="R119" t="n">
        <v>13.156</v>
      </c>
      <c r="S119" t="n">
        <v>8.686999999999999</v>
      </c>
      <c r="T119" t="n">
        <v>14.332</v>
      </c>
      <c r="U119" t="n">
        <v>9.130000000000001</v>
      </c>
      <c r="V119" t="n">
        <v>-1</v>
      </c>
      <c r="W119" t="n">
        <v>1.6</v>
      </c>
      <c r="X119" t="n">
        <v>21.8</v>
      </c>
      <c r="Y119" t="n">
        <v>0</v>
      </c>
      <c r="Z119" t="n">
        <v>1</v>
      </c>
      <c r="AA119" t="n">
        <v>0.237</v>
      </c>
      <c r="AB119" t="n">
        <v>-0.18</v>
      </c>
      <c r="AC119" t="n">
        <v>8.869999999999999</v>
      </c>
      <c r="AD119" t="n">
        <v>115</v>
      </c>
      <c r="AE119">
        <f>IF(V119&gt;=0,V119,"")</f>
        <v/>
      </c>
      <c r="AF119">
        <f>IF(AND(N119=1,N118=0),1,0)</f>
        <v/>
      </c>
      <c r="AG119">
        <f>IF(AND(K119="REACQUIRE",K118&lt;&gt;"REACQUIRE"),1,0)</f>
        <v/>
      </c>
    </row>
    <row r="120">
      <c r="J120" t="n">
        <v>29</v>
      </c>
      <c r="K120" t="inlineStr">
        <is>
          <t>REACQUIRE</t>
        </is>
      </c>
      <c r="L120" t="n">
        <v>0</v>
      </c>
      <c r="M120" t="n">
        <v>0</v>
      </c>
      <c r="N120" t="n">
        <v>1</v>
      </c>
      <c r="O120" t="n">
        <v>14.05</v>
      </c>
      <c r="P120" t="n">
        <v>5.074</v>
      </c>
      <c r="Q120" t="n">
        <v>1.469</v>
      </c>
      <c r="R120" t="n">
        <v>13.156</v>
      </c>
      <c r="S120" t="n">
        <v>8.686999999999999</v>
      </c>
      <c r="T120" t="n">
        <v>14.332</v>
      </c>
      <c r="U120" t="n">
        <v>9.130000000000001</v>
      </c>
      <c r="V120" t="n">
        <v>-1</v>
      </c>
      <c r="W120" t="n">
        <v>2.1</v>
      </c>
      <c r="X120" t="n">
        <v>22.8</v>
      </c>
      <c r="Y120" t="n">
        <v>0</v>
      </c>
      <c r="Z120" t="n">
        <v>1</v>
      </c>
      <c r="AA120" t="n">
        <v>0.253</v>
      </c>
      <c r="AB120" t="n">
        <v>-0.2</v>
      </c>
      <c r="AC120" t="n">
        <v>8.449999999999999</v>
      </c>
      <c r="AD120" t="n">
        <v>115</v>
      </c>
      <c r="AE120">
        <f>IF(V120&gt;=0,V120,"")</f>
        <v/>
      </c>
      <c r="AF120">
        <f>IF(AND(N120=1,N119=0),1,0)</f>
        <v/>
      </c>
      <c r="AG120">
        <f>IF(AND(K120="REACQUIRE",K119&lt;&gt;"REACQUIRE"),1,0)</f>
        <v/>
      </c>
    </row>
    <row r="121">
      <c r="J121" t="n">
        <v>29.25</v>
      </c>
      <c r="K121" t="inlineStr">
        <is>
          <t>REACQUIRE</t>
        </is>
      </c>
      <c r="L121" t="n">
        <v>0</v>
      </c>
      <c r="M121" t="n">
        <v>0</v>
      </c>
      <c r="N121" t="n">
        <v>1</v>
      </c>
      <c r="O121" t="n">
        <v>14.382</v>
      </c>
      <c r="P121" t="n">
        <v>4.963</v>
      </c>
      <c r="Q121" t="n">
        <v>1.893</v>
      </c>
      <c r="R121" t="n">
        <v>13.154</v>
      </c>
      <c r="S121" t="n">
        <v>8.686</v>
      </c>
      <c r="T121" t="n">
        <v>14.332</v>
      </c>
      <c r="U121" t="n">
        <v>9.130000000000001</v>
      </c>
      <c r="V121" t="n">
        <v>-1</v>
      </c>
      <c r="W121" t="n">
        <v>2.7</v>
      </c>
      <c r="X121" t="n">
        <v>24</v>
      </c>
      <c r="Y121" t="n">
        <v>0.096</v>
      </c>
      <c r="Z121" t="n">
        <v>1</v>
      </c>
      <c r="AA121" t="n">
        <v>0.27</v>
      </c>
      <c r="AB121" t="n">
        <v>-0.219</v>
      </c>
      <c r="AC121" t="n">
        <v>8.08</v>
      </c>
      <c r="AD121" t="n">
        <v>116</v>
      </c>
      <c r="AE121">
        <f>IF(V121&gt;=0,V121,"")</f>
        <v/>
      </c>
      <c r="AF121">
        <f>IF(AND(N121=1,N120=0),1,0)</f>
        <v/>
      </c>
      <c r="AG121">
        <f>IF(AND(K121="REACQUIRE",K120&lt;&gt;"REACQUIRE"),1,0)</f>
        <v/>
      </c>
    </row>
    <row r="122">
      <c r="J122" t="n">
        <v>29.5</v>
      </c>
      <c r="K122" t="inlineStr">
        <is>
          <t>REACQUIRE</t>
        </is>
      </c>
      <c r="L122" t="n">
        <v>0</v>
      </c>
      <c r="M122" t="n">
        <v>0</v>
      </c>
      <c r="N122" t="n">
        <v>1</v>
      </c>
      <c r="O122" t="n">
        <v>14.751</v>
      </c>
      <c r="P122" t="n">
        <v>4.893</v>
      </c>
      <c r="Q122" t="n">
        <v>2.294</v>
      </c>
      <c r="R122" t="n">
        <v>13.108</v>
      </c>
      <c r="S122" t="n">
        <v>8.65</v>
      </c>
      <c r="T122" t="n">
        <v>14.332</v>
      </c>
      <c r="U122" t="n">
        <v>9.130000000000001</v>
      </c>
      <c r="V122" t="n">
        <v>-1</v>
      </c>
      <c r="W122" t="n">
        <v>3.2</v>
      </c>
      <c r="X122" t="n">
        <v>25.3</v>
      </c>
      <c r="Y122" t="n">
        <v>0.346</v>
      </c>
      <c r="Z122" t="n">
        <v>1</v>
      </c>
      <c r="AA122" t="n">
        <v>0.3</v>
      </c>
      <c r="AB122" t="n">
        <v>-0.249</v>
      </c>
      <c r="AC122" t="n">
        <v>7.77</v>
      </c>
      <c r="AD122" t="n">
        <v>116</v>
      </c>
      <c r="AE122">
        <f>IF(V122&gt;=0,V122,"")</f>
        <v/>
      </c>
      <c r="AF122">
        <f>IF(AND(N122=1,N121=0),1,0)</f>
        <v/>
      </c>
      <c r="AG122">
        <f>IF(AND(K122="REACQUIRE",K121&lt;&gt;"REACQUIRE"),1,0)</f>
        <v/>
      </c>
    </row>
    <row r="123">
      <c r="J123" t="n">
        <v>29.75</v>
      </c>
      <c r="K123" t="inlineStr">
        <is>
          <t>REACQUIRE</t>
        </is>
      </c>
      <c r="L123" t="n">
        <v>0</v>
      </c>
      <c r="M123" t="n">
        <v>0</v>
      </c>
      <c r="N123" t="n">
        <v>1</v>
      </c>
      <c r="O123" t="n">
        <v>15.146</v>
      </c>
      <c r="P123" t="n">
        <v>4.861</v>
      </c>
      <c r="Q123" t="n">
        <v>2.675</v>
      </c>
      <c r="R123" t="n">
        <v>13.042</v>
      </c>
      <c r="S123" t="n">
        <v>8.577999999999999</v>
      </c>
      <c r="T123" t="n">
        <v>14.332</v>
      </c>
      <c r="U123" t="n">
        <v>9.130000000000001</v>
      </c>
      <c r="V123" t="n">
        <v>-1</v>
      </c>
      <c r="W123" t="n">
        <v>3.8</v>
      </c>
      <c r="X123" t="n">
        <v>26.9</v>
      </c>
      <c r="Y123" t="n">
        <v>0.396</v>
      </c>
      <c r="Z123" t="n">
        <v>1</v>
      </c>
      <c r="AA123" t="n">
        <v>0.339</v>
      </c>
      <c r="AB123" t="n">
        <v>-0.282</v>
      </c>
      <c r="AC123" t="n">
        <v>7.52</v>
      </c>
      <c r="AD123" t="n">
        <v>117</v>
      </c>
      <c r="AE123">
        <f>IF(V123&gt;=0,V123,"")</f>
        <v/>
      </c>
      <c r="AF123">
        <f>IF(AND(N123=1,N122=0),1,0)</f>
        <v/>
      </c>
      <c r="AG123">
        <f>IF(AND(K123="REACQUIRE",K122&lt;&gt;"REACQUIRE"),1,0)</f>
        <v/>
      </c>
    </row>
    <row r="124">
      <c r="J124" t="n">
        <v>30</v>
      </c>
      <c r="K124" t="inlineStr">
        <is>
          <t>REACQUIRE</t>
        </is>
      </c>
      <c r="L124" t="n">
        <v>0</v>
      </c>
      <c r="M124" t="n">
        <v>0</v>
      </c>
      <c r="N124" t="n">
        <v>1</v>
      </c>
      <c r="O124" t="n">
        <v>15.559</v>
      </c>
      <c r="P124" t="n">
        <v>4.845</v>
      </c>
      <c r="Q124" t="n">
        <v>3.037</v>
      </c>
      <c r="R124" t="n">
        <v>12.977</v>
      </c>
      <c r="S124" t="n">
        <v>8.510999999999999</v>
      </c>
      <c r="T124" t="n">
        <v>14.332</v>
      </c>
      <c r="U124" t="n">
        <v>9.130000000000001</v>
      </c>
      <c r="V124" t="n">
        <v>-1</v>
      </c>
      <c r="W124" t="n">
        <v>4.3</v>
      </c>
      <c r="X124" t="n">
        <v>28.6</v>
      </c>
      <c r="Y124" t="n">
        <v>0.319</v>
      </c>
      <c r="Z124" t="n">
        <v>1</v>
      </c>
      <c r="AA124" t="n">
        <v>0.379</v>
      </c>
      <c r="AB124" t="n">
        <v>-0.296</v>
      </c>
      <c r="AC124" t="n">
        <v>7.35</v>
      </c>
      <c r="AD124" t="n">
        <v>117</v>
      </c>
      <c r="AE124">
        <f>IF(V124&gt;=0,V124,"")</f>
        <v/>
      </c>
      <c r="AF124">
        <f>IF(AND(N124=1,N123=0),1,0)</f>
        <v/>
      </c>
      <c r="AG124">
        <f>IF(AND(K124="REACQUIRE",K123&lt;&gt;"REACQUIRE"),1,0)</f>
        <v/>
      </c>
    </row>
    <row r="125">
      <c r="J125" t="n">
        <v>30.25</v>
      </c>
      <c r="K125" t="inlineStr">
        <is>
          <t>REACQUIRE</t>
        </is>
      </c>
      <c r="L125" t="n">
        <v>1</v>
      </c>
      <c r="M125" t="n">
        <v>1</v>
      </c>
      <c r="N125" t="n">
        <v>0</v>
      </c>
      <c r="O125" t="n">
        <v>15.98</v>
      </c>
      <c r="P125" t="n">
        <v>4.82</v>
      </c>
      <c r="Q125" t="n">
        <v>3.389</v>
      </c>
      <c r="R125" t="n">
        <v>12.864</v>
      </c>
      <c r="S125" t="n">
        <v>8.452999999999999</v>
      </c>
      <c r="T125" t="n">
        <v>13.44</v>
      </c>
      <c r="U125" t="n">
        <v>9.058</v>
      </c>
      <c r="V125" t="n">
        <v>0.836</v>
      </c>
      <c r="W125" t="n">
        <v>4.1</v>
      </c>
      <c r="X125" t="n">
        <v>30.3</v>
      </c>
      <c r="Y125" t="n">
        <v>0.5620000000000001</v>
      </c>
      <c r="Z125" t="n">
        <v>1</v>
      </c>
      <c r="AA125" t="n">
        <v>0.4</v>
      </c>
      <c r="AB125" t="n">
        <v>-0.23</v>
      </c>
      <c r="AC125" t="n">
        <v>7.26</v>
      </c>
      <c r="AD125" t="n">
        <v>252</v>
      </c>
      <c r="AE125">
        <f>IF(V125&gt;=0,V125,"")</f>
        <v/>
      </c>
      <c r="AF125">
        <f>IF(AND(N125=1,N124=0),1,0)</f>
        <v/>
      </c>
      <c r="AG125">
        <f>IF(AND(K125="REACQUIRE",K124&lt;&gt;"REACQUIRE"),1,0)</f>
        <v/>
      </c>
    </row>
    <row r="126">
      <c r="J126" t="n">
        <v>30.5</v>
      </c>
      <c r="K126" t="inlineStr">
        <is>
          <t>TRACK</t>
        </is>
      </c>
      <c r="L126" t="n">
        <v>1</v>
      </c>
      <c r="M126" t="n">
        <v>1</v>
      </c>
      <c r="N126" t="n">
        <v>0</v>
      </c>
      <c r="O126" t="n">
        <v>16.286</v>
      </c>
      <c r="P126" t="n">
        <v>4.776</v>
      </c>
      <c r="Q126" t="n">
        <v>3.715</v>
      </c>
      <c r="R126" t="n">
        <v>12.734</v>
      </c>
      <c r="S126" t="n">
        <v>8.433999999999999</v>
      </c>
      <c r="T126" t="n">
        <v>12.662</v>
      </c>
      <c r="U126" t="n">
        <v>8.923</v>
      </c>
      <c r="V126" t="n">
        <v>0.494</v>
      </c>
      <c r="W126" t="n">
        <v>-1.7</v>
      </c>
      <c r="X126" t="n">
        <v>32.5</v>
      </c>
      <c r="Y126" t="n">
        <v>0.525</v>
      </c>
      <c r="Z126" t="n">
        <v>1</v>
      </c>
      <c r="AA126" t="n">
        <v>0.064</v>
      </c>
      <c r="AB126" t="n">
        <v>-0.026</v>
      </c>
      <c r="AC126" t="n">
        <v>7.21</v>
      </c>
      <c r="AD126" t="n">
        <v>255</v>
      </c>
      <c r="AE126">
        <f>IF(V126&gt;=0,V126,"")</f>
        <v/>
      </c>
      <c r="AF126">
        <f>IF(AND(N126=1,N125=0),1,0)</f>
        <v/>
      </c>
      <c r="AG126">
        <f>IF(AND(K126="REACQUIRE",K125&lt;&gt;"REACQUIRE"),1,0)</f>
        <v/>
      </c>
    </row>
    <row r="127">
      <c r="J127" t="n">
        <v>30.75</v>
      </c>
      <c r="K127" t="inlineStr">
        <is>
          <t>TRACK</t>
        </is>
      </c>
      <c r="L127" t="n">
        <v>1</v>
      </c>
      <c r="M127" t="n">
        <v>1</v>
      </c>
      <c r="N127" t="n">
        <v>0</v>
      </c>
      <c r="O127" t="n">
        <v>16.417</v>
      </c>
      <c r="P127" t="n">
        <v>4.709</v>
      </c>
      <c r="Q127" t="n">
        <v>3.978</v>
      </c>
      <c r="R127" t="n">
        <v>12.603</v>
      </c>
      <c r="S127" t="n">
        <v>8.436</v>
      </c>
      <c r="T127" t="n">
        <v>12.499</v>
      </c>
      <c r="U127" t="n">
        <v>8.891</v>
      </c>
      <c r="V127" t="n">
        <v>0.466</v>
      </c>
      <c r="W127" t="n">
        <v>-1.4</v>
      </c>
      <c r="X127" t="n">
        <v>32.7</v>
      </c>
      <c r="Y127" t="n">
        <v>0.525</v>
      </c>
      <c r="Z127" t="n">
        <v>1</v>
      </c>
      <c r="AA127" t="n">
        <v>0.07000000000000001</v>
      </c>
      <c r="AB127" t="n">
        <v>0.014</v>
      </c>
      <c r="AC127" t="n">
        <v>7.13</v>
      </c>
      <c r="AD127" t="n">
        <v>255</v>
      </c>
      <c r="AE127">
        <f>IF(V127&gt;=0,V127,"")</f>
        <v/>
      </c>
      <c r="AF127">
        <f>IF(AND(N127=1,N126=0),1,0)</f>
        <v/>
      </c>
      <c r="AG127">
        <f>IF(AND(K127="REACQUIRE",K126&lt;&gt;"REACQUIRE"),1,0)</f>
        <v/>
      </c>
    </row>
    <row r="128">
      <c r="J128" t="n">
        <v>31</v>
      </c>
      <c r="K128" t="inlineStr">
        <is>
          <t>TRACK</t>
        </is>
      </c>
      <c r="L128" t="n">
        <v>1</v>
      </c>
      <c r="M128" t="n">
        <v>1</v>
      </c>
      <c r="N128" t="n">
        <v>0</v>
      </c>
      <c r="O128" t="n">
        <v>16.379</v>
      </c>
      <c r="P128" t="n">
        <v>4.628</v>
      </c>
      <c r="Q128" t="n">
        <v>4.163</v>
      </c>
      <c r="R128" t="n">
        <v>12.47</v>
      </c>
      <c r="S128" t="n">
        <v>8.404999999999999</v>
      </c>
      <c r="T128" t="n">
        <v>12.362</v>
      </c>
      <c r="U128" t="n">
        <v>8.887</v>
      </c>
      <c r="V128" t="n">
        <v>0.494</v>
      </c>
      <c r="W128" t="n">
        <v>-2.5</v>
      </c>
      <c r="X128" t="n">
        <v>32.3</v>
      </c>
      <c r="Y128" t="n">
        <v>0.621</v>
      </c>
      <c r="Z128" t="n">
        <v>1</v>
      </c>
      <c r="AA128" t="n">
        <v>0.107</v>
      </c>
      <c r="AB128" t="n">
        <v>0.025</v>
      </c>
      <c r="AC128" t="n">
        <v>7</v>
      </c>
      <c r="AD128" t="n">
        <v>255</v>
      </c>
      <c r="AE128">
        <f>IF(V128&gt;=0,V128,"")</f>
        <v/>
      </c>
      <c r="AF128">
        <f>IF(AND(N128=1,N127=0),1,0)</f>
        <v/>
      </c>
      <c r="AG128">
        <f>IF(AND(K128="REACQUIRE",K127&lt;&gt;"REACQUIRE"),1,0)</f>
        <v/>
      </c>
    </row>
    <row r="129">
      <c r="J129" t="n">
        <v>31.25</v>
      </c>
      <c r="K129" t="inlineStr">
        <is>
          <t>TRACK</t>
        </is>
      </c>
      <c r="L129" t="n">
        <v>0</v>
      </c>
      <c r="M129" t="n">
        <v>0</v>
      </c>
      <c r="N129" t="n">
        <v>1</v>
      </c>
      <c r="O129" t="n">
        <v>16.181</v>
      </c>
      <c r="P129" t="n">
        <v>4.547</v>
      </c>
      <c r="Q129" t="n">
        <v>4.25</v>
      </c>
      <c r="R129" t="n">
        <v>12.322</v>
      </c>
      <c r="S129" t="n">
        <v>8.34</v>
      </c>
      <c r="T129" t="n">
        <v>12.325</v>
      </c>
      <c r="U129" t="n">
        <v>8.877000000000001</v>
      </c>
      <c r="V129" t="n">
        <v>-1</v>
      </c>
      <c r="W129" t="n">
        <v>-3.9</v>
      </c>
      <c r="X129" t="n">
        <v>32.1</v>
      </c>
      <c r="Y129" t="n">
        <v>0.677</v>
      </c>
      <c r="Z129" t="n">
        <v>1</v>
      </c>
      <c r="AA129" t="n">
        <v>0.166</v>
      </c>
      <c r="AB129" t="n">
        <v>-0.006</v>
      </c>
      <c r="AC129" t="n">
        <v>6.83</v>
      </c>
      <c r="AD129" t="n">
        <v>115</v>
      </c>
      <c r="AE129">
        <f>IF(V129&gt;=0,V129,"")</f>
        <v/>
      </c>
      <c r="AF129">
        <f>IF(AND(N129=1,N128=0),1,0)</f>
        <v/>
      </c>
      <c r="AG129">
        <f>IF(AND(K129="REACQUIRE",K128&lt;&gt;"REACQUIRE"),1,0)</f>
        <v/>
      </c>
    </row>
    <row r="130">
      <c r="J130" t="n">
        <v>31.5</v>
      </c>
      <c r="K130" t="inlineStr">
        <is>
          <t>TRACK</t>
        </is>
      </c>
      <c r="L130" t="n">
        <v>0</v>
      </c>
      <c r="M130" t="n">
        <v>0</v>
      </c>
      <c r="N130" t="n">
        <v>1</v>
      </c>
      <c r="O130" t="n">
        <v>15.951</v>
      </c>
      <c r="P130" t="n">
        <v>4.494</v>
      </c>
      <c r="Q130" t="n">
        <v>4.252</v>
      </c>
      <c r="R130" t="n">
        <v>12.171</v>
      </c>
      <c r="S130" t="n">
        <v>8.281000000000001</v>
      </c>
      <c r="T130" t="n">
        <v>12.325</v>
      </c>
      <c r="U130" t="n">
        <v>8.877000000000001</v>
      </c>
      <c r="V130" t="n">
        <v>-1</v>
      </c>
      <c r="W130" t="n">
        <v>-4.2</v>
      </c>
      <c r="X130" t="n">
        <v>33.7</v>
      </c>
      <c r="Y130" t="n">
        <v>0.638</v>
      </c>
      <c r="Z130" t="n">
        <v>1</v>
      </c>
      <c r="AA130" t="n">
        <v>0.093</v>
      </c>
      <c r="AB130" t="n">
        <v>-0.089</v>
      </c>
      <c r="AC130" t="n">
        <v>6.7</v>
      </c>
      <c r="AD130" t="n">
        <v>106</v>
      </c>
      <c r="AE130">
        <f>IF(V130&gt;=0,V130,"")</f>
        <v/>
      </c>
      <c r="AF130">
        <f>IF(AND(N130=1,N129=0),1,0)</f>
        <v/>
      </c>
      <c r="AG130">
        <f>IF(AND(K130="REACQUIRE",K129&lt;&gt;"REACQUIRE"),1,0)</f>
        <v/>
      </c>
    </row>
    <row r="131">
      <c r="J131" t="n">
        <v>31.75</v>
      </c>
      <c r="K131" t="inlineStr">
        <is>
          <t>TRACK</t>
        </is>
      </c>
      <c r="L131" t="n">
        <v>0</v>
      </c>
      <c r="M131" t="n">
        <v>0</v>
      </c>
      <c r="N131" t="n">
        <v>1</v>
      </c>
      <c r="O131" t="n">
        <v>15.809</v>
      </c>
      <c r="P131" t="n">
        <v>4.458</v>
      </c>
      <c r="Q131" t="n">
        <v>4.271</v>
      </c>
      <c r="R131" t="n">
        <v>12.045</v>
      </c>
      <c r="S131" t="n">
        <v>8.257</v>
      </c>
      <c r="T131" t="n">
        <v>12.325</v>
      </c>
      <c r="U131" t="n">
        <v>8.877000000000001</v>
      </c>
      <c r="V131" t="n">
        <v>-1</v>
      </c>
      <c r="W131" t="n">
        <v>-2.4</v>
      </c>
      <c r="X131" t="n">
        <v>35.4</v>
      </c>
      <c r="Y131" t="n">
        <v>0.304</v>
      </c>
      <c r="Z131" t="n">
        <v>1</v>
      </c>
      <c r="AA131" t="n">
        <v>0.113</v>
      </c>
      <c r="AB131" t="n">
        <v>-0.048</v>
      </c>
      <c r="AC131" t="n">
        <v>6.64</v>
      </c>
      <c r="AD131" t="n">
        <v>106</v>
      </c>
      <c r="AE131">
        <f>IF(V131&gt;=0,V131,"")</f>
        <v/>
      </c>
      <c r="AF131">
        <f>IF(AND(N131=1,N130=0),1,0)</f>
        <v/>
      </c>
      <c r="AG131">
        <f>IF(AND(K131="REACQUIRE",K130&lt;&gt;"REACQUIRE"),1,0)</f>
        <v/>
      </c>
    </row>
    <row r="132">
      <c r="J132" t="n">
        <v>32</v>
      </c>
      <c r="K132" t="inlineStr">
        <is>
          <t>REACQUIRE</t>
        </is>
      </c>
      <c r="L132" t="n">
        <v>0</v>
      </c>
      <c r="M132" t="n">
        <v>0</v>
      </c>
      <c r="N132" t="n">
        <v>1</v>
      </c>
      <c r="O132" t="n">
        <v>15.754</v>
      </c>
      <c r="P132" t="n">
        <v>4.441</v>
      </c>
      <c r="Q132" t="n">
        <v>4.322</v>
      </c>
      <c r="R132" t="n">
        <v>12.015</v>
      </c>
      <c r="S132" t="n">
        <v>8.256</v>
      </c>
      <c r="T132" t="n">
        <v>12.325</v>
      </c>
      <c r="U132" t="n">
        <v>8.877000000000001</v>
      </c>
      <c r="V132" t="n">
        <v>-1</v>
      </c>
      <c r="W132" t="n">
        <v>-0.1</v>
      </c>
      <c r="X132" t="n">
        <v>36.5</v>
      </c>
      <c r="Y132" t="n">
        <v>0.002</v>
      </c>
      <c r="Z132" t="n">
        <v>1</v>
      </c>
      <c r="AA132" t="n">
        <v>0.089</v>
      </c>
      <c r="AB132" t="n">
        <v>-0.024</v>
      </c>
      <c r="AC132" t="n">
        <v>6.58</v>
      </c>
      <c r="AD132" t="n">
        <v>104</v>
      </c>
      <c r="AE132">
        <f>IF(V132&gt;=0,V132,"")</f>
        <v/>
      </c>
      <c r="AF132">
        <f>IF(AND(N132=1,N131=0),1,0)</f>
        <v/>
      </c>
      <c r="AG132">
        <f>IF(AND(K132="REACQUIRE",K131&lt;&gt;"REACQUIRE"),1,0)</f>
        <v/>
      </c>
    </row>
    <row r="133">
      <c r="J133" t="n">
        <v>32.25</v>
      </c>
      <c r="K133" t="inlineStr">
        <is>
          <t>REACQUIRE</t>
        </is>
      </c>
      <c r="L133" t="n">
        <v>0</v>
      </c>
      <c r="M133" t="n">
        <v>0</v>
      </c>
      <c r="N133" t="n">
        <v>1</v>
      </c>
      <c r="O133" t="n">
        <v>15.816</v>
      </c>
      <c r="P133" t="n">
        <v>4.471</v>
      </c>
      <c r="Q133" t="n">
        <v>4.442</v>
      </c>
      <c r="R133" t="n">
        <v>12.015</v>
      </c>
      <c r="S133" t="n">
        <v>8.256</v>
      </c>
      <c r="T133" t="n">
        <v>12.325</v>
      </c>
      <c r="U133" t="n">
        <v>8.877000000000001</v>
      </c>
      <c r="V133" t="n">
        <v>-1</v>
      </c>
      <c r="W133" t="n">
        <v>2.3</v>
      </c>
      <c r="X133" t="n">
        <v>37.1</v>
      </c>
      <c r="Y133" t="n">
        <v>0</v>
      </c>
      <c r="Z133" t="n">
        <v>1</v>
      </c>
      <c r="AA133" t="n">
        <v>0.133</v>
      </c>
      <c r="AB133" t="n">
        <v>-0.012</v>
      </c>
      <c r="AC133" t="n">
        <v>6.56</v>
      </c>
      <c r="AD133" t="n">
        <v>108</v>
      </c>
      <c r="AE133">
        <f>IF(V133&gt;=0,V133,"")</f>
        <v/>
      </c>
      <c r="AF133">
        <f>IF(AND(N133=1,N132=0),1,0)</f>
        <v/>
      </c>
      <c r="AG133">
        <f>IF(AND(K133="REACQUIRE",K132&lt;&gt;"REACQUIRE"),1,0)</f>
        <v/>
      </c>
    </row>
    <row r="134">
      <c r="J134" t="n">
        <v>32.5</v>
      </c>
      <c r="K134" t="inlineStr">
        <is>
          <t>REACQUIRE</t>
        </is>
      </c>
      <c r="L134" t="n">
        <v>0</v>
      </c>
      <c r="M134" t="n">
        <v>0</v>
      </c>
      <c r="N134" t="n">
        <v>1</v>
      </c>
      <c r="O134" t="n">
        <v>15.94</v>
      </c>
      <c r="P134" t="n">
        <v>4.536</v>
      </c>
      <c r="Q134" t="n">
        <v>4.606</v>
      </c>
      <c r="R134" t="n">
        <v>12.001</v>
      </c>
      <c r="S134" t="n">
        <v>8.257</v>
      </c>
      <c r="T134" t="n">
        <v>12.325</v>
      </c>
      <c r="U134" t="n">
        <v>8.877000000000001</v>
      </c>
      <c r="V134" t="n">
        <v>-1</v>
      </c>
      <c r="W134" t="n">
        <v>3.7</v>
      </c>
      <c r="X134" t="n">
        <v>37.5</v>
      </c>
      <c r="Y134" t="n">
        <v>0.19</v>
      </c>
      <c r="Z134" t="n">
        <v>1</v>
      </c>
      <c r="AA134" t="n">
        <v>0.17</v>
      </c>
      <c r="AB134" t="n">
        <v>-0.007</v>
      </c>
      <c r="AC134" t="n">
        <v>6.59</v>
      </c>
      <c r="AD134" t="n">
        <v>114</v>
      </c>
      <c r="AE134">
        <f>IF(V134&gt;=0,V134,"")</f>
        <v/>
      </c>
      <c r="AF134">
        <f>IF(AND(N134=1,N133=0),1,0)</f>
        <v/>
      </c>
      <c r="AG134">
        <f>IF(AND(K134="REACQUIRE",K133&lt;&gt;"REACQUIRE"),1,0)</f>
        <v/>
      </c>
    </row>
    <row r="135">
      <c r="J135" t="n">
        <v>32.75</v>
      </c>
      <c r="K135" t="inlineStr">
        <is>
          <t>REACQUIRE</t>
        </is>
      </c>
      <c r="L135" t="n">
        <v>0</v>
      </c>
      <c r="M135" t="n">
        <v>0</v>
      </c>
      <c r="N135" t="n">
        <v>1</v>
      </c>
      <c r="O135" t="n">
        <v>16.104</v>
      </c>
      <c r="P135" t="n">
        <v>4.611</v>
      </c>
      <c r="Q135" t="n">
        <v>4.807</v>
      </c>
      <c r="R135" t="n">
        <v>11.889</v>
      </c>
      <c r="S135" t="n">
        <v>8.263</v>
      </c>
      <c r="T135" t="n">
        <v>12.325</v>
      </c>
      <c r="U135" t="n">
        <v>8.877000000000001</v>
      </c>
      <c r="V135" t="n">
        <v>-1</v>
      </c>
      <c r="W135" t="n">
        <v>4.4</v>
      </c>
      <c r="X135" t="n">
        <v>37.9</v>
      </c>
      <c r="Y135" t="n">
        <v>0.623</v>
      </c>
      <c r="Z135" t="n">
        <v>1</v>
      </c>
      <c r="AA135" t="n">
        <v>0.214</v>
      </c>
      <c r="AB135" t="n">
        <v>0.012</v>
      </c>
      <c r="AC135" t="n">
        <v>6.69</v>
      </c>
      <c r="AD135" t="n">
        <v>118</v>
      </c>
      <c r="AE135">
        <f>IF(V135&gt;=0,V135,"")</f>
        <v/>
      </c>
      <c r="AF135">
        <f>IF(AND(N135=1,N134=0),1,0)</f>
        <v/>
      </c>
      <c r="AG135">
        <f>IF(AND(K135="REACQUIRE",K134&lt;&gt;"REACQUIRE"),1,0)</f>
        <v/>
      </c>
    </row>
    <row r="136">
      <c r="J136" t="n">
        <v>33</v>
      </c>
      <c r="K136" t="inlineStr">
        <is>
          <t>REACQUIRE</t>
        </is>
      </c>
      <c r="L136" t="n">
        <v>0</v>
      </c>
      <c r="M136" t="n">
        <v>0</v>
      </c>
      <c r="N136" t="n">
        <v>1</v>
      </c>
      <c r="O136" t="n">
        <v>16.29</v>
      </c>
      <c r="P136" t="n">
        <v>4.667</v>
      </c>
      <c r="Q136" t="n">
        <v>5.042</v>
      </c>
      <c r="R136" t="n">
        <v>11.787</v>
      </c>
      <c r="S136" t="n">
        <v>8.265000000000001</v>
      </c>
      <c r="T136" t="n">
        <v>12.325</v>
      </c>
      <c r="U136" t="n">
        <v>8.877000000000001</v>
      </c>
      <c r="V136" t="n">
        <v>-1</v>
      </c>
      <c r="W136" t="n">
        <v>4.8</v>
      </c>
      <c r="X136" t="n">
        <v>38.4</v>
      </c>
      <c r="Y136" t="n">
        <v>0.175</v>
      </c>
      <c r="Z136" t="n">
        <v>1</v>
      </c>
      <c r="AA136" t="n">
        <v>0.246</v>
      </c>
      <c r="AB136" t="n">
        <v>0.037</v>
      </c>
      <c r="AC136" t="n">
        <v>6.8</v>
      </c>
      <c r="AD136" t="n">
        <v>202</v>
      </c>
      <c r="AE136">
        <f>IF(V136&gt;=0,V136,"")</f>
        <v/>
      </c>
      <c r="AF136">
        <f>IF(AND(N136=1,N135=0),1,0)</f>
        <v/>
      </c>
      <c r="AG136">
        <f>IF(AND(K136="REACQUIRE",K135&lt;&gt;"REACQUIRE"),1,0)</f>
        <v/>
      </c>
    </row>
    <row r="137">
      <c r="J137" t="n">
        <v>33.25</v>
      </c>
      <c r="K137" t="inlineStr">
        <is>
          <t>TRACK</t>
        </is>
      </c>
      <c r="L137" t="n">
        <v>1</v>
      </c>
      <c r="M137" t="n">
        <v>1</v>
      </c>
      <c r="N137" t="n">
        <v>0</v>
      </c>
      <c r="O137" t="n">
        <v>16.454</v>
      </c>
      <c r="P137" t="n">
        <v>4.697</v>
      </c>
      <c r="Q137" t="n">
        <v>5.281</v>
      </c>
      <c r="R137" t="n">
        <v>11.775</v>
      </c>
      <c r="S137" t="n">
        <v>8.263999999999999</v>
      </c>
      <c r="T137" t="n">
        <v>11.631</v>
      </c>
      <c r="U137" t="n">
        <v>8.593</v>
      </c>
      <c r="V137" t="n">
        <v>0.359</v>
      </c>
      <c r="W137" t="n">
        <v>2.9</v>
      </c>
      <c r="X137" t="n">
        <v>37.6</v>
      </c>
      <c r="Y137" t="n">
        <v>0.096</v>
      </c>
      <c r="Z137" t="n">
        <v>1</v>
      </c>
      <c r="AA137" t="n">
        <v>0.112</v>
      </c>
      <c r="AB137" t="n">
        <v>0.08</v>
      </c>
      <c r="AC137" t="n">
        <v>6.83</v>
      </c>
      <c r="AD137" t="n">
        <v>255</v>
      </c>
      <c r="AE137">
        <f>IF(V137&gt;=0,V137,"")</f>
        <v/>
      </c>
      <c r="AF137">
        <f>IF(AND(N137=1,N136=0),1,0)</f>
        <v/>
      </c>
      <c r="AG137">
        <f>IF(AND(K137="REACQUIRE",K136&lt;&gt;"REACQUIRE"),1,0)</f>
        <v/>
      </c>
    </row>
    <row r="138">
      <c r="J138" t="n">
        <v>33.5</v>
      </c>
      <c r="K138" t="inlineStr">
        <is>
          <t>TRACK</t>
        </is>
      </c>
      <c r="L138" t="n">
        <v>1</v>
      </c>
      <c r="M138" t="n">
        <v>2</v>
      </c>
      <c r="N138" t="n">
        <v>0</v>
      </c>
      <c r="O138" t="n">
        <v>16.484</v>
      </c>
      <c r="P138" t="n">
        <v>4.707</v>
      </c>
      <c r="Q138" t="n">
        <v>5.412</v>
      </c>
      <c r="R138" t="n">
        <v>11.72</v>
      </c>
      <c r="S138" t="n">
        <v>8.259</v>
      </c>
      <c r="T138" t="n">
        <v>11.578</v>
      </c>
      <c r="U138" t="n">
        <v>8.526</v>
      </c>
      <c r="V138" t="n">
        <v>0.302</v>
      </c>
      <c r="W138" t="n">
        <v>0.1</v>
      </c>
      <c r="X138" t="n">
        <v>36.6</v>
      </c>
      <c r="Y138" t="n">
        <v>0.296</v>
      </c>
      <c r="Z138" t="n">
        <v>1</v>
      </c>
      <c r="AA138" t="n">
        <v>0.132</v>
      </c>
      <c r="AB138" t="n">
        <v>0.07000000000000001</v>
      </c>
      <c r="AC138" t="n">
        <v>6.84</v>
      </c>
      <c r="AD138" t="n">
        <v>255</v>
      </c>
      <c r="AE138">
        <f>IF(V138&gt;=0,V138,"")</f>
        <v/>
      </c>
      <c r="AF138">
        <f>IF(AND(N138=1,N137=0),1,0)</f>
        <v/>
      </c>
      <c r="AG138">
        <f>IF(AND(K138="REACQUIRE",K137&lt;&gt;"REACQUIRE"),1,0)</f>
        <v/>
      </c>
    </row>
    <row r="139">
      <c r="J139" t="n">
        <v>33.75</v>
      </c>
      <c r="K139" t="inlineStr">
        <is>
          <t>TRACK</t>
        </is>
      </c>
      <c r="L139" t="n">
        <v>1</v>
      </c>
      <c r="M139" t="n">
        <v>1</v>
      </c>
      <c r="N139" t="n">
        <v>0</v>
      </c>
      <c r="O139" t="n">
        <v>16.397</v>
      </c>
      <c r="P139" t="n">
        <v>4.701</v>
      </c>
      <c r="Q139" t="n">
        <v>5.428</v>
      </c>
      <c r="R139" t="n">
        <v>11.634</v>
      </c>
      <c r="S139" t="n">
        <v>8.238</v>
      </c>
      <c r="T139" t="n">
        <v>11.505</v>
      </c>
      <c r="U139" t="n">
        <v>8.503</v>
      </c>
      <c r="V139" t="n">
        <v>0.295</v>
      </c>
      <c r="W139" t="n">
        <v>-2.5</v>
      </c>
      <c r="X139" t="n">
        <v>36.1</v>
      </c>
      <c r="Y139" t="n">
        <v>0.413</v>
      </c>
      <c r="Z139" t="n">
        <v>1</v>
      </c>
      <c r="AA139" t="n">
        <v>0.056</v>
      </c>
      <c r="AB139" t="n">
        <v>0.023</v>
      </c>
      <c r="AC139" t="n">
        <v>6.82</v>
      </c>
      <c r="AD139" t="n">
        <v>255</v>
      </c>
      <c r="AE139">
        <f>IF(V139&gt;=0,V139,"")</f>
        <v/>
      </c>
      <c r="AF139">
        <f>IF(AND(N139=1,N138=0),1,0)</f>
        <v/>
      </c>
      <c r="AG139">
        <f>IF(AND(K139="REACQUIRE",K138&lt;&gt;"REACQUIRE"),1,0)</f>
        <v/>
      </c>
    </row>
    <row r="140">
      <c r="J140" t="n">
        <v>34</v>
      </c>
      <c r="K140" t="inlineStr">
        <is>
          <t>TRACK</t>
        </is>
      </c>
      <c r="L140" t="n">
        <v>1</v>
      </c>
      <c r="M140" t="n">
        <v>1</v>
      </c>
      <c r="N140" t="n">
        <v>0</v>
      </c>
      <c r="O140" t="n">
        <v>16.306</v>
      </c>
      <c r="P140" t="n">
        <v>4.695</v>
      </c>
      <c r="Q140" t="n">
        <v>5.445</v>
      </c>
      <c r="R140" t="n">
        <v>11.541</v>
      </c>
      <c r="S140" t="n">
        <v>8.195</v>
      </c>
      <c r="T140" t="n">
        <v>11.391</v>
      </c>
      <c r="U140" t="n">
        <v>8.478999999999999</v>
      </c>
      <c r="V140" t="n">
        <v>0.322</v>
      </c>
      <c r="W140" t="n">
        <v>-2</v>
      </c>
      <c r="X140" t="n">
        <v>36.6</v>
      </c>
      <c r="Y140" t="n">
        <v>0.413</v>
      </c>
      <c r="Z140" t="n">
        <v>1</v>
      </c>
      <c r="AA140" t="n">
        <v>0.012</v>
      </c>
      <c r="AB140" t="n">
        <v>0.008999999999999999</v>
      </c>
      <c r="AC140" t="n">
        <v>6.79</v>
      </c>
      <c r="AD140" t="n">
        <v>255</v>
      </c>
      <c r="AE140">
        <f>IF(V140&gt;=0,V140,"")</f>
        <v/>
      </c>
      <c r="AF140">
        <f>IF(AND(N140=1,N139=0),1,0)</f>
        <v/>
      </c>
      <c r="AG140">
        <f>IF(AND(K140="REACQUIRE",K139&lt;&gt;"REACQUIRE"),1,0)</f>
        <v/>
      </c>
    </row>
    <row r="141">
      <c r="J141" t="n">
        <v>34.25</v>
      </c>
      <c r="K141" t="inlineStr">
        <is>
          <t>TRACK</t>
        </is>
      </c>
      <c r="L141" t="n">
        <v>1</v>
      </c>
      <c r="M141" t="n">
        <v>1</v>
      </c>
      <c r="N141" t="n">
        <v>0</v>
      </c>
      <c r="O141" t="n">
        <v>16.234</v>
      </c>
      <c r="P141" t="n">
        <v>4.691</v>
      </c>
      <c r="Q141" t="n">
        <v>5.476</v>
      </c>
      <c r="R141" t="n">
        <v>11.452</v>
      </c>
      <c r="S141" t="n">
        <v>8.132</v>
      </c>
      <c r="T141" t="n">
        <v>11.31</v>
      </c>
      <c r="U141" t="n">
        <v>8.430999999999999</v>
      </c>
      <c r="V141" t="n">
        <v>0.331</v>
      </c>
      <c r="W141" t="n">
        <v>-0.9</v>
      </c>
      <c r="X141" t="n">
        <v>37.3</v>
      </c>
      <c r="Y141" t="n">
        <v>0.446</v>
      </c>
      <c r="Z141" t="n">
        <v>1</v>
      </c>
      <c r="AA141" t="n">
        <v>0.025</v>
      </c>
      <c r="AB141" t="n">
        <v>0.008</v>
      </c>
      <c r="AC141" t="n">
        <v>6.76</v>
      </c>
      <c r="AD141" t="n">
        <v>255</v>
      </c>
      <c r="AE141">
        <f>IF(V141&gt;=0,V141,"")</f>
        <v/>
      </c>
      <c r="AF141">
        <f>IF(AND(N141=1,N140=0),1,0)</f>
        <v/>
      </c>
      <c r="AG141">
        <f>IF(AND(K141="REACQUIRE",K140&lt;&gt;"REACQUIRE"),1,0)</f>
        <v/>
      </c>
    </row>
    <row r="142">
      <c r="J142" t="n">
        <v>34.5</v>
      </c>
      <c r="K142" t="inlineStr">
        <is>
          <t>TRACK</t>
        </is>
      </c>
      <c r="L142" t="n">
        <v>1</v>
      </c>
      <c r="M142" t="n">
        <v>2</v>
      </c>
      <c r="N142" t="n">
        <v>0</v>
      </c>
      <c r="O142" t="n">
        <v>16.172</v>
      </c>
      <c r="P142" t="n">
        <v>4.689</v>
      </c>
      <c r="Q142" t="n">
        <v>5.521</v>
      </c>
      <c r="R142" t="n">
        <v>11.379</v>
      </c>
      <c r="S142" t="n">
        <v>8.050000000000001</v>
      </c>
      <c r="T142" t="n">
        <v>11.184</v>
      </c>
      <c r="U142" t="n">
        <v>8.397</v>
      </c>
      <c r="V142" t="n">
        <v>0.397</v>
      </c>
      <c r="W142" t="n">
        <v>-0.2</v>
      </c>
      <c r="X142" t="n">
        <v>37.3</v>
      </c>
      <c r="Y142" t="n">
        <v>0.448</v>
      </c>
      <c r="Z142" t="n">
        <v>1</v>
      </c>
      <c r="AA142" t="n">
        <v>0.046</v>
      </c>
      <c r="AB142" t="n">
        <v>0.013</v>
      </c>
      <c r="AC142" t="n">
        <v>6.71</v>
      </c>
      <c r="AD142" t="n">
        <v>255</v>
      </c>
      <c r="AE142">
        <f>IF(V142&gt;=0,V142,"")</f>
        <v/>
      </c>
      <c r="AF142">
        <f>IF(AND(N142=1,N141=0),1,0)</f>
        <v/>
      </c>
      <c r="AG142">
        <f>IF(AND(K142="REACQUIRE",K141&lt;&gt;"REACQUIRE"),1,0)</f>
        <v/>
      </c>
    </row>
    <row r="143">
      <c r="J143" t="n">
        <v>34.75</v>
      </c>
      <c r="K143" t="inlineStr">
        <is>
          <t>TRACK</t>
        </is>
      </c>
      <c r="L143" t="n">
        <v>1</v>
      </c>
      <c r="M143" t="n">
        <v>1</v>
      </c>
      <c r="N143" t="n">
        <v>0</v>
      </c>
      <c r="O143" t="n">
        <v>16.109</v>
      </c>
      <c r="P143" t="n">
        <v>4.684</v>
      </c>
      <c r="Q143" t="n">
        <v>5.576</v>
      </c>
      <c r="R143" t="n">
        <v>11.328</v>
      </c>
      <c r="S143" t="n">
        <v>7.959</v>
      </c>
      <c r="T143" t="n">
        <v>11.049</v>
      </c>
      <c r="U143" t="n">
        <v>8.358000000000001</v>
      </c>
      <c r="V143" t="n">
        <v>0.486</v>
      </c>
      <c r="W143" t="n">
        <v>0</v>
      </c>
      <c r="X143" t="n">
        <v>37</v>
      </c>
      <c r="Y143" t="n">
        <v>0.332</v>
      </c>
      <c r="Z143" t="n">
        <v>1</v>
      </c>
      <c r="AA143" t="n">
        <v>0.057</v>
      </c>
      <c r="AB143" t="n">
        <v>-0.008999999999999999</v>
      </c>
      <c r="AC143" t="n">
        <v>6.64</v>
      </c>
      <c r="AD143" t="n">
        <v>255</v>
      </c>
      <c r="AE143">
        <f>IF(V143&gt;=0,V143,"")</f>
        <v/>
      </c>
      <c r="AF143">
        <f>IF(AND(N143=1,N142=0),1,0)</f>
        <v/>
      </c>
      <c r="AG143">
        <f>IF(AND(K143="REACQUIRE",K142&lt;&gt;"REACQUIRE"),1,0)</f>
        <v/>
      </c>
    </row>
    <row r="144">
      <c r="J144" t="n">
        <v>35</v>
      </c>
      <c r="K144" t="inlineStr">
        <is>
          <t>TRACK</t>
        </is>
      </c>
      <c r="L144" t="n">
        <v>1</v>
      </c>
      <c r="M144" t="n">
        <v>1</v>
      </c>
      <c r="N144" t="n">
        <v>0</v>
      </c>
      <c r="O144" t="n">
        <v>16.049</v>
      </c>
      <c r="P144" t="n">
        <v>4.678</v>
      </c>
      <c r="Q144" t="n">
        <v>5.63</v>
      </c>
      <c r="R144" t="n">
        <v>11.311</v>
      </c>
      <c r="S144" t="n">
        <v>7.853</v>
      </c>
      <c r="T144" t="n">
        <v>10.948</v>
      </c>
      <c r="U144" t="n">
        <v>8.26</v>
      </c>
      <c r="V144" t="n">
        <v>0.546</v>
      </c>
      <c r="W144" t="n">
        <v>0</v>
      </c>
      <c r="X144" t="n">
        <v>37.1</v>
      </c>
      <c r="Y144" t="n">
        <v>0.515</v>
      </c>
      <c r="Z144" t="n">
        <v>1</v>
      </c>
      <c r="AA144" t="n">
        <v>0.059</v>
      </c>
      <c r="AB144" t="n">
        <v>-0.05</v>
      </c>
      <c r="AC144" t="n">
        <v>6.54</v>
      </c>
      <c r="AD144" t="n">
        <v>255</v>
      </c>
      <c r="AE144">
        <f>IF(V144&gt;=0,V144,"")</f>
        <v/>
      </c>
      <c r="AF144">
        <f>IF(AND(N144=1,N143=0),1,0)</f>
        <v/>
      </c>
      <c r="AG144">
        <f>IF(AND(K144="REACQUIRE",K143&lt;&gt;"REACQUIRE"),1,0)</f>
        <v/>
      </c>
    </row>
    <row r="145">
      <c r="J145" t="n">
        <v>35.25</v>
      </c>
      <c r="K145" t="inlineStr">
        <is>
          <t>TRACK</t>
        </is>
      </c>
      <c r="L145" t="n">
        <v>0</v>
      </c>
      <c r="M145" t="n">
        <v>0</v>
      </c>
      <c r="N145" t="n">
        <v>1</v>
      </c>
      <c r="O145" t="n">
        <v>16</v>
      </c>
      <c r="P145" t="n">
        <v>4.674</v>
      </c>
      <c r="Q145" t="n">
        <v>5.683</v>
      </c>
      <c r="R145" t="n">
        <v>11.32</v>
      </c>
      <c r="S145" t="n">
        <v>7.732</v>
      </c>
      <c r="T145" t="n">
        <v>10.911</v>
      </c>
      <c r="U145" t="n">
        <v>8.233000000000001</v>
      </c>
      <c r="V145" t="n">
        <v>-1</v>
      </c>
      <c r="W145" t="n">
        <v>0.2</v>
      </c>
      <c r="X145" t="n">
        <v>37.3</v>
      </c>
      <c r="Y145" t="n">
        <v>0.448</v>
      </c>
      <c r="Z145" t="n">
        <v>1</v>
      </c>
      <c r="AA145" t="n">
        <v>0.064</v>
      </c>
      <c r="AB145" t="n">
        <v>-0.091</v>
      </c>
      <c r="AC145" t="n">
        <v>6.43</v>
      </c>
      <c r="AD145" t="n">
        <v>146</v>
      </c>
      <c r="AE145">
        <f>IF(V145&gt;=0,V145,"")</f>
        <v/>
      </c>
      <c r="AF145">
        <f>IF(AND(N145=1,N144=0),1,0)</f>
        <v/>
      </c>
      <c r="AG145">
        <f>IF(AND(K145="REACQUIRE",K144&lt;&gt;"REACQUIRE"),1,0)</f>
        <v/>
      </c>
    </row>
    <row r="146">
      <c r="J146" t="n">
        <v>35.5</v>
      </c>
      <c r="K146" t="inlineStr">
        <is>
          <t>TRACK</t>
        </is>
      </c>
      <c r="L146" t="n">
        <v>0</v>
      </c>
      <c r="M146" t="n">
        <v>0</v>
      </c>
      <c r="N146" t="n">
        <v>1</v>
      </c>
      <c r="O146" t="n">
        <v>15.978</v>
      </c>
      <c r="P146" t="n">
        <v>4.684</v>
      </c>
      <c r="Q146" t="n">
        <v>5.754</v>
      </c>
      <c r="R146" t="n">
        <v>11.363</v>
      </c>
      <c r="S146" t="n">
        <v>7.613</v>
      </c>
      <c r="T146" t="n">
        <v>10.911</v>
      </c>
      <c r="U146" t="n">
        <v>8.233000000000001</v>
      </c>
      <c r="V146" t="n">
        <v>-1</v>
      </c>
      <c r="W146" t="n">
        <v>0.8</v>
      </c>
      <c r="X146" t="n">
        <v>37.8</v>
      </c>
      <c r="Y146" t="n">
        <v>0.498</v>
      </c>
      <c r="Z146" t="n">
        <v>1</v>
      </c>
      <c r="AA146" t="n">
        <v>0.095</v>
      </c>
      <c r="AB146" t="n">
        <v>-0.122</v>
      </c>
      <c r="AC146" t="n">
        <v>6.33</v>
      </c>
      <c r="AD146" t="n">
        <v>115</v>
      </c>
      <c r="AE146">
        <f>IF(V146&gt;=0,V146,"")</f>
        <v/>
      </c>
      <c r="AF146">
        <f>IF(AND(N146=1,N145=0),1,0)</f>
        <v/>
      </c>
      <c r="AG146">
        <f>IF(AND(K146="REACQUIRE",K145&lt;&gt;"REACQUIRE"),1,0)</f>
        <v/>
      </c>
    </row>
    <row r="147">
      <c r="J147" t="n">
        <v>35.75</v>
      </c>
      <c r="K147" t="inlineStr">
        <is>
          <t>TRACK</t>
        </is>
      </c>
      <c r="L147" t="n">
        <v>0</v>
      </c>
      <c r="M147" t="n">
        <v>0</v>
      </c>
      <c r="N147" t="n">
        <v>1</v>
      </c>
      <c r="O147" t="n">
        <v>15.976</v>
      </c>
      <c r="P147" t="n">
        <v>4.702</v>
      </c>
      <c r="Q147" t="n">
        <v>5.839</v>
      </c>
      <c r="R147" t="n">
        <v>11.427</v>
      </c>
      <c r="S147" t="n">
        <v>7.517</v>
      </c>
      <c r="T147" t="n">
        <v>10.911</v>
      </c>
      <c r="U147" t="n">
        <v>8.233000000000001</v>
      </c>
      <c r="V147" t="n">
        <v>-1</v>
      </c>
      <c r="W147" t="n">
        <v>1.2</v>
      </c>
      <c r="X147" t="n">
        <v>38.3</v>
      </c>
      <c r="Y147" t="n">
        <v>0.531</v>
      </c>
      <c r="Z147" t="n">
        <v>1</v>
      </c>
      <c r="AA147" t="n">
        <v>0.124</v>
      </c>
      <c r="AB147" t="n">
        <v>-0.148</v>
      </c>
      <c r="AC147" t="n">
        <v>6.25</v>
      </c>
      <c r="AD147" t="n">
        <v>146</v>
      </c>
      <c r="AE147">
        <f>IF(V147&gt;=0,V147,"")</f>
        <v/>
      </c>
      <c r="AF147">
        <f>IF(AND(N147=1,N146=0),1,0)</f>
        <v/>
      </c>
      <c r="AG147">
        <f>IF(AND(K147="REACQUIRE",K146&lt;&gt;"REACQUIRE"),1,0)</f>
        <v/>
      </c>
    </row>
    <row r="148">
      <c r="J148" t="n">
        <v>36</v>
      </c>
      <c r="K148" t="inlineStr">
        <is>
          <t>REACQUIRE</t>
        </is>
      </c>
      <c r="L148" t="n">
        <v>0</v>
      </c>
      <c r="M148" t="n">
        <v>0</v>
      </c>
      <c r="N148" t="n">
        <v>1</v>
      </c>
      <c r="O148" t="n">
        <v>15.979</v>
      </c>
      <c r="P148" t="n">
        <v>4.718</v>
      </c>
      <c r="Q148" t="n">
        <v>5.911</v>
      </c>
      <c r="R148" t="n">
        <v>11.529</v>
      </c>
      <c r="S148" t="n">
        <v>7.443</v>
      </c>
      <c r="T148" t="n">
        <v>10.911</v>
      </c>
      <c r="U148" t="n">
        <v>8.233000000000001</v>
      </c>
      <c r="V148" t="n">
        <v>-1</v>
      </c>
      <c r="W148" t="n">
        <v>1</v>
      </c>
      <c r="X148" t="n">
        <v>38.8</v>
      </c>
      <c r="Y148" t="n">
        <v>0.508</v>
      </c>
      <c r="Z148" t="n">
        <v>1</v>
      </c>
      <c r="AA148" t="n">
        <v>0.137</v>
      </c>
      <c r="AB148" t="n">
        <v>-0.18</v>
      </c>
      <c r="AC148" t="n">
        <v>6.15</v>
      </c>
      <c r="AD148" t="n">
        <v>115</v>
      </c>
      <c r="AE148">
        <f>IF(V148&gt;=0,V148,"")</f>
        <v/>
      </c>
      <c r="AF148">
        <f>IF(AND(N148=1,N147=0),1,0)</f>
        <v/>
      </c>
      <c r="AG148">
        <f>IF(AND(K148="REACQUIRE",K147&lt;&gt;"REACQUIRE"),1,0)</f>
        <v/>
      </c>
    </row>
    <row r="149">
      <c r="J149" t="n">
        <v>36.25</v>
      </c>
      <c r="K149" t="inlineStr">
        <is>
          <t>REACQUIRE</t>
        </is>
      </c>
      <c r="L149" t="n">
        <v>0</v>
      </c>
      <c r="M149" t="n">
        <v>0</v>
      </c>
      <c r="N149" t="n">
        <v>1</v>
      </c>
      <c r="O149" t="n">
        <v>16.009</v>
      </c>
      <c r="P149" t="n">
        <v>4.749</v>
      </c>
      <c r="Q149" t="n">
        <v>6.038</v>
      </c>
      <c r="R149" t="n">
        <v>11.661</v>
      </c>
      <c r="S149" t="n">
        <v>7.388</v>
      </c>
      <c r="T149" t="n">
        <v>10.911</v>
      </c>
      <c r="U149" t="n">
        <v>8.233000000000001</v>
      </c>
      <c r="V149" t="n">
        <v>-1</v>
      </c>
      <c r="W149" t="n">
        <v>2.1</v>
      </c>
      <c r="X149" t="n">
        <v>39</v>
      </c>
      <c r="Y149" t="n">
        <v>0.637</v>
      </c>
      <c r="Z149" t="n">
        <v>1</v>
      </c>
      <c r="AA149" t="n">
        <v>0.1</v>
      </c>
      <c r="AB149" t="n">
        <v>-0.222</v>
      </c>
      <c r="AC149" t="n">
        <v>6.07</v>
      </c>
      <c r="AD149" t="n">
        <v>120</v>
      </c>
      <c r="AE149">
        <f>IF(V149&gt;=0,V149,"")</f>
        <v/>
      </c>
      <c r="AF149">
        <f>IF(AND(N149=1,N148=0),1,0)</f>
        <v/>
      </c>
      <c r="AG149">
        <f>IF(AND(K149="REACQUIRE",K148&lt;&gt;"REACQUIRE"),1,0)</f>
        <v/>
      </c>
    </row>
    <row r="150">
      <c r="J150" t="n">
        <v>36.5</v>
      </c>
      <c r="K150" t="inlineStr">
        <is>
          <t>REACQUIRE</t>
        </is>
      </c>
      <c r="L150" t="n">
        <v>0</v>
      </c>
      <c r="M150" t="n">
        <v>0</v>
      </c>
      <c r="N150" t="n">
        <v>1</v>
      </c>
      <c r="O150" t="n">
        <v>16.063</v>
      </c>
      <c r="P150" t="n">
        <v>4.783</v>
      </c>
      <c r="Q150" t="n">
        <v>6.235</v>
      </c>
      <c r="R150" t="n">
        <v>11.828</v>
      </c>
      <c r="S150" t="n">
        <v>7.32</v>
      </c>
      <c r="T150" t="n">
        <v>10.911</v>
      </c>
      <c r="U150" t="n">
        <v>8.233000000000001</v>
      </c>
      <c r="V150" t="n">
        <v>-1</v>
      </c>
      <c r="W150" t="n">
        <v>3.4</v>
      </c>
      <c r="X150" t="n">
        <v>39.1</v>
      </c>
      <c r="Y150" t="n">
        <v>0.75</v>
      </c>
      <c r="Z150" t="n">
        <v>1</v>
      </c>
      <c r="AA150" t="n">
        <v>0.118</v>
      </c>
      <c r="AB150" t="n">
        <v>-0.285</v>
      </c>
      <c r="AC150" t="n">
        <v>5.97</v>
      </c>
      <c r="AD150" t="n">
        <v>120</v>
      </c>
      <c r="AE150">
        <f>IF(V150&gt;=0,V150,"")</f>
        <v/>
      </c>
      <c r="AF150">
        <f>IF(AND(N150=1,N149=0),1,0)</f>
        <v/>
      </c>
      <c r="AG150">
        <f>IF(AND(K150="REACQUIRE",K149&lt;&gt;"REACQUIRE"),1,0)</f>
        <v/>
      </c>
    </row>
    <row r="151">
      <c r="J151" t="n">
        <v>36.75</v>
      </c>
      <c r="K151" t="inlineStr">
        <is>
          <t>REACQUIRE</t>
        </is>
      </c>
      <c r="L151" t="n">
        <v>0</v>
      </c>
      <c r="M151" t="n">
        <v>0</v>
      </c>
      <c r="N151" t="n">
        <v>1</v>
      </c>
      <c r="O151" t="n">
        <v>16.128</v>
      </c>
      <c r="P151" t="n">
        <v>4.805</v>
      </c>
      <c r="Q151" t="n">
        <v>6.485</v>
      </c>
      <c r="R151" t="n">
        <v>11.988</v>
      </c>
      <c r="S151" t="n">
        <v>7.268</v>
      </c>
      <c r="T151" t="n">
        <v>10.911</v>
      </c>
      <c r="U151" t="n">
        <v>8.233000000000001</v>
      </c>
      <c r="V151" t="n">
        <v>-1</v>
      </c>
      <c r="W151" t="n">
        <v>4.3</v>
      </c>
      <c r="X151" t="n">
        <v>39.1</v>
      </c>
      <c r="Y151" t="n">
        <v>0.644</v>
      </c>
      <c r="Z151" t="n">
        <v>1</v>
      </c>
      <c r="AA151" t="n">
        <v>0.145</v>
      </c>
      <c r="AB151" t="n">
        <v>-0.346</v>
      </c>
      <c r="AC151" t="n">
        <v>5.89</v>
      </c>
      <c r="AD151" t="n">
        <v>147</v>
      </c>
      <c r="AE151">
        <f>IF(V151&gt;=0,V151,"")</f>
        <v/>
      </c>
      <c r="AF151">
        <f>IF(AND(N151=1,N150=0),1,0)</f>
        <v/>
      </c>
      <c r="AG151">
        <f>IF(AND(K151="REACQUIRE",K150&lt;&gt;"REACQUIRE"),1,0)</f>
        <v/>
      </c>
    </row>
    <row r="152">
      <c r="J152" t="n">
        <v>37</v>
      </c>
      <c r="K152" t="inlineStr">
        <is>
          <t>REACQUIRE</t>
        </is>
      </c>
      <c r="L152" t="n">
        <v>0</v>
      </c>
      <c r="M152" t="n">
        <v>0</v>
      </c>
      <c r="N152" t="n">
        <v>1</v>
      </c>
      <c r="O152" t="n">
        <v>16.192</v>
      </c>
      <c r="P152" t="n">
        <v>4.81</v>
      </c>
      <c r="Q152" t="n">
        <v>6.776</v>
      </c>
      <c r="R152" t="n">
        <v>12.135</v>
      </c>
      <c r="S152" t="n">
        <v>7.216</v>
      </c>
      <c r="T152" t="n">
        <v>10.911</v>
      </c>
      <c r="U152" t="n">
        <v>8.233000000000001</v>
      </c>
      <c r="V152" t="n">
        <v>-1</v>
      </c>
      <c r="W152" t="n">
        <v>4.8</v>
      </c>
      <c r="X152" t="n">
        <v>39.1</v>
      </c>
      <c r="Y152" t="n">
        <v>0.581</v>
      </c>
      <c r="Z152" t="n">
        <v>1</v>
      </c>
      <c r="AA152" t="n">
        <v>0.181</v>
      </c>
      <c r="AB152" t="n">
        <v>-0.403</v>
      </c>
      <c r="AC152" t="n">
        <v>5.82</v>
      </c>
      <c r="AD152" t="n">
        <v>146</v>
      </c>
      <c r="AE152">
        <f>IF(V152&gt;=0,V152,"")</f>
        <v/>
      </c>
      <c r="AF152">
        <f>IF(AND(N152=1,N151=0),1,0)</f>
        <v/>
      </c>
      <c r="AG152">
        <f>IF(AND(K152="REACQUIRE",K151&lt;&gt;"REACQUIRE"),1,0)</f>
        <v/>
      </c>
    </row>
    <row r="153">
      <c r="J153" t="n">
        <v>37.25</v>
      </c>
      <c r="K153" t="inlineStr">
        <is>
          <t>REACQUIRE</t>
        </is>
      </c>
      <c r="L153" t="n">
        <v>0</v>
      </c>
      <c r="M153" t="n">
        <v>0</v>
      </c>
      <c r="N153" t="n">
        <v>1</v>
      </c>
      <c r="O153" t="n">
        <v>16.248</v>
      </c>
      <c r="P153" t="n">
        <v>4.801</v>
      </c>
      <c r="Q153" t="n">
        <v>7.099</v>
      </c>
      <c r="R153" t="n">
        <v>12.219</v>
      </c>
      <c r="S153" t="n">
        <v>7.146</v>
      </c>
      <c r="T153" t="n">
        <v>10.911</v>
      </c>
      <c r="U153" t="n">
        <v>8.233000000000001</v>
      </c>
      <c r="V153" t="n">
        <v>-1</v>
      </c>
      <c r="W153" t="n">
        <v>5</v>
      </c>
      <c r="X153" t="n">
        <v>39.1</v>
      </c>
      <c r="Y153" t="n">
        <v>0.365</v>
      </c>
      <c r="Z153" t="n">
        <v>1</v>
      </c>
      <c r="AA153" t="n">
        <v>0.235</v>
      </c>
      <c r="AB153" t="n">
        <v>-0.439</v>
      </c>
      <c r="AC153" t="n">
        <v>5.79</v>
      </c>
      <c r="AD153" t="n">
        <v>120</v>
      </c>
      <c r="AE153">
        <f>IF(V153&gt;=0,V153,"")</f>
        <v/>
      </c>
      <c r="AF153">
        <f>IF(AND(N153=1,N152=0),1,0)</f>
        <v/>
      </c>
      <c r="AG153">
        <f>IF(AND(K153="REACQUIRE",K152&lt;&gt;"REACQUIRE"),1,0)</f>
        <v/>
      </c>
    </row>
    <row r="154">
      <c r="J154" t="n">
        <v>37.5</v>
      </c>
      <c r="K154" t="inlineStr">
        <is>
          <t>REACQUIRE</t>
        </is>
      </c>
      <c r="L154" t="n">
        <v>0</v>
      </c>
      <c r="M154" t="n">
        <v>0</v>
      </c>
      <c r="N154" t="n">
        <v>1</v>
      </c>
      <c r="O154" t="n">
        <v>16.289</v>
      </c>
      <c r="P154" t="n">
        <v>4.782</v>
      </c>
      <c r="Q154" t="n">
        <v>7.445</v>
      </c>
      <c r="R154" t="n">
        <v>12.269</v>
      </c>
      <c r="S154" t="n">
        <v>7.027</v>
      </c>
      <c r="T154" t="n">
        <v>10.911</v>
      </c>
      <c r="U154" t="n">
        <v>8.233000000000001</v>
      </c>
      <c r="V154" t="n">
        <v>-1</v>
      </c>
      <c r="W154" t="n">
        <v>5.2</v>
      </c>
      <c r="X154" t="n">
        <v>39</v>
      </c>
      <c r="Y154" t="n">
        <v>0.604</v>
      </c>
      <c r="Z154" t="n">
        <v>1</v>
      </c>
      <c r="AA154" t="n">
        <v>0.312</v>
      </c>
      <c r="AB154" t="n">
        <v>-0.462</v>
      </c>
      <c r="AC154" t="n">
        <v>5.8</v>
      </c>
      <c r="AD154" t="n">
        <v>120</v>
      </c>
      <c r="AE154">
        <f>IF(V154&gt;=0,V154,"")</f>
        <v/>
      </c>
      <c r="AF154">
        <f>IF(AND(N154=1,N153=0),1,0)</f>
        <v/>
      </c>
      <c r="AG154">
        <f>IF(AND(K154="REACQUIRE",K153&lt;&gt;"REACQUIRE"),1,0)</f>
        <v/>
      </c>
    </row>
    <row r="155">
      <c r="J155" t="n">
        <v>37.75</v>
      </c>
      <c r="K155" t="inlineStr">
        <is>
          <t>REACQUIRE</t>
        </is>
      </c>
      <c r="L155" t="n">
        <v>0</v>
      </c>
      <c r="M155" t="n">
        <v>0</v>
      </c>
      <c r="N155" t="n">
        <v>1</v>
      </c>
      <c r="O155" t="n">
        <v>16.312</v>
      </c>
      <c r="P155" t="n">
        <v>4.757</v>
      </c>
      <c r="Q155" t="n">
        <v>7.808</v>
      </c>
      <c r="R155" t="n">
        <v>12.296</v>
      </c>
      <c r="S155" t="n">
        <v>6.878</v>
      </c>
      <c r="T155" t="n">
        <v>10.911</v>
      </c>
      <c r="U155" t="n">
        <v>8.233000000000001</v>
      </c>
      <c r="V155" t="n">
        <v>-1</v>
      </c>
      <c r="W155" t="n">
        <v>5.2</v>
      </c>
      <c r="X155" t="n">
        <v>38.9</v>
      </c>
      <c r="Y155" t="n">
        <v>0.605</v>
      </c>
      <c r="Z155" t="n">
        <v>1</v>
      </c>
      <c r="AA155" t="n">
        <v>0.404</v>
      </c>
      <c r="AB155" t="n">
        <v>-0.47</v>
      </c>
      <c r="AC155" t="n">
        <v>5.84</v>
      </c>
      <c r="AD155" t="n">
        <v>119</v>
      </c>
      <c r="AE155">
        <f>IF(V155&gt;=0,V155,"")</f>
        <v/>
      </c>
      <c r="AF155">
        <f>IF(AND(N155=1,N154=0),1,0)</f>
        <v/>
      </c>
      <c r="AG155">
        <f>IF(AND(K155="REACQUIRE",K154&lt;&gt;"REACQUIRE"),1,0)</f>
        <v/>
      </c>
    </row>
    <row r="156">
      <c r="J156" t="n">
        <v>38</v>
      </c>
      <c r="K156" t="inlineStr">
        <is>
          <t>REACQUIRE</t>
        </is>
      </c>
      <c r="L156" t="n">
        <v>0</v>
      </c>
      <c r="M156" t="n">
        <v>0</v>
      </c>
      <c r="N156" t="n">
        <v>1</v>
      </c>
      <c r="O156" t="n">
        <v>16.313</v>
      </c>
      <c r="P156" t="n">
        <v>4.73</v>
      </c>
      <c r="Q156" t="n">
        <v>8.183</v>
      </c>
      <c r="R156" t="n">
        <v>12.307</v>
      </c>
      <c r="S156" t="n">
        <v>6.749</v>
      </c>
      <c r="T156" t="n">
        <v>10.911</v>
      </c>
      <c r="U156" t="n">
        <v>8.233000000000001</v>
      </c>
      <c r="V156" t="n">
        <v>-1</v>
      </c>
      <c r="W156" t="n">
        <v>5.3</v>
      </c>
      <c r="X156" t="n">
        <v>38.8</v>
      </c>
      <c r="Y156" t="n">
        <v>0.421</v>
      </c>
      <c r="Z156" t="n">
        <v>1</v>
      </c>
      <c r="AA156" t="n">
        <v>0.487</v>
      </c>
      <c r="AB156" t="n">
        <v>-0.458</v>
      </c>
      <c r="AC156" t="n">
        <v>5.91</v>
      </c>
      <c r="AD156" t="n">
        <v>118</v>
      </c>
      <c r="AE156">
        <f>IF(V156&gt;=0,V156,"")</f>
        <v/>
      </c>
      <c r="AF156">
        <f>IF(AND(N156=1,N155=0),1,0)</f>
        <v/>
      </c>
      <c r="AG156">
        <f>IF(AND(K156="REACQUIRE",K155&lt;&gt;"REACQUIRE"),1,0)</f>
        <v/>
      </c>
    </row>
    <row r="157">
      <c r="J157" t="n">
        <v>38.25</v>
      </c>
      <c r="K157" t="inlineStr">
        <is>
          <t>REACQUIRE</t>
        </is>
      </c>
      <c r="L157" t="n">
        <v>0</v>
      </c>
      <c r="M157" t="n">
        <v>0</v>
      </c>
      <c r="N157" t="n">
        <v>1</v>
      </c>
      <c r="O157" t="n">
        <v>16.29</v>
      </c>
      <c r="P157" t="n">
        <v>4.702</v>
      </c>
      <c r="Q157" t="n">
        <v>8.565</v>
      </c>
      <c r="R157" t="n">
        <v>12.296</v>
      </c>
      <c r="S157" t="n">
        <v>6.636</v>
      </c>
      <c r="T157" t="n">
        <v>10.911</v>
      </c>
      <c r="U157" t="n">
        <v>8.233000000000001</v>
      </c>
      <c r="V157" t="n">
        <v>-1</v>
      </c>
      <c r="W157" t="n">
        <v>5.3</v>
      </c>
      <c r="X157" t="n">
        <v>38.7</v>
      </c>
      <c r="Y157" t="n">
        <v>0.455</v>
      </c>
      <c r="Z157" t="n">
        <v>1</v>
      </c>
      <c r="AA157" t="n">
        <v>0.5610000000000001</v>
      </c>
      <c r="AB157" t="n">
        <v>-0.426</v>
      </c>
      <c r="AC157" t="n">
        <v>6.02</v>
      </c>
      <c r="AD157" t="n">
        <v>118</v>
      </c>
      <c r="AE157">
        <f>IF(V157&gt;=0,V157,"")</f>
        <v/>
      </c>
      <c r="AF157">
        <f>IF(AND(N157=1,N156=0),1,0)</f>
        <v/>
      </c>
      <c r="AG157">
        <f>IF(AND(K157="REACQUIRE",K156&lt;&gt;"REACQUIRE"),1,0)</f>
        <v/>
      </c>
    </row>
    <row r="158">
      <c r="J158" t="n">
        <v>38.5</v>
      </c>
      <c r="K158" t="inlineStr">
        <is>
          <t>REACQUIRE</t>
        </is>
      </c>
      <c r="L158" t="n">
        <v>0</v>
      </c>
      <c r="M158" t="n">
        <v>0</v>
      </c>
      <c r="N158" t="n">
        <v>1</v>
      </c>
      <c r="O158" t="n">
        <v>16.242</v>
      </c>
      <c r="P158" t="n">
        <v>4.673</v>
      </c>
      <c r="Q158" t="n">
        <v>8.949999999999999</v>
      </c>
      <c r="R158" t="n">
        <v>12.271</v>
      </c>
      <c r="S158" t="n">
        <v>6.545</v>
      </c>
      <c r="T158" t="n">
        <v>10.911</v>
      </c>
      <c r="U158" t="n">
        <v>8.233000000000001</v>
      </c>
      <c r="V158" t="n">
        <v>-1</v>
      </c>
      <c r="W158" t="n">
        <v>5.2</v>
      </c>
      <c r="X158" t="n">
        <v>38.6</v>
      </c>
      <c r="Y158" t="n">
        <v>0.338</v>
      </c>
      <c r="Z158" t="n">
        <v>1</v>
      </c>
      <c r="AA158" t="n">
        <v>0.62</v>
      </c>
      <c r="AB158" t="n">
        <v>-0.377</v>
      </c>
      <c r="AC158" t="n">
        <v>6.14</v>
      </c>
      <c r="AD158" t="n">
        <v>118</v>
      </c>
      <c r="AE158">
        <f>IF(V158&gt;=0,V158,"")</f>
        <v/>
      </c>
      <c r="AF158">
        <f>IF(AND(N158=1,N157=0),1,0)</f>
        <v/>
      </c>
      <c r="AG158">
        <f>IF(AND(K158="REACQUIRE",K157&lt;&gt;"REACQUIRE"),1,0)</f>
        <v/>
      </c>
    </row>
    <row r="159">
      <c r="J159" t="n">
        <v>38.75</v>
      </c>
      <c r="K159" t="inlineStr">
        <is>
          <t>REACQUIRE</t>
        </is>
      </c>
      <c r="L159" t="n">
        <v>0</v>
      </c>
      <c r="M159" t="n">
        <v>0</v>
      </c>
      <c r="N159" t="n">
        <v>1</v>
      </c>
      <c r="O159" t="n">
        <v>16.167</v>
      </c>
      <c r="P159" t="n">
        <v>4.647</v>
      </c>
      <c r="Q159" t="n">
        <v>9.335000000000001</v>
      </c>
      <c r="R159" t="n">
        <v>12.229</v>
      </c>
      <c r="S159" t="n">
        <v>6.472</v>
      </c>
      <c r="T159" t="n">
        <v>10.911</v>
      </c>
      <c r="U159" t="n">
        <v>8.233000000000001</v>
      </c>
      <c r="V159" t="n">
        <v>-1</v>
      </c>
      <c r="W159" t="n">
        <v>5.2</v>
      </c>
      <c r="X159" t="n">
        <v>38.4</v>
      </c>
      <c r="Y159" t="n">
        <v>0.321</v>
      </c>
      <c r="Z159" t="n">
        <v>1</v>
      </c>
      <c r="AA159" t="n">
        <v>0.664</v>
      </c>
      <c r="AB159" t="n">
        <v>-0.315</v>
      </c>
      <c r="AC159" t="n">
        <v>6.28</v>
      </c>
      <c r="AD159" t="n">
        <v>117</v>
      </c>
      <c r="AE159">
        <f>IF(V159&gt;=0,V159,"")</f>
        <v/>
      </c>
      <c r="AF159">
        <f>IF(AND(N159=1,N158=0),1,0)</f>
        <v/>
      </c>
      <c r="AG159">
        <f>IF(AND(K159="REACQUIRE",K158&lt;&gt;"REACQUIRE"),1,0)</f>
        <v/>
      </c>
    </row>
    <row r="160">
      <c r="J160" t="n">
        <v>39</v>
      </c>
      <c r="K160" t="inlineStr">
        <is>
          <t>REACQUIRE</t>
        </is>
      </c>
      <c r="L160" t="n">
        <v>0</v>
      </c>
      <c r="M160" t="n">
        <v>0</v>
      </c>
      <c r="N160" t="n">
        <v>1</v>
      </c>
      <c r="O160" t="n">
        <v>16.065</v>
      </c>
      <c r="P160" t="n">
        <v>4.624</v>
      </c>
      <c r="Q160" t="n">
        <v>9.717000000000001</v>
      </c>
      <c r="R160" t="n">
        <v>12.223</v>
      </c>
      <c r="S160" t="n">
        <v>6.465</v>
      </c>
      <c r="T160" t="n">
        <v>10.911</v>
      </c>
      <c r="U160" t="n">
        <v>8.233000000000001</v>
      </c>
      <c r="V160" t="n">
        <v>-1</v>
      </c>
      <c r="W160" t="n">
        <v>5.2</v>
      </c>
      <c r="X160" t="n">
        <v>38.3</v>
      </c>
      <c r="Y160" t="n">
        <v>0</v>
      </c>
      <c r="Z160" t="n">
        <v>1</v>
      </c>
      <c r="AA160" t="n">
        <v>0.6830000000000001</v>
      </c>
      <c r="AB160" t="n">
        <v>-0.264</v>
      </c>
      <c r="AC160" t="n">
        <v>6.38</v>
      </c>
      <c r="AD160" t="n">
        <v>189</v>
      </c>
      <c r="AE160">
        <f>IF(V160&gt;=0,V160,"")</f>
        <v/>
      </c>
      <c r="AF160">
        <f>IF(AND(N160=1,N159=0),1,0)</f>
        <v/>
      </c>
      <c r="AG160">
        <f>IF(AND(K160="REACQUIRE",K159&lt;&gt;"REACQUIRE"),1,0)</f>
        <v/>
      </c>
    </row>
    <row r="161">
      <c r="J161" t="n">
        <v>39.25</v>
      </c>
      <c r="K161" t="inlineStr">
        <is>
          <t>REACQUIRE</t>
        </is>
      </c>
      <c r="L161" t="n">
        <v>0</v>
      </c>
      <c r="M161" t="n">
        <v>0</v>
      </c>
      <c r="N161" t="n">
        <v>0</v>
      </c>
      <c r="O161" t="n">
        <v>15.936</v>
      </c>
      <c r="P161" t="n">
        <v>4.604</v>
      </c>
      <c r="Q161" t="n">
        <v>10.092</v>
      </c>
      <c r="R161" t="n">
        <v>12.223</v>
      </c>
      <c r="S161" t="n">
        <v>6.465</v>
      </c>
      <c r="T161" t="n">
        <v>10.911</v>
      </c>
      <c r="U161" t="n">
        <v>8.233000000000001</v>
      </c>
      <c r="V161" t="n">
        <v>-1</v>
      </c>
      <c r="W161" t="n">
        <v>5.2</v>
      </c>
      <c r="X161" t="n">
        <v>38.2</v>
      </c>
      <c r="Y161" t="n">
        <v>0</v>
      </c>
      <c r="Z161" t="n">
        <v>1</v>
      </c>
      <c r="AA161" t="n">
        <v>0.695</v>
      </c>
      <c r="AB161" t="n">
        <v>-0.216</v>
      </c>
      <c r="AC161" t="n">
        <v>6.48</v>
      </c>
      <c r="AD161" t="n">
        <v>189</v>
      </c>
      <c r="AE161">
        <f>IF(V161&gt;=0,V161,"")</f>
        <v/>
      </c>
      <c r="AF161">
        <f>IF(AND(N161=1,N160=0),1,0)</f>
        <v/>
      </c>
      <c r="AG161">
        <f>IF(AND(K161="REACQUIRE",K160&lt;&gt;"REACQUIRE"),1,0)</f>
        <v/>
      </c>
    </row>
    <row r="162">
      <c r="J162" t="n">
        <v>39.5</v>
      </c>
      <c r="K162" t="inlineStr">
        <is>
          <t>REACQUIRE</t>
        </is>
      </c>
      <c r="L162" t="n">
        <v>0</v>
      </c>
      <c r="M162" t="n">
        <v>0</v>
      </c>
      <c r="N162" t="n">
        <v>0</v>
      </c>
      <c r="O162" t="n">
        <v>15.78</v>
      </c>
      <c r="P162" t="n">
        <v>4.588</v>
      </c>
      <c r="Q162" t="n">
        <v>10.458</v>
      </c>
      <c r="R162" t="n">
        <v>12.223</v>
      </c>
      <c r="S162" t="n">
        <v>6.465</v>
      </c>
      <c r="T162" t="n">
        <v>10.911</v>
      </c>
      <c r="U162" t="n">
        <v>8.233000000000001</v>
      </c>
      <c r="V162" t="n">
        <v>-1</v>
      </c>
      <c r="W162" t="n">
        <v>5.2</v>
      </c>
      <c r="X162" t="n">
        <v>38.1</v>
      </c>
      <c r="Y162" t="n">
        <v>0</v>
      </c>
      <c r="Z162" t="n">
        <v>1</v>
      </c>
      <c r="AA162" t="n">
        <v>0.701</v>
      </c>
      <c r="AB162" t="n">
        <v>-0.169</v>
      </c>
      <c r="AC162" t="n">
        <v>6.59</v>
      </c>
      <c r="AD162" t="n">
        <v>189</v>
      </c>
      <c r="AE162">
        <f>IF(V162&gt;=0,V162,"")</f>
        <v/>
      </c>
      <c r="AF162">
        <f>IF(AND(N162=1,N161=0),1,0)</f>
        <v/>
      </c>
      <c r="AG162">
        <f>IF(AND(K162="REACQUIRE",K161&lt;&gt;"REACQUIRE"),1,0)</f>
        <v/>
      </c>
    </row>
    <row r="163">
      <c r="J163" t="n">
        <v>39.75</v>
      </c>
      <c r="K163" t="inlineStr">
        <is>
          <t>REACQUIRE</t>
        </is>
      </c>
      <c r="L163" t="n">
        <v>0</v>
      </c>
      <c r="M163" t="n">
        <v>0</v>
      </c>
      <c r="N163" t="n">
        <v>0</v>
      </c>
      <c r="O163" t="n">
        <v>15.597</v>
      </c>
      <c r="P163" t="n">
        <v>4.577</v>
      </c>
      <c r="Q163" t="n">
        <v>10.813</v>
      </c>
      <c r="R163" t="n">
        <v>12.223</v>
      </c>
      <c r="S163" t="n">
        <v>6.465</v>
      </c>
      <c r="T163" t="n">
        <v>10.911</v>
      </c>
      <c r="U163" t="n">
        <v>8.233000000000001</v>
      </c>
      <c r="V163" t="n">
        <v>-1</v>
      </c>
      <c r="W163" t="n">
        <v>5.2</v>
      </c>
      <c r="X163" t="n">
        <v>38</v>
      </c>
      <c r="Y163" t="n">
        <v>0</v>
      </c>
      <c r="Z163" t="n">
        <v>1</v>
      </c>
      <c r="AA163" t="n">
        <v>0.703</v>
      </c>
      <c r="AB163" t="n">
        <v>-0.123</v>
      </c>
      <c r="AC163" t="n">
        <v>6.71</v>
      </c>
      <c r="AD163" t="n">
        <v>189</v>
      </c>
      <c r="AE163">
        <f>IF(V163&gt;=0,V163,"")</f>
        <v/>
      </c>
      <c r="AF163">
        <f>IF(AND(N163=1,N162=0),1,0)</f>
        <v/>
      </c>
      <c r="AG163">
        <f>IF(AND(K163="REACQUIRE",K162&lt;&gt;"REACQUIRE"),1,0)</f>
        <v/>
      </c>
    </row>
    <row r="164">
      <c r="J164" t="n">
        <v>40</v>
      </c>
      <c r="K164" t="inlineStr">
        <is>
          <t>REACQUIRE</t>
        </is>
      </c>
      <c r="L164" t="n">
        <v>0</v>
      </c>
      <c r="M164" t="n">
        <v>0</v>
      </c>
      <c r="N164" t="n">
        <v>0</v>
      </c>
      <c r="O164" t="n">
        <v>15.389</v>
      </c>
      <c r="P164" t="n">
        <v>4.574</v>
      </c>
      <c r="Q164" t="n">
        <v>11.154</v>
      </c>
      <c r="R164" t="n">
        <v>12.223</v>
      </c>
      <c r="S164" t="n">
        <v>6.465</v>
      </c>
      <c r="T164" t="n">
        <v>10.911</v>
      </c>
      <c r="U164" t="n">
        <v>8.233000000000001</v>
      </c>
      <c r="V164" t="n">
        <v>-1</v>
      </c>
      <c r="W164" t="n">
        <v>5.1</v>
      </c>
      <c r="X164" t="n">
        <v>37.9</v>
      </c>
      <c r="Y164" t="n">
        <v>0</v>
      </c>
      <c r="Z164" t="n">
        <v>1</v>
      </c>
      <c r="AA164" t="n">
        <v>0.699</v>
      </c>
      <c r="AB164" t="n">
        <v>-0.081</v>
      </c>
      <c r="AC164" t="n">
        <v>6.83</v>
      </c>
      <c r="AD164" t="n">
        <v>189</v>
      </c>
      <c r="AE164">
        <f>IF(V164&gt;=0,V164,"")</f>
        <v/>
      </c>
      <c r="AF164">
        <f>IF(AND(N164=1,N163=0),1,0)</f>
        <v/>
      </c>
      <c r="AG164">
        <f>IF(AND(K164="REACQUIRE",K163&lt;&gt;"REACQUIRE"),1,0)</f>
        <v/>
      </c>
    </row>
    <row r="165">
      <c r="J165" t="n">
        <v>40.25</v>
      </c>
      <c r="K165" t="inlineStr">
        <is>
          <t>TRACK</t>
        </is>
      </c>
      <c r="L165" t="n">
        <v>1</v>
      </c>
      <c r="M165" t="n">
        <v>1</v>
      </c>
      <c r="N165" t="n">
        <v>0</v>
      </c>
      <c r="O165" t="n">
        <v>15.179</v>
      </c>
      <c r="P165" t="n">
        <v>4.579</v>
      </c>
      <c r="Q165" t="n">
        <v>11.449</v>
      </c>
      <c r="R165" t="n">
        <v>12.223</v>
      </c>
      <c r="S165" t="n">
        <v>6.465</v>
      </c>
      <c r="T165" t="n">
        <v>12.079</v>
      </c>
      <c r="U165" t="n">
        <v>6.281</v>
      </c>
      <c r="V165" t="n">
        <v>0.234</v>
      </c>
      <c r="W165" t="n">
        <v>-3.6</v>
      </c>
      <c r="X165" t="n">
        <v>37.7</v>
      </c>
      <c r="Y165" t="n">
        <v>0.033</v>
      </c>
      <c r="Z165" t="n">
        <v>1</v>
      </c>
      <c r="AA165" t="n">
        <v>0.319</v>
      </c>
      <c r="AB165" t="n">
        <v>0.127</v>
      </c>
      <c r="AC165" t="n">
        <v>6.94</v>
      </c>
      <c r="AD165" t="n">
        <v>255</v>
      </c>
      <c r="AE165">
        <f>IF(V165&gt;=0,V165,"")</f>
        <v/>
      </c>
      <c r="AF165">
        <f>IF(AND(N165=1,N164=0),1,0)</f>
        <v/>
      </c>
      <c r="AG165">
        <f>IF(AND(K165="REACQUIRE",K164&lt;&gt;"REACQUIRE"),1,0)</f>
        <v/>
      </c>
    </row>
    <row r="166">
      <c r="J166" t="n">
        <v>40.5</v>
      </c>
      <c r="K166" t="inlineStr">
        <is>
          <t>TRACK</t>
        </is>
      </c>
      <c r="L166" t="n">
        <v>1</v>
      </c>
      <c r="M166" t="n">
        <v>1</v>
      </c>
      <c r="N166" t="n">
        <v>0</v>
      </c>
      <c r="O166" t="n">
        <v>15.047</v>
      </c>
      <c r="P166" t="n">
        <v>4.596</v>
      </c>
      <c r="Q166" t="n">
        <v>11.589</v>
      </c>
      <c r="R166" t="n">
        <v>12.223</v>
      </c>
      <c r="S166" t="n">
        <v>6.465</v>
      </c>
      <c r="T166" t="n">
        <v>12.11</v>
      </c>
      <c r="U166" t="n">
        <v>6.215</v>
      </c>
      <c r="V166" t="n">
        <v>0.274</v>
      </c>
      <c r="W166" t="n">
        <v>-7.2</v>
      </c>
      <c r="X166" t="n">
        <v>35.3</v>
      </c>
      <c r="Y166" t="n">
        <v>0</v>
      </c>
      <c r="Z166" t="n">
        <v>1</v>
      </c>
      <c r="AA166" t="n">
        <v>-0.095</v>
      </c>
      <c r="AB166" t="n">
        <v>0.125</v>
      </c>
      <c r="AC166" t="n">
        <v>7</v>
      </c>
      <c r="AD166" t="n">
        <v>255</v>
      </c>
      <c r="AE166">
        <f>IF(V166&gt;=0,V166,"")</f>
        <v/>
      </c>
      <c r="AF166">
        <f>IF(AND(N166=1,N165=0),1,0)</f>
        <v/>
      </c>
      <c r="AG166">
        <f>IF(AND(K166="REACQUIRE",K165&lt;&gt;"REACQUIRE"),1,0)</f>
        <v/>
      </c>
    </row>
    <row r="167">
      <c r="J167" t="n">
        <v>40.75</v>
      </c>
      <c r="K167" t="inlineStr">
        <is>
          <t>TRACK</t>
        </is>
      </c>
      <c r="L167" t="n">
        <v>1</v>
      </c>
      <c r="M167" t="n">
        <v>1</v>
      </c>
      <c r="N167" t="n">
        <v>0</v>
      </c>
      <c r="O167" t="n">
        <v>15</v>
      </c>
      <c r="P167" t="n">
        <v>4.622</v>
      </c>
      <c r="Q167" t="n">
        <v>11.561</v>
      </c>
      <c r="R167" t="n">
        <v>12.223</v>
      </c>
      <c r="S167" t="n">
        <v>6.465</v>
      </c>
      <c r="T167" t="n">
        <v>12.115</v>
      </c>
      <c r="U167" t="n">
        <v>6.211</v>
      </c>
      <c r="V167" t="n">
        <v>0.276</v>
      </c>
      <c r="W167" t="n">
        <v>-4.5</v>
      </c>
      <c r="X167" t="n">
        <v>33.4</v>
      </c>
      <c r="Y167" t="n">
        <v>0</v>
      </c>
      <c r="Z167" t="n">
        <v>1</v>
      </c>
      <c r="AA167" t="n">
        <v>-0.038</v>
      </c>
      <c r="AB167" t="n">
        <v>0.113</v>
      </c>
      <c r="AC167" t="n">
        <v>6.99</v>
      </c>
      <c r="AD167" t="n">
        <v>255</v>
      </c>
      <c r="AE167">
        <f>IF(V167&gt;=0,V167,"")</f>
        <v/>
      </c>
      <c r="AF167">
        <f>IF(AND(N167=1,N166=0),1,0)</f>
        <v/>
      </c>
      <c r="AG167">
        <f>IF(AND(K167="REACQUIRE",K166&lt;&gt;"REACQUIRE"),1,0)</f>
        <v/>
      </c>
    </row>
    <row r="168">
      <c r="J168" t="n">
        <v>41</v>
      </c>
      <c r="K168" t="inlineStr">
        <is>
          <t>TRACK</t>
        </is>
      </c>
      <c r="L168" t="n">
        <v>1</v>
      </c>
      <c r="M168" t="n">
        <v>1</v>
      </c>
      <c r="N168" t="n">
        <v>0</v>
      </c>
      <c r="O168" t="n">
        <v>15.024</v>
      </c>
      <c r="P168" t="n">
        <v>4.654</v>
      </c>
      <c r="Q168" t="n">
        <v>11.396</v>
      </c>
      <c r="R168" t="n">
        <v>12.223</v>
      </c>
      <c r="S168" t="n">
        <v>6.465</v>
      </c>
      <c r="T168" t="n">
        <v>12.115</v>
      </c>
      <c r="U168" t="n">
        <v>6.242</v>
      </c>
      <c r="V168" t="n">
        <v>0.248</v>
      </c>
      <c r="W168" t="n">
        <v>-4</v>
      </c>
      <c r="X168" t="n">
        <v>32.6</v>
      </c>
      <c r="Y168" t="n">
        <v>0</v>
      </c>
      <c r="Z168" t="n">
        <v>1</v>
      </c>
      <c r="AA168" t="n">
        <v>-0.051</v>
      </c>
      <c r="AB168" t="n">
        <v>-0.029</v>
      </c>
      <c r="AC168" t="n">
        <v>6.91</v>
      </c>
      <c r="AD168" t="n">
        <v>255</v>
      </c>
      <c r="AE168">
        <f>IF(V168&gt;=0,V168,"")</f>
        <v/>
      </c>
      <c r="AF168">
        <f>IF(AND(N168=1,N167=0),1,0)</f>
        <v/>
      </c>
      <c r="AG168">
        <f>IF(AND(K168="REACQUIRE",K167&lt;&gt;"REACQUIRE"),1,0)</f>
        <v/>
      </c>
    </row>
    <row r="169">
      <c r="J169" t="n">
        <v>41.25</v>
      </c>
      <c r="K169" t="inlineStr">
        <is>
          <t>TRACK</t>
        </is>
      </c>
      <c r="L169" t="n">
        <v>1</v>
      </c>
      <c r="M169" t="n">
        <v>1</v>
      </c>
      <c r="N169" t="n">
        <v>0</v>
      </c>
      <c r="O169" t="n">
        <v>15.022</v>
      </c>
      <c r="P169" t="n">
        <v>4.682</v>
      </c>
      <c r="Q169" t="n">
        <v>11.272</v>
      </c>
      <c r="R169" t="n">
        <v>12.223</v>
      </c>
      <c r="S169" t="n">
        <v>6.465</v>
      </c>
      <c r="T169" t="n">
        <v>12.105</v>
      </c>
      <c r="U169" t="n">
        <v>6.265</v>
      </c>
      <c r="V169" t="n">
        <v>0.232</v>
      </c>
      <c r="W169" t="n">
        <v>-2</v>
      </c>
      <c r="X169" t="n">
        <v>35.3</v>
      </c>
      <c r="Y169" t="n">
        <v>0</v>
      </c>
      <c r="Z169" t="n">
        <v>1</v>
      </c>
      <c r="AA169" t="n">
        <v>-0.06</v>
      </c>
      <c r="AB169" t="n">
        <v>-0.066</v>
      </c>
      <c r="AC169" t="n">
        <v>6.84</v>
      </c>
      <c r="AD169" t="n">
        <v>255</v>
      </c>
      <c r="AE169">
        <f>IF(V169&gt;=0,V169,"")</f>
        <v/>
      </c>
      <c r="AF169">
        <f>IF(AND(N169=1,N168=0),1,0)</f>
        <v/>
      </c>
      <c r="AG169">
        <f>IF(AND(K169="REACQUIRE",K168&lt;&gt;"REACQUIRE"),1,0)</f>
        <v/>
      </c>
    </row>
    <row r="170">
      <c r="J170" t="n">
        <v>41.5</v>
      </c>
      <c r="K170" t="inlineStr">
        <is>
          <t>TRACK</t>
        </is>
      </c>
      <c r="L170" t="n">
        <v>1</v>
      </c>
      <c r="M170" t="n">
        <v>1</v>
      </c>
      <c r="N170" t="n">
        <v>0</v>
      </c>
      <c r="O170" t="n">
        <v>14.987</v>
      </c>
      <c r="P170" t="n">
        <v>4.709</v>
      </c>
      <c r="Q170" t="n">
        <v>11.201</v>
      </c>
      <c r="R170" t="n">
        <v>12.227</v>
      </c>
      <c r="S170" t="n">
        <v>6.467</v>
      </c>
      <c r="T170" t="n">
        <v>12.101</v>
      </c>
      <c r="U170" t="n">
        <v>6.265</v>
      </c>
      <c r="V170" t="n">
        <v>0.238</v>
      </c>
      <c r="W170" t="n">
        <v>-0.2</v>
      </c>
      <c r="X170" t="n">
        <v>37.4</v>
      </c>
      <c r="Y170" t="n">
        <v>-0.053</v>
      </c>
      <c r="Z170" t="n">
        <v>1</v>
      </c>
      <c r="AA170" t="n">
        <v>-0.036</v>
      </c>
      <c r="AB170" t="n">
        <v>-0.03</v>
      </c>
      <c r="AC170" t="n">
        <v>6.8</v>
      </c>
      <c r="AD170" t="n">
        <v>255</v>
      </c>
      <c r="AE170">
        <f>IF(V170&gt;=0,V170,"")</f>
        <v/>
      </c>
      <c r="AF170">
        <f>IF(AND(N170=1,N169=0),1,0)</f>
        <v/>
      </c>
      <c r="AG170">
        <f>IF(AND(K170="REACQUIRE",K169&lt;&gt;"REACQUIRE"),1,0)</f>
        <v/>
      </c>
    </row>
    <row r="171">
      <c r="J171" t="n">
        <v>41.75</v>
      </c>
      <c r="K171" t="inlineStr">
        <is>
          <t>TRACK</t>
        </is>
      </c>
      <c r="L171" t="n">
        <v>1</v>
      </c>
      <c r="M171" t="n">
        <v>1</v>
      </c>
      <c r="N171" t="n">
        <v>0</v>
      </c>
      <c r="O171" t="n">
        <v>14.931</v>
      </c>
      <c r="P171" t="n">
        <v>4.732</v>
      </c>
      <c r="Q171" t="n">
        <v>11.167</v>
      </c>
      <c r="R171" t="n">
        <v>12.224</v>
      </c>
      <c r="S171" t="n">
        <v>6.465</v>
      </c>
      <c r="T171" t="n">
        <v>12.102</v>
      </c>
      <c r="U171" t="n">
        <v>6.258</v>
      </c>
      <c r="V171" t="n">
        <v>0.24</v>
      </c>
      <c r="W171" t="n">
        <v>0.8</v>
      </c>
      <c r="X171" t="n">
        <v>38.8</v>
      </c>
      <c r="Y171" t="n">
        <v>0</v>
      </c>
      <c r="Z171" t="n">
        <v>1</v>
      </c>
      <c r="AA171" t="n">
        <v>-0.019</v>
      </c>
      <c r="AB171" t="n">
        <v>0.012</v>
      </c>
      <c r="AC171" t="n">
        <v>6.77</v>
      </c>
      <c r="AD171" t="n">
        <v>255</v>
      </c>
      <c r="AE171">
        <f>IF(V171&gt;=0,V171,"")</f>
        <v/>
      </c>
      <c r="AF171">
        <f>IF(AND(N171=1,N170=0),1,0)</f>
        <v/>
      </c>
      <c r="AG171">
        <f>IF(AND(K171="REACQUIRE",K170&lt;&gt;"REACQUIRE"),1,0)</f>
        <v/>
      </c>
    </row>
    <row r="172">
      <c r="J172" t="n">
        <v>42</v>
      </c>
      <c r="K172" t="inlineStr">
        <is>
          <t>TRACK</t>
        </is>
      </c>
      <c r="L172" t="n">
        <v>1</v>
      </c>
      <c r="M172" t="n">
        <v>1</v>
      </c>
      <c r="N172" t="n">
        <v>0</v>
      </c>
      <c r="O172" t="n">
        <v>14.861</v>
      </c>
      <c r="P172" t="n">
        <v>4.754</v>
      </c>
      <c r="Q172" t="n">
        <v>11.161</v>
      </c>
      <c r="R172" t="n">
        <v>12.224</v>
      </c>
      <c r="S172" t="n">
        <v>6.465</v>
      </c>
      <c r="T172" t="n">
        <v>12.126</v>
      </c>
      <c r="U172" t="n">
        <v>6.274</v>
      </c>
      <c r="V172" t="n">
        <v>0.215</v>
      </c>
      <c r="W172" t="n">
        <v>1.3</v>
      </c>
      <c r="X172" t="n">
        <v>39.7</v>
      </c>
      <c r="Y172" t="n">
        <v>0</v>
      </c>
      <c r="Z172" t="n">
        <v>1</v>
      </c>
      <c r="AA172" t="n">
        <v>-0.01</v>
      </c>
      <c r="AB172" t="n">
        <v>0.021</v>
      </c>
      <c r="AC172" t="n">
        <v>6.75</v>
      </c>
      <c r="AD172" t="n">
        <v>255</v>
      </c>
      <c r="AE172">
        <f>IF(V172&gt;=0,V172,"")</f>
        <v/>
      </c>
      <c r="AF172">
        <f>IF(AND(N172=1,N171=0),1,0)</f>
        <v/>
      </c>
      <c r="AG172">
        <f>IF(AND(K172="REACQUIRE",K171&lt;&gt;"REACQUIRE"),1,0)</f>
        <v/>
      </c>
    </row>
    <row r="173">
      <c r="J173" t="n">
        <v>42.25</v>
      </c>
      <c r="K173" t="inlineStr">
        <is>
          <t>TRACK</t>
        </is>
      </c>
      <c r="L173" t="n">
        <v>1</v>
      </c>
      <c r="M173" t="n">
        <v>1</v>
      </c>
      <c r="N173" t="n">
        <v>0</v>
      </c>
      <c r="O173" t="n">
        <v>14.781</v>
      </c>
      <c r="P173" t="n">
        <v>4.776</v>
      </c>
      <c r="Q173" t="n">
        <v>11.172</v>
      </c>
      <c r="R173" t="n">
        <v>12.224</v>
      </c>
      <c r="S173" t="n">
        <v>6.465</v>
      </c>
      <c r="T173" t="n">
        <v>12.132</v>
      </c>
      <c r="U173" t="n">
        <v>6.261</v>
      </c>
      <c r="V173" t="n">
        <v>0.224</v>
      </c>
      <c r="W173" t="n">
        <v>1.5</v>
      </c>
      <c r="X173" t="n">
        <v>40</v>
      </c>
      <c r="Y173" t="n">
        <v>0</v>
      </c>
      <c r="Z173" t="n">
        <v>1</v>
      </c>
      <c r="AA173" t="n">
        <v>-0.008</v>
      </c>
      <c r="AB173" t="n">
        <v>0.037</v>
      </c>
      <c r="AC173" t="n">
        <v>6.73</v>
      </c>
      <c r="AD173" t="n">
        <v>255</v>
      </c>
      <c r="AE173">
        <f>IF(V173&gt;=0,V173,"")</f>
        <v/>
      </c>
      <c r="AF173">
        <f>IF(AND(N173=1,N172=0),1,0)</f>
        <v/>
      </c>
      <c r="AG173">
        <f>IF(AND(K173="REACQUIRE",K172&lt;&gt;"REACQUIRE"),1,0)</f>
        <v/>
      </c>
    </row>
    <row r="174">
      <c r="J174" t="n">
        <v>42.5</v>
      </c>
      <c r="K174" t="inlineStr">
        <is>
          <t>TRACK</t>
        </is>
      </c>
      <c r="L174" t="n">
        <v>1</v>
      </c>
      <c r="M174" t="n">
        <v>1</v>
      </c>
      <c r="N174" t="n">
        <v>0</v>
      </c>
      <c r="O174" t="n">
        <v>14.692</v>
      </c>
      <c r="P174" t="n">
        <v>4.799</v>
      </c>
      <c r="Q174" t="n">
        <v>11.192</v>
      </c>
      <c r="R174" t="n">
        <v>12.224</v>
      </c>
      <c r="S174" t="n">
        <v>6.465</v>
      </c>
      <c r="T174" t="n">
        <v>12.143</v>
      </c>
      <c r="U174" t="n">
        <v>6.249</v>
      </c>
      <c r="V174" t="n">
        <v>0.231</v>
      </c>
      <c r="W174" t="n">
        <v>1.6</v>
      </c>
      <c r="X174" t="n">
        <v>40.3</v>
      </c>
      <c r="Y174" t="n">
        <v>0</v>
      </c>
      <c r="Z174" t="n">
        <v>1</v>
      </c>
      <c r="AA174" t="n">
        <v>-0.008999999999999999</v>
      </c>
      <c r="AB174" t="n">
        <v>0.042</v>
      </c>
      <c r="AC174" t="n">
        <v>6.72</v>
      </c>
      <c r="AD174" t="n">
        <v>255</v>
      </c>
      <c r="AE174">
        <f>IF(V174&gt;=0,V174,"")</f>
        <v/>
      </c>
      <c r="AF174">
        <f>IF(AND(N174=1,N173=0),1,0)</f>
        <v/>
      </c>
      <c r="AG174">
        <f>IF(AND(K174="REACQUIRE",K173&lt;&gt;"REACQUIRE"),1,0)</f>
        <v/>
      </c>
    </row>
    <row r="175">
      <c r="J175" t="n">
        <v>42.75</v>
      </c>
      <c r="K175" t="inlineStr">
        <is>
          <t>TRACK</t>
        </is>
      </c>
      <c r="L175" t="n">
        <v>1</v>
      </c>
      <c r="M175" t="n">
        <v>1</v>
      </c>
      <c r="N175" t="n">
        <v>0</v>
      </c>
      <c r="O175" t="n">
        <v>14.597</v>
      </c>
      <c r="P175" t="n">
        <v>4.823</v>
      </c>
      <c r="Q175" t="n">
        <v>11.218</v>
      </c>
      <c r="R175" t="n">
        <v>12.224</v>
      </c>
      <c r="S175" t="n">
        <v>6.465</v>
      </c>
      <c r="T175" t="n">
        <v>12.161</v>
      </c>
      <c r="U175" t="n">
        <v>6.249</v>
      </c>
      <c r="V175" t="n">
        <v>0.225</v>
      </c>
      <c r="W175" t="n">
        <v>1.6</v>
      </c>
      <c r="X175" t="n">
        <v>40.4</v>
      </c>
      <c r="Y175" t="n">
        <v>0</v>
      </c>
      <c r="Z175" t="n">
        <v>1</v>
      </c>
      <c r="AA175" t="n">
        <v>-0.013</v>
      </c>
      <c r="AB175" t="n">
        <v>0.032</v>
      </c>
      <c r="AC175" t="n">
        <v>6.71</v>
      </c>
      <c r="AD175" t="n">
        <v>255</v>
      </c>
      <c r="AE175">
        <f>IF(V175&gt;=0,V175,"")</f>
        <v/>
      </c>
      <c r="AF175">
        <f>IF(AND(N175=1,N174=0),1,0)</f>
        <v/>
      </c>
      <c r="AG175">
        <f>IF(AND(K175="REACQUIRE",K174&lt;&gt;"REACQUIRE"),1,0)</f>
        <v/>
      </c>
    </row>
    <row r="176">
      <c r="J176" t="n">
        <v>43</v>
      </c>
      <c r="K176" t="inlineStr">
        <is>
          <t>TRACK</t>
        </is>
      </c>
      <c r="L176" t="n">
        <v>1</v>
      </c>
      <c r="M176" t="n">
        <v>1</v>
      </c>
      <c r="N176" t="n">
        <v>0</v>
      </c>
      <c r="O176" t="n">
        <v>14.499</v>
      </c>
      <c r="P176" t="n">
        <v>4.847</v>
      </c>
      <c r="Q176" t="n">
        <v>11.254</v>
      </c>
      <c r="R176" t="n">
        <v>12.224</v>
      </c>
      <c r="S176" t="n">
        <v>6.465</v>
      </c>
      <c r="T176" t="n">
        <v>12.172</v>
      </c>
      <c r="U176" t="n">
        <v>6.237</v>
      </c>
      <c r="V176" t="n">
        <v>0.234</v>
      </c>
      <c r="W176" t="n">
        <v>1.6</v>
      </c>
      <c r="X176" t="n">
        <v>40.8</v>
      </c>
      <c r="Y176" t="n">
        <v>0</v>
      </c>
      <c r="Z176" t="n">
        <v>1</v>
      </c>
      <c r="AA176" t="n">
        <v>-0.015</v>
      </c>
      <c r="AB176" t="n">
        <v>0.053</v>
      </c>
      <c r="AC176" t="n">
        <v>6.71</v>
      </c>
      <c r="AD176" t="n">
        <v>255</v>
      </c>
      <c r="AE176">
        <f>IF(V176&gt;=0,V176,"")</f>
        <v/>
      </c>
      <c r="AF176">
        <f>IF(AND(N176=1,N175=0),1,0)</f>
        <v/>
      </c>
      <c r="AG176">
        <f>IF(AND(K176="REACQUIRE",K175&lt;&gt;"REACQUIRE"),1,0)</f>
        <v/>
      </c>
    </row>
    <row r="177">
      <c r="J177" t="n">
        <v>43.25</v>
      </c>
      <c r="K177" t="inlineStr">
        <is>
          <t>TRACK</t>
        </is>
      </c>
      <c r="L177" t="n">
        <v>1</v>
      </c>
      <c r="M177" t="n">
        <v>1</v>
      </c>
      <c r="N177" t="n">
        <v>0</v>
      </c>
      <c r="O177" t="n">
        <v>14.396</v>
      </c>
      <c r="P177" t="n">
        <v>4.875</v>
      </c>
      <c r="Q177" t="n">
        <v>11.287</v>
      </c>
      <c r="R177" t="n">
        <v>12.224</v>
      </c>
      <c r="S177" t="n">
        <v>6.465</v>
      </c>
      <c r="T177" t="n">
        <v>12.189</v>
      </c>
      <c r="U177" t="n">
        <v>6.224</v>
      </c>
      <c r="V177" t="n">
        <v>0.244</v>
      </c>
      <c r="W177" t="n">
        <v>1.6</v>
      </c>
      <c r="X177" t="n">
        <v>40.8</v>
      </c>
      <c r="Y177" t="n">
        <v>0</v>
      </c>
      <c r="Z177" t="n">
        <v>1</v>
      </c>
      <c r="AA177" t="n">
        <v>-0.019</v>
      </c>
      <c r="AB177" t="n">
        <v>0.04</v>
      </c>
      <c r="AC177" t="n">
        <v>6.72</v>
      </c>
      <c r="AD177" t="n">
        <v>255</v>
      </c>
      <c r="AE177">
        <f>IF(V177&gt;=0,V177,"")</f>
        <v/>
      </c>
      <c r="AF177">
        <f>IF(AND(N177=1,N176=0),1,0)</f>
        <v/>
      </c>
      <c r="AG177">
        <f>IF(AND(K177="REACQUIRE",K176&lt;&gt;"REACQUIRE"),1,0)</f>
        <v/>
      </c>
    </row>
    <row r="178">
      <c r="J178" t="n">
        <v>43.5</v>
      </c>
      <c r="K178" t="inlineStr">
        <is>
          <t>TRACK</t>
        </is>
      </c>
      <c r="L178" t="n">
        <v>1</v>
      </c>
      <c r="M178" t="n">
        <v>1</v>
      </c>
      <c r="N178" t="n">
        <v>0</v>
      </c>
      <c r="O178" t="n">
        <v>14.29</v>
      </c>
      <c r="P178" t="n">
        <v>4.904</v>
      </c>
      <c r="Q178" t="n">
        <v>11.323</v>
      </c>
      <c r="R178" t="n">
        <v>12.224</v>
      </c>
      <c r="S178" t="n">
        <v>6.465</v>
      </c>
      <c r="T178" t="n">
        <v>12.206</v>
      </c>
      <c r="U178" t="n">
        <v>6.228</v>
      </c>
      <c r="V178" t="n">
        <v>0.238</v>
      </c>
      <c r="W178" t="n">
        <v>1.7</v>
      </c>
      <c r="X178" t="n">
        <v>41</v>
      </c>
      <c r="Y178" t="n">
        <v>0</v>
      </c>
      <c r="Z178" t="n">
        <v>1</v>
      </c>
      <c r="AA178" t="n">
        <v>-0.023</v>
      </c>
      <c r="AB178" t="n">
        <v>0.035</v>
      </c>
      <c r="AC178" t="n">
        <v>6.73</v>
      </c>
      <c r="AD178" t="n">
        <v>255</v>
      </c>
      <c r="AE178">
        <f>IF(V178&gt;=0,V178,"")</f>
        <v/>
      </c>
      <c r="AF178">
        <f>IF(AND(N178=1,N177=0),1,0)</f>
        <v/>
      </c>
      <c r="AG178">
        <f>IF(AND(K178="REACQUIRE",K177&lt;&gt;"REACQUIRE"),1,0)</f>
        <v/>
      </c>
    </row>
    <row r="179">
      <c r="J179" t="n">
        <v>43.75</v>
      </c>
      <c r="K179" t="inlineStr">
        <is>
          <t>TRACK</t>
        </is>
      </c>
      <c r="L179" t="n">
        <v>1</v>
      </c>
      <c r="M179" t="n">
        <v>1</v>
      </c>
      <c r="N179" t="n">
        <v>0</v>
      </c>
      <c r="O179" t="n">
        <v>14.182</v>
      </c>
      <c r="P179" t="n">
        <v>4.935</v>
      </c>
      <c r="Q179" t="n">
        <v>11.362</v>
      </c>
      <c r="R179" t="n">
        <v>12.224</v>
      </c>
      <c r="S179" t="n">
        <v>6.465</v>
      </c>
      <c r="T179" t="n">
        <v>12.219</v>
      </c>
      <c r="U179" t="n">
        <v>6.207</v>
      </c>
      <c r="V179" t="n">
        <v>0.258</v>
      </c>
      <c r="W179" t="n">
        <v>1.7</v>
      </c>
      <c r="X179" t="n">
        <v>41.3</v>
      </c>
      <c r="Y179" t="n">
        <v>0</v>
      </c>
      <c r="Z179" t="n">
        <v>1</v>
      </c>
      <c r="AA179" t="n">
        <v>-0.025</v>
      </c>
      <c r="AB179" t="n">
        <v>0.051</v>
      </c>
      <c r="AC179" t="n">
        <v>6.75</v>
      </c>
      <c r="AD179" t="n">
        <v>255</v>
      </c>
      <c r="AE179">
        <f>IF(V179&gt;=0,V179,"")</f>
        <v/>
      </c>
      <c r="AF179">
        <f>IF(AND(N179=1,N178=0),1,0)</f>
        <v/>
      </c>
      <c r="AG179">
        <f>IF(AND(K179="REACQUIRE",K178&lt;&gt;"REACQUIRE"),1,0)</f>
        <v/>
      </c>
    </row>
    <row r="180">
      <c r="J180" t="n">
        <v>44</v>
      </c>
      <c r="K180" t="inlineStr">
        <is>
          <t>TRACK</t>
        </is>
      </c>
      <c r="L180" t="n">
        <v>1</v>
      </c>
      <c r="M180" t="n">
        <v>1</v>
      </c>
      <c r="N180" t="n">
        <v>0</v>
      </c>
      <c r="O180" t="n">
        <v>14.072</v>
      </c>
      <c r="P180" t="n">
        <v>4.968</v>
      </c>
      <c r="Q180" t="n">
        <v>11.394</v>
      </c>
      <c r="R180" t="n">
        <v>12.224</v>
      </c>
      <c r="S180" t="n">
        <v>6.465</v>
      </c>
      <c r="T180" t="n">
        <v>12.239</v>
      </c>
      <c r="U180" t="n">
        <v>6.206</v>
      </c>
      <c r="V180" t="n">
        <v>0.26</v>
      </c>
      <c r="W180" t="n">
        <v>1.7</v>
      </c>
      <c r="X180" t="n">
        <v>41.4</v>
      </c>
      <c r="Y180" t="n">
        <v>0</v>
      </c>
      <c r="Z180" t="n">
        <v>1</v>
      </c>
      <c r="AA180" t="n">
        <v>-0.031</v>
      </c>
      <c r="AB180" t="n">
        <v>0.029</v>
      </c>
      <c r="AC180" t="n">
        <v>6.77</v>
      </c>
      <c r="AD180" t="n">
        <v>255</v>
      </c>
      <c r="AE180">
        <f>IF(V180&gt;=0,V180,"")</f>
        <v/>
      </c>
      <c r="AF180">
        <f>IF(AND(N180=1,N179=0),1,0)</f>
        <v/>
      </c>
      <c r="AG180">
        <f>IF(AND(K180="REACQUIRE",K179&lt;&gt;"REACQUIRE"),1,0)</f>
        <v/>
      </c>
    </row>
    <row r="181">
      <c r="J181" t="n">
        <v>44.25</v>
      </c>
      <c r="K181" t="inlineStr">
        <is>
          <t>TRACK</t>
        </is>
      </c>
      <c r="L181" t="n">
        <v>1</v>
      </c>
      <c r="M181" t="n">
        <v>1</v>
      </c>
      <c r="N181" t="n">
        <v>0</v>
      </c>
      <c r="O181" t="n">
        <v>13.96</v>
      </c>
      <c r="P181" t="n">
        <v>5.001</v>
      </c>
      <c r="Q181" t="n">
        <v>11.428</v>
      </c>
      <c r="R181" t="n">
        <v>12.227</v>
      </c>
      <c r="S181" t="n">
        <v>6.467</v>
      </c>
      <c r="T181" t="n">
        <v>12.25</v>
      </c>
      <c r="U181" t="n">
        <v>6.189</v>
      </c>
      <c r="V181" t="n">
        <v>0.279</v>
      </c>
      <c r="W181" t="n">
        <v>1.7</v>
      </c>
      <c r="X181" t="n">
        <v>41.7</v>
      </c>
      <c r="Y181" t="n">
        <v>0.047</v>
      </c>
      <c r="Z181" t="n">
        <v>1</v>
      </c>
      <c r="AA181" t="n">
        <v>-0.033</v>
      </c>
      <c r="AB181" t="n">
        <v>0.038</v>
      </c>
      <c r="AC181" t="n">
        <v>6.79</v>
      </c>
      <c r="AD181" t="n">
        <v>255</v>
      </c>
      <c r="AE181">
        <f>IF(V181&gt;=0,V181,"")</f>
        <v/>
      </c>
      <c r="AF181">
        <f>IF(AND(N181=1,N180=0),1,0)</f>
        <v/>
      </c>
      <c r="AG181">
        <f>IF(AND(K181="REACQUIRE",K180&lt;&gt;"REACQUIRE"),1,0)</f>
        <v/>
      </c>
    </row>
    <row r="182">
      <c r="J182" t="n">
        <v>44.5</v>
      </c>
      <c r="K182" t="inlineStr">
        <is>
          <t>TRACK</t>
        </is>
      </c>
      <c r="L182" t="n">
        <v>1</v>
      </c>
      <c r="M182" t="n">
        <v>1</v>
      </c>
      <c r="N182" t="n">
        <v>0</v>
      </c>
      <c r="O182" t="n">
        <v>13.846</v>
      </c>
      <c r="P182" t="n">
        <v>5.035</v>
      </c>
      <c r="Q182" t="n">
        <v>11.459</v>
      </c>
      <c r="R182" t="n">
        <v>12.224</v>
      </c>
      <c r="S182" t="n">
        <v>6.465</v>
      </c>
      <c r="T182" t="n">
        <v>12.27</v>
      </c>
      <c r="U182" t="n">
        <v>6.201</v>
      </c>
      <c r="V182" t="n">
        <v>0.269</v>
      </c>
      <c r="W182" t="n">
        <v>1.7</v>
      </c>
      <c r="X182" t="n">
        <v>42</v>
      </c>
      <c r="Y182" t="n">
        <v>0</v>
      </c>
      <c r="Z182" t="n">
        <v>1</v>
      </c>
      <c r="AA182" t="n">
        <v>-0.037</v>
      </c>
      <c r="AB182" t="n">
        <v>0.025</v>
      </c>
      <c r="AC182" t="n">
        <v>6.82</v>
      </c>
      <c r="AD182" t="n">
        <v>255</v>
      </c>
      <c r="AE182">
        <f>IF(V182&gt;=0,V182,"")</f>
        <v/>
      </c>
      <c r="AF182">
        <f>IF(AND(N182=1,N181=0),1,0)</f>
        <v/>
      </c>
      <c r="AG182">
        <f>IF(AND(K182="REACQUIRE",K181&lt;&gt;"REACQUIRE"),1,0)</f>
        <v/>
      </c>
    </row>
    <row r="183">
      <c r="J183" t="n">
        <v>44.75</v>
      </c>
      <c r="K183" t="inlineStr">
        <is>
          <t>TRACK</t>
        </is>
      </c>
      <c r="L183" t="n">
        <v>1</v>
      </c>
      <c r="M183" t="n">
        <v>1</v>
      </c>
      <c r="N183" t="n">
        <v>0</v>
      </c>
      <c r="O183" t="n">
        <v>13.742</v>
      </c>
      <c r="P183" t="n">
        <v>5.067</v>
      </c>
      <c r="Q183" t="n">
        <v>11.488</v>
      </c>
      <c r="R183" t="n">
        <v>12.224</v>
      </c>
      <c r="S183" t="n">
        <v>6.465</v>
      </c>
      <c r="T183" t="n">
        <v>12.28</v>
      </c>
      <c r="U183" t="n">
        <v>6.183</v>
      </c>
      <c r="V183" t="n">
        <v>0.288</v>
      </c>
      <c r="W183" t="n">
        <v>1.5</v>
      </c>
      <c r="X183" t="n">
        <v>42.4</v>
      </c>
      <c r="Y183" t="n">
        <v>0</v>
      </c>
      <c r="Z183" t="n">
        <v>1</v>
      </c>
      <c r="AA183" t="n">
        <v>-0.012</v>
      </c>
      <c r="AB183" t="n">
        <v>0.015</v>
      </c>
      <c r="AC183" t="n">
        <v>6.84</v>
      </c>
      <c r="AD183" t="n">
        <v>255</v>
      </c>
      <c r="AE183">
        <f>IF(V183&gt;=0,V183,"")</f>
        <v/>
      </c>
      <c r="AF183">
        <f>IF(AND(N183=1,N182=0),1,0)</f>
        <v/>
      </c>
      <c r="AG183">
        <f>IF(AND(K183="REACQUIRE",K182&lt;&gt;"REACQUIRE"),1,0)</f>
        <v/>
      </c>
    </row>
    <row r="184">
      <c r="J184" t="n">
        <v>45</v>
      </c>
      <c r="K184" t="inlineStr">
        <is>
          <t>TRACK</t>
        </is>
      </c>
      <c r="L184" t="n">
        <v>1</v>
      </c>
      <c r="M184" t="n">
        <v>1</v>
      </c>
      <c r="N184" t="n">
        <v>0</v>
      </c>
      <c r="O184" t="n">
        <v>13.679</v>
      </c>
      <c r="P184" t="n">
        <v>5.095</v>
      </c>
      <c r="Q184" t="n">
        <v>11.517</v>
      </c>
      <c r="R184" t="n">
        <v>12.224</v>
      </c>
      <c r="S184" t="n">
        <v>6.465</v>
      </c>
      <c r="T184" t="n">
        <v>12.286</v>
      </c>
      <c r="U184" t="n">
        <v>6.176</v>
      </c>
      <c r="V184" t="n">
        <v>0.296</v>
      </c>
      <c r="W184" t="n">
        <v>0.7</v>
      </c>
      <c r="X184" t="n">
        <v>43</v>
      </c>
      <c r="Y184" t="n">
        <v>0</v>
      </c>
      <c r="Z184" t="n">
        <v>1</v>
      </c>
      <c r="AA184" t="n">
        <v>-0.025</v>
      </c>
      <c r="AB184" t="n">
        <v>0.034</v>
      </c>
      <c r="AC184" t="n">
        <v>6.87</v>
      </c>
      <c r="AD184" t="n">
        <v>255</v>
      </c>
      <c r="AE184">
        <f>IF(V184&gt;=0,V184,"")</f>
        <v/>
      </c>
      <c r="AF184">
        <f>IF(AND(N184=1,N183=0),1,0)</f>
        <v/>
      </c>
      <c r="AG184">
        <f>IF(AND(K184="REACQUIRE",K183&lt;&gt;"REACQUIRE"),1,0)</f>
        <v/>
      </c>
    </row>
    <row r="185">
      <c r="J185" t="n">
        <v>45.25</v>
      </c>
      <c r="K185" t="inlineStr">
        <is>
          <t>TRACK</t>
        </is>
      </c>
      <c r="L185" t="n">
        <v>1</v>
      </c>
      <c r="M185" t="n">
        <v>1</v>
      </c>
      <c r="N185" t="n">
        <v>0</v>
      </c>
      <c r="O185" t="n">
        <v>13.631</v>
      </c>
      <c r="P185" t="n">
        <v>5.123</v>
      </c>
      <c r="Q185" t="n">
        <v>11.542</v>
      </c>
      <c r="R185" t="n">
        <v>12.224</v>
      </c>
      <c r="S185" t="n">
        <v>6.465</v>
      </c>
      <c r="T185" t="n">
        <v>12.296</v>
      </c>
      <c r="U185" t="n">
        <v>6.19</v>
      </c>
      <c r="V185" t="n">
        <v>0.284</v>
      </c>
      <c r="W185" t="n">
        <v>0.4</v>
      </c>
      <c r="X185" t="n">
        <v>43.2</v>
      </c>
      <c r="Y185" t="n">
        <v>0</v>
      </c>
      <c r="Z185" t="n">
        <v>1</v>
      </c>
      <c r="AA185" t="n">
        <v>-0.039</v>
      </c>
      <c r="AB185" t="n">
        <v>0.028</v>
      </c>
      <c r="AC185" t="n">
        <v>6.9</v>
      </c>
      <c r="AD185" t="n">
        <v>255</v>
      </c>
      <c r="AE185">
        <f>IF(V185&gt;=0,V185,"")</f>
        <v/>
      </c>
      <c r="AF185">
        <f>IF(AND(N185=1,N184=0),1,0)</f>
        <v/>
      </c>
      <c r="AG185">
        <f>IF(AND(K185="REACQUIRE",K184&lt;&gt;"REACQUIRE"),1,0)</f>
        <v/>
      </c>
    </row>
    <row r="186">
      <c r="J186" t="n">
        <v>45.5</v>
      </c>
      <c r="K186" t="inlineStr">
        <is>
          <t>TRACK</t>
        </is>
      </c>
      <c r="L186" t="n">
        <v>1</v>
      </c>
      <c r="M186" t="n">
        <v>1</v>
      </c>
      <c r="N186" t="n">
        <v>0</v>
      </c>
      <c r="O186" t="n">
        <v>13.589</v>
      </c>
      <c r="P186" t="n">
        <v>5.148</v>
      </c>
      <c r="Q186" t="n">
        <v>11.566</v>
      </c>
      <c r="R186" t="n">
        <v>12.224</v>
      </c>
      <c r="S186" t="n">
        <v>6.465</v>
      </c>
      <c r="T186" t="n">
        <v>12.296</v>
      </c>
      <c r="U186" t="n">
        <v>6.174</v>
      </c>
      <c r="V186" t="n">
        <v>0.3</v>
      </c>
      <c r="W186" t="n">
        <v>0.4</v>
      </c>
      <c r="X186" t="n">
        <v>43.2</v>
      </c>
      <c r="Y186" t="n">
        <v>0</v>
      </c>
      <c r="Z186" t="n">
        <v>1</v>
      </c>
      <c r="AA186" t="n">
        <v>-0.043</v>
      </c>
      <c r="AB186" t="n">
        <v>0.042</v>
      </c>
      <c r="AC186" t="n">
        <v>6.93</v>
      </c>
      <c r="AD186" t="n">
        <v>255</v>
      </c>
      <c r="AE186">
        <f>IF(V186&gt;=0,V186,"")</f>
        <v/>
      </c>
      <c r="AF186">
        <f>IF(AND(N186=1,N185=0),1,0)</f>
        <v/>
      </c>
      <c r="AG186">
        <f>IF(AND(K186="REACQUIRE",K185&lt;&gt;"REACQUIRE"),1,0)</f>
        <v/>
      </c>
    </row>
    <row r="187">
      <c r="J187" t="n">
        <v>45.75</v>
      </c>
      <c r="K187" t="inlineStr">
        <is>
          <t>TRACK</t>
        </is>
      </c>
      <c r="L187" t="n">
        <v>1</v>
      </c>
      <c r="M187" t="n">
        <v>1</v>
      </c>
      <c r="N187" t="n">
        <v>0</v>
      </c>
      <c r="O187" t="n">
        <v>13.548</v>
      </c>
      <c r="P187" t="n">
        <v>5.167</v>
      </c>
      <c r="Q187" t="n">
        <v>11.588</v>
      </c>
      <c r="R187" t="n">
        <v>12.223</v>
      </c>
      <c r="S187" t="n">
        <v>6.465</v>
      </c>
      <c r="T187" t="n">
        <v>12.303</v>
      </c>
      <c r="U187" t="n">
        <v>6.186</v>
      </c>
      <c r="V187" t="n">
        <v>0.291</v>
      </c>
      <c r="W187" t="n">
        <v>0.5</v>
      </c>
      <c r="X187" t="n">
        <v>43.2</v>
      </c>
      <c r="Y187" t="n">
        <v>0</v>
      </c>
      <c r="Z187" t="n">
        <v>1</v>
      </c>
      <c r="AA187" t="n">
        <v>-0.044</v>
      </c>
      <c r="AB187" t="n">
        <v>0.036</v>
      </c>
      <c r="AC187" t="n">
        <v>6.94</v>
      </c>
      <c r="AD187" t="n">
        <v>255</v>
      </c>
      <c r="AE187">
        <f>IF(V187&gt;=0,V187,"")</f>
        <v/>
      </c>
      <c r="AF187">
        <f>IF(AND(N187=1,N186=0),1,0)</f>
        <v/>
      </c>
      <c r="AG187">
        <f>IF(AND(K187="REACQUIRE",K186&lt;&gt;"REACQUIRE"),1,0)</f>
        <v/>
      </c>
    </row>
    <row r="188">
      <c r="J188" t="n">
        <v>46</v>
      </c>
      <c r="K188" t="inlineStr">
        <is>
          <t>TRACK</t>
        </is>
      </c>
      <c r="L188" t="n">
        <v>1</v>
      </c>
      <c r="M188" t="n">
        <v>1</v>
      </c>
      <c r="N188" t="n">
        <v>0</v>
      </c>
      <c r="O188" t="n">
        <v>13.508</v>
      </c>
      <c r="P188" t="n">
        <v>5.179</v>
      </c>
      <c r="Q188" t="n">
        <v>11.61</v>
      </c>
      <c r="R188" t="n">
        <v>12.223</v>
      </c>
      <c r="S188" t="n">
        <v>6.465</v>
      </c>
      <c r="T188" t="n">
        <v>12.307</v>
      </c>
      <c r="U188" t="n">
        <v>6.192</v>
      </c>
      <c r="V188" t="n">
        <v>0.285</v>
      </c>
      <c r="W188" t="n">
        <v>0.6</v>
      </c>
      <c r="X188" t="n">
        <v>43.2</v>
      </c>
      <c r="Y188" t="n">
        <v>0</v>
      </c>
      <c r="Z188" t="n">
        <v>1</v>
      </c>
      <c r="AA188" t="n">
        <v>-0.043</v>
      </c>
      <c r="AB188" t="n">
        <v>0.04</v>
      </c>
      <c r="AC188" t="n">
        <v>6.95</v>
      </c>
      <c r="AD188" t="n">
        <v>255</v>
      </c>
      <c r="AE188">
        <f>IF(V188&gt;=0,V188,"")</f>
        <v/>
      </c>
      <c r="AF188">
        <f>IF(AND(N188=1,N187=0),1,0)</f>
        <v/>
      </c>
      <c r="AG188">
        <f>IF(AND(K188="REACQUIRE",K187&lt;&gt;"REACQUIRE"),1,0)</f>
        <v/>
      </c>
    </row>
    <row r="189">
      <c r="J189" t="n">
        <v>46.25</v>
      </c>
      <c r="K189" t="inlineStr">
        <is>
          <t>TRACK</t>
        </is>
      </c>
      <c r="L189" t="n">
        <v>1</v>
      </c>
      <c r="M189" t="n">
        <v>1</v>
      </c>
      <c r="N189" t="n">
        <v>0</v>
      </c>
      <c r="O189" t="n">
        <v>13.468</v>
      </c>
      <c r="P189" t="n">
        <v>5.183</v>
      </c>
      <c r="Q189" t="n">
        <v>11.629</v>
      </c>
      <c r="R189" t="n">
        <v>12.223</v>
      </c>
      <c r="S189" t="n">
        <v>6.465</v>
      </c>
      <c r="T189" t="n">
        <v>12.311</v>
      </c>
      <c r="U189" t="n">
        <v>6.191</v>
      </c>
      <c r="V189" t="n">
        <v>0.288</v>
      </c>
      <c r="W189" t="n">
        <v>0.6</v>
      </c>
      <c r="X189" t="n">
        <v>43.1</v>
      </c>
      <c r="Y189" t="n">
        <v>0</v>
      </c>
      <c r="Z189" t="n">
        <v>1</v>
      </c>
      <c r="AA189" t="n">
        <v>-0.043</v>
      </c>
      <c r="AB189" t="n">
        <v>0.042</v>
      </c>
      <c r="AC189" t="n">
        <v>6.95</v>
      </c>
      <c r="AD189" t="n">
        <v>255</v>
      </c>
      <c r="AE189">
        <f>IF(V189&gt;=0,V189,"")</f>
        <v/>
      </c>
      <c r="AF189">
        <f>IF(AND(N189=1,N188=0),1,0)</f>
        <v/>
      </c>
      <c r="AG189">
        <f>IF(AND(K189="REACQUIRE",K188&lt;&gt;"REACQUIRE"),1,0)</f>
        <v/>
      </c>
    </row>
    <row r="190">
      <c r="J190" t="n">
        <v>46.5</v>
      </c>
      <c r="K190" t="inlineStr">
        <is>
          <t>TRACK</t>
        </is>
      </c>
      <c r="L190" t="n">
        <v>1</v>
      </c>
      <c r="M190" t="n">
        <v>1</v>
      </c>
      <c r="N190" t="n">
        <v>0</v>
      </c>
      <c r="O190" t="n">
        <v>13.427</v>
      </c>
      <c r="P190" t="n">
        <v>5.179</v>
      </c>
      <c r="Q190" t="n">
        <v>11.643</v>
      </c>
      <c r="R190" t="n">
        <v>12.223</v>
      </c>
      <c r="S190" t="n">
        <v>6.465</v>
      </c>
      <c r="T190" t="n">
        <v>12.313</v>
      </c>
      <c r="U190" t="n">
        <v>6.189</v>
      </c>
      <c r="V190" t="n">
        <v>0.29</v>
      </c>
      <c r="W190" t="n">
        <v>0.6</v>
      </c>
      <c r="X190" t="n">
        <v>42.9</v>
      </c>
      <c r="Y190" t="n">
        <v>0</v>
      </c>
      <c r="Z190" t="n">
        <v>1</v>
      </c>
      <c r="AA190" t="n">
        <v>-0.043</v>
      </c>
      <c r="AB190" t="n">
        <v>0.044</v>
      </c>
      <c r="AC190" t="n">
        <v>6.95</v>
      </c>
      <c r="AD190" t="n">
        <v>255</v>
      </c>
      <c r="AE190">
        <f>IF(V190&gt;=0,V190,"")</f>
        <v/>
      </c>
      <c r="AF190">
        <f>IF(AND(N190=1,N189=0),1,0)</f>
        <v/>
      </c>
      <c r="AG190">
        <f>IF(AND(K190="REACQUIRE",K189&lt;&gt;"REACQUIRE"),1,0)</f>
        <v/>
      </c>
    </row>
    <row r="191">
      <c r="J191" t="n">
        <v>46.75</v>
      </c>
      <c r="K191" t="inlineStr">
        <is>
          <t>TRACK</t>
        </is>
      </c>
      <c r="L191" t="n">
        <v>1</v>
      </c>
      <c r="M191" t="n">
        <v>1</v>
      </c>
      <c r="N191" t="n">
        <v>0</v>
      </c>
      <c r="O191" t="n">
        <v>13.386</v>
      </c>
      <c r="P191" t="n">
        <v>5.166</v>
      </c>
      <c r="Q191" t="n">
        <v>11.654</v>
      </c>
      <c r="R191" t="n">
        <v>12.223</v>
      </c>
      <c r="S191" t="n">
        <v>6.465</v>
      </c>
      <c r="T191" t="n">
        <v>12.314</v>
      </c>
      <c r="U191" t="n">
        <v>6.177</v>
      </c>
      <c r="V191" t="n">
        <v>0.302</v>
      </c>
      <c r="W191" t="n">
        <v>0.6</v>
      </c>
      <c r="X191" t="n">
        <v>42.6</v>
      </c>
      <c r="Y191" t="n">
        <v>0</v>
      </c>
      <c r="Z191" t="n">
        <v>1</v>
      </c>
      <c r="AA191" t="n">
        <v>-0.042</v>
      </c>
      <c r="AB191" t="n">
        <v>0.046</v>
      </c>
      <c r="AC191" t="n">
        <v>6.93</v>
      </c>
      <c r="AD191" t="n">
        <v>255</v>
      </c>
      <c r="AE191">
        <f>IF(V191&gt;=0,V191,"")</f>
        <v/>
      </c>
      <c r="AF191">
        <f>IF(AND(N191=1,N190=0),1,0)</f>
        <v/>
      </c>
      <c r="AG191">
        <f>IF(AND(K191="REACQUIRE",K190&lt;&gt;"REACQUIRE"),1,0)</f>
        <v/>
      </c>
    </row>
    <row r="192">
      <c r="J192" t="n">
        <v>47</v>
      </c>
      <c r="K192" t="inlineStr">
        <is>
          <t>TRACK</t>
        </is>
      </c>
      <c r="L192" t="n">
        <v>1</v>
      </c>
      <c r="M192" t="n">
        <v>1</v>
      </c>
      <c r="N192" t="n">
        <v>0</v>
      </c>
      <c r="O192" t="n">
        <v>13.346</v>
      </c>
      <c r="P192" t="n">
        <v>5.145</v>
      </c>
      <c r="Q192" t="n">
        <v>11.657</v>
      </c>
      <c r="R192" t="n">
        <v>12.225</v>
      </c>
      <c r="S192" t="n">
        <v>6.466</v>
      </c>
      <c r="T192" t="n">
        <v>12.318</v>
      </c>
      <c r="U192" t="n">
        <v>6.162</v>
      </c>
      <c r="V192" t="n">
        <v>0.318</v>
      </c>
      <c r="W192" t="n">
        <v>0.6</v>
      </c>
      <c r="X192" t="n">
        <v>42.4</v>
      </c>
      <c r="Y192" t="n">
        <v>0.08</v>
      </c>
      <c r="Z192" t="n">
        <v>1</v>
      </c>
      <c r="AA192" t="n">
        <v>-0.043</v>
      </c>
      <c r="AB192" t="n">
        <v>0.045</v>
      </c>
      <c r="AC192" t="n">
        <v>6.91</v>
      </c>
      <c r="AD192" t="n">
        <v>255</v>
      </c>
      <c r="AE192">
        <f>IF(V192&gt;=0,V192,"")</f>
        <v/>
      </c>
      <c r="AF192">
        <f>IF(AND(N192=1,N191=0),1,0)</f>
        <v/>
      </c>
      <c r="AG192">
        <f>IF(AND(K192="REACQUIRE",K191&lt;&gt;"REACQUIRE"),1,0)</f>
        <v/>
      </c>
    </row>
    <row r="193">
      <c r="J193" t="n">
        <v>47.25</v>
      </c>
      <c r="K193" t="inlineStr">
        <is>
          <t>TRACK</t>
        </is>
      </c>
      <c r="L193" t="n">
        <v>1</v>
      </c>
      <c r="M193" t="n">
        <v>1</v>
      </c>
      <c r="N193" t="n">
        <v>0</v>
      </c>
      <c r="O193" t="n">
        <v>13.304</v>
      </c>
      <c r="P193" t="n">
        <v>5.114</v>
      </c>
      <c r="Q193" t="n">
        <v>11.657</v>
      </c>
      <c r="R193" t="n">
        <v>12.223</v>
      </c>
      <c r="S193" t="n">
        <v>6.465</v>
      </c>
      <c r="T193" t="n">
        <v>12.319</v>
      </c>
      <c r="U193" t="n">
        <v>6.173</v>
      </c>
      <c r="V193" t="n">
        <v>0.307</v>
      </c>
      <c r="W193" t="n">
        <v>0.6</v>
      </c>
      <c r="X193" t="n">
        <v>42.2</v>
      </c>
      <c r="Y193" t="n">
        <v>0</v>
      </c>
      <c r="Z193" t="n">
        <v>1</v>
      </c>
      <c r="AA193" t="n">
        <v>-0.043</v>
      </c>
      <c r="AB193" t="n">
        <v>0.031</v>
      </c>
      <c r="AC193" t="n">
        <v>6.88</v>
      </c>
      <c r="AD193" t="n">
        <v>255</v>
      </c>
      <c r="AE193">
        <f>IF(V193&gt;=0,V193,"")</f>
        <v/>
      </c>
      <c r="AF193">
        <f>IF(AND(N193=1,N192=0),1,0)</f>
        <v/>
      </c>
      <c r="AG193">
        <f>IF(AND(K193="REACQUIRE",K192&lt;&gt;"REACQUIRE"),1,0)</f>
        <v/>
      </c>
    </row>
    <row r="194">
      <c r="J194" t="n">
        <v>47.5</v>
      </c>
      <c r="K194" t="inlineStr">
        <is>
          <t>TRACK</t>
        </is>
      </c>
      <c r="L194" t="n">
        <v>1</v>
      </c>
      <c r="M194" t="n">
        <v>1</v>
      </c>
      <c r="N194" t="n">
        <v>0</v>
      </c>
      <c r="O194" t="n">
        <v>13.261</v>
      </c>
      <c r="P194" t="n">
        <v>5.049</v>
      </c>
      <c r="Q194" t="n">
        <v>11.655</v>
      </c>
      <c r="R194" t="n">
        <v>12.223</v>
      </c>
      <c r="S194" t="n">
        <v>6.465</v>
      </c>
      <c r="T194" t="n">
        <v>12.318</v>
      </c>
      <c r="U194" t="n">
        <v>6.148</v>
      </c>
      <c r="V194" t="n">
        <v>0.331</v>
      </c>
      <c r="W194" t="n">
        <v>0.6</v>
      </c>
      <c r="X194" t="n">
        <v>42</v>
      </c>
      <c r="Y194" t="n">
        <v>0</v>
      </c>
      <c r="Z194" t="n">
        <v>1</v>
      </c>
      <c r="AA194" t="n">
        <v>-0.05</v>
      </c>
      <c r="AB194" t="n">
        <v>0.06</v>
      </c>
      <c r="AC194" t="n">
        <v>6.84</v>
      </c>
      <c r="AD194" t="n">
        <v>255</v>
      </c>
      <c r="AE194">
        <f>IF(V194&gt;=0,V194,"")</f>
        <v/>
      </c>
      <c r="AF194">
        <f>IF(AND(N194=1,N193=0),1,0)</f>
        <v/>
      </c>
      <c r="AG194">
        <f>IF(AND(K194="REACQUIRE",K193&lt;&gt;"REACQUIRE"),1,0)</f>
        <v/>
      </c>
    </row>
    <row r="195">
      <c r="J195" t="n">
        <v>47.75</v>
      </c>
      <c r="K195" t="inlineStr">
        <is>
          <t>TRACK</t>
        </is>
      </c>
      <c r="L195" t="n">
        <v>1</v>
      </c>
      <c r="M195" t="n">
        <v>1</v>
      </c>
      <c r="N195" t="n">
        <v>0</v>
      </c>
      <c r="O195" t="n">
        <v>13.179</v>
      </c>
      <c r="P195" t="n">
        <v>4.887</v>
      </c>
      <c r="Q195" t="n">
        <v>11.648</v>
      </c>
      <c r="R195" t="n">
        <v>12.223</v>
      </c>
      <c r="S195" t="n">
        <v>6.465</v>
      </c>
      <c r="T195" t="n">
        <v>12.319</v>
      </c>
      <c r="U195" t="n">
        <v>6.139</v>
      </c>
      <c r="V195" t="n">
        <v>0.34</v>
      </c>
      <c r="W195" t="n">
        <v>1.5</v>
      </c>
      <c r="X195" t="n">
        <v>41.2</v>
      </c>
      <c r="Y195" t="n">
        <v>0</v>
      </c>
      <c r="Z195" t="n">
        <v>1</v>
      </c>
      <c r="AA195" t="n">
        <v>-0.098</v>
      </c>
      <c r="AB195" t="n">
        <v>0.096</v>
      </c>
      <c r="AC195" t="n">
        <v>6.72</v>
      </c>
      <c r="AD195" t="n">
        <v>255</v>
      </c>
      <c r="AE195">
        <f>IF(V195&gt;=0,V195,"")</f>
        <v/>
      </c>
      <c r="AF195">
        <f>IF(AND(N195=1,N194=0),1,0)</f>
        <v/>
      </c>
      <c r="AG195">
        <f>IF(AND(K195="REACQUIRE",K194&lt;&gt;"REACQUIRE"),1,0)</f>
        <v/>
      </c>
    </row>
    <row r="196">
      <c r="J196" t="n">
        <v>48</v>
      </c>
      <c r="K196" t="inlineStr">
        <is>
          <t>TRACK</t>
        </is>
      </c>
      <c r="L196" t="n">
        <v>1</v>
      </c>
      <c r="M196" t="n">
        <v>1</v>
      </c>
      <c r="N196" t="n">
        <v>0</v>
      </c>
      <c r="O196" t="n">
        <v>12.958</v>
      </c>
      <c r="P196" t="n">
        <v>4.631</v>
      </c>
      <c r="Q196" t="n">
        <v>11.636</v>
      </c>
      <c r="R196" t="n">
        <v>12.223</v>
      </c>
      <c r="S196" t="n">
        <v>6.465</v>
      </c>
      <c r="T196" t="n">
        <v>12.33</v>
      </c>
      <c r="U196" t="n">
        <v>6.126</v>
      </c>
      <c r="V196" t="n">
        <v>0.355</v>
      </c>
      <c r="W196" t="n">
        <v>4.2</v>
      </c>
      <c r="X196" t="n">
        <v>39.3</v>
      </c>
      <c r="Y196" t="n">
        <v>0</v>
      </c>
      <c r="Z196" t="n">
        <v>1</v>
      </c>
      <c r="AA196" t="n">
        <v>-0.133</v>
      </c>
      <c r="AB196" t="n">
        <v>0.13</v>
      </c>
      <c r="AC196" t="n">
        <v>6.53</v>
      </c>
      <c r="AD196" t="n">
        <v>255</v>
      </c>
      <c r="AE196">
        <f>IF(V196&gt;=0,V196,"")</f>
        <v/>
      </c>
      <c r="AF196">
        <f>IF(AND(N196=1,N195=0),1,0)</f>
        <v/>
      </c>
      <c r="AG196">
        <f>IF(AND(K196="REACQUIRE",K195&lt;&gt;"REACQUIRE"),1,0)</f>
        <v/>
      </c>
    </row>
    <row r="197">
      <c r="J197" t="n">
        <v>48.25</v>
      </c>
      <c r="K197" t="inlineStr">
        <is>
          <t>TRACK</t>
        </is>
      </c>
      <c r="L197" t="n">
        <v>1</v>
      </c>
      <c r="M197" t="n">
        <v>1</v>
      </c>
      <c r="N197" t="n">
        <v>0</v>
      </c>
      <c r="O197" t="n">
        <v>12.607</v>
      </c>
      <c r="P197" t="n">
        <v>4.458</v>
      </c>
      <c r="Q197" t="n">
        <v>11.617</v>
      </c>
      <c r="R197" t="n">
        <v>12.223</v>
      </c>
      <c r="S197" t="n">
        <v>6.465</v>
      </c>
      <c r="T197" t="n">
        <v>12.358</v>
      </c>
      <c r="U197" t="n">
        <v>6.093</v>
      </c>
      <c r="V197" t="n">
        <v>0.395</v>
      </c>
      <c r="W197" t="n">
        <v>6.1</v>
      </c>
      <c r="X197" t="n">
        <v>37.6</v>
      </c>
      <c r="Y197" t="n">
        <v>0</v>
      </c>
      <c r="Z197" t="n">
        <v>1</v>
      </c>
      <c r="AA197" t="n">
        <v>-0.037</v>
      </c>
      <c r="AB197" t="n">
        <v>0.067</v>
      </c>
      <c r="AC197" t="n">
        <v>6.39</v>
      </c>
      <c r="AD197" t="n">
        <v>255</v>
      </c>
      <c r="AE197">
        <f>IF(V197&gt;=0,V197,"")</f>
        <v/>
      </c>
      <c r="AF197">
        <f>IF(AND(N197=1,N196=0),1,0)</f>
        <v/>
      </c>
      <c r="AG197">
        <f>IF(AND(K197="REACQUIRE",K196&lt;&gt;"REACQUIRE"),1,0)</f>
        <v/>
      </c>
    </row>
    <row r="198">
      <c r="J198" t="n">
        <v>48.5</v>
      </c>
      <c r="K198" t="inlineStr">
        <is>
          <t>TRACK</t>
        </is>
      </c>
      <c r="L198" t="n">
        <v>1</v>
      </c>
      <c r="M198" t="n">
        <v>1</v>
      </c>
      <c r="N198" t="n">
        <v>0</v>
      </c>
      <c r="O198" t="n">
        <v>12.315</v>
      </c>
      <c r="P198" t="n">
        <v>4.416</v>
      </c>
      <c r="Q198" t="n">
        <v>11.599</v>
      </c>
      <c r="R198" t="n">
        <v>12.224</v>
      </c>
      <c r="S198" t="n">
        <v>6.465</v>
      </c>
      <c r="T198" t="n">
        <v>12.39</v>
      </c>
      <c r="U198" t="n">
        <v>6.091</v>
      </c>
      <c r="V198" t="n">
        <v>0.409</v>
      </c>
      <c r="W198" t="n">
        <v>4.4</v>
      </c>
      <c r="X198" t="n">
        <v>37.9</v>
      </c>
      <c r="Y198" t="n">
        <v>0</v>
      </c>
      <c r="Z198" t="n">
        <v>1</v>
      </c>
      <c r="AA198" t="n">
        <v>0.032</v>
      </c>
      <c r="AB198" t="n">
        <v>-0.037</v>
      </c>
      <c r="AC198" t="n">
        <v>6.34</v>
      </c>
      <c r="AD198" t="n">
        <v>255</v>
      </c>
      <c r="AE198">
        <f>IF(V198&gt;=0,V198,"")</f>
        <v/>
      </c>
      <c r="AF198">
        <f>IF(AND(N198=1,N197=0),1,0)</f>
        <v/>
      </c>
      <c r="AG198">
        <f>IF(AND(K198="REACQUIRE",K197&lt;&gt;"REACQUIRE"),1,0)</f>
        <v/>
      </c>
    </row>
    <row r="199">
      <c r="J199" t="n">
        <v>48.75</v>
      </c>
      <c r="K199" t="inlineStr">
        <is>
          <t>TRACK</t>
        </is>
      </c>
      <c r="L199" t="n">
        <v>1</v>
      </c>
      <c r="M199" t="n">
        <v>1</v>
      </c>
      <c r="N199" t="n">
        <v>0</v>
      </c>
      <c r="O199" t="n">
        <v>12.165</v>
      </c>
      <c r="P199" t="n">
        <v>4.408</v>
      </c>
      <c r="Q199" t="n">
        <v>11.658</v>
      </c>
      <c r="R199" t="n">
        <v>12.224</v>
      </c>
      <c r="S199" t="n">
        <v>6.465</v>
      </c>
      <c r="T199" t="n">
        <v>12.406</v>
      </c>
      <c r="U199" t="n">
        <v>6.086</v>
      </c>
      <c r="V199" t="n">
        <v>0.421</v>
      </c>
      <c r="W199" t="n">
        <v>1.1</v>
      </c>
      <c r="X199" t="n">
        <v>40.5</v>
      </c>
      <c r="Y199" t="n">
        <v>0</v>
      </c>
      <c r="Z199" t="n">
        <v>1</v>
      </c>
      <c r="AA199" t="n">
        <v>0.042</v>
      </c>
      <c r="AB199" t="n">
        <v>-0.092</v>
      </c>
      <c r="AC199" t="n">
        <v>6.38</v>
      </c>
      <c r="AD199" t="n">
        <v>255</v>
      </c>
      <c r="AE199">
        <f>IF(V199&gt;=0,V199,"")</f>
        <v/>
      </c>
      <c r="AF199">
        <f>IF(AND(N199=1,N198=0),1,0)</f>
        <v/>
      </c>
      <c r="AG199">
        <f>IF(AND(K199="REACQUIRE",K198&lt;&gt;"REACQUIRE"),1,0)</f>
        <v/>
      </c>
    </row>
    <row r="200">
      <c r="J200" t="n">
        <v>49</v>
      </c>
      <c r="K200" t="inlineStr">
        <is>
          <t>TRACK</t>
        </is>
      </c>
      <c r="L200" t="n">
        <v>1</v>
      </c>
      <c r="M200" t="n">
        <v>1</v>
      </c>
      <c r="N200" t="n">
        <v>0</v>
      </c>
      <c r="O200" t="n">
        <v>12.055</v>
      </c>
      <c r="P200" t="n">
        <v>4.407</v>
      </c>
      <c r="Q200" t="n">
        <v>11.767</v>
      </c>
      <c r="R200" t="n">
        <v>12.224</v>
      </c>
      <c r="S200" t="n">
        <v>6.465</v>
      </c>
      <c r="T200" t="n">
        <v>12.41</v>
      </c>
      <c r="U200" t="n">
        <v>6.071</v>
      </c>
      <c r="V200" t="n">
        <v>0.436</v>
      </c>
      <c r="W200" t="n">
        <v>0.5</v>
      </c>
      <c r="X200" t="n">
        <v>41</v>
      </c>
      <c r="Y200" t="n">
        <v>0</v>
      </c>
      <c r="Z200" t="n">
        <v>1</v>
      </c>
      <c r="AA200" t="n">
        <v>-0.083</v>
      </c>
      <c r="AB200" t="n">
        <v>0.078</v>
      </c>
      <c r="AC200" t="n">
        <v>6.47</v>
      </c>
      <c r="AD200" t="n">
        <v>255</v>
      </c>
      <c r="AE200">
        <f>IF(V200&gt;=0,V200,"")</f>
        <v/>
      </c>
      <c r="AF200">
        <f>IF(AND(N200=1,N199=0),1,0)</f>
        <v/>
      </c>
      <c r="AG200">
        <f>IF(AND(K200="REACQUIRE",K199&lt;&gt;"REACQUIRE"),1,0)</f>
        <v/>
      </c>
    </row>
    <row r="201">
      <c r="J201" t="n">
        <v>49.25</v>
      </c>
      <c r="K201" t="inlineStr">
        <is>
          <t>TRACK</t>
        </is>
      </c>
      <c r="L201" t="n">
        <v>1</v>
      </c>
      <c r="M201" t="n">
        <v>1</v>
      </c>
      <c r="N201" t="n">
        <v>0</v>
      </c>
      <c r="O201" t="n">
        <v>11.896</v>
      </c>
      <c r="P201" t="n">
        <v>4.405</v>
      </c>
      <c r="Q201" t="n">
        <v>11.852</v>
      </c>
      <c r="R201" t="n">
        <v>12.224</v>
      </c>
      <c r="S201" t="n">
        <v>6.465</v>
      </c>
      <c r="T201" t="n">
        <v>12.426</v>
      </c>
      <c r="U201" t="n">
        <v>6.052</v>
      </c>
      <c r="V201" t="n">
        <v>0.46</v>
      </c>
      <c r="W201" t="n">
        <v>1.7</v>
      </c>
      <c r="X201" t="n">
        <v>39.6</v>
      </c>
      <c r="Y201" t="n">
        <v>0</v>
      </c>
      <c r="Z201" t="n">
        <v>1</v>
      </c>
      <c r="AA201" t="n">
        <v>-0.08599999999999999</v>
      </c>
      <c r="AB201" t="n">
        <v>0.093</v>
      </c>
      <c r="AC201" t="n">
        <v>6.54</v>
      </c>
      <c r="AD201" t="n">
        <v>255</v>
      </c>
      <c r="AE201">
        <f>IF(V201&gt;=0,V201,"")</f>
        <v/>
      </c>
      <c r="AF201">
        <f>IF(AND(N201=1,N200=0),1,0)</f>
        <v/>
      </c>
      <c r="AG201">
        <f>IF(AND(K201="REACQUIRE",K200&lt;&gt;"REACQUIRE"),1,0)</f>
        <v/>
      </c>
    </row>
    <row r="202">
      <c r="J202" t="n">
        <v>49.5</v>
      </c>
      <c r="K202" t="inlineStr">
        <is>
          <t>TRACK</t>
        </is>
      </c>
      <c r="L202" t="n">
        <v>1</v>
      </c>
      <c r="M202" t="n">
        <v>1</v>
      </c>
      <c r="N202" t="n">
        <v>0</v>
      </c>
      <c r="O202" t="n">
        <v>11.697</v>
      </c>
      <c r="P202" t="n">
        <v>4.405</v>
      </c>
      <c r="Q202" t="n">
        <v>11.905</v>
      </c>
      <c r="R202" t="n">
        <v>12.224</v>
      </c>
      <c r="S202" t="n">
        <v>6.465</v>
      </c>
      <c r="T202" t="n">
        <v>12.443</v>
      </c>
      <c r="U202" t="n">
        <v>6.048</v>
      </c>
      <c r="V202" t="n">
        <v>0.471</v>
      </c>
      <c r="W202" t="n">
        <v>2.7</v>
      </c>
      <c r="X202" t="n">
        <v>38</v>
      </c>
      <c r="Y202" t="n">
        <v>0</v>
      </c>
      <c r="Z202" t="n">
        <v>1</v>
      </c>
      <c r="AA202" t="n">
        <v>-0.073</v>
      </c>
      <c r="AB202" t="n">
        <v>0.083</v>
      </c>
      <c r="AC202" t="n">
        <v>6.59</v>
      </c>
      <c r="AD202" t="n">
        <v>255</v>
      </c>
      <c r="AE202">
        <f>IF(V202&gt;=0,V202,"")</f>
        <v/>
      </c>
      <c r="AF202">
        <f>IF(AND(N202=1,N201=0),1,0)</f>
        <v/>
      </c>
      <c r="AG202">
        <f>IF(AND(K202="REACQUIRE",K201&lt;&gt;"REACQUIRE"),1,0)</f>
        <v/>
      </c>
    </row>
    <row r="203">
      <c r="J203" t="n">
        <v>49.75</v>
      </c>
      <c r="K203" t="inlineStr">
        <is>
          <t>TRACK</t>
        </is>
      </c>
      <c r="L203" t="n">
        <v>0</v>
      </c>
      <c r="M203" t="n">
        <v>0</v>
      </c>
      <c r="N203" t="n">
        <v>0</v>
      </c>
      <c r="O203" t="n">
        <v>11.483</v>
      </c>
      <c r="P203" t="n">
        <v>4.4</v>
      </c>
      <c r="Q203" t="n">
        <v>11.916</v>
      </c>
      <c r="R203" t="n">
        <v>12.224</v>
      </c>
      <c r="S203" t="n">
        <v>6.465</v>
      </c>
      <c r="T203" t="n">
        <v>12.518</v>
      </c>
      <c r="U203" t="n">
        <v>6.02</v>
      </c>
      <c r="V203" t="n">
        <v>-1</v>
      </c>
      <c r="W203" t="n">
        <v>2.8</v>
      </c>
      <c r="X203" t="n">
        <v>36.5</v>
      </c>
      <c r="Y203" t="n">
        <v>0.033</v>
      </c>
      <c r="Z203" t="n">
        <v>1</v>
      </c>
      <c r="AA203" t="n">
        <v>-0.047</v>
      </c>
      <c r="AB203" t="n">
        <v>0.074</v>
      </c>
      <c r="AC203" t="n">
        <v>6.61</v>
      </c>
      <c r="AD203" t="n">
        <v>94</v>
      </c>
      <c r="AE203">
        <f>IF(V203&gt;=0,V203,"")</f>
        <v/>
      </c>
      <c r="AF203">
        <f>IF(AND(N203=1,N202=0),1,0)</f>
        <v/>
      </c>
      <c r="AG203">
        <f>IF(AND(K203="REACQUIRE",K202&lt;&gt;"REACQUIRE"),1,0)</f>
        <v/>
      </c>
    </row>
    <row r="204">
      <c r="J204" t="n">
        <v>50</v>
      </c>
      <c r="K204" t="inlineStr">
        <is>
          <t>TRACK</t>
        </is>
      </c>
      <c r="L204" t="n">
        <v>0</v>
      </c>
      <c r="M204" t="n">
        <v>0</v>
      </c>
      <c r="N204" t="n">
        <v>1</v>
      </c>
      <c r="O204" t="n">
        <v>11.295</v>
      </c>
      <c r="P204" t="n">
        <v>4.394</v>
      </c>
      <c r="Q204" t="n">
        <v>11.902</v>
      </c>
      <c r="R204" t="n">
        <v>12.224</v>
      </c>
      <c r="S204" t="n">
        <v>6.465</v>
      </c>
      <c r="T204" t="n">
        <v>12.518</v>
      </c>
      <c r="U204" t="n">
        <v>6.02</v>
      </c>
      <c r="V204" t="n">
        <v>-1</v>
      </c>
      <c r="W204" t="n">
        <v>2.4</v>
      </c>
      <c r="X204" t="n">
        <v>36</v>
      </c>
      <c r="Y204" t="n">
        <v>0</v>
      </c>
      <c r="Z204" t="n">
        <v>1</v>
      </c>
      <c r="AA204" t="n">
        <v>-0.047</v>
      </c>
      <c r="AB204" t="n">
        <v>0.039</v>
      </c>
      <c r="AC204" t="n">
        <v>6.61</v>
      </c>
      <c r="AD204" t="n">
        <v>82</v>
      </c>
      <c r="AE204">
        <f>IF(V204&gt;=0,V204,"")</f>
        <v/>
      </c>
      <c r="AF204">
        <f>IF(AND(N204=1,N203=0),1,0)</f>
        <v/>
      </c>
      <c r="AG204">
        <f>IF(AND(K204="REACQUIRE",K203&lt;&gt;"REACQUIRE"),1,0)</f>
        <v/>
      </c>
    </row>
    <row r="205">
      <c r="J205" t="n">
        <v>50.25</v>
      </c>
      <c r="K205" t="inlineStr">
        <is>
          <t>TRACK</t>
        </is>
      </c>
      <c r="L205" t="n">
        <v>0</v>
      </c>
      <c r="M205" t="n">
        <v>0</v>
      </c>
      <c r="N205" t="n">
        <v>1</v>
      </c>
      <c r="O205" t="n">
        <v>11.119</v>
      </c>
      <c r="P205" t="n">
        <v>4.388</v>
      </c>
      <c r="Q205" t="n">
        <v>11.877</v>
      </c>
      <c r="R205" t="n">
        <v>12.224</v>
      </c>
      <c r="S205" t="n">
        <v>6.465</v>
      </c>
      <c r="T205" t="n">
        <v>12.518</v>
      </c>
      <c r="U205" t="n">
        <v>6.02</v>
      </c>
      <c r="V205" t="n">
        <v>-1</v>
      </c>
      <c r="W205" t="n">
        <v>2.2</v>
      </c>
      <c r="X205" t="n">
        <v>35.8</v>
      </c>
      <c r="Y205" t="n">
        <v>0</v>
      </c>
      <c r="Z205" t="n">
        <v>1</v>
      </c>
      <c r="AA205" t="n">
        <v>-0.051</v>
      </c>
      <c r="AB205" t="n">
        <v>0.035</v>
      </c>
      <c r="AC205" t="n">
        <v>6.61</v>
      </c>
      <c r="AD205" t="n">
        <v>80</v>
      </c>
      <c r="AE205">
        <f>IF(V205&gt;=0,V205,"")</f>
        <v/>
      </c>
      <c r="AF205">
        <f>IF(AND(N205=1,N204=0),1,0)</f>
        <v/>
      </c>
      <c r="AG205">
        <f>IF(AND(K205="REACQUIRE",K204&lt;&gt;"REACQUIRE"),1,0)</f>
        <v/>
      </c>
    </row>
    <row r="206">
      <c r="J206" t="n">
        <v>50.5</v>
      </c>
      <c r="K206" t="inlineStr">
        <is>
          <t>REACQUIRE</t>
        </is>
      </c>
      <c r="L206" t="n">
        <v>0</v>
      </c>
      <c r="M206" t="n">
        <v>0</v>
      </c>
      <c r="N206" t="n">
        <v>1</v>
      </c>
      <c r="O206" t="n">
        <v>10.942</v>
      </c>
      <c r="P206" t="n">
        <v>4.386</v>
      </c>
      <c r="Q206" t="n">
        <v>11.846</v>
      </c>
      <c r="R206" t="n">
        <v>12.224</v>
      </c>
      <c r="S206" t="n">
        <v>6.465</v>
      </c>
      <c r="T206" t="n">
        <v>12.518</v>
      </c>
      <c r="U206" t="n">
        <v>6.02</v>
      </c>
      <c r="V206" t="n">
        <v>-1</v>
      </c>
      <c r="W206" t="n">
        <v>2.1</v>
      </c>
      <c r="X206" t="n">
        <v>35.9</v>
      </c>
      <c r="Y206" t="n">
        <v>0</v>
      </c>
      <c r="Z206" t="n">
        <v>1</v>
      </c>
      <c r="AA206" t="n">
        <v>-0.04</v>
      </c>
      <c r="AB206" t="n">
        <v>0.017</v>
      </c>
      <c r="AC206" t="n">
        <v>6.61</v>
      </c>
      <c r="AD206" t="n">
        <v>75</v>
      </c>
      <c r="AE206">
        <f>IF(V206&gt;=0,V206,"")</f>
        <v/>
      </c>
      <c r="AF206">
        <f>IF(AND(N206=1,N205=0),1,0)</f>
        <v/>
      </c>
      <c r="AG206">
        <f>IF(AND(K206="REACQUIRE",K205&lt;&gt;"REACQUIRE"),1,0)</f>
        <v/>
      </c>
    </row>
    <row r="207">
      <c r="J207" t="n">
        <v>50.75</v>
      </c>
      <c r="K207" t="inlineStr">
        <is>
          <t>REACQUIRE</t>
        </is>
      </c>
      <c r="L207" t="n">
        <v>0</v>
      </c>
      <c r="M207" t="n">
        <v>0</v>
      </c>
      <c r="N207" t="n">
        <v>1</v>
      </c>
      <c r="O207" t="n">
        <v>10.847</v>
      </c>
      <c r="P207" t="n">
        <v>4.387</v>
      </c>
      <c r="Q207" t="n">
        <v>11.833</v>
      </c>
      <c r="R207" t="n">
        <v>12.224</v>
      </c>
      <c r="S207" t="n">
        <v>6.465</v>
      </c>
      <c r="T207" t="n">
        <v>12.518</v>
      </c>
      <c r="U207" t="n">
        <v>6.02</v>
      </c>
      <c r="V207" t="n">
        <v>-1</v>
      </c>
      <c r="W207" t="n">
        <v>0.8</v>
      </c>
      <c r="X207" t="n">
        <v>35.9</v>
      </c>
      <c r="Y207" t="n">
        <v>0</v>
      </c>
      <c r="Z207" t="n">
        <v>1</v>
      </c>
      <c r="AA207" t="n">
        <v>-0.038</v>
      </c>
      <c r="AB207" t="n">
        <v>0.034</v>
      </c>
      <c r="AC207" t="n">
        <v>6.62</v>
      </c>
      <c r="AD207" t="n">
        <v>75</v>
      </c>
      <c r="AE207">
        <f>IF(V207&gt;=0,V207,"")</f>
        <v/>
      </c>
      <c r="AF207">
        <f>IF(AND(N207=1,N206=0),1,0)</f>
        <v/>
      </c>
      <c r="AG207">
        <f>IF(AND(K207="REACQUIRE",K206&lt;&gt;"REACQUIRE"),1,0)</f>
        <v/>
      </c>
    </row>
    <row r="208">
      <c r="J208" t="n">
        <v>51</v>
      </c>
      <c r="K208" t="inlineStr">
        <is>
          <t>REACQUIRE</t>
        </is>
      </c>
      <c r="L208" t="n">
        <v>0</v>
      </c>
      <c r="M208" t="n">
        <v>0</v>
      </c>
      <c r="N208" t="n">
        <v>1</v>
      </c>
      <c r="O208" t="n">
        <v>10.715</v>
      </c>
      <c r="P208" t="n">
        <v>4.385</v>
      </c>
      <c r="Q208" t="n">
        <v>11.794</v>
      </c>
      <c r="R208" t="n">
        <v>12.224</v>
      </c>
      <c r="S208" t="n">
        <v>6.465</v>
      </c>
      <c r="T208" t="n">
        <v>12.518</v>
      </c>
      <c r="U208" t="n">
        <v>6.02</v>
      </c>
      <c r="V208" t="n">
        <v>-1</v>
      </c>
      <c r="W208" t="n">
        <v>1.5</v>
      </c>
      <c r="X208" t="n">
        <v>35.7</v>
      </c>
      <c r="Y208" t="n">
        <v>0</v>
      </c>
      <c r="Z208" t="n">
        <v>1</v>
      </c>
      <c r="AA208" t="n">
        <v>-0.08500000000000001</v>
      </c>
      <c r="AB208" t="n">
        <v>0.038</v>
      </c>
      <c r="AC208" t="n">
        <v>6.61</v>
      </c>
      <c r="AD208" t="n">
        <v>75</v>
      </c>
      <c r="AE208">
        <f>IF(V208&gt;=0,V208,"")</f>
        <v/>
      </c>
      <c r="AF208">
        <f>IF(AND(N208=1,N207=0),1,0)</f>
        <v/>
      </c>
      <c r="AG208">
        <f>IF(AND(K208="REACQUIRE",K207&lt;&gt;"REACQUIRE"),1,0)</f>
        <v/>
      </c>
    </row>
    <row r="209">
      <c r="J209" t="n">
        <v>51.25</v>
      </c>
      <c r="K209" t="inlineStr">
        <is>
          <t>REACQUIRE</t>
        </is>
      </c>
      <c r="L209" t="n">
        <v>0</v>
      </c>
      <c r="M209" t="n">
        <v>0</v>
      </c>
      <c r="N209" t="n">
        <v>1</v>
      </c>
      <c r="O209" t="n">
        <v>10.538</v>
      </c>
      <c r="P209" t="n">
        <v>4.386</v>
      </c>
      <c r="Q209" t="n">
        <v>11.726</v>
      </c>
      <c r="R209" t="n">
        <v>12.224</v>
      </c>
      <c r="S209" t="n">
        <v>6.465</v>
      </c>
      <c r="T209" t="n">
        <v>12.518</v>
      </c>
      <c r="U209" t="n">
        <v>6.02</v>
      </c>
      <c r="V209" t="n">
        <v>-1</v>
      </c>
      <c r="W209" t="n">
        <v>2.4</v>
      </c>
      <c r="X209" t="n">
        <v>35.5</v>
      </c>
      <c r="Y209" t="n">
        <v>0</v>
      </c>
      <c r="Z209" t="n">
        <v>1</v>
      </c>
      <c r="AA209" t="n">
        <v>-0.065</v>
      </c>
      <c r="AB209" t="n">
        <v>0.024</v>
      </c>
      <c r="AC209" t="n">
        <v>6.61</v>
      </c>
      <c r="AD209" t="n">
        <v>75</v>
      </c>
      <c r="AE209">
        <f>IF(V209&gt;=0,V209,"")</f>
        <v/>
      </c>
      <c r="AF209">
        <f>IF(AND(N209=1,N208=0),1,0)</f>
        <v/>
      </c>
      <c r="AG209">
        <f>IF(AND(K209="REACQUIRE",K208&lt;&gt;"REACQUIRE"),1,0)</f>
        <v/>
      </c>
    </row>
    <row r="210">
      <c r="J210" t="n">
        <v>51.5</v>
      </c>
      <c r="K210" t="inlineStr">
        <is>
          <t>REACQUIRE</t>
        </is>
      </c>
      <c r="L210" t="n">
        <v>0</v>
      </c>
      <c r="M210" t="n">
        <v>0</v>
      </c>
      <c r="N210" t="n">
        <v>1</v>
      </c>
      <c r="O210" t="n">
        <v>10.34</v>
      </c>
      <c r="P210" t="n">
        <v>4.392</v>
      </c>
      <c r="Q210" t="n">
        <v>11.668</v>
      </c>
      <c r="R210" t="n">
        <v>12.224</v>
      </c>
      <c r="S210" t="n">
        <v>6.465</v>
      </c>
      <c r="T210" t="n">
        <v>12.518</v>
      </c>
      <c r="U210" t="n">
        <v>6.02</v>
      </c>
      <c r="V210" t="n">
        <v>-1</v>
      </c>
      <c r="W210" t="n">
        <v>2.6</v>
      </c>
      <c r="X210" t="n">
        <v>36</v>
      </c>
      <c r="Y210" t="n">
        <v>0</v>
      </c>
      <c r="Z210" t="n">
        <v>1</v>
      </c>
      <c r="AA210" t="n">
        <v>-0.019</v>
      </c>
      <c r="AB210" t="n">
        <v>-0.039</v>
      </c>
      <c r="AC210" t="n">
        <v>6.62</v>
      </c>
      <c r="AD210" t="n">
        <v>76</v>
      </c>
      <c r="AE210">
        <f>IF(V210&gt;=0,V210,"")</f>
        <v/>
      </c>
      <c r="AF210">
        <f>IF(AND(N210=1,N209=0),1,0)</f>
        <v/>
      </c>
      <c r="AG210">
        <f>IF(AND(K210="REACQUIRE",K209&lt;&gt;"REACQUIRE"),1,0)</f>
        <v/>
      </c>
    </row>
    <row r="211">
      <c r="J211" t="n">
        <v>51.75</v>
      </c>
      <c r="K211" t="inlineStr">
        <is>
          <t>REACQUIRE</t>
        </is>
      </c>
      <c r="L211" t="n">
        <v>0</v>
      </c>
      <c r="M211" t="n">
        <v>0</v>
      </c>
      <c r="N211" t="n">
        <v>1</v>
      </c>
      <c r="O211" t="n">
        <v>10.164</v>
      </c>
      <c r="P211" t="n">
        <v>4.399</v>
      </c>
      <c r="Q211" t="n">
        <v>11.65</v>
      </c>
      <c r="R211" t="n">
        <v>12.224</v>
      </c>
      <c r="S211" t="n">
        <v>6.465</v>
      </c>
      <c r="T211" t="n">
        <v>12.518</v>
      </c>
      <c r="U211" t="n">
        <v>6.02</v>
      </c>
      <c r="V211" t="n">
        <v>-1</v>
      </c>
      <c r="W211" t="n">
        <v>2.2</v>
      </c>
      <c r="X211" t="n">
        <v>36.8</v>
      </c>
      <c r="Y211" t="n">
        <v>0</v>
      </c>
      <c r="Z211" t="n">
        <v>1</v>
      </c>
      <c r="AA211" t="n">
        <v>-0.021</v>
      </c>
      <c r="AB211" t="n">
        <v>-0.024</v>
      </c>
      <c r="AC211" t="n">
        <v>6.67</v>
      </c>
      <c r="AD211" t="n">
        <v>76</v>
      </c>
      <c r="AE211">
        <f>IF(V211&gt;=0,V211,"")</f>
        <v/>
      </c>
      <c r="AF211">
        <f>IF(AND(N211=1,N210=0),1,0)</f>
        <v/>
      </c>
      <c r="AG211">
        <f>IF(AND(K211="REACQUIRE",K210&lt;&gt;"REACQUIRE"),1,0)</f>
        <v/>
      </c>
    </row>
    <row r="212">
      <c r="J212" t="n">
        <v>52</v>
      </c>
      <c r="K212" t="inlineStr">
        <is>
          <t>REACQUIRE</t>
        </is>
      </c>
      <c r="L212" t="n">
        <v>0</v>
      </c>
      <c r="M212" t="n">
        <v>0</v>
      </c>
      <c r="N212" t="n">
        <v>1</v>
      </c>
      <c r="O212" t="n">
        <v>9.981</v>
      </c>
      <c r="P212" t="n">
        <v>4.411</v>
      </c>
      <c r="Q212" t="n">
        <v>11.658</v>
      </c>
      <c r="R212" t="n">
        <v>12.224</v>
      </c>
      <c r="S212" t="n">
        <v>6.465</v>
      </c>
      <c r="T212" t="n">
        <v>12.518</v>
      </c>
      <c r="U212" t="n">
        <v>6.02</v>
      </c>
      <c r="V212" t="n">
        <v>-1</v>
      </c>
      <c r="W212" t="n">
        <v>2</v>
      </c>
      <c r="X212" t="n">
        <v>37.3</v>
      </c>
      <c r="Y212" t="n">
        <v>0</v>
      </c>
      <c r="Z212" t="n">
        <v>1</v>
      </c>
      <c r="AA212" t="n">
        <v>-0.024</v>
      </c>
      <c r="AB212" t="n">
        <v>-0.031</v>
      </c>
      <c r="AC212" t="n">
        <v>6.75</v>
      </c>
      <c r="AD212" t="n">
        <v>76</v>
      </c>
      <c r="AE212">
        <f>IF(V212&gt;=0,V212,"")</f>
        <v/>
      </c>
      <c r="AF212">
        <f>IF(AND(N212=1,N211=0),1,0)</f>
        <v/>
      </c>
      <c r="AG212">
        <f>IF(AND(K212="REACQUIRE",K211&lt;&gt;"REACQUIRE"),1,0)</f>
        <v/>
      </c>
    </row>
    <row r="213">
      <c r="J213" t="n">
        <v>52.25</v>
      </c>
      <c r="K213" t="inlineStr">
        <is>
          <t>REACQUIRE</t>
        </is>
      </c>
      <c r="L213" t="n">
        <v>0</v>
      </c>
      <c r="M213" t="n">
        <v>0</v>
      </c>
      <c r="N213" t="n">
        <v>1</v>
      </c>
      <c r="O213" t="n">
        <v>9.754</v>
      </c>
      <c r="P213" t="n">
        <v>4.435</v>
      </c>
      <c r="Q213" t="n">
        <v>11.685</v>
      </c>
      <c r="R213" t="n">
        <v>12.224</v>
      </c>
      <c r="S213" t="n">
        <v>6.465</v>
      </c>
      <c r="T213" t="n">
        <v>12.518</v>
      </c>
      <c r="U213" t="n">
        <v>6.02</v>
      </c>
      <c r="V213" t="n">
        <v>-1</v>
      </c>
      <c r="W213" t="n">
        <v>2.7</v>
      </c>
      <c r="X213" t="n">
        <v>37.8</v>
      </c>
      <c r="Y213" t="n">
        <v>0</v>
      </c>
      <c r="Z213" t="n">
        <v>1</v>
      </c>
      <c r="AA213" t="n">
        <v>-0.075</v>
      </c>
      <c r="AB213" t="n">
        <v>-0.015</v>
      </c>
      <c r="AC213" t="n">
        <v>6.86</v>
      </c>
      <c r="AD213" t="n">
        <v>76</v>
      </c>
      <c r="AE213">
        <f>IF(V213&gt;=0,V213,"")</f>
        <v/>
      </c>
      <c r="AF213">
        <f>IF(AND(N213=1,N212=0),1,0)</f>
        <v/>
      </c>
      <c r="AG213">
        <f>IF(AND(K213="REACQUIRE",K212&lt;&gt;"REACQUIRE"),1,0)</f>
        <v/>
      </c>
    </row>
    <row r="214">
      <c r="J214" t="n">
        <v>52.5</v>
      </c>
      <c r="K214" t="inlineStr">
        <is>
          <t>REACQUIRE</t>
        </is>
      </c>
      <c r="L214" t="n">
        <v>0</v>
      </c>
      <c r="M214" t="n">
        <v>0</v>
      </c>
      <c r="N214" t="n">
        <v>1</v>
      </c>
      <c r="O214" t="n">
        <v>9.452</v>
      </c>
      <c r="P214" t="n">
        <v>4.467</v>
      </c>
      <c r="Q214" t="n">
        <v>11.685</v>
      </c>
      <c r="R214" t="n">
        <v>12.224</v>
      </c>
      <c r="S214" t="n">
        <v>6.465</v>
      </c>
      <c r="T214" t="n">
        <v>12.518</v>
      </c>
      <c r="U214" t="n">
        <v>6.02</v>
      </c>
      <c r="V214" t="n">
        <v>-1</v>
      </c>
      <c r="W214" t="n">
        <v>3.9</v>
      </c>
      <c r="X214" t="n">
        <v>37.5</v>
      </c>
      <c r="Y214" t="n">
        <v>0</v>
      </c>
      <c r="Z214" t="n">
        <v>1</v>
      </c>
      <c r="AA214" t="n">
        <v>-0.054</v>
      </c>
      <c r="AB214" t="n">
        <v>0.042</v>
      </c>
      <c r="AC214" t="n">
        <v>7</v>
      </c>
      <c r="AD214" t="n">
        <v>76</v>
      </c>
      <c r="AE214">
        <f>IF(V214&gt;=0,V214,"")</f>
        <v/>
      </c>
      <c r="AF214">
        <f>IF(AND(N214=1,N213=0),1,0)</f>
        <v/>
      </c>
      <c r="AG214">
        <f>IF(AND(K214="REACQUIRE",K213&lt;&gt;"REACQUIRE"),1,0)</f>
        <v/>
      </c>
    </row>
    <row r="215">
      <c r="J215" t="n">
        <v>52.75</v>
      </c>
      <c r="K215" t="inlineStr">
        <is>
          <t>REACQUIRE</t>
        </is>
      </c>
      <c r="L215" t="n">
        <v>0</v>
      </c>
      <c r="M215" t="n">
        <v>0</v>
      </c>
      <c r="N215" t="n">
        <v>1</v>
      </c>
      <c r="O215" t="n">
        <v>9.066000000000001</v>
      </c>
      <c r="P215" t="n">
        <v>4.484</v>
      </c>
      <c r="Q215" t="n">
        <v>11.633</v>
      </c>
      <c r="R215" t="n">
        <v>12.224</v>
      </c>
      <c r="S215" t="n">
        <v>6.465</v>
      </c>
      <c r="T215" t="n">
        <v>12.518</v>
      </c>
      <c r="U215" t="n">
        <v>6.02</v>
      </c>
      <c r="V215" t="n">
        <v>-1</v>
      </c>
      <c r="W215" t="n">
        <v>5.6</v>
      </c>
      <c r="X215" t="n">
        <v>36.9</v>
      </c>
      <c r="Y215" t="n">
        <v>0</v>
      </c>
      <c r="Z215" t="n">
        <v>1</v>
      </c>
      <c r="AA215" t="n">
        <v>-0.08699999999999999</v>
      </c>
      <c r="AB215" t="n">
        <v>0.063</v>
      </c>
      <c r="AC215" t="n">
        <v>7.13</v>
      </c>
      <c r="AD215" t="n">
        <v>88</v>
      </c>
      <c r="AE215">
        <f>IF(V215&gt;=0,V215,"")</f>
        <v/>
      </c>
      <c r="AF215">
        <f>IF(AND(N215=1,N214=0),1,0)</f>
        <v/>
      </c>
      <c r="AG215">
        <f>IF(AND(K215="REACQUIRE",K214&lt;&gt;"REACQUIRE"),1,0)</f>
        <v/>
      </c>
    </row>
    <row r="216">
      <c r="J216" t="n">
        <v>53</v>
      </c>
      <c r="K216" t="inlineStr">
        <is>
          <t>REACQUIRE</t>
        </is>
      </c>
      <c r="L216" t="n">
        <v>0</v>
      </c>
      <c r="M216" t="n">
        <v>0</v>
      </c>
      <c r="N216" t="n">
        <v>1</v>
      </c>
      <c r="O216" t="n">
        <v>8.614000000000001</v>
      </c>
      <c r="P216" t="n">
        <v>4.468</v>
      </c>
      <c r="Q216" t="n">
        <v>11.444</v>
      </c>
      <c r="R216" t="n">
        <v>12.224</v>
      </c>
      <c r="S216" t="n">
        <v>6.465</v>
      </c>
      <c r="T216" t="n">
        <v>12.518</v>
      </c>
      <c r="U216" t="n">
        <v>6.02</v>
      </c>
      <c r="V216" t="n">
        <v>-1</v>
      </c>
      <c r="W216" t="n">
        <v>6.5</v>
      </c>
      <c r="X216" t="n">
        <v>34.2</v>
      </c>
      <c r="Y216" t="n">
        <v>0</v>
      </c>
      <c r="Z216" t="n">
        <v>1</v>
      </c>
      <c r="AA216" t="n">
        <v>0.016</v>
      </c>
      <c r="AB216" t="n">
        <v>0.234</v>
      </c>
      <c r="AC216" t="n">
        <v>7.2</v>
      </c>
      <c r="AD216" t="n">
        <v>76</v>
      </c>
      <c r="AE216">
        <f>IF(V216&gt;=0,V216,"")</f>
        <v/>
      </c>
      <c r="AF216">
        <f>IF(AND(N216=1,N215=0),1,0)</f>
        <v/>
      </c>
      <c r="AG216">
        <f>IF(AND(K216="REACQUIRE",K215&lt;&gt;"REACQUIRE"),1,0)</f>
        <v/>
      </c>
    </row>
    <row r="217">
      <c r="J217" t="n">
        <v>53.25</v>
      </c>
      <c r="K217" t="inlineStr">
        <is>
          <t>REACQUIRE</t>
        </is>
      </c>
      <c r="L217" t="n">
        <v>0</v>
      </c>
      <c r="M217" t="n">
        <v>0</v>
      </c>
      <c r="N217" t="n">
        <v>1</v>
      </c>
      <c r="O217" t="n">
        <v>8.266</v>
      </c>
      <c r="P217" t="n">
        <v>4.438</v>
      </c>
      <c r="Q217" t="n">
        <v>11.106</v>
      </c>
      <c r="R217" t="n">
        <v>12.224</v>
      </c>
      <c r="S217" t="n">
        <v>6.465</v>
      </c>
      <c r="T217" t="n">
        <v>12.518</v>
      </c>
      <c r="U217" t="n">
        <v>6.02</v>
      </c>
      <c r="V217" t="n">
        <v>-1</v>
      </c>
      <c r="W217" t="n">
        <v>5.6</v>
      </c>
      <c r="X217" t="n">
        <v>30.4</v>
      </c>
      <c r="Y217" t="n">
        <v>0</v>
      </c>
      <c r="Z217" t="n">
        <v>1</v>
      </c>
      <c r="AA217" t="n">
        <v>0.07099999999999999</v>
      </c>
      <c r="AB217" t="n">
        <v>0.234</v>
      </c>
      <c r="AC217" t="n">
        <v>7.14</v>
      </c>
      <c r="AD217" t="n">
        <v>97</v>
      </c>
      <c r="AE217">
        <f>IF(V217&gt;=0,V217,"")</f>
        <v/>
      </c>
      <c r="AF217">
        <f>IF(AND(N217=1,N216=0),1,0)</f>
        <v/>
      </c>
      <c r="AG217">
        <f>IF(AND(K217="REACQUIRE",K216&lt;&gt;"REACQUIRE"),1,0)</f>
        <v/>
      </c>
    </row>
    <row r="218">
      <c r="J218" t="n">
        <v>53.5</v>
      </c>
      <c r="K218" t="inlineStr">
        <is>
          <t>REACQUIRE</t>
        </is>
      </c>
      <c r="L218" t="n">
        <v>0</v>
      </c>
      <c r="M218" t="n">
        <v>0</v>
      </c>
      <c r="N218" t="n">
        <v>1</v>
      </c>
      <c r="O218" t="n">
        <v>8.055999999999999</v>
      </c>
      <c r="P218" t="n">
        <v>4.413</v>
      </c>
      <c r="Q218" t="n">
        <v>10.643</v>
      </c>
      <c r="R218" t="n">
        <v>12.224</v>
      </c>
      <c r="S218" t="n">
        <v>6.465</v>
      </c>
      <c r="T218" t="n">
        <v>12.518</v>
      </c>
      <c r="U218" t="n">
        <v>6.02</v>
      </c>
      <c r="V218" t="n">
        <v>-1</v>
      </c>
      <c r="W218" t="n">
        <v>4.4</v>
      </c>
      <c r="X218" t="n">
        <v>27.1</v>
      </c>
      <c r="Y218" t="n">
        <v>0</v>
      </c>
      <c r="Z218" t="n">
        <v>1</v>
      </c>
      <c r="AA218" t="n">
        <v>0.07099999999999999</v>
      </c>
      <c r="AB218" t="n">
        <v>0.186</v>
      </c>
      <c r="AC218" t="n">
        <v>6.95</v>
      </c>
      <c r="AD218" t="n">
        <v>200</v>
      </c>
      <c r="AE218">
        <f>IF(V218&gt;=0,V218,"")</f>
        <v/>
      </c>
      <c r="AF218">
        <f>IF(AND(N218=1,N217=0),1,0)</f>
        <v/>
      </c>
      <c r="AG218">
        <f>IF(AND(K218="REACQUIRE",K217&lt;&gt;"REACQUIRE"),1,0)</f>
        <v/>
      </c>
    </row>
    <row r="219">
      <c r="J219" t="n">
        <v>53.75</v>
      </c>
      <c r="K219" t="inlineStr">
        <is>
          <t>TRACK</t>
        </is>
      </c>
      <c r="L219" t="n">
        <v>1</v>
      </c>
      <c r="M219" t="n">
        <v>1</v>
      </c>
      <c r="N219" t="n">
        <v>0</v>
      </c>
      <c r="O219" t="n">
        <v>7.918</v>
      </c>
      <c r="P219" t="n">
        <v>4.408</v>
      </c>
      <c r="Q219" t="n">
        <v>10.116</v>
      </c>
      <c r="R219" t="n">
        <v>12.224</v>
      </c>
      <c r="S219" t="n">
        <v>6.465</v>
      </c>
      <c r="T219" t="n">
        <v>12.724</v>
      </c>
      <c r="U219" t="n">
        <v>6.186</v>
      </c>
      <c r="V219" t="n">
        <v>0.573</v>
      </c>
      <c r="W219" t="n">
        <v>3.8</v>
      </c>
      <c r="X219" t="n">
        <v>26.9</v>
      </c>
      <c r="Y219" t="n">
        <v>0</v>
      </c>
      <c r="Z219" t="n">
        <v>1</v>
      </c>
      <c r="AA219" t="n">
        <v>-0.008999999999999999</v>
      </c>
      <c r="AB219" t="n">
        <v>-0.063</v>
      </c>
      <c r="AC219" t="n">
        <v>6.73</v>
      </c>
      <c r="AD219" t="n">
        <v>255</v>
      </c>
      <c r="AE219">
        <f>IF(V219&gt;=0,V219,"")</f>
        <v/>
      </c>
      <c r="AF219">
        <f>IF(AND(N219=1,N218=0),1,0)</f>
        <v/>
      </c>
      <c r="AG219">
        <f>IF(AND(K219="REACQUIRE",K218&lt;&gt;"REACQUIRE"),1,0)</f>
        <v/>
      </c>
    </row>
    <row r="220">
      <c r="J220" t="n">
        <v>54</v>
      </c>
      <c r="K220" t="inlineStr">
        <is>
          <t>TRACK</t>
        </is>
      </c>
      <c r="L220" t="n">
        <v>1</v>
      </c>
      <c r="M220" t="n">
        <v>1</v>
      </c>
      <c r="N220" t="n">
        <v>0</v>
      </c>
      <c r="O220" t="n">
        <v>7.861</v>
      </c>
      <c r="P220" t="n">
        <v>4.411</v>
      </c>
      <c r="Q220" t="n">
        <v>9.695</v>
      </c>
      <c r="R220" t="n">
        <v>12.224</v>
      </c>
      <c r="S220" t="n">
        <v>6.465</v>
      </c>
      <c r="T220" t="n">
        <v>12.869</v>
      </c>
      <c r="U220" t="n">
        <v>6.199</v>
      </c>
      <c r="V220" t="n">
        <v>0.699</v>
      </c>
      <c r="W220" t="n">
        <v>2</v>
      </c>
      <c r="X220" t="n">
        <v>29.5</v>
      </c>
      <c r="Y220" t="n">
        <v>0</v>
      </c>
      <c r="Z220" t="n">
        <v>1</v>
      </c>
      <c r="AA220" t="n">
        <v>0.017</v>
      </c>
      <c r="AB220" t="n">
        <v>-0.125</v>
      </c>
      <c r="AC220" t="n">
        <v>6.55</v>
      </c>
      <c r="AD220" t="n">
        <v>255</v>
      </c>
      <c r="AE220">
        <f>IF(V220&gt;=0,V220,"")</f>
        <v/>
      </c>
      <c r="AF220">
        <f>IF(AND(N220=1,N219=0),1,0)</f>
        <v/>
      </c>
      <c r="AG220">
        <f>IF(AND(K220="REACQUIRE",K219&lt;&gt;"REACQUIRE"),1,0)</f>
        <v/>
      </c>
    </row>
    <row r="221">
      <c r="J221" t="n">
        <v>54.25</v>
      </c>
      <c r="K221" t="inlineStr">
        <is>
          <t>TRACK</t>
        </is>
      </c>
      <c r="L221" t="n">
        <v>1</v>
      </c>
      <c r="M221" t="n">
        <v>1</v>
      </c>
      <c r="N221" t="n">
        <v>0</v>
      </c>
      <c r="O221" t="n">
        <v>7.897</v>
      </c>
      <c r="P221" t="n">
        <v>4.42</v>
      </c>
      <c r="Q221" t="n">
        <v>9.438000000000001</v>
      </c>
      <c r="R221" t="n">
        <v>12.224</v>
      </c>
      <c r="S221" t="n">
        <v>6.465</v>
      </c>
      <c r="T221" t="n">
        <v>12.865</v>
      </c>
      <c r="U221" t="n">
        <v>6.228</v>
      </c>
      <c r="V221" t="n">
        <v>0.6840000000000001</v>
      </c>
      <c r="W221" t="n">
        <v>-0.4</v>
      </c>
      <c r="X221" t="n">
        <v>32.4</v>
      </c>
      <c r="Y221" t="n">
        <v>0</v>
      </c>
      <c r="Z221" t="n">
        <v>1</v>
      </c>
      <c r="AA221" t="n">
        <v>0.025</v>
      </c>
      <c r="AB221" t="n">
        <v>-0.126</v>
      </c>
      <c r="AC221" t="n">
        <v>6.4</v>
      </c>
      <c r="AD221" t="n">
        <v>255</v>
      </c>
      <c r="AE221">
        <f>IF(V221&gt;=0,V221,"")</f>
        <v/>
      </c>
      <c r="AF221">
        <f>IF(AND(N221=1,N220=0),1,0)</f>
        <v/>
      </c>
      <c r="AG221">
        <f>IF(AND(K221="REACQUIRE",K220&lt;&gt;"REACQUIRE"),1,0)</f>
        <v/>
      </c>
    </row>
    <row r="222">
      <c r="J222" t="n">
        <v>54.5</v>
      </c>
      <c r="K222" t="inlineStr">
        <is>
          <t>TRACK</t>
        </is>
      </c>
      <c r="L222" t="n">
        <v>1</v>
      </c>
      <c r="M222" t="n">
        <v>1</v>
      </c>
      <c r="N222" t="n">
        <v>0</v>
      </c>
      <c r="O222" t="n">
        <v>7.993</v>
      </c>
      <c r="P222" t="n">
        <v>4.423</v>
      </c>
      <c r="Q222" t="n">
        <v>9.356</v>
      </c>
      <c r="R222" t="n">
        <v>12.224</v>
      </c>
      <c r="S222" t="n">
        <v>6.465</v>
      </c>
      <c r="T222" t="n">
        <v>12.852</v>
      </c>
      <c r="U222" t="n">
        <v>6.245</v>
      </c>
      <c r="V222" t="n">
        <v>0.666</v>
      </c>
      <c r="W222" t="n">
        <v>-2.9</v>
      </c>
      <c r="X222" t="n">
        <v>35.2</v>
      </c>
      <c r="Y222" t="n">
        <v>0</v>
      </c>
      <c r="Z222" t="n">
        <v>1</v>
      </c>
      <c r="AA222" t="n">
        <v>0.022</v>
      </c>
      <c r="AB222" t="n">
        <v>-0.142</v>
      </c>
      <c r="AC222" t="n">
        <v>6.3</v>
      </c>
      <c r="AD222" t="n">
        <v>255</v>
      </c>
      <c r="AE222">
        <f>IF(V222&gt;=0,V222,"")</f>
        <v/>
      </c>
      <c r="AF222">
        <f>IF(AND(N222=1,N221=0),1,0)</f>
        <v/>
      </c>
      <c r="AG222">
        <f>IF(AND(K222="REACQUIRE",K221&lt;&gt;"REACQUIRE"),1,0)</f>
        <v/>
      </c>
    </row>
    <row r="223">
      <c r="J223" t="n">
        <v>54.75</v>
      </c>
      <c r="K223" t="inlineStr">
        <is>
          <t>TRACK</t>
        </is>
      </c>
      <c r="L223" t="n">
        <v>1</v>
      </c>
      <c r="M223" t="n">
        <v>1</v>
      </c>
      <c r="N223" t="n">
        <v>0</v>
      </c>
      <c r="O223" t="n">
        <v>8.079000000000001</v>
      </c>
      <c r="P223" t="n">
        <v>4.411</v>
      </c>
      <c r="Q223" t="n">
        <v>9.371</v>
      </c>
      <c r="R223" t="n">
        <v>12.224</v>
      </c>
      <c r="S223" t="n">
        <v>6.465</v>
      </c>
      <c r="T223" t="n">
        <v>12.838</v>
      </c>
      <c r="U223" t="n">
        <v>6.243</v>
      </c>
      <c r="V223" t="n">
        <v>0.654</v>
      </c>
      <c r="W223" t="n">
        <v>-3.1</v>
      </c>
      <c r="X223" t="n">
        <v>37.3</v>
      </c>
      <c r="Y223" t="n">
        <v>0</v>
      </c>
      <c r="Z223" t="n">
        <v>1</v>
      </c>
      <c r="AA223" t="n">
        <v>-0.096</v>
      </c>
      <c r="AB223" t="n">
        <v>-0.059</v>
      </c>
      <c r="AC223" t="n">
        <v>6.25</v>
      </c>
      <c r="AD223" t="n">
        <v>255</v>
      </c>
      <c r="AE223">
        <f>IF(V223&gt;=0,V223,"")</f>
        <v/>
      </c>
      <c r="AF223">
        <f>IF(AND(N223=1,N222=0),1,0)</f>
        <v/>
      </c>
      <c r="AG223">
        <f>IF(AND(K223="REACQUIRE",K222&lt;&gt;"REACQUIRE"),1,0)</f>
        <v/>
      </c>
    </row>
    <row r="224">
      <c r="J224" t="n">
        <v>55</v>
      </c>
      <c r="K224" t="inlineStr">
        <is>
          <t>TRACK</t>
        </is>
      </c>
      <c r="L224" t="n">
        <v>1</v>
      </c>
      <c r="M224" t="n">
        <v>1</v>
      </c>
      <c r="N224" t="n">
        <v>0</v>
      </c>
      <c r="O224" t="n">
        <v>8.129</v>
      </c>
      <c r="P224" t="n">
        <v>4.406</v>
      </c>
      <c r="Q224" t="n">
        <v>9.352</v>
      </c>
      <c r="R224" t="n">
        <v>12.226</v>
      </c>
      <c r="S224" t="n">
        <v>6.467</v>
      </c>
      <c r="T224" t="n">
        <v>12.834</v>
      </c>
      <c r="U224" t="n">
        <v>6.243</v>
      </c>
      <c r="V224" t="n">
        <v>0.648</v>
      </c>
      <c r="W224" t="n">
        <v>-1.3</v>
      </c>
      <c r="X224" t="n">
        <v>37.9</v>
      </c>
      <c r="Y224" t="n">
        <v>-0.08699999999999999</v>
      </c>
      <c r="Z224" t="n">
        <v>1</v>
      </c>
      <c r="AA224" t="n">
        <v>-0.099</v>
      </c>
      <c r="AB224" t="n">
        <v>-0.043</v>
      </c>
      <c r="AC224" t="n">
        <v>6.21</v>
      </c>
      <c r="AD224" t="n">
        <v>255</v>
      </c>
      <c r="AE224">
        <f>IF(V224&gt;=0,V224,"")</f>
        <v/>
      </c>
      <c r="AF224">
        <f>IF(AND(N224=1,N223=0),1,0)</f>
        <v/>
      </c>
      <c r="AG224">
        <f>IF(AND(K224="REACQUIRE",K223&lt;&gt;"REACQUIRE"),1,0)</f>
        <v/>
      </c>
    </row>
    <row r="225">
      <c r="J225" t="n">
        <v>55.25</v>
      </c>
      <c r="K225" t="inlineStr">
        <is>
          <t>TRACK</t>
        </is>
      </c>
      <c r="L225" t="n">
        <v>1</v>
      </c>
      <c r="M225" t="n">
        <v>1</v>
      </c>
      <c r="N225" t="n">
        <v>0</v>
      </c>
      <c r="O225" t="n">
        <v>8.146000000000001</v>
      </c>
      <c r="P225" t="n">
        <v>4.405</v>
      </c>
      <c r="Q225" t="n">
        <v>9.31</v>
      </c>
      <c r="R225" t="n">
        <v>12.223</v>
      </c>
      <c r="S225" t="n">
        <v>6.465</v>
      </c>
      <c r="T225" t="n">
        <v>12.841</v>
      </c>
      <c r="U225" t="n">
        <v>6.24</v>
      </c>
      <c r="V225" t="n">
        <v>0.658</v>
      </c>
      <c r="W225" t="n">
        <v>0.1</v>
      </c>
      <c r="X225" t="n">
        <v>38.3</v>
      </c>
      <c r="Y225" t="n">
        <v>0</v>
      </c>
      <c r="Z225" t="n">
        <v>1</v>
      </c>
      <c r="AA225" t="n">
        <v>-0.082</v>
      </c>
      <c r="AB225" t="n">
        <v>-0.023</v>
      </c>
      <c r="AC225" t="n">
        <v>6.19</v>
      </c>
      <c r="AD225" t="n">
        <v>255</v>
      </c>
      <c r="AE225">
        <f>IF(V225&gt;=0,V225,"")</f>
        <v/>
      </c>
      <c r="AF225">
        <f>IF(AND(N225=1,N224=0),1,0)</f>
        <v/>
      </c>
      <c r="AG225">
        <f>IF(AND(K225="REACQUIRE",K224&lt;&gt;"REACQUIRE"),1,0)</f>
        <v/>
      </c>
    </row>
    <row r="226">
      <c r="J226" t="n">
        <v>55.5</v>
      </c>
      <c r="K226" t="inlineStr">
        <is>
          <t>TRACK</t>
        </is>
      </c>
      <c r="L226" t="n">
        <v>1</v>
      </c>
      <c r="M226" t="n">
        <v>1</v>
      </c>
      <c r="N226" t="n">
        <v>0</v>
      </c>
      <c r="O226" t="n">
        <v>8.138999999999999</v>
      </c>
      <c r="P226" t="n">
        <v>4.404</v>
      </c>
      <c r="Q226" t="n">
        <v>9.249000000000001</v>
      </c>
      <c r="R226" t="n">
        <v>12.223</v>
      </c>
      <c r="S226" t="n">
        <v>6.465</v>
      </c>
      <c r="T226" t="n">
        <v>12.821</v>
      </c>
      <c r="U226" t="n">
        <v>6.258</v>
      </c>
      <c r="V226" t="n">
        <v>0.632</v>
      </c>
      <c r="W226" t="n">
        <v>1</v>
      </c>
      <c r="X226" t="n">
        <v>38.6</v>
      </c>
      <c r="Y226" t="n">
        <v>0</v>
      </c>
      <c r="Z226" t="n">
        <v>1</v>
      </c>
      <c r="AA226" t="n">
        <v>-0.066</v>
      </c>
      <c r="AB226" t="n">
        <v>-0.035</v>
      </c>
      <c r="AC226" t="n">
        <v>6.17</v>
      </c>
      <c r="AD226" t="n">
        <v>255</v>
      </c>
      <c r="AE226">
        <f>IF(V226&gt;=0,V226,"")</f>
        <v/>
      </c>
      <c r="AF226">
        <f>IF(AND(N226=1,N225=0),1,0)</f>
        <v/>
      </c>
      <c r="AG226">
        <f>IF(AND(K226="REACQUIRE",K225&lt;&gt;"REACQUIRE"),1,0)</f>
        <v/>
      </c>
    </row>
    <row r="227">
      <c r="J227" t="n">
        <v>55.75</v>
      </c>
      <c r="K227" t="inlineStr">
        <is>
          <t>TRACK</t>
        </is>
      </c>
      <c r="L227" t="n">
        <v>1</v>
      </c>
      <c r="M227" t="n">
        <v>1</v>
      </c>
      <c r="N227" t="n">
        <v>0</v>
      </c>
      <c r="O227" t="n">
        <v>8.113</v>
      </c>
      <c r="P227" t="n">
        <v>4.404</v>
      </c>
      <c r="Q227" t="n">
        <v>9.177</v>
      </c>
      <c r="R227" t="n">
        <v>12.223</v>
      </c>
      <c r="S227" t="n">
        <v>6.465</v>
      </c>
      <c r="T227" t="n">
        <v>12.827</v>
      </c>
      <c r="U227" t="n">
        <v>6.265</v>
      </c>
      <c r="V227" t="n">
        <v>0.636</v>
      </c>
      <c r="W227" t="n">
        <v>1.3</v>
      </c>
      <c r="X227" t="n">
        <v>38.9</v>
      </c>
      <c r="Y227" t="n">
        <v>0</v>
      </c>
      <c r="Z227" t="n">
        <v>1</v>
      </c>
      <c r="AA227" t="n">
        <v>-0.057</v>
      </c>
      <c r="AB227" t="n">
        <v>-0.02</v>
      </c>
      <c r="AC227" t="n">
        <v>6.16</v>
      </c>
      <c r="AD227" t="n">
        <v>255</v>
      </c>
      <c r="AE227">
        <f>IF(V227&gt;=0,V227,"")</f>
        <v/>
      </c>
      <c r="AF227">
        <f>IF(AND(N227=1,N226=0),1,0)</f>
        <v/>
      </c>
      <c r="AG227">
        <f>IF(AND(K227="REACQUIRE",K226&lt;&gt;"REACQUIRE"),1,0)</f>
        <v/>
      </c>
    </row>
    <row r="228">
      <c r="J228" t="n">
        <v>56</v>
      </c>
      <c r="K228" t="inlineStr">
        <is>
          <t>TRACK</t>
        </is>
      </c>
      <c r="L228" t="n">
        <v>1</v>
      </c>
      <c r="M228" t="n">
        <v>1</v>
      </c>
      <c r="N228" t="n">
        <v>0</v>
      </c>
      <c r="O228" t="n">
        <v>8.077999999999999</v>
      </c>
      <c r="P228" t="n">
        <v>4.404</v>
      </c>
      <c r="Q228" t="n">
        <v>9.093999999999999</v>
      </c>
      <c r="R228" t="n">
        <v>12.223</v>
      </c>
      <c r="S228" t="n">
        <v>6.465</v>
      </c>
      <c r="T228" t="n">
        <v>12.834</v>
      </c>
      <c r="U228" t="n">
        <v>6.271</v>
      </c>
      <c r="V228" t="n">
        <v>0.641</v>
      </c>
      <c r="W228" t="n">
        <v>1.5</v>
      </c>
      <c r="X228" t="n">
        <v>38.9</v>
      </c>
      <c r="Y228" t="n">
        <v>0</v>
      </c>
      <c r="Z228" t="n">
        <v>1</v>
      </c>
      <c r="AA228" t="n">
        <v>-0.054</v>
      </c>
      <c r="AB228" t="n">
        <v>-0.024</v>
      </c>
      <c r="AC228" t="n">
        <v>6.16</v>
      </c>
      <c r="AD228" t="n">
        <v>255</v>
      </c>
      <c r="AE228">
        <f>IF(V228&gt;=0,V228,"")</f>
        <v/>
      </c>
      <c r="AF228">
        <f>IF(AND(N228=1,N227=0),1,0)</f>
        <v/>
      </c>
      <c r="AG228">
        <f>IF(AND(K228="REACQUIRE",K227&lt;&gt;"REACQUIRE"),1,0)</f>
        <v/>
      </c>
    </row>
    <row r="229">
      <c r="J229" t="n">
        <v>56.25</v>
      </c>
      <c r="K229" t="inlineStr">
        <is>
          <t>TRACK</t>
        </is>
      </c>
      <c r="L229" t="n">
        <v>1</v>
      </c>
      <c r="M229" t="n">
        <v>1</v>
      </c>
      <c r="N229" t="n">
        <v>0</v>
      </c>
      <c r="O229" t="n">
        <v>8.031000000000001</v>
      </c>
      <c r="P229" t="n">
        <v>4.404</v>
      </c>
      <c r="Q229" t="n">
        <v>9.002000000000001</v>
      </c>
      <c r="R229" t="n">
        <v>12.223</v>
      </c>
      <c r="S229" t="n">
        <v>6.465</v>
      </c>
      <c r="T229" t="n">
        <v>12.84</v>
      </c>
      <c r="U229" t="n">
        <v>6.279</v>
      </c>
      <c r="V229" t="n">
        <v>0.644</v>
      </c>
      <c r="W229" t="n">
        <v>1.7</v>
      </c>
      <c r="X229" t="n">
        <v>39.1</v>
      </c>
      <c r="Y229" t="n">
        <v>0</v>
      </c>
      <c r="Z229" t="n">
        <v>1</v>
      </c>
      <c r="AA229" t="n">
        <v>-0.052</v>
      </c>
      <c r="AB229" t="n">
        <v>-0.025</v>
      </c>
      <c r="AC229" t="n">
        <v>6.16</v>
      </c>
      <c r="AD229" t="n">
        <v>255</v>
      </c>
      <c r="AE229">
        <f>IF(V229&gt;=0,V229,"")</f>
        <v/>
      </c>
      <c r="AF229">
        <f>IF(AND(N229=1,N228=0),1,0)</f>
        <v/>
      </c>
      <c r="AG229">
        <f>IF(AND(K229="REACQUIRE",K228&lt;&gt;"REACQUIRE"),1,0)</f>
        <v/>
      </c>
    </row>
    <row r="230">
      <c r="J230" t="n">
        <v>56.5</v>
      </c>
      <c r="K230" t="inlineStr">
        <is>
          <t>TRACK</t>
        </is>
      </c>
      <c r="L230" t="n">
        <v>1</v>
      </c>
      <c r="M230" t="n">
        <v>1</v>
      </c>
      <c r="N230" t="n">
        <v>0</v>
      </c>
      <c r="O230" t="n">
        <v>7.975</v>
      </c>
      <c r="P230" t="n">
        <v>4.407</v>
      </c>
      <c r="Q230" t="n">
        <v>8.904999999999999</v>
      </c>
      <c r="R230" t="n">
        <v>12.223</v>
      </c>
      <c r="S230" t="n">
        <v>6.465</v>
      </c>
      <c r="T230" t="n">
        <v>12.844</v>
      </c>
      <c r="U230" t="n">
        <v>6.292</v>
      </c>
      <c r="V230" t="n">
        <v>0.645</v>
      </c>
      <c r="W230" t="n">
        <v>1.7</v>
      </c>
      <c r="X230" t="n">
        <v>39.3</v>
      </c>
      <c r="Y230" t="n">
        <v>0.033</v>
      </c>
      <c r="Z230" t="n">
        <v>1</v>
      </c>
      <c r="AA230" t="n">
        <v>-0.051</v>
      </c>
      <c r="AB230" t="n">
        <v>-0.024</v>
      </c>
      <c r="AC230" t="n">
        <v>6.16</v>
      </c>
      <c r="AD230" t="n">
        <v>255</v>
      </c>
      <c r="AE230">
        <f>IF(V230&gt;=0,V230,"")</f>
        <v/>
      </c>
      <c r="AF230">
        <f>IF(AND(N230=1,N229=0),1,0)</f>
        <v/>
      </c>
      <c r="AG230">
        <f>IF(AND(K230="REACQUIRE",K229&lt;&gt;"REACQUIRE"),1,0)</f>
        <v/>
      </c>
    </row>
    <row r="231">
      <c r="J231" t="n">
        <v>56.75</v>
      </c>
      <c r="K231" t="inlineStr">
        <is>
          <t>TRACK</t>
        </is>
      </c>
      <c r="L231" t="n">
        <v>1</v>
      </c>
      <c r="M231" t="n">
        <v>1</v>
      </c>
      <c r="N231" t="n">
        <v>0</v>
      </c>
      <c r="O231" t="n">
        <v>7.911</v>
      </c>
      <c r="P231" t="n">
        <v>4.413</v>
      </c>
      <c r="Q231" t="n">
        <v>8.804</v>
      </c>
      <c r="R231" t="n">
        <v>12.223</v>
      </c>
      <c r="S231" t="n">
        <v>6.465</v>
      </c>
      <c r="T231" t="n">
        <v>12.844</v>
      </c>
      <c r="U231" t="n">
        <v>6.302</v>
      </c>
      <c r="V231" t="n">
        <v>0.641</v>
      </c>
      <c r="W231" t="n">
        <v>1.8</v>
      </c>
      <c r="X231" t="n">
        <v>39.4</v>
      </c>
      <c r="Y231" t="n">
        <v>0</v>
      </c>
      <c r="Z231" t="n">
        <v>1</v>
      </c>
      <c r="AA231" t="n">
        <v>-0.048</v>
      </c>
      <c r="AB231" t="n">
        <v>-0.021</v>
      </c>
      <c r="AC231" t="n">
        <v>6.16</v>
      </c>
      <c r="AD231" t="n">
        <v>255</v>
      </c>
      <c r="AE231">
        <f>IF(V231&gt;=0,V231,"")</f>
        <v/>
      </c>
      <c r="AF231">
        <f>IF(AND(N231=1,N230=0),1,0)</f>
        <v/>
      </c>
      <c r="AG231">
        <f>IF(AND(K231="REACQUIRE",K230&lt;&gt;"REACQUIRE"),1,0)</f>
        <v/>
      </c>
    </row>
    <row r="232">
      <c r="J232" t="n">
        <v>57</v>
      </c>
      <c r="K232" t="inlineStr">
        <is>
          <t>TRACK</t>
        </is>
      </c>
      <c r="L232" t="n">
        <v>1</v>
      </c>
      <c r="M232" t="n">
        <v>1</v>
      </c>
      <c r="N232" t="n">
        <v>0</v>
      </c>
      <c r="O232" t="n">
        <v>7.846</v>
      </c>
      <c r="P232" t="n">
        <v>4.424</v>
      </c>
      <c r="Q232" t="n">
        <v>8.699</v>
      </c>
      <c r="R232" t="n">
        <v>12.223</v>
      </c>
      <c r="S232" t="n">
        <v>6.465</v>
      </c>
      <c r="T232" t="n">
        <v>12.878</v>
      </c>
      <c r="U232" t="n">
        <v>6.305</v>
      </c>
      <c r="V232" t="n">
        <v>0.674</v>
      </c>
      <c r="W232" t="n">
        <v>1.8</v>
      </c>
      <c r="X232" t="n">
        <v>39.2</v>
      </c>
      <c r="Y232" t="n">
        <v>0</v>
      </c>
      <c r="Z232" t="n">
        <v>1</v>
      </c>
      <c r="AA232" t="n">
        <v>-0.046</v>
      </c>
      <c r="AB232" t="n">
        <v>-0.007</v>
      </c>
      <c r="AC232" t="n">
        <v>6.17</v>
      </c>
      <c r="AD232" t="n">
        <v>255</v>
      </c>
      <c r="AE232">
        <f>IF(V232&gt;=0,V232,"")</f>
        <v/>
      </c>
      <c r="AF232">
        <f>IF(AND(N232=1,N231=0),1,0)</f>
        <v/>
      </c>
      <c r="AG232">
        <f>IF(AND(K232="REACQUIRE",K231&lt;&gt;"REACQUIRE"),1,0)</f>
        <v/>
      </c>
    </row>
    <row r="233">
      <c r="J233" t="n">
        <v>57.25</v>
      </c>
      <c r="K233" t="inlineStr">
        <is>
          <t>TRACK</t>
        </is>
      </c>
      <c r="L233" t="n">
        <v>1</v>
      </c>
      <c r="M233" t="n">
        <v>1</v>
      </c>
      <c r="N233" t="n">
        <v>0</v>
      </c>
      <c r="O233" t="n">
        <v>7.784</v>
      </c>
      <c r="P233" t="n">
        <v>4.439</v>
      </c>
      <c r="Q233" t="n">
        <v>8.589</v>
      </c>
      <c r="R233" t="n">
        <v>12.223</v>
      </c>
      <c r="S233" t="n">
        <v>6.465</v>
      </c>
      <c r="T233" t="n">
        <v>12.879</v>
      </c>
      <c r="U233" t="n">
        <v>6.32</v>
      </c>
      <c r="V233" t="n">
        <v>0.672</v>
      </c>
      <c r="W233" t="n">
        <v>1.8</v>
      </c>
      <c r="X233" t="n">
        <v>39.1</v>
      </c>
      <c r="Y233" t="n">
        <v>0</v>
      </c>
      <c r="Z233" t="n">
        <v>1</v>
      </c>
      <c r="AA233" t="n">
        <v>-0.046</v>
      </c>
      <c r="AB233" t="n">
        <v>-0.022</v>
      </c>
      <c r="AC233" t="n">
        <v>6.18</v>
      </c>
      <c r="AD233" t="n">
        <v>255</v>
      </c>
      <c r="AE233">
        <f>IF(V233&gt;=0,V233,"")</f>
        <v/>
      </c>
      <c r="AF233">
        <f>IF(AND(N233=1,N232=0),1,0)</f>
        <v/>
      </c>
      <c r="AG233">
        <f>IF(AND(K233="REACQUIRE",K232&lt;&gt;"REACQUIRE"),1,0)</f>
        <v/>
      </c>
    </row>
    <row r="234">
      <c r="J234" t="n">
        <v>57.5</v>
      </c>
      <c r="K234" t="inlineStr">
        <is>
          <t>TRACK</t>
        </is>
      </c>
      <c r="L234" t="n">
        <v>1</v>
      </c>
      <c r="M234" t="n">
        <v>1</v>
      </c>
      <c r="N234" t="n">
        <v>0</v>
      </c>
      <c r="O234" t="n">
        <v>7.722</v>
      </c>
      <c r="P234" t="n">
        <v>4.458</v>
      </c>
      <c r="Q234" t="n">
        <v>8.478</v>
      </c>
      <c r="R234" t="n">
        <v>12.223</v>
      </c>
      <c r="S234" t="n">
        <v>6.465</v>
      </c>
      <c r="T234" t="n">
        <v>12.874</v>
      </c>
      <c r="U234" t="n">
        <v>6.337</v>
      </c>
      <c r="V234" t="n">
        <v>0.664</v>
      </c>
      <c r="W234" t="n">
        <v>1.7</v>
      </c>
      <c r="X234" t="n">
        <v>39.2</v>
      </c>
      <c r="Y234" t="n">
        <v>0</v>
      </c>
      <c r="Z234" t="n">
        <v>1</v>
      </c>
      <c r="AA234" t="n">
        <v>-0.045</v>
      </c>
      <c r="AB234" t="n">
        <v>-0.023</v>
      </c>
      <c r="AC234" t="n">
        <v>6.19</v>
      </c>
      <c r="AD234" t="n">
        <v>255</v>
      </c>
      <c r="AE234">
        <f>IF(V234&gt;=0,V234,"")</f>
        <v/>
      </c>
      <c r="AF234">
        <f>IF(AND(N234=1,N233=0),1,0)</f>
        <v/>
      </c>
      <c r="AG234">
        <f>IF(AND(K234="REACQUIRE",K233&lt;&gt;"REACQUIRE"),1,0)</f>
        <v/>
      </c>
    </row>
    <row r="235">
      <c r="J235" t="n">
        <v>57.75</v>
      </c>
      <c r="K235" t="inlineStr">
        <is>
          <t>TRACK</t>
        </is>
      </c>
      <c r="L235" t="n">
        <v>1</v>
      </c>
      <c r="M235" t="n">
        <v>1</v>
      </c>
      <c r="N235" t="n">
        <v>0</v>
      </c>
      <c r="O235" t="n">
        <v>7.66</v>
      </c>
      <c r="P235" t="n">
        <v>4.481</v>
      </c>
      <c r="Q235" t="n">
        <v>8.367000000000001</v>
      </c>
      <c r="R235" t="n">
        <v>12.227</v>
      </c>
      <c r="S235" t="n">
        <v>6.468</v>
      </c>
      <c r="T235" t="n">
        <v>12.888</v>
      </c>
      <c r="U235" t="n">
        <v>6.351</v>
      </c>
      <c r="V235" t="n">
        <v>0.672</v>
      </c>
      <c r="W235" t="n">
        <v>1.7</v>
      </c>
      <c r="X235" t="n">
        <v>39.2</v>
      </c>
      <c r="Y235" t="n">
        <v>-0.053</v>
      </c>
      <c r="Z235" t="n">
        <v>1</v>
      </c>
      <c r="AA235" t="n">
        <v>-0.042</v>
      </c>
      <c r="AB235" t="n">
        <v>-0.008</v>
      </c>
      <c r="AC235" t="n">
        <v>6.21</v>
      </c>
      <c r="AD235" t="n">
        <v>255</v>
      </c>
      <c r="AE235">
        <f>IF(V235&gt;=0,V235,"")</f>
        <v/>
      </c>
      <c r="AF235">
        <f>IF(AND(N235=1,N234=0),1,0)</f>
        <v/>
      </c>
      <c r="AG235">
        <f>IF(AND(K235="REACQUIRE",K234&lt;&gt;"REACQUIRE"),1,0)</f>
        <v/>
      </c>
    </row>
    <row r="236">
      <c r="J236" t="n">
        <v>58</v>
      </c>
      <c r="K236" t="inlineStr">
        <is>
          <t>TRACK</t>
        </is>
      </c>
      <c r="L236" t="n">
        <v>1</v>
      </c>
      <c r="M236" t="n">
        <v>1</v>
      </c>
      <c r="N236" t="n">
        <v>0</v>
      </c>
      <c r="O236" t="n">
        <v>7.609</v>
      </c>
      <c r="P236" t="n">
        <v>4.505</v>
      </c>
      <c r="Q236" t="n">
        <v>8.253</v>
      </c>
      <c r="R236" t="n">
        <v>12.223</v>
      </c>
      <c r="S236" t="n">
        <v>6.465</v>
      </c>
      <c r="T236" t="n">
        <v>12.894</v>
      </c>
      <c r="U236" t="n">
        <v>6.358</v>
      </c>
      <c r="V236" t="n">
        <v>0.679</v>
      </c>
      <c r="W236" t="n">
        <v>1.7</v>
      </c>
      <c r="X236" t="n">
        <v>38.9</v>
      </c>
      <c r="Y236" t="n">
        <v>0</v>
      </c>
      <c r="Z236" t="n">
        <v>1</v>
      </c>
      <c r="AA236" t="n">
        <v>-0.043</v>
      </c>
      <c r="AB236" t="n">
        <v>-0.026</v>
      </c>
      <c r="AC236" t="n">
        <v>6.22</v>
      </c>
      <c r="AD236" t="n">
        <v>255</v>
      </c>
      <c r="AE236">
        <f>IF(V236&gt;=0,V236,"")</f>
        <v/>
      </c>
      <c r="AF236">
        <f>IF(AND(N236=1,N235=0),1,0)</f>
        <v/>
      </c>
      <c r="AG236">
        <f>IF(AND(K236="REACQUIRE",K235&lt;&gt;"REACQUIRE"),1,0)</f>
        <v/>
      </c>
    </row>
    <row r="237">
      <c r="J237" t="n">
        <v>58.25</v>
      </c>
      <c r="K237" t="inlineStr">
        <is>
          <t>TRACK</t>
        </is>
      </c>
      <c r="L237" t="n">
        <v>1</v>
      </c>
      <c r="M237" t="n">
        <v>1</v>
      </c>
      <c r="N237" t="n">
        <v>0</v>
      </c>
      <c r="O237" t="n">
        <v>7.56</v>
      </c>
      <c r="P237" t="n">
        <v>4.531</v>
      </c>
      <c r="Q237" t="n">
        <v>8.138</v>
      </c>
      <c r="R237" t="n">
        <v>12.223</v>
      </c>
      <c r="S237" t="n">
        <v>6.465</v>
      </c>
      <c r="T237" t="n">
        <v>12.882</v>
      </c>
      <c r="U237" t="n">
        <v>6.378</v>
      </c>
      <c r="V237" t="n">
        <v>0.665</v>
      </c>
      <c r="W237" t="n">
        <v>1.6</v>
      </c>
      <c r="X237" t="n">
        <v>39.1</v>
      </c>
      <c r="Y237" t="n">
        <v>0</v>
      </c>
      <c r="Z237" t="n">
        <v>1</v>
      </c>
      <c r="AA237" t="n">
        <v>-0.042</v>
      </c>
      <c r="AB237" t="n">
        <v>-0.031</v>
      </c>
      <c r="AC237" t="n">
        <v>6.24</v>
      </c>
      <c r="AD237" t="n">
        <v>255</v>
      </c>
      <c r="AE237">
        <f>IF(V237&gt;=0,V237,"")</f>
        <v/>
      </c>
      <c r="AF237">
        <f>IF(AND(N237=1,N236=0),1,0)</f>
        <v/>
      </c>
      <c r="AG237">
        <f>IF(AND(K237="REACQUIRE",K236&lt;&gt;"REACQUIRE"),1,0)</f>
        <v/>
      </c>
    </row>
    <row r="238">
      <c r="J238" t="n">
        <v>58.5</v>
      </c>
      <c r="K238" t="inlineStr">
        <is>
          <t>TRACK</t>
        </is>
      </c>
      <c r="L238" t="n">
        <v>1</v>
      </c>
      <c r="M238" t="n">
        <v>1</v>
      </c>
      <c r="N238" t="n">
        <v>0</v>
      </c>
      <c r="O238" t="n">
        <v>7.517</v>
      </c>
      <c r="P238" t="n">
        <v>4.556</v>
      </c>
      <c r="Q238" t="n">
        <v>8.022</v>
      </c>
      <c r="R238" t="n">
        <v>12.223</v>
      </c>
      <c r="S238" t="n">
        <v>6.465</v>
      </c>
      <c r="T238" t="n">
        <v>12.904</v>
      </c>
      <c r="U238" t="n">
        <v>6.385</v>
      </c>
      <c r="V238" t="n">
        <v>0.6860000000000001</v>
      </c>
      <c r="W238" t="n">
        <v>1.6</v>
      </c>
      <c r="X238" t="n">
        <v>39</v>
      </c>
      <c r="Y238" t="n">
        <v>0</v>
      </c>
      <c r="Z238" t="n">
        <v>1</v>
      </c>
      <c r="AA238" t="n">
        <v>-0.041</v>
      </c>
      <c r="AB238" t="n">
        <v>-0.022</v>
      </c>
      <c r="AC238" t="n">
        <v>6.26</v>
      </c>
      <c r="AD238" t="n">
        <v>255</v>
      </c>
      <c r="AE238">
        <f>IF(V238&gt;=0,V238,"")</f>
        <v/>
      </c>
      <c r="AF238">
        <f>IF(AND(N238=1,N237=0),1,0)</f>
        <v/>
      </c>
      <c r="AG238">
        <f>IF(AND(K238="REACQUIRE",K237&lt;&gt;"REACQUIRE"),1,0)</f>
        <v/>
      </c>
    </row>
    <row r="239">
      <c r="J239" t="n">
        <v>58.75</v>
      </c>
      <c r="K239" t="inlineStr">
        <is>
          <t>TRACK</t>
        </is>
      </c>
      <c r="L239" t="n">
        <v>1</v>
      </c>
      <c r="M239" t="n">
        <v>1</v>
      </c>
      <c r="N239" t="n">
        <v>0</v>
      </c>
      <c r="O239" t="n">
        <v>7.482</v>
      </c>
      <c r="P239" t="n">
        <v>4.58</v>
      </c>
      <c r="Q239" t="n">
        <v>7.904</v>
      </c>
      <c r="R239" t="n">
        <v>12.223</v>
      </c>
      <c r="S239" t="n">
        <v>6.465</v>
      </c>
      <c r="T239" t="n">
        <v>12.892</v>
      </c>
      <c r="U239" t="n">
        <v>6.402</v>
      </c>
      <c r="V239" t="n">
        <v>0.672</v>
      </c>
      <c r="W239" t="n">
        <v>1.6</v>
      </c>
      <c r="X239" t="n">
        <v>39.2</v>
      </c>
      <c r="Y239" t="n">
        <v>0</v>
      </c>
      <c r="Z239" t="n">
        <v>1</v>
      </c>
      <c r="AA239" t="n">
        <v>-0.04</v>
      </c>
      <c r="AB239" t="n">
        <v>-0.038</v>
      </c>
      <c r="AC239" t="n">
        <v>6.28</v>
      </c>
      <c r="AD239" t="n">
        <v>255</v>
      </c>
      <c r="AE239">
        <f>IF(V239&gt;=0,V239,"")</f>
        <v/>
      </c>
      <c r="AF239">
        <f>IF(AND(N239=1,N238=0),1,0)</f>
        <v/>
      </c>
      <c r="AG239">
        <f>IF(AND(K239="REACQUIRE",K238&lt;&gt;"REACQUIRE"),1,0)</f>
        <v/>
      </c>
    </row>
    <row r="240">
      <c r="J240" t="n">
        <v>59</v>
      </c>
      <c r="K240" t="inlineStr">
        <is>
          <t>TRACK</t>
        </is>
      </c>
      <c r="L240" t="n">
        <v>1</v>
      </c>
      <c r="M240" t="n">
        <v>1</v>
      </c>
      <c r="N240" t="n">
        <v>0</v>
      </c>
      <c r="O240" t="n">
        <v>7.448</v>
      </c>
      <c r="P240" t="n">
        <v>4.603</v>
      </c>
      <c r="Q240" t="n">
        <v>7.786</v>
      </c>
      <c r="R240" t="n">
        <v>12.223</v>
      </c>
      <c r="S240" t="n">
        <v>6.465</v>
      </c>
      <c r="T240" t="n">
        <v>12.877</v>
      </c>
      <c r="U240" t="n">
        <v>6.419</v>
      </c>
      <c r="V240" t="n">
        <v>0.655</v>
      </c>
      <c r="W240" t="n">
        <v>1.6</v>
      </c>
      <c r="X240" t="n">
        <v>39.5</v>
      </c>
      <c r="Y240" t="n">
        <v>0</v>
      </c>
      <c r="Z240" t="n">
        <v>1</v>
      </c>
      <c r="AA240" t="n">
        <v>-0.039</v>
      </c>
      <c r="AB240" t="n">
        <v>-0.038</v>
      </c>
      <c r="AC240" t="n">
        <v>6.3</v>
      </c>
      <c r="AD240" t="n">
        <v>255</v>
      </c>
      <c r="AE240">
        <f>IF(V240&gt;=0,V240,"")</f>
        <v/>
      </c>
      <c r="AF240">
        <f>IF(AND(N240=1,N239=0),1,0)</f>
        <v/>
      </c>
      <c r="AG240">
        <f>IF(AND(K240="REACQUIRE",K239&lt;&gt;"REACQUIRE"),1,0)</f>
        <v/>
      </c>
    </row>
    <row r="241">
      <c r="J241" t="n">
        <v>59.25</v>
      </c>
      <c r="K241" t="inlineStr">
        <is>
          <t>TRACK</t>
        </is>
      </c>
      <c r="L241" t="n">
        <v>1</v>
      </c>
      <c r="M241" t="n">
        <v>1</v>
      </c>
      <c r="N241" t="n">
        <v>0</v>
      </c>
      <c r="O241" t="n">
        <v>7.423</v>
      </c>
      <c r="P241" t="n">
        <v>4.624</v>
      </c>
      <c r="Q241" t="n">
        <v>7.667</v>
      </c>
      <c r="R241" t="n">
        <v>12.224</v>
      </c>
      <c r="S241" t="n">
        <v>6.465</v>
      </c>
      <c r="T241" t="n">
        <v>12.9</v>
      </c>
      <c r="U241" t="n">
        <v>6.43</v>
      </c>
      <c r="V241" t="n">
        <v>0.677</v>
      </c>
      <c r="W241" t="n">
        <v>1.6</v>
      </c>
      <c r="X241" t="n">
        <v>39.5</v>
      </c>
      <c r="Y241" t="n">
        <v>0</v>
      </c>
      <c r="Z241" t="n">
        <v>1</v>
      </c>
      <c r="AA241" t="n">
        <v>-0.04</v>
      </c>
      <c r="AB241" t="n">
        <v>-0.038</v>
      </c>
      <c r="AC241" t="n">
        <v>6.32</v>
      </c>
      <c r="AD241" t="n">
        <v>255</v>
      </c>
      <c r="AE241">
        <f>IF(V241&gt;=0,V241,"")</f>
        <v/>
      </c>
      <c r="AF241">
        <f>IF(AND(N241=1,N240=0),1,0)</f>
        <v/>
      </c>
      <c r="AG241">
        <f>IF(AND(K241="REACQUIRE",K240&lt;&gt;"REACQUIRE"),1,0)</f>
        <v/>
      </c>
    </row>
    <row r="242">
      <c r="J242" t="n">
        <v>59.5</v>
      </c>
      <c r="K242" t="inlineStr">
        <is>
          <t>TRACK</t>
        </is>
      </c>
      <c r="L242" t="n">
        <v>1</v>
      </c>
      <c r="M242" t="n">
        <v>1</v>
      </c>
      <c r="N242" t="n">
        <v>0</v>
      </c>
      <c r="O242" t="n">
        <v>7.401</v>
      </c>
      <c r="P242" t="n">
        <v>4.641</v>
      </c>
      <c r="Q242" t="n">
        <v>7.546</v>
      </c>
      <c r="R242" t="n">
        <v>12.224</v>
      </c>
      <c r="S242" t="n">
        <v>6.465</v>
      </c>
      <c r="T242" t="n">
        <v>12.889</v>
      </c>
      <c r="U242" t="n">
        <v>6.445</v>
      </c>
      <c r="V242" t="n">
        <v>0.666</v>
      </c>
      <c r="W242" t="n">
        <v>1.6</v>
      </c>
      <c r="X242" t="n">
        <v>39.8</v>
      </c>
      <c r="Y242" t="n">
        <v>0</v>
      </c>
      <c r="Z242" t="n">
        <v>1</v>
      </c>
      <c r="AA242" t="n">
        <v>-0.04</v>
      </c>
      <c r="AB242" t="n">
        <v>-0.04</v>
      </c>
      <c r="AC242" t="n">
        <v>6.33</v>
      </c>
      <c r="AD242" t="n">
        <v>255</v>
      </c>
      <c r="AE242">
        <f>IF(V242&gt;=0,V242,"")</f>
        <v/>
      </c>
      <c r="AF242">
        <f>IF(AND(N242=1,N241=0),1,0)</f>
        <v/>
      </c>
      <c r="AG242">
        <f>IF(AND(K242="REACQUIRE",K241&lt;&gt;"REACQUIRE"),1,0)</f>
        <v/>
      </c>
    </row>
    <row r="243">
      <c r="J243" t="n">
        <v>59.75</v>
      </c>
      <c r="K243" t="inlineStr">
        <is>
          <t>TRACK</t>
        </is>
      </c>
      <c r="L243" t="n">
        <v>1</v>
      </c>
      <c r="M243" t="n">
        <v>1</v>
      </c>
      <c r="N243" t="n">
        <v>0</v>
      </c>
      <c r="O243" t="n">
        <v>7.384</v>
      </c>
      <c r="P243" t="n">
        <v>4.659</v>
      </c>
      <c r="Q243" t="n">
        <v>7.423</v>
      </c>
      <c r="R243" t="n">
        <v>12.224</v>
      </c>
      <c r="S243" t="n">
        <v>6.465</v>
      </c>
      <c r="T243" t="n">
        <v>12.881</v>
      </c>
      <c r="U243" t="n">
        <v>6.458</v>
      </c>
      <c r="V243" t="n">
        <v>0.657</v>
      </c>
      <c r="W243" t="n">
        <v>1.7</v>
      </c>
      <c r="X243" t="n">
        <v>39.9</v>
      </c>
      <c r="Y243" t="n">
        <v>0</v>
      </c>
      <c r="Z243" t="n">
        <v>1</v>
      </c>
      <c r="AA243" t="n">
        <v>-0.037</v>
      </c>
      <c r="AB243" t="n">
        <v>-0.033</v>
      </c>
      <c r="AC243" t="n">
        <v>6.34</v>
      </c>
      <c r="AD243" t="n">
        <v>255</v>
      </c>
      <c r="AE243">
        <f>IF(V243&gt;=0,V243,"")</f>
        <v/>
      </c>
      <c r="AF243">
        <f>IF(AND(N243=1,N242=0),1,0)</f>
        <v/>
      </c>
      <c r="AG243">
        <f>IF(AND(K243="REACQUIRE",K242&lt;&gt;"REACQUIRE"),1,0)</f>
        <v/>
      </c>
    </row>
    <row r="244">
      <c r="J244" t="n">
        <v>60</v>
      </c>
      <c r="K244" t="inlineStr">
        <is>
          <t>TRACK</t>
        </is>
      </c>
      <c r="L244" t="n">
        <v>1</v>
      </c>
      <c r="M244" t="n">
        <v>1</v>
      </c>
      <c r="N244" t="n">
        <v>0</v>
      </c>
      <c r="O244" t="n">
        <v>7.378</v>
      </c>
      <c r="P244" t="n">
        <v>4.68</v>
      </c>
      <c r="Q244" t="n">
        <v>7.301</v>
      </c>
      <c r="R244" t="n">
        <v>12.224</v>
      </c>
      <c r="S244" t="n">
        <v>6.465</v>
      </c>
      <c r="T244" t="n">
        <v>12.875</v>
      </c>
      <c r="U244" t="n">
        <v>6.477</v>
      </c>
      <c r="V244" t="n">
        <v>0.651</v>
      </c>
      <c r="W244" t="n">
        <v>1.6</v>
      </c>
      <c r="X244" t="n">
        <v>40</v>
      </c>
      <c r="Y244" t="n">
        <v>0</v>
      </c>
      <c r="Z244" t="n">
        <v>1</v>
      </c>
      <c r="AA244" t="n">
        <v>-0.034</v>
      </c>
      <c r="AB244" t="n">
        <v>-0.034</v>
      </c>
      <c r="AC244" t="n">
        <v>6.35</v>
      </c>
      <c r="AD244" t="n">
        <v>255</v>
      </c>
      <c r="AE244">
        <f>IF(V244&gt;=0,V244,"")</f>
        <v/>
      </c>
      <c r="AF244">
        <f>IF(AND(N244=1,N243=0),1,0)</f>
        <v/>
      </c>
      <c r="AG244">
        <f>IF(AND(K244="REACQUIRE",K243&lt;&gt;"REACQUIRE"),1,0)</f>
        <v/>
      </c>
    </row>
    <row r="245">
      <c r="J245" t="n">
        <v>60.25</v>
      </c>
      <c r="K245" t="inlineStr">
        <is>
          <t>TRACK</t>
        </is>
      </c>
      <c r="L245" t="n">
        <v>1</v>
      </c>
      <c r="M245" t="n">
        <v>1</v>
      </c>
      <c r="N245" t="n">
        <v>0</v>
      </c>
      <c r="O245" t="n">
        <v>7.38</v>
      </c>
      <c r="P245" t="n">
        <v>4.701</v>
      </c>
      <c r="Q245" t="n">
        <v>7.18</v>
      </c>
      <c r="R245" t="n">
        <v>12.224</v>
      </c>
      <c r="S245" t="n">
        <v>6.465</v>
      </c>
      <c r="T245" t="n">
        <v>12.876</v>
      </c>
      <c r="U245" t="n">
        <v>6.485</v>
      </c>
      <c r="V245" t="n">
        <v>0.652</v>
      </c>
      <c r="W245" t="n">
        <v>1.6</v>
      </c>
      <c r="X245" t="n">
        <v>40.2</v>
      </c>
      <c r="Y245" t="n">
        <v>0</v>
      </c>
      <c r="Z245" t="n">
        <v>1</v>
      </c>
      <c r="AA245" t="n">
        <v>-0.036</v>
      </c>
      <c r="AB245" t="n">
        <v>-0.048</v>
      </c>
      <c r="AC245" t="n">
        <v>6.34</v>
      </c>
      <c r="AD245" t="n">
        <v>255</v>
      </c>
      <c r="AE245">
        <f>IF(V245&gt;=0,V245,"")</f>
        <v/>
      </c>
      <c r="AF245">
        <f>IF(AND(N245=1,N244=0),1,0)</f>
        <v/>
      </c>
      <c r="AG245">
        <f>IF(AND(K245="REACQUIRE",K244&lt;&gt;"REACQUIRE"),1,0)</f>
        <v/>
      </c>
    </row>
    <row r="246">
      <c r="J246" t="n">
        <v>60.5</v>
      </c>
      <c r="K246" t="inlineStr">
        <is>
          <t>TRACK</t>
        </is>
      </c>
      <c r="L246" t="n">
        <v>1</v>
      </c>
      <c r="M246" t="n">
        <v>1</v>
      </c>
      <c r="N246" t="n">
        <v>0</v>
      </c>
      <c r="O246" t="n">
        <v>7.381</v>
      </c>
      <c r="P246" t="n">
        <v>4.717</v>
      </c>
      <c r="Q246" t="n">
        <v>7.059</v>
      </c>
      <c r="R246" t="n">
        <v>12.227</v>
      </c>
      <c r="S246" t="n">
        <v>6.467</v>
      </c>
      <c r="T246" t="n">
        <v>12.88</v>
      </c>
      <c r="U246" t="n">
        <v>6.5</v>
      </c>
      <c r="V246" t="n">
        <v>0.654</v>
      </c>
      <c r="W246" t="n">
        <v>1.6</v>
      </c>
      <c r="X246" t="n">
        <v>40.5</v>
      </c>
      <c r="Y246" t="n">
        <v>0.047</v>
      </c>
      <c r="Z246" t="n">
        <v>1</v>
      </c>
      <c r="AA246" t="n">
        <v>-0.035</v>
      </c>
      <c r="AB246" t="n">
        <v>-0.045</v>
      </c>
      <c r="AC246" t="n">
        <v>6.34</v>
      </c>
      <c r="AD246" t="n">
        <v>255</v>
      </c>
      <c r="AE246">
        <f>IF(V246&gt;=0,V246,"")</f>
        <v/>
      </c>
      <c r="AF246">
        <f>IF(AND(N246=1,N245=0),1,0)</f>
        <v/>
      </c>
      <c r="AG246">
        <f>IF(AND(K246="REACQUIRE",K245&lt;&gt;"REACQUIRE"),1,0)</f>
        <v/>
      </c>
    </row>
    <row r="247">
      <c r="J247" t="n">
        <v>60.75</v>
      </c>
      <c r="K247" t="inlineStr">
        <is>
          <t>TRACK</t>
        </is>
      </c>
      <c r="L247" t="n">
        <v>1</v>
      </c>
      <c r="M247" t="n">
        <v>1</v>
      </c>
      <c r="N247" t="n">
        <v>0</v>
      </c>
      <c r="O247" t="n">
        <v>7.381</v>
      </c>
      <c r="P247" t="n">
        <v>4.728</v>
      </c>
      <c r="Q247" t="n">
        <v>6.936</v>
      </c>
      <c r="R247" t="n">
        <v>12.224</v>
      </c>
      <c r="S247" t="n">
        <v>6.465</v>
      </c>
      <c r="T247" t="n">
        <v>12.884</v>
      </c>
      <c r="U247" t="n">
        <v>6.507</v>
      </c>
      <c r="V247" t="n">
        <v>0.661</v>
      </c>
      <c r="W247" t="n">
        <v>1.7</v>
      </c>
      <c r="X247" t="n">
        <v>40.7</v>
      </c>
      <c r="Y247" t="n">
        <v>0</v>
      </c>
      <c r="Z247" t="n">
        <v>1</v>
      </c>
      <c r="AA247" t="n">
        <v>-0.034</v>
      </c>
      <c r="AB247" t="n">
        <v>-0.042</v>
      </c>
      <c r="AC247" t="n">
        <v>6.33</v>
      </c>
      <c r="AD247" t="n">
        <v>255</v>
      </c>
      <c r="AE247">
        <f>IF(V247&gt;=0,V247,"")</f>
        <v/>
      </c>
      <c r="AF247">
        <f>IF(AND(N247=1,N246=0),1,0)</f>
        <v/>
      </c>
      <c r="AG247">
        <f>IF(AND(K247="REACQUIRE",K246&lt;&gt;"REACQUIRE"),1,0)</f>
        <v/>
      </c>
    </row>
    <row r="248">
      <c r="J248" t="n">
        <v>61</v>
      </c>
      <c r="K248" t="inlineStr">
        <is>
          <t>TRACK</t>
        </is>
      </c>
      <c r="L248" t="n">
        <v>1</v>
      </c>
      <c r="M248" t="n">
        <v>1</v>
      </c>
      <c r="N248" t="n">
        <v>0</v>
      </c>
      <c r="O248" t="n">
        <v>7.383</v>
      </c>
      <c r="P248" t="n">
        <v>4.736</v>
      </c>
      <c r="Q248" t="n">
        <v>6.813</v>
      </c>
      <c r="R248" t="n">
        <v>12.224</v>
      </c>
      <c r="S248" t="n">
        <v>6.465</v>
      </c>
      <c r="T248" t="n">
        <v>12.881</v>
      </c>
      <c r="U248" t="n">
        <v>6.524</v>
      </c>
      <c r="V248" t="n">
        <v>0.66</v>
      </c>
      <c r="W248" t="n">
        <v>1.7</v>
      </c>
      <c r="X248" t="n">
        <v>40.8</v>
      </c>
      <c r="Y248" t="n">
        <v>0</v>
      </c>
      <c r="Z248" t="n">
        <v>1</v>
      </c>
      <c r="AA248" t="n">
        <v>-0.033</v>
      </c>
      <c r="AB248" t="n">
        <v>-0.047</v>
      </c>
      <c r="AC248" t="n">
        <v>6.32</v>
      </c>
      <c r="AD248" t="n">
        <v>255</v>
      </c>
      <c r="AE248">
        <f>IF(V248&gt;=0,V248,"")</f>
        <v/>
      </c>
      <c r="AF248">
        <f>IF(AND(N248=1,N247=0),1,0)</f>
        <v/>
      </c>
      <c r="AG248">
        <f>IF(AND(K248="REACQUIRE",K247&lt;&gt;"REACQUIRE"),1,0)</f>
        <v/>
      </c>
    </row>
    <row r="249">
      <c r="J249" t="n">
        <v>61.25</v>
      </c>
      <c r="K249" t="inlineStr">
        <is>
          <t>TRACK</t>
        </is>
      </c>
      <c r="L249" t="n">
        <v>1</v>
      </c>
      <c r="M249" t="n">
        <v>1</v>
      </c>
      <c r="N249" t="n">
        <v>0</v>
      </c>
      <c r="O249" t="n">
        <v>7.379</v>
      </c>
      <c r="P249" t="n">
        <v>4.743</v>
      </c>
      <c r="Q249" t="n">
        <v>6.69</v>
      </c>
      <c r="R249" t="n">
        <v>12.224</v>
      </c>
      <c r="S249" t="n">
        <v>6.465</v>
      </c>
      <c r="T249" t="n">
        <v>12.862</v>
      </c>
      <c r="U249" t="n">
        <v>6.539</v>
      </c>
      <c r="V249" t="n">
        <v>0.642</v>
      </c>
      <c r="W249" t="n">
        <v>1.7</v>
      </c>
      <c r="X249" t="n">
        <v>41.1</v>
      </c>
      <c r="Y249" t="n">
        <v>0</v>
      </c>
      <c r="Z249" t="n">
        <v>1</v>
      </c>
      <c r="AA249" t="n">
        <v>-0.032</v>
      </c>
      <c r="AB249" t="n">
        <v>-0.038</v>
      </c>
      <c r="AC249" t="n">
        <v>6.31</v>
      </c>
      <c r="AD249" t="n">
        <v>255</v>
      </c>
      <c r="AE249">
        <f>IF(V249&gt;=0,V249,"")</f>
        <v/>
      </c>
      <c r="AF249">
        <f>IF(AND(N249=1,N248=0),1,0)</f>
        <v/>
      </c>
      <c r="AG249">
        <f>IF(AND(K249="REACQUIRE",K248&lt;&gt;"REACQUIRE"),1,0)</f>
        <v/>
      </c>
    </row>
    <row r="250">
      <c r="J250" t="n">
        <v>61.5</v>
      </c>
      <c r="K250" t="inlineStr">
        <is>
          <t>TRACK</t>
        </is>
      </c>
      <c r="L250" t="n">
        <v>1</v>
      </c>
      <c r="M250" t="n">
        <v>1</v>
      </c>
      <c r="N250" t="n">
        <v>0</v>
      </c>
      <c r="O250" t="n">
        <v>7.378</v>
      </c>
      <c r="P250" t="n">
        <v>4.749</v>
      </c>
      <c r="Q250" t="n">
        <v>6.567</v>
      </c>
      <c r="R250" t="n">
        <v>12.224</v>
      </c>
      <c r="S250" t="n">
        <v>6.465</v>
      </c>
      <c r="T250" t="n">
        <v>12.864</v>
      </c>
      <c r="U250" t="n">
        <v>6.553</v>
      </c>
      <c r="V250" t="n">
        <v>0.646</v>
      </c>
      <c r="W250" t="n">
        <v>1.7</v>
      </c>
      <c r="X250" t="n">
        <v>41</v>
      </c>
      <c r="Y250" t="n">
        <v>0</v>
      </c>
      <c r="Z250" t="n">
        <v>1</v>
      </c>
      <c r="AA250" t="n">
        <v>-0.031</v>
      </c>
      <c r="AB250" t="n">
        <v>-0.034</v>
      </c>
      <c r="AC250" t="n">
        <v>6.31</v>
      </c>
      <c r="AD250" t="n">
        <v>255</v>
      </c>
      <c r="AE250">
        <f>IF(V250&gt;=0,V250,"")</f>
        <v/>
      </c>
      <c r="AF250">
        <f>IF(AND(N250=1,N249=0),1,0)</f>
        <v/>
      </c>
      <c r="AG250">
        <f>IF(AND(K250="REACQUIRE",K249&lt;&gt;"REACQUIRE"),1,0)</f>
        <v/>
      </c>
    </row>
    <row r="251">
      <c r="J251" t="n">
        <v>61.75</v>
      </c>
      <c r="K251" t="inlineStr">
        <is>
          <t>TRACK</t>
        </is>
      </c>
      <c r="L251" t="n">
        <v>1</v>
      </c>
      <c r="M251" t="n">
        <v>1</v>
      </c>
      <c r="N251" t="n">
        <v>0</v>
      </c>
      <c r="O251" t="n">
        <v>7.379</v>
      </c>
      <c r="P251" t="n">
        <v>4.754</v>
      </c>
      <c r="Q251" t="n">
        <v>6.444</v>
      </c>
      <c r="R251" t="n">
        <v>12.224</v>
      </c>
      <c r="S251" t="n">
        <v>6.465</v>
      </c>
      <c r="T251" t="n">
        <v>12.865</v>
      </c>
      <c r="U251" t="n">
        <v>6.569</v>
      </c>
      <c r="V251" t="n">
        <v>0.65</v>
      </c>
      <c r="W251" t="n">
        <v>1.7</v>
      </c>
      <c r="X251" t="n">
        <v>41</v>
      </c>
      <c r="Y251" t="n">
        <v>0</v>
      </c>
      <c r="Z251" t="n">
        <v>1</v>
      </c>
      <c r="AA251" t="n">
        <v>-0.031</v>
      </c>
      <c r="AB251" t="n">
        <v>-0.037</v>
      </c>
      <c r="AC251" t="n">
        <v>6.3</v>
      </c>
      <c r="AD251" t="n">
        <v>255</v>
      </c>
      <c r="AE251">
        <f>IF(V251&gt;=0,V251,"")</f>
        <v/>
      </c>
      <c r="AF251">
        <f>IF(AND(N251=1,N250=0),1,0)</f>
        <v/>
      </c>
      <c r="AG251">
        <f>IF(AND(K251="REACQUIRE",K250&lt;&gt;"REACQUIRE"),1,0)</f>
        <v/>
      </c>
    </row>
    <row r="252">
      <c r="J252" t="n">
        <v>62</v>
      </c>
      <c r="K252" t="inlineStr">
        <is>
          <t>TRACK</t>
        </is>
      </c>
      <c r="L252" t="n">
        <v>1</v>
      </c>
      <c r="M252" t="n">
        <v>1</v>
      </c>
      <c r="N252" t="n">
        <v>0</v>
      </c>
      <c r="O252" t="n">
        <v>7.384</v>
      </c>
      <c r="P252" t="n">
        <v>4.76</v>
      </c>
      <c r="Q252" t="n">
        <v>6.322</v>
      </c>
      <c r="R252" t="n">
        <v>12.224</v>
      </c>
      <c r="S252" t="n">
        <v>6.465</v>
      </c>
      <c r="T252" t="n">
        <v>12.863</v>
      </c>
      <c r="U252" t="n">
        <v>6.584</v>
      </c>
      <c r="V252" t="n">
        <v>0.65</v>
      </c>
      <c r="W252" t="n">
        <v>1.7</v>
      </c>
      <c r="X252" t="n">
        <v>41</v>
      </c>
      <c r="Y252" t="n">
        <v>0</v>
      </c>
      <c r="Z252" t="n">
        <v>1</v>
      </c>
      <c r="AA252" t="n">
        <v>-0.031</v>
      </c>
      <c r="AB252" t="n">
        <v>-0.041</v>
      </c>
      <c r="AC252" t="n">
        <v>6.3</v>
      </c>
      <c r="AD252" t="n">
        <v>255</v>
      </c>
      <c r="AE252">
        <f>IF(V252&gt;=0,V252,"")</f>
        <v/>
      </c>
      <c r="AF252">
        <f>IF(AND(N252=1,N251=0),1,0)</f>
        <v/>
      </c>
      <c r="AG252">
        <f>IF(AND(K252="REACQUIRE",K251&lt;&gt;"REACQUIRE"),1,0)</f>
        <v/>
      </c>
    </row>
    <row r="253">
      <c r="J253" t="n">
        <v>62.25</v>
      </c>
      <c r="K253" t="inlineStr">
        <is>
          <t>TRACK</t>
        </is>
      </c>
      <c r="L253" t="n">
        <v>1</v>
      </c>
      <c r="M253" t="n">
        <v>1</v>
      </c>
      <c r="N253" t="n">
        <v>0</v>
      </c>
      <c r="O253" t="n">
        <v>7.391</v>
      </c>
      <c r="P253" t="n">
        <v>4.766</v>
      </c>
      <c r="Q253" t="n">
        <v>6.2</v>
      </c>
      <c r="R253" t="n">
        <v>12.224</v>
      </c>
      <c r="S253" t="n">
        <v>6.465</v>
      </c>
      <c r="T253" t="n">
        <v>12.857</v>
      </c>
      <c r="U253" t="n">
        <v>6.598</v>
      </c>
      <c r="V253" t="n">
        <v>0.647</v>
      </c>
      <c r="W253" t="n">
        <v>1.7</v>
      </c>
      <c r="X253" t="n">
        <v>41</v>
      </c>
      <c r="Y253" t="n">
        <v>0</v>
      </c>
      <c r="Z253" t="n">
        <v>1</v>
      </c>
      <c r="AA253" t="n">
        <v>-0.031</v>
      </c>
      <c r="AB253" t="n">
        <v>-0.044</v>
      </c>
      <c r="AC253" t="n">
        <v>6.31</v>
      </c>
      <c r="AD253" t="n">
        <v>255</v>
      </c>
      <c r="AE253">
        <f>IF(V253&gt;=0,V253,"")</f>
        <v/>
      </c>
      <c r="AF253">
        <f>IF(AND(N253=1,N252=0),1,0)</f>
        <v/>
      </c>
      <c r="AG253">
        <f>IF(AND(K253="REACQUIRE",K252&lt;&gt;"REACQUIRE"),1,0)</f>
        <v/>
      </c>
    </row>
    <row r="254">
      <c r="J254" t="n">
        <v>62.5</v>
      </c>
      <c r="K254" t="inlineStr">
        <is>
          <t>TRACK</t>
        </is>
      </c>
      <c r="L254" t="n">
        <v>1</v>
      </c>
      <c r="M254" t="n">
        <v>1</v>
      </c>
      <c r="N254" t="n">
        <v>0</v>
      </c>
      <c r="O254" t="n">
        <v>7.4</v>
      </c>
      <c r="P254" t="n">
        <v>4.772</v>
      </c>
      <c r="Q254" t="n">
        <v>6.078</v>
      </c>
      <c r="R254" t="n">
        <v>12.224</v>
      </c>
      <c r="S254" t="n">
        <v>6.465</v>
      </c>
      <c r="T254" t="n">
        <v>12.848</v>
      </c>
      <c r="U254" t="n">
        <v>6.619</v>
      </c>
      <c r="V254" t="n">
        <v>0.643</v>
      </c>
      <c r="W254" t="n">
        <v>1.7</v>
      </c>
      <c r="X254" t="n">
        <v>41.1</v>
      </c>
      <c r="Y254" t="n">
        <v>0</v>
      </c>
      <c r="Z254" t="n">
        <v>1</v>
      </c>
      <c r="AA254" t="n">
        <v>-0.031</v>
      </c>
      <c r="AB254" t="n">
        <v>-0.048</v>
      </c>
      <c r="AC254" t="n">
        <v>6.32</v>
      </c>
      <c r="AD254" t="n">
        <v>255</v>
      </c>
      <c r="AE254">
        <f>IF(V254&gt;=0,V254,"")</f>
        <v/>
      </c>
      <c r="AF254">
        <f>IF(AND(N254=1,N253=0),1,0)</f>
        <v/>
      </c>
      <c r="AG254">
        <f>IF(AND(K254="REACQUIRE",K253&lt;&gt;"REACQUIRE"),1,0)</f>
        <v/>
      </c>
    </row>
    <row r="255">
      <c r="J255" t="n">
        <v>62.75</v>
      </c>
      <c r="K255" t="inlineStr">
        <is>
          <t>TRACK</t>
        </is>
      </c>
      <c r="L255" t="n">
        <v>1</v>
      </c>
      <c r="M255" t="n">
        <v>1</v>
      </c>
      <c r="N255" t="n">
        <v>0</v>
      </c>
      <c r="O255" t="n">
        <v>7.41</v>
      </c>
      <c r="P255" t="n">
        <v>4.779</v>
      </c>
      <c r="Q255" t="n">
        <v>5.96</v>
      </c>
      <c r="R255" t="n">
        <v>12.224</v>
      </c>
      <c r="S255" t="n">
        <v>6.465</v>
      </c>
      <c r="T255" t="n">
        <v>12.842</v>
      </c>
      <c r="U255" t="n">
        <v>6.641</v>
      </c>
      <c r="V255" t="n">
        <v>0.643</v>
      </c>
      <c r="W255" t="n">
        <v>1.6</v>
      </c>
      <c r="X255" t="n">
        <v>41.2</v>
      </c>
      <c r="Y255" t="n">
        <v>0</v>
      </c>
      <c r="Z255" t="n">
        <v>1</v>
      </c>
      <c r="AA255" t="n">
        <v>-0.035</v>
      </c>
      <c r="AB255" t="n">
        <v>-0.048</v>
      </c>
      <c r="AC255" t="n">
        <v>6.33</v>
      </c>
      <c r="AD255" t="n">
        <v>255</v>
      </c>
      <c r="AE255">
        <f>IF(V255&gt;=0,V255,"")</f>
        <v/>
      </c>
      <c r="AF255">
        <f>IF(AND(N255=1,N254=0),1,0)</f>
        <v/>
      </c>
      <c r="AG255">
        <f>IF(AND(K255="REACQUIRE",K254&lt;&gt;"REACQUIRE"),1,0)</f>
        <v/>
      </c>
    </row>
    <row r="256">
      <c r="J256" t="n">
        <v>63</v>
      </c>
      <c r="K256" t="inlineStr">
        <is>
          <t>TRACK</t>
        </is>
      </c>
      <c r="L256" t="n">
        <v>1</v>
      </c>
      <c r="M256" t="n">
        <v>1</v>
      </c>
      <c r="N256" t="n">
        <v>0</v>
      </c>
      <c r="O256" t="n">
        <v>7.424</v>
      </c>
      <c r="P256" t="n">
        <v>4.786</v>
      </c>
      <c r="Q256" t="n">
        <v>5.843</v>
      </c>
      <c r="R256" t="n">
        <v>12.224</v>
      </c>
      <c r="S256" t="n">
        <v>6.465</v>
      </c>
      <c r="T256" t="n">
        <v>12.846</v>
      </c>
      <c r="U256" t="n">
        <v>6.668</v>
      </c>
      <c r="V256" t="n">
        <v>0.654</v>
      </c>
      <c r="W256" t="n">
        <v>1.6</v>
      </c>
      <c r="X256" t="n">
        <v>41.4</v>
      </c>
      <c r="Y256" t="n">
        <v>0</v>
      </c>
      <c r="Z256" t="n">
        <v>1</v>
      </c>
      <c r="AA256" t="n">
        <v>-0.037</v>
      </c>
      <c r="AB256" t="n">
        <v>-0.038</v>
      </c>
      <c r="AC256" t="n">
        <v>6.35</v>
      </c>
      <c r="AD256" t="n">
        <v>255</v>
      </c>
      <c r="AE256">
        <f>IF(V256&gt;=0,V256,"")</f>
        <v/>
      </c>
      <c r="AF256">
        <f>IF(AND(N256=1,N255=0),1,0)</f>
        <v/>
      </c>
      <c r="AG256">
        <f>IF(AND(K256="REACQUIRE",K255&lt;&gt;"REACQUIRE"),1,0)</f>
        <v/>
      </c>
    </row>
    <row r="257">
      <c r="J257" t="n">
        <v>63.25</v>
      </c>
      <c r="K257" t="inlineStr">
        <is>
          <t>TRACK</t>
        </is>
      </c>
      <c r="L257" t="n">
        <v>1</v>
      </c>
      <c r="M257" t="n">
        <v>1</v>
      </c>
      <c r="N257" t="n">
        <v>0</v>
      </c>
      <c r="O257" t="n">
        <v>7.441</v>
      </c>
      <c r="P257" t="n">
        <v>4.793</v>
      </c>
      <c r="Q257" t="n">
        <v>5.728</v>
      </c>
      <c r="R257" t="n">
        <v>12.225</v>
      </c>
      <c r="S257" t="n">
        <v>6.466</v>
      </c>
      <c r="T257" t="n">
        <v>12.834</v>
      </c>
      <c r="U257" t="n">
        <v>6.694</v>
      </c>
      <c r="V257" t="n">
        <v>0.649</v>
      </c>
      <c r="W257" t="n">
        <v>1.6</v>
      </c>
      <c r="X257" t="n">
        <v>41.5</v>
      </c>
      <c r="Y257" t="n">
        <v>0.08</v>
      </c>
      <c r="Z257" t="n">
        <v>1</v>
      </c>
      <c r="AA257" t="n">
        <v>-0.04</v>
      </c>
      <c r="AB257" t="n">
        <v>-0.045</v>
      </c>
      <c r="AC257" t="n">
        <v>6.36</v>
      </c>
      <c r="AD257" t="n">
        <v>255</v>
      </c>
      <c r="AE257">
        <f>IF(V257&gt;=0,V257,"")</f>
        <v/>
      </c>
      <c r="AF257">
        <f>IF(AND(N257=1,N256=0),1,0)</f>
        <v/>
      </c>
      <c r="AG257">
        <f>IF(AND(K257="REACQUIRE",K256&lt;&gt;"REACQUIRE"),1,0)</f>
        <v/>
      </c>
    </row>
    <row r="258">
      <c r="J258" t="n">
        <v>63.5</v>
      </c>
      <c r="K258" t="inlineStr">
        <is>
          <t>TRACK</t>
        </is>
      </c>
      <c r="L258" t="n">
        <v>1</v>
      </c>
      <c r="M258" t="n">
        <v>1</v>
      </c>
      <c r="N258" t="n">
        <v>0</v>
      </c>
      <c r="O258" t="n">
        <v>7.459</v>
      </c>
      <c r="P258" t="n">
        <v>4.8</v>
      </c>
      <c r="Q258" t="n">
        <v>5.616</v>
      </c>
      <c r="R258" t="n">
        <v>12.223</v>
      </c>
      <c r="S258" t="n">
        <v>6.465</v>
      </c>
      <c r="T258" t="n">
        <v>12.822</v>
      </c>
      <c r="U258" t="n">
        <v>6.72</v>
      </c>
      <c r="V258" t="n">
        <v>0.651</v>
      </c>
      <c r="W258" t="n">
        <v>1.6</v>
      </c>
      <c r="X258" t="n">
        <v>41.6</v>
      </c>
      <c r="Y258" t="n">
        <v>0</v>
      </c>
      <c r="Z258" t="n">
        <v>1</v>
      </c>
      <c r="AA258" t="n">
        <v>-0.044</v>
      </c>
      <c r="AB258" t="n">
        <v>-0.044</v>
      </c>
      <c r="AC258" t="n">
        <v>6.37</v>
      </c>
      <c r="AD258" t="n">
        <v>255</v>
      </c>
      <c r="AE258">
        <f>IF(V258&gt;=0,V258,"")</f>
        <v/>
      </c>
      <c r="AF258">
        <f>IF(AND(N258=1,N257=0),1,0)</f>
        <v/>
      </c>
      <c r="AG258">
        <f>IF(AND(K258="REACQUIRE",K257&lt;&gt;"REACQUIRE"),1,0)</f>
        <v/>
      </c>
    </row>
    <row r="259">
      <c r="J259" t="n">
        <v>63.75</v>
      </c>
      <c r="K259" t="inlineStr">
        <is>
          <t>TRACK</t>
        </is>
      </c>
      <c r="L259" t="n">
        <v>1</v>
      </c>
      <c r="M259" t="n">
        <v>1</v>
      </c>
      <c r="N259" t="n">
        <v>0</v>
      </c>
      <c r="O259" t="n">
        <v>7.479</v>
      </c>
      <c r="P259" t="n">
        <v>4.807</v>
      </c>
      <c r="Q259" t="n">
        <v>5.505</v>
      </c>
      <c r="R259" t="n">
        <v>12.223</v>
      </c>
      <c r="S259" t="n">
        <v>6.465</v>
      </c>
      <c r="T259" t="n">
        <v>12.809</v>
      </c>
      <c r="U259" t="n">
        <v>6.744</v>
      </c>
      <c r="V259" t="n">
        <v>0.648</v>
      </c>
      <c r="W259" t="n">
        <v>1.6</v>
      </c>
      <c r="X259" t="n">
        <v>41.7</v>
      </c>
      <c r="Y259" t="n">
        <v>0</v>
      </c>
      <c r="Z259" t="n">
        <v>1</v>
      </c>
      <c r="AA259" t="n">
        <v>-0.048</v>
      </c>
      <c r="AB259" t="n">
        <v>-0.046</v>
      </c>
      <c r="AC259" t="n">
        <v>6.38</v>
      </c>
      <c r="AD259" t="n">
        <v>255</v>
      </c>
      <c r="AE259">
        <f>IF(V259&gt;=0,V259,"")</f>
        <v/>
      </c>
      <c r="AF259">
        <f>IF(AND(N259=1,N258=0),1,0)</f>
        <v/>
      </c>
      <c r="AG259">
        <f>IF(AND(K259="REACQUIRE",K258&lt;&gt;"REACQUIRE"),1,0)</f>
        <v/>
      </c>
    </row>
    <row r="260">
      <c r="J260" t="n">
        <v>64</v>
      </c>
      <c r="K260" t="inlineStr">
        <is>
          <t>TRACK</t>
        </is>
      </c>
      <c r="L260" t="n">
        <v>0</v>
      </c>
      <c r="M260" t="n">
        <v>0</v>
      </c>
      <c r="N260" t="n">
        <v>0</v>
      </c>
      <c r="O260" t="n">
        <v>7.512</v>
      </c>
      <c r="P260" t="n">
        <v>4.813</v>
      </c>
      <c r="Q260" t="n">
        <v>5.397</v>
      </c>
      <c r="R260" t="n">
        <v>12.223</v>
      </c>
      <c r="S260" t="n">
        <v>6.465</v>
      </c>
      <c r="T260" t="n">
        <v>12.849</v>
      </c>
      <c r="U260" t="n">
        <v>6.784</v>
      </c>
      <c r="V260" t="n">
        <v>-1</v>
      </c>
      <c r="W260" t="n">
        <v>1.5</v>
      </c>
      <c r="X260" t="n">
        <v>41.3</v>
      </c>
      <c r="Y260" t="n">
        <v>0</v>
      </c>
      <c r="Z260" t="n">
        <v>1</v>
      </c>
      <c r="AA260" t="n">
        <v>-0.052</v>
      </c>
      <c r="AB260" t="n">
        <v>-0.048</v>
      </c>
      <c r="AC260" t="n">
        <v>6.37</v>
      </c>
      <c r="AD260" t="n">
        <v>255</v>
      </c>
      <c r="AE260">
        <f>IF(V260&gt;=0,V260,"")</f>
        <v/>
      </c>
      <c r="AF260">
        <f>IF(AND(N260=1,N259=0),1,0)</f>
        <v/>
      </c>
      <c r="AG260">
        <f>IF(AND(K260="REACQUIRE",K259&lt;&gt;"REACQUIRE"),1,0)</f>
        <v/>
      </c>
    </row>
    <row r="261">
      <c r="J261" t="n">
        <v>64.25</v>
      </c>
      <c r="K261" t="inlineStr">
        <is>
          <t>TRACK</t>
        </is>
      </c>
      <c r="L261" t="n">
        <v>0</v>
      </c>
      <c r="M261" t="n">
        <v>0</v>
      </c>
      <c r="N261" t="n">
        <v>0</v>
      </c>
      <c r="O261" t="n">
        <v>7.549</v>
      </c>
      <c r="P261" t="n">
        <v>4.818</v>
      </c>
      <c r="Q261" t="n">
        <v>5.288</v>
      </c>
      <c r="R261" t="n">
        <v>12.223</v>
      </c>
      <c r="S261" t="n">
        <v>6.465</v>
      </c>
      <c r="T261" t="n">
        <v>12.849</v>
      </c>
      <c r="U261" t="n">
        <v>6.784</v>
      </c>
      <c r="V261" t="n">
        <v>-1</v>
      </c>
      <c r="W261" t="n">
        <v>1.6</v>
      </c>
      <c r="X261" t="n">
        <v>41.2</v>
      </c>
      <c r="Y261" t="n">
        <v>0</v>
      </c>
      <c r="Z261" t="n">
        <v>1</v>
      </c>
      <c r="AA261" t="n">
        <v>-0.052</v>
      </c>
      <c r="AB261" t="n">
        <v>-0.061</v>
      </c>
      <c r="AC261" t="n">
        <v>6.36</v>
      </c>
      <c r="AD261" t="n">
        <v>201</v>
      </c>
      <c r="AE261">
        <f>IF(V261&gt;=0,V261,"")</f>
        <v/>
      </c>
      <c r="AF261">
        <f>IF(AND(N261=1,N260=0),1,0)</f>
        <v/>
      </c>
      <c r="AG261">
        <f>IF(AND(K261="REACQUIRE",K260&lt;&gt;"REACQUIRE"),1,0)</f>
        <v/>
      </c>
    </row>
    <row r="262">
      <c r="J262" t="n">
        <v>64.5</v>
      </c>
      <c r="K262" t="inlineStr">
        <is>
          <t>TRACK</t>
        </is>
      </c>
      <c r="L262" t="n">
        <v>0</v>
      </c>
      <c r="M262" t="n">
        <v>0</v>
      </c>
      <c r="N262" t="n">
        <v>0</v>
      </c>
      <c r="O262" t="n">
        <v>7.589</v>
      </c>
      <c r="P262" t="n">
        <v>4.822</v>
      </c>
      <c r="Q262" t="n">
        <v>5.173</v>
      </c>
      <c r="R262" t="n">
        <v>12.223</v>
      </c>
      <c r="S262" t="n">
        <v>6.465</v>
      </c>
      <c r="T262" t="n">
        <v>12.849</v>
      </c>
      <c r="U262" t="n">
        <v>6.784</v>
      </c>
      <c r="V262" t="n">
        <v>-1</v>
      </c>
      <c r="W262" t="n">
        <v>1.8</v>
      </c>
      <c r="X262" t="n">
        <v>41.3</v>
      </c>
      <c r="Y262" t="n">
        <v>0</v>
      </c>
      <c r="Z262" t="n">
        <v>1</v>
      </c>
      <c r="AA262" t="n">
        <v>-0.046</v>
      </c>
      <c r="AB262" t="n">
        <v>-0.061</v>
      </c>
      <c r="AC262" t="n">
        <v>6.35</v>
      </c>
      <c r="AD262" t="n">
        <v>201</v>
      </c>
      <c r="AE262">
        <f>IF(V262&gt;=0,V262,"")</f>
        <v/>
      </c>
      <c r="AF262">
        <f>IF(AND(N262=1,N261=0),1,0)</f>
        <v/>
      </c>
      <c r="AG262">
        <f>IF(AND(K262="REACQUIRE",K261&lt;&gt;"REACQUIRE"),1,0)</f>
        <v/>
      </c>
    </row>
    <row r="263">
      <c r="J263" t="n">
        <v>64.75</v>
      </c>
      <c r="K263" t="inlineStr">
        <is>
          <t>TRACK</t>
        </is>
      </c>
      <c r="L263" t="n">
        <v>0</v>
      </c>
      <c r="M263" t="n">
        <v>0</v>
      </c>
      <c r="N263" t="n">
        <v>0</v>
      </c>
      <c r="O263" t="n">
        <v>7.631</v>
      </c>
      <c r="P263" t="n">
        <v>4.824</v>
      </c>
      <c r="Q263" t="n">
        <v>5.055</v>
      </c>
      <c r="R263" t="n">
        <v>12.224</v>
      </c>
      <c r="S263" t="n">
        <v>6.465</v>
      </c>
      <c r="T263" t="n">
        <v>12.849</v>
      </c>
      <c r="U263" t="n">
        <v>6.784</v>
      </c>
      <c r="V263" t="n">
        <v>-1</v>
      </c>
      <c r="W263" t="n">
        <v>1.9</v>
      </c>
      <c r="X263" t="n">
        <v>41.4</v>
      </c>
      <c r="Y263" t="n">
        <v>0</v>
      </c>
      <c r="Z263" t="n">
        <v>1</v>
      </c>
      <c r="AA263" t="n">
        <v>-0.039</v>
      </c>
      <c r="AB263" t="n">
        <v>-0.057</v>
      </c>
      <c r="AC263" t="n">
        <v>6.34</v>
      </c>
      <c r="AD263" t="n">
        <v>201</v>
      </c>
      <c r="AE263">
        <f>IF(V263&gt;=0,V263,"")</f>
        <v/>
      </c>
      <c r="AF263">
        <f>IF(AND(N263=1,N262=0),1,0)</f>
        <v/>
      </c>
      <c r="AG263">
        <f>IF(AND(K263="REACQUIRE",K262&lt;&gt;"REACQUIRE"),1,0)</f>
        <v/>
      </c>
    </row>
    <row r="264">
      <c r="J264" t="n">
        <v>65</v>
      </c>
      <c r="K264" t="inlineStr">
        <is>
          <t>REACQUIRE</t>
        </is>
      </c>
      <c r="L264" t="n">
        <v>0</v>
      </c>
      <c r="M264" t="n">
        <v>0</v>
      </c>
      <c r="N264" t="n">
        <v>0</v>
      </c>
      <c r="O264" t="n">
        <v>7.657</v>
      </c>
      <c r="P264" t="n">
        <v>4.825</v>
      </c>
      <c r="Q264" t="n">
        <v>4.981</v>
      </c>
      <c r="R264" t="n">
        <v>12.224</v>
      </c>
      <c r="S264" t="n">
        <v>6.465</v>
      </c>
      <c r="T264" t="n">
        <v>12.849</v>
      </c>
      <c r="U264" t="n">
        <v>6.784</v>
      </c>
      <c r="V264" t="n">
        <v>-1</v>
      </c>
      <c r="W264" t="n">
        <v>1.1</v>
      </c>
      <c r="X264" t="n">
        <v>41.5</v>
      </c>
      <c r="Y264" t="n">
        <v>0</v>
      </c>
      <c r="Z264" t="n">
        <v>1</v>
      </c>
      <c r="AA264" t="n">
        <v>-0.051</v>
      </c>
      <c r="AB264" t="n">
        <v>-0.053</v>
      </c>
      <c r="AC264" t="n">
        <v>6.33</v>
      </c>
      <c r="AD264" t="n">
        <v>201</v>
      </c>
      <c r="AE264">
        <f>IF(V264&gt;=0,V264,"")</f>
        <v/>
      </c>
      <c r="AF264">
        <f>IF(AND(N264=1,N263=0),1,0)</f>
        <v/>
      </c>
      <c r="AG264">
        <f>IF(AND(K264="REACQUIRE",K263&lt;&gt;"REACQUIRE"),1,0)</f>
        <v/>
      </c>
    </row>
    <row r="265">
      <c r="J265" t="n">
        <v>65.25</v>
      </c>
      <c r="K265" t="inlineStr">
        <is>
          <t>REACQUIRE</t>
        </is>
      </c>
      <c r="L265" t="n">
        <v>0</v>
      </c>
      <c r="M265" t="n">
        <v>0</v>
      </c>
      <c r="N265" t="n">
        <v>1</v>
      </c>
      <c r="O265" t="n">
        <v>7.712</v>
      </c>
      <c r="P265" t="n">
        <v>4.822</v>
      </c>
      <c r="Q265" t="n">
        <v>4.844</v>
      </c>
      <c r="R265" t="n">
        <v>12.224</v>
      </c>
      <c r="S265" t="n">
        <v>6.465</v>
      </c>
      <c r="T265" t="n">
        <v>12.849</v>
      </c>
      <c r="U265" t="n">
        <v>6.784</v>
      </c>
      <c r="V265" t="n">
        <v>-1</v>
      </c>
      <c r="W265" t="n">
        <v>2.3</v>
      </c>
      <c r="X265" t="n">
        <v>41.4</v>
      </c>
      <c r="Y265" t="n">
        <v>0</v>
      </c>
      <c r="Z265" t="n">
        <v>1</v>
      </c>
      <c r="AA265" t="n">
        <v>-0.081</v>
      </c>
      <c r="AB265" t="n">
        <v>-0.034</v>
      </c>
      <c r="AC265" t="n">
        <v>6.32</v>
      </c>
      <c r="AD265" t="n">
        <v>95</v>
      </c>
      <c r="AE265">
        <f>IF(V265&gt;=0,V265,"")</f>
        <v/>
      </c>
      <c r="AF265">
        <f>IF(AND(N265=1,N264=0),1,0)</f>
        <v/>
      </c>
      <c r="AG265">
        <f>IF(AND(K265="REACQUIRE",K264&lt;&gt;"REACQUIRE"),1,0)</f>
        <v/>
      </c>
    </row>
    <row r="266">
      <c r="J266" t="n">
        <v>65.5</v>
      </c>
      <c r="K266" t="inlineStr">
        <is>
          <t>REACQUIRE</t>
        </is>
      </c>
      <c r="L266" t="n">
        <v>0</v>
      </c>
      <c r="M266" t="n">
        <v>0</v>
      </c>
      <c r="N266" t="n">
        <v>1</v>
      </c>
      <c r="O266" t="n">
        <v>7.802</v>
      </c>
      <c r="P266" t="n">
        <v>4.811</v>
      </c>
      <c r="Q266" t="n">
        <v>4.647</v>
      </c>
      <c r="R266" t="n">
        <v>12.224</v>
      </c>
      <c r="S266" t="n">
        <v>6.465</v>
      </c>
      <c r="T266" t="n">
        <v>12.849</v>
      </c>
      <c r="U266" t="n">
        <v>6.784</v>
      </c>
      <c r="V266" t="n">
        <v>-1</v>
      </c>
      <c r="W266" t="n">
        <v>3.6</v>
      </c>
      <c r="X266" t="n">
        <v>41.1</v>
      </c>
      <c r="Y266" t="n">
        <v>0</v>
      </c>
      <c r="Z266" t="n">
        <v>1</v>
      </c>
      <c r="AA266" t="n">
        <v>-0.06</v>
      </c>
      <c r="AB266" t="n">
        <v>-0.028</v>
      </c>
      <c r="AC266" t="n">
        <v>6.3</v>
      </c>
      <c r="AD266" t="n">
        <v>90</v>
      </c>
      <c r="AE266">
        <f>IF(V266&gt;=0,V266,"")</f>
        <v/>
      </c>
      <c r="AF266">
        <f>IF(AND(N266=1,N265=0),1,0)</f>
        <v/>
      </c>
      <c r="AG266">
        <f>IF(AND(K266="REACQUIRE",K265&lt;&gt;"REACQUIRE"),1,0)</f>
        <v/>
      </c>
    </row>
    <row r="267">
      <c r="J267" t="n">
        <v>65.75</v>
      </c>
      <c r="K267" t="inlineStr">
        <is>
          <t>REACQUIRE</t>
        </is>
      </c>
      <c r="L267" t="n">
        <v>0</v>
      </c>
      <c r="M267" t="n">
        <v>0</v>
      </c>
      <c r="N267" t="n">
        <v>1</v>
      </c>
      <c r="O267" t="n">
        <v>7.924</v>
      </c>
      <c r="P267" t="n">
        <v>4.796</v>
      </c>
      <c r="Q267" t="n">
        <v>4.41</v>
      </c>
      <c r="R267" t="n">
        <v>12.224</v>
      </c>
      <c r="S267" t="n">
        <v>6.465</v>
      </c>
      <c r="T267" t="n">
        <v>12.849</v>
      </c>
      <c r="U267" t="n">
        <v>6.784</v>
      </c>
      <c r="V267" t="n">
        <v>-1</v>
      </c>
      <c r="W267" t="n">
        <v>4.5</v>
      </c>
      <c r="X267" t="n">
        <v>40.8</v>
      </c>
      <c r="Y267" t="n">
        <v>0</v>
      </c>
      <c r="Z267" t="n">
        <v>1</v>
      </c>
      <c r="AA267" t="n">
        <v>-0.034</v>
      </c>
      <c r="AB267" t="n">
        <v>-0.031</v>
      </c>
      <c r="AC267" t="n">
        <v>6.27</v>
      </c>
      <c r="AD267" t="n">
        <v>85</v>
      </c>
      <c r="AE267">
        <f>IF(V267&gt;=0,V267,"")</f>
        <v/>
      </c>
      <c r="AF267">
        <f>IF(AND(N267=1,N266=0),1,0)</f>
        <v/>
      </c>
      <c r="AG267">
        <f>IF(AND(K267="REACQUIRE",K266&lt;&gt;"REACQUIRE"),1,0)</f>
        <v/>
      </c>
    </row>
    <row r="268">
      <c r="J268" t="n">
        <v>66</v>
      </c>
      <c r="K268" t="inlineStr">
        <is>
          <t>REACQUIRE</t>
        </is>
      </c>
      <c r="L268" t="n">
        <v>0</v>
      </c>
      <c r="M268" t="n">
        <v>0</v>
      </c>
      <c r="N268" t="n">
        <v>1</v>
      </c>
      <c r="O268" t="n">
        <v>8.077999999999999</v>
      </c>
      <c r="P268" t="n">
        <v>4.781</v>
      </c>
      <c r="Q268" t="n">
        <v>4.147</v>
      </c>
      <c r="R268" t="n">
        <v>12.224</v>
      </c>
      <c r="S268" t="n">
        <v>6.465</v>
      </c>
      <c r="T268" t="n">
        <v>12.849</v>
      </c>
      <c r="U268" t="n">
        <v>6.784</v>
      </c>
      <c r="V268" t="n">
        <v>-1</v>
      </c>
      <c r="W268" t="n">
        <v>5</v>
      </c>
      <c r="X268" t="n">
        <v>40.6</v>
      </c>
      <c r="Y268" t="n">
        <v>0.033</v>
      </c>
      <c r="Z268" t="n">
        <v>1</v>
      </c>
      <c r="AA268" t="n">
        <v>-0.011</v>
      </c>
      <c r="AB268" t="n">
        <v>-0.039</v>
      </c>
      <c r="AC268" t="n">
        <v>6.26</v>
      </c>
      <c r="AD268" t="n">
        <v>85</v>
      </c>
      <c r="AE268">
        <f>IF(V268&gt;=0,V268,"")</f>
        <v/>
      </c>
      <c r="AF268">
        <f>IF(AND(N268=1,N267=0),1,0)</f>
        <v/>
      </c>
      <c r="AG268">
        <f>IF(AND(K268="REACQUIRE",K267&lt;&gt;"REACQUIRE"),1,0)</f>
        <v/>
      </c>
    </row>
    <row r="269">
      <c r="J269" t="n">
        <v>66.25</v>
      </c>
      <c r="K269" t="inlineStr">
        <is>
          <t>REACQUIRE</t>
        </is>
      </c>
      <c r="L269" t="n">
        <v>0</v>
      </c>
      <c r="M269" t="n">
        <v>0</v>
      </c>
      <c r="N269" t="n">
        <v>1</v>
      </c>
      <c r="O269" t="n">
        <v>8.26</v>
      </c>
      <c r="P269" t="n">
        <v>4.77</v>
      </c>
      <c r="Q269" t="n">
        <v>3.87</v>
      </c>
      <c r="R269" t="n">
        <v>12.224</v>
      </c>
      <c r="S269" t="n">
        <v>6.465</v>
      </c>
      <c r="T269" t="n">
        <v>12.849</v>
      </c>
      <c r="U269" t="n">
        <v>6.784</v>
      </c>
      <c r="V269" t="n">
        <v>-1</v>
      </c>
      <c r="W269" t="n">
        <v>5.3</v>
      </c>
      <c r="X269" t="n">
        <v>40.4</v>
      </c>
      <c r="Y269" t="n">
        <v>0</v>
      </c>
      <c r="Z269" t="n">
        <v>1</v>
      </c>
      <c r="AA269" t="n">
        <v>0.008999999999999999</v>
      </c>
      <c r="AB269" t="n">
        <v>-0.048</v>
      </c>
      <c r="AC269" t="n">
        <v>6.25</v>
      </c>
      <c r="AD269" t="n">
        <v>84</v>
      </c>
      <c r="AE269">
        <f>IF(V269&gt;=0,V269,"")</f>
        <v/>
      </c>
      <c r="AF269">
        <f>IF(AND(N269=1,N268=0),1,0)</f>
        <v/>
      </c>
      <c r="AG269">
        <f>IF(AND(K269="REACQUIRE",K268&lt;&gt;"REACQUIRE"),1,0)</f>
        <v/>
      </c>
    </row>
    <row r="270">
      <c r="J270" t="n">
        <v>66.5</v>
      </c>
      <c r="K270" t="inlineStr">
        <is>
          <t>REACQUIRE</t>
        </is>
      </c>
      <c r="L270" t="n">
        <v>0</v>
      </c>
      <c r="M270" t="n">
        <v>0</v>
      </c>
      <c r="N270" t="n">
        <v>1</v>
      </c>
      <c r="O270" t="n">
        <v>8.471</v>
      </c>
      <c r="P270" t="n">
        <v>4.755</v>
      </c>
      <c r="Q270" t="n">
        <v>3.589</v>
      </c>
      <c r="R270" t="n">
        <v>12.224</v>
      </c>
      <c r="S270" t="n">
        <v>6.465</v>
      </c>
      <c r="T270" t="n">
        <v>12.849</v>
      </c>
      <c r="U270" t="n">
        <v>6.784</v>
      </c>
      <c r="V270" t="n">
        <v>-1</v>
      </c>
      <c r="W270" t="n">
        <v>5.4</v>
      </c>
      <c r="X270" t="n">
        <v>40.2</v>
      </c>
      <c r="Y270" t="n">
        <v>0</v>
      </c>
      <c r="Z270" t="n">
        <v>1</v>
      </c>
      <c r="AA270" t="n">
        <v>0.026</v>
      </c>
      <c r="AB270" t="n">
        <v>-0.055</v>
      </c>
      <c r="AC270" t="n">
        <v>6.24</v>
      </c>
      <c r="AD270" t="n">
        <v>83</v>
      </c>
      <c r="AE270">
        <f>IF(V270&gt;=0,V270,"")</f>
        <v/>
      </c>
      <c r="AF270">
        <f>IF(AND(N270=1,N269=0),1,0)</f>
        <v/>
      </c>
      <c r="AG270">
        <f>IF(AND(K270="REACQUIRE",K269&lt;&gt;"REACQUIRE"),1,0)</f>
        <v/>
      </c>
    </row>
    <row r="271">
      <c r="J271" t="n">
        <v>66.75</v>
      </c>
      <c r="K271" t="inlineStr">
        <is>
          <t>REACQUIRE</t>
        </is>
      </c>
      <c r="L271" t="n">
        <v>0</v>
      </c>
      <c r="M271" t="n">
        <v>0</v>
      </c>
      <c r="N271" t="n">
        <v>1</v>
      </c>
      <c r="O271" t="n">
        <v>8.707000000000001</v>
      </c>
      <c r="P271" t="n">
        <v>4.731</v>
      </c>
      <c r="Q271" t="n">
        <v>3.31</v>
      </c>
      <c r="R271" t="n">
        <v>12.224</v>
      </c>
      <c r="S271" t="n">
        <v>6.465</v>
      </c>
      <c r="T271" t="n">
        <v>12.849</v>
      </c>
      <c r="U271" t="n">
        <v>6.784</v>
      </c>
      <c r="V271" t="n">
        <v>-1</v>
      </c>
      <c r="W271" t="n">
        <v>5.5</v>
      </c>
      <c r="X271" t="n">
        <v>40.1</v>
      </c>
      <c r="Y271" t="n">
        <v>0</v>
      </c>
      <c r="Z271" t="n">
        <v>1</v>
      </c>
      <c r="AA271" t="n">
        <v>0.044</v>
      </c>
      <c r="AB271" t="n">
        <v>-0.059</v>
      </c>
      <c r="AC271" t="n">
        <v>6.23</v>
      </c>
      <c r="AD271" t="n">
        <v>82</v>
      </c>
      <c r="AE271">
        <f>IF(V271&gt;=0,V271,"")</f>
        <v/>
      </c>
      <c r="AF271">
        <f>IF(AND(N271=1,N270=0),1,0)</f>
        <v/>
      </c>
      <c r="AG271">
        <f>IF(AND(K271="REACQUIRE",K270&lt;&gt;"REACQUIRE"),1,0)</f>
        <v/>
      </c>
    </row>
    <row r="272">
      <c r="J272" t="n">
        <v>67</v>
      </c>
      <c r="K272" t="inlineStr">
        <is>
          <t>REACQUIRE</t>
        </is>
      </c>
      <c r="L272" t="n">
        <v>0</v>
      </c>
      <c r="M272" t="n">
        <v>0</v>
      </c>
      <c r="N272" t="n">
        <v>1</v>
      </c>
      <c r="O272" t="n">
        <v>8.968</v>
      </c>
      <c r="P272" t="n">
        <v>4.696</v>
      </c>
      <c r="Q272" t="n">
        <v>3.039</v>
      </c>
      <c r="R272" t="n">
        <v>12.224</v>
      </c>
      <c r="S272" t="n">
        <v>6.465</v>
      </c>
      <c r="T272" t="n">
        <v>12.849</v>
      </c>
      <c r="U272" t="n">
        <v>6.784</v>
      </c>
      <c r="V272" t="n">
        <v>-1</v>
      </c>
      <c r="W272" t="n">
        <v>5.5</v>
      </c>
      <c r="X272" t="n">
        <v>40</v>
      </c>
      <c r="Y272" t="n">
        <v>0</v>
      </c>
      <c r="Z272" t="n">
        <v>1</v>
      </c>
      <c r="AA272" t="n">
        <v>0.061</v>
      </c>
      <c r="AB272" t="n">
        <v>-0.059</v>
      </c>
      <c r="AC272" t="n">
        <v>6.21</v>
      </c>
      <c r="AD272" t="n">
        <v>82</v>
      </c>
      <c r="AE272">
        <f>IF(V272&gt;=0,V272,"")</f>
        <v/>
      </c>
      <c r="AF272">
        <f>IF(AND(N272=1,N271=0),1,0)</f>
        <v/>
      </c>
      <c r="AG272">
        <f>IF(AND(K272="REACQUIRE",K271&lt;&gt;"REACQUIRE"),1,0)</f>
        <v/>
      </c>
    </row>
    <row r="273">
      <c r="J273" t="n">
        <v>67.25</v>
      </c>
      <c r="K273" t="inlineStr">
        <is>
          <t>REACQUIRE</t>
        </is>
      </c>
      <c r="L273" t="n">
        <v>0</v>
      </c>
      <c r="M273" t="n">
        <v>0</v>
      </c>
      <c r="N273" t="n">
        <v>1</v>
      </c>
      <c r="O273" t="n">
        <v>9.250999999999999</v>
      </c>
      <c r="P273" t="n">
        <v>4.658</v>
      </c>
      <c r="Q273" t="n">
        <v>2.781</v>
      </c>
      <c r="R273" t="n">
        <v>12.224</v>
      </c>
      <c r="S273" t="n">
        <v>6.465</v>
      </c>
      <c r="T273" t="n">
        <v>12.849</v>
      </c>
      <c r="U273" t="n">
        <v>6.784</v>
      </c>
      <c r="V273" t="n">
        <v>-1</v>
      </c>
      <c r="W273" t="n">
        <v>5.5</v>
      </c>
      <c r="X273" t="n">
        <v>39.8</v>
      </c>
      <c r="Y273" t="n">
        <v>0</v>
      </c>
      <c r="Z273" t="n">
        <v>1</v>
      </c>
      <c r="AA273" t="n">
        <v>0.077</v>
      </c>
      <c r="AB273" t="n">
        <v>-0.058</v>
      </c>
      <c r="AC273" t="n">
        <v>6.2</v>
      </c>
      <c r="AD273" t="n">
        <v>82</v>
      </c>
      <c r="AE273">
        <f>IF(V273&gt;=0,V273,"")</f>
        <v/>
      </c>
      <c r="AF273">
        <f>IF(AND(N273=1,N272=0),1,0)</f>
        <v/>
      </c>
      <c r="AG273">
        <f>IF(AND(K273="REACQUIRE",K272&lt;&gt;"REACQUIRE"),1,0)</f>
        <v/>
      </c>
    </row>
    <row r="274">
      <c r="J274" t="n">
        <v>67.5</v>
      </c>
      <c r="K274" t="inlineStr">
        <is>
          <t>REACQUIRE</t>
        </is>
      </c>
      <c r="L274" t="n">
        <v>0</v>
      </c>
      <c r="M274" t="n">
        <v>0</v>
      </c>
      <c r="N274" t="n">
        <v>1</v>
      </c>
      <c r="O274" t="n">
        <v>9.555</v>
      </c>
      <c r="P274" t="n">
        <v>4.625</v>
      </c>
      <c r="Q274" t="n">
        <v>2.538</v>
      </c>
      <c r="R274" t="n">
        <v>12.224</v>
      </c>
      <c r="S274" t="n">
        <v>6.465</v>
      </c>
      <c r="T274" t="n">
        <v>12.849</v>
      </c>
      <c r="U274" t="n">
        <v>6.784</v>
      </c>
      <c r="V274" t="n">
        <v>-1</v>
      </c>
      <c r="W274" t="n">
        <v>5.4</v>
      </c>
      <c r="X274" t="n">
        <v>39.6</v>
      </c>
      <c r="Y274" t="n">
        <v>0</v>
      </c>
      <c r="Z274" t="n">
        <v>1</v>
      </c>
      <c r="AA274" t="n">
        <v>0.094</v>
      </c>
      <c r="AB274" t="n">
        <v>-0.055</v>
      </c>
      <c r="AC274" t="n">
        <v>6.19</v>
      </c>
      <c r="AD274" t="n">
        <v>82</v>
      </c>
      <c r="AE274">
        <f>IF(V274&gt;=0,V274,"")</f>
        <v/>
      </c>
      <c r="AF274">
        <f>IF(AND(N274=1,N273=0),1,0)</f>
        <v/>
      </c>
      <c r="AG274">
        <f>IF(AND(K274="REACQUIRE",K273&lt;&gt;"REACQUIRE"),1,0)</f>
        <v/>
      </c>
    </row>
    <row r="275">
      <c r="J275" t="n">
        <v>67.75</v>
      </c>
      <c r="K275" t="inlineStr">
        <is>
          <t>REACQUIRE</t>
        </is>
      </c>
      <c r="L275" t="n">
        <v>0</v>
      </c>
      <c r="M275" t="n">
        <v>0</v>
      </c>
      <c r="N275" t="n">
        <v>1</v>
      </c>
      <c r="O275" t="n">
        <v>9.877000000000001</v>
      </c>
      <c r="P275" t="n">
        <v>4.598</v>
      </c>
      <c r="Q275" t="n">
        <v>2.315</v>
      </c>
      <c r="R275" t="n">
        <v>12.224</v>
      </c>
      <c r="S275" t="n">
        <v>6.465</v>
      </c>
      <c r="T275" t="n">
        <v>12.849</v>
      </c>
      <c r="U275" t="n">
        <v>6.784</v>
      </c>
      <c r="V275" t="n">
        <v>-1</v>
      </c>
      <c r="W275" t="n">
        <v>5.4</v>
      </c>
      <c r="X275" t="n">
        <v>39.4</v>
      </c>
      <c r="Y275" t="n">
        <v>0</v>
      </c>
      <c r="Z275" t="n">
        <v>1</v>
      </c>
      <c r="AA275" t="n">
        <v>0.11</v>
      </c>
      <c r="AB275" t="n">
        <v>-0.051</v>
      </c>
      <c r="AC275" t="n">
        <v>6.18</v>
      </c>
      <c r="AD275" t="n">
        <v>82</v>
      </c>
      <c r="AE275">
        <f>IF(V275&gt;=0,V275,"")</f>
        <v/>
      </c>
      <c r="AF275">
        <f>IF(AND(N275=1,N274=0),1,0)</f>
        <v/>
      </c>
      <c r="AG275">
        <f>IF(AND(K275="REACQUIRE",K274&lt;&gt;"REACQUIRE"),1,0)</f>
        <v/>
      </c>
    </row>
    <row r="276">
      <c r="J276" t="n">
        <v>68</v>
      </c>
      <c r="K276" t="inlineStr">
        <is>
          <t>REACQUIRE</t>
        </is>
      </c>
      <c r="L276" t="n">
        <v>0</v>
      </c>
      <c r="M276" t="n">
        <v>0</v>
      </c>
      <c r="N276" t="n">
        <v>1</v>
      </c>
      <c r="O276" t="n">
        <v>10.217</v>
      </c>
      <c r="P276" t="n">
        <v>4.57</v>
      </c>
      <c r="Q276" t="n">
        <v>2.114</v>
      </c>
      <c r="R276" t="n">
        <v>12.224</v>
      </c>
      <c r="S276" t="n">
        <v>6.465</v>
      </c>
      <c r="T276" t="n">
        <v>12.849</v>
      </c>
      <c r="U276" t="n">
        <v>6.784</v>
      </c>
      <c r="V276" t="n">
        <v>-1</v>
      </c>
      <c r="W276" t="n">
        <v>5.4</v>
      </c>
      <c r="X276" t="n">
        <v>39.3</v>
      </c>
      <c r="Y276" t="n">
        <v>0</v>
      </c>
      <c r="Z276" t="n">
        <v>1</v>
      </c>
      <c r="AA276" t="n">
        <v>0.126</v>
      </c>
      <c r="AB276" t="n">
        <v>-0.042</v>
      </c>
      <c r="AC276" t="n">
        <v>6.17</v>
      </c>
      <c r="AD276" t="n">
        <v>82</v>
      </c>
      <c r="AE276">
        <f>IF(V276&gt;=0,V276,"")</f>
        <v/>
      </c>
      <c r="AF276">
        <f>IF(AND(N276=1,N275=0),1,0)</f>
        <v/>
      </c>
      <c r="AG276">
        <f>IF(AND(K276="REACQUIRE",K275&lt;&gt;"REACQUIRE"),1,0)</f>
        <v/>
      </c>
    </row>
    <row r="277">
      <c r="J277" t="n">
        <v>68.25</v>
      </c>
      <c r="K277" t="inlineStr">
        <is>
          <t>REACQUIRE</t>
        </is>
      </c>
      <c r="L277" t="n">
        <v>0</v>
      </c>
      <c r="M277" t="n">
        <v>0</v>
      </c>
      <c r="N277" t="n">
        <v>1</v>
      </c>
      <c r="O277" t="n">
        <v>10.572</v>
      </c>
      <c r="P277" t="n">
        <v>4.537</v>
      </c>
      <c r="Q277" t="n">
        <v>1.937</v>
      </c>
      <c r="R277" t="n">
        <v>12.224</v>
      </c>
      <c r="S277" t="n">
        <v>6.465</v>
      </c>
      <c r="T277" t="n">
        <v>12.849</v>
      </c>
      <c r="U277" t="n">
        <v>6.784</v>
      </c>
      <c r="V277" t="n">
        <v>-1</v>
      </c>
      <c r="W277" t="n">
        <v>5.4</v>
      </c>
      <c r="X277" t="n">
        <v>39.1</v>
      </c>
      <c r="Y277" t="n">
        <v>0</v>
      </c>
      <c r="Z277" t="n">
        <v>1</v>
      </c>
      <c r="AA277" t="n">
        <v>0.142</v>
      </c>
      <c r="AB277" t="n">
        <v>-0.031</v>
      </c>
      <c r="AC277" t="n">
        <v>6.17</v>
      </c>
      <c r="AD277" t="n">
        <v>82</v>
      </c>
      <c r="AE277">
        <f>IF(V277&gt;=0,V277,"")</f>
        <v/>
      </c>
      <c r="AF277">
        <f>IF(AND(N277=1,N276=0),1,0)</f>
        <v/>
      </c>
      <c r="AG277">
        <f>IF(AND(K277="REACQUIRE",K276&lt;&gt;"REACQUIRE"),1,0)</f>
        <v/>
      </c>
    </row>
    <row r="278">
      <c r="J278" t="n">
        <v>68.5</v>
      </c>
      <c r="K278" t="inlineStr">
        <is>
          <t>REACQUIRE</t>
        </is>
      </c>
      <c r="L278" t="n">
        <v>0</v>
      </c>
      <c r="M278" t="n">
        <v>0</v>
      </c>
      <c r="N278" t="n">
        <v>1</v>
      </c>
      <c r="O278" t="n">
        <v>10.94</v>
      </c>
      <c r="P278" t="n">
        <v>4.504</v>
      </c>
      <c r="Q278" t="n">
        <v>1.784</v>
      </c>
      <c r="R278" t="n">
        <v>12.224</v>
      </c>
      <c r="S278" t="n">
        <v>6.465</v>
      </c>
      <c r="T278" t="n">
        <v>12.849</v>
      </c>
      <c r="U278" t="n">
        <v>6.784</v>
      </c>
      <c r="V278" t="n">
        <v>-1</v>
      </c>
      <c r="W278" t="n">
        <v>5.3</v>
      </c>
      <c r="X278" t="n">
        <v>38.9</v>
      </c>
      <c r="Y278" t="n">
        <v>0</v>
      </c>
      <c r="Z278" t="n">
        <v>1</v>
      </c>
      <c r="AA278" t="n">
        <v>0.157</v>
      </c>
      <c r="AB278" t="n">
        <v>-0.018</v>
      </c>
      <c r="AC278" t="n">
        <v>6.16</v>
      </c>
      <c r="AD278" t="n">
        <v>82</v>
      </c>
      <c r="AE278">
        <f>IF(V278&gt;=0,V278,"")</f>
        <v/>
      </c>
      <c r="AF278">
        <f>IF(AND(N278=1,N277=0),1,0)</f>
        <v/>
      </c>
      <c r="AG278">
        <f>IF(AND(K278="REACQUIRE",K277&lt;&gt;"REACQUIRE"),1,0)</f>
        <v/>
      </c>
    </row>
    <row r="279">
      <c r="J279" t="n">
        <v>68.75</v>
      </c>
      <c r="K279" t="inlineStr">
        <is>
          <t>REACQUIRE</t>
        </is>
      </c>
      <c r="L279" t="n">
        <v>0</v>
      </c>
      <c r="M279" t="n">
        <v>0</v>
      </c>
      <c r="N279" t="n">
        <v>1</v>
      </c>
      <c r="O279" t="n">
        <v>11.318</v>
      </c>
      <c r="P279" t="n">
        <v>4.476</v>
      </c>
      <c r="Q279" t="n">
        <v>1.659</v>
      </c>
      <c r="R279" t="n">
        <v>12.224</v>
      </c>
      <c r="S279" t="n">
        <v>6.465</v>
      </c>
      <c r="T279" t="n">
        <v>12.849</v>
      </c>
      <c r="U279" t="n">
        <v>6.784</v>
      </c>
      <c r="V279" t="n">
        <v>-1</v>
      </c>
      <c r="W279" t="n">
        <v>5.3</v>
      </c>
      <c r="X279" t="n">
        <v>38.8</v>
      </c>
      <c r="Y279" t="n">
        <v>0</v>
      </c>
      <c r="Z279" t="n">
        <v>1</v>
      </c>
      <c r="AA279" t="n">
        <v>0.171</v>
      </c>
      <c r="AB279" t="n">
        <v>-0.006</v>
      </c>
      <c r="AC279" t="n">
        <v>6.16</v>
      </c>
      <c r="AD279" t="n">
        <v>82</v>
      </c>
      <c r="AE279">
        <f>IF(V279&gt;=0,V279,"")</f>
        <v/>
      </c>
      <c r="AF279">
        <f>IF(AND(N279=1,N278=0),1,0)</f>
        <v/>
      </c>
      <c r="AG279">
        <f>IF(AND(K279="REACQUIRE",K278&lt;&gt;"REACQUIRE"),1,0)</f>
        <v/>
      </c>
    </row>
    <row r="280">
      <c r="J280" t="n">
        <v>69</v>
      </c>
      <c r="K280" t="inlineStr">
        <is>
          <t>REACQUIRE</t>
        </is>
      </c>
      <c r="L280" t="n">
        <v>0</v>
      </c>
      <c r="M280" t="n">
        <v>0</v>
      </c>
      <c r="N280" t="n">
        <v>1</v>
      </c>
      <c r="O280" t="n">
        <v>11.706</v>
      </c>
      <c r="P280" t="n">
        <v>4.458</v>
      </c>
      <c r="Q280" t="n">
        <v>1.561</v>
      </c>
      <c r="R280" t="n">
        <v>12.224</v>
      </c>
      <c r="S280" t="n">
        <v>6.465</v>
      </c>
      <c r="T280" t="n">
        <v>12.849</v>
      </c>
      <c r="U280" t="n">
        <v>6.784</v>
      </c>
      <c r="V280" t="n">
        <v>-1</v>
      </c>
      <c r="W280" t="n">
        <v>5.3</v>
      </c>
      <c r="X280" t="n">
        <v>38.6</v>
      </c>
      <c r="Y280" t="n">
        <v>0</v>
      </c>
      <c r="Z280" t="n">
        <v>1</v>
      </c>
      <c r="AA280" t="n">
        <v>0.184</v>
      </c>
      <c r="AB280" t="n">
        <v>0.004</v>
      </c>
      <c r="AC280" t="n">
        <v>6.18</v>
      </c>
      <c r="AD280" t="n">
        <v>80</v>
      </c>
      <c r="AE280">
        <f>IF(V280&gt;=0,V280,"")</f>
        <v/>
      </c>
      <c r="AF280">
        <f>IF(AND(N280=1,N279=0),1,0)</f>
        <v/>
      </c>
      <c r="AG280">
        <f>IF(AND(K280="REACQUIRE",K279&lt;&gt;"REACQUIRE"),1,0)</f>
        <v/>
      </c>
    </row>
    <row r="281">
      <c r="J281" t="n">
        <v>69.25</v>
      </c>
      <c r="K281" t="inlineStr">
        <is>
          <t>REACQUIRE</t>
        </is>
      </c>
      <c r="L281" t="n">
        <v>0</v>
      </c>
      <c r="M281" t="n">
        <v>0</v>
      </c>
      <c r="N281" t="n">
        <v>1</v>
      </c>
      <c r="O281" t="n">
        <v>12.099</v>
      </c>
      <c r="P281" t="n">
        <v>4.451</v>
      </c>
      <c r="Q281" t="n">
        <v>1.492</v>
      </c>
      <c r="R281" t="n">
        <v>12.224</v>
      </c>
      <c r="S281" t="n">
        <v>6.465</v>
      </c>
      <c r="T281" t="n">
        <v>12.849</v>
      </c>
      <c r="U281" t="n">
        <v>6.784</v>
      </c>
      <c r="V281" t="n">
        <v>-1</v>
      </c>
      <c r="W281" t="n">
        <v>5.3</v>
      </c>
      <c r="X281" t="n">
        <v>38.5</v>
      </c>
      <c r="Y281" t="n">
        <v>0</v>
      </c>
      <c r="Z281" t="n">
        <v>1</v>
      </c>
      <c r="AA281" t="n">
        <v>0.195</v>
      </c>
      <c r="AB281" t="n">
        <v>0.013</v>
      </c>
      <c r="AC281" t="n">
        <v>6.2</v>
      </c>
      <c r="AD281" t="n">
        <v>82</v>
      </c>
      <c r="AE281">
        <f>IF(V281&gt;=0,V281,"")</f>
        <v/>
      </c>
      <c r="AF281">
        <f>IF(AND(N281=1,N280=0),1,0)</f>
        <v/>
      </c>
      <c r="AG281">
        <f>IF(AND(K281="REACQUIRE",K280&lt;&gt;"REACQUIRE"),1,0)</f>
        <v/>
      </c>
    </row>
    <row r="282">
      <c r="J282" t="n">
        <v>69.5</v>
      </c>
      <c r="K282" t="inlineStr">
        <is>
          <t>REACQUIRE</t>
        </is>
      </c>
      <c r="L282" t="n">
        <v>0</v>
      </c>
      <c r="M282" t="n">
        <v>0</v>
      </c>
      <c r="N282" t="n">
        <v>0</v>
      </c>
      <c r="O282" t="n">
        <v>12.498</v>
      </c>
      <c r="P282" t="n">
        <v>4.45</v>
      </c>
      <c r="Q282" t="n">
        <v>1.452</v>
      </c>
      <c r="R282" t="n">
        <v>12.224</v>
      </c>
      <c r="S282" t="n">
        <v>6.465</v>
      </c>
      <c r="T282" t="n">
        <v>12.849</v>
      </c>
      <c r="U282" t="n">
        <v>6.784</v>
      </c>
      <c r="V282" t="n">
        <v>-1</v>
      </c>
      <c r="W282" t="n">
        <v>5.2</v>
      </c>
      <c r="X282" t="n">
        <v>38.5</v>
      </c>
      <c r="Y282" t="n">
        <v>0</v>
      </c>
      <c r="Z282" t="n">
        <v>1</v>
      </c>
      <c r="AA282" t="n">
        <v>0.204</v>
      </c>
      <c r="AB282" t="n">
        <v>0.02</v>
      </c>
      <c r="AC282" t="n">
        <v>6.24</v>
      </c>
      <c r="AD282" t="n">
        <v>203</v>
      </c>
      <c r="AE282">
        <f>IF(V282&gt;=0,V282,"")</f>
        <v/>
      </c>
      <c r="AF282">
        <f>IF(AND(N282=1,N281=0),1,0)</f>
        <v/>
      </c>
      <c r="AG282">
        <f>IF(AND(K282="REACQUIRE",K281&lt;&gt;"REACQUIRE"),1,0)</f>
        <v/>
      </c>
    </row>
    <row r="283">
      <c r="J283" t="n">
        <v>69.75</v>
      </c>
      <c r="K283" t="inlineStr">
        <is>
          <t>TRACK</t>
        </is>
      </c>
      <c r="L283" t="n">
        <v>1</v>
      </c>
      <c r="M283" t="n">
        <v>1</v>
      </c>
      <c r="N283" t="n">
        <v>0</v>
      </c>
      <c r="O283" t="n">
        <v>12.853</v>
      </c>
      <c r="P283" t="n">
        <v>4.45</v>
      </c>
      <c r="Q283" t="n">
        <v>1.442</v>
      </c>
      <c r="R283" t="n">
        <v>12.224</v>
      </c>
      <c r="S283" t="n">
        <v>6.465</v>
      </c>
      <c r="T283" t="n">
        <v>12.447</v>
      </c>
      <c r="U283" t="n">
        <v>6.947</v>
      </c>
      <c r="V283" t="n">
        <v>0.532</v>
      </c>
      <c r="W283" t="n">
        <v>3.7</v>
      </c>
      <c r="X283" t="n">
        <v>37.9</v>
      </c>
      <c r="Y283" t="n">
        <v>0</v>
      </c>
      <c r="Z283" t="n">
        <v>1</v>
      </c>
      <c r="AA283" t="n">
        <v>0.16</v>
      </c>
      <c r="AB283" t="n">
        <v>0.007</v>
      </c>
      <c r="AC283" t="n">
        <v>6.28</v>
      </c>
      <c r="AD283" t="n">
        <v>255</v>
      </c>
      <c r="AE283">
        <f>IF(V283&gt;=0,V283,"")</f>
        <v/>
      </c>
      <c r="AF283">
        <f>IF(AND(N283=1,N282=0),1,0)</f>
        <v/>
      </c>
      <c r="AG283">
        <f>IF(AND(K283="REACQUIRE",K282&lt;&gt;"REACQUIRE"),1,0)</f>
        <v/>
      </c>
    </row>
    <row r="284">
      <c r="J284" t="n">
        <v>70</v>
      </c>
      <c r="K284" t="inlineStr">
        <is>
          <t>TRACK</t>
        </is>
      </c>
      <c r="L284" t="n">
        <v>1</v>
      </c>
      <c r="M284" t="n">
        <v>1</v>
      </c>
      <c r="N284" t="n">
        <v>0</v>
      </c>
      <c r="O284" t="n">
        <v>13.031</v>
      </c>
      <c r="P284" t="n">
        <v>4.444</v>
      </c>
      <c r="Q284" t="n">
        <v>1.439</v>
      </c>
      <c r="R284" t="n">
        <v>12.224</v>
      </c>
      <c r="S284" t="n">
        <v>6.465</v>
      </c>
      <c r="T284" t="n">
        <v>12.381</v>
      </c>
      <c r="U284" t="n">
        <v>6.943</v>
      </c>
      <c r="V284" t="n">
        <v>0.503</v>
      </c>
      <c r="W284" t="n">
        <v>0.5</v>
      </c>
      <c r="X284" t="n">
        <v>37.7</v>
      </c>
      <c r="Y284" t="n">
        <v>0</v>
      </c>
      <c r="Z284" t="n">
        <v>1</v>
      </c>
      <c r="AA284" t="n">
        <v>0.166</v>
      </c>
      <c r="AB284" t="n">
        <v>0.01</v>
      </c>
      <c r="AC284" t="n">
        <v>6.3</v>
      </c>
      <c r="AD284" t="n">
        <v>255</v>
      </c>
      <c r="AE284">
        <f>IF(V284&gt;=0,V284,"")</f>
        <v/>
      </c>
      <c r="AF284">
        <f>IF(AND(N284=1,N283=0),1,0)</f>
        <v/>
      </c>
      <c r="AG284">
        <f>IF(AND(K284="REACQUIRE",K283&lt;&gt;"REACQUIRE"),1,0)</f>
        <v/>
      </c>
    </row>
    <row r="285">
      <c r="J285" t="n">
        <v>70.25</v>
      </c>
      <c r="K285" t="inlineStr">
        <is>
          <t>TRACK</t>
        </is>
      </c>
      <c r="L285" t="n">
        <v>1</v>
      </c>
      <c r="M285" t="n">
        <v>1</v>
      </c>
      <c r="N285" t="n">
        <v>0</v>
      </c>
      <c r="O285" t="n">
        <v>13.025</v>
      </c>
      <c r="P285" t="n">
        <v>4.435</v>
      </c>
      <c r="Q285" t="n">
        <v>1.441</v>
      </c>
      <c r="R285" t="n">
        <v>12.224</v>
      </c>
      <c r="S285" t="n">
        <v>6.465</v>
      </c>
      <c r="T285" t="n">
        <v>12.376</v>
      </c>
      <c r="U285" t="n">
        <v>6.939</v>
      </c>
      <c r="V285" t="n">
        <v>0.498</v>
      </c>
      <c r="W285" t="n">
        <v>-2.6</v>
      </c>
      <c r="X285" t="n">
        <v>37.3</v>
      </c>
      <c r="Y285" t="n">
        <v>0</v>
      </c>
      <c r="Z285" t="n">
        <v>1</v>
      </c>
      <c r="AA285" t="n">
        <v>0.117</v>
      </c>
      <c r="AB285" t="n">
        <v>0.011</v>
      </c>
      <c r="AC285" t="n">
        <v>6.3</v>
      </c>
      <c r="AD285" t="n">
        <v>255</v>
      </c>
      <c r="AE285">
        <f>IF(V285&gt;=0,V285,"")</f>
        <v/>
      </c>
      <c r="AF285">
        <f>IF(AND(N285=1,N284=0),1,0)</f>
        <v/>
      </c>
      <c r="AG285">
        <f>IF(AND(K285="REACQUIRE",K284&lt;&gt;"REACQUIRE"),1,0)</f>
        <v/>
      </c>
    </row>
    <row r="286">
      <c r="J286" t="n">
        <v>70.5</v>
      </c>
      <c r="K286" t="inlineStr">
        <is>
          <t>TRACK</t>
        </is>
      </c>
      <c r="L286" t="n">
        <v>1</v>
      </c>
      <c r="M286" t="n">
        <v>1</v>
      </c>
      <c r="N286" t="n">
        <v>0</v>
      </c>
      <c r="O286" t="n">
        <v>12.995</v>
      </c>
      <c r="P286" t="n">
        <v>4.429</v>
      </c>
      <c r="Q286" t="n">
        <v>1.448</v>
      </c>
      <c r="R286" t="n">
        <v>12.224</v>
      </c>
      <c r="S286" t="n">
        <v>6.465</v>
      </c>
      <c r="T286" t="n">
        <v>12.391</v>
      </c>
      <c r="U286" t="n">
        <v>6.943</v>
      </c>
      <c r="V286" t="n">
        <v>0.507</v>
      </c>
      <c r="W286" t="n">
        <v>-2.1</v>
      </c>
      <c r="X286" t="n">
        <v>37.8</v>
      </c>
      <c r="Y286" t="n">
        <v>0</v>
      </c>
      <c r="Z286" t="n">
        <v>1</v>
      </c>
      <c r="AA286" t="n">
        <v>0.023</v>
      </c>
      <c r="AB286" t="n">
        <v>-0.024</v>
      </c>
      <c r="AC286" t="n">
        <v>6.3</v>
      </c>
      <c r="AD286" t="n">
        <v>255</v>
      </c>
      <c r="AE286">
        <f>IF(V286&gt;=0,V286,"")</f>
        <v/>
      </c>
      <c r="AF286">
        <f>IF(AND(N286=1,N285=0),1,0)</f>
        <v/>
      </c>
      <c r="AG286">
        <f>IF(AND(K286="REACQUIRE",K285&lt;&gt;"REACQUIRE"),1,0)</f>
        <v/>
      </c>
    </row>
    <row r="287">
      <c r="J287" t="n">
        <v>70.75</v>
      </c>
      <c r="K287" t="inlineStr">
        <is>
          <t>TRACK</t>
        </is>
      </c>
      <c r="L287" t="n">
        <v>1</v>
      </c>
      <c r="M287" t="n">
        <v>1</v>
      </c>
      <c r="N287" t="n">
        <v>0</v>
      </c>
      <c r="O287" t="n">
        <v>13.011</v>
      </c>
      <c r="P287" t="n">
        <v>4.427</v>
      </c>
      <c r="Q287" t="n">
        <v>1.457</v>
      </c>
      <c r="R287" t="n">
        <v>12.224</v>
      </c>
      <c r="S287" t="n">
        <v>6.465</v>
      </c>
      <c r="T287" t="n">
        <v>12.39</v>
      </c>
      <c r="U287" t="n">
        <v>6.943</v>
      </c>
      <c r="V287" t="n">
        <v>0.506</v>
      </c>
      <c r="W287" t="n">
        <v>-0.5</v>
      </c>
      <c r="X287" t="n">
        <v>38.3</v>
      </c>
      <c r="Y287" t="n">
        <v>0</v>
      </c>
      <c r="Z287" t="n">
        <v>1</v>
      </c>
      <c r="AA287" t="n">
        <v>0.032</v>
      </c>
      <c r="AB287" t="n">
        <v>-0.017</v>
      </c>
      <c r="AC287" t="n">
        <v>6.3</v>
      </c>
      <c r="AD287" t="n">
        <v>255</v>
      </c>
      <c r="AE287">
        <f>IF(V287&gt;=0,V287,"")</f>
        <v/>
      </c>
      <c r="AF287">
        <f>IF(AND(N287=1,N286=0),1,0)</f>
        <v/>
      </c>
      <c r="AG287">
        <f>IF(AND(K287="REACQUIRE",K286&lt;&gt;"REACQUIRE"),1,0)</f>
        <v/>
      </c>
    </row>
    <row r="288">
      <c r="J288" t="n">
        <v>71</v>
      </c>
      <c r="K288" t="inlineStr">
        <is>
          <t>TRACK</t>
        </is>
      </c>
      <c r="L288" t="n">
        <v>1</v>
      </c>
      <c r="M288" t="n">
        <v>1</v>
      </c>
      <c r="N288" t="n">
        <v>0</v>
      </c>
      <c r="O288" t="n">
        <v>13.056</v>
      </c>
      <c r="P288" t="n">
        <v>4.427</v>
      </c>
      <c r="Q288" t="n">
        <v>1.469</v>
      </c>
      <c r="R288" t="n">
        <v>12.224</v>
      </c>
      <c r="S288" t="n">
        <v>6.465</v>
      </c>
      <c r="T288" t="n">
        <v>12.379</v>
      </c>
      <c r="U288" t="n">
        <v>6.942</v>
      </c>
      <c r="V288" t="n">
        <v>0.501</v>
      </c>
      <c r="W288" t="n">
        <v>0.6</v>
      </c>
      <c r="X288" t="n">
        <v>38.6</v>
      </c>
      <c r="Y288" t="n">
        <v>0</v>
      </c>
      <c r="Z288" t="n">
        <v>1</v>
      </c>
      <c r="AA288" t="n">
        <v>0.047</v>
      </c>
      <c r="AB288" t="n">
        <v>-0.01</v>
      </c>
      <c r="AC288" t="n">
        <v>6.3</v>
      </c>
      <c r="AD288" t="n">
        <v>255</v>
      </c>
      <c r="AE288">
        <f>IF(V288&gt;=0,V288,"")</f>
        <v/>
      </c>
      <c r="AF288">
        <f>IF(AND(N288=1,N287=0),1,0)</f>
        <v/>
      </c>
      <c r="AG288">
        <f>IF(AND(K288="REACQUIRE",K287&lt;&gt;"REACQUIRE"),1,0)</f>
        <v/>
      </c>
    </row>
    <row r="289">
      <c r="J289" t="n">
        <v>71.25</v>
      </c>
      <c r="K289" t="inlineStr">
        <is>
          <t>TRACK</t>
        </is>
      </c>
      <c r="L289" t="n">
        <v>1</v>
      </c>
      <c r="M289" t="n">
        <v>1</v>
      </c>
      <c r="N289" t="n">
        <v>0</v>
      </c>
      <c r="O289" t="n">
        <v>13.122</v>
      </c>
      <c r="P289" t="n">
        <v>4.429</v>
      </c>
      <c r="Q289" t="n">
        <v>1.482</v>
      </c>
      <c r="R289" t="n">
        <v>12.224</v>
      </c>
      <c r="S289" t="n">
        <v>6.465</v>
      </c>
      <c r="T289" t="n">
        <v>12.367</v>
      </c>
      <c r="U289" t="n">
        <v>6.942</v>
      </c>
      <c r="V289" t="n">
        <v>0.498</v>
      </c>
      <c r="W289" t="n">
        <v>1.1</v>
      </c>
      <c r="X289" t="n">
        <v>38.7</v>
      </c>
      <c r="Y289" t="n">
        <v>0</v>
      </c>
      <c r="Z289" t="n">
        <v>1</v>
      </c>
      <c r="AA289" t="n">
        <v>0.056</v>
      </c>
      <c r="AB289" t="n">
        <v>-0.005</v>
      </c>
      <c r="AC289" t="n">
        <v>6.3</v>
      </c>
      <c r="AD289" t="n">
        <v>255</v>
      </c>
      <c r="AE289">
        <f>IF(V289&gt;=0,V289,"")</f>
        <v/>
      </c>
      <c r="AF289">
        <f>IF(AND(N289=1,N288=0),1,0)</f>
        <v/>
      </c>
      <c r="AG289">
        <f>IF(AND(K289="REACQUIRE",K288&lt;&gt;"REACQUIRE"),1,0)</f>
        <v/>
      </c>
    </row>
    <row r="290">
      <c r="J290" t="n">
        <v>71.5</v>
      </c>
      <c r="K290" t="inlineStr">
        <is>
          <t>TRACK</t>
        </is>
      </c>
      <c r="L290" t="n">
        <v>1</v>
      </c>
      <c r="M290" t="n">
        <v>1</v>
      </c>
      <c r="N290" t="n">
        <v>0</v>
      </c>
      <c r="O290" t="n">
        <v>13.201</v>
      </c>
      <c r="P290" t="n">
        <v>4.432</v>
      </c>
      <c r="Q290" t="n">
        <v>1.5</v>
      </c>
      <c r="R290" t="n">
        <v>12.224</v>
      </c>
      <c r="S290" t="n">
        <v>6.465</v>
      </c>
      <c r="T290" t="n">
        <v>12.347</v>
      </c>
      <c r="U290" t="n">
        <v>6.944</v>
      </c>
      <c r="V290" t="n">
        <v>0.494</v>
      </c>
      <c r="W290" t="n">
        <v>1.3</v>
      </c>
      <c r="X290" t="n">
        <v>38.7</v>
      </c>
      <c r="Y290" t="n">
        <v>0</v>
      </c>
      <c r="Z290" t="n">
        <v>1</v>
      </c>
      <c r="AA290" t="n">
        <v>0.059</v>
      </c>
      <c r="AB290" t="n">
        <v>-0.003</v>
      </c>
      <c r="AC290" t="n">
        <v>6.29</v>
      </c>
      <c r="AD290" t="n">
        <v>255</v>
      </c>
      <c r="AE290">
        <f>IF(V290&gt;=0,V290,"")</f>
        <v/>
      </c>
      <c r="AF290">
        <f>IF(AND(N290=1,N289=0),1,0)</f>
        <v/>
      </c>
      <c r="AG290">
        <f>IF(AND(K290="REACQUIRE",K289&lt;&gt;"REACQUIRE"),1,0)</f>
        <v/>
      </c>
    </row>
    <row r="291">
      <c r="J291" t="n">
        <v>71.75</v>
      </c>
      <c r="K291" t="inlineStr">
        <is>
          <t>TRACK</t>
        </is>
      </c>
      <c r="L291" t="n">
        <v>1</v>
      </c>
      <c r="M291" t="n">
        <v>1</v>
      </c>
      <c r="N291" t="n">
        <v>0</v>
      </c>
      <c r="O291" t="n">
        <v>13.29</v>
      </c>
      <c r="P291" t="n">
        <v>4.436</v>
      </c>
      <c r="Q291" t="n">
        <v>1.521</v>
      </c>
      <c r="R291" t="n">
        <v>12.224</v>
      </c>
      <c r="S291" t="n">
        <v>6.465</v>
      </c>
      <c r="T291" t="n">
        <v>12.319</v>
      </c>
      <c r="U291" t="n">
        <v>6.951</v>
      </c>
      <c r="V291" t="n">
        <v>0.495</v>
      </c>
      <c r="W291" t="n">
        <v>1.4</v>
      </c>
      <c r="X291" t="n">
        <v>38.6</v>
      </c>
      <c r="Y291" t="n">
        <v>0</v>
      </c>
      <c r="Z291" t="n">
        <v>1</v>
      </c>
      <c r="AA291" t="n">
        <v>0.058</v>
      </c>
      <c r="AB291" t="n">
        <v>0</v>
      </c>
      <c r="AC291" t="n">
        <v>6.29</v>
      </c>
      <c r="AD291" t="n">
        <v>255</v>
      </c>
      <c r="AE291">
        <f>IF(V291&gt;=0,V291,"")</f>
        <v/>
      </c>
      <c r="AF291">
        <f>IF(AND(N291=1,N290=0),1,0)</f>
        <v/>
      </c>
      <c r="AG291">
        <f>IF(AND(K291="REACQUIRE",K290&lt;&gt;"REACQUIRE"),1,0)</f>
        <v/>
      </c>
    </row>
    <row r="292">
      <c r="J292" t="n">
        <v>72</v>
      </c>
      <c r="K292" t="inlineStr">
        <is>
          <t>TRACK</t>
        </is>
      </c>
      <c r="L292" t="n">
        <v>1</v>
      </c>
      <c r="M292" t="n">
        <v>1</v>
      </c>
      <c r="N292" t="n">
        <v>1</v>
      </c>
      <c r="O292" t="n">
        <v>13.374</v>
      </c>
      <c r="P292" t="n">
        <v>4.439</v>
      </c>
      <c r="Q292" t="n">
        <v>1.55</v>
      </c>
      <c r="R292" t="n">
        <v>12.228</v>
      </c>
      <c r="S292" t="n">
        <v>6.467</v>
      </c>
      <c r="T292" t="n">
        <v>12.23</v>
      </c>
      <c r="U292" t="n">
        <v>6.99</v>
      </c>
      <c r="V292" t="n">
        <v>0.523</v>
      </c>
      <c r="W292" t="n">
        <v>1.1</v>
      </c>
      <c r="X292" t="n">
        <v>38.2</v>
      </c>
      <c r="Y292" t="n">
        <v>-0.02</v>
      </c>
      <c r="Z292" t="n">
        <v>1</v>
      </c>
      <c r="AA292" t="n">
        <v>0.041</v>
      </c>
      <c r="AB292" t="n">
        <v>0.008</v>
      </c>
      <c r="AC292" t="n">
        <v>6.28</v>
      </c>
      <c r="AD292" t="n">
        <v>255</v>
      </c>
      <c r="AE292">
        <f>IF(V292&gt;=0,V292,"")</f>
        <v/>
      </c>
      <c r="AF292">
        <f>IF(AND(N292=1,N291=0),1,0)</f>
        <v/>
      </c>
      <c r="AG292">
        <f>IF(AND(K292="REACQUIRE",K291&lt;&gt;"REACQUIRE"),1,0)</f>
        <v/>
      </c>
    </row>
    <row r="293">
      <c r="J293" t="n">
        <v>72.25</v>
      </c>
      <c r="K293" t="inlineStr">
        <is>
          <t>TRACK</t>
        </is>
      </c>
      <c r="L293" t="n">
        <v>0</v>
      </c>
      <c r="M293" t="n">
        <v>0</v>
      </c>
      <c r="N293" t="n">
        <v>1</v>
      </c>
      <c r="O293" t="n">
        <v>13.452</v>
      </c>
      <c r="P293" t="n">
        <v>4.442</v>
      </c>
      <c r="Q293" t="n">
        <v>1.594</v>
      </c>
      <c r="R293" t="n">
        <v>12.224</v>
      </c>
      <c r="S293" t="n">
        <v>6.465</v>
      </c>
      <c r="T293" t="n">
        <v>12.197</v>
      </c>
      <c r="U293" t="n">
        <v>7.023</v>
      </c>
      <c r="V293" t="n">
        <v>-1</v>
      </c>
      <c r="W293" t="n">
        <v>1.1</v>
      </c>
      <c r="X293" t="n">
        <v>37.7</v>
      </c>
      <c r="Y293" t="n">
        <v>0</v>
      </c>
      <c r="Z293" t="n">
        <v>1</v>
      </c>
      <c r="AA293" t="n">
        <v>0.025</v>
      </c>
      <c r="AB293" t="n">
        <v>-0.028</v>
      </c>
      <c r="AC293" t="n">
        <v>6.25</v>
      </c>
      <c r="AD293" t="n">
        <v>79</v>
      </c>
      <c r="AE293">
        <f>IF(V293&gt;=0,V293,"")</f>
        <v/>
      </c>
      <c r="AF293">
        <f>IF(AND(N293=1,N292=0),1,0)</f>
        <v/>
      </c>
      <c r="AG293">
        <f>IF(AND(K293="REACQUIRE",K292&lt;&gt;"REACQUIRE"),1,0)</f>
        <v/>
      </c>
    </row>
    <row r="294">
      <c r="J294" t="n">
        <v>72.5</v>
      </c>
      <c r="K294" t="inlineStr">
        <is>
          <t>TRACK</t>
        </is>
      </c>
      <c r="L294" t="n">
        <v>0</v>
      </c>
      <c r="M294" t="n">
        <v>0</v>
      </c>
      <c r="N294" t="n">
        <v>1</v>
      </c>
      <c r="O294" t="n">
        <v>13.543</v>
      </c>
      <c r="P294" t="n">
        <v>4.444</v>
      </c>
      <c r="Q294" t="n">
        <v>1.638</v>
      </c>
      <c r="R294" t="n">
        <v>12.224</v>
      </c>
      <c r="S294" t="n">
        <v>6.465</v>
      </c>
      <c r="T294" t="n">
        <v>12.197</v>
      </c>
      <c r="U294" t="n">
        <v>7.023</v>
      </c>
      <c r="V294" t="n">
        <v>-1</v>
      </c>
      <c r="W294" t="n">
        <v>1.3</v>
      </c>
      <c r="X294" t="n">
        <v>37.8</v>
      </c>
      <c r="Y294" t="n">
        <v>0</v>
      </c>
      <c r="Z294" t="n">
        <v>1</v>
      </c>
      <c r="AA294" t="n">
        <v>0.027</v>
      </c>
      <c r="AB294" t="n">
        <v>-0.04</v>
      </c>
      <c r="AC294" t="n">
        <v>6.23</v>
      </c>
      <c r="AD294" t="n">
        <v>77</v>
      </c>
      <c r="AE294">
        <f>IF(V294&gt;=0,V294,"")</f>
        <v/>
      </c>
      <c r="AF294">
        <f>IF(AND(N294=1,N293=0),1,0)</f>
        <v/>
      </c>
      <c r="AG294">
        <f>IF(AND(K294="REACQUIRE",K293&lt;&gt;"REACQUIRE"),1,0)</f>
        <v/>
      </c>
    </row>
    <row r="295">
      <c r="J295" t="n">
        <v>72.75</v>
      </c>
      <c r="K295" t="inlineStr">
        <is>
          <t>TRACK</t>
        </is>
      </c>
      <c r="L295" t="n">
        <v>0</v>
      </c>
      <c r="M295" t="n">
        <v>0</v>
      </c>
      <c r="N295" t="n">
        <v>1</v>
      </c>
      <c r="O295" t="n">
        <v>13.645</v>
      </c>
      <c r="P295" t="n">
        <v>4.447</v>
      </c>
      <c r="Q295" t="n">
        <v>1.681</v>
      </c>
      <c r="R295" t="n">
        <v>12.224</v>
      </c>
      <c r="S295" t="n">
        <v>6.465</v>
      </c>
      <c r="T295" t="n">
        <v>12.197</v>
      </c>
      <c r="U295" t="n">
        <v>7.023</v>
      </c>
      <c r="V295" t="n">
        <v>-1</v>
      </c>
      <c r="W295" t="n">
        <v>1.5</v>
      </c>
      <c r="X295" t="n">
        <v>38</v>
      </c>
      <c r="Y295" t="n">
        <v>0</v>
      </c>
      <c r="Z295" t="n">
        <v>1</v>
      </c>
      <c r="AA295" t="n">
        <v>0.033</v>
      </c>
      <c r="AB295" t="n">
        <v>-0.036</v>
      </c>
      <c r="AC295" t="n">
        <v>6.22</v>
      </c>
      <c r="AD295" t="n">
        <v>76</v>
      </c>
      <c r="AE295">
        <f>IF(V295&gt;=0,V295,"")</f>
        <v/>
      </c>
      <c r="AF295">
        <f>IF(AND(N295=1,N294=0),1,0)</f>
        <v/>
      </c>
      <c r="AG295">
        <f>IF(AND(K295="REACQUIRE",K294&lt;&gt;"REACQUIRE"),1,0)</f>
        <v/>
      </c>
    </row>
    <row r="296">
      <c r="J296" t="n">
        <v>73</v>
      </c>
      <c r="K296" t="inlineStr">
        <is>
          <t>REACQUIRE</t>
        </is>
      </c>
      <c r="L296" t="n">
        <v>0</v>
      </c>
      <c r="M296" t="n">
        <v>0</v>
      </c>
      <c r="N296" t="n">
        <v>1</v>
      </c>
      <c r="O296" t="n">
        <v>13.721</v>
      </c>
      <c r="P296" t="n">
        <v>4.448</v>
      </c>
      <c r="Q296" t="n">
        <v>1.714</v>
      </c>
      <c r="R296" t="n">
        <v>12.224</v>
      </c>
      <c r="S296" t="n">
        <v>6.465</v>
      </c>
      <c r="T296" t="n">
        <v>12.197</v>
      </c>
      <c r="U296" t="n">
        <v>7.023</v>
      </c>
      <c r="V296" t="n">
        <v>-1</v>
      </c>
      <c r="W296" t="n">
        <v>0.9</v>
      </c>
      <c r="X296" t="n">
        <v>38.3</v>
      </c>
      <c r="Y296" t="n">
        <v>0</v>
      </c>
      <c r="Z296" t="n">
        <v>1</v>
      </c>
      <c r="AA296" t="n">
        <v>0.055</v>
      </c>
      <c r="AB296" t="n">
        <v>-0.035</v>
      </c>
      <c r="AC296" t="n">
        <v>6.21</v>
      </c>
      <c r="AD296" t="n">
        <v>78</v>
      </c>
      <c r="AE296">
        <f>IF(V296&gt;=0,V296,"")</f>
        <v/>
      </c>
      <c r="AF296">
        <f>IF(AND(N296=1,N295=0),1,0)</f>
        <v/>
      </c>
      <c r="AG296">
        <f>IF(AND(K296="REACQUIRE",K295&lt;&gt;"REACQUIRE"),1,0)</f>
        <v/>
      </c>
    </row>
    <row r="297">
      <c r="J297" t="n">
        <v>73.25</v>
      </c>
      <c r="K297" t="inlineStr">
        <is>
          <t>TRACK</t>
        </is>
      </c>
      <c r="L297" t="n">
        <v>1</v>
      </c>
      <c r="M297" t="n">
        <v>1</v>
      </c>
      <c r="N297" t="n">
        <v>0</v>
      </c>
      <c r="O297" t="n">
        <v>13.828</v>
      </c>
      <c r="P297" t="n">
        <v>4.449</v>
      </c>
      <c r="Q297" t="n">
        <v>1.75</v>
      </c>
      <c r="R297" t="n">
        <v>12.224</v>
      </c>
      <c r="S297" t="n">
        <v>6.465</v>
      </c>
      <c r="T297" t="n">
        <v>12.309</v>
      </c>
      <c r="U297" t="n">
        <v>6.962</v>
      </c>
      <c r="V297" t="n">
        <v>0.504</v>
      </c>
      <c r="W297" t="n">
        <v>1.7</v>
      </c>
      <c r="X297" t="n">
        <v>38.7</v>
      </c>
      <c r="Y297" t="n">
        <v>0</v>
      </c>
      <c r="Z297" t="n">
        <v>1</v>
      </c>
      <c r="AA297" t="n">
        <v>0.08799999999999999</v>
      </c>
      <c r="AB297" t="n">
        <v>-0.049</v>
      </c>
      <c r="AC297" t="n">
        <v>6.21</v>
      </c>
      <c r="AD297" t="n">
        <v>255</v>
      </c>
      <c r="AE297">
        <f>IF(V297&gt;=0,V297,"")</f>
        <v/>
      </c>
      <c r="AF297">
        <f>IF(AND(N297=1,N296=0),1,0)</f>
        <v/>
      </c>
      <c r="AG297">
        <f>IF(AND(K297="REACQUIRE",K296&lt;&gt;"REACQUIRE"),1,0)</f>
        <v/>
      </c>
    </row>
    <row r="298">
      <c r="J298" t="n">
        <v>73.5</v>
      </c>
      <c r="K298" t="inlineStr">
        <is>
          <t>TRACK</t>
        </is>
      </c>
      <c r="L298" t="n">
        <v>1</v>
      </c>
      <c r="M298" t="n">
        <v>1</v>
      </c>
      <c r="N298" t="n">
        <v>0</v>
      </c>
      <c r="O298" t="n">
        <v>13.862</v>
      </c>
      <c r="P298" t="n">
        <v>4.45</v>
      </c>
      <c r="Q298" t="n">
        <v>1.74</v>
      </c>
      <c r="R298" t="n">
        <v>12.224</v>
      </c>
      <c r="S298" t="n">
        <v>6.465</v>
      </c>
      <c r="T298" t="n">
        <v>12.27</v>
      </c>
      <c r="U298" t="n">
        <v>6.924</v>
      </c>
      <c r="V298" t="n">
        <v>0.461</v>
      </c>
      <c r="W298" t="n">
        <v>-0.1</v>
      </c>
      <c r="X298" t="n">
        <v>39.6</v>
      </c>
      <c r="Y298" t="n">
        <v>0</v>
      </c>
      <c r="Z298" t="n">
        <v>1</v>
      </c>
      <c r="AA298" t="n">
        <v>0.077</v>
      </c>
      <c r="AB298" t="n">
        <v>-0.007</v>
      </c>
      <c r="AC298" t="n">
        <v>6.23</v>
      </c>
      <c r="AD298" t="n">
        <v>255</v>
      </c>
      <c r="AE298">
        <f>IF(V298&gt;=0,V298,"")</f>
        <v/>
      </c>
      <c r="AF298">
        <f>IF(AND(N298=1,N297=0),1,0)</f>
        <v/>
      </c>
      <c r="AG298">
        <f>IF(AND(K298="REACQUIRE",K297&lt;&gt;"REACQUIRE"),1,0)</f>
        <v/>
      </c>
    </row>
    <row r="299">
      <c r="J299" t="n">
        <v>73.75</v>
      </c>
      <c r="K299" t="inlineStr">
        <is>
          <t>TRACK</t>
        </is>
      </c>
      <c r="L299" t="n">
        <v>1</v>
      </c>
      <c r="M299" t="n">
        <v>1</v>
      </c>
      <c r="N299" t="n">
        <v>0</v>
      </c>
      <c r="O299" t="n">
        <v>13.902</v>
      </c>
      <c r="P299" t="n">
        <v>4.451</v>
      </c>
      <c r="Q299" t="n">
        <v>1.728</v>
      </c>
      <c r="R299" t="n">
        <v>12.224</v>
      </c>
      <c r="S299" t="n">
        <v>6.465</v>
      </c>
      <c r="T299" t="n">
        <v>12.271</v>
      </c>
      <c r="U299" t="n">
        <v>6.903</v>
      </c>
      <c r="V299" t="n">
        <v>0.44</v>
      </c>
      <c r="W299" t="n">
        <v>0.1</v>
      </c>
      <c r="X299" t="n">
        <v>39.6</v>
      </c>
      <c r="Y299" t="n">
        <v>0</v>
      </c>
      <c r="Z299" t="n">
        <v>1</v>
      </c>
      <c r="AA299" t="n">
        <v>0.038</v>
      </c>
      <c r="AB299" t="n">
        <v>0.008999999999999999</v>
      </c>
      <c r="AC299" t="n">
        <v>6.26</v>
      </c>
      <c r="AD299" t="n">
        <v>255</v>
      </c>
      <c r="AE299">
        <f>IF(V299&gt;=0,V299,"")</f>
        <v/>
      </c>
      <c r="AF299">
        <f>IF(AND(N299=1,N298=0),1,0)</f>
        <v/>
      </c>
      <c r="AG299">
        <f>IF(AND(K299="REACQUIRE",K298&lt;&gt;"REACQUIRE"),1,0)</f>
        <v/>
      </c>
    </row>
    <row r="300">
      <c r="J300" t="n">
        <v>74</v>
      </c>
      <c r="K300" t="inlineStr">
        <is>
          <t>TRACK</t>
        </is>
      </c>
      <c r="L300" t="n">
        <v>1</v>
      </c>
      <c r="M300" t="n">
        <v>1</v>
      </c>
      <c r="N300" t="n">
        <v>0</v>
      </c>
      <c r="O300" t="n">
        <v>13.963</v>
      </c>
      <c r="P300" t="n">
        <v>4.451</v>
      </c>
      <c r="Q300" t="n">
        <v>1.736</v>
      </c>
      <c r="R300" t="n">
        <v>12.224</v>
      </c>
      <c r="S300" t="n">
        <v>6.465</v>
      </c>
      <c r="T300" t="n">
        <v>12.261</v>
      </c>
      <c r="U300" t="n">
        <v>6.925</v>
      </c>
      <c r="V300" t="n">
        <v>0.461</v>
      </c>
      <c r="W300" t="n">
        <v>0.8</v>
      </c>
      <c r="X300" t="n">
        <v>39.2</v>
      </c>
      <c r="Y300" t="n">
        <v>0</v>
      </c>
      <c r="Z300" t="n">
        <v>1</v>
      </c>
      <c r="AA300" t="n">
        <v>0.041</v>
      </c>
      <c r="AB300" t="n">
        <v>0.008999999999999999</v>
      </c>
      <c r="AC300" t="n">
        <v>6.28</v>
      </c>
      <c r="AD300" t="n">
        <v>255</v>
      </c>
      <c r="AE300">
        <f>IF(V300&gt;=0,V300,"")</f>
        <v/>
      </c>
      <c r="AF300">
        <f>IF(AND(N300=1,N299=0),1,0)</f>
        <v/>
      </c>
      <c r="AG300">
        <f>IF(AND(K300="REACQUIRE",K299&lt;&gt;"REACQUIRE"),1,0)</f>
        <v/>
      </c>
    </row>
    <row r="301">
      <c r="J301" t="n">
        <v>74.25</v>
      </c>
      <c r="K301" t="inlineStr">
        <is>
          <t>TRACK</t>
        </is>
      </c>
      <c r="L301" t="n">
        <v>1</v>
      </c>
      <c r="M301" t="n">
        <v>1</v>
      </c>
      <c r="N301" t="n">
        <v>0</v>
      </c>
      <c r="O301" t="n">
        <v>14.041</v>
      </c>
      <c r="P301" t="n">
        <v>4.451</v>
      </c>
      <c r="Q301" t="n">
        <v>1.751</v>
      </c>
      <c r="R301" t="n">
        <v>12.226</v>
      </c>
      <c r="S301" t="n">
        <v>6.467</v>
      </c>
      <c r="T301" t="n">
        <v>12.259</v>
      </c>
      <c r="U301" t="n">
        <v>6.912</v>
      </c>
      <c r="V301" t="n">
        <v>0.446</v>
      </c>
      <c r="W301" t="n">
        <v>1.2</v>
      </c>
      <c r="X301" t="n">
        <v>39.1</v>
      </c>
      <c r="Y301" t="n">
        <v>-0.08699999999999999</v>
      </c>
      <c r="Z301" t="n">
        <v>1</v>
      </c>
      <c r="AA301" t="n">
        <v>0.047</v>
      </c>
      <c r="AB301" t="n">
        <v>0.002</v>
      </c>
      <c r="AC301" t="n">
        <v>6.29</v>
      </c>
      <c r="AD301" t="n">
        <v>255</v>
      </c>
      <c r="AE301">
        <f>IF(V301&gt;=0,V301,"")</f>
        <v/>
      </c>
      <c r="AF301">
        <f>IF(AND(N301=1,N300=0),1,0)</f>
        <v/>
      </c>
      <c r="AG301">
        <f>IF(AND(K301="REACQUIRE",K300&lt;&gt;"REACQUIRE"),1,0)</f>
        <v/>
      </c>
    </row>
    <row r="302">
      <c r="J302" t="n">
        <v>74.5</v>
      </c>
      <c r="K302" t="inlineStr">
        <is>
          <t>TRACK</t>
        </is>
      </c>
      <c r="L302" t="n">
        <v>1</v>
      </c>
      <c r="M302" t="n">
        <v>1</v>
      </c>
      <c r="N302" t="n">
        <v>0</v>
      </c>
      <c r="O302" t="n">
        <v>14.132</v>
      </c>
      <c r="P302" t="n">
        <v>4.449</v>
      </c>
      <c r="Q302" t="n">
        <v>1.773</v>
      </c>
      <c r="R302" t="n">
        <v>12.223</v>
      </c>
      <c r="S302" t="n">
        <v>6.465</v>
      </c>
      <c r="T302" t="n">
        <v>12.255</v>
      </c>
      <c r="U302" t="n">
        <v>6.9</v>
      </c>
      <c r="V302" t="n">
        <v>0.436</v>
      </c>
      <c r="W302" t="n">
        <v>1.5</v>
      </c>
      <c r="X302" t="n">
        <v>39.1</v>
      </c>
      <c r="Y302" t="n">
        <v>0</v>
      </c>
      <c r="Z302" t="n">
        <v>1</v>
      </c>
      <c r="AA302" t="n">
        <v>0.054</v>
      </c>
      <c r="AB302" t="n">
        <v>0.005</v>
      </c>
      <c r="AC302" t="n">
        <v>6.31</v>
      </c>
      <c r="AD302" t="n">
        <v>255</v>
      </c>
      <c r="AE302">
        <f>IF(V302&gt;=0,V302,"")</f>
        <v/>
      </c>
      <c r="AF302">
        <f>IF(AND(N302=1,N301=0),1,0)</f>
        <v/>
      </c>
      <c r="AG302">
        <f>IF(AND(K302="REACQUIRE",K301&lt;&gt;"REACQUIRE"),1,0)</f>
        <v/>
      </c>
    </row>
    <row r="303">
      <c r="J303" t="n">
        <v>74.75</v>
      </c>
      <c r="K303" t="inlineStr">
        <is>
          <t>TRACK</t>
        </is>
      </c>
      <c r="L303" t="n">
        <v>1</v>
      </c>
      <c r="M303" t="n">
        <v>1</v>
      </c>
      <c r="N303" t="n">
        <v>0</v>
      </c>
      <c r="O303" t="n">
        <v>14.23</v>
      </c>
      <c r="P303" t="n">
        <v>4.445</v>
      </c>
      <c r="Q303" t="n">
        <v>1.801</v>
      </c>
      <c r="R303" t="n">
        <v>12.223</v>
      </c>
      <c r="S303" t="n">
        <v>6.465</v>
      </c>
      <c r="T303" t="n">
        <v>12.247</v>
      </c>
      <c r="U303" t="n">
        <v>6.894</v>
      </c>
      <c r="V303" t="n">
        <v>0.429</v>
      </c>
      <c r="W303" t="n">
        <v>1.6</v>
      </c>
      <c r="X303" t="n">
        <v>39</v>
      </c>
      <c r="Y303" t="n">
        <v>0</v>
      </c>
      <c r="Z303" t="n">
        <v>1</v>
      </c>
      <c r="AA303" t="n">
        <v>0.055</v>
      </c>
      <c r="AB303" t="n">
        <v>0.005</v>
      </c>
      <c r="AC303" t="n">
        <v>6.32</v>
      </c>
      <c r="AD303" t="n">
        <v>255</v>
      </c>
      <c r="AE303">
        <f>IF(V303&gt;=0,V303,"")</f>
        <v/>
      </c>
      <c r="AF303">
        <f>IF(AND(N303=1,N302=0),1,0)</f>
        <v/>
      </c>
      <c r="AG303">
        <f>IF(AND(K303="REACQUIRE",K302&lt;&gt;"REACQUIRE"),1,0)</f>
        <v/>
      </c>
    </row>
    <row r="304">
      <c r="J304" t="n">
        <v>75</v>
      </c>
      <c r="K304" t="inlineStr">
        <is>
          <t>TRACK</t>
        </is>
      </c>
      <c r="L304" t="n">
        <v>1</v>
      </c>
      <c r="M304" t="n">
        <v>1</v>
      </c>
      <c r="N304" t="n">
        <v>0</v>
      </c>
      <c r="O304" t="n">
        <v>14.333</v>
      </c>
      <c r="P304" t="n">
        <v>4.441</v>
      </c>
      <c r="Q304" t="n">
        <v>1.837</v>
      </c>
      <c r="R304" t="n">
        <v>12.223</v>
      </c>
      <c r="S304" t="n">
        <v>6.465</v>
      </c>
      <c r="T304" t="n">
        <v>12.235</v>
      </c>
      <c r="U304" t="n">
        <v>6.908</v>
      </c>
      <c r="V304" t="n">
        <v>0.443</v>
      </c>
      <c r="W304" t="n">
        <v>1.6</v>
      </c>
      <c r="X304" t="n">
        <v>38.9</v>
      </c>
      <c r="Y304" t="n">
        <v>0</v>
      </c>
      <c r="Z304" t="n">
        <v>1</v>
      </c>
      <c r="AA304" t="n">
        <v>0.058</v>
      </c>
      <c r="AB304" t="n">
        <v>0.021</v>
      </c>
      <c r="AC304" t="n">
        <v>6.32</v>
      </c>
      <c r="AD304" t="n">
        <v>255</v>
      </c>
      <c r="AE304">
        <f>IF(V304&gt;=0,V304,"")</f>
        <v/>
      </c>
      <c r="AF304">
        <f>IF(AND(N304=1,N303=0),1,0)</f>
        <v/>
      </c>
      <c r="AG304">
        <f>IF(AND(K304="REACQUIRE",K303&lt;&gt;"REACQUIRE"),1,0)</f>
        <v/>
      </c>
    </row>
    <row r="305">
      <c r="J305" t="n">
        <v>75.25</v>
      </c>
      <c r="K305" t="inlineStr">
        <is>
          <t>TRACK</t>
        </is>
      </c>
      <c r="L305" t="n">
        <v>1</v>
      </c>
      <c r="M305" t="n">
        <v>1</v>
      </c>
      <c r="N305" t="n">
        <v>0</v>
      </c>
      <c r="O305" t="n">
        <v>14.438</v>
      </c>
      <c r="P305" t="n">
        <v>4.435</v>
      </c>
      <c r="Q305" t="n">
        <v>1.879</v>
      </c>
      <c r="R305" t="n">
        <v>12.223</v>
      </c>
      <c r="S305" t="n">
        <v>6.465</v>
      </c>
      <c r="T305" t="n">
        <v>12.23</v>
      </c>
      <c r="U305" t="n">
        <v>6.887</v>
      </c>
      <c r="V305" t="n">
        <v>0.422</v>
      </c>
      <c r="W305" t="n">
        <v>1.6</v>
      </c>
      <c r="X305" t="n">
        <v>38.8</v>
      </c>
      <c r="Y305" t="n">
        <v>0</v>
      </c>
      <c r="Z305" t="n">
        <v>1</v>
      </c>
      <c r="AA305" t="n">
        <v>0.057</v>
      </c>
      <c r="AB305" t="n">
        <v>0.006</v>
      </c>
      <c r="AC305" t="n">
        <v>6.32</v>
      </c>
      <c r="AD305" t="n">
        <v>255</v>
      </c>
      <c r="AE305">
        <f>IF(V305&gt;=0,V305,"")</f>
        <v/>
      </c>
      <c r="AF305">
        <f>IF(AND(N305=1,N304=0),1,0)</f>
        <v/>
      </c>
      <c r="AG305">
        <f>IF(AND(K305="REACQUIRE",K304&lt;&gt;"REACQUIRE"),1,0)</f>
        <v/>
      </c>
    </row>
    <row r="306">
      <c r="J306" t="n">
        <v>75.5</v>
      </c>
      <c r="K306" t="inlineStr">
        <is>
          <t>TRACK</t>
        </is>
      </c>
      <c r="L306" t="n">
        <v>1</v>
      </c>
      <c r="M306" t="n">
        <v>1</v>
      </c>
      <c r="N306" t="n">
        <v>0</v>
      </c>
      <c r="O306" t="n">
        <v>14.546</v>
      </c>
      <c r="P306" t="n">
        <v>4.428</v>
      </c>
      <c r="Q306" t="n">
        <v>1.925</v>
      </c>
      <c r="R306" t="n">
        <v>12.223</v>
      </c>
      <c r="S306" t="n">
        <v>6.465</v>
      </c>
      <c r="T306" t="n">
        <v>12.219</v>
      </c>
      <c r="U306" t="n">
        <v>6.89</v>
      </c>
      <c r="V306" t="n">
        <v>0.425</v>
      </c>
      <c r="W306" t="n">
        <v>1.6</v>
      </c>
      <c r="X306" t="n">
        <v>38.7</v>
      </c>
      <c r="Y306" t="n">
        <v>0</v>
      </c>
      <c r="Z306" t="n">
        <v>1</v>
      </c>
      <c r="AA306" t="n">
        <v>0.058</v>
      </c>
      <c r="AB306" t="n">
        <v>0.013</v>
      </c>
      <c r="AC306" t="n">
        <v>6.31</v>
      </c>
      <c r="AD306" t="n">
        <v>255</v>
      </c>
      <c r="AE306">
        <f>IF(V306&gt;=0,V306,"")</f>
        <v/>
      </c>
      <c r="AF306">
        <f>IF(AND(N306=1,N305=0),1,0)</f>
        <v/>
      </c>
      <c r="AG306">
        <f>IF(AND(K306="REACQUIRE",K305&lt;&gt;"REACQUIRE"),1,0)</f>
        <v/>
      </c>
    </row>
    <row r="307">
      <c r="J307" t="n">
        <v>75.75</v>
      </c>
      <c r="K307" t="inlineStr">
        <is>
          <t>TRACK</t>
        </is>
      </c>
      <c r="L307" t="n">
        <v>1</v>
      </c>
      <c r="M307" t="n">
        <v>1</v>
      </c>
      <c r="N307" t="n">
        <v>0</v>
      </c>
      <c r="O307" t="n">
        <v>14.654</v>
      </c>
      <c r="P307" t="n">
        <v>4.42</v>
      </c>
      <c r="Q307" t="n">
        <v>1.978</v>
      </c>
      <c r="R307" t="n">
        <v>12.223</v>
      </c>
      <c r="S307" t="n">
        <v>6.465</v>
      </c>
      <c r="T307" t="n">
        <v>12.207</v>
      </c>
      <c r="U307" t="n">
        <v>6.896</v>
      </c>
      <c r="V307" t="n">
        <v>0.432</v>
      </c>
      <c r="W307" t="n">
        <v>1.6</v>
      </c>
      <c r="X307" t="n">
        <v>38.4</v>
      </c>
      <c r="Y307" t="n">
        <v>0.033</v>
      </c>
      <c r="Z307" t="n">
        <v>1</v>
      </c>
      <c r="AA307" t="n">
        <v>0.058</v>
      </c>
      <c r="AB307" t="n">
        <v>0.015</v>
      </c>
      <c r="AC307" t="n">
        <v>6.3</v>
      </c>
      <c r="AD307" t="n">
        <v>255</v>
      </c>
      <c r="AE307">
        <f>IF(V307&gt;=0,V307,"")</f>
        <v/>
      </c>
      <c r="AF307">
        <f>IF(AND(N307=1,N306=0),1,0)</f>
        <v/>
      </c>
      <c r="AG307">
        <f>IF(AND(K307="REACQUIRE",K306&lt;&gt;"REACQUIRE"),1,0)</f>
        <v/>
      </c>
    </row>
    <row r="308">
      <c r="J308" t="n">
        <v>76</v>
      </c>
      <c r="K308" t="inlineStr">
        <is>
          <t>TRACK</t>
        </is>
      </c>
      <c r="L308" t="n">
        <v>1</v>
      </c>
      <c r="M308" t="n">
        <v>1</v>
      </c>
      <c r="N308" t="n">
        <v>0</v>
      </c>
      <c r="O308" t="n">
        <v>14.761</v>
      </c>
      <c r="P308" t="n">
        <v>4.412</v>
      </c>
      <c r="Q308" t="n">
        <v>2.037</v>
      </c>
      <c r="R308" t="n">
        <v>12.223</v>
      </c>
      <c r="S308" t="n">
        <v>6.465</v>
      </c>
      <c r="T308" t="n">
        <v>12.191</v>
      </c>
      <c r="U308" t="n">
        <v>6.901</v>
      </c>
      <c r="V308" t="n">
        <v>0.437</v>
      </c>
      <c r="W308" t="n">
        <v>1.6</v>
      </c>
      <c r="X308" t="n">
        <v>38.3</v>
      </c>
      <c r="Y308" t="n">
        <v>0</v>
      </c>
      <c r="Z308" t="n">
        <v>1</v>
      </c>
      <c r="AA308" t="n">
        <v>0.057</v>
      </c>
      <c r="AB308" t="n">
        <v>0.015</v>
      </c>
      <c r="AC308" t="n">
        <v>6.29</v>
      </c>
      <c r="AD308" t="n">
        <v>255</v>
      </c>
      <c r="AE308">
        <f>IF(V308&gt;=0,V308,"")</f>
        <v/>
      </c>
      <c r="AF308">
        <f>IF(AND(N308=1,N307=0),1,0)</f>
        <v/>
      </c>
      <c r="AG308">
        <f>IF(AND(K308="REACQUIRE",K307&lt;&gt;"REACQUIRE"),1,0)</f>
        <v/>
      </c>
    </row>
    <row r="309">
      <c r="J309" t="n">
        <v>76.25</v>
      </c>
      <c r="K309" t="inlineStr">
        <is>
          <t>TRACK</t>
        </is>
      </c>
      <c r="L309" t="n">
        <v>1</v>
      </c>
      <c r="M309" t="n">
        <v>1</v>
      </c>
      <c r="N309" t="n">
        <v>0</v>
      </c>
      <c r="O309" t="n">
        <v>14.869</v>
      </c>
      <c r="P309" t="n">
        <v>4.403</v>
      </c>
      <c r="Q309" t="n">
        <v>2.096</v>
      </c>
      <c r="R309" t="n">
        <v>12.223</v>
      </c>
      <c r="S309" t="n">
        <v>6.465</v>
      </c>
      <c r="T309" t="n">
        <v>12.198</v>
      </c>
      <c r="U309" t="n">
        <v>6.872</v>
      </c>
      <c r="V309" t="n">
        <v>0.407</v>
      </c>
      <c r="W309" t="n">
        <v>1.6</v>
      </c>
      <c r="X309" t="n">
        <v>38.3</v>
      </c>
      <c r="Y309" t="n">
        <v>0</v>
      </c>
      <c r="Z309" t="n">
        <v>1</v>
      </c>
      <c r="AA309" t="n">
        <v>0.057</v>
      </c>
      <c r="AB309" t="n">
        <v>0.008</v>
      </c>
      <c r="AC309" t="n">
        <v>6.28</v>
      </c>
      <c r="AD309" t="n">
        <v>255</v>
      </c>
      <c r="AE309">
        <f>IF(V309&gt;=0,V309,"")</f>
        <v/>
      </c>
      <c r="AF309">
        <f>IF(AND(N309=1,N308=0),1,0)</f>
        <v/>
      </c>
      <c r="AG309">
        <f>IF(AND(K309="REACQUIRE",K308&lt;&gt;"REACQUIRE"),1,0)</f>
        <v/>
      </c>
    </row>
    <row r="310">
      <c r="J310" t="n">
        <v>76.5</v>
      </c>
      <c r="K310" t="inlineStr">
        <is>
          <t>TRACK</t>
        </is>
      </c>
      <c r="L310" t="n">
        <v>1</v>
      </c>
      <c r="M310" t="n">
        <v>1</v>
      </c>
      <c r="N310" t="n">
        <v>0</v>
      </c>
      <c r="O310" t="n">
        <v>14.979</v>
      </c>
      <c r="P310" t="n">
        <v>4.395</v>
      </c>
      <c r="Q310" t="n">
        <v>2.155</v>
      </c>
      <c r="R310" t="n">
        <v>12.223</v>
      </c>
      <c r="S310" t="n">
        <v>6.465</v>
      </c>
      <c r="T310" t="n">
        <v>12.19</v>
      </c>
      <c r="U310" t="n">
        <v>6.872</v>
      </c>
      <c r="V310" t="n">
        <v>0.409</v>
      </c>
      <c r="W310" t="n">
        <v>1.6</v>
      </c>
      <c r="X310" t="n">
        <v>38.2</v>
      </c>
      <c r="Y310" t="n">
        <v>0</v>
      </c>
      <c r="Z310" t="n">
        <v>1</v>
      </c>
      <c r="AA310" t="n">
        <v>0.058</v>
      </c>
      <c r="AB310" t="n">
        <v>0.02</v>
      </c>
      <c r="AC310" t="n">
        <v>6.28</v>
      </c>
      <c r="AD310" t="n">
        <v>255</v>
      </c>
      <c r="AE310">
        <f>IF(V310&gt;=0,V310,"")</f>
        <v/>
      </c>
      <c r="AF310">
        <f>IF(AND(N310=1,N309=0),1,0)</f>
        <v/>
      </c>
      <c r="AG310">
        <f>IF(AND(K310="REACQUIRE",K309&lt;&gt;"REACQUIRE"),1,0)</f>
        <v/>
      </c>
    </row>
    <row r="311">
      <c r="J311" t="n">
        <v>76.75</v>
      </c>
      <c r="K311" t="inlineStr">
        <is>
          <t>TRACK</t>
        </is>
      </c>
      <c r="L311" t="n">
        <v>1</v>
      </c>
      <c r="M311" t="n">
        <v>1</v>
      </c>
      <c r="N311" t="n">
        <v>0</v>
      </c>
      <c r="O311" t="n">
        <v>15.087</v>
      </c>
      <c r="P311" t="n">
        <v>4.388</v>
      </c>
      <c r="Q311" t="n">
        <v>2.221</v>
      </c>
      <c r="R311" t="n">
        <v>12.223</v>
      </c>
      <c r="S311" t="n">
        <v>6.465</v>
      </c>
      <c r="T311" t="n">
        <v>12.178</v>
      </c>
      <c r="U311" t="n">
        <v>6.873</v>
      </c>
      <c r="V311" t="n">
        <v>0.41</v>
      </c>
      <c r="W311" t="n">
        <v>1.6</v>
      </c>
      <c r="X311" t="n">
        <v>38</v>
      </c>
      <c r="Y311" t="n">
        <v>0</v>
      </c>
      <c r="Z311" t="n">
        <v>1</v>
      </c>
      <c r="AA311" t="n">
        <v>0.059</v>
      </c>
      <c r="AB311" t="n">
        <v>0.017</v>
      </c>
      <c r="AC311" t="n">
        <v>6.28</v>
      </c>
      <c r="AD311" t="n">
        <v>255</v>
      </c>
      <c r="AE311">
        <f>IF(V311&gt;=0,V311,"")</f>
        <v/>
      </c>
      <c r="AF311">
        <f>IF(AND(N311=1,N310=0),1,0)</f>
        <v/>
      </c>
      <c r="AG311">
        <f>IF(AND(K311="REACQUIRE",K310&lt;&gt;"REACQUIRE"),1,0)</f>
        <v/>
      </c>
    </row>
    <row r="312">
      <c r="J312" t="n">
        <v>77</v>
      </c>
      <c r="K312" t="inlineStr">
        <is>
          <t>TRACK</t>
        </is>
      </c>
      <c r="L312" t="n">
        <v>1</v>
      </c>
      <c r="M312" t="n">
        <v>1</v>
      </c>
      <c r="N312" t="n">
        <v>0</v>
      </c>
      <c r="O312" t="n">
        <v>15.192</v>
      </c>
      <c r="P312" t="n">
        <v>4.381</v>
      </c>
      <c r="Q312" t="n">
        <v>2.29</v>
      </c>
      <c r="R312" t="n">
        <v>12.227</v>
      </c>
      <c r="S312" t="n">
        <v>6.467</v>
      </c>
      <c r="T312" t="n">
        <v>12.168</v>
      </c>
      <c r="U312" t="n">
        <v>6.87</v>
      </c>
      <c r="V312" t="n">
        <v>0.407</v>
      </c>
      <c r="W312" t="n">
        <v>1.6</v>
      </c>
      <c r="X312" t="n">
        <v>37.9</v>
      </c>
      <c r="Y312" t="n">
        <v>-0.053</v>
      </c>
      <c r="Z312" t="n">
        <v>1</v>
      </c>
      <c r="AA312" t="n">
        <v>0.056</v>
      </c>
      <c r="AB312" t="n">
        <v>0.013</v>
      </c>
      <c r="AC312" t="n">
        <v>6.28</v>
      </c>
      <c r="AD312" t="n">
        <v>255</v>
      </c>
      <c r="AE312">
        <f>IF(V312&gt;=0,V312,"")</f>
        <v/>
      </c>
      <c r="AF312">
        <f>IF(AND(N312=1,N311=0),1,0)</f>
        <v/>
      </c>
      <c r="AG312">
        <f>IF(AND(K312="REACQUIRE",K311&lt;&gt;"REACQUIRE"),1,0)</f>
        <v/>
      </c>
    </row>
    <row r="313">
      <c r="J313" t="n">
        <v>77.25</v>
      </c>
      <c r="K313" t="inlineStr">
        <is>
          <t>TRACK</t>
        </is>
      </c>
      <c r="L313" t="n">
        <v>1</v>
      </c>
      <c r="M313" t="n">
        <v>1</v>
      </c>
      <c r="N313" t="n">
        <v>0</v>
      </c>
      <c r="O313" t="n">
        <v>15.296</v>
      </c>
      <c r="P313" t="n">
        <v>4.376</v>
      </c>
      <c r="Q313" t="n">
        <v>2.362</v>
      </c>
      <c r="R313" t="n">
        <v>12.224</v>
      </c>
      <c r="S313" t="n">
        <v>6.465</v>
      </c>
      <c r="T313" t="n">
        <v>12.158</v>
      </c>
      <c r="U313" t="n">
        <v>6.863</v>
      </c>
      <c r="V313" t="n">
        <v>0.403</v>
      </c>
      <c r="W313" t="n">
        <v>1.6</v>
      </c>
      <c r="X313" t="n">
        <v>37.9</v>
      </c>
      <c r="Y313" t="n">
        <v>0</v>
      </c>
      <c r="Z313" t="n">
        <v>1</v>
      </c>
      <c r="AA313" t="n">
        <v>0.057</v>
      </c>
      <c r="AB313" t="n">
        <v>0.012</v>
      </c>
      <c r="AC313" t="n">
        <v>6.28</v>
      </c>
      <c r="AD313" t="n">
        <v>255</v>
      </c>
      <c r="AE313">
        <f>IF(V313&gt;=0,V313,"")</f>
        <v/>
      </c>
      <c r="AF313">
        <f>IF(AND(N313=1,N312=0),1,0)</f>
        <v/>
      </c>
      <c r="AG313">
        <f>IF(AND(K313="REACQUIRE",K312&lt;&gt;"REACQUIRE"),1,0)</f>
        <v/>
      </c>
    </row>
    <row r="314">
      <c r="J314" t="n">
        <v>77.5</v>
      </c>
      <c r="K314" t="inlineStr">
        <is>
          <t>TRACK</t>
        </is>
      </c>
      <c r="L314" t="n">
        <v>1</v>
      </c>
      <c r="M314" t="n">
        <v>1</v>
      </c>
      <c r="N314" t="n">
        <v>0</v>
      </c>
      <c r="O314" t="n">
        <v>15.399</v>
      </c>
      <c r="P314" t="n">
        <v>4.373</v>
      </c>
      <c r="Q314" t="n">
        <v>2.436</v>
      </c>
      <c r="R314" t="n">
        <v>12.224</v>
      </c>
      <c r="S314" t="n">
        <v>6.465</v>
      </c>
      <c r="T314" t="n">
        <v>12.152</v>
      </c>
      <c r="U314" t="n">
        <v>6.854</v>
      </c>
      <c r="V314" t="n">
        <v>0.396</v>
      </c>
      <c r="W314" t="n">
        <v>1.6</v>
      </c>
      <c r="X314" t="n">
        <v>38</v>
      </c>
      <c r="Y314" t="n">
        <v>0</v>
      </c>
      <c r="Z314" t="n">
        <v>1</v>
      </c>
      <c r="AA314" t="n">
        <v>0.056</v>
      </c>
      <c r="AB314" t="n">
        <v>0.012</v>
      </c>
      <c r="AC314" t="n">
        <v>6.29</v>
      </c>
      <c r="AD314" t="n">
        <v>255</v>
      </c>
      <c r="AE314">
        <f>IF(V314&gt;=0,V314,"")</f>
        <v/>
      </c>
      <c r="AF314">
        <f>IF(AND(N314=1,N313=0),1,0)</f>
        <v/>
      </c>
      <c r="AG314">
        <f>IF(AND(K314="REACQUIRE",K313&lt;&gt;"REACQUIRE"),1,0)</f>
        <v/>
      </c>
    </row>
    <row r="315">
      <c r="J315" t="n">
        <v>77.75</v>
      </c>
      <c r="K315" t="inlineStr">
        <is>
          <t>TRACK</t>
        </is>
      </c>
      <c r="L315" t="n">
        <v>1</v>
      </c>
      <c r="M315" t="n">
        <v>1</v>
      </c>
      <c r="N315" t="n">
        <v>0</v>
      </c>
      <c r="O315" t="n">
        <v>15.5</v>
      </c>
      <c r="P315" t="n">
        <v>4.371</v>
      </c>
      <c r="Q315" t="n">
        <v>2.511</v>
      </c>
      <c r="R315" t="n">
        <v>12.224</v>
      </c>
      <c r="S315" t="n">
        <v>6.465</v>
      </c>
      <c r="T315" t="n">
        <v>12.146</v>
      </c>
      <c r="U315" t="n">
        <v>6.843</v>
      </c>
      <c r="V315" t="n">
        <v>0.386</v>
      </c>
      <c r="W315" t="n">
        <v>1.6</v>
      </c>
      <c r="X315" t="n">
        <v>38.1</v>
      </c>
      <c r="Y315" t="n">
        <v>0</v>
      </c>
      <c r="Z315" t="n">
        <v>1</v>
      </c>
      <c r="AA315" t="n">
        <v>0.055</v>
      </c>
      <c r="AB315" t="n">
        <v>0.011</v>
      </c>
      <c r="AC315" t="n">
        <v>6.3</v>
      </c>
      <c r="AD315" t="n">
        <v>255</v>
      </c>
      <c r="AE315">
        <f>IF(V315&gt;=0,V315,"")</f>
        <v/>
      </c>
      <c r="AF315">
        <f>IF(AND(N315=1,N314=0),1,0)</f>
        <v/>
      </c>
      <c r="AG315">
        <f>IF(AND(K315="REACQUIRE",K314&lt;&gt;"REACQUIRE"),1,0)</f>
        <v/>
      </c>
    </row>
    <row r="316">
      <c r="J316" t="n">
        <v>78</v>
      </c>
      <c r="K316" t="inlineStr">
        <is>
          <t>TRACK</t>
        </is>
      </c>
      <c r="L316" t="n">
        <v>1</v>
      </c>
      <c r="M316" t="n">
        <v>1</v>
      </c>
      <c r="N316" t="n">
        <v>0</v>
      </c>
      <c r="O316" t="n">
        <v>15.601</v>
      </c>
      <c r="P316" t="n">
        <v>4.373</v>
      </c>
      <c r="Q316" t="n">
        <v>2.587</v>
      </c>
      <c r="R316" t="n">
        <v>12.224</v>
      </c>
      <c r="S316" t="n">
        <v>6.465</v>
      </c>
      <c r="T316" t="n">
        <v>12.144</v>
      </c>
      <c r="U316" t="n">
        <v>6.83</v>
      </c>
      <c r="V316" t="n">
        <v>0.373</v>
      </c>
      <c r="W316" t="n">
        <v>1.6</v>
      </c>
      <c r="X316" t="n">
        <v>38.2</v>
      </c>
      <c r="Y316" t="n">
        <v>0</v>
      </c>
      <c r="Z316" t="n">
        <v>1</v>
      </c>
      <c r="AA316" t="n">
        <v>0.055</v>
      </c>
      <c r="AB316" t="n">
        <v>0.012</v>
      </c>
      <c r="AC316" t="n">
        <v>6.32</v>
      </c>
      <c r="AD316" t="n">
        <v>255</v>
      </c>
      <c r="AE316">
        <f>IF(V316&gt;=0,V316,"")</f>
        <v/>
      </c>
      <c r="AF316">
        <f>IF(AND(N316=1,N315=0),1,0)</f>
        <v/>
      </c>
      <c r="AG316">
        <f>IF(AND(K316="REACQUIRE",K315&lt;&gt;"REACQUIRE"),1,0)</f>
        <v/>
      </c>
    </row>
    <row r="317">
      <c r="J317" t="n">
        <v>78.25</v>
      </c>
      <c r="K317" t="inlineStr">
        <is>
          <t>TRACK</t>
        </is>
      </c>
      <c r="L317" t="n">
        <v>1</v>
      </c>
      <c r="M317" t="n">
        <v>1</v>
      </c>
      <c r="N317" t="n">
        <v>0</v>
      </c>
      <c r="O317" t="n">
        <v>15.701</v>
      </c>
      <c r="P317" t="n">
        <v>4.377</v>
      </c>
      <c r="Q317" t="n">
        <v>2.665</v>
      </c>
      <c r="R317" t="n">
        <v>12.224</v>
      </c>
      <c r="S317" t="n">
        <v>6.465</v>
      </c>
      <c r="T317" t="n">
        <v>12.142</v>
      </c>
      <c r="U317" t="n">
        <v>6.812</v>
      </c>
      <c r="V317" t="n">
        <v>0.357</v>
      </c>
      <c r="W317" t="n">
        <v>1.6</v>
      </c>
      <c r="X317" t="n">
        <v>38.3</v>
      </c>
      <c r="Y317" t="n">
        <v>0</v>
      </c>
      <c r="Z317" t="n">
        <v>1</v>
      </c>
      <c r="AA317" t="n">
        <v>0.054</v>
      </c>
      <c r="AB317" t="n">
        <v>0.015</v>
      </c>
      <c r="AC317" t="n">
        <v>6.33</v>
      </c>
      <c r="AD317" t="n">
        <v>255</v>
      </c>
      <c r="AE317">
        <f>IF(V317&gt;=0,V317,"")</f>
        <v/>
      </c>
      <c r="AF317">
        <f>IF(AND(N317=1,N316=0),1,0)</f>
        <v/>
      </c>
      <c r="AG317">
        <f>IF(AND(K317="REACQUIRE",K316&lt;&gt;"REACQUIRE"),1,0)</f>
        <v/>
      </c>
    </row>
    <row r="318">
      <c r="J318" t="n">
        <v>78.5</v>
      </c>
      <c r="K318" t="inlineStr">
        <is>
          <t>TRACK</t>
        </is>
      </c>
      <c r="L318" t="n">
        <v>1</v>
      </c>
      <c r="M318" t="n">
        <v>1</v>
      </c>
      <c r="N318" t="n">
        <v>0</v>
      </c>
      <c r="O318" t="n">
        <v>15.796</v>
      </c>
      <c r="P318" t="n">
        <v>4.385</v>
      </c>
      <c r="Q318" t="n">
        <v>2.747</v>
      </c>
      <c r="R318" t="n">
        <v>12.224</v>
      </c>
      <c r="S318" t="n">
        <v>6.465</v>
      </c>
      <c r="T318" t="n">
        <v>12.117</v>
      </c>
      <c r="U318" t="n">
        <v>6.822</v>
      </c>
      <c r="V318" t="n">
        <v>0.372</v>
      </c>
      <c r="W318" t="n">
        <v>1.6</v>
      </c>
      <c r="X318" t="n">
        <v>38.3</v>
      </c>
      <c r="Y318" t="n">
        <v>0</v>
      </c>
      <c r="Z318" t="n">
        <v>1</v>
      </c>
      <c r="AA318" t="n">
        <v>0.053</v>
      </c>
      <c r="AB318" t="n">
        <v>0.026</v>
      </c>
      <c r="AC318" t="n">
        <v>6.34</v>
      </c>
      <c r="AD318" t="n">
        <v>255</v>
      </c>
      <c r="AE318">
        <f>IF(V318&gt;=0,V318,"")</f>
        <v/>
      </c>
      <c r="AF318">
        <f>IF(AND(N318=1,N317=0),1,0)</f>
        <v/>
      </c>
      <c r="AG318">
        <f>IF(AND(K318="REACQUIRE",K317&lt;&gt;"REACQUIRE"),1,0)</f>
        <v/>
      </c>
    </row>
    <row r="319">
      <c r="J319" t="n">
        <v>78.75</v>
      </c>
      <c r="K319" t="inlineStr">
        <is>
          <t>TRACK</t>
        </is>
      </c>
      <c r="L319" t="n">
        <v>1</v>
      </c>
      <c r="M319" t="n">
        <v>1</v>
      </c>
      <c r="N319" t="n">
        <v>0</v>
      </c>
      <c r="O319" t="n">
        <v>15.887</v>
      </c>
      <c r="P319" t="n">
        <v>4.398</v>
      </c>
      <c r="Q319" t="n">
        <v>2.832</v>
      </c>
      <c r="R319" t="n">
        <v>12.224</v>
      </c>
      <c r="S319" t="n">
        <v>6.465</v>
      </c>
      <c r="T319" t="n">
        <v>12.106</v>
      </c>
      <c r="U319" t="n">
        <v>6.812</v>
      </c>
      <c r="V319" t="n">
        <v>0.367</v>
      </c>
      <c r="W319" t="n">
        <v>1.6</v>
      </c>
      <c r="X319" t="n">
        <v>38.3</v>
      </c>
      <c r="Y319" t="n">
        <v>0</v>
      </c>
      <c r="Z319" t="n">
        <v>1</v>
      </c>
      <c r="AA319" t="n">
        <v>0.05</v>
      </c>
      <c r="AB319" t="n">
        <v>0.022</v>
      </c>
      <c r="AC319" t="n">
        <v>6.35</v>
      </c>
      <c r="AD319" t="n">
        <v>255</v>
      </c>
      <c r="AE319">
        <f>IF(V319&gt;=0,V319,"")</f>
        <v/>
      </c>
      <c r="AF319">
        <f>IF(AND(N319=1,N318=0),1,0)</f>
        <v/>
      </c>
      <c r="AG319">
        <f>IF(AND(K319="REACQUIRE",K318&lt;&gt;"REACQUIRE"),1,0)</f>
        <v/>
      </c>
    </row>
    <row r="320">
      <c r="J320" t="n">
        <v>79</v>
      </c>
      <c r="K320" t="inlineStr">
        <is>
          <t>TRACK</t>
        </is>
      </c>
      <c r="L320" t="n">
        <v>1</v>
      </c>
      <c r="M320" t="n">
        <v>1</v>
      </c>
      <c r="N320" t="n">
        <v>0</v>
      </c>
      <c r="O320" t="n">
        <v>15.977</v>
      </c>
      <c r="P320" t="n">
        <v>4.415</v>
      </c>
      <c r="Q320" t="n">
        <v>2.916</v>
      </c>
      <c r="R320" t="n">
        <v>12.224</v>
      </c>
      <c r="S320" t="n">
        <v>6.465</v>
      </c>
      <c r="T320" t="n">
        <v>12.097</v>
      </c>
      <c r="U320" t="n">
        <v>6.79</v>
      </c>
      <c r="V320" t="n">
        <v>0.349</v>
      </c>
      <c r="W320" t="n">
        <v>1.6</v>
      </c>
      <c r="X320" t="n">
        <v>38.5</v>
      </c>
      <c r="Y320" t="n">
        <v>0</v>
      </c>
      <c r="Z320" t="n">
        <v>1</v>
      </c>
      <c r="AA320" t="n">
        <v>0.046</v>
      </c>
      <c r="AB320" t="n">
        <v>0.028</v>
      </c>
      <c r="AC320" t="n">
        <v>6.36</v>
      </c>
      <c r="AD320" t="n">
        <v>255</v>
      </c>
      <c r="AE320">
        <f>IF(V320&gt;=0,V320,"")</f>
        <v/>
      </c>
      <c r="AF320">
        <f>IF(AND(N320=1,N319=0),1,0)</f>
        <v/>
      </c>
      <c r="AG320">
        <f>IF(AND(K320="REACQUIRE",K319&lt;&gt;"REACQUIRE"),1,0)</f>
        <v/>
      </c>
    </row>
    <row r="321">
      <c r="J321" t="n">
        <v>79.25</v>
      </c>
      <c r="K321" t="inlineStr">
        <is>
          <t>TRACK</t>
        </is>
      </c>
      <c r="L321" t="n">
        <v>1</v>
      </c>
      <c r="M321" t="n">
        <v>1</v>
      </c>
      <c r="N321" t="n">
        <v>0</v>
      </c>
      <c r="O321" t="n">
        <v>16.062</v>
      </c>
      <c r="P321" t="n">
        <v>4.436</v>
      </c>
      <c r="Q321" t="n">
        <v>3.002</v>
      </c>
      <c r="R321" t="n">
        <v>12.224</v>
      </c>
      <c r="S321" t="n">
        <v>6.465</v>
      </c>
      <c r="T321" t="n">
        <v>12.087</v>
      </c>
      <c r="U321" t="n">
        <v>6.773</v>
      </c>
      <c r="V321" t="n">
        <v>0.337</v>
      </c>
      <c r="W321" t="n">
        <v>1.5</v>
      </c>
      <c r="X321" t="n">
        <v>38.6</v>
      </c>
      <c r="Y321" t="n">
        <v>0</v>
      </c>
      <c r="Z321" t="n">
        <v>1</v>
      </c>
      <c r="AA321" t="n">
        <v>0.042</v>
      </c>
      <c r="AB321" t="n">
        <v>0.024</v>
      </c>
      <c r="AC321" t="n">
        <v>6.37</v>
      </c>
      <c r="AD321" t="n">
        <v>255</v>
      </c>
      <c r="AE321">
        <f>IF(V321&gt;=0,V321,"")</f>
        <v/>
      </c>
      <c r="AF321">
        <f>IF(AND(N321=1,N320=0),1,0)</f>
        <v/>
      </c>
      <c r="AG321">
        <f>IF(AND(K321="REACQUIRE",K320&lt;&gt;"REACQUIRE"),1,0)</f>
        <v/>
      </c>
    </row>
    <row r="322">
      <c r="J322" t="n">
        <v>79.5</v>
      </c>
      <c r="K322" t="inlineStr">
        <is>
          <t>TRACK</t>
        </is>
      </c>
      <c r="L322" t="n">
        <v>1</v>
      </c>
      <c r="M322" t="n">
        <v>1</v>
      </c>
      <c r="N322" t="n">
        <v>0</v>
      </c>
      <c r="O322" t="n">
        <v>16.146</v>
      </c>
      <c r="P322" t="n">
        <v>4.46</v>
      </c>
      <c r="Q322" t="n">
        <v>3.089</v>
      </c>
      <c r="R322" t="n">
        <v>12.224</v>
      </c>
      <c r="S322" t="n">
        <v>6.465</v>
      </c>
      <c r="T322" t="n">
        <v>12.081</v>
      </c>
      <c r="U322" t="n">
        <v>6.75</v>
      </c>
      <c r="V322" t="n">
        <v>0.318</v>
      </c>
      <c r="W322" t="n">
        <v>1.5</v>
      </c>
      <c r="X322" t="n">
        <v>38.7</v>
      </c>
      <c r="Y322" t="n">
        <v>0</v>
      </c>
      <c r="Z322" t="n">
        <v>1</v>
      </c>
      <c r="AA322" t="n">
        <v>0.038</v>
      </c>
      <c r="AB322" t="n">
        <v>0.024</v>
      </c>
      <c r="AC322" t="n">
        <v>6.38</v>
      </c>
      <c r="AD322" t="n">
        <v>255</v>
      </c>
      <c r="AE322">
        <f>IF(V322&gt;=0,V322,"")</f>
        <v/>
      </c>
      <c r="AF322">
        <f>IF(AND(N322=1,N321=0),1,0)</f>
        <v/>
      </c>
      <c r="AG322">
        <f>IF(AND(K322="REACQUIRE",K321&lt;&gt;"REACQUIRE"),1,0)</f>
        <v/>
      </c>
    </row>
    <row r="323">
      <c r="J323" t="n">
        <v>79.75</v>
      </c>
      <c r="K323" t="inlineStr">
        <is>
          <t>TRACK</t>
        </is>
      </c>
      <c r="L323" t="n">
        <v>1</v>
      </c>
      <c r="M323" t="n">
        <v>1</v>
      </c>
      <c r="N323" t="n">
        <v>0</v>
      </c>
      <c r="O323" t="n">
        <v>16.229</v>
      </c>
      <c r="P323" t="n">
        <v>4.488</v>
      </c>
      <c r="Q323" t="n">
        <v>3.174</v>
      </c>
      <c r="R323" t="n">
        <v>12.227</v>
      </c>
      <c r="S323" t="n">
        <v>6.467</v>
      </c>
      <c r="T323" t="n">
        <v>12.08</v>
      </c>
      <c r="U323" t="n">
        <v>6.723</v>
      </c>
      <c r="V323" t="n">
        <v>0.295</v>
      </c>
      <c r="W323" t="n">
        <v>1.5</v>
      </c>
      <c r="X323" t="n">
        <v>38.9</v>
      </c>
      <c r="Y323" t="n">
        <v>0.047</v>
      </c>
      <c r="Z323" t="n">
        <v>1</v>
      </c>
      <c r="AA323" t="n">
        <v>0.031</v>
      </c>
      <c r="AB323" t="n">
        <v>0.026</v>
      </c>
      <c r="AC323" t="n">
        <v>6.4</v>
      </c>
      <c r="AD323" t="n">
        <v>255</v>
      </c>
      <c r="AE323">
        <f>IF(V323&gt;=0,V323,"")</f>
        <v/>
      </c>
      <c r="AF323">
        <f>IF(AND(N323=1,N322=0),1,0)</f>
        <v/>
      </c>
      <c r="AG323">
        <f>IF(AND(K323="REACQUIRE",K322&lt;&gt;"REACQUIRE"),1,0)</f>
        <v/>
      </c>
    </row>
    <row r="324">
      <c r="J324" t="n">
        <v>80</v>
      </c>
      <c r="K324" t="inlineStr">
        <is>
          <t>TRACK</t>
        </is>
      </c>
      <c r="L324" t="n">
        <v>1</v>
      </c>
      <c r="M324" t="n">
        <v>1</v>
      </c>
      <c r="N324" t="n">
        <v>0</v>
      </c>
      <c r="O324" t="n">
        <v>16.312</v>
      </c>
      <c r="P324" t="n">
        <v>4.52</v>
      </c>
      <c r="Q324" t="n">
        <v>3.258</v>
      </c>
      <c r="R324" t="n">
        <v>12.224</v>
      </c>
      <c r="S324" t="n">
        <v>6.465</v>
      </c>
      <c r="T324" t="n">
        <v>12.078</v>
      </c>
      <c r="U324" t="n">
        <v>6.691</v>
      </c>
      <c r="V324" t="n">
        <v>0.269</v>
      </c>
      <c r="W324" t="n">
        <v>1.5</v>
      </c>
      <c r="X324" t="n">
        <v>39.2</v>
      </c>
      <c r="Y324" t="n">
        <v>0</v>
      </c>
      <c r="Z324" t="n">
        <v>1</v>
      </c>
      <c r="AA324" t="n">
        <v>0.027</v>
      </c>
      <c r="AB324" t="n">
        <v>0.031</v>
      </c>
      <c r="AC324" t="n">
        <v>6.42</v>
      </c>
      <c r="AD324" t="n">
        <v>255</v>
      </c>
      <c r="AE324">
        <f>IF(V324&gt;=0,V324,"")</f>
        <v/>
      </c>
      <c r="AF324">
        <f>IF(AND(N324=1,N323=0),1,0)</f>
        <v/>
      </c>
      <c r="AG324">
        <f>IF(AND(K324="REACQUIRE",K323&lt;&gt;"REACQUIRE"),1,0)</f>
        <v/>
      </c>
    </row>
    <row r="325">
      <c r="J325" t="n">
        <v>80.25</v>
      </c>
      <c r="K325" t="inlineStr">
        <is>
          <t>TRACK</t>
        </is>
      </c>
      <c r="L325" t="n">
        <v>1</v>
      </c>
      <c r="M325" t="n">
        <v>1</v>
      </c>
      <c r="N325" t="n">
        <v>0</v>
      </c>
      <c r="O325" t="n">
        <v>16.394</v>
      </c>
      <c r="P325" t="n">
        <v>4.553</v>
      </c>
      <c r="Q325" t="n">
        <v>3.341</v>
      </c>
      <c r="R325" t="n">
        <v>12.224</v>
      </c>
      <c r="S325" t="n">
        <v>6.465</v>
      </c>
      <c r="T325" t="n">
        <v>12.088</v>
      </c>
      <c r="U325" t="n">
        <v>6.658</v>
      </c>
      <c r="V325" t="n">
        <v>0.236</v>
      </c>
      <c r="W325" t="n">
        <v>1.5</v>
      </c>
      <c r="X325" t="n">
        <v>39.4</v>
      </c>
      <c r="Y325" t="n">
        <v>0</v>
      </c>
      <c r="Z325" t="n">
        <v>1</v>
      </c>
      <c r="AA325" t="n">
        <v>0.022</v>
      </c>
      <c r="AB325" t="n">
        <v>0.033</v>
      </c>
      <c r="AC325" t="n">
        <v>6.45</v>
      </c>
      <c r="AD325" t="n">
        <v>255</v>
      </c>
      <c r="AE325">
        <f>IF(V325&gt;=0,V325,"")</f>
        <v/>
      </c>
      <c r="AF325">
        <f>IF(AND(N325=1,N324=0),1,0)</f>
        <v/>
      </c>
      <c r="AG325">
        <f>IF(AND(K325="REACQUIRE",K324&lt;&gt;"REACQUIRE"),1,0)</f>
        <v/>
      </c>
    </row>
    <row r="326">
      <c r="J326" t="n">
        <v>80.5</v>
      </c>
      <c r="K326" t="inlineStr">
        <is>
          <t>TRACK</t>
        </is>
      </c>
      <c r="L326" t="n">
        <v>0</v>
      </c>
      <c r="M326" t="n">
        <v>0</v>
      </c>
      <c r="N326" t="n">
        <v>0</v>
      </c>
      <c r="O326" t="n">
        <v>16.479</v>
      </c>
      <c r="P326" t="n">
        <v>4.587</v>
      </c>
      <c r="Q326" t="n">
        <v>3.423</v>
      </c>
      <c r="R326" t="n">
        <v>12.224</v>
      </c>
      <c r="S326" t="n">
        <v>6.465</v>
      </c>
      <c r="T326" t="n">
        <v>12.106</v>
      </c>
      <c r="U326" t="n">
        <v>6.62</v>
      </c>
      <c r="V326" t="n">
        <v>-1</v>
      </c>
      <c r="W326" t="n">
        <v>1.5</v>
      </c>
      <c r="X326" t="n">
        <v>39.8</v>
      </c>
      <c r="Y326" t="n">
        <v>0</v>
      </c>
      <c r="Z326" t="n">
        <v>1</v>
      </c>
      <c r="AA326" t="n">
        <v>0.017</v>
      </c>
      <c r="AB326" t="n">
        <v>0.04</v>
      </c>
      <c r="AC326" t="n">
        <v>6.49</v>
      </c>
      <c r="AD326" t="n">
        <v>202</v>
      </c>
      <c r="AE326">
        <f>IF(V326&gt;=0,V326,"")</f>
        <v/>
      </c>
      <c r="AF326">
        <f>IF(AND(N326=1,N325=0),1,0)</f>
        <v/>
      </c>
      <c r="AG326">
        <f>IF(AND(K326="REACQUIRE",K325&lt;&gt;"REACQUIRE"),1,0)</f>
        <v/>
      </c>
    </row>
    <row r="327">
      <c r="J327" t="n">
        <v>80.75</v>
      </c>
      <c r="K327" t="inlineStr">
        <is>
          <t>TRACK</t>
        </is>
      </c>
      <c r="L327" t="n">
        <v>0</v>
      </c>
      <c r="M327" t="n">
        <v>0</v>
      </c>
      <c r="N327" t="n">
        <v>0</v>
      </c>
      <c r="O327" t="n">
        <v>16.563</v>
      </c>
      <c r="P327" t="n">
        <v>4.621</v>
      </c>
      <c r="Q327" t="n">
        <v>3.51</v>
      </c>
      <c r="R327" t="n">
        <v>12.224</v>
      </c>
      <c r="S327" t="n">
        <v>6.465</v>
      </c>
      <c r="T327" t="n">
        <v>12.106</v>
      </c>
      <c r="U327" t="n">
        <v>6.62</v>
      </c>
      <c r="V327" t="n">
        <v>-1</v>
      </c>
      <c r="W327" t="n">
        <v>1.6</v>
      </c>
      <c r="X327" t="n">
        <v>40</v>
      </c>
      <c r="Y327" t="n">
        <v>0</v>
      </c>
      <c r="Z327" t="n">
        <v>1</v>
      </c>
      <c r="AA327" t="n">
        <v>0.017</v>
      </c>
      <c r="AB327" t="n">
        <v>0.056</v>
      </c>
      <c r="AC327" t="n">
        <v>6.53</v>
      </c>
      <c r="AD327" t="n">
        <v>202</v>
      </c>
      <c r="AE327">
        <f>IF(V327&gt;=0,V327,"")</f>
        <v/>
      </c>
      <c r="AF327">
        <f>IF(AND(N327=1,N326=0),1,0)</f>
        <v/>
      </c>
      <c r="AG327">
        <f>IF(AND(K327="REACQUIRE",K326&lt;&gt;"REACQUIRE"),1,0)</f>
        <v/>
      </c>
    </row>
    <row r="328">
      <c r="J328" t="n">
        <v>81</v>
      </c>
      <c r="K328" t="inlineStr">
        <is>
          <t>TRACK</t>
        </is>
      </c>
      <c r="L328" t="n">
        <v>0</v>
      </c>
      <c r="M328" t="n">
        <v>0</v>
      </c>
      <c r="N328" t="n">
        <v>0</v>
      </c>
      <c r="O328" t="n">
        <v>16.643</v>
      </c>
      <c r="P328" t="n">
        <v>4.653</v>
      </c>
      <c r="Q328" t="n">
        <v>3.605</v>
      </c>
      <c r="R328" t="n">
        <v>12.224</v>
      </c>
      <c r="S328" t="n">
        <v>6.465</v>
      </c>
      <c r="T328" t="n">
        <v>12.106</v>
      </c>
      <c r="U328" t="n">
        <v>6.62</v>
      </c>
      <c r="V328" t="n">
        <v>-1</v>
      </c>
      <c r="W328" t="n">
        <v>1.7</v>
      </c>
      <c r="X328" t="n">
        <v>40</v>
      </c>
      <c r="Y328" t="n">
        <v>0</v>
      </c>
      <c r="Z328" t="n">
        <v>1</v>
      </c>
      <c r="AA328" t="n">
        <v>0.019</v>
      </c>
      <c r="AB328" t="n">
        <v>0.054</v>
      </c>
      <c r="AC328" t="n">
        <v>6.57</v>
      </c>
      <c r="AD328" t="n">
        <v>202</v>
      </c>
      <c r="AE328">
        <f>IF(V328&gt;=0,V328,"")</f>
        <v/>
      </c>
      <c r="AF328">
        <f>IF(AND(N328=1,N327=0),1,0)</f>
        <v/>
      </c>
      <c r="AG328">
        <f>IF(AND(K328="REACQUIRE",K327&lt;&gt;"REACQUIRE"),1,0)</f>
        <v/>
      </c>
    </row>
    <row r="329">
      <c r="J329" t="n">
        <v>81.25</v>
      </c>
      <c r="K329" t="inlineStr">
        <is>
          <t>REACQUIRE</t>
        </is>
      </c>
      <c r="L329" t="n">
        <v>0</v>
      </c>
      <c r="M329" t="n">
        <v>0</v>
      </c>
      <c r="N329" t="n">
        <v>0</v>
      </c>
      <c r="O329" t="n">
        <v>16.719</v>
      </c>
      <c r="P329" t="n">
        <v>4.682</v>
      </c>
      <c r="Q329" t="n">
        <v>3.704</v>
      </c>
      <c r="R329" t="n">
        <v>12.224</v>
      </c>
      <c r="S329" t="n">
        <v>6.465</v>
      </c>
      <c r="T329" t="n">
        <v>12.106</v>
      </c>
      <c r="U329" t="n">
        <v>6.62</v>
      </c>
      <c r="V329" t="n">
        <v>-1</v>
      </c>
      <c r="W329" t="n">
        <v>1.7</v>
      </c>
      <c r="X329" t="n">
        <v>40.1</v>
      </c>
      <c r="Y329" t="n">
        <v>0</v>
      </c>
      <c r="Z329" t="n">
        <v>1</v>
      </c>
      <c r="AA329" t="n">
        <v>0.047</v>
      </c>
      <c r="AB329" t="n">
        <v>0.044</v>
      </c>
      <c r="AC329" t="n">
        <v>6.6</v>
      </c>
      <c r="AD329" t="n">
        <v>202</v>
      </c>
      <c r="AE329">
        <f>IF(V329&gt;=0,V329,"")</f>
        <v/>
      </c>
      <c r="AF329">
        <f>IF(AND(N329=1,N328=0),1,0)</f>
        <v/>
      </c>
      <c r="AG329">
        <f>IF(AND(K329="REACQUIRE",K328&lt;&gt;"REACQUIRE"),1,0)</f>
        <v/>
      </c>
    </row>
    <row r="330">
      <c r="J330" t="n">
        <v>81.5</v>
      </c>
      <c r="K330" t="inlineStr">
        <is>
          <t>REACQUIRE</t>
        </is>
      </c>
      <c r="L330" t="n">
        <v>0</v>
      </c>
      <c r="M330" t="n">
        <v>0</v>
      </c>
      <c r="N330" t="n">
        <v>0</v>
      </c>
      <c r="O330" t="n">
        <v>16.769</v>
      </c>
      <c r="P330" t="n">
        <v>4.701</v>
      </c>
      <c r="Q330" t="n">
        <v>3.766</v>
      </c>
      <c r="R330" t="n">
        <v>12.224</v>
      </c>
      <c r="S330" t="n">
        <v>6.465</v>
      </c>
      <c r="T330" t="n">
        <v>12.106</v>
      </c>
      <c r="U330" t="n">
        <v>6.62</v>
      </c>
      <c r="V330" t="n">
        <v>-1</v>
      </c>
      <c r="W330" t="n">
        <v>1.1</v>
      </c>
      <c r="X330" t="n">
        <v>40.2</v>
      </c>
      <c r="Y330" t="n">
        <v>0</v>
      </c>
      <c r="Z330" t="n">
        <v>1</v>
      </c>
      <c r="AA330" t="n">
        <v>-0.004</v>
      </c>
      <c r="AB330" t="n">
        <v>0.048</v>
      </c>
      <c r="AC330" t="n">
        <v>6.63</v>
      </c>
      <c r="AD330" t="n">
        <v>202</v>
      </c>
      <c r="AE330">
        <f>IF(V330&gt;=0,V330,"")</f>
        <v/>
      </c>
      <c r="AF330">
        <f>IF(AND(N330=1,N329=0),1,0)</f>
        <v/>
      </c>
      <c r="AG330">
        <f>IF(AND(K330="REACQUIRE",K329&lt;&gt;"REACQUIRE"),1,0)</f>
        <v/>
      </c>
    </row>
    <row r="331">
      <c r="J331" t="n">
        <v>81.75</v>
      </c>
      <c r="K331" t="inlineStr">
        <is>
          <t>REACQUIRE</t>
        </is>
      </c>
      <c r="L331" t="n">
        <v>0</v>
      </c>
      <c r="M331" t="n">
        <v>0</v>
      </c>
      <c r="N331" t="n">
        <v>0</v>
      </c>
      <c r="O331" t="n">
        <v>16.851</v>
      </c>
      <c r="P331" t="n">
        <v>4.722</v>
      </c>
      <c r="Q331" t="n">
        <v>3.901</v>
      </c>
      <c r="R331" t="n">
        <v>12.224</v>
      </c>
      <c r="S331" t="n">
        <v>6.465</v>
      </c>
      <c r="T331" t="n">
        <v>12.106</v>
      </c>
      <c r="U331" t="n">
        <v>6.62</v>
      </c>
      <c r="V331" t="n">
        <v>-1</v>
      </c>
      <c r="W331" t="n">
        <v>2.4</v>
      </c>
      <c r="X331" t="n">
        <v>40.1</v>
      </c>
      <c r="Y331" t="n">
        <v>0</v>
      </c>
      <c r="Z331" t="n">
        <v>1</v>
      </c>
      <c r="AA331" t="n">
        <v>-0.024</v>
      </c>
      <c r="AB331" t="n">
        <v>0.053</v>
      </c>
      <c r="AC331" t="n">
        <v>6.65</v>
      </c>
      <c r="AD331" t="n">
        <v>202</v>
      </c>
      <c r="AE331">
        <f>IF(V331&gt;=0,V331,"")</f>
        <v/>
      </c>
      <c r="AF331">
        <f>IF(AND(N331=1,N330=0),1,0)</f>
        <v/>
      </c>
      <c r="AG331">
        <f>IF(AND(K331="REACQUIRE",K330&lt;&gt;"REACQUIRE"),1,0)</f>
        <v/>
      </c>
    </row>
    <row r="332">
      <c r="J332" t="n">
        <v>82</v>
      </c>
      <c r="K332" t="inlineStr">
        <is>
          <t>REACQUIRE</t>
        </is>
      </c>
      <c r="L332" t="n">
        <v>0</v>
      </c>
      <c r="M332" t="n">
        <v>0</v>
      </c>
      <c r="N332" t="n">
        <v>0</v>
      </c>
      <c r="O332" t="n">
        <v>16.953</v>
      </c>
      <c r="P332" t="n">
        <v>4.735</v>
      </c>
      <c r="Q332" t="n">
        <v>4.099</v>
      </c>
      <c r="R332" t="n">
        <v>12.224</v>
      </c>
      <c r="S332" t="n">
        <v>6.465</v>
      </c>
      <c r="T332" t="n">
        <v>12.106</v>
      </c>
      <c r="U332" t="n">
        <v>6.62</v>
      </c>
      <c r="V332" t="n">
        <v>-1</v>
      </c>
      <c r="W332" t="n">
        <v>3.6</v>
      </c>
      <c r="X332" t="n">
        <v>39.9</v>
      </c>
      <c r="Y332" t="n">
        <v>0</v>
      </c>
      <c r="Z332" t="n">
        <v>1</v>
      </c>
      <c r="AA332" t="n">
        <v>-0.007</v>
      </c>
      <c r="AB332" t="n">
        <v>0.053</v>
      </c>
      <c r="AC332" t="n">
        <v>6.66</v>
      </c>
      <c r="AD332" t="n">
        <v>202</v>
      </c>
      <c r="AE332">
        <f>IF(V332&gt;=0,V332,"")</f>
        <v/>
      </c>
      <c r="AF332">
        <f>IF(AND(N332=1,N331=0),1,0)</f>
        <v/>
      </c>
      <c r="AG332">
        <f>IF(AND(K332="REACQUIRE",K331&lt;&gt;"REACQUIRE"),1,0)</f>
        <v/>
      </c>
    </row>
    <row r="333">
      <c r="J333" t="n">
        <v>82.25</v>
      </c>
      <c r="K333" t="inlineStr">
        <is>
          <t>REACQUIRE</t>
        </is>
      </c>
      <c r="L333" t="n">
        <v>0</v>
      </c>
      <c r="M333" t="n">
        <v>0</v>
      </c>
      <c r="N333" t="n">
        <v>0</v>
      </c>
      <c r="O333" t="n">
        <v>17.064</v>
      </c>
      <c r="P333" t="n">
        <v>4.734</v>
      </c>
      <c r="Q333" t="n">
        <v>4.348</v>
      </c>
      <c r="R333" t="n">
        <v>12.224</v>
      </c>
      <c r="S333" t="n">
        <v>6.465</v>
      </c>
      <c r="T333" t="n">
        <v>12.106</v>
      </c>
      <c r="U333" t="n">
        <v>6.62</v>
      </c>
      <c r="V333" t="n">
        <v>-1</v>
      </c>
      <c r="W333" t="n">
        <v>4.4</v>
      </c>
      <c r="X333" t="n">
        <v>39.7</v>
      </c>
      <c r="Y333" t="n">
        <v>0</v>
      </c>
      <c r="Z333" t="n">
        <v>1</v>
      </c>
      <c r="AA333" t="n">
        <v>0.011</v>
      </c>
      <c r="AB333" t="n">
        <v>0.052</v>
      </c>
      <c r="AC333" t="n">
        <v>6.66</v>
      </c>
      <c r="AD333" t="n">
        <v>202</v>
      </c>
      <c r="AE333">
        <f>IF(V333&gt;=0,V333,"")</f>
        <v/>
      </c>
      <c r="AF333">
        <f>IF(AND(N333=1,N332=0),1,0)</f>
        <v/>
      </c>
      <c r="AG333">
        <f>IF(AND(K333="REACQUIRE",K332&lt;&gt;"REACQUIRE"),1,0)</f>
        <v/>
      </c>
    </row>
    <row r="334">
      <c r="J334" t="n">
        <v>82.5</v>
      </c>
      <c r="K334" t="inlineStr">
        <is>
          <t>REACQUIRE</t>
        </is>
      </c>
      <c r="L334" t="n">
        <v>0</v>
      </c>
      <c r="M334" t="n">
        <v>0</v>
      </c>
      <c r="N334" t="n">
        <v>0</v>
      </c>
      <c r="O334" t="n">
        <v>17.172</v>
      </c>
      <c r="P334" t="n">
        <v>4.723</v>
      </c>
      <c r="Q334" t="n">
        <v>4.636</v>
      </c>
      <c r="R334" t="n">
        <v>12.224</v>
      </c>
      <c r="S334" t="n">
        <v>6.465</v>
      </c>
      <c r="T334" t="n">
        <v>12.106</v>
      </c>
      <c r="U334" t="n">
        <v>6.62</v>
      </c>
      <c r="V334" t="n">
        <v>-1</v>
      </c>
      <c r="W334" t="n">
        <v>4.9</v>
      </c>
      <c r="X334" t="n">
        <v>39.5</v>
      </c>
      <c r="Y334" t="n">
        <v>0</v>
      </c>
      <c r="Z334" t="n">
        <v>1</v>
      </c>
      <c r="AA334" t="n">
        <v>0.024</v>
      </c>
      <c r="AB334" t="n">
        <v>0.053</v>
      </c>
      <c r="AC334" t="n">
        <v>6.65</v>
      </c>
      <c r="AD334" t="n">
        <v>202</v>
      </c>
      <c r="AE334">
        <f>IF(V334&gt;=0,V334,"")</f>
        <v/>
      </c>
      <c r="AF334">
        <f>IF(AND(N334=1,N333=0),1,0)</f>
        <v/>
      </c>
      <c r="AG334">
        <f>IF(AND(K334="REACQUIRE",K333&lt;&gt;"REACQUIRE"),1,0)</f>
        <v/>
      </c>
    </row>
    <row r="335">
      <c r="J335" t="n">
        <v>82.75</v>
      </c>
      <c r="K335" t="inlineStr">
        <is>
          <t>REACQUIRE</t>
        </is>
      </c>
      <c r="L335" t="n">
        <v>0</v>
      </c>
      <c r="M335" t="n">
        <v>0</v>
      </c>
      <c r="N335" t="n">
        <v>0</v>
      </c>
      <c r="O335" t="n">
        <v>17.271</v>
      </c>
      <c r="P335" t="n">
        <v>4.705</v>
      </c>
      <c r="Q335" t="n">
        <v>4.955</v>
      </c>
      <c r="R335" t="n">
        <v>12.224</v>
      </c>
      <c r="S335" t="n">
        <v>6.465</v>
      </c>
      <c r="T335" t="n">
        <v>12.106</v>
      </c>
      <c r="U335" t="n">
        <v>6.62</v>
      </c>
      <c r="V335" t="n">
        <v>-1</v>
      </c>
      <c r="W335" t="n">
        <v>5.1</v>
      </c>
      <c r="X335" t="n">
        <v>39.3</v>
      </c>
      <c r="Y335" t="n">
        <v>0</v>
      </c>
      <c r="Z335" t="n">
        <v>1</v>
      </c>
      <c r="AA335" t="n">
        <v>0.034</v>
      </c>
      <c r="AB335" t="n">
        <v>0.056</v>
      </c>
      <c r="AC335" t="n">
        <v>6.62</v>
      </c>
      <c r="AD335" t="n">
        <v>202</v>
      </c>
      <c r="AE335">
        <f>IF(V335&gt;=0,V335,"")</f>
        <v/>
      </c>
      <c r="AF335">
        <f>IF(AND(N335=1,N334=0),1,0)</f>
        <v/>
      </c>
      <c r="AG335">
        <f>IF(AND(K335="REACQUIRE",K334&lt;&gt;"REACQUIRE"),1,0)</f>
        <v/>
      </c>
    </row>
    <row r="336">
      <c r="J336" t="n">
        <v>83</v>
      </c>
      <c r="K336" t="inlineStr">
        <is>
          <t>REACQUIRE</t>
        </is>
      </c>
      <c r="L336" t="n">
        <v>0</v>
      </c>
      <c r="M336" t="n">
        <v>0</v>
      </c>
      <c r="N336" t="n">
        <v>0</v>
      </c>
      <c r="O336" t="n">
        <v>17.355</v>
      </c>
      <c r="P336" t="n">
        <v>4.684</v>
      </c>
      <c r="Q336" t="n">
        <v>5.298</v>
      </c>
      <c r="R336" t="n">
        <v>12.224</v>
      </c>
      <c r="S336" t="n">
        <v>6.465</v>
      </c>
      <c r="T336" t="n">
        <v>12.106</v>
      </c>
      <c r="U336" t="n">
        <v>6.62</v>
      </c>
      <c r="V336" t="n">
        <v>-1</v>
      </c>
      <c r="W336" t="n">
        <v>5.2</v>
      </c>
      <c r="X336" t="n">
        <v>39.2</v>
      </c>
      <c r="Y336" t="n">
        <v>0</v>
      </c>
      <c r="Z336" t="n">
        <v>1</v>
      </c>
      <c r="AA336" t="n">
        <v>0.041</v>
      </c>
      <c r="AB336" t="n">
        <v>0.06</v>
      </c>
      <c r="AC336" t="n">
        <v>6.6</v>
      </c>
      <c r="AD336" t="n">
        <v>141</v>
      </c>
      <c r="AE336">
        <f>IF(V336&gt;=0,V336,"")</f>
        <v/>
      </c>
      <c r="AF336">
        <f>IF(AND(N336=1,N335=0),1,0)</f>
        <v/>
      </c>
      <c r="AG336">
        <f>IF(AND(K336="REACQUIRE",K335&lt;&gt;"REACQUIRE"),1,0)</f>
        <v/>
      </c>
    </row>
    <row r="337">
      <c r="J337" t="n">
        <v>83.25</v>
      </c>
      <c r="K337" t="inlineStr">
        <is>
          <t>REACQUIRE</t>
        </is>
      </c>
      <c r="L337" t="n">
        <v>0</v>
      </c>
      <c r="M337" t="n">
        <v>0</v>
      </c>
      <c r="N337" t="n">
        <v>1</v>
      </c>
      <c r="O337" t="n">
        <v>17.42</v>
      </c>
      <c r="P337" t="n">
        <v>4.661</v>
      </c>
      <c r="Q337" t="n">
        <v>5.658</v>
      </c>
      <c r="R337" t="n">
        <v>12.224</v>
      </c>
      <c r="S337" t="n">
        <v>6.465</v>
      </c>
      <c r="T337" t="n">
        <v>12.106</v>
      </c>
      <c r="U337" t="n">
        <v>6.62</v>
      </c>
      <c r="V337" t="n">
        <v>-1</v>
      </c>
      <c r="W337" t="n">
        <v>5.3</v>
      </c>
      <c r="X337" t="n">
        <v>39</v>
      </c>
      <c r="Y337" t="n">
        <v>0</v>
      </c>
      <c r="Z337" t="n">
        <v>1</v>
      </c>
      <c r="AA337" t="n">
        <v>0.047</v>
      </c>
      <c r="AB337" t="n">
        <v>0.066</v>
      </c>
      <c r="AC337" t="n">
        <v>6.57</v>
      </c>
      <c r="AD337" t="n">
        <v>79</v>
      </c>
      <c r="AE337">
        <f>IF(V337&gt;=0,V337,"")</f>
        <v/>
      </c>
      <c r="AF337">
        <f>IF(AND(N337=1,N336=0),1,0)</f>
        <v/>
      </c>
      <c r="AG337">
        <f>IF(AND(K337="REACQUIRE",K336&lt;&gt;"REACQUIRE"),1,0)</f>
        <v/>
      </c>
    </row>
    <row r="338">
      <c r="J338" t="n">
        <v>83.5</v>
      </c>
      <c r="K338" t="inlineStr">
        <is>
          <t>REACQUIRE</t>
        </is>
      </c>
      <c r="L338" t="n">
        <v>0</v>
      </c>
      <c r="M338" t="n">
        <v>0</v>
      </c>
      <c r="N338" t="n">
        <v>1</v>
      </c>
      <c r="O338" t="n">
        <v>17.463</v>
      </c>
      <c r="P338" t="n">
        <v>4.635</v>
      </c>
      <c r="Q338" t="n">
        <v>6.033</v>
      </c>
      <c r="R338" t="n">
        <v>12.224</v>
      </c>
      <c r="S338" t="n">
        <v>6.465</v>
      </c>
      <c r="T338" t="n">
        <v>12.106</v>
      </c>
      <c r="U338" t="n">
        <v>6.62</v>
      </c>
      <c r="V338" t="n">
        <v>-1</v>
      </c>
      <c r="W338" t="n">
        <v>5.3</v>
      </c>
      <c r="X338" t="n">
        <v>38.9</v>
      </c>
      <c r="Y338" t="n">
        <v>0</v>
      </c>
      <c r="Z338" t="n">
        <v>1</v>
      </c>
      <c r="AA338" t="n">
        <v>0.052</v>
      </c>
      <c r="AB338" t="n">
        <v>0.07199999999999999</v>
      </c>
      <c r="AC338" t="n">
        <v>6.55</v>
      </c>
      <c r="AD338" t="n">
        <v>67</v>
      </c>
      <c r="AE338">
        <f>IF(V338&gt;=0,V338,"")</f>
        <v/>
      </c>
      <c r="AF338">
        <f>IF(AND(N338=1,N337=0),1,0)</f>
        <v/>
      </c>
      <c r="AG338">
        <f>IF(AND(K338="REACQUIRE",K337&lt;&gt;"REACQUIRE"),1,0)</f>
        <v/>
      </c>
    </row>
    <row r="339">
      <c r="J339" t="n">
        <v>83.75</v>
      </c>
      <c r="K339" t="inlineStr">
        <is>
          <t>REACQUIRE</t>
        </is>
      </c>
      <c r="L339" t="n">
        <v>0</v>
      </c>
      <c r="M339" t="n">
        <v>0</v>
      </c>
      <c r="N339" t="n">
        <v>1</v>
      </c>
      <c r="O339" t="n">
        <v>17.482</v>
      </c>
      <c r="P339" t="n">
        <v>4.606</v>
      </c>
      <c r="Q339" t="n">
        <v>6.416</v>
      </c>
      <c r="R339" t="n">
        <v>12.224</v>
      </c>
      <c r="S339" t="n">
        <v>6.465</v>
      </c>
      <c r="T339" t="n">
        <v>12.106</v>
      </c>
      <c r="U339" t="n">
        <v>6.62</v>
      </c>
      <c r="V339" t="n">
        <v>-1</v>
      </c>
      <c r="W339" t="n">
        <v>5.3</v>
      </c>
      <c r="X339" t="n">
        <v>38.7</v>
      </c>
      <c r="Y339" t="n">
        <v>0</v>
      </c>
      <c r="Z339" t="n">
        <v>1</v>
      </c>
      <c r="AA339" t="n">
        <v>0.056</v>
      </c>
      <c r="AB339" t="n">
        <v>0.078</v>
      </c>
      <c r="AC339" t="n">
        <v>6.53</v>
      </c>
      <c r="AD339" t="n">
        <v>67</v>
      </c>
      <c r="AE339">
        <f>IF(V339&gt;=0,V339,"")</f>
        <v/>
      </c>
      <c r="AF339">
        <f>IF(AND(N339=1,N338=0),1,0)</f>
        <v/>
      </c>
      <c r="AG339">
        <f>IF(AND(K339="REACQUIRE",K338&lt;&gt;"REACQUIRE"),1,0)</f>
        <v/>
      </c>
    </row>
    <row r="340">
      <c r="J340" t="n">
        <v>84</v>
      </c>
      <c r="K340" t="inlineStr">
        <is>
          <t>REACQUIRE</t>
        </is>
      </c>
      <c r="L340" t="n">
        <v>0</v>
      </c>
      <c r="M340" t="n">
        <v>0</v>
      </c>
      <c r="N340" t="n">
        <v>1</v>
      </c>
      <c r="O340" t="n">
        <v>17.474</v>
      </c>
      <c r="P340" t="n">
        <v>4.578</v>
      </c>
      <c r="Q340" t="n">
        <v>6.805</v>
      </c>
      <c r="R340" t="n">
        <v>12.224</v>
      </c>
      <c r="S340" t="n">
        <v>6.465</v>
      </c>
      <c r="T340" t="n">
        <v>12.106</v>
      </c>
      <c r="U340" t="n">
        <v>6.62</v>
      </c>
      <c r="V340" t="n">
        <v>-1</v>
      </c>
      <c r="W340" t="n">
        <v>5.2</v>
      </c>
      <c r="X340" t="n">
        <v>38.5</v>
      </c>
      <c r="Y340" t="n">
        <v>0</v>
      </c>
      <c r="Z340" t="n">
        <v>1</v>
      </c>
      <c r="AA340" t="n">
        <v>0.059</v>
      </c>
      <c r="AB340" t="n">
        <v>0.082</v>
      </c>
      <c r="AC340" t="n">
        <v>6.51</v>
      </c>
      <c r="AD340" t="n">
        <v>67</v>
      </c>
      <c r="AE340">
        <f>IF(V340&gt;=0,V340,"")</f>
        <v/>
      </c>
      <c r="AF340">
        <f>IF(AND(N340=1,N339=0),1,0)</f>
        <v/>
      </c>
      <c r="AG340">
        <f>IF(AND(K340="REACQUIRE",K339&lt;&gt;"REACQUIRE"),1,0)</f>
        <v/>
      </c>
    </row>
    <row r="341">
      <c r="J341" t="n">
        <v>84.25</v>
      </c>
      <c r="K341" t="inlineStr">
        <is>
          <t>REACQUIRE</t>
        </is>
      </c>
      <c r="L341" t="n">
        <v>0</v>
      </c>
      <c r="M341" t="n">
        <v>0</v>
      </c>
      <c r="N341" t="n">
        <v>1</v>
      </c>
      <c r="O341" t="n">
        <v>17.439</v>
      </c>
      <c r="P341" t="n">
        <v>4.553</v>
      </c>
      <c r="Q341" t="n">
        <v>7.196</v>
      </c>
      <c r="R341" t="n">
        <v>12.224</v>
      </c>
      <c r="S341" t="n">
        <v>6.465</v>
      </c>
      <c r="T341" t="n">
        <v>12.106</v>
      </c>
      <c r="U341" t="n">
        <v>6.62</v>
      </c>
      <c r="V341" t="n">
        <v>-1</v>
      </c>
      <c r="W341" t="n">
        <v>5.2</v>
      </c>
      <c r="X341" t="n">
        <v>38.4</v>
      </c>
      <c r="Y341" t="n">
        <v>0</v>
      </c>
      <c r="Z341" t="n">
        <v>1</v>
      </c>
      <c r="AA341" t="n">
        <v>0.062</v>
      </c>
      <c r="AB341" t="n">
        <v>0.08400000000000001</v>
      </c>
      <c r="AC341" t="n">
        <v>6.5</v>
      </c>
      <c r="AD341" t="n">
        <v>67</v>
      </c>
      <c r="AE341">
        <f>IF(V341&gt;=0,V341,"")</f>
        <v/>
      </c>
      <c r="AF341">
        <f>IF(AND(N341=1,N340=0),1,0)</f>
        <v/>
      </c>
      <c r="AG341">
        <f>IF(AND(K341="REACQUIRE",K340&lt;&gt;"REACQUIRE"),1,0)</f>
        <v/>
      </c>
    </row>
    <row r="342">
      <c r="J342" t="n">
        <v>84.5</v>
      </c>
      <c r="K342" t="inlineStr">
        <is>
          <t>REACQUIRE</t>
        </is>
      </c>
      <c r="L342" t="n">
        <v>0</v>
      </c>
      <c r="M342" t="n">
        <v>0</v>
      </c>
      <c r="N342" t="n">
        <v>1</v>
      </c>
      <c r="O342" t="n">
        <v>17.377</v>
      </c>
      <c r="P342" t="n">
        <v>4.532</v>
      </c>
      <c r="Q342" t="n">
        <v>7.586</v>
      </c>
      <c r="R342" t="n">
        <v>12.224</v>
      </c>
      <c r="S342" t="n">
        <v>6.465</v>
      </c>
      <c r="T342" t="n">
        <v>12.106</v>
      </c>
      <c r="U342" t="n">
        <v>6.62</v>
      </c>
      <c r="V342" t="n">
        <v>-1</v>
      </c>
      <c r="W342" t="n">
        <v>5.2</v>
      </c>
      <c r="X342" t="n">
        <v>38.3</v>
      </c>
      <c r="Y342" t="n">
        <v>0</v>
      </c>
      <c r="Z342" t="n">
        <v>1</v>
      </c>
      <c r="AA342" t="n">
        <v>0.065</v>
      </c>
      <c r="AB342" t="n">
        <v>0.08500000000000001</v>
      </c>
      <c r="AC342" t="n">
        <v>6.49</v>
      </c>
      <c r="AD342" t="n">
        <v>71</v>
      </c>
      <c r="AE342">
        <f>IF(V342&gt;=0,V342,"")</f>
        <v/>
      </c>
      <c r="AF342">
        <f>IF(AND(N342=1,N341=0),1,0)</f>
        <v/>
      </c>
      <c r="AG342">
        <f>IF(AND(K342="REACQUIRE",K341&lt;&gt;"REACQUIRE"),1,0)</f>
        <v/>
      </c>
    </row>
    <row r="343">
      <c r="J343" t="n">
        <v>84.75</v>
      </c>
      <c r="K343" t="inlineStr">
        <is>
          <t>REACQUIRE</t>
        </is>
      </c>
      <c r="L343" t="n">
        <v>0</v>
      </c>
      <c r="M343" t="n">
        <v>0</v>
      </c>
      <c r="N343" t="n">
        <v>1</v>
      </c>
      <c r="O343" t="n">
        <v>17.287</v>
      </c>
      <c r="P343" t="n">
        <v>4.515</v>
      </c>
      <c r="Q343" t="n">
        <v>7.972</v>
      </c>
      <c r="R343" t="n">
        <v>12.224</v>
      </c>
      <c r="S343" t="n">
        <v>6.465</v>
      </c>
      <c r="T343" t="n">
        <v>12.106</v>
      </c>
      <c r="U343" t="n">
        <v>6.62</v>
      </c>
      <c r="V343" t="n">
        <v>-1</v>
      </c>
      <c r="W343" t="n">
        <v>5.2</v>
      </c>
      <c r="X343" t="n">
        <v>38.1</v>
      </c>
      <c r="Y343" t="n">
        <v>0</v>
      </c>
      <c r="Z343" t="n">
        <v>1</v>
      </c>
      <c r="AA343" t="n">
        <v>0.067</v>
      </c>
      <c r="AB343" t="n">
        <v>0.083</v>
      </c>
      <c r="AC343" t="n">
        <v>6.5</v>
      </c>
      <c r="AD343" t="n">
        <v>75</v>
      </c>
      <c r="AE343">
        <f>IF(V343&gt;=0,V343,"")</f>
        <v/>
      </c>
      <c r="AF343">
        <f>IF(AND(N343=1,N342=0),1,0)</f>
        <v/>
      </c>
      <c r="AG343">
        <f>IF(AND(K343="REACQUIRE",K342&lt;&gt;"REACQUIRE"),1,0)</f>
        <v/>
      </c>
    </row>
    <row r="344">
      <c r="J344" t="n">
        <v>85</v>
      </c>
      <c r="K344" t="inlineStr">
        <is>
          <t>REACQUIRE</t>
        </is>
      </c>
      <c r="L344" t="n">
        <v>0</v>
      </c>
      <c r="M344" t="n">
        <v>0</v>
      </c>
      <c r="N344" t="n">
        <v>1</v>
      </c>
      <c r="O344" t="n">
        <v>17.168</v>
      </c>
      <c r="P344" t="n">
        <v>4.503</v>
      </c>
      <c r="Q344" t="n">
        <v>8.352</v>
      </c>
      <c r="R344" t="n">
        <v>12.224</v>
      </c>
      <c r="S344" t="n">
        <v>6.465</v>
      </c>
      <c r="T344" t="n">
        <v>12.106</v>
      </c>
      <c r="U344" t="n">
        <v>6.62</v>
      </c>
      <c r="V344" t="n">
        <v>-1</v>
      </c>
      <c r="W344" t="n">
        <v>5.2</v>
      </c>
      <c r="X344" t="n">
        <v>38</v>
      </c>
      <c r="Y344" t="n">
        <v>0</v>
      </c>
      <c r="Z344" t="n">
        <v>1</v>
      </c>
      <c r="AA344" t="n">
        <v>0.068</v>
      </c>
      <c r="AB344" t="n">
        <v>0.081</v>
      </c>
      <c r="AC344" t="n">
        <v>6.5</v>
      </c>
      <c r="AD344" t="n">
        <v>75</v>
      </c>
      <c r="AE344">
        <f>IF(V344&gt;=0,V344,"")</f>
        <v/>
      </c>
      <c r="AF344">
        <f>IF(AND(N344=1,N343=0),1,0)</f>
        <v/>
      </c>
      <c r="AG344">
        <f>IF(AND(K344="REACQUIRE",K343&lt;&gt;"REACQUIRE"),1,0)</f>
        <v/>
      </c>
    </row>
    <row r="345">
      <c r="J345" t="n">
        <v>85.25</v>
      </c>
      <c r="K345" t="inlineStr">
        <is>
          <t>REACQUIRE</t>
        </is>
      </c>
      <c r="L345" t="n">
        <v>0</v>
      </c>
      <c r="M345" t="n">
        <v>0</v>
      </c>
      <c r="N345" t="n">
        <v>1</v>
      </c>
      <c r="O345" t="n">
        <v>17.023</v>
      </c>
      <c r="P345" t="n">
        <v>4.496</v>
      </c>
      <c r="Q345" t="n">
        <v>8.724</v>
      </c>
      <c r="R345" t="n">
        <v>12.224</v>
      </c>
      <c r="S345" t="n">
        <v>6.465</v>
      </c>
      <c r="T345" t="n">
        <v>12.106</v>
      </c>
      <c r="U345" t="n">
        <v>6.62</v>
      </c>
      <c r="V345" t="n">
        <v>-1</v>
      </c>
      <c r="W345" t="n">
        <v>5.2</v>
      </c>
      <c r="X345" t="n">
        <v>38</v>
      </c>
      <c r="Y345" t="n">
        <v>0</v>
      </c>
      <c r="Z345" t="n">
        <v>1</v>
      </c>
      <c r="AA345" t="n">
        <v>0.06900000000000001</v>
      </c>
      <c r="AB345" t="n">
        <v>0.079</v>
      </c>
      <c r="AC345" t="n">
        <v>6.52</v>
      </c>
      <c r="AD345" t="n">
        <v>78</v>
      </c>
      <c r="AE345">
        <f>IF(V345&gt;=0,V345,"")</f>
        <v/>
      </c>
      <c r="AF345">
        <f>IF(AND(N345=1,N344=0),1,0)</f>
        <v/>
      </c>
      <c r="AG345">
        <f>IF(AND(K345="REACQUIRE",K344&lt;&gt;"REACQUIRE"),1,0)</f>
        <v/>
      </c>
    </row>
    <row r="346">
      <c r="J346" t="n">
        <v>85.5</v>
      </c>
      <c r="K346" t="inlineStr">
        <is>
          <t>REACQUIRE</t>
        </is>
      </c>
      <c r="L346" t="n">
        <v>0</v>
      </c>
      <c r="M346" t="n">
        <v>0</v>
      </c>
      <c r="N346" t="n">
        <v>1</v>
      </c>
      <c r="O346" t="n">
        <v>16.85</v>
      </c>
      <c r="P346" t="n">
        <v>4.496</v>
      </c>
      <c r="Q346" t="n">
        <v>9.084</v>
      </c>
      <c r="R346" t="n">
        <v>12.224</v>
      </c>
      <c r="S346" t="n">
        <v>6.465</v>
      </c>
      <c r="T346" t="n">
        <v>12.106</v>
      </c>
      <c r="U346" t="n">
        <v>6.62</v>
      </c>
      <c r="V346" t="n">
        <v>-1</v>
      </c>
      <c r="W346" t="n">
        <v>5.2</v>
      </c>
      <c r="X346" t="n">
        <v>37.9</v>
      </c>
      <c r="Y346" t="n">
        <v>0</v>
      </c>
      <c r="Z346" t="n">
        <v>1</v>
      </c>
      <c r="AA346" t="n">
        <v>0.06900000000000001</v>
      </c>
      <c r="AB346" t="n">
        <v>0.077</v>
      </c>
      <c r="AC346" t="n">
        <v>6.53</v>
      </c>
      <c r="AD346" t="n">
        <v>80</v>
      </c>
      <c r="AE346">
        <f>IF(V346&gt;=0,V346,"")</f>
        <v/>
      </c>
      <c r="AF346">
        <f>IF(AND(N346=1,N345=0),1,0)</f>
        <v/>
      </c>
      <c r="AG346">
        <f>IF(AND(K346="REACQUIRE",K345&lt;&gt;"REACQUIRE"),1,0)</f>
        <v/>
      </c>
    </row>
    <row r="347">
      <c r="J347" t="n">
        <v>85.75</v>
      </c>
      <c r="K347" t="inlineStr">
        <is>
          <t>REACQUIRE</t>
        </is>
      </c>
      <c r="L347" t="n">
        <v>0</v>
      </c>
      <c r="M347" t="n">
        <v>0</v>
      </c>
      <c r="N347" t="n">
        <v>1</v>
      </c>
      <c r="O347" t="n">
        <v>16.651</v>
      </c>
      <c r="P347" t="n">
        <v>4.504</v>
      </c>
      <c r="Q347" t="n">
        <v>9.430999999999999</v>
      </c>
      <c r="R347" t="n">
        <v>12.224</v>
      </c>
      <c r="S347" t="n">
        <v>6.465</v>
      </c>
      <c r="T347" t="n">
        <v>12.106</v>
      </c>
      <c r="U347" t="n">
        <v>6.62</v>
      </c>
      <c r="V347" t="n">
        <v>-1</v>
      </c>
      <c r="W347" t="n">
        <v>5.2</v>
      </c>
      <c r="X347" t="n">
        <v>37.9</v>
      </c>
      <c r="Y347" t="n">
        <v>0</v>
      </c>
      <c r="Z347" t="n">
        <v>1</v>
      </c>
      <c r="AA347" t="n">
        <v>0.07000000000000001</v>
      </c>
      <c r="AB347" t="n">
        <v>0.076</v>
      </c>
      <c r="AC347" t="n">
        <v>6.55</v>
      </c>
      <c r="AD347" t="n">
        <v>78</v>
      </c>
      <c r="AE347">
        <f>IF(V347&gt;=0,V347,"")</f>
        <v/>
      </c>
      <c r="AF347">
        <f>IF(AND(N347=1,N346=0),1,0)</f>
        <v/>
      </c>
      <c r="AG347">
        <f>IF(AND(K347="REACQUIRE",K346&lt;&gt;"REACQUIRE"),1,0)</f>
        <v/>
      </c>
    </row>
    <row r="348">
      <c r="J348" t="n">
        <v>86</v>
      </c>
      <c r="K348" t="inlineStr">
        <is>
          <t>REACQUIRE</t>
        </is>
      </c>
      <c r="L348" t="n">
        <v>0</v>
      </c>
      <c r="M348" t="n">
        <v>0</v>
      </c>
      <c r="N348" t="n">
        <v>1</v>
      </c>
      <c r="O348" t="n">
        <v>16.427</v>
      </c>
      <c r="P348" t="n">
        <v>4.522</v>
      </c>
      <c r="Q348" t="n">
        <v>9.762</v>
      </c>
      <c r="R348" t="n">
        <v>12.224</v>
      </c>
      <c r="S348" t="n">
        <v>6.465</v>
      </c>
      <c r="T348" t="n">
        <v>12.106</v>
      </c>
      <c r="U348" t="n">
        <v>6.62</v>
      </c>
      <c r="V348" t="n">
        <v>-1</v>
      </c>
      <c r="W348" t="n">
        <v>5.2</v>
      </c>
      <c r="X348" t="n">
        <v>38</v>
      </c>
      <c r="Y348" t="n">
        <v>0</v>
      </c>
      <c r="Z348" t="n">
        <v>1</v>
      </c>
      <c r="AA348" t="n">
        <v>0.07000000000000001</v>
      </c>
      <c r="AB348" t="n">
        <v>0.075</v>
      </c>
      <c r="AC348" t="n">
        <v>6.57</v>
      </c>
      <c r="AD348" t="n">
        <v>91</v>
      </c>
      <c r="AE348">
        <f>IF(V348&gt;=0,V348,"")</f>
        <v/>
      </c>
      <c r="AF348">
        <f>IF(AND(N348=1,N347=0),1,0)</f>
        <v/>
      </c>
      <c r="AG348">
        <f>IF(AND(K348="REACQUIRE",K347&lt;&gt;"REACQUIRE"),1,0)</f>
        <v/>
      </c>
    </row>
    <row r="349">
      <c r="J349" t="n">
        <v>86.25</v>
      </c>
      <c r="K349" t="inlineStr">
        <is>
          <t>REACQUIRE</t>
        </is>
      </c>
      <c r="L349" t="n">
        <v>0</v>
      </c>
      <c r="M349" t="n">
        <v>0</v>
      </c>
      <c r="N349" t="n">
        <v>0</v>
      </c>
      <c r="O349" t="n">
        <v>16.179</v>
      </c>
      <c r="P349" t="n">
        <v>4.549</v>
      </c>
      <c r="Q349" t="n">
        <v>10.076</v>
      </c>
      <c r="R349" t="n">
        <v>12.226</v>
      </c>
      <c r="S349" t="n">
        <v>6.467</v>
      </c>
      <c r="T349" t="n">
        <v>12.106</v>
      </c>
      <c r="U349" t="n">
        <v>6.62</v>
      </c>
      <c r="V349" t="n">
        <v>-1</v>
      </c>
      <c r="W349" t="n">
        <v>5.2</v>
      </c>
      <c r="X349" t="n">
        <v>38.1</v>
      </c>
      <c r="Y349" t="n">
        <v>-0.08699999999999999</v>
      </c>
      <c r="Z349" t="n">
        <v>1</v>
      </c>
      <c r="AA349" t="n">
        <v>0.07000000000000001</v>
      </c>
      <c r="AB349" t="n">
        <v>0.076</v>
      </c>
      <c r="AC349" t="n">
        <v>6.6</v>
      </c>
      <c r="AD349" t="n">
        <v>201</v>
      </c>
      <c r="AE349">
        <f>IF(V349&gt;=0,V349,"")</f>
        <v/>
      </c>
      <c r="AF349">
        <f>IF(AND(N349=1,N348=0),1,0)</f>
        <v/>
      </c>
      <c r="AG349">
        <f>IF(AND(K349="REACQUIRE",K348&lt;&gt;"REACQUIRE"),1,0)</f>
        <v/>
      </c>
    </row>
    <row r="350">
      <c r="J350" t="n">
        <v>86.5</v>
      </c>
      <c r="K350" t="inlineStr">
        <is>
          <t>REACQUIRE</t>
        </is>
      </c>
      <c r="L350" t="n">
        <v>0</v>
      </c>
      <c r="M350" t="n">
        <v>0</v>
      </c>
      <c r="N350" t="n">
        <v>0</v>
      </c>
      <c r="O350" t="n">
        <v>15.908</v>
      </c>
      <c r="P350" t="n">
        <v>4.584</v>
      </c>
      <c r="Q350" t="n">
        <v>10.371</v>
      </c>
      <c r="R350" t="n">
        <v>12.223</v>
      </c>
      <c r="S350" t="n">
        <v>6.465</v>
      </c>
      <c r="T350" t="n">
        <v>12.106</v>
      </c>
      <c r="U350" t="n">
        <v>6.62</v>
      </c>
      <c r="V350" t="n">
        <v>-1</v>
      </c>
      <c r="W350" t="n">
        <v>5.2</v>
      </c>
      <c r="X350" t="n">
        <v>38.3</v>
      </c>
      <c r="Y350" t="n">
        <v>0</v>
      </c>
      <c r="Z350" t="n">
        <v>1</v>
      </c>
      <c r="AA350" t="n">
        <v>0.06900000000000001</v>
      </c>
      <c r="AB350" t="n">
        <v>0.08</v>
      </c>
      <c r="AC350" t="n">
        <v>6.63</v>
      </c>
      <c r="AD350" t="n">
        <v>201</v>
      </c>
      <c r="AE350">
        <f>IF(V350&gt;=0,V350,"")</f>
        <v/>
      </c>
      <c r="AF350">
        <f>IF(AND(N350=1,N349=0),1,0)</f>
        <v/>
      </c>
      <c r="AG350">
        <f>IF(AND(K350="REACQUIRE",K349&lt;&gt;"REACQUIRE"),1,0)</f>
        <v/>
      </c>
    </row>
    <row r="351">
      <c r="J351" t="n">
        <v>86.75</v>
      </c>
      <c r="K351" t="inlineStr">
        <is>
          <t>REACQUIRE</t>
        </is>
      </c>
      <c r="L351" t="n">
        <v>0</v>
      </c>
      <c r="M351" t="n">
        <v>0</v>
      </c>
      <c r="N351" t="n">
        <v>0</v>
      </c>
      <c r="O351" t="n">
        <v>15.616</v>
      </c>
      <c r="P351" t="n">
        <v>4.622</v>
      </c>
      <c r="Q351" t="n">
        <v>10.645</v>
      </c>
      <c r="R351" t="n">
        <v>12.223</v>
      </c>
      <c r="S351" t="n">
        <v>6.465</v>
      </c>
      <c r="T351" t="n">
        <v>12.106</v>
      </c>
      <c r="U351" t="n">
        <v>6.62</v>
      </c>
      <c r="V351" t="n">
        <v>-1</v>
      </c>
      <c r="W351" t="n">
        <v>5.3</v>
      </c>
      <c r="X351" t="n">
        <v>38.5</v>
      </c>
      <c r="Y351" t="n">
        <v>0</v>
      </c>
      <c r="Z351" t="n">
        <v>1</v>
      </c>
      <c r="AA351" t="n">
        <v>0.06900000000000001</v>
      </c>
      <c r="AB351" t="n">
        <v>0.08500000000000001</v>
      </c>
      <c r="AC351" t="n">
        <v>6.65</v>
      </c>
      <c r="AD351" t="n">
        <v>201</v>
      </c>
      <c r="AE351">
        <f>IF(V351&gt;=0,V351,"")</f>
        <v/>
      </c>
      <c r="AF351">
        <f>IF(AND(N351=1,N350=0),1,0)</f>
        <v/>
      </c>
      <c r="AG351">
        <f>IF(AND(K351="REACQUIRE",K350&lt;&gt;"REACQUIRE"),1,0)</f>
        <v/>
      </c>
    </row>
    <row r="352">
      <c r="J352" t="n">
        <v>87</v>
      </c>
      <c r="K352" t="inlineStr">
        <is>
          <t>REACQUIRE</t>
        </is>
      </c>
      <c r="L352" t="n">
        <v>0</v>
      </c>
      <c r="M352" t="n">
        <v>0</v>
      </c>
      <c r="N352" t="n">
        <v>0</v>
      </c>
      <c r="O352" t="n">
        <v>15.305</v>
      </c>
      <c r="P352" t="n">
        <v>4.666</v>
      </c>
      <c r="Q352" t="n">
        <v>10.896</v>
      </c>
      <c r="R352" t="n">
        <v>12.223</v>
      </c>
      <c r="S352" t="n">
        <v>6.465</v>
      </c>
      <c r="T352" t="n">
        <v>12.106</v>
      </c>
      <c r="U352" t="n">
        <v>6.62</v>
      </c>
      <c r="V352" t="n">
        <v>-1</v>
      </c>
      <c r="W352" t="n">
        <v>5.3</v>
      </c>
      <c r="X352" t="n">
        <v>38.7</v>
      </c>
      <c r="Y352" t="n">
        <v>0</v>
      </c>
      <c r="Z352" t="n">
        <v>1</v>
      </c>
      <c r="AA352" t="n">
        <v>0.068</v>
      </c>
      <c r="AB352" t="n">
        <v>0.089</v>
      </c>
      <c r="AC352" t="n">
        <v>6.68</v>
      </c>
      <c r="AD352" t="n">
        <v>201</v>
      </c>
      <c r="AE352">
        <f>IF(V352&gt;=0,V352,"")</f>
        <v/>
      </c>
      <c r="AF352">
        <f>IF(AND(N352=1,N351=0),1,0)</f>
        <v/>
      </c>
      <c r="AG352">
        <f>IF(AND(K352="REACQUIRE",K351&lt;&gt;"REACQUIRE"),1,0)</f>
        <v/>
      </c>
    </row>
    <row r="353">
      <c r="J353" t="n">
        <v>87.25</v>
      </c>
      <c r="K353" t="inlineStr">
        <is>
          <t>TRACK</t>
        </is>
      </c>
      <c r="L353" t="n">
        <v>1</v>
      </c>
      <c r="M353" t="n">
        <v>1</v>
      </c>
      <c r="N353" t="n">
        <v>0</v>
      </c>
      <c r="O353" t="n">
        <v>14.982</v>
      </c>
      <c r="P353" t="n">
        <v>4.723</v>
      </c>
      <c r="Q353" t="n">
        <v>11.112</v>
      </c>
      <c r="R353" t="n">
        <v>12.223</v>
      </c>
      <c r="S353" t="n">
        <v>6.465</v>
      </c>
      <c r="T353" t="n">
        <v>12.075</v>
      </c>
      <c r="U353" t="n">
        <v>6.278</v>
      </c>
      <c r="V353" t="n">
        <v>0.239</v>
      </c>
      <c r="W353" t="n">
        <v>4.8</v>
      </c>
      <c r="X353" t="n">
        <v>38.3</v>
      </c>
      <c r="Y353" t="n">
        <v>0</v>
      </c>
      <c r="Z353" t="n">
        <v>1</v>
      </c>
      <c r="AA353" t="n">
        <v>0.067</v>
      </c>
      <c r="AB353" t="n">
        <v>0.08</v>
      </c>
      <c r="AC353" t="n">
        <v>6.72</v>
      </c>
      <c r="AD353" t="n">
        <v>255</v>
      </c>
      <c r="AE353">
        <f>IF(V353&gt;=0,V353,"")</f>
        <v/>
      </c>
      <c r="AF353">
        <f>IF(AND(N353=1,N352=0),1,0)</f>
        <v/>
      </c>
      <c r="AG353">
        <f>IF(AND(K353="REACQUIRE",K352&lt;&gt;"REACQUIRE"),1,0)</f>
        <v/>
      </c>
    </row>
    <row r="354">
      <c r="J354" t="n">
        <v>87.5</v>
      </c>
      <c r="K354" t="inlineStr">
        <is>
          <t>TRACK</t>
        </is>
      </c>
      <c r="L354" t="n">
        <v>1</v>
      </c>
      <c r="M354" t="n">
        <v>1</v>
      </c>
      <c r="N354" t="n">
        <v>0</v>
      </c>
      <c r="O354" t="n">
        <v>14.767</v>
      </c>
      <c r="P354" t="n">
        <v>4.769</v>
      </c>
      <c r="Q354" t="n">
        <v>11.226</v>
      </c>
      <c r="R354" t="n">
        <v>12.223</v>
      </c>
      <c r="S354" t="n">
        <v>6.465</v>
      </c>
      <c r="T354" t="n">
        <v>12.137</v>
      </c>
      <c r="U354" t="n">
        <v>6.256</v>
      </c>
      <c r="V354" t="n">
        <v>0.226</v>
      </c>
      <c r="W354" t="n">
        <v>1.8</v>
      </c>
      <c r="X354" t="n">
        <v>38.2</v>
      </c>
      <c r="Y354" t="n">
        <v>0</v>
      </c>
      <c r="Z354" t="n">
        <v>1</v>
      </c>
      <c r="AA354" t="n">
        <v>0.093</v>
      </c>
      <c r="AB354" t="n">
        <v>0.035</v>
      </c>
      <c r="AC354" t="n">
        <v>6.74</v>
      </c>
      <c r="AD354" t="n">
        <v>255</v>
      </c>
      <c r="AE354">
        <f>IF(V354&gt;=0,V354,"")</f>
        <v/>
      </c>
      <c r="AF354">
        <f>IF(AND(N354=1,N353=0),1,0)</f>
        <v/>
      </c>
      <c r="AG354">
        <f>IF(AND(K354="REACQUIRE",K353&lt;&gt;"REACQUIRE"),1,0)</f>
        <v/>
      </c>
    </row>
    <row r="355">
      <c r="J355" t="n">
        <v>87.75</v>
      </c>
      <c r="K355" t="inlineStr">
        <is>
          <t>TRACK</t>
        </is>
      </c>
      <c r="L355" t="n">
        <v>1</v>
      </c>
      <c r="M355" t="n">
        <v>1</v>
      </c>
      <c r="N355" t="n">
        <v>0</v>
      </c>
      <c r="O355" t="n">
        <v>14.705</v>
      </c>
      <c r="P355" t="n">
        <v>4.788</v>
      </c>
      <c r="Q355" t="n">
        <v>11.235</v>
      </c>
      <c r="R355" t="n">
        <v>12.224</v>
      </c>
      <c r="S355" t="n">
        <v>6.465</v>
      </c>
      <c r="T355" t="n">
        <v>12.155</v>
      </c>
      <c r="U355" t="n">
        <v>6.248</v>
      </c>
      <c r="V355" t="n">
        <v>0.228</v>
      </c>
      <c r="W355" t="n">
        <v>-1.6</v>
      </c>
      <c r="X355" t="n">
        <v>38.5</v>
      </c>
      <c r="Y355" t="n">
        <v>0</v>
      </c>
      <c r="Z355" t="n">
        <v>1</v>
      </c>
      <c r="AA355" t="n">
        <v>0.08</v>
      </c>
      <c r="AB355" t="n">
        <v>0.04</v>
      </c>
      <c r="AC355" t="n">
        <v>6.73</v>
      </c>
      <c r="AD355" t="n">
        <v>255</v>
      </c>
      <c r="AE355">
        <f>IF(V355&gt;=0,V355,"")</f>
        <v/>
      </c>
      <c r="AF355">
        <f>IF(AND(N355=1,N354=0),1,0)</f>
        <v/>
      </c>
      <c r="AG355">
        <f>IF(AND(K355="REACQUIRE",K354&lt;&gt;"REACQUIRE"),1,0)</f>
        <v/>
      </c>
    </row>
    <row r="356">
      <c r="J356" t="n">
        <v>88</v>
      </c>
      <c r="K356" t="inlineStr">
        <is>
          <t>TRACK</t>
        </is>
      </c>
      <c r="L356" t="n">
        <v>1</v>
      </c>
      <c r="M356" t="n">
        <v>1</v>
      </c>
      <c r="N356" t="n">
        <v>0</v>
      </c>
      <c r="O356" t="n">
        <v>14.72</v>
      </c>
      <c r="P356" t="n">
        <v>4.791</v>
      </c>
      <c r="Q356" t="n">
        <v>11.198</v>
      </c>
      <c r="R356" t="n">
        <v>12.224</v>
      </c>
      <c r="S356" t="n">
        <v>6.465</v>
      </c>
      <c r="T356" t="n">
        <v>12.155</v>
      </c>
      <c r="U356" t="n">
        <v>6.274</v>
      </c>
      <c r="V356" t="n">
        <v>0.203</v>
      </c>
      <c r="W356" t="n">
        <v>-2.5</v>
      </c>
      <c r="X356" t="n">
        <v>39.1</v>
      </c>
      <c r="Y356" t="n">
        <v>0</v>
      </c>
      <c r="Z356" t="n">
        <v>1</v>
      </c>
      <c r="AA356" t="n">
        <v>-0.046</v>
      </c>
      <c r="AB356" t="n">
        <v>0.002</v>
      </c>
      <c r="AC356" t="n">
        <v>6.71</v>
      </c>
      <c r="AD356" t="n">
        <v>255</v>
      </c>
      <c r="AE356">
        <f>IF(V356&gt;=0,V356,"")</f>
        <v/>
      </c>
      <c r="AF356">
        <f>IF(AND(N356=1,N355=0),1,0)</f>
        <v/>
      </c>
      <c r="AG356">
        <f>IF(AND(K356="REACQUIRE",K355&lt;&gt;"REACQUIRE"),1,0)</f>
        <v/>
      </c>
    </row>
    <row r="357">
      <c r="J357" t="n">
        <v>88.25</v>
      </c>
      <c r="K357" t="inlineStr">
        <is>
          <t>TRACK</t>
        </is>
      </c>
      <c r="L357" t="n">
        <v>1</v>
      </c>
      <c r="M357" t="n">
        <v>1</v>
      </c>
      <c r="N357" t="n">
        <v>0</v>
      </c>
      <c r="O357" t="n">
        <v>14.7</v>
      </c>
      <c r="P357" t="n">
        <v>4.797</v>
      </c>
      <c r="Q357" t="n">
        <v>11.192</v>
      </c>
      <c r="R357" t="n">
        <v>12.224</v>
      </c>
      <c r="S357" t="n">
        <v>6.465</v>
      </c>
      <c r="T357" t="n">
        <v>12.154</v>
      </c>
      <c r="U357" t="n">
        <v>6.275</v>
      </c>
      <c r="V357" t="n">
        <v>0.203</v>
      </c>
      <c r="W357" t="n">
        <v>-0.9</v>
      </c>
      <c r="X357" t="n">
        <v>40</v>
      </c>
      <c r="Y357" t="n">
        <v>0</v>
      </c>
      <c r="Z357" t="n">
        <v>1</v>
      </c>
      <c r="AA357" t="n">
        <v>-0.054</v>
      </c>
      <c r="AB357" t="n">
        <v>0.027</v>
      </c>
      <c r="AC357" t="n">
        <v>6.71</v>
      </c>
      <c r="AD357" t="n">
        <v>255</v>
      </c>
      <c r="AE357">
        <f>IF(V357&gt;=0,V357,"")</f>
        <v/>
      </c>
      <c r="AF357">
        <f>IF(AND(N357=1,N356=0),1,0)</f>
        <v/>
      </c>
      <c r="AG357">
        <f>IF(AND(K357="REACQUIRE",K356&lt;&gt;"REACQUIRE"),1,0)</f>
        <v/>
      </c>
    </row>
    <row r="358">
      <c r="J358" t="n">
        <v>88.5</v>
      </c>
      <c r="K358" t="inlineStr">
        <is>
          <t>TRACK</t>
        </is>
      </c>
      <c r="L358" t="n">
        <v>1</v>
      </c>
      <c r="M358" t="n">
        <v>1</v>
      </c>
      <c r="N358" t="n">
        <v>0</v>
      </c>
      <c r="O358" t="n">
        <v>14.654</v>
      </c>
      <c r="P358" t="n">
        <v>4.808</v>
      </c>
      <c r="Q358" t="n">
        <v>11.204</v>
      </c>
      <c r="R358" t="n">
        <v>12.224</v>
      </c>
      <c r="S358" t="n">
        <v>6.465</v>
      </c>
      <c r="T358" t="n">
        <v>12.161</v>
      </c>
      <c r="U358" t="n">
        <v>6.271</v>
      </c>
      <c r="V358" t="n">
        <v>0.204</v>
      </c>
      <c r="W358" t="n">
        <v>0.4</v>
      </c>
      <c r="X358" t="n">
        <v>40.3</v>
      </c>
      <c r="Y358" t="n">
        <v>0</v>
      </c>
      <c r="Z358" t="n">
        <v>1</v>
      </c>
      <c r="AA358" t="n">
        <v>-0.037</v>
      </c>
      <c r="AB358" t="n">
        <v>0.036</v>
      </c>
      <c r="AC358" t="n">
        <v>6.71</v>
      </c>
      <c r="AD358" t="n">
        <v>255</v>
      </c>
      <c r="AE358">
        <f>IF(V358&gt;=0,V358,"")</f>
        <v/>
      </c>
      <c r="AF358">
        <f>IF(AND(N358=1,N357=0),1,0)</f>
        <v/>
      </c>
      <c r="AG358">
        <f>IF(AND(K358="REACQUIRE",K357&lt;&gt;"REACQUIRE"),1,0)</f>
        <v/>
      </c>
    </row>
    <row r="359">
      <c r="J359" t="n">
        <v>88.75</v>
      </c>
      <c r="K359" t="inlineStr">
        <is>
          <t>TRACK</t>
        </is>
      </c>
      <c r="L359" t="n">
        <v>1</v>
      </c>
      <c r="M359" t="n">
        <v>1</v>
      </c>
      <c r="N359" t="n">
        <v>0</v>
      </c>
      <c r="O359" t="n">
        <v>14.587</v>
      </c>
      <c r="P359" t="n">
        <v>4.825</v>
      </c>
      <c r="Q359" t="n">
        <v>11.22</v>
      </c>
      <c r="R359" t="n">
        <v>12.224</v>
      </c>
      <c r="S359" t="n">
        <v>6.465</v>
      </c>
      <c r="T359" t="n">
        <v>12.158</v>
      </c>
      <c r="U359" t="n">
        <v>6.242</v>
      </c>
      <c r="V359" t="n">
        <v>0.233</v>
      </c>
      <c r="W359" t="n">
        <v>1.1</v>
      </c>
      <c r="X359" t="n">
        <v>40.4</v>
      </c>
      <c r="Y359" t="n">
        <v>0</v>
      </c>
      <c r="Z359" t="n">
        <v>1</v>
      </c>
      <c r="AA359" t="n">
        <v>-0.025</v>
      </c>
      <c r="AB359" t="n">
        <v>0.037</v>
      </c>
      <c r="AC359" t="n">
        <v>6.72</v>
      </c>
      <c r="AD359" t="n">
        <v>255</v>
      </c>
      <c r="AE359">
        <f>IF(V359&gt;=0,V359,"")</f>
        <v/>
      </c>
      <c r="AF359">
        <f>IF(AND(N359=1,N358=0),1,0)</f>
        <v/>
      </c>
      <c r="AG359">
        <f>IF(AND(K359="REACQUIRE",K358&lt;&gt;"REACQUIRE"),1,0)</f>
        <v/>
      </c>
    </row>
    <row r="360">
      <c r="J360" t="n">
        <v>89</v>
      </c>
      <c r="K360" t="inlineStr">
        <is>
          <t>TRACK</t>
        </is>
      </c>
      <c r="L360" t="n">
        <v>1</v>
      </c>
      <c r="M360" t="n">
        <v>1</v>
      </c>
      <c r="N360" t="n">
        <v>0</v>
      </c>
      <c r="O360" t="n">
        <v>14.508</v>
      </c>
      <c r="P360" t="n">
        <v>4.845</v>
      </c>
      <c r="Q360" t="n">
        <v>11.246</v>
      </c>
      <c r="R360" t="n">
        <v>12.227</v>
      </c>
      <c r="S360" t="n">
        <v>6.468</v>
      </c>
      <c r="T360" t="n">
        <v>12.175</v>
      </c>
      <c r="U360" t="n">
        <v>6.249</v>
      </c>
      <c r="V360" t="n">
        <v>0.225</v>
      </c>
      <c r="W360" t="n">
        <v>1.4</v>
      </c>
      <c r="X360" t="n">
        <v>40.8</v>
      </c>
      <c r="Y360" t="n">
        <v>0.013</v>
      </c>
      <c r="Z360" t="n">
        <v>1</v>
      </c>
      <c r="AA360" t="n">
        <v>-0.02</v>
      </c>
      <c r="AB360" t="n">
        <v>0.03</v>
      </c>
      <c r="AC360" t="n">
        <v>6.73</v>
      </c>
      <c r="AD360" t="n">
        <v>255</v>
      </c>
      <c r="AE360">
        <f>IF(V360&gt;=0,V360,"")</f>
        <v/>
      </c>
      <c r="AF360">
        <f>IF(AND(N360=1,N359=0),1,0)</f>
        <v/>
      </c>
      <c r="AG360">
        <f>IF(AND(K360="REACQUIRE",K359&lt;&gt;"REACQUIRE"),1,0)</f>
        <v/>
      </c>
    </row>
    <row r="361">
      <c r="J361" t="n">
        <v>89.25</v>
      </c>
      <c r="K361" t="inlineStr">
        <is>
          <t>TRACK</t>
        </is>
      </c>
      <c r="L361" t="n">
        <v>1</v>
      </c>
      <c r="M361" t="n">
        <v>1</v>
      </c>
      <c r="N361" t="n">
        <v>0</v>
      </c>
      <c r="O361" t="n">
        <v>14.421</v>
      </c>
      <c r="P361" t="n">
        <v>4.867</v>
      </c>
      <c r="Q361" t="n">
        <v>11.28</v>
      </c>
      <c r="R361" t="n">
        <v>12.224</v>
      </c>
      <c r="S361" t="n">
        <v>6.465</v>
      </c>
      <c r="T361" t="n">
        <v>12.192</v>
      </c>
      <c r="U361" t="n">
        <v>6.252</v>
      </c>
      <c r="V361" t="n">
        <v>0.216</v>
      </c>
      <c r="W361" t="n">
        <v>1.6</v>
      </c>
      <c r="X361" t="n">
        <v>41.2</v>
      </c>
      <c r="Y361" t="n">
        <v>0</v>
      </c>
      <c r="Z361" t="n">
        <v>1</v>
      </c>
      <c r="AA361" t="n">
        <v>-0.02</v>
      </c>
      <c r="AB361" t="n">
        <v>0.036</v>
      </c>
      <c r="AC361" t="n">
        <v>6.75</v>
      </c>
      <c r="AD361" t="n">
        <v>255</v>
      </c>
      <c r="AE361">
        <f>IF(V361&gt;=0,V361,"")</f>
        <v/>
      </c>
      <c r="AF361">
        <f>IF(AND(N361=1,N360=0),1,0)</f>
        <v/>
      </c>
      <c r="AG361">
        <f>IF(AND(K361="REACQUIRE",K360&lt;&gt;"REACQUIRE"),1,0)</f>
        <v/>
      </c>
    </row>
    <row r="362">
      <c r="J362" t="n">
        <v>89.5</v>
      </c>
      <c r="K362" t="inlineStr">
        <is>
          <t>TRACK</t>
        </is>
      </c>
      <c r="L362" t="n">
        <v>1</v>
      </c>
      <c r="M362" t="n">
        <v>1</v>
      </c>
      <c r="N362" t="n">
        <v>0</v>
      </c>
      <c r="O362" t="n">
        <v>14.325</v>
      </c>
      <c r="P362" t="n">
        <v>4.893</v>
      </c>
      <c r="Q362" t="n">
        <v>11.313</v>
      </c>
      <c r="R362" t="n">
        <v>12.224</v>
      </c>
      <c r="S362" t="n">
        <v>6.465</v>
      </c>
      <c r="T362" t="n">
        <v>12.197</v>
      </c>
      <c r="U362" t="n">
        <v>6.221</v>
      </c>
      <c r="V362" t="n">
        <v>0.246</v>
      </c>
      <c r="W362" t="n">
        <v>1.6</v>
      </c>
      <c r="X362" t="n">
        <v>41.2</v>
      </c>
      <c r="Y362" t="n">
        <v>0</v>
      </c>
      <c r="Z362" t="n">
        <v>1</v>
      </c>
      <c r="AA362" t="n">
        <v>-0.022</v>
      </c>
      <c r="AB362" t="n">
        <v>0.043</v>
      </c>
      <c r="AC362" t="n">
        <v>6.76</v>
      </c>
      <c r="AD362" t="n">
        <v>255</v>
      </c>
      <c r="AE362">
        <f>IF(V362&gt;=0,V362,"")</f>
        <v/>
      </c>
      <c r="AF362">
        <f>IF(AND(N362=1,N361=0),1,0)</f>
        <v/>
      </c>
      <c r="AG362">
        <f>IF(AND(K362="REACQUIRE",K361&lt;&gt;"REACQUIRE"),1,0)</f>
        <v/>
      </c>
    </row>
    <row r="363">
      <c r="J363" t="n">
        <v>89.75</v>
      </c>
      <c r="K363" t="inlineStr">
        <is>
          <t>TRACK</t>
        </is>
      </c>
      <c r="L363" t="n">
        <v>1</v>
      </c>
      <c r="M363" t="n">
        <v>1</v>
      </c>
      <c r="N363" t="n">
        <v>0</v>
      </c>
      <c r="O363" t="n">
        <v>14.224</v>
      </c>
      <c r="P363" t="n">
        <v>4.922</v>
      </c>
      <c r="Q363" t="n">
        <v>11.347</v>
      </c>
      <c r="R363" t="n">
        <v>12.224</v>
      </c>
      <c r="S363" t="n">
        <v>6.465</v>
      </c>
      <c r="T363" t="n">
        <v>12.213</v>
      </c>
      <c r="U363" t="n">
        <v>6.227</v>
      </c>
      <c r="V363" t="n">
        <v>0.238</v>
      </c>
      <c r="W363" t="n">
        <v>1.7</v>
      </c>
      <c r="X363" t="n">
        <v>41.5</v>
      </c>
      <c r="Y363" t="n">
        <v>0</v>
      </c>
      <c r="Z363" t="n">
        <v>1</v>
      </c>
      <c r="AA363" t="n">
        <v>-0.024</v>
      </c>
      <c r="AB363" t="n">
        <v>0.034</v>
      </c>
      <c r="AC363" t="n">
        <v>6.78</v>
      </c>
      <c r="AD363" t="n">
        <v>255</v>
      </c>
      <c r="AE363">
        <f>IF(V363&gt;=0,V363,"")</f>
        <v/>
      </c>
      <c r="AF363">
        <f>IF(AND(N363=1,N362=0),1,0)</f>
        <v/>
      </c>
      <c r="AG363">
        <f>IF(AND(K363="REACQUIRE",K362&lt;&gt;"REACQUIRE"),1,0)</f>
        <v/>
      </c>
    </row>
    <row r="364">
      <c r="J364" t="n">
        <v>90</v>
      </c>
      <c r="K364" t="inlineStr">
        <is>
          <t>TRACK</t>
        </is>
      </c>
      <c r="L364" t="n">
        <v>1</v>
      </c>
      <c r="M364" t="n">
        <v>1</v>
      </c>
      <c r="N364" t="n">
        <v>0</v>
      </c>
      <c r="O364" t="n">
        <v>14.12</v>
      </c>
      <c r="P364" t="n">
        <v>4.951</v>
      </c>
      <c r="Q364" t="n">
        <v>11.384</v>
      </c>
      <c r="R364" t="n">
        <v>12.224</v>
      </c>
      <c r="S364" t="n">
        <v>6.465</v>
      </c>
      <c r="T364" t="n">
        <v>12.238</v>
      </c>
      <c r="U364" t="n">
        <v>6.227</v>
      </c>
      <c r="V364" t="n">
        <v>0.238</v>
      </c>
      <c r="W364" t="n">
        <v>1.7</v>
      </c>
      <c r="X364" t="n">
        <v>41.8</v>
      </c>
      <c r="Y364" t="n">
        <v>0</v>
      </c>
      <c r="Z364" t="n">
        <v>1</v>
      </c>
      <c r="AA364" t="n">
        <v>-0.028</v>
      </c>
      <c r="AB364" t="n">
        <v>0.036</v>
      </c>
      <c r="AC364" t="n">
        <v>6.79</v>
      </c>
      <c r="AD364" t="n">
        <v>255</v>
      </c>
      <c r="AE364">
        <f>IF(V364&gt;=0,V364,"")</f>
        <v/>
      </c>
      <c r="AF364">
        <f>IF(AND(N364=1,N363=0),1,0)</f>
        <v/>
      </c>
      <c r="AG364">
        <f>IF(AND(K364="REACQUIRE",K363&lt;&gt;"REACQUIRE"),1,0)</f>
        <v/>
      </c>
    </row>
    <row r="365">
      <c r="J365" t="n">
        <v>90.25</v>
      </c>
      <c r="K365" t="inlineStr">
        <is>
          <t>TRACK</t>
        </is>
      </c>
      <c r="L365" t="n">
        <v>1</v>
      </c>
      <c r="M365" t="n">
        <v>1</v>
      </c>
      <c r="N365" t="n">
        <v>0</v>
      </c>
      <c r="O365" t="n">
        <v>14.011</v>
      </c>
      <c r="P365" t="n">
        <v>4.985</v>
      </c>
      <c r="Q365" t="n">
        <v>11.414</v>
      </c>
      <c r="R365" t="n">
        <v>12.224</v>
      </c>
      <c r="S365" t="n">
        <v>6.465</v>
      </c>
      <c r="T365" t="n">
        <v>12.241</v>
      </c>
      <c r="U365" t="n">
        <v>6.195</v>
      </c>
      <c r="V365" t="n">
        <v>0.27</v>
      </c>
      <c r="W365" t="n">
        <v>1.7</v>
      </c>
      <c r="X365" t="n">
        <v>41.7</v>
      </c>
      <c r="Y365" t="n">
        <v>0</v>
      </c>
      <c r="Z365" t="n">
        <v>1</v>
      </c>
      <c r="AA365" t="n">
        <v>-0.032</v>
      </c>
      <c r="AB365" t="n">
        <v>0.037</v>
      </c>
      <c r="AC365" t="n">
        <v>6.8</v>
      </c>
      <c r="AD365" t="n">
        <v>255</v>
      </c>
      <c r="AE365">
        <f>IF(V365&gt;=0,V365,"")</f>
        <v/>
      </c>
      <c r="AF365">
        <f>IF(AND(N365=1,N364=0),1,0)</f>
        <v/>
      </c>
      <c r="AG365">
        <f>IF(AND(K365="REACQUIRE",K364&lt;&gt;"REACQUIRE"),1,0)</f>
        <v/>
      </c>
    </row>
    <row r="366">
      <c r="J366" t="n">
        <v>90.5</v>
      </c>
      <c r="K366" t="inlineStr">
        <is>
          <t>TRACK</t>
        </is>
      </c>
      <c r="L366" t="n">
        <v>1</v>
      </c>
      <c r="M366" t="n">
        <v>1</v>
      </c>
      <c r="N366" t="n">
        <v>0</v>
      </c>
      <c r="O366" t="n">
        <v>13.9</v>
      </c>
      <c r="P366" t="n">
        <v>5.018</v>
      </c>
      <c r="Q366" t="n">
        <v>11.445</v>
      </c>
      <c r="R366" t="n">
        <v>12.224</v>
      </c>
      <c r="S366" t="n">
        <v>6.465</v>
      </c>
      <c r="T366" t="n">
        <v>12.26</v>
      </c>
      <c r="U366" t="n">
        <v>6.197</v>
      </c>
      <c r="V366" t="n">
        <v>0.271</v>
      </c>
      <c r="W366" t="n">
        <v>1.7</v>
      </c>
      <c r="X366" t="n">
        <v>42</v>
      </c>
      <c r="Y366" t="n">
        <v>0</v>
      </c>
      <c r="Z366" t="n">
        <v>1</v>
      </c>
      <c r="AA366" t="n">
        <v>-0.035</v>
      </c>
      <c r="AB366" t="n">
        <v>0.033</v>
      </c>
      <c r="AC366" t="n">
        <v>6.81</v>
      </c>
      <c r="AD366" t="n">
        <v>255</v>
      </c>
      <c r="AE366">
        <f>IF(V366&gt;=0,V366,"")</f>
        <v/>
      </c>
      <c r="AF366">
        <f>IF(AND(N366=1,N365=0),1,0)</f>
        <v/>
      </c>
      <c r="AG366">
        <f>IF(AND(K366="REACQUIRE",K365&lt;&gt;"REACQUIRE"),1,0)</f>
        <v/>
      </c>
    </row>
    <row r="367">
      <c r="J367" t="n">
        <v>90.75</v>
      </c>
      <c r="K367" t="inlineStr">
        <is>
          <t>TRACK</t>
        </is>
      </c>
      <c r="L367" t="n">
        <v>1</v>
      </c>
      <c r="M367" t="n">
        <v>1</v>
      </c>
      <c r="N367" t="n">
        <v>0</v>
      </c>
      <c r="O367" t="n">
        <v>13.788</v>
      </c>
      <c r="P367" t="n">
        <v>5.051</v>
      </c>
      <c r="Q367" t="n">
        <v>11.477</v>
      </c>
      <c r="R367" t="n">
        <v>12.224</v>
      </c>
      <c r="S367" t="n">
        <v>6.465</v>
      </c>
      <c r="T367" t="n">
        <v>12.275</v>
      </c>
      <c r="U367" t="n">
        <v>6.202</v>
      </c>
      <c r="V367" t="n">
        <v>0.268</v>
      </c>
      <c r="W367" t="n">
        <v>1.8</v>
      </c>
      <c r="X367" t="n">
        <v>42.2</v>
      </c>
      <c r="Y367" t="n">
        <v>0</v>
      </c>
      <c r="Z367" t="n">
        <v>1</v>
      </c>
      <c r="AA367" t="n">
        <v>-0.033</v>
      </c>
      <c r="AB367" t="n">
        <v>0.031</v>
      </c>
      <c r="AC367" t="n">
        <v>6.82</v>
      </c>
      <c r="AD367" t="n">
        <v>255</v>
      </c>
      <c r="AE367">
        <f>IF(V367&gt;=0,V367,"")</f>
        <v/>
      </c>
      <c r="AF367">
        <f>IF(AND(N367=1,N366=0),1,0)</f>
        <v/>
      </c>
      <c r="AG367">
        <f>IF(AND(K367="REACQUIRE",K366&lt;&gt;"REACQUIRE"),1,0)</f>
        <v/>
      </c>
    </row>
    <row r="368">
      <c r="J368" t="n">
        <v>91</v>
      </c>
      <c r="K368" t="inlineStr">
        <is>
          <t>TRACK</t>
        </is>
      </c>
      <c r="L368" t="n">
        <v>1</v>
      </c>
      <c r="M368" t="n">
        <v>1</v>
      </c>
      <c r="N368" t="n">
        <v>0</v>
      </c>
      <c r="O368" t="n">
        <v>13.707</v>
      </c>
      <c r="P368" t="n">
        <v>5.081</v>
      </c>
      <c r="Q368" t="n">
        <v>11.504</v>
      </c>
      <c r="R368" t="n">
        <v>12.224</v>
      </c>
      <c r="S368" t="n">
        <v>6.465</v>
      </c>
      <c r="T368" t="n">
        <v>12.281</v>
      </c>
      <c r="U368" t="n">
        <v>6.176</v>
      </c>
      <c r="V368" t="n">
        <v>0.295</v>
      </c>
      <c r="W368" t="n">
        <v>1</v>
      </c>
      <c r="X368" t="n">
        <v>42.5</v>
      </c>
      <c r="Y368" t="n">
        <v>0</v>
      </c>
      <c r="Z368" t="n">
        <v>1</v>
      </c>
      <c r="AA368" t="n">
        <v>-0.015</v>
      </c>
      <c r="AB368" t="n">
        <v>0.029</v>
      </c>
      <c r="AC368" t="n">
        <v>6.83</v>
      </c>
      <c r="AD368" t="n">
        <v>255</v>
      </c>
      <c r="AE368">
        <f>IF(V368&gt;=0,V368,"")</f>
        <v/>
      </c>
      <c r="AF368">
        <f>IF(AND(N368=1,N367=0),1,0)</f>
        <v/>
      </c>
      <c r="AG368">
        <f>IF(AND(K368="REACQUIRE",K367&lt;&gt;"REACQUIRE"),1,0)</f>
        <v/>
      </c>
    </row>
    <row r="369">
      <c r="J369" t="n">
        <v>91.25</v>
      </c>
      <c r="K369" t="inlineStr">
        <is>
          <t>TRACK</t>
        </is>
      </c>
      <c r="L369" t="n">
        <v>1</v>
      </c>
      <c r="M369" t="n">
        <v>1</v>
      </c>
      <c r="N369" t="n">
        <v>0</v>
      </c>
      <c r="O369" t="n">
        <v>13.655</v>
      </c>
      <c r="P369" t="n">
        <v>5.109</v>
      </c>
      <c r="Q369" t="n">
        <v>11.529</v>
      </c>
      <c r="R369" t="n">
        <v>12.224</v>
      </c>
      <c r="S369" t="n">
        <v>6.465</v>
      </c>
      <c r="T369" t="n">
        <v>12.291</v>
      </c>
      <c r="U369" t="n">
        <v>6.188</v>
      </c>
      <c r="V369" t="n">
        <v>0.286</v>
      </c>
      <c r="W369" t="n">
        <v>0.5</v>
      </c>
      <c r="X369" t="n">
        <v>42.8</v>
      </c>
      <c r="Y369" t="n">
        <v>0</v>
      </c>
      <c r="Z369" t="n">
        <v>1</v>
      </c>
      <c r="AA369" t="n">
        <v>-0.033</v>
      </c>
      <c r="AB369" t="n">
        <v>0.028</v>
      </c>
      <c r="AC369" t="n">
        <v>6.85</v>
      </c>
      <c r="AD369" t="n">
        <v>255</v>
      </c>
      <c r="AE369">
        <f>IF(V369&gt;=0,V369,"")</f>
        <v/>
      </c>
      <c r="AF369">
        <f>IF(AND(N369=1,N368=0),1,0)</f>
        <v/>
      </c>
      <c r="AG369">
        <f>IF(AND(K369="REACQUIRE",K368&lt;&gt;"REACQUIRE"),1,0)</f>
        <v/>
      </c>
    </row>
    <row r="370">
      <c r="J370" t="n">
        <v>91.5</v>
      </c>
      <c r="K370" t="inlineStr">
        <is>
          <t>TRACK</t>
        </is>
      </c>
      <c r="L370" t="n">
        <v>1</v>
      </c>
      <c r="M370" t="n">
        <v>1</v>
      </c>
      <c r="N370" t="n">
        <v>0</v>
      </c>
      <c r="O370" t="n">
        <v>13.61</v>
      </c>
      <c r="P370" t="n">
        <v>5.136</v>
      </c>
      <c r="Q370" t="n">
        <v>11.555</v>
      </c>
      <c r="R370" t="n">
        <v>12.224</v>
      </c>
      <c r="S370" t="n">
        <v>6.465</v>
      </c>
      <c r="T370" t="n">
        <v>12.291</v>
      </c>
      <c r="U370" t="n">
        <v>6.172</v>
      </c>
      <c r="V370" t="n">
        <v>0.301</v>
      </c>
      <c r="W370" t="n">
        <v>0.4</v>
      </c>
      <c r="X370" t="n">
        <v>42.9</v>
      </c>
      <c r="Y370" t="n">
        <v>0</v>
      </c>
      <c r="Z370" t="n">
        <v>1</v>
      </c>
      <c r="AA370" t="n">
        <v>-0.041</v>
      </c>
      <c r="AB370" t="n">
        <v>0.044</v>
      </c>
      <c r="AC370" t="n">
        <v>6.88</v>
      </c>
      <c r="AD370" t="n">
        <v>255</v>
      </c>
      <c r="AE370">
        <f>IF(V370&gt;=0,V370,"")</f>
        <v/>
      </c>
      <c r="AF370">
        <f>IF(AND(N370=1,N369=0),1,0)</f>
        <v/>
      </c>
      <c r="AG370">
        <f>IF(AND(K370="REACQUIRE",K369&lt;&gt;"REACQUIRE"),1,0)</f>
        <v/>
      </c>
    </row>
    <row r="371">
      <c r="J371" t="n">
        <v>91.75</v>
      </c>
      <c r="K371" t="inlineStr">
        <is>
          <t>TRACK</t>
        </is>
      </c>
      <c r="L371" t="n">
        <v>1</v>
      </c>
      <c r="M371" t="n">
        <v>1</v>
      </c>
      <c r="N371" t="n">
        <v>0</v>
      </c>
      <c r="O371" t="n">
        <v>13.569</v>
      </c>
      <c r="P371" t="n">
        <v>5.158</v>
      </c>
      <c r="Q371" t="n">
        <v>11.577</v>
      </c>
      <c r="R371" t="n">
        <v>12.227</v>
      </c>
      <c r="S371" t="n">
        <v>6.467</v>
      </c>
      <c r="T371" t="n">
        <v>12.302</v>
      </c>
      <c r="U371" t="n">
        <v>6.189</v>
      </c>
      <c r="V371" t="n">
        <v>0.288</v>
      </c>
      <c r="W371" t="n">
        <v>0.4</v>
      </c>
      <c r="X371" t="n">
        <v>42.9</v>
      </c>
      <c r="Y371" t="n">
        <v>0.047</v>
      </c>
      <c r="Z371" t="n">
        <v>1</v>
      </c>
      <c r="AA371" t="n">
        <v>-0.043</v>
      </c>
      <c r="AB371" t="n">
        <v>0.03</v>
      </c>
      <c r="AC371" t="n">
        <v>6.9</v>
      </c>
      <c r="AD371" t="n">
        <v>255</v>
      </c>
      <c r="AE371">
        <f>IF(V371&gt;=0,V371,"")</f>
        <v/>
      </c>
      <c r="AF371">
        <f>IF(AND(N371=1,N370=0),1,0)</f>
        <v/>
      </c>
      <c r="AG371">
        <f>IF(AND(K371="REACQUIRE",K370&lt;&gt;"REACQUIRE"),1,0)</f>
        <v/>
      </c>
    </row>
    <row r="372">
      <c r="J372" t="n">
        <v>92</v>
      </c>
      <c r="K372" t="inlineStr">
        <is>
          <t>TRACK</t>
        </is>
      </c>
      <c r="L372" t="n">
        <v>1</v>
      </c>
      <c r="M372" t="n">
        <v>1</v>
      </c>
      <c r="N372" t="n">
        <v>0</v>
      </c>
      <c r="O372" t="n">
        <v>13.528</v>
      </c>
      <c r="P372" t="n">
        <v>5.174</v>
      </c>
      <c r="Q372" t="n">
        <v>11.597</v>
      </c>
      <c r="R372" t="n">
        <v>12.224</v>
      </c>
      <c r="S372" t="n">
        <v>6.465</v>
      </c>
      <c r="T372" t="n">
        <v>12.298</v>
      </c>
      <c r="U372" t="n">
        <v>6.171</v>
      </c>
      <c r="V372" t="n">
        <v>0.304</v>
      </c>
      <c r="W372" t="n">
        <v>0.5</v>
      </c>
      <c r="X372" t="n">
        <v>42.9</v>
      </c>
      <c r="Y372" t="n">
        <v>0</v>
      </c>
      <c r="Z372" t="n">
        <v>1</v>
      </c>
      <c r="AA372" t="n">
        <v>-0.043</v>
      </c>
      <c r="AB372" t="n">
        <v>0.039</v>
      </c>
      <c r="AC372" t="n">
        <v>6.93</v>
      </c>
      <c r="AD372" t="n">
        <v>255</v>
      </c>
      <c r="AE372">
        <f>IF(V372&gt;=0,V372,"")</f>
        <v/>
      </c>
      <c r="AF372">
        <f>IF(AND(N372=1,N371=0),1,0)</f>
        <v/>
      </c>
      <c r="AG372">
        <f>IF(AND(K372="REACQUIRE",K371&lt;&gt;"REACQUIRE"),1,0)</f>
        <v/>
      </c>
    </row>
    <row r="373">
      <c r="J373" t="n">
        <v>92.25</v>
      </c>
      <c r="K373" t="inlineStr">
        <is>
          <t>TRACK</t>
        </is>
      </c>
      <c r="L373" t="n">
        <v>1</v>
      </c>
      <c r="M373" t="n">
        <v>1</v>
      </c>
      <c r="N373" t="n">
        <v>0</v>
      </c>
      <c r="O373" t="n">
        <v>13.487</v>
      </c>
      <c r="P373" t="n">
        <v>5.182</v>
      </c>
      <c r="Q373" t="n">
        <v>11.615</v>
      </c>
      <c r="R373" t="n">
        <v>12.224</v>
      </c>
      <c r="S373" t="n">
        <v>6.465</v>
      </c>
      <c r="T373" t="n">
        <v>12.303</v>
      </c>
      <c r="U373" t="n">
        <v>6.184</v>
      </c>
      <c r="V373" t="n">
        <v>0.292</v>
      </c>
      <c r="W373" t="n">
        <v>0.6</v>
      </c>
      <c r="X373" t="n">
        <v>43</v>
      </c>
      <c r="Y373" t="n">
        <v>0</v>
      </c>
      <c r="Z373" t="n">
        <v>1</v>
      </c>
      <c r="AA373" t="n">
        <v>-0.042</v>
      </c>
      <c r="AB373" t="n">
        <v>0.032</v>
      </c>
      <c r="AC373" t="n">
        <v>6.94</v>
      </c>
      <c r="AD373" t="n">
        <v>255</v>
      </c>
      <c r="AE373">
        <f>IF(V373&gt;=0,V373,"")</f>
        <v/>
      </c>
      <c r="AF373">
        <f>IF(AND(N373=1,N372=0),1,0)</f>
        <v/>
      </c>
      <c r="AG373">
        <f>IF(AND(K373="REACQUIRE",K372&lt;&gt;"REACQUIRE"),1,0)</f>
        <v/>
      </c>
    </row>
    <row r="374">
      <c r="J374" t="n">
        <v>92.5</v>
      </c>
      <c r="K374" t="inlineStr">
        <is>
          <t>TRACK</t>
        </is>
      </c>
      <c r="L374" t="n">
        <v>1</v>
      </c>
      <c r="M374" t="n">
        <v>1</v>
      </c>
      <c r="N374" t="n">
        <v>0</v>
      </c>
      <c r="O374" t="n">
        <v>13.448</v>
      </c>
      <c r="P374" t="n">
        <v>5.182</v>
      </c>
      <c r="Q374" t="n">
        <v>11.633</v>
      </c>
      <c r="R374" t="n">
        <v>12.224</v>
      </c>
      <c r="S374" t="n">
        <v>6.465</v>
      </c>
      <c r="T374" t="n">
        <v>12.311</v>
      </c>
      <c r="U374" t="n">
        <v>6.196</v>
      </c>
      <c r="V374" t="n">
        <v>0.283</v>
      </c>
      <c r="W374" t="n">
        <v>0.6</v>
      </c>
      <c r="X374" t="n">
        <v>43.1</v>
      </c>
      <c r="Y374" t="n">
        <v>0</v>
      </c>
      <c r="Z374" t="n">
        <v>1</v>
      </c>
      <c r="AA374" t="n">
        <v>-0.043</v>
      </c>
      <c r="AB374" t="n">
        <v>0.035</v>
      </c>
      <c r="AC374" t="n">
        <v>6.96</v>
      </c>
      <c r="AD374" t="n">
        <v>255</v>
      </c>
      <c r="AE374">
        <f>IF(V374&gt;=0,V374,"")</f>
        <v/>
      </c>
      <c r="AF374">
        <f>IF(AND(N374=1,N373=0),1,0)</f>
        <v/>
      </c>
      <c r="AG374">
        <f>IF(AND(K374="REACQUIRE",K373&lt;&gt;"REACQUIRE"),1,0)</f>
        <v/>
      </c>
    </row>
    <row r="375">
      <c r="J375" t="n">
        <v>92.75</v>
      </c>
      <c r="K375" t="inlineStr">
        <is>
          <t>TRACK</t>
        </is>
      </c>
      <c r="L375" t="n">
        <v>1</v>
      </c>
      <c r="M375" t="n">
        <v>1</v>
      </c>
      <c r="N375" t="n">
        <v>0</v>
      </c>
      <c r="O375" t="n">
        <v>13.407</v>
      </c>
      <c r="P375" t="n">
        <v>5.173</v>
      </c>
      <c r="Q375" t="n">
        <v>11.641</v>
      </c>
      <c r="R375" t="n">
        <v>12.224</v>
      </c>
      <c r="S375" t="n">
        <v>6.465</v>
      </c>
      <c r="T375" t="n">
        <v>12.31</v>
      </c>
      <c r="U375" t="n">
        <v>6.162</v>
      </c>
      <c r="V375" t="n">
        <v>0.316</v>
      </c>
      <c r="W375" t="n">
        <v>0.6</v>
      </c>
      <c r="X375" t="n">
        <v>42.8</v>
      </c>
      <c r="Y375" t="n">
        <v>0</v>
      </c>
      <c r="Z375" t="n">
        <v>1</v>
      </c>
      <c r="AA375" t="n">
        <v>-0.042</v>
      </c>
      <c r="AB375" t="n">
        <v>0.04</v>
      </c>
      <c r="AC375" t="n">
        <v>6.96</v>
      </c>
      <c r="AD375" t="n">
        <v>255</v>
      </c>
      <c r="AE375">
        <f>IF(V375&gt;=0,V375,"")</f>
        <v/>
      </c>
      <c r="AF375">
        <f>IF(AND(N375=1,N374=0),1,0)</f>
        <v/>
      </c>
      <c r="AG375">
        <f>IF(AND(K375="REACQUIRE",K374&lt;&gt;"REACQUIRE"),1,0)</f>
        <v/>
      </c>
    </row>
    <row r="376">
      <c r="J376" t="n">
        <v>93</v>
      </c>
      <c r="K376" t="inlineStr">
        <is>
          <t>TRACK</t>
        </is>
      </c>
      <c r="L376" t="n">
        <v>1</v>
      </c>
      <c r="M376" t="n">
        <v>1</v>
      </c>
      <c r="N376" t="n">
        <v>0</v>
      </c>
      <c r="O376" t="n">
        <v>13.366</v>
      </c>
      <c r="P376" t="n">
        <v>5.155</v>
      </c>
      <c r="Q376" t="n">
        <v>11.649</v>
      </c>
      <c r="R376" t="n">
        <v>12.224</v>
      </c>
      <c r="S376" t="n">
        <v>6.465</v>
      </c>
      <c r="T376" t="n">
        <v>12.316</v>
      </c>
      <c r="U376" t="n">
        <v>6.189</v>
      </c>
      <c r="V376" t="n">
        <v>0.291</v>
      </c>
      <c r="W376" t="n">
        <v>0.6</v>
      </c>
      <c r="X376" t="n">
        <v>42.9</v>
      </c>
      <c r="Y376" t="n">
        <v>0</v>
      </c>
      <c r="Z376" t="n">
        <v>1</v>
      </c>
      <c r="AA376" t="n">
        <v>-0.042</v>
      </c>
      <c r="AB376" t="n">
        <v>0.027</v>
      </c>
      <c r="AC376" t="n">
        <v>6.95</v>
      </c>
      <c r="AD376" t="n">
        <v>255</v>
      </c>
      <c r="AE376">
        <f>IF(V376&gt;=0,V376,"")</f>
        <v/>
      </c>
      <c r="AF376">
        <f>IF(AND(N376=1,N375=0),1,0)</f>
        <v/>
      </c>
      <c r="AG376">
        <f>IF(AND(K376="REACQUIRE",K375&lt;&gt;"REACQUIRE"),1,0)</f>
        <v/>
      </c>
    </row>
    <row r="377">
      <c r="J377" t="n">
        <v>93.25</v>
      </c>
      <c r="K377" t="inlineStr">
        <is>
          <t>TRACK</t>
        </is>
      </c>
      <c r="L377" t="n">
        <v>1</v>
      </c>
      <c r="M377" t="n">
        <v>1</v>
      </c>
      <c r="N377" t="n">
        <v>0</v>
      </c>
      <c r="O377" t="n">
        <v>13.326</v>
      </c>
      <c r="P377" t="n">
        <v>5.132</v>
      </c>
      <c r="Q377" t="n">
        <v>11.658</v>
      </c>
      <c r="R377" t="n">
        <v>12.223</v>
      </c>
      <c r="S377" t="n">
        <v>6.465</v>
      </c>
      <c r="T377" t="n">
        <v>12.319</v>
      </c>
      <c r="U377" t="n">
        <v>6.185</v>
      </c>
      <c r="V377" t="n">
        <v>0.296</v>
      </c>
      <c r="W377" t="n">
        <v>0.6</v>
      </c>
      <c r="X377" t="n">
        <v>42.9</v>
      </c>
      <c r="Y377" t="n">
        <v>0</v>
      </c>
      <c r="Z377" t="n">
        <v>1</v>
      </c>
      <c r="AA377" t="n">
        <v>-0.043</v>
      </c>
      <c r="AB377" t="n">
        <v>0.044</v>
      </c>
      <c r="AC377" t="n">
        <v>6.94</v>
      </c>
      <c r="AD377" t="n">
        <v>255</v>
      </c>
      <c r="AE377">
        <f>IF(V377&gt;=0,V377,"")</f>
        <v/>
      </c>
      <c r="AF377">
        <f>IF(AND(N377=1,N376=0),1,0)</f>
        <v/>
      </c>
      <c r="AG377">
        <f>IF(AND(K377="REACQUIRE",K376&lt;&gt;"REACQUIRE"),1,0)</f>
        <v/>
      </c>
    </row>
    <row r="378">
      <c r="J378" t="n">
        <v>93.5</v>
      </c>
      <c r="K378" t="inlineStr">
        <is>
          <t>TRACK</t>
        </is>
      </c>
      <c r="L378" t="n">
        <v>1</v>
      </c>
      <c r="M378" t="n">
        <v>1</v>
      </c>
      <c r="N378" t="n">
        <v>0</v>
      </c>
      <c r="O378" t="n">
        <v>13.285</v>
      </c>
      <c r="P378" t="n">
        <v>5.094</v>
      </c>
      <c r="Q378" t="n">
        <v>11.66</v>
      </c>
      <c r="R378" t="n">
        <v>12.223</v>
      </c>
      <c r="S378" t="n">
        <v>6.465</v>
      </c>
      <c r="T378" t="n">
        <v>12.317</v>
      </c>
      <c r="U378" t="n">
        <v>6.166</v>
      </c>
      <c r="V378" t="n">
        <v>0.314</v>
      </c>
      <c r="W378" t="n">
        <v>0.6</v>
      </c>
      <c r="X378" t="n">
        <v>42.5</v>
      </c>
      <c r="Y378" t="n">
        <v>0</v>
      </c>
      <c r="Z378" t="n">
        <v>1</v>
      </c>
      <c r="AA378" t="n">
        <v>-0.043</v>
      </c>
      <c r="AB378" t="n">
        <v>0.053</v>
      </c>
      <c r="AC378" t="n">
        <v>6.91</v>
      </c>
      <c r="AD378" t="n">
        <v>255</v>
      </c>
      <c r="AE378">
        <f>IF(V378&gt;=0,V378,"")</f>
        <v/>
      </c>
      <c r="AF378">
        <f>IF(AND(N378=1,N377=0),1,0)</f>
        <v/>
      </c>
      <c r="AG378">
        <f>IF(AND(K378="REACQUIRE",K377&lt;&gt;"REACQUIRE"),1,0)</f>
        <v/>
      </c>
    </row>
    <row r="379">
      <c r="J379" t="n">
        <v>93.75</v>
      </c>
      <c r="K379" t="inlineStr">
        <is>
          <t>TRACK</t>
        </is>
      </c>
      <c r="L379" t="n">
        <v>1</v>
      </c>
      <c r="M379" t="n">
        <v>1</v>
      </c>
      <c r="N379" t="n">
        <v>0</v>
      </c>
      <c r="O379" t="n">
        <v>13.234</v>
      </c>
      <c r="P379" t="n">
        <v>4.994</v>
      </c>
      <c r="Q379" t="n">
        <v>11.657</v>
      </c>
      <c r="R379" t="n">
        <v>12.223</v>
      </c>
      <c r="S379" t="n">
        <v>6.465</v>
      </c>
      <c r="T379" t="n">
        <v>12.319</v>
      </c>
      <c r="U379" t="n">
        <v>6.16</v>
      </c>
      <c r="V379" t="n">
        <v>0.32</v>
      </c>
      <c r="W379" t="n">
        <v>0.8</v>
      </c>
      <c r="X379" t="n">
        <v>42</v>
      </c>
      <c r="Y379" t="n">
        <v>0</v>
      </c>
      <c r="Z379" t="n">
        <v>1</v>
      </c>
      <c r="AA379" t="n">
        <v>-0.063</v>
      </c>
      <c r="AB379" t="n">
        <v>0.067</v>
      </c>
      <c r="AC379" t="n">
        <v>6.83</v>
      </c>
      <c r="AD379" t="n">
        <v>255</v>
      </c>
      <c r="AE379">
        <f>IF(V379&gt;=0,V379,"")</f>
        <v/>
      </c>
      <c r="AF379">
        <f>IF(AND(N379=1,N378=0),1,0)</f>
        <v/>
      </c>
      <c r="AG379">
        <f>IF(AND(K379="REACQUIRE",K378&lt;&gt;"REACQUIRE"),1,0)</f>
        <v/>
      </c>
    </row>
    <row r="380">
      <c r="J380" t="n">
        <v>94</v>
      </c>
      <c r="K380" t="inlineStr">
        <is>
          <t>TRACK</t>
        </is>
      </c>
      <c r="L380" t="n">
        <v>1</v>
      </c>
      <c r="M380" t="n">
        <v>1</v>
      </c>
      <c r="N380" t="n">
        <v>0</v>
      </c>
      <c r="O380" t="n">
        <v>13.102</v>
      </c>
      <c r="P380" t="n">
        <v>4.776</v>
      </c>
      <c r="Q380" t="n">
        <v>11.648</v>
      </c>
      <c r="R380" t="n">
        <v>12.223</v>
      </c>
      <c r="S380" t="n">
        <v>6.465</v>
      </c>
      <c r="T380" t="n">
        <v>12.322</v>
      </c>
      <c r="U380" t="n">
        <v>6.145</v>
      </c>
      <c r="V380" t="n">
        <v>0.335</v>
      </c>
      <c r="W380" t="n">
        <v>2.5</v>
      </c>
      <c r="X380" t="n">
        <v>40.6</v>
      </c>
      <c r="Y380" t="n">
        <v>0</v>
      </c>
      <c r="Z380" t="n">
        <v>1</v>
      </c>
      <c r="AA380" t="n">
        <v>-0.123</v>
      </c>
      <c r="AB380" t="n">
        <v>0.12</v>
      </c>
      <c r="AC380" t="n">
        <v>6.66</v>
      </c>
      <c r="AD380" t="n">
        <v>255</v>
      </c>
      <c r="AE380">
        <f>IF(V380&gt;=0,V380,"")</f>
        <v/>
      </c>
      <c r="AF380">
        <f>IF(AND(N380=1,N379=0),1,0)</f>
        <v/>
      </c>
      <c r="AG380">
        <f>IF(AND(K380="REACQUIRE",K379&lt;&gt;"REACQUIRE"),1,0)</f>
        <v/>
      </c>
    </row>
    <row r="381">
      <c r="J381" t="n">
        <v>94.25</v>
      </c>
      <c r="K381" t="inlineStr">
        <is>
          <t>TRACK</t>
        </is>
      </c>
      <c r="L381" t="n">
        <v>1</v>
      </c>
      <c r="M381" t="n">
        <v>1</v>
      </c>
      <c r="N381" t="n">
        <v>0</v>
      </c>
      <c r="O381" t="n">
        <v>12.805</v>
      </c>
      <c r="P381" t="n">
        <v>4.532</v>
      </c>
      <c r="Q381" t="n">
        <v>11.632</v>
      </c>
      <c r="R381" t="n">
        <v>12.223</v>
      </c>
      <c r="S381" t="n">
        <v>6.465</v>
      </c>
      <c r="T381" t="n">
        <v>12.339</v>
      </c>
      <c r="U381" t="n">
        <v>6.113</v>
      </c>
      <c r="V381" t="n">
        <v>0.371</v>
      </c>
      <c r="W381" t="n">
        <v>5.4</v>
      </c>
      <c r="X381" t="n">
        <v>38.4</v>
      </c>
      <c r="Y381" t="n">
        <v>0</v>
      </c>
      <c r="Z381" t="n">
        <v>1</v>
      </c>
      <c r="AA381" t="n">
        <v>-0.107</v>
      </c>
      <c r="AB381" t="n">
        <v>0.12</v>
      </c>
      <c r="AC381" t="n">
        <v>6.45</v>
      </c>
      <c r="AD381" t="n">
        <v>255</v>
      </c>
      <c r="AE381">
        <f>IF(V381&gt;=0,V381,"")</f>
        <v/>
      </c>
      <c r="AF381">
        <f>IF(AND(N381=1,N380=0),1,0)</f>
        <v/>
      </c>
      <c r="AG381">
        <f>IF(AND(K381="REACQUIRE",K380&lt;&gt;"REACQUIRE"),1,0)</f>
        <v/>
      </c>
    </row>
    <row r="382">
      <c r="J382" t="n">
        <v>94.5</v>
      </c>
      <c r="K382" t="inlineStr">
        <is>
          <t>TRACK</t>
        </is>
      </c>
      <c r="L382" t="n">
        <v>1</v>
      </c>
      <c r="M382" t="n">
        <v>1</v>
      </c>
      <c r="N382" t="n">
        <v>0</v>
      </c>
      <c r="O382" t="n">
        <v>12.462</v>
      </c>
      <c r="P382" t="n">
        <v>4.432</v>
      </c>
      <c r="Q382" t="n">
        <v>11.609</v>
      </c>
      <c r="R382" t="n">
        <v>12.225</v>
      </c>
      <c r="S382" t="n">
        <v>6.466</v>
      </c>
      <c r="T382" t="n">
        <v>12.374</v>
      </c>
      <c r="U382" t="n">
        <v>6.096</v>
      </c>
      <c r="V382" t="n">
        <v>0.4</v>
      </c>
      <c r="W382" t="n">
        <v>5.6</v>
      </c>
      <c r="X382" t="n">
        <v>37.4</v>
      </c>
      <c r="Y382" t="n">
        <v>0.08</v>
      </c>
      <c r="Z382" t="n">
        <v>1</v>
      </c>
      <c r="AA382" t="n">
        <v>0.002</v>
      </c>
      <c r="AB382" t="n">
        <v>0.041</v>
      </c>
      <c r="AC382" t="n">
        <v>6.34</v>
      </c>
      <c r="AD382" t="n">
        <v>255</v>
      </c>
      <c r="AE382">
        <f>IF(V382&gt;=0,V382,"")</f>
        <v/>
      </c>
      <c r="AF382">
        <f>IF(AND(N382=1,N381=0),1,0)</f>
        <v/>
      </c>
      <c r="AG382">
        <f>IF(AND(K382="REACQUIRE",K381&lt;&gt;"REACQUIRE"),1,0)</f>
        <v/>
      </c>
    </row>
    <row r="383">
      <c r="J383" t="n">
        <v>94.75</v>
      </c>
      <c r="K383" t="inlineStr">
        <is>
          <t>TRACK</t>
        </is>
      </c>
      <c r="L383" t="n">
        <v>1</v>
      </c>
      <c r="M383" t="n">
        <v>1</v>
      </c>
      <c r="N383" t="n">
        <v>0</v>
      </c>
      <c r="O383" t="n">
        <v>12.225</v>
      </c>
      <c r="P383" t="n">
        <v>4.408</v>
      </c>
      <c r="Q383" t="n">
        <v>11.611</v>
      </c>
      <c r="R383" t="n">
        <v>12.223</v>
      </c>
      <c r="S383" t="n">
        <v>6.465</v>
      </c>
      <c r="T383" t="n">
        <v>12.397</v>
      </c>
      <c r="U383" t="n">
        <v>6.108</v>
      </c>
      <c r="V383" t="n">
        <v>0.397</v>
      </c>
      <c r="W383" t="n">
        <v>3</v>
      </c>
      <c r="X383" t="n">
        <v>38.7</v>
      </c>
      <c r="Y383" t="n">
        <v>0</v>
      </c>
      <c r="Z383" t="n">
        <v>1</v>
      </c>
      <c r="AA383" t="n">
        <v>0.041</v>
      </c>
      <c r="AB383" t="n">
        <v>-0.075</v>
      </c>
      <c r="AC383" t="n">
        <v>6.32</v>
      </c>
      <c r="AD383" t="n">
        <v>255</v>
      </c>
      <c r="AE383">
        <f>IF(V383&gt;=0,V383,"")</f>
        <v/>
      </c>
      <c r="AF383">
        <f>IF(AND(N383=1,N382=0),1,0)</f>
        <v/>
      </c>
      <c r="AG383">
        <f>IF(AND(K383="REACQUIRE",K382&lt;&gt;"REACQUIRE"),1,0)</f>
        <v/>
      </c>
    </row>
    <row r="384">
      <c r="J384" t="n">
        <v>95</v>
      </c>
      <c r="K384" t="inlineStr">
        <is>
          <t>TRACK</t>
        </is>
      </c>
      <c r="L384" t="n">
        <v>1</v>
      </c>
      <c r="M384" t="n">
        <v>1</v>
      </c>
      <c r="N384" t="n">
        <v>0</v>
      </c>
      <c r="O384" t="n">
        <v>12.119</v>
      </c>
      <c r="P384" t="n">
        <v>4.408</v>
      </c>
      <c r="Q384" t="n">
        <v>11.712</v>
      </c>
      <c r="R384" t="n">
        <v>12.223</v>
      </c>
      <c r="S384" t="n">
        <v>6.465</v>
      </c>
      <c r="T384" t="n">
        <v>12.408</v>
      </c>
      <c r="U384" t="n">
        <v>6.081</v>
      </c>
      <c r="V384" t="n">
        <v>0.426</v>
      </c>
      <c r="W384" t="n">
        <v>0.2</v>
      </c>
      <c r="X384" t="n">
        <v>41.1</v>
      </c>
      <c r="Y384" t="n">
        <v>0</v>
      </c>
      <c r="Z384" t="n">
        <v>1</v>
      </c>
      <c r="AA384" t="n">
        <v>-0.042</v>
      </c>
      <c r="AB384" t="n">
        <v>0.019</v>
      </c>
      <c r="AC384" t="n">
        <v>6.39</v>
      </c>
      <c r="AD384" t="n">
        <v>255</v>
      </c>
      <c r="AE384">
        <f>IF(V384&gt;=0,V384,"")</f>
        <v/>
      </c>
      <c r="AF384">
        <f>IF(AND(N384=1,N383=0),1,0)</f>
        <v/>
      </c>
      <c r="AG384">
        <f>IF(AND(K384="REACQUIRE",K383&lt;&gt;"REACQUIRE"),1,0)</f>
        <v/>
      </c>
    </row>
    <row r="385">
      <c r="J385" t="n">
        <v>95.25</v>
      </c>
      <c r="K385" t="inlineStr">
        <is>
          <t>TRACK</t>
        </is>
      </c>
      <c r="L385" t="n">
        <v>1</v>
      </c>
      <c r="M385" t="n">
        <v>1</v>
      </c>
      <c r="N385" t="n">
        <v>0</v>
      </c>
      <c r="O385" t="n">
        <v>11.984</v>
      </c>
      <c r="P385" t="n">
        <v>4.405</v>
      </c>
      <c r="Q385" t="n">
        <v>11.81</v>
      </c>
      <c r="R385" t="n">
        <v>12.223</v>
      </c>
      <c r="S385" t="n">
        <v>6.465</v>
      </c>
      <c r="T385" t="n">
        <v>12.416</v>
      </c>
      <c r="U385" t="n">
        <v>6.062</v>
      </c>
      <c r="V385" t="n">
        <v>0.446</v>
      </c>
      <c r="W385" t="n">
        <v>1</v>
      </c>
      <c r="X385" t="n">
        <v>40</v>
      </c>
      <c r="Y385" t="n">
        <v>0</v>
      </c>
      <c r="Z385" t="n">
        <v>1</v>
      </c>
      <c r="AA385" t="n">
        <v>-0.089</v>
      </c>
      <c r="AB385" t="n">
        <v>0.08699999999999999</v>
      </c>
      <c r="AC385" t="n">
        <v>6.47</v>
      </c>
      <c r="AD385" t="n">
        <v>255</v>
      </c>
      <c r="AE385">
        <f>IF(V385&gt;=0,V385,"")</f>
        <v/>
      </c>
      <c r="AF385">
        <f>IF(AND(N385=1,N384=0),1,0)</f>
        <v/>
      </c>
      <c r="AG385">
        <f>IF(AND(K385="REACQUIRE",K384&lt;&gt;"REACQUIRE"),1,0)</f>
        <v/>
      </c>
    </row>
    <row r="386">
      <c r="J386" t="n">
        <v>95.5</v>
      </c>
      <c r="K386" t="inlineStr">
        <is>
          <t>TRACK</t>
        </is>
      </c>
      <c r="L386" t="n">
        <v>1</v>
      </c>
      <c r="M386" t="n">
        <v>1</v>
      </c>
      <c r="N386" t="n">
        <v>0</v>
      </c>
      <c r="O386" t="n">
        <v>11.806</v>
      </c>
      <c r="P386" t="n">
        <v>4.405</v>
      </c>
      <c r="Q386" t="n">
        <v>11.881</v>
      </c>
      <c r="R386" t="n">
        <v>12.223</v>
      </c>
      <c r="S386" t="n">
        <v>6.465</v>
      </c>
      <c r="T386" t="n">
        <v>12.431</v>
      </c>
      <c r="U386" t="n">
        <v>6.045</v>
      </c>
      <c r="V386" t="n">
        <v>0.468</v>
      </c>
      <c r="W386" t="n">
        <v>2.2</v>
      </c>
      <c r="X386" t="n">
        <v>38.5</v>
      </c>
      <c r="Y386" t="n">
        <v>0</v>
      </c>
      <c r="Z386" t="n">
        <v>1</v>
      </c>
      <c r="AA386" t="n">
        <v>-0.08</v>
      </c>
      <c r="AB386" t="n">
        <v>0.092</v>
      </c>
      <c r="AC386" t="n">
        <v>6.54</v>
      </c>
      <c r="AD386" t="n">
        <v>255</v>
      </c>
      <c r="AE386">
        <f>IF(V386&gt;=0,V386,"")</f>
        <v/>
      </c>
      <c r="AF386">
        <f>IF(AND(N386=1,N385=0),1,0)</f>
        <v/>
      </c>
      <c r="AG386">
        <f>IF(AND(K386="REACQUIRE",K385&lt;&gt;"REACQUIRE"),1,0)</f>
        <v/>
      </c>
    </row>
    <row r="387">
      <c r="J387" t="n">
        <v>95.75</v>
      </c>
      <c r="K387" t="inlineStr">
        <is>
          <t>TRACK</t>
        </is>
      </c>
      <c r="L387" t="n">
        <v>1</v>
      </c>
      <c r="M387" t="n">
        <v>1</v>
      </c>
      <c r="N387" t="n">
        <v>0</v>
      </c>
      <c r="O387" t="n">
        <v>11.592</v>
      </c>
      <c r="P387" t="n">
        <v>4.403</v>
      </c>
      <c r="Q387" t="n">
        <v>11.915</v>
      </c>
      <c r="R387" t="n">
        <v>12.223</v>
      </c>
      <c r="S387" t="n">
        <v>6.465</v>
      </c>
      <c r="T387" t="n">
        <v>12.449</v>
      </c>
      <c r="U387" t="n">
        <v>6.045</v>
      </c>
      <c r="V387" t="n">
        <v>0.477</v>
      </c>
      <c r="W387" t="n">
        <v>3</v>
      </c>
      <c r="X387" t="n">
        <v>37</v>
      </c>
      <c r="Y387" t="n">
        <v>0</v>
      </c>
      <c r="Z387" t="n">
        <v>1</v>
      </c>
      <c r="AA387" t="n">
        <v>-0.058</v>
      </c>
      <c r="AB387" t="n">
        <v>0.076</v>
      </c>
      <c r="AC387" t="n">
        <v>6.59</v>
      </c>
      <c r="AD387" t="n">
        <v>255</v>
      </c>
      <c r="AE387">
        <f>IF(V387&gt;=0,V387,"")</f>
        <v/>
      </c>
      <c r="AF387">
        <f>IF(AND(N387=1,N386=0),1,0)</f>
        <v/>
      </c>
      <c r="AG387">
        <f>IF(AND(K387="REACQUIRE",K386&lt;&gt;"REACQUIRE"),1,0)</f>
        <v/>
      </c>
    </row>
    <row r="388">
      <c r="J388" t="n">
        <v>96</v>
      </c>
      <c r="K388" t="inlineStr">
        <is>
          <t>TRACK</t>
        </is>
      </c>
      <c r="L388" t="n">
        <v>0</v>
      </c>
      <c r="M388" t="n">
        <v>0</v>
      </c>
      <c r="N388" t="n">
        <v>1</v>
      </c>
      <c r="O388" t="n">
        <v>11.393</v>
      </c>
      <c r="P388" t="n">
        <v>4.397</v>
      </c>
      <c r="Q388" t="n">
        <v>11.911</v>
      </c>
      <c r="R388" t="n">
        <v>12.224</v>
      </c>
      <c r="S388" t="n">
        <v>6.465</v>
      </c>
      <c r="T388" t="n">
        <v>12.523</v>
      </c>
      <c r="U388" t="n">
        <v>6.021</v>
      </c>
      <c r="V388" t="n">
        <v>-1</v>
      </c>
      <c r="W388" t="n">
        <v>2.6</v>
      </c>
      <c r="X388" t="n">
        <v>36.1</v>
      </c>
      <c r="Y388" t="n">
        <v>0</v>
      </c>
      <c r="Z388" t="n">
        <v>1</v>
      </c>
      <c r="AA388" t="n">
        <v>-0.05</v>
      </c>
      <c r="AB388" t="n">
        <v>0.048</v>
      </c>
      <c r="AC388" t="n">
        <v>6.61</v>
      </c>
      <c r="AD388" t="n">
        <v>75</v>
      </c>
      <c r="AE388">
        <f>IF(V388&gt;=0,V388,"")</f>
        <v/>
      </c>
      <c r="AF388">
        <f>IF(AND(N388=1,N387=0),1,0)</f>
        <v/>
      </c>
      <c r="AG388">
        <f>IF(AND(K388="REACQUIRE",K387&lt;&gt;"REACQUIRE"),1,0)</f>
        <v/>
      </c>
    </row>
    <row r="389">
      <c r="J389" t="n">
        <v>96.25</v>
      </c>
      <c r="K389" t="inlineStr">
        <is>
          <t>TRACK</t>
        </is>
      </c>
      <c r="L389" t="n">
        <v>0</v>
      </c>
      <c r="M389" t="n">
        <v>0</v>
      </c>
      <c r="N389" t="n">
        <v>1</v>
      </c>
      <c r="O389" t="n">
        <v>11.213</v>
      </c>
      <c r="P389" t="n">
        <v>4.391</v>
      </c>
      <c r="Q389" t="n">
        <v>11.893</v>
      </c>
      <c r="R389" t="n">
        <v>12.224</v>
      </c>
      <c r="S389" t="n">
        <v>6.465</v>
      </c>
      <c r="T389" t="n">
        <v>12.523</v>
      </c>
      <c r="U389" t="n">
        <v>6.021</v>
      </c>
      <c r="V389" t="n">
        <v>-1</v>
      </c>
      <c r="W389" t="n">
        <v>2.2</v>
      </c>
      <c r="X389" t="n">
        <v>35.8</v>
      </c>
      <c r="Y389" t="n">
        <v>0</v>
      </c>
      <c r="Z389" t="n">
        <v>1</v>
      </c>
      <c r="AA389" t="n">
        <v>-0.05</v>
      </c>
      <c r="AB389" t="n">
        <v>0.022</v>
      </c>
      <c r="AC389" t="n">
        <v>6.62</v>
      </c>
      <c r="AD389" t="n">
        <v>75</v>
      </c>
      <c r="AE389">
        <f>IF(V389&gt;=0,V389,"")</f>
        <v/>
      </c>
      <c r="AF389">
        <f>IF(AND(N389=1,N388=0),1,0)</f>
        <v/>
      </c>
      <c r="AG389">
        <f>IF(AND(K389="REACQUIRE",K388&lt;&gt;"REACQUIRE"),1,0)</f>
        <v/>
      </c>
    </row>
    <row r="390">
      <c r="J390" t="n">
        <v>96.5</v>
      </c>
      <c r="K390" t="inlineStr">
        <is>
          <t>TRACK</t>
        </is>
      </c>
      <c r="L390" t="n">
        <v>0</v>
      </c>
      <c r="M390" t="n">
        <v>0</v>
      </c>
      <c r="N390" t="n">
        <v>1</v>
      </c>
      <c r="O390" t="n">
        <v>11.038</v>
      </c>
      <c r="P390" t="n">
        <v>4.386</v>
      </c>
      <c r="Q390" t="n">
        <v>11.863</v>
      </c>
      <c r="R390" t="n">
        <v>12.224</v>
      </c>
      <c r="S390" t="n">
        <v>6.465</v>
      </c>
      <c r="T390" t="n">
        <v>12.523</v>
      </c>
      <c r="U390" t="n">
        <v>6.021</v>
      </c>
      <c r="V390" t="n">
        <v>-1</v>
      </c>
      <c r="W390" t="n">
        <v>2.1</v>
      </c>
      <c r="X390" t="n">
        <v>35.8</v>
      </c>
      <c r="Y390" t="n">
        <v>0</v>
      </c>
      <c r="Z390" t="n">
        <v>1</v>
      </c>
      <c r="AA390" t="n">
        <v>-0.058</v>
      </c>
      <c r="AB390" t="n">
        <v>0.004</v>
      </c>
      <c r="AC390" t="n">
        <v>6.63</v>
      </c>
      <c r="AD390" t="n">
        <v>75</v>
      </c>
      <c r="AE390">
        <f>IF(V390&gt;=0,V390,"")</f>
        <v/>
      </c>
      <c r="AF390">
        <f>IF(AND(N390=1,N389=0),1,0)</f>
        <v/>
      </c>
      <c r="AG390">
        <f>IF(AND(K390="REACQUIRE",K389&lt;&gt;"REACQUIRE"),1,0)</f>
        <v/>
      </c>
    </row>
    <row r="391">
      <c r="J391" t="n">
        <v>96.75</v>
      </c>
      <c r="K391" t="inlineStr">
        <is>
          <t>REACQUIRE</t>
        </is>
      </c>
      <c r="L391" t="n">
        <v>0</v>
      </c>
      <c r="M391" t="n">
        <v>0</v>
      </c>
      <c r="N391" t="n">
        <v>1</v>
      </c>
      <c r="O391" t="n">
        <v>10.888</v>
      </c>
      <c r="P391" t="n">
        <v>4.387</v>
      </c>
      <c r="Q391" t="n">
        <v>11.84</v>
      </c>
      <c r="R391" t="n">
        <v>12.224</v>
      </c>
      <c r="S391" t="n">
        <v>6.465</v>
      </c>
      <c r="T391" t="n">
        <v>12.523</v>
      </c>
      <c r="U391" t="n">
        <v>6.021</v>
      </c>
      <c r="V391" t="n">
        <v>-1</v>
      </c>
      <c r="W391" t="n">
        <v>1.5</v>
      </c>
      <c r="X391" t="n">
        <v>35.9</v>
      </c>
      <c r="Y391" t="n">
        <v>0</v>
      </c>
      <c r="Z391" t="n">
        <v>1</v>
      </c>
      <c r="AA391" t="n">
        <v>0.02</v>
      </c>
      <c r="AB391" t="n">
        <v>-0.01</v>
      </c>
      <c r="AC391" t="n">
        <v>6.65</v>
      </c>
      <c r="AD391" t="n">
        <v>75</v>
      </c>
      <c r="AE391">
        <f>IF(V391&gt;=0,V391,"")</f>
        <v/>
      </c>
      <c r="AF391">
        <f>IF(AND(N391=1,N390=0),1,0)</f>
        <v/>
      </c>
      <c r="AG391">
        <f>IF(AND(K391="REACQUIRE",K390&lt;&gt;"REACQUIRE"),1,0)</f>
        <v/>
      </c>
    </row>
    <row r="392">
      <c r="J392" t="n">
        <v>97</v>
      </c>
      <c r="K392" t="inlineStr">
        <is>
          <t>REACQUIRE</t>
        </is>
      </c>
      <c r="L392" t="n">
        <v>0</v>
      </c>
      <c r="M392" t="n">
        <v>0</v>
      </c>
      <c r="N392" t="n">
        <v>1</v>
      </c>
      <c r="O392" t="n">
        <v>10.796</v>
      </c>
      <c r="P392" t="n">
        <v>4.386</v>
      </c>
      <c r="Q392" t="n">
        <v>11.819</v>
      </c>
      <c r="R392" t="n">
        <v>12.224</v>
      </c>
      <c r="S392" t="n">
        <v>6.465</v>
      </c>
      <c r="T392" t="n">
        <v>12.523</v>
      </c>
      <c r="U392" t="n">
        <v>6.021</v>
      </c>
      <c r="V392" t="n">
        <v>-1</v>
      </c>
      <c r="W392" t="n">
        <v>1</v>
      </c>
      <c r="X392" t="n">
        <v>35.8</v>
      </c>
      <c r="Y392" t="n">
        <v>0</v>
      </c>
      <c r="Z392" t="n">
        <v>1</v>
      </c>
      <c r="AA392" t="n">
        <v>-0.078</v>
      </c>
      <c r="AB392" t="n">
        <v>0.015</v>
      </c>
      <c r="AC392" t="n">
        <v>6.65</v>
      </c>
      <c r="AD392" t="n">
        <v>75</v>
      </c>
      <c r="AE392">
        <f>IF(V392&gt;=0,V392,"")</f>
        <v/>
      </c>
      <c r="AF392">
        <f>IF(AND(N392=1,N391=0),1,0)</f>
        <v/>
      </c>
      <c r="AG392">
        <f>IF(AND(K392="REACQUIRE",K391&lt;&gt;"REACQUIRE"),1,0)</f>
        <v/>
      </c>
    </row>
    <row r="393">
      <c r="J393" t="n">
        <v>97.25</v>
      </c>
      <c r="K393" t="inlineStr">
        <is>
          <t>REACQUIRE</t>
        </is>
      </c>
      <c r="L393" t="n">
        <v>0</v>
      </c>
      <c r="M393" t="n">
        <v>0</v>
      </c>
      <c r="N393" t="n">
        <v>1</v>
      </c>
      <c r="O393" t="n">
        <v>10.638</v>
      </c>
      <c r="P393" t="n">
        <v>4.385</v>
      </c>
      <c r="Q393" t="n">
        <v>11.766</v>
      </c>
      <c r="R393" t="n">
        <v>12.224</v>
      </c>
      <c r="S393" t="n">
        <v>6.465</v>
      </c>
      <c r="T393" t="n">
        <v>12.523</v>
      </c>
      <c r="U393" t="n">
        <v>6.021</v>
      </c>
      <c r="V393" t="n">
        <v>-1</v>
      </c>
      <c r="W393" t="n">
        <v>2</v>
      </c>
      <c r="X393" t="n">
        <v>35.6</v>
      </c>
      <c r="Y393" t="n">
        <v>0</v>
      </c>
      <c r="Z393" t="n">
        <v>1</v>
      </c>
      <c r="AA393" t="n">
        <v>-0.08</v>
      </c>
      <c r="AB393" t="n">
        <v>0.019</v>
      </c>
      <c r="AC393" t="n">
        <v>6.64</v>
      </c>
      <c r="AD393" t="n">
        <v>75</v>
      </c>
      <c r="AE393">
        <f>IF(V393&gt;=0,V393,"")</f>
        <v/>
      </c>
      <c r="AF393">
        <f>IF(AND(N393=1,N392=0),1,0)</f>
        <v/>
      </c>
      <c r="AG393">
        <f>IF(AND(K393="REACQUIRE",K392&lt;&gt;"REACQUIRE"),1,0)</f>
        <v/>
      </c>
    </row>
    <row r="394">
      <c r="J394" t="n">
        <v>97.5</v>
      </c>
      <c r="K394" t="inlineStr">
        <is>
          <t>REACQUIRE</t>
        </is>
      </c>
      <c r="L394" t="n">
        <v>0</v>
      </c>
      <c r="M394" t="n">
        <v>0</v>
      </c>
      <c r="N394" t="n">
        <v>1</v>
      </c>
      <c r="O394" t="n">
        <v>10.446</v>
      </c>
      <c r="P394" t="n">
        <v>4.388</v>
      </c>
      <c r="Q394" t="n">
        <v>11.693</v>
      </c>
      <c r="R394" t="n">
        <v>12.224</v>
      </c>
      <c r="S394" t="n">
        <v>6.465</v>
      </c>
      <c r="T394" t="n">
        <v>12.523</v>
      </c>
      <c r="U394" t="n">
        <v>6.021</v>
      </c>
      <c r="V394" t="n">
        <v>-1</v>
      </c>
      <c r="W394" t="n">
        <v>2.7</v>
      </c>
      <c r="X394" t="n">
        <v>35.6</v>
      </c>
      <c r="Y394" t="n">
        <v>0</v>
      </c>
      <c r="Z394" t="n">
        <v>1</v>
      </c>
      <c r="AA394" t="n">
        <v>-0.065</v>
      </c>
      <c r="AB394" t="n">
        <v>-0.018</v>
      </c>
      <c r="AC394" t="n">
        <v>6.63</v>
      </c>
      <c r="AD394" t="n">
        <v>75</v>
      </c>
      <c r="AE394">
        <f>IF(V394&gt;=0,V394,"")</f>
        <v/>
      </c>
      <c r="AF394">
        <f>IF(AND(N394=1,N393=0),1,0)</f>
        <v/>
      </c>
      <c r="AG394">
        <f>IF(AND(K394="REACQUIRE",K393&lt;&gt;"REACQUIRE"),1,0)</f>
        <v/>
      </c>
    </row>
    <row r="395">
      <c r="J395" t="n">
        <v>97.75</v>
      </c>
      <c r="K395" t="inlineStr">
        <is>
          <t>REACQUIRE</t>
        </is>
      </c>
      <c r="L395" t="n">
        <v>0</v>
      </c>
      <c r="M395" t="n">
        <v>0</v>
      </c>
      <c r="N395" t="n">
        <v>1</v>
      </c>
      <c r="O395" t="n">
        <v>10.259</v>
      </c>
      <c r="P395" t="n">
        <v>4.395</v>
      </c>
      <c r="Q395" t="n">
        <v>11.656</v>
      </c>
      <c r="R395" t="n">
        <v>12.224</v>
      </c>
      <c r="S395" t="n">
        <v>6.465</v>
      </c>
      <c r="T395" t="n">
        <v>12.523</v>
      </c>
      <c r="U395" t="n">
        <v>6.021</v>
      </c>
      <c r="V395" t="n">
        <v>-1</v>
      </c>
      <c r="W395" t="n">
        <v>2.4</v>
      </c>
      <c r="X395" t="n">
        <v>36.4</v>
      </c>
      <c r="Y395" t="n">
        <v>0</v>
      </c>
      <c r="Z395" t="n">
        <v>1</v>
      </c>
      <c r="AA395" t="n">
        <v>-0.015</v>
      </c>
      <c r="AB395" t="n">
        <v>-0.04</v>
      </c>
      <c r="AC395" t="n">
        <v>6.65</v>
      </c>
      <c r="AD395" t="n">
        <v>76</v>
      </c>
      <c r="AE395">
        <f>IF(V395&gt;=0,V395,"")</f>
        <v/>
      </c>
      <c r="AF395">
        <f>IF(AND(N395=1,N394=0),1,0)</f>
        <v/>
      </c>
      <c r="AG395">
        <f>IF(AND(K395="REACQUIRE",K394&lt;&gt;"REACQUIRE"),1,0)</f>
        <v/>
      </c>
    </row>
    <row r="396">
      <c r="J396" t="n">
        <v>98</v>
      </c>
      <c r="K396" t="inlineStr">
        <is>
          <t>REACQUIRE</t>
        </is>
      </c>
      <c r="L396" t="n">
        <v>0</v>
      </c>
      <c r="M396" t="n">
        <v>0</v>
      </c>
      <c r="N396" t="n">
        <v>1</v>
      </c>
      <c r="O396" t="n">
        <v>10.081</v>
      </c>
      <c r="P396" t="n">
        <v>4.403</v>
      </c>
      <c r="Q396" t="n">
        <v>11.648</v>
      </c>
      <c r="R396" t="n">
        <v>12.224</v>
      </c>
      <c r="S396" t="n">
        <v>6.465</v>
      </c>
      <c r="T396" t="n">
        <v>12.523</v>
      </c>
      <c r="U396" t="n">
        <v>6.021</v>
      </c>
      <c r="V396" t="n">
        <v>-1</v>
      </c>
      <c r="W396" t="n">
        <v>2.1</v>
      </c>
      <c r="X396" t="n">
        <v>37</v>
      </c>
      <c r="Y396" t="n">
        <v>0</v>
      </c>
      <c r="Z396" t="n">
        <v>1</v>
      </c>
      <c r="AA396" t="n">
        <v>-0.027</v>
      </c>
      <c r="AB396" t="n">
        <v>-0.023</v>
      </c>
      <c r="AC396" t="n">
        <v>6.7</v>
      </c>
      <c r="AD396" t="n">
        <v>76</v>
      </c>
      <c r="AE396">
        <f>IF(V396&gt;=0,V396,"")</f>
        <v/>
      </c>
      <c r="AF396">
        <f>IF(AND(N396=1,N395=0),1,0)</f>
        <v/>
      </c>
      <c r="AG396">
        <f>IF(AND(K396="REACQUIRE",K395&lt;&gt;"REACQUIRE"),1,0)</f>
        <v/>
      </c>
    </row>
    <row r="397">
      <c r="J397" t="n">
        <v>98.25</v>
      </c>
      <c r="K397" t="inlineStr">
        <is>
          <t>REACQUIRE</t>
        </is>
      </c>
      <c r="L397" t="n">
        <v>0</v>
      </c>
      <c r="M397" t="n">
        <v>0</v>
      </c>
      <c r="N397" t="n">
        <v>1</v>
      </c>
      <c r="O397" t="n">
        <v>9.888999999999999</v>
      </c>
      <c r="P397" t="n">
        <v>4.421</v>
      </c>
      <c r="Q397" t="n">
        <v>11.67</v>
      </c>
      <c r="R397" t="n">
        <v>12.224</v>
      </c>
      <c r="S397" t="n">
        <v>6.465</v>
      </c>
      <c r="T397" t="n">
        <v>12.523</v>
      </c>
      <c r="U397" t="n">
        <v>6.021</v>
      </c>
      <c r="V397" t="n">
        <v>-1</v>
      </c>
      <c r="W397" t="n">
        <v>2.1</v>
      </c>
      <c r="X397" t="n">
        <v>37.6</v>
      </c>
      <c r="Y397" t="n">
        <v>0</v>
      </c>
      <c r="Z397" t="n">
        <v>1</v>
      </c>
      <c r="AA397" t="n">
        <v>-0.044</v>
      </c>
      <c r="AB397" t="n">
        <v>-0.016</v>
      </c>
      <c r="AC397" t="n">
        <v>6.78</v>
      </c>
      <c r="AD397" t="n">
        <v>76</v>
      </c>
      <c r="AE397">
        <f>IF(V397&gt;=0,V397,"")</f>
        <v/>
      </c>
      <c r="AF397">
        <f>IF(AND(N397=1,N396=0),1,0)</f>
        <v/>
      </c>
      <c r="AG397">
        <f>IF(AND(K397="REACQUIRE",K396&lt;&gt;"REACQUIRE"),1,0)</f>
        <v/>
      </c>
    </row>
    <row r="398">
      <c r="J398" t="n">
        <v>98.5</v>
      </c>
      <c r="K398" t="inlineStr">
        <is>
          <t>REACQUIRE</t>
        </is>
      </c>
      <c r="L398" t="n">
        <v>0</v>
      </c>
      <c r="M398" t="n">
        <v>0</v>
      </c>
      <c r="N398" t="n">
        <v>1</v>
      </c>
      <c r="O398" t="n">
        <v>9.622</v>
      </c>
      <c r="P398" t="n">
        <v>4.45</v>
      </c>
      <c r="Q398" t="n">
        <v>11.689</v>
      </c>
      <c r="R398" t="n">
        <v>12.224</v>
      </c>
      <c r="S398" t="n">
        <v>6.465</v>
      </c>
      <c r="T398" t="n">
        <v>12.523</v>
      </c>
      <c r="U398" t="n">
        <v>6.021</v>
      </c>
      <c r="V398" t="n">
        <v>-1</v>
      </c>
      <c r="W398" t="n">
        <v>3.3</v>
      </c>
      <c r="X398" t="n">
        <v>37.8</v>
      </c>
      <c r="Y398" t="n">
        <v>0</v>
      </c>
      <c r="Z398" t="n">
        <v>1</v>
      </c>
      <c r="AA398" t="n">
        <v>-0.059</v>
      </c>
      <c r="AB398" t="n">
        <v>0.041</v>
      </c>
      <c r="AC398" t="n">
        <v>6.9</v>
      </c>
      <c r="AD398" t="n">
        <v>76</v>
      </c>
      <c r="AE398">
        <f>IF(V398&gt;=0,V398,"")</f>
        <v/>
      </c>
      <c r="AF398">
        <f>IF(AND(N398=1,N397=0),1,0)</f>
        <v/>
      </c>
      <c r="AG398">
        <f>IF(AND(K398="REACQUIRE",K397&lt;&gt;"REACQUIRE"),1,0)</f>
        <v/>
      </c>
    </row>
    <row r="399">
      <c r="J399" t="n">
        <v>98.75</v>
      </c>
      <c r="K399" t="inlineStr">
        <is>
          <t>REACQUIRE</t>
        </is>
      </c>
      <c r="L399" t="n">
        <v>0</v>
      </c>
      <c r="M399" t="n">
        <v>0</v>
      </c>
      <c r="N399" t="n">
        <v>1</v>
      </c>
      <c r="O399" t="n">
        <v>9.295</v>
      </c>
      <c r="P399" t="n">
        <v>4.478</v>
      </c>
      <c r="Q399" t="n">
        <v>11.67</v>
      </c>
      <c r="R399" t="n">
        <v>12.224</v>
      </c>
      <c r="S399" t="n">
        <v>6.465</v>
      </c>
      <c r="T399" t="n">
        <v>12.523</v>
      </c>
      <c r="U399" t="n">
        <v>6.021</v>
      </c>
      <c r="V399" t="n">
        <v>-1</v>
      </c>
      <c r="W399" t="n">
        <v>4.5</v>
      </c>
      <c r="X399" t="n">
        <v>37.2</v>
      </c>
      <c r="Y399" t="n">
        <v>0</v>
      </c>
      <c r="Z399" t="n">
        <v>1</v>
      </c>
      <c r="AA399" t="n">
        <v>-0.062</v>
      </c>
      <c r="AB399" t="n">
        <v>0.06</v>
      </c>
      <c r="AC399" t="n">
        <v>7.02</v>
      </c>
      <c r="AD399" t="n">
        <v>76</v>
      </c>
      <c r="AE399">
        <f>IF(V399&gt;=0,V399,"")</f>
        <v/>
      </c>
      <c r="AF399">
        <f>IF(AND(N399=1,N398=0),1,0)</f>
        <v/>
      </c>
      <c r="AG399">
        <f>IF(AND(K399="REACQUIRE",K398&lt;&gt;"REACQUIRE"),1,0)</f>
        <v/>
      </c>
    </row>
    <row r="400">
      <c r="J400" t="n">
        <v>99</v>
      </c>
      <c r="K400" t="inlineStr">
        <is>
          <t>REACQUIRE</t>
        </is>
      </c>
      <c r="L400" t="n">
        <v>0</v>
      </c>
      <c r="M400" t="n">
        <v>0</v>
      </c>
      <c r="N400" t="n">
        <v>1</v>
      </c>
      <c r="O400" t="n">
        <v>8.855</v>
      </c>
      <c r="P400" t="n">
        <v>4.481</v>
      </c>
      <c r="Q400" t="n">
        <v>11.568</v>
      </c>
      <c r="R400" t="n">
        <v>12.224</v>
      </c>
      <c r="S400" t="n">
        <v>6.465</v>
      </c>
      <c r="T400" t="n">
        <v>12.523</v>
      </c>
      <c r="U400" t="n">
        <v>6.021</v>
      </c>
      <c r="V400" t="n">
        <v>-1</v>
      </c>
      <c r="W400" t="n">
        <v>6.3</v>
      </c>
      <c r="X400" t="n">
        <v>36</v>
      </c>
      <c r="Y400" t="n">
        <v>0</v>
      </c>
      <c r="Z400" t="n">
        <v>1</v>
      </c>
      <c r="AA400" t="n">
        <v>-0.046</v>
      </c>
      <c r="AB400" t="n">
        <v>0.18</v>
      </c>
      <c r="AC400" t="n">
        <v>7.14</v>
      </c>
      <c r="AD400" t="n">
        <v>76</v>
      </c>
      <c r="AE400">
        <f>IF(V400&gt;=0,V400,"")</f>
        <v/>
      </c>
      <c r="AF400">
        <f>IF(AND(N400=1,N399=0),1,0)</f>
        <v/>
      </c>
      <c r="AG400">
        <f>IF(AND(K400="REACQUIRE",K399&lt;&gt;"REACQUIRE"),1,0)</f>
        <v/>
      </c>
    </row>
    <row r="401">
      <c r="J401" t="n">
        <v>99.25</v>
      </c>
      <c r="K401" t="inlineStr">
        <is>
          <t>REACQUIRE</t>
        </is>
      </c>
      <c r="L401" t="n">
        <v>0</v>
      </c>
      <c r="M401" t="n">
        <v>0</v>
      </c>
      <c r="N401" t="n">
        <v>1</v>
      </c>
      <c r="O401" t="n">
        <v>8.44</v>
      </c>
      <c r="P401" t="n">
        <v>4.455</v>
      </c>
      <c r="Q401" t="n">
        <v>11.306</v>
      </c>
      <c r="R401" t="n">
        <v>12.224</v>
      </c>
      <c r="S401" t="n">
        <v>6.465</v>
      </c>
      <c r="T401" t="n">
        <v>12.523</v>
      </c>
      <c r="U401" t="n">
        <v>6.021</v>
      </c>
      <c r="V401" t="n">
        <v>-1</v>
      </c>
      <c r="W401" t="n">
        <v>6.2</v>
      </c>
      <c r="X401" t="n">
        <v>32.4</v>
      </c>
      <c r="Y401" t="n">
        <v>0</v>
      </c>
      <c r="Z401" t="n">
        <v>1</v>
      </c>
      <c r="AA401" t="n">
        <v>0.054</v>
      </c>
      <c r="AB401" t="n">
        <v>0.259</v>
      </c>
      <c r="AC401" t="n">
        <v>7.16</v>
      </c>
      <c r="AD401" t="n">
        <v>75</v>
      </c>
      <c r="AE401">
        <f>IF(V401&gt;=0,V401,"")</f>
        <v/>
      </c>
      <c r="AF401">
        <f>IF(AND(N401=1,N400=0),1,0)</f>
        <v/>
      </c>
      <c r="AG401">
        <f>IF(AND(K401="REACQUIRE",K400&lt;&gt;"REACQUIRE"),1,0)</f>
        <v/>
      </c>
    </row>
    <row r="402">
      <c r="J402" t="n">
        <v>99.5</v>
      </c>
      <c r="K402" t="inlineStr">
        <is>
          <t>REACQUIRE</t>
        </is>
      </c>
      <c r="L402" t="n">
        <v>0</v>
      </c>
      <c r="M402" t="n">
        <v>0</v>
      </c>
      <c r="N402" t="n">
        <v>0</v>
      </c>
      <c r="O402" t="n">
        <v>8.154</v>
      </c>
      <c r="P402" t="n">
        <v>4.425</v>
      </c>
      <c r="Q402" t="n">
        <v>10.91</v>
      </c>
      <c r="R402" t="n">
        <v>12.224</v>
      </c>
      <c r="S402" t="n">
        <v>6.465</v>
      </c>
      <c r="T402" t="n">
        <v>12.523</v>
      </c>
      <c r="U402" t="n">
        <v>6.021</v>
      </c>
      <c r="V402" t="n">
        <v>-1</v>
      </c>
      <c r="W402" t="n">
        <v>5</v>
      </c>
      <c r="X402" t="n">
        <v>28.8</v>
      </c>
      <c r="Y402" t="n">
        <v>0</v>
      </c>
      <c r="Z402" t="n">
        <v>1</v>
      </c>
      <c r="AA402" t="n">
        <v>0.074</v>
      </c>
      <c r="AB402" t="n">
        <v>0.222</v>
      </c>
      <c r="AC402" t="n">
        <v>7.05</v>
      </c>
      <c r="AD402" t="n">
        <v>201</v>
      </c>
      <c r="AE402">
        <f>IF(V402&gt;=0,V402,"")</f>
        <v/>
      </c>
      <c r="AF402">
        <f>IF(AND(N402=1,N401=0),1,0)</f>
        <v/>
      </c>
      <c r="AG402">
        <f>IF(AND(K402="REACQUIRE",K401&lt;&gt;"REACQUIRE"),1,0)</f>
        <v/>
      </c>
    </row>
    <row r="403">
      <c r="J403" t="n">
        <v>99.75</v>
      </c>
      <c r="K403" t="inlineStr">
        <is>
          <t>REACQUIRE</t>
        </is>
      </c>
      <c r="L403" t="n">
        <v>0</v>
      </c>
      <c r="M403" t="n">
        <v>0</v>
      </c>
      <c r="N403" t="n">
        <v>0</v>
      </c>
      <c r="O403" t="n">
        <v>7.993</v>
      </c>
      <c r="P403" t="n">
        <v>4.409</v>
      </c>
      <c r="Q403" t="n">
        <v>10.401</v>
      </c>
      <c r="R403" t="n">
        <v>12.224</v>
      </c>
      <c r="S403" t="n">
        <v>6.465</v>
      </c>
      <c r="T403" t="n">
        <v>12.523</v>
      </c>
      <c r="U403" t="n">
        <v>6.021</v>
      </c>
      <c r="V403" t="n">
        <v>-1</v>
      </c>
      <c r="W403" t="n">
        <v>4.1</v>
      </c>
      <c r="X403" t="n">
        <v>26.4</v>
      </c>
      <c r="Y403" t="n">
        <v>0</v>
      </c>
      <c r="Z403" t="n">
        <v>1</v>
      </c>
      <c r="AA403" t="n">
        <v>0.045</v>
      </c>
      <c r="AB403" t="n">
        <v>0.02</v>
      </c>
      <c r="AC403" t="n">
        <v>6.85</v>
      </c>
      <c r="AD403" t="n">
        <v>201</v>
      </c>
      <c r="AE403">
        <f>IF(V403&gt;=0,V403,"")</f>
        <v/>
      </c>
      <c r="AF403">
        <f>IF(AND(N403=1,N402=0),1,0)</f>
        <v/>
      </c>
      <c r="AG403">
        <f>IF(AND(K403="REACQUIRE",K402&lt;&gt;"REACQUIRE"),1,0)</f>
        <v/>
      </c>
    </row>
    <row r="404">
      <c r="J404" t="n">
        <v>100</v>
      </c>
      <c r="K404" t="inlineStr">
        <is>
          <t>TRACK</t>
        </is>
      </c>
      <c r="L404" t="n">
        <v>1</v>
      </c>
      <c r="M404" t="n">
        <v>1</v>
      </c>
      <c r="N404" t="n">
        <v>0</v>
      </c>
      <c r="O404" t="n">
        <v>7.88</v>
      </c>
      <c r="P404" t="n">
        <v>4.408</v>
      </c>
      <c r="Q404" t="n">
        <v>9.906000000000001</v>
      </c>
      <c r="R404" t="n">
        <v>12.224</v>
      </c>
      <c r="S404" t="n">
        <v>6.465</v>
      </c>
      <c r="T404" t="n">
        <v>12.794</v>
      </c>
      <c r="U404" t="n">
        <v>6.214</v>
      </c>
      <c r="V404" t="n">
        <v>0.623</v>
      </c>
      <c r="W404" t="n">
        <v>3.2</v>
      </c>
      <c r="X404" t="n">
        <v>28.2</v>
      </c>
      <c r="Y404" t="n">
        <v>0</v>
      </c>
      <c r="Z404" t="n">
        <v>1</v>
      </c>
      <c r="AA404" t="n">
        <v>0.006</v>
      </c>
      <c r="AB404" t="n">
        <v>-0.116</v>
      </c>
      <c r="AC404" t="n">
        <v>6.66</v>
      </c>
      <c r="AD404" t="n">
        <v>255</v>
      </c>
      <c r="AE404">
        <f>IF(V404&gt;=0,V404,"")</f>
        <v/>
      </c>
      <c r="AF404">
        <f>IF(AND(N404=1,N403=0),1,0)</f>
        <v/>
      </c>
      <c r="AG404">
        <f>IF(AND(K404="REACQUIRE",K403&lt;&gt;"REACQUIRE"),1,0)</f>
        <v/>
      </c>
    </row>
    <row r="405">
      <c r="J405" t="n">
        <v>100.25</v>
      </c>
      <c r="K405" t="inlineStr">
        <is>
          <t>TRACK</t>
        </is>
      </c>
      <c r="L405" t="n">
        <v>1</v>
      </c>
      <c r="M405" t="n">
        <v>1</v>
      </c>
      <c r="N405" t="n">
        <v>0</v>
      </c>
      <c r="O405" t="n">
        <v>7.866</v>
      </c>
      <c r="P405" t="n">
        <v>4.414</v>
      </c>
      <c r="Q405" t="n">
        <v>9.561999999999999</v>
      </c>
      <c r="R405" t="n">
        <v>12.224</v>
      </c>
      <c r="S405" t="n">
        <v>6.465</v>
      </c>
      <c r="T405" t="n">
        <v>12.864</v>
      </c>
      <c r="U405" t="n">
        <v>6.222</v>
      </c>
      <c r="V405" t="n">
        <v>0.6850000000000001</v>
      </c>
      <c r="W405" t="n">
        <v>0.9</v>
      </c>
      <c r="X405" t="n">
        <v>31.2</v>
      </c>
      <c r="Y405" t="n">
        <v>0</v>
      </c>
      <c r="Z405" t="n">
        <v>1</v>
      </c>
      <c r="AA405" t="n">
        <v>0.022</v>
      </c>
      <c r="AB405" t="n">
        <v>-0.127</v>
      </c>
      <c r="AC405" t="n">
        <v>6.51</v>
      </c>
      <c r="AD405" t="n">
        <v>255</v>
      </c>
      <c r="AE405">
        <f>IF(V405&gt;=0,V405,"")</f>
        <v/>
      </c>
      <c r="AF405">
        <f>IF(AND(N405=1,N404=0),1,0)</f>
        <v/>
      </c>
      <c r="AG405">
        <f>IF(AND(K405="REACQUIRE",K404&lt;&gt;"REACQUIRE"),1,0)</f>
        <v/>
      </c>
    </row>
    <row r="406">
      <c r="J406" t="n">
        <v>100.5</v>
      </c>
      <c r="K406" t="inlineStr">
        <is>
          <t>TRACK</t>
        </is>
      </c>
      <c r="L406" t="n">
        <v>1</v>
      </c>
      <c r="M406" t="n">
        <v>1</v>
      </c>
      <c r="N406" t="n">
        <v>0</v>
      </c>
      <c r="O406" t="n">
        <v>7.933</v>
      </c>
      <c r="P406" t="n">
        <v>4.423</v>
      </c>
      <c r="Q406" t="n">
        <v>9.385999999999999</v>
      </c>
      <c r="R406" t="n">
        <v>12.224</v>
      </c>
      <c r="S406" t="n">
        <v>6.465</v>
      </c>
      <c r="T406" t="n">
        <v>12.845</v>
      </c>
      <c r="U406" t="n">
        <v>6.252</v>
      </c>
      <c r="V406" t="n">
        <v>0.657</v>
      </c>
      <c r="W406" t="n">
        <v>-1.6</v>
      </c>
      <c r="X406" t="n">
        <v>34</v>
      </c>
      <c r="Y406" t="n">
        <v>0</v>
      </c>
      <c r="Z406" t="n">
        <v>1</v>
      </c>
      <c r="AA406" t="n">
        <v>0.024</v>
      </c>
      <c r="AB406" t="n">
        <v>-0.13</v>
      </c>
      <c r="AC406" t="n">
        <v>6.39</v>
      </c>
      <c r="AD406" t="n">
        <v>255</v>
      </c>
      <c r="AE406">
        <f>IF(V406&gt;=0,V406,"")</f>
        <v/>
      </c>
      <c r="AF406">
        <f>IF(AND(N406=1,N405=0),1,0)</f>
        <v/>
      </c>
      <c r="AG406">
        <f>IF(AND(K406="REACQUIRE",K405&lt;&gt;"REACQUIRE"),1,0)</f>
        <v/>
      </c>
    </row>
    <row r="407">
      <c r="J407" t="n">
        <v>100.75</v>
      </c>
      <c r="K407" t="inlineStr">
        <is>
          <t>TRACK</t>
        </is>
      </c>
      <c r="L407" t="n">
        <v>1</v>
      </c>
      <c r="M407" t="n">
        <v>1</v>
      </c>
      <c r="N407" t="n">
        <v>0</v>
      </c>
      <c r="O407" t="n">
        <v>8.032999999999999</v>
      </c>
      <c r="P407" t="n">
        <v>4.417</v>
      </c>
      <c r="Q407" t="n">
        <v>9.377000000000001</v>
      </c>
      <c r="R407" t="n">
        <v>12.224</v>
      </c>
      <c r="S407" t="n">
        <v>6.465</v>
      </c>
      <c r="T407" t="n">
        <v>12.839</v>
      </c>
      <c r="U407" t="n">
        <v>6.252</v>
      </c>
      <c r="V407" t="n">
        <v>0.651</v>
      </c>
      <c r="W407" t="n">
        <v>-3.7</v>
      </c>
      <c r="X407" t="n">
        <v>36.9</v>
      </c>
      <c r="Y407" t="n">
        <v>0</v>
      </c>
      <c r="Z407" t="n">
        <v>1</v>
      </c>
      <c r="AA407" t="n">
        <v>-0.048</v>
      </c>
      <c r="AB407" t="n">
        <v>-0.106</v>
      </c>
      <c r="AC407" t="n">
        <v>6.32</v>
      </c>
      <c r="AD407" t="n">
        <v>255</v>
      </c>
      <c r="AE407">
        <f>IF(V407&gt;=0,V407,"")</f>
        <v/>
      </c>
      <c r="AF407">
        <f>IF(AND(N407=1,N406=0),1,0)</f>
        <v/>
      </c>
      <c r="AG407">
        <f>IF(AND(K407="REACQUIRE",K406&lt;&gt;"REACQUIRE"),1,0)</f>
        <v/>
      </c>
    </row>
    <row r="408">
      <c r="J408" t="n">
        <v>101</v>
      </c>
      <c r="K408" t="inlineStr">
        <is>
          <t>TRACK</t>
        </is>
      </c>
      <c r="L408" t="n">
        <v>1</v>
      </c>
      <c r="M408" t="n">
        <v>1</v>
      </c>
      <c r="N408" t="n">
        <v>0</v>
      </c>
      <c r="O408" t="n">
        <v>8.102</v>
      </c>
      <c r="P408" t="n">
        <v>4.408</v>
      </c>
      <c r="Q408" t="n">
        <v>9.377000000000001</v>
      </c>
      <c r="R408" t="n">
        <v>12.224</v>
      </c>
      <c r="S408" t="n">
        <v>6.465</v>
      </c>
      <c r="T408" t="n">
        <v>12.836</v>
      </c>
      <c r="U408" t="n">
        <v>6.24</v>
      </c>
      <c r="V408" t="n">
        <v>0.652</v>
      </c>
      <c r="W408" t="n">
        <v>-2.3</v>
      </c>
      <c r="X408" t="n">
        <v>38</v>
      </c>
      <c r="Y408" t="n">
        <v>0</v>
      </c>
      <c r="Z408" t="n">
        <v>1</v>
      </c>
      <c r="AA408" t="n">
        <v>-0.105</v>
      </c>
      <c r="AB408" t="n">
        <v>-0.033</v>
      </c>
      <c r="AC408" t="n">
        <v>6.27</v>
      </c>
      <c r="AD408" t="n">
        <v>255</v>
      </c>
      <c r="AE408">
        <f>IF(V408&gt;=0,V408,"")</f>
        <v/>
      </c>
      <c r="AF408">
        <f>IF(AND(N408=1,N407=0),1,0)</f>
        <v/>
      </c>
      <c r="AG408">
        <f>IF(AND(K408="REACQUIRE",K407&lt;&gt;"REACQUIRE"),1,0)</f>
        <v/>
      </c>
    </row>
    <row r="409">
      <c r="J409" t="n">
        <v>101.25</v>
      </c>
      <c r="K409" t="inlineStr">
        <is>
          <t>TRACK</t>
        </is>
      </c>
      <c r="L409" t="n">
        <v>1</v>
      </c>
      <c r="M409" t="n">
        <v>1</v>
      </c>
      <c r="N409" t="n">
        <v>0</v>
      </c>
      <c r="O409" t="n">
        <v>8.135999999999999</v>
      </c>
      <c r="P409" t="n">
        <v>4.405</v>
      </c>
      <c r="Q409" t="n">
        <v>9.346</v>
      </c>
      <c r="R409" t="n">
        <v>12.224</v>
      </c>
      <c r="S409" t="n">
        <v>6.466</v>
      </c>
      <c r="T409" t="n">
        <v>12.833</v>
      </c>
      <c r="U409" t="n">
        <v>6.246</v>
      </c>
      <c r="V409" t="n">
        <v>0.648</v>
      </c>
      <c r="W409" t="n">
        <v>-0.6</v>
      </c>
      <c r="X409" t="n">
        <v>38.3</v>
      </c>
      <c r="Y409" t="n">
        <v>0</v>
      </c>
      <c r="Z409" t="n">
        <v>1</v>
      </c>
      <c r="AA409" t="n">
        <v>-0.093</v>
      </c>
      <c r="AB409" t="n">
        <v>-0.028</v>
      </c>
      <c r="AC409" t="n">
        <v>6.23</v>
      </c>
      <c r="AD409" t="n">
        <v>255</v>
      </c>
      <c r="AE409">
        <f>IF(V409&gt;=0,V409,"")</f>
        <v/>
      </c>
      <c r="AF409">
        <f>IF(AND(N409=1,N408=0),1,0)</f>
        <v/>
      </c>
      <c r="AG409">
        <f>IF(AND(K409="REACQUIRE",K408&lt;&gt;"REACQUIRE"),1,0)</f>
        <v/>
      </c>
    </row>
    <row r="410">
      <c r="J410" t="n">
        <v>101.5</v>
      </c>
      <c r="K410" t="inlineStr">
        <is>
          <t>TRACK</t>
        </is>
      </c>
      <c r="L410" t="n">
        <v>1</v>
      </c>
      <c r="M410" t="n">
        <v>1</v>
      </c>
      <c r="N410" t="n">
        <v>0</v>
      </c>
      <c r="O410" t="n">
        <v>8.141</v>
      </c>
      <c r="P410" t="n">
        <v>4.404</v>
      </c>
      <c r="Q410" t="n">
        <v>9.294</v>
      </c>
      <c r="R410" t="n">
        <v>12.224</v>
      </c>
      <c r="S410" t="n">
        <v>6.465</v>
      </c>
      <c r="T410" t="n">
        <v>12.836</v>
      </c>
      <c r="U410" t="n">
        <v>6.244</v>
      </c>
      <c r="V410" t="n">
        <v>0.651</v>
      </c>
      <c r="W410" t="n">
        <v>0.6</v>
      </c>
      <c r="X410" t="n">
        <v>38.5</v>
      </c>
      <c r="Y410" t="n">
        <v>0</v>
      </c>
      <c r="Z410" t="n">
        <v>1</v>
      </c>
      <c r="AA410" t="n">
        <v>-0.073</v>
      </c>
      <c r="AB410" t="n">
        <v>-0.015</v>
      </c>
      <c r="AC410" t="n">
        <v>6.19</v>
      </c>
      <c r="AD410" t="n">
        <v>255</v>
      </c>
      <c r="AE410">
        <f>IF(V410&gt;=0,V410,"")</f>
        <v/>
      </c>
      <c r="AF410">
        <f>IF(AND(N410=1,N409=0),1,0)</f>
        <v/>
      </c>
      <c r="AG410">
        <f>IF(AND(K410="REACQUIRE",K409&lt;&gt;"REACQUIRE"),1,0)</f>
        <v/>
      </c>
    </row>
    <row r="411">
      <c r="J411" t="n">
        <v>101.75</v>
      </c>
      <c r="K411" t="inlineStr">
        <is>
          <t>TRACK</t>
        </is>
      </c>
      <c r="L411" t="n">
        <v>1</v>
      </c>
      <c r="M411" t="n">
        <v>1</v>
      </c>
      <c r="N411" t="n">
        <v>0</v>
      </c>
      <c r="O411" t="n">
        <v>8.129</v>
      </c>
      <c r="P411" t="n">
        <v>4.404</v>
      </c>
      <c r="Q411" t="n">
        <v>9.224</v>
      </c>
      <c r="R411" t="n">
        <v>12.224</v>
      </c>
      <c r="S411" t="n">
        <v>6.465</v>
      </c>
      <c r="T411" t="n">
        <v>12.829</v>
      </c>
      <c r="U411" t="n">
        <v>6.255</v>
      </c>
      <c r="V411" t="n">
        <v>0.641</v>
      </c>
      <c r="W411" t="n">
        <v>1.2</v>
      </c>
      <c r="X411" t="n">
        <v>38.5</v>
      </c>
      <c r="Y411" t="n">
        <v>0</v>
      </c>
      <c r="Z411" t="n">
        <v>1</v>
      </c>
      <c r="AA411" t="n">
        <v>-0.061</v>
      </c>
      <c r="AB411" t="n">
        <v>-0.029</v>
      </c>
      <c r="AC411" t="n">
        <v>6.16</v>
      </c>
      <c r="AD411" t="n">
        <v>255</v>
      </c>
      <c r="AE411">
        <f>IF(V411&gt;=0,V411,"")</f>
        <v/>
      </c>
      <c r="AF411">
        <f>IF(AND(N411=1,N410=0),1,0)</f>
        <v/>
      </c>
      <c r="AG411">
        <f>IF(AND(K411="REACQUIRE",K410&lt;&gt;"REACQUIRE"),1,0)</f>
        <v/>
      </c>
    </row>
    <row r="412">
      <c r="J412" t="n">
        <v>102</v>
      </c>
      <c r="K412" t="inlineStr">
        <is>
          <t>TRACK</t>
        </is>
      </c>
      <c r="L412" t="n">
        <v>1</v>
      </c>
      <c r="M412" t="n">
        <v>1</v>
      </c>
      <c r="N412" t="n">
        <v>0</v>
      </c>
      <c r="O412" t="n">
        <v>8.102</v>
      </c>
      <c r="P412" t="n">
        <v>4.404</v>
      </c>
      <c r="Q412" t="n">
        <v>9.145</v>
      </c>
      <c r="R412" t="n">
        <v>12.224</v>
      </c>
      <c r="S412" t="n">
        <v>6.465</v>
      </c>
      <c r="T412" t="n">
        <v>12.845</v>
      </c>
      <c r="U412" t="n">
        <v>6.256</v>
      </c>
      <c r="V412" t="n">
        <v>0.656</v>
      </c>
      <c r="W412" t="n">
        <v>1.4</v>
      </c>
      <c r="X412" t="n">
        <v>38.6</v>
      </c>
      <c r="Y412" t="n">
        <v>0</v>
      </c>
      <c r="Z412" t="n">
        <v>1</v>
      </c>
      <c r="AA412" t="n">
        <v>-0.055</v>
      </c>
      <c r="AB412" t="n">
        <v>-0.014</v>
      </c>
      <c r="AC412" t="n">
        <v>6.14</v>
      </c>
      <c r="AD412" t="n">
        <v>255</v>
      </c>
      <c r="AE412">
        <f>IF(V412&gt;=0,V412,"")</f>
        <v/>
      </c>
      <c r="AF412">
        <f>IF(AND(N412=1,N411=0),1,0)</f>
        <v/>
      </c>
      <c r="AG412">
        <f>IF(AND(K412="REACQUIRE",K411&lt;&gt;"REACQUIRE"),1,0)</f>
        <v/>
      </c>
    </row>
    <row r="413">
      <c r="J413" t="n">
        <v>102.25</v>
      </c>
      <c r="K413" t="inlineStr">
        <is>
          <t>TRACK</t>
        </is>
      </c>
      <c r="L413" t="n">
        <v>1</v>
      </c>
      <c r="M413" t="n">
        <v>1</v>
      </c>
      <c r="N413" t="n">
        <v>0</v>
      </c>
      <c r="O413" t="n">
        <v>8.067</v>
      </c>
      <c r="P413" t="n">
        <v>4.404</v>
      </c>
      <c r="Q413" t="n">
        <v>9.055</v>
      </c>
      <c r="R413" t="n">
        <v>12.224</v>
      </c>
      <c r="S413" t="n">
        <v>6.465</v>
      </c>
      <c r="T413" t="n">
        <v>12.845</v>
      </c>
      <c r="U413" t="n">
        <v>6.269</v>
      </c>
      <c r="V413" t="n">
        <v>0.651</v>
      </c>
      <c r="W413" t="n">
        <v>1.6</v>
      </c>
      <c r="X413" t="n">
        <v>38.6</v>
      </c>
      <c r="Y413" t="n">
        <v>0</v>
      </c>
      <c r="Z413" t="n">
        <v>1</v>
      </c>
      <c r="AA413" t="n">
        <v>-0.053</v>
      </c>
      <c r="AB413" t="n">
        <v>-0.03</v>
      </c>
      <c r="AC413" t="n">
        <v>6.12</v>
      </c>
      <c r="AD413" t="n">
        <v>255</v>
      </c>
      <c r="AE413">
        <f>IF(V413&gt;=0,V413,"")</f>
        <v/>
      </c>
      <c r="AF413">
        <f>IF(AND(N413=1,N412=0),1,0)</f>
        <v/>
      </c>
      <c r="AG413">
        <f>IF(AND(K413="REACQUIRE",K412&lt;&gt;"REACQUIRE"),1,0)</f>
        <v/>
      </c>
    </row>
    <row r="414">
      <c r="J414" t="n">
        <v>102.5</v>
      </c>
      <c r="K414" t="inlineStr">
        <is>
          <t>TRACK</t>
        </is>
      </c>
      <c r="L414" t="n">
        <v>1</v>
      </c>
      <c r="M414" t="n">
        <v>1</v>
      </c>
      <c r="N414" t="n">
        <v>0</v>
      </c>
      <c r="O414" t="n">
        <v>8.016</v>
      </c>
      <c r="P414" t="n">
        <v>4.405</v>
      </c>
      <c r="Q414" t="n">
        <v>8.961</v>
      </c>
      <c r="R414" t="n">
        <v>12.226</v>
      </c>
      <c r="S414" t="n">
        <v>6.467</v>
      </c>
      <c r="T414" t="n">
        <v>12.84</v>
      </c>
      <c r="U414" t="n">
        <v>6.284</v>
      </c>
      <c r="V414" t="n">
        <v>0.64</v>
      </c>
      <c r="W414" t="n">
        <v>1.7</v>
      </c>
      <c r="X414" t="n">
        <v>38.9</v>
      </c>
      <c r="Y414" t="n">
        <v>-0.08699999999999999</v>
      </c>
      <c r="Z414" t="n">
        <v>1</v>
      </c>
      <c r="AA414" t="n">
        <v>-0.051</v>
      </c>
      <c r="AB414" t="n">
        <v>-0.025</v>
      </c>
      <c r="AC414" t="n">
        <v>6.11</v>
      </c>
      <c r="AD414" t="n">
        <v>255</v>
      </c>
      <c r="AE414">
        <f>IF(V414&gt;=0,V414,"")</f>
        <v/>
      </c>
      <c r="AF414">
        <f>IF(AND(N414=1,N413=0),1,0)</f>
        <v/>
      </c>
      <c r="AG414">
        <f>IF(AND(K414="REACQUIRE",K413&lt;&gt;"REACQUIRE"),1,0)</f>
        <v/>
      </c>
    </row>
    <row r="415">
      <c r="J415" t="n">
        <v>102.75</v>
      </c>
      <c r="K415" t="inlineStr">
        <is>
          <t>TRACK</t>
        </is>
      </c>
      <c r="L415" t="n">
        <v>1</v>
      </c>
      <c r="M415" t="n">
        <v>1</v>
      </c>
      <c r="N415" t="n">
        <v>0</v>
      </c>
      <c r="O415" t="n">
        <v>7.961</v>
      </c>
      <c r="P415" t="n">
        <v>4.408</v>
      </c>
      <c r="Q415" t="n">
        <v>8.859999999999999</v>
      </c>
      <c r="R415" t="n">
        <v>12.223</v>
      </c>
      <c r="S415" t="n">
        <v>6.465</v>
      </c>
      <c r="T415" t="n">
        <v>12.876</v>
      </c>
      <c r="U415" t="n">
        <v>6.273</v>
      </c>
      <c r="V415" t="n">
        <v>0.68</v>
      </c>
      <c r="W415" t="n">
        <v>1.7</v>
      </c>
      <c r="X415" t="n">
        <v>38.8</v>
      </c>
      <c r="Y415" t="n">
        <v>0</v>
      </c>
      <c r="Z415" t="n">
        <v>1</v>
      </c>
      <c r="AA415" t="n">
        <v>-0.049</v>
      </c>
      <c r="AB415" t="n">
        <v>-0.013</v>
      </c>
      <c r="AC415" t="n">
        <v>6.11</v>
      </c>
      <c r="AD415" t="n">
        <v>255</v>
      </c>
      <c r="AE415">
        <f>IF(V415&gt;=0,V415,"")</f>
        <v/>
      </c>
      <c r="AF415">
        <f>IF(AND(N415=1,N414=0),1,0)</f>
        <v/>
      </c>
      <c r="AG415">
        <f>IF(AND(K415="REACQUIRE",K414&lt;&gt;"REACQUIRE"),1,0)</f>
        <v/>
      </c>
    </row>
    <row r="416">
      <c r="J416" t="n">
        <v>103</v>
      </c>
      <c r="K416" t="inlineStr">
        <is>
          <t>TRACK</t>
        </is>
      </c>
      <c r="L416" t="n">
        <v>1</v>
      </c>
      <c r="M416" t="n">
        <v>1</v>
      </c>
      <c r="N416" t="n">
        <v>0</v>
      </c>
      <c r="O416" t="n">
        <v>7.902</v>
      </c>
      <c r="P416" t="n">
        <v>4.415</v>
      </c>
      <c r="Q416" t="n">
        <v>8.752000000000001</v>
      </c>
      <c r="R416" t="n">
        <v>12.223</v>
      </c>
      <c r="S416" t="n">
        <v>6.465</v>
      </c>
      <c r="T416" t="n">
        <v>12.877</v>
      </c>
      <c r="U416" t="n">
        <v>6.289</v>
      </c>
      <c r="V416" t="n">
        <v>0.677</v>
      </c>
      <c r="W416" t="n">
        <v>1.8</v>
      </c>
      <c r="X416" t="n">
        <v>38.9</v>
      </c>
      <c r="Y416" t="n">
        <v>0</v>
      </c>
      <c r="Z416" t="n">
        <v>1</v>
      </c>
      <c r="AA416" t="n">
        <v>-0.046</v>
      </c>
      <c r="AB416" t="n">
        <v>-0.029</v>
      </c>
      <c r="AC416" t="n">
        <v>6.12</v>
      </c>
      <c r="AD416" t="n">
        <v>255</v>
      </c>
      <c r="AE416">
        <f>IF(V416&gt;=0,V416,"")</f>
        <v/>
      </c>
      <c r="AF416">
        <f>IF(AND(N416=1,N415=0),1,0)</f>
        <v/>
      </c>
      <c r="AG416">
        <f>IF(AND(K416="REACQUIRE",K415&lt;&gt;"REACQUIRE"),1,0)</f>
        <v/>
      </c>
    </row>
    <row r="417">
      <c r="J417" t="n">
        <v>103.25</v>
      </c>
      <c r="K417" t="inlineStr">
        <is>
          <t>TRACK</t>
        </is>
      </c>
      <c r="L417" t="n">
        <v>1</v>
      </c>
      <c r="M417" t="n">
        <v>1</v>
      </c>
      <c r="N417" t="n">
        <v>0</v>
      </c>
      <c r="O417" t="n">
        <v>7.837</v>
      </c>
      <c r="P417" t="n">
        <v>4.426</v>
      </c>
      <c r="Q417" t="n">
        <v>8.645</v>
      </c>
      <c r="R417" t="n">
        <v>12.223</v>
      </c>
      <c r="S417" t="n">
        <v>6.465</v>
      </c>
      <c r="T417" t="n">
        <v>12.868</v>
      </c>
      <c r="U417" t="n">
        <v>6.31</v>
      </c>
      <c r="V417" t="n">
        <v>0.663</v>
      </c>
      <c r="W417" t="n">
        <v>1.8</v>
      </c>
      <c r="X417" t="n">
        <v>39.1</v>
      </c>
      <c r="Y417" t="n">
        <v>0</v>
      </c>
      <c r="Z417" t="n">
        <v>1</v>
      </c>
      <c r="AA417" t="n">
        <v>-0.046</v>
      </c>
      <c r="AB417" t="n">
        <v>-0.031</v>
      </c>
      <c r="AC417" t="n">
        <v>6.14</v>
      </c>
      <c r="AD417" t="n">
        <v>255</v>
      </c>
      <c r="AE417">
        <f>IF(V417&gt;=0,V417,"")</f>
        <v/>
      </c>
      <c r="AF417">
        <f>IF(AND(N417=1,N416=0),1,0)</f>
        <v/>
      </c>
      <c r="AG417">
        <f>IF(AND(K417="REACQUIRE",K416&lt;&gt;"REACQUIRE"),1,0)</f>
        <v/>
      </c>
    </row>
    <row r="418">
      <c r="J418" t="n">
        <v>103.5</v>
      </c>
      <c r="K418" t="inlineStr">
        <is>
          <t>TRACK</t>
        </is>
      </c>
      <c r="L418" t="n">
        <v>1</v>
      </c>
      <c r="M418" t="n">
        <v>1</v>
      </c>
      <c r="N418" t="n">
        <v>0</v>
      </c>
      <c r="O418" t="n">
        <v>7.77</v>
      </c>
      <c r="P418" t="n">
        <v>4.442</v>
      </c>
      <c r="Q418" t="n">
        <v>8.537000000000001</v>
      </c>
      <c r="R418" t="n">
        <v>12.223</v>
      </c>
      <c r="S418" t="n">
        <v>6.465</v>
      </c>
      <c r="T418" t="n">
        <v>12.886</v>
      </c>
      <c r="U418" t="n">
        <v>6.319</v>
      </c>
      <c r="V418" t="n">
        <v>0.678</v>
      </c>
      <c r="W418" t="n">
        <v>1.7</v>
      </c>
      <c r="X418" t="n">
        <v>39.2</v>
      </c>
      <c r="Y418" t="n">
        <v>0</v>
      </c>
      <c r="Z418" t="n">
        <v>1</v>
      </c>
      <c r="AA418" t="n">
        <v>-0.044</v>
      </c>
      <c r="AB418" t="n">
        <v>-0.018</v>
      </c>
      <c r="AC418" t="n">
        <v>6.17</v>
      </c>
      <c r="AD418" t="n">
        <v>255</v>
      </c>
      <c r="AE418">
        <f>IF(V418&gt;=0,V418,"")</f>
        <v/>
      </c>
      <c r="AF418">
        <f>IF(AND(N418=1,N417=0),1,0)</f>
        <v/>
      </c>
      <c r="AG418">
        <f>IF(AND(K418="REACQUIRE",K417&lt;&gt;"REACQUIRE"),1,0)</f>
        <v/>
      </c>
    </row>
    <row r="419">
      <c r="J419" t="n">
        <v>103.75</v>
      </c>
      <c r="K419" t="inlineStr">
        <is>
          <t>TRACK</t>
        </is>
      </c>
      <c r="L419" t="n">
        <v>1</v>
      </c>
      <c r="M419" t="n">
        <v>1</v>
      </c>
      <c r="N419" t="n">
        <v>0</v>
      </c>
      <c r="O419" t="n">
        <v>7.706</v>
      </c>
      <c r="P419" t="n">
        <v>4.462</v>
      </c>
      <c r="Q419" t="n">
        <v>8.427</v>
      </c>
      <c r="R419" t="n">
        <v>12.223</v>
      </c>
      <c r="S419" t="n">
        <v>6.465</v>
      </c>
      <c r="T419" t="n">
        <v>12.869</v>
      </c>
      <c r="U419" t="n">
        <v>6.341</v>
      </c>
      <c r="V419" t="n">
        <v>0.657</v>
      </c>
      <c r="W419" t="n">
        <v>1.7</v>
      </c>
      <c r="X419" t="n">
        <v>39.3</v>
      </c>
      <c r="Y419" t="n">
        <v>0</v>
      </c>
      <c r="Z419" t="n">
        <v>1</v>
      </c>
      <c r="AA419" t="n">
        <v>-0.043</v>
      </c>
      <c r="AB419" t="n">
        <v>-0.033</v>
      </c>
      <c r="AC419" t="n">
        <v>6.2</v>
      </c>
      <c r="AD419" t="n">
        <v>255</v>
      </c>
      <c r="AE419">
        <f>IF(V419&gt;=0,V419,"")</f>
        <v/>
      </c>
      <c r="AF419">
        <f>IF(AND(N419=1,N418=0),1,0)</f>
        <v/>
      </c>
      <c r="AG419">
        <f>IF(AND(K419="REACQUIRE",K418&lt;&gt;"REACQUIRE"),1,0)</f>
        <v/>
      </c>
    </row>
    <row r="420">
      <c r="J420" t="n">
        <v>104</v>
      </c>
      <c r="K420" t="inlineStr">
        <is>
          <t>TRACK</t>
        </is>
      </c>
      <c r="L420" t="n">
        <v>1</v>
      </c>
      <c r="M420" t="n">
        <v>1</v>
      </c>
      <c r="N420" t="n">
        <v>0</v>
      </c>
      <c r="O420" t="n">
        <v>7.648</v>
      </c>
      <c r="P420" t="n">
        <v>4.486</v>
      </c>
      <c r="Q420" t="n">
        <v>8.314</v>
      </c>
      <c r="R420" t="n">
        <v>12.223</v>
      </c>
      <c r="S420" t="n">
        <v>6.465</v>
      </c>
      <c r="T420" t="n">
        <v>12.886</v>
      </c>
      <c r="U420" t="n">
        <v>6.35</v>
      </c>
      <c r="V420" t="n">
        <v>0.673</v>
      </c>
      <c r="W420" t="n">
        <v>1.7</v>
      </c>
      <c r="X420" t="n">
        <v>39.3</v>
      </c>
      <c r="Y420" t="n">
        <v>0.033</v>
      </c>
      <c r="Z420" t="n">
        <v>1</v>
      </c>
      <c r="AA420" t="n">
        <v>-0.043</v>
      </c>
      <c r="AB420" t="n">
        <v>-0.031</v>
      </c>
      <c r="AC420" t="n">
        <v>6.23</v>
      </c>
      <c r="AD420" t="n">
        <v>255</v>
      </c>
      <c r="AE420">
        <f>IF(V420&gt;=0,V420,"")</f>
        <v/>
      </c>
      <c r="AF420">
        <f>IF(AND(N420=1,N419=0),1,0)</f>
        <v/>
      </c>
      <c r="AG420">
        <f>IF(AND(K420="REACQUIRE",K419&lt;&gt;"REACQUIRE"),1,0)</f>
        <v/>
      </c>
    </row>
    <row r="421">
      <c r="J421" t="n">
        <v>104.25</v>
      </c>
      <c r="K421" t="inlineStr">
        <is>
          <t>TRACK</t>
        </is>
      </c>
      <c r="L421" t="n">
        <v>1</v>
      </c>
      <c r="M421" t="n">
        <v>1</v>
      </c>
      <c r="N421" t="n">
        <v>0</v>
      </c>
      <c r="O421" t="n">
        <v>7.591</v>
      </c>
      <c r="P421" t="n">
        <v>4.512</v>
      </c>
      <c r="Q421" t="n">
        <v>8.202</v>
      </c>
      <c r="R421" t="n">
        <v>12.223</v>
      </c>
      <c r="S421" t="n">
        <v>6.465</v>
      </c>
      <c r="T421" t="n">
        <v>12.878</v>
      </c>
      <c r="U421" t="n">
        <v>6.369</v>
      </c>
      <c r="V421" t="n">
        <v>0.661</v>
      </c>
      <c r="W421" t="n">
        <v>1.7</v>
      </c>
      <c r="X421" t="n">
        <v>39.5</v>
      </c>
      <c r="Y421" t="n">
        <v>0</v>
      </c>
      <c r="Z421" t="n">
        <v>1</v>
      </c>
      <c r="AA421" t="n">
        <v>-0.042</v>
      </c>
      <c r="AB421" t="n">
        <v>-0.023</v>
      </c>
      <c r="AC421" t="n">
        <v>6.26</v>
      </c>
      <c r="AD421" t="n">
        <v>255</v>
      </c>
      <c r="AE421">
        <f>IF(V421&gt;=0,V421,"")</f>
        <v/>
      </c>
      <c r="AF421">
        <f>IF(AND(N421=1,N420=0),1,0)</f>
        <v/>
      </c>
      <c r="AG421">
        <f>IF(AND(K421="REACQUIRE",K420&lt;&gt;"REACQUIRE"),1,0)</f>
        <v/>
      </c>
    </row>
    <row r="422">
      <c r="J422" t="n">
        <v>104.5</v>
      </c>
      <c r="K422" t="inlineStr">
        <is>
          <t>TRACK</t>
        </is>
      </c>
      <c r="L422" t="n">
        <v>1</v>
      </c>
      <c r="M422" t="n">
        <v>1</v>
      </c>
      <c r="N422" t="n">
        <v>0</v>
      </c>
      <c r="O422" t="n">
        <v>7.545</v>
      </c>
      <c r="P422" t="n">
        <v>4.538</v>
      </c>
      <c r="Q422" t="n">
        <v>8.087</v>
      </c>
      <c r="R422" t="n">
        <v>12.223</v>
      </c>
      <c r="S422" t="n">
        <v>6.465</v>
      </c>
      <c r="T422" t="n">
        <v>12.887</v>
      </c>
      <c r="U422" t="n">
        <v>6.38</v>
      </c>
      <c r="V422" t="n">
        <v>0.669</v>
      </c>
      <c r="W422" t="n">
        <v>1.6</v>
      </c>
      <c r="X422" t="n">
        <v>39.4</v>
      </c>
      <c r="Y422" t="n">
        <v>0</v>
      </c>
      <c r="Z422" t="n">
        <v>1</v>
      </c>
      <c r="AA422" t="n">
        <v>-0.041</v>
      </c>
      <c r="AB422" t="n">
        <v>-0.031</v>
      </c>
      <c r="AC422" t="n">
        <v>6.28</v>
      </c>
      <c r="AD422" t="n">
        <v>255</v>
      </c>
      <c r="AE422">
        <f>IF(V422&gt;=0,V422,"")</f>
        <v/>
      </c>
      <c r="AF422">
        <f>IF(AND(N422=1,N421=0),1,0)</f>
        <v/>
      </c>
      <c r="AG422">
        <f>IF(AND(K422="REACQUIRE",K421&lt;&gt;"REACQUIRE"),1,0)</f>
        <v/>
      </c>
    </row>
    <row r="423">
      <c r="J423" t="n">
        <v>104.75</v>
      </c>
      <c r="K423" t="inlineStr">
        <is>
          <t>TRACK</t>
        </is>
      </c>
      <c r="L423" t="n">
        <v>1</v>
      </c>
      <c r="M423" t="n">
        <v>1</v>
      </c>
      <c r="N423" t="n">
        <v>0</v>
      </c>
      <c r="O423" t="n">
        <v>7.501</v>
      </c>
      <c r="P423" t="n">
        <v>4.564</v>
      </c>
      <c r="Q423" t="n">
        <v>7.972</v>
      </c>
      <c r="R423" t="n">
        <v>12.223</v>
      </c>
      <c r="S423" t="n">
        <v>6.465</v>
      </c>
      <c r="T423" t="n">
        <v>12.874</v>
      </c>
      <c r="U423" t="n">
        <v>6.4</v>
      </c>
      <c r="V423" t="n">
        <v>0.654</v>
      </c>
      <c r="W423" t="n">
        <v>1.6</v>
      </c>
      <c r="X423" t="n">
        <v>39.6</v>
      </c>
      <c r="Y423" t="n">
        <v>0</v>
      </c>
      <c r="Z423" t="n">
        <v>1</v>
      </c>
      <c r="AA423" t="n">
        <v>-0.041</v>
      </c>
      <c r="AB423" t="n">
        <v>-0.031</v>
      </c>
      <c r="AC423" t="n">
        <v>6.3</v>
      </c>
      <c r="AD423" t="n">
        <v>255</v>
      </c>
      <c r="AE423">
        <f>IF(V423&gt;=0,V423,"")</f>
        <v/>
      </c>
      <c r="AF423">
        <f>IF(AND(N423=1,N422=0),1,0)</f>
        <v/>
      </c>
      <c r="AG423">
        <f>IF(AND(K423="REACQUIRE",K422&lt;&gt;"REACQUIRE"),1,0)</f>
        <v/>
      </c>
    </row>
    <row r="424">
      <c r="J424" t="n">
        <v>105</v>
      </c>
      <c r="K424" t="inlineStr">
        <is>
          <t>TRACK</t>
        </is>
      </c>
      <c r="L424" t="n">
        <v>1</v>
      </c>
      <c r="M424" t="n">
        <v>1</v>
      </c>
      <c r="N424" t="n">
        <v>0</v>
      </c>
      <c r="O424" t="n">
        <v>7.465</v>
      </c>
      <c r="P424" t="n">
        <v>4.59</v>
      </c>
      <c r="Q424" t="n">
        <v>7.856</v>
      </c>
      <c r="R424" t="n">
        <v>12.223</v>
      </c>
      <c r="S424" t="n">
        <v>6.465</v>
      </c>
      <c r="T424" t="n">
        <v>12.889</v>
      </c>
      <c r="U424" t="n">
        <v>6.411</v>
      </c>
      <c r="V424" t="n">
        <v>0.668</v>
      </c>
      <c r="W424" t="n">
        <v>1.6</v>
      </c>
      <c r="X424" t="n">
        <v>39.5</v>
      </c>
      <c r="Y424" t="n">
        <v>0</v>
      </c>
      <c r="Z424" t="n">
        <v>1</v>
      </c>
      <c r="AA424" t="n">
        <v>-0.04</v>
      </c>
      <c r="AB424" t="n">
        <v>-0.029</v>
      </c>
      <c r="AC424" t="n">
        <v>6.31</v>
      </c>
      <c r="AD424" t="n">
        <v>255</v>
      </c>
      <c r="AE424">
        <f>IF(V424&gt;=0,V424,"")</f>
        <v/>
      </c>
      <c r="AF424">
        <f>IF(AND(N424=1,N423=0),1,0)</f>
        <v/>
      </c>
      <c r="AG424">
        <f>IF(AND(K424="REACQUIRE",K423&lt;&gt;"REACQUIRE"),1,0)</f>
        <v/>
      </c>
    </row>
    <row r="425">
      <c r="J425" t="n">
        <v>105.25</v>
      </c>
      <c r="K425" t="inlineStr">
        <is>
          <t>TRACK</t>
        </is>
      </c>
      <c r="L425" t="n">
        <v>1</v>
      </c>
      <c r="M425" t="n">
        <v>1</v>
      </c>
      <c r="N425" t="n">
        <v>0</v>
      </c>
      <c r="O425" t="n">
        <v>7.439</v>
      </c>
      <c r="P425" t="n">
        <v>4.612</v>
      </c>
      <c r="Q425" t="n">
        <v>7.737</v>
      </c>
      <c r="R425" t="n">
        <v>12.227</v>
      </c>
      <c r="S425" t="n">
        <v>6.468</v>
      </c>
      <c r="T425" t="n">
        <v>12.905</v>
      </c>
      <c r="U425" t="n">
        <v>6.422</v>
      </c>
      <c r="V425" t="n">
        <v>0.679</v>
      </c>
      <c r="W425" t="n">
        <v>1.6</v>
      </c>
      <c r="X425" t="n">
        <v>39.5</v>
      </c>
      <c r="Y425" t="n">
        <v>-0.053</v>
      </c>
      <c r="Z425" t="n">
        <v>1</v>
      </c>
      <c r="AA425" t="n">
        <v>-0.039</v>
      </c>
      <c r="AB425" t="n">
        <v>-0.031</v>
      </c>
      <c r="AC425" t="n">
        <v>6.31</v>
      </c>
      <c r="AD425" t="n">
        <v>255</v>
      </c>
      <c r="AE425">
        <f>IF(V425&gt;=0,V425,"")</f>
        <v/>
      </c>
      <c r="AF425">
        <f>IF(AND(N425=1,N424=0),1,0)</f>
        <v/>
      </c>
      <c r="AG425">
        <f>IF(AND(K425="REACQUIRE",K424&lt;&gt;"REACQUIRE"),1,0)</f>
        <v/>
      </c>
    </row>
    <row r="426">
      <c r="J426" t="n">
        <v>105.5</v>
      </c>
      <c r="K426" t="inlineStr">
        <is>
          <t>TRACK</t>
        </is>
      </c>
      <c r="L426" t="n">
        <v>1</v>
      </c>
      <c r="M426" t="n">
        <v>1</v>
      </c>
      <c r="N426" t="n">
        <v>0</v>
      </c>
      <c r="O426" t="n">
        <v>7.416</v>
      </c>
      <c r="P426" t="n">
        <v>4.63</v>
      </c>
      <c r="Q426" t="n">
        <v>7.618</v>
      </c>
      <c r="R426" t="n">
        <v>12.223</v>
      </c>
      <c r="S426" t="n">
        <v>6.465</v>
      </c>
      <c r="T426" t="n">
        <v>12.903</v>
      </c>
      <c r="U426" t="n">
        <v>6.436</v>
      </c>
      <c r="V426" t="n">
        <v>0.68</v>
      </c>
      <c r="W426" t="n">
        <v>1.6</v>
      </c>
      <c r="X426" t="n">
        <v>39.6</v>
      </c>
      <c r="Y426" t="n">
        <v>0</v>
      </c>
      <c r="Z426" t="n">
        <v>1</v>
      </c>
      <c r="AA426" t="n">
        <v>-0.04</v>
      </c>
      <c r="AB426" t="n">
        <v>-0.031</v>
      </c>
      <c r="AC426" t="n">
        <v>6.31</v>
      </c>
      <c r="AD426" t="n">
        <v>255</v>
      </c>
      <c r="AE426">
        <f>IF(V426&gt;=0,V426,"")</f>
        <v/>
      </c>
      <c r="AF426">
        <f>IF(AND(N426=1,N425=0),1,0)</f>
        <v/>
      </c>
      <c r="AG426">
        <f>IF(AND(K426="REACQUIRE",K425&lt;&gt;"REACQUIRE"),1,0)</f>
        <v/>
      </c>
    </row>
    <row r="427">
      <c r="J427" t="n">
        <v>105.75</v>
      </c>
      <c r="K427" t="inlineStr">
        <is>
          <t>TRACK</t>
        </is>
      </c>
      <c r="L427" t="n">
        <v>1</v>
      </c>
      <c r="M427" t="n">
        <v>1</v>
      </c>
      <c r="N427" t="n">
        <v>0</v>
      </c>
      <c r="O427" t="n">
        <v>7.397</v>
      </c>
      <c r="P427" t="n">
        <v>4.647</v>
      </c>
      <c r="Q427" t="n">
        <v>7.496</v>
      </c>
      <c r="R427" t="n">
        <v>12.223</v>
      </c>
      <c r="S427" t="n">
        <v>6.465</v>
      </c>
      <c r="T427" t="n">
        <v>12.893</v>
      </c>
      <c r="U427" t="n">
        <v>6.451</v>
      </c>
      <c r="V427" t="n">
        <v>0.67</v>
      </c>
      <c r="W427" t="n">
        <v>1.7</v>
      </c>
      <c r="X427" t="n">
        <v>39.7</v>
      </c>
      <c r="Y427" t="n">
        <v>0</v>
      </c>
      <c r="Z427" t="n">
        <v>1</v>
      </c>
      <c r="AA427" t="n">
        <v>-0.041</v>
      </c>
      <c r="AB427" t="n">
        <v>-0.036</v>
      </c>
      <c r="AC427" t="n">
        <v>6.31</v>
      </c>
      <c r="AD427" t="n">
        <v>255</v>
      </c>
      <c r="AE427">
        <f>IF(V427&gt;=0,V427,"")</f>
        <v/>
      </c>
      <c r="AF427">
        <f>IF(AND(N427=1,N426=0),1,0)</f>
        <v/>
      </c>
      <c r="AG427">
        <f>IF(AND(K427="REACQUIRE",K426&lt;&gt;"REACQUIRE"),1,0)</f>
        <v/>
      </c>
    </row>
    <row r="428">
      <c r="J428" t="n">
        <v>106</v>
      </c>
      <c r="K428" t="inlineStr">
        <is>
          <t>TRACK</t>
        </is>
      </c>
      <c r="L428" t="n">
        <v>1</v>
      </c>
      <c r="M428" t="n">
        <v>1</v>
      </c>
      <c r="N428" t="n">
        <v>0</v>
      </c>
      <c r="O428" t="n">
        <v>7.386</v>
      </c>
      <c r="P428" t="n">
        <v>4.665</v>
      </c>
      <c r="Q428" t="n">
        <v>7.372</v>
      </c>
      <c r="R428" t="n">
        <v>12.223</v>
      </c>
      <c r="S428" t="n">
        <v>6.465</v>
      </c>
      <c r="T428" t="n">
        <v>12.891</v>
      </c>
      <c r="U428" t="n">
        <v>6.463</v>
      </c>
      <c r="V428" t="n">
        <v>0.668</v>
      </c>
      <c r="W428" t="n">
        <v>1.7</v>
      </c>
      <c r="X428" t="n">
        <v>39.7</v>
      </c>
      <c r="Y428" t="n">
        <v>0</v>
      </c>
      <c r="Z428" t="n">
        <v>1</v>
      </c>
      <c r="AA428" t="n">
        <v>-0.036</v>
      </c>
      <c r="AB428" t="n">
        <v>-0.028</v>
      </c>
      <c r="AC428" t="n">
        <v>6.3</v>
      </c>
      <c r="AD428" t="n">
        <v>255</v>
      </c>
      <c r="AE428">
        <f>IF(V428&gt;=0,V428,"")</f>
        <v/>
      </c>
      <c r="AF428">
        <f>IF(AND(N428=1,N427=0),1,0)</f>
        <v/>
      </c>
      <c r="AG428">
        <f>IF(AND(K428="REACQUIRE",K427&lt;&gt;"REACQUIRE"),1,0)</f>
        <v/>
      </c>
    </row>
    <row r="429">
      <c r="J429" t="n">
        <v>106.25</v>
      </c>
      <c r="K429" t="inlineStr">
        <is>
          <t>TRACK</t>
        </is>
      </c>
      <c r="L429" t="n">
        <v>1</v>
      </c>
      <c r="M429" t="n">
        <v>1</v>
      </c>
      <c r="N429" t="n">
        <v>0</v>
      </c>
      <c r="O429" t="n">
        <v>7.383</v>
      </c>
      <c r="P429" t="n">
        <v>4.687</v>
      </c>
      <c r="Q429" t="n">
        <v>7.251</v>
      </c>
      <c r="R429" t="n">
        <v>12.223</v>
      </c>
      <c r="S429" t="n">
        <v>6.465</v>
      </c>
      <c r="T429" t="n">
        <v>12.874</v>
      </c>
      <c r="U429" t="n">
        <v>6.482</v>
      </c>
      <c r="V429" t="n">
        <v>0.651</v>
      </c>
      <c r="W429" t="n">
        <v>1.6</v>
      </c>
      <c r="X429" t="n">
        <v>39.7</v>
      </c>
      <c r="Y429" t="n">
        <v>0</v>
      </c>
      <c r="Z429" t="n">
        <v>1</v>
      </c>
      <c r="AA429" t="n">
        <v>-0.034</v>
      </c>
      <c r="AB429" t="n">
        <v>-0.038</v>
      </c>
      <c r="AC429" t="n">
        <v>6.3</v>
      </c>
      <c r="AD429" t="n">
        <v>255</v>
      </c>
      <c r="AE429">
        <f>IF(V429&gt;=0,V429,"")</f>
        <v/>
      </c>
      <c r="AF429">
        <f>IF(AND(N429=1,N428=0),1,0)</f>
        <v/>
      </c>
      <c r="AG429">
        <f>IF(AND(K429="REACQUIRE",K428&lt;&gt;"REACQUIRE"),1,0)</f>
        <v/>
      </c>
    </row>
    <row r="430">
      <c r="J430" t="n">
        <v>106.5</v>
      </c>
      <c r="K430" t="inlineStr">
        <is>
          <t>TRACK</t>
        </is>
      </c>
      <c r="L430" t="n">
        <v>1</v>
      </c>
      <c r="M430" t="n">
        <v>1</v>
      </c>
      <c r="N430" t="n">
        <v>0</v>
      </c>
      <c r="O430" t="n">
        <v>7.382</v>
      </c>
      <c r="P430" t="n">
        <v>4.707</v>
      </c>
      <c r="Q430" t="n">
        <v>7.131</v>
      </c>
      <c r="R430" t="n">
        <v>12.223</v>
      </c>
      <c r="S430" t="n">
        <v>6.465</v>
      </c>
      <c r="T430" t="n">
        <v>12.87</v>
      </c>
      <c r="U430" t="n">
        <v>6.491</v>
      </c>
      <c r="V430" t="n">
        <v>0.648</v>
      </c>
      <c r="W430" t="n">
        <v>1.6</v>
      </c>
      <c r="X430" t="n">
        <v>40</v>
      </c>
      <c r="Y430" t="n">
        <v>0</v>
      </c>
      <c r="Z430" t="n">
        <v>1</v>
      </c>
      <c r="AA430" t="n">
        <v>-0.037</v>
      </c>
      <c r="AB430" t="n">
        <v>-0.049</v>
      </c>
      <c r="AC430" t="n">
        <v>6.3</v>
      </c>
      <c r="AD430" t="n">
        <v>255</v>
      </c>
      <c r="AE430">
        <f>IF(V430&gt;=0,V430,"")</f>
        <v/>
      </c>
      <c r="AF430">
        <f>IF(AND(N430=1,N429=0),1,0)</f>
        <v/>
      </c>
      <c r="AG430">
        <f>IF(AND(K430="REACQUIRE",K429&lt;&gt;"REACQUIRE"),1,0)</f>
        <v/>
      </c>
    </row>
    <row r="431">
      <c r="J431" t="n">
        <v>106.75</v>
      </c>
      <c r="K431" t="inlineStr">
        <is>
          <t>TRACK</t>
        </is>
      </c>
      <c r="L431" t="n">
        <v>1</v>
      </c>
      <c r="M431" t="n">
        <v>1</v>
      </c>
      <c r="N431" t="n">
        <v>0</v>
      </c>
      <c r="O431" t="n">
        <v>7.38</v>
      </c>
      <c r="P431" t="n">
        <v>4.72</v>
      </c>
      <c r="Q431" t="n">
        <v>7.01</v>
      </c>
      <c r="R431" t="n">
        <v>12.224</v>
      </c>
      <c r="S431" t="n">
        <v>6.465</v>
      </c>
      <c r="T431" t="n">
        <v>12.868</v>
      </c>
      <c r="U431" t="n">
        <v>6.507</v>
      </c>
      <c r="V431" t="n">
        <v>0.645</v>
      </c>
      <c r="W431" t="n">
        <v>1.6</v>
      </c>
      <c r="X431" t="n">
        <v>40.4</v>
      </c>
      <c r="Y431" t="n">
        <v>0</v>
      </c>
      <c r="Z431" t="n">
        <v>1</v>
      </c>
      <c r="AA431" t="n">
        <v>-0.036</v>
      </c>
      <c r="AB431" t="n">
        <v>-0.048</v>
      </c>
      <c r="AC431" t="n">
        <v>6.31</v>
      </c>
      <c r="AD431" t="n">
        <v>255</v>
      </c>
      <c r="AE431">
        <f>IF(V431&gt;=0,V431,"")</f>
        <v/>
      </c>
      <c r="AF431">
        <f>IF(AND(N431=1,N430=0),1,0)</f>
        <v/>
      </c>
      <c r="AG431">
        <f>IF(AND(K431="REACQUIRE",K430&lt;&gt;"REACQUIRE"),1,0)</f>
        <v/>
      </c>
    </row>
    <row r="432">
      <c r="J432" t="n">
        <v>107</v>
      </c>
      <c r="K432" t="inlineStr">
        <is>
          <t>TRACK</t>
        </is>
      </c>
      <c r="L432" t="n">
        <v>1</v>
      </c>
      <c r="M432" t="n">
        <v>1</v>
      </c>
      <c r="N432" t="n">
        <v>0</v>
      </c>
      <c r="O432" t="n">
        <v>7.377</v>
      </c>
      <c r="P432" t="n">
        <v>4.731</v>
      </c>
      <c r="Q432" t="n">
        <v>6.888</v>
      </c>
      <c r="R432" t="n">
        <v>12.224</v>
      </c>
      <c r="S432" t="n">
        <v>6.465</v>
      </c>
      <c r="T432" t="n">
        <v>12.887</v>
      </c>
      <c r="U432" t="n">
        <v>6.516</v>
      </c>
      <c r="V432" t="n">
        <v>0.665</v>
      </c>
      <c r="W432" t="n">
        <v>1.7</v>
      </c>
      <c r="X432" t="n">
        <v>40.7</v>
      </c>
      <c r="Y432" t="n">
        <v>0</v>
      </c>
      <c r="Z432" t="n">
        <v>1</v>
      </c>
      <c r="AA432" t="n">
        <v>-0.034</v>
      </c>
      <c r="AB432" t="n">
        <v>-0.03</v>
      </c>
      <c r="AC432" t="n">
        <v>6.32</v>
      </c>
      <c r="AD432" t="n">
        <v>255</v>
      </c>
      <c r="AE432">
        <f>IF(V432&gt;=0,V432,"")</f>
        <v/>
      </c>
      <c r="AF432">
        <f>IF(AND(N432=1,N431=0),1,0)</f>
        <v/>
      </c>
      <c r="AG432">
        <f>IF(AND(K432="REACQUIRE",K431&lt;&gt;"REACQUIRE"),1,0)</f>
        <v/>
      </c>
    </row>
    <row r="433">
      <c r="J433" t="n">
        <v>107.25</v>
      </c>
      <c r="K433" t="inlineStr">
        <is>
          <t>TRACK</t>
        </is>
      </c>
      <c r="L433" t="n">
        <v>1</v>
      </c>
      <c r="M433" t="n">
        <v>1</v>
      </c>
      <c r="N433" t="n">
        <v>0</v>
      </c>
      <c r="O433" t="n">
        <v>7.381</v>
      </c>
      <c r="P433" t="n">
        <v>4.739</v>
      </c>
      <c r="Q433" t="n">
        <v>6.764</v>
      </c>
      <c r="R433" t="n">
        <v>12.224</v>
      </c>
      <c r="S433" t="n">
        <v>6.465</v>
      </c>
      <c r="T433" t="n">
        <v>12.893</v>
      </c>
      <c r="U433" t="n">
        <v>6.526</v>
      </c>
      <c r="V433" t="n">
        <v>0.672</v>
      </c>
      <c r="W433" t="n">
        <v>1.7</v>
      </c>
      <c r="X433" t="n">
        <v>40.7</v>
      </c>
      <c r="Y433" t="n">
        <v>0</v>
      </c>
      <c r="Z433" t="n">
        <v>1</v>
      </c>
      <c r="AA433" t="n">
        <v>-0.032</v>
      </c>
      <c r="AB433" t="n">
        <v>-0.046</v>
      </c>
      <c r="AC433" t="n">
        <v>6.32</v>
      </c>
      <c r="AD433" t="n">
        <v>255</v>
      </c>
      <c r="AE433">
        <f>IF(V433&gt;=0,V433,"")</f>
        <v/>
      </c>
      <c r="AF433">
        <f>IF(AND(N433=1,N432=0),1,0)</f>
        <v/>
      </c>
      <c r="AG433">
        <f>IF(AND(K433="REACQUIRE",K432&lt;&gt;"REACQUIRE"),1,0)</f>
        <v/>
      </c>
    </row>
    <row r="434">
      <c r="J434" t="n">
        <v>107.5</v>
      </c>
      <c r="K434" t="inlineStr">
        <is>
          <t>TRACK</t>
        </is>
      </c>
      <c r="L434" t="n">
        <v>1</v>
      </c>
      <c r="M434" t="n">
        <v>1</v>
      </c>
      <c r="N434" t="n">
        <v>0</v>
      </c>
      <c r="O434" t="n">
        <v>7.385</v>
      </c>
      <c r="P434" t="n">
        <v>4.745</v>
      </c>
      <c r="Q434" t="n">
        <v>6.64</v>
      </c>
      <c r="R434" t="n">
        <v>12.224</v>
      </c>
      <c r="S434" t="n">
        <v>6.465</v>
      </c>
      <c r="T434" t="n">
        <v>12.888</v>
      </c>
      <c r="U434" t="n">
        <v>6.541</v>
      </c>
      <c r="V434" t="n">
        <v>0.669</v>
      </c>
      <c r="W434" t="n">
        <v>1.7</v>
      </c>
      <c r="X434" t="n">
        <v>41</v>
      </c>
      <c r="Y434" t="n">
        <v>0</v>
      </c>
      <c r="Z434" t="n">
        <v>1</v>
      </c>
      <c r="AA434" t="n">
        <v>-0.031</v>
      </c>
      <c r="AB434" t="n">
        <v>-0.049</v>
      </c>
      <c r="AC434" t="n">
        <v>6.32</v>
      </c>
      <c r="AD434" t="n">
        <v>255</v>
      </c>
      <c r="AE434">
        <f>IF(V434&gt;=0,V434,"")</f>
        <v/>
      </c>
      <c r="AF434">
        <f>IF(AND(N434=1,N433=0),1,0)</f>
        <v/>
      </c>
      <c r="AG434">
        <f>IF(AND(K434="REACQUIRE",K433&lt;&gt;"REACQUIRE"),1,0)</f>
        <v/>
      </c>
    </row>
    <row r="435">
      <c r="J435" t="n">
        <v>107.75</v>
      </c>
      <c r="K435" t="inlineStr">
        <is>
          <t>TRACK</t>
        </is>
      </c>
      <c r="L435" t="n">
        <v>1</v>
      </c>
      <c r="M435" t="n">
        <v>1</v>
      </c>
      <c r="N435" t="n">
        <v>0</v>
      </c>
      <c r="O435" t="n">
        <v>7.389</v>
      </c>
      <c r="P435" t="n">
        <v>4.751</v>
      </c>
      <c r="Q435" t="n">
        <v>6.516</v>
      </c>
      <c r="R435" t="n">
        <v>12.224</v>
      </c>
      <c r="S435" t="n">
        <v>6.465</v>
      </c>
      <c r="T435" t="n">
        <v>12.883</v>
      </c>
      <c r="U435" t="n">
        <v>6.556</v>
      </c>
      <c r="V435" t="n">
        <v>0.665</v>
      </c>
      <c r="W435" t="n">
        <v>1.7</v>
      </c>
      <c r="X435" t="n">
        <v>41.2</v>
      </c>
      <c r="Y435" t="n">
        <v>0</v>
      </c>
      <c r="Z435" t="n">
        <v>1</v>
      </c>
      <c r="AA435" t="n">
        <v>-0.03</v>
      </c>
      <c r="AB435" t="n">
        <v>-0.047</v>
      </c>
      <c r="AC435" t="n">
        <v>6.33</v>
      </c>
      <c r="AD435" t="n">
        <v>255</v>
      </c>
      <c r="AE435">
        <f>IF(V435&gt;=0,V435,"")</f>
        <v/>
      </c>
      <c r="AF435">
        <f>IF(AND(N435=1,N434=0),1,0)</f>
        <v/>
      </c>
      <c r="AG435">
        <f>IF(AND(K435="REACQUIRE",K434&lt;&gt;"REACQUIRE"),1,0)</f>
        <v/>
      </c>
    </row>
    <row r="436">
      <c r="J436" t="n">
        <v>108</v>
      </c>
      <c r="K436" t="inlineStr">
        <is>
          <t>TRACK</t>
        </is>
      </c>
      <c r="L436" t="n">
        <v>1</v>
      </c>
      <c r="M436" t="n">
        <v>1</v>
      </c>
      <c r="N436" t="n">
        <v>0</v>
      </c>
      <c r="O436" t="n">
        <v>7.393</v>
      </c>
      <c r="P436" t="n">
        <v>4.756</v>
      </c>
      <c r="Q436" t="n">
        <v>6.392</v>
      </c>
      <c r="R436" t="n">
        <v>12.227</v>
      </c>
      <c r="S436" t="n">
        <v>6.467</v>
      </c>
      <c r="T436" t="n">
        <v>12.878</v>
      </c>
      <c r="U436" t="n">
        <v>6.569</v>
      </c>
      <c r="V436" t="n">
        <v>0.659</v>
      </c>
      <c r="W436" t="n">
        <v>1.7</v>
      </c>
      <c r="X436" t="n">
        <v>41.4</v>
      </c>
      <c r="Y436" t="n">
        <v>0.047</v>
      </c>
      <c r="Z436" t="n">
        <v>1</v>
      </c>
      <c r="AA436" t="n">
        <v>-0.029</v>
      </c>
      <c r="AB436" t="n">
        <v>-0.043</v>
      </c>
      <c r="AC436" t="n">
        <v>6.34</v>
      </c>
      <c r="AD436" t="n">
        <v>255</v>
      </c>
      <c r="AE436">
        <f>IF(V436&gt;=0,V436,"")</f>
        <v/>
      </c>
      <c r="AF436">
        <f>IF(AND(N436=1,N435=0),1,0)</f>
        <v/>
      </c>
      <c r="AG436">
        <f>IF(AND(K436="REACQUIRE",K435&lt;&gt;"REACQUIRE"),1,0)</f>
        <v/>
      </c>
    </row>
    <row r="437">
      <c r="J437" t="n">
        <v>108.25</v>
      </c>
      <c r="K437" t="inlineStr">
        <is>
          <t>TRACK</t>
        </is>
      </c>
      <c r="L437" t="n">
        <v>1</v>
      </c>
      <c r="M437" t="n">
        <v>1</v>
      </c>
      <c r="N437" t="n">
        <v>0</v>
      </c>
      <c r="O437" t="n">
        <v>7.399</v>
      </c>
      <c r="P437" t="n">
        <v>4.762</v>
      </c>
      <c r="Q437" t="n">
        <v>6.269</v>
      </c>
      <c r="R437" t="n">
        <v>12.224</v>
      </c>
      <c r="S437" t="n">
        <v>6.465</v>
      </c>
      <c r="T437" t="n">
        <v>12.876</v>
      </c>
      <c r="U437" t="n">
        <v>6.583</v>
      </c>
      <c r="V437" t="n">
        <v>0.663</v>
      </c>
      <c r="W437" t="n">
        <v>1.7</v>
      </c>
      <c r="X437" t="n">
        <v>41.4</v>
      </c>
      <c r="Y437" t="n">
        <v>0</v>
      </c>
      <c r="Z437" t="n">
        <v>1</v>
      </c>
      <c r="AA437" t="n">
        <v>-0.029</v>
      </c>
      <c r="AB437" t="n">
        <v>-0.042</v>
      </c>
      <c r="AC437" t="n">
        <v>6.34</v>
      </c>
      <c r="AD437" t="n">
        <v>255</v>
      </c>
      <c r="AE437">
        <f>IF(V437&gt;=0,V437,"")</f>
        <v/>
      </c>
      <c r="AF437">
        <f>IF(AND(N437=1,N436=0),1,0)</f>
        <v/>
      </c>
      <c r="AG437">
        <f>IF(AND(K437="REACQUIRE",K436&lt;&gt;"REACQUIRE"),1,0)</f>
        <v/>
      </c>
    </row>
    <row r="438">
      <c r="J438" t="n">
        <v>108.5</v>
      </c>
      <c r="K438" t="inlineStr">
        <is>
          <t>TRACK</t>
        </is>
      </c>
      <c r="L438" t="n">
        <v>1</v>
      </c>
      <c r="M438" t="n">
        <v>1</v>
      </c>
      <c r="N438" t="n">
        <v>0</v>
      </c>
      <c r="O438" t="n">
        <v>7.407</v>
      </c>
      <c r="P438" t="n">
        <v>4.768</v>
      </c>
      <c r="Q438" t="n">
        <v>6.147</v>
      </c>
      <c r="R438" t="n">
        <v>12.224</v>
      </c>
      <c r="S438" t="n">
        <v>6.465</v>
      </c>
      <c r="T438" t="n">
        <v>12.872</v>
      </c>
      <c r="U438" t="n">
        <v>6.602</v>
      </c>
      <c r="V438" t="n">
        <v>0.663</v>
      </c>
      <c r="W438" t="n">
        <v>1.7</v>
      </c>
      <c r="X438" t="n">
        <v>41.4</v>
      </c>
      <c r="Y438" t="n">
        <v>0</v>
      </c>
      <c r="Z438" t="n">
        <v>1</v>
      </c>
      <c r="AA438" t="n">
        <v>-0.029</v>
      </c>
      <c r="AB438" t="n">
        <v>-0.042</v>
      </c>
      <c r="AC438" t="n">
        <v>6.33</v>
      </c>
      <c r="AD438" t="n">
        <v>255</v>
      </c>
      <c r="AE438">
        <f>IF(V438&gt;=0,V438,"")</f>
        <v/>
      </c>
      <c r="AF438">
        <f>IF(AND(N438=1,N437=0),1,0)</f>
        <v/>
      </c>
      <c r="AG438">
        <f>IF(AND(K438="REACQUIRE",K437&lt;&gt;"REACQUIRE"),1,0)</f>
        <v/>
      </c>
    </row>
    <row r="439">
      <c r="J439" t="n">
        <v>108.75</v>
      </c>
      <c r="K439" t="inlineStr">
        <is>
          <t>TRACK</t>
        </is>
      </c>
      <c r="L439" t="n">
        <v>1</v>
      </c>
      <c r="M439" t="n">
        <v>1</v>
      </c>
      <c r="N439" t="n">
        <v>0</v>
      </c>
      <c r="O439" t="n">
        <v>7.418</v>
      </c>
      <c r="P439" t="n">
        <v>4.775</v>
      </c>
      <c r="Q439" t="n">
        <v>6.028</v>
      </c>
      <c r="R439" t="n">
        <v>12.224</v>
      </c>
      <c r="S439" t="n">
        <v>6.465</v>
      </c>
      <c r="T439" t="n">
        <v>12.869</v>
      </c>
      <c r="U439" t="n">
        <v>6.632</v>
      </c>
      <c r="V439" t="n">
        <v>0.667</v>
      </c>
      <c r="W439" t="n">
        <v>1.7</v>
      </c>
      <c r="X439" t="n">
        <v>41.5</v>
      </c>
      <c r="Y439" t="n">
        <v>0</v>
      </c>
      <c r="Z439" t="n">
        <v>1</v>
      </c>
      <c r="AA439" t="n">
        <v>-0.032</v>
      </c>
      <c r="AB439" t="n">
        <v>-0.039</v>
      </c>
      <c r="AC439" t="n">
        <v>6.33</v>
      </c>
      <c r="AD439" t="n">
        <v>255</v>
      </c>
      <c r="AE439">
        <f>IF(V439&gt;=0,V439,"")</f>
        <v/>
      </c>
      <c r="AF439">
        <f>IF(AND(N439=1,N438=0),1,0)</f>
        <v/>
      </c>
      <c r="AG439">
        <f>IF(AND(K439="REACQUIRE",K438&lt;&gt;"REACQUIRE"),1,0)</f>
        <v/>
      </c>
    </row>
    <row r="440">
      <c r="J440" t="n">
        <v>109</v>
      </c>
      <c r="K440" t="inlineStr">
        <is>
          <t>TRACK</t>
        </is>
      </c>
      <c r="L440" t="n">
        <v>1</v>
      </c>
      <c r="M440" t="n">
        <v>1</v>
      </c>
      <c r="N440" t="n">
        <v>0</v>
      </c>
      <c r="O440" t="n">
        <v>7.43</v>
      </c>
      <c r="P440" t="n">
        <v>4.782</v>
      </c>
      <c r="Q440" t="n">
        <v>5.911</v>
      </c>
      <c r="R440" t="n">
        <v>12.224</v>
      </c>
      <c r="S440" t="n">
        <v>6.465</v>
      </c>
      <c r="T440" t="n">
        <v>12.836</v>
      </c>
      <c r="U440" t="n">
        <v>6.653</v>
      </c>
      <c r="V440" t="n">
        <v>0.641</v>
      </c>
      <c r="W440" t="n">
        <v>1.6</v>
      </c>
      <c r="X440" t="n">
        <v>41.5</v>
      </c>
      <c r="Y440" t="n">
        <v>0</v>
      </c>
      <c r="Z440" t="n">
        <v>1</v>
      </c>
      <c r="AA440" t="n">
        <v>-0.036</v>
      </c>
      <c r="AB440" t="n">
        <v>-0.055</v>
      </c>
      <c r="AC440" t="n">
        <v>6.33</v>
      </c>
      <c r="AD440" t="n">
        <v>255</v>
      </c>
      <c r="AE440">
        <f>IF(V440&gt;=0,V440,"")</f>
        <v/>
      </c>
      <c r="AF440">
        <f>IF(AND(N440=1,N439=0),1,0)</f>
        <v/>
      </c>
      <c r="AG440">
        <f>IF(AND(K440="REACQUIRE",K439&lt;&gt;"REACQUIRE"),1,0)</f>
        <v/>
      </c>
    </row>
    <row r="441">
      <c r="J441" t="n">
        <v>109.25</v>
      </c>
      <c r="K441" t="inlineStr">
        <is>
          <t>TRACK</t>
        </is>
      </c>
      <c r="L441" t="n">
        <v>1</v>
      </c>
      <c r="M441" t="n">
        <v>1</v>
      </c>
      <c r="N441" t="n">
        <v>0</v>
      </c>
      <c r="O441" t="n">
        <v>7.437</v>
      </c>
      <c r="P441" t="n">
        <v>4.789</v>
      </c>
      <c r="Q441" t="n">
        <v>5.794</v>
      </c>
      <c r="R441" t="n">
        <v>12.224</v>
      </c>
      <c r="S441" t="n">
        <v>6.465</v>
      </c>
      <c r="T441" t="n">
        <v>12.821</v>
      </c>
      <c r="U441" t="n">
        <v>6.673</v>
      </c>
      <c r="V441" t="n">
        <v>0.633</v>
      </c>
      <c r="W441" t="n">
        <v>1.6</v>
      </c>
      <c r="X441" t="n">
        <v>41.7</v>
      </c>
      <c r="Y441" t="n">
        <v>0</v>
      </c>
      <c r="Z441" t="n">
        <v>1</v>
      </c>
      <c r="AA441" t="n">
        <v>-0.038</v>
      </c>
      <c r="AB441" t="n">
        <v>-0.035</v>
      </c>
      <c r="AC441" t="n">
        <v>6.33</v>
      </c>
      <c r="AD441" t="n">
        <v>255</v>
      </c>
      <c r="AE441">
        <f>IF(V441&gt;=0,V441,"")</f>
        <v/>
      </c>
      <c r="AF441">
        <f>IF(AND(N441=1,N440=0),1,0)</f>
        <v/>
      </c>
      <c r="AG441">
        <f>IF(AND(K441="REACQUIRE",K440&lt;&gt;"REACQUIRE"),1,0)</f>
        <v/>
      </c>
    </row>
    <row r="442">
      <c r="J442" t="n">
        <v>109.5</v>
      </c>
      <c r="K442" t="inlineStr">
        <is>
          <t>TRACK</t>
        </is>
      </c>
      <c r="L442" t="n">
        <v>1</v>
      </c>
      <c r="M442" t="n">
        <v>1</v>
      </c>
      <c r="N442" t="n">
        <v>0</v>
      </c>
      <c r="O442" t="n">
        <v>7.451</v>
      </c>
      <c r="P442" t="n">
        <v>4.796</v>
      </c>
      <c r="Q442" t="n">
        <v>5.68</v>
      </c>
      <c r="R442" t="n">
        <v>12.223</v>
      </c>
      <c r="S442" t="n">
        <v>6.465</v>
      </c>
      <c r="T442" t="n">
        <v>12.845</v>
      </c>
      <c r="U442" t="n">
        <v>6.71</v>
      </c>
      <c r="V442" t="n">
        <v>0.669</v>
      </c>
      <c r="W442" t="n">
        <v>1.6</v>
      </c>
      <c r="X442" t="n">
        <v>41.4</v>
      </c>
      <c r="Y442" t="n">
        <v>0</v>
      </c>
      <c r="Z442" t="n">
        <v>1</v>
      </c>
      <c r="AA442" t="n">
        <v>-0.041</v>
      </c>
      <c r="AB442" t="n">
        <v>-0.017</v>
      </c>
      <c r="AC442" t="n">
        <v>6.33</v>
      </c>
      <c r="AD442" t="n">
        <v>255</v>
      </c>
      <c r="AE442">
        <f>IF(V442&gt;=0,V442,"")</f>
        <v/>
      </c>
      <c r="AF442">
        <f>IF(AND(N442=1,N441=0),1,0)</f>
        <v/>
      </c>
      <c r="AG442">
        <f>IF(AND(K442="REACQUIRE",K441&lt;&gt;"REACQUIRE"),1,0)</f>
        <v/>
      </c>
    </row>
    <row r="443">
      <c r="J443" t="n">
        <v>109.75</v>
      </c>
      <c r="K443" t="inlineStr">
        <is>
          <t>TRACK</t>
        </is>
      </c>
      <c r="L443" t="n">
        <v>1</v>
      </c>
      <c r="M443" t="n">
        <v>1</v>
      </c>
      <c r="N443" t="n">
        <v>0</v>
      </c>
      <c r="O443" t="n">
        <v>7.474</v>
      </c>
      <c r="P443" t="n">
        <v>4.803</v>
      </c>
      <c r="Q443" t="n">
        <v>5.571</v>
      </c>
      <c r="R443" t="n">
        <v>12.223</v>
      </c>
      <c r="S443" t="n">
        <v>6.465</v>
      </c>
      <c r="T443" t="n">
        <v>12.85</v>
      </c>
      <c r="U443" t="n">
        <v>6.741</v>
      </c>
      <c r="V443" t="n">
        <v>0.6850000000000001</v>
      </c>
      <c r="W443" t="n">
        <v>1.5</v>
      </c>
      <c r="X443" t="n">
        <v>41.1</v>
      </c>
      <c r="Y443" t="n">
        <v>0</v>
      </c>
      <c r="Z443" t="n">
        <v>1</v>
      </c>
      <c r="AA443" t="n">
        <v>-0.047</v>
      </c>
      <c r="AB443" t="n">
        <v>-0.037</v>
      </c>
      <c r="AC443" t="n">
        <v>6.33</v>
      </c>
      <c r="AD443" t="n">
        <v>255</v>
      </c>
      <c r="AE443">
        <f>IF(V443&gt;=0,V443,"")</f>
        <v/>
      </c>
      <c r="AF443">
        <f>IF(AND(N443=1,N442=0),1,0)</f>
        <v/>
      </c>
      <c r="AG443">
        <f>IF(AND(K443="REACQUIRE",K442&lt;&gt;"REACQUIRE"),1,0)</f>
        <v/>
      </c>
    </row>
    <row r="444">
      <c r="J444" t="n">
        <v>110</v>
      </c>
      <c r="K444" t="inlineStr">
        <is>
          <t>TRACK</t>
        </is>
      </c>
      <c r="L444" t="n">
        <v>1</v>
      </c>
      <c r="M444" t="n">
        <v>1</v>
      </c>
      <c r="N444" t="n">
        <v>0</v>
      </c>
      <c r="O444" t="n">
        <v>7.503</v>
      </c>
      <c r="P444" t="n">
        <v>4.809</v>
      </c>
      <c r="Q444" t="n">
        <v>5.462</v>
      </c>
      <c r="R444" t="n">
        <v>12.223</v>
      </c>
      <c r="S444" t="n">
        <v>6.465</v>
      </c>
      <c r="T444" t="n">
        <v>12.854</v>
      </c>
      <c r="U444" t="n">
        <v>6.767</v>
      </c>
      <c r="V444" t="n">
        <v>0.699</v>
      </c>
      <c r="W444" t="n">
        <v>1.5</v>
      </c>
      <c r="X444" t="n">
        <v>41</v>
      </c>
      <c r="Y444" t="n">
        <v>0</v>
      </c>
      <c r="Z444" t="n">
        <v>1</v>
      </c>
      <c r="AA444" t="n">
        <v>-0.05</v>
      </c>
      <c r="AB444" t="n">
        <v>-0.044</v>
      </c>
      <c r="AC444" t="n">
        <v>6.33</v>
      </c>
      <c r="AD444" t="n">
        <v>255</v>
      </c>
      <c r="AE444">
        <f>IF(V444&gt;=0,V444,"")</f>
        <v/>
      </c>
      <c r="AF444">
        <f>IF(AND(N444=1,N443=0),1,0)</f>
        <v/>
      </c>
      <c r="AG444">
        <f>IF(AND(K444="REACQUIRE",K443&lt;&gt;"REACQUIRE"),1,0)</f>
        <v/>
      </c>
    </row>
    <row r="445">
      <c r="J445" t="n">
        <v>110.25</v>
      </c>
      <c r="K445" t="inlineStr">
        <is>
          <t>TRACK</t>
        </is>
      </c>
      <c r="L445" t="n">
        <v>0</v>
      </c>
      <c r="M445" t="n">
        <v>0</v>
      </c>
      <c r="N445" t="n">
        <v>0</v>
      </c>
      <c r="O445" t="n">
        <v>7.536</v>
      </c>
      <c r="P445" t="n">
        <v>4.815</v>
      </c>
      <c r="Q445" t="n">
        <v>5.354</v>
      </c>
      <c r="R445" t="n">
        <v>12.223</v>
      </c>
      <c r="S445" t="n">
        <v>6.465</v>
      </c>
      <c r="T445" t="n">
        <v>12.852</v>
      </c>
      <c r="U445" t="n">
        <v>6.778</v>
      </c>
      <c r="V445" t="n">
        <v>-1</v>
      </c>
      <c r="W445" t="n">
        <v>1.6</v>
      </c>
      <c r="X445" t="n">
        <v>41.1</v>
      </c>
      <c r="Y445" t="n">
        <v>0</v>
      </c>
      <c r="Z445" t="n">
        <v>1</v>
      </c>
      <c r="AA445" t="n">
        <v>-0.052</v>
      </c>
      <c r="AB445" t="n">
        <v>-0.054</v>
      </c>
      <c r="AC445" t="n">
        <v>6.33</v>
      </c>
      <c r="AD445" t="n">
        <v>201</v>
      </c>
      <c r="AE445">
        <f>IF(V445&gt;=0,V445,"")</f>
        <v/>
      </c>
      <c r="AF445">
        <f>IF(AND(N445=1,N444=0),1,0)</f>
        <v/>
      </c>
      <c r="AG445">
        <f>IF(AND(K445="REACQUIRE",K444&lt;&gt;"REACQUIRE"),1,0)</f>
        <v/>
      </c>
    </row>
    <row r="446">
      <c r="J446" t="n">
        <v>110.5</v>
      </c>
      <c r="K446" t="inlineStr">
        <is>
          <t>TRACK</t>
        </is>
      </c>
      <c r="L446" t="n">
        <v>0</v>
      </c>
      <c r="M446" t="n">
        <v>0</v>
      </c>
      <c r="N446" t="n">
        <v>0</v>
      </c>
      <c r="O446" t="n">
        <v>7.573</v>
      </c>
      <c r="P446" t="n">
        <v>4.819</v>
      </c>
      <c r="Q446" t="n">
        <v>5.24</v>
      </c>
      <c r="R446" t="n">
        <v>12.223</v>
      </c>
      <c r="S446" t="n">
        <v>6.465</v>
      </c>
      <c r="T446" t="n">
        <v>12.852</v>
      </c>
      <c r="U446" t="n">
        <v>6.778</v>
      </c>
      <c r="V446" t="n">
        <v>-1</v>
      </c>
      <c r="W446" t="n">
        <v>1.7</v>
      </c>
      <c r="X446" t="n">
        <v>41.2</v>
      </c>
      <c r="Y446" t="n">
        <v>0</v>
      </c>
      <c r="Z446" t="n">
        <v>1</v>
      </c>
      <c r="AA446" t="n">
        <v>-0.047</v>
      </c>
      <c r="AB446" t="n">
        <v>-0.057</v>
      </c>
      <c r="AC446" t="n">
        <v>6.33</v>
      </c>
      <c r="AD446" t="n">
        <v>201</v>
      </c>
      <c r="AE446">
        <f>IF(V446&gt;=0,V446,"")</f>
        <v/>
      </c>
      <c r="AF446">
        <f>IF(AND(N446=1,N445=0),1,0)</f>
        <v/>
      </c>
      <c r="AG446">
        <f>IF(AND(K446="REACQUIRE",K445&lt;&gt;"REACQUIRE"),1,0)</f>
        <v/>
      </c>
    </row>
    <row r="447">
      <c r="J447" t="n">
        <v>110.75</v>
      </c>
      <c r="K447" t="inlineStr">
        <is>
          <t>TRACK</t>
        </is>
      </c>
      <c r="L447" t="n">
        <v>0</v>
      </c>
      <c r="M447" t="n">
        <v>0</v>
      </c>
      <c r="N447" t="n">
        <v>0</v>
      </c>
      <c r="O447" t="n">
        <v>7.612</v>
      </c>
      <c r="P447" t="n">
        <v>4.822</v>
      </c>
      <c r="Q447" t="n">
        <v>5.123</v>
      </c>
      <c r="R447" t="n">
        <v>12.225</v>
      </c>
      <c r="S447" t="n">
        <v>6.467</v>
      </c>
      <c r="T447" t="n">
        <v>12.852</v>
      </c>
      <c r="U447" t="n">
        <v>6.778</v>
      </c>
      <c r="V447" t="n">
        <v>-1</v>
      </c>
      <c r="W447" t="n">
        <v>1.8</v>
      </c>
      <c r="X447" t="n">
        <v>41.3</v>
      </c>
      <c r="Y447" t="n">
        <v>0.08</v>
      </c>
      <c r="Z447" t="n">
        <v>1</v>
      </c>
      <c r="AA447" t="n">
        <v>-0.04</v>
      </c>
      <c r="AB447" t="n">
        <v>-0.059</v>
      </c>
      <c r="AC447" t="n">
        <v>6.34</v>
      </c>
      <c r="AD447" t="n">
        <v>201</v>
      </c>
      <c r="AE447">
        <f>IF(V447&gt;=0,V447,"")</f>
        <v/>
      </c>
      <c r="AF447">
        <f>IF(AND(N447=1,N446=0),1,0)</f>
        <v/>
      </c>
      <c r="AG447">
        <f>IF(AND(K447="REACQUIRE",K446&lt;&gt;"REACQUIRE"),1,0)</f>
        <v/>
      </c>
    </row>
    <row r="448">
      <c r="J448" t="n">
        <v>111</v>
      </c>
      <c r="K448" t="inlineStr">
        <is>
          <t>REACQUIRE</t>
        </is>
      </c>
      <c r="L448" t="n">
        <v>0</v>
      </c>
      <c r="M448" t="n">
        <v>0</v>
      </c>
      <c r="N448" t="n">
        <v>0</v>
      </c>
      <c r="O448" t="n">
        <v>7.64</v>
      </c>
      <c r="P448" t="n">
        <v>4.825</v>
      </c>
      <c r="Q448" t="n">
        <v>5.04</v>
      </c>
      <c r="R448" t="n">
        <v>12.223</v>
      </c>
      <c r="S448" t="n">
        <v>6.465</v>
      </c>
      <c r="T448" t="n">
        <v>12.852</v>
      </c>
      <c r="U448" t="n">
        <v>6.778</v>
      </c>
      <c r="V448" t="n">
        <v>-1</v>
      </c>
      <c r="W448" t="n">
        <v>1</v>
      </c>
      <c r="X448" t="n">
        <v>41.5</v>
      </c>
      <c r="Y448" t="n">
        <v>0</v>
      </c>
      <c r="Z448" t="n">
        <v>1</v>
      </c>
      <c r="AA448" t="n">
        <v>-0.019</v>
      </c>
      <c r="AB448" t="n">
        <v>-0.068</v>
      </c>
      <c r="AC448" t="n">
        <v>6.34</v>
      </c>
      <c r="AD448" t="n">
        <v>201</v>
      </c>
      <c r="AE448">
        <f>IF(V448&gt;=0,V448,"")</f>
        <v/>
      </c>
      <c r="AF448">
        <f>IF(AND(N448=1,N447=0),1,0)</f>
        <v/>
      </c>
      <c r="AG448">
        <f>IF(AND(K448="REACQUIRE",K447&lt;&gt;"REACQUIRE"),1,0)</f>
        <v/>
      </c>
    </row>
    <row r="449">
      <c r="J449" t="n">
        <v>111.25</v>
      </c>
      <c r="K449" t="inlineStr">
        <is>
          <t>REACQUIRE</t>
        </is>
      </c>
      <c r="L449" t="n">
        <v>0</v>
      </c>
      <c r="M449" t="n">
        <v>0</v>
      </c>
      <c r="N449" t="n">
        <v>1</v>
      </c>
      <c r="O449" t="n">
        <v>7.683</v>
      </c>
      <c r="P449" t="n">
        <v>4.824</v>
      </c>
      <c r="Q449" t="n">
        <v>4.922</v>
      </c>
      <c r="R449" t="n">
        <v>12.223</v>
      </c>
      <c r="S449" t="n">
        <v>6.465</v>
      </c>
      <c r="T449" t="n">
        <v>12.852</v>
      </c>
      <c r="U449" t="n">
        <v>6.778</v>
      </c>
      <c r="V449" t="n">
        <v>-1</v>
      </c>
      <c r="W449" t="n">
        <v>1.9</v>
      </c>
      <c r="X449" t="n">
        <v>41.4</v>
      </c>
      <c r="Y449" t="n">
        <v>0</v>
      </c>
      <c r="Z449" t="n">
        <v>1</v>
      </c>
      <c r="AA449" t="n">
        <v>-0.081</v>
      </c>
      <c r="AB449" t="n">
        <v>-0.053</v>
      </c>
      <c r="AC449" t="n">
        <v>6.35</v>
      </c>
      <c r="AD449" t="n">
        <v>194</v>
      </c>
      <c r="AE449">
        <f>IF(V449&gt;=0,V449,"")</f>
        <v/>
      </c>
      <c r="AF449">
        <f>IF(AND(N449=1,N448=0),1,0)</f>
        <v/>
      </c>
      <c r="AG449">
        <f>IF(AND(K449="REACQUIRE",K448&lt;&gt;"REACQUIRE"),1,0)</f>
        <v/>
      </c>
    </row>
    <row r="450">
      <c r="J450" t="n">
        <v>111.5</v>
      </c>
      <c r="K450" t="inlineStr">
        <is>
          <t>REACQUIRE</t>
        </is>
      </c>
      <c r="L450" t="n">
        <v>0</v>
      </c>
      <c r="M450" t="n">
        <v>0</v>
      </c>
      <c r="N450" t="n">
        <v>1</v>
      </c>
      <c r="O450" t="n">
        <v>7.762</v>
      </c>
      <c r="P450" t="n">
        <v>4.816</v>
      </c>
      <c r="Q450" t="n">
        <v>4.738</v>
      </c>
      <c r="R450" t="n">
        <v>12.223</v>
      </c>
      <c r="S450" t="n">
        <v>6.465</v>
      </c>
      <c r="T450" t="n">
        <v>12.852</v>
      </c>
      <c r="U450" t="n">
        <v>6.778</v>
      </c>
      <c r="V450" t="n">
        <v>-1</v>
      </c>
      <c r="W450" t="n">
        <v>3.3</v>
      </c>
      <c r="X450" t="n">
        <v>41.2</v>
      </c>
      <c r="Y450" t="n">
        <v>0</v>
      </c>
      <c r="Z450" t="n">
        <v>1</v>
      </c>
      <c r="AA450" t="n">
        <v>-0.068</v>
      </c>
      <c r="AB450" t="n">
        <v>-0.048</v>
      </c>
      <c r="AC450" t="n">
        <v>6.34</v>
      </c>
      <c r="AD450" t="n">
        <v>87</v>
      </c>
      <c r="AE450">
        <f>IF(V450&gt;=0,V450,"")</f>
        <v/>
      </c>
      <c r="AF450">
        <f>IF(AND(N450=1,N449=0),1,0)</f>
        <v/>
      </c>
      <c r="AG450">
        <f>IF(AND(K450="REACQUIRE",K449&lt;&gt;"REACQUIRE"),1,0)</f>
        <v/>
      </c>
    </row>
    <row r="451">
      <c r="J451" t="n">
        <v>111.75</v>
      </c>
      <c r="K451" t="inlineStr">
        <is>
          <t>REACQUIRE</t>
        </is>
      </c>
      <c r="L451" t="n">
        <v>0</v>
      </c>
      <c r="M451" t="n">
        <v>0</v>
      </c>
      <c r="N451" t="n">
        <v>1</v>
      </c>
      <c r="O451" t="n">
        <v>7.874</v>
      </c>
      <c r="P451" t="n">
        <v>4.801</v>
      </c>
      <c r="Q451" t="n">
        <v>4.509</v>
      </c>
      <c r="R451" t="n">
        <v>12.223</v>
      </c>
      <c r="S451" t="n">
        <v>6.465</v>
      </c>
      <c r="T451" t="n">
        <v>12.852</v>
      </c>
      <c r="U451" t="n">
        <v>6.778</v>
      </c>
      <c r="V451" t="n">
        <v>-1</v>
      </c>
      <c r="W451" t="n">
        <v>4.3</v>
      </c>
      <c r="X451" t="n">
        <v>40.9</v>
      </c>
      <c r="Y451" t="n">
        <v>0</v>
      </c>
      <c r="Z451" t="n">
        <v>1</v>
      </c>
      <c r="AA451" t="n">
        <v>-0.042</v>
      </c>
      <c r="AB451" t="n">
        <v>-0.051</v>
      </c>
      <c r="AC451" t="n">
        <v>6.32</v>
      </c>
      <c r="AD451" t="n">
        <v>78</v>
      </c>
      <c r="AE451">
        <f>IF(V451&gt;=0,V451,"")</f>
        <v/>
      </c>
      <c r="AF451">
        <f>IF(AND(N451=1,N450=0),1,0)</f>
        <v/>
      </c>
      <c r="AG451">
        <f>IF(AND(K451="REACQUIRE",K450&lt;&gt;"REACQUIRE"),1,0)</f>
        <v/>
      </c>
    </row>
    <row r="452">
      <c r="J452" t="n">
        <v>112</v>
      </c>
      <c r="K452" t="inlineStr">
        <is>
          <t>REACQUIRE</t>
        </is>
      </c>
      <c r="L452" t="n">
        <v>0</v>
      </c>
      <c r="M452" t="n">
        <v>0</v>
      </c>
      <c r="N452" t="n">
        <v>1</v>
      </c>
      <c r="O452" t="n">
        <v>8.016999999999999</v>
      </c>
      <c r="P452" t="n">
        <v>4.786</v>
      </c>
      <c r="Q452" t="n">
        <v>4.251</v>
      </c>
      <c r="R452" t="n">
        <v>12.223</v>
      </c>
      <c r="S452" t="n">
        <v>6.465</v>
      </c>
      <c r="T452" t="n">
        <v>12.852</v>
      </c>
      <c r="U452" t="n">
        <v>6.778</v>
      </c>
      <c r="V452" t="n">
        <v>-1</v>
      </c>
      <c r="W452" t="n">
        <v>4.9</v>
      </c>
      <c r="X452" t="n">
        <v>40.6</v>
      </c>
      <c r="Y452" t="n">
        <v>0</v>
      </c>
      <c r="Z452" t="n">
        <v>1</v>
      </c>
      <c r="AA452" t="n">
        <v>-0.018</v>
      </c>
      <c r="AB452" t="n">
        <v>-0.055</v>
      </c>
      <c r="AC452" t="n">
        <v>6.3</v>
      </c>
      <c r="AD452" t="n">
        <v>65</v>
      </c>
      <c r="AE452">
        <f>IF(V452&gt;=0,V452,"")</f>
        <v/>
      </c>
      <c r="AF452">
        <f>IF(AND(N452=1,N451=0),1,0)</f>
        <v/>
      </c>
      <c r="AG452">
        <f>IF(AND(K452="REACQUIRE",K451&lt;&gt;"REACQUIRE"),1,0)</f>
        <v/>
      </c>
    </row>
    <row r="453">
      <c r="J453" t="n">
        <v>112.25</v>
      </c>
      <c r="K453" t="inlineStr">
        <is>
          <t>REACQUIRE</t>
        </is>
      </c>
      <c r="L453" t="n">
        <v>0</v>
      </c>
      <c r="M453" t="n">
        <v>0</v>
      </c>
      <c r="N453" t="n">
        <v>1</v>
      </c>
      <c r="O453" t="n">
        <v>8.19</v>
      </c>
      <c r="P453" t="n">
        <v>4.774</v>
      </c>
      <c r="Q453" t="n">
        <v>3.975</v>
      </c>
      <c r="R453" t="n">
        <v>12.223</v>
      </c>
      <c r="S453" t="n">
        <v>6.465</v>
      </c>
      <c r="T453" t="n">
        <v>12.852</v>
      </c>
      <c r="U453" t="n">
        <v>6.778</v>
      </c>
      <c r="V453" t="n">
        <v>-1</v>
      </c>
      <c r="W453" t="n">
        <v>5.2</v>
      </c>
      <c r="X453" t="n">
        <v>40.4</v>
      </c>
      <c r="Y453" t="n">
        <v>0</v>
      </c>
      <c r="Z453" t="n">
        <v>1</v>
      </c>
      <c r="AA453" t="n">
        <v>0.003</v>
      </c>
      <c r="AB453" t="n">
        <v>-0.059</v>
      </c>
      <c r="AC453" t="n">
        <v>6.27</v>
      </c>
      <c r="AD453" t="n">
        <v>65</v>
      </c>
      <c r="AE453">
        <f>IF(V453&gt;=0,V453,"")</f>
        <v/>
      </c>
      <c r="AF453">
        <f>IF(AND(N453=1,N452=0),1,0)</f>
        <v/>
      </c>
      <c r="AG453">
        <f>IF(AND(K453="REACQUIRE",K452&lt;&gt;"REACQUIRE"),1,0)</f>
        <v/>
      </c>
    </row>
    <row r="454">
      <c r="J454" t="n">
        <v>112.5</v>
      </c>
      <c r="K454" t="inlineStr">
        <is>
          <t>REACQUIRE</t>
        </is>
      </c>
      <c r="L454" t="n">
        <v>0</v>
      </c>
      <c r="M454" t="n">
        <v>0</v>
      </c>
      <c r="N454" t="n">
        <v>1</v>
      </c>
      <c r="O454" t="n">
        <v>8.391</v>
      </c>
      <c r="P454" t="n">
        <v>4.762</v>
      </c>
      <c r="Q454" t="n">
        <v>3.693</v>
      </c>
      <c r="R454" t="n">
        <v>12.223</v>
      </c>
      <c r="S454" t="n">
        <v>6.465</v>
      </c>
      <c r="T454" t="n">
        <v>12.852</v>
      </c>
      <c r="U454" t="n">
        <v>6.778</v>
      </c>
      <c r="V454" t="n">
        <v>-1</v>
      </c>
      <c r="W454" t="n">
        <v>5.4</v>
      </c>
      <c r="X454" t="n">
        <v>40.3</v>
      </c>
      <c r="Y454" t="n">
        <v>0</v>
      </c>
      <c r="Z454" t="n">
        <v>1</v>
      </c>
      <c r="AA454" t="n">
        <v>0.022</v>
      </c>
      <c r="AB454" t="n">
        <v>-0.061</v>
      </c>
      <c r="AC454" t="n">
        <v>6.25</v>
      </c>
      <c r="AD454" t="n">
        <v>65</v>
      </c>
      <c r="AE454">
        <f>IF(V454&gt;=0,V454,"")</f>
        <v/>
      </c>
      <c r="AF454">
        <f>IF(AND(N454=1,N453=0),1,0)</f>
        <v/>
      </c>
      <c r="AG454">
        <f>IF(AND(K454="REACQUIRE",K453&lt;&gt;"REACQUIRE"),1,0)</f>
        <v/>
      </c>
    </row>
    <row r="455">
      <c r="J455" t="n">
        <v>112.75</v>
      </c>
      <c r="K455" t="inlineStr">
        <is>
          <t>REACQUIRE</t>
        </is>
      </c>
      <c r="L455" t="n">
        <v>0</v>
      </c>
      <c r="M455" t="n">
        <v>0</v>
      </c>
      <c r="N455" t="n">
        <v>1</v>
      </c>
      <c r="O455" t="n">
        <v>8.618</v>
      </c>
      <c r="P455" t="n">
        <v>4.741</v>
      </c>
      <c r="Q455" t="n">
        <v>3.411</v>
      </c>
      <c r="R455" t="n">
        <v>12.223</v>
      </c>
      <c r="S455" t="n">
        <v>6.465</v>
      </c>
      <c r="T455" t="n">
        <v>12.852</v>
      </c>
      <c r="U455" t="n">
        <v>6.778</v>
      </c>
      <c r="V455" t="n">
        <v>-1</v>
      </c>
      <c r="W455" t="n">
        <v>5.4</v>
      </c>
      <c r="X455" t="n">
        <v>40.1</v>
      </c>
      <c r="Y455" t="n">
        <v>0</v>
      </c>
      <c r="Z455" t="n">
        <v>1</v>
      </c>
      <c r="AA455" t="n">
        <v>0.04</v>
      </c>
      <c r="AB455" t="n">
        <v>-0.057</v>
      </c>
      <c r="AC455" t="n">
        <v>6.22</v>
      </c>
      <c r="AD455" t="n">
        <v>82</v>
      </c>
      <c r="AE455">
        <f>IF(V455&gt;=0,V455,"")</f>
        <v/>
      </c>
      <c r="AF455">
        <f>IF(AND(N455=1,N454=0),1,0)</f>
        <v/>
      </c>
      <c r="AG455">
        <f>IF(AND(K455="REACQUIRE",K454&lt;&gt;"REACQUIRE"),1,0)</f>
        <v/>
      </c>
    </row>
    <row r="456">
      <c r="J456" t="n">
        <v>113</v>
      </c>
      <c r="K456" t="inlineStr">
        <is>
          <t>REACQUIRE</t>
        </is>
      </c>
      <c r="L456" t="n">
        <v>0</v>
      </c>
      <c r="M456" t="n">
        <v>0</v>
      </c>
      <c r="N456" t="n">
        <v>1</v>
      </c>
      <c r="O456" t="n">
        <v>8.869999999999999</v>
      </c>
      <c r="P456" t="n">
        <v>4.709</v>
      </c>
      <c r="Q456" t="n">
        <v>3.135</v>
      </c>
      <c r="R456" t="n">
        <v>12.223</v>
      </c>
      <c r="S456" t="n">
        <v>6.465</v>
      </c>
      <c r="T456" t="n">
        <v>12.852</v>
      </c>
      <c r="U456" t="n">
        <v>6.778</v>
      </c>
      <c r="V456" t="n">
        <v>-1</v>
      </c>
      <c r="W456" t="n">
        <v>5.5</v>
      </c>
      <c r="X456" t="n">
        <v>40</v>
      </c>
      <c r="Y456" t="n">
        <v>0</v>
      </c>
      <c r="Z456" t="n">
        <v>1</v>
      </c>
      <c r="AA456" t="n">
        <v>0.058</v>
      </c>
      <c r="AB456" t="n">
        <v>-0.051</v>
      </c>
      <c r="AC456" t="n">
        <v>6.2</v>
      </c>
      <c r="AD456" t="n">
        <v>82</v>
      </c>
      <c r="AE456">
        <f>IF(V456&gt;=0,V456,"")</f>
        <v/>
      </c>
      <c r="AF456">
        <f>IF(AND(N456=1,N455=0),1,0)</f>
        <v/>
      </c>
      <c r="AG456">
        <f>IF(AND(K456="REACQUIRE",K455&lt;&gt;"REACQUIRE"),1,0)</f>
        <v/>
      </c>
    </row>
    <row r="457">
      <c r="J457" t="n">
        <v>113.25</v>
      </c>
      <c r="K457" t="inlineStr">
        <is>
          <t>REACQUIRE</t>
        </is>
      </c>
      <c r="L457" t="n">
        <v>0</v>
      </c>
      <c r="M457" t="n">
        <v>0</v>
      </c>
      <c r="N457" t="n">
        <v>1</v>
      </c>
      <c r="O457" t="n">
        <v>9.145</v>
      </c>
      <c r="P457" t="n">
        <v>4.672</v>
      </c>
      <c r="Q457" t="n">
        <v>2.871</v>
      </c>
      <c r="R457" t="n">
        <v>12.223</v>
      </c>
      <c r="S457" t="n">
        <v>6.465</v>
      </c>
      <c r="T457" t="n">
        <v>12.852</v>
      </c>
      <c r="U457" t="n">
        <v>6.778</v>
      </c>
      <c r="V457" t="n">
        <v>-1</v>
      </c>
      <c r="W457" t="n">
        <v>5.5</v>
      </c>
      <c r="X457" t="n">
        <v>39.8</v>
      </c>
      <c r="Y457" t="n">
        <v>0</v>
      </c>
      <c r="Z457" t="n">
        <v>1</v>
      </c>
      <c r="AA457" t="n">
        <v>0.075</v>
      </c>
      <c r="AB457" t="n">
        <v>-0.044</v>
      </c>
      <c r="AC457" t="n">
        <v>6.17</v>
      </c>
      <c r="AD457" t="n">
        <v>82</v>
      </c>
      <c r="AE457">
        <f>IF(V457&gt;=0,V457,"")</f>
        <v/>
      </c>
      <c r="AF457">
        <f>IF(AND(N457=1,N456=0),1,0)</f>
        <v/>
      </c>
      <c r="AG457">
        <f>IF(AND(K457="REACQUIRE",K456&lt;&gt;"REACQUIRE"),1,0)</f>
        <v/>
      </c>
    </row>
    <row r="458">
      <c r="J458" t="n">
        <v>113.5</v>
      </c>
      <c r="K458" t="inlineStr">
        <is>
          <t>REACQUIRE</t>
        </is>
      </c>
      <c r="L458" t="n">
        <v>0</v>
      </c>
      <c r="M458" t="n">
        <v>0</v>
      </c>
      <c r="N458" t="n">
        <v>1</v>
      </c>
      <c r="O458" t="n">
        <v>9.441000000000001</v>
      </c>
      <c r="P458" t="n">
        <v>4.637</v>
      </c>
      <c r="Q458" t="n">
        <v>2.622</v>
      </c>
      <c r="R458" t="n">
        <v>12.223</v>
      </c>
      <c r="S458" t="n">
        <v>6.465</v>
      </c>
      <c r="T458" t="n">
        <v>12.852</v>
      </c>
      <c r="U458" t="n">
        <v>6.778</v>
      </c>
      <c r="V458" t="n">
        <v>-1</v>
      </c>
      <c r="W458" t="n">
        <v>5.4</v>
      </c>
      <c r="X458" t="n">
        <v>39.6</v>
      </c>
      <c r="Y458" t="n">
        <v>0</v>
      </c>
      <c r="Z458" t="n">
        <v>1</v>
      </c>
      <c r="AA458" t="n">
        <v>0.092</v>
      </c>
      <c r="AB458" t="n">
        <v>-0.039</v>
      </c>
      <c r="AC458" t="n">
        <v>6.15</v>
      </c>
      <c r="AD458" t="n">
        <v>82</v>
      </c>
      <c r="AE458">
        <f>IF(V458&gt;=0,V458,"")</f>
        <v/>
      </c>
      <c r="AF458">
        <f>IF(AND(N458=1,N457=0),1,0)</f>
        <v/>
      </c>
      <c r="AG458">
        <f>IF(AND(K458="REACQUIRE",K457&lt;&gt;"REACQUIRE"),1,0)</f>
        <v/>
      </c>
    </row>
    <row r="459">
      <c r="J459" t="n">
        <v>113.75</v>
      </c>
      <c r="K459" t="inlineStr">
        <is>
          <t>REACQUIRE</t>
        </is>
      </c>
      <c r="L459" t="n">
        <v>0</v>
      </c>
      <c r="M459" t="n">
        <v>0</v>
      </c>
      <c r="N459" t="n">
        <v>1</v>
      </c>
      <c r="O459" t="n">
        <v>9.757999999999999</v>
      </c>
      <c r="P459" t="n">
        <v>4.607</v>
      </c>
      <c r="Q459" t="n">
        <v>2.391</v>
      </c>
      <c r="R459" t="n">
        <v>12.223</v>
      </c>
      <c r="S459" t="n">
        <v>6.465</v>
      </c>
      <c r="T459" t="n">
        <v>12.852</v>
      </c>
      <c r="U459" t="n">
        <v>6.778</v>
      </c>
      <c r="V459" t="n">
        <v>-1</v>
      </c>
      <c r="W459" t="n">
        <v>5.4</v>
      </c>
      <c r="X459" t="n">
        <v>39.5</v>
      </c>
      <c r="Y459" t="n">
        <v>0</v>
      </c>
      <c r="Z459" t="n">
        <v>1</v>
      </c>
      <c r="AA459" t="n">
        <v>0.109</v>
      </c>
      <c r="AB459" t="n">
        <v>-0.035</v>
      </c>
      <c r="AC459" t="n">
        <v>6.14</v>
      </c>
      <c r="AD459" t="n">
        <v>82</v>
      </c>
      <c r="AE459">
        <f>IF(V459&gt;=0,V459,"")</f>
        <v/>
      </c>
      <c r="AF459">
        <f>IF(AND(N459=1,N458=0),1,0)</f>
        <v/>
      </c>
      <c r="AG459">
        <f>IF(AND(K459="REACQUIRE",K458&lt;&gt;"REACQUIRE"),1,0)</f>
        <v/>
      </c>
    </row>
    <row r="460">
      <c r="J460" t="n">
        <v>114</v>
      </c>
      <c r="K460" t="inlineStr">
        <is>
          <t>REACQUIRE</t>
        </is>
      </c>
      <c r="L460" t="n">
        <v>0</v>
      </c>
      <c r="M460" t="n">
        <v>0</v>
      </c>
      <c r="N460" t="n">
        <v>1</v>
      </c>
      <c r="O460" t="n">
        <v>10.091</v>
      </c>
      <c r="P460" t="n">
        <v>4.58</v>
      </c>
      <c r="Q460" t="n">
        <v>2.181</v>
      </c>
      <c r="R460" t="n">
        <v>12.223</v>
      </c>
      <c r="S460" t="n">
        <v>6.465</v>
      </c>
      <c r="T460" t="n">
        <v>12.852</v>
      </c>
      <c r="U460" t="n">
        <v>6.778</v>
      </c>
      <c r="V460" t="n">
        <v>-1</v>
      </c>
      <c r="W460" t="n">
        <v>5.4</v>
      </c>
      <c r="X460" t="n">
        <v>39.3</v>
      </c>
      <c r="Y460" t="n">
        <v>0</v>
      </c>
      <c r="Z460" t="n">
        <v>1</v>
      </c>
      <c r="AA460" t="n">
        <v>0.124</v>
      </c>
      <c r="AB460" t="n">
        <v>-0.032</v>
      </c>
      <c r="AC460" t="n">
        <v>6.15</v>
      </c>
      <c r="AD460" t="n">
        <v>82</v>
      </c>
      <c r="AE460">
        <f>IF(V460&gt;=0,V460,"")</f>
        <v/>
      </c>
      <c r="AF460">
        <f>IF(AND(N460=1,N459=0),1,0)</f>
        <v/>
      </c>
      <c r="AG460">
        <f>IF(AND(K460="REACQUIRE",K459&lt;&gt;"REACQUIRE"),1,0)</f>
        <v/>
      </c>
    </row>
    <row r="461">
      <c r="J461" t="n">
        <v>114.25</v>
      </c>
      <c r="K461" t="inlineStr">
        <is>
          <t>REACQUIRE</t>
        </is>
      </c>
      <c r="L461" t="n">
        <v>0</v>
      </c>
      <c r="M461" t="n">
        <v>0</v>
      </c>
      <c r="N461" t="n">
        <v>1</v>
      </c>
      <c r="O461" t="n">
        <v>10.441</v>
      </c>
      <c r="P461" t="n">
        <v>4.549</v>
      </c>
      <c r="Q461" t="n">
        <v>1.994</v>
      </c>
      <c r="R461" t="n">
        <v>12.223</v>
      </c>
      <c r="S461" t="n">
        <v>6.465</v>
      </c>
      <c r="T461" t="n">
        <v>12.852</v>
      </c>
      <c r="U461" t="n">
        <v>6.778</v>
      </c>
      <c r="V461" t="n">
        <v>-1</v>
      </c>
      <c r="W461" t="n">
        <v>5.4</v>
      </c>
      <c r="X461" t="n">
        <v>39.1</v>
      </c>
      <c r="Y461" t="n">
        <v>0</v>
      </c>
      <c r="Z461" t="n">
        <v>1</v>
      </c>
      <c r="AA461" t="n">
        <v>0.139</v>
      </c>
      <c r="AB461" t="n">
        <v>-0.028</v>
      </c>
      <c r="AC461" t="n">
        <v>6.15</v>
      </c>
      <c r="AD461" t="n">
        <v>82</v>
      </c>
      <c r="AE461">
        <f>IF(V461&gt;=0,V461,"")</f>
        <v/>
      </c>
      <c r="AF461">
        <f>IF(AND(N461=1,N460=0),1,0)</f>
        <v/>
      </c>
      <c r="AG461">
        <f>IF(AND(K461="REACQUIRE",K460&lt;&gt;"REACQUIRE"),1,0)</f>
        <v/>
      </c>
    </row>
    <row r="462">
      <c r="J462" t="n">
        <v>114.5</v>
      </c>
      <c r="K462" t="inlineStr">
        <is>
          <t>REACQUIRE</t>
        </is>
      </c>
      <c r="L462" t="n">
        <v>0</v>
      </c>
      <c r="M462" t="n">
        <v>0</v>
      </c>
      <c r="N462" t="n">
        <v>1</v>
      </c>
      <c r="O462" t="n">
        <v>10.804</v>
      </c>
      <c r="P462" t="n">
        <v>4.516</v>
      </c>
      <c r="Q462" t="n">
        <v>1.832</v>
      </c>
      <c r="R462" t="n">
        <v>12.223</v>
      </c>
      <c r="S462" t="n">
        <v>6.465</v>
      </c>
      <c r="T462" t="n">
        <v>12.852</v>
      </c>
      <c r="U462" t="n">
        <v>6.778</v>
      </c>
      <c r="V462" t="n">
        <v>-1</v>
      </c>
      <c r="W462" t="n">
        <v>5.3</v>
      </c>
      <c r="X462" t="n">
        <v>39</v>
      </c>
      <c r="Y462" t="n">
        <v>0</v>
      </c>
      <c r="Z462" t="n">
        <v>1</v>
      </c>
      <c r="AA462" t="n">
        <v>0.153</v>
      </c>
      <c r="AB462" t="n">
        <v>-0.023</v>
      </c>
      <c r="AC462" t="n">
        <v>6.16</v>
      </c>
      <c r="AD462" t="n">
        <v>82</v>
      </c>
      <c r="AE462">
        <f>IF(V462&gt;=0,V462,"")</f>
        <v/>
      </c>
      <c r="AF462">
        <f>IF(AND(N462=1,N461=0),1,0)</f>
        <v/>
      </c>
      <c r="AG462">
        <f>IF(AND(K462="REACQUIRE",K461&lt;&gt;"REACQUIRE"),1,0)</f>
        <v/>
      </c>
    </row>
    <row r="463">
      <c r="J463" t="n">
        <v>114.75</v>
      </c>
      <c r="K463" t="inlineStr">
        <is>
          <t>REACQUIRE</t>
        </is>
      </c>
      <c r="L463" t="n">
        <v>0</v>
      </c>
      <c r="M463" t="n">
        <v>0</v>
      </c>
      <c r="N463" t="n">
        <v>1</v>
      </c>
      <c r="O463" t="n">
        <v>11.179</v>
      </c>
      <c r="P463" t="n">
        <v>4.485</v>
      </c>
      <c r="Q463" t="n">
        <v>1.696</v>
      </c>
      <c r="R463" t="n">
        <v>12.223</v>
      </c>
      <c r="S463" t="n">
        <v>6.465</v>
      </c>
      <c r="T463" t="n">
        <v>12.852</v>
      </c>
      <c r="U463" t="n">
        <v>6.778</v>
      </c>
      <c r="V463" t="n">
        <v>-1</v>
      </c>
      <c r="W463" t="n">
        <v>5.3</v>
      </c>
      <c r="X463" t="n">
        <v>38.8</v>
      </c>
      <c r="Y463" t="n">
        <v>0</v>
      </c>
      <c r="Z463" t="n">
        <v>1</v>
      </c>
      <c r="AA463" t="n">
        <v>0.166</v>
      </c>
      <c r="AB463" t="n">
        <v>-0.018</v>
      </c>
      <c r="AC463" t="n">
        <v>6.18</v>
      </c>
      <c r="AD463" t="n">
        <v>82</v>
      </c>
      <c r="AE463">
        <f>IF(V463&gt;=0,V463,"")</f>
        <v/>
      </c>
      <c r="AF463">
        <f>IF(AND(N463=1,N462=0),1,0)</f>
        <v/>
      </c>
      <c r="AG463">
        <f>IF(AND(K463="REACQUIRE",K462&lt;&gt;"REACQUIRE"),1,0)</f>
        <v/>
      </c>
    </row>
    <row r="464">
      <c r="J464" t="n">
        <v>115</v>
      </c>
      <c r="K464" t="inlineStr">
        <is>
          <t>REACQUIRE</t>
        </is>
      </c>
      <c r="L464" t="n">
        <v>0</v>
      </c>
      <c r="M464" t="n">
        <v>0</v>
      </c>
      <c r="N464" t="n">
        <v>1</v>
      </c>
      <c r="O464" t="n">
        <v>11.563</v>
      </c>
      <c r="P464" t="n">
        <v>4.463</v>
      </c>
      <c r="Q464" t="n">
        <v>1.588</v>
      </c>
      <c r="R464" t="n">
        <v>12.223</v>
      </c>
      <c r="S464" t="n">
        <v>6.465</v>
      </c>
      <c r="T464" t="n">
        <v>12.852</v>
      </c>
      <c r="U464" t="n">
        <v>6.778</v>
      </c>
      <c r="V464" t="n">
        <v>-1</v>
      </c>
      <c r="W464" t="n">
        <v>5.3</v>
      </c>
      <c r="X464" t="n">
        <v>38.6</v>
      </c>
      <c r="Y464" t="n">
        <v>0</v>
      </c>
      <c r="Z464" t="n">
        <v>1</v>
      </c>
      <c r="AA464" t="n">
        <v>0.178</v>
      </c>
      <c r="AB464" t="n">
        <v>-0.014</v>
      </c>
      <c r="AC464" t="n">
        <v>6.2</v>
      </c>
      <c r="AD464" t="n">
        <v>80</v>
      </c>
      <c r="AE464">
        <f>IF(V464&gt;=0,V464,"")</f>
        <v/>
      </c>
      <c r="AF464">
        <f>IF(AND(N464=1,N463=0),1,0)</f>
        <v/>
      </c>
      <c r="AG464">
        <f>IF(AND(K464="REACQUIRE",K463&lt;&gt;"REACQUIRE"),1,0)</f>
        <v/>
      </c>
    </row>
    <row r="465">
      <c r="J465" t="n">
        <v>115.25</v>
      </c>
      <c r="K465" t="inlineStr">
        <is>
          <t>REACQUIRE</t>
        </is>
      </c>
      <c r="L465" t="n">
        <v>0</v>
      </c>
      <c r="M465" t="n">
        <v>0</v>
      </c>
      <c r="N465" t="n">
        <v>1</v>
      </c>
      <c r="O465" t="n">
        <v>11.955</v>
      </c>
      <c r="P465" t="n">
        <v>4.452</v>
      </c>
      <c r="Q465" t="n">
        <v>1.508</v>
      </c>
      <c r="R465" t="n">
        <v>12.223</v>
      </c>
      <c r="S465" t="n">
        <v>6.465</v>
      </c>
      <c r="T465" t="n">
        <v>12.852</v>
      </c>
      <c r="U465" t="n">
        <v>6.778</v>
      </c>
      <c r="V465" t="n">
        <v>-1</v>
      </c>
      <c r="W465" t="n">
        <v>5.3</v>
      </c>
      <c r="X465" t="n">
        <v>38.5</v>
      </c>
      <c r="Y465" t="n">
        <v>0</v>
      </c>
      <c r="Z465" t="n">
        <v>1</v>
      </c>
      <c r="AA465" t="n">
        <v>0.189</v>
      </c>
      <c r="AB465" t="n">
        <v>-0.01</v>
      </c>
      <c r="AC465" t="n">
        <v>6.23</v>
      </c>
      <c r="AD465" t="n">
        <v>81</v>
      </c>
      <c r="AE465">
        <f>IF(V465&gt;=0,V465,"")</f>
        <v/>
      </c>
      <c r="AF465">
        <f>IF(AND(N465=1,N464=0),1,0)</f>
        <v/>
      </c>
      <c r="AG465">
        <f>IF(AND(K465="REACQUIRE",K464&lt;&gt;"REACQUIRE"),1,0)</f>
        <v/>
      </c>
    </row>
    <row r="466">
      <c r="J466" t="n">
        <v>115.5</v>
      </c>
      <c r="K466" t="inlineStr">
        <is>
          <t>REACQUIRE</t>
        </is>
      </c>
      <c r="L466" t="n">
        <v>0</v>
      </c>
      <c r="M466" t="n">
        <v>0</v>
      </c>
      <c r="N466" t="n">
        <v>1</v>
      </c>
      <c r="O466" t="n">
        <v>12.352</v>
      </c>
      <c r="P466" t="n">
        <v>4.45</v>
      </c>
      <c r="Q466" t="n">
        <v>1.458</v>
      </c>
      <c r="R466" t="n">
        <v>12.223</v>
      </c>
      <c r="S466" t="n">
        <v>6.465</v>
      </c>
      <c r="T466" t="n">
        <v>12.852</v>
      </c>
      <c r="U466" t="n">
        <v>6.778</v>
      </c>
      <c r="V466" t="n">
        <v>-1</v>
      </c>
      <c r="W466" t="n">
        <v>5.2</v>
      </c>
      <c r="X466" t="n">
        <v>38.4</v>
      </c>
      <c r="Y466" t="n">
        <v>0</v>
      </c>
      <c r="Z466" t="n">
        <v>1</v>
      </c>
      <c r="AA466" t="n">
        <v>0.198</v>
      </c>
      <c r="AB466" t="n">
        <v>-0.003</v>
      </c>
      <c r="AC466" t="n">
        <v>6.27</v>
      </c>
      <c r="AD466" t="n">
        <v>203</v>
      </c>
      <c r="AE466">
        <f>IF(V466&gt;=0,V466,"")</f>
        <v/>
      </c>
      <c r="AF466">
        <f>IF(AND(N466=1,N465=0),1,0)</f>
        <v/>
      </c>
      <c r="AG466">
        <f>IF(AND(K466="REACQUIRE",K465&lt;&gt;"REACQUIRE"),1,0)</f>
        <v/>
      </c>
    </row>
    <row r="467">
      <c r="J467" t="n">
        <v>115.75</v>
      </c>
      <c r="K467" t="inlineStr">
        <is>
          <t>TRACK</t>
        </is>
      </c>
      <c r="L467" t="n">
        <v>1</v>
      </c>
      <c r="M467" t="n">
        <v>1</v>
      </c>
      <c r="N467" t="n">
        <v>0</v>
      </c>
      <c r="O467" t="n">
        <v>12.744</v>
      </c>
      <c r="P467" t="n">
        <v>4.45</v>
      </c>
      <c r="Q467" t="n">
        <v>1.437</v>
      </c>
      <c r="R467" t="n">
        <v>12.223</v>
      </c>
      <c r="S467" t="n">
        <v>6.465</v>
      </c>
      <c r="T467" t="n">
        <v>12.536</v>
      </c>
      <c r="U467" t="n">
        <v>6.901</v>
      </c>
      <c r="V467" t="n">
        <v>0.537</v>
      </c>
      <c r="W467" t="n">
        <v>4.7</v>
      </c>
      <c r="X467" t="n">
        <v>38.2</v>
      </c>
      <c r="Y467" t="n">
        <v>0</v>
      </c>
      <c r="Z467" t="n">
        <v>1</v>
      </c>
      <c r="AA467" t="n">
        <v>0.157</v>
      </c>
      <c r="AB467" t="n">
        <v>0.018</v>
      </c>
      <c r="AC467" t="n">
        <v>6.3</v>
      </c>
      <c r="AD467" t="n">
        <v>255</v>
      </c>
      <c r="AE467">
        <f>IF(V467&gt;=0,V467,"")</f>
        <v/>
      </c>
      <c r="AF467">
        <f>IF(AND(N467=1,N466=0),1,0)</f>
        <v/>
      </c>
      <c r="AG467">
        <f>IF(AND(K467="REACQUIRE",K466&lt;&gt;"REACQUIRE"),1,0)</f>
        <v/>
      </c>
    </row>
    <row r="468">
      <c r="J468" t="n">
        <v>116</v>
      </c>
      <c r="K468" t="inlineStr">
        <is>
          <t>TRACK</t>
        </is>
      </c>
      <c r="L468" t="n">
        <v>1</v>
      </c>
      <c r="M468" t="n">
        <v>1</v>
      </c>
      <c r="N468" t="n">
        <v>0</v>
      </c>
      <c r="O468" t="n">
        <v>12.996</v>
      </c>
      <c r="P468" t="n">
        <v>4.447</v>
      </c>
      <c r="Q468" t="n">
        <v>1.433</v>
      </c>
      <c r="R468" t="n">
        <v>12.223</v>
      </c>
      <c r="S468" t="n">
        <v>6.465</v>
      </c>
      <c r="T468" t="n">
        <v>12.392</v>
      </c>
      <c r="U468" t="n">
        <v>6.962</v>
      </c>
      <c r="V468" t="n">
        <v>0.524</v>
      </c>
      <c r="W468" t="n">
        <v>1.8</v>
      </c>
      <c r="X468" t="n">
        <v>37.9</v>
      </c>
      <c r="Y468" t="n">
        <v>0</v>
      </c>
      <c r="Z468" t="n">
        <v>1</v>
      </c>
      <c r="AA468" t="n">
        <v>0.167</v>
      </c>
      <c r="AB468" t="n">
        <v>0.005</v>
      </c>
      <c r="AC468" t="n">
        <v>6.32</v>
      </c>
      <c r="AD468" t="n">
        <v>255</v>
      </c>
      <c r="AE468">
        <f>IF(V468&gt;=0,V468,"")</f>
        <v/>
      </c>
      <c r="AF468">
        <f>IF(AND(N468=1,N467=0),1,0)</f>
        <v/>
      </c>
      <c r="AG468">
        <f>IF(AND(K468="REACQUIRE",K467&lt;&gt;"REACQUIRE"),1,0)</f>
        <v/>
      </c>
    </row>
    <row r="469">
      <c r="J469" t="n">
        <v>116.25</v>
      </c>
      <c r="K469" t="inlineStr">
        <is>
          <t>TRACK</t>
        </is>
      </c>
      <c r="L469" t="n">
        <v>1</v>
      </c>
      <c r="M469" t="n">
        <v>1</v>
      </c>
      <c r="N469" t="n">
        <v>0</v>
      </c>
      <c r="O469" t="n">
        <v>13.061</v>
      </c>
      <c r="P469" t="n">
        <v>4.438</v>
      </c>
      <c r="Q469" t="n">
        <v>1.437</v>
      </c>
      <c r="R469" t="n">
        <v>12.223</v>
      </c>
      <c r="S469" t="n">
        <v>6.465</v>
      </c>
      <c r="T469" t="n">
        <v>12.365</v>
      </c>
      <c r="U469" t="n">
        <v>6.965</v>
      </c>
      <c r="V469" t="n">
        <v>0.52</v>
      </c>
      <c r="W469" t="n">
        <v>-1.5</v>
      </c>
      <c r="X469" t="n">
        <v>37.5</v>
      </c>
      <c r="Y469" t="n">
        <v>0</v>
      </c>
      <c r="Z469" t="n">
        <v>1</v>
      </c>
      <c r="AA469" t="n">
        <v>0.156</v>
      </c>
      <c r="AB469" t="n">
        <v>0.032</v>
      </c>
      <c r="AC469" t="n">
        <v>6.32</v>
      </c>
      <c r="AD469" t="n">
        <v>255</v>
      </c>
      <c r="AE469">
        <f>IF(V469&gt;=0,V469,"")</f>
        <v/>
      </c>
      <c r="AF469">
        <f>IF(AND(N469=1,N468=0),1,0)</f>
        <v/>
      </c>
      <c r="AG469">
        <f>IF(AND(K469="REACQUIRE",K468&lt;&gt;"REACQUIRE"),1,0)</f>
        <v/>
      </c>
    </row>
    <row r="470">
      <c r="J470" t="n">
        <v>116.5</v>
      </c>
      <c r="K470" t="inlineStr">
        <is>
          <t>TRACK</t>
        </is>
      </c>
      <c r="L470" t="n">
        <v>1</v>
      </c>
      <c r="M470" t="n">
        <v>1</v>
      </c>
      <c r="N470" t="n">
        <v>0</v>
      </c>
      <c r="O470" t="n">
        <v>13.014</v>
      </c>
      <c r="P470" t="n">
        <v>4.431</v>
      </c>
      <c r="Q470" t="n">
        <v>1.444</v>
      </c>
      <c r="R470" t="n">
        <v>12.223</v>
      </c>
      <c r="S470" t="n">
        <v>6.465</v>
      </c>
      <c r="T470" t="n">
        <v>12.382</v>
      </c>
      <c r="U470" t="n">
        <v>6.945</v>
      </c>
      <c r="V470" t="n">
        <v>0.506</v>
      </c>
      <c r="W470" t="n">
        <v>-2.7</v>
      </c>
      <c r="X470" t="n">
        <v>37.5</v>
      </c>
      <c r="Y470" t="n">
        <v>0</v>
      </c>
      <c r="Z470" t="n">
        <v>1</v>
      </c>
      <c r="AA470" t="n">
        <v>0.037</v>
      </c>
      <c r="AB470" t="n">
        <v>-0.015</v>
      </c>
      <c r="AC470" t="n">
        <v>6.29</v>
      </c>
      <c r="AD470" t="n">
        <v>255</v>
      </c>
      <c r="AE470">
        <f>IF(V470&gt;=0,V470,"")</f>
        <v/>
      </c>
      <c r="AF470">
        <f>IF(AND(N470=1,N469=0),1,0)</f>
        <v/>
      </c>
      <c r="AG470">
        <f>IF(AND(K470="REACQUIRE",K469&lt;&gt;"REACQUIRE"),1,0)</f>
        <v/>
      </c>
    </row>
    <row r="471">
      <c r="J471" t="n">
        <v>116.75</v>
      </c>
      <c r="K471" t="inlineStr">
        <is>
          <t>TRACK</t>
        </is>
      </c>
      <c r="L471" t="n">
        <v>1</v>
      </c>
      <c r="M471" t="n">
        <v>1</v>
      </c>
      <c r="N471" t="n">
        <v>0</v>
      </c>
      <c r="O471" t="n">
        <v>13.014</v>
      </c>
      <c r="P471" t="n">
        <v>4.428</v>
      </c>
      <c r="Q471" t="n">
        <v>1.456</v>
      </c>
      <c r="R471" t="n">
        <v>12.223</v>
      </c>
      <c r="S471" t="n">
        <v>6.465</v>
      </c>
      <c r="T471" t="n">
        <v>12.385</v>
      </c>
      <c r="U471" t="n">
        <v>6.961</v>
      </c>
      <c r="V471" t="n">
        <v>0.521</v>
      </c>
      <c r="W471" t="n">
        <v>-1.1</v>
      </c>
      <c r="X471" t="n">
        <v>37.9</v>
      </c>
      <c r="Y471" t="n">
        <v>0</v>
      </c>
      <c r="Z471" t="n">
        <v>1</v>
      </c>
      <c r="AA471" t="n">
        <v>0.025</v>
      </c>
      <c r="AB471" t="n">
        <v>-0.011</v>
      </c>
      <c r="AC471" t="n">
        <v>6.27</v>
      </c>
      <c r="AD471" t="n">
        <v>255</v>
      </c>
      <c r="AE471">
        <f>IF(V471&gt;=0,V471,"")</f>
        <v/>
      </c>
      <c r="AF471">
        <f>IF(AND(N471=1,N470=0),1,0)</f>
        <v/>
      </c>
      <c r="AG471">
        <f>IF(AND(K471="REACQUIRE",K470&lt;&gt;"REACQUIRE"),1,0)</f>
        <v/>
      </c>
    </row>
    <row r="472">
      <c r="J472" t="n">
        <v>117</v>
      </c>
      <c r="K472" t="inlineStr">
        <is>
          <t>TRACK</t>
        </is>
      </c>
      <c r="L472" t="n">
        <v>1</v>
      </c>
      <c r="M472" t="n">
        <v>1</v>
      </c>
      <c r="N472" t="n">
        <v>0</v>
      </c>
      <c r="O472" t="n">
        <v>13.048</v>
      </c>
      <c r="P472" t="n">
        <v>4.427</v>
      </c>
      <c r="Q472" t="n">
        <v>1.47</v>
      </c>
      <c r="R472" t="n">
        <v>12.223</v>
      </c>
      <c r="S472" t="n">
        <v>6.465</v>
      </c>
      <c r="T472" t="n">
        <v>12.381</v>
      </c>
      <c r="U472" t="n">
        <v>6.937</v>
      </c>
      <c r="V472" t="n">
        <v>0.498</v>
      </c>
      <c r="W472" t="n">
        <v>0.2</v>
      </c>
      <c r="X472" t="n">
        <v>38.2</v>
      </c>
      <c r="Y472" t="n">
        <v>0</v>
      </c>
      <c r="Z472" t="n">
        <v>1</v>
      </c>
      <c r="AA472" t="n">
        <v>0.042</v>
      </c>
      <c r="AB472" t="n">
        <v>-0.021</v>
      </c>
      <c r="AC472" t="n">
        <v>6.26</v>
      </c>
      <c r="AD472" t="n">
        <v>255</v>
      </c>
      <c r="AE472">
        <f>IF(V472&gt;=0,V472,"")</f>
        <v/>
      </c>
      <c r="AF472">
        <f>IF(AND(N472=1,N471=0),1,0)</f>
        <v/>
      </c>
      <c r="AG472">
        <f>IF(AND(K472="REACQUIRE",K471&lt;&gt;"REACQUIRE"),1,0)</f>
        <v/>
      </c>
    </row>
    <row r="473">
      <c r="J473" t="n">
        <v>117.25</v>
      </c>
      <c r="K473" t="inlineStr">
        <is>
          <t>TRACK</t>
        </is>
      </c>
      <c r="L473" t="n">
        <v>1</v>
      </c>
      <c r="M473" t="n">
        <v>1</v>
      </c>
      <c r="N473" t="n">
        <v>0</v>
      </c>
      <c r="O473" t="n">
        <v>13.107</v>
      </c>
      <c r="P473" t="n">
        <v>4.429</v>
      </c>
      <c r="Q473" t="n">
        <v>1.48</v>
      </c>
      <c r="R473" t="n">
        <v>12.224</v>
      </c>
      <c r="S473" t="n">
        <v>6.465</v>
      </c>
      <c r="T473" t="n">
        <v>12.367</v>
      </c>
      <c r="U473" t="n">
        <v>6.938</v>
      </c>
      <c r="V473" t="n">
        <v>0.494</v>
      </c>
      <c r="W473" t="n">
        <v>0.9</v>
      </c>
      <c r="X473" t="n">
        <v>38.3</v>
      </c>
      <c r="Y473" t="n">
        <v>0</v>
      </c>
      <c r="Z473" t="n">
        <v>1</v>
      </c>
      <c r="AA473" t="n">
        <v>0.054</v>
      </c>
      <c r="AB473" t="n">
        <v>-0.005</v>
      </c>
      <c r="AC473" t="n">
        <v>6.26</v>
      </c>
      <c r="AD473" t="n">
        <v>255</v>
      </c>
      <c r="AE473">
        <f>IF(V473&gt;=0,V473,"")</f>
        <v/>
      </c>
      <c r="AF473">
        <f>IF(AND(N473=1,N472=0),1,0)</f>
        <v/>
      </c>
      <c r="AG473">
        <f>IF(AND(K473="REACQUIRE",K472&lt;&gt;"REACQUIRE"),1,0)</f>
        <v/>
      </c>
    </row>
    <row r="474">
      <c r="J474" t="n">
        <v>117.5</v>
      </c>
      <c r="K474" t="inlineStr">
        <is>
          <t>TRACK</t>
        </is>
      </c>
      <c r="L474" t="n">
        <v>1</v>
      </c>
      <c r="M474" t="n">
        <v>1</v>
      </c>
      <c r="N474" t="n">
        <v>0</v>
      </c>
      <c r="O474" t="n">
        <v>13.182</v>
      </c>
      <c r="P474" t="n">
        <v>4.431</v>
      </c>
      <c r="Q474" t="n">
        <v>1.495</v>
      </c>
      <c r="R474" t="n">
        <v>12.224</v>
      </c>
      <c r="S474" t="n">
        <v>6.465</v>
      </c>
      <c r="T474" t="n">
        <v>12.352</v>
      </c>
      <c r="U474" t="n">
        <v>6.937</v>
      </c>
      <c r="V474" t="n">
        <v>0.489</v>
      </c>
      <c r="W474" t="n">
        <v>1.2</v>
      </c>
      <c r="X474" t="n">
        <v>38.3</v>
      </c>
      <c r="Y474" t="n">
        <v>0</v>
      </c>
      <c r="Z474" t="n">
        <v>1</v>
      </c>
      <c r="AA474" t="n">
        <v>0.058</v>
      </c>
      <c r="AB474" t="n">
        <v>-0.005</v>
      </c>
      <c r="AC474" t="n">
        <v>6.26</v>
      </c>
      <c r="AD474" t="n">
        <v>255</v>
      </c>
      <c r="AE474">
        <f>IF(V474&gt;=0,V474,"")</f>
        <v/>
      </c>
      <c r="AF474">
        <f>IF(AND(N474=1,N473=0),1,0)</f>
        <v/>
      </c>
      <c r="AG474">
        <f>IF(AND(K474="REACQUIRE",K473&lt;&gt;"REACQUIRE"),1,0)</f>
        <v/>
      </c>
    </row>
    <row r="475">
      <c r="J475" t="n">
        <v>117.75</v>
      </c>
      <c r="K475" t="inlineStr">
        <is>
          <t>TRACK</t>
        </is>
      </c>
      <c r="L475" t="n">
        <v>1</v>
      </c>
      <c r="M475" t="n">
        <v>1</v>
      </c>
      <c r="N475" t="n">
        <v>0</v>
      </c>
      <c r="O475" t="n">
        <v>13.268</v>
      </c>
      <c r="P475" t="n">
        <v>4.435</v>
      </c>
      <c r="Q475" t="n">
        <v>1.512</v>
      </c>
      <c r="R475" t="n">
        <v>12.224</v>
      </c>
      <c r="S475" t="n">
        <v>6.465</v>
      </c>
      <c r="T475" t="n">
        <v>12.326</v>
      </c>
      <c r="U475" t="n">
        <v>6.934</v>
      </c>
      <c r="V475" t="n">
        <v>0.48</v>
      </c>
      <c r="W475" t="n">
        <v>1.4</v>
      </c>
      <c r="X475" t="n">
        <v>38.3</v>
      </c>
      <c r="Y475" t="n">
        <v>0</v>
      </c>
      <c r="Z475" t="n">
        <v>1</v>
      </c>
      <c r="AA475" t="n">
        <v>0.058</v>
      </c>
      <c r="AB475" t="n">
        <v>-0.006</v>
      </c>
      <c r="AC475" t="n">
        <v>6.27</v>
      </c>
      <c r="AD475" t="n">
        <v>255</v>
      </c>
      <c r="AE475">
        <f>IF(V475&gt;=0,V475,"")</f>
        <v/>
      </c>
      <c r="AF475">
        <f>IF(AND(N475=1,N474=0),1,0)</f>
        <v/>
      </c>
      <c r="AG475">
        <f>IF(AND(K475="REACQUIRE",K474&lt;&gt;"REACQUIRE"),1,0)</f>
        <v/>
      </c>
    </row>
    <row r="476">
      <c r="J476" t="n">
        <v>118</v>
      </c>
      <c r="K476" t="inlineStr">
        <is>
          <t>TRACK</t>
        </is>
      </c>
      <c r="L476" t="n">
        <v>1</v>
      </c>
      <c r="M476" t="n">
        <v>1</v>
      </c>
      <c r="N476" t="n">
        <v>0</v>
      </c>
      <c r="O476" t="n">
        <v>13.351</v>
      </c>
      <c r="P476" t="n">
        <v>4.438</v>
      </c>
      <c r="Q476" t="n">
        <v>1.544</v>
      </c>
      <c r="R476" t="n">
        <v>12.224</v>
      </c>
      <c r="S476" t="n">
        <v>6.465</v>
      </c>
      <c r="T476" t="n">
        <v>12.251</v>
      </c>
      <c r="U476" t="n">
        <v>6.987</v>
      </c>
      <c r="V476" t="n">
        <v>0.522</v>
      </c>
      <c r="W476" t="n">
        <v>1.2</v>
      </c>
      <c r="X476" t="n">
        <v>37.9</v>
      </c>
      <c r="Y476" t="n">
        <v>0</v>
      </c>
      <c r="Z476" t="n">
        <v>1</v>
      </c>
      <c r="AA476" t="n">
        <v>0.045</v>
      </c>
      <c r="AB476" t="n">
        <v>-0.008999999999999999</v>
      </c>
      <c r="AC476" t="n">
        <v>6.27</v>
      </c>
      <c r="AD476" t="n">
        <v>255</v>
      </c>
      <c r="AE476">
        <f>IF(V476&gt;=0,V476,"")</f>
        <v/>
      </c>
      <c r="AF476">
        <f>IF(AND(N476=1,N475=0),1,0)</f>
        <v/>
      </c>
      <c r="AG476">
        <f>IF(AND(K476="REACQUIRE",K475&lt;&gt;"REACQUIRE"),1,0)</f>
        <v/>
      </c>
    </row>
    <row r="477">
      <c r="J477" t="n">
        <v>118.25</v>
      </c>
      <c r="K477" t="inlineStr">
        <is>
          <t>TRACK</t>
        </is>
      </c>
      <c r="L477" t="n">
        <v>0</v>
      </c>
      <c r="M477" t="n">
        <v>0</v>
      </c>
      <c r="N477" t="n">
        <v>1</v>
      </c>
      <c r="O477" t="n">
        <v>13.428</v>
      </c>
      <c r="P477" t="n">
        <v>4.441</v>
      </c>
      <c r="Q477" t="n">
        <v>1.585</v>
      </c>
      <c r="R477" t="n">
        <v>12.224</v>
      </c>
      <c r="S477" t="n">
        <v>6.465</v>
      </c>
      <c r="T477" t="n">
        <v>12.198</v>
      </c>
      <c r="U477" t="n">
        <v>7.022</v>
      </c>
      <c r="V477" t="n">
        <v>-1</v>
      </c>
      <c r="W477" t="n">
        <v>1</v>
      </c>
      <c r="X477" t="n">
        <v>37.6</v>
      </c>
      <c r="Y477" t="n">
        <v>0</v>
      </c>
      <c r="Z477" t="n">
        <v>1</v>
      </c>
      <c r="AA477" t="n">
        <v>0.026</v>
      </c>
      <c r="AB477" t="n">
        <v>-0.032</v>
      </c>
      <c r="AC477" t="n">
        <v>6.26</v>
      </c>
      <c r="AD477" t="n">
        <v>74</v>
      </c>
      <c r="AE477">
        <f>IF(V477&gt;=0,V477,"")</f>
        <v/>
      </c>
      <c r="AF477">
        <f>IF(AND(N477=1,N476=0),1,0)</f>
        <v/>
      </c>
      <c r="AG477">
        <f>IF(AND(K477="REACQUIRE",K476&lt;&gt;"REACQUIRE"),1,0)</f>
        <v/>
      </c>
    </row>
    <row r="478">
      <c r="J478" t="n">
        <v>118.5</v>
      </c>
      <c r="K478" t="inlineStr">
        <is>
          <t>TRACK</t>
        </is>
      </c>
      <c r="L478" t="n">
        <v>0</v>
      </c>
      <c r="M478" t="n">
        <v>0</v>
      </c>
      <c r="N478" t="n">
        <v>1</v>
      </c>
      <c r="O478" t="n">
        <v>13.517</v>
      </c>
      <c r="P478" t="n">
        <v>4.444</v>
      </c>
      <c r="Q478" t="n">
        <v>1.628</v>
      </c>
      <c r="R478" t="n">
        <v>12.224</v>
      </c>
      <c r="S478" t="n">
        <v>6.465</v>
      </c>
      <c r="T478" t="n">
        <v>12.198</v>
      </c>
      <c r="U478" t="n">
        <v>7.022</v>
      </c>
      <c r="V478" t="n">
        <v>-1</v>
      </c>
      <c r="W478" t="n">
        <v>1.2</v>
      </c>
      <c r="X478" t="n">
        <v>37.7</v>
      </c>
      <c r="Y478" t="n">
        <v>0</v>
      </c>
      <c r="Z478" t="n">
        <v>1</v>
      </c>
      <c r="AA478" t="n">
        <v>0.025</v>
      </c>
      <c r="AB478" t="n">
        <v>-0.052</v>
      </c>
      <c r="AC478" t="n">
        <v>6.25</v>
      </c>
      <c r="AD478" t="n">
        <v>74</v>
      </c>
      <c r="AE478">
        <f>IF(V478&gt;=0,V478,"")</f>
        <v/>
      </c>
      <c r="AF478">
        <f>IF(AND(N478=1,N477=0),1,0)</f>
        <v/>
      </c>
      <c r="AG478">
        <f>IF(AND(K478="REACQUIRE",K477&lt;&gt;"REACQUIRE"),1,0)</f>
        <v/>
      </c>
    </row>
    <row r="479">
      <c r="J479" t="n">
        <v>118.75</v>
      </c>
      <c r="K479" t="inlineStr">
        <is>
          <t>TRACK</t>
        </is>
      </c>
      <c r="L479" t="n">
        <v>0</v>
      </c>
      <c r="M479" t="n">
        <v>0</v>
      </c>
      <c r="N479" t="n">
        <v>1</v>
      </c>
      <c r="O479" t="n">
        <v>13.616</v>
      </c>
      <c r="P479" t="n">
        <v>4.446</v>
      </c>
      <c r="Q479" t="n">
        <v>1.671</v>
      </c>
      <c r="R479" t="n">
        <v>12.224</v>
      </c>
      <c r="S479" t="n">
        <v>6.465</v>
      </c>
      <c r="T479" t="n">
        <v>12.198</v>
      </c>
      <c r="U479" t="n">
        <v>7.022</v>
      </c>
      <c r="V479" t="n">
        <v>-1</v>
      </c>
      <c r="W479" t="n">
        <v>1.5</v>
      </c>
      <c r="X479" t="n">
        <v>38</v>
      </c>
      <c r="Y479" t="n">
        <v>0</v>
      </c>
      <c r="Z479" t="n">
        <v>1</v>
      </c>
      <c r="AA479" t="n">
        <v>0.031</v>
      </c>
      <c r="AB479" t="n">
        <v>-0.054</v>
      </c>
      <c r="AC479" t="n">
        <v>6.25</v>
      </c>
      <c r="AD479" t="n">
        <v>74</v>
      </c>
      <c r="AE479">
        <f>IF(V479&gt;=0,V479,"")</f>
        <v/>
      </c>
      <c r="AF479">
        <f>IF(AND(N479=1,N478=0),1,0)</f>
        <v/>
      </c>
      <c r="AG479">
        <f>IF(AND(K479="REACQUIRE",K478&lt;&gt;"REACQUIRE"),1,0)</f>
        <v/>
      </c>
    </row>
    <row r="480">
      <c r="J480" t="n">
        <v>119</v>
      </c>
      <c r="K480" t="inlineStr">
        <is>
          <t>REACQUIRE</t>
        </is>
      </c>
      <c r="L480" t="n">
        <v>0</v>
      </c>
      <c r="M480" t="n">
        <v>0</v>
      </c>
      <c r="N480" t="n">
        <v>1</v>
      </c>
      <c r="O480" t="n">
        <v>13.702</v>
      </c>
      <c r="P480" t="n">
        <v>4.448</v>
      </c>
      <c r="Q480" t="n">
        <v>1.707</v>
      </c>
      <c r="R480" t="n">
        <v>12.224</v>
      </c>
      <c r="S480" t="n">
        <v>6.465</v>
      </c>
      <c r="T480" t="n">
        <v>12.198</v>
      </c>
      <c r="U480" t="n">
        <v>7.022</v>
      </c>
      <c r="V480" t="n">
        <v>-1</v>
      </c>
      <c r="W480" t="n">
        <v>1</v>
      </c>
      <c r="X480" t="n">
        <v>38.2</v>
      </c>
      <c r="Y480" t="n">
        <v>0</v>
      </c>
      <c r="Z480" t="n">
        <v>1</v>
      </c>
      <c r="AA480" t="n">
        <v>0.08799999999999999</v>
      </c>
      <c r="AB480" t="n">
        <v>-0.058</v>
      </c>
      <c r="AC480" t="n">
        <v>6.25</v>
      </c>
      <c r="AD480" t="n">
        <v>74</v>
      </c>
      <c r="AE480">
        <f>IF(V480&gt;=0,V480,"")</f>
        <v/>
      </c>
      <c r="AF480">
        <f>IF(AND(N480=1,N479=0),1,0)</f>
        <v/>
      </c>
      <c r="AG480">
        <f>IF(AND(K480="REACQUIRE",K479&lt;&gt;"REACQUIRE"),1,0)</f>
        <v/>
      </c>
    </row>
    <row r="481">
      <c r="J481" t="n">
        <v>119.25</v>
      </c>
      <c r="K481" t="inlineStr">
        <is>
          <t>TRACK</t>
        </is>
      </c>
      <c r="L481" t="n">
        <v>1</v>
      </c>
      <c r="M481" t="n">
        <v>1</v>
      </c>
      <c r="N481" t="n">
        <v>0</v>
      </c>
      <c r="O481" t="n">
        <v>13.798</v>
      </c>
      <c r="P481" t="n">
        <v>4.449</v>
      </c>
      <c r="Q481" t="n">
        <v>1.743</v>
      </c>
      <c r="R481" t="n">
        <v>12.224</v>
      </c>
      <c r="S481" t="n">
        <v>6.465</v>
      </c>
      <c r="T481" t="n">
        <v>12.305</v>
      </c>
      <c r="U481" t="n">
        <v>6.988</v>
      </c>
      <c r="V481" t="n">
        <v>0.529</v>
      </c>
      <c r="W481" t="n">
        <v>1.6</v>
      </c>
      <c r="X481" t="n">
        <v>38.5</v>
      </c>
      <c r="Y481" t="n">
        <v>0</v>
      </c>
      <c r="Z481" t="n">
        <v>1</v>
      </c>
      <c r="AA481" t="n">
        <v>0.057</v>
      </c>
      <c r="AB481" t="n">
        <v>-0.058</v>
      </c>
      <c r="AC481" t="n">
        <v>6.24</v>
      </c>
      <c r="AD481" t="n">
        <v>255</v>
      </c>
      <c r="AE481">
        <f>IF(V481&gt;=0,V481,"")</f>
        <v/>
      </c>
      <c r="AF481">
        <f>IF(AND(N481=1,N480=0),1,0)</f>
        <v/>
      </c>
      <c r="AG481">
        <f>IF(AND(K481="REACQUIRE",K480&lt;&gt;"REACQUIRE"),1,0)</f>
        <v/>
      </c>
    </row>
    <row r="482">
      <c r="J482" t="n">
        <v>119.5</v>
      </c>
      <c r="K482" t="inlineStr">
        <is>
          <t>TRACK</t>
        </is>
      </c>
      <c r="L482" t="n">
        <v>1</v>
      </c>
      <c r="M482" t="n">
        <v>1</v>
      </c>
      <c r="N482" t="n">
        <v>0</v>
      </c>
      <c r="O482" t="n">
        <v>13.843</v>
      </c>
      <c r="P482" t="n">
        <v>4.45</v>
      </c>
      <c r="Q482" t="n">
        <v>1.734</v>
      </c>
      <c r="R482" t="n">
        <v>12.224</v>
      </c>
      <c r="S482" t="n">
        <v>6.465</v>
      </c>
      <c r="T482" t="n">
        <v>12.281</v>
      </c>
      <c r="U482" t="n">
        <v>6.899</v>
      </c>
      <c r="V482" t="n">
        <v>0.438</v>
      </c>
      <c r="W482" t="n">
        <v>0</v>
      </c>
      <c r="X482" t="n">
        <v>40.1</v>
      </c>
      <c r="Y482" t="n">
        <v>0</v>
      </c>
      <c r="Z482" t="n">
        <v>1</v>
      </c>
      <c r="AA482" t="n">
        <v>0.08799999999999999</v>
      </c>
      <c r="AB482" t="n">
        <v>-0.022</v>
      </c>
      <c r="AC482" t="n">
        <v>6.26</v>
      </c>
      <c r="AD482" t="n">
        <v>255</v>
      </c>
      <c r="AE482">
        <f>IF(V482&gt;=0,V482,"")</f>
        <v/>
      </c>
      <c r="AF482">
        <f>IF(AND(N482=1,N481=0),1,0)</f>
        <v/>
      </c>
      <c r="AG482">
        <f>IF(AND(K482="REACQUIRE",K481&lt;&gt;"REACQUIRE"),1,0)</f>
        <v/>
      </c>
    </row>
    <row r="483">
      <c r="J483" t="n">
        <v>119.75</v>
      </c>
      <c r="K483" t="inlineStr">
        <is>
          <t>TRACK</t>
        </is>
      </c>
      <c r="L483" t="n">
        <v>1</v>
      </c>
      <c r="M483" t="n">
        <v>1</v>
      </c>
      <c r="N483" t="n">
        <v>0</v>
      </c>
      <c r="O483" t="n">
        <v>13.881</v>
      </c>
      <c r="P483" t="n">
        <v>4.451</v>
      </c>
      <c r="Q483" t="n">
        <v>1.726</v>
      </c>
      <c r="R483" t="n">
        <v>12.224</v>
      </c>
      <c r="S483" t="n">
        <v>6.465</v>
      </c>
      <c r="T483" t="n">
        <v>12.267</v>
      </c>
      <c r="U483" t="n">
        <v>6.926</v>
      </c>
      <c r="V483" t="n">
        <v>0.463</v>
      </c>
      <c r="W483" t="n">
        <v>0.1</v>
      </c>
      <c r="X483" t="n">
        <v>39.8</v>
      </c>
      <c r="Y483" t="n">
        <v>0</v>
      </c>
      <c r="Z483" t="n">
        <v>1</v>
      </c>
      <c r="AA483" t="n">
        <v>0.04</v>
      </c>
      <c r="AB483" t="n">
        <v>0.018</v>
      </c>
      <c r="AC483" t="n">
        <v>6.27</v>
      </c>
      <c r="AD483" t="n">
        <v>255</v>
      </c>
      <c r="AE483">
        <f>IF(V483&gt;=0,V483,"")</f>
        <v/>
      </c>
      <c r="AF483">
        <f>IF(AND(N483=1,N482=0),1,0)</f>
        <v/>
      </c>
      <c r="AG483">
        <f>IF(AND(K483="REACQUIRE",K482&lt;&gt;"REACQUIRE"),1,0)</f>
        <v/>
      </c>
    </row>
    <row r="484">
      <c r="J484" t="n">
        <v>120</v>
      </c>
      <c r="K484" t="inlineStr">
        <is>
          <t>TRACK</t>
        </is>
      </c>
      <c r="L484" t="n">
        <v>1</v>
      </c>
      <c r="M484" t="n">
        <v>1</v>
      </c>
      <c r="N484" t="n">
        <v>0</v>
      </c>
      <c r="O484" t="n">
        <v>13.942</v>
      </c>
      <c r="P484" t="n">
        <v>4.452</v>
      </c>
      <c r="Q484" t="n">
        <v>1.73</v>
      </c>
      <c r="R484" t="n">
        <v>12.224</v>
      </c>
      <c r="S484" t="n">
        <v>6.465</v>
      </c>
      <c r="T484" t="n">
        <v>12.265</v>
      </c>
      <c r="U484" t="n">
        <v>6.921</v>
      </c>
      <c r="V484" t="n">
        <v>0.458</v>
      </c>
      <c r="W484" t="n">
        <v>0.7</v>
      </c>
      <c r="X484" t="n">
        <v>39.4</v>
      </c>
      <c r="Y484" t="n">
        <v>0</v>
      </c>
      <c r="Z484" t="n">
        <v>1</v>
      </c>
      <c r="AA484" t="n">
        <v>0.041</v>
      </c>
      <c r="AB484" t="n">
        <v>0.017</v>
      </c>
      <c r="AC484" t="n">
        <v>6.28</v>
      </c>
      <c r="AD484" t="n">
        <v>255</v>
      </c>
      <c r="AE484">
        <f>IF(V484&gt;=0,V484,"")</f>
        <v/>
      </c>
      <c r="AF484">
        <f>IF(AND(N484=1,N483=0),1,0)</f>
        <v/>
      </c>
      <c r="AG484">
        <f>IF(AND(K484="REACQUIRE",K483&lt;&gt;"REACQUIRE"),1,0)</f>
        <v/>
      </c>
    </row>
    <row r="485">
      <c r="J485" t="n">
        <v>120.25</v>
      </c>
      <c r="K485" t="inlineStr">
        <is>
          <t>TRACK</t>
        </is>
      </c>
      <c r="L485" t="n">
        <v>1</v>
      </c>
      <c r="M485" t="n">
        <v>1</v>
      </c>
      <c r="N485" t="n">
        <v>0</v>
      </c>
      <c r="O485" t="n">
        <v>14.019</v>
      </c>
      <c r="P485" t="n">
        <v>4.451</v>
      </c>
      <c r="Q485" t="n">
        <v>1.746</v>
      </c>
      <c r="R485" t="n">
        <v>12.224</v>
      </c>
      <c r="S485" t="n">
        <v>6.465</v>
      </c>
      <c r="T485" t="n">
        <v>12.259</v>
      </c>
      <c r="U485" t="n">
        <v>6.921</v>
      </c>
      <c r="V485" t="n">
        <v>0.457</v>
      </c>
      <c r="W485" t="n">
        <v>1.2</v>
      </c>
      <c r="X485" t="n">
        <v>39.1</v>
      </c>
      <c r="Y485" t="n">
        <v>0</v>
      </c>
      <c r="Z485" t="n">
        <v>1</v>
      </c>
      <c r="AA485" t="n">
        <v>0.049</v>
      </c>
      <c r="AB485" t="n">
        <v>0.014</v>
      </c>
      <c r="AC485" t="n">
        <v>6.28</v>
      </c>
      <c r="AD485" t="n">
        <v>255</v>
      </c>
      <c r="AE485">
        <f>IF(V485&gt;=0,V485,"")</f>
        <v/>
      </c>
      <c r="AF485">
        <f>IF(AND(N485=1,N484=0),1,0)</f>
        <v/>
      </c>
      <c r="AG485">
        <f>IF(AND(K485="REACQUIRE",K484&lt;&gt;"REACQUIRE"),1,0)</f>
        <v/>
      </c>
    </row>
    <row r="486">
      <c r="J486" t="n">
        <v>120.5</v>
      </c>
      <c r="K486" t="inlineStr">
        <is>
          <t>TRACK</t>
        </is>
      </c>
      <c r="L486" t="n">
        <v>1</v>
      </c>
      <c r="M486" t="n">
        <v>1</v>
      </c>
      <c r="N486" t="n">
        <v>0</v>
      </c>
      <c r="O486" t="n">
        <v>14.108</v>
      </c>
      <c r="P486" t="n">
        <v>4.449</v>
      </c>
      <c r="Q486" t="n">
        <v>1.77</v>
      </c>
      <c r="R486" t="n">
        <v>12.224</v>
      </c>
      <c r="S486" t="n">
        <v>6.465</v>
      </c>
      <c r="T486" t="n">
        <v>12.249</v>
      </c>
      <c r="U486" t="n">
        <v>6.922</v>
      </c>
      <c r="V486" t="n">
        <v>0.458</v>
      </c>
      <c r="W486" t="n">
        <v>1.5</v>
      </c>
      <c r="X486" t="n">
        <v>38.8</v>
      </c>
      <c r="Y486" t="n">
        <v>0</v>
      </c>
      <c r="Z486" t="n">
        <v>1</v>
      </c>
      <c r="AA486" t="n">
        <v>0.055</v>
      </c>
      <c r="AB486" t="n">
        <v>0.012</v>
      </c>
      <c r="AC486" t="n">
        <v>6.28</v>
      </c>
      <c r="AD486" t="n">
        <v>255</v>
      </c>
      <c r="AE486">
        <f>IF(V486&gt;=0,V486,"")</f>
        <v/>
      </c>
      <c r="AF486">
        <f>IF(AND(N486=1,N485=0),1,0)</f>
        <v/>
      </c>
      <c r="AG486">
        <f>IF(AND(K486="REACQUIRE",K485&lt;&gt;"REACQUIRE"),1,0)</f>
        <v/>
      </c>
    </row>
    <row r="487">
      <c r="J487" t="n">
        <v>120.75</v>
      </c>
      <c r="K487" t="inlineStr">
        <is>
          <t>TRACK</t>
        </is>
      </c>
      <c r="L487" t="n">
        <v>1</v>
      </c>
      <c r="M487" t="n">
        <v>1</v>
      </c>
      <c r="N487" t="n">
        <v>0</v>
      </c>
      <c r="O487" t="n">
        <v>14.203</v>
      </c>
      <c r="P487" t="n">
        <v>4.446</v>
      </c>
      <c r="Q487" t="n">
        <v>1.803</v>
      </c>
      <c r="R487" t="n">
        <v>12.224</v>
      </c>
      <c r="S487" t="n">
        <v>6.465</v>
      </c>
      <c r="T487" t="n">
        <v>12.234</v>
      </c>
      <c r="U487" t="n">
        <v>6.924</v>
      </c>
      <c r="V487" t="n">
        <v>0.459</v>
      </c>
      <c r="W487" t="n">
        <v>1.5</v>
      </c>
      <c r="X487" t="n">
        <v>38.6</v>
      </c>
      <c r="Y487" t="n">
        <v>0</v>
      </c>
      <c r="Z487" t="n">
        <v>1</v>
      </c>
      <c r="AA487" t="n">
        <v>0.056</v>
      </c>
      <c r="AB487" t="n">
        <v>0.008</v>
      </c>
      <c r="AC487" t="n">
        <v>6.27</v>
      </c>
      <c r="AD487" t="n">
        <v>255</v>
      </c>
      <c r="AE487">
        <f>IF(V487&gt;=0,V487,"")</f>
        <v/>
      </c>
      <c r="AF487">
        <f>IF(AND(N487=1,N486=0),1,0)</f>
        <v/>
      </c>
      <c r="AG487">
        <f>IF(AND(K487="REACQUIRE",K486&lt;&gt;"REACQUIRE"),1,0)</f>
        <v/>
      </c>
    </row>
    <row r="488">
      <c r="J488" t="n">
        <v>121</v>
      </c>
      <c r="K488" t="inlineStr">
        <is>
          <t>TRACK</t>
        </is>
      </c>
      <c r="L488" t="n">
        <v>1</v>
      </c>
      <c r="M488" t="n">
        <v>1</v>
      </c>
      <c r="N488" t="n">
        <v>0</v>
      </c>
      <c r="O488" t="n">
        <v>14.304</v>
      </c>
      <c r="P488" t="n">
        <v>4.442</v>
      </c>
      <c r="Q488" t="n">
        <v>1.843</v>
      </c>
      <c r="R488" t="n">
        <v>12.224</v>
      </c>
      <c r="S488" t="n">
        <v>6.465</v>
      </c>
      <c r="T488" t="n">
        <v>12.229</v>
      </c>
      <c r="U488" t="n">
        <v>6.925</v>
      </c>
      <c r="V488" t="n">
        <v>0.46</v>
      </c>
      <c r="W488" t="n">
        <v>1.6</v>
      </c>
      <c r="X488" t="n">
        <v>38.5</v>
      </c>
      <c r="Y488" t="n">
        <v>0</v>
      </c>
      <c r="Z488" t="n">
        <v>1</v>
      </c>
      <c r="AA488" t="n">
        <v>0.057</v>
      </c>
      <c r="AB488" t="n">
        <v>0.006</v>
      </c>
      <c r="AC488" t="n">
        <v>6.27</v>
      </c>
      <c r="AD488" t="n">
        <v>255</v>
      </c>
      <c r="AE488">
        <f>IF(V488&gt;=0,V488,"")</f>
        <v/>
      </c>
      <c r="AF488">
        <f>IF(AND(N488=1,N487=0),1,0)</f>
        <v/>
      </c>
      <c r="AG488">
        <f>IF(AND(K488="REACQUIRE",K487&lt;&gt;"REACQUIRE"),1,0)</f>
        <v/>
      </c>
    </row>
    <row r="489">
      <c r="J489" t="n">
        <v>121.25</v>
      </c>
      <c r="K489" t="inlineStr">
        <is>
          <t>TRACK</t>
        </is>
      </c>
      <c r="L489" t="n">
        <v>1</v>
      </c>
      <c r="M489" t="n">
        <v>1</v>
      </c>
      <c r="N489" t="n">
        <v>0</v>
      </c>
      <c r="O489" t="n">
        <v>14.409</v>
      </c>
      <c r="P489" t="n">
        <v>4.436</v>
      </c>
      <c r="Q489" t="n">
        <v>1.888</v>
      </c>
      <c r="R489" t="n">
        <v>12.224</v>
      </c>
      <c r="S489" t="n">
        <v>6.465</v>
      </c>
      <c r="T489" t="n">
        <v>12.219</v>
      </c>
      <c r="U489" t="n">
        <v>6.925</v>
      </c>
      <c r="V489" t="n">
        <v>0.459</v>
      </c>
      <c r="W489" t="n">
        <v>1.6</v>
      </c>
      <c r="X489" t="n">
        <v>38.4</v>
      </c>
      <c r="Y489" t="n">
        <v>0</v>
      </c>
      <c r="Z489" t="n">
        <v>1</v>
      </c>
      <c r="AA489" t="n">
        <v>0.059</v>
      </c>
      <c r="AB489" t="n">
        <v>0.006</v>
      </c>
      <c r="AC489" t="n">
        <v>6.27</v>
      </c>
      <c r="AD489" t="n">
        <v>255</v>
      </c>
      <c r="AE489">
        <f>IF(V489&gt;=0,V489,"")</f>
        <v/>
      </c>
      <c r="AF489">
        <f>IF(AND(N489=1,N488=0),1,0)</f>
        <v/>
      </c>
      <c r="AG489">
        <f>IF(AND(K489="REACQUIRE",K488&lt;&gt;"REACQUIRE"),1,0)</f>
        <v/>
      </c>
    </row>
    <row r="490">
      <c r="J490" t="n">
        <v>121.5</v>
      </c>
      <c r="K490" t="inlineStr">
        <is>
          <t>TRACK</t>
        </is>
      </c>
      <c r="L490" t="n">
        <v>1</v>
      </c>
      <c r="M490" t="n">
        <v>1</v>
      </c>
      <c r="N490" t="n">
        <v>0</v>
      </c>
      <c r="O490" t="n">
        <v>14.516</v>
      </c>
      <c r="P490" t="n">
        <v>4.43</v>
      </c>
      <c r="Q490" t="n">
        <v>1.936</v>
      </c>
      <c r="R490" t="n">
        <v>12.224</v>
      </c>
      <c r="S490" t="n">
        <v>6.465</v>
      </c>
      <c r="T490" t="n">
        <v>12.214</v>
      </c>
      <c r="U490" t="n">
        <v>6.912</v>
      </c>
      <c r="V490" t="n">
        <v>0.447</v>
      </c>
      <c r="W490" t="n">
        <v>1.6</v>
      </c>
      <c r="X490" t="n">
        <v>38.5</v>
      </c>
      <c r="Y490" t="n">
        <v>0</v>
      </c>
      <c r="Z490" t="n">
        <v>1</v>
      </c>
      <c r="AA490" t="n">
        <v>0.058</v>
      </c>
      <c r="AB490" t="n">
        <v>0.004</v>
      </c>
      <c r="AC490" t="n">
        <v>6.28</v>
      </c>
      <c r="AD490" t="n">
        <v>255</v>
      </c>
      <c r="AE490">
        <f>IF(V490&gt;=0,V490,"")</f>
        <v/>
      </c>
      <c r="AF490">
        <f>IF(AND(N490=1,N489=0),1,0)</f>
        <v/>
      </c>
      <c r="AG490">
        <f>IF(AND(K490="REACQUIRE",K489&lt;&gt;"REACQUIRE"),1,0)</f>
        <v/>
      </c>
    </row>
    <row r="491">
      <c r="J491" t="n">
        <v>121.75</v>
      </c>
      <c r="K491" t="inlineStr">
        <is>
          <t>TRACK</t>
        </is>
      </c>
      <c r="L491" t="n">
        <v>1</v>
      </c>
      <c r="M491" t="n">
        <v>1</v>
      </c>
      <c r="N491" t="n">
        <v>0</v>
      </c>
      <c r="O491" t="n">
        <v>14.623</v>
      </c>
      <c r="P491" t="n">
        <v>4.422</v>
      </c>
      <c r="Q491" t="n">
        <v>1.988</v>
      </c>
      <c r="R491" t="n">
        <v>12.227</v>
      </c>
      <c r="S491" t="n">
        <v>6.468</v>
      </c>
      <c r="T491" t="n">
        <v>12.204</v>
      </c>
      <c r="U491" t="n">
        <v>6.918</v>
      </c>
      <c r="V491" t="n">
        <v>0.451</v>
      </c>
      <c r="W491" t="n">
        <v>1.6</v>
      </c>
      <c r="X491" t="n">
        <v>38.4</v>
      </c>
      <c r="Y491" t="n">
        <v>0.013</v>
      </c>
      <c r="Z491" t="n">
        <v>1</v>
      </c>
      <c r="AA491" t="n">
        <v>0.057</v>
      </c>
      <c r="AB491" t="n">
        <v>0.006</v>
      </c>
      <c r="AC491" t="n">
        <v>6.28</v>
      </c>
      <c r="AD491" t="n">
        <v>255</v>
      </c>
      <c r="AE491">
        <f>IF(V491&gt;=0,V491,"")</f>
        <v/>
      </c>
      <c r="AF491">
        <f>IF(AND(N491=1,N490=0),1,0)</f>
        <v/>
      </c>
      <c r="AG491">
        <f>IF(AND(K491="REACQUIRE",K490&lt;&gt;"REACQUIRE"),1,0)</f>
        <v/>
      </c>
    </row>
    <row r="492">
      <c r="J492" t="n">
        <v>122</v>
      </c>
      <c r="K492" t="inlineStr">
        <is>
          <t>TRACK</t>
        </is>
      </c>
      <c r="L492" t="n">
        <v>1</v>
      </c>
      <c r="M492" t="n">
        <v>1</v>
      </c>
      <c r="N492" t="n">
        <v>0</v>
      </c>
      <c r="O492" t="n">
        <v>14.732</v>
      </c>
      <c r="P492" t="n">
        <v>4.414</v>
      </c>
      <c r="Q492" t="n">
        <v>2.043</v>
      </c>
      <c r="R492" t="n">
        <v>12.223</v>
      </c>
      <c r="S492" t="n">
        <v>6.465</v>
      </c>
      <c r="T492" t="n">
        <v>12.19</v>
      </c>
      <c r="U492" t="n">
        <v>6.907</v>
      </c>
      <c r="V492" t="n">
        <v>0.443</v>
      </c>
      <c r="W492" t="n">
        <v>1.6</v>
      </c>
      <c r="X492" t="n">
        <v>38.5</v>
      </c>
      <c r="Y492" t="n">
        <v>0</v>
      </c>
      <c r="Z492" t="n">
        <v>1</v>
      </c>
      <c r="AA492" t="n">
        <v>0.057</v>
      </c>
      <c r="AB492" t="n">
        <v>0.008</v>
      </c>
      <c r="AC492" t="n">
        <v>6.29</v>
      </c>
      <c r="AD492" t="n">
        <v>255</v>
      </c>
      <c r="AE492">
        <f>IF(V492&gt;=0,V492,"")</f>
        <v/>
      </c>
      <c r="AF492">
        <f>IF(AND(N492=1,N491=0),1,0)</f>
        <v/>
      </c>
      <c r="AG492">
        <f>IF(AND(K492="REACQUIRE",K491&lt;&gt;"REACQUIRE"),1,0)</f>
        <v/>
      </c>
    </row>
    <row r="493">
      <c r="J493" t="n">
        <v>122.25</v>
      </c>
      <c r="K493" t="inlineStr">
        <is>
          <t>TRACK</t>
        </is>
      </c>
      <c r="L493" t="n">
        <v>1</v>
      </c>
      <c r="M493" t="n">
        <v>1</v>
      </c>
      <c r="N493" t="n">
        <v>0</v>
      </c>
      <c r="O493" t="n">
        <v>14.84</v>
      </c>
      <c r="P493" t="n">
        <v>4.405</v>
      </c>
      <c r="Q493" t="n">
        <v>2.101</v>
      </c>
      <c r="R493" t="n">
        <v>12.223</v>
      </c>
      <c r="S493" t="n">
        <v>6.465</v>
      </c>
      <c r="T493" t="n">
        <v>12.184</v>
      </c>
      <c r="U493" t="n">
        <v>6.898</v>
      </c>
      <c r="V493" t="n">
        <v>0.435</v>
      </c>
      <c r="W493" t="n">
        <v>1.6</v>
      </c>
      <c r="X493" t="n">
        <v>38.5</v>
      </c>
      <c r="Y493" t="n">
        <v>0</v>
      </c>
      <c r="Z493" t="n">
        <v>1</v>
      </c>
      <c r="AA493" t="n">
        <v>0.057</v>
      </c>
      <c r="AB493" t="n">
        <v>0.008999999999999999</v>
      </c>
      <c r="AC493" t="n">
        <v>6.29</v>
      </c>
      <c r="AD493" t="n">
        <v>255</v>
      </c>
      <c r="AE493">
        <f>IF(V493&gt;=0,V493,"")</f>
        <v/>
      </c>
      <c r="AF493">
        <f>IF(AND(N493=1,N492=0),1,0)</f>
        <v/>
      </c>
      <c r="AG493">
        <f>IF(AND(K493="REACQUIRE",K492&lt;&gt;"REACQUIRE"),1,0)</f>
        <v/>
      </c>
    </row>
    <row r="494">
      <c r="J494" t="n">
        <v>122.5</v>
      </c>
      <c r="K494" t="inlineStr">
        <is>
          <t>TRACK</t>
        </is>
      </c>
      <c r="L494" t="n">
        <v>1</v>
      </c>
      <c r="M494" t="n">
        <v>1</v>
      </c>
      <c r="N494" t="n">
        <v>0</v>
      </c>
      <c r="O494" t="n">
        <v>14.949</v>
      </c>
      <c r="P494" t="n">
        <v>4.397</v>
      </c>
      <c r="Q494" t="n">
        <v>2.16</v>
      </c>
      <c r="R494" t="n">
        <v>12.223</v>
      </c>
      <c r="S494" t="n">
        <v>6.465</v>
      </c>
      <c r="T494" t="n">
        <v>12.18</v>
      </c>
      <c r="U494" t="n">
        <v>6.887</v>
      </c>
      <c r="V494" t="n">
        <v>0.424</v>
      </c>
      <c r="W494" t="n">
        <v>1.6</v>
      </c>
      <c r="X494" t="n">
        <v>38.6</v>
      </c>
      <c r="Y494" t="n">
        <v>0</v>
      </c>
      <c r="Z494" t="n">
        <v>1</v>
      </c>
      <c r="AA494" t="n">
        <v>0.057</v>
      </c>
      <c r="AB494" t="n">
        <v>0.013</v>
      </c>
      <c r="AC494" t="n">
        <v>6.3</v>
      </c>
      <c r="AD494" t="n">
        <v>255</v>
      </c>
      <c r="AE494">
        <f>IF(V494&gt;=0,V494,"")</f>
        <v/>
      </c>
      <c r="AF494">
        <f>IF(AND(N494=1,N493=0),1,0)</f>
        <v/>
      </c>
      <c r="AG494">
        <f>IF(AND(K494="REACQUIRE",K493&lt;&gt;"REACQUIRE"),1,0)</f>
        <v/>
      </c>
    </row>
    <row r="495">
      <c r="J495" t="n">
        <v>122.75</v>
      </c>
      <c r="K495" t="inlineStr">
        <is>
          <t>TRACK</t>
        </is>
      </c>
      <c r="L495" t="n">
        <v>1</v>
      </c>
      <c r="M495" t="n">
        <v>1</v>
      </c>
      <c r="N495" t="n">
        <v>0</v>
      </c>
      <c r="O495" t="n">
        <v>15.059</v>
      </c>
      <c r="P495" t="n">
        <v>4.39</v>
      </c>
      <c r="Q495" t="n">
        <v>2.219</v>
      </c>
      <c r="R495" t="n">
        <v>12.223</v>
      </c>
      <c r="S495" t="n">
        <v>6.465</v>
      </c>
      <c r="T495" t="n">
        <v>12.174</v>
      </c>
      <c r="U495" t="n">
        <v>6.883</v>
      </c>
      <c r="V495" t="n">
        <v>0.421</v>
      </c>
      <c r="W495" t="n">
        <v>1.7</v>
      </c>
      <c r="X495" t="n">
        <v>38.7</v>
      </c>
      <c r="Y495" t="n">
        <v>0</v>
      </c>
      <c r="Z495" t="n">
        <v>1</v>
      </c>
      <c r="AA495" t="n">
        <v>0.058</v>
      </c>
      <c r="AB495" t="n">
        <v>0.028</v>
      </c>
      <c r="AC495" t="n">
        <v>6.31</v>
      </c>
      <c r="AD495" t="n">
        <v>255</v>
      </c>
      <c r="AE495">
        <f>IF(V495&gt;=0,V495,"")</f>
        <v/>
      </c>
      <c r="AF495">
        <f>IF(AND(N495=1,N494=0),1,0)</f>
        <v/>
      </c>
      <c r="AG495">
        <f>IF(AND(K495="REACQUIRE",K494&lt;&gt;"REACQUIRE"),1,0)</f>
        <v/>
      </c>
    </row>
    <row r="496">
      <c r="J496" t="n">
        <v>123</v>
      </c>
      <c r="K496" t="inlineStr">
        <is>
          <t>TRACK</t>
        </is>
      </c>
      <c r="L496" t="n">
        <v>1</v>
      </c>
      <c r="M496" t="n">
        <v>1</v>
      </c>
      <c r="N496" t="n">
        <v>0</v>
      </c>
      <c r="O496" t="n">
        <v>15.165</v>
      </c>
      <c r="P496" t="n">
        <v>4.383</v>
      </c>
      <c r="Q496" t="n">
        <v>2.288</v>
      </c>
      <c r="R496" t="n">
        <v>12.223</v>
      </c>
      <c r="S496" t="n">
        <v>6.465</v>
      </c>
      <c r="T496" t="n">
        <v>12.163</v>
      </c>
      <c r="U496" t="n">
        <v>6.883</v>
      </c>
      <c r="V496" t="n">
        <v>0.423</v>
      </c>
      <c r="W496" t="n">
        <v>1.7</v>
      </c>
      <c r="X496" t="n">
        <v>38.4</v>
      </c>
      <c r="Y496" t="n">
        <v>0</v>
      </c>
      <c r="Z496" t="n">
        <v>1</v>
      </c>
      <c r="AA496" t="n">
        <v>0.058</v>
      </c>
      <c r="AB496" t="n">
        <v>0.017</v>
      </c>
      <c r="AC496" t="n">
        <v>6.3</v>
      </c>
      <c r="AD496" t="n">
        <v>255</v>
      </c>
      <c r="AE496">
        <f>IF(V496&gt;=0,V496,"")</f>
        <v/>
      </c>
      <c r="AF496">
        <f>IF(AND(N496=1,N495=0),1,0)</f>
        <v/>
      </c>
      <c r="AG496">
        <f>IF(AND(K496="REACQUIRE",K495&lt;&gt;"REACQUIRE"),1,0)</f>
        <v/>
      </c>
    </row>
    <row r="497">
      <c r="J497" t="n">
        <v>123.25</v>
      </c>
      <c r="K497" t="inlineStr">
        <is>
          <t>TRACK</t>
        </is>
      </c>
      <c r="L497" t="n">
        <v>1</v>
      </c>
      <c r="M497" t="n">
        <v>1</v>
      </c>
      <c r="N497" t="n">
        <v>0</v>
      </c>
      <c r="O497" t="n">
        <v>15.273</v>
      </c>
      <c r="P497" t="n">
        <v>4.377</v>
      </c>
      <c r="Q497" t="n">
        <v>2.354</v>
      </c>
      <c r="R497" t="n">
        <v>12.223</v>
      </c>
      <c r="S497" t="n">
        <v>6.465</v>
      </c>
      <c r="T497" t="n">
        <v>12.17</v>
      </c>
      <c r="U497" t="n">
        <v>6.849</v>
      </c>
      <c r="V497" t="n">
        <v>0.387</v>
      </c>
      <c r="W497" t="n">
        <v>1.6</v>
      </c>
      <c r="X497" t="n">
        <v>38.5</v>
      </c>
      <c r="Y497" t="n">
        <v>0</v>
      </c>
      <c r="Z497" t="n">
        <v>1</v>
      </c>
      <c r="AA497" t="n">
        <v>0.058</v>
      </c>
      <c r="AB497" t="n">
        <v>0.015</v>
      </c>
      <c r="AC497" t="n">
        <v>6.31</v>
      </c>
      <c r="AD497" t="n">
        <v>255</v>
      </c>
      <c r="AE497">
        <f>IF(V497&gt;=0,V497,"")</f>
        <v/>
      </c>
      <c r="AF497">
        <f>IF(AND(N497=1,N496=0),1,0)</f>
        <v/>
      </c>
      <c r="AG497">
        <f>IF(AND(K497="REACQUIRE",K496&lt;&gt;"REACQUIRE"),1,0)</f>
        <v/>
      </c>
    </row>
    <row r="498">
      <c r="J498" t="n">
        <v>123.5</v>
      </c>
      <c r="K498" t="inlineStr">
        <is>
          <t>TRACK</t>
        </is>
      </c>
      <c r="L498" t="n">
        <v>1</v>
      </c>
      <c r="M498" t="n">
        <v>1</v>
      </c>
      <c r="N498" t="n">
        <v>0</v>
      </c>
      <c r="O498" t="n">
        <v>15.378</v>
      </c>
      <c r="P498" t="n">
        <v>4.374</v>
      </c>
      <c r="Q498" t="n">
        <v>2.422</v>
      </c>
      <c r="R498" t="n">
        <v>12.223</v>
      </c>
      <c r="S498" t="n">
        <v>6.465</v>
      </c>
      <c r="T498" t="n">
        <v>12.16</v>
      </c>
      <c r="U498" t="n">
        <v>6.846</v>
      </c>
      <c r="V498" t="n">
        <v>0.386</v>
      </c>
      <c r="W498" t="n">
        <v>1.6</v>
      </c>
      <c r="X498" t="n">
        <v>38.4</v>
      </c>
      <c r="Y498" t="n">
        <v>0</v>
      </c>
      <c r="Z498" t="n">
        <v>1</v>
      </c>
      <c r="AA498" t="n">
        <v>0.057</v>
      </c>
      <c r="AB498" t="n">
        <v>0.021</v>
      </c>
      <c r="AC498" t="n">
        <v>6.3</v>
      </c>
      <c r="AD498" t="n">
        <v>255</v>
      </c>
      <c r="AE498">
        <f>IF(V498&gt;=0,V498,"")</f>
        <v/>
      </c>
      <c r="AF498">
        <f>IF(AND(N498=1,N497=0),1,0)</f>
        <v/>
      </c>
      <c r="AG498">
        <f>IF(AND(K498="REACQUIRE",K497&lt;&gt;"REACQUIRE"),1,0)</f>
        <v/>
      </c>
    </row>
    <row r="499">
      <c r="J499" t="n">
        <v>123.75</v>
      </c>
      <c r="K499" t="inlineStr">
        <is>
          <t>TRACK</t>
        </is>
      </c>
      <c r="L499" t="n">
        <v>1</v>
      </c>
      <c r="M499" t="n">
        <v>1</v>
      </c>
      <c r="N499" t="n">
        <v>0</v>
      </c>
      <c r="O499" t="n">
        <v>15.481</v>
      </c>
      <c r="P499" t="n">
        <v>4.372</v>
      </c>
      <c r="Q499" t="n">
        <v>2.496</v>
      </c>
      <c r="R499" t="n">
        <v>12.223</v>
      </c>
      <c r="S499" t="n">
        <v>6.465</v>
      </c>
      <c r="T499" t="n">
        <v>12.148</v>
      </c>
      <c r="U499" t="n">
        <v>6.845</v>
      </c>
      <c r="V499" t="n">
        <v>0.388</v>
      </c>
      <c r="W499" t="n">
        <v>1.6</v>
      </c>
      <c r="X499" t="n">
        <v>38.2</v>
      </c>
      <c r="Y499" t="n">
        <v>0</v>
      </c>
      <c r="Z499" t="n">
        <v>1</v>
      </c>
      <c r="AA499" t="n">
        <v>0.056</v>
      </c>
      <c r="AB499" t="n">
        <v>0.023</v>
      </c>
      <c r="AC499" t="n">
        <v>6.3</v>
      </c>
      <c r="AD499" t="n">
        <v>255</v>
      </c>
      <c r="AE499">
        <f>IF(V499&gt;=0,V499,"")</f>
        <v/>
      </c>
      <c r="AF499">
        <f>IF(AND(N499=1,N498=0),1,0)</f>
        <v/>
      </c>
      <c r="AG499">
        <f>IF(AND(K499="REACQUIRE",K498&lt;&gt;"REACQUIRE"),1,0)</f>
        <v/>
      </c>
    </row>
    <row r="500">
      <c r="J500" t="n">
        <v>124</v>
      </c>
      <c r="K500" t="inlineStr">
        <is>
          <t>TRACK</t>
        </is>
      </c>
      <c r="L500" t="n">
        <v>1</v>
      </c>
      <c r="M500" t="n">
        <v>1</v>
      </c>
      <c r="N500" t="n">
        <v>0</v>
      </c>
      <c r="O500" t="n">
        <v>15.581</v>
      </c>
      <c r="P500" t="n">
        <v>4.372</v>
      </c>
      <c r="Q500" t="n">
        <v>2.574</v>
      </c>
      <c r="R500" t="n">
        <v>12.223</v>
      </c>
      <c r="S500" t="n">
        <v>6.465</v>
      </c>
      <c r="T500" t="n">
        <v>12.137</v>
      </c>
      <c r="U500" t="n">
        <v>6.845</v>
      </c>
      <c r="V500" t="n">
        <v>0.389</v>
      </c>
      <c r="W500" t="n">
        <v>1.6</v>
      </c>
      <c r="X500" t="n">
        <v>38</v>
      </c>
      <c r="Y500" t="n">
        <v>0</v>
      </c>
      <c r="Z500" t="n">
        <v>1</v>
      </c>
      <c r="AA500" t="n">
        <v>0.056</v>
      </c>
      <c r="AB500" t="n">
        <v>0.021</v>
      </c>
      <c r="AC500" t="n">
        <v>6.3</v>
      </c>
      <c r="AD500" t="n">
        <v>255</v>
      </c>
      <c r="AE500">
        <f>IF(V500&gt;=0,V500,"")</f>
        <v/>
      </c>
      <c r="AF500">
        <f>IF(AND(N500=1,N499=0),1,0)</f>
        <v/>
      </c>
      <c r="AG500">
        <f>IF(AND(K500="REACQUIRE",K499&lt;&gt;"REACQUIRE"),1,0)</f>
        <v/>
      </c>
    </row>
    <row r="501">
      <c r="J501" t="n">
        <v>124.25</v>
      </c>
      <c r="K501" t="inlineStr">
        <is>
          <t>TRACK</t>
        </is>
      </c>
      <c r="L501" t="n">
        <v>1</v>
      </c>
      <c r="M501" t="n">
        <v>1</v>
      </c>
      <c r="N501" t="n">
        <v>0</v>
      </c>
      <c r="O501" t="n">
        <v>15.677</v>
      </c>
      <c r="P501" t="n">
        <v>4.376</v>
      </c>
      <c r="Q501" t="n">
        <v>2.655</v>
      </c>
      <c r="R501" t="n">
        <v>12.223</v>
      </c>
      <c r="S501" t="n">
        <v>6.465</v>
      </c>
      <c r="T501" t="n">
        <v>12.124</v>
      </c>
      <c r="U501" t="n">
        <v>6.839</v>
      </c>
      <c r="V501" t="n">
        <v>0.387</v>
      </c>
      <c r="W501" t="n">
        <v>1.6</v>
      </c>
      <c r="X501" t="n">
        <v>37.9</v>
      </c>
      <c r="Y501" t="n">
        <v>0</v>
      </c>
      <c r="Z501" t="n">
        <v>1</v>
      </c>
      <c r="AA501" t="n">
        <v>0.055</v>
      </c>
      <c r="AB501" t="n">
        <v>0.019</v>
      </c>
      <c r="AC501" t="n">
        <v>6.29</v>
      </c>
      <c r="AD501" t="n">
        <v>255</v>
      </c>
      <c r="AE501">
        <f>IF(V501&gt;=0,V501,"")</f>
        <v/>
      </c>
      <c r="AF501">
        <f>IF(AND(N501=1,N500=0),1,0)</f>
        <v/>
      </c>
      <c r="AG501">
        <f>IF(AND(K501="REACQUIRE",K500&lt;&gt;"REACQUIRE"),1,0)</f>
        <v/>
      </c>
    </row>
    <row r="502">
      <c r="J502" t="n">
        <v>124.5</v>
      </c>
      <c r="K502" t="inlineStr">
        <is>
          <t>TRACK</t>
        </is>
      </c>
      <c r="L502" t="n">
        <v>1</v>
      </c>
      <c r="M502" t="n">
        <v>2</v>
      </c>
      <c r="N502" t="n">
        <v>0</v>
      </c>
      <c r="O502" t="n">
        <v>15.771</v>
      </c>
      <c r="P502" t="n">
        <v>4.383</v>
      </c>
      <c r="Q502" t="n">
        <v>2.739</v>
      </c>
      <c r="R502" t="n">
        <v>12.226</v>
      </c>
      <c r="S502" t="n">
        <v>6.467</v>
      </c>
      <c r="T502" t="n">
        <v>12.117</v>
      </c>
      <c r="U502" t="n">
        <v>6.832</v>
      </c>
      <c r="V502" t="n">
        <v>0.38</v>
      </c>
      <c r="W502" t="n">
        <v>1.6</v>
      </c>
      <c r="X502" t="n">
        <v>37.9</v>
      </c>
      <c r="Y502" t="n">
        <v>0.047</v>
      </c>
      <c r="Z502" t="n">
        <v>1</v>
      </c>
      <c r="AA502" t="n">
        <v>0.052</v>
      </c>
      <c r="AB502" t="n">
        <v>0.018</v>
      </c>
      <c r="AC502" t="n">
        <v>6.3</v>
      </c>
      <c r="AD502" t="n">
        <v>255</v>
      </c>
      <c r="AE502">
        <f>IF(V502&gt;=0,V502,"")</f>
        <v/>
      </c>
      <c r="AF502">
        <f>IF(AND(N502=1,N501=0),1,0)</f>
        <v/>
      </c>
      <c r="AG502">
        <f>IF(AND(K502="REACQUIRE",K501&lt;&gt;"REACQUIRE"),1,0)</f>
        <v/>
      </c>
    </row>
    <row r="503">
      <c r="J503" t="n">
        <v>124.75</v>
      </c>
      <c r="K503" t="inlineStr">
        <is>
          <t>TRACK</t>
        </is>
      </c>
      <c r="L503" t="n">
        <v>1</v>
      </c>
      <c r="M503" t="n">
        <v>1</v>
      </c>
      <c r="N503" t="n">
        <v>0</v>
      </c>
      <c r="O503" t="n">
        <v>15.863</v>
      </c>
      <c r="P503" t="n">
        <v>4.395</v>
      </c>
      <c r="Q503" t="n">
        <v>2.823</v>
      </c>
      <c r="R503" t="n">
        <v>12.223</v>
      </c>
      <c r="S503" t="n">
        <v>6.465</v>
      </c>
      <c r="T503" t="n">
        <v>12.106</v>
      </c>
      <c r="U503" t="n">
        <v>6.815</v>
      </c>
      <c r="V503" t="n">
        <v>0.369</v>
      </c>
      <c r="W503" t="n">
        <v>1.6</v>
      </c>
      <c r="X503" t="n">
        <v>38</v>
      </c>
      <c r="Y503" t="n">
        <v>0</v>
      </c>
      <c r="Z503" t="n">
        <v>1</v>
      </c>
      <c r="AA503" t="n">
        <v>0.051</v>
      </c>
      <c r="AB503" t="n">
        <v>0.019</v>
      </c>
      <c r="AC503" t="n">
        <v>6.31</v>
      </c>
      <c r="AD503" t="n">
        <v>255</v>
      </c>
      <c r="AE503">
        <f>IF(V503&gt;=0,V503,"")</f>
        <v/>
      </c>
      <c r="AF503">
        <f>IF(AND(N503=1,N502=0),1,0)</f>
        <v/>
      </c>
      <c r="AG503">
        <f>IF(AND(K503="REACQUIRE",K502&lt;&gt;"REACQUIRE"),1,0)</f>
        <v/>
      </c>
    </row>
    <row r="504">
      <c r="J504" t="n">
        <v>125</v>
      </c>
      <c r="K504" t="inlineStr">
        <is>
          <t>TRACK</t>
        </is>
      </c>
      <c r="L504" t="n">
        <v>1</v>
      </c>
      <c r="M504" t="n">
        <v>1</v>
      </c>
      <c r="N504" t="n">
        <v>0</v>
      </c>
      <c r="O504" t="n">
        <v>15.953</v>
      </c>
      <c r="P504" t="n">
        <v>4.41</v>
      </c>
      <c r="Q504" t="n">
        <v>2.906</v>
      </c>
      <c r="R504" t="n">
        <v>12.223</v>
      </c>
      <c r="S504" t="n">
        <v>6.465</v>
      </c>
      <c r="T504" t="n">
        <v>12.099</v>
      </c>
      <c r="U504" t="n">
        <v>6.791</v>
      </c>
      <c r="V504" t="n">
        <v>0.349</v>
      </c>
      <c r="W504" t="n">
        <v>1.5</v>
      </c>
      <c r="X504" t="n">
        <v>38.2</v>
      </c>
      <c r="Y504" t="n">
        <v>0</v>
      </c>
      <c r="Z504" t="n">
        <v>1</v>
      </c>
      <c r="AA504" t="n">
        <v>0.047</v>
      </c>
      <c r="AB504" t="n">
        <v>0.017</v>
      </c>
      <c r="AC504" t="n">
        <v>6.32</v>
      </c>
      <c r="AD504" t="n">
        <v>255</v>
      </c>
      <c r="AE504">
        <f>IF(V504&gt;=0,V504,"")</f>
        <v/>
      </c>
      <c r="AF504">
        <f>IF(AND(N504=1,N503=0),1,0)</f>
        <v/>
      </c>
      <c r="AG504">
        <f>IF(AND(K504="REACQUIRE",K503&lt;&gt;"REACQUIRE"),1,0)</f>
        <v/>
      </c>
    </row>
    <row r="505">
      <c r="J505" t="n">
        <v>125.25</v>
      </c>
      <c r="K505" t="inlineStr">
        <is>
          <t>TRACK</t>
        </is>
      </c>
      <c r="L505" t="n">
        <v>1</v>
      </c>
      <c r="M505" t="n">
        <v>1</v>
      </c>
      <c r="N505" t="n">
        <v>0</v>
      </c>
      <c r="O505" t="n">
        <v>16.043</v>
      </c>
      <c r="P505" t="n">
        <v>4.431</v>
      </c>
      <c r="Q505" t="n">
        <v>2.989</v>
      </c>
      <c r="R505" t="n">
        <v>12.223</v>
      </c>
      <c r="S505" t="n">
        <v>6.465</v>
      </c>
      <c r="T505" t="n">
        <v>12.102</v>
      </c>
      <c r="U505" t="n">
        <v>6.768</v>
      </c>
      <c r="V505" t="n">
        <v>0.327</v>
      </c>
      <c r="W505" t="n">
        <v>1.5</v>
      </c>
      <c r="X505" t="n">
        <v>38.4</v>
      </c>
      <c r="Y505" t="n">
        <v>0</v>
      </c>
      <c r="Z505" t="n">
        <v>1</v>
      </c>
      <c r="AA505" t="n">
        <v>0.043</v>
      </c>
      <c r="AB505" t="n">
        <v>0.017</v>
      </c>
      <c r="AC505" t="n">
        <v>6.35</v>
      </c>
      <c r="AD505" t="n">
        <v>255</v>
      </c>
      <c r="AE505">
        <f>IF(V505&gt;=0,V505,"")</f>
        <v/>
      </c>
      <c r="AF505">
        <f>IF(AND(N505=1,N504=0),1,0)</f>
        <v/>
      </c>
      <c r="AG505">
        <f>IF(AND(K505="REACQUIRE",K504&lt;&gt;"REACQUIRE"),1,0)</f>
        <v/>
      </c>
    </row>
    <row r="506">
      <c r="J506" t="n">
        <v>125.5</v>
      </c>
      <c r="K506" t="inlineStr">
        <is>
          <t>TRACK</t>
        </is>
      </c>
      <c r="L506" t="n">
        <v>1</v>
      </c>
      <c r="M506" t="n">
        <v>1</v>
      </c>
      <c r="N506" t="n">
        <v>0</v>
      </c>
      <c r="O506" t="n">
        <v>16.129</v>
      </c>
      <c r="P506" t="n">
        <v>4.455</v>
      </c>
      <c r="Q506" t="n">
        <v>3.074</v>
      </c>
      <c r="R506" t="n">
        <v>12.223</v>
      </c>
      <c r="S506" t="n">
        <v>6.465</v>
      </c>
      <c r="T506" t="n">
        <v>12.078</v>
      </c>
      <c r="U506" t="n">
        <v>6.758</v>
      </c>
      <c r="V506" t="n">
        <v>0.327</v>
      </c>
      <c r="W506" t="n">
        <v>1.5</v>
      </c>
      <c r="X506" t="n">
        <v>38.5</v>
      </c>
      <c r="Y506" t="n">
        <v>0</v>
      </c>
      <c r="Z506" t="n">
        <v>1</v>
      </c>
      <c r="AA506" t="n">
        <v>0.039</v>
      </c>
      <c r="AB506" t="n">
        <v>0.026</v>
      </c>
      <c r="AC506" t="n">
        <v>6.38</v>
      </c>
      <c r="AD506" t="n">
        <v>255</v>
      </c>
      <c r="AE506">
        <f>IF(V506&gt;=0,V506,"")</f>
        <v/>
      </c>
      <c r="AF506">
        <f>IF(AND(N506=1,N505=0),1,0)</f>
        <v/>
      </c>
      <c r="AG506">
        <f>IF(AND(K506="REACQUIRE",K505&lt;&gt;"REACQUIRE"),1,0)</f>
        <v/>
      </c>
    </row>
    <row r="507">
      <c r="J507" t="n">
        <v>125.75</v>
      </c>
      <c r="K507" t="inlineStr">
        <is>
          <t>TRACK</t>
        </is>
      </c>
      <c r="L507" t="n">
        <v>1</v>
      </c>
      <c r="M507" t="n">
        <v>1</v>
      </c>
      <c r="N507" t="n">
        <v>0</v>
      </c>
      <c r="O507" t="n">
        <v>16.212</v>
      </c>
      <c r="P507" t="n">
        <v>4.483</v>
      </c>
      <c r="Q507" t="n">
        <v>3.159</v>
      </c>
      <c r="R507" t="n">
        <v>12.223</v>
      </c>
      <c r="S507" t="n">
        <v>6.465</v>
      </c>
      <c r="T507" t="n">
        <v>12.081</v>
      </c>
      <c r="U507" t="n">
        <v>6.728</v>
      </c>
      <c r="V507" t="n">
        <v>0.299</v>
      </c>
      <c r="W507" t="n">
        <v>1.5</v>
      </c>
      <c r="X507" t="n">
        <v>38.8</v>
      </c>
      <c r="Y507" t="n">
        <v>0</v>
      </c>
      <c r="Z507" t="n">
        <v>1</v>
      </c>
      <c r="AA507" t="n">
        <v>0.033</v>
      </c>
      <c r="AB507" t="n">
        <v>0.016</v>
      </c>
      <c r="AC507" t="n">
        <v>6.41</v>
      </c>
      <c r="AD507" t="n">
        <v>255</v>
      </c>
      <c r="AE507">
        <f>IF(V507&gt;=0,V507,"")</f>
        <v/>
      </c>
      <c r="AF507">
        <f>IF(AND(N507=1,N506=0),1,0)</f>
        <v/>
      </c>
      <c r="AG507">
        <f>IF(AND(K507="REACQUIRE",K506&lt;&gt;"REACQUIRE"),1,0)</f>
        <v/>
      </c>
    </row>
    <row r="508">
      <c r="J508" t="n">
        <v>126</v>
      </c>
      <c r="K508" t="inlineStr">
        <is>
          <t>TRACK</t>
        </is>
      </c>
      <c r="L508" t="n">
        <v>1</v>
      </c>
      <c r="M508" t="n">
        <v>1</v>
      </c>
      <c r="N508" t="n">
        <v>0</v>
      </c>
      <c r="O508" t="n">
        <v>16.298</v>
      </c>
      <c r="P508" t="n">
        <v>4.514</v>
      </c>
      <c r="Q508" t="n">
        <v>3.241</v>
      </c>
      <c r="R508" t="n">
        <v>12.224</v>
      </c>
      <c r="S508" t="n">
        <v>6.465</v>
      </c>
      <c r="T508" t="n">
        <v>12.095</v>
      </c>
      <c r="U508" t="n">
        <v>6.684</v>
      </c>
      <c r="V508" t="n">
        <v>0.254</v>
      </c>
      <c r="W508" t="n">
        <v>1.5</v>
      </c>
      <c r="X508" t="n">
        <v>39.4</v>
      </c>
      <c r="Y508" t="n">
        <v>0</v>
      </c>
      <c r="Z508" t="n">
        <v>1</v>
      </c>
      <c r="AA508" t="n">
        <v>0.028</v>
      </c>
      <c r="AB508" t="n">
        <v>0.022</v>
      </c>
      <c r="AC508" t="n">
        <v>6.45</v>
      </c>
      <c r="AD508" t="n">
        <v>255</v>
      </c>
      <c r="AE508">
        <f>IF(V508&gt;=0,V508,"")</f>
        <v/>
      </c>
      <c r="AF508">
        <f>IF(AND(N508=1,N507=0),1,0)</f>
        <v/>
      </c>
      <c r="AG508">
        <f>IF(AND(K508="REACQUIRE",K507&lt;&gt;"REACQUIRE"),1,0)</f>
        <v/>
      </c>
    </row>
    <row r="509">
      <c r="J509" t="n">
        <v>126.25</v>
      </c>
      <c r="K509" t="inlineStr">
        <is>
          <t>TRACK</t>
        </is>
      </c>
      <c r="L509" t="n">
        <v>1</v>
      </c>
      <c r="M509" t="n">
        <v>1</v>
      </c>
      <c r="N509" t="n">
        <v>0</v>
      </c>
      <c r="O509" t="n">
        <v>16.38</v>
      </c>
      <c r="P509" t="n">
        <v>4.547</v>
      </c>
      <c r="Q509" t="n">
        <v>3.325</v>
      </c>
      <c r="R509" t="n">
        <v>12.224</v>
      </c>
      <c r="S509" t="n">
        <v>6.465</v>
      </c>
      <c r="T509" t="n">
        <v>12.077</v>
      </c>
      <c r="U509" t="n">
        <v>6.675</v>
      </c>
      <c r="V509" t="n">
        <v>0.256</v>
      </c>
      <c r="W509" t="n">
        <v>1.5</v>
      </c>
      <c r="X509" t="n">
        <v>39.5</v>
      </c>
      <c r="Y509" t="n">
        <v>0</v>
      </c>
      <c r="Z509" t="n">
        <v>1</v>
      </c>
      <c r="AA509" t="n">
        <v>0.023</v>
      </c>
      <c r="AB509" t="n">
        <v>0.035</v>
      </c>
      <c r="AC509" t="n">
        <v>6.48</v>
      </c>
      <c r="AD509" t="n">
        <v>255</v>
      </c>
      <c r="AE509">
        <f>IF(V509&gt;=0,V509,"")</f>
        <v/>
      </c>
      <c r="AF509">
        <f>IF(AND(N509=1,N508=0),1,0)</f>
        <v/>
      </c>
      <c r="AG509">
        <f>IF(AND(K509="REACQUIRE",K508&lt;&gt;"REACQUIRE"),1,0)</f>
        <v/>
      </c>
    </row>
    <row r="510">
      <c r="J510" t="n">
        <v>126.5</v>
      </c>
      <c r="K510" t="inlineStr">
        <is>
          <t>TRACK</t>
        </is>
      </c>
      <c r="L510" t="n">
        <v>1</v>
      </c>
      <c r="M510" t="n">
        <v>1</v>
      </c>
      <c r="N510" t="n">
        <v>0</v>
      </c>
      <c r="O510" t="n">
        <v>16.462</v>
      </c>
      <c r="P510" t="n">
        <v>4.58</v>
      </c>
      <c r="Q510" t="n">
        <v>3.408</v>
      </c>
      <c r="R510" t="n">
        <v>12.224</v>
      </c>
      <c r="S510" t="n">
        <v>6.465</v>
      </c>
      <c r="T510" t="n">
        <v>12.101</v>
      </c>
      <c r="U510" t="n">
        <v>6.628</v>
      </c>
      <c r="V510" t="n">
        <v>0.204</v>
      </c>
      <c r="W510" t="n">
        <v>1.5</v>
      </c>
      <c r="X510" t="n">
        <v>40</v>
      </c>
      <c r="Y510" t="n">
        <v>0</v>
      </c>
      <c r="Z510" t="n">
        <v>1</v>
      </c>
      <c r="AA510" t="n">
        <v>0.018</v>
      </c>
      <c r="AB510" t="n">
        <v>0.031</v>
      </c>
      <c r="AC510" t="n">
        <v>6.52</v>
      </c>
      <c r="AD510" t="n">
        <v>255</v>
      </c>
      <c r="AE510">
        <f>IF(V510&gt;=0,V510,"")</f>
        <v/>
      </c>
      <c r="AF510">
        <f>IF(AND(N510=1,N509=0),1,0)</f>
        <v/>
      </c>
      <c r="AG510">
        <f>IF(AND(K510="REACQUIRE",K509&lt;&gt;"REACQUIRE"),1,0)</f>
        <v/>
      </c>
    </row>
    <row r="511">
      <c r="J511" t="n">
        <v>126.75</v>
      </c>
      <c r="K511" t="inlineStr">
        <is>
          <t>TRACK</t>
        </is>
      </c>
      <c r="L511" t="n">
        <v>0</v>
      </c>
      <c r="M511" t="n">
        <v>0</v>
      </c>
      <c r="N511" t="n">
        <v>0</v>
      </c>
      <c r="O511" t="n">
        <v>16.546</v>
      </c>
      <c r="P511" t="n">
        <v>4.615</v>
      </c>
      <c r="Q511" t="n">
        <v>3.494</v>
      </c>
      <c r="R511" t="n">
        <v>12.224</v>
      </c>
      <c r="S511" t="n">
        <v>6.465</v>
      </c>
      <c r="T511" t="n">
        <v>12.104</v>
      </c>
      <c r="U511" t="n">
        <v>6.627</v>
      </c>
      <c r="V511" t="n">
        <v>-1</v>
      </c>
      <c r="W511" t="n">
        <v>1.6</v>
      </c>
      <c r="X511" t="n">
        <v>40.1</v>
      </c>
      <c r="Y511" t="n">
        <v>0</v>
      </c>
      <c r="Z511" t="n">
        <v>1</v>
      </c>
      <c r="AA511" t="n">
        <v>0.017</v>
      </c>
      <c r="AB511" t="n">
        <v>0.046</v>
      </c>
      <c r="AC511" t="n">
        <v>6.55</v>
      </c>
      <c r="AD511" t="n">
        <v>202</v>
      </c>
      <c r="AE511">
        <f>IF(V511&gt;=0,V511,"")</f>
        <v/>
      </c>
      <c r="AF511">
        <f>IF(AND(N511=1,N510=0),1,0)</f>
        <v/>
      </c>
      <c r="AG511">
        <f>IF(AND(K511="REACQUIRE",K510&lt;&gt;"REACQUIRE"),1,0)</f>
        <v/>
      </c>
    </row>
    <row r="512">
      <c r="J512" t="n">
        <v>127</v>
      </c>
      <c r="K512" t="inlineStr">
        <is>
          <t>TRACK</t>
        </is>
      </c>
      <c r="L512" t="n">
        <v>0</v>
      </c>
      <c r="M512" t="n">
        <v>0</v>
      </c>
      <c r="N512" t="n">
        <v>0</v>
      </c>
      <c r="O512" t="n">
        <v>16.627</v>
      </c>
      <c r="P512" t="n">
        <v>4.647</v>
      </c>
      <c r="Q512" t="n">
        <v>3.589</v>
      </c>
      <c r="R512" t="n">
        <v>12.224</v>
      </c>
      <c r="S512" t="n">
        <v>6.465</v>
      </c>
      <c r="T512" t="n">
        <v>12.104</v>
      </c>
      <c r="U512" t="n">
        <v>6.627</v>
      </c>
      <c r="V512" t="n">
        <v>-1</v>
      </c>
      <c r="W512" t="n">
        <v>1.7</v>
      </c>
      <c r="X512" t="n">
        <v>40.1</v>
      </c>
      <c r="Y512" t="n">
        <v>0</v>
      </c>
      <c r="Z512" t="n">
        <v>1</v>
      </c>
      <c r="AA512" t="n">
        <v>0.02</v>
      </c>
      <c r="AB512" t="n">
        <v>0.047</v>
      </c>
      <c r="AC512" t="n">
        <v>6.58</v>
      </c>
      <c r="AD512" t="n">
        <v>202</v>
      </c>
      <c r="AE512">
        <f>IF(V512&gt;=0,V512,"")</f>
        <v/>
      </c>
      <c r="AF512">
        <f>IF(AND(N512=1,N511=0),1,0)</f>
        <v/>
      </c>
      <c r="AG512">
        <f>IF(AND(K512="REACQUIRE",K511&lt;&gt;"REACQUIRE"),1,0)</f>
        <v/>
      </c>
    </row>
    <row r="513">
      <c r="J513" t="n">
        <v>127.25</v>
      </c>
      <c r="K513" t="inlineStr">
        <is>
          <t>TRACK</t>
        </is>
      </c>
      <c r="L513" t="n">
        <v>0</v>
      </c>
      <c r="M513" t="n">
        <v>0</v>
      </c>
      <c r="N513" t="n">
        <v>0</v>
      </c>
      <c r="O513" t="n">
        <v>16.704</v>
      </c>
      <c r="P513" t="n">
        <v>4.677</v>
      </c>
      <c r="Q513" t="n">
        <v>3.69</v>
      </c>
      <c r="R513" t="n">
        <v>12.224</v>
      </c>
      <c r="S513" t="n">
        <v>6.465</v>
      </c>
      <c r="T513" t="n">
        <v>12.104</v>
      </c>
      <c r="U513" t="n">
        <v>6.627</v>
      </c>
      <c r="V513" t="n">
        <v>-1</v>
      </c>
      <c r="W513" t="n">
        <v>1.8</v>
      </c>
      <c r="X513" t="n">
        <v>40.1</v>
      </c>
      <c r="Y513" t="n">
        <v>0</v>
      </c>
      <c r="Z513" t="n">
        <v>1</v>
      </c>
      <c r="AA513" t="n">
        <v>0.022</v>
      </c>
      <c r="AB513" t="n">
        <v>0.047</v>
      </c>
      <c r="AC513" t="n">
        <v>6.6</v>
      </c>
      <c r="AD513" t="n">
        <v>202</v>
      </c>
      <c r="AE513">
        <f>IF(V513&gt;=0,V513,"")</f>
        <v/>
      </c>
      <c r="AF513">
        <f>IF(AND(N513=1,N512=0),1,0)</f>
        <v/>
      </c>
      <c r="AG513">
        <f>IF(AND(K513="REACQUIRE",K512&lt;&gt;"REACQUIRE"),1,0)</f>
        <v/>
      </c>
    </row>
    <row r="514">
      <c r="J514" t="n">
        <v>127.5</v>
      </c>
      <c r="K514" t="inlineStr">
        <is>
          <t>REACQUIRE</t>
        </is>
      </c>
      <c r="L514" t="n">
        <v>0</v>
      </c>
      <c r="M514" t="n">
        <v>0</v>
      </c>
      <c r="N514" t="n">
        <v>0</v>
      </c>
      <c r="O514" t="n">
        <v>16.755</v>
      </c>
      <c r="P514" t="n">
        <v>4.697</v>
      </c>
      <c r="Q514" t="n">
        <v>3.753</v>
      </c>
      <c r="R514" t="n">
        <v>12.224</v>
      </c>
      <c r="S514" t="n">
        <v>6.465</v>
      </c>
      <c r="T514" t="n">
        <v>12.104</v>
      </c>
      <c r="U514" t="n">
        <v>6.627</v>
      </c>
      <c r="V514" t="n">
        <v>-1</v>
      </c>
      <c r="W514" t="n">
        <v>1</v>
      </c>
      <c r="X514" t="n">
        <v>40.3</v>
      </c>
      <c r="Y514" t="n">
        <v>0</v>
      </c>
      <c r="Z514" t="n">
        <v>1</v>
      </c>
      <c r="AA514" t="n">
        <v>0.015</v>
      </c>
      <c r="AB514" t="n">
        <v>0.051</v>
      </c>
      <c r="AC514" t="n">
        <v>6.62</v>
      </c>
      <c r="AD514" t="n">
        <v>202</v>
      </c>
      <c r="AE514">
        <f>IF(V514&gt;=0,V514,"")</f>
        <v/>
      </c>
      <c r="AF514">
        <f>IF(AND(N514=1,N513=0),1,0)</f>
        <v/>
      </c>
      <c r="AG514">
        <f>IF(AND(K514="REACQUIRE",K513&lt;&gt;"REACQUIRE"),1,0)</f>
        <v/>
      </c>
    </row>
    <row r="515">
      <c r="J515" t="n">
        <v>127.75</v>
      </c>
      <c r="K515" t="inlineStr">
        <is>
          <t>REACQUIRE</t>
        </is>
      </c>
      <c r="L515" t="n">
        <v>0</v>
      </c>
      <c r="M515" t="n">
        <v>0</v>
      </c>
      <c r="N515" t="n">
        <v>0</v>
      </c>
      <c r="O515" t="n">
        <v>16.831</v>
      </c>
      <c r="P515" t="n">
        <v>4.719</v>
      </c>
      <c r="Q515" t="n">
        <v>3.873</v>
      </c>
      <c r="R515" t="n">
        <v>12.224</v>
      </c>
      <c r="S515" t="n">
        <v>6.465</v>
      </c>
      <c r="T515" t="n">
        <v>12.104</v>
      </c>
      <c r="U515" t="n">
        <v>6.627</v>
      </c>
      <c r="V515" t="n">
        <v>-1</v>
      </c>
      <c r="W515" t="n">
        <v>2.1</v>
      </c>
      <c r="X515" t="n">
        <v>40.2</v>
      </c>
      <c r="Y515" t="n">
        <v>0</v>
      </c>
      <c r="Z515" t="n">
        <v>1</v>
      </c>
      <c r="AA515" t="n">
        <v>-0.022</v>
      </c>
      <c r="AB515" t="n">
        <v>0.065</v>
      </c>
      <c r="AC515" t="n">
        <v>6.63</v>
      </c>
      <c r="AD515" t="n">
        <v>202</v>
      </c>
      <c r="AE515">
        <f>IF(V515&gt;=0,V515,"")</f>
        <v/>
      </c>
      <c r="AF515">
        <f>IF(AND(N515=1,N514=0),1,0)</f>
        <v/>
      </c>
      <c r="AG515">
        <f>IF(AND(K515="REACQUIRE",K514&lt;&gt;"REACQUIRE"),1,0)</f>
        <v/>
      </c>
    </row>
    <row r="516">
      <c r="J516" t="n">
        <v>128</v>
      </c>
      <c r="K516" t="inlineStr">
        <is>
          <t>REACQUIRE</t>
        </is>
      </c>
      <c r="L516" t="n">
        <v>0</v>
      </c>
      <c r="M516" t="n">
        <v>0</v>
      </c>
      <c r="N516" t="n">
        <v>0</v>
      </c>
      <c r="O516" t="n">
        <v>16.93</v>
      </c>
      <c r="P516" t="n">
        <v>4.734</v>
      </c>
      <c r="Q516" t="n">
        <v>4.06</v>
      </c>
      <c r="R516" t="n">
        <v>12.224</v>
      </c>
      <c r="S516" t="n">
        <v>6.465</v>
      </c>
      <c r="T516" t="n">
        <v>12.104</v>
      </c>
      <c r="U516" t="n">
        <v>6.627</v>
      </c>
      <c r="V516" t="n">
        <v>-1</v>
      </c>
      <c r="W516" t="n">
        <v>3.4</v>
      </c>
      <c r="X516" t="n">
        <v>40</v>
      </c>
      <c r="Y516" t="n">
        <v>0</v>
      </c>
      <c r="Z516" t="n">
        <v>1</v>
      </c>
      <c r="AA516" t="n">
        <v>-0.008</v>
      </c>
      <c r="AB516" t="n">
        <v>0.07099999999999999</v>
      </c>
      <c r="AC516" t="n">
        <v>6.63</v>
      </c>
      <c r="AD516" t="n">
        <v>202</v>
      </c>
      <c r="AE516">
        <f>IF(V516&gt;=0,V516,"")</f>
        <v/>
      </c>
      <c r="AF516">
        <f>IF(AND(N516=1,N515=0),1,0)</f>
        <v/>
      </c>
      <c r="AG516">
        <f>IF(AND(K516="REACQUIRE",K515&lt;&gt;"REACQUIRE"),1,0)</f>
        <v/>
      </c>
    </row>
    <row r="517">
      <c r="J517" t="n">
        <v>128.25</v>
      </c>
      <c r="K517" t="inlineStr">
        <is>
          <t>REACQUIRE</t>
        </is>
      </c>
      <c r="L517" t="n">
        <v>0</v>
      </c>
      <c r="M517" t="n">
        <v>0</v>
      </c>
      <c r="N517" t="n">
        <v>0</v>
      </c>
      <c r="O517" t="n">
        <v>17.04</v>
      </c>
      <c r="P517" t="n">
        <v>4.736</v>
      </c>
      <c r="Q517" t="n">
        <v>4.3</v>
      </c>
      <c r="R517" t="n">
        <v>12.224</v>
      </c>
      <c r="S517" t="n">
        <v>6.465</v>
      </c>
      <c r="T517" t="n">
        <v>12.104</v>
      </c>
      <c r="U517" t="n">
        <v>6.627</v>
      </c>
      <c r="V517" t="n">
        <v>-1</v>
      </c>
      <c r="W517" t="n">
        <v>4.3</v>
      </c>
      <c r="X517" t="n">
        <v>39.8</v>
      </c>
      <c r="Y517" t="n">
        <v>0</v>
      </c>
      <c r="Z517" t="n">
        <v>1</v>
      </c>
      <c r="AA517" t="n">
        <v>0.011</v>
      </c>
      <c r="AB517" t="n">
        <v>0.073</v>
      </c>
      <c r="AC517" t="n">
        <v>6.62</v>
      </c>
      <c r="AD517" t="n">
        <v>202</v>
      </c>
      <c r="AE517">
        <f>IF(V517&gt;=0,V517,"")</f>
        <v/>
      </c>
      <c r="AF517">
        <f>IF(AND(N517=1,N516=0),1,0)</f>
        <v/>
      </c>
      <c r="AG517">
        <f>IF(AND(K517="REACQUIRE",K516&lt;&gt;"REACQUIRE"),1,0)</f>
        <v/>
      </c>
    </row>
    <row r="518">
      <c r="J518" t="n">
        <v>128.5</v>
      </c>
      <c r="K518" t="inlineStr">
        <is>
          <t>REACQUIRE</t>
        </is>
      </c>
      <c r="L518" t="n">
        <v>0</v>
      </c>
      <c r="M518" t="n">
        <v>0</v>
      </c>
      <c r="N518" t="n">
        <v>0</v>
      </c>
      <c r="O518" t="n">
        <v>17.149</v>
      </c>
      <c r="P518" t="n">
        <v>4.726</v>
      </c>
      <c r="Q518" t="n">
        <v>4.581</v>
      </c>
      <c r="R518" t="n">
        <v>12.224</v>
      </c>
      <c r="S518" t="n">
        <v>6.465</v>
      </c>
      <c r="T518" t="n">
        <v>12.104</v>
      </c>
      <c r="U518" t="n">
        <v>6.627</v>
      </c>
      <c r="V518" t="n">
        <v>-1</v>
      </c>
      <c r="W518" t="n">
        <v>4.8</v>
      </c>
      <c r="X518" t="n">
        <v>39.6</v>
      </c>
      <c r="Y518" t="n">
        <v>0</v>
      </c>
      <c r="Z518" t="n">
        <v>1</v>
      </c>
      <c r="AA518" t="n">
        <v>0.026</v>
      </c>
      <c r="AB518" t="n">
        <v>0.073</v>
      </c>
      <c r="AC518" t="n">
        <v>6.61</v>
      </c>
      <c r="AD518" t="n">
        <v>202</v>
      </c>
      <c r="AE518">
        <f>IF(V518&gt;=0,V518,"")</f>
        <v/>
      </c>
      <c r="AF518">
        <f>IF(AND(N518=1,N517=0),1,0)</f>
        <v/>
      </c>
      <c r="AG518">
        <f>IF(AND(K518="REACQUIRE",K517&lt;&gt;"REACQUIRE"),1,0)</f>
        <v/>
      </c>
    </row>
    <row r="519">
      <c r="J519" t="n">
        <v>128.75</v>
      </c>
      <c r="K519" t="inlineStr">
        <is>
          <t>REACQUIRE</t>
        </is>
      </c>
      <c r="L519" t="n">
        <v>0</v>
      </c>
      <c r="M519" t="n">
        <v>0</v>
      </c>
      <c r="N519" t="n">
        <v>0</v>
      </c>
      <c r="O519" t="n">
        <v>17.251</v>
      </c>
      <c r="P519" t="n">
        <v>4.709</v>
      </c>
      <c r="Q519" t="n">
        <v>4.894</v>
      </c>
      <c r="R519" t="n">
        <v>12.224</v>
      </c>
      <c r="S519" t="n">
        <v>6.465</v>
      </c>
      <c r="T519" t="n">
        <v>12.104</v>
      </c>
      <c r="U519" t="n">
        <v>6.627</v>
      </c>
      <c r="V519" t="n">
        <v>-1</v>
      </c>
      <c r="W519" t="n">
        <v>5.1</v>
      </c>
      <c r="X519" t="n">
        <v>39.4</v>
      </c>
      <c r="Y519" t="n">
        <v>0</v>
      </c>
      <c r="Z519" t="n">
        <v>1</v>
      </c>
      <c r="AA519" t="n">
        <v>0.036</v>
      </c>
      <c r="AB519" t="n">
        <v>0.073</v>
      </c>
      <c r="AC519" t="n">
        <v>6.6</v>
      </c>
      <c r="AD519" t="n">
        <v>202</v>
      </c>
      <c r="AE519">
        <f>IF(V519&gt;=0,V519,"")</f>
        <v/>
      </c>
      <c r="AF519">
        <f>IF(AND(N519=1,N518=0),1,0)</f>
        <v/>
      </c>
      <c r="AG519">
        <f>IF(AND(K519="REACQUIRE",K518&lt;&gt;"REACQUIRE"),1,0)</f>
        <v/>
      </c>
    </row>
    <row r="520">
      <c r="J520" t="n">
        <v>129</v>
      </c>
      <c r="K520" t="inlineStr">
        <is>
          <t>REACQUIRE</t>
        </is>
      </c>
      <c r="L520" t="n">
        <v>0</v>
      </c>
      <c r="M520" t="n">
        <v>0</v>
      </c>
      <c r="N520" t="n">
        <v>0</v>
      </c>
      <c r="O520" t="n">
        <v>17.338</v>
      </c>
      <c r="P520" t="n">
        <v>4.689</v>
      </c>
      <c r="Q520" t="n">
        <v>5.232</v>
      </c>
      <c r="R520" t="n">
        <v>12.224</v>
      </c>
      <c r="S520" t="n">
        <v>6.465</v>
      </c>
      <c r="T520" t="n">
        <v>12.104</v>
      </c>
      <c r="U520" t="n">
        <v>6.627</v>
      </c>
      <c r="V520" t="n">
        <v>-1</v>
      </c>
      <c r="W520" t="n">
        <v>5.2</v>
      </c>
      <c r="X520" t="n">
        <v>39.3</v>
      </c>
      <c r="Y520" t="n">
        <v>0</v>
      </c>
      <c r="Z520" t="n">
        <v>1</v>
      </c>
      <c r="AA520" t="n">
        <v>0.043</v>
      </c>
      <c r="AB520" t="n">
        <v>0.07000000000000001</v>
      </c>
      <c r="AC520" t="n">
        <v>6.59</v>
      </c>
      <c r="AD520" t="n">
        <v>141</v>
      </c>
      <c r="AE520">
        <f>IF(V520&gt;=0,V520,"")</f>
        <v/>
      </c>
      <c r="AF520">
        <f>IF(AND(N520=1,N519=0),1,0)</f>
        <v/>
      </c>
      <c r="AG520">
        <f>IF(AND(K520="REACQUIRE",K519&lt;&gt;"REACQUIRE"),1,0)</f>
        <v/>
      </c>
    </row>
    <row r="521">
      <c r="J521" t="n">
        <v>129.25</v>
      </c>
      <c r="K521" t="inlineStr">
        <is>
          <t>REACQUIRE</t>
        </is>
      </c>
      <c r="L521" t="n">
        <v>0</v>
      </c>
      <c r="M521" t="n">
        <v>0</v>
      </c>
      <c r="N521" t="n">
        <v>1</v>
      </c>
      <c r="O521" t="n">
        <v>17.407</v>
      </c>
      <c r="P521" t="n">
        <v>4.666</v>
      </c>
      <c r="Q521" t="n">
        <v>5.59</v>
      </c>
      <c r="R521" t="n">
        <v>12.224</v>
      </c>
      <c r="S521" t="n">
        <v>6.465</v>
      </c>
      <c r="T521" t="n">
        <v>12.104</v>
      </c>
      <c r="U521" t="n">
        <v>6.627</v>
      </c>
      <c r="V521" t="n">
        <v>-1</v>
      </c>
      <c r="W521" t="n">
        <v>5.3</v>
      </c>
      <c r="X521" t="n">
        <v>39.1</v>
      </c>
      <c r="Y521" t="n">
        <v>0</v>
      </c>
      <c r="Z521" t="n">
        <v>1</v>
      </c>
      <c r="AA521" t="n">
        <v>0.048</v>
      </c>
      <c r="AB521" t="n">
        <v>0.068</v>
      </c>
      <c r="AC521" t="n">
        <v>6.58</v>
      </c>
      <c r="AD521" t="n">
        <v>89</v>
      </c>
      <c r="AE521">
        <f>IF(V521&gt;=0,V521,"")</f>
        <v/>
      </c>
      <c r="AF521">
        <f>IF(AND(N521=1,N520=0),1,0)</f>
        <v/>
      </c>
      <c r="AG521">
        <f>IF(AND(K521="REACQUIRE",K520&lt;&gt;"REACQUIRE"),1,0)</f>
        <v/>
      </c>
    </row>
    <row r="522">
      <c r="J522" t="n">
        <v>129.5</v>
      </c>
      <c r="K522" t="inlineStr">
        <is>
          <t>REACQUIRE</t>
        </is>
      </c>
      <c r="L522" t="n">
        <v>0</v>
      </c>
      <c r="M522" t="n">
        <v>0</v>
      </c>
      <c r="N522" t="n">
        <v>1</v>
      </c>
      <c r="O522" t="n">
        <v>17.455</v>
      </c>
      <c r="P522" t="n">
        <v>4.64</v>
      </c>
      <c r="Q522" t="n">
        <v>5.962</v>
      </c>
      <c r="R522" t="n">
        <v>12.224</v>
      </c>
      <c r="S522" t="n">
        <v>6.465</v>
      </c>
      <c r="T522" t="n">
        <v>12.104</v>
      </c>
      <c r="U522" t="n">
        <v>6.627</v>
      </c>
      <c r="V522" t="n">
        <v>-1</v>
      </c>
      <c r="W522" t="n">
        <v>5.3</v>
      </c>
      <c r="X522" t="n">
        <v>39</v>
      </c>
      <c r="Y522" t="n">
        <v>0</v>
      </c>
      <c r="Z522" t="n">
        <v>1</v>
      </c>
      <c r="AA522" t="n">
        <v>0.052</v>
      </c>
      <c r="AB522" t="n">
        <v>0.066</v>
      </c>
      <c r="AC522" t="n">
        <v>6.57</v>
      </c>
      <c r="AD522" t="n">
        <v>67</v>
      </c>
      <c r="AE522">
        <f>IF(V522&gt;=0,V522,"")</f>
        <v/>
      </c>
      <c r="AF522">
        <f>IF(AND(N522=1,N521=0),1,0)</f>
        <v/>
      </c>
      <c r="AG522">
        <f>IF(AND(K522="REACQUIRE",K521&lt;&gt;"REACQUIRE"),1,0)</f>
        <v/>
      </c>
    </row>
    <row r="523">
      <c r="J523" t="n">
        <v>129.75</v>
      </c>
      <c r="K523" t="inlineStr">
        <is>
          <t>REACQUIRE</t>
        </is>
      </c>
      <c r="L523" t="n">
        <v>0</v>
      </c>
      <c r="M523" t="n">
        <v>0</v>
      </c>
      <c r="N523" t="n">
        <v>1</v>
      </c>
      <c r="O523" t="n">
        <v>17.479</v>
      </c>
      <c r="P523" t="n">
        <v>4.612</v>
      </c>
      <c r="Q523" t="n">
        <v>6.344</v>
      </c>
      <c r="R523" t="n">
        <v>12.224</v>
      </c>
      <c r="S523" t="n">
        <v>6.465</v>
      </c>
      <c r="T523" t="n">
        <v>12.104</v>
      </c>
      <c r="U523" t="n">
        <v>6.627</v>
      </c>
      <c r="V523" t="n">
        <v>-1</v>
      </c>
      <c r="W523" t="n">
        <v>5.3</v>
      </c>
      <c r="X523" t="n">
        <v>38.8</v>
      </c>
      <c r="Y523" t="n">
        <v>0</v>
      </c>
      <c r="Z523" t="n">
        <v>1</v>
      </c>
      <c r="AA523" t="n">
        <v>0.056</v>
      </c>
      <c r="AB523" t="n">
        <v>0.066</v>
      </c>
      <c r="AC523" t="n">
        <v>6.56</v>
      </c>
      <c r="AD523" t="n">
        <v>67</v>
      </c>
      <c r="AE523">
        <f>IF(V523&gt;=0,V523,"")</f>
        <v/>
      </c>
      <c r="AF523">
        <f>IF(AND(N523=1,N522=0),1,0)</f>
        <v/>
      </c>
      <c r="AG523">
        <f>IF(AND(K523="REACQUIRE",K522&lt;&gt;"REACQUIRE"),1,0)</f>
        <v/>
      </c>
    </row>
    <row r="524">
      <c r="J524" t="n">
        <v>130</v>
      </c>
      <c r="K524" t="inlineStr">
        <is>
          <t>REACQUIRE</t>
        </is>
      </c>
      <c r="L524" t="n">
        <v>0</v>
      </c>
      <c r="M524" t="n">
        <v>0</v>
      </c>
      <c r="N524" t="n">
        <v>1</v>
      </c>
      <c r="O524" t="n">
        <v>17.476</v>
      </c>
      <c r="P524" t="n">
        <v>4.583</v>
      </c>
      <c r="Q524" t="n">
        <v>6.732</v>
      </c>
      <c r="R524" t="n">
        <v>12.224</v>
      </c>
      <c r="S524" t="n">
        <v>6.465</v>
      </c>
      <c r="T524" t="n">
        <v>12.104</v>
      </c>
      <c r="U524" t="n">
        <v>6.627</v>
      </c>
      <c r="V524" t="n">
        <v>-1</v>
      </c>
      <c r="W524" t="n">
        <v>5.3</v>
      </c>
      <c r="X524" t="n">
        <v>38.7</v>
      </c>
      <c r="Y524" t="n">
        <v>0</v>
      </c>
      <c r="Z524" t="n">
        <v>1</v>
      </c>
      <c r="AA524" t="n">
        <v>0.059</v>
      </c>
      <c r="AB524" t="n">
        <v>0.066</v>
      </c>
      <c r="AC524" t="n">
        <v>6.55</v>
      </c>
      <c r="AD524" t="n">
        <v>67</v>
      </c>
      <c r="AE524">
        <f>IF(V524&gt;=0,V524,"")</f>
        <v/>
      </c>
      <c r="AF524">
        <f>IF(AND(N524=1,N523=0),1,0)</f>
        <v/>
      </c>
      <c r="AG524">
        <f>IF(AND(K524="REACQUIRE",K523&lt;&gt;"REACQUIRE"),1,0)</f>
        <v/>
      </c>
    </row>
    <row r="525">
      <c r="J525" t="n">
        <v>130.25</v>
      </c>
      <c r="K525" t="inlineStr">
        <is>
          <t>REACQUIRE</t>
        </is>
      </c>
      <c r="L525" t="n">
        <v>0</v>
      </c>
      <c r="M525" t="n">
        <v>0</v>
      </c>
      <c r="N525" t="n">
        <v>1</v>
      </c>
      <c r="O525" t="n">
        <v>17.447</v>
      </c>
      <c r="P525" t="n">
        <v>4.557</v>
      </c>
      <c r="Q525" t="n">
        <v>7.123</v>
      </c>
      <c r="R525" t="n">
        <v>12.224</v>
      </c>
      <c r="S525" t="n">
        <v>6.465</v>
      </c>
      <c r="T525" t="n">
        <v>12.104</v>
      </c>
      <c r="U525" t="n">
        <v>6.627</v>
      </c>
      <c r="V525" t="n">
        <v>-1</v>
      </c>
      <c r="W525" t="n">
        <v>5.2</v>
      </c>
      <c r="X525" t="n">
        <v>38.5</v>
      </c>
      <c r="Y525" t="n">
        <v>0</v>
      </c>
      <c r="Z525" t="n">
        <v>1</v>
      </c>
      <c r="AA525" t="n">
        <v>0.062</v>
      </c>
      <c r="AB525" t="n">
        <v>0.068</v>
      </c>
      <c r="AC525" t="n">
        <v>6.54</v>
      </c>
      <c r="AD525" t="n">
        <v>67</v>
      </c>
      <c r="AE525">
        <f>IF(V525&gt;=0,V525,"")</f>
        <v/>
      </c>
      <c r="AF525">
        <f>IF(AND(N525=1,N524=0),1,0)</f>
        <v/>
      </c>
      <c r="AG525">
        <f>IF(AND(K525="REACQUIRE",K524&lt;&gt;"REACQUIRE"),1,0)</f>
        <v/>
      </c>
    </row>
    <row r="526">
      <c r="J526" t="n">
        <v>130.5</v>
      </c>
      <c r="K526" t="inlineStr">
        <is>
          <t>REACQUIRE</t>
        </is>
      </c>
      <c r="L526" t="n">
        <v>0</v>
      </c>
      <c r="M526" t="n">
        <v>0</v>
      </c>
      <c r="N526" t="n">
        <v>1</v>
      </c>
      <c r="O526" t="n">
        <v>17.391</v>
      </c>
      <c r="P526" t="n">
        <v>4.535</v>
      </c>
      <c r="Q526" t="n">
        <v>7.513</v>
      </c>
      <c r="R526" t="n">
        <v>12.224</v>
      </c>
      <c r="S526" t="n">
        <v>6.465</v>
      </c>
      <c r="T526" t="n">
        <v>12.104</v>
      </c>
      <c r="U526" t="n">
        <v>6.627</v>
      </c>
      <c r="V526" t="n">
        <v>-1</v>
      </c>
      <c r="W526" t="n">
        <v>5.2</v>
      </c>
      <c r="X526" t="n">
        <v>38.4</v>
      </c>
      <c r="Y526" t="n">
        <v>0</v>
      </c>
      <c r="Z526" t="n">
        <v>1</v>
      </c>
      <c r="AA526" t="n">
        <v>0.065</v>
      </c>
      <c r="AB526" t="n">
        <v>0.07099999999999999</v>
      </c>
      <c r="AC526" t="n">
        <v>6.53</v>
      </c>
      <c r="AD526" t="n">
        <v>67</v>
      </c>
      <c r="AE526">
        <f>IF(V526&gt;=0,V526,"")</f>
        <v/>
      </c>
      <c r="AF526">
        <f>IF(AND(N526=1,N525=0),1,0)</f>
        <v/>
      </c>
      <c r="AG526">
        <f>IF(AND(K526="REACQUIRE",K525&lt;&gt;"REACQUIRE"),1,0)</f>
        <v/>
      </c>
    </row>
    <row r="527">
      <c r="J527" t="n">
        <v>130.75</v>
      </c>
      <c r="K527" t="inlineStr">
        <is>
          <t>REACQUIRE</t>
        </is>
      </c>
      <c r="L527" t="n">
        <v>0</v>
      </c>
      <c r="M527" t="n">
        <v>0</v>
      </c>
      <c r="N527" t="n">
        <v>1</v>
      </c>
      <c r="O527" t="n">
        <v>17.306</v>
      </c>
      <c r="P527" t="n">
        <v>4.517</v>
      </c>
      <c r="Q527" t="n">
        <v>7.9</v>
      </c>
      <c r="R527" t="n">
        <v>12.224</v>
      </c>
      <c r="S527" t="n">
        <v>6.465</v>
      </c>
      <c r="T527" t="n">
        <v>12.104</v>
      </c>
      <c r="U527" t="n">
        <v>6.627</v>
      </c>
      <c r="V527" t="n">
        <v>-1</v>
      </c>
      <c r="W527" t="n">
        <v>5.2</v>
      </c>
      <c r="X527" t="n">
        <v>38.2</v>
      </c>
      <c r="Y527" t="n">
        <v>0</v>
      </c>
      <c r="Z527" t="n">
        <v>1</v>
      </c>
      <c r="AA527" t="n">
        <v>0.067</v>
      </c>
      <c r="AB527" t="n">
        <v>0.076</v>
      </c>
      <c r="AC527" t="n">
        <v>6.52</v>
      </c>
      <c r="AD527" t="n">
        <v>68</v>
      </c>
      <c r="AE527">
        <f>IF(V527&gt;=0,V527,"")</f>
        <v/>
      </c>
      <c r="AF527">
        <f>IF(AND(N527=1,N526=0),1,0)</f>
        <v/>
      </c>
      <c r="AG527">
        <f>IF(AND(K527="REACQUIRE",K526&lt;&gt;"REACQUIRE"),1,0)</f>
        <v/>
      </c>
    </row>
    <row r="528">
      <c r="J528" t="n">
        <v>131</v>
      </c>
      <c r="K528" t="inlineStr">
        <is>
          <t>REACQUIRE</t>
        </is>
      </c>
      <c r="L528" t="n">
        <v>0</v>
      </c>
      <c r="M528" t="n">
        <v>0</v>
      </c>
      <c r="N528" t="n">
        <v>1</v>
      </c>
      <c r="O528" t="n">
        <v>17.194</v>
      </c>
      <c r="P528" t="n">
        <v>4.504</v>
      </c>
      <c r="Q528" t="n">
        <v>8.282</v>
      </c>
      <c r="R528" t="n">
        <v>12.224</v>
      </c>
      <c r="S528" t="n">
        <v>6.465</v>
      </c>
      <c r="T528" t="n">
        <v>12.104</v>
      </c>
      <c r="U528" t="n">
        <v>6.627</v>
      </c>
      <c r="V528" t="n">
        <v>-1</v>
      </c>
      <c r="W528" t="n">
        <v>5.2</v>
      </c>
      <c r="X528" t="n">
        <v>38.1</v>
      </c>
      <c r="Y528" t="n">
        <v>0</v>
      </c>
      <c r="Z528" t="n">
        <v>1</v>
      </c>
      <c r="AA528" t="n">
        <v>0.07000000000000001</v>
      </c>
      <c r="AB528" t="n">
        <v>0.081</v>
      </c>
      <c r="AC528" t="n">
        <v>6.51</v>
      </c>
      <c r="AD528" t="n">
        <v>68</v>
      </c>
      <c r="AE528">
        <f>IF(V528&gt;=0,V528,"")</f>
        <v/>
      </c>
      <c r="AF528">
        <f>IF(AND(N528=1,N527=0),1,0)</f>
        <v/>
      </c>
      <c r="AG528">
        <f>IF(AND(K528="REACQUIRE",K527&lt;&gt;"REACQUIRE"),1,0)</f>
        <v/>
      </c>
    </row>
    <row r="529">
      <c r="J529" t="n">
        <v>131.25</v>
      </c>
      <c r="K529" t="inlineStr">
        <is>
          <t>REACQUIRE</t>
        </is>
      </c>
      <c r="L529" t="n">
        <v>0</v>
      </c>
      <c r="M529" t="n">
        <v>0</v>
      </c>
      <c r="N529" t="n">
        <v>1</v>
      </c>
      <c r="O529" t="n">
        <v>17.053</v>
      </c>
      <c r="P529" t="n">
        <v>4.496</v>
      </c>
      <c r="Q529" t="n">
        <v>8.654999999999999</v>
      </c>
      <c r="R529" t="n">
        <v>12.224</v>
      </c>
      <c r="S529" t="n">
        <v>6.465</v>
      </c>
      <c r="T529" t="n">
        <v>12.104</v>
      </c>
      <c r="U529" t="n">
        <v>6.627</v>
      </c>
      <c r="V529" t="n">
        <v>-1</v>
      </c>
      <c r="W529" t="n">
        <v>5.2</v>
      </c>
      <c r="X529" t="n">
        <v>38.1</v>
      </c>
      <c r="Y529" t="n">
        <v>0</v>
      </c>
      <c r="Z529" t="n">
        <v>1</v>
      </c>
      <c r="AA529" t="n">
        <v>0.07199999999999999</v>
      </c>
      <c r="AB529" t="n">
        <v>0.08699999999999999</v>
      </c>
      <c r="AC529" t="n">
        <v>6.51</v>
      </c>
      <c r="AD529" t="n">
        <v>74</v>
      </c>
      <c r="AE529">
        <f>IF(V529&gt;=0,V529,"")</f>
        <v/>
      </c>
      <c r="AF529">
        <f>IF(AND(N529=1,N528=0),1,0)</f>
        <v/>
      </c>
      <c r="AG529">
        <f>IF(AND(K529="REACQUIRE",K528&lt;&gt;"REACQUIRE"),1,0)</f>
        <v/>
      </c>
    </row>
    <row r="530">
      <c r="J530" t="n">
        <v>131.5</v>
      </c>
      <c r="K530" t="inlineStr">
        <is>
          <t>REACQUIRE</t>
        </is>
      </c>
      <c r="L530" t="n">
        <v>0</v>
      </c>
      <c r="M530" t="n">
        <v>0</v>
      </c>
      <c r="N530" t="n">
        <v>1</v>
      </c>
      <c r="O530" t="n">
        <v>16.886</v>
      </c>
      <c r="P530" t="n">
        <v>4.494</v>
      </c>
      <c r="Q530" t="n">
        <v>9.018000000000001</v>
      </c>
      <c r="R530" t="n">
        <v>12.224</v>
      </c>
      <c r="S530" t="n">
        <v>6.465</v>
      </c>
      <c r="T530" t="n">
        <v>12.104</v>
      </c>
      <c r="U530" t="n">
        <v>6.627</v>
      </c>
      <c r="V530" t="n">
        <v>-1</v>
      </c>
      <c r="W530" t="n">
        <v>5.2</v>
      </c>
      <c r="X530" t="n">
        <v>38</v>
      </c>
      <c r="Y530" t="n">
        <v>0</v>
      </c>
      <c r="Z530" t="n">
        <v>1</v>
      </c>
      <c r="AA530" t="n">
        <v>0.073</v>
      </c>
      <c r="AB530" t="n">
        <v>0.093</v>
      </c>
      <c r="AC530" t="n">
        <v>6.51</v>
      </c>
      <c r="AD530" t="n">
        <v>80</v>
      </c>
      <c r="AE530">
        <f>IF(V530&gt;=0,V530,"")</f>
        <v/>
      </c>
      <c r="AF530">
        <f>IF(AND(N530=1,N529=0),1,0)</f>
        <v/>
      </c>
      <c r="AG530">
        <f>IF(AND(K530="REACQUIRE",K529&lt;&gt;"REACQUIRE"),1,0)</f>
        <v/>
      </c>
    </row>
    <row r="531">
      <c r="J531" t="n">
        <v>131.75</v>
      </c>
      <c r="K531" t="inlineStr">
        <is>
          <t>REACQUIRE</t>
        </is>
      </c>
      <c r="L531" t="n">
        <v>0</v>
      </c>
      <c r="M531" t="n">
        <v>0</v>
      </c>
      <c r="N531" t="n">
        <v>1</v>
      </c>
      <c r="O531" t="n">
        <v>16.693</v>
      </c>
      <c r="P531" t="n">
        <v>4.501</v>
      </c>
      <c r="Q531" t="n">
        <v>9.368</v>
      </c>
      <c r="R531" t="n">
        <v>12.224</v>
      </c>
      <c r="S531" t="n">
        <v>6.465</v>
      </c>
      <c r="T531" t="n">
        <v>12.104</v>
      </c>
      <c r="U531" t="n">
        <v>6.627</v>
      </c>
      <c r="V531" t="n">
        <v>-1</v>
      </c>
      <c r="W531" t="n">
        <v>5.2</v>
      </c>
      <c r="X531" t="n">
        <v>38</v>
      </c>
      <c r="Y531" t="n">
        <v>0</v>
      </c>
      <c r="Z531" t="n">
        <v>1</v>
      </c>
      <c r="AA531" t="n">
        <v>0.074</v>
      </c>
      <c r="AB531" t="n">
        <v>0.097</v>
      </c>
      <c r="AC531" t="n">
        <v>6.52</v>
      </c>
      <c r="AD531" t="n">
        <v>78</v>
      </c>
      <c r="AE531">
        <f>IF(V531&gt;=0,V531,"")</f>
        <v/>
      </c>
      <c r="AF531">
        <f>IF(AND(N531=1,N530=0),1,0)</f>
        <v/>
      </c>
      <c r="AG531">
        <f>IF(AND(K531="REACQUIRE",K530&lt;&gt;"REACQUIRE"),1,0)</f>
        <v/>
      </c>
    </row>
    <row r="532">
      <c r="J532" t="n">
        <v>132</v>
      </c>
      <c r="K532" t="inlineStr">
        <is>
          <t>REACQUIRE</t>
        </is>
      </c>
      <c r="L532" t="n">
        <v>0</v>
      </c>
      <c r="M532" t="n">
        <v>0</v>
      </c>
      <c r="N532" t="n">
        <v>1</v>
      </c>
      <c r="O532" t="n">
        <v>16.474</v>
      </c>
      <c r="P532" t="n">
        <v>4.517</v>
      </c>
      <c r="Q532" t="n">
        <v>9.702</v>
      </c>
      <c r="R532" t="n">
        <v>12.224</v>
      </c>
      <c r="S532" t="n">
        <v>6.465</v>
      </c>
      <c r="T532" t="n">
        <v>12.104</v>
      </c>
      <c r="U532" t="n">
        <v>6.627</v>
      </c>
      <c r="V532" t="n">
        <v>-1</v>
      </c>
      <c r="W532" t="n">
        <v>5.2</v>
      </c>
      <c r="X532" t="n">
        <v>38.1</v>
      </c>
      <c r="Y532" t="n">
        <v>0</v>
      </c>
      <c r="Z532" t="n">
        <v>1</v>
      </c>
      <c r="AA532" t="n">
        <v>0.075</v>
      </c>
      <c r="AB532" t="n">
        <v>0.099</v>
      </c>
      <c r="AC532" t="n">
        <v>6.54</v>
      </c>
      <c r="AD532" t="n">
        <v>82</v>
      </c>
      <c r="AE532">
        <f>IF(V532&gt;=0,V532,"")</f>
        <v/>
      </c>
      <c r="AF532">
        <f>IF(AND(N532=1,N531=0),1,0)</f>
        <v/>
      </c>
      <c r="AG532">
        <f>IF(AND(K532="REACQUIRE",K531&lt;&gt;"REACQUIRE"),1,0)</f>
        <v/>
      </c>
    </row>
    <row r="533">
      <c r="J533" t="n">
        <v>132.25</v>
      </c>
      <c r="K533" t="inlineStr">
        <is>
          <t>REACQUIRE</t>
        </is>
      </c>
      <c r="L533" t="n">
        <v>0</v>
      </c>
      <c r="M533" t="n">
        <v>0</v>
      </c>
      <c r="N533" t="n">
        <v>1</v>
      </c>
      <c r="O533" t="n">
        <v>16.23</v>
      </c>
      <c r="P533" t="n">
        <v>4.542</v>
      </c>
      <c r="Q533" t="n">
        <v>10.02</v>
      </c>
      <c r="R533" t="n">
        <v>12.224</v>
      </c>
      <c r="S533" t="n">
        <v>6.465</v>
      </c>
      <c r="T533" t="n">
        <v>12.104</v>
      </c>
      <c r="U533" t="n">
        <v>6.627</v>
      </c>
      <c r="V533" t="n">
        <v>-1</v>
      </c>
      <c r="W533" t="n">
        <v>5.2</v>
      </c>
      <c r="X533" t="n">
        <v>38.2</v>
      </c>
      <c r="Y533" t="n">
        <v>0</v>
      </c>
      <c r="Z533" t="n">
        <v>1</v>
      </c>
      <c r="AA533" t="n">
        <v>0.074</v>
      </c>
      <c r="AB533" t="n">
        <v>0.099</v>
      </c>
      <c r="AC533" t="n">
        <v>6.56</v>
      </c>
      <c r="AD533" t="n">
        <v>189</v>
      </c>
      <c r="AE533">
        <f>IF(V533&gt;=0,V533,"")</f>
        <v/>
      </c>
      <c r="AF533">
        <f>IF(AND(N533=1,N532=0),1,0)</f>
        <v/>
      </c>
      <c r="AG533">
        <f>IF(AND(K533="REACQUIRE",K532&lt;&gt;"REACQUIRE"),1,0)</f>
        <v/>
      </c>
    </row>
    <row r="534">
      <c r="J534" t="n">
        <v>132.5</v>
      </c>
      <c r="K534" t="inlineStr">
        <is>
          <t>REACQUIRE</t>
        </is>
      </c>
      <c r="L534" t="n">
        <v>0</v>
      </c>
      <c r="M534" t="n">
        <v>0</v>
      </c>
      <c r="N534" t="n">
        <v>0</v>
      </c>
      <c r="O534" t="n">
        <v>15.964</v>
      </c>
      <c r="P534" t="n">
        <v>4.575</v>
      </c>
      <c r="Q534" t="n">
        <v>10.319</v>
      </c>
      <c r="R534" t="n">
        <v>12.224</v>
      </c>
      <c r="S534" t="n">
        <v>6.465</v>
      </c>
      <c r="T534" t="n">
        <v>12.104</v>
      </c>
      <c r="U534" t="n">
        <v>6.627</v>
      </c>
      <c r="V534" t="n">
        <v>-1</v>
      </c>
      <c r="W534" t="n">
        <v>5.2</v>
      </c>
      <c r="X534" t="n">
        <v>38.3</v>
      </c>
      <c r="Y534" t="n">
        <v>0</v>
      </c>
      <c r="Z534" t="n">
        <v>1</v>
      </c>
      <c r="AA534" t="n">
        <v>0.073</v>
      </c>
      <c r="AB534" t="n">
        <v>0.097</v>
      </c>
      <c r="AC534" t="n">
        <v>6.6</v>
      </c>
      <c r="AD534" t="n">
        <v>201</v>
      </c>
      <c r="AE534">
        <f>IF(V534&gt;=0,V534,"")</f>
        <v/>
      </c>
      <c r="AF534">
        <f>IF(AND(N534=1,N533=0),1,0)</f>
        <v/>
      </c>
      <c r="AG534">
        <f>IF(AND(K534="REACQUIRE",K533&lt;&gt;"REACQUIRE"),1,0)</f>
        <v/>
      </c>
    </row>
    <row r="535">
      <c r="J535" t="n">
        <v>132.75</v>
      </c>
      <c r="K535" t="inlineStr">
        <is>
          <t>REACQUIRE</t>
        </is>
      </c>
      <c r="L535" t="n">
        <v>0</v>
      </c>
      <c r="M535" t="n">
        <v>0</v>
      </c>
      <c r="N535" t="n">
        <v>0</v>
      </c>
      <c r="O535" t="n">
        <v>15.676</v>
      </c>
      <c r="P535" t="n">
        <v>4.613</v>
      </c>
      <c r="Q535" t="n">
        <v>10.597</v>
      </c>
      <c r="R535" t="n">
        <v>12.224</v>
      </c>
      <c r="S535" t="n">
        <v>6.465</v>
      </c>
      <c r="T535" t="n">
        <v>12.104</v>
      </c>
      <c r="U535" t="n">
        <v>6.627</v>
      </c>
      <c r="V535" t="n">
        <v>-1</v>
      </c>
      <c r="W535" t="n">
        <v>5.3</v>
      </c>
      <c r="X535" t="n">
        <v>38.5</v>
      </c>
      <c r="Y535" t="n">
        <v>0</v>
      </c>
      <c r="Z535" t="n">
        <v>1</v>
      </c>
      <c r="AA535" t="n">
        <v>0.07199999999999999</v>
      </c>
      <c r="AB535" t="n">
        <v>0.095</v>
      </c>
      <c r="AC535" t="n">
        <v>6.64</v>
      </c>
      <c r="AD535" t="n">
        <v>201</v>
      </c>
      <c r="AE535">
        <f>IF(V535&gt;=0,V535,"")</f>
        <v/>
      </c>
      <c r="AF535">
        <f>IF(AND(N535=1,N534=0),1,0)</f>
        <v/>
      </c>
      <c r="AG535">
        <f>IF(AND(K535="REACQUIRE",K534&lt;&gt;"REACQUIRE"),1,0)</f>
        <v/>
      </c>
    </row>
    <row r="536">
      <c r="J536" t="n">
        <v>133</v>
      </c>
      <c r="K536" t="inlineStr">
        <is>
          <t>REACQUIRE</t>
        </is>
      </c>
      <c r="L536" t="n">
        <v>0</v>
      </c>
      <c r="M536" t="n">
        <v>0</v>
      </c>
      <c r="N536" t="n">
        <v>0</v>
      </c>
      <c r="O536" t="n">
        <v>15.368</v>
      </c>
      <c r="P536" t="n">
        <v>4.655</v>
      </c>
      <c r="Q536" t="n">
        <v>10.853</v>
      </c>
      <c r="R536" t="n">
        <v>12.224</v>
      </c>
      <c r="S536" t="n">
        <v>6.465</v>
      </c>
      <c r="T536" t="n">
        <v>12.104</v>
      </c>
      <c r="U536" t="n">
        <v>6.627</v>
      </c>
      <c r="V536" t="n">
        <v>-1</v>
      </c>
      <c r="W536" t="n">
        <v>5.3</v>
      </c>
      <c r="X536" t="n">
        <v>38.7</v>
      </c>
      <c r="Y536" t="n">
        <v>0</v>
      </c>
      <c r="Z536" t="n">
        <v>1</v>
      </c>
      <c r="AA536" t="n">
        <v>0.07000000000000001</v>
      </c>
      <c r="AB536" t="n">
        <v>0.092</v>
      </c>
      <c r="AC536" t="n">
        <v>6.68</v>
      </c>
      <c r="AD536" t="n">
        <v>201</v>
      </c>
      <c r="AE536">
        <f>IF(V536&gt;=0,V536,"")</f>
        <v/>
      </c>
      <c r="AF536">
        <f>IF(AND(N536=1,N535=0),1,0)</f>
        <v/>
      </c>
      <c r="AG536">
        <f>IF(AND(K536="REACQUIRE",K535&lt;&gt;"REACQUIRE"),1,0)</f>
        <v/>
      </c>
    </row>
    <row r="537">
      <c r="J537" t="n">
        <v>133.25</v>
      </c>
      <c r="K537" t="inlineStr">
        <is>
          <t>REACQUIRE</t>
        </is>
      </c>
      <c r="L537" t="n">
        <v>1</v>
      </c>
      <c r="M537" t="n">
        <v>1</v>
      </c>
      <c r="N537" t="n">
        <v>0</v>
      </c>
      <c r="O537" t="n">
        <v>15.042</v>
      </c>
      <c r="P537" t="n">
        <v>4.709</v>
      </c>
      <c r="Q537" t="n">
        <v>11.085</v>
      </c>
      <c r="R537" t="n">
        <v>12.224</v>
      </c>
      <c r="S537" t="n">
        <v>6.465</v>
      </c>
      <c r="T537" t="n">
        <v>12.087</v>
      </c>
      <c r="U537" t="n">
        <v>6.485</v>
      </c>
      <c r="V537" t="n">
        <v>0.138</v>
      </c>
      <c r="W537" t="n">
        <v>5.3</v>
      </c>
      <c r="X537" t="n">
        <v>38.9</v>
      </c>
      <c r="Y537" t="n">
        <v>0</v>
      </c>
      <c r="Z537" t="n">
        <v>1</v>
      </c>
      <c r="AA537" t="n">
        <v>0.056</v>
      </c>
      <c r="AB537" t="n">
        <v>0.11</v>
      </c>
      <c r="AC537" t="n">
        <v>6.73</v>
      </c>
      <c r="AD537" t="n">
        <v>255</v>
      </c>
      <c r="AE537">
        <f>IF(V537&gt;=0,V537,"")</f>
        <v/>
      </c>
      <c r="AF537">
        <f>IF(AND(N537=1,N536=0),1,0)</f>
        <v/>
      </c>
      <c r="AG537">
        <f>IF(AND(K537="REACQUIRE",K536&lt;&gt;"REACQUIRE"),1,0)</f>
        <v/>
      </c>
    </row>
    <row r="538">
      <c r="J538" t="n">
        <v>133.5</v>
      </c>
      <c r="K538" t="inlineStr">
        <is>
          <t>TRACK</t>
        </is>
      </c>
      <c r="L538" t="n">
        <v>1</v>
      </c>
      <c r="M538" t="n">
        <v>1</v>
      </c>
      <c r="N538" t="n">
        <v>0</v>
      </c>
      <c r="O538" t="n">
        <v>14.777</v>
      </c>
      <c r="P538" t="n">
        <v>4.764</v>
      </c>
      <c r="Q538" t="n">
        <v>11.233</v>
      </c>
      <c r="R538" t="n">
        <v>12.224</v>
      </c>
      <c r="S538" t="n">
        <v>6.465</v>
      </c>
      <c r="T538" t="n">
        <v>12.129</v>
      </c>
      <c r="U538" t="n">
        <v>6.241</v>
      </c>
      <c r="V538" t="n">
        <v>0.244</v>
      </c>
      <c r="W538" t="n">
        <v>3</v>
      </c>
      <c r="X538" t="n">
        <v>38.3</v>
      </c>
      <c r="Y538" t="n">
        <v>0</v>
      </c>
      <c r="Z538" t="n">
        <v>1</v>
      </c>
      <c r="AA538" t="n">
        <v>0.089</v>
      </c>
      <c r="AB538" t="n">
        <v>0.034</v>
      </c>
      <c r="AC538" t="n">
        <v>6.77</v>
      </c>
      <c r="AD538" t="n">
        <v>255</v>
      </c>
      <c r="AE538">
        <f>IF(V538&gt;=0,V538,"")</f>
        <v/>
      </c>
      <c r="AF538">
        <f>IF(AND(N538=1,N537=0),1,0)</f>
        <v/>
      </c>
      <c r="AG538">
        <f>IF(AND(K538="REACQUIRE",K537&lt;&gt;"REACQUIRE"),1,0)</f>
        <v/>
      </c>
    </row>
    <row r="539">
      <c r="J539" t="n">
        <v>133.75</v>
      </c>
      <c r="K539" t="inlineStr">
        <is>
          <t>TRACK</t>
        </is>
      </c>
      <c r="L539" t="n">
        <v>1</v>
      </c>
      <c r="M539" t="n">
        <v>1</v>
      </c>
      <c r="N539" t="n">
        <v>0</v>
      </c>
      <c r="O539" t="n">
        <v>14.662</v>
      </c>
      <c r="P539" t="n">
        <v>4.794</v>
      </c>
      <c r="Q539" t="n">
        <v>11.273</v>
      </c>
      <c r="R539" t="n">
        <v>12.227</v>
      </c>
      <c r="S539" t="n">
        <v>6.468</v>
      </c>
      <c r="T539" t="n">
        <v>12.167</v>
      </c>
      <c r="U539" t="n">
        <v>6.246</v>
      </c>
      <c r="V539" t="n">
        <v>0.23</v>
      </c>
      <c r="W539" t="n">
        <v>-0.5</v>
      </c>
      <c r="X539" t="n">
        <v>38.7</v>
      </c>
      <c r="Y539" t="n">
        <v>-0.02</v>
      </c>
      <c r="Z539" t="n">
        <v>1</v>
      </c>
      <c r="AA539" t="n">
        <v>0.082</v>
      </c>
      <c r="AB539" t="n">
        <v>0.033</v>
      </c>
      <c r="AC539" t="n">
        <v>6.78</v>
      </c>
      <c r="AD539" t="n">
        <v>255</v>
      </c>
      <c r="AE539">
        <f>IF(V539&gt;=0,V539,"")</f>
        <v/>
      </c>
      <c r="AF539">
        <f>IF(AND(N539=1,N538=0),1,0)</f>
        <v/>
      </c>
      <c r="AG539">
        <f>IF(AND(K539="REACQUIRE",K538&lt;&gt;"REACQUIRE"),1,0)</f>
        <v/>
      </c>
    </row>
    <row r="540">
      <c r="J540" t="n">
        <v>134</v>
      </c>
      <c r="K540" t="inlineStr">
        <is>
          <t>TRACK</t>
        </is>
      </c>
      <c r="L540" t="n">
        <v>1</v>
      </c>
      <c r="M540" t="n">
        <v>1</v>
      </c>
      <c r="N540" t="n">
        <v>0</v>
      </c>
      <c r="O540" t="n">
        <v>14.672</v>
      </c>
      <c r="P540" t="n">
        <v>4.798</v>
      </c>
      <c r="Q540" t="n">
        <v>11.235</v>
      </c>
      <c r="R540" t="n">
        <v>12.223</v>
      </c>
      <c r="S540" t="n">
        <v>6.465</v>
      </c>
      <c r="T540" t="n">
        <v>12.161</v>
      </c>
      <c r="U540" t="n">
        <v>6.255</v>
      </c>
      <c r="V540" t="n">
        <v>0.219</v>
      </c>
      <c r="W540" t="n">
        <v>-2.8</v>
      </c>
      <c r="X540" t="n">
        <v>39.1</v>
      </c>
      <c r="Y540" t="n">
        <v>0</v>
      </c>
      <c r="Z540" t="n">
        <v>1</v>
      </c>
      <c r="AA540" t="n">
        <v>-0.023</v>
      </c>
      <c r="AB540" t="n">
        <v>0.004</v>
      </c>
      <c r="AC540" t="n">
        <v>6.76</v>
      </c>
      <c r="AD540" t="n">
        <v>255</v>
      </c>
      <c r="AE540">
        <f>IF(V540&gt;=0,V540,"")</f>
        <v/>
      </c>
      <c r="AF540">
        <f>IF(AND(N540=1,N539=0),1,0)</f>
        <v/>
      </c>
      <c r="AG540">
        <f>IF(AND(K540="REACQUIRE",K539&lt;&gt;"REACQUIRE"),1,0)</f>
        <v/>
      </c>
    </row>
    <row r="541">
      <c r="J541" t="n">
        <v>134.25</v>
      </c>
      <c r="K541" t="inlineStr">
        <is>
          <t>TRACK</t>
        </is>
      </c>
      <c r="L541" t="n">
        <v>1</v>
      </c>
      <c r="M541" t="n">
        <v>1</v>
      </c>
      <c r="N541" t="n">
        <v>0</v>
      </c>
      <c r="O541" t="n">
        <v>14.663</v>
      </c>
      <c r="P541" t="n">
        <v>4.803</v>
      </c>
      <c r="Q541" t="n">
        <v>11.22</v>
      </c>
      <c r="R541" t="n">
        <v>12.223</v>
      </c>
      <c r="S541" t="n">
        <v>6.465</v>
      </c>
      <c r="T541" t="n">
        <v>12.16</v>
      </c>
      <c r="U541" t="n">
        <v>6.266</v>
      </c>
      <c r="V541" t="n">
        <v>0.209</v>
      </c>
      <c r="W541" t="n">
        <v>-1.5</v>
      </c>
      <c r="X541" t="n">
        <v>40.1</v>
      </c>
      <c r="Y541" t="n">
        <v>0</v>
      </c>
      <c r="Z541" t="n">
        <v>1</v>
      </c>
      <c r="AA541" t="n">
        <v>-0.06</v>
      </c>
      <c r="AB541" t="n">
        <v>0.025</v>
      </c>
      <c r="AC541" t="n">
        <v>6.75</v>
      </c>
      <c r="AD541" t="n">
        <v>255</v>
      </c>
      <c r="AE541">
        <f>IF(V541&gt;=0,V541,"")</f>
        <v/>
      </c>
      <c r="AF541">
        <f>IF(AND(N541=1,N540=0),1,0)</f>
        <v/>
      </c>
      <c r="AG541">
        <f>IF(AND(K541="REACQUIRE",K540&lt;&gt;"REACQUIRE"),1,0)</f>
        <v/>
      </c>
    </row>
    <row r="542">
      <c r="J542" t="n">
        <v>134.5</v>
      </c>
      <c r="K542" t="inlineStr">
        <is>
          <t>TRACK</t>
        </is>
      </c>
      <c r="L542" t="n">
        <v>1</v>
      </c>
      <c r="M542" t="n">
        <v>1</v>
      </c>
      <c r="N542" t="n">
        <v>0</v>
      </c>
      <c r="O542" t="n">
        <v>14.624</v>
      </c>
      <c r="P542" t="n">
        <v>4.813</v>
      </c>
      <c r="Q542" t="n">
        <v>11.223</v>
      </c>
      <c r="R542" t="n">
        <v>12.223</v>
      </c>
      <c r="S542" t="n">
        <v>6.465</v>
      </c>
      <c r="T542" t="n">
        <v>12.162</v>
      </c>
      <c r="U542" t="n">
        <v>6.257</v>
      </c>
      <c r="V542" t="n">
        <v>0.217</v>
      </c>
      <c r="W542" t="n">
        <v>-0</v>
      </c>
      <c r="X542" t="n">
        <v>40.5</v>
      </c>
      <c r="Y542" t="n">
        <v>0</v>
      </c>
      <c r="Z542" t="n">
        <v>1</v>
      </c>
      <c r="AA542" t="n">
        <v>-0.045</v>
      </c>
      <c r="AB542" t="n">
        <v>0.039</v>
      </c>
      <c r="AC542" t="n">
        <v>6.74</v>
      </c>
      <c r="AD542" t="n">
        <v>255</v>
      </c>
      <c r="AE542">
        <f>IF(V542&gt;=0,V542,"")</f>
        <v/>
      </c>
      <c r="AF542">
        <f>IF(AND(N542=1,N541=0),1,0)</f>
        <v/>
      </c>
      <c r="AG542">
        <f>IF(AND(K542="REACQUIRE",K541&lt;&gt;"REACQUIRE"),1,0)</f>
        <v/>
      </c>
    </row>
    <row r="543">
      <c r="J543" t="n">
        <v>134.75</v>
      </c>
      <c r="K543" t="inlineStr">
        <is>
          <t>TRACK</t>
        </is>
      </c>
      <c r="L543" t="n">
        <v>1</v>
      </c>
      <c r="M543" t="n">
        <v>1</v>
      </c>
      <c r="N543" t="n">
        <v>0</v>
      </c>
      <c r="O543" t="n">
        <v>14.563</v>
      </c>
      <c r="P543" t="n">
        <v>4.829</v>
      </c>
      <c r="Q543" t="n">
        <v>11.238</v>
      </c>
      <c r="R543" t="n">
        <v>12.223</v>
      </c>
      <c r="S543" t="n">
        <v>6.465</v>
      </c>
      <c r="T543" t="n">
        <v>12.168</v>
      </c>
      <c r="U543" t="n">
        <v>6.247</v>
      </c>
      <c r="V543" t="n">
        <v>0.225</v>
      </c>
      <c r="W543" t="n">
        <v>0.9</v>
      </c>
      <c r="X543" t="n">
        <v>40.7</v>
      </c>
      <c r="Y543" t="n">
        <v>0</v>
      </c>
      <c r="Z543" t="n">
        <v>1</v>
      </c>
      <c r="AA543" t="n">
        <v>-0.031</v>
      </c>
      <c r="AB543" t="n">
        <v>0.044</v>
      </c>
      <c r="AC543" t="n">
        <v>6.73</v>
      </c>
      <c r="AD543" t="n">
        <v>255</v>
      </c>
      <c r="AE543">
        <f>IF(V543&gt;=0,V543,"")</f>
        <v/>
      </c>
      <c r="AF543">
        <f>IF(AND(N543=1,N542=0),1,0)</f>
        <v/>
      </c>
      <c r="AG543">
        <f>IF(AND(K543="REACQUIRE",K542&lt;&gt;"REACQUIRE"),1,0)</f>
        <v/>
      </c>
    </row>
    <row r="544">
      <c r="J544" t="n">
        <v>135</v>
      </c>
      <c r="K544" t="inlineStr">
        <is>
          <t>TRACK</t>
        </is>
      </c>
      <c r="L544" t="n">
        <v>1</v>
      </c>
      <c r="M544" t="n">
        <v>1</v>
      </c>
      <c r="N544" t="n">
        <v>0</v>
      </c>
      <c r="O544" t="n">
        <v>14.488</v>
      </c>
      <c r="P544" t="n">
        <v>4.848</v>
      </c>
      <c r="Q544" t="n">
        <v>11.261</v>
      </c>
      <c r="R544" t="n">
        <v>12.223</v>
      </c>
      <c r="S544" t="n">
        <v>6.465</v>
      </c>
      <c r="T544" t="n">
        <v>12.179</v>
      </c>
      <c r="U544" t="n">
        <v>6.238</v>
      </c>
      <c r="V544" t="n">
        <v>0.232</v>
      </c>
      <c r="W544" t="n">
        <v>1.3</v>
      </c>
      <c r="X544" t="n">
        <v>40.8</v>
      </c>
      <c r="Y544" t="n">
        <v>0</v>
      </c>
      <c r="Z544" t="n">
        <v>1</v>
      </c>
      <c r="AA544" t="n">
        <v>-0.024</v>
      </c>
      <c r="AB544" t="n">
        <v>0.043</v>
      </c>
      <c r="AC544" t="n">
        <v>6.73</v>
      </c>
      <c r="AD544" t="n">
        <v>255</v>
      </c>
      <c r="AE544">
        <f>IF(V544&gt;=0,V544,"")</f>
        <v/>
      </c>
      <c r="AF544">
        <f>IF(AND(N544=1,N543=0),1,0)</f>
        <v/>
      </c>
      <c r="AG544">
        <f>IF(AND(K544="REACQUIRE",K543&lt;&gt;"REACQUIRE"),1,0)</f>
        <v/>
      </c>
    </row>
    <row r="545">
      <c r="J545" t="n">
        <v>135.25</v>
      </c>
      <c r="K545" t="inlineStr">
        <is>
          <t>TRACK</t>
        </is>
      </c>
      <c r="L545" t="n">
        <v>1</v>
      </c>
      <c r="M545" t="n">
        <v>1</v>
      </c>
      <c r="N545" t="n">
        <v>0</v>
      </c>
      <c r="O545" t="n">
        <v>14.402</v>
      </c>
      <c r="P545" t="n">
        <v>4.871</v>
      </c>
      <c r="Q545" t="n">
        <v>11.289</v>
      </c>
      <c r="R545" t="n">
        <v>12.223</v>
      </c>
      <c r="S545" t="n">
        <v>6.465</v>
      </c>
      <c r="T545" t="n">
        <v>12.193</v>
      </c>
      <c r="U545" t="n">
        <v>6.232</v>
      </c>
      <c r="V545" t="n">
        <v>0.235</v>
      </c>
      <c r="W545" t="n">
        <v>1.5</v>
      </c>
      <c r="X545" t="n">
        <v>40.9</v>
      </c>
      <c r="Y545" t="n">
        <v>0</v>
      </c>
      <c r="Z545" t="n">
        <v>1</v>
      </c>
      <c r="AA545" t="n">
        <v>-0.023</v>
      </c>
      <c r="AB545" t="n">
        <v>0.043</v>
      </c>
      <c r="AC545" t="n">
        <v>6.73</v>
      </c>
      <c r="AD545" t="n">
        <v>255</v>
      </c>
      <c r="AE545">
        <f>IF(V545&gt;=0,V545,"")</f>
        <v/>
      </c>
      <c r="AF545">
        <f>IF(AND(N545=1,N544=0),1,0)</f>
        <v/>
      </c>
      <c r="AG545">
        <f>IF(AND(K545="REACQUIRE",K544&lt;&gt;"REACQUIRE"),1,0)</f>
        <v/>
      </c>
    </row>
    <row r="546">
      <c r="J546" t="n">
        <v>135.5</v>
      </c>
      <c r="K546" t="inlineStr">
        <is>
          <t>TRACK</t>
        </is>
      </c>
      <c r="L546" t="n">
        <v>1</v>
      </c>
      <c r="M546" t="n">
        <v>1</v>
      </c>
      <c r="N546" t="n">
        <v>0</v>
      </c>
      <c r="O546" t="n">
        <v>14.309</v>
      </c>
      <c r="P546" t="n">
        <v>4.897</v>
      </c>
      <c r="Q546" t="n">
        <v>11.321</v>
      </c>
      <c r="R546" t="n">
        <v>12.223</v>
      </c>
      <c r="S546" t="n">
        <v>6.465</v>
      </c>
      <c r="T546" t="n">
        <v>12.209</v>
      </c>
      <c r="U546" t="n">
        <v>6.227</v>
      </c>
      <c r="V546" t="n">
        <v>0.239</v>
      </c>
      <c r="W546" t="n">
        <v>1.6</v>
      </c>
      <c r="X546" t="n">
        <v>41</v>
      </c>
      <c r="Y546" t="n">
        <v>0</v>
      </c>
      <c r="Z546" t="n">
        <v>1</v>
      </c>
      <c r="AA546" t="n">
        <v>-0.025</v>
      </c>
      <c r="AB546" t="n">
        <v>0.041</v>
      </c>
      <c r="AC546" t="n">
        <v>6.73</v>
      </c>
      <c r="AD546" t="n">
        <v>255</v>
      </c>
      <c r="AE546">
        <f>IF(V546&gt;=0,V546,"")</f>
        <v/>
      </c>
      <c r="AF546">
        <f>IF(AND(N546=1,N545=0),1,0)</f>
        <v/>
      </c>
      <c r="AG546">
        <f>IF(AND(K546="REACQUIRE",K545&lt;&gt;"REACQUIRE"),1,0)</f>
        <v/>
      </c>
    </row>
    <row r="547">
      <c r="J547" t="n">
        <v>135.75</v>
      </c>
      <c r="K547" t="inlineStr">
        <is>
          <t>TRACK</t>
        </is>
      </c>
      <c r="L547" t="n">
        <v>1</v>
      </c>
      <c r="M547" t="n">
        <v>1</v>
      </c>
      <c r="N547" t="n">
        <v>0</v>
      </c>
      <c r="O547" t="n">
        <v>14.21</v>
      </c>
      <c r="P547" t="n">
        <v>4.924</v>
      </c>
      <c r="Q547" t="n">
        <v>11.356</v>
      </c>
      <c r="R547" t="n">
        <v>12.223</v>
      </c>
      <c r="S547" t="n">
        <v>6.465</v>
      </c>
      <c r="T547" t="n">
        <v>12.225</v>
      </c>
      <c r="U547" t="n">
        <v>6.231</v>
      </c>
      <c r="V547" t="n">
        <v>0.234</v>
      </c>
      <c r="W547" t="n">
        <v>1.7</v>
      </c>
      <c r="X547" t="n">
        <v>41.2</v>
      </c>
      <c r="Y547" t="n">
        <v>0</v>
      </c>
      <c r="Z547" t="n">
        <v>1</v>
      </c>
      <c r="AA547" t="n">
        <v>-0.027</v>
      </c>
      <c r="AB547" t="n">
        <v>0.038</v>
      </c>
      <c r="AC547" t="n">
        <v>6.74</v>
      </c>
      <c r="AD547" t="n">
        <v>255</v>
      </c>
      <c r="AE547">
        <f>IF(V547&gt;=0,V547,"")</f>
        <v/>
      </c>
      <c r="AF547">
        <f>IF(AND(N547=1,N546=0),1,0)</f>
        <v/>
      </c>
      <c r="AG547">
        <f>IF(AND(K547="REACQUIRE",K546&lt;&gt;"REACQUIRE"),1,0)</f>
        <v/>
      </c>
    </row>
    <row r="548">
      <c r="J548" t="n">
        <v>136</v>
      </c>
      <c r="K548" t="inlineStr">
        <is>
          <t>TRACK</t>
        </is>
      </c>
      <c r="L548" t="n">
        <v>1</v>
      </c>
      <c r="M548" t="n">
        <v>1</v>
      </c>
      <c r="N548" t="n">
        <v>0</v>
      </c>
      <c r="O548" t="n">
        <v>14.105</v>
      </c>
      <c r="P548" t="n">
        <v>4.956</v>
      </c>
      <c r="Q548" t="n">
        <v>11.387</v>
      </c>
      <c r="R548" t="n">
        <v>12.223</v>
      </c>
      <c r="S548" t="n">
        <v>6.465</v>
      </c>
      <c r="T548" t="n">
        <v>12.233</v>
      </c>
      <c r="U548" t="n">
        <v>6.198</v>
      </c>
      <c r="V548" t="n">
        <v>0.267</v>
      </c>
      <c r="W548" t="n">
        <v>1.7</v>
      </c>
      <c r="X548" t="n">
        <v>41.2</v>
      </c>
      <c r="Y548" t="n">
        <v>0</v>
      </c>
      <c r="Z548" t="n">
        <v>1</v>
      </c>
      <c r="AA548" t="n">
        <v>-0.03</v>
      </c>
      <c r="AB548" t="n">
        <v>0.037</v>
      </c>
      <c r="AC548" t="n">
        <v>6.76</v>
      </c>
      <c r="AD548" t="n">
        <v>255</v>
      </c>
      <c r="AE548">
        <f>IF(V548&gt;=0,V548,"")</f>
        <v/>
      </c>
      <c r="AF548">
        <f>IF(AND(N548=1,N547=0),1,0)</f>
        <v/>
      </c>
      <c r="AG548">
        <f>IF(AND(K548="REACQUIRE",K547&lt;&gt;"REACQUIRE"),1,0)</f>
        <v/>
      </c>
    </row>
    <row r="549">
      <c r="J549" t="n">
        <v>136.25</v>
      </c>
      <c r="K549" t="inlineStr">
        <is>
          <t>TRACK</t>
        </is>
      </c>
      <c r="L549" t="n">
        <v>1</v>
      </c>
      <c r="M549" t="n">
        <v>1</v>
      </c>
      <c r="N549" t="n">
        <v>0</v>
      </c>
      <c r="O549" t="n">
        <v>13.998</v>
      </c>
      <c r="P549" t="n">
        <v>4.989</v>
      </c>
      <c r="Q549" t="n">
        <v>11.418</v>
      </c>
      <c r="R549" t="n">
        <v>12.223</v>
      </c>
      <c r="S549" t="n">
        <v>6.465</v>
      </c>
      <c r="T549" t="n">
        <v>12.253</v>
      </c>
      <c r="U549" t="n">
        <v>6.208</v>
      </c>
      <c r="V549" t="n">
        <v>0.259</v>
      </c>
      <c r="W549" t="n">
        <v>1.7</v>
      </c>
      <c r="X549" t="n">
        <v>41.6</v>
      </c>
      <c r="Y549" t="n">
        <v>0</v>
      </c>
      <c r="Z549" t="n">
        <v>1</v>
      </c>
      <c r="AA549" t="n">
        <v>-0.034</v>
      </c>
      <c r="AB549" t="n">
        <v>0.027</v>
      </c>
      <c r="AC549" t="n">
        <v>6.77</v>
      </c>
      <c r="AD549" t="n">
        <v>255</v>
      </c>
      <c r="AE549">
        <f>IF(V549&gt;=0,V549,"")</f>
        <v/>
      </c>
      <c r="AF549">
        <f>IF(AND(N549=1,N548=0),1,0)</f>
        <v/>
      </c>
      <c r="AG549">
        <f>IF(AND(K549="REACQUIRE",K548&lt;&gt;"REACQUIRE"),1,0)</f>
        <v/>
      </c>
    </row>
    <row r="550">
      <c r="J550" t="n">
        <v>136.5</v>
      </c>
      <c r="K550" t="inlineStr">
        <is>
          <t>TRACK</t>
        </is>
      </c>
      <c r="L550" t="n">
        <v>1</v>
      </c>
      <c r="M550" t="n">
        <v>1</v>
      </c>
      <c r="N550" t="n">
        <v>0</v>
      </c>
      <c r="O550" t="n">
        <v>13.887</v>
      </c>
      <c r="P550" t="n">
        <v>5.023</v>
      </c>
      <c r="Q550" t="n">
        <v>11.447</v>
      </c>
      <c r="R550" t="n">
        <v>12.227</v>
      </c>
      <c r="S550" t="n">
        <v>6.468</v>
      </c>
      <c r="T550" t="n">
        <v>12.263</v>
      </c>
      <c r="U550" t="n">
        <v>6.187</v>
      </c>
      <c r="V550" t="n">
        <v>0.283</v>
      </c>
      <c r="W550" t="n">
        <v>1.7</v>
      </c>
      <c r="X550" t="n">
        <v>41.8</v>
      </c>
      <c r="Y550" t="n">
        <v>0.013</v>
      </c>
      <c r="Z550" t="n">
        <v>1</v>
      </c>
      <c r="AA550" t="n">
        <v>-0.036</v>
      </c>
      <c r="AB550" t="n">
        <v>0.026</v>
      </c>
      <c r="AC550" t="n">
        <v>6.8</v>
      </c>
      <c r="AD550" t="n">
        <v>255</v>
      </c>
      <c r="AE550">
        <f>IF(V550&gt;=0,V550,"")</f>
        <v/>
      </c>
      <c r="AF550">
        <f>IF(AND(N550=1,N549=0),1,0)</f>
        <v/>
      </c>
      <c r="AG550">
        <f>IF(AND(K550="REACQUIRE",K549&lt;&gt;"REACQUIRE"),1,0)</f>
        <v/>
      </c>
    </row>
    <row r="551">
      <c r="J551" t="n">
        <v>136.75</v>
      </c>
      <c r="K551" t="inlineStr">
        <is>
          <t>TRACK</t>
        </is>
      </c>
      <c r="L551" t="n">
        <v>1</v>
      </c>
      <c r="M551" t="n">
        <v>1</v>
      </c>
      <c r="N551" t="n">
        <v>0</v>
      </c>
      <c r="O551" t="n">
        <v>13.776</v>
      </c>
      <c r="P551" t="n">
        <v>5.055</v>
      </c>
      <c r="Q551" t="n">
        <v>11.477</v>
      </c>
      <c r="R551" t="n">
        <v>12.223</v>
      </c>
      <c r="S551" t="n">
        <v>6.465</v>
      </c>
      <c r="T551" t="n">
        <v>12.275</v>
      </c>
      <c r="U551" t="n">
        <v>6.183</v>
      </c>
      <c r="V551" t="n">
        <v>0.287</v>
      </c>
      <c r="W551" t="n">
        <v>1.7</v>
      </c>
      <c r="X551" t="n">
        <v>42.2</v>
      </c>
      <c r="Y551" t="n">
        <v>0</v>
      </c>
      <c r="Z551" t="n">
        <v>1</v>
      </c>
      <c r="AA551" t="n">
        <v>-0.026</v>
      </c>
      <c r="AB551" t="n">
        <v>0.029</v>
      </c>
      <c r="AC551" t="n">
        <v>6.82</v>
      </c>
      <c r="AD551" t="n">
        <v>255</v>
      </c>
      <c r="AE551">
        <f>IF(V551&gt;=0,V551,"")</f>
        <v/>
      </c>
      <c r="AF551">
        <f>IF(AND(N551=1,N550=0),1,0)</f>
        <v/>
      </c>
      <c r="AG551">
        <f>IF(AND(K551="REACQUIRE",K550&lt;&gt;"REACQUIRE"),1,0)</f>
        <v/>
      </c>
    </row>
    <row r="552">
      <c r="J552" t="n">
        <v>137</v>
      </c>
      <c r="K552" t="inlineStr">
        <is>
          <t>TRACK</t>
        </is>
      </c>
      <c r="L552" t="n">
        <v>1</v>
      </c>
      <c r="M552" t="n">
        <v>1</v>
      </c>
      <c r="N552" t="n">
        <v>0</v>
      </c>
      <c r="O552" t="n">
        <v>13.7</v>
      </c>
      <c r="P552" t="n">
        <v>5.085</v>
      </c>
      <c r="Q552" t="n">
        <v>11.504</v>
      </c>
      <c r="R552" t="n">
        <v>12.223</v>
      </c>
      <c r="S552" t="n">
        <v>6.465</v>
      </c>
      <c r="T552" t="n">
        <v>12.29</v>
      </c>
      <c r="U552" t="n">
        <v>6.187</v>
      </c>
      <c r="V552" t="n">
        <v>0.286</v>
      </c>
      <c r="W552" t="n">
        <v>0.9</v>
      </c>
      <c r="X552" t="n">
        <v>42.7</v>
      </c>
      <c r="Y552" t="n">
        <v>0</v>
      </c>
      <c r="Z552" t="n">
        <v>1</v>
      </c>
      <c r="AA552" t="n">
        <v>-0.019</v>
      </c>
      <c r="AB552" t="n">
        <v>0.014</v>
      </c>
      <c r="AC552" t="n">
        <v>6.85</v>
      </c>
      <c r="AD552" t="n">
        <v>255</v>
      </c>
      <c r="AE552">
        <f>IF(V552&gt;=0,V552,"")</f>
        <v/>
      </c>
      <c r="AF552">
        <f>IF(AND(N552=1,N551=0),1,0)</f>
        <v/>
      </c>
      <c r="AG552">
        <f>IF(AND(K552="REACQUIRE",K551&lt;&gt;"REACQUIRE"),1,0)</f>
        <v/>
      </c>
    </row>
    <row r="553">
      <c r="J553" t="n">
        <v>137.25</v>
      </c>
      <c r="K553" t="inlineStr">
        <is>
          <t>TRACK</t>
        </is>
      </c>
      <c r="L553" t="n">
        <v>1</v>
      </c>
      <c r="M553" t="n">
        <v>1</v>
      </c>
      <c r="N553" t="n">
        <v>0</v>
      </c>
      <c r="O553" t="n">
        <v>13.649</v>
      </c>
      <c r="P553" t="n">
        <v>5.112</v>
      </c>
      <c r="Q553" t="n">
        <v>11.53</v>
      </c>
      <c r="R553" t="n">
        <v>12.223</v>
      </c>
      <c r="S553" t="n">
        <v>6.465</v>
      </c>
      <c r="T553" t="n">
        <v>12.294</v>
      </c>
      <c r="U553" t="n">
        <v>6.175</v>
      </c>
      <c r="V553" t="n">
        <v>0.299</v>
      </c>
      <c r="W553" t="n">
        <v>0.4</v>
      </c>
      <c r="X553" t="n">
        <v>43</v>
      </c>
      <c r="Y553" t="n">
        <v>0</v>
      </c>
      <c r="Z553" t="n">
        <v>1</v>
      </c>
      <c r="AA553" t="n">
        <v>-0.035</v>
      </c>
      <c r="AB553" t="n">
        <v>0.03</v>
      </c>
      <c r="AC553" t="n">
        <v>6.89</v>
      </c>
      <c r="AD553" t="n">
        <v>255</v>
      </c>
      <c r="AE553">
        <f>IF(V553&gt;=0,V553,"")</f>
        <v/>
      </c>
      <c r="AF553">
        <f>IF(AND(N553=1,N552=0),1,0)</f>
        <v/>
      </c>
      <c r="AG553">
        <f>IF(AND(K553="REACQUIRE",K552&lt;&gt;"REACQUIRE"),1,0)</f>
        <v/>
      </c>
    </row>
    <row r="554">
      <c r="J554" t="n">
        <v>137.5</v>
      </c>
      <c r="K554" t="inlineStr">
        <is>
          <t>TRACK</t>
        </is>
      </c>
      <c r="L554" t="n">
        <v>1</v>
      </c>
      <c r="M554" t="n">
        <v>1</v>
      </c>
      <c r="N554" t="n">
        <v>0</v>
      </c>
      <c r="O554" t="n">
        <v>13.606</v>
      </c>
      <c r="P554" t="n">
        <v>5.139</v>
      </c>
      <c r="Q554" t="n">
        <v>11.555</v>
      </c>
      <c r="R554" t="n">
        <v>12.223</v>
      </c>
      <c r="S554" t="n">
        <v>6.465</v>
      </c>
      <c r="T554" t="n">
        <v>12.297</v>
      </c>
      <c r="U554" t="n">
        <v>6.169</v>
      </c>
      <c r="V554" t="n">
        <v>0.305</v>
      </c>
      <c r="W554" t="n">
        <v>0.4</v>
      </c>
      <c r="X554" t="n">
        <v>43.2</v>
      </c>
      <c r="Y554" t="n">
        <v>0</v>
      </c>
      <c r="Z554" t="n">
        <v>1</v>
      </c>
      <c r="AA554" t="n">
        <v>-0.044</v>
      </c>
      <c r="AB554" t="n">
        <v>0.043</v>
      </c>
      <c r="AC554" t="n">
        <v>6.92</v>
      </c>
      <c r="AD554" t="n">
        <v>255</v>
      </c>
      <c r="AE554">
        <f>IF(V554&gt;=0,V554,"")</f>
        <v/>
      </c>
      <c r="AF554">
        <f>IF(AND(N554=1,N553=0),1,0)</f>
        <v/>
      </c>
      <c r="AG554">
        <f>IF(AND(K554="REACQUIRE",K553&lt;&gt;"REACQUIRE"),1,0)</f>
        <v/>
      </c>
    </row>
    <row r="555">
      <c r="J555" t="n">
        <v>137.75</v>
      </c>
      <c r="K555" t="inlineStr">
        <is>
          <t>TRACK</t>
        </is>
      </c>
      <c r="L555" t="n">
        <v>1</v>
      </c>
      <c r="M555" t="n">
        <v>1</v>
      </c>
      <c r="N555" t="n">
        <v>0</v>
      </c>
      <c r="O555" t="n">
        <v>13.565</v>
      </c>
      <c r="P555" t="n">
        <v>5.16</v>
      </c>
      <c r="Q555" t="n">
        <v>11.576</v>
      </c>
      <c r="R555" t="n">
        <v>12.223</v>
      </c>
      <c r="S555" t="n">
        <v>6.465</v>
      </c>
      <c r="T555" t="n">
        <v>12.303</v>
      </c>
      <c r="U555" t="n">
        <v>6.179</v>
      </c>
      <c r="V555" t="n">
        <v>0.297</v>
      </c>
      <c r="W555" t="n">
        <v>0.5</v>
      </c>
      <c r="X555" t="n">
        <v>43.2</v>
      </c>
      <c r="Y555" t="n">
        <v>0</v>
      </c>
      <c r="Z555" t="n">
        <v>1</v>
      </c>
      <c r="AA555" t="n">
        <v>-0.045</v>
      </c>
      <c r="AB555" t="n">
        <v>0.032</v>
      </c>
      <c r="AC555" t="n">
        <v>6.94</v>
      </c>
      <c r="AD555" t="n">
        <v>255</v>
      </c>
      <c r="AE555">
        <f>IF(V555&gt;=0,V555,"")</f>
        <v/>
      </c>
      <c r="AF555">
        <f>IF(AND(N555=1,N554=0),1,0)</f>
        <v/>
      </c>
      <c r="AG555">
        <f>IF(AND(K555="REACQUIRE",K554&lt;&gt;"REACQUIRE"),1,0)</f>
        <v/>
      </c>
    </row>
    <row r="556">
      <c r="J556" t="n">
        <v>138</v>
      </c>
      <c r="K556" t="inlineStr">
        <is>
          <t>TRACK</t>
        </is>
      </c>
      <c r="L556" t="n">
        <v>1</v>
      </c>
      <c r="M556" t="n">
        <v>1</v>
      </c>
      <c r="N556" t="n">
        <v>0</v>
      </c>
      <c r="O556" t="n">
        <v>13.525</v>
      </c>
      <c r="P556" t="n">
        <v>5.175</v>
      </c>
      <c r="Q556" t="n">
        <v>11.599</v>
      </c>
      <c r="R556" t="n">
        <v>12.223</v>
      </c>
      <c r="S556" t="n">
        <v>6.465</v>
      </c>
      <c r="T556" t="n">
        <v>12.309</v>
      </c>
      <c r="U556" t="n">
        <v>6.192</v>
      </c>
      <c r="V556" t="n">
        <v>0.286</v>
      </c>
      <c r="W556" t="n">
        <v>0.5</v>
      </c>
      <c r="X556" t="n">
        <v>43.3</v>
      </c>
      <c r="Y556" t="n">
        <v>0</v>
      </c>
      <c r="Z556" t="n">
        <v>1</v>
      </c>
      <c r="AA556" t="n">
        <v>-0.045</v>
      </c>
      <c r="AB556" t="n">
        <v>0.035</v>
      </c>
      <c r="AC556" t="n">
        <v>6.96</v>
      </c>
      <c r="AD556" t="n">
        <v>255</v>
      </c>
      <c r="AE556">
        <f>IF(V556&gt;=0,V556,"")</f>
        <v/>
      </c>
      <c r="AF556">
        <f>IF(AND(N556=1,N555=0),1,0)</f>
        <v/>
      </c>
      <c r="AG556">
        <f>IF(AND(K556="REACQUIRE",K555&lt;&gt;"REACQUIRE"),1,0)</f>
        <v/>
      </c>
    </row>
    <row r="557">
      <c r="J557" t="n">
        <v>138.25</v>
      </c>
      <c r="K557" t="inlineStr">
        <is>
          <t>TRACK</t>
        </is>
      </c>
      <c r="L557" t="n">
        <v>1</v>
      </c>
      <c r="M557" t="n">
        <v>1</v>
      </c>
      <c r="N557" t="n">
        <v>0</v>
      </c>
      <c r="O557" t="n">
        <v>13.483</v>
      </c>
      <c r="P557" t="n">
        <v>5.182</v>
      </c>
      <c r="Q557" t="n">
        <v>11.615</v>
      </c>
      <c r="R557" t="n">
        <v>12.223</v>
      </c>
      <c r="S557" t="n">
        <v>6.465</v>
      </c>
      <c r="T557" t="n">
        <v>12.302</v>
      </c>
      <c r="U557" t="n">
        <v>6.162</v>
      </c>
      <c r="V557" t="n">
        <v>0.313</v>
      </c>
      <c r="W557" t="n">
        <v>0.6</v>
      </c>
      <c r="X557" t="n">
        <v>43.1</v>
      </c>
      <c r="Y557" t="n">
        <v>0</v>
      </c>
      <c r="Z557" t="n">
        <v>1</v>
      </c>
      <c r="AA557" t="n">
        <v>-0.042</v>
      </c>
      <c r="AB557" t="n">
        <v>0.047</v>
      </c>
      <c r="AC557" t="n">
        <v>6.96</v>
      </c>
      <c r="AD557" t="n">
        <v>255</v>
      </c>
      <c r="AE557">
        <f>IF(V557&gt;=0,V557,"")</f>
        <v/>
      </c>
      <c r="AF557">
        <f>IF(AND(N557=1,N556=0),1,0)</f>
        <v/>
      </c>
      <c r="AG557">
        <f>IF(AND(K557="REACQUIRE",K556&lt;&gt;"REACQUIRE"),1,0)</f>
        <v/>
      </c>
    </row>
    <row r="558">
      <c r="J558" t="n">
        <v>138.5</v>
      </c>
      <c r="K558" t="inlineStr">
        <is>
          <t>TRACK</t>
        </is>
      </c>
      <c r="L558" t="n">
        <v>1</v>
      </c>
      <c r="M558" t="n">
        <v>1</v>
      </c>
      <c r="N558" t="n">
        <v>0</v>
      </c>
      <c r="O558" t="n">
        <v>13.443</v>
      </c>
      <c r="P558" t="n">
        <v>5.181</v>
      </c>
      <c r="Q558" t="n">
        <v>11.629</v>
      </c>
      <c r="R558" t="n">
        <v>12.223</v>
      </c>
      <c r="S558" t="n">
        <v>6.465</v>
      </c>
      <c r="T558" t="n">
        <v>12.312</v>
      </c>
      <c r="U558" t="n">
        <v>6.188</v>
      </c>
      <c r="V558" t="n">
        <v>0.291</v>
      </c>
      <c r="W558" t="n">
        <v>0.6</v>
      </c>
      <c r="X558" t="n">
        <v>43</v>
      </c>
      <c r="Y558" t="n">
        <v>0</v>
      </c>
      <c r="Z558" t="n">
        <v>1</v>
      </c>
      <c r="AA558" t="n">
        <v>-0.043</v>
      </c>
      <c r="AB558" t="n">
        <v>0.028</v>
      </c>
      <c r="AC558" t="n">
        <v>6.95</v>
      </c>
      <c r="AD558" t="n">
        <v>255</v>
      </c>
      <c r="AE558">
        <f>IF(V558&gt;=0,V558,"")</f>
        <v/>
      </c>
      <c r="AF558">
        <f>IF(AND(N558=1,N557=0),1,0)</f>
        <v/>
      </c>
      <c r="AG558">
        <f>IF(AND(K558="REACQUIRE",K557&lt;&gt;"REACQUIRE"),1,0)</f>
        <v/>
      </c>
    </row>
    <row r="559">
      <c r="J559" t="n">
        <v>138.75</v>
      </c>
      <c r="K559" t="inlineStr">
        <is>
          <t>TRACK</t>
        </is>
      </c>
      <c r="L559" t="n">
        <v>1</v>
      </c>
      <c r="M559" t="n">
        <v>1</v>
      </c>
      <c r="N559" t="n">
        <v>0</v>
      </c>
      <c r="O559" t="n">
        <v>13.402</v>
      </c>
      <c r="P559" t="n">
        <v>5.172</v>
      </c>
      <c r="Q559" t="n">
        <v>11.644</v>
      </c>
      <c r="R559" t="n">
        <v>12.223</v>
      </c>
      <c r="S559" t="n">
        <v>6.465</v>
      </c>
      <c r="T559" t="n">
        <v>12.314</v>
      </c>
      <c r="U559" t="n">
        <v>6.185</v>
      </c>
      <c r="V559" t="n">
        <v>0.294</v>
      </c>
      <c r="W559" t="n">
        <v>0.6</v>
      </c>
      <c r="X559" t="n">
        <v>43</v>
      </c>
      <c r="Y559" t="n">
        <v>0</v>
      </c>
      <c r="Z559" t="n">
        <v>1</v>
      </c>
      <c r="AA559" t="n">
        <v>-0.043</v>
      </c>
      <c r="AB559" t="n">
        <v>0.046</v>
      </c>
      <c r="AC559" t="n">
        <v>6.94</v>
      </c>
      <c r="AD559" t="n">
        <v>255</v>
      </c>
      <c r="AE559">
        <f>IF(V559&gt;=0,V559,"")</f>
        <v/>
      </c>
      <c r="AF559">
        <f>IF(AND(N559=1,N558=0),1,0)</f>
        <v/>
      </c>
      <c r="AG559">
        <f>IF(AND(K559="REACQUIRE",K558&lt;&gt;"REACQUIRE"),1,0)</f>
        <v/>
      </c>
    </row>
    <row r="560">
      <c r="J560" t="n">
        <v>139</v>
      </c>
      <c r="K560" t="inlineStr">
        <is>
          <t>TRACK</t>
        </is>
      </c>
      <c r="L560" t="n">
        <v>1</v>
      </c>
      <c r="M560" t="n">
        <v>1</v>
      </c>
      <c r="N560" t="n">
        <v>0</v>
      </c>
      <c r="O560" t="n">
        <v>13.362</v>
      </c>
      <c r="P560" t="n">
        <v>5.154</v>
      </c>
      <c r="Q560" t="n">
        <v>11.653</v>
      </c>
      <c r="R560" t="n">
        <v>12.223</v>
      </c>
      <c r="S560" t="n">
        <v>6.465</v>
      </c>
      <c r="T560" t="n">
        <v>12.316</v>
      </c>
      <c r="U560" t="n">
        <v>6.171</v>
      </c>
      <c r="V560" t="n">
        <v>0.308</v>
      </c>
      <c r="W560" t="n">
        <v>0.6</v>
      </c>
      <c r="X560" t="n">
        <v>42.6</v>
      </c>
      <c r="Y560" t="n">
        <v>0</v>
      </c>
      <c r="Z560" t="n">
        <v>1</v>
      </c>
      <c r="AA560" t="n">
        <v>-0.043</v>
      </c>
      <c r="AB560" t="n">
        <v>0.049</v>
      </c>
      <c r="AC560" t="n">
        <v>6.92</v>
      </c>
      <c r="AD560" t="n">
        <v>255</v>
      </c>
      <c r="AE560">
        <f>IF(V560&gt;=0,V560,"")</f>
        <v/>
      </c>
      <c r="AF560">
        <f>IF(AND(N560=1,N559=0),1,0)</f>
        <v/>
      </c>
      <c r="AG560">
        <f>IF(AND(K560="REACQUIRE",K559&lt;&gt;"REACQUIRE"),1,0)</f>
        <v/>
      </c>
    </row>
    <row r="561">
      <c r="J561" t="n">
        <v>139.25</v>
      </c>
      <c r="K561" t="inlineStr">
        <is>
          <t>TRACK</t>
        </is>
      </c>
      <c r="L561" t="n">
        <v>1</v>
      </c>
      <c r="M561" t="n">
        <v>1</v>
      </c>
      <c r="N561" t="n">
        <v>0</v>
      </c>
      <c r="O561" t="n">
        <v>13.321</v>
      </c>
      <c r="P561" t="n">
        <v>5.127</v>
      </c>
      <c r="Q561" t="n">
        <v>11.654</v>
      </c>
      <c r="R561" t="n">
        <v>12.226</v>
      </c>
      <c r="S561" t="n">
        <v>6.467</v>
      </c>
      <c r="T561" t="n">
        <v>12.32</v>
      </c>
      <c r="U561" t="n">
        <v>6.165</v>
      </c>
      <c r="V561" t="n">
        <v>0.317</v>
      </c>
      <c r="W561" t="n">
        <v>0.6</v>
      </c>
      <c r="X561" t="n">
        <v>42.3</v>
      </c>
      <c r="Y561" t="n">
        <v>0.047</v>
      </c>
      <c r="Z561" t="n">
        <v>1</v>
      </c>
      <c r="AA561" t="n">
        <v>-0.043</v>
      </c>
      <c r="AB561" t="n">
        <v>0.038</v>
      </c>
      <c r="AC561" t="n">
        <v>6.89</v>
      </c>
      <c r="AD561" t="n">
        <v>255</v>
      </c>
      <c r="AE561">
        <f>IF(V561&gt;=0,V561,"")</f>
        <v/>
      </c>
      <c r="AF561">
        <f>IF(AND(N561=1,N560=0),1,0)</f>
        <v/>
      </c>
      <c r="AG561">
        <f>IF(AND(K561="REACQUIRE",K560&lt;&gt;"REACQUIRE"),1,0)</f>
        <v/>
      </c>
    </row>
    <row r="562">
      <c r="J562" t="n">
        <v>139.5</v>
      </c>
      <c r="K562" t="inlineStr">
        <is>
          <t>TRACK</t>
        </is>
      </c>
      <c r="L562" t="n">
        <v>1</v>
      </c>
      <c r="M562" t="n">
        <v>1</v>
      </c>
      <c r="N562" t="n">
        <v>0</v>
      </c>
      <c r="O562" t="n">
        <v>13.279</v>
      </c>
      <c r="P562" t="n">
        <v>5.084</v>
      </c>
      <c r="Q562" t="n">
        <v>11.657</v>
      </c>
      <c r="R562" t="n">
        <v>12.223</v>
      </c>
      <c r="S562" t="n">
        <v>6.465</v>
      </c>
      <c r="T562" t="n">
        <v>12.317</v>
      </c>
      <c r="U562" t="n">
        <v>6.164</v>
      </c>
      <c r="V562" t="n">
        <v>0.316</v>
      </c>
      <c r="W562" t="n">
        <v>0.6</v>
      </c>
      <c r="X562" t="n">
        <v>42.2</v>
      </c>
      <c r="Y562" t="n">
        <v>0</v>
      </c>
      <c r="Z562" t="n">
        <v>1</v>
      </c>
      <c r="AA562" t="n">
        <v>-0.045</v>
      </c>
      <c r="AB562" t="n">
        <v>0.052</v>
      </c>
      <c r="AC562" t="n">
        <v>6.86</v>
      </c>
      <c r="AD562" t="n">
        <v>255</v>
      </c>
      <c r="AE562">
        <f>IF(V562&gt;=0,V562,"")</f>
        <v/>
      </c>
      <c r="AF562">
        <f>IF(AND(N562=1,N561=0),1,0)</f>
        <v/>
      </c>
      <c r="AG562">
        <f>IF(AND(K562="REACQUIRE",K561&lt;&gt;"REACQUIRE"),1,0)</f>
        <v/>
      </c>
    </row>
    <row r="563">
      <c r="J563" t="n">
        <v>139.75</v>
      </c>
      <c r="K563" t="inlineStr">
        <is>
          <t>TRACK</t>
        </is>
      </c>
      <c r="L563" t="n">
        <v>1</v>
      </c>
      <c r="M563" t="n">
        <v>1</v>
      </c>
      <c r="N563" t="n">
        <v>0</v>
      </c>
      <c r="O563" t="n">
        <v>13.223</v>
      </c>
      <c r="P563" t="n">
        <v>4.969</v>
      </c>
      <c r="Q563" t="n">
        <v>11.652</v>
      </c>
      <c r="R563" t="n">
        <v>12.223</v>
      </c>
      <c r="S563" t="n">
        <v>6.465</v>
      </c>
      <c r="T563" t="n">
        <v>12.32</v>
      </c>
      <c r="U563" t="n">
        <v>6.155</v>
      </c>
      <c r="V563" t="n">
        <v>0.326</v>
      </c>
      <c r="W563" t="n">
        <v>0.9</v>
      </c>
      <c r="X563" t="n">
        <v>41.6</v>
      </c>
      <c r="Y563" t="n">
        <v>0</v>
      </c>
      <c r="Z563" t="n">
        <v>1</v>
      </c>
      <c r="AA563" t="n">
        <v>-0.07099999999999999</v>
      </c>
      <c r="AB563" t="n">
        <v>0.07099999999999999</v>
      </c>
      <c r="AC563" t="n">
        <v>6.77</v>
      </c>
      <c r="AD563" t="n">
        <v>255</v>
      </c>
      <c r="AE563">
        <f>IF(V563&gt;=0,V563,"")</f>
        <v/>
      </c>
      <c r="AF563">
        <f>IF(AND(N563=1,N562=0),1,0)</f>
        <v/>
      </c>
      <c r="AG563">
        <f>IF(AND(K563="REACQUIRE",K562&lt;&gt;"REACQUIRE"),1,0)</f>
        <v/>
      </c>
    </row>
    <row r="564">
      <c r="J564" t="n">
        <v>140</v>
      </c>
      <c r="K564" t="inlineStr">
        <is>
          <t>TRACK</t>
        </is>
      </c>
      <c r="L564" t="n">
        <v>1</v>
      </c>
      <c r="M564" t="n">
        <v>1</v>
      </c>
      <c r="N564" t="n">
        <v>0</v>
      </c>
      <c r="O564" t="n">
        <v>13.069</v>
      </c>
      <c r="P564" t="n">
        <v>4.736</v>
      </c>
      <c r="Q564" t="n">
        <v>11.642</v>
      </c>
      <c r="R564" t="n">
        <v>12.223</v>
      </c>
      <c r="S564" t="n">
        <v>6.465</v>
      </c>
      <c r="T564" t="n">
        <v>12.322</v>
      </c>
      <c r="U564" t="n">
        <v>6.138</v>
      </c>
      <c r="V564" t="n">
        <v>0.342</v>
      </c>
      <c r="W564" t="n">
        <v>2.9</v>
      </c>
      <c r="X564" t="n">
        <v>40.1</v>
      </c>
      <c r="Y564" t="n">
        <v>0</v>
      </c>
      <c r="Z564" t="n">
        <v>1</v>
      </c>
      <c r="AA564" t="n">
        <v>-0.128</v>
      </c>
      <c r="AB564" t="n">
        <v>0.123</v>
      </c>
      <c r="AC564" t="n">
        <v>6.6</v>
      </c>
      <c r="AD564" t="n">
        <v>255</v>
      </c>
      <c r="AE564">
        <f>IF(V564&gt;=0,V564,"")</f>
        <v/>
      </c>
      <c r="AF564">
        <f>IF(AND(N564=1,N563=0),1,0)</f>
        <v/>
      </c>
      <c r="AG564">
        <f>IF(AND(K564="REACQUIRE",K563&lt;&gt;"REACQUIRE"),1,0)</f>
        <v/>
      </c>
    </row>
    <row r="565">
      <c r="J565" t="n">
        <v>140.25</v>
      </c>
      <c r="K565" t="inlineStr">
        <is>
          <t>TRACK</t>
        </is>
      </c>
      <c r="L565" t="n">
        <v>1</v>
      </c>
      <c r="M565" t="n">
        <v>1</v>
      </c>
      <c r="N565" t="n">
        <v>0</v>
      </c>
      <c r="O565" t="n">
        <v>12.752</v>
      </c>
      <c r="P565" t="n">
        <v>4.507</v>
      </c>
      <c r="Q565" t="n">
        <v>11.626</v>
      </c>
      <c r="R565" t="n">
        <v>12.223</v>
      </c>
      <c r="S565" t="n">
        <v>6.465</v>
      </c>
      <c r="T565" t="n">
        <v>12.343</v>
      </c>
      <c r="U565" t="n">
        <v>6.112</v>
      </c>
      <c r="V565" t="n">
        <v>0.373</v>
      </c>
      <c r="W565" t="n">
        <v>5.7</v>
      </c>
      <c r="X565" t="n">
        <v>38</v>
      </c>
      <c r="Y565" t="n">
        <v>0</v>
      </c>
      <c r="Z565" t="n">
        <v>1</v>
      </c>
      <c r="AA565" t="n">
        <v>-0.089</v>
      </c>
      <c r="AB565" t="n">
        <v>0.103</v>
      </c>
      <c r="AC565" t="n">
        <v>6.42</v>
      </c>
      <c r="AD565" t="n">
        <v>255</v>
      </c>
      <c r="AE565">
        <f>IF(V565&gt;=0,V565,"")</f>
        <v/>
      </c>
      <c r="AF565">
        <f>IF(AND(N565=1,N564=0),1,0)</f>
        <v/>
      </c>
      <c r="AG565">
        <f>IF(AND(K565="REACQUIRE",K564&lt;&gt;"REACQUIRE"),1,0)</f>
        <v/>
      </c>
    </row>
    <row r="566">
      <c r="J566" t="n">
        <v>140.5</v>
      </c>
      <c r="K566" t="inlineStr">
        <is>
          <t>TRACK</t>
        </is>
      </c>
      <c r="L566" t="n">
        <v>1</v>
      </c>
      <c r="M566" t="n">
        <v>1</v>
      </c>
      <c r="N566" t="n">
        <v>0</v>
      </c>
      <c r="O566" t="n">
        <v>12.419</v>
      </c>
      <c r="P566" t="n">
        <v>4.428</v>
      </c>
      <c r="Q566" t="n">
        <v>11.603</v>
      </c>
      <c r="R566" t="n">
        <v>12.225</v>
      </c>
      <c r="S566" t="n">
        <v>6.467</v>
      </c>
      <c r="T566" t="n">
        <v>12.377</v>
      </c>
      <c r="U566" t="n">
        <v>6.094</v>
      </c>
      <c r="V566" t="n">
        <v>0.402</v>
      </c>
      <c r="W566" t="n">
        <v>5.3</v>
      </c>
      <c r="X566" t="n">
        <v>37.4</v>
      </c>
      <c r="Y566" t="n">
        <v>-0.12</v>
      </c>
      <c r="Z566" t="n">
        <v>1</v>
      </c>
      <c r="AA566" t="n">
        <v>0.003</v>
      </c>
      <c r="AB566" t="n">
        <v>0.031</v>
      </c>
      <c r="AC566" t="n">
        <v>6.34</v>
      </c>
      <c r="AD566" t="n">
        <v>255</v>
      </c>
      <c r="AE566">
        <f>IF(V566&gt;=0,V566,"")</f>
        <v/>
      </c>
      <c r="AF566">
        <f>IF(AND(N566=1,N565=0),1,0)</f>
        <v/>
      </c>
      <c r="AG566">
        <f>IF(AND(K566="REACQUIRE",K565&lt;&gt;"REACQUIRE"),1,0)</f>
        <v/>
      </c>
    </row>
    <row r="567">
      <c r="J567" t="n">
        <v>140.75</v>
      </c>
      <c r="K567" t="inlineStr">
        <is>
          <t>TRACK</t>
        </is>
      </c>
      <c r="L567" t="n">
        <v>1</v>
      </c>
      <c r="M567" t="n">
        <v>1</v>
      </c>
      <c r="N567" t="n">
        <v>0</v>
      </c>
      <c r="O567" t="n">
        <v>12.206</v>
      </c>
      <c r="P567" t="n">
        <v>4.407</v>
      </c>
      <c r="Q567" t="n">
        <v>11.618</v>
      </c>
      <c r="R567" t="n">
        <v>12.223</v>
      </c>
      <c r="S567" t="n">
        <v>6.465</v>
      </c>
      <c r="T567" t="n">
        <v>12.402</v>
      </c>
      <c r="U567" t="n">
        <v>6.09</v>
      </c>
      <c r="V567" t="n">
        <v>0.416</v>
      </c>
      <c r="W567" t="n">
        <v>2.5</v>
      </c>
      <c r="X567" t="n">
        <v>39.2</v>
      </c>
      <c r="Y567" t="n">
        <v>0</v>
      </c>
      <c r="Z567" t="n">
        <v>1</v>
      </c>
      <c r="AA567" t="n">
        <v>0.044</v>
      </c>
      <c r="AB567" t="n">
        <v>-0.082</v>
      </c>
      <c r="AC567" t="n">
        <v>6.34</v>
      </c>
      <c r="AD567" t="n">
        <v>255</v>
      </c>
      <c r="AE567">
        <f>IF(V567&gt;=0,V567,"")</f>
        <v/>
      </c>
      <c r="AF567">
        <f>IF(AND(N567=1,N566=0),1,0)</f>
        <v/>
      </c>
      <c r="AG567">
        <f>IF(AND(K567="REACQUIRE",K566&lt;&gt;"REACQUIRE"),1,0)</f>
        <v/>
      </c>
    </row>
    <row r="568">
      <c r="J568" t="n">
        <v>141</v>
      </c>
      <c r="K568" t="inlineStr">
        <is>
          <t>TRACK</t>
        </is>
      </c>
      <c r="L568" t="n">
        <v>1</v>
      </c>
      <c r="M568" t="n">
        <v>1</v>
      </c>
      <c r="N568" t="n">
        <v>0</v>
      </c>
      <c r="O568" t="n">
        <v>12.106</v>
      </c>
      <c r="P568" t="n">
        <v>4.408</v>
      </c>
      <c r="Q568" t="n">
        <v>11.726</v>
      </c>
      <c r="R568" t="n">
        <v>12.223</v>
      </c>
      <c r="S568" t="n">
        <v>6.465</v>
      </c>
      <c r="T568" t="n">
        <v>12.406</v>
      </c>
      <c r="U568" t="n">
        <v>6.08</v>
      </c>
      <c r="V568" t="n">
        <v>0.426</v>
      </c>
      <c r="W568" t="n">
        <v>0.2</v>
      </c>
      <c r="X568" t="n">
        <v>41.4</v>
      </c>
      <c r="Y568" t="n">
        <v>0</v>
      </c>
      <c r="Z568" t="n">
        <v>1</v>
      </c>
      <c r="AA568" t="n">
        <v>-0.062</v>
      </c>
      <c r="AB568" t="n">
        <v>0.045</v>
      </c>
      <c r="AC568" t="n">
        <v>6.44</v>
      </c>
      <c r="AD568" t="n">
        <v>255</v>
      </c>
      <c r="AE568">
        <f>IF(V568&gt;=0,V568,"")</f>
        <v/>
      </c>
      <c r="AF568">
        <f>IF(AND(N568=1,N567=0),1,0)</f>
        <v/>
      </c>
      <c r="AG568">
        <f>IF(AND(K568="REACQUIRE",K567&lt;&gt;"REACQUIRE"),1,0)</f>
        <v/>
      </c>
    </row>
    <row r="569">
      <c r="J569" t="n">
        <v>141.25</v>
      </c>
      <c r="K569" t="inlineStr">
        <is>
          <t>TRACK</t>
        </is>
      </c>
      <c r="L569" t="n">
        <v>1</v>
      </c>
      <c r="M569" t="n">
        <v>1</v>
      </c>
      <c r="N569" t="n">
        <v>0</v>
      </c>
      <c r="O569" t="n">
        <v>11.964</v>
      </c>
      <c r="P569" t="n">
        <v>4.405</v>
      </c>
      <c r="Q569" t="n">
        <v>11.821</v>
      </c>
      <c r="R569" t="n">
        <v>12.223</v>
      </c>
      <c r="S569" t="n">
        <v>6.465</v>
      </c>
      <c r="T569" t="n">
        <v>12.418</v>
      </c>
      <c r="U569" t="n">
        <v>6.063</v>
      </c>
      <c r="V569" t="n">
        <v>0.447</v>
      </c>
      <c r="W569" t="n">
        <v>1.2</v>
      </c>
      <c r="X569" t="n">
        <v>40.2</v>
      </c>
      <c r="Y569" t="n">
        <v>0</v>
      </c>
      <c r="Z569" t="n">
        <v>1</v>
      </c>
      <c r="AA569" t="n">
        <v>-0.089</v>
      </c>
      <c r="AB569" t="n">
        <v>0.08699999999999999</v>
      </c>
      <c r="AC569" t="n">
        <v>6.52</v>
      </c>
      <c r="AD569" t="n">
        <v>255</v>
      </c>
      <c r="AE569">
        <f>IF(V569&gt;=0,V569,"")</f>
        <v/>
      </c>
      <c r="AF569">
        <f>IF(AND(N569=1,N568=0),1,0)</f>
        <v/>
      </c>
      <c r="AG569">
        <f>IF(AND(K569="REACQUIRE",K568&lt;&gt;"REACQUIRE"),1,0)</f>
        <v/>
      </c>
    </row>
    <row r="570">
      <c r="J570" t="n">
        <v>141.5</v>
      </c>
      <c r="K570" t="inlineStr">
        <is>
          <t>TRACK</t>
        </is>
      </c>
      <c r="L570" t="n">
        <v>1</v>
      </c>
      <c r="M570" t="n">
        <v>1</v>
      </c>
      <c r="N570" t="n">
        <v>0</v>
      </c>
      <c r="O570" t="n">
        <v>11.78</v>
      </c>
      <c r="P570" t="n">
        <v>4.405</v>
      </c>
      <c r="Q570" t="n">
        <v>11.889</v>
      </c>
      <c r="R570" t="n">
        <v>12.223</v>
      </c>
      <c r="S570" t="n">
        <v>6.465</v>
      </c>
      <c r="T570" t="n">
        <v>12.435</v>
      </c>
      <c r="U570" t="n">
        <v>6.051</v>
      </c>
      <c r="V570" t="n">
        <v>0.465</v>
      </c>
      <c r="W570" t="n">
        <v>2.4</v>
      </c>
      <c r="X570" t="n">
        <v>38.7</v>
      </c>
      <c r="Y570" t="n">
        <v>0</v>
      </c>
      <c r="Z570" t="n">
        <v>1</v>
      </c>
      <c r="AA570" t="n">
        <v>-0.079</v>
      </c>
      <c r="AB570" t="n">
        <v>0.093</v>
      </c>
      <c r="AC570" t="n">
        <v>6.58</v>
      </c>
      <c r="AD570" t="n">
        <v>255</v>
      </c>
      <c r="AE570">
        <f>IF(V570&gt;=0,V570,"")</f>
        <v/>
      </c>
      <c r="AF570">
        <f>IF(AND(N570=1,N569=0),1,0)</f>
        <v/>
      </c>
      <c r="AG570">
        <f>IF(AND(K570="REACQUIRE",K569&lt;&gt;"REACQUIRE"),1,0)</f>
        <v/>
      </c>
    </row>
    <row r="571">
      <c r="J571" t="n">
        <v>141.75</v>
      </c>
      <c r="K571" t="inlineStr">
        <is>
          <t>TRACK</t>
        </is>
      </c>
      <c r="L571" t="n">
        <v>1</v>
      </c>
      <c r="M571" t="n">
        <v>1</v>
      </c>
      <c r="N571" t="n">
        <v>0</v>
      </c>
      <c r="O571" t="n">
        <v>11.564</v>
      </c>
      <c r="P571" t="n">
        <v>4.402</v>
      </c>
      <c r="Q571" t="n">
        <v>11.917</v>
      </c>
      <c r="R571" t="n">
        <v>12.223</v>
      </c>
      <c r="S571" t="n">
        <v>6.465</v>
      </c>
      <c r="T571" t="n">
        <v>12.456</v>
      </c>
      <c r="U571" t="n">
        <v>6.038</v>
      </c>
      <c r="V571" t="n">
        <v>0.486</v>
      </c>
      <c r="W571" t="n">
        <v>3</v>
      </c>
      <c r="X571" t="n">
        <v>37.1</v>
      </c>
      <c r="Y571" t="n">
        <v>0</v>
      </c>
      <c r="Z571" t="n">
        <v>1</v>
      </c>
      <c r="AA571" t="n">
        <v>-0.051</v>
      </c>
      <c r="AB571" t="n">
        <v>0.09</v>
      </c>
      <c r="AC571" t="n">
        <v>6.62</v>
      </c>
      <c r="AD571" t="n">
        <v>255</v>
      </c>
      <c r="AE571">
        <f>IF(V571&gt;=0,V571,"")</f>
        <v/>
      </c>
      <c r="AF571">
        <f>IF(AND(N571=1,N570=0),1,0)</f>
        <v/>
      </c>
      <c r="AG571">
        <f>IF(AND(K571="REACQUIRE",K570&lt;&gt;"REACQUIRE"),1,0)</f>
        <v/>
      </c>
    </row>
    <row r="572">
      <c r="J572" t="n">
        <v>142</v>
      </c>
      <c r="K572" t="inlineStr">
        <is>
          <t>TRACK</t>
        </is>
      </c>
      <c r="L572" t="n">
        <v>0</v>
      </c>
      <c r="M572" t="n">
        <v>0</v>
      </c>
      <c r="N572" t="n">
        <v>1</v>
      </c>
      <c r="O572" t="n">
        <v>11.367</v>
      </c>
      <c r="P572" t="n">
        <v>4.396</v>
      </c>
      <c r="Q572" t="n">
        <v>11.91</v>
      </c>
      <c r="R572" t="n">
        <v>12.227</v>
      </c>
      <c r="S572" t="n">
        <v>6.468</v>
      </c>
      <c r="T572" t="n">
        <v>12.519</v>
      </c>
      <c r="U572" t="n">
        <v>6.029</v>
      </c>
      <c r="V572" t="n">
        <v>-1</v>
      </c>
      <c r="W572" t="n">
        <v>2.6</v>
      </c>
      <c r="X572" t="n">
        <v>36.2</v>
      </c>
      <c r="Y572" t="n">
        <v>0</v>
      </c>
      <c r="Z572" t="n">
        <v>1</v>
      </c>
      <c r="AA572" t="n">
        <v>-0.047</v>
      </c>
      <c r="AB572" t="n">
        <v>0.044</v>
      </c>
      <c r="AC572" t="n">
        <v>6.62</v>
      </c>
      <c r="AD572" t="n">
        <v>75</v>
      </c>
      <c r="AE572">
        <f>IF(V572&gt;=0,V572,"")</f>
        <v/>
      </c>
      <c r="AF572">
        <f>IF(AND(N572=1,N571=0),1,0)</f>
        <v/>
      </c>
      <c r="AG572">
        <f>IF(AND(K572="REACQUIRE",K571&lt;&gt;"REACQUIRE"),1,0)</f>
        <v/>
      </c>
    </row>
    <row r="573">
      <c r="J573" t="n">
        <v>142.25</v>
      </c>
      <c r="K573" t="inlineStr">
        <is>
          <t>TRACK</t>
        </is>
      </c>
      <c r="L573" t="n">
        <v>0</v>
      </c>
      <c r="M573" t="n">
        <v>0</v>
      </c>
      <c r="N573" t="n">
        <v>1</v>
      </c>
      <c r="O573" t="n">
        <v>11.188</v>
      </c>
      <c r="P573" t="n">
        <v>4.39</v>
      </c>
      <c r="Q573" t="n">
        <v>11.89</v>
      </c>
      <c r="R573" t="n">
        <v>12.227</v>
      </c>
      <c r="S573" t="n">
        <v>6.468</v>
      </c>
      <c r="T573" t="n">
        <v>12.519</v>
      </c>
      <c r="U573" t="n">
        <v>6.029</v>
      </c>
      <c r="V573" t="n">
        <v>-1</v>
      </c>
      <c r="W573" t="n">
        <v>2.2</v>
      </c>
      <c r="X573" t="n">
        <v>35.9</v>
      </c>
      <c r="Y573" t="n">
        <v>0</v>
      </c>
      <c r="Z573" t="n">
        <v>1</v>
      </c>
      <c r="AA573" t="n">
        <v>-0.048</v>
      </c>
      <c r="AB573" t="n">
        <v>0.029</v>
      </c>
      <c r="AC573" t="n">
        <v>6.62</v>
      </c>
      <c r="AD573" t="n">
        <v>75</v>
      </c>
      <c r="AE573">
        <f>IF(V573&gt;=0,V573,"")</f>
        <v/>
      </c>
      <c r="AF573">
        <f>IF(AND(N573=1,N572=0),1,0)</f>
        <v/>
      </c>
      <c r="AG573">
        <f>IF(AND(K573="REACQUIRE",K572&lt;&gt;"REACQUIRE"),1,0)</f>
        <v/>
      </c>
    </row>
    <row r="574">
      <c r="J574" t="n">
        <v>142.5</v>
      </c>
      <c r="K574" t="inlineStr">
        <is>
          <t>TRACK</t>
        </is>
      </c>
      <c r="L574" t="n">
        <v>0</v>
      </c>
      <c r="M574" t="n">
        <v>0</v>
      </c>
      <c r="N574" t="n">
        <v>1</v>
      </c>
      <c r="O574" t="n">
        <v>11.013</v>
      </c>
      <c r="P574" t="n">
        <v>4.386</v>
      </c>
      <c r="Q574" t="n">
        <v>11.86</v>
      </c>
      <c r="R574" t="n">
        <v>12.227</v>
      </c>
      <c r="S574" t="n">
        <v>6.468</v>
      </c>
      <c r="T574" t="n">
        <v>12.519</v>
      </c>
      <c r="U574" t="n">
        <v>6.029</v>
      </c>
      <c r="V574" t="n">
        <v>-1</v>
      </c>
      <c r="W574" t="n">
        <v>2.1</v>
      </c>
      <c r="X574" t="n">
        <v>35.9</v>
      </c>
      <c r="Y574" t="n">
        <v>0</v>
      </c>
      <c r="Z574" t="n">
        <v>1</v>
      </c>
      <c r="AA574" t="n">
        <v>-0.055</v>
      </c>
      <c r="AB574" t="n">
        <v>0.016</v>
      </c>
      <c r="AC574" t="n">
        <v>6.62</v>
      </c>
      <c r="AD574" t="n">
        <v>75</v>
      </c>
      <c r="AE574">
        <f>IF(V574&gt;=0,V574,"")</f>
        <v/>
      </c>
      <c r="AF574">
        <f>IF(AND(N574=1,N573=0),1,0)</f>
        <v/>
      </c>
      <c r="AG574">
        <f>IF(AND(K574="REACQUIRE",K573&lt;&gt;"REACQUIRE"),1,0)</f>
        <v/>
      </c>
    </row>
    <row r="575">
      <c r="J575" t="n">
        <v>142.75</v>
      </c>
      <c r="K575" t="inlineStr">
        <is>
          <t>REACQUIRE</t>
        </is>
      </c>
      <c r="L575" t="n">
        <v>0</v>
      </c>
      <c r="M575" t="n">
        <v>0</v>
      </c>
      <c r="N575" t="n">
        <v>1</v>
      </c>
      <c r="O575" t="n">
        <v>10.877</v>
      </c>
      <c r="P575" t="n">
        <v>4.387</v>
      </c>
      <c r="Q575" t="n">
        <v>11.84</v>
      </c>
      <c r="R575" t="n">
        <v>12.227</v>
      </c>
      <c r="S575" t="n">
        <v>6.468</v>
      </c>
      <c r="T575" t="n">
        <v>12.519</v>
      </c>
      <c r="U575" t="n">
        <v>6.029</v>
      </c>
      <c r="V575" t="n">
        <v>-1</v>
      </c>
      <c r="W575" t="n">
        <v>1.2</v>
      </c>
      <c r="X575" t="n">
        <v>36</v>
      </c>
      <c r="Y575" t="n">
        <v>0</v>
      </c>
      <c r="Z575" t="n">
        <v>1</v>
      </c>
      <c r="AA575" t="n">
        <v>0.032</v>
      </c>
      <c r="AB575" t="n">
        <v>0.02</v>
      </c>
      <c r="AC575" t="n">
        <v>6.62</v>
      </c>
      <c r="AD575" t="n">
        <v>75</v>
      </c>
      <c r="AE575">
        <f>IF(V575&gt;=0,V575,"")</f>
        <v/>
      </c>
      <c r="AF575">
        <f>IF(AND(N575=1,N574=0),1,0)</f>
        <v/>
      </c>
      <c r="AG575">
        <f>IF(AND(K575="REACQUIRE",K574&lt;&gt;"REACQUIRE"),1,0)</f>
        <v/>
      </c>
    </row>
    <row r="576">
      <c r="J576" t="n">
        <v>143</v>
      </c>
      <c r="K576" t="inlineStr">
        <is>
          <t>REACQUIRE</t>
        </is>
      </c>
      <c r="L576" t="n">
        <v>0</v>
      </c>
      <c r="M576" t="n">
        <v>0</v>
      </c>
      <c r="N576" t="n">
        <v>1</v>
      </c>
      <c r="O576" t="n">
        <v>10.776</v>
      </c>
      <c r="P576" t="n">
        <v>4.386</v>
      </c>
      <c r="Q576" t="n">
        <v>11.815</v>
      </c>
      <c r="R576" t="n">
        <v>12.227</v>
      </c>
      <c r="S576" t="n">
        <v>6.468</v>
      </c>
      <c r="T576" t="n">
        <v>12.519</v>
      </c>
      <c r="U576" t="n">
        <v>6.029</v>
      </c>
      <c r="V576" t="n">
        <v>-1</v>
      </c>
      <c r="W576" t="n">
        <v>1.1</v>
      </c>
      <c r="X576" t="n">
        <v>35.8</v>
      </c>
      <c r="Y576" t="n">
        <v>0</v>
      </c>
      <c r="Z576" t="n">
        <v>1</v>
      </c>
      <c r="AA576" t="n">
        <v>-0.081</v>
      </c>
      <c r="AB576" t="n">
        <v>0.037</v>
      </c>
      <c r="AC576" t="n">
        <v>6.62</v>
      </c>
      <c r="AD576" t="n">
        <v>75</v>
      </c>
      <c r="AE576">
        <f>IF(V576&gt;=0,V576,"")</f>
        <v/>
      </c>
      <c r="AF576">
        <f>IF(AND(N576=1,N575=0),1,0)</f>
        <v/>
      </c>
      <c r="AG576">
        <f>IF(AND(K576="REACQUIRE",K575&lt;&gt;"REACQUIRE"),1,0)</f>
        <v/>
      </c>
    </row>
    <row r="577">
      <c r="J577" t="n">
        <v>143.25</v>
      </c>
      <c r="K577" t="inlineStr">
        <is>
          <t>REACQUIRE</t>
        </is>
      </c>
      <c r="L577" t="n">
        <v>0</v>
      </c>
      <c r="M577" t="n">
        <v>0</v>
      </c>
      <c r="N577" t="n">
        <v>1</v>
      </c>
      <c r="O577" t="n">
        <v>10.612</v>
      </c>
      <c r="P577" t="n">
        <v>4.385</v>
      </c>
      <c r="Q577" t="n">
        <v>11.757</v>
      </c>
      <c r="R577" t="n">
        <v>12.227</v>
      </c>
      <c r="S577" t="n">
        <v>6.468</v>
      </c>
      <c r="T577" t="n">
        <v>12.519</v>
      </c>
      <c r="U577" t="n">
        <v>6.029</v>
      </c>
      <c r="V577" t="n">
        <v>-1</v>
      </c>
      <c r="W577" t="n">
        <v>2.1</v>
      </c>
      <c r="X577" t="n">
        <v>35.6</v>
      </c>
      <c r="Y577" t="n">
        <v>0</v>
      </c>
      <c r="Z577" t="n">
        <v>1</v>
      </c>
      <c r="AA577" t="n">
        <v>-0.073</v>
      </c>
      <c r="AB577" t="n">
        <v>0.04</v>
      </c>
      <c r="AC577" t="n">
        <v>6.61</v>
      </c>
      <c r="AD577" t="n">
        <v>75</v>
      </c>
      <c r="AE577">
        <f>IF(V577&gt;=0,V577,"")</f>
        <v/>
      </c>
      <c r="AF577">
        <f>IF(AND(N577=1,N576=0),1,0)</f>
        <v/>
      </c>
      <c r="AG577">
        <f>IF(AND(K577="REACQUIRE",K576&lt;&gt;"REACQUIRE"),1,0)</f>
        <v/>
      </c>
    </row>
    <row r="578">
      <c r="J578" t="n">
        <v>143.5</v>
      </c>
      <c r="K578" t="inlineStr">
        <is>
          <t>REACQUIRE</t>
        </is>
      </c>
      <c r="L578" t="n">
        <v>0</v>
      </c>
      <c r="M578" t="n">
        <v>0</v>
      </c>
      <c r="N578" t="n">
        <v>1</v>
      </c>
      <c r="O578" t="n">
        <v>10.416</v>
      </c>
      <c r="P578" t="n">
        <v>4.389</v>
      </c>
      <c r="Q578" t="n">
        <v>11.687</v>
      </c>
      <c r="R578" t="n">
        <v>12.227</v>
      </c>
      <c r="S578" t="n">
        <v>6.468</v>
      </c>
      <c r="T578" t="n">
        <v>12.519</v>
      </c>
      <c r="U578" t="n">
        <v>6.029</v>
      </c>
      <c r="V578" t="n">
        <v>-1</v>
      </c>
      <c r="W578" t="n">
        <v>2.7</v>
      </c>
      <c r="X578" t="n">
        <v>35.7</v>
      </c>
      <c r="Y578" t="n">
        <v>0</v>
      </c>
      <c r="Z578" t="n">
        <v>1</v>
      </c>
      <c r="AA578" t="n">
        <v>-0.045</v>
      </c>
      <c r="AB578" t="n">
        <v>-0.018</v>
      </c>
      <c r="AC578" t="n">
        <v>6.61</v>
      </c>
      <c r="AD578" t="n">
        <v>75</v>
      </c>
      <c r="AE578">
        <f>IF(V578&gt;=0,V578,"")</f>
        <v/>
      </c>
      <c r="AF578">
        <f>IF(AND(N578=1,N577=0),1,0)</f>
        <v/>
      </c>
      <c r="AG578">
        <f>IF(AND(K578="REACQUIRE",K577&lt;&gt;"REACQUIRE"),1,0)</f>
        <v/>
      </c>
    </row>
    <row r="579">
      <c r="J579" t="n">
        <v>143.75</v>
      </c>
      <c r="K579" t="inlineStr">
        <is>
          <t>REACQUIRE</t>
        </is>
      </c>
      <c r="L579" t="n">
        <v>0</v>
      </c>
      <c r="M579" t="n">
        <v>0</v>
      </c>
      <c r="N579" t="n">
        <v>1</v>
      </c>
      <c r="O579" t="n">
        <v>10.233</v>
      </c>
      <c r="P579" t="n">
        <v>4.396</v>
      </c>
      <c r="Q579" t="n">
        <v>11.657</v>
      </c>
      <c r="R579" t="n">
        <v>12.227</v>
      </c>
      <c r="S579" t="n">
        <v>6.468</v>
      </c>
      <c r="T579" t="n">
        <v>12.519</v>
      </c>
      <c r="U579" t="n">
        <v>6.029</v>
      </c>
      <c r="V579" t="n">
        <v>-1</v>
      </c>
      <c r="W579" t="n">
        <v>2.3</v>
      </c>
      <c r="X579" t="n">
        <v>36.5</v>
      </c>
      <c r="Y579" t="n">
        <v>0</v>
      </c>
      <c r="Z579" t="n">
        <v>1</v>
      </c>
      <c r="AA579" t="n">
        <v>-0.014</v>
      </c>
      <c r="AB579" t="n">
        <v>-0.025</v>
      </c>
      <c r="AC579" t="n">
        <v>6.64</v>
      </c>
      <c r="AD579" t="n">
        <v>76</v>
      </c>
      <c r="AE579">
        <f>IF(V579&gt;=0,V579,"")</f>
        <v/>
      </c>
      <c r="AF579">
        <f>IF(AND(N579=1,N578=0),1,0)</f>
        <v/>
      </c>
      <c r="AG579">
        <f>IF(AND(K579="REACQUIRE",K578&lt;&gt;"REACQUIRE"),1,0)</f>
        <v/>
      </c>
    </row>
    <row r="580">
      <c r="J580" t="n">
        <v>144</v>
      </c>
      <c r="K580" t="inlineStr">
        <is>
          <t>REACQUIRE</t>
        </is>
      </c>
      <c r="L580" t="n">
        <v>0</v>
      </c>
      <c r="M580" t="n">
        <v>0</v>
      </c>
      <c r="N580" t="n">
        <v>1</v>
      </c>
      <c r="O580" t="n">
        <v>10.052</v>
      </c>
      <c r="P580" t="n">
        <v>4.404</v>
      </c>
      <c r="Q580" t="n">
        <v>11.653</v>
      </c>
      <c r="R580" t="n">
        <v>12.227</v>
      </c>
      <c r="S580" t="n">
        <v>6.468</v>
      </c>
      <c r="T580" t="n">
        <v>12.519</v>
      </c>
      <c r="U580" t="n">
        <v>6.029</v>
      </c>
      <c r="V580" t="n">
        <v>-1</v>
      </c>
      <c r="W580" t="n">
        <v>2.1</v>
      </c>
      <c r="X580" t="n">
        <v>37.1</v>
      </c>
      <c r="Y580" t="n">
        <v>0</v>
      </c>
      <c r="Z580" t="n">
        <v>1</v>
      </c>
      <c r="AA580" t="n">
        <v>-0.02</v>
      </c>
      <c r="AB580" t="n">
        <v>-0.024</v>
      </c>
      <c r="AC580" t="n">
        <v>6.71</v>
      </c>
      <c r="AD580" t="n">
        <v>76</v>
      </c>
      <c r="AE580">
        <f>IF(V580&gt;=0,V580,"")</f>
        <v/>
      </c>
      <c r="AF580">
        <f>IF(AND(N580=1,N579=0),1,0)</f>
        <v/>
      </c>
      <c r="AG580">
        <f>IF(AND(K580="REACQUIRE",K579&lt;&gt;"REACQUIRE"),1,0)</f>
        <v/>
      </c>
    </row>
    <row r="581">
      <c r="J581" t="n">
        <v>144.25</v>
      </c>
      <c r="K581" t="inlineStr">
        <is>
          <t>REACQUIRE</t>
        </is>
      </c>
      <c r="L581" t="n">
        <v>0</v>
      </c>
      <c r="M581" t="n">
        <v>0</v>
      </c>
      <c r="N581" t="n">
        <v>1</v>
      </c>
      <c r="O581" t="n">
        <v>9.853</v>
      </c>
      <c r="P581" t="n">
        <v>4.424</v>
      </c>
      <c r="Q581" t="n">
        <v>11.678</v>
      </c>
      <c r="R581" t="n">
        <v>12.227</v>
      </c>
      <c r="S581" t="n">
        <v>6.468</v>
      </c>
      <c r="T581" t="n">
        <v>12.519</v>
      </c>
      <c r="U581" t="n">
        <v>6.029</v>
      </c>
      <c r="V581" t="n">
        <v>-1</v>
      </c>
      <c r="W581" t="n">
        <v>2.3</v>
      </c>
      <c r="X581" t="n">
        <v>37.7</v>
      </c>
      <c r="Y581" t="n">
        <v>0</v>
      </c>
      <c r="Z581" t="n">
        <v>1</v>
      </c>
      <c r="AA581" t="n">
        <v>-0.051</v>
      </c>
      <c r="AB581" t="n">
        <v>-0.018</v>
      </c>
      <c r="AC581" t="n">
        <v>6.81</v>
      </c>
      <c r="AD581" t="n">
        <v>76</v>
      </c>
      <c r="AE581">
        <f>IF(V581&gt;=0,V581,"")</f>
        <v/>
      </c>
      <c r="AF581">
        <f>IF(AND(N581=1,N580=0),1,0)</f>
        <v/>
      </c>
      <c r="AG581">
        <f>IF(AND(K581="REACQUIRE",K580&lt;&gt;"REACQUIRE"),1,0)</f>
        <v/>
      </c>
    </row>
    <row r="582">
      <c r="J582" t="n">
        <v>144.5</v>
      </c>
      <c r="K582" t="inlineStr">
        <is>
          <t>REACQUIRE</t>
        </is>
      </c>
      <c r="L582" t="n">
        <v>0</v>
      </c>
      <c r="M582" t="n">
        <v>0</v>
      </c>
      <c r="N582" t="n">
        <v>1</v>
      </c>
      <c r="O582" t="n">
        <v>9.574</v>
      </c>
      <c r="P582" t="n">
        <v>4.454</v>
      </c>
      <c r="Q582" t="n">
        <v>11.692</v>
      </c>
      <c r="R582" t="n">
        <v>12.227</v>
      </c>
      <c r="S582" t="n">
        <v>6.468</v>
      </c>
      <c r="T582" t="n">
        <v>12.519</v>
      </c>
      <c r="U582" t="n">
        <v>6.029</v>
      </c>
      <c r="V582" t="n">
        <v>-1</v>
      </c>
      <c r="W582" t="n">
        <v>3.5</v>
      </c>
      <c r="X582" t="n">
        <v>37.7</v>
      </c>
      <c r="Y582" t="n">
        <v>0</v>
      </c>
      <c r="Z582" t="n">
        <v>1</v>
      </c>
      <c r="AA582" t="n">
        <v>-0.055</v>
      </c>
      <c r="AB582" t="n">
        <v>0.037</v>
      </c>
      <c r="AC582" t="n">
        <v>6.94</v>
      </c>
      <c r="AD582" t="n">
        <v>76</v>
      </c>
      <c r="AE582">
        <f>IF(V582&gt;=0,V582,"")</f>
        <v/>
      </c>
      <c r="AF582">
        <f>IF(AND(N582=1,N581=0),1,0)</f>
        <v/>
      </c>
      <c r="AG582">
        <f>IF(AND(K582="REACQUIRE",K581&lt;&gt;"REACQUIRE"),1,0)</f>
        <v/>
      </c>
    </row>
    <row r="583">
      <c r="J583" t="n">
        <v>144.75</v>
      </c>
      <c r="K583" t="inlineStr">
        <is>
          <t>REACQUIRE</t>
        </is>
      </c>
      <c r="L583" t="n">
        <v>0</v>
      </c>
      <c r="M583" t="n">
        <v>0</v>
      </c>
      <c r="N583" t="n">
        <v>1</v>
      </c>
      <c r="O583" t="n">
        <v>9.234</v>
      </c>
      <c r="P583" t="n">
        <v>4.48</v>
      </c>
      <c r="Q583" t="n">
        <v>11.665</v>
      </c>
      <c r="R583" t="n">
        <v>12.227</v>
      </c>
      <c r="S583" t="n">
        <v>6.468</v>
      </c>
      <c r="T583" t="n">
        <v>12.519</v>
      </c>
      <c r="U583" t="n">
        <v>6.029</v>
      </c>
      <c r="V583" t="n">
        <v>-1</v>
      </c>
      <c r="W583" t="n">
        <v>4.7</v>
      </c>
      <c r="X583" t="n">
        <v>37.1</v>
      </c>
      <c r="Y583" t="n">
        <v>0</v>
      </c>
      <c r="Z583" t="n">
        <v>1</v>
      </c>
      <c r="AA583" t="n">
        <v>-0.075</v>
      </c>
      <c r="AB583" t="n">
        <v>0.037</v>
      </c>
      <c r="AC583" t="n">
        <v>7.07</v>
      </c>
      <c r="AD583" t="n">
        <v>76</v>
      </c>
      <c r="AE583">
        <f>IF(V583&gt;=0,V583,"")</f>
        <v/>
      </c>
      <c r="AF583">
        <f>IF(AND(N583=1,N582=0),1,0)</f>
        <v/>
      </c>
      <c r="AG583">
        <f>IF(AND(K583="REACQUIRE",K582&lt;&gt;"REACQUIRE"),1,0)</f>
        <v/>
      </c>
    </row>
    <row r="584">
      <c r="J584" t="n">
        <v>145</v>
      </c>
      <c r="K584" t="inlineStr">
        <is>
          <t>REACQUIRE</t>
        </is>
      </c>
      <c r="L584" t="n">
        <v>0</v>
      </c>
      <c r="M584" t="n">
        <v>0</v>
      </c>
      <c r="N584" t="n">
        <v>1</v>
      </c>
      <c r="O584" t="n">
        <v>8.785</v>
      </c>
      <c r="P584" t="n">
        <v>4.477</v>
      </c>
      <c r="Q584" t="n">
        <v>11.541</v>
      </c>
      <c r="R584" t="n">
        <v>12.227</v>
      </c>
      <c r="S584" t="n">
        <v>6.468</v>
      </c>
      <c r="T584" t="n">
        <v>12.519</v>
      </c>
      <c r="U584" t="n">
        <v>6.029</v>
      </c>
      <c r="V584" t="n">
        <v>-1</v>
      </c>
      <c r="W584" t="n">
        <v>6.5</v>
      </c>
      <c r="X584" t="n">
        <v>35.6</v>
      </c>
      <c r="Y584" t="n">
        <v>0</v>
      </c>
      <c r="Z584" t="n">
        <v>1</v>
      </c>
      <c r="AA584" t="n">
        <v>-0.03</v>
      </c>
      <c r="AB584" t="n">
        <v>0.19</v>
      </c>
      <c r="AC584" t="n">
        <v>7.19</v>
      </c>
      <c r="AD584" t="n">
        <v>76</v>
      </c>
      <c r="AE584">
        <f>IF(V584&gt;=0,V584,"")</f>
        <v/>
      </c>
      <c r="AF584">
        <f>IF(AND(N584=1,N583=0),1,0)</f>
        <v/>
      </c>
      <c r="AG584">
        <f>IF(AND(K584="REACQUIRE",K583&lt;&gt;"REACQUIRE"),1,0)</f>
        <v/>
      </c>
    </row>
    <row r="585">
      <c r="J585" t="n">
        <v>145.25</v>
      </c>
      <c r="K585" t="inlineStr">
        <is>
          <t>REACQUIRE</t>
        </is>
      </c>
      <c r="L585" t="n">
        <v>0</v>
      </c>
      <c r="M585" t="n">
        <v>0</v>
      </c>
      <c r="N585" t="n">
        <v>1</v>
      </c>
      <c r="O585" t="n">
        <v>8.387</v>
      </c>
      <c r="P585" t="n">
        <v>4.45</v>
      </c>
      <c r="Q585" t="n">
        <v>11.256</v>
      </c>
      <c r="R585" t="n">
        <v>12.227</v>
      </c>
      <c r="S585" t="n">
        <v>6.468</v>
      </c>
      <c r="T585" t="n">
        <v>12.519</v>
      </c>
      <c r="U585" t="n">
        <v>6.029</v>
      </c>
      <c r="V585" t="n">
        <v>-1</v>
      </c>
      <c r="W585" t="n">
        <v>6</v>
      </c>
      <c r="X585" t="n">
        <v>31.9</v>
      </c>
      <c r="Y585" t="n">
        <v>0</v>
      </c>
      <c r="Z585" t="n">
        <v>1</v>
      </c>
      <c r="AA585" t="n">
        <v>0.06</v>
      </c>
      <c r="AB585" t="n">
        <v>0.242</v>
      </c>
      <c r="AC585" t="n">
        <v>7.18</v>
      </c>
      <c r="AD585" t="n">
        <v>75</v>
      </c>
      <c r="AE585">
        <f>IF(V585&gt;=0,V585,"")</f>
        <v/>
      </c>
      <c r="AF585">
        <f>IF(AND(N585=1,N584=0),1,0)</f>
        <v/>
      </c>
      <c r="AG585">
        <f>IF(AND(K585="REACQUIRE",K584&lt;&gt;"REACQUIRE"),1,0)</f>
        <v/>
      </c>
    </row>
    <row r="586">
      <c r="J586" t="n">
        <v>145.5</v>
      </c>
      <c r="K586" t="inlineStr">
        <is>
          <t>REACQUIRE</t>
        </is>
      </c>
      <c r="L586" t="n">
        <v>0</v>
      </c>
      <c r="M586" t="n">
        <v>0</v>
      </c>
      <c r="N586" t="n">
        <v>0</v>
      </c>
      <c r="O586" t="n">
        <v>8.122999999999999</v>
      </c>
      <c r="P586" t="n">
        <v>4.42</v>
      </c>
      <c r="Q586" t="n">
        <v>10.841</v>
      </c>
      <c r="R586" t="n">
        <v>12.227</v>
      </c>
      <c r="S586" t="n">
        <v>6.468</v>
      </c>
      <c r="T586" t="n">
        <v>12.519</v>
      </c>
      <c r="U586" t="n">
        <v>6.029</v>
      </c>
      <c r="V586" t="n">
        <v>-1</v>
      </c>
      <c r="W586" t="n">
        <v>4.8</v>
      </c>
      <c r="X586" t="n">
        <v>28.3</v>
      </c>
      <c r="Y586" t="n">
        <v>0</v>
      </c>
      <c r="Z586" t="n">
        <v>1</v>
      </c>
      <c r="AA586" t="n">
        <v>0.073</v>
      </c>
      <c r="AB586" t="n">
        <v>0.204</v>
      </c>
      <c r="AC586" t="n">
        <v>7.05</v>
      </c>
      <c r="AD586" t="n">
        <v>201</v>
      </c>
      <c r="AE586">
        <f>IF(V586&gt;=0,V586,"")</f>
        <v/>
      </c>
      <c r="AF586">
        <f>IF(AND(N586=1,N585=0),1,0)</f>
        <v/>
      </c>
      <c r="AG586">
        <f>IF(AND(K586="REACQUIRE",K585&lt;&gt;"REACQUIRE"),1,0)</f>
        <v/>
      </c>
    </row>
    <row r="587">
      <c r="J587" t="n">
        <v>145.75</v>
      </c>
      <c r="K587" t="inlineStr">
        <is>
          <t>REACQUIRE</t>
        </is>
      </c>
      <c r="L587" t="n">
        <v>0</v>
      </c>
      <c r="M587" t="n">
        <v>0</v>
      </c>
      <c r="N587" t="n">
        <v>0</v>
      </c>
      <c r="O587" t="n">
        <v>7.971</v>
      </c>
      <c r="P587" t="n">
        <v>4.408</v>
      </c>
      <c r="Q587" t="n">
        <v>10.322</v>
      </c>
      <c r="R587" t="n">
        <v>12.227</v>
      </c>
      <c r="S587" t="n">
        <v>6.468</v>
      </c>
      <c r="T587" t="n">
        <v>12.519</v>
      </c>
      <c r="U587" t="n">
        <v>6.029</v>
      </c>
      <c r="V587" t="n">
        <v>-1</v>
      </c>
      <c r="W587" t="n">
        <v>4.1</v>
      </c>
      <c r="X587" t="n">
        <v>26.5</v>
      </c>
      <c r="Y587" t="n">
        <v>0</v>
      </c>
      <c r="Z587" t="n">
        <v>1</v>
      </c>
      <c r="AA587" t="n">
        <v>0.039</v>
      </c>
      <c r="AB587" t="n">
        <v>-0.029</v>
      </c>
      <c r="AC587" t="n">
        <v>6.82</v>
      </c>
      <c r="AD587" t="n">
        <v>201</v>
      </c>
      <c r="AE587">
        <f>IF(V587&gt;=0,V587,"")</f>
        <v/>
      </c>
      <c r="AF587">
        <f>IF(AND(N587=1,N586=0),1,0)</f>
        <v/>
      </c>
      <c r="AG587">
        <f>IF(AND(K587="REACQUIRE",K586&lt;&gt;"REACQUIRE"),1,0)</f>
        <v/>
      </c>
    </row>
    <row r="588">
      <c r="J588" t="n">
        <v>146</v>
      </c>
      <c r="K588" t="inlineStr">
        <is>
          <t>TRACK</t>
        </is>
      </c>
      <c r="L588" t="n">
        <v>1</v>
      </c>
      <c r="M588" t="n">
        <v>1</v>
      </c>
      <c r="N588" t="n">
        <v>0</v>
      </c>
      <c r="O588" t="n">
        <v>7.857</v>
      </c>
      <c r="P588" t="n">
        <v>4.411</v>
      </c>
      <c r="Q588" t="n">
        <v>9.827999999999999</v>
      </c>
      <c r="R588" t="n">
        <v>12.223</v>
      </c>
      <c r="S588" t="n">
        <v>6.465</v>
      </c>
      <c r="T588" t="n">
        <v>12.852</v>
      </c>
      <c r="U588" t="n">
        <v>6.185</v>
      </c>
      <c r="V588" t="n">
        <v>0.6889999999999999</v>
      </c>
      <c r="W588" t="n">
        <v>3.2</v>
      </c>
      <c r="X588" t="n">
        <v>28.4</v>
      </c>
      <c r="Y588" t="n">
        <v>0</v>
      </c>
      <c r="Z588" t="n">
        <v>1</v>
      </c>
      <c r="AA588" t="n">
        <v>0.005</v>
      </c>
      <c r="AB588" t="n">
        <v>-0.117</v>
      </c>
      <c r="AC588" t="n">
        <v>6.63</v>
      </c>
      <c r="AD588" t="n">
        <v>255</v>
      </c>
      <c r="AE588">
        <f>IF(V588&gt;=0,V588,"")</f>
        <v/>
      </c>
      <c r="AF588">
        <f>IF(AND(N588=1,N587=0),1,0)</f>
        <v/>
      </c>
      <c r="AG588">
        <f>IF(AND(K588="REACQUIRE",K587&lt;&gt;"REACQUIRE"),1,0)</f>
        <v/>
      </c>
    </row>
    <row r="589">
      <c r="J589" t="n">
        <v>146.25</v>
      </c>
      <c r="K589" t="inlineStr">
        <is>
          <t>TRACK</t>
        </is>
      </c>
      <c r="L589" t="n">
        <v>1</v>
      </c>
      <c r="M589" t="n">
        <v>1</v>
      </c>
      <c r="N589" t="n">
        <v>0</v>
      </c>
      <c r="O589" t="n">
        <v>7.843</v>
      </c>
      <c r="P589" t="n">
        <v>4.42</v>
      </c>
      <c r="Q589" t="n">
        <v>9.483000000000001</v>
      </c>
      <c r="R589" t="n">
        <v>12.223</v>
      </c>
      <c r="S589" t="n">
        <v>6.465</v>
      </c>
      <c r="T589" t="n">
        <v>12.874</v>
      </c>
      <c r="U589" t="n">
        <v>6.215</v>
      </c>
      <c r="V589" t="n">
        <v>0.697</v>
      </c>
      <c r="W589" t="n">
        <v>1</v>
      </c>
      <c r="X589" t="n">
        <v>31.3</v>
      </c>
      <c r="Y589" t="n">
        <v>0</v>
      </c>
      <c r="Z589" t="n">
        <v>1</v>
      </c>
      <c r="AA589" t="n">
        <v>0.025</v>
      </c>
      <c r="AB589" t="n">
        <v>-0.125</v>
      </c>
      <c r="AC589" t="n">
        <v>6.47</v>
      </c>
      <c r="AD589" t="n">
        <v>255</v>
      </c>
      <c r="AE589">
        <f>IF(V589&gt;=0,V589,"")</f>
        <v/>
      </c>
      <c r="AF589">
        <f>IF(AND(N589=1,N588=0),1,0)</f>
        <v/>
      </c>
      <c r="AG589">
        <f>IF(AND(K589="REACQUIRE",K588&lt;&gt;"REACQUIRE"),1,0)</f>
        <v/>
      </c>
    </row>
    <row r="590">
      <c r="J590" t="n">
        <v>146.5</v>
      </c>
      <c r="K590" t="inlineStr">
        <is>
          <t>TRACK</t>
        </is>
      </c>
      <c r="L590" t="n">
        <v>1</v>
      </c>
      <c r="M590" t="n">
        <v>1</v>
      </c>
      <c r="N590" t="n">
        <v>0</v>
      </c>
      <c r="O590" t="n">
        <v>7.908</v>
      </c>
      <c r="P590" t="n">
        <v>4.431</v>
      </c>
      <c r="Q590" t="n">
        <v>9.308</v>
      </c>
      <c r="R590" t="n">
        <v>12.223</v>
      </c>
      <c r="S590" t="n">
        <v>6.465</v>
      </c>
      <c r="T590" t="n">
        <v>12.874</v>
      </c>
      <c r="U590" t="n">
        <v>6.239</v>
      </c>
      <c r="V590" t="n">
        <v>0.6889999999999999</v>
      </c>
      <c r="W590" t="n">
        <v>-1.5</v>
      </c>
      <c r="X590" t="n">
        <v>34</v>
      </c>
      <c r="Y590" t="n">
        <v>0</v>
      </c>
      <c r="Z590" t="n">
        <v>1</v>
      </c>
      <c r="AA590" t="n">
        <v>0.026</v>
      </c>
      <c r="AB590" t="n">
        <v>-0.127</v>
      </c>
      <c r="AC590" t="n">
        <v>6.35</v>
      </c>
      <c r="AD590" t="n">
        <v>255</v>
      </c>
      <c r="AE590">
        <f>IF(V590&gt;=0,V590,"")</f>
        <v/>
      </c>
      <c r="AF590">
        <f>IF(AND(N590=1,N589=0),1,0)</f>
        <v/>
      </c>
      <c r="AG590">
        <f>IF(AND(K590="REACQUIRE",K589&lt;&gt;"REACQUIRE"),1,0)</f>
        <v/>
      </c>
    </row>
    <row r="591">
      <c r="J591" t="n">
        <v>146.75</v>
      </c>
      <c r="K591" t="inlineStr">
        <is>
          <t>TRACK</t>
        </is>
      </c>
      <c r="L591" t="n">
        <v>1</v>
      </c>
      <c r="M591" t="n">
        <v>1</v>
      </c>
      <c r="N591" t="n">
        <v>0</v>
      </c>
      <c r="O591" t="n">
        <v>8.002000000000001</v>
      </c>
      <c r="P591" t="n">
        <v>4.424</v>
      </c>
      <c r="Q591" t="n">
        <v>9.301</v>
      </c>
      <c r="R591" t="n">
        <v>12.223</v>
      </c>
      <c r="S591" t="n">
        <v>6.465</v>
      </c>
      <c r="T591" t="n">
        <v>12.854</v>
      </c>
      <c r="U591" t="n">
        <v>6.244</v>
      </c>
      <c r="V591" t="n">
        <v>0.668</v>
      </c>
      <c r="W591" t="n">
        <v>-3.6</v>
      </c>
      <c r="X591" t="n">
        <v>36.8</v>
      </c>
      <c r="Y591" t="n">
        <v>0</v>
      </c>
      <c r="Z591" t="n">
        <v>1</v>
      </c>
      <c r="AA591" t="n">
        <v>-0.048</v>
      </c>
      <c r="AB591" t="n">
        <v>-0.102</v>
      </c>
      <c r="AC591" t="n">
        <v>6.27</v>
      </c>
      <c r="AD591" t="n">
        <v>255</v>
      </c>
      <c r="AE591">
        <f>IF(V591&gt;=0,V591,"")</f>
        <v/>
      </c>
      <c r="AF591">
        <f>IF(AND(N591=1,N590=0),1,0)</f>
        <v/>
      </c>
      <c r="AG591">
        <f>IF(AND(K591="REACQUIRE",K590&lt;&gt;"REACQUIRE"),1,0)</f>
        <v/>
      </c>
    </row>
    <row r="592">
      <c r="J592" t="n">
        <v>147</v>
      </c>
      <c r="K592" t="inlineStr">
        <is>
          <t>TRACK</t>
        </is>
      </c>
      <c r="L592" t="n">
        <v>1</v>
      </c>
      <c r="M592" t="n">
        <v>1</v>
      </c>
      <c r="N592" t="n">
        <v>0</v>
      </c>
      <c r="O592" t="n">
        <v>8.066000000000001</v>
      </c>
      <c r="P592" t="n">
        <v>4.412</v>
      </c>
      <c r="Q592" t="n">
        <v>9.301</v>
      </c>
      <c r="R592" t="n">
        <v>12.223</v>
      </c>
      <c r="S592" t="n">
        <v>6.465</v>
      </c>
      <c r="T592" t="n">
        <v>12.851</v>
      </c>
      <c r="U592" t="n">
        <v>6.238</v>
      </c>
      <c r="V592" t="n">
        <v>0.667</v>
      </c>
      <c r="W592" t="n">
        <v>-2.3</v>
      </c>
      <c r="X592" t="n">
        <v>37.8</v>
      </c>
      <c r="Y592" t="n">
        <v>0</v>
      </c>
      <c r="Z592" t="n">
        <v>1</v>
      </c>
      <c r="AA592" t="n">
        <v>-0.103</v>
      </c>
      <c r="AB592" t="n">
        <v>-0.032</v>
      </c>
      <c r="AC592" t="n">
        <v>6.23</v>
      </c>
      <c r="AD592" t="n">
        <v>255</v>
      </c>
      <c r="AE592">
        <f>IF(V592&gt;=0,V592,"")</f>
        <v/>
      </c>
      <c r="AF592">
        <f>IF(AND(N592=1,N591=0),1,0)</f>
        <v/>
      </c>
      <c r="AG592">
        <f>IF(AND(K592="REACQUIRE",K591&lt;&gt;"REACQUIRE"),1,0)</f>
        <v/>
      </c>
    </row>
    <row r="593">
      <c r="J593" t="n">
        <v>147.25</v>
      </c>
      <c r="K593" t="inlineStr">
        <is>
          <t>TRACK</t>
        </is>
      </c>
      <c r="L593" t="n">
        <v>1</v>
      </c>
      <c r="M593" t="n">
        <v>1</v>
      </c>
      <c r="N593" t="n">
        <v>0</v>
      </c>
      <c r="O593" t="n">
        <v>8.101000000000001</v>
      </c>
      <c r="P593" t="n">
        <v>4.407</v>
      </c>
      <c r="Q593" t="n">
        <v>9.271000000000001</v>
      </c>
      <c r="R593" t="n">
        <v>12.227</v>
      </c>
      <c r="S593" t="n">
        <v>6.468</v>
      </c>
      <c r="T593" t="n">
        <v>12.844</v>
      </c>
      <c r="U593" t="n">
        <v>6.245</v>
      </c>
      <c r="V593" t="n">
        <v>0.656</v>
      </c>
      <c r="W593" t="n">
        <v>-0.6</v>
      </c>
      <c r="X593" t="n">
        <v>38</v>
      </c>
      <c r="Y593" t="n">
        <v>0.013</v>
      </c>
      <c r="Z593" t="n">
        <v>1</v>
      </c>
      <c r="AA593" t="n">
        <v>-0.08799999999999999</v>
      </c>
      <c r="AB593" t="n">
        <v>-0.031</v>
      </c>
      <c r="AC593" t="n">
        <v>6.19</v>
      </c>
      <c r="AD593" t="n">
        <v>255</v>
      </c>
      <c r="AE593">
        <f>IF(V593&gt;=0,V593,"")</f>
        <v/>
      </c>
      <c r="AF593">
        <f>IF(AND(N593=1,N592=0),1,0)</f>
        <v/>
      </c>
      <c r="AG593">
        <f>IF(AND(K593="REACQUIRE",K592&lt;&gt;"REACQUIRE"),1,0)</f>
        <v/>
      </c>
    </row>
    <row r="594">
      <c r="J594" t="n">
        <v>147.5</v>
      </c>
      <c r="K594" t="inlineStr">
        <is>
          <t>TRACK</t>
        </is>
      </c>
      <c r="L594" t="n">
        <v>1</v>
      </c>
      <c r="M594" t="n">
        <v>1</v>
      </c>
      <c r="N594" t="n">
        <v>0</v>
      </c>
      <c r="O594" t="n">
        <v>8.109999999999999</v>
      </c>
      <c r="P594" t="n">
        <v>4.405</v>
      </c>
      <c r="Q594" t="n">
        <v>9.218999999999999</v>
      </c>
      <c r="R594" t="n">
        <v>12.223</v>
      </c>
      <c r="S594" t="n">
        <v>6.465</v>
      </c>
      <c r="T594" t="n">
        <v>12.84</v>
      </c>
      <c r="U594" t="n">
        <v>6.251</v>
      </c>
      <c r="V594" t="n">
        <v>0.653</v>
      </c>
      <c r="W594" t="n">
        <v>0.5</v>
      </c>
      <c r="X594" t="n">
        <v>38.2</v>
      </c>
      <c r="Y594" t="n">
        <v>0</v>
      </c>
      <c r="Z594" t="n">
        <v>1</v>
      </c>
      <c r="AA594" t="n">
        <v>-0.073</v>
      </c>
      <c r="AB594" t="n">
        <v>-0.039</v>
      </c>
      <c r="AC594" t="n">
        <v>6.17</v>
      </c>
      <c r="AD594" t="n">
        <v>255</v>
      </c>
      <c r="AE594">
        <f>IF(V594&gt;=0,V594,"")</f>
        <v/>
      </c>
      <c r="AF594">
        <f>IF(AND(N594=1,N593=0),1,0)</f>
        <v/>
      </c>
      <c r="AG594">
        <f>IF(AND(K594="REACQUIRE",K593&lt;&gt;"REACQUIRE"),1,0)</f>
        <v/>
      </c>
    </row>
    <row r="595">
      <c r="J595" t="n">
        <v>147.75</v>
      </c>
      <c r="K595" t="inlineStr">
        <is>
          <t>TRACK</t>
        </is>
      </c>
      <c r="L595" t="n">
        <v>1</v>
      </c>
      <c r="M595" t="n">
        <v>1</v>
      </c>
      <c r="N595" t="n">
        <v>0</v>
      </c>
      <c r="O595" t="n">
        <v>8.093999999999999</v>
      </c>
      <c r="P595" t="n">
        <v>4.404</v>
      </c>
      <c r="Q595" t="n">
        <v>9.154</v>
      </c>
      <c r="R595" t="n">
        <v>12.223</v>
      </c>
      <c r="S595" t="n">
        <v>6.465</v>
      </c>
      <c r="T595" t="n">
        <v>12.836</v>
      </c>
      <c r="U595" t="n">
        <v>6.26</v>
      </c>
      <c r="V595" t="n">
        <v>0.646</v>
      </c>
      <c r="W595" t="n">
        <v>1.1</v>
      </c>
      <c r="X595" t="n">
        <v>38.6</v>
      </c>
      <c r="Y595" t="n">
        <v>0</v>
      </c>
      <c r="Z595" t="n">
        <v>1</v>
      </c>
      <c r="AA595" t="n">
        <v>-0.061</v>
      </c>
      <c r="AB595" t="n">
        <v>-0.026</v>
      </c>
      <c r="AC595" t="n">
        <v>6.15</v>
      </c>
      <c r="AD595" t="n">
        <v>255</v>
      </c>
      <c r="AE595">
        <f>IF(V595&gt;=0,V595,"")</f>
        <v/>
      </c>
      <c r="AF595">
        <f>IF(AND(N595=1,N594=0),1,0)</f>
        <v/>
      </c>
      <c r="AG595">
        <f>IF(AND(K595="REACQUIRE",K594&lt;&gt;"REACQUIRE"),1,0)</f>
        <v/>
      </c>
    </row>
    <row r="596">
      <c r="J596" t="n">
        <v>148</v>
      </c>
      <c r="K596" t="inlineStr">
        <is>
          <t>TRACK</t>
        </is>
      </c>
      <c r="L596" t="n">
        <v>1</v>
      </c>
      <c r="M596" t="n">
        <v>1</v>
      </c>
      <c r="N596" t="n">
        <v>0</v>
      </c>
      <c r="O596" t="n">
        <v>8.064</v>
      </c>
      <c r="P596" t="n">
        <v>4.404</v>
      </c>
      <c r="Q596" t="n">
        <v>9.074999999999999</v>
      </c>
      <c r="R596" t="n">
        <v>12.223</v>
      </c>
      <c r="S596" t="n">
        <v>6.465</v>
      </c>
      <c r="T596" t="n">
        <v>12.842</v>
      </c>
      <c r="U596" t="n">
        <v>6.266</v>
      </c>
      <c r="V596" t="n">
        <v>0.65</v>
      </c>
      <c r="W596" t="n">
        <v>1.4</v>
      </c>
      <c r="X596" t="n">
        <v>38.8</v>
      </c>
      <c r="Y596" t="n">
        <v>0</v>
      </c>
      <c r="Z596" t="n">
        <v>1</v>
      </c>
      <c r="AA596" t="n">
        <v>-0.055</v>
      </c>
      <c r="AB596" t="n">
        <v>-0.026</v>
      </c>
      <c r="AC596" t="n">
        <v>6.15</v>
      </c>
      <c r="AD596" t="n">
        <v>255</v>
      </c>
      <c r="AE596">
        <f>IF(V596&gt;=0,V596,"")</f>
        <v/>
      </c>
      <c r="AF596">
        <f>IF(AND(N596=1,N595=0),1,0)</f>
        <v/>
      </c>
      <c r="AG596">
        <f>IF(AND(K596="REACQUIRE",K595&lt;&gt;"REACQUIRE"),1,0)</f>
        <v/>
      </c>
    </row>
    <row r="597">
      <c r="J597" t="n">
        <v>148.25</v>
      </c>
      <c r="K597" t="inlineStr">
        <is>
          <t>TRACK</t>
        </is>
      </c>
      <c r="L597" t="n">
        <v>1</v>
      </c>
      <c r="M597" t="n">
        <v>1</v>
      </c>
      <c r="N597" t="n">
        <v>0</v>
      </c>
      <c r="O597" t="n">
        <v>8.022</v>
      </c>
      <c r="P597" t="n">
        <v>4.405</v>
      </c>
      <c r="Q597" t="n">
        <v>8.988</v>
      </c>
      <c r="R597" t="n">
        <v>12.223</v>
      </c>
      <c r="S597" t="n">
        <v>6.465</v>
      </c>
      <c r="T597" t="n">
        <v>12.846</v>
      </c>
      <c r="U597" t="n">
        <v>6.278</v>
      </c>
      <c r="V597" t="n">
        <v>0.651</v>
      </c>
      <c r="W597" t="n">
        <v>1.6</v>
      </c>
      <c r="X597" t="n">
        <v>39</v>
      </c>
      <c r="Y597" t="n">
        <v>0</v>
      </c>
      <c r="Z597" t="n">
        <v>1</v>
      </c>
      <c r="AA597" t="n">
        <v>-0.053</v>
      </c>
      <c r="AB597" t="n">
        <v>-0.028</v>
      </c>
      <c r="AC597" t="n">
        <v>6.15</v>
      </c>
      <c r="AD597" t="n">
        <v>255</v>
      </c>
      <c r="AE597">
        <f>IF(V597&gt;=0,V597,"")</f>
        <v/>
      </c>
      <c r="AF597">
        <f>IF(AND(N597=1,N596=0),1,0)</f>
        <v/>
      </c>
      <c r="AG597">
        <f>IF(AND(K597="REACQUIRE",K596&lt;&gt;"REACQUIRE"),1,0)</f>
        <v/>
      </c>
    </row>
    <row r="598">
      <c r="J598" t="n">
        <v>148.5</v>
      </c>
      <c r="K598" t="inlineStr">
        <is>
          <t>TRACK</t>
        </is>
      </c>
      <c r="L598" t="n">
        <v>1</v>
      </c>
      <c r="M598" t="n">
        <v>1</v>
      </c>
      <c r="N598" t="n">
        <v>0</v>
      </c>
      <c r="O598" t="n">
        <v>7.968</v>
      </c>
      <c r="P598" t="n">
        <v>4.408</v>
      </c>
      <c r="Q598" t="n">
        <v>8.895</v>
      </c>
      <c r="R598" t="n">
        <v>12.223</v>
      </c>
      <c r="S598" t="n">
        <v>6.465</v>
      </c>
      <c r="T598" t="n">
        <v>12.845</v>
      </c>
      <c r="U598" t="n">
        <v>6.288</v>
      </c>
      <c r="V598" t="n">
        <v>0.646</v>
      </c>
      <c r="W598" t="n">
        <v>1.7</v>
      </c>
      <c r="X598" t="n">
        <v>39.3</v>
      </c>
      <c r="Y598" t="n">
        <v>0</v>
      </c>
      <c r="Z598" t="n">
        <v>1</v>
      </c>
      <c r="AA598" t="n">
        <v>-0.05</v>
      </c>
      <c r="AB598" t="n">
        <v>-0.027</v>
      </c>
      <c r="AC598" t="n">
        <v>6.16</v>
      </c>
      <c r="AD598" t="n">
        <v>255</v>
      </c>
      <c r="AE598">
        <f>IF(V598&gt;=0,V598,"")</f>
        <v/>
      </c>
      <c r="AF598">
        <f>IF(AND(N598=1,N597=0),1,0)</f>
        <v/>
      </c>
      <c r="AG598">
        <f>IF(AND(K598="REACQUIRE",K597&lt;&gt;"REACQUIRE"),1,0)</f>
        <v/>
      </c>
    </row>
    <row r="599">
      <c r="J599" t="n">
        <v>148.75</v>
      </c>
      <c r="K599" t="inlineStr">
        <is>
          <t>TRACK</t>
        </is>
      </c>
      <c r="L599" t="n">
        <v>1</v>
      </c>
      <c r="M599" t="n">
        <v>1</v>
      </c>
      <c r="N599" t="n">
        <v>0</v>
      </c>
      <c r="O599" t="n">
        <v>7.906</v>
      </c>
      <c r="P599" t="n">
        <v>4.414</v>
      </c>
      <c r="Q599" t="n">
        <v>8.795999999999999</v>
      </c>
      <c r="R599" t="n">
        <v>12.223</v>
      </c>
      <c r="S599" t="n">
        <v>6.465</v>
      </c>
      <c r="T599" t="n">
        <v>12.861</v>
      </c>
      <c r="U599" t="n">
        <v>6.292</v>
      </c>
      <c r="V599" t="n">
        <v>0.661</v>
      </c>
      <c r="W599" t="n">
        <v>1.8</v>
      </c>
      <c r="X599" t="n">
        <v>39.4</v>
      </c>
      <c r="Y599" t="n">
        <v>0</v>
      </c>
      <c r="Z599" t="n">
        <v>1</v>
      </c>
      <c r="AA599" t="n">
        <v>-0.047</v>
      </c>
      <c r="AB599" t="n">
        <v>-0.01</v>
      </c>
      <c r="AC599" t="n">
        <v>6.17</v>
      </c>
      <c r="AD599" t="n">
        <v>255</v>
      </c>
      <c r="AE599">
        <f>IF(V599&gt;=0,V599,"")</f>
        <v/>
      </c>
      <c r="AF599">
        <f>IF(AND(N599=1,N598=0),1,0)</f>
        <v/>
      </c>
      <c r="AG599">
        <f>IF(AND(K599="REACQUIRE",K598&lt;&gt;"REACQUIRE"),1,0)</f>
        <v/>
      </c>
    </row>
    <row r="600">
      <c r="J600" t="n">
        <v>149</v>
      </c>
      <c r="K600" t="inlineStr">
        <is>
          <t>TRACK</t>
        </is>
      </c>
      <c r="L600" t="n">
        <v>1</v>
      </c>
      <c r="M600" t="n">
        <v>1</v>
      </c>
      <c r="N600" t="n">
        <v>0</v>
      </c>
      <c r="O600" t="n">
        <v>7.846</v>
      </c>
      <c r="P600" t="n">
        <v>4.425</v>
      </c>
      <c r="Q600" t="n">
        <v>8.69</v>
      </c>
      <c r="R600" t="n">
        <v>12.223</v>
      </c>
      <c r="S600" t="n">
        <v>6.465</v>
      </c>
      <c r="T600" t="n">
        <v>12.875</v>
      </c>
      <c r="U600" t="n">
        <v>6.302</v>
      </c>
      <c r="V600" t="n">
        <v>0.672</v>
      </c>
      <c r="W600" t="n">
        <v>1.8</v>
      </c>
      <c r="X600" t="n">
        <v>39.2</v>
      </c>
      <c r="Y600" t="n">
        <v>0</v>
      </c>
      <c r="Z600" t="n">
        <v>1</v>
      </c>
      <c r="AA600" t="n">
        <v>-0.046</v>
      </c>
      <c r="AB600" t="n">
        <v>-0.024</v>
      </c>
      <c r="AC600" t="n">
        <v>6.17</v>
      </c>
      <c r="AD600" t="n">
        <v>255</v>
      </c>
      <c r="AE600">
        <f>IF(V600&gt;=0,V600,"")</f>
        <v/>
      </c>
      <c r="AF600">
        <f>IF(AND(N600=1,N599=0),1,0)</f>
        <v/>
      </c>
      <c r="AG600">
        <f>IF(AND(K600="REACQUIRE",K599&lt;&gt;"REACQUIRE"),1,0)</f>
        <v/>
      </c>
    </row>
    <row r="601">
      <c r="J601" t="n">
        <v>149.25</v>
      </c>
      <c r="K601" t="inlineStr">
        <is>
          <t>TRACK</t>
        </is>
      </c>
      <c r="L601" t="n">
        <v>1</v>
      </c>
      <c r="M601" t="n">
        <v>1</v>
      </c>
      <c r="N601" t="n">
        <v>0</v>
      </c>
      <c r="O601" t="n">
        <v>7.783</v>
      </c>
      <c r="P601" t="n">
        <v>4.439</v>
      </c>
      <c r="Q601" t="n">
        <v>8.582000000000001</v>
      </c>
      <c r="R601" t="n">
        <v>12.223</v>
      </c>
      <c r="S601" t="n">
        <v>6.465</v>
      </c>
      <c r="T601" t="n">
        <v>12.873</v>
      </c>
      <c r="U601" t="n">
        <v>6.321</v>
      </c>
      <c r="V601" t="n">
        <v>0.665</v>
      </c>
      <c r="W601" t="n">
        <v>1.8</v>
      </c>
      <c r="X601" t="n">
        <v>39.3</v>
      </c>
      <c r="Y601" t="n">
        <v>0</v>
      </c>
      <c r="Z601" t="n">
        <v>1</v>
      </c>
      <c r="AA601" t="n">
        <v>-0.045</v>
      </c>
      <c r="AB601" t="n">
        <v>-0.026</v>
      </c>
      <c r="AC601" t="n">
        <v>6.19</v>
      </c>
      <c r="AD601" t="n">
        <v>255</v>
      </c>
      <c r="AE601">
        <f>IF(V601&gt;=0,V601,"")</f>
        <v/>
      </c>
      <c r="AF601">
        <f>IF(AND(N601=1,N600=0),1,0)</f>
        <v/>
      </c>
      <c r="AG601">
        <f>IF(AND(K601="REACQUIRE",K600&lt;&gt;"REACQUIRE"),1,0)</f>
        <v/>
      </c>
    </row>
    <row r="602">
      <c r="J602" t="n">
        <v>149.5</v>
      </c>
      <c r="K602" t="inlineStr">
        <is>
          <t>TRACK</t>
        </is>
      </c>
      <c r="L602" t="n">
        <v>1</v>
      </c>
      <c r="M602" t="n">
        <v>1</v>
      </c>
      <c r="N602" t="n">
        <v>0</v>
      </c>
      <c r="O602" t="n">
        <v>7.719</v>
      </c>
      <c r="P602" t="n">
        <v>4.458</v>
      </c>
      <c r="Q602" t="n">
        <v>8.474</v>
      </c>
      <c r="R602" t="n">
        <v>12.223</v>
      </c>
      <c r="S602" t="n">
        <v>6.465</v>
      </c>
      <c r="T602" t="n">
        <v>12.866</v>
      </c>
      <c r="U602" t="n">
        <v>6.339</v>
      </c>
      <c r="V602" t="n">
        <v>0.654</v>
      </c>
      <c r="W602" t="n">
        <v>1.7</v>
      </c>
      <c r="X602" t="n">
        <v>39.3</v>
      </c>
      <c r="Y602" t="n">
        <v>0</v>
      </c>
      <c r="Z602" t="n">
        <v>1</v>
      </c>
      <c r="AA602" t="n">
        <v>-0.044</v>
      </c>
      <c r="AB602" t="n">
        <v>-0.023</v>
      </c>
      <c r="AC602" t="n">
        <v>6.2</v>
      </c>
      <c r="AD602" t="n">
        <v>255</v>
      </c>
      <c r="AE602">
        <f>IF(V602&gt;=0,V602,"")</f>
        <v/>
      </c>
      <c r="AF602">
        <f>IF(AND(N602=1,N601=0),1,0)</f>
        <v/>
      </c>
      <c r="AG602">
        <f>IF(AND(K602="REACQUIRE",K601&lt;&gt;"REACQUIRE"),1,0)</f>
        <v/>
      </c>
    </row>
    <row r="603">
      <c r="J603" t="n">
        <v>149.75</v>
      </c>
      <c r="K603" t="inlineStr">
        <is>
          <t>TRACK</t>
        </is>
      </c>
      <c r="L603" t="n">
        <v>1</v>
      </c>
      <c r="M603" t="n">
        <v>1</v>
      </c>
      <c r="N603" t="n">
        <v>0</v>
      </c>
      <c r="O603" t="n">
        <v>7.663</v>
      </c>
      <c r="P603" t="n">
        <v>4.481</v>
      </c>
      <c r="Q603" t="n">
        <v>8.362</v>
      </c>
      <c r="R603" t="n">
        <v>12.223</v>
      </c>
      <c r="S603" t="n">
        <v>6.465</v>
      </c>
      <c r="T603" t="n">
        <v>12.897</v>
      </c>
      <c r="U603" t="n">
        <v>6.344</v>
      </c>
      <c r="V603" t="n">
        <v>0.6840000000000001</v>
      </c>
      <c r="W603" t="n">
        <v>1.7</v>
      </c>
      <c r="X603" t="n">
        <v>39.1</v>
      </c>
      <c r="Y603" t="n">
        <v>0</v>
      </c>
      <c r="Z603" t="n">
        <v>1</v>
      </c>
      <c r="AA603" t="n">
        <v>-0.044</v>
      </c>
      <c r="AB603" t="n">
        <v>-0.021</v>
      </c>
      <c r="AC603" t="n">
        <v>6.21</v>
      </c>
      <c r="AD603" t="n">
        <v>255</v>
      </c>
      <c r="AE603">
        <f>IF(V603&gt;=0,V603,"")</f>
        <v/>
      </c>
      <c r="AF603">
        <f>IF(AND(N603=1,N602=0),1,0)</f>
        <v/>
      </c>
      <c r="AG603">
        <f>IF(AND(K603="REACQUIRE",K602&lt;&gt;"REACQUIRE"),1,0)</f>
        <v/>
      </c>
    </row>
    <row r="604">
      <c r="J604" t="n">
        <v>150</v>
      </c>
      <c r="K604" t="inlineStr">
        <is>
          <t>TRACK</t>
        </is>
      </c>
      <c r="L604" t="n">
        <v>1</v>
      </c>
      <c r="M604" t="n">
        <v>1</v>
      </c>
      <c r="N604" t="n">
        <v>0</v>
      </c>
      <c r="O604" t="n">
        <v>7.61</v>
      </c>
      <c r="P604" t="n">
        <v>4.505</v>
      </c>
      <c r="Q604" t="n">
        <v>8.249000000000001</v>
      </c>
      <c r="R604" t="n">
        <v>12.224</v>
      </c>
      <c r="S604" t="n">
        <v>6.466</v>
      </c>
      <c r="T604" t="n">
        <v>12.892</v>
      </c>
      <c r="U604" t="n">
        <v>6.363</v>
      </c>
      <c r="V604" t="n">
        <v>0.676</v>
      </c>
      <c r="W604" t="n">
        <v>1.6</v>
      </c>
      <c r="X604" t="n">
        <v>39.1</v>
      </c>
      <c r="Y604" t="n">
        <v>0.113</v>
      </c>
      <c r="Z604" t="n">
        <v>1</v>
      </c>
      <c r="AA604" t="n">
        <v>-0.043</v>
      </c>
      <c r="AB604" t="n">
        <v>-0.027</v>
      </c>
      <c r="AC604" t="n">
        <v>6.23</v>
      </c>
      <c r="AD604" t="n">
        <v>255</v>
      </c>
      <c r="AE604">
        <f>IF(V604&gt;=0,V604,"")</f>
        <v/>
      </c>
      <c r="AF604">
        <f>IF(AND(N604=1,N603=0),1,0)</f>
        <v/>
      </c>
      <c r="AG604">
        <f>IF(AND(K604="REACQUIRE",K603&lt;&gt;"REACQUIRE"),1,0)</f>
        <v/>
      </c>
    </row>
    <row r="605">
      <c r="J605" t="n">
        <v>150.25</v>
      </c>
      <c r="K605" t="inlineStr">
        <is>
          <t>TRACK</t>
        </is>
      </c>
      <c r="L605" t="n">
        <v>1</v>
      </c>
      <c r="M605" t="n">
        <v>1</v>
      </c>
      <c r="N605" t="n">
        <v>0</v>
      </c>
      <c r="O605" t="n">
        <v>7.56</v>
      </c>
      <c r="P605" t="n">
        <v>4.53</v>
      </c>
      <c r="Q605" t="n">
        <v>8.135</v>
      </c>
      <c r="R605" t="n">
        <v>12.223</v>
      </c>
      <c r="S605" t="n">
        <v>6.465</v>
      </c>
      <c r="T605" t="n">
        <v>12.882</v>
      </c>
      <c r="U605" t="n">
        <v>6.375</v>
      </c>
      <c r="V605" t="n">
        <v>0.665</v>
      </c>
      <c r="W605" t="n">
        <v>1.7</v>
      </c>
      <c r="X605" t="n">
        <v>39.1</v>
      </c>
      <c r="Y605" t="n">
        <v>0</v>
      </c>
      <c r="Z605" t="n">
        <v>1</v>
      </c>
      <c r="AA605" t="n">
        <v>-0.041</v>
      </c>
      <c r="AB605" t="n">
        <v>-0.028</v>
      </c>
      <c r="AC605" t="n">
        <v>6.24</v>
      </c>
      <c r="AD605" t="n">
        <v>255</v>
      </c>
      <c r="AE605">
        <f>IF(V605&gt;=0,V605,"")</f>
        <v/>
      </c>
      <c r="AF605">
        <f>IF(AND(N605=1,N604=0),1,0)</f>
        <v/>
      </c>
      <c r="AG605">
        <f>IF(AND(K605="REACQUIRE",K604&lt;&gt;"REACQUIRE"),1,0)</f>
        <v/>
      </c>
    </row>
    <row r="606">
      <c r="J606" t="n">
        <v>150.5</v>
      </c>
      <c r="K606" t="inlineStr">
        <is>
          <t>TRACK</t>
        </is>
      </c>
      <c r="L606" t="n">
        <v>1</v>
      </c>
      <c r="M606" t="n">
        <v>1</v>
      </c>
      <c r="N606" t="n">
        <v>0</v>
      </c>
      <c r="O606" t="n">
        <v>7.521</v>
      </c>
      <c r="P606" t="n">
        <v>4.555</v>
      </c>
      <c r="Q606" t="n">
        <v>8.018000000000001</v>
      </c>
      <c r="R606" t="n">
        <v>12.223</v>
      </c>
      <c r="S606" t="n">
        <v>6.465</v>
      </c>
      <c r="T606" t="n">
        <v>12.91</v>
      </c>
      <c r="U606" t="n">
        <v>6.382</v>
      </c>
      <c r="V606" t="n">
        <v>0.6919999999999999</v>
      </c>
      <c r="W606" t="n">
        <v>1.6</v>
      </c>
      <c r="X606" t="n">
        <v>39</v>
      </c>
      <c r="Y606" t="n">
        <v>0</v>
      </c>
      <c r="Z606" t="n">
        <v>1</v>
      </c>
      <c r="AA606" t="n">
        <v>-0.04</v>
      </c>
      <c r="AB606" t="n">
        <v>-0.029</v>
      </c>
      <c r="AC606" t="n">
        <v>6.25</v>
      </c>
      <c r="AD606" t="n">
        <v>255</v>
      </c>
      <c r="AE606">
        <f>IF(V606&gt;=0,V606,"")</f>
        <v/>
      </c>
      <c r="AF606">
        <f>IF(AND(N606=1,N605=0),1,0)</f>
        <v/>
      </c>
      <c r="AG606">
        <f>IF(AND(K606="REACQUIRE",K605&lt;&gt;"REACQUIRE"),1,0)</f>
        <v/>
      </c>
    </row>
    <row r="607">
      <c r="J607" t="n">
        <v>150.75</v>
      </c>
      <c r="K607" t="inlineStr">
        <is>
          <t>TRACK</t>
        </is>
      </c>
      <c r="L607" t="n">
        <v>1</v>
      </c>
      <c r="M607" t="n">
        <v>1</v>
      </c>
      <c r="N607" t="n">
        <v>0</v>
      </c>
      <c r="O607" t="n">
        <v>7.486</v>
      </c>
      <c r="P607" t="n">
        <v>4.579</v>
      </c>
      <c r="Q607" t="n">
        <v>7.9</v>
      </c>
      <c r="R607" t="n">
        <v>12.223</v>
      </c>
      <c r="S607" t="n">
        <v>6.465</v>
      </c>
      <c r="T607" t="n">
        <v>12.901</v>
      </c>
      <c r="U607" t="n">
        <v>6.396</v>
      </c>
      <c r="V607" t="n">
        <v>0.6820000000000001</v>
      </c>
      <c r="W607" t="n">
        <v>1.6</v>
      </c>
      <c r="X607" t="n">
        <v>39.1</v>
      </c>
      <c r="Y607" t="n">
        <v>0</v>
      </c>
      <c r="Z607" t="n">
        <v>1</v>
      </c>
      <c r="AA607" t="n">
        <v>-0.04</v>
      </c>
      <c r="AB607" t="n">
        <v>-0.037</v>
      </c>
      <c r="AC607" t="n">
        <v>6.27</v>
      </c>
      <c r="AD607" t="n">
        <v>255</v>
      </c>
      <c r="AE607">
        <f>IF(V607&gt;=0,V607,"")</f>
        <v/>
      </c>
      <c r="AF607">
        <f>IF(AND(N607=1,N606=0),1,0)</f>
        <v/>
      </c>
      <c r="AG607">
        <f>IF(AND(K607="REACQUIRE",K606&lt;&gt;"REACQUIRE"),1,0)</f>
        <v/>
      </c>
    </row>
    <row r="608">
      <c r="J608" t="n">
        <v>151</v>
      </c>
      <c r="K608" t="inlineStr">
        <is>
          <t>TRACK</t>
        </is>
      </c>
      <c r="L608" t="n">
        <v>1</v>
      </c>
      <c r="M608" t="n">
        <v>1</v>
      </c>
      <c r="N608" t="n">
        <v>0</v>
      </c>
      <c r="O608" t="n">
        <v>7.453</v>
      </c>
      <c r="P608" t="n">
        <v>4.601</v>
      </c>
      <c r="Q608" t="n">
        <v>7.781</v>
      </c>
      <c r="R608" t="n">
        <v>12.223</v>
      </c>
      <c r="S608" t="n">
        <v>6.465</v>
      </c>
      <c r="T608" t="n">
        <v>12.89</v>
      </c>
      <c r="U608" t="n">
        <v>6.413</v>
      </c>
      <c r="V608" t="n">
        <v>0.669</v>
      </c>
      <c r="W608" t="n">
        <v>1.6</v>
      </c>
      <c r="X608" t="n">
        <v>39.4</v>
      </c>
      <c r="Y608" t="n">
        <v>0</v>
      </c>
      <c r="Z608" t="n">
        <v>1</v>
      </c>
      <c r="AA608" t="n">
        <v>-0.039</v>
      </c>
      <c r="AB608" t="n">
        <v>-0.038</v>
      </c>
      <c r="AC608" t="n">
        <v>6.28</v>
      </c>
      <c r="AD608" t="n">
        <v>255</v>
      </c>
      <c r="AE608">
        <f>IF(V608&gt;=0,V608,"")</f>
        <v/>
      </c>
      <c r="AF608">
        <f>IF(AND(N608=1,N607=0),1,0)</f>
        <v/>
      </c>
      <c r="AG608">
        <f>IF(AND(K608="REACQUIRE",K607&lt;&gt;"REACQUIRE"),1,0)</f>
        <v/>
      </c>
    </row>
    <row r="609">
      <c r="J609" t="n">
        <v>151.25</v>
      </c>
      <c r="K609" t="inlineStr">
        <is>
          <t>TRACK</t>
        </is>
      </c>
      <c r="L609" t="n">
        <v>1</v>
      </c>
      <c r="M609" t="n">
        <v>1</v>
      </c>
      <c r="N609" t="n">
        <v>0</v>
      </c>
      <c r="O609" t="n">
        <v>7.424</v>
      </c>
      <c r="P609" t="n">
        <v>4.621</v>
      </c>
      <c r="Q609" t="n">
        <v>7.663</v>
      </c>
      <c r="R609" t="n">
        <v>12.225</v>
      </c>
      <c r="S609" t="n">
        <v>6.466</v>
      </c>
      <c r="T609" t="n">
        <v>12.904</v>
      </c>
      <c r="U609" t="n">
        <v>6.423</v>
      </c>
      <c r="V609" t="n">
        <v>0.68</v>
      </c>
      <c r="W609" t="n">
        <v>1.6</v>
      </c>
      <c r="X609" t="n">
        <v>39.5</v>
      </c>
      <c r="Y609" t="n">
        <v>-0.12</v>
      </c>
      <c r="Z609" t="n">
        <v>1</v>
      </c>
      <c r="AA609" t="n">
        <v>-0.037</v>
      </c>
      <c r="AB609" t="n">
        <v>-0.022</v>
      </c>
      <c r="AC609" t="n">
        <v>6.3</v>
      </c>
      <c r="AD609" t="n">
        <v>255</v>
      </c>
      <c r="AE609">
        <f>IF(V609&gt;=0,V609,"")</f>
        <v/>
      </c>
      <c r="AF609">
        <f>IF(AND(N609=1,N608=0),1,0)</f>
        <v/>
      </c>
      <c r="AG609">
        <f>IF(AND(K609="REACQUIRE",K608&lt;&gt;"REACQUIRE"),1,0)</f>
        <v/>
      </c>
    </row>
    <row r="610">
      <c r="J610" t="n">
        <v>151.5</v>
      </c>
      <c r="K610" t="inlineStr">
        <is>
          <t>TRACK</t>
        </is>
      </c>
      <c r="L610" t="n">
        <v>1</v>
      </c>
      <c r="M610" t="n">
        <v>1</v>
      </c>
      <c r="N610" t="n">
        <v>0</v>
      </c>
      <c r="O610" t="n">
        <v>7.405</v>
      </c>
      <c r="P610" t="n">
        <v>4.639</v>
      </c>
      <c r="Q610" t="n">
        <v>7.542</v>
      </c>
      <c r="R610" t="n">
        <v>12.223</v>
      </c>
      <c r="S610" t="n">
        <v>6.465</v>
      </c>
      <c r="T610" t="n">
        <v>12.905</v>
      </c>
      <c r="U610" t="n">
        <v>6.439</v>
      </c>
      <c r="V610" t="n">
        <v>0.6820000000000001</v>
      </c>
      <c r="W610" t="n">
        <v>1.6</v>
      </c>
      <c r="X610" t="n">
        <v>39.6</v>
      </c>
      <c r="Y610" t="n">
        <v>0</v>
      </c>
      <c r="Z610" t="n">
        <v>1</v>
      </c>
      <c r="AA610" t="n">
        <v>-0.04</v>
      </c>
      <c r="AB610" t="n">
        <v>-0.041</v>
      </c>
      <c r="AC610" t="n">
        <v>6.31</v>
      </c>
      <c r="AD610" t="n">
        <v>255</v>
      </c>
      <c r="AE610">
        <f>IF(V610&gt;=0,V610,"")</f>
        <v/>
      </c>
      <c r="AF610">
        <f>IF(AND(N610=1,N609=0),1,0)</f>
        <v/>
      </c>
      <c r="AG610">
        <f>IF(AND(K610="REACQUIRE",K609&lt;&gt;"REACQUIRE"),1,0)</f>
        <v/>
      </c>
    </row>
    <row r="611">
      <c r="J611" t="n">
        <v>151.75</v>
      </c>
      <c r="K611" t="inlineStr">
        <is>
          <t>TRACK</t>
        </is>
      </c>
      <c r="L611" t="n">
        <v>1</v>
      </c>
      <c r="M611" t="n">
        <v>1</v>
      </c>
      <c r="N611" t="n">
        <v>0</v>
      </c>
      <c r="O611" t="n">
        <v>7.39</v>
      </c>
      <c r="P611" t="n">
        <v>4.657</v>
      </c>
      <c r="Q611" t="n">
        <v>7.419</v>
      </c>
      <c r="R611" t="n">
        <v>12.223</v>
      </c>
      <c r="S611" t="n">
        <v>6.465</v>
      </c>
      <c r="T611" t="n">
        <v>12.894</v>
      </c>
      <c r="U611" t="n">
        <v>6.454</v>
      </c>
      <c r="V611" t="n">
        <v>0.671</v>
      </c>
      <c r="W611" t="n">
        <v>1.7</v>
      </c>
      <c r="X611" t="n">
        <v>39.8</v>
      </c>
      <c r="Y611" t="n">
        <v>0</v>
      </c>
      <c r="Z611" t="n">
        <v>1</v>
      </c>
      <c r="AA611" t="n">
        <v>-0.037</v>
      </c>
      <c r="AB611" t="n">
        <v>-0.037</v>
      </c>
      <c r="AC611" t="n">
        <v>6.33</v>
      </c>
      <c r="AD611" t="n">
        <v>255</v>
      </c>
      <c r="AE611">
        <f>IF(V611&gt;=0,V611,"")</f>
        <v/>
      </c>
      <c r="AF611">
        <f>IF(AND(N611=1,N610=0),1,0)</f>
        <v/>
      </c>
      <c r="AG611">
        <f>IF(AND(K611="REACQUIRE",K610&lt;&gt;"REACQUIRE"),1,0)</f>
        <v/>
      </c>
    </row>
    <row r="612">
      <c r="J612" t="n">
        <v>152</v>
      </c>
      <c r="K612" t="inlineStr">
        <is>
          <t>TRACK</t>
        </is>
      </c>
      <c r="L612" t="n">
        <v>1</v>
      </c>
      <c r="M612" t="n">
        <v>1</v>
      </c>
      <c r="N612" t="n">
        <v>0</v>
      </c>
      <c r="O612" t="n">
        <v>7.385</v>
      </c>
      <c r="P612" t="n">
        <v>4.677</v>
      </c>
      <c r="Q612" t="n">
        <v>7.295</v>
      </c>
      <c r="R612" t="n">
        <v>12.223</v>
      </c>
      <c r="S612" t="n">
        <v>6.465</v>
      </c>
      <c r="T612" t="n">
        <v>12.888</v>
      </c>
      <c r="U612" t="n">
        <v>6.471</v>
      </c>
      <c r="V612" t="n">
        <v>0.665</v>
      </c>
      <c r="W612" t="n">
        <v>1.6</v>
      </c>
      <c r="X612" t="n">
        <v>39.9</v>
      </c>
      <c r="Y612" t="n">
        <v>0</v>
      </c>
      <c r="Z612" t="n">
        <v>1</v>
      </c>
      <c r="AA612" t="n">
        <v>-0.032</v>
      </c>
      <c r="AB612" t="n">
        <v>-0.038</v>
      </c>
      <c r="AC612" t="n">
        <v>6.33</v>
      </c>
      <c r="AD612" t="n">
        <v>255</v>
      </c>
      <c r="AE612">
        <f>IF(V612&gt;=0,V612,"")</f>
        <v/>
      </c>
      <c r="AF612">
        <f>IF(AND(N612=1,N611=0),1,0)</f>
        <v/>
      </c>
      <c r="AG612">
        <f>IF(AND(K612="REACQUIRE",K611&lt;&gt;"REACQUIRE"),1,0)</f>
        <v/>
      </c>
    </row>
    <row r="613">
      <c r="J613" t="n">
        <v>152.25</v>
      </c>
      <c r="K613" t="inlineStr">
        <is>
          <t>TRACK</t>
        </is>
      </c>
      <c r="L613" t="n">
        <v>1</v>
      </c>
      <c r="M613" t="n">
        <v>1</v>
      </c>
      <c r="N613" t="n">
        <v>0</v>
      </c>
      <c r="O613" t="n">
        <v>7.387</v>
      </c>
      <c r="P613" t="n">
        <v>4.699</v>
      </c>
      <c r="Q613" t="n">
        <v>7.176</v>
      </c>
      <c r="R613" t="n">
        <v>12.223</v>
      </c>
      <c r="S613" t="n">
        <v>6.465</v>
      </c>
      <c r="T613" t="n">
        <v>12.882</v>
      </c>
      <c r="U613" t="n">
        <v>6.478</v>
      </c>
      <c r="V613" t="n">
        <v>0.659</v>
      </c>
      <c r="W613" t="n">
        <v>1.6</v>
      </c>
      <c r="X613" t="n">
        <v>40.1</v>
      </c>
      <c r="Y613" t="n">
        <v>0</v>
      </c>
      <c r="Z613" t="n">
        <v>1</v>
      </c>
      <c r="AA613" t="n">
        <v>-0.035</v>
      </c>
      <c r="AB613" t="n">
        <v>-0.052</v>
      </c>
      <c r="AC613" t="n">
        <v>6.34</v>
      </c>
      <c r="AD613" t="n">
        <v>255</v>
      </c>
      <c r="AE613">
        <f>IF(V613&gt;=0,V613,"")</f>
        <v/>
      </c>
      <c r="AF613">
        <f>IF(AND(N613=1,N612=0),1,0)</f>
        <v/>
      </c>
      <c r="AG613">
        <f>IF(AND(K613="REACQUIRE",K612&lt;&gt;"REACQUIRE"),1,0)</f>
        <v/>
      </c>
    </row>
    <row r="614">
      <c r="J614" t="n">
        <v>152.5</v>
      </c>
      <c r="K614" t="inlineStr">
        <is>
          <t>TRACK</t>
        </is>
      </c>
      <c r="L614" t="n">
        <v>1</v>
      </c>
      <c r="M614" t="n">
        <v>1</v>
      </c>
      <c r="N614" t="n">
        <v>0</v>
      </c>
      <c r="O614" t="n">
        <v>7.387</v>
      </c>
      <c r="P614" t="n">
        <v>4.715</v>
      </c>
      <c r="Q614" t="n">
        <v>7.053</v>
      </c>
      <c r="R614" t="n">
        <v>12.223</v>
      </c>
      <c r="S614" t="n">
        <v>6.465</v>
      </c>
      <c r="T614" t="n">
        <v>12.881</v>
      </c>
      <c r="U614" t="n">
        <v>6.489</v>
      </c>
      <c r="V614" t="n">
        <v>0.658</v>
      </c>
      <c r="W614" t="n">
        <v>1.7</v>
      </c>
      <c r="X614" t="n">
        <v>40.6</v>
      </c>
      <c r="Y614" t="n">
        <v>0</v>
      </c>
      <c r="Z614" t="n">
        <v>1</v>
      </c>
      <c r="AA614" t="n">
        <v>-0.034</v>
      </c>
      <c r="AB614" t="n">
        <v>-0.05</v>
      </c>
      <c r="AC614" t="n">
        <v>6.34</v>
      </c>
      <c r="AD614" t="n">
        <v>255</v>
      </c>
      <c r="AE614">
        <f>IF(V614&gt;=0,V614,"")</f>
        <v/>
      </c>
      <c r="AF614">
        <f>IF(AND(N614=1,N613=0),1,0)</f>
        <v/>
      </c>
      <c r="AG614">
        <f>IF(AND(K614="REACQUIRE",K613&lt;&gt;"REACQUIRE"),1,0)</f>
        <v/>
      </c>
    </row>
    <row r="615">
      <c r="J615" t="n">
        <v>152.75</v>
      </c>
      <c r="K615" t="inlineStr">
        <is>
          <t>TRACK</t>
        </is>
      </c>
      <c r="L615" t="n">
        <v>1</v>
      </c>
      <c r="M615" t="n">
        <v>1</v>
      </c>
      <c r="N615" t="n">
        <v>0</v>
      </c>
      <c r="O615" t="n">
        <v>7.386</v>
      </c>
      <c r="P615" t="n">
        <v>4.726</v>
      </c>
      <c r="Q615" t="n">
        <v>6.931</v>
      </c>
      <c r="R615" t="n">
        <v>12.224</v>
      </c>
      <c r="S615" t="n">
        <v>6.465</v>
      </c>
      <c r="T615" t="n">
        <v>12.883</v>
      </c>
      <c r="U615" t="n">
        <v>6.505</v>
      </c>
      <c r="V615" t="n">
        <v>0.661</v>
      </c>
      <c r="W615" t="n">
        <v>1.7</v>
      </c>
      <c r="X615" t="n">
        <v>40.9</v>
      </c>
      <c r="Y615" t="n">
        <v>0</v>
      </c>
      <c r="Z615" t="n">
        <v>1</v>
      </c>
      <c r="AA615" t="n">
        <v>-0.033</v>
      </c>
      <c r="AB615" t="n">
        <v>-0.044</v>
      </c>
      <c r="AC615" t="n">
        <v>6.33</v>
      </c>
      <c r="AD615" t="n">
        <v>255</v>
      </c>
      <c r="AE615">
        <f>IF(V615&gt;=0,V615,"")</f>
        <v/>
      </c>
      <c r="AF615">
        <f>IF(AND(N615=1,N614=0),1,0)</f>
        <v/>
      </c>
      <c r="AG615">
        <f>IF(AND(K615="REACQUIRE",K614&lt;&gt;"REACQUIRE"),1,0)</f>
        <v/>
      </c>
    </row>
    <row r="616">
      <c r="J616" t="n">
        <v>153</v>
      </c>
      <c r="K616" t="inlineStr">
        <is>
          <t>TRACK</t>
        </is>
      </c>
      <c r="L616" t="n">
        <v>1</v>
      </c>
      <c r="M616" t="n">
        <v>1</v>
      </c>
      <c r="N616" t="n">
        <v>0</v>
      </c>
      <c r="O616" t="n">
        <v>7.386</v>
      </c>
      <c r="P616" t="n">
        <v>4.735</v>
      </c>
      <c r="Q616" t="n">
        <v>6.808</v>
      </c>
      <c r="R616" t="n">
        <v>12.224</v>
      </c>
      <c r="S616" t="n">
        <v>6.465</v>
      </c>
      <c r="T616" t="n">
        <v>12.888</v>
      </c>
      <c r="U616" t="n">
        <v>6.519</v>
      </c>
      <c r="V616" t="n">
        <v>0.666</v>
      </c>
      <c r="W616" t="n">
        <v>1.7</v>
      </c>
      <c r="X616" t="n">
        <v>41</v>
      </c>
      <c r="Y616" t="n">
        <v>0</v>
      </c>
      <c r="Z616" t="n">
        <v>1</v>
      </c>
      <c r="AA616" t="n">
        <v>-0.031</v>
      </c>
      <c r="AB616" t="n">
        <v>-0.04</v>
      </c>
      <c r="AC616" t="n">
        <v>6.33</v>
      </c>
      <c r="AD616" t="n">
        <v>255</v>
      </c>
      <c r="AE616">
        <f>IF(V616&gt;=0,V616,"")</f>
        <v/>
      </c>
      <c r="AF616">
        <f>IF(AND(N616=1,N615=0),1,0)</f>
        <v/>
      </c>
      <c r="AG616">
        <f>IF(AND(K616="REACQUIRE",K615&lt;&gt;"REACQUIRE"),1,0)</f>
        <v/>
      </c>
    </row>
    <row r="617">
      <c r="J617" t="n">
        <v>153.25</v>
      </c>
      <c r="K617" t="inlineStr">
        <is>
          <t>TRACK</t>
        </is>
      </c>
      <c r="L617" t="n">
        <v>1</v>
      </c>
      <c r="M617" t="n">
        <v>1</v>
      </c>
      <c r="N617" t="n">
        <v>0</v>
      </c>
      <c r="O617" t="n">
        <v>7.388</v>
      </c>
      <c r="P617" t="n">
        <v>4.742</v>
      </c>
      <c r="Q617" t="n">
        <v>6.685</v>
      </c>
      <c r="R617" t="n">
        <v>12.224</v>
      </c>
      <c r="S617" t="n">
        <v>6.465</v>
      </c>
      <c r="T617" t="n">
        <v>12.895</v>
      </c>
      <c r="U617" t="n">
        <v>6.533</v>
      </c>
      <c r="V617" t="n">
        <v>0.675</v>
      </c>
      <c r="W617" t="n">
        <v>1.7</v>
      </c>
      <c r="X617" t="n">
        <v>41</v>
      </c>
      <c r="Y617" t="n">
        <v>0</v>
      </c>
      <c r="Z617" t="n">
        <v>1</v>
      </c>
      <c r="AA617" t="n">
        <v>-0.03</v>
      </c>
      <c r="AB617" t="n">
        <v>-0.038</v>
      </c>
      <c r="AC617" t="n">
        <v>6.32</v>
      </c>
      <c r="AD617" t="n">
        <v>255</v>
      </c>
      <c r="AE617">
        <f>IF(V617&gt;=0,V617,"")</f>
        <v/>
      </c>
      <c r="AF617">
        <f>IF(AND(N617=1,N616=0),1,0)</f>
        <v/>
      </c>
      <c r="AG617">
        <f>IF(AND(K617="REACQUIRE",K616&lt;&gt;"REACQUIRE"),1,0)</f>
        <v/>
      </c>
    </row>
    <row r="618">
      <c r="J618" t="n">
        <v>153.5</v>
      </c>
      <c r="K618" t="inlineStr">
        <is>
          <t>TRACK</t>
        </is>
      </c>
      <c r="L618" t="n">
        <v>1</v>
      </c>
      <c r="M618" t="n">
        <v>1</v>
      </c>
      <c r="N618" t="n">
        <v>0</v>
      </c>
      <c r="O618" t="n">
        <v>7.39</v>
      </c>
      <c r="P618" t="n">
        <v>4.748</v>
      </c>
      <c r="Q618" t="n">
        <v>6.562</v>
      </c>
      <c r="R618" t="n">
        <v>12.224</v>
      </c>
      <c r="S618" t="n">
        <v>6.465</v>
      </c>
      <c r="T618" t="n">
        <v>12.866</v>
      </c>
      <c r="U618" t="n">
        <v>6.55</v>
      </c>
      <c r="V618" t="n">
        <v>0.648</v>
      </c>
      <c r="W618" t="n">
        <v>1.7</v>
      </c>
      <c r="X618" t="n">
        <v>41.1</v>
      </c>
      <c r="Y618" t="n">
        <v>0</v>
      </c>
      <c r="Z618" t="n">
        <v>1</v>
      </c>
      <c r="AA618" t="n">
        <v>-0.031</v>
      </c>
      <c r="AB618" t="n">
        <v>-0.051</v>
      </c>
      <c r="AC618" t="n">
        <v>6.31</v>
      </c>
      <c r="AD618" t="n">
        <v>255</v>
      </c>
      <c r="AE618">
        <f>IF(V618&gt;=0,V618,"")</f>
        <v/>
      </c>
      <c r="AF618">
        <f>IF(AND(N618=1,N617=0),1,0)</f>
        <v/>
      </c>
      <c r="AG618">
        <f>IF(AND(K618="REACQUIRE",K617&lt;&gt;"REACQUIRE"),1,0)</f>
        <v/>
      </c>
    </row>
    <row r="619">
      <c r="J619" t="n">
        <v>153.75</v>
      </c>
      <c r="K619" t="inlineStr">
        <is>
          <t>TRACK</t>
        </is>
      </c>
      <c r="L619" t="n">
        <v>1</v>
      </c>
      <c r="M619" t="n">
        <v>1</v>
      </c>
      <c r="N619" t="n">
        <v>0</v>
      </c>
      <c r="O619" t="n">
        <v>7.389</v>
      </c>
      <c r="P619" t="n">
        <v>4.754</v>
      </c>
      <c r="Q619" t="n">
        <v>6.44</v>
      </c>
      <c r="R619" t="n">
        <v>12.224</v>
      </c>
      <c r="S619" t="n">
        <v>6.465</v>
      </c>
      <c r="T619" t="n">
        <v>12.866</v>
      </c>
      <c r="U619" t="n">
        <v>6.565</v>
      </c>
      <c r="V619" t="n">
        <v>0.65</v>
      </c>
      <c r="W619" t="n">
        <v>1.7</v>
      </c>
      <c r="X619" t="n">
        <v>41.2</v>
      </c>
      <c r="Y619" t="n">
        <v>0</v>
      </c>
      <c r="Z619" t="n">
        <v>1</v>
      </c>
      <c r="AA619" t="n">
        <v>-0.03</v>
      </c>
      <c r="AB619" t="n">
        <v>-0.036</v>
      </c>
      <c r="AC619" t="n">
        <v>6.3</v>
      </c>
      <c r="AD619" t="n">
        <v>255</v>
      </c>
      <c r="AE619">
        <f>IF(V619&gt;=0,V619,"")</f>
        <v/>
      </c>
      <c r="AF619">
        <f>IF(AND(N619=1,N618=0),1,0)</f>
        <v/>
      </c>
      <c r="AG619">
        <f>IF(AND(K619="REACQUIRE",K618&lt;&gt;"REACQUIRE"),1,0)</f>
        <v/>
      </c>
    </row>
    <row r="620">
      <c r="J620" t="n">
        <v>154</v>
      </c>
      <c r="K620" t="inlineStr">
        <is>
          <t>TRACK</t>
        </is>
      </c>
      <c r="L620" t="n">
        <v>1</v>
      </c>
      <c r="M620" t="n">
        <v>1</v>
      </c>
      <c r="N620" t="n">
        <v>0</v>
      </c>
      <c r="O620" t="n">
        <v>7.392</v>
      </c>
      <c r="P620" t="n">
        <v>4.76</v>
      </c>
      <c r="Q620" t="n">
        <v>6.317</v>
      </c>
      <c r="R620" t="n">
        <v>12.228</v>
      </c>
      <c r="S620" t="n">
        <v>6.468</v>
      </c>
      <c r="T620" t="n">
        <v>12.868</v>
      </c>
      <c r="U620" t="n">
        <v>6.579</v>
      </c>
      <c r="V620" t="n">
        <v>0.65</v>
      </c>
      <c r="W620" t="n">
        <v>1.7</v>
      </c>
      <c r="X620" t="n">
        <v>41.1</v>
      </c>
      <c r="Y620" t="n">
        <v>-0.02</v>
      </c>
      <c r="Z620" t="n">
        <v>1</v>
      </c>
      <c r="AA620" t="n">
        <v>-0.028</v>
      </c>
      <c r="AB620" t="n">
        <v>-0.036</v>
      </c>
      <c r="AC620" t="n">
        <v>6.3</v>
      </c>
      <c r="AD620" t="n">
        <v>255</v>
      </c>
      <c r="AE620">
        <f>IF(V620&gt;=0,V620,"")</f>
        <v/>
      </c>
      <c r="AF620">
        <f>IF(AND(N620=1,N619=0),1,0)</f>
        <v/>
      </c>
      <c r="AG620">
        <f>IF(AND(K620="REACQUIRE",K619&lt;&gt;"REACQUIRE"),1,0)</f>
        <v/>
      </c>
    </row>
    <row r="621">
      <c r="J621" t="n">
        <v>154.25</v>
      </c>
      <c r="K621" t="inlineStr">
        <is>
          <t>TRACK</t>
        </is>
      </c>
      <c r="L621" t="n">
        <v>1</v>
      </c>
      <c r="M621" t="n">
        <v>1</v>
      </c>
      <c r="N621" t="n">
        <v>0</v>
      </c>
      <c r="O621" t="n">
        <v>7.398</v>
      </c>
      <c r="P621" t="n">
        <v>4.766</v>
      </c>
      <c r="Q621" t="n">
        <v>6.195</v>
      </c>
      <c r="R621" t="n">
        <v>12.224</v>
      </c>
      <c r="S621" t="n">
        <v>6.465</v>
      </c>
      <c r="T621" t="n">
        <v>12.864</v>
      </c>
      <c r="U621" t="n">
        <v>6.598</v>
      </c>
      <c r="V621" t="n">
        <v>0.655</v>
      </c>
      <c r="W621" t="n">
        <v>1.7</v>
      </c>
      <c r="X621" t="n">
        <v>41</v>
      </c>
      <c r="Y621" t="n">
        <v>0</v>
      </c>
      <c r="Z621" t="n">
        <v>1</v>
      </c>
      <c r="AA621" t="n">
        <v>-0.029</v>
      </c>
      <c r="AB621" t="n">
        <v>-0.042</v>
      </c>
      <c r="AC621" t="n">
        <v>6.3</v>
      </c>
      <c r="AD621" t="n">
        <v>255</v>
      </c>
      <c r="AE621">
        <f>IF(V621&gt;=0,V621,"")</f>
        <v/>
      </c>
      <c r="AF621">
        <f>IF(AND(N621=1,N620=0),1,0)</f>
        <v/>
      </c>
      <c r="AG621">
        <f>IF(AND(K621="REACQUIRE",K620&lt;&gt;"REACQUIRE"),1,0)</f>
        <v/>
      </c>
    </row>
    <row r="622">
      <c r="J622" t="n">
        <v>154.5</v>
      </c>
      <c r="K622" t="inlineStr">
        <is>
          <t>TRACK</t>
        </is>
      </c>
      <c r="L622" t="n">
        <v>1</v>
      </c>
      <c r="M622" t="n">
        <v>1</v>
      </c>
      <c r="N622" t="n">
        <v>0</v>
      </c>
      <c r="O622" t="n">
        <v>7.406</v>
      </c>
      <c r="P622" t="n">
        <v>4.772</v>
      </c>
      <c r="Q622" t="n">
        <v>6.076</v>
      </c>
      <c r="R622" t="n">
        <v>12.224</v>
      </c>
      <c r="S622" t="n">
        <v>6.465</v>
      </c>
      <c r="T622" t="n">
        <v>12.855</v>
      </c>
      <c r="U622" t="n">
        <v>6.622</v>
      </c>
      <c r="V622" t="n">
        <v>0.651</v>
      </c>
      <c r="W622" t="n">
        <v>1.7</v>
      </c>
      <c r="X622" t="n">
        <v>41.1</v>
      </c>
      <c r="Y622" t="n">
        <v>0</v>
      </c>
      <c r="Z622" t="n">
        <v>1</v>
      </c>
      <c r="AA622" t="n">
        <v>-0.031</v>
      </c>
      <c r="AB622" t="n">
        <v>-0.044</v>
      </c>
      <c r="AC622" t="n">
        <v>6.31</v>
      </c>
      <c r="AD622" t="n">
        <v>255</v>
      </c>
      <c r="AE622">
        <f>IF(V622&gt;=0,V622,"")</f>
        <v/>
      </c>
      <c r="AF622">
        <f>IF(AND(N622=1,N621=0),1,0)</f>
        <v/>
      </c>
      <c r="AG622">
        <f>IF(AND(K622="REACQUIRE",K621&lt;&gt;"REACQUIRE"),1,0)</f>
        <v/>
      </c>
    </row>
    <row r="623">
      <c r="J623" t="n">
        <v>154.75</v>
      </c>
      <c r="K623" t="inlineStr">
        <is>
          <t>TRACK</t>
        </is>
      </c>
      <c r="L623" t="n">
        <v>1</v>
      </c>
      <c r="M623" t="n">
        <v>1</v>
      </c>
      <c r="N623" t="n">
        <v>0</v>
      </c>
      <c r="O623" t="n">
        <v>7.415</v>
      </c>
      <c r="P623" t="n">
        <v>4.779</v>
      </c>
      <c r="Q623" t="n">
        <v>5.957</v>
      </c>
      <c r="R623" t="n">
        <v>12.224</v>
      </c>
      <c r="S623" t="n">
        <v>6.465</v>
      </c>
      <c r="T623" t="n">
        <v>12.841</v>
      </c>
      <c r="U623" t="n">
        <v>6.638</v>
      </c>
      <c r="V623" t="n">
        <v>0.641</v>
      </c>
      <c r="W623" t="n">
        <v>1.7</v>
      </c>
      <c r="X623" t="n">
        <v>41.2</v>
      </c>
      <c r="Y623" t="n">
        <v>0</v>
      </c>
      <c r="Z623" t="n">
        <v>1</v>
      </c>
      <c r="AA623" t="n">
        <v>-0.033</v>
      </c>
      <c r="AB623" t="n">
        <v>-0.045</v>
      </c>
      <c r="AC623" t="n">
        <v>6.32</v>
      </c>
      <c r="AD623" t="n">
        <v>255</v>
      </c>
      <c r="AE623">
        <f>IF(V623&gt;=0,V623,"")</f>
        <v/>
      </c>
      <c r="AF623">
        <f>IF(AND(N623=1,N622=0),1,0)</f>
        <v/>
      </c>
      <c r="AG623">
        <f>IF(AND(K623="REACQUIRE",K622&lt;&gt;"REACQUIRE"),1,0)</f>
        <v/>
      </c>
    </row>
    <row r="624">
      <c r="J624" t="n">
        <v>155</v>
      </c>
      <c r="K624" t="inlineStr">
        <is>
          <t>TRACK</t>
        </is>
      </c>
      <c r="L624" t="n">
        <v>1</v>
      </c>
      <c r="M624" t="n">
        <v>1</v>
      </c>
      <c r="N624" t="n">
        <v>0</v>
      </c>
      <c r="O624" t="n">
        <v>7.425</v>
      </c>
      <c r="P624" t="n">
        <v>4.786</v>
      </c>
      <c r="Q624" t="n">
        <v>5.839</v>
      </c>
      <c r="R624" t="n">
        <v>12.224</v>
      </c>
      <c r="S624" t="n">
        <v>6.465</v>
      </c>
      <c r="T624" t="n">
        <v>12.823</v>
      </c>
      <c r="U624" t="n">
        <v>6.661</v>
      </c>
      <c r="V624" t="n">
        <v>0.63</v>
      </c>
      <c r="W624" t="n">
        <v>1.6</v>
      </c>
      <c r="X624" t="n">
        <v>41.4</v>
      </c>
      <c r="Y624" t="n">
        <v>0</v>
      </c>
      <c r="Z624" t="n">
        <v>1</v>
      </c>
      <c r="AA624" t="n">
        <v>-0.036</v>
      </c>
      <c r="AB624" t="n">
        <v>-0.044</v>
      </c>
      <c r="AC624" t="n">
        <v>6.33</v>
      </c>
      <c r="AD624" t="n">
        <v>255</v>
      </c>
      <c r="AE624">
        <f>IF(V624&gt;=0,V624,"")</f>
        <v/>
      </c>
      <c r="AF624">
        <f>IF(AND(N624=1,N623=0),1,0)</f>
        <v/>
      </c>
      <c r="AG624">
        <f>IF(AND(K624="REACQUIRE",K623&lt;&gt;"REACQUIRE"),1,0)</f>
        <v/>
      </c>
    </row>
    <row r="625">
      <c r="J625" t="n">
        <v>155.25</v>
      </c>
      <c r="K625" t="inlineStr">
        <is>
          <t>TRACK</t>
        </is>
      </c>
      <c r="L625" t="n">
        <v>1</v>
      </c>
      <c r="M625" t="n">
        <v>1</v>
      </c>
      <c r="N625" t="n">
        <v>0</v>
      </c>
      <c r="O625" t="n">
        <v>7.441</v>
      </c>
      <c r="P625" t="n">
        <v>4.793</v>
      </c>
      <c r="Q625" t="n">
        <v>5.724</v>
      </c>
      <c r="R625" t="n">
        <v>12.224</v>
      </c>
      <c r="S625" t="n">
        <v>6.465</v>
      </c>
      <c r="T625" t="n">
        <v>12.844</v>
      </c>
      <c r="U625" t="n">
        <v>6.692</v>
      </c>
      <c r="V625" t="n">
        <v>0.661</v>
      </c>
      <c r="W625" t="n">
        <v>1.6</v>
      </c>
      <c r="X625" t="n">
        <v>41.3</v>
      </c>
      <c r="Y625" t="n">
        <v>0</v>
      </c>
      <c r="Z625" t="n">
        <v>1</v>
      </c>
      <c r="AA625" t="n">
        <v>-0.038</v>
      </c>
      <c r="AB625" t="n">
        <v>-0.036</v>
      </c>
      <c r="AC625" t="n">
        <v>6.35</v>
      </c>
      <c r="AD625" t="n">
        <v>255</v>
      </c>
      <c r="AE625">
        <f>IF(V625&gt;=0,V625,"")</f>
        <v/>
      </c>
      <c r="AF625">
        <f>IF(AND(N625=1,N624=0),1,0)</f>
        <v/>
      </c>
      <c r="AG625">
        <f>IF(AND(K625="REACQUIRE",K624&lt;&gt;"REACQUIRE"),1,0)</f>
        <v/>
      </c>
    </row>
    <row r="626">
      <c r="J626" t="n">
        <v>155.5</v>
      </c>
      <c r="K626" t="inlineStr">
        <is>
          <t>TRACK</t>
        </is>
      </c>
      <c r="L626" t="n">
        <v>1</v>
      </c>
      <c r="M626" t="n">
        <v>1</v>
      </c>
      <c r="N626" t="n">
        <v>0</v>
      </c>
      <c r="O626" t="n">
        <v>7.462</v>
      </c>
      <c r="P626" t="n">
        <v>4.8</v>
      </c>
      <c r="Q626" t="n">
        <v>5.613</v>
      </c>
      <c r="R626" t="n">
        <v>12.223</v>
      </c>
      <c r="S626" t="n">
        <v>6.465</v>
      </c>
      <c r="T626" t="n">
        <v>12.834</v>
      </c>
      <c r="U626" t="n">
        <v>6.719</v>
      </c>
      <c r="V626" t="n">
        <v>0.661</v>
      </c>
      <c r="W626" t="n">
        <v>1.6</v>
      </c>
      <c r="X626" t="n">
        <v>41.3</v>
      </c>
      <c r="Y626" t="n">
        <v>0</v>
      </c>
      <c r="Z626" t="n">
        <v>1</v>
      </c>
      <c r="AA626" t="n">
        <v>-0.043</v>
      </c>
      <c r="AB626" t="n">
        <v>-0.05</v>
      </c>
      <c r="AC626" t="n">
        <v>6.36</v>
      </c>
      <c r="AD626" t="n">
        <v>255</v>
      </c>
      <c r="AE626">
        <f>IF(V626&gt;=0,V626,"")</f>
        <v/>
      </c>
      <c r="AF626">
        <f>IF(AND(N626=1,N625=0),1,0)</f>
        <v/>
      </c>
      <c r="AG626">
        <f>IF(AND(K626="REACQUIRE",K625&lt;&gt;"REACQUIRE"),1,0)</f>
        <v/>
      </c>
    </row>
    <row r="627">
      <c r="J627" t="n">
        <v>155.75</v>
      </c>
      <c r="K627" t="inlineStr">
        <is>
          <t>TRACK</t>
        </is>
      </c>
      <c r="L627" t="n">
        <v>1</v>
      </c>
      <c r="M627" t="n">
        <v>1</v>
      </c>
      <c r="N627" t="n">
        <v>0</v>
      </c>
      <c r="O627" t="n">
        <v>7.486</v>
      </c>
      <c r="P627" t="n">
        <v>4.807</v>
      </c>
      <c r="Q627" t="n">
        <v>5.502</v>
      </c>
      <c r="R627" t="n">
        <v>12.223</v>
      </c>
      <c r="S627" t="n">
        <v>6.465</v>
      </c>
      <c r="T627" t="n">
        <v>12.855</v>
      </c>
      <c r="U627" t="n">
        <v>6.751</v>
      </c>
      <c r="V627" t="n">
        <v>0.6929999999999999</v>
      </c>
      <c r="W627" t="n">
        <v>1.5</v>
      </c>
      <c r="X627" t="n">
        <v>41.4</v>
      </c>
      <c r="Y627" t="n">
        <v>0</v>
      </c>
      <c r="Z627" t="n">
        <v>1</v>
      </c>
      <c r="AA627" t="n">
        <v>-0.046</v>
      </c>
      <c r="AB627" t="n">
        <v>-0.033</v>
      </c>
      <c r="AC627" t="n">
        <v>6.37</v>
      </c>
      <c r="AD627" t="n">
        <v>255</v>
      </c>
      <c r="AE627">
        <f>IF(V627&gt;=0,V627,"")</f>
        <v/>
      </c>
      <c r="AF627">
        <f>IF(AND(N627=1,N626=0),1,0)</f>
        <v/>
      </c>
      <c r="AG627">
        <f>IF(AND(K627="REACQUIRE",K626&lt;&gt;"REACQUIRE"),1,0)</f>
        <v/>
      </c>
    </row>
    <row r="628">
      <c r="J628" t="n">
        <v>156</v>
      </c>
      <c r="K628" t="inlineStr">
        <is>
          <t>TRACK</t>
        </is>
      </c>
      <c r="L628" t="n">
        <v>0</v>
      </c>
      <c r="M628" t="n">
        <v>0</v>
      </c>
      <c r="N628" t="n">
        <v>0</v>
      </c>
      <c r="O628" t="n">
        <v>7.523</v>
      </c>
      <c r="P628" t="n">
        <v>4.812</v>
      </c>
      <c r="Q628" t="n">
        <v>5.395</v>
      </c>
      <c r="R628" t="n">
        <v>12.223</v>
      </c>
      <c r="S628" t="n">
        <v>6.465</v>
      </c>
      <c r="T628" t="n">
        <v>12.871</v>
      </c>
      <c r="U628" t="n">
        <v>6.772</v>
      </c>
      <c r="V628" t="n">
        <v>-1</v>
      </c>
      <c r="W628" t="n">
        <v>1.6</v>
      </c>
      <c r="X628" t="n">
        <v>41.1</v>
      </c>
      <c r="Y628" t="n">
        <v>0</v>
      </c>
      <c r="Z628" t="n">
        <v>1</v>
      </c>
      <c r="AA628" t="n">
        <v>-0.05</v>
      </c>
      <c r="AB628" t="n">
        <v>-0.058</v>
      </c>
      <c r="AC628" t="n">
        <v>6.36</v>
      </c>
      <c r="AD628" t="n">
        <v>255</v>
      </c>
      <c r="AE628">
        <f>IF(V628&gt;=0,V628,"")</f>
        <v/>
      </c>
      <c r="AF628">
        <f>IF(AND(N628=1,N627=0),1,0)</f>
        <v/>
      </c>
      <c r="AG628">
        <f>IF(AND(K628="REACQUIRE",K627&lt;&gt;"REACQUIRE"),1,0)</f>
        <v/>
      </c>
    </row>
    <row r="629">
      <c r="J629" t="n">
        <v>156.25</v>
      </c>
      <c r="K629" t="inlineStr">
        <is>
          <t>TRACK</t>
        </is>
      </c>
      <c r="L629" t="n">
        <v>0</v>
      </c>
      <c r="M629" t="n">
        <v>0</v>
      </c>
      <c r="N629" t="n">
        <v>0</v>
      </c>
      <c r="O629" t="n">
        <v>7.563</v>
      </c>
      <c r="P629" t="n">
        <v>4.817</v>
      </c>
      <c r="Q629" t="n">
        <v>5.283</v>
      </c>
      <c r="R629" t="n">
        <v>12.223</v>
      </c>
      <c r="S629" t="n">
        <v>6.465</v>
      </c>
      <c r="T629" t="n">
        <v>12.871</v>
      </c>
      <c r="U629" t="n">
        <v>6.772</v>
      </c>
      <c r="V629" t="n">
        <v>-1</v>
      </c>
      <c r="W629" t="n">
        <v>1.7</v>
      </c>
      <c r="X629" t="n">
        <v>41.1</v>
      </c>
      <c r="Y629" t="n">
        <v>0</v>
      </c>
      <c r="Z629" t="n">
        <v>1</v>
      </c>
      <c r="AA629" t="n">
        <v>-0.046</v>
      </c>
      <c r="AB629" t="n">
        <v>-0.074</v>
      </c>
      <c r="AC629" t="n">
        <v>6.36</v>
      </c>
      <c r="AD629" t="n">
        <v>201</v>
      </c>
      <c r="AE629">
        <f>IF(V629&gt;=0,V629,"")</f>
        <v/>
      </c>
      <c r="AF629">
        <f>IF(AND(N629=1,N628=0),1,0)</f>
        <v/>
      </c>
      <c r="AG629">
        <f>IF(AND(K629="REACQUIRE",K628&lt;&gt;"REACQUIRE"),1,0)</f>
        <v/>
      </c>
    </row>
    <row r="630">
      <c r="J630" t="n">
        <v>156.5</v>
      </c>
      <c r="K630" t="inlineStr">
        <is>
          <t>TRACK</t>
        </is>
      </c>
      <c r="L630" t="n">
        <v>0</v>
      </c>
      <c r="M630" t="n">
        <v>0</v>
      </c>
      <c r="N630" t="n">
        <v>0</v>
      </c>
      <c r="O630" t="n">
        <v>7.605</v>
      </c>
      <c r="P630" t="n">
        <v>4.821</v>
      </c>
      <c r="Q630" t="n">
        <v>5.167</v>
      </c>
      <c r="R630" t="n">
        <v>12.223</v>
      </c>
      <c r="S630" t="n">
        <v>6.465</v>
      </c>
      <c r="T630" t="n">
        <v>12.871</v>
      </c>
      <c r="U630" t="n">
        <v>6.772</v>
      </c>
      <c r="V630" t="n">
        <v>-1</v>
      </c>
      <c r="W630" t="n">
        <v>1.8</v>
      </c>
      <c r="X630" t="n">
        <v>41.2</v>
      </c>
      <c r="Y630" t="n">
        <v>0</v>
      </c>
      <c r="Z630" t="n">
        <v>1</v>
      </c>
      <c r="AA630" t="n">
        <v>-0.04</v>
      </c>
      <c r="AB630" t="n">
        <v>-0.076</v>
      </c>
      <c r="AC630" t="n">
        <v>6.35</v>
      </c>
      <c r="AD630" t="n">
        <v>201</v>
      </c>
      <c r="AE630">
        <f>IF(V630&gt;=0,V630,"")</f>
        <v/>
      </c>
      <c r="AF630">
        <f>IF(AND(N630=1,N629=0),1,0)</f>
        <v/>
      </c>
      <c r="AG630">
        <f>IF(AND(K630="REACQUIRE",K629&lt;&gt;"REACQUIRE"),1,0)</f>
        <v/>
      </c>
    </row>
    <row r="631">
      <c r="J631" t="n">
        <v>156.75</v>
      </c>
      <c r="K631" t="inlineStr">
        <is>
          <t>REACQUIRE</t>
        </is>
      </c>
      <c r="L631" t="n">
        <v>0</v>
      </c>
      <c r="M631" t="n">
        <v>0</v>
      </c>
      <c r="N631" t="n">
        <v>0</v>
      </c>
      <c r="O631" t="n">
        <v>7.648</v>
      </c>
      <c r="P631" t="n">
        <v>4.822</v>
      </c>
      <c r="Q631" t="n">
        <v>5.049</v>
      </c>
      <c r="R631" t="n">
        <v>12.227</v>
      </c>
      <c r="S631" t="n">
        <v>6.468</v>
      </c>
      <c r="T631" t="n">
        <v>12.871</v>
      </c>
      <c r="U631" t="n">
        <v>6.772</v>
      </c>
      <c r="V631" t="n">
        <v>-1</v>
      </c>
      <c r="W631" t="n">
        <v>1.8</v>
      </c>
      <c r="X631" t="n">
        <v>41.3</v>
      </c>
      <c r="Y631" t="n">
        <v>0.013</v>
      </c>
      <c r="Z631" t="n">
        <v>1</v>
      </c>
      <c r="AA631" t="n">
        <v>-0.005</v>
      </c>
      <c r="AB631" t="n">
        <v>-0.077</v>
      </c>
      <c r="AC631" t="n">
        <v>6.34</v>
      </c>
      <c r="AD631" t="n">
        <v>201</v>
      </c>
      <c r="AE631">
        <f>IF(V631&gt;=0,V631,"")</f>
        <v/>
      </c>
      <c r="AF631">
        <f>IF(AND(N631=1,N630=0),1,0)</f>
        <v/>
      </c>
      <c r="AG631">
        <f>IF(AND(K631="REACQUIRE",K630&lt;&gt;"REACQUIRE"),1,0)</f>
        <v/>
      </c>
    </row>
    <row r="632">
      <c r="J632" t="n">
        <v>157</v>
      </c>
      <c r="K632" t="inlineStr">
        <is>
          <t>REACQUIRE</t>
        </is>
      </c>
      <c r="L632" t="n">
        <v>0</v>
      </c>
      <c r="M632" t="n">
        <v>0</v>
      </c>
      <c r="N632" t="n">
        <v>1</v>
      </c>
      <c r="O632" t="n">
        <v>7.675</v>
      </c>
      <c r="P632" t="n">
        <v>4.824</v>
      </c>
      <c r="Q632" t="n">
        <v>4.975</v>
      </c>
      <c r="R632" t="n">
        <v>12.223</v>
      </c>
      <c r="S632" t="n">
        <v>6.465</v>
      </c>
      <c r="T632" t="n">
        <v>12.871</v>
      </c>
      <c r="U632" t="n">
        <v>6.772</v>
      </c>
      <c r="V632" t="n">
        <v>-1</v>
      </c>
      <c r="W632" t="n">
        <v>1.1</v>
      </c>
      <c r="X632" t="n">
        <v>41.4</v>
      </c>
      <c r="Y632" t="n">
        <v>0</v>
      </c>
      <c r="Z632" t="n">
        <v>1</v>
      </c>
      <c r="AA632" t="n">
        <v>-0.056</v>
      </c>
      <c r="AB632" t="n">
        <v>-0.065</v>
      </c>
      <c r="AC632" t="n">
        <v>6.33</v>
      </c>
      <c r="AD632" t="n">
        <v>201</v>
      </c>
      <c r="AE632">
        <f>IF(V632&gt;=0,V632,"")</f>
        <v/>
      </c>
      <c r="AF632">
        <f>IF(AND(N632=1,N631=0),1,0)</f>
        <v/>
      </c>
      <c r="AG632">
        <f>IF(AND(K632="REACQUIRE",K631&lt;&gt;"REACQUIRE"),1,0)</f>
        <v/>
      </c>
    </row>
    <row r="633">
      <c r="J633" t="n">
        <v>157.25</v>
      </c>
      <c r="K633" t="inlineStr">
        <is>
          <t>REACQUIRE</t>
        </is>
      </c>
      <c r="L633" t="n">
        <v>0</v>
      </c>
      <c r="M633" t="n">
        <v>0</v>
      </c>
      <c r="N633" t="n">
        <v>1</v>
      </c>
      <c r="O633" t="n">
        <v>7.735</v>
      </c>
      <c r="P633" t="n">
        <v>4.82</v>
      </c>
      <c r="Q633" t="n">
        <v>4.829</v>
      </c>
      <c r="R633" t="n">
        <v>12.223</v>
      </c>
      <c r="S633" t="n">
        <v>6.465</v>
      </c>
      <c r="T633" t="n">
        <v>12.871</v>
      </c>
      <c r="U633" t="n">
        <v>6.772</v>
      </c>
      <c r="V633" t="n">
        <v>-1</v>
      </c>
      <c r="W633" t="n">
        <v>2.5</v>
      </c>
      <c r="X633" t="n">
        <v>41.3</v>
      </c>
      <c r="Y633" t="n">
        <v>0</v>
      </c>
      <c r="Z633" t="n">
        <v>1</v>
      </c>
      <c r="AA633" t="n">
        <v>-0.075</v>
      </c>
      <c r="AB633" t="n">
        <v>-0.047</v>
      </c>
      <c r="AC633" t="n">
        <v>6.31</v>
      </c>
      <c r="AD633" t="n">
        <v>90</v>
      </c>
      <c r="AE633">
        <f>IF(V633&gt;=0,V633,"")</f>
        <v/>
      </c>
      <c r="AF633">
        <f>IF(AND(N633=1,N632=0),1,0)</f>
        <v/>
      </c>
      <c r="AG633">
        <f>IF(AND(K633="REACQUIRE",K632&lt;&gt;"REACQUIRE"),1,0)</f>
        <v/>
      </c>
    </row>
    <row r="634">
      <c r="J634" t="n">
        <v>157.5</v>
      </c>
      <c r="K634" t="inlineStr">
        <is>
          <t>REACQUIRE</t>
        </is>
      </c>
      <c r="L634" t="n">
        <v>0</v>
      </c>
      <c r="M634" t="n">
        <v>0</v>
      </c>
      <c r="N634" t="n">
        <v>1</v>
      </c>
      <c r="O634" t="n">
        <v>7.828</v>
      </c>
      <c r="P634" t="n">
        <v>4.808</v>
      </c>
      <c r="Q634" t="n">
        <v>4.625</v>
      </c>
      <c r="R634" t="n">
        <v>12.223</v>
      </c>
      <c r="S634" t="n">
        <v>6.465</v>
      </c>
      <c r="T634" t="n">
        <v>12.871</v>
      </c>
      <c r="U634" t="n">
        <v>6.772</v>
      </c>
      <c r="V634" t="n">
        <v>-1</v>
      </c>
      <c r="W634" t="n">
        <v>3.8</v>
      </c>
      <c r="X634" t="n">
        <v>41</v>
      </c>
      <c r="Y634" t="n">
        <v>0</v>
      </c>
      <c r="Z634" t="n">
        <v>1</v>
      </c>
      <c r="AA634" t="n">
        <v>-0.052</v>
      </c>
      <c r="AB634" t="n">
        <v>-0.04</v>
      </c>
      <c r="AC634" t="n">
        <v>6.29</v>
      </c>
      <c r="AD634" t="n">
        <v>80</v>
      </c>
      <c r="AE634">
        <f>IF(V634&gt;=0,V634,"")</f>
        <v/>
      </c>
      <c r="AF634">
        <f>IF(AND(N634=1,N633=0),1,0)</f>
        <v/>
      </c>
      <c r="AG634">
        <f>IF(AND(K634="REACQUIRE",K633&lt;&gt;"REACQUIRE"),1,0)</f>
        <v/>
      </c>
    </row>
    <row r="635">
      <c r="J635" t="n">
        <v>157.75</v>
      </c>
      <c r="K635" t="inlineStr">
        <is>
          <t>REACQUIRE</t>
        </is>
      </c>
      <c r="L635" t="n">
        <v>0</v>
      </c>
      <c r="M635" t="n">
        <v>0</v>
      </c>
      <c r="N635" t="n">
        <v>1</v>
      </c>
      <c r="O635" t="n">
        <v>7.954</v>
      </c>
      <c r="P635" t="n">
        <v>4.792</v>
      </c>
      <c r="Q635" t="n">
        <v>4.383</v>
      </c>
      <c r="R635" t="n">
        <v>12.223</v>
      </c>
      <c r="S635" t="n">
        <v>6.465</v>
      </c>
      <c r="T635" t="n">
        <v>12.871</v>
      </c>
      <c r="U635" t="n">
        <v>6.772</v>
      </c>
      <c r="V635" t="n">
        <v>-1</v>
      </c>
      <c r="W635" t="n">
        <v>4.6</v>
      </c>
      <c r="X635" t="n">
        <v>40.7</v>
      </c>
      <c r="Y635" t="n">
        <v>0</v>
      </c>
      <c r="Z635" t="n">
        <v>1</v>
      </c>
      <c r="AA635" t="n">
        <v>-0.026</v>
      </c>
      <c r="AB635" t="n">
        <v>-0.041</v>
      </c>
      <c r="AC635" t="n">
        <v>6.26</v>
      </c>
      <c r="AD635" t="n">
        <v>65</v>
      </c>
      <c r="AE635">
        <f>IF(V635&gt;=0,V635,"")</f>
        <v/>
      </c>
      <c r="AF635">
        <f>IF(AND(N635=1,N634=0),1,0)</f>
        <v/>
      </c>
      <c r="AG635">
        <f>IF(AND(K635="REACQUIRE",K634&lt;&gt;"REACQUIRE"),1,0)</f>
        <v/>
      </c>
    </row>
    <row r="636">
      <c r="J636" t="n">
        <v>158</v>
      </c>
      <c r="K636" t="inlineStr">
        <is>
          <t>REACQUIRE</t>
        </is>
      </c>
      <c r="L636" t="n">
        <v>0</v>
      </c>
      <c r="M636" t="n">
        <v>0</v>
      </c>
      <c r="N636" t="n">
        <v>1</v>
      </c>
      <c r="O636" t="n">
        <v>8.111000000000001</v>
      </c>
      <c r="P636" t="n">
        <v>4.779</v>
      </c>
      <c r="Q636" t="n">
        <v>4.118</v>
      </c>
      <c r="R636" t="n">
        <v>12.223</v>
      </c>
      <c r="S636" t="n">
        <v>6.465</v>
      </c>
      <c r="T636" t="n">
        <v>12.871</v>
      </c>
      <c r="U636" t="n">
        <v>6.772</v>
      </c>
      <c r="V636" t="n">
        <v>-1</v>
      </c>
      <c r="W636" t="n">
        <v>5</v>
      </c>
      <c r="X636" t="n">
        <v>40.5</v>
      </c>
      <c r="Y636" t="n">
        <v>0</v>
      </c>
      <c r="Z636" t="n">
        <v>1</v>
      </c>
      <c r="AA636" t="n">
        <v>-0.003</v>
      </c>
      <c r="AB636" t="n">
        <v>-0.046</v>
      </c>
      <c r="AC636" t="n">
        <v>6.24</v>
      </c>
      <c r="AD636" t="n">
        <v>65</v>
      </c>
      <c r="AE636">
        <f>IF(V636&gt;=0,V636,"")</f>
        <v/>
      </c>
      <c r="AF636">
        <f>IF(AND(N636=1,N635=0),1,0)</f>
        <v/>
      </c>
      <c r="AG636">
        <f>IF(AND(K636="REACQUIRE",K635&lt;&gt;"REACQUIRE"),1,0)</f>
        <v/>
      </c>
    </row>
    <row r="637">
      <c r="J637" t="n">
        <v>158.25</v>
      </c>
      <c r="K637" t="inlineStr">
        <is>
          <t>REACQUIRE</t>
        </is>
      </c>
      <c r="L637" t="n">
        <v>0</v>
      </c>
      <c r="M637" t="n">
        <v>0</v>
      </c>
      <c r="N637" t="n">
        <v>1</v>
      </c>
      <c r="O637" t="n">
        <v>8.297000000000001</v>
      </c>
      <c r="P637" t="n">
        <v>4.767</v>
      </c>
      <c r="Q637" t="n">
        <v>3.839</v>
      </c>
      <c r="R637" t="n">
        <v>12.223</v>
      </c>
      <c r="S637" t="n">
        <v>6.465</v>
      </c>
      <c r="T637" t="n">
        <v>12.871</v>
      </c>
      <c r="U637" t="n">
        <v>6.772</v>
      </c>
      <c r="V637" t="n">
        <v>-1</v>
      </c>
      <c r="W637" t="n">
        <v>5.3</v>
      </c>
      <c r="X637" t="n">
        <v>40.3</v>
      </c>
      <c r="Y637" t="n">
        <v>0</v>
      </c>
      <c r="Z637" t="n">
        <v>1</v>
      </c>
      <c r="AA637" t="n">
        <v>0.017</v>
      </c>
      <c r="AB637" t="n">
        <v>-0.052</v>
      </c>
      <c r="AC637" t="n">
        <v>6.22</v>
      </c>
      <c r="AD637" t="n">
        <v>65</v>
      </c>
      <c r="AE637">
        <f>IF(V637&gt;=0,V637,"")</f>
        <v/>
      </c>
      <c r="AF637">
        <f>IF(AND(N637=1,N636=0),1,0)</f>
        <v/>
      </c>
      <c r="AG637">
        <f>IF(AND(K637="REACQUIRE",K636&lt;&gt;"REACQUIRE"),1,0)</f>
        <v/>
      </c>
    </row>
    <row r="638">
      <c r="J638" t="n">
        <v>158.5</v>
      </c>
      <c r="K638" t="inlineStr">
        <is>
          <t>REACQUIRE</t>
        </is>
      </c>
      <c r="L638" t="n">
        <v>0</v>
      </c>
      <c r="M638" t="n">
        <v>0</v>
      </c>
      <c r="N638" t="n">
        <v>1</v>
      </c>
      <c r="O638" t="n">
        <v>8.51</v>
      </c>
      <c r="P638" t="n">
        <v>4.752</v>
      </c>
      <c r="Q638" t="n">
        <v>3.557</v>
      </c>
      <c r="R638" t="n">
        <v>12.223</v>
      </c>
      <c r="S638" t="n">
        <v>6.465</v>
      </c>
      <c r="T638" t="n">
        <v>12.871</v>
      </c>
      <c r="U638" t="n">
        <v>6.772</v>
      </c>
      <c r="V638" t="n">
        <v>-1</v>
      </c>
      <c r="W638" t="n">
        <v>5.4</v>
      </c>
      <c r="X638" t="n">
        <v>40.2</v>
      </c>
      <c r="Y638" t="n">
        <v>0</v>
      </c>
      <c r="Z638" t="n">
        <v>1</v>
      </c>
      <c r="AA638" t="n">
        <v>0.036</v>
      </c>
      <c r="AB638" t="n">
        <v>-0.057</v>
      </c>
      <c r="AC638" t="n">
        <v>6.21</v>
      </c>
      <c r="AD638" t="n">
        <v>65</v>
      </c>
      <c r="AE638">
        <f>IF(V638&gt;=0,V638,"")</f>
        <v/>
      </c>
      <c r="AF638">
        <f>IF(AND(N638=1,N637=0),1,0)</f>
        <v/>
      </c>
      <c r="AG638">
        <f>IF(AND(K638="REACQUIRE",K637&lt;&gt;"REACQUIRE"),1,0)</f>
        <v/>
      </c>
    </row>
    <row r="639">
      <c r="J639" t="n">
        <v>158.75</v>
      </c>
      <c r="K639" t="inlineStr">
        <is>
          <t>REACQUIRE</t>
        </is>
      </c>
      <c r="L639" t="n">
        <v>0</v>
      </c>
      <c r="M639" t="n">
        <v>0</v>
      </c>
      <c r="N639" t="n">
        <v>1</v>
      </c>
      <c r="O639" t="n">
        <v>8.747999999999999</v>
      </c>
      <c r="P639" t="n">
        <v>4.726</v>
      </c>
      <c r="Q639" t="n">
        <v>3.278</v>
      </c>
      <c r="R639" t="n">
        <v>12.223</v>
      </c>
      <c r="S639" t="n">
        <v>6.465</v>
      </c>
      <c r="T639" t="n">
        <v>12.871</v>
      </c>
      <c r="U639" t="n">
        <v>6.772</v>
      </c>
      <c r="V639" t="n">
        <v>-1</v>
      </c>
      <c r="W639" t="n">
        <v>5.5</v>
      </c>
      <c r="X639" t="n">
        <v>40</v>
      </c>
      <c r="Y639" t="n">
        <v>0</v>
      </c>
      <c r="Z639" t="n">
        <v>1</v>
      </c>
      <c r="AA639" t="n">
        <v>0.053</v>
      </c>
      <c r="AB639" t="n">
        <v>-0.06</v>
      </c>
      <c r="AC639" t="n">
        <v>6.2</v>
      </c>
      <c r="AD639" t="n">
        <v>82</v>
      </c>
      <c r="AE639">
        <f>IF(V639&gt;=0,V639,"")</f>
        <v/>
      </c>
      <c r="AF639">
        <f>IF(AND(N639=1,N638=0),1,0)</f>
        <v/>
      </c>
      <c r="AG639">
        <f>IF(AND(K639="REACQUIRE",K638&lt;&gt;"REACQUIRE"),1,0)</f>
        <v/>
      </c>
    </row>
    <row r="640">
      <c r="J640" t="n">
        <v>159</v>
      </c>
      <c r="K640" t="inlineStr">
        <is>
          <t>REACQUIRE</t>
        </is>
      </c>
      <c r="L640" t="n">
        <v>0</v>
      </c>
      <c r="M640" t="n">
        <v>0</v>
      </c>
      <c r="N640" t="n">
        <v>1</v>
      </c>
      <c r="O640" t="n">
        <v>9.010999999999999</v>
      </c>
      <c r="P640" t="n">
        <v>4.69</v>
      </c>
      <c r="Q640" t="n">
        <v>3.007</v>
      </c>
      <c r="R640" t="n">
        <v>12.223</v>
      </c>
      <c r="S640" t="n">
        <v>6.465</v>
      </c>
      <c r="T640" t="n">
        <v>12.871</v>
      </c>
      <c r="U640" t="n">
        <v>6.772</v>
      </c>
      <c r="V640" t="n">
        <v>-1</v>
      </c>
      <c r="W640" t="n">
        <v>5.5</v>
      </c>
      <c r="X640" t="n">
        <v>39.9</v>
      </c>
      <c r="Y640" t="n">
        <v>0</v>
      </c>
      <c r="Z640" t="n">
        <v>1</v>
      </c>
      <c r="AA640" t="n">
        <v>0.07000000000000001</v>
      </c>
      <c r="AB640" t="n">
        <v>-0.06</v>
      </c>
      <c r="AC640" t="n">
        <v>6.19</v>
      </c>
      <c r="AD640" t="n">
        <v>82</v>
      </c>
      <c r="AE640">
        <f>IF(V640&gt;=0,V640,"")</f>
        <v/>
      </c>
      <c r="AF640">
        <f>IF(AND(N640=1,N639=0),1,0)</f>
        <v/>
      </c>
      <c r="AG640">
        <f>IF(AND(K640="REACQUIRE",K639&lt;&gt;"REACQUIRE"),1,0)</f>
        <v/>
      </c>
    </row>
    <row r="641">
      <c r="J641" t="n">
        <v>159.25</v>
      </c>
      <c r="K641" t="inlineStr">
        <is>
          <t>REACQUIRE</t>
        </is>
      </c>
      <c r="L641" t="n">
        <v>0</v>
      </c>
      <c r="M641" t="n">
        <v>0</v>
      </c>
      <c r="N641" t="n">
        <v>1</v>
      </c>
      <c r="O641" t="n">
        <v>9.295999999999999</v>
      </c>
      <c r="P641" t="n">
        <v>4.653</v>
      </c>
      <c r="Q641" t="n">
        <v>2.75</v>
      </c>
      <c r="R641" t="n">
        <v>12.223</v>
      </c>
      <c r="S641" t="n">
        <v>6.465</v>
      </c>
      <c r="T641" t="n">
        <v>12.871</v>
      </c>
      <c r="U641" t="n">
        <v>6.772</v>
      </c>
      <c r="V641" t="n">
        <v>-1</v>
      </c>
      <c r="W641" t="n">
        <v>5.5</v>
      </c>
      <c r="X641" t="n">
        <v>39.7</v>
      </c>
      <c r="Y641" t="n">
        <v>0</v>
      </c>
      <c r="Z641" t="n">
        <v>1</v>
      </c>
      <c r="AA641" t="n">
        <v>0.08699999999999999</v>
      </c>
      <c r="AB641" t="n">
        <v>-0.06</v>
      </c>
      <c r="AC641" t="n">
        <v>6.18</v>
      </c>
      <c r="AD641" t="n">
        <v>82</v>
      </c>
      <c r="AE641">
        <f>IF(V641&gt;=0,V641,"")</f>
        <v/>
      </c>
      <c r="AF641">
        <f>IF(AND(N641=1,N640=0),1,0)</f>
        <v/>
      </c>
      <c r="AG641">
        <f>IF(AND(K641="REACQUIRE",K640&lt;&gt;"REACQUIRE"),1,0)</f>
        <v/>
      </c>
    </row>
    <row r="642">
      <c r="J642" t="n">
        <v>159.5</v>
      </c>
      <c r="K642" t="inlineStr">
        <is>
          <t>REACQUIRE</t>
        </is>
      </c>
      <c r="L642" t="n">
        <v>0</v>
      </c>
      <c r="M642" t="n">
        <v>0</v>
      </c>
      <c r="N642" t="n">
        <v>1</v>
      </c>
      <c r="O642" t="n">
        <v>9.601000000000001</v>
      </c>
      <c r="P642" t="n">
        <v>4.621</v>
      </c>
      <c r="Q642" t="n">
        <v>2.509</v>
      </c>
      <c r="R642" t="n">
        <v>12.223</v>
      </c>
      <c r="S642" t="n">
        <v>6.465</v>
      </c>
      <c r="T642" t="n">
        <v>12.871</v>
      </c>
      <c r="U642" t="n">
        <v>6.772</v>
      </c>
      <c r="V642" t="n">
        <v>-1</v>
      </c>
      <c r="W642" t="n">
        <v>5.4</v>
      </c>
      <c r="X642" t="n">
        <v>39.5</v>
      </c>
      <c r="Y642" t="n">
        <v>0</v>
      </c>
      <c r="Z642" t="n">
        <v>1</v>
      </c>
      <c r="AA642" t="n">
        <v>0.103</v>
      </c>
      <c r="AB642" t="n">
        <v>-0.059</v>
      </c>
      <c r="AC642" t="n">
        <v>6.18</v>
      </c>
      <c r="AD642" t="n">
        <v>82</v>
      </c>
      <c r="AE642">
        <f>IF(V642&gt;=0,V642,"")</f>
        <v/>
      </c>
      <c r="AF642">
        <f>IF(AND(N642=1,N641=0),1,0)</f>
        <v/>
      </c>
      <c r="AG642">
        <f>IF(AND(K642="REACQUIRE",K641&lt;&gt;"REACQUIRE"),1,0)</f>
        <v/>
      </c>
    </row>
    <row r="643">
      <c r="J643" t="n">
        <v>159.75</v>
      </c>
      <c r="K643" t="inlineStr">
        <is>
          <t>REACQUIRE</t>
        </is>
      </c>
      <c r="L643" t="n">
        <v>0</v>
      </c>
      <c r="M643" t="n">
        <v>0</v>
      </c>
      <c r="N643" t="n">
        <v>1</v>
      </c>
      <c r="O643" t="n">
        <v>9.926</v>
      </c>
      <c r="P643" t="n">
        <v>4.594</v>
      </c>
      <c r="Q643" t="n">
        <v>2.287</v>
      </c>
      <c r="R643" t="n">
        <v>12.223</v>
      </c>
      <c r="S643" t="n">
        <v>6.465</v>
      </c>
      <c r="T643" t="n">
        <v>12.871</v>
      </c>
      <c r="U643" t="n">
        <v>6.772</v>
      </c>
      <c r="V643" t="n">
        <v>-1</v>
      </c>
      <c r="W643" t="n">
        <v>5.4</v>
      </c>
      <c r="X643" t="n">
        <v>39.3</v>
      </c>
      <c r="Y643" t="n">
        <v>0</v>
      </c>
      <c r="Z643" t="n">
        <v>1</v>
      </c>
      <c r="AA643" t="n">
        <v>0.119</v>
      </c>
      <c r="AB643" t="n">
        <v>-0.057</v>
      </c>
      <c r="AC643" t="n">
        <v>6.18</v>
      </c>
      <c r="AD643" t="n">
        <v>82</v>
      </c>
      <c r="AE643">
        <f>IF(V643&gt;=0,V643,"")</f>
        <v/>
      </c>
      <c r="AF643">
        <f>IF(AND(N643=1,N642=0),1,0)</f>
        <v/>
      </c>
      <c r="AG643">
        <f>IF(AND(K643="REACQUIRE",K642&lt;&gt;"REACQUIRE"),1,0)</f>
        <v/>
      </c>
    </row>
    <row r="644">
      <c r="J644" t="n">
        <v>160</v>
      </c>
      <c r="K644" t="inlineStr">
        <is>
          <t>REACQUIRE</t>
        </is>
      </c>
      <c r="L644" t="n">
        <v>0</v>
      </c>
      <c r="M644" t="n">
        <v>0</v>
      </c>
      <c r="N644" t="n">
        <v>1</v>
      </c>
      <c r="O644" t="n">
        <v>10.267</v>
      </c>
      <c r="P644" t="n">
        <v>4.565</v>
      </c>
      <c r="Q644" t="n">
        <v>2.088</v>
      </c>
      <c r="R644" t="n">
        <v>12.223</v>
      </c>
      <c r="S644" t="n">
        <v>6.465</v>
      </c>
      <c r="T644" t="n">
        <v>12.871</v>
      </c>
      <c r="U644" t="n">
        <v>6.772</v>
      </c>
      <c r="V644" t="n">
        <v>-1</v>
      </c>
      <c r="W644" t="n">
        <v>5.4</v>
      </c>
      <c r="X644" t="n">
        <v>39.2</v>
      </c>
      <c r="Y644" t="n">
        <v>0</v>
      </c>
      <c r="Z644" t="n">
        <v>1</v>
      </c>
      <c r="AA644" t="n">
        <v>0.135</v>
      </c>
      <c r="AB644" t="n">
        <v>-0.05</v>
      </c>
      <c r="AC644" t="n">
        <v>6.18</v>
      </c>
      <c r="AD644" t="n">
        <v>82</v>
      </c>
      <c r="AE644">
        <f>IF(V644&gt;=0,V644,"")</f>
        <v/>
      </c>
      <c r="AF644">
        <f>IF(AND(N644=1,N643=0),1,0)</f>
        <v/>
      </c>
      <c r="AG644">
        <f>IF(AND(K644="REACQUIRE",K643&lt;&gt;"REACQUIRE"),1,0)</f>
        <v/>
      </c>
    </row>
    <row r="645">
      <c r="J645" t="n">
        <v>160.25</v>
      </c>
      <c r="K645" t="inlineStr">
        <is>
          <t>REACQUIRE</t>
        </is>
      </c>
      <c r="L645" t="n">
        <v>0</v>
      </c>
      <c r="M645" t="n">
        <v>0</v>
      </c>
      <c r="N645" t="n">
        <v>1</v>
      </c>
      <c r="O645" t="n">
        <v>10.623</v>
      </c>
      <c r="P645" t="n">
        <v>4.533</v>
      </c>
      <c r="Q645" t="n">
        <v>1.912</v>
      </c>
      <c r="R645" t="n">
        <v>12.223</v>
      </c>
      <c r="S645" t="n">
        <v>6.465</v>
      </c>
      <c r="T645" t="n">
        <v>12.871</v>
      </c>
      <c r="U645" t="n">
        <v>6.772</v>
      </c>
      <c r="V645" t="n">
        <v>-1</v>
      </c>
      <c r="W645" t="n">
        <v>5.3</v>
      </c>
      <c r="X645" t="n">
        <v>39</v>
      </c>
      <c r="Y645" t="n">
        <v>0</v>
      </c>
      <c r="Z645" t="n">
        <v>1</v>
      </c>
      <c r="AA645" t="n">
        <v>0.15</v>
      </c>
      <c r="AB645" t="n">
        <v>-0.04</v>
      </c>
      <c r="AC645" t="n">
        <v>6.18</v>
      </c>
      <c r="AD645" t="n">
        <v>82</v>
      </c>
      <c r="AE645">
        <f>IF(V645&gt;=0,V645,"")</f>
        <v/>
      </c>
      <c r="AF645">
        <f>IF(AND(N645=1,N644=0),1,0)</f>
        <v/>
      </c>
      <c r="AG645">
        <f>IF(AND(K645="REACQUIRE",K644&lt;&gt;"REACQUIRE"),1,0)</f>
        <v/>
      </c>
    </row>
    <row r="646">
      <c r="J646" t="n">
        <v>160.5</v>
      </c>
      <c r="K646" t="inlineStr">
        <is>
          <t>REACQUIRE</t>
        </is>
      </c>
      <c r="L646" t="n">
        <v>0</v>
      </c>
      <c r="M646" t="n">
        <v>0</v>
      </c>
      <c r="N646" t="n">
        <v>1</v>
      </c>
      <c r="O646" t="n">
        <v>10.991</v>
      </c>
      <c r="P646" t="n">
        <v>4.499</v>
      </c>
      <c r="Q646" t="n">
        <v>1.762</v>
      </c>
      <c r="R646" t="n">
        <v>12.223</v>
      </c>
      <c r="S646" t="n">
        <v>6.465</v>
      </c>
      <c r="T646" t="n">
        <v>12.871</v>
      </c>
      <c r="U646" t="n">
        <v>6.772</v>
      </c>
      <c r="V646" t="n">
        <v>-1</v>
      </c>
      <c r="W646" t="n">
        <v>5.3</v>
      </c>
      <c r="X646" t="n">
        <v>38.8</v>
      </c>
      <c r="Y646" t="n">
        <v>0</v>
      </c>
      <c r="Z646" t="n">
        <v>1</v>
      </c>
      <c r="AA646" t="n">
        <v>0.165</v>
      </c>
      <c r="AB646" t="n">
        <v>-0.027</v>
      </c>
      <c r="AC646" t="n">
        <v>6.18</v>
      </c>
      <c r="AD646" t="n">
        <v>82</v>
      </c>
      <c r="AE646">
        <f>IF(V646&gt;=0,V646,"")</f>
        <v/>
      </c>
      <c r="AF646">
        <f>IF(AND(N646=1,N645=0),1,0)</f>
        <v/>
      </c>
      <c r="AG646">
        <f>IF(AND(K646="REACQUIRE",K645&lt;&gt;"REACQUIRE"),1,0)</f>
        <v/>
      </c>
    </row>
    <row r="647">
      <c r="J647" t="n">
        <v>160.75</v>
      </c>
      <c r="K647" t="inlineStr">
        <is>
          <t>REACQUIRE</t>
        </is>
      </c>
      <c r="L647" t="n">
        <v>0</v>
      </c>
      <c r="M647" t="n">
        <v>0</v>
      </c>
      <c r="N647" t="n">
        <v>1</v>
      </c>
      <c r="O647" t="n">
        <v>11.371</v>
      </c>
      <c r="P647" t="n">
        <v>4.472</v>
      </c>
      <c r="Q647" t="n">
        <v>1.638</v>
      </c>
      <c r="R647" t="n">
        <v>12.223</v>
      </c>
      <c r="S647" t="n">
        <v>6.465</v>
      </c>
      <c r="T647" t="n">
        <v>12.871</v>
      </c>
      <c r="U647" t="n">
        <v>6.772</v>
      </c>
      <c r="V647" t="n">
        <v>-1</v>
      </c>
      <c r="W647" t="n">
        <v>5.3</v>
      </c>
      <c r="X647" t="n">
        <v>38.7</v>
      </c>
      <c r="Y647" t="n">
        <v>0</v>
      </c>
      <c r="Z647" t="n">
        <v>1</v>
      </c>
      <c r="AA647" t="n">
        <v>0.179</v>
      </c>
      <c r="AB647" t="n">
        <v>-0.015</v>
      </c>
      <c r="AC647" t="n">
        <v>6.18</v>
      </c>
      <c r="AD647" t="n">
        <v>82</v>
      </c>
      <c r="AE647">
        <f>IF(V647&gt;=0,V647,"")</f>
        <v/>
      </c>
      <c r="AF647">
        <f>IF(AND(N647=1,N646=0),1,0)</f>
        <v/>
      </c>
      <c r="AG647">
        <f>IF(AND(K647="REACQUIRE",K646&lt;&gt;"REACQUIRE"),1,0)</f>
        <v/>
      </c>
    </row>
    <row r="648">
      <c r="J648" t="n">
        <v>161</v>
      </c>
      <c r="K648" t="inlineStr">
        <is>
          <t>REACQUIRE</t>
        </is>
      </c>
      <c r="L648" t="n">
        <v>0</v>
      </c>
      <c r="M648" t="n">
        <v>0</v>
      </c>
      <c r="N648" t="n">
        <v>1</v>
      </c>
      <c r="O648" t="n">
        <v>11.759</v>
      </c>
      <c r="P648" t="n">
        <v>4.456</v>
      </c>
      <c r="Q648" t="n">
        <v>1.543</v>
      </c>
      <c r="R648" t="n">
        <v>12.223</v>
      </c>
      <c r="S648" t="n">
        <v>6.465</v>
      </c>
      <c r="T648" t="n">
        <v>12.871</v>
      </c>
      <c r="U648" t="n">
        <v>6.772</v>
      </c>
      <c r="V648" t="n">
        <v>-1</v>
      </c>
      <c r="W648" t="n">
        <v>5.3</v>
      </c>
      <c r="X648" t="n">
        <v>38.5</v>
      </c>
      <c r="Y648" t="n">
        <v>0</v>
      </c>
      <c r="Z648" t="n">
        <v>1</v>
      </c>
      <c r="AA648" t="n">
        <v>0.192</v>
      </c>
      <c r="AB648" t="n">
        <v>-0.003</v>
      </c>
      <c r="AC648" t="n">
        <v>6.2</v>
      </c>
      <c r="AD648" t="n">
        <v>82</v>
      </c>
      <c r="AE648">
        <f>IF(V648&gt;=0,V648,"")</f>
        <v/>
      </c>
      <c r="AF648">
        <f>IF(AND(N648=1,N647=0),1,0)</f>
        <v/>
      </c>
      <c r="AG648">
        <f>IF(AND(K648="REACQUIRE",K647&lt;&gt;"REACQUIRE"),1,0)</f>
        <v/>
      </c>
    </row>
    <row r="649">
      <c r="J649" t="n">
        <v>161.25</v>
      </c>
      <c r="K649" t="inlineStr">
        <is>
          <t>REACQUIRE</t>
        </is>
      </c>
      <c r="L649" t="n">
        <v>0</v>
      </c>
      <c r="M649" t="n">
        <v>0</v>
      </c>
      <c r="N649" t="n">
        <v>1</v>
      </c>
      <c r="O649" t="n">
        <v>12.153</v>
      </c>
      <c r="P649" t="n">
        <v>4.45</v>
      </c>
      <c r="Q649" t="n">
        <v>1.476</v>
      </c>
      <c r="R649" t="n">
        <v>12.223</v>
      </c>
      <c r="S649" t="n">
        <v>6.465</v>
      </c>
      <c r="T649" t="n">
        <v>12.871</v>
      </c>
      <c r="U649" t="n">
        <v>6.772</v>
      </c>
      <c r="V649" t="n">
        <v>-1</v>
      </c>
      <c r="W649" t="n">
        <v>5.2</v>
      </c>
      <c r="X649" t="n">
        <v>38.4</v>
      </c>
      <c r="Y649" t="n">
        <v>0</v>
      </c>
      <c r="Z649" t="n">
        <v>1</v>
      </c>
      <c r="AA649" t="n">
        <v>0.203</v>
      </c>
      <c r="AB649" t="n">
        <v>0.008</v>
      </c>
      <c r="AC649" t="n">
        <v>6.22</v>
      </c>
      <c r="AD649" t="n">
        <v>89</v>
      </c>
      <c r="AE649">
        <f>IF(V649&gt;=0,V649,"")</f>
        <v/>
      </c>
      <c r="AF649">
        <f>IF(AND(N649=1,N648=0),1,0)</f>
        <v/>
      </c>
      <c r="AG649">
        <f>IF(AND(K649="REACQUIRE",K648&lt;&gt;"REACQUIRE"),1,0)</f>
        <v/>
      </c>
    </row>
    <row r="650">
      <c r="J650" t="n">
        <v>161.5</v>
      </c>
      <c r="K650" t="inlineStr">
        <is>
          <t>REACQUIRE</t>
        </is>
      </c>
      <c r="L650" t="n">
        <v>0</v>
      </c>
      <c r="M650" t="n">
        <v>0</v>
      </c>
      <c r="N650" t="n">
        <v>0</v>
      </c>
      <c r="O650" t="n">
        <v>12.551</v>
      </c>
      <c r="P650" t="n">
        <v>4.45</v>
      </c>
      <c r="Q650" t="n">
        <v>1.438</v>
      </c>
      <c r="R650" t="n">
        <v>12.223</v>
      </c>
      <c r="S650" t="n">
        <v>6.465</v>
      </c>
      <c r="T650" t="n">
        <v>12.871</v>
      </c>
      <c r="U650" t="n">
        <v>6.772</v>
      </c>
      <c r="V650" t="n">
        <v>-1</v>
      </c>
      <c r="W650" t="n">
        <v>5.2</v>
      </c>
      <c r="X650" t="n">
        <v>38.4</v>
      </c>
      <c r="Y650" t="n">
        <v>0</v>
      </c>
      <c r="Z650" t="n">
        <v>1</v>
      </c>
      <c r="AA650" t="n">
        <v>0.212</v>
      </c>
      <c r="AB650" t="n">
        <v>0.019</v>
      </c>
      <c r="AC650" t="n">
        <v>6.25</v>
      </c>
      <c r="AD650" t="n">
        <v>203</v>
      </c>
      <c r="AE650">
        <f>IF(V650&gt;=0,V650,"")</f>
        <v/>
      </c>
      <c r="AF650">
        <f>IF(AND(N650=1,N649=0),1,0)</f>
        <v/>
      </c>
      <c r="AG650">
        <f>IF(AND(K650="REACQUIRE",K649&lt;&gt;"REACQUIRE"),1,0)</f>
        <v/>
      </c>
    </row>
    <row r="651">
      <c r="J651" t="n">
        <v>161.75</v>
      </c>
      <c r="K651" t="inlineStr">
        <is>
          <t>TRACK</t>
        </is>
      </c>
      <c r="L651" t="n">
        <v>1</v>
      </c>
      <c r="M651" t="n">
        <v>1</v>
      </c>
      <c r="N651" t="n">
        <v>0</v>
      </c>
      <c r="O651" t="n">
        <v>12.888</v>
      </c>
      <c r="P651" t="n">
        <v>4.449</v>
      </c>
      <c r="Q651" t="n">
        <v>1.429</v>
      </c>
      <c r="R651" t="n">
        <v>12.223</v>
      </c>
      <c r="S651" t="n">
        <v>6.465</v>
      </c>
      <c r="T651" t="n">
        <v>12.431</v>
      </c>
      <c r="U651" t="n">
        <v>6.947</v>
      </c>
      <c r="V651" t="n">
        <v>0.525</v>
      </c>
      <c r="W651" t="n">
        <v>3.3</v>
      </c>
      <c r="X651" t="n">
        <v>37.7</v>
      </c>
      <c r="Y651" t="n">
        <v>0</v>
      </c>
      <c r="Z651" t="n">
        <v>1</v>
      </c>
      <c r="AA651" t="n">
        <v>0.162</v>
      </c>
      <c r="AB651" t="n">
        <v>0.008</v>
      </c>
      <c r="AC651" t="n">
        <v>6.29</v>
      </c>
      <c r="AD651" t="n">
        <v>255</v>
      </c>
      <c r="AE651">
        <f>IF(V651&gt;=0,V651,"")</f>
        <v/>
      </c>
      <c r="AF651">
        <f>IF(AND(N651=1,N650=0),1,0)</f>
        <v/>
      </c>
      <c r="AG651">
        <f>IF(AND(K651="REACQUIRE",K650&lt;&gt;"REACQUIRE"),1,0)</f>
        <v/>
      </c>
    </row>
    <row r="652">
      <c r="J652" t="n">
        <v>162</v>
      </c>
      <c r="K652" t="inlineStr">
        <is>
          <t>TRACK</t>
        </is>
      </c>
      <c r="L652" t="n">
        <v>1</v>
      </c>
      <c r="M652" t="n">
        <v>1</v>
      </c>
      <c r="N652" t="n">
        <v>0</v>
      </c>
      <c r="O652" t="n">
        <v>13.041</v>
      </c>
      <c r="P652" t="n">
        <v>4.442</v>
      </c>
      <c r="Q652" t="n">
        <v>1.428</v>
      </c>
      <c r="R652" t="n">
        <v>12.223</v>
      </c>
      <c r="S652" t="n">
        <v>6.465</v>
      </c>
      <c r="T652" t="n">
        <v>12.378</v>
      </c>
      <c r="U652" t="n">
        <v>6.941</v>
      </c>
      <c r="V652" t="n">
        <v>0.501</v>
      </c>
      <c r="W652" t="n">
        <v>0</v>
      </c>
      <c r="X652" t="n">
        <v>37.5</v>
      </c>
      <c r="Y652" t="n">
        <v>0</v>
      </c>
      <c r="Z652" t="n">
        <v>1</v>
      </c>
      <c r="AA652" t="n">
        <v>0.163</v>
      </c>
      <c r="AB652" t="n">
        <v>0.017</v>
      </c>
      <c r="AC652" t="n">
        <v>6.3</v>
      </c>
      <c r="AD652" t="n">
        <v>255</v>
      </c>
      <c r="AE652">
        <f>IF(V652&gt;=0,V652,"")</f>
        <v/>
      </c>
      <c r="AF652">
        <f>IF(AND(N652=1,N651=0),1,0)</f>
        <v/>
      </c>
      <c r="AG652">
        <f>IF(AND(K652="REACQUIRE",K651&lt;&gt;"REACQUIRE"),1,0)</f>
        <v/>
      </c>
    </row>
    <row r="653">
      <c r="J653" t="n">
        <v>162.25</v>
      </c>
      <c r="K653" t="inlineStr">
        <is>
          <t>TRACK</t>
        </is>
      </c>
      <c r="L653" t="n">
        <v>1</v>
      </c>
      <c r="M653" t="n">
        <v>1</v>
      </c>
      <c r="N653" t="n">
        <v>0</v>
      </c>
      <c r="O653" t="n">
        <v>13.018</v>
      </c>
      <c r="P653" t="n">
        <v>4.433</v>
      </c>
      <c r="Q653" t="n">
        <v>1.434</v>
      </c>
      <c r="R653" t="n">
        <v>12.223</v>
      </c>
      <c r="S653" t="n">
        <v>6.465</v>
      </c>
      <c r="T653" t="n">
        <v>12.377</v>
      </c>
      <c r="U653" t="n">
        <v>6.945</v>
      </c>
      <c r="V653" t="n">
        <v>0.504</v>
      </c>
      <c r="W653" t="n">
        <v>-2.8</v>
      </c>
      <c r="X653" t="n">
        <v>37.1</v>
      </c>
      <c r="Y653" t="n">
        <v>0</v>
      </c>
      <c r="Z653" t="n">
        <v>1</v>
      </c>
      <c r="AA653" t="n">
        <v>0.091</v>
      </c>
      <c r="AB653" t="n">
        <v>0.004</v>
      </c>
      <c r="AC653" t="n">
        <v>6.3</v>
      </c>
      <c r="AD653" t="n">
        <v>255</v>
      </c>
      <c r="AE653">
        <f>IF(V653&gt;=0,V653,"")</f>
        <v/>
      </c>
      <c r="AF653">
        <f>IF(AND(N653=1,N652=0),1,0)</f>
        <v/>
      </c>
      <c r="AG653">
        <f>IF(AND(K653="REACQUIRE",K652&lt;&gt;"REACQUIRE"),1,0)</f>
        <v/>
      </c>
    </row>
    <row r="654">
      <c r="J654" t="n">
        <v>162.5</v>
      </c>
      <c r="K654" t="inlineStr">
        <is>
          <t>TRACK</t>
        </is>
      </c>
      <c r="L654" t="n">
        <v>1</v>
      </c>
      <c r="M654" t="n">
        <v>1</v>
      </c>
      <c r="N654" t="n">
        <v>0</v>
      </c>
      <c r="O654" t="n">
        <v>12.994</v>
      </c>
      <c r="P654" t="n">
        <v>4.428</v>
      </c>
      <c r="Q654" t="n">
        <v>1.445</v>
      </c>
      <c r="R654" t="n">
        <v>12.223</v>
      </c>
      <c r="S654" t="n">
        <v>6.465</v>
      </c>
      <c r="T654" t="n">
        <v>12.391</v>
      </c>
      <c r="U654" t="n">
        <v>6.95</v>
      </c>
      <c r="V654" t="n">
        <v>0.513</v>
      </c>
      <c r="W654" t="n">
        <v>-1.9</v>
      </c>
      <c r="X654" t="n">
        <v>37.6</v>
      </c>
      <c r="Y654" t="n">
        <v>0</v>
      </c>
      <c r="Z654" t="n">
        <v>1</v>
      </c>
      <c r="AA654" t="n">
        <v>0.023</v>
      </c>
      <c r="AB654" t="n">
        <v>-0.025</v>
      </c>
      <c r="AC654" t="n">
        <v>6.29</v>
      </c>
      <c r="AD654" t="n">
        <v>255</v>
      </c>
      <c r="AE654">
        <f>IF(V654&gt;=0,V654,"")</f>
        <v/>
      </c>
      <c r="AF654">
        <f>IF(AND(N654=1,N653=0),1,0)</f>
        <v/>
      </c>
      <c r="AG654">
        <f>IF(AND(K654="REACQUIRE",K653&lt;&gt;"REACQUIRE"),1,0)</f>
        <v/>
      </c>
    </row>
    <row r="655">
      <c r="J655" t="n">
        <v>162.75</v>
      </c>
      <c r="K655" t="inlineStr">
        <is>
          <t>TRACK</t>
        </is>
      </c>
      <c r="L655" t="n">
        <v>1</v>
      </c>
      <c r="M655" t="n">
        <v>1</v>
      </c>
      <c r="N655" t="n">
        <v>0</v>
      </c>
      <c r="O655" t="n">
        <v>13.013</v>
      </c>
      <c r="P655" t="n">
        <v>4.426</v>
      </c>
      <c r="Q655" t="n">
        <v>1.457</v>
      </c>
      <c r="R655" t="n">
        <v>12.223</v>
      </c>
      <c r="S655" t="n">
        <v>6.465</v>
      </c>
      <c r="T655" t="n">
        <v>12.39</v>
      </c>
      <c r="U655" t="n">
        <v>6.952</v>
      </c>
      <c r="V655" t="n">
        <v>0.515</v>
      </c>
      <c r="W655" t="n">
        <v>-0.3</v>
      </c>
      <c r="X655" t="n">
        <v>38.1</v>
      </c>
      <c r="Y655" t="n">
        <v>0</v>
      </c>
      <c r="Z655" t="n">
        <v>1</v>
      </c>
      <c r="AA655" t="n">
        <v>0.034</v>
      </c>
      <c r="AB655" t="n">
        <v>-0.018</v>
      </c>
      <c r="AC655" t="n">
        <v>6.29</v>
      </c>
      <c r="AD655" t="n">
        <v>255</v>
      </c>
      <c r="AE655">
        <f>IF(V655&gt;=0,V655,"")</f>
        <v/>
      </c>
      <c r="AF655">
        <f>IF(AND(N655=1,N654=0),1,0)</f>
        <v/>
      </c>
      <c r="AG655">
        <f>IF(AND(K655="REACQUIRE",K654&lt;&gt;"REACQUIRE"),1,0)</f>
        <v/>
      </c>
    </row>
    <row r="656">
      <c r="J656" t="n">
        <v>163</v>
      </c>
      <c r="K656" t="inlineStr">
        <is>
          <t>TRACK</t>
        </is>
      </c>
      <c r="L656" t="n">
        <v>1</v>
      </c>
      <c r="M656" t="n">
        <v>1</v>
      </c>
      <c r="N656" t="n">
        <v>0</v>
      </c>
      <c r="O656" t="n">
        <v>13.06</v>
      </c>
      <c r="P656" t="n">
        <v>4.427</v>
      </c>
      <c r="Q656" t="n">
        <v>1.472</v>
      </c>
      <c r="R656" t="n">
        <v>12.227</v>
      </c>
      <c r="S656" t="n">
        <v>6.468</v>
      </c>
      <c r="T656" t="n">
        <v>12.379</v>
      </c>
      <c r="U656" t="n">
        <v>6.953</v>
      </c>
      <c r="V656" t="n">
        <v>0.508</v>
      </c>
      <c r="W656" t="n">
        <v>0.6</v>
      </c>
      <c r="X656" t="n">
        <v>38.4</v>
      </c>
      <c r="Y656" t="n">
        <v>0.013</v>
      </c>
      <c r="Z656" t="n">
        <v>1</v>
      </c>
      <c r="AA656" t="n">
        <v>0.048</v>
      </c>
      <c r="AB656" t="n">
        <v>-0.012</v>
      </c>
      <c r="AC656" t="n">
        <v>6.29</v>
      </c>
      <c r="AD656" t="n">
        <v>255</v>
      </c>
      <c r="AE656">
        <f>IF(V656&gt;=0,V656,"")</f>
        <v/>
      </c>
      <c r="AF656">
        <f>IF(AND(N656=1,N655=0),1,0)</f>
        <v/>
      </c>
      <c r="AG656">
        <f>IF(AND(K656="REACQUIRE",K655&lt;&gt;"REACQUIRE"),1,0)</f>
        <v/>
      </c>
    </row>
    <row r="657">
      <c r="J657" t="n">
        <v>163.25</v>
      </c>
      <c r="K657" t="inlineStr">
        <is>
          <t>TRACK</t>
        </is>
      </c>
      <c r="L657" t="n">
        <v>1</v>
      </c>
      <c r="M657" t="n">
        <v>1</v>
      </c>
      <c r="N657" t="n">
        <v>0</v>
      </c>
      <c r="O657" t="n">
        <v>13.127</v>
      </c>
      <c r="P657" t="n">
        <v>4.429</v>
      </c>
      <c r="Q657" t="n">
        <v>1.487</v>
      </c>
      <c r="R657" t="n">
        <v>12.224</v>
      </c>
      <c r="S657" t="n">
        <v>6.465</v>
      </c>
      <c r="T657" t="n">
        <v>12.362</v>
      </c>
      <c r="U657" t="n">
        <v>6.948</v>
      </c>
      <c r="V657" t="n">
        <v>0.502</v>
      </c>
      <c r="W657" t="n">
        <v>1.1</v>
      </c>
      <c r="X657" t="n">
        <v>38.6</v>
      </c>
      <c r="Y657" t="n">
        <v>0</v>
      </c>
      <c r="Z657" t="n">
        <v>1</v>
      </c>
      <c r="AA657" t="n">
        <v>0.057</v>
      </c>
      <c r="AB657" t="n">
        <v>-0.011</v>
      </c>
      <c r="AC657" t="n">
        <v>6.29</v>
      </c>
      <c r="AD657" t="n">
        <v>255</v>
      </c>
      <c r="AE657">
        <f>IF(V657&gt;=0,V657,"")</f>
        <v/>
      </c>
      <c r="AF657">
        <f>IF(AND(N657=1,N656=0),1,0)</f>
        <v/>
      </c>
      <c r="AG657">
        <f>IF(AND(K657="REACQUIRE",K656&lt;&gt;"REACQUIRE"),1,0)</f>
        <v/>
      </c>
    </row>
    <row r="658">
      <c r="J658" t="n">
        <v>163.5</v>
      </c>
      <c r="K658" t="inlineStr">
        <is>
          <t>TRACK</t>
        </is>
      </c>
      <c r="L658" t="n">
        <v>1</v>
      </c>
      <c r="M658" t="n">
        <v>1</v>
      </c>
      <c r="N658" t="n">
        <v>0</v>
      </c>
      <c r="O658" t="n">
        <v>13.208</v>
      </c>
      <c r="P658" t="n">
        <v>4.432</v>
      </c>
      <c r="Q658" t="n">
        <v>1.505</v>
      </c>
      <c r="R658" t="n">
        <v>12.224</v>
      </c>
      <c r="S658" t="n">
        <v>6.465</v>
      </c>
      <c r="T658" t="n">
        <v>12.343</v>
      </c>
      <c r="U658" t="n">
        <v>6.945</v>
      </c>
      <c r="V658" t="n">
        <v>0.495</v>
      </c>
      <c r="W658" t="n">
        <v>1.3</v>
      </c>
      <c r="X658" t="n">
        <v>38.7</v>
      </c>
      <c r="Y658" t="n">
        <v>0</v>
      </c>
      <c r="Z658" t="n">
        <v>1</v>
      </c>
      <c r="AA658" t="n">
        <v>0.058</v>
      </c>
      <c r="AB658" t="n">
        <v>-0.007</v>
      </c>
      <c r="AC658" t="n">
        <v>6.29</v>
      </c>
      <c r="AD658" t="n">
        <v>255</v>
      </c>
      <c r="AE658">
        <f>IF(V658&gt;=0,V658,"")</f>
        <v/>
      </c>
      <c r="AF658">
        <f>IF(AND(N658=1,N657=0),1,0)</f>
        <v/>
      </c>
      <c r="AG658">
        <f>IF(AND(K658="REACQUIRE",K657&lt;&gt;"REACQUIRE"),1,0)</f>
        <v/>
      </c>
    </row>
    <row r="659">
      <c r="J659" t="n">
        <v>163.75</v>
      </c>
      <c r="K659" t="inlineStr">
        <is>
          <t>TRACK</t>
        </is>
      </c>
      <c r="L659" t="n">
        <v>1</v>
      </c>
      <c r="M659" t="n">
        <v>1</v>
      </c>
      <c r="N659" t="n">
        <v>0</v>
      </c>
      <c r="O659" t="n">
        <v>13.297</v>
      </c>
      <c r="P659" t="n">
        <v>4.436</v>
      </c>
      <c r="Q659" t="n">
        <v>1.525</v>
      </c>
      <c r="R659" t="n">
        <v>12.224</v>
      </c>
      <c r="S659" t="n">
        <v>6.465</v>
      </c>
      <c r="T659" t="n">
        <v>12.317</v>
      </c>
      <c r="U659" t="n">
        <v>6.948</v>
      </c>
      <c r="V659" t="n">
        <v>0.491</v>
      </c>
      <c r="W659" t="n">
        <v>1.4</v>
      </c>
      <c r="X659" t="n">
        <v>38.7</v>
      </c>
      <c r="Y659" t="n">
        <v>0</v>
      </c>
      <c r="Z659" t="n">
        <v>1</v>
      </c>
      <c r="AA659" t="n">
        <v>0.057</v>
      </c>
      <c r="AB659" t="n">
        <v>-0.003</v>
      </c>
      <c r="AC659" t="n">
        <v>6.29</v>
      </c>
      <c r="AD659" t="n">
        <v>255</v>
      </c>
      <c r="AE659">
        <f>IF(V659&gt;=0,V659,"")</f>
        <v/>
      </c>
      <c r="AF659">
        <f>IF(AND(N659=1,N658=0),1,0)</f>
        <v/>
      </c>
      <c r="AG659">
        <f>IF(AND(K659="REACQUIRE",K658&lt;&gt;"REACQUIRE"),1,0)</f>
        <v/>
      </c>
    </row>
    <row r="660">
      <c r="J660" t="n">
        <v>164</v>
      </c>
      <c r="K660" t="inlineStr">
        <is>
          <t>TRACK</t>
        </is>
      </c>
      <c r="L660" t="n">
        <v>1</v>
      </c>
      <c r="M660" t="n">
        <v>1</v>
      </c>
      <c r="N660" t="n">
        <v>1</v>
      </c>
      <c r="O660" t="n">
        <v>13.382</v>
      </c>
      <c r="P660" t="n">
        <v>4.439</v>
      </c>
      <c r="Q660" t="n">
        <v>1.555</v>
      </c>
      <c r="R660" t="n">
        <v>12.224</v>
      </c>
      <c r="S660" t="n">
        <v>6.465</v>
      </c>
      <c r="T660" t="n">
        <v>12.226</v>
      </c>
      <c r="U660" t="n">
        <v>7.005</v>
      </c>
      <c r="V660" t="n">
        <v>0.54</v>
      </c>
      <c r="W660" t="n">
        <v>1.2</v>
      </c>
      <c r="X660" t="n">
        <v>38.2</v>
      </c>
      <c r="Y660" t="n">
        <v>0</v>
      </c>
      <c r="Z660" t="n">
        <v>1</v>
      </c>
      <c r="AA660" t="n">
        <v>0.042</v>
      </c>
      <c r="AB660" t="n">
        <v>0.008999999999999999</v>
      </c>
      <c r="AC660" t="n">
        <v>6.28</v>
      </c>
      <c r="AD660" t="n">
        <v>255</v>
      </c>
      <c r="AE660">
        <f>IF(V660&gt;=0,V660,"")</f>
        <v/>
      </c>
      <c r="AF660">
        <f>IF(AND(N660=1,N659=0),1,0)</f>
        <v/>
      </c>
      <c r="AG660">
        <f>IF(AND(K660="REACQUIRE",K659&lt;&gt;"REACQUIRE"),1,0)</f>
        <v/>
      </c>
    </row>
    <row r="661">
      <c r="J661" t="n">
        <v>164.25</v>
      </c>
      <c r="K661" t="inlineStr">
        <is>
          <t>TRACK</t>
        </is>
      </c>
      <c r="L661" t="n">
        <v>0</v>
      </c>
      <c r="M661" t="n">
        <v>0</v>
      </c>
      <c r="N661" t="n">
        <v>1</v>
      </c>
      <c r="O661" t="n">
        <v>13.46</v>
      </c>
      <c r="P661" t="n">
        <v>4.442</v>
      </c>
      <c r="Q661" t="n">
        <v>1.599</v>
      </c>
      <c r="R661" t="n">
        <v>12.224</v>
      </c>
      <c r="S661" t="n">
        <v>6.465</v>
      </c>
      <c r="T661" t="n">
        <v>12.195</v>
      </c>
      <c r="U661" t="n">
        <v>7.021</v>
      </c>
      <c r="V661" t="n">
        <v>-1</v>
      </c>
      <c r="W661" t="n">
        <v>1.1</v>
      </c>
      <c r="X661" t="n">
        <v>37.7</v>
      </c>
      <c r="Y661" t="n">
        <v>0</v>
      </c>
      <c r="Z661" t="n">
        <v>1</v>
      </c>
      <c r="AA661" t="n">
        <v>0.025</v>
      </c>
      <c r="AB661" t="n">
        <v>-0.036</v>
      </c>
      <c r="AC661" t="n">
        <v>6.26</v>
      </c>
      <c r="AD661" t="n">
        <v>74</v>
      </c>
      <c r="AE661">
        <f>IF(V661&gt;=0,V661,"")</f>
        <v/>
      </c>
      <c r="AF661">
        <f>IF(AND(N661=1,N660=0),1,0)</f>
        <v/>
      </c>
      <c r="AG661">
        <f>IF(AND(K661="REACQUIRE",K660&lt;&gt;"REACQUIRE"),1,0)</f>
        <v/>
      </c>
    </row>
    <row r="662">
      <c r="J662" t="n">
        <v>164.5</v>
      </c>
      <c r="K662" t="inlineStr">
        <is>
          <t>TRACK</t>
        </is>
      </c>
      <c r="L662" t="n">
        <v>0</v>
      </c>
      <c r="M662" t="n">
        <v>0</v>
      </c>
      <c r="N662" t="n">
        <v>1</v>
      </c>
      <c r="O662" t="n">
        <v>13.552</v>
      </c>
      <c r="P662" t="n">
        <v>4.445</v>
      </c>
      <c r="Q662" t="n">
        <v>1.642</v>
      </c>
      <c r="R662" t="n">
        <v>12.224</v>
      </c>
      <c r="S662" t="n">
        <v>6.465</v>
      </c>
      <c r="T662" t="n">
        <v>12.195</v>
      </c>
      <c r="U662" t="n">
        <v>7.021</v>
      </c>
      <c r="V662" t="n">
        <v>-1</v>
      </c>
      <c r="W662" t="n">
        <v>1.3</v>
      </c>
      <c r="X662" t="n">
        <v>37.9</v>
      </c>
      <c r="Y662" t="n">
        <v>0</v>
      </c>
      <c r="Z662" t="n">
        <v>1</v>
      </c>
      <c r="AA662" t="n">
        <v>0.026</v>
      </c>
      <c r="AB662" t="n">
        <v>-0.045</v>
      </c>
      <c r="AC662" t="n">
        <v>6.24</v>
      </c>
      <c r="AD662" t="n">
        <v>74</v>
      </c>
      <c r="AE662">
        <f>IF(V662&gt;=0,V662,"")</f>
        <v/>
      </c>
      <c r="AF662">
        <f>IF(AND(N662=1,N661=0),1,0)</f>
        <v/>
      </c>
      <c r="AG662">
        <f>IF(AND(K662="REACQUIRE",K661&lt;&gt;"REACQUIRE"),1,0)</f>
        <v/>
      </c>
    </row>
    <row r="663">
      <c r="J663" t="n">
        <v>164.75</v>
      </c>
      <c r="K663" t="inlineStr">
        <is>
          <t>TRACK</t>
        </is>
      </c>
      <c r="L663" t="n">
        <v>0</v>
      </c>
      <c r="M663" t="n">
        <v>0</v>
      </c>
      <c r="N663" t="n">
        <v>1</v>
      </c>
      <c r="O663" t="n">
        <v>13.653</v>
      </c>
      <c r="P663" t="n">
        <v>4.447</v>
      </c>
      <c r="Q663" t="n">
        <v>1.685</v>
      </c>
      <c r="R663" t="n">
        <v>12.224</v>
      </c>
      <c r="S663" t="n">
        <v>6.465</v>
      </c>
      <c r="T663" t="n">
        <v>12.195</v>
      </c>
      <c r="U663" t="n">
        <v>7.021</v>
      </c>
      <c r="V663" t="n">
        <v>-1</v>
      </c>
      <c r="W663" t="n">
        <v>1.5</v>
      </c>
      <c r="X663" t="n">
        <v>38.1</v>
      </c>
      <c r="Y663" t="n">
        <v>0</v>
      </c>
      <c r="Z663" t="n">
        <v>1</v>
      </c>
      <c r="AA663" t="n">
        <v>0.032</v>
      </c>
      <c r="AB663" t="n">
        <v>-0.04</v>
      </c>
      <c r="AC663" t="n">
        <v>6.22</v>
      </c>
      <c r="AD663" t="n">
        <v>74</v>
      </c>
      <c r="AE663">
        <f>IF(V663&gt;=0,V663,"")</f>
        <v/>
      </c>
      <c r="AF663">
        <f>IF(AND(N663=1,N662=0),1,0)</f>
        <v/>
      </c>
      <c r="AG663">
        <f>IF(AND(K663="REACQUIRE",K662&lt;&gt;"REACQUIRE"),1,0)</f>
        <v/>
      </c>
    </row>
    <row r="664">
      <c r="J664" t="n">
        <v>165</v>
      </c>
      <c r="K664" t="inlineStr">
        <is>
          <t>REACQUIRE</t>
        </is>
      </c>
      <c r="L664" t="n">
        <v>0</v>
      </c>
      <c r="M664" t="n">
        <v>0</v>
      </c>
      <c r="N664" t="n">
        <v>1</v>
      </c>
      <c r="O664" t="n">
        <v>13.73</v>
      </c>
      <c r="P664" t="n">
        <v>4.448</v>
      </c>
      <c r="Q664" t="n">
        <v>1.718</v>
      </c>
      <c r="R664" t="n">
        <v>12.224</v>
      </c>
      <c r="S664" t="n">
        <v>6.465</v>
      </c>
      <c r="T664" t="n">
        <v>12.195</v>
      </c>
      <c r="U664" t="n">
        <v>7.021</v>
      </c>
      <c r="V664" t="n">
        <v>-1</v>
      </c>
      <c r="W664" t="n">
        <v>0.9</v>
      </c>
      <c r="X664" t="n">
        <v>38.3</v>
      </c>
      <c r="Y664" t="n">
        <v>0</v>
      </c>
      <c r="Z664" t="n">
        <v>1</v>
      </c>
      <c r="AA664" t="n">
        <v>0.055</v>
      </c>
      <c r="AB664" t="n">
        <v>-0.037</v>
      </c>
      <c r="AC664" t="n">
        <v>6.21</v>
      </c>
      <c r="AD664" t="n">
        <v>141</v>
      </c>
      <c r="AE664">
        <f>IF(V664&gt;=0,V664,"")</f>
        <v/>
      </c>
      <c r="AF664">
        <f>IF(AND(N664=1,N663=0),1,0)</f>
        <v/>
      </c>
      <c r="AG664">
        <f>IF(AND(K664="REACQUIRE",K663&lt;&gt;"REACQUIRE"),1,0)</f>
        <v/>
      </c>
    </row>
    <row r="665">
      <c r="J665" t="n">
        <v>165.25</v>
      </c>
      <c r="K665" t="inlineStr">
        <is>
          <t>TRACK</t>
        </is>
      </c>
      <c r="L665" t="n">
        <v>1</v>
      </c>
      <c r="M665" t="n">
        <v>1</v>
      </c>
      <c r="N665" t="n">
        <v>0</v>
      </c>
      <c r="O665" t="n">
        <v>13.833</v>
      </c>
      <c r="P665" t="n">
        <v>4.449</v>
      </c>
      <c r="Q665" t="n">
        <v>1.753</v>
      </c>
      <c r="R665" t="n">
        <v>12.224</v>
      </c>
      <c r="S665" t="n">
        <v>6.465</v>
      </c>
      <c r="T665" t="n">
        <v>12.302</v>
      </c>
      <c r="U665" t="n">
        <v>6.96</v>
      </c>
      <c r="V665" t="n">
        <v>0.501</v>
      </c>
      <c r="W665" t="n">
        <v>1.6</v>
      </c>
      <c r="X665" t="n">
        <v>38.7</v>
      </c>
      <c r="Y665" t="n">
        <v>0</v>
      </c>
      <c r="Z665" t="n">
        <v>1</v>
      </c>
      <c r="AA665" t="n">
        <v>0.099</v>
      </c>
      <c r="AB665" t="n">
        <v>-0.047</v>
      </c>
      <c r="AC665" t="n">
        <v>6.21</v>
      </c>
      <c r="AD665" t="n">
        <v>255</v>
      </c>
      <c r="AE665">
        <f>IF(V665&gt;=0,V665,"")</f>
        <v/>
      </c>
      <c r="AF665">
        <f>IF(AND(N665=1,N664=0),1,0)</f>
        <v/>
      </c>
      <c r="AG665">
        <f>IF(AND(K665="REACQUIRE",K664&lt;&gt;"REACQUIRE"),1,0)</f>
        <v/>
      </c>
    </row>
    <row r="666">
      <c r="J666" t="n">
        <v>165.5</v>
      </c>
      <c r="K666" t="inlineStr">
        <is>
          <t>TRACK</t>
        </is>
      </c>
      <c r="L666" t="n">
        <v>1</v>
      </c>
      <c r="M666" t="n">
        <v>1</v>
      </c>
      <c r="N666" t="n">
        <v>0</v>
      </c>
      <c r="O666" t="n">
        <v>13.862</v>
      </c>
      <c r="P666" t="n">
        <v>4.45</v>
      </c>
      <c r="Q666" t="n">
        <v>1.741</v>
      </c>
      <c r="R666" t="n">
        <v>12.224</v>
      </c>
      <c r="S666" t="n">
        <v>6.465</v>
      </c>
      <c r="T666" t="n">
        <v>12.269</v>
      </c>
      <c r="U666" t="n">
        <v>6.932</v>
      </c>
      <c r="V666" t="n">
        <v>0.469</v>
      </c>
      <c r="W666" t="n">
        <v>-0.2</v>
      </c>
      <c r="X666" t="n">
        <v>39.6</v>
      </c>
      <c r="Y666" t="n">
        <v>0</v>
      </c>
      <c r="Z666" t="n">
        <v>1</v>
      </c>
      <c r="AA666" t="n">
        <v>0.06900000000000001</v>
      </c>
      <c r="AB666" t="n">
        <v>-0.004</v>
      </c>
      <c r="AC666" t="n">
        <v>6.22</v>
      </c>
      <c r="AD666" t="n">
        <v>255</v>
      </c>
      <c r="AE666">
        <f>IF(V666&gt;=0,V666,"")</f>
        <v/>
      </c>
      <c r="AF666">
        <f>IF(AND(N666=1,N665=0),1,0)</f>
        <v/>
      </c>
      <c r="AG666">
        <f>IF(AND(K666="REACQUIRE",K665&lt;&gt;"REACQUIRE"),1,0)</f>
        <v/>
      </c>
    </row>
    <row r="667">
      <c r="J667" t="n">
        <v>165.75</v>
      </c>
      <c r="K667" t="inlineStr">
        <is>
          <t>TRACK</t>
        </is>
      </c>
      <c r="L667" t="n">
        <v>1</v>
      </c>
      <c r="M667" t="n">
        <v>1</v>
      </c>
      <c r="N667" t="n">
        <v>0</v>
      </c>
      <c r="O667" t="n">
        <v>13.904</v>
      </c>
      <c r="P667" t="n">
        <v>4.451</v>
      </c>
      <c r="Q667" t="n">
        <v>1.733</v>
      </c>
      <c r="R667" t="n">
        <v>12.224</v>
      </c>
      <c r="S667" t="n">
        <v>6.465</v>
      </c>
      <c r="T667" t="n">
        <v>12.265</v>
      </c>
      <c r="U667" t="n">
        <v>6.914</v>
      </c>
      <c r="V667" t="n">
        <v>0.45</v>
      </c>
      <c r="W667" t="n">
        <v>0.2</v>
      </c>
      <c r="X667" t="n">
        <v>39.5</v>
      </c>
      <c r="Y667" t="n">
        <v>0</v>
      </c>
      <c r="Z667" t="n">
        <v>1</v>
      </c>
      <c r="AA667" t="n">
        <v>0.038</v>
      </c>
      <c r="AB667" t="n">
        <v>0.008999999999999999</v>
      </c>
      <c r="AC667" t="n">
        <v>6.24</v>
      </c>
      <c r="AD667" t="n">
        <v>255</v>
      </c>
      <c r="AE667">
        <f>IF(V667&gt;=0,V667,"")</f>
        <v/>
      </c>
      <c r="AF667">
        <f>IF(AND(N667=1,N666=0),1,0)</f>
        <v/>
      </c>
      <c r="AG667">
        <f>IF(AND(K667="REACQUIRE",K666&lt;&gt;"REACQUIRE"),1,0)</f>
        <v/>
      </c>
    </row>
    <row r="668">
      <c r="J668" t="n">
        <v>166</v>
      </c>
      <c r="K668" t="inlineStr">
        <is>
          <t>TRACK</t>
        </is>
      </c>
      <c r="L668" t="n">
        <v>1</v>
      </c>
      <c r="M668" t="n">
        <v>1</v>
      </c>
      <c r="N668" t="n">
        <v>0</v>
      </c>
      <c r="O668" t="n">
        <v>13.968</v>
      </c>
      <c r="P668" t="n">
        <v>4.452</v>
      </c>
      <c r="Q668" t="n">
        <v>1.74</v>
      </c>
      <c r="R668" t="n">
        <v>12.224</v>
      </c>
      <c r="S668" t="n">
        <v>6.465</v>
      </c>
      <c r="T668" t="n">
        <v>12.255</v>
      </c>
      <c r="U668" t="n">
        <v>6.937</v>
      </c>
      <c r="V668" t="n">
        <v>0.472</v>
      </c>
      <c r="W668" t="n">
        <v>0.8</v>
      </c>
      <c r="X668" t="n">
        <v>39.1</v>
      </c>
      <c r="Y668" t="n">
        <v>0</v>
      </c>
      <c r="Z668" t="n">
        <v>1</v>
      </c>
      <c r="AA668" t="n">
        <v>0.042</v>
      </c>
      <c r="AB668" t="n">
        <v>0.016</v>
      </c>
      <c r="AC668" t="n">
        <v>6.26</v>
      </c>
      <c r="AD668" t="n">
        <v>255</v>
      </c>
      <c r="AE668">
        <f>IF(V668&gt;=0,V668,"")</f>
        <v/>
      </c>
      <c r="AF668">
        <f>IF(AND(N668=1,N667=0),1,0)</f>
        <v/>
      </c>
      <c r="AG668">
        <f>IF(AND(K668="REACQUIRE",K667&lt;&gt;"REACQUIRE"),1,0)</f>
        <v/>
      </c>
    </row>
    <row r="669">
      <c r="J669" t="n">
        <v>166.25</v>
      </c>
      <c r="K669" t="inlineStr">
        <is>
          <t>TRACK</t>
        </is>
      </c>
      <c r="L669" t="n">
        <v>1</v>
      </c>
      <c r="M669" t="n">
        <v>1</v>
      </c>
      <c r="N669" t="n">
        <v>0</v>
      </c>
      <c r="O669" t="n">
        <v>14.047</v>
      </c>
      <c r="P669" t="n">
        <v>4.451</v>
      </c>
      <c r="Q669" t="n">
        <v>1.759</v>
      </c>
      <c r="R669" t="n">
        <v>12.226</v>
      </c>
      <c r="S669" t="n">
        <v>6.467</v>
      </c>
      <c r="T669" t="n">
        <v>12.252</v>
      </c>
      <c r="U669" t="n">
        <v>6.926</v>
      </c>
      <c r="V669" t="n">
        <v>0.459</v>
      </c>
      <c r="W669" t="n">
        <v>1.3</v>
      </c>
      <c r="X669" t="n">
        <v>38.9</v>
      </c>
      <c r="Y669" t="n">
        <v>-0.08699999999999999</v>
      </c>
      <c r="Z669" t="n">
        <v>1</v>
      </c>
      <c r="AA669" t="n">
        <v>0.048</v>
      </c>
      <c r="AB669" t="n">
        <v>0</v>
      </c>
      <c r="AC669" t="n">
        <v>6.28</v>
      </c>
      <c r="AD669" t="n">
        <v>255</v>
      </c>
      <c r="AE669">
        <f>IF(V669&gt;=0,V669,"")</f>
        <v/>
      </c>
      <c r="AF669">
        <f>IF(AND(N669=1,N668=0),1,0)</f>
        <v/>
      </c>
      <c r="AG669">
        <f>IF(AND(K669="REACQUIRE",K668&lt;&gt;"REACQUIRE"),1,0)</f>
        <v/>
      </c>
    </row>
    <row r="670">
      <c r="J670" t="n">
        <v>166.5</v>
      </c>
      <c r="K670" t="inlineStr">
        <is>
          <t>TRACK</t>
        </is>
      </c>
      <c r="L670" t="n">
        <v>1</v>
      </c>
      <c r="M670" t="n">
        <v>1</v>
      </c>
      <c r="N670" t="n">
        <v>0</v>
      </c>
      <c r="O670" t="n">
        <v>14.138</v>
      </c>
      <c r="P670" t="n">
        <v>4.448</v>
      </c>
      <c r="Q670" t="n">
        <v>1.784</v>
      </c>
      <c r="R670" t="n">
        <v>12.224</v>
      </c>
      <c r="S670" t="n">
        <v>6.465</v>
      </c>
      <c r="T670" t="n">
        <v>12.246</v>
      </c>
      <c r="U670" t="n">
        <v>6.914</v>
      </c>
      <c r="V670" t="n">
        <v>0.449</v>
      </c>
      <c r="W670" t="n">
        <v>1.5</v>
      </c>
      <c r="X670" t="n">
        <v>38.9</v>
      </c>
      <c r="Y670" t="n">
        <v>0</v>
      </c>
      <c r="Z670" t="n">
        <v>1</v>
      </c>
      <c r="AA670" t="n">
        <v>0.054</v>
      </c>
      <c r="AB670" t="n">
        <v>-0</v>
      </c>
      <c r="AC670" t="n">
        <v>6.29</v>
      </c>
      <c r="AD670" t="n">
        <v>255</v>
      </c>
      <c r="AE670">
        <f>IF(V670&gt;=0,V670,"")</f>
        <v/>
      </c>
      <c r="AF670">
        <f>IF(AND(N670=1,N669=0),1,0)</f>
        <v/>
      </c>
      <c r="AG670">
        <f>IF(AND(K670="REACQUIRE",K669&lt;&gt;"REACQUIRE"),1,0)</f>
        <v/>
      </c>
    </row>
    <row r="671">
      <c r="J671" t="n">
        <v>166.75</v>
      </c>
      <c r="K671" t="inlineStr">
        <is>
          <t>TRACK</t>
        </is>
      </c>
      <c r="L671" t="n">
        <v>1</v>
      </c>
      <c r="M671" t="n">
        <v>1</v>
      </c>
      <c r="N671" t="n">
        <v>0</v>
      </c>
      <c r="O671" t="n">
        <v>14.236</v>
      </c>
      <c r="P671" t="n">
        <v>4.445</v>
      </c>
      <c r="Q671" t="n">
        <v>1.814</v>
      </c>
      <c r="R671" t="n">
        <v>12.224</v>
      </c>
      <c r="S671" t="n">
        <v>6.465</v>
      </c>
      <c r="T671" t="n">
        <v>12.239</v>
      </c>
      <c r="U671" t="n">
        <v>6.902</v>
      </c>
      <c r="V671" t="n">
        <v>0.438</v>
      </c>
      <c r="W671" t="n">
        <v>1.6</v>
      </c>
      <c r="X671" t="n">
        <v>38.9</v>
      </c>
      <c r="Y671" t="n">
        <v>0</v>
      </c>
      <c r="Z671" t="n">
        <v>1</v>
      </c>
      <c r="AA671" t="n">
        <v>0.055</v>
      </c>
      <c r="AB671" t="n">
        <v>0.001</v>
      </c>
      <c r="AC671" t="n">
        <v>6.3</v>
      </c>
      <c r="AD671" t="n">
        <v>255</v>
      </c>
      <c r="AE671">
        <f>IF(V671&gt;=0,V671,"")</f>
        <v/>
      </c>
      <c r="AF671">
        <f>IF(AND(N671=1,N670=0),1,0)</f>
        <v/>
      </c>
      <c r="AG671">
        <f>IF(AND(K671="REACQUIRE",K670&lt;&gt;"REACQUIRE"),1,0)</f>
        <v/>
      </c>
    </row>
    <row r="672">
      <c r="J672" t="n">
        <v>167</v>
      </c>
      <c r="K672" t="inlineStr">
        <is>
          <t>TRACK</t>
        </is>
      </c>
      <c r="L672" t="n">
        <v>1</v>
      </c>
      <c r="M672" t="n">
        <v>1</v>
      </c>
      <c r="N672" t="n">
        <v>0</v>
      </c>
      <c r="O672" t="n">
        <v>14.339</v>
      </c>
      <c r="P672" t="n">
        <v>4.44</v>
      </c>
      <c r="Q672" t="n">
        <v>1.848</v>
      </c>
      <c r="R672" t="n">
        <v>12.224</v>
      </c>
      <c r="S672" t="n">
        <v>6.465</v>
      </c>
      <c r="T672" t="n">
        <v>12.236</v>
      </c>
      <c r="U672" t="n">
        <v>6.895</v>
      </c>
      <c r="V672" t="n">
        <v>0.43</v>
      </c>
      <c r="W672" t="n">
        <v>1.6</v>
      </c>
      <c r="X672" t="n">
        <v>38.9</v>
      </c>
      <c r="Y672" t="n">
        <v>0</v>
      </c>
      <c r="Z672" t="n">
        <v>1</v>
      </c>
      <c r="AA672" t="n">
        <v>0.056</v>
      </c>
      <c r="AB672" t="n">
        <v>0.004</v>
      </c>
      <c r="AC672" t="n">
        <v>6.31</v>
      </c>
      <c r="AD672" t="n">
        <v>255</v>
      </c>
      <c r="AE672">
        <f>IF(V672&gt;=0,V672,"")</f>
        <v/>
      </c>
      <c r="AF672">
        <f>IF(AND(N672=1,N671=0),1,0)</f>
        <v/>
      </c>
      <c r="AG672">
        <f>IF(AND(K672="REACQUIRE",K671&lt;&gt;"REACQUIRE"),1,0)</f>
        <v/>
      </c>
    </row>
    <row r="673">
      <c r="J673" t="n">
        <v>167.25</v>
      </c>
      <c r="K673" t="inlineStr">
        <is>
          <t>TRACK</t>
        </is>
      </c>
      <c r="L673" t="n">
        <v>1</v>
      </c>
      <c r="M673" t="n">
        <v>1</v>
      </c>
      <c r="N673" t="n">
        <v>0</v>
      </c>
      <c r="O673" t="n">
        <v>14.447</v>
      </c>
      <c r="P673" t="n">
        <v>4.434</v>
      </c>
      <c r="Q673" t="n">
        <v>1.889</v>
      </c>
      <c r="R673" t="n">
        <v>12.224</v>
      </c>
      <c r="S673" t="n">
        <v>6.465</v>
      </c>
      <c r="T673" t="n">
        <v>12.232</v>
      </c>
      <c r="U673" t="n">
        <v>6.89</v>
      </c>
      <c r="V673" t="n">
        <v>0.424</v>
      </c>
      <c r="W673" t="n">
        <v>1.7</v>
      </c>
      <c r="X673" t="n">
        <v>38.9</v>
      </c>
      <c r="Y673" t="n">
        <v>0</v>
      </c>
      <c r="Z673" t="n">
        <v>1</v>
      </c>
      <c r="AA673" t="n">
        <v>0.058</v>
      </c>
      <c r="AB673" t="n">
        <v>0.008</v>
      </c>
      <c r="AC673" t="n">
        <v>6.32</v>
      </c>
      <c r="AD673" t="n">
        <v>255</v>
      </c>
      <c r="AE673">
        <f>IF(V673&gt;=0,V673,"")</f>
        <v/>
      </c>
      <c r="AF673">
        <f>IF(AND(N673=1,N672=0),1,0)</f>
        <v/>
      </c>
      <c r="AG673">
        <f>IF(AND(K673="REACQUIRE",K672&lt;&gt;"REACQUIRE"),1,0)</f>
        <v/>
      </c>
    </row>
    <row r="674">
      <c r="J674" t="n">
        <v>167.5</v>
      </c>
      <c r="K674" t="inlineStr">
        <is>
          <t>TRACK</t>
        </is>
      </c>
      <c r="L674" t="n">
        <v>1</v>
      </c>
      <c r="M674" t="n">
        <v>1</v>
      </c>
      <c r="N674" t="n">
        <v>0</v>
      </c>
      <c r="O674" t="n">
        <v>14.556</v>
      </c>
      <c r="P674" t="n">
        <v>4.427</v>
      </c>
      <c r="Q674" t="n">
        <v>1.934</v>
      </c>
      <c r="R674" t="n">
        <v>12.224</v>
      </c>
      <c r="S674" t="n">
        <v>6.465</v>
      </c>
      <c r="T674" t="n">
        <v>12.22</v>
      </c>
      <c r="U674" t="n">
        <v>6.888</v>
      </c>
      <c r="V674" t="n">
        <v>0.423</v>
      </c>
      <c r="W674" t="n">
        <v>1.7</v>
      </c>
      <c r="X674" t="n">
        <v>38.7</v>
      </c>
      <c r="Y674" t="n">
        <v>0</v>
      </c>
      <c r="Z674" t="n">
        <v>1</v>
      </c>
      <c r="AA674" t="n">
        <v>0.058</v>
      </c>
      <c r="AB674" t="n">
        <v>0.011</v>
      </c>
      <c r="AC674" t="n">
        <v>6.32</v>
      </c>
      <c r="AD674" t="n">
        <v>255</v>
      </c>
      <c r="AE674">
        <f>IF(V674&gt;=0,V674,"")</f>
        <v/>
      </c>
      <c r="AF674">
        <f>IF(AND(N674=1,N673=0),1,0)</f>
        <v/>
      </c>
      <c r="AG674">
        <f>IF(AND(K674="REACQUIRE",K673&lt;&gt;"REACQUIRE"),1,0)</f>
        <v/>
      </c>
    </row>
    <row r="675">
      <c r="J675" t="n">
        <v>167.75</v>
      </c>
      <c r="K675" t="inlineStr">
        <is>
          <t>TRACK</t>
        </is>
      </c>
      <c r="L675" t="n">
        <v>1</v>
      </c>
      <c r="M675" t="n">
        <v>1</v>
      </c>
      <c r="N675" t="n">
        <v>0</v>
      </c>
      <c r="O675" t="n">
        <v>14.665</v>
      </c>
      <c r="P675" t="n">
        <v>4.419</v>
      </c>
      <c r="Q675" t="n">
        <v>1.986</v>
      </c>
      <c r="R675" t="n">
        <v>12.223</v>
      </c>
      <c r="S675" t="n">
        <v>6.465</v>
      </c>
      <c r="T675" t="n">
        <v>12.209</v>
      </c>
      <c r="U675" t="n">
        <v>6.89</v>
      </c>
      <c r="V675" t="n">
        <v>0.425</v>
      </c>
      <c r="W675" t="n">
        <v>1.7</v>
      </c>
      <c r="X675" t="n">
        <v>38.6</v>
      </c>
      <c r="Y675" t="n">
        <v>0.033</v>
      </c>
      <c r="Z675" t="n">
        <v>1</v>
      </c>
      <c r="AA675" t="n">
        <v>0.058</v>
      </c>
      <c r="AB675" t="n">
        <v>0.012</v>
      </c>
      <c r="AC675" t="n">
        <v>6.31</v>
      </c>
      <c r="AD675" t="n">
        <v>255</v>
      </c>
      <c r="AE675">
        <f>IF(V675&gt;=0,V675,"")</f>
        <v/>
      </c>
      <c r="AF675">
        <f>IF(AND(N675=1,N674=0),1,0)</f>
        <v/>
      </c>
      <c r="AG675">
        <f>IF(AND(K675="REACQUIRE",K674&lt;&gt;"REACQUIRE"),1,0)</f>
        <v/>
      </c>
    </row>
    <row r="676">
      <c r="J676" t="n">
        <v>168</v>
      </c>
      <c r="K676" t="inlineStr">
        <is>
          <t>TRACK</t>
        </is>
      </c>
      <c r="L676" t="n">
        <v>1</v>
      </c>
      <c r="M676" t="n">
        <v>1</v>
      </c>
      <c r="N676" t="n">
        <v>0</v>
      </c>
      <c r="O676" t="n">
        <v>14.773</v>
      </c>
      <c r="P676" t="n">
        <v>4.411</v>
      </c>
      <c r="Q676" t="n">
        <v>2.043</v>
      </c>
      <c r="R676" t="n">
        <v>12.223</v>
      </c>
      <c r="S676" t="n">
        <v>6.465</v>
      </c>
      <c r="T676" t="n">
        <v>12.193</v>
      </c>
      <c r="U676" t="n">
        <v>6.893</v>
      </c>
      <c r="V676" t="n">
        <v>0.429</v>
      </c>
      <c r="W676" t="n">
        <v>1.6</v>
      </c>
      <c r="X676" t="n">
        <v>38.4</v>
      </c>
      <c r="Y676" t="n">
        <v>0</v>
      </c>
      <c r="Z676" t="n">
        <v>1</v>
      </c>
      <c r="AA676" t="n">
        <v>0.057</v>
      </c>
      <c r="AB676" t="n">
        <v>0.013</v>
      </c>
      <c r="AC676" t="n">
        <v>6.3</v>
      </c>
      <c r="AD676" t="n">
        <v>255</v>
      </c>
      <c r="AE676">
        <f>IF(V676&gt;=0,V676,"")</f>
        <v/>
      </c>
      <c r="AF676">
        <f>IF(AND(N676=1,N675=0),1,0)</f>
        <v/>
      </c>
      <c r="AG676">
        <f>IF(AND(K676="REACQUIRE",K675&lt;&gt;"REACQUIRE"),1,0)</f>
        <v/>
      </c>
    </row>
    <row r="677">
      <c r="J677" t="n">
        <v>168.25</v>
      </c>
      <c r="K677" t="inlineStr">
        <is>
          <t>TRACK</t>
        </is>
      </c>
      <c r="L677" t="n">
        <v>1</v>
      </c>
      <c r="M677" t="n">
        <v>1</v>
      </c>
      <c r="N677" t="n">
        <v>0</v>
      </c>
      <c r="O677" t="n">
        <v>14.879</v>
      </c>
      <c r="P677" t="n">
        <v>4.402</v>
      </c>
      <c r="Q677" t="n">
        <v>2.105</v>
      </c>
      <c r="R677" t="n">
        <v>12.223</v>
      </c>
      <c r="S677" t="n">
        <v>6.465</v>
      </c>
      <c r="T677" t="n">
        <v>12.178</v>
      </c>
      <c r="U677" t="n">
        <v>6.9</v>
      </c>
      <c r="V677" t="n">
        <v>0.437</v>
      </c>
      <c r="W677" t="n">
        <v>1.6</v>
      </c>
      <c r="X677" t="n">
        <v>38.2</v>
      </c>
      <c r="Y677" t="n">
        <v>0</v>
      </c>
      <c r="Z677" t="n">
        <v>1</v>
      </c>
      <c r="AA677" t="n">
        <v>0.057</v>
      </c>
      <c r="AB677" t="n">
        <v>0.015</v>
      </c>
      <c r="AC677" t="n">
        <v>6.29</v>
      </c>
      <c r="AD677" t="n">
        <v>255</v>
      </c>
      <c r="AE677">
        <f>IF(V677&gt;=0,V677,"")</f>
        <v/>
      </c>
      <c r="AF677">
        <f>IF(AND(N677=1,N676=0),1,0)</f>
        <v/>
      </c>
      <c r="AG677">
        <f>IF(AND(K677="REACQUIRE",K676&lt;&gt;"REACQUIRE"),1,0)</f>
        <v/>
      </c>
    </row>
    <row r="678">
      <c r="J678" t="n">
        <v>168.5</v>
      </c>
      <c r="K678" t="inlineStr">
        <is>
          <t>TRACK</t>
        </is>
      </c>
      <c r="L678" t="n">
        <v>1</v>
      </c>
      <c r="M678" t="n">
        <v>1</v>
      </c>
      <c r="N678" t="n">
        <v>0</v>
      </c>
      <c r="O678" t="n">
        <v>14.987</v>
      </c>
      <c r="P678" t="n">
        <v>4.395</v>
      </c>
      <c r="Q678" t="n">
        <v>2.168</v>
      </c>
      <c r="R678" t="n">
        <v>12.223</v>
      </c>
      <c r="S678" t="n">
        <v>6.465</v>
      </c>
      <c r="T678" t="n">
        <v>12.187</v>
      </c>
      <c r="U678" t="n">
        <v>6.871</v>
      </c>
      <c r="V678" t="n">
        <v>0.408</v>
      </c>
      <c r="W678" t="n">
        <v>1.6</v>
      </c>
      <c r="X678" t="n">
        <v>38.3</v>
      </c>
      <c r="Y678" t="n">
        <v>0</v>
      </c>
      <c r="Z678" t="n">
        <v>1</v>
      </c>
      <c r="AA678" t="n">
        <v>0.057</v>
      </c>
      <c r="AB678" t="n">
        <v>0.008</v>
      </c>
      <c r="AC678" t="n">
        <v>6.28</v>
      </c>
      <c r="AD678" t="n">
        <v>255</v>
      </c>
      <c r="AE678">
        <f>IF(V678&gt;=0,V678,"")</f>
        <v/>
      </c>
      <c r="AF678">
        <f>IF(AND(N678=1,N677=0),1,0)</f>
        <v/>
      </c>
      <c r="AG678">
        <f>IF(AND(K678="REACQUIRE",K677&lt;&gt;"REACQUIRE"),1,0)</f>
        <v/>
      </c>
    </row>
    <row r="679">
      <c r="J679" t="n">
        <v>168.75</v>
      </c>
      <c r="K679" t="inlineStr">
        <is>
          <t>TRACK</t>
        </is>
      </c>
      <c r="L679" t="n">
        <v>1</v>
      </c>
      <c r="M679" t="n">
        <v>1</v>
      </c>
      <c r="N679" t="n">
        <v>0</v>
      </c>
      <c r="O679" t="n">
        <v>15.095</v>
      </c>
      <c r="P679" t="n">
        <v>4.387</v>
      </c>
      <c r="Q679" t="n">
        <v>2.232</v>
      </c>
      <c r="R679" t="n">
        <v>12.223</v>
      </c>
      <c r="S679" t="n">
        <v>6.465</v>
      </c>
      <c r="T679" t="n">
        <v>12.175</v>
      </c>
      <c r="U679" t="n">
        <v>6.872</v>
      </c>
      <c r="V679" t="n">
        <v>0.41</v>
      </c>
      <c r="W679" t="n">
        <v>1.6</v>
      </c>
      <c r="X679" t="n">
        <v>38.2</v>
      </c>
      <c r="Y679" t="n">
        <v>0</v>
      </c>
      <c r="Z679" t="n">
        <v>1</v>
      </c>
      <c r="AA679" t="n">
        <v>0.058</v>
      </c>
      <c r="AB679" t="n">
        <v>0.02</v>
      </c>
      <c r="AC679" t="n">
        <v>6.28</v>
      </c>
      <c r="AD679" t="n">
        <v>255</v>
      </c>
      <c r="AE679">
        <f>IF(V679&gt;=0,V679,"")</f>
        <v/>
      </c>
      <c r="AF679">
        <f>IF(AND(N679=1,N678=0),1,0)</f>
        <v/>
      </c>
      <c r="AG679">
        <f>IF(AND(K679="REACQUIRE",K678&lt;&gt;"REACQUIRE"),1,0)</f>
        <v/>
      </c>
    </row>
    <row r="680">
      <c r="J680" t="n">
        <v>169</v>
      </c>
      <c r="K680" t="inlineStr">
        <is>
          <t>TRACK</t>
        </is>
      </c>
      <c r="L680" t="n">
        <v>1</v>
      </c>
      <c r="M680" t="n">
        <v>1</v>
      </c>
      <c r="N680" t="n">
        <v>0</v>
      </c>
      <c r="O680" t="n">
        <v>15.201</v>
      </c>
      <c r="P680" t="n">
        <v>4.381</v>
      </c>
      <c r="Q680" t="n">
        <v>2.301</v>
      </c>
      <c r="R680" t="n">
        <v>12.227</v>
      </c>
      <c r="S680" t="n">
        <v>6.468</v>
      </c>
      <c r="T680" t="n">
        <v>12.167</v>
      </c>
      <c r="U680" t="n">
        <v>6.875</v>
      </c>
      <c r="V680" t="n">
        <v>0.411</v>
      </c>
      <c r="W680" t="n">
        <v>1.6</v>
      </c>
      <c r="X680" t="n">
        <v>38</v>
      </c>
      <c r="Y680" t="n">
        <v>-0.053</v>
      </c>
      <c r="Z680" t="n">
        <v>1</v>
      </c>
      <c r="AA680" t="n">
        <v>0.057</v>
      </c>
      <c r="AB680" t="n">
        <v>0.017</v>
      </c>
      <c r="AC680" t="n">
        <v>6.27</v>
      </c>
      <c r="AD680" t="n">
        <v>255</v>
      </c>
      <c r="AE680">
        <f>IF(V680&gt;=0,V680,"")</f>
        <v/>
      </c>
      <c r="AF680">
        <f>IF(AND(N680=1,N679=0),1,0)</f>
        <v/>
      </c>
      <c r="AG680">
        <f>IF(AND(K680="REACQUIRE",K679&lt;&gt;"REACQUIRE"),1,0)</f>
        <v/>
      </c>
    </row>
    <row r="681">
      <c r="J681" t="n">
        <v>169.25</v>
      </c>
      <c r="K681" t="inlineStr">
        <is>
          <t>TRACK</t>
        </is>
      </c>
      <c r="L681" t="n">
        <v>1</v>
      </c>
      <c r="M681" t="n">
        <v>1</v>
      </c>
      <c r="N681" t="n">
        <v>0</v>
      </c>
      <c r="O681" t="n">
        <v>15.304</v>
      </c>
      <c r="P681" t="n">
        <v>4.376</v>
      </c>
      <c r="Q681" t="n">
        <v>2.374</v>
      </c>
      <c r="R681" t="n">
        <v>12.223</v>
      </c>
      <c r="S681" t="n">
        <v>6.465</v>
      </c>
      <c r="T681" t="n">
        <v>12.152</v>
      </c>
      <c r="U681" t="n">
        <v>6.874</v>
      </c>
      <c r="V681" t="n">
        <v>0.415</v>
      </c>
      <c r="W681" t="n">
        <v>1.6</v>
      </c>
      <c r="X681" t="n">
        <v>37.8</v>
      </c>
      <c r="Y681" t="n">
        <v>0</v>
      </c>
      <c r="Z681" t="n">
        <v>1</v>
      </c>
      <c r="AA681" t="n">
        <v>0.058</v>
      </c>
      <c r="AB681" t="n">
        <v>0.015</v>
      </c>
      <c r="AC681" t="n">
        <v>6.27</v>
      </c>
      <c r="AD681" t="n">
        <v>255</v>
      </c>
      <c r="AE681">
        <f>IF(V681&gt;=0,V681,"")</f>
        <v/>
      </c>
      <c r="AF681">
        <f>IF(AND(N681=1,N680=0),1,0)</f>
        <v/>
      </c>
      <c r="AG681">
        <f>IF(AND(K681="REACQUIRE",K680&lt;&gt;"REACQUIRE"),1,0)</f>
        <v/>
      </c>
    </row>
    <row r="682">
      <c r="J682" t="n">
        <v>169.5</v>
      </c>
      <c r="K682" t="inlineStr">
        <is>
          <t>TRACK</t>
        </is>
      </c>
      <c r="L682" t="n">
        <v>1</v>
      </c>
      <c r="M682" t="n">
        <v>1</v>
      </c>
      <c r="N682" t="n">
        <v>0</v>
      </c>
      <c r="O682" t="n">
        <v>15.406</v>
      </c>
      <c r="P682" t="n">
        <v>4.373</v>
      </c>
      <c r="Q682" t="n">
        <v>2.45</v>
      </c>
      <c r="R682" t="n">
        <v>12.223</v>
      </c>
      <c r="S682" t="n">
        <v>6.465</v>
      </c>
      <c r="T682" t="n">
        <v>12.142</v>
      </c>
      <c r="U682" t="n">
        <v>6.864</v>
      </c>
      <c r="V682" t="n">
        <v>0.407</v>
      </c>
      <c r="W682" t="n">
        <v>1.6</v>
      </c>
      <c r="X682" t="n">
        <v>37.9</v>
      </c>
      <c r="Y682" t="n">
        <v>0</v>
      </c>
      <c r="Z682" t="n">
        <v>1</v>
      </c>
      <c r="AA682" t="n">
        <v>0.057</v>
      </c>
      <c r="AB682" t="n">
        <v>0.012</v>
      </c>
      <c r="AC682" t="n">
        <v>6.28</v>
      </c>
      <c r="AD682" t="n">
        <v>255</v>
      </c>
      <c r="AE682">
        <f>IF(V682&gt;=0,V682,"")</f>
        <v/>
      </c>
      <c r="AF682">
        <f>IF(AND(N682=1,N681=0),1,0)</f>
        <v/>
      </c>
      <c r="AG682">
        <f>IF(AND(K682="REACQUIRE",K681&lt;&gt;"REACQUIRE"),1,0)</f>
        <v/>
      </c>
    </row>
    <row r="683">
      <c r="J683" t="n">
        <v>169.75</v>
      </c>
      <c r="K683" t="inlineStr">
        <is>
          <t>TRACK</t>
        </is>
      </c>
      <c r="L683" t="n">
        <v>1</v>
      </c>
      <c r="M683" t="n">
        <v>1</v>
      </c>
      <c r="N683" t="n">
        <v>0</v>
      </c>
      <c r="O683" t="n">
        <v>15.506</v>
      </c>
      <c r="P683" t="n">
        <v>4.371</v>
      </c>
      <c r="Q683" t="n">
        <v>2.527</v>
      </c>
      <c r="R683" t="n">
        <v>12.223</v>
      </c>
      <c r="S683" t="n">
        <v>6.465</v>
      </c>
      <c r="T683" t="n">
        <v>12.137</v>
      </c>
      <c r="U683" t="n">
        <v>6.858</v>
      </c>
      <c r="V683" t="n">
        <v>0.402</v>
      </c>
      <c r="W683" t="n">
        <v>1.6</v>
      </c>
      <c r="X683" t="n">
        <v>37.9</v>
      </c>
      <c r="Y683" t="n">
        <v>0</v>
      </c>
      <c r="Z683" t="n">
        <v>1</v>
      </c>
      <c r="AA683" t="n">
        <v>0.056</v>
      </c>
      <c r="AB683" t="n">
        <v>0.012</v>
      </c>
      <c r="AC683" t="n">
        <v>6.28</v>
      </c>
      <c r="AD683" t="n">
        <v>255</v>
      </c>
      <c r="AE683">
        <f>IF(V683&gt;=0,V683,"")</f>
        <v/>
      </c>
      <c r="AF683">
        <f>IF(AND(N683=1,N682=0),1,0)</f>
        <v/>
      </c>
      <c r="AG683">
        <f>IF(AND(K683="REACQUIRE",K682&lt;&gt;"REACQUIRE"),1,0)</f>
        <v/>
      </c>
    </row>
    <row r="684">
      <c r="J684" t="n">
        <v>170</v>
      </c>
      <c r="K684" t="inlineStr">
        <is>
          <t>TRACK</t>
        </is>
      </c>
      <c r="L684" t="n">
        <v>1</v>
      </c>
      <c r="M684" t="n">
        <v>1</v>
      </c>
      <c r="N684" t="n">
        <v>0</v>
      </c>
      <c r="O684" t="n">
        <v>15.605</v>
      </c>
      <c r="P684" t="n">
        <v>4.373</v>
      </c>
      <c r="Q684" t="n">
        <v>2.606</v>
      </c>
      <c r="R684" t="n">
        <v>12.223</v>
      </c>
      <c r="S684" t="n">
        <v>6.465</v>
      </c>
      <c r="T684" t="n">
        <v>12.131</v>
      </c>
      <c r="U684" t="n">
        <v>6.846</v>
      </c>
      <c r="V684" t="n">
        <v>0.392</v>
      </c>
      <c r="W684" t="n">
        <v>1.6</v>
      </c>
      <c r="X684" t="n">
        <v>38</v>
      </c>
      <c r="Y684" t="n">
        <v>0</v>
      </c>
      <c r="Z684" t="n">
        <v>1</v>
      </c>
      <c r="AA684" t="n">
        <v>0.055</v>
      </c>
      <c r="AB684" t="n">
        <v>0.01</v>
      </c>
      <c r="AC684" t="n">
        <v>6.3</v>
      </c>
      <c r="AD684" t="n">
        <v>255</v>
      </c>
      <c r="AE684">
        <f>IF(V684&gt;=0,V684,"")</f>
        <v/>
      </c>
      <c r="AF684">
        <f>IF(AND(N684=1,N683=0),1,0)</f>
        <v/>
      </c>
      <c r="AG684">
        <f>IF(AND(K684="REACQUIRE",K683&lt;&gt;"REACQUIRE"),1,0)</f>
        <v/>
      </c>
    </row>
    <row r="685">
      <c r="J685" t="n">
        <v>170.25</v>
      </c>
      <c r="K685" t="inlineStr">
        <is>
          <t>TRACK</t>
        </is>
      </c>
      <c r="L685" t="n">
        <v>1</v>
      </c>
      <c r="M685" t="n">
        <v>2</v>
      </c>
      <c r="N685" t="n">
        <v>0</v>
      </c>
      <c r="O685" t="n">
        <v>15.703</v>
      </c>
      <c r="P685" t="n">
        <v>4.377</v>
      </c>
      <c r="Q685" t="n">
        <v>2.686</v>
      </c>
      <c r="R685" t="n">
        <v>12.223</v>
      </c>
      <c r="S685" t="n">
        <v>6.465</v>
      </c>
      <c r="T685" t="n">
        <v>12.129</v>
      </c>
      <c r="U685" t="n">
        <v>6.829</v>
      </c>
      <c r="V685" t="n">
        <v>0.376</v>
      </c>
      <c r="W685" t="n">
        <v>1.6</v>
      </c>
      <c r="X685" t="n">
        <v>38.2</v>
      </c>
      <c r="Y685" t="n">
        <v>0</v>
      </c>
      <c r="Z685" t="n">
        <v>1</v>
      </c>
      <c r="AA685" t="n">
        <v>0.054</v>
      </c>
      <c r="AB685" t="n">
        <v>0.011</v>
      </c>
      <c r="AC685" t="n">
        <v>6.31</v>
      </c>
      <c r="AD685" t="n">
        <v>255</v>
      </c>
      <c r="AE685">
        <f>IF(V685&gt;=0,V685,"")</f>
        <v/>
      </c>
      <c r="AF685">
        <f>IF(AND(N685=1,N684=0),1,0)</f>
        <v/>
      </c>
      <c r="AG685">
        <f>IF(AND(K685="REACQUIRE",K684&lt;&gt;"REACQUIRE"),1,0)</f>
        <v/>
      </c>
    </row>
    <row r="686">
      <c r="J686" t="n">
        <v>170.5</v>
      </c>
      <c r="K686" t="inlineStr">
        <is>
          <t>TRACK</t>
        </is>
      </c>
      <c r="L686" t="n">
        <v>1</v>
      </c>
      <c r="M686" t="n">
        <v>1</v>
      </c>
      <c r="N686" t="n">
        <v>0</v>
      </c>
      <c r="O686" t="n">
        <v>15.8</v>
      </c>
      <c r="P686" t="n">
        <v>4.386</v>
      </c>
      <c r="Q686" t="n">
        <v>2.765</v>
      </c>
      <c r="R686" t="n">
        <v>12.223</v>
      </c>
      <c r="S686" t="n">
        <v>6.465</v>
      </c>
      <c r="T686" t="n">
        <v>12.126</v>
      </c>
      <c r="U686" t="n">
        <v>6.807</v>
      </c>
      <c r="V686" t="n">
        <v>0.355</v>
      </c>
      <c r="W686" t="n">
        <v>1.6</v>
      </c>
      <c r="X686" t="n">
        <v>38.4</v>
      </c>
      <c r="Y686" t="n">
        <v>0</v>
      </c>
      <c r="Z686" t="n">
        <v>1</v>
      </c>
      <c r="AA686" t="n">
        <v>0.052</v>
      </c>
      <c r="AB686" t="n">
        <v>0.013</v>
      </c>
      <c r="AC686" t="n">
        <v>6.33</v>
      </c>
      <c r="AD686" t="n">
        <v>255</v>
      </c>
      <c r="AE686">
        <f>IF(V686&gt;=0,V686,"")</f>
        <v/>
      </c>
      <c r="AF686">
        <f>IF(AND(N686=1,N685=0),1,0)</f>
        <v/>
      </c>
      <c r="AG686">
        <f>IF(AND(K686="REACQUIRE",K685&lt;&gt;"REACQUIRE"),1,0)</f>
        <v/>
      </c>
    </row>
    <row r="687">
      <c r="J687" t="n">
        <v>170.75</v>
      </c>
      <c r="K687" t="inlineStr">
        <is>
          <t>TRACK</t>
        </is>
      </c>
      <c r="L687" t="n">
        <v>1</v>
      </c>
      <c r="M687" t="n">
        <v>2</v>
      </c>
      <c r="N687" t="n">
        <v>0</v>
      </c>
      <c r="O687" t="n">
        <v>15.892</v>
      </c>
      <c r="P687" t="n">
        <v>4.399</v>
      </c>
      <c r="Q687" t="n">
        <v>2.847</v>
      </c>
      <c r="R687" t="n">
        <v>12.223</v>
      </c>
      <c r="S687" t="n">
        <v>6.465</v>
      </c>
      <c r="T687" t="n">
        <v>12.096</v>
      </c>
      <c r="U687" t="n">
        <v>6.813</v>
      </c>
      <c r="V687" t="n">
        <v>0.37</v>
      </c>
      <c r="W687" t="n">
        <v>1.5</v>
      </c>
      <c r="X687" t="n">
        <v>38.4</v>
      </c>
      <c r="Y687" t="n">
        <v>0</v>
      </c>
      <c r="Z687" t="n">
        <v>1</v>
      </c>
      <c r="AA687" t="n">
        <v>0.049</v>
      </c>
      <c r="AB687" t="n">
        <v>0.025</v>
      </c>
      <c r="AC687" t="n">
        <v>6.35</v>
      </c>
      <c r="AD687" t="n">
        <v>255</v>
      </c>
      <c r="AE687">
        <f>IF(V687&gt;=0,V687,"")</f>
        <v/>
      </c>
      <c r="AF687">
        <f>IF(AND(N687=1,N686=0),1,0)</f>
        <v/>
      </c>
      <c r="AG687">
        <f>IF(AND(K687="REACQUIRE",K686&lt;&gt;"REACQUIRE"),1,0)</f>
        <v/>
      </c>
    </row>
    <row r="688">
      <c r="J688" t="n">
        <v>171</v>
      </c>
      <c r="K688" t="inlineStr">
        <is>
          <t>TRACK</t>
        </is>
      </c>
      <c r="L688" t="n">
        <v>1</v>
      </c>
      <c r="M688" t="n">
        <v>1</v>
      </c>
      <c r="N688" t="n">
        <v>0</v>
      </c>
      <c r="O688" t="n">
        <v>15.98</v>
      </c>
      <c r="P688" t="n">
        <v>4.416</v>
      </c>
      <c r="Q688" t="n">
        <v>2.932</v>
      </c>
      <c r="R688" t="n">
        <v>12.223</v>
      </c>
      <c r="S688" t="n">
        <v>6.465</v>
      </c>
      <c r="T688" t="n">
        <v>12.092</v>
      </c>
      <c r="U688" t="n">
        <v>6.793</v>
      </c>
      <c r="V688" t="n">
        <v>0.353</v>
      </c>
      <c r="W688" t="n">
        <v>1.5</v>
      </c>
      <c r="X688" t="n">
        <v>38.5</v>
      </c>
      <c r="Y688" t="n">
        <v>0</v>
      </c>
      <c r="Z688" t="n">
        <v>1</v>
      </c>
      <c r="AA688" t="n">
        <v>0.045</v>
      </c>
      <c r="AB688" t="n">
        <v>0.016</v>
      </c>
      <c r="AC688" t="n">
        <v>6.36</v>
      </c>
      <c r="AD688" t="n">
        <v>255</v>
      </c>
      <c r="AE688">
        <f>IF(V688&gt;=0,V688,"")</f>
        <v/>
      </c>
      <c r="AF688">
        <f>IF(AND(N688=1,N687=0),1,0)</f>
        <v/>
      </c>
      <c r="AG688">
        <f>IF(AND(K688="REACQUIRE",K687&lt;&gt;"REACQUIRE"),1,0)</f>
        <v/>
      </c>
    </row>
    <row r="689">
      <c r="J689" t="n">
        <v>171.25</v>
      </c>
      <c r="K689" t="inlineStr">
        <is>
          <t>TRACK</t>
        </is>
      </c>
      <c r="L689" t="n">
        <v>1</v>
      </c>
      <c r="M689" t="n">
        <v>1</v>
      </c>
      <c r="N689" t="n">
        <v>0</v>
      </c>
      <c r="O689" t="n">
        <v>16.067</v>
      </c>
      <c r="P689" t="n">
        <v>4.438</v>
      </c>
      <c r="Q689" t="n">
        <v>3.018</v>
      </c>
      <c r="R689" t="n">
        <v>12.223</v>
      </c>
      <c r="S689" t="n">
        <v>6.465</v>
      </c>
      <c r="T689" t="n">
        <v>12.088</v>
      </c>
      <c r="U689" t="n">
        <v>6.772</v>
      </c>
      <c r="V689" t="n">
        <v>0.336</v>
      </c>
      <c r="W689" t="n">
        <v>1.6</v>
      </c>
      <c r="X689" t="n">
        <v>38.7</v>
      </c>
      <c r="Y689" t="n">
        <v>0</v>
      </c>
      <c r="Z689" t="n">
        <v>1</v>
      </c>
      <c r="AA689" t="n">
        <v>0.042</v>
      </c>
      <c r="AB689" t="n">
        <v>0.019</v>
      </c>
      <c r="AC689" t="n">
        <v>6.38</v>
      </c>
      <c r="AD689" t="n">
        <v>255</v>
      </c>
      <c r="AE689">
        <f>IF(V689&gt;=0,V689,"")</f>
        <v/>
      </c>
      <c r="AF689">
        <f>IF(AND(N689=1,N688=0),1,0)</f>
        <v/>
      </c>
      <c r="AG689">
        <f>IF(AND(K689="REACQUIRE",K688&lt;&gt;"REACQUIRE"),1,0)</f>
        <v/>
      </c>
    </row>
    <row r="690">
      <c r="J690" t="n">
        <v>171.5</v>
      </c>
      <c r="K690" t="inlineStr">
        <is>
          <t>TRACK</t>
        </is>
      </c>
      <c r="L690" t="n">
        <v>1</v>
      </c>
      <c r="M690" t="n">
        <v>1</v>
      </c>
      <c r="N690" t="n">
        <v>0</v>
      </c>
      <c r="O690" t="n">
        <v>16.153</v>
      </c>
      <c r="P690" t="n">
        <v>4.463</v>
      </c>
      <c r="Q690" t="n">
        <v>3.102</v>
      </c>
      <c r="R690" t="n">
        <v>12.223</v>
      </c>
      <c r="S690" t="n">
        <v>6.465</v>
      </c>
      <c r="T690" t="n">
        <v>12.083</v>
      </c>
      <c r="U690" t="n">
        <v>6.744</v>
      </c>
      <c r="V690" t="n">
        <v>0.312</v>
      </c>
      <c r="W690" t="n">
        <v>1.5</v>
      </c>
      <c r="X690" t="n">
        <v>38.9</v>
      </c>
      <c r="Y690" t="n">
        <v>0</v>
      </c>
      <c r="Z690" t="n">
        <v>1</v>
      </c>
      <c r="AA690" t="n">
        <v>0.037</v>
      </c>
      <c r="AB690" t="n">
        <v>0.024</v>
      </c>
      <c r="AC690" t="n">
        <v>6.4</v>
      </c>
      <c r="AD690" t="n">
        <v>255</v>
      </c>
      <c r="AE690">
        <f>IF(V690&gt;=0,V690,"")</f>
        <v/>
      </c>
      <c r="AF690">
        <f>IF(AND(N690=1,N689=0),1,0)</f>
        <v/>
      </c>
      <c r="AG690">
        <f>IF(AND(K690="REACQUIRE",K689&lt;&gt;"REACQUIRE"),1,0)</f>
        <v/>
      </c>
    </row>
    <row r="691">
      <c r="J691" t="n">
        <v>171.75</v>
      </c>
      <c r="K691" t="inlineStr">
        <is>
          <t>TRACK</t>
        </is>
      </c>
      <c r="L691" t="n">
        <v>1</v>
      </c>
      <c r="M691" t="n">
        <v>1</v>
      </c>
      <c r="N691" t="n">
        <v>0</v>
      </c>
      <c r="O691" t="n">
        <v>16.238</v>
      </c>
      <c r="P691" t="n">
        <v>4.492</v>
      </c>
      <c r="Q691" t="n">
        <v>3.185</v>
      </c>
      <c r="R691" t="n">
        <v>12.227</v>
      </c>
      <c r="S691" t="n">
        <v>6.468</v>
      </c>
      <c r="T691" t="n">
        <v>12.085</v>
      </c>
      <c r="U691" t="n">
        <v>6.715</v>
      </c>
      <c r="V691" t="n">
        <v>0.285</v>
      </c>
      <c r="W691" t="n">
        <v>1.5</v>
      </c>
      <c r="X691" t="n">
        <v>39.1</v>
      </c>
      <c r="Y691" t="n">
        <v>-0.02</v>
      </c>
      <c r="Z691" t="n">
        <v>1</v>
      </c>
      <c r="AA691" t="n">
        <v>0.031</v>
      </c>
      <c r="AB691" t="n">
        <v>0.025</v>
      </c>
      <c r="AC691" t="n">
        <v>6.41</v>
      </c>
      <c r="AD691" t="n">
        <v>255</v>
      </c>
      <c r="AE691">
        <f>IF(V691&gt;=0,V691,"")</f>
        <v/>
      </c>
      <c r="AF691">
        <f>IF(AND(N691=1,N690=0),1,0)</f>
        <v/>
      </c>
      <c r="AG691">
        <f>IF(AND(K691="REACQUIRE",K690&lt;&gt;"REACQUIRE"),1,0)</f>
        <v/>
      </c>
    </row>
    <row r="692">
      <c r="J692" t="n">
        <v>172</v>
      </c>
      <c r="K692" t="inlineStr">
        <is>
          <t>TRACK</t>
        </is>
      </c>
      <c r="L692" t="n">
        <v>1</v>
      </c>
      <c r="M692" t="n">
        <v>1</v>
      </c>
      <c r="N692" t="n">
        <v>0</v>
      </c>
      <c r="O692" t="n">
        <v>16.322</v>
      </c>
      <c r="P692" t="n">
        <v>4.524</v>
      </c>
      <c r="Q692" t="n">
        <v>3.267</v>
      </c>
      <c r="R692" t="n">
        <v>12.224</v>
      </c>
      <c r="S692" t="n">
        <v>6.465</v>
      </c>
      <c r="T692" t="n">
        <v>12.086</v>
      </c>
      <c r="U692" t="n">
        <v>6.685</v>
      </c>
      <c r="V692" t="n">
        <v>0.259</v>
      </c>
      <c r="W692" t="n">
        <v>1.5</v>
      </c>
      <c r="X692" t="n">
        <v>39.3</v>
      </c>
      <c r="Y692" t="n">
        <v>0</v>
      </c>
      <c r="Z692" t="n">
        <v>1</v>
      </c>
      <c r="AA692" t="n">
        <v>0.027</v>
      </c>
      <c r="AB692" t="n">
        <v>0.033</v>
      </c>
      <c r="AC692" t="n">
        <v>6.44</v>
      </c>
      <c r="AD692" t="n">
        <v>255</v>
      </c>
      <c r="AE692">
        <f>IF(V692&gt;=0,V692,"")</f>
        <v/>
      </c>
      <c r="AF692">
        <f>IF(AND(N692=1,N691=0),1,0)</f>
        <v/>
      </c>
      <c r="AG692">
        <f>IF(AND(K692="REACQUIRE",K691&lt;&gt;"REACQUIRE"),1,0)</f>
        <v/>
      </c>
    </row>
    <row r="693">
      <c r="J693" t="n">
        <v>172.25</v>
      </c>
      <c r="K693" t="inlineStr">
        <is>
          <t>TRACK</t>
        </is>
      </c>
      <c r="L693" t="n">
        <v>1</v>
      </c>
      <c r="M693" t="n">
        <v>1</v>
      </c>
      <c r="N693" t="n">
        <v>0</v>
      </c>
      <c r="O693" t="n">
        <v>16.406</v>
      </c>
      <c r="P693" t="n">
        <v>4.557</v>
      </c>
      <c r="Q693" t="n">
        <v>3.35</v>
      </c>
      <c r="R693" t="n">
        <v>12.224</v>
      </c>
      <c r="S693" t="n">
        <v>6.465</v>
      </c>
      <c r="T693" t="n">
        <v>12.098</v>
      </c>
      <c r="U693" t="n">
        <v>6.65</v>
      </c>
      <c r="V693" t="n">
        <v>0.223</v>
      </c>
      <c r="W693" t="n">
        <v>1.5</v>
      </c>
      <c r="X693" t="n">
        <v>39.5</v>
      </c>
      <c r="Y693" t="n">
        <v>0</v>
      </c>
      <c r="Z693" t="n">
        <v>1</v>
      </c>
      <c r="AA693" t="n">
        <v>0.022</v>
      </c>
      <c r="AB693" t="n">
        <v>0.032</v>
      </c>
      <c r="AC693" t="n">
        <v>6.47</v>
      </c>
      <c r="AD693" t="n">
        <v>255</v>
      </c>
      <c r="AE693">
        <f>IF(V693&gt;=0,V693,"")</f>
        <v/>
      </c>
      <c r="AF693">
        <f>IF(AND(N693=1,N692=0),1,0)</f>
        <v/>
      </c>
      <c r="AG693">
        <f>IF(AND(K693="REACQUIRE",K692&lt;&gt;"REACQUIRE"),1,0)</f>
        <v/>
      </c>
    </row>
    <row r="694">
      <c r="J694" t="n">
        <v>172.5</v>
      </c>
      <c r="K694" t="inlineStr">
        <is>
          <t>TRACK</t>
        </is>
      </c>
      <c r="L694" t="n">
        <v>0</v>
      </c>
      <c r="M694" t="n">
        <v>0</v>
      </c>
      <c r="N694" t="n">
        <v>0</v>
      </c>
      <c r="O694" t="n">
        <v>16.493</v>
      </c>
      <c r="P694" t="n">
        <v>4.592</v>
      </c>
      <c r="Q694" t="n">
        <v>3.431</v>
      </c>
      <c r="R694" t="n">
        <v>12.224</v>
      </c>
      <c r="S694" t="n">
        <v>6.465</v>
      </c>
      <c r="T694" t="n">
        <v>12.111</v>
      </c>
      <c r="U694" t="n">
        <v>6.623</v>
      </c>
      <c r="V694" t="n">
        <v>-1</v>
      </c>
      <c r="W694" t="n">
        <v>1.6</v>
      </c>
      <c r="X694" t="n">
        <v>39.9</v>
      </c>
      <c r="Y694" t="n">
        <v>0</v>
      </c>
      <c r="Z694" t="n">
        <v>1</v>
      </c>
      <c r="AA694" t="n">
        <v>0.018</v>
      </c>
      <c r="AB694" t="n">
        <v>0.053</v>
      </c>
      <c r="AC694" t="n">
        <v>6.5</v>
      </c>
      <c r="AD694" t="n">
        <v>202</v>
      </c>
      <c r="AE694">
        <f>IF(V694&gt;=0,V694,"")</f>
        <v/>
      </c>
      <c r="AF694">
        <f>IF(AND(N694=1,N693=0),1,0)</f>
        <v/>
      </c>
      <c r="AG694">
        <f>IF(AND(K694="REACQUIRE",K693&lt;&gt;"REACQUIRE"),1,0)</f>
        <v/>
      </c>
    </row>
    <row r="695">
      <c r="J695" t="n">
        <v>172.75</v>
      </c>
      <c r="K695" t="inlineStr">
        <is>
          <t>TRACK</t>
        </is>
      </c>
      <c r="L695" t="n">
        <v>0</v>
      </c>
      <c r="M695" t="n">
        <v>0</v>
      </c>
      <c r="N695" t="n">
        <v>0</v>
      </c>
      <c r="O695" t="n">
        <v>16.576</v>
      </c>
      <c r="P695" t="n">
        <v>4.626</v>
      </c>
      <c r="Q695" t="n">
        <v>3.519</v>
      </c>
      <c r="R695" t="n">
        <v>12.224</v>
      </c>
      <c r="S695" t="n">
        <v>6.465</v>
      </c>
      <c r="T695" t="n">
        <v>12.111</v>
      </c>
      <c r="U695" t="n">
        <v>6.623</v>
      </c>
      <c r="V695" t="n">
        <v>-1</v>
      </c>
      <c r="W695" t="n">
        <v>1.7</v>
      </c>
      <c r="X695" t="n">
        <v>40</v>
      </c>
      <c r="Y695" t="n">
        <v>0</v>
      </c>
      <c r="Z695" t="n">
        <v>1</v>
      </c>
      <c r="AA695" t="n">
        <v>0.019</v>
      </c>
      <c r="AB695" t="n">
        <v>0.062</v>
      </c>
      <c r="AC695" t="n">
        <v>6.53</v>
      </c>
      <c r="AD695" t="n">
        <v>202</v>
      </c>
      <c r="AE695">
        <f>IF(V695&gt;=0,V695,"")</f>
        <v/>
      </c>
      <c r="AF695">
        <f>IF(AND(N695=1,N694=0),1,0)</f>
        <v/>
      </c>
      <c r="AG695">
        <f>IF(AND(K695="REACQUIRE",K694&lt;&gt;"REACQUIRE"),1,0)</f>
        <v/>
      </c>
    </row>
    <row r="696">
      <c r="J696" t="n">
        <v>173</v>
      </c>
      <c r="K696" t="inlineStr">
        <is>
          <t>TRACK</t>
        </is>
      </c>
      <c r="L696" t="n">
        <v>0</v>
      </c>
      <c r="M696" t="n">
        <v>0</v>
      </c>
      <c r="N696" t="n">
        <v>0</v>
      </c>
      <c r="O696" t="n">
        <v>16.657</v>
      </c>
      <c r="P696" t="n">
        <v>4.658</v>
      </c>
      <c r="Q696" t="n">
        <v>3.616</v>
      </c>
      <c r="R696" t="n">
        <v>12.224</v>
      </c>
      <c r="S696" t="n">
        <v>6.465</v>
      </c>
      <c r="T696" t="n">
        <v>12.111</v>
      </c>
      <c r="U696" t="n">
        <v>6.623</v>
      </c>
      <c r="V696" t="n">
        <v>-1</v>
      </c>
      <c r="W696" t="n">
        <v>1.8</v>
      </c>
      <c r="X696" t="n">
        <v>40</v>
      </c>
      <c r="Y696" t="n">
        <v>0</v>
      </c>
      <c r="Z696" t="n">
        <v>1</v>
      </c>
      <c r="AA696" t="n">
        <v>0.021</v>
      </c>
      <c r="AB696" t="n">
        <v>0.06</v>
      </c>
      <c r="AC696" t="n">
        <v>6.57</v>
      </c>
      <c r="AD696" t="n">
        <v>202</v>
      </c>
      <c r="AE696">
        <f>IF(V696&gt;=0,V696,"")</f>
        <v/>
      </c>
      <c r="AF696">
        <f>IF(AND(N696=1,N695=0),1,0)</f>
        <v/>
      </c>
      <c r="AG696">
        <f>IF(AND(K696="REACQUIRE",K695&lt;&gt;"REACQUIRE"),1,0)</f>
        <v/>
      </c>
    </row>
    <row r="697">
      <c r="J697" t="n">
        <v>173.25</v>
      </c>
      <c r="K697" t="inlineStr">
        <is>
          <t>REACQUIRE</t>
        </is>
      </c>
      <c r="L697" t="n">
        <v>0</v>
      </c>
      <c r="M697" t="n">
        <v>0</v>
      </c>
      <c r="N697" t="n">
        <v>0</v>
      </c>
      <c r="O697" t="n">
        <v>16.722</v>
      </c>
      <c r="P697" t="n">
        <v>4.683</v>
      </c>
      <c r="Q697" t="n">
        <v>3.698</v>
      </c>
      <c r="R697" t="n">
        <v>12.224</v>
      </c>
      <c r="S697" t="n">
        <v>6.465</v>
      </c>
      <c r="T697" t="n">
        <v>12.111</v>
      </c>
      <c r="U697" t="n">
        <v>6.623</v>
      </c>
      <c r="V697" t="n">
        <v>-1</v>
      </c>
      <c r="W697" t="n">
        <v>1.2</v>
      </c>
      <c r="X697" t="n">
        <v>40.1</v>
      </c>
      <c r="Y697" t="n">
        <v>0</v>
      </c>
      <c r="Z697" t="n">
        <v>1</v>
      </c>
      <c r="AA697" t="n">
        <v>0.08799999999999999</v>
      </c>
      <c r="AB697" t="n">
        <v>0.049</v>
      </c>
      <c r="AC697" t="n">
        <v>6.59</v>
      </c>
      <c r="AD697" t="n">
        <v>202</v>
      </c>
      <c r="AE697">
        <f>IF(V697&gt;=0,V697,"")</f>
        <v/>
      </c>
      <c r="AF697">
        <f>IF(AND(N697=1,N696=0),1,0)</f>
        <v/>
      </c>
      <c r="AG697">
        <f>IF(AND(K697="REACQUIRE",K696&lt;&gt;"REACQUIRE"),1,0)</f>
        <v/>
      </c>
    </row>
    <row r="698">
      <c r="J698" t="n">
        <v>173.5</v>
      </c>
      <c r="K698" t="inlineStr">
        <is>
          <t>REACQUIRE</t>
        </is>
      </c>
      <c r="L698" t="n">
        <v>0</v>
      </c>
      <c r="M698" t="n">
        <v>0</v>
      </c>
      <c r="N698" t="n">
        <v>0</v>
      </c>
      <c r="O698" t="n">
        <v>16.782</v>
      </c>
      <c r="P698" t="n">
        <v>4.704</v>
      </c>
      <c r="Q698" t="n">
        <v>3.78</v>
      </c>
      <c r="R698" t="n">
        <v>12.224</v>
      </c>
      <c r="S698" t="n">
        <v>6.465</v>
      </c>
      <c r="T698" t="n">
        <v>12.111</v>
      </c>
      <c r="U698" t="n">
        <v>6.623</v>
      </c>
      <c r="V698" t="n">
        <v>-1</v>
      </c>
      <c r="W698" t="n">
        <v>1.5</v>
      </c>
      <c r="X698" t="n">
        <v>40.2</v>
      </c>
      <c r="Y698" t="n">
        <v>0</v>
      </c>
      <c r="Z698" t="n">
        <v>1</v>
      </c>
      <c r="AA698" t="n">
        <v>-0.018</v>
      </c>
      <c r="AB698" t="n">
        <v>0.06</v>
      </c>
      <c r="AC698" t="n">
        <v>6.62</v>
      </c>
      <c r="AD698" t="n">
        <v>202</v>
      </c>
      <c r="AE698">
        <f>IF(V698&gt;=0,V698,"")</f>
        <v/>
      </c>
      <c r="AF698">
        <f>IF(AND(N698=1,N697=0),1,0)</f>
        <v/>
      </c>
      <c r="AG698">
        <f>IF(AND(K698="REACQUIRE",K697&lt;&gt;"REACQUIRE"),1,0)</f>
        <v/>
      </c>
    </row>
    <row r="699">
      <c r="J699" t="n">
        <v>173.75</v>
      </c>
      <c r="K699" t="inlineStr">
        <is>
          <t>REACQUIRE</t>
        </is>
      </c>
      <c r="L699" t="n">
        <v>0</v>
      </c>
      <c r="M699" t="n">
        <v>0</v>
      </c>
      <c r="N699" t="n">
        <v>0</v>
      </c>
      <c r="O699" t="n">
        <v>16.873</v>
      </c>
      <c r="P699" t="n">
        <v>4.725</v>
      </c>
      <c r="Q699" t="n">
        <v>3.937</v>
      </c>
      <c r="R699" t="n">
        <v>12.224</v>
      </c>
      <c r="S699" t="n">
        <v>6.465</v>
      </c>
      <c r="T699" t="n">
        <v>12.111</v>
      </c>
      <c r="U699" t="n">
        <v>6.623</v>
      </c>
      <c r="V699" t="n">
        <v>-1</v>
      </c>
      <c r="W699" t="n">
        <v>2.9</v>
      </c>
      <c r="X699" t="n">
        <v>40</v>
      </c>
      <c r="Y699" t="n">
        <v>0</v>
      </c>
      <c r="Z699" t="n">
        <v>1</v>
      </c>
      <c r="AA699" t="n">
        <v>-0.018</v>
      </c>
      <c r="AB699" t="n">
        <v>0.062</v>
      </c>
      <c r="AC699" t="n">
        <v>6.64</v>
      </c>
      <c r="AD699" t="n">
        <v>202</v>
      </c>
      <c r="AE699">
        <f>IF(V699&gt;=0,V699,"")</f>
        <v/>
      </c>
      <c r="AF699">
        <f>IF(AND(N699=1,N698=0),1,0)</f>
        <v/>
      </c>
      <c r="AG699">
        <f>IF(AND(K699="REACQUIRE",K698&lt;&gt;"REACQUIRE"),1,0)</f>
        <v/>
      </c>
    </row>
    <row r="700">
      <c r="J700" t="n">
        <v>174</v>
      </c>
      <c r="K700" t="inlineStr">
        <is>
          <t>REACQUIRE</t>
        </is>
      </c>
      <c r="L700" t="n">
        <v>0</v>
      </c>
      <c r="M700" t="n">
        <v>0</v>
      </c>
      <c r="N700" t="n">
        <v>0</v>
      </c>
      <c r="O700" t="n">
        <v>16.981</v>
      </c>
      <c r="P700" t="n">
        <v>4.734</v>
      </c>
      <c r="Q700" t="n">
        <v>4.153</v>
      </c>
      <c r="R700" t="n">
        <v>12.224</v>
      </c>
      <c r="S700" t="n">
        <v>6.465</v>
      </c>
      <c r="T700" t="n">
        <v>12.111</v>
      </c>
      <c r="U700" t="n">
        <v>6.623</v>
      </c>
      <c r="V700" t="n">
        <v>-1</v>
      </c>
      <c r="W700" t="n">
        <v>3.9</v>
      </c>
      <c r="X700" t="n">
        <v>39.8</v>
      </c>
      <c r="Y700" t="n">
        <v>0</v>
      </c>
      <c r="Z700" t="n">
        <v>1</v>
      </c>
      <c r="AA700" t="n">
        <v>0.001</v>
      </c>
      <c r="AB700" t="n">
        <v>0.058</v>
      </c>
      <c r="AC700" t="n">
        <v>6.66</v>
      </c>
      <c r="AD700" t="n">
        <v>202</v>
      </c>
      <c r="AE700">
        <f>IF(V700&gt;=0,V700,"")</f>
        <v/>
      </c>
      <c r="AF700">
        <f>IF(AND(N700=1,N699=0),1,0)</f>
        <v/>
      </c>
      <c r="AG700">
        <f>IF(AND(K700="REACQUIRE",K699&lt;&gt;"REACQUIRE"),1,0)</f>
        <v/>
      </c>
    </row>
    <row r="701">
      <c r="J701" t="n">
        <v>174.25</v>
      </c>
      <c r="K701" t="inlineStr">
        <is>
          <t>REACQUIRE</t>
        </is>
      </c>
      <c r="L701" t="n">
        <v>0</v>
      </c>
      <c r="M701" t="n">
        <v>0</v>
      </c>
      <c r="N701" t="n">
        <v>0</v>
      </c>
      <c r="O701" t="n">
        <v>17.093</v>
      </c>
      <c r="P701" t="n">
        <v>4.731</v>
      </c>
      <c r="Q701" t="n">
        <v>4.415</v>
      </c>
      <c r="R701" t="n">
        <v>12.224</v>
      </c>
      <c r="S701" t="n">
        <v>6.465</v>
      </c>
      <c r="T701" t="n">
        <v>12.111</v>
      </c>
      <c r="U701" t="n">
        <v>6.623</v>
      </c>
      <c r="V701" t="n">
        <v>-1</v>
      </c>
      <c r="W701" t="n">
        <v>4.6</v>
      </c>
      <c r="X701" t="n">
        <v>39.6</v>
      </c>
      <c r="Y701" t="n">
        <v>0</v>
      </c>
      <c r="Z701" t="n">
        <v>1</v>
      </c>
      <c r="AA701" t="n">
        <v>0.017</v>
      </c>
      <c r="AB701" t="n">
        <v>0.055</v>
      </c>
      <c r="AC701" t="n">
        <v>6.66</v>
      </c>
      <c r="AD701" t="n">
        <v>202</v>
      </c>
      <c r="AE701">
        <f>IF(V701&gt;=0,V701,"")</f>
        <v/>
      </c>
      <c r="AF701">
        <f>IF(AND(N701=1,N700=0),1,0)</f>
        <v/>
      </c>
      <c r="AG701">
        <f>IF(AND(K701="REACQUIRE",K700&lt;&gt;"REACQUIRE"),1,0)</f>
        <v/>
      </c>
    </row>
    <row r="702">
      <c r="J702" t="n">
        <v>174.5</v>
      </c>
      <c r="K702" t="inlineStr">
        <is>
          <t>REACQUIRE</t>
        </is>
      </c>
      <c r="L702" t="n">
        <v>0</v>
      </c>
      <c r="M702" t="n">
        <v>0</v>
      </c>
      <c r="N702" t="n">
        <v>0</v>
      </c>
      <c r="O702" t="n">
        <v>17.201</v>
      </c>
      <c r="P702" t="n">
        <v>4.717</v>
      </c>
      <c r="Q702" t="n">
        <v>4.713</v>
      </c>
      <c r="R702" t="n">
        <v>12.224</v>
      </c>
      <c r="S702" t="n">
        <v>6.465</v>
      </c>
      <c r="T702" t="n">
        <v>12.111</v>
      </c>
      <c r="U702" t="n">
        <v>6.623</v>
      </c>
      <c r="V702" t="n">
        <v>-1</v>
      </c>
      <c r="W702" t="n">
        <v>5</v>
      </c>
      <c r="X702" t="n">
        <v>39.4</v>
      </c>
      <c r="Y702" t="n">
        <v>0</v>
      </c>
      <c r="Z702" t="n">
        <v>1</v>
      </c>
      <c r="AA702" t="n">
        <v>0.029</v>
      </c>
      <c r="AB702" t="n">
        <v>0.054</v>
      </c>
      <c r="AC702" t="n">
        <v>6.64</v>
      </c>
      <c r="AD702" t="n">
        <v>202</v>
      </c>
      <c r="AE702">
        <f>IF(V702&gt;=0,V702,"")</f>
        <v/>
      </c>
      <c r="AF702">
        <f>IF(AND(N702=1,N701=0),1,0)</f>
        <v/>
      </c>
      <c r="AG702">
        <f>IF(AND(K702="REACQUIRE",K701&lt;&gt;"REACQUIRE"),1,0)</f>
        <v/>
      </c>
    </row>
    <row r="703">
      <c r="J703" t="n">
        <v>174.75</v>
      </c>
      <c r="K703" t="inlineStr">
        <is>
          <t>REACQUIRE</t>
        </is>
      </c>
      <c r="L703" t="n">
        <v>0</v>
      </c>
      <c r="M703" t="n">
        <v>0</v>
      </c>
      <c r="N703" t="n">
        <v>0</v>
      </c>
      <c r="O703" t="n">
        <v>17.297</v>
      </c>
      <c r="P703" t="n">
        <v>4.698</v>
      </c>
      <c r="Q703" t="n">
        <v>5.04</v>
      </c>
      <c r="R703" t="n">
        <v>12.224</v>
      </c>
      <c r="S703" t="n">
        <v>6.465</v>
      </c>
      <c r="T703" t="n">
        <v>12.111</v>
      </c>
      <c r="U703" t="n">
        <v>6.623</v>
      </c>
      <c r="V703" t="n">
        <v>-1</v>
      </c>
      <c r="W703" t="n">
        <v>5.2</v>
      </c>
      <c r="X703" t="n">
        <v>39.3</v>
      </c>
      <c r="Y703" t="n">
        <v>0</v>
      </c>
      <c r="Z703" t="n">
        <v>1</v>
      </c>
      <c r="AA703" t="n">
        <v>0.037</v>
      </c>
      <c r="AB703" t="n">
        <v>0.054</v>
      </c>
      <c r="AC703" t="n">
        <v>6.63</v>
      </c>
      <c r="AD703" t="n">
        <v>202</v>
      </c>
      <c r="AE703">
        <f>IF(V703&gt;=0,V703,"")</f>
        <v/>
      </c>
      <c r="AF703">
        <f>IF(AND(N703=1,N702=0),1,0)</f>
        <v/>
      </c>
      <c r="AG703">
        <f>IF(AND(K703="REACQUIRE",K702&lt;&gt;"REACQUIRE"),1,0)</f>
        <v/>
      </c>
    </row>
    <row r="704">
      <c r="J704" t="n">
        <v>175</v>
      </c>
      <c r="K704" t="inlineStr">
        <is>
          <t>REACQUIRE</t>
        </is>
      </c>
      <c r="L704" t="n">
        <v>0</v>
      </c>
      <c r="M704" t="n">
        <v>0</v>
      </c>
      <c r="N704" t="n">
        <v>0</v>
      </c>
      <c r="O704" t="n">
        <v>17.378</v>
      </c>
      <c r="P704" t="n">
        <v>4.677</v>
      </c>
      <c r="Q704" t="n">
        <v>5.389</v>
      </c>
      <c r="R704" t="n">
        <v>12.224</v>
      </c>
      <c r="S704" t="n">
        <v>6.465</v>
      </c>
      <c r="T704" t="n">
        <v>12.111</v>
      </c>
      <c r="U704" t="n">
        <v>6.623</v>
      </c>
      <c r="V704" t="n">
        <v>-1</v>
      </c>
      <c r="W704" t="n">
        <v>5.2</v>
      </c>
      <c r="X704" t="n">
        <v>39.1</v>
      </c>
      <c r="Y704" t="n">
        <v>0</v>
      </c>
      <c r="Z704" t="n">
        <v>1</v>
      </c>
      <c r="AA704" t="n">
        <v>0.043</v>
      </c>
      <c r="AB704" t="n">
        <v>0.057</v>
      </c>
      <c r="AC704" t="n">
        <v>6.61</v>
      </c>
      <c r="AD704" t="n">
        <v>139</v>
      </c>
      <c r="AE704">
        <f>IF(V704&gt;=0,V704,"")</f>
        <v/>
      </c>
      <c r="AF704">
        <f>IF(AND(N704=1,N703=0),1,0)</f>
        <v/>
      </c>
      <c r="AG704">
        <f>IF(AND(K704="REACQUIRE",K703&lt;&gt;"REACQUIRE"),1,0)</f>
        <v/>
      </c>
    </row>
    <row r="705">
      <c r="J705" t="n">
        <v>175.25</v>
      </c>
      <c r="K705" t="inlineStr">
        <is>
          <t>REACQUIRE</t>
        </is>
      </c>
      <c r="L705" t="n">
        <v>0</v>
      </c>
      <c r="M705" t="n">
        <v>0</v>
      </c>
      <c r="N705" t="n">
        <v>1</v>
      </c>
      <c r="O705" t="n">
        <v>17.438</v>
      </c>
      <c r="P705" t="n">
        <v>4.653</v>
      </c>
      <c r="Q705" t="n">
        <v>5.755</v>
      </c>
      <c r="R705" t="n">
        <v>12.224</v>
      </c>
      <c r="S705" t="n">
        <v>6.465</v>
      </c>
      <c r="T705" t="n">
        <v>12.111</v>
      </c>
      <c r="U705" t="n">
        <v>6.623</v>
      </c>
      <c r="V705" t="n">
        <v>-1</v>
      </c>
      <c r="W705" t="n">
        <v>5.3</v>
      </c>
      <c r="X705" t="n">
        <v>39</v>
      </c>
      <c r="Y705" t="n">
        <v>0</v>
      </c>
      <c r="Z705" t="n">
        <v>1</v>
      </c>
      <c r="AA705" t="n">
        <v>0.048</v>
      </c>
      <c r="AB705" t="n">
        <v>0.062</v>
      </c>
      <c r="AC705" t="n">
        <v>6.58</v>
      </c>
      <c r="AD705" t="n">
        <v>76</v>
      </c>
      <c r="AE705">
        <f>IF(V705&gt;=0,V705,"")</f>
        <v/>
      </c>
      <c r="AF705">
        <f>IF(AND(N705=1,N704=0),1,0)</f>
        <v/>
      </c>
      <c r="AG705">
        <f>IF(AND(K705="REACQUIRE",K704&lt;&gt;"REACQUIRE"),1,0)</f>
        <v/>
      </c>
    </row>
    <row r="706">
      <c r="J706" t="n">
        <v>175.5</v>
      </c>
      <c r="K706" t="inlineStr">
        <is>
          <t>REACQUIRE</t>
        </is>
      </c>
      <c r="L706" t="n">
        <v>0</v>
      </c>
      <c r="M706" t="n">
        <v>0</v>
      </c>
      <c r="N706" t="n">
        <v>1</v>
      </c>
      <c r="O706" t="n">
        <v>17.475</v>
      </c>
      <c r="P706" t="n">
        <v>4.626</v>
      </c>
      <c r="Q706" t="n">
        <v>6.132</v>
      </c>
      <c r="R706" t="n">
        <v>12.224</v>
      </c>
      <c r="S706" t="n">
        <v>6.465</v>
      </c>
      <c r="T706" t="n">
        <v>12.111</v>
      </c>
      <c r="U706" t="n">
        <v>6.623</v>
      </c>
      <c r="V706" t="n">
        <v>-1</v>
      </c>
      <c r="W706" t="n">
        <v>5.3</v>
      </c>
      <c r="X706" t="n">
        <v>38.8</v>
      </c>
      <c r="Y706" t="n">
        <v>0</v>
      </c>
      <c r="Z706" t="n">
        <v>1</v>
      </c>
      <c r="AA706" t="n">
        <v>0.053</v>
      </c>
      <c r="AB706" t="n">
        <v>0.068</v>
      </c>
      <c r="AC706" t="n">
        <v>6.56</v>
      </c>
      <c r="AD706" t="n">
        <v>67</v>
      </c>
      <c r="AE706">
        <f>IF(V706&gt;=0,V706,"")</f>
        <v/>
      </c>
      <c r="AF706">
        <f>IF(AND(N706=1,N705=0),1,0)</f>
        <v/>
      </c>
      <c r="AG706">
        <f>IF(AND(K706="REACQUIRE",K705&lt;&gt;"REACQUIRE"),1,0)</f>
        <v/>
      </c>
    </row>
    <row r="707">
      <c r="J707" t="n">
        <v>175.75</v>
      </c>
      <c r="K707" t="inlineStr">
        <is>
          <t>REACQUIRE</t>
        </is>
      </c>
      <c r="L707" t="n">
        <v>0</v>
      </c>
      <c r="M707" t="n">
        <v>0</v>
      </c>
      <c r="N707" t="n">
        <v>1</v>
      </c>
      <c r="O707" t="n">
        <v>17.487</v>
      </c>
      <c r="P707" t="n">
        <v>4.597</v>
      </c>
      <c r="Q707" t="n">
        <v>6.518</v>
      </c>
      <c r="R707" t="n">
        <v>12.224</v>
      </c>
      <c r="S707" t="n">
        <v>6.465</v>
      </c>
      <c r="T707" t="n">
        <v>12.111</v>
      </c>
      <c r="U707" t="n">
        <v>6.623</v>
      </c>
      <c r="V707" t="n">
        <v>-1</v>
      </c>
      <c r="W707" t="n">
        <v>5.3</v>
      </c>
      <c r="X707" t="n">
        <v>38.7</v>
      </c>
      <c r="Y707" t="n">
        <v>0</v>
      </c>
      <c r="Z707" t="n">
        <v>1</v>
      </c>
      <c r="AA707" t="n">
        <v>0.057</v>
      </c>
      <c r="AB707" t="n">
        <v>0.076</v>
      </c>
      <c r="AC707" t="n">
        <v>6.53</v>
      </c>
      <c r="AD707" t="n">
        <v>67</v>
      </c>
      <c r="AE707">
        <f>IF(V707&gt;=0,V707,"")</f>
        <v/>
      </c>
      <c r="AF707">
        <f>IF(AND(N707=1,N706=0),1,0)</f>
        <v/>
      </c>
      <c r="AG707">
        <f>IF(AND(K707="REACQUIRE",K706&lt;&gt;"REACQUIRE"),1,0)</f>
        <v/>
      </c>
    </row>
    <row r="708">
      <c r="J708" t="n">
        <v>176</v>
      </c>
      <c r="K708" t="inlineStr">
        <is>
          <t>REACQUIRE</t>
        </is>
      </c>
      <c r="L708" t="n">
        <v>0</v>
      </c>
      <c r="M708" t="n">
        <v>0</v>
      </c>
      <c r="N708" t="n">
        <v>1</v>
      </c>
      <c r="O708" t="n">
        <v>17.472</v>
      </c>
      <c r="P708" t="n">
        <v>4.57</v>
      </c>
      <c r="Q708" t="n">
        <v>6.908</v>
      </c>
      <c r="R708" t="n">
        <v>12.224</v>
      </c>
      <c r="S708" t="n">
        <v>6.465</v>
      </c>
      <c r="T708" t="n">
        <v>12.111</v>
      </c>
      <c r="U708" t="n">
        <v>6.623</v>
      </c>
      <c r="V708" t="n">
        <v>-1</v>
      </c>
      <c r="W708" t="n">
        <v>5.2</v>
      </c>
      <c r="X708" t="n">
        <v>38.5</v>
      </c>
      <c r="Y708" t="n">
        <v>0</v>
      </c>
      <c r="Z708" t="n">
        <v>1</v>
      </c>
      <c r="AA708" t="n">
        <v>0.061</v>
      </c>
      <c r="AB708" t="n">
        <v>0.082</v>
      </c>
      <c r="AC708" t="n">
        <v>6.51</v>
      </c>
      <c r="AD708" t="n">
        <v>67</v>
      </c>
      <c r="AE708">
        <f>IF(V708&gt;=0,V708,"")</f>
        <v/>
      </c>
      <c r="AF708">
        <f>IF(AND(N708=1,N707=0),1,0)</f>
        <v/>
      </c>
      <c r="AG708">
        <f>IF(AND(K708="REACQUIRE",K707&lt;&gt;"REACQUIRE"),1,0)</f>
        <v/>
      </c>
    </row>
    <row r="709">
      <c r="J709" t="n">
        <v>176.25</v>
      </c>
      <c r="K709" t="inlineStr">
        <is>
          <t>REACQUIRE</t>
        </is>
      </c>
      <c r="L709" t="n">
        <v>0</v>
      </c>
      <c r="M709" t="n">
        <v>0</v>
      </c>
      <c r="N709" t="n">
        <v>1</v>
      </c>
      <c r="O709" t="n">
        <v>17.431</v>
      </c>
      <c r="P709" t="n">
        <v>4.545</v>
      </c>
      <c r="Q709" t="n">
        <v>7.299</v>
      </c>
      <c r="R709" t="n">
        <v>12.224</v>
      </c>
      <c r="S709" t="n">
        <v>6.465</v>
      </c>
      <c r="T709" t="n">
        <v>12.111</v>
      </c>
      <c r="U709" t="n">
        <v>6.623</v>
      </c>
      <c r="V709" t="n">
        <v>-1</v>
      </c>
      <c r="W709" t="n">
        <v>5.2</v>
      </c>
      <c r="X709" t="n">
        <v>38.4</v>
      </c>
      <c r="Y709" t="n">
        <v>0</v>
      </c>
      <c r="Z709" t="n">
        <v>1</v>
      </c>
      <c r="AA709" t="n">
        <v>0.064</v>
      </c>
      <c r="AB709" t="n">
        <v>0.08699999999999999</v>
      </c>
      <c r="AC709" t="n">
        <v>6.5</v>
      </c>
      <c r="AD709" t="n">
        <v>67</v>
      </c>
      <c r="AE709">
        <f>IF(V709&gt;=0,V709,"")</f>
        <v/>
      </c>
      <c r="AF709">
        <f>IF(AND(N709=1,N708=0),1,0)</f>
        <v/>
      </c>
      <c r="AG709">
        <f>IF(AND(K709="REACQUIRE",K708&lt;&gt;"REACQUIRE"),1,0)</f>
        <v/>
      </c>
    </row>
    <row r="710">
      <c r="J710" t="n">
        <v>176.5</v>
      </c>
      <c r="K710" t="inlineStr">
        <is>
          <t>REACQUIRE</t>
        </is>
      </c>
      <c r="L710" t="n">
        <v>0</v>
      </c>
      <c r="M710" t="n">
        <v>0</v>
      </c>
      <c r="N710" t="n">
        <v>1</v>
      </c>
      <c r="O710" t="n">
        <v>17.361</v>
      </c>
      <c r="P710" t="n">
        <v>4.525</v>
      </c>
      <c r="Q710" t="n">
        <v>7.688</v>
      </c>
      <c r="R710" t="n">
        <v>12.224</v>
      </c>
      <c r="S710" t="n">
        <v>6.465</v>
      </c>
      <c r="T710" t="n">
        <v>12.111</v>
      </c>
      <c r="U710" t="n">
        <v>6.623</v>
      </c>
      <c r="V710" t="n">
        <v>-1</v>
      </c>
      <c r="W710" t="n">
        <v>5.2</v>
      </c>
      <c r="X710" t="n">
        <v>38.2</v>
      </c>
      <c r="Y710" t="n">
        <v>0</v>
      </c>
      <c r="Z710" t="n">
        <v>1</v>
      </c>
      <c r="AA710" t="n">
        <v>0.066</v>
      </c>
      <c r="AB710" t="n">
        <v>0.09</v>
      </c>
      <c r="AC710" t="n">
        <v>6.49</v>
      </c>
      <c r="AD710" t="n">
        <v>68</v>
      </c>
      <c r="AE710">
        <f>IF(V710&gt;=0,V710,"")</f>
        <v/>
      </c>
      <c r="AF710">
        <f>IF(AND(N710=1,N709=0),1,0)</f>
        <v/>
      </c>
      <c r="AG710">
        <f>IF(AND(K710="REACQUIRE",K709&lt;&gt;"REACQUIRE"),1,0)</f>
        <v/>
      </c>
    </row>
    <row r="711">
      <c r="J711" t="n">
        <v>176.75</v>
      </c>
      <c r="K711" t="inlineStr">
        <is>
          <t>REACQUIRE</t>
        </is>
      </c>
      <c r="L711" t="n">
        <v>0</v>
      </c>
      <c r="M711" t="n">
        <v>0</v>
      </c>
      <c r="N711" t="n">
        <v>1</v>
      </c>
      <c r="O711" t="n">
        <v>17.264</v>
      </c>
      <c r="P711" t="n">
        <v>4.509</v>
      </c>
      <c r="Q711" t="n">
        <v>8.073</v>
      </c>
      <c r="R711" t="n">
        <v>12.224</v>
      </c>
      <c r="S711" t="n">
        <v>6.465</v>
      </c>
      <c r="T711" t="n">
        <v>12.111</v>
      </c>
      <c r="U711" t="n">
        <v>6.623</v>
      </c>
      <c r="V711" t="n">
        <v>-1</v>
      </c>
      <c r="W711" t="n">
        <v>5.2</v>
      </c>
      <c r="X711" t="n">
        <v>38.1</v>
      </c>
      <c r="Y711" t="n">
        <v>0</v>
      </c>
      <c r="Z711" t="n">
        <v>1</v>
      </c>
      <c r="AA711" t="n">
        <v>0.068</v>
      </c>
      <c r="AB711" t="n">
        <v>0.091</v>
      </c>
      <c r="AC711" t="n">
        <v>6.49</v>
      </c>
      <c r="AD711" t="n">
        <v>68</v>
      </c>
      <c r="AE711">
        <f>IF(V711&gt;=0,V711,"")</f>
        <v/>
      </c>
      <c r="AF711">
        <f>IF(AND(N711=1,N710=0),1,0)</f>
        <v/>
      </c>
      <c r="AG711">
        <f>IF(AND(K711="REACQUIRE",K710&lt;&gt;"REACQUIRE"),1,0)</f>
        <v/>
      </c>
    </row>
    <row r="712">
      <c r="J712" t="n">
        <v>177</v>
      </c>
      <c r="K712" t="inlineStr">
        <is>
          <t>REACQUIRE</t>
        </is>
      </c>
      <c r="L712" t="n">
        <v>0</v>
      </c>
      <c r="M712" t="n">
        <v>0</v>
      </c>
      <c r="N712" t="n">
        <v>1</v>
      </c>
      <c r="O712" t="n">
        <v>17.139</v>
      </c>
      <c r="P712" t="n">
        <v>4.498</v>
      </c>
      <c r="Q712" t="n">
        <v>8.452</v>
      </c>
      <c r="R712" t="n">
        <v>12.224</v>
      </c>
      <c r="S712" t="n">
        <v>6.465</v>
      </c>
      <c r="T712" t="n">
        <v>12.111</v>
      </c>
      <c r="U712" t="n">
        <v>6.623</v>
      </c>
      <c r="V712" t="n">
        <v>-1</v>
      </c>
      <c r="W712" t="n">
        <v>5.2</v>
      </c>
      <c r="X712" t="n">
        <v>38</v>
      </c>
      <c r="Y712" t="n">
        <v>0</v>
      </c>
      <c r="Z712" t="n">
        <v>1</v>
      </c>
      <c r="AA712" t="n">
        <v>0.06900000000000001</v>
      </c>
      <c r="AB712" t="n">
        <v>0.091</v>
      </c>
      <c r="AC712" t="n">
        <v>6.5</v>
      </c>
      <c r="AD712" t="n">
        <v>68</v>
      </c>
      <c r="AE712">
        <f>IF(V712&gt;=0,V712,"")</f>
        <v/>
      </c>
      <c r="AF712">
        <f>IF(AND(N712=1,N711=0),1,0)</f>
        <v/>
      </c>
      <c r="AG712">
        <f>IF(AND(K712="REACQUIRE",K711&lt;&gt;"REACQUIRE"),1,0)</f>
        <v/>
      </c>
    </row>
    <row r="713">
      <c r="J713" t="n">
        <v>177.25</v>
      </c>
      <c r="K713" t="inlineStr">
        <is>
          <t>REACQUIRE</t>
        </is>
      </c>
      <c r="L713" t="n">
        <v>0</v>
      </c>
      <c r="M713" t="n">
        <v>0</v>
      </c>
      <c r="N713" t="n">
        <v>1</v>
      </c>
      <c r="O713" t="n">
        <v>16.986</v>
      </c>
      <c r="P713" t="n">
        <v>4.493</v>
      </c>
      <c r="Q713" t="n">
        <v>8.82</v>
      </c>
      <c r="R713" t="n">
        <v>12.224</v>
      </c>
      <c r="S713" t="n">
        <v>6.465</v>
      </c>
      <c r="T713" t="n">
        <v>12.111</v>
      </c>
      <c r="U713" t="n">
        <v>6.623</v>
      </c>
      <c r="V713" t="n">
        <v>-1</v>
      </c>
      <c r="W713" t="n">
        <v>5.2</v>
      </c>
      <c r="X713" t="n">
        <v>38</v>
      </c>
      <c r="Y713" t="n">
        <v>0</v>
      </c>
      <c r="Z713" t="n">
        <v>1</v>
      </c>
      <c r="AA713" t="n">
        <v>0.07000000000000001</v>
      </c>
      <c r="AB713" t="n">
        <v>0.08799999999999999</v>
      </c>
      <c r="AC713" t="n">
        <v>6.51</v>
      </c>
      <c r="AD713" t="n">
        <v>80</v>
      </c>
      <c r="AE713">
        <f>IF(V713&gt;=0,V713,"")</f>
        <v/>
      </c>
      <c r="AF713">
        <f>IF(AND(N713=1,N712=0),1,0)</f>
        <v/>
      </c>
      <c r="AG713">
        <f>IF(AND(K713="REACQUIRE",K712&lt;&gt;"REACQUIRE"),1,0)</f>
        <v/>
      </c>
    </row>
    <row r="714">
      <c r="J714" t="n">
        <v>177.5</v>
      </c>
      <c r="K714" t="inlineStr">
        <is>
          <t>REACQUIRE</t>
        </is>
      </c>
      <c r="L714" t="n">
        <v>0</v>
      </c>
      <c r="M714" t="n">
        <v>0</v>
      </c>
      <c r="N714" t="n">
        <v>1</v>
      </c>
      <c r="O714" t="n">
        <v>16.806</v>
      </c>
      <c r="P714" t="n">
        <v>4.495</v>
      </c>
      <c r="Q714" t="n">
        <v>9.177</v>
      </c>
      <c r="R714" t="n">
        <v>12.224</v>
      </c>
      <c r="S714" t="n">
        <v>6.465</v>
      </c>
      <c r="T714" t="n">
        <v>12.111</v>
      </c>
      <c r="U714" t="n">
        <v>6.623</v>
      </c>
      <c r="V714" t="n">
        <v>-1</v>
      </c>
      <c r="W714" t="n">
        <v>5.2</v>
      </c>
      <c r="X714" t="n">
        <v>37.9</v>
      </c>
      <c r="Y714" t="n">
        <v>0</v>
      </c>
      <c r="Z714" t="n">
        <v>1</v>
      </c>
      <c r="AA714" t="n">
        <v>0.07000000000000001</v>
      </c>
      <c r="AB714" t="n">
        <v>0.08500000000000001</v>
      </c>
      <c r="AC714" t="n">
        <v>6.53</v>
      </c>
      <c r="AD714" t="n">
        <v>80</v>
      </c>
      <c r="AE714">
        <f>IF(V714&gt;=0,V714,"")</f>
        <v/>
      </c>
      <c r="AF714">
        <f>IF(AND(N714=1,N713=0),1,0)</f>
        <v/>
      </c>
      <c r="AG714">
        <f>IF(AND(K714="REACQUIRE",K713&lt;&gt;"REACQUIRE"),1,0)</f>
        <v/>
      </c>
    </row>
    <row r="715">
      <c r="J715" t="n">
        <v>177.75</v>
      </c>
      <c r="K715" t="inlineStr">
        <is>
          <t>REACQUIRE</t>
        </is>
      </c>
      <c r="L715" t="n">
        <v>0</v>
      </c>
      <c r="M715" t="n">
        <v>0</v>
      </c>
      <c r="N715" t="n">
        <v>1</v>
      </c>
      <c r="O715" t="n">
        <v>16.601</v>
      </c>
      <c r="P715" t="n">
        <v>4.506</v>
      </c>
      <c r="Q715" t="n">
        <v>9.52</v>
      </c>
      <c r="R715" t="n">
        <v>12.224</v>
      </c>
      <c r="S715" t="n">
        <v>6.465</v>
      </c>
      <c r="T715" t="n">
        <v>12.111</v>
      </c>
      <c r="U715" t="n">
        <v>6.623</v>
      </c>
      <c r="V715" t="n">
        <v>-1</v>
      </c>
      <c r="W715" t="n">
        <v>5.2</v>
      </c>
      <c r="X715" t="n">
        <v>38</v>
      </c>
      <c r="Y715" t="n">
        <v>0</v>
      </c>
      <c r="Z715" t="n">
        <v>1</v>
      </c>
      <c r="AA715" t="n">
        <v>0.07000000000000001</v>
      </c>
      <c r="AB715" t="n">
        <v>0.082</v>
      </c>
      <c r="AC715" t="n">
        <v>6.55</v>
      </c>
      <c r="AD715" t="n">
        <v>76</v>
      </c>
      <c r="AE715">
        <f>IF(V715&gt;=0,V715,"")</f>
        <v/>
      </c>
      <c r="AF715">
        <f>IF(AND(N715=1,N714=0),1,0)</f>
        <v/>
      </c>
      <c r="AG715">
        <f>IF(AND(K715="REACQUIRE",K714&lt;&gt;"REACQUIRE"),1,0)</f>
        <v/>
      </c>
    </row>
    <row r="716">
      <c r="J716" t="n">
        <v>178</v>
      </c>
      <c r="K716" t="inlineStr">
        <is>
          <t>REACQUIRE</t>
        </is>
      </c>
      <c r="L716" t="n">
        <v>0</v>
      </c>
      <c r="M716" t="n">
        <v>0</v>
      </c>
      <c r="N716" t="n">
        <v>1</v>
      </c>
      <c r="O716" t="n">
        <v>16.371</v>
      </c>
      <c r="P716" t="n">
        <v>4.526</v>
      </c>
      <c r="Q716" t="n">
        <v>9.847</v>
      </c>
      <c r="R716" t="n">
        <v>12.224</v>
      </c>
      <c r="S716" t="n">
        <v>6.465</v>
      </c>
      <c r="T716" t="n">
        <v>12.111</v>
      </c>
      <c r="U716" t="n">
        <v>6.623</v>
      </c>
      <c r="V716" t="n">
        <v>-1</v>
      </c>
      <c r="W716" t="n">
        <v>5.2</v>
      </c>
      <c r="X716" t="n">
        <v>38</v>
      </c>
      <c r="Y716" t="n">
        <v>0</v>
      </c>
      <c r="Z716" t="n">
        <v>1</v>
      </c>
      <c r="AA716" t="n">
        <v>0.07000000000000001</v>
      </c>
      <c r="AB716" t="n">
        <v>0.079</v>
      </c>
      <c r="AC716" t="n">
        <v>6.58</v>
      </c>
      <c r="AD716" t="n">
        <v>101</v>
      </c>
      <c r="AE716">
        <f>IF(V716&gt;=0,V716,"")</f>
        <v/>
      </c>
      <c r="AF716">
        <f>IF(AND(N716=1,N715=0),1,0)</f>
        <v/>
      </c>
      <c r="AG716">
        <f>IF(AND(K716="REACQUIRE",K715&lt;&gt;"REACQUIRE"),1,0)</f>
        <v/>
      </c>
    </row>
    <row r="717">
      <c r="J717" t="n">
        <v>178.25</v>
      </c>
      <c r="K717" t="inlineStr">
        <is>
          <t>REACQUIRE</t>
        </is>
      </c>
      <c r="L717" t="n">
        <v>0</v>
      </c>
      <c r="M717" t="n">
        <v>0</v>
      </c>
      <c r="N717" t="n">
        <v>0</v>
      </c>
      <c r="O717" t="n">
        <v>16.116</v>
      </c>
      <c r="P717" t="n">
        <v>4.555</v>
      </c>
      <c r="Q717" t="n">
        <v>10.157</v>
      </c>
      <c r="R717" t="n">
        <v>12.227</v>
      </c>
      <c r="S717" t="n">
        <v>6.468</v>
      </c>
      <c r="T717" t="n">
        <v>12.111</v>
      </c>
      <c r="U717" t="n">
        <v>6.623</v>
      </c>
      <c r="V717" t="n">
        <v>-1</v>
      </c>
      <c r="W717" t="n">
        <v>5.2</v>
      </c>
      <c r="X717" t="n">
        <v>38.2</v>
      </c>
      <c r="Y717" t="n">
        <v>-0.02</v>
      </c>
      <c r="Z717" t="n">
        <v>1</v>
      </c>
      <c r="AA717" t="n">
        <v>0.06900000000000001</v>
      </c>
      <c r="AB717" t="n">
        <v>0.076</v>
      </c>
      <c r="AC717" t="n">
        <v>6.61</v>
      </c>
      <c r="AD717" t="n">
        <v>201</v>
      </c>
      <c r="AE717">
        <f>IF(V717&gt;=0,V717,"")</f>
        <v/>
      </c>
      <c r="AF717">
        <f>IF(AND(N717=1,N716=0),1,0)</f>
        <v/>
      </c>
      <c r="AG717">
        <f>IF(AND(K717="REACQUIRE",K716&lt;&gt;"REACQUIRE"),1,0)</f>
        <v/>
      </c>
    </row>
    <row r="718">
      <c r="J718" t="n">
        <v>178.5</v>
      </c>
      <c r="K718" t="inlineStr">
        <is>
          <t>REACQUIRE</t>
        </is>
      </c>
      <c r="L718" t="n">
        <v>0</v>
      </c>
      <c r="M718" t="n">
        <v>0</v>
      </c>
      <c r="N718" t="n">
        <v>0</v>
      </c>
      <c r="O718" t="n">
        <v>15.84</v>
      </c>
      <c r="P718" t="n">
        <v>4.591</v>
      </c>
      <c r="Q718" t="n">
        <v>10.446</v>
      </c>
      <c r="R718" t="n">
        <v>12.224</v>
      </c>
      <c r="S718" t="n">
        <v>6.465</v>
      </c>
      <c r="T718" t="n">
        <v>12.111</v>
      </c>
      <c r="U718" t="n">
        <v>6.623</v>
      </c>
      <c r="V718" t="n">
        <v>-1</v>
      </c>
      <c r="W718" t="n">
        <v>5.2</v>
      </c>
      <c r="X718" t="n">
        <v>38.3</v>
      </c>
      <c r="Y718" t="n">
        <v>0</v>
      </c>
      <c r="Z718" t="n">
        <v>1</v>
      </c>
      <c r="AA718" t="n">
        <v>0.068</v>
      </c>
      <c r="AB718" t="n">
        <v>0.079</v>
      </c>
      <c r="AC718" t="n">
        <v>6.64</v>
      </c>
      <c r="AD718" t="n">
        <v>201</v>
      </c>
      <c r="AE718">
        <f>IF(V718&gt;=0,V718,"")</f>
        <v/>
      </c>
      <c r="AF718">
        <f>IF(AND(N718=1,N717=0),1,0)</f>
        <v/>
      </c>
      <c r="AG718">
        <f>IF(AND(K718="REACQUIRE",K717&lt;&gt;"REACQUIRE"),1,0)</f>
        <v/>
      </c>
    </row>
    <row r="719">
      <c r="J719" t="n">
        <v>178.75</v>
      </c>
      <c r="K719" t="inlineStr">
        <is>
          <t>REACQUIRE</t>
        </is>
      </c>
      <c r="L719" t="n">
        <v>0</v>
      </c>
      <c r="M719" t="n">
        <v>0</v>
      </c>
      <c r="N719" t="n">
        <v>0</v>
      </c>
      <c r="O719" t="n">
        <v>15.543</v>
      </c>
      <c r="P719" t="n">
        <v>4.63</v>
      </c>
      <c r="Q719" t="n">
        <v>10.714</v>
      </c>
      <c r="R719" t="n">
        <v>12.224</v>
      </c>
      <c r="S719" t="n">
        <v>6.465</v>
      </c>
      <c r="T719" t="n">
        <v>12.111</v>
      </c>
      <c r="U719" t="n">
        <v>6.623</v>
      </c>
      <c r="V719" t="n">
        <v>-1</v>
      </c>
      <c r="W719" t="n">
        <v>5.3</v>
      </c>
      <c r="X719" t="n">
        <v>38.5</v>
      </c>
      <c r="Y719" t="n">
        <v>0</v>
      </c>
      <c r="Z719" t="n">
        <v>1</v>
      </c>
      <c r="AA719" t="n">
        <v>0.067</v>
      </c>
      <c r="AB719" t="n">
        <v>0.082</v>
      </c>
      <c r="AC719" t="n">
        <v>6.68</v>
      </c>
      <c r="AD719" t="n">
        <v>201</v>
      </c>
      <c r="AE719">
        <f>IF(V719&gt;=0,V719,"")</f>
        <v/>
      </c>
      <c r="AF719">
        <f>IF(AND(N719=1,N718=0),1,0)</f>
        <v/>
      </c>
      <c r="AG719">
        <f>IF(AND(K719="REACQUIRE",K718&lt;&gt;"REACQUIRE"),1,0)</f>
        <v/>
      </c>
    </row>
    <row r="720">
      <c r="J720" t="n">
        <v>179</v>
      </c>
      <c r="K720" t="inlineStr">
        <is>
          <t>REACQUIRE</t>
        </is>
      </c>
      <c r="L720" t="n">
        <v>0</v>
      </c>
      <c r="M720" t="n">
        <v>0</v>
      </c>
      <c r="N720" t="n">
        <v>0</v>
      </c>
      <c r="O720" t="n">
        <v>15.226</v>
      </c>
      <c r="P720" t="n">
        <v>4.677</v>
      </c>
      <c r="Q720" t="n">
        <v>10.96</v>
      </c>
      <c r="R720" t="n">
        <v>12.224</v>
      </c>
      <c r="S720" t="n">
        <v>6.465</v>
      </c>
      <c r="T720" t="n">
        <v>12.111</v>
      </c>
      <c r="U720" t="n">
        <v>6.623</v>
      </c>
      <c r="V720" t="n">
        <v>-1</v>
      </c>
      <c r="W720" t="n">
        <v>5.3</v>
      </c>
      <c r="X720" t="n">
        <v>38.8</v>
      </c>
      <c r="Y720" t="n">
        <v>0</v>
      </c>
      <c r="Z720" t="n">
        <v>1</v>
      </c>
      <c r="AA720" t="n">
        <v>0.066</v>
      </c>
      <c r="AB720" t="n">
        <v>0.08500000000000001</v>
      </c>
      <c r="AC720" t="n">
        <v>6.71</v>
      </c>
      <c r="AD720" t="n">
        <v>201</v>
      </c>
      <c r="AE720">
        <f>IF(V720&gt;=0,V720,"")</f>
        <v/>
      </c>
      <c r="AF720">
        <f>IF(AND(N720=1,N719=0),1,0)</f>
        <v/>
      </c>
      <c r="AG720">
        <f>IF(AND(K720="REACQUIRE",K719&lt;&gt;"REACQUIRE"),1,0)</f>
        <v/>
      </c>
    </row>
    <row r="721">
      <c r="J721" t="n">
        <v>179.25</v>
      </c>
      <c r="K721" t="inlineStr">
        <is>
          <t>TRACK</t>
        </is>
      </c>
      <c r="L721" t="n">
        <v>1</v>
      </c>
      <c r="M721" t="n">
        <v>1</v>
      </c>
      <c r="N721" t="n">
        <v>0</v>
      </c>
      <c r="O721" t="n">
        <v>14.903</v>
      </c>
      <c r="P721" t="n">
        <v>4.74</v>
      </c>
      <c r="Q721" t="n">
        <v>11.155</v>
      </c>
      <c r="R721" t="n">
        <v>12.224</v>
      </c>
      <c r="S721" t="n">
        <v>6.465</v>
      </c>
      <c r="T721" t="n">
        <v>12.099</v>
      </c>
      <c r="U721" t="n">
        <v>6.273</v>
      </c>
      <c r="V721" t="n">
        <v>0.229</v>
      </c>
      <c r="W721" t="n">
        <v>4.6</v>
      </c>
      <c r="X721" t="n">
        <v>38</v>
      </c>
      <c r="Y721" t="n">
        <v>0</v>
      </c>
      <c r="Z721" t="n">
        <v>1</v>
      </c>
      <c r="AA721" t="n">
        <v>0.073</v>
      </c>
      <c r="AB721" t="n">
        <v>0.074</v>
      </c>
      <c r="AC721" t="n">
        <v>6.74</v>
      </c>
      <c r="AD721" t="n">
        <v>255</v>
      </c>
      <c r="AE721">
        <f>IF(V721&gt;=0,V721,"")</f>
        <v/>
      </c>
      <c r="AF721">
        <f>IF(AND(N721=1,N720=0),1,0)</f>
        <v/>
      </c>
      <c r="AG721">
        <f>IF(AND(K721="REACQUIRE",K720&lt;&gt;"REACQUIRE"),1,0)</f>
        <v/>
      </c>
    </row>
    <row r="722">
      <c r="J722" t="n">
        <v>179.5</v>
      </c>
      <c r="K722" t="inlineStr">
        <is>
          <t>TRACK</t>
        </is>
      </c>
      <c r="L722" t="n">
        <v>1</v>
      </c>
      <c r="M722" t="n">
        <v>1</v>
      </c>
      <c r="N722" t="n">
        <v>0</v>
      </c>
      <c r="O722" t="n">
        <v>14.7</v>
      </c>
      <c r="P722" t="n">
        <v>4.788</v>
      </c>
      <c r="Q722" t="n">
        <v>11.246</v>
      </c>
      <c r="R722" t="n">
        <v>12.224</v>
      </c>
      <c r="S722" t="n">
        <v>6.465</v>
      </c>
      <c r="T722" t="n">
        <v>12.156</v>
      </c>
      <c r="U722" t="n">
        <v>6.257</v>
      </c>
      <c r="V722" t="n">
        <v>0.219</v>
      </c>
      <c r="W722" t="n">
        <v>1.4</v>
      </c>
      <c r="X722" t="n">
        <v>38.2</v>
      </c>
      <c r="Y722" t="n">
        <v>0</v>
      </c>
      <c r="Z722" t="n">
        <v>1</v>
      </c>
      <c r="AA722" t="n">
        <v>0.089</v>
      </c>
      <c r="AB722" t="n">
        <v>0.021</v>
      </c>
      <c r="AC722" t="n">
        <v>6.75</v>
      </c>
      <c r="AD722" t="n">
        <v>255</v>
      </c>
      <c r="AE722">
        <f>IF(V722&gt;=0,V722,"")</f>
        <v/>
      </c>
      <c r="AF722">
        <f>IF(AND(N722=1,N721=0),1,0)</f>
        <v/>
      </c>
      <c r="AG722">
        <f>IF(AND(K722="REACQUIRE",K721&lt;&gt;"REACQUIRE"),1,0)</f>
        <v/>
      </c>
    </row>
    <row r="723">
      <c r="J723" t="n">
        <v>179.75</v>
      </c>
      <c r="K723" t="inlineStr">
        <is>
          <t>TRACK</t>
        </is>
      </c>
      <c r="L723" t="n">
        <v>1</v>
      </c>
      <c r="M723" t="n">
        <v>1</v>
      </c>
      <c r="N723" t="n">
        <v>0</v>
      </c>
      <c r="O723" t="n">
        <v>14.656</v>
      </c>
      <c r="P723" t="n">
        <v>4.803</v>
      </c>
      <c r="Q723" t="n">
        <v>11.243</v>
      </c>
      <c r="R723" t="n">
        <v>12.223</v>
      </c>
      <c r="S723" t="n">
        <v>6.465</v>
      </c>
      <c r="T723" t="n">
        <v>12.163</v>
      </c>
      <c r="U723" t="n">
        <v>6.249</v>
      </c>
      <c r="V723" t="n">
        <v>0.224</v>
      </c>
      <c r="W723" t="n">
        <v>-2</v>
      </c>
      <c r="X723" t="n">
        <v>38.8</v>
      </c>
      <c r="Y723" t="n">
        <v>0</v>
      </c>
      <c r="Z723" t="n">
        <v>1</v>
      </c>
      <c r="AA723" t="n">
        <v>0.074</v>
      </c>
      <c r="AB723" t="n">
        <v>0.03</v>
      </c>
      <c r="AC723" t="n">
        <v>6.73</v>
      </c>
      <c r="AD723" t="n">
        <v>255</v>
      </c>
      <c r="AE723">
        <f>IF(V723&gt;=0,V723,"")</f>
        <v/>
      </c>
      <c r="AF723">
        <f>IF(AND(N723=1,N722=0),1,0)</f>
        <v/>
      </c>
      <c r="AG723">
        <f>IF(AND(K723="REACQUIRE",K722&lt;&gt;"REACQUIRE"),1,0)</f>
        <v/>
      </c>
    </row>
  </sheetData>
  <mergeCells count="1">
    <mergeCell ref="A2:H2"/>
  </mergeCells>
  <conditionalFormatting sqref="B18">
    <cfRule type="cellIs" priority="1" operator="equal" dxfId="0">
      <formula>"PASS"</formula>
    </cfRule>
    <cfRule type="cellIs" priority="2" operator="equal" dxfId="1">
      <formula>"FAIL"</formula>
    </cfRule>
  </conditionalFormatting>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outlinePr summaryBelow="1" summaryRight="1"/>
    <pageSetUpPr fitToPage="1"/>
  </sheetPr>
  <dimension ref="A1:J44"/>
  <sheetViews>
    <sheetView zoomScale="90" workbookViewId="0">
      <pane ySplit="4" topLeftCell="A5" activePane="bottomLeft" state="frozen"/>
      <selection pane="bottomLeft" activeCell="A1" sqref="A1"/>
    </sheetView>
  </sheetViews>
  <sheetFormatPr baseColWidth="8" defaultRowHeight="15"/>
  <cols>
    <col width="7" customWidth="1" min="1" max="1"/>
    <col width="44" customWidth="1" min="2" max="2"/>
    <col width="14" customWidth="1" min="3" max="3"/>
    <col width="30" customWidth="1" min="4" max="4"/>
    <col width="34" customWidth="1" min="5" max="5"/>
    <col width="24" customWidth="1" min="6" max="6"/>
    <col width="20" customWidth="1" min="7" max="7"/>
    <col width="12" customWidth="1" min="8" max="8"/>
    <col width="30" customWidth="1" min="9" max="9"/>
    <col width="12" customWidth="1" min="10" max="10"/>
  </cols>
  <sheetData>
    <row r="1" ht="26" customHeight="1">
      <c r="A1" s="26" t="inlineStr">
        <is>
          <t>13  Traceability matrix</t>
        </is>
      </c>
    </row>
    <row r="2" ht="45" customHeight="1">
      <c r="A2" s="27" t="inlineStr">
        <is>
          <t>Requirement (docs/PLAN.md section 2; V4-xx rows: the v4 request in docs/V4_PROGRESS.md) -&gt; implementation files (resolved against src/) -&gt; workbook sheet (hyperlink) -&gt; tests -&gt; report section (report/main.tex). 'Tests passing' is a formula that looks each listed test up in sheet 10.</t>
        </is>
      </c>
    </row>
    <row r="3">
      <c r="A3" s="42" t="inlineStr">
        <is>
          <t>Requirements</t>
        </is>
      </c>
      <c r="B3" s="76">
        <f>COUNTA(A5:A44)</f>
        <v/>
      </c>
      <c r="C3" s="42" t="inlineStr">
        <is>
          <t>Verified by passing tests</t>
        </is>
      </c>
      <c r="D3" s="76">
        <f>COUNTIF(J5:J44,"Verified")</f>
        <v/>
      </c>
    </row>
    <row r="4" ht="32" customHeight="1">
      <c r="A4" s="28" t="inlineStr">
        <is>
          <t>Req ID</t>
        </is>
      </c>
      <c r="B4" s="28" t="inlineStr">
        <is>
          <t>Requirement</t>
        </is>
      </c>
      <c r="C4" s="28" t="inlineStr">
        <is>
          <t>Source</t>
        </is>
      </c>
      <c r="D4" s="28" t="inlineStr">
        <is>
          <t>Where satisfied (plan)</t>
        </is>
      </c>
      <c r="E4" s="28" t="inlineStr">
        <is>
          <t>Implementation files</t>
        </is>
      </c>
      <c r="F4" s="28" t="inlineStr">
        <is>
          <t>Workbook sheet</t>
        </is>
      </c>
      <c r="G4" s="28" t="inlineStr">
        <is>
          <t>Test IDs</t>
        </is>
      </c>
      <c r="H4" s="28" t="inlineStr">
        <is>
          <t>Tests passing (formula)</t>
        </is>
      </c>
      <c r="I4" s="28" t="inlineStr">
        <is>
          <t>Report section</t>
        </is>
      </c>
      <c r="J4" s="28" t="inlineStr">
        <is>
          <t>Status</t>
        </is>
      </c>
    </row>
    <row r="5">
      <c r="A5" s="42" t="inlineStr">
        <is>
          <t>R01</t>
        </is>
      </c>
      <c r="B5" s="14" t="inlineStr">
        <is>
          <t>Cube, sphere, cylinder generators, unit size, centred at origin</t>
        </is>
      </c>
      <c r="C5" s="14" t="inlineStr">
        <is>
          <t>Lab sheet p3</t>
        </is>
      </c>
      <c r="D5" s="14" t="inlineStr">
        <is>
          <t>src/primitives/* + unit tests</t>
        </is>
      </c>
      <c r="E5" s="15" t="inlineStr">
        <is>
          <t>src/primitives/Cube.cpp
src/primitives/Cylinder.cpp
src/primitives/MeshData.cpp
src/primitives/Sphere.cpp</t>
        </is>
      </c>
      <c r="F5" s="15" t="inlineStr">
        <is>
          <t>1 Primitive Inventory, 2 Primitive Vertex Data</t>
        </is>
      </c>
      <c r="G5" s="14" t="inlineStr">
        <is>
          <t>T01, T02, T04, T05, T07, T08, V01</t>
        </is>
      </c>
      <c r="H5" s="14">
        <f>(SUMPRODUCT(('10 Testing'!$A$6:$A$150="T01")*('10 Testing'!$F$6:$F$150="PASS"))+SUMPRODUCT(('10 Testing'!$A$6:$A$150="T02")*('10 Testing'!$F$6:$F$150="PASS"))+SUMPRODUCT(('10 Testing'!$A$6:$A$150="T04")*('10 Testing'!$F$6:$F$150="PASS"))+SUMPRODUCT(('10 Testing'!$A$6:$A$150="T05")*('10 Testing'!$F$6:$F$150="PASS"))+SUMPRODUCT(('10 Testing'!$A$6:$A$150="T07")*('10 Testing'!$F$6:$F$150="PASS"))+SUMPRODUCT(('10 Testing'!$A$6:$A$150="T08")*('10 Testing'!$F$6:$F$150="PASS"))+SUMPRODUCT(('10 Testing'!$A$6:$A$150="V01")*('10 Testing'!$F$6:$F$150="PASS")))&amp;" / 7"</f>
        <v/>
      </c>
      <c r="I5" s="14" t="inlineStr">
        <is>
          <t>-</t>
        </is>
      </c>
      <c r="J5" s="42">
        <f>IF(SUMPRODUCT(('10 Testing'!$A$6:$A$150="T01")*('10 Testing'!$F$6:$F$150="PASS"))+SUMPRODUCT(('10 Testing'!$A$6:$A$150="T02")*('10 Testing'!$F$6:$F$150="PASS"))+SUMPRODUCT(('10 Testing'!$A$6:$A$150="T04")*('10 Testing'!$F$6:$F$150="PASS"))+SUMPRODUCT(('10 Testing'!$A$6:$A$150="T05")*('10 Testing'!$F$6:$F$150="PASS"))+SUMPRODUCT(('10 Testing'!$A$6:$A$150="T07")*('10 Testing'!$F$6:$F$150="PASS"))+SUMPRODUCT(('10 Testing'!$A$6:$A$150="T08")*('10 Testing'!$F$6:$F$150="PASS"))+SUMPRODUCT(('10 Testing'!$A$6:$A$150="V01")*('10 Testing'!$F$6:$F$150="PASS"))=7,"Verified","CHECK")</f>
        <v/>
      </c>
    </row>
    <row r="6">
      <c r="A6" s="42" t="inlineStr">
        <is>
          <t>R02</t>
        </is>
      </c>
      <c r="B6" s="14" t="inlineStr">
        <is>
          <t>Unique vertices + index buffer (EBO)</t>
        </is>
      </c>
      <c r="C6" s="14" t="inlineStr">
        <is>
          <t>Lab sheet p1–2</t>
        </is>
      </c>
      <c r="D6" s="14" t="inlineStr">
        <is>
          <t>MeshData, Mesh</t>
        </is>
      </c>
      <c r="E6" s="15" t="inlineStr">
        <is>
          <t>src/primitives/MeshData.cpp
src/rendering/Mesh.cpp</t>
        </is>
      </c>
      <c r="F6" s="15" t="inlineStr">
        <is>
          <t>2 Primitive Vertex Data, 6 Geometry Statistics</t>
        </is>
      </c>
      <c r="G6" s="14" t="inlineStr">
        <is>
          <t>T11, T12</t>
        </is>
      </c>
      <c r="H6" s="14">
        <f>(SUMPRODUCT(('10 Testing'!$A$6:$A$150="T11")*('10 Testing'!$F$6:$F$150="PASS"))+SUMPRODUCT(('10 Testing'!$A$6:$A$150="T12")*('10 Testing'!$F$6:$F$150="PASS")))&amp;" / 2"</f>
        <v/>
      </c>
      <c r="I6" s="14" t="inlineStr">
        <is>
          <t>-</t>
        </is>
      </c>
      <c r="J6" s="42">
        <f>IF(SUMPRODUCT(('10 Testing'!$A$6:$A$150="T11")*('10 Testing'!$F$6:$F$150="PASS"))+SUMPRODUCT(('10 Testing'!$A$6:$A$150="T12")*('10 Testing'!$F$6:$F$150="PASS"))=2,"Verified","CHECK")</f>
        <v/>
      </c>
    </row>
    <row r="7">
      <c r="A7" s="42" t="inlineStr">
        <is>
          <t>R03</t>
        </is>
      </c>
      <c r="B7" s="14" t="inlineStr">
        <is>
          <t>Interleaved VBO with VAO attribute configuration</t>
        </is>
      </c>
      <c r="C7" s="14" t="inlineStr">
        <is>
          <t>Lab sheet p2</t>
        </is>
      </c>
      <c r="D7" s="14" t="inlineStr">
        <is>
          <t>Mesh::upload</t>
        </is>
      </c>
      <c r="E7" s="15" t="inlineStr">
        <is>
          <t>src/rendering/Mesh.cpp</t>
        </is>
      </c>
      <c r="F7" s="15" t="inlineStr">
        <is>
          <t>2 Primitive Vertex Data</t>
        </is>
      </c>
      <c r="G7" s="14" t="inlineStr">
        <is>
          <t>T11, V01</t>
        </is>
      </c>
      <c r="H7" s="14">
        <f>(SUMPRODUCT(('10 Testing'!$A$6:$A$150="T11")*('10 Testing'!$F$6:$F$150="PASS"))+SUMPRODUCT(('10 Testing'!$A$6:$A$150="V01")*('10 Testing'!$F$6:$F$150="PASS")))&amp;" / 2"</f>
        <v/>
      </c>
      <c r="I7" s="14" t="inlineStr">
        <is>
          <t>-</t>
        </is>
      </c>
      <c r="J7" s="42">
        <f>IF(SUMPRODUCT(('10 Testing'!$A$6:$A$150="T11")*('10 Testing'!$F$6:$F$150="PASS"))+SUMPRODUCT(('10 Testing'!$A$6:$A$150="V01")*('10 Testing'!$F$6:$F$150="PASS"))=2,"Verified","CHECK")</f>
        <v/>
      </c>
    </row>
    <row r="8">
      <c r="A8" s="42" t="inlineStr">
        <is>
          <t>R04</t>
        </is>
      </c>
      <c r="B8" s="14" t="inlineStr">
        <is>
          <t>CCW front faces, back-face culling</t>
        </is>
      </c>
      <c r="C8" s="14" t="inlineStr">
        <is>
          <t>Lab sheet p1</t>
        </is>
      </c>
      <c r="D8" s="14" t="inlineStr">
        <is>
          <t>primitives, Renderer</t>
        </is>
      </c>
      <c r="E8" s="15" t="inlineStr">
        <is>
          <t>src/rendering/Renderer.cpp</t>
        </is>
      </c>
      <c r="F8" s="15" t="inlineStr">
        <is>
          <t>2 Primitive Vertex Data</t>
        </is>
      </c>
      <c r="G8" s="14" t="inlineStr">
        <is>
          <t>T03, T09</t>
        </is>
      </c>
      <c r="H8" s="14">
        <f>(SUMPRODUCT(('10 Testing'!$A$6:$A$150="T03")*('10 Testing'!$F$6:$F$150="PASS"))+SUMPRODUCT(('10 Testing'!$A$6:$A$150="T09")*('10 Testing'!$F$6:$F$150="PASS")))&amp;" / 2"</f>
        <v/>
      </c>
      <c r="I8" s="14" t="inlineStr">
        <is>
          <t>-</t>
        </is>
      </c>
      <c r="J8" s="42">
        <f>IF(SUMPRODUCT(('10 Testing'!$A$6:$A$150="T03")*('10 Testing'!$F$6:$F$150="PASS"))+SUMPRODUCT(('10 Testing'!$A$6:$A$150="T09")*('10 Testing'!$F$6:$F$150="PASS"))=2,"Verified","CHECK")</f>
        <v/>
      </c>
    </row>
    <row r="9">
      <c r="A9" s="42" t="inlineStr">
        <is>
          <t>R05</t>
        </is>
      </c>
      <c r="B9" s="14" t="inlineStr">
        <is>
          <t>Normals for lighting</t>
        </is>
      </c>
      <c r="C9" s="14" t="inlineStr">
        <is>
          <t>Lab sheet p2</t>
        </is>
      </c>
      <c r="D9" s="14" t="inlineStr">
        <is>
          <t>primitives</t>
        </is>
      </c>
      <c r="E9" s="14" t="inlineStr">
        <is>
          <t>-</t>
        </is>
      </c>
      <c r="F9" s="15" t="inlineStr">
        <is>
          <t>2 Primitive Vertex Data</t>
        </is>
      </c>
      <c r="G9" s="14" t="inlineStr">
        <is>
          <t>T03, T05, T09, T16</t>
        </is>
      </c>
      <c r="H9" s="14">
        <f>(SUMPRODUCT(('10 Testing'!$A$6:$A$150="T03")*('10 Testing'!$F$6:$F$150="PASS"))+SUMPRODUCT(('10 Testing'!$A$6:$A$150="T05")*('10 Testing'!$F$6:$F$150="PASS"))+SUMPRODUCT(('10 Testing'!$A$6:$A$150="T09")*('10 Testing'!$F$6:$F$150="PASS"))+SUMPRODUCT(('10 Testing'!$A$6:$A$150="T16")*('10 Testing'!$F$6:$F$150="PASS")))&amp;" / 4"</f>
        <v/>
      </c>
      <c r="I9" s="14" t="inlineStr">
        <is>
          <t>-</t>
        </is>
      </c>
      <c r="J9" s="42">
        <f>IF(SUMPRODUCT(('10 Testing'!$A$6:$A$150="T03")*('10 Testing'!$F$6:$F$150="PASS"))+SUMPRODUCT(('10 Testing'!$A$6:$A$150="T05")*('10 Testing'!$F$6:$F$150="PASS"))+SUMPRODUCT(('10 Testing'!$A$6:$A$150="T09")*('10 Testing'!$F$6:$F$150="PASS"))+SUMPRODUCT(('10 Testing'!$A$6:$A$150="T16")*('10 Testing'!$F$6:$F$150="PASS"))=4,"Verified","CHECK")</f>
        <v/>
      </c>
    </row>
    <row r="10">
      <c r="A10" s="42" t="inlineStr">
        <is>
          <t>R06</t>
        </is>
      </c>
      <c r="B10" s="14" t="inlineStr">
        <is>
          <t>36 angular slices (10°)</t>
        </is>
      </c>
      <c r="C10" s="14" t="inlineStr">
        <is>
          <t>Lab sheet p3</t>
        </is>
      </c>
      <c r="D10" s="14" t="inlineStr">
        <is>
          <t>kDefaultSlices = 36</t>
        </is>
      </c>
      <c r="E10" s="14" t="inlineStr">
        <is>
          <t>-</t>
        </is>
      </c>
      <c r="F10" s="15" t="inlineStr">
        <is>
          <t>1 Primitive Inventory</t>
        </is>
      </c>
      <c r="G10" s="14" t="inlineStr">
        <is>
          <t>T04, T07</t>
        </is>
      </c>
      <c r="H10" s="14">
        <f>(SUMPRODUCT(('10 Testing'!$A$6:$A$150="T04")*('10 Testing'!$F$6:$F$150="PASS"))+SUMPRODUCT(('10 Testing'!$A$6:$A$150="T07")*('10 Testing'!$F$6:$F$150="PASS")))&amp;" / 2"</f>
        <v/>
      </c>
      <c r="I10" s="14" t="inlineStr">
        <is>
          <t>-</t>
        </is>
      </c>
      <c r="J10" s="42">
        <f>IF(SUMPRODUCT(('10 Testing'!$A$6:$A$150="T04")*('10 Testing'!$F$6:$F$150="PASS"))+SUMPRODUCT(('10 Testing'!$A$6:$A$150="T07")*('10 Testing'!$F$6:$F$150="PASS"))=2,"Verified","CHECK")</f>
        <v/>
      </c>
    </row>
    <row r="11">
      <c r="A11" s="42" t="inlineStr">
        <is>
          <t>R07</t>
        </is>
      </c>
      <c r="B11" s="14" t="inlineStr">
        <is>
          <t>Sphere via hemisphere reflection</t>
        </is>
      </c>
      <c r="C11" s="14" t="inlineStr">
        <is>
          <t>Lab sheet p3</t>
        </is>
      </c>
      <c r="D11" s="14" t="inlineStr">
        <is>
          <t>createSphere</t>
        </is>
      </c>
      <c r="E11" s="15" t="inlineStr">
        <is>
          <t>src/app/Capture.cpp
src/app/DocExport.cpp
src/primitives/Sphere.cpp</t>
        </is>
      </c>
      <c r="F11" s="15" t="inlineStr">
        <is>
          <t>2 Primitive Vertex Data</t>
        </is>
      </c>
      <c r="G11" s="14" t="inlineStr">
        <is>
          <t>T06</t>
        </is>
      </c>
      <c r="H11" s="14">
        <f>(SUMPRODUCT(('10 Testing'!$A$6:$A$150="T06")*('10 Testing'!$F$6:$F$150="PASS")))&amp;" / 1"</f>
        <v/>
      </c>
      <c r="I11" s="14" t="inlineStr">
        <is>
          <t>-</t>
        </is>
      </c>
      <c r="J11" s="42">
        <f>IF(SUMPRODUCT(('10 Testing'!$A$6:$A$150="T06")*('10 Testing'!$F$6:$F$150="PASS"))=1,"Verified","CHECK")</f>
        <v/>
      </c>
    </row>
    <row r="12">
      <c r="A12" s="42" t="inlineStr">
        <is>
          <t>R08</t>
        </is>
      </c>
      <c r="B12" s="14" t="inlineStr">
        <is>
          <t>Objects = transformed primitives; S/R/T table</t>
        </is>
      </c>
      <c r="C12" s="14" t="inlineStr">
        <is>
          <t>Lab sheet p3</t>
        </is>
      </c>
      <c r="D12" s="14" t="inlineStr">
        <is>
          <t>src/objects/*, Excel Sheet 2</t>
        </is>
      </c>
      <c r="E12" s="15" t="inlineStr">
        <is>
          <t>src/objects/AaGun.cpp
src/objects/Backdrop.cpp
src/objects/Base.cpp
src/objects/BaseLayout.h
src/objects/Builder.cpp
src/objects/Bunker.cpp
src/objects/Environment.cpp
src/objects/Helicopter.cpp
src/objects/PropKit.cpp
src/objects/Radar.cpp
src/objects/Rover.cpp
src/objects/Structures.cpp
src/objects/Tank.cpp
src/objects/Terrain.cpp
src/objects/Uav.cpp
src/objects/Vegetation.cpp</t>
        </is>
      </c>
      <c r="F12" s="15" t="inlineStr">
        <is>
          <t>3 Object Construction, 4 Transform Matrices</t>
        </is>
      </c>
      <c r="G12" s="14" t="inlineStr">
        <is>
          <t>T14, T18</t>
        </is>
      </c>
      <c r="H12" s="14">
        <f>(SUMPRODUCT(('10 Testing'!$A$6:$A$150="T14")*('10 Testing'!$F$6:$F$150="PASS"))+SUMPRODUCT(('10 Testing'!$A$6:$A$150="T18")*('10 Testing'!$F$6:$F$150="PASS")))&amp;" / 2"</f>
        <v/>
      </c>
      <c r="I12" s="14" t="inlineStr">
        <is>
          <t>-</t>
        </is>
      </c>
      <c r="J12" s="42">
        <f>IF(SUMPRODUCT(('10 Testing'!$A$6:$A$150="T14")*('10 Testing'!$F$6:$F$150="PASS"))+SUMPRODUCT(('10 Testing'!$A$6:$A$150="T18")*('10 Testing'!$F$6:$F$150="PASS"))=2,"Verified","CHECK")</f>
        <v/>
      </c>
    </row>
    <row r="13">
      <c r="A13" s="42" t="inlineStr">
        <is>
          <t>R09</t>
        </is>
      </c>
      <c r="B13" s="14" t="inlineStr">
        <is>
          <t>Command bunker, Flat shading</t>
        </is>
      </c>
      <c r="C13" s="14" t="inlineStr">
        <is>
          <t>Proposal §2</t>
        </is>
      </c>
      <c r="D13" s="14" t="inlineStr">
        <is>
          <t>Bunker.cpp, geometry-shader flat pipeline</t>
        </is>
      </c>
      <c r="E13" s="15" t="inlineStr">
        <is>
          <t>src/objects/Bunker.cpp</t>
        </is>
      </c>
      <c r="F13" s="15" t="inlineStr">
        <is>
          <t>8 Shading</t>
        </is>
      </c>
      <c r="G13" s="14" t="inlineStr">
        <is>
          <t>T19, V10</t>
        </is>
      </c>
      <c r="H13" s="14">
        <f>(SUMPRODUCT(('10 Testing'!$A$6:$A$150="T19")*('10 Testing'!$F$6:$F$150="PASS"))+SUMPRODUCT(('10 Testing'!$A$6:$A$150="V10")*('10 Testing'!$F$6:$F$150="PASS")))&amp;" / 2"</f>
        <v/>
      </c>
      <c r="I13" s="14" t="inlineStr">
        <is>
          <t>-</t>
        </is>
      </c>
      <c r="J13" s="42">
        <f>IF(SUMPRODUCT(('10 Testing'!$A$6:$A$150="T19")*('10 Testing'!$F$6:$F$150="PASS"))+SUMPRODUCT(('10 Testing'!$A$6:$A$150="V10")*('10 Testing'!$F$6:$F$150="PASS"))=2,"Verified","CHECK")</f>
        <v/>
      </c>
    </row>
    <row r="14">
      <c r="A14" s="42" t="inlineStr">
        <is>
          <t>R10</t>
        </is>
      </c>
      <c r="B14" s="14" t="inlineStr">
        <is>
          <t>Terrain, Gouraud shading</t>
        </is>
      </c>
      <c r="C14" s="14" t="inlineStr">
        <is>
          <t>Proposal §2</t>
        </is>
      </c>
      <c r="D14" s="14" t="inlineStr">
        <is>
          <t>Terrain.cpp, per-vertex lighting</t>
        </is>
      </c>
      <c r="E14" s="15" t="inlineStr">
        <is>
          <t>src/objects/Terrain.cpp</t>
        </is>
      </c>
      <c r="F14" s="15" t="inlineStr">
        <is>
          <t>8 Shading</t>
        </is>
      </c>
      <c r="G14" s="14" t="inlineStr">
        <is>
          <t>T13, T19</t>
        </is>
      </c>
      <c r="H14" s="14">
        <f>(SUMPRODUCT(('10 Testing'!$A$6:$A$150="T13")*('10 Testing'!$F$6:$F$150="PASS"))+SUMPRODUCT(('10 Testing'!$A$6:$A$150="T19")*('10 Testing'!$F$6:$F$150="PASS")))&amp;" / 2"</f>
        <v/>
      </c>
      <c r="I14" s="14" t="inlineStr">
        <is>
          <t>-</t>
        </is>
      </c>
      <c r="J14" s="42">
        <f>IF(SUMPRODUCT(('10 Testing'!$A$6:$A$150="T13")*('10 Testing'!$F$6:$F$150="PASS"))+SUMPRODUCT(('10 Testing'!$A$6:$A$150="T19")*('10 Testing'!$F$6:$F$150="PASS"))=2,"Verified","CHECK")</f>
        <v/>
      </c>
    </row>
    <row r="15">
      <c r="A15" s="42" t="inlineStr">
        <is>
          <t>R11</t>
        </is>
      </c>
      <c r="B15" s="14" t="inlineStr">
        <is>
          <t>UAV, Phong shading</t>
        </is>
      </c>
      <c r="C15" s="14" t="inlineStr">
        <is>
          <t>Proposal §2</t>
        </is>
      </c>
      <c r="D15" s="14" t="inlineStr">
        <is>
          <t>Uav.cpp, per-fragment lighting</t>
        </is>
      </c>
      <c r="E15" s="15" t="inlineStr">
        <is>
          <t>src/objects/Uav.cpp</t>
        </is>
      </c>
      <c r="F15" s="15" t="inlineStr">
        <is>
          <t>8 Shading</t>
        </is>
      </c>
      <c r="G15" s="14" t="inlineStr">
        <is>
          <t>T19, V11</t>
        </is>
      </c>
      <c r="H15" s="14">
        <f>(SUMPRODUCT(('10 Testing'!$A$6:$A$150="T19")*('10 Testing'!$F$6:$F$150="PASS"))+SUMPRODUCT(('10 Testing'!$A$6:$A$150="V11")*('10 Testing'!$F$6:$F$150="PASS")))&amp;" / 2"</f>
        <v/>
      </c>
      <c r="I15" s="14" t="inlineStr">
        <is>
          <t>-</t>
        </is>
      </c>
      <c r="J15" s="42">
        <f>IF(SUMPRODUCT(('10 Testing'!$A$6:$A$150="T19")*('10 Testing'!$F$6:$F$150="PASS"))+SUMPRODUCT(('10 Testing'!$A$6:$A$150="V11")*('10 Testing'!$F$6:$F$150="PASS"))=2,"Verified","CHECK")</f>
        <v/>
      </c>
    </row>
    <row r="16">
      <c r="A16" s="42" t="inlineStr">
        <is>
          <t>R12</t>
        </is>
      </c>
      <c r="B16" s="14" t="inlineStr">
        <is>
          <t>Rover, moving ground object</t>
        </is>
      </c>
      <c r="C16" s="14" t="inlineStr">
        <is>
          <t>Proposal §2–3</t>
        </is>
      </c>
      <c r="D16" s="14" t="inlineStr">
        <is>
          <t>Rover.cpp, path animation</t>
        </is>
      </c>
      <c r="E16" s="15" t="inlineStr">
        <is>
          <t>src/objects/Rover.cpp</t>
        </is>
      </c>
      <c r="F16" s="15" t="inlineStr">
        <is>
          <t>12 Behaviour</t>
        </is>
      </c>
      <c r="G16" s="14" t="inlineStr">
        <is>
          <t>T28</t>
        </is>
      </c>
      <c r="H16" s="14">
        <f>(SUMPRODUCT(('10 Testing'!$A$6:$A$150="T28")*('10 Testing'!$F$6:$F$150="PASS")))&amp;" / 1"</f>
        <v/>
      </c>
      <c r="I16" s="14" t="inlineStr">
        <is>
          <t>-</t>
        </is>
      </c>
      <c r="J16" s="42">
        <f>IF(SUMPRODUCT(('10 Testing'!$A$6:$A$150="T28")*('10 Testing'!$F$6:$F$150="PASS"))=1,"Verified","CHECK")</f>
        <v/>
      </c>
    </row>
    <row r="17">
      <c r="A17" s="42" t="inlineStr">
        <is>
          <t>R13</t>
        </is>
      </c>
      <c r="B17" s="14" t="inlineStr">
        <is>
          <t>Directional lunar light + point beacon + UAV spotlight simultaneously</t>
        </is>
      </c>
      <c r="C17" s="14" t="inlineStr">
        <is>
          <t>Proposal §2</t>
        </is>
      </c>
      <c r="D17" s="14" t="inlineStr">
        <is>
          <t>Lighting.*</t>
        </is>
      </c>
      <c r="E17" s="15" t="inlineStr">
        <is>
          <t>src/rendering/Lighting.h</t>
        </is>
      </c>
      <c r="F17" s="15" t="inlineStr">
        <is>
          <t>7 Lighting</t>
        </is>
      </c>
      <c r="G17" s="14" t="inlineStr">
        <is>
          <t>V12</t>
        </is>
      </c>
      <c r="H17" s="14">
        <f>(SUMPRODUCT(('10 Testing'!$A$6:$A$150="V12")*('10 Testing'!$F$6:$F$150="PASS")))&amp;" / 1"</f>
        <v/>
      </c>
      <c r="I17" s="14" t="inlineStr">
        <is>
          <t>-</t>
        </is>
      </c>
      <c r="J17" s="42">
        <f>IF(SUMPRODUCT(('10 Testing'!$A$6:$A$150="V12")*('10 Testing'!$F$6:$F$150="PASS"))=1,"Verified","CHECK")</f>
        <v/>
      </c>
    </row>
    <row r="18">
      <c r="A18" s="42" t="inlineStr">
        <is>
          <t>R14</t>
        </is>
      </c>
      <c r="B18" s="14" t="inlineStr">
        <is>
          <t>Translation / rotation / scaling</t>
        </is>
      </c>
      <c r="C18" s="14" t="inlineStr">
        <is>
          <t>Proposal §3</t>
        </is>
      </c>
      <c r="D18" s="14" t="inlineStr">
        <is>
          <t>Transform, animation</t>
        </is>
      </c>
      <c r="E18" s="15" t="inlineStr">
        <is>
          <t>src/scene/Transform.h</t>
        </is>
      </c>
      <c r="F18" s="15" t="inlineStr">
        <is>
          <t>4 Transform Matrices</t>
        </is>
      </c>
      <c r="G18" s="14" t="inlineStr">
        <is>
          <t>T14, T15</t>
        </is>
      </c>
      <c r="H18" s="14">
        <f>(SUMPRODUCT(('10 Testing'!$A$6:$A$150="T14")*('10 Testing'!$F$6:$F$150="PASS"))+SUMPRODUCT(('10 Testing'!$A$6:$A$150="T15")*('10 Testing'!$F$6:$F$150="PASS")))&amp;" / 2"</f>
        <v/>
      </c>
      <c r="I18" s="14" t="inlineStr">
        <is>
          <t>-</t>
        </is>
      </c>
      <c r="J18" s="42">
        <f>IF(SUMPRODUCT(('10 Testing'!$A$6:$A$150="T14")*('10 Testing'!$F$6:$F$150="PASS"))+SUMPRODUCT(('10 Testing'!$A$6:$A$150="T15")*('10 Testing'!$F$6:$F$150="PASS"))=2,"Verified","CHECK")</f>
        <v/>
      </c>
    </row>
    <row r="19">
      <c r="A19" s="42" t="inlineStr">
        <is>
          <t>R15</t>
        </is>
      </c>
      <c r="B19" s="14" t="inlineStr">
        <is>
          <t>UAV flight animation</t>
        </is>
      </c>
      <c r="C19" s="14" t="inlineStr">
        <is>
          <t>Proposal §3</t>
        </is>
      </c>
      <c r="D19" s="14" t="inlineStr">
        <is>
          <t>Scene::update</t>
        </is>
      </c>
      <c r="E19" s="15" t="inlineStr">
        <is>
          <t>src/scene/Scene.cpp</t>
        </is>
      </c>
      <c r="F19" s="15" t="inlineStr">
        <is>
          <t>12 Behaviour</t>
        </is>
      </c>
      <c r="G19" s="14" t="inlineStr">
        <is>
          <t>T30, B01</t>
        </is>
      </c>
      <c r="H19" s="14">
        <f>(SUMPRODUCT(('10 Testing'!$A$6:$A$150="T30")*('10 Testing'!$F$6:$F$150="PASS"))+SUMPRODUCT(('10 Testing'!$A$6:$A$150="B01")*('10 Testing'!$F$6:$F$150="PASS")))&amp;" / 2"</f>
        <v/>
      </c>
      <c r="I19" s="14" t="inlineStr">
        <is>
          <t>-</t>
        </is>
      </c>
      <c r="J19" s="42">
        <f>IF(SUMPRODUCT(('10 Testing'!$A$6:$A$150="T30")*('10 Testing'!$F$6:$F$150="PASS"))+SUMPRODUCT(('10 Testing'!$A$6:$A$150="B01")*('10 Testing'!$F$6:$F$150="PASS"))=2,"Verified","CHECK")</f>
        <v/>
      </c>
    </row>
    <row r="20">
      <c r="A20" s="42" t="inlineStr">
        <is>
          <t>R16</t>
        </is>
      </c>
      <c r="B20" s="14" t="inlineStr">
        <is>
          <t>Rover movement on terrain</t>
        </is>
      </c>
      <c r="C20" s="14" t="inlineStr">
        <is>
          <t>Proposal §3</t>
        </is>
      </c>
      <c r="D20" s="14" t="inlineStr">
        <is>
          <t>Scene::update</t>
        </is>
      </c>
      <c r="E20" s="15" t="inlineStr">
        <is>
          <t>src/scene/Scene.cpp</t>
        </is>
      </c>
      <c r="F20" s="15" t="inlineStr">
        <is>
          <t>12 Behaviour</t>
        </is>
      </c>
      <c r="G20" s="14" t="inlineStr">
        <is>
          <t>T28, B02</t>
        </is>
      </c>
      <c r="H20" s="14">
        <f>(SUMPRODUCT(('10 Testing'!$A$6:$A$150="T28")*('10 Testing'!$F$6:$F$150="PASS"))+SUMPRODUCT(('10 Testing'!$A$6:$A$150="B02")*('10 Testing'!$F$6:$F$150="PASS")))&amp;" / 2"</f>
        <v/>
      </c>
      <c r="I20" s="14" t="inlineStr">
        <is>
          <t>-</t>
        </is>
      </c>
      <c r="J20" s="42">
        <f>IF(SUMPRODUCT(('10 Testing'!$A$6:$A$150="T28")*('10 Testing'!$F$6:$F$150="PASS"))+SUMPRODUCT(('10 Testing'!$A$6:$A$150="B02")*('10 Testing'!$F$6:$F$150="PASS"))=2,"Verified","CHECK")</f>
        <v/>
      </c>
    </row>
    <row r="21">
      <c r="A21" s="42" t="inlineStr">
        <is>
          <t>R17</t>
        </is>
      </c>
      <c r="B21" s="14" t="inlineStr">
        <is>
          <t>Hierarchical searchlight (UAV → gimbal yaw → pitch head → lamp)</t>
        </is>
      </c>
      <c r="C21" s="14" t="inlineStr">
        <is>
          <t>Proposal §3</t>
        </is>
      </c>
      <c r="D21" s="14" t="inlineStr">
        <is>
          <t>Uav.cpp rig</t>
        </is>
      </c>
      <c r="E21" s="15" t="inlineStr">
        <is>
          <t>src/objects/Uav.cpp</t>
        </is>
      </c>
      <c r="F21" s="15" t="inlineStr">
        <is>
          <t>5 Hierarchy</t>
        </is>
      </c>
      <c r="G21" s="14" t="inlineStr">
        <is>
          <t>T21, V13</t>
        </is>
      </c>
      <c r="H21" s="14">
        <f>(SUMPRODUCT(('10 Testing'!$A$6:$A$150="T21")*('10 Testing'!$F$6:$F$150="PASS"))+SUMPRODUCT(('10 Testing'!$A$6:$A$150="V13")*('10 Testing'!$F$6:$F$150="PASS")))&amp;" / 2"</f>
        <v/>
      </c>
      <c r="I21" s="14" t="inlineStr">
        <is>
          <t>-</t>
        </is>
      </c>
      <c r="J21" s="42">
        <f>IF(SUMPRODUCT(('10 Testing'!$A$6:$A$150="T21")*('10 Testing'!$F$6:$F$150="PASS"))+SUMPRODUCT(('10 Testing'!$A$6:$A$150="V13")*('10 Testing'!$F$6:$F$150="PASS"))=2,"Verified","CHECK")</f>
        <v/>
      </c>
    </row>
    <row r="22">
      <c r="A22" s="42" t="inlineStr">
        <is>
          <t>R18</t>
        </is>
      </c>
      <c r="B22" s="14" t="inlineStr">
        <is>
          <t>Z-buffer hidden-surface removal (rover behind bunker)</t>
        </is>
      </c>
      <c r="C22" s="14" t="inlineStr">
        <is>
          <t>Proposal §3</t>
        </is>
      </c>
      <c r="D22" s="14" t="inlineStr">
        <is>
          <t>GL_DEPTH_TEST, toggle Z</t>
        </is>
      </c>
      <c r="E22" s="15" t="inlineStr">
        <is>
          <t>src/app/App.cpp
src/rendering/Hud.cpp
src/rendering/Renderer.cpp
src/ai/DroneController.cpp
src/ai/HideController.h
src/ai/Occlusion.h</t>
        </is>
      </c>
      <c r="F22" s="15" t="inlineStr">
        <is>
          <t>10 Testing</t>
        </is>
      </c>
      <c r="G22" s="14" t="inlineStr">
        <is>
          <t>V04, V05, T26</t>
        </is>
      </c>
      <c r="H22" s="14">
        <f>(SUMPRODUCT(('10 Testing'!$A$6:$A$150="V04")*('10 Testing'!$F$6:$F$150="PASS"))+SUMPRODUCT(('10 Testing'!$A$6:$A$150="V05")*('10 Testing'!$F$6:$F$150="PASS"))+SUMPRODUCT(('10 Testing'!$A$6:$A$150="T26")*('10 Testing'!$F$6:$F$150="PASS")))&amp;" / 3"</f>
        <v/>
      </c>
      <c r="I22" s="14" t="inlineStr">
        <is>
          <t>-</t>
        </is>
      </c>
      <c r="J22" s="42">
        <f>IF(SUMPRODUCT(('10 Testing'!$A$6:$A$150="V04")*('10 Testing'!$F$6:$F$150="PASS"))+SUMPRODUCT(('10 Testing'!$A$6:$A$150="V05")*('10 Testing'!$F$6:$F$150="PASS"))+SUMPRODUCT(('10 Testing'!$A$6:$A$150="T26")*('10 Testing'!$F$6:$F$150="PASS"))=3,"Verified","CHECK")</f>
        <v/>
      </c>
    </row>
    <row r="23">
      <c r="A23" s="42" t="inlineStr">
        <is>
          <t>R19</t>
        </is>
      </c>
      <c r="B23" s="14" t="inlineStr">
        <is>
          <t>Wireframe / edge rendering: hidden-line vs overlapping (x-ray) edges</t>
        </is>
      </c>
      <c r="C23" s="14" t="inlineStr">
        <is>
          <t>Proposal §3</t>
        </is>
      </c>
      <c r="D23" s="14" t="inlineStr">
        <is>
          <t>Edge modes X</t>
        </is>
      </c>
      <c r="E23" s="15" t="inlineStr">
        <is>
          <t>src/ai/DroneController.cpp
src/app/App.cpp
src/app/AppHud.cpp</t>
        </is>
      </c>
      <c r="F23" s="15" t="inlineStr">
        <is>
          <t>10 Testing</t>
        </is>
      </c>
      <c r="G23" s="14" t="inlineStr">
        <is>
          <t>V07, V08</t>
        </is>
      </c>
      <c r="H23" s="14">
        <f>(SUMPRODUCT(('10 Testing'!$A$6:$A$150="V07")*('10 Testing'!$F$6:$F$150="PASS"))+SUMPRODUCT(('10 Testing'!$A$6:$A$150="V08")*('10 Testing'!$F$6:$F$150="PASS")))&amp;" / 2"</f>
        <v/>
      </c>
      <c r="I23" s="14" t="inlineStr">
        <is>
          <t>-</t>
        </is>
      </c>
      <c r="J23" s="42">
        <f>IF(SUMPRODUCT(('10 Testing'!$A$6:$A$150="V07")*('10 Testing'!$F$6:$F$150="PASS"))+SUMPRODUCT(('10 Testing'!$A$6:$A$150="V08")*('10 Testing'!$F$6:$F$150="PASS"))=2,"Verified","CHECK")</f>
        <v/>
      </c>
    </row>
    <row r="24">
      <c r="A24" s="42" t="inlineStr">
        <is>
          <t>R20</t>
        </is>
      </c>
      <c r="B24" s="14" t="inlineStr">
        <is>
          <t>Thermal-camera heat colour map</t>
        </is>
      </c>
      <c r="C24" s="14" t="inlineStr">
        <is>
          <t>Proposal §1</t>
        </is>
      </c>
      <c r="D24" s="14" t="inlineStr">
        <is>
          <t>Thermal palette in shaders</t>
        </is>
      </c>
      <c r="E24" s="14" t="inlineStr">
        <is>
          <t>-</t>
        </is>
      </c>
      <c r="F24" s="15" t="inlineStr">
        <is>
          <t>10 Testing</t>
        </is>
      </c>
      <c r="G24" s="14" t="inlineStr">
        <is>
          <t>V02</t>
        </is>
      </c>
      <c r="H24" s="14">
        <f>(SUMPRODUCT(('10 Testing'!$A$6:$A$150="V02")*('10 Testing'!$F$6:$F$150="PASS")))&amp;" / 1"</f>
        <v/>
      </c>
      <c r="I24" s="14" t="inlineStr">
        <is>
          <t>-</t>
        </is>
      </c>
      <c r="J24" s="42">
        <f>IF(SUMPRODUCT(('10 Testing'!$A$6:$A$150="V02")*('10 Testing'!$F$6:$F$150="PASS"))=1,"Verified","CHECK")</f>
        <v/>
      </c>
    </row>
    <row r="25">
      <c r="A25" s="42" t="inlineStr">
        <is>
          <t>R21</t>
        </is>
      </c>
      <c r="B25" s="14" t="inlineStr">
        <is>
          <t>Interactive camera + diagnostic toggles</t>
        </is>
      </c>
      <c r="C25" s="14" t="inlineStr">
        <is>
          <t>Proposal §3</t>
        </is>
      </c>
      <c r="D25" s="14" t="inlineStr">
        <is>
          <t>Camera, App</t>
        </is>
      </c>
      <c r="E25" s="15" t="inlineStr">
        <is>
          <t>src/scene/Camera.cpp
src/app/App.cpp</t>
        </is>
      </c>
      <c r="F25" s="15" t="inlineStr">
        <is>
          <t>10 Testing</t>
        </is>
      </c>
      <c r="G25" s="14" t="inlineStr">
        <is>
          <t>T17</t>
        </is>
      </c>
      <c r="H25" s="14">
        <f>(SUMPRODUCT(('10 Testing'!$A$6:$A$150="T17")*('10 Testing'!$F$6:$F$150="PASS")))&amp;" / 1"</f>
        <v/>
      </c>
      <c r="I25" s="14" t="inlineStr">
        <is>
          <t>-</t>
        </is>
      </c>
      <c r="J25" s="42">
        <f>IF(SUMPRODUCT(('10 Testing'!$A$6:$A$150="T17")*('10 Testing'!$F$6:$F$150="PASS"))=1,"Verified","CHECK")</f>
        <v/>
      </c>
    </row>
    <row r="26">
      <c r="A26" s="42" t="inlineStr">
        <is>
          <t>R22</t>
        </is>
      </c>
      <c r="B26" s="14" t="inlineStr">
        <is>
          <t>Primitive diagnostic mode (cube / sphere / cylinder colours, explode, legend)</t>
        </is>
      </c>
      <c r="C26" s="14" t="inlineStr">
        <is>
          <t>Brief</t>
        </is>
      </c>
      <c r="D26" s="14" t="inlineStr">
        <is>
          <t>View mode V, E</t>
        </is>
      </c>
      <c r="E26" s="15" t="inlineStr">
        <is>
          <t>src/app/AppHud.cpp
src/objects/Base.cpp
src/rendering/Effects.cpp
src/objects/Bunker.cpp
src/rendering/GroundMap.cpp</t>
        </is>
      </c>
      <c r="F26" s="15" t="inlineStr">
        <is>
          <t>3 Object Construction</t>
        </is>
      </c>
      <c r="G26" s="14" t="inlineStr">
        <is>
          <t>V09, V01</t>
        </is>
      </c>
      <c r="H26" s="14">
        <f>(SUMPRODUCT(('10 Testing'!$A$6:$A$150="V09")*('10 Testing'!$F$6:$F$150="PASS"))+SUMPRODUCT(('10 Testing'!$A$6:$A$150="V01")*('10 Testing'!$F$6:$F$150="PASS")))&amp;" / 2"</f>
        <v/>
      </c>
      <c r="I26" s="14" t="inlineStr">
        <is>
          <t>-</t>
        </is>
      </c>
      <c r="J26" s="42">
        <f>IF(SUMPRODUCT(('10 Testing'!$A$6:$A$150="V09")*('10 Testing'!$F$6:$F$150="PASS"))+SUMPRODUCT(('10 Testing'!$A$6:$A$150="V01")*('10 Testing'!$F$6:$F$150="PASS"))=2,"Verified","CHECK")</f>
        <v/>
      </c>
    </row>
    <row r="27">
      <c r="A27" s="42" t="inlineStr">
        <is>
          <t>R23</t>
        </is>
      </c>
      <c r="B27" s="14" t="inlineStr">
        <is>
          <t>Excel workbook with 8 sheets, generated from code and measurements</t>
        </is>
      </c>
      <c r="C27" s="14" t="inlineStr">
        <is>
          <t>Brief</t>
        </is>
      </c>
      <c r="D27" s="14" t="inlineStr">
        <is>
          <t>tools/build_workbook.py</t>
        </is>
      </c>
      <c r="E27" s="15" t="inlineStr">
        <is>
          <t>src/app/DocExport.h</t>
        </is>
      </c>
      <c r="F27" s="15" t="inlineStr">
        <is>
          <t>0 Cover &amp; Index</t>
        </is>
      </c>
      <c r="G27" s="14" t="inlineStr">
        <is>
          <t>-</t>
        </is>
      </c>
      <c r="H27" s="14" t="inlineStr">
        <is>
          <t>-</t>
        </is>
      </c>
      <c r="I27" s="14" t="inlineStr">
        <is>
          <t>-</t>
        </is>
      </c>
      <c r="J27" s="42" t="inlineStr">
        <is>
          <t>Deliverable</t>
        </is>
      </c>
    </row>
    <row r="28">
      <c r="A28" s="42" t="inlineStr">
        <is>
          <t>R24</t>
        </is>
      </c>
      <c r="B28" s="14" t="inlineStr">
        <is>
          <t>LaTeX report of about 4 pages, matching the implementation</t>
        </is>
      </c>
      <c r="C28" s="14" t="inlineStr">
        <is>
          <t>Brief</t>
        </is>
      </c>
      <c r="D28" s="14" t="inlineStr">
        <is>
          <t>report/main.tex</t>
        </is>
      </c>
      <c r="E28" s="15" t="inlineStr">
        <is>
          <t>src/app/App.h
src/app/Capture.cpp
src/app/DocExport.cpp</t>
        </is>
      </c>
      <c r="F28" s="15" t="inlineStr">
        <is>
          <t>13 Traceability</t>
        </is>
      </c>
      <c r="G28" s="14" t="inlineStr">
        <is>
          <t>-</t>
        </is>
      </c>
      <c r="H28" s="14" t="inlineStr">
        <is>
          <t>-</t>
        </is>
      </c>
      <c r="I28" s="14" t="inlineStr">
        <is>
          <t>-</t>
        </is>
      </c>
      <c r="J28" s="42" t="inlineStr">
        <is>
          <t>Deliverable</t>
        </is>
      </c>
    </row>
    <row r="29">
      <c r="A29" s="42" t="inlineStr">
        <is>
          <t>R25</t>
        </is>
      </c>
      <c r="B29" s="14" t="inlineStr">
        <is>
          <t>No external 3D models</t>
        </is>
      </c>
      <c r="C29" s="14" t="inlineStr">
        <is>
          <t>Brief</t>
        </is>
      </c>
      <c r="D29" s="14" t="inlineStr">
        <is>
          <t>Only procedural meshes</t>
        </is>
      </c>
      <c r="E29" s="14" t="inlineStr">
        <is>
          <t>-</t>
        </is>
      </c>
      <c r="F29" s="15" t="inlineStr">
        <is>
          <t>3 Object Construction</t>
        </is>
      </c>
      <c r="G29" s="14" t="inlineStr">
        <is>
          <t>T18</t>
        </is>
      </c>
      <c r="H29" s="14">
        <f>(SUMPRODUCT(('10 Testing'!$A$6:$A$150="T18")*('10 Testing'!$F$6:$F$150="PASS")))&amp;" / 1"</f>
        <v/>
      </c>
      <c r="I29" s="14" t="inlineStr">
        <is>
          <t>-</t>
        </is>
      </c>
      <c r="J29" s="42">
        <f>IF(SUMPRODUCT(('10 Testing'!$A$6:$A$150="T18")*('10 Testing'!$F$6:$F$150="PASS"))=1,"Verified","CHECK")</f>
        <v/>
      </c>
    </row>
    <row r="30">
      <c r="A30" s="42" t="inlineStr">
        <is>
          <t>R26</t>
        </is>
      </c>
      <c r="B30" s="14" t="inlineStr">
        <is>
          <t>Real measurements only (FPS, draw calls)</t>
        </is>
      </c>
      <c r="C30" s="14" t="inlineStr">
        <is>
          <t>Brief</t>
        </is>
      </c>
      <c r="D30" s="14" t="inlineStr">
        <is>
          <t>--benchmark mode</t>
        </is>
      </c>
      <c r="E30" s="14" t="inlineStr">
        <is>
          <t>-</t>
        </is>
      </c>
      <c r="F30" s="15" t="inlineStr">
        <is>
          <t>11 Performance</t>
        </is>
      </c>
      <c r="G30" s="14" t="inlineStr">
        <is>
          <t>-</t>
        </is>
      </c>
      <c r="H30" s="14" t="inlineStr">
        <is>
          <t>-</t>
        </is>
      </c>
      <c r="I30" s="14" t="inlineStr">
        <is>
          <t>-</t>
        </is>
      </c>
      <c r="J30" s="42" t="inlineStr">
        <is>
          <t>Deliverable</t>
        </is>
      </c>
    </row>
    <row r="31">
      <c r="A31" s="42" t="inlineStr">
        <is>
          <t>V4-01</t>
        </is>
      </c>
      <c r="B31" s="14" t="inlineStr">
        <is>
          <t>Military base look: HESCO wall, towers, helipad, motor pool, barracks, flag</t>
        </is>
      </c>
      <c r="C31" s="14" t="inlineStr">
        <is>
          <t>v4 request</t>
        </is>
      </c>
      <c r="D31" s="14" t="inlineStr">
        <is>
          <t>Base.cpp, Environment.cpp, Structures.cpp, BaseLayout.h</t>
        </is>
      </c>
      <c r="E31" s="15" t="inlineStr">
        <is>
          <t>src/objects/Base.cpp
src/objects/Environment.cpp
src/objects/Structures.cpp
src/objects/BaseLayout.h</t>
        </is>
      </c>
      <c r="F31" s="15" t="inlineStr">
        <is>
          <t>15 Bunker &amp; Base</t>
        </is>
      </c>
      <c r="G31" s="14" t="inlineStr">
        <is>
          <t>T70, T71, T72, T73, T74, T75, T76, T77, T78, T79</t>
        </is>
      </c>
      <c r="H31" s="14">
        <f>(SUMPRODUCT(('10 Testing'!$A$6:$A$150="T70")*('10 Testing'!$F$6:$F$150="PASS"))+SUMPRODUCT(('10 Testing'!$A$6:$A$150="T71")*('10 Testing'!$F$6:$F$150="PASS"))+SUMPRODUCT(('10 Testing'!$A$6:$A$150="T72")*('10 Testing'!$F$6:$F$150="PASS"))+SUMPRODUCT(('10 Testing'!$A$6:$A$150="T73")*('10 Testing'!$F$6:$F$150="PASS"))+SUMPRODUCT(('10 Testing'!$A$6:$A$150="T74")*('10 Testing'!$F$6:$F$150="PASS"))+SUMPRODUCT(('10 Testing'!$A$6:$A$150="T75")*('10 Testing'!$F$6:$F$150="PASS"))+SUMPRODUCT(('10 Testing'!$A$6:$A$150="T76")*('10 Testing'!$F$6:$F$150="PASS"))+SUMPRODUCT(('10 Testing'!$A$6:$A$150="T77")*('10 Testing'!$F$6:$F$150="PASS"))+SUMPRODUCT(('10 Testing'!$A$6:$A$150="T78")*('10 Testing'!$F$6:$F$150="PASS"))+SUMPRODUCT(('10 Testing'!$A$6:$A$150="T79")*('10 Testing'!$F$6:$F$150="PASS")))&amp;" / 10"</f>
        <v/>
      </c>
      <c r="I31" s="14" t="inlineStr">
        <is>
          <t>-</t>
        </is>
      </c>
      <c r="J31" s="42">
        <f>IF(SUMPRODUCT(('10 Testing'!$A$6:$A$150="T70")*('10 Testing'!$F$6:$F$150="PASS"))+SUMPRODUCT(('10 Testing'!$A$6:$A$150="T71")*('10 Testing'!$F$6:$F$150="PASS"))+SUMPRODUCT(('10 Testing'!$A$6:$A$150="T72")*('10 Testing'!$F$6:$F$150="PASS"))+SUMPRODUCT(('10 Testing'!$A$6:$A$150="T73")*('10 Testing'!$F$6:$F$150="PASS"))+SUMPRODUCT(('10 Testing'!$A$6:$A$150="T74")*('10 Testing'!$F$6:$F$150="PASS"))+SUMPRODUCT(('10 Testing'!$A$6:$A$150="T75")*('10 Testing'!$F$6:$F$150="PASS"))+SUMPRODUCT(('10 Testing'!$A$6:$A$150="T76")*('10 Testing'!$F$6:$F$150="PASS"))+SUMPRODUCT(('10 Testing'!$A$6:$A$150="T77")*('10 Testing'!$F$6:$F$150="PASS"))+SUMPRODUCT(('10 Testing'!$A$6:$A$150="T78")*('10 Testing'!$F$6:$F$150="PASS"))+SUMPRODUCT(('10 Testing'!$A$6:$A$150="T79")*('10 Testing'!$F$6:$F$150="PASS"))=10,"Verified","CHECK")</f>
        <v/>
      </c>
    </row>
    <row r="32">
      <c r="A32" s="42" t="inlineStr">
        <is>
          <t>V4-02</t>
        </is>
      </c>
      <c r="B32" s="14" t="inlineStr">
        <is>
          <t>Underground walkable command bunker (ramp, blast doors, tunnel, rooms)</t>
        </is>
      </c>
      <c r="C32" s="14" t="inlineStr">
        <is>
          <t>v4 request</t>
        </is>
      </c>
      <c r="D32" s="14" t="inlineStr">
        <is>
          <t>Bunker.cpp, WalkSpace.cpp, Terrain.cpp</t>
        </is>
      </c>
      <c r="E32" s="15" t="inlineStr">
        <is>
          <t>src/objects/Bunker.cpp
src/scene/WalkSpace.cpp
src/objects/Terrain.cpp</t>
        </is>
      </c>
      <c r="F32" s="15" t="inlineStr">
        <is>
          <t>15 Bunker &amp; Base, 5 Hierarchy</t>
        </is>
      </c>
      <c r="G32" s="14" t="inlineStr">
        <is>
          <t>T60, T61, T62, T63, T64, T65, T66, T67, T68, T69, T120, T121, T122, T123, T126</t>
        </is>
      </c>
      <c r="H32" s="14">
        <f>(SUMPRODUCT(('10 Testing'!$A$6:$A$150="T60")*('10 Testing'!$F$6:$F$150="PASS"))+SUMPRODUCT(('10 Testing'!$A$6:$A$150="T61")*('10 Testing'!$F$6:$F$150="PASS"))+SUMPRODUCT(('10 Testing'!$A$6:$A$150="T62")*('10 Testing'!$F$6:$F$150="PASS"))+SUMPRODUCT(('10 Testing'!$A$6:$A$150="T63")*('10 Testing'!$F$6:$F$150="PASS"))+SUMPRODUCT(('10 Testing'!$A$6:$A$150="T64")*('10 Testing'!$F$6:$F$150="PASS"))+SUMPRODUCT(('10 Testing'!$A$6:$A$150="T65")*('10 Testing'!$F$6:$F$150="PASS"))+SUMPRODUCT(('10 Testing'!$A$6:$A$150="T66")*('10 Testing'!$F$6:$F$150="PASS"))+SUMPRODUCT(('10 Testing'!$A$6:$A$150="T67")*('10 Testing'!$F$6:$F$150="PASS"))+SUMPRODUCT(('10 Testing'!$A$6:$A$150="T68")*('10 Testing'!$F$6:$F$150="PASS"))+SUMPRODUCT(('10 Testing'!$A$6:$A$150="T69")*('10 Testing'!$F$6:$F$150="PASS"))+SUMPRODUCT(('10 Testing'!$A$6:$A$150="T120")*('10 Testing'!$F$6:$F$150="PASS"))+SUMPRODUCT(('10 Testing'!$A$6:$A$150="T121")*('10 Testing'!$F$6:$F$150="PASS"))+SUMPRODUCT(('10 Testing'!$A$6:$A$150="T122")*('10 Testing'!$F$6:$F$150="PASS"))+SUMPRODUCT(('10 Testing'!$A$6:$A$150="T123")*('10 Testing'!$F$6:$F$150="PASS"))+SUMPRODUCT(('10 Testing'!$A$6:$A$150="T126")*('10 Testing'!$F$6:$F$150="PASS")))&amp;" / 15"</f>
        <v/>
      </c>
      <c r="I32" s="14" t="inlineStr">
        <is>
          <t>-</t>
        </is>
      </c>
      <c r="J32" s="42">
        <f>IF(SUMPRODUCT(('10 Testing'!$A$6:$A$150="T60")*('10 Testing'!$F$6:$F$150="PASS"))+SUMPRODUCT(('10 Testing'!$A$6:$A$150="T61")*('10 Testing'!$F$6:$F$150="PASS"))+SUMPRODUCT(('10 Testing'!$A$6:$A$150="T62")*('10 Testing'!$F$6:$F$150="PASS"))+SUMPRODUCT(('10 Testing'!$A$6:$A$150="T63")*('10 Testing'!$F$6:$F$150="PASS"))+SUMPRODUCT(('10 Testing'!$A$6:$A$150="T64")*('10 Testing'!$F$6:$F$150="PASS"))+SUMPRODUCT(('10 Testing'!$A$6:$A$150="T65")*('10 Testing'!$F$6:$F$150="PASS"))+SUMPRODUCT(('10 Testing'!$A$6:$A$150="T66")*('10 Testing'!$F$6:$F$150="PASS"))+SUMPRODUCT(('10 Testing'!$A$6:$A$150="T67")*('10 Testing'!$F$6:$F$150="PASS"))+SUMPRODUCT(('10 Testing'!$A$6:$A$150="T68")*('10 Testing'!$F$6:$F$150="PASS"))+SUMPRODUCT(('10 Testing'!$A$6:$A$150="T69")*('10 Testing'!$F$6:$F$150="PASS"))+SUMPRODUCT(('10 Testing'!$A$6:$A$150="T120")*('10 Testing'!$F$6:$F$150="PASS"))+SUMPRODUCT(('10 Testing'!$A$6:$A$150="T121")*('10 Testing'!$F$6:$F$150="PASS"))+SUMPRODUCT(('10 Testing'!$A$6:$A$150="T122")*('10 Testing'!$F$6:$F$150="PASS"))+SUMPRODUCT(('10 Testing'!$A$6:$A$150="T123")*('10 Testing'!$F$6:$F$150="PASS"))+SUMPRODUCT(('10 Testing'!$A$6:$A$150="T126")*('10 Testing'!$F$6:$F$150="PASS"))=15,"Verified","CHECK")</f>
        <v/>
      </c>
    </row>
    <row r="33">
      <c r="A33" s="42" t="inlineStr">
        <is>
          <t>V4-03</t>
        </is>
      </c>
      <c r="B33" s="14" t="inlineStr">
        <is>
          <t>UAV launches rail rounds at the intruder rovers</t>
        </is>
      </c>
      <c r="C33" s="14" t="inlineStr">
        <is>
          <t>v4 request</t>
        </is>
      </c>
      <c r="D33" s="14" t="inlineStr">
        <is>
          <t>Scene.cpp, Combat.cpp, DroneController.cpp</t>
        </is>
      </c>
      <c r="E33" s="15" t="inlineStr">
        <is>
          <t>src/scene/Scene.cpp
src/scene/Combat.cpp
src/ai/DroneController.cpp</t>
        </is>
      </c>
      <c r="F33" s="15" t="inlineStr">
        <is>
          <t>16 Combat &amp; Effects</t>
        </is>
      </c>
      <c r="G33" s="14" t="inlineStr">
        <is>
          <t>T100, T108, T112</t>
        </is>
      </c>
      <c r="H33" s="14">
        <f>(SUMPRODUCT(('10 Testing'!$A$6:$A$150="T100")*('10 Testing'!$F$6:$F$150="PASS"))+SUMPRODUCT(('10 Testing'!$A$6:$A$150="T108")*('10 Testing'!$F$6:$F$150="PASS"))+SUMPRODUCT(('10 Testing'!$A$6:$A$150="T112")*('10 Testing'!$F$6:$F$150="PASS")))&amp;" / 3"</f>
        <v/>
      </c>
      <c r="I33" s="14" t="inlineStr">
        <is>
          <t>-</t>
        </is>
      </c>
      <c r="J33" s="42">
        <f>IF(SUMPRODUCT(('10 Testing'!$A$6:$A$150="T100")*('10 Testing'!$F$6:$F$150="PASS"))+SUMPRODUCT(('10 Testing'!$A$6:$A$150="T108")*('10 Testing'!$F$6:$F$150="PASS"))+SUMPRODUCT(('10 Testing'!$A$6:$A$150="T112")*('10 Testing'!$F$6:$F$150="PASS"))=3,"Verified","CHECK")</f>
        <v/>
      </c>
    </row>
    <row r="34">
      <c r="A34" s="42" t="inlineStr">
        <is>
          <t>V4-04</t>
        </is>
      </c>
      <c r="B34" s="14" t="inlineStr">
        <is>
          <t>Rovers explode (fireball, smoke, sparks, debris, scorch, burning wreck) and respawn</t>
        </is>
      </c>
      <c r="C34" s="14" t="inlineStr">
        <is>
          <t>v4 request</t>
        </is>
      </c>
      <c r="D34" s="14" t="inlineStr">
        <is>
          <t>Combat.cpp, Effects.cpp, Scene.cpp</t>
        </is>
      </c>
      <c r="E34" s="15" t="inlineStr">
        <is>
          <t>src/scene/Combat.cpp
src/rendering/Effects.cpp
src/scene/Scene.cpp</t>
        </is>
      </c>
      <c r="F34" s="15" t="inlineStr">
        <is>
          <t>16 Combat &amp; Effects</t>
        </is>
      </c>
      <c r="G34" s="14" t="inlineStr">
        <is>
          <t>T101, T102, T103, T104, T105, T106, T107</t>
        </is>
      </c>
      <c r="H34" s="14">
        <f>(SUMPRODUCT(('10 Testing'!$A$6:$A$150="T101")*('10 Testing'!$F$6:$F$150="PASS"))+SUMPRODUCT(('10 Testing'!$A$6:$A$150="T102")*('10 Testing'!$F$6:$F$150="PASS"))+SUMPRODUCT(('10 Testing'!$A$6:$A$150="T103")*('10 Testing'!$F$6:$F$150="PASS"))+SUMPRODUCT(('10 Testing'!$A$6:$A$150="T104")*('10 Testing'!$F$6:$F$150="PASS"))+SUMPRODUCT(('10 Testing'!$A$6:$A$150="T105")*('10 Testing'!$F$6:$F$150="PASS"))+SUMPRODUCT(('10 Testing'!$A$6:$A$150="T106")*('10 Testing'!$F$6:$F$150="PASS"))+SUMPRODUCT(('10 Testing'!$A$6:$A$150="T107")*('10 Testing'!$F$6:$F$150="PASS")))&amp;" / 7"</f>
        <v/>
      </c>
      <c r="I34" s="14" t="inlineStr">
        <is>
          <t>-</t>
        </is>
      </c>
      <c r="J34" s="42">
        <f>IF(SUMPRODUCT(('10 Testing'!$A$6:$A$150="T101")*('10 Testing'!$F$6:$F$150="PASS"))+SUMPRODUCT(('10 Testing'!$A$6:$A$150="T102")*('10 Testing'!$F$6:$F$150="PASS"))+SUMPRODUCT(('10 Testing'!$A$6:$A$150="T103")*('10 Testing'!$F$6:$F$150="PASS"))+SUMPRODUCT(('10 Testing'!$A$6:$A$150="T104")*('10 Testing'!$F$6:$F$150="PASS"))+SUMPRODUCT(('10 Testing'!$A$6:$A$150="T105")*('10 Testing'!$F$6:$F$150="PASS"))+SUMPRODUCT(('10 Testing'!$A$6:$A$150="T106")*('10 Testing'!$F$6:$F$150="PASS"))+SUMPRODUCT(('10 Testing'!$A$6:$A$150="T107")*('10 Testing'!$F$6:$F$150="PASS"))=7,"Verified","CHECK")</f>
        <v/>
      </c>
    </row>
    <row r="35">
      <c r="A35" s="42" t="inlineStr">
        <is>
          <t>V4-05</t>
        </is>
      </c>
      <c r="B35" s="14" t="inlineStr">
        <is>
          <t>Tank: skid steer, 80 track links, turret / gun / recoil</t>
        </is>
      </c>
      <c r="C35" s="14" t="inlineStr">
        <is>
          <t>v4 request (&gt;= 5 controllables)</t>
        </is>
      </c>
      <c r="D35" s="14" t="inlineStr">
        <is>
          <t>Tank.cpp</t>
        </is>
      </c>
      <c r="E35" s="15" t="inlineStr">
        <is>
          <t>src/objects/Tank.cpp</t>
        </is>
      </c>
      <c r="F35" s="15" t="inlineStr">
        <is>
          <t>14 Controllable Objects, 5 Hierarchy</t>
        </is>
      </c>
      <c r="G35" s="14" t="inlineStr">
        <is>
          <t>T80, T81, T82, T83, T84, T85, T86, T87</t>
        </is>
      </c>
      <c r="H35" s="14">
        <f>(SUMPRODUCT(('10 Testing'!$A$6:$A$150="T80")*('10 Testing'!$F$6:$F$150="PASS"))+SUMPRODUCT(('10 Testing'!$A$6:$A$150="T81")*('10 Testing'!$F$6:$F$150="PASS"))+SUMPRODUCT(('10 Testing'!$A$6:$A$150="T82")*('10 Testing'!$F$6:$F$150="PASS"))+SUMPRODUCT(('10 Testing'!$A$6:$A$150="T83")*('10 Testing'!$F$6:$F$150="PASS"))+SUMPRODUCT(('10 Testing'!$A$6:$A$150="T84")*('10 Testing'!$F$6:$F$150="PASS"))+SUMPRODUCT(('10 Testing'!$A$6:$A$150="T85")*('10 Testing'!$F$6:$F$150="PASS"))+SUMPRODUCT(('10 Testing'!$A$6:$A$150="T86")*('10 Testing'!$F$6:$F$150="PASS"))+SUMPRODUCT(('10 Testing'!$A$6:$A$150="T87")*('10 Testing'!$F$6:$F$150="PASS")))&amp;" / 8"</f>
        <v/>
      </c>
      <c r="I35" s="14" t="inlineStr">
        <is>
          <t>-</t>
        </is>
      </c>
      <c r="J35" s="42">
        <f>IF(SUMPRODUCT(('10 Testing'!$A$6:$A$150="T80")*('10 Testing'!$F$6:$F$150="PASS"))+SUMPRODUCT(('10 Testing'!$A$6:$A$150="T81")*('10 Testing'!$F$6:$F$150="PASS"))+SUMPRODUCT(('10 Testing'!$A$6:$A$150="T82")*('10 Testing'!$F$6:$F$150="PASS"))+SUMPRODUCT(('10 Testing'!$A$6:$A$150="T83")*('10 Testing'!$F$6:$F$150="PASS"))+SUMPRODUCT(('10 Testing'!$A$6:$A$150="T84")*('10 Testing'!$F$6:$F$150="PASS"))+SUMPRODUCT(('10 Testing'!$A$6:$A$150="T85")*('10 Testing'!$F$6:$F$150="PASS"))+SUMPRODUCT(('10 Testing'!$A$6:$A$150="T86")*('10 Testing'!$F$6:$F$150="PASS"))+SUMPRODUCT(('10 Testing'!$A$6:$A$150="T87")*('10 Testing'!$F$6:$F$150="PASS"))=8,"Verified","CHECK")</f>
        <v/>
      </c>
    </row>
    <row r="36">
      <c r="A36" s="42" t="inlineStr">
        <is>
          <t>V4-06</t>
        </is>
      </c>
      <c r="B36" s="14" t="inlineStr">
        <is>
          <t>AA gatling gun: 6-barrel spin, 30 rounds/s</t>
        </is>
      </c>
      <c r="C36" s="14" t="inlineStr">
        <is>
          <t>v4 request (&gt;= 5 controllables)</t>
        </is>
      </c>
      <c r="D36" s="14" t="inlineStr">
        <is>
          <t>AaGun.cpp</t>
        </is>
      </c>
      <c r="E36" s="15" t="inlineStr">
        <is>
          <t>src/objects/AaGun.cpp</t>
        </is>
      </c>
      <c r="F36" s="15" t="inlineStr">
        <is>
          <t>14 Controllable Objects</t>
        </is>
      </c>
      <c r="G36" s="14" t="inlineStr">
        <is>
          <t>T88, T89</t>
        </is>
      </c>
      <c r="H36" s="14">
        <f>(SUMPRODUCT(('10 Testing'!$A$6:$A$150="T88")*('10 Testing'!$F$6:$F$150="PASS"))+SUMPRODUCT(('10 Testing'!$A$6:$A$150="T89")*('10 Testing'!$F$6:$F$150="PASS")))&amp;" / 2"</f>
        <v/>
      </c>
      <c r="I36" s="14" t="inlineStr">
        <is>
          <t>-</t>
        </is>
      </c>
      <c r="J36" s="42">
        <f>IF(SUMPRODUCT(('10 Testing'!$A$6:$A$150="T88")*('10 Testing'!$F$6:$F$150="PASS"))+SUMPRODUCT(('10 Testing'!$A$6:$A$150="T89")*('10 Testing'!$F$6:$F$150="PASS"))=2,"Verified","CHECK")</f>
        <v/>
      </c>
    </row>
    <row r="37">
      <c r="A37" s="42" t="inlineStr">
        <is>
          <t>V4-07</t>
        </is>
      </c>
      <c r="B37" s="14" t="inlineStr">
        <is>
          <t>Helicopter: rotor head, spool-up, landing logic</t>
        </is>
      </c>
      <c r="C37" s="14" t="inlineStr">
        <is>
          <t>v4 request (&gt;= 5 controllables)</t>
        </is>
      </c>
      <c r="D37" s="14" t="inlineStr">
        <is>
          <t>Helicopter.cpp</t>
        </is>
      </c>
      <c r="E37" s="15" t="inlineStr">
        <is>
          <t>src/objects/Helicopter.cpp</t>
        </is>
      </c>
      <c r="F37" s="15" t="inlineStr">
        <is>
          <t>14 Controllable Objects, 5 Hierarchy</t>
        </is>
      </c>
      <c r="G37" s="14" t="inlineStr">
        <is>
          <t>T90, T91, T92, T93, T94, T95, T96</t>
        </is>
      </c>
      <c r="H37" s="14">
        <f>(SUMPRODUCT(('10 Testing'!$A$6:$A$150="T90")*('10 Testing'!$F$6:$F$150="PASS"))+SUMPRODUCT(('10 Testing'!$A$6:$A$150="T91")*('10 Testing'!$F$6:$F$150="PASS"))+SUMPRODUCT(('10 Testing'!$A$6:$A$150="T92")*('10 Testing'!$F$6:$F$150="PASS"))+SUMPRODUCT(('10 Testing'!$A$6:$A$150="T93")*('10 Testing'!$F$6:$F$150="PASS"))+SUMPRODUCT(('10 Testing'!$A$6:$A$150="T94")*('10 Testing'!$F$6:$F$150="PASS"))+SUMPRODUCT(('10 Testing'!$A$6:$A$150="T95")*('10 Testing'!$F$6:$F$150="PASS"))+SUMPRODUCT(('10 Testing'!$A$6:$A$150="T96")*('10 Testing'!$F$6:$F$150="PASS")))&amp;" / 7"</f>
        <v/>
      </c>
      <c r="I37" s="14" t="inlineStr">
        <is>
          <t>-</t>
        </is>
      </c>
      <c r="J37" s="42">
        <f>IF(SUMPRODUCT(('10 Testing'!$A$6:$A$150="T90")*('10 Testing'!$F$6:$F$150="PASS"))+SUMPRODUCT(('10 Testing'!$A$6:$A$150="T91")*('10 Testing'!$F$6:$F$150="PASS"))+SUMPRODUCT(('10 Testing'!$A$6:$A$150="T92")*('10 Testing'!$F$6:$F$150="PASS"))+SUMPRODUCT(('10 Testing'!$A$6:$A$150="T93")*('10 Testing'!$F$6:$F$150="PASS"))+SUMPRODUCT(('10 Testing'!$A$6:$A$150="T94")*('10 Testing'!$F$6:$F$150="PASS"))+SUMPRODUCT(('10 Testing'!$A$6:$A$150="T95")*('10 Testing'!$F$6:$F$150="PASS"))+SUMPRODUCT(('10 Testing'!$A$6:$A$150="T96")*('10 Testing'!$F$6:$F$150="PASS"))=7,"Verified","CHECK")</f>
        <v/>
      </c>
    </row>
    <row r="38">
      <c r="A38" s="42" t="inlineStr">
        <is>
          <t>V4-08</t>
        </is>
      </c>
      <c r="B38" s="14" t="inlineStr">
        <is>
          <t>Radar: rotate / sector / stop, 21-tile antenna</t>
        </is>
      </c>
      <c r="C38" s="14" t="inlineStr">
        <is>
          <t>v4 request (&gt;= 5 controllables)</t>
        </is>
      </c>
      <c r="D38" s="14" t="inlineStr">
        <is>
          <t>Radar.cpp</t>
        </is>
      </c>
      <c r="E38" s="15" t="inlineStr">
        <is>
          <t>src/objects/Radar.cpp</t>
        </is>
      </c>
      <c r="F38" s="15" t="inlineStr">
        <is>
          <t>14 Controllable Objects</t>
        </is>
      </c>
      <c r="G38" s="14" t="inlineStr">
        <is>
          <t>T97, T98, T99</t>
        </is>
      </c>
      <c r="H38" s="14">
        <f>(SUMPRODUCT(('10 Testing'!$A$6:$A$150="T97")*('10 Testing'!$F$6:$F$150="PASS"))+SUMPRODUCT(('10 Testing'!$A$6:$A$150="T98")*('10 Testing'!$F$6:$F$150="PASS"))+SUMPRODUCT(('10 Testing'!$A$6:$A$150="T99")*('10 Testing'!$F$6:$F$150="PASS")))&amp;" / 3"</f>
        <v/>
      </c>
      <c r="I38" s="14" t="inlineStr">
        <is>
          <t>-</t>
        </is>
      </c>
      <c r="J38" s="42">
        <f>IF(SUMPRODUCT(('10 Testing'!$A$6:$A$150="T97")*('10 Testing'!$F$6:$F$150="PASS"))+SUMPRODUCT(('10 Testing'!$A$6:$A$150="T98")*('10 Testing'!$F$6:$F$150="PASS"))+SUMPRODUCT(('10 Testing'!$A$6:$A$150="T99")*('10 Testing'!$F$6:$F$150="PASS"))=3,"Verified","CHECK")</f>
        <v/>
      </c>
    </row>
    <row r="39">
      <c r="A39" s="42" t="inlineStr">
        <is>
          <t>V4-09</t>
        </is>
      </c>
      <c r="B39" s="14" t="inlineStr">
        <is>
          <t>Blast doors and gate barrier (state machines, dynamic obstacles)</t>
        </is>
      </c>
      <c r="C39" s="14" t="inlineStr">
        <is>
          <t>v4 request (&gt;= 5 controllables)</t>
        </is>
      </c>
      <c r="D39" s="14" t="inlineStr">
        <is>
          <t>Bunker.cpp, Base.cpp</t>
        </is>
      </c>
      <c r="E39" s="15" t="inlineStr">
        <is>
          <t>src/objects/Bunker.cpp
src/objects/Base.cpp</t>
        </is>
      </c>
      <c r="F39" s="15" t="inlineStr">
        <is>
          <t>14 Controllable Objects</t>
        </is>
      </c>
      <c r="G39" s="14" t="inlineStr">
        <is>
          <t>T64, T65, T73</t>
        </is>
      </c>
      <c r="H39" s="14">
        <f>(SUMPRODUCT(('10 Testing'!$A$6:$A$150="T64")*('10 Testing'!$F$6:$F$150="PASS"))+SUMPRODUCT(('10 Testing'!$A$6:$A$150="T65")*('10 Testing'!$F$6:$F$150="PASS"))+SUMPRODUCT(('10 Testing'!$A$6:$A$150="T73")*('10 Testing'!$F$6:$F$150="PASS")))&amp;" / 3"</f>
        <v/>
      </c>
      <c r="I39" s="14" t="inlineStr">
        <is>
          <t>-</t>
        </is>
      </c>
      <c r="J39" s="42">
        <f>IF(SUMPRODUCT(('10 Testing'!$A$6:$A$150="T64")*('10 Testing'!$F$6:$F$150="PASS"))+SUMPRODUCT(('10 Testing'!$A$6:$A$150="T65")*('10 Testing'!$F$6:$F$150="PASS"))+SUMPRODUCT(('10 Testing'!$A$6:$A$150="T73")*('10 Testing'!$F$6:$F$150="PASS"))=3,"Verified","CHECK")</f>
        <v/>
      </c>
    </row>
    <row r="40">
      <c r="A40" s="42" t="inlineStr">
        <is>
          <t>V4-10</t>
        </is>
      </c>
      <c r="B40" s="14" t="inlineStr">
        <is>
          <t>Possession keys, cycle, chase / sight cameras, HUD</t>
        </is>
      </c>
      <c r="C40" s="14" t="inlineStr">
        <is>
          <t>v4 request</t>
        </is>
      </c>
      <c r="D40" s="14" t="inlineStr">
        <is>
          <t>Control.cpp, Interactive.cpp, AppHud.cpp</t>
        </is>
      </c>
      <c r="E40" s="15" t="inlineStr">
        <is>
          <t>src/scene/Control.cpp
src/app/Interactive.cpp
src/app/AppHud.cpp</t>
        </is>
      </c>
      <c r="F40" s="15" t="inlineStr">
        <is>
          <t>14 Controllable Objects</t>
        </is>
      </c>
      <c r="G40" s="14" t="inlineStr">
        <is>
          <t>T127, T128</t>
        </is>
      </c>
      <c r="H40" s="14">
        <f>(SUMPRODUCT(('10 Testing'!$A$6:$A$150="T127")*('10 Testing'!$F$6:$F$150="PASS"))+SUMPRODUCT(('10 Testing'!$A$6:$A$150="T128")*('10 Testing'!$F$6:$F$150="PASS")))&amp;" / 2"</f>
        <v/>
      </c>
      <c r="I40" s="14" t="inlineStr">
        <is>
          <t>-</t>
        </is>
      </c>
      <c r="J40" s="42">
        <f>IF(SUMPRODUCT(('10 Testing'!$A$6:$A$150="T127")*('10 Testing'!$F$6:$F$150="PASS"))+SUMPRODUCT(('10 Testing'!$A$6:$A$150="T128")*('10 Testing'!$F$6:$F$150="PASS"))=2,"Verified","CHECK")</f>
        <v/>
      </c>
    </row>
    <row r="41">
      <c r="A41" s="42" t="inlineStr">
        <is>
          <t>V4-11</t>
        </is>
      </c>
      <c r="B41" s="14" t="inlineStr">
        <is>
          <t>Friend-or-foe, wreck discrimination, ramp keep-out</t>
        </is>
      </c>
      <c r="C41" s="14" t="inlineStr">
        <is>
          <t>v4 request</t>
        </is>
      </c>
      <c r="D41" s="14" t="inlineStr">
        <is>
          <t>DroneController.cpp</t>
        </is>
      </c>
      <c r="E41" s="15" t="inlineStr">
        <is>
          <t>src/ai/DroneController.cpp</t>
        </is>
      </c>
      <c r="F41" s="15" t="inlineStr">
        <is>
          <t>16 Combat &amp; Effects</t>
        </is>
      </c>
      <c r="G41" s="14" t="inlineStr">
        <is>
          <t>T109, T110, T111</t>
        </is>
      </c>
      <c r="H41" s="14">
        <f>(SUMPRODUCT(('10 Testing'!$A$6:$A$150="T109")*('10 Testing'!$F$6:$F$150="PASS"))+SUMPRODUCT(('10 Testing'!$A$6:$A$150="T110")*('10 Testing'!$F$6:$F$150="PASS"))+SUMPRODUCT(('10 Testing'!$A$6:$A$150="T111")*('10 Testing'!$F$6:$F$150="PASS")))&amp;" / 3"</f>
        <v/>
      </c>
      <c r="I41" s="14" t="inlineStr">
        <is>
          <t>-</t>
        </is>
      </c>
      <c r="J41" s="42">
        <f>IF(SUMPRODUCT(('10 Testing'!$A$6:$A$150="T109")*('10 Testing'!$F$6:$F$150="PASS"))+SUMPRODUCT(('10 Testing'!$A$6:$A$150="T110")*('10 Testing'!$F$6:$F$150="PASS"))+SUMPRODUCT(('10 Testing'!$A$6:$A$150="T111")*('10 Testing'!$F$6:$F$150="PASS"))=3,"Verified","CHECK")</f>
        <v/>
      </c>
    </row>
    <row r="42">
      <c r="A42" s="42" t="inlineStr">
        <is>
          <t>V4-12</t>
        </is>
      </c>
      <c r="B42" s="14" t="inlineStr">
        <is>
          <t>Walk camera in the bunker, camera shake, 120 s director</t>
        </is>
      </c>
      <c r="C42" s="14" t="inlineStr">
        <is>
          <t>v4 request</t>
        </is>
      </c>
      <c r="D42" s="14" t="inlineStr">
        <is>
          <t>Camera.cpp, Director.cpp</t>
        </is>
      </c>
      <c r="E42" s="15" t="inlineStr">
        <is>
          <t>src/scene/Camera.cpp
src/scene/Director.cpp</t>
        </is>
      </c>
      <c r="F42" s="15" t="inlineStr">
        <is>
          <t>15 Bunker &amp; Base</t>
        </is>
      </c>
      <c r="G42" s="14" t="inlineStr">
        <is>
          <t>T120, T121, T122, T123, T124, T125, T126, T129</t>
        </is>
      </c>
      <c r="H42" s="14">
        <f>(SUMPRODUCT(('10 Testing'!$A$6:$A$150="T120")*('10 Testing'!$F$6:$F$150="PASS"))+SUMPRODUCT(('10 Testing'!$A$6:$A$150="T121")*('10 Testing'!$F$6:$F$150="PASS"))+SUMPRODUCT(('10 Testing'!$A$6:$A$150="T122")*('10 Testing'!$F$6:$F$150="PASS"))+SUMPRODUCT(('10 Testing'!$A$6:$A$150="T123")*('10 Testing'!$F$6:$F$150="PASS"))+SUMPRODUCT(('10 Testing'!$A$6:$A$150="T124")*('10 Testing'!$F$6:$F$150="PASS"))+SUMPRODUCT(('10 Testing'!$A$6:$A$150="T125")*('10 Testing'!$F$6:$F$150="PASS"))+SUMPRODUCT(('10 Testing'!$A$6:$A$150="T126")*('10 Testing'!$F$6:$F$150="PASS"))+SUMPRODUCT(('10 Testing'!$A$6:$A$150="T129")*('10 Testing'!$F$6:$F$150="PASS")))&amp;" / 8"</f>
        <v/>
      </c>
      <c r="I42" s="14" t="inlineStr">
        <is>
          <t>-</t>
        </is>
      </c>
      <c r="J42" s="42">
        <f>IF(SUMPRODUCT(('10 Testing'!$A$6:$A$150="T120")*('10 Testing'!$F$6:$F$150="PASS"))+SUMPRODUCT(('10 Testing'!$A$6:$A$150="T121")*('10 Testing'!$F$6:$F$150="PASS"))+SUMPRODUCT(('10 Testing'!$A$6:$A$150="T122")*('10 Testing'!$F$6:$F$150="PASS"))+SUMPRODUCT(('10 Testing'!$A$6:$A$150="T123")*('10 Testing'!$F$6:$F$150="PASS"))+SUMPRODUCT(('10 Testing'!$A$6:$A$150="T124")*('10 Testing'!$F$6:$F$150="PASS"))+SUMPRODUCT(('10 Testing'!$A$6:$A$150="T125")*('10 Testing'!$F$6:$F$150="PASS"))+SUMPRODUCT(('10 Testing'!$A$6:$A$150="T126")*('10 Testing'!$F$6:$F$150="PASS"))+SUMPRODUCT(('10 Testing'!$A$6:$A$150="T129")*('10 Testing'!$F$6:$F$150="PASS"))=8,"Verified","CHECK")</f>
        <v/>
      </c>
    </row>
    <row r="43">
      <c r="A43" s="42" t="inlineStr">
        <is>
          <t>V4-13</t>
        </is>
      </c>
      <c r="B43" s="14" t="inlineStr">
        <is>
          <t>Full-base simulation stays finite; &gt;= 7 possessable objects</t>
        </is>
      </c>
      <c r="C43" s="14" t="inlineStr">
        <is>
          <t>v4 request</t>
        </is>
      </c>
      <c r="D43" s="14" t="inlineStr">
        <is>
          <t>Scene.cpp</t>
        </is>
      </c>
      <c r="E43" s="15" t="inlineStr">
        <is>
          <t>src/scene/Scene.cpp</t>
        </is>
      </c>
      <c r="F43" s="15" t="inlineStr">
        <is>
          <t>14 Controllable Objects</t>
        </is>
      </c>
      <c r="G43" s="14" t="inlineStr">
        <is>
          <t>T113</t>
        </is>
      </c>
      <c r="H43" s="14">
        <f>(SUMPRODUCT(('10 Testing'!$A$6:$A$150="T113")*('10 Testing'!$F$6:$F$150="PASS")))&amp;" / 1"</f>
        <v/>
      </c>
      <c r="I43" s="14" t="inlineStr">
        <is>
          <t>-</t>
        </is>
      </c>
      <c r="J43" s="42">
        <f>IF(SUMPRODUCT(('10 Testing'!$A$6:$A$150="T113")*('10 Testing'!$F$6:$F$150="PASS"))=1,"Verified","CHECK")</f>
        <v/>
      </c>
    </row>
    <row r="44">
      <c r="A44" s="42" t="inlineStr">
        <is>
          <t>V4-14</t>
        </is>
      </c>
      <c r="B44" s="14" t="inlineStr">
        <is>
          <t>Workbook regenerated from program output, new sheets 14-17</t>
        </is>
      </c>
      <c r="C44" s="14" t="inlineStr">
        <is>
          <t>v4 request</t>
        </is>
      </c>
      <c r="D44" s="14" t="inlineStr">
        <is>
          <t>build_workbook.py, DocExport.cpp</t>
        </is>
      </c>
      <c r="E44" s="15" t="inlineStr">
        <is>
          <t>src/app/DocExport.h
src/app/DocExport.cpp</t>
        </is>
      </c>
      <c r="F44" s="15" t="inlineStr">
        <is>
          <t>13 Traceability</t>
        </is>
      </c>
      <c r="G44" s="14" t="inlineStr">
        <is>
          <t>-</t>
        </is>
      </c>
      <c r="H44" s="14" t="inlineStr">
        <is>
          <t>-</t>
        </is>
      </c>
      <c r="I44" s="14" t="inlineStr">
        <is>
          <t>-</t>
        </is>
      </c>
      <c r="J44" s="42" t="inlineStr">
        <is>
          <t>Deliverable</t>
        </is>
      </c>
    </row>
  </sheetData>
  <mergeCells count="1">
    <mergeCell ref="A2:J2"/>
  </mergeCells>
  <conditionalFormatting sqref="J5:J44">
    <cfRule type="expression" priority="1" dxfId="0">
      <formula>J5="Verified"</formula>
    </cfRule>
    <cfRule type="expression" priority="2" dxfId="1">
      <formula>J5="CHECK"</formula>
    </cfRule>
  </conditionalFormatting>
  <hyperlinks>
    <hyperlink xmlns:r="http://schemas.openxmlformats.org/officeDocument/2006/relationships" ref="E5" r:id="rId1"/>
    <hyperlink ref="F5" location="'1 Primitive Inventory'!A1" display="1 Primitive Inventory, 2 Primitive Vertex Data"/>
    <hyperlink xmlns:r="http://schemas.openxmlformats.org/officeDocument/2006/relationships" ref="E6" r:id="rId2"/>
    <hyperlink ref="F6" location="'2 Primitive Vertex Data'!A1" display="2 Primitive Vertex Data, 6 Geometry Statistics"/>
    <hyperlink xmlns:r="http://schemas.openxmlformats.org/officeDocument/2006/relationships" ref="E7" r:id="rId3"/>
    <hyperlink ref="F7" location="'2 Primitive Vertex Data'!A1" display="2 Primitive Vertex Data"/>
    <hyperlink xmlns:r="http://schemas.openxmlformats.org/officeDocument/2006/relationships" ref="E8" r:id="rId4"/>
    <hyperlink ref="F8" location="'2 Primitive Vertex Data'!A1" display="2 Primitive Vertex Data"/>
    <hyperlink ref="F9" location="'2 Primitive Vertex Data'!A1" display="2 Primitive Vertex Data"/>
    <hyperlink ref="F10" location="'1 Primitive Inventory'!A1" display="1 Primitive Inventory"/>
    <hyperlink xmlns:r="http://schemas.openxmlformats.org/officeDocument/2006/relationships" ref="E11" r:id="rId5"/>
    <hyperlink ref="F11" location="'2 Primitive Vertex Data'!A1" display="2 Primitive Vertex Data"/>
    <hyperlink xmlns:r="http://schemas.openxmlformats.org/officeDocument/2006/relationships" ref="E12" r:id="rId6"/>
    <hyperlink ref="F12" location="'3 Object Construction'!A1" display="3 Object Construction, 4 Transform Matrices"/>
    <hyperlink xmlns:r="http://schemas.openxmlformats.org/officeDocument/2006/relationships" ref="E13" r:id="rId7"/>
    <hyperlink ref="F13" location="'8 Shading'!A1" display="8 Shading"/>
    <hyperlink xmlns:r="http://schemas.openxmlformats.org/officeDocument/2006/relationships" ref="E14" r:id="rId8"/>
    <hyperlink ref="F14" location="'8 Shading'!A1" display="8 Shading"/>
    <hyperlink xmlns:r="http://schemas.openxmlformats.org/officeDocument/2006/relationships" ref="E15" r:id="rId9"/>
    <hyperlink ref="F15" location="'8 Shading'!A1" display="8 Shading"/>
    <hyperlink xmlns:r="http://schemas.openxmlformats.org/officeDocument/2006/relationships" ref="E16" r:id="rId10"/>
    <hyperlink ref="F16" location="'12 Behaviour'!A1" display="12 Behaviour"/>
    <hyperlink xmlns:r="http://schemas.openxmlformats.org/officeDocument/2006/relationships" ref="E17" r:id="rId11"/>
    <hyperlink ref="F17" location="'7 Lighting'!A1" display="7 Lighting"/>
    <hyperlink xmlns:r="http://schemas.openxmlformats.org/officeDocument/2006/relationships" ref="E18" r:id="rId12"/>
    <hyperlink ref="F18" location="'4 Transform Matrices'!A1" display="4 Transform Matrices"/>
    <hyperlink xmlns:r="http://schemas.openxmlformats.org/officeDocument/2006/relationships" ref="E19" r:id="rId13"/>
    <hyperlink ref="F19" location="'12 Behaviour'!A1" display="12 Behaviour"/>
    <hyperlink xmlns:r="http://schemas.openxmlformats.org/officeDocument/2006/relationships" ref="E20" r:id="rId14"/>
    <hyperlink ref="F20" location="'12 Behaviour'!A1" display="12 Behaviour"/>
    <hyperlink xmlns:r="http://schemas.openxmlformats.org/officeDocument/2006/relationships" ref="E21" r:id="rId15"/>
    <hyperlink ref="F21" location="'5 Hierarchy'!A1" display="5 Hierarchy"/>
    <hyperlink xmlns:r="http://schemas.openxmlformats.org/officeDocument/2006/relationships" ref="E22" r:id="rId16"/>
    <hyperlink ref="F22" location="'10 Testing'!A1" display="10 Testing"/>
    <hyperlink xmlns:r="http://schemas.openxmlformats.org/officeDocument/2006/relationships" ref="E23" r:id="rId17"/>
    <hyperlink ref="F23" location="'10 Testing'!A1" display="10 Testing"/>
    <hyperlink ref="F24" location="'10 Testing'!A1" display="10 Testing"/>
    <hyperlink xmlns:r="http://schemas.openxmlformats.org/officeDocument/2006/relationships" ref="E25" r:id="rId18"/>
    <hyperlink ref="F25" location="'10 Testing'!A1" display="10 Testing"/>
    <hyperlink xmlns:r="http://schemas.openxmlformats.org/officeDocument/2006/relationships" ref="E26" r:id="rId19"/>
    <hyperlink ref="F26" location="'3 Object Construction'!A1" display="3 Object Construction"/>
    <hyperlink xmlns:r="http://schemas.openxmlformats.org/officeDocument/2006/relationships" ref="E27" r:id="rId20"/>
    <hyperlink ref="F27" location="'0 Cover &amp; Index'!A1" display="0 Cover &amp; Index"/>
    <hyperlink xmlns:r="http://schemas.openxmlformats.org/officeDocument/2006/relationships" ref="E28" r:id="rId21"/>
    <hyperlink ref="F28" location="'13 Traceability'!A1" display="13 Traceability"/>
    <hyperlink ref="F29" location="'3 Object Construction'!A1" display="3 Object Construction"/>
    <hyperlink ref="F30" location="'11 Performance'!A1" display="11 Performance"/>
    <hyperlink xmlns:r="http://schemas.openxmlformats.org/officeDocument/2006/relationships" ref="E31" r:id="rId22"/>
    <hyperlink ref="F31" location="'15 Bunker &amp; Base'!A1" display="15 Bunker &amp; Base"/>
    <hyperlink xmlns:r="http://schemas.openxmlformats.org/officeDocument/2006/relationships" ref="E32" r:id="rId23"/>
    <hyperlink ref="F32" location="'15 Bunker &amp; Base'!A1" display="15 Bunker &amp; Base, 5 Hierarchy"/>
    <hyperlink xmlns:r="http://schemas.openxmlformats.org/officeDocument/2006/relationships" ref="E33" r:id="rId24"/>
    <hyperlink ref="F33" location="'16 Combat &amp; Effects'!A1" display="16 Combat &amp; Effects"/>
    <hyperlink xmlns:r="http://schemas.openxmlformats.org/officeDocument/2006/relationships" ref="E34" r:id="rId25"/>
    <hyperlink ref="F34" location="'16 Combat &amp; Effects'!A1" display="16 Combat &amp; Effects"/>
    <hyperlink xmlns:r="http://schemas.openxmlformats.org/officeDocument/2006/relationships" ref="E35" r:id="rId26"/>
    <hyperlink ref="F35" location="'14 Controllable Objects'!A1" display="14 Controllable Objects, 5 Hierarchy"/>
    <hyperlink xmlns:r="http://schemas.openxmlformats.org/officeDocument/2006/relationships" ref="E36" r:id="rId27"/>
    <hyperlink ref="F36" location="'14 Controllable Objects'!A1" display="14 Controllable Objects"/>
    <hyperlink xmlns:r="http://schemas.openxmlformats.org/officeDocument/2006/relationships" ref="E37" r:id="rId28"/>
    <hyperlink ref="F37" location="'14 Controllable Objects'!A1" display="14 Controllable Objects, 5 Hierarchy"/>
    <hyperlink xmlns:r="http://schemas.openxmlformats.org/officeDocument/2006/relationships" ref="E38" r:id="rId29"/>
    <hyperlink ref="F38" location="'14 Controllable Objects'!A1" display="14 Controllable Objects"/>
    <hyperlink xmlns:r="http://schemas.openxmlformats.org/officeDocument/2006/relationships" ref="E39" r:id="rId30"/>
    <hyperlink ref="F39" location="'14 Controllable Objects'!A1" display="14 Controllable Objects"/>
    <hyperlink xmlns:r="http://schemas.openxmlformats.org/officeDocument/2006/relationships" ref="E40" r:id="rId31"/>
    <hyperlink ref="F40" location="'14 Controllable Objects'!A1" display="14 Controllable Objects"/>
    <hyperlink xmlns:r="http://schemas.openxmlformats.org/officeDocument/2006/relationships" ref="E41" r:id="rId32"/>
    <hyperlink ref="F41" location="'16 Combat &amp; Effects'!A1" display="16 Combat &amp; Effects"/>
    <hyperlink xmlns:r="http://schemas.openxmlformats.org/officeDocument/2006/relationships" ref="E42" r:id="rId33"/>
    <hyperlink ref="F42" location="'15 Bunker &amp; Base'!A1" display="15 Bunker &amp; Base"/>
    <hyperlink xmlns:r="http://schemas.openxmlformats.org/officeDocument/2006/relationships" ref="E43" r:id="rId34"/>
    <hyperlink ref="F43" location="'14 Controllable Objects'!A1" display="14 Controllable Objects"/>
    <hyperlink xmlns:r="http://schemas.openxmlformats.org/officeDocument/2006/relationships" ref="E44" r:id="rId35"/>
    <hyperlink ref="F44" location="'13 Traceability'!A1" display="13 Traceability"/>
  </hyperlinks>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V313"/>
  <sheetViews>
    <sheetView zoomScale="90" workbookViewId="0">
      <pane xSplit="2" ySplit="5" topLeftCell="C6" activePane="bottomRight" state="frozen"/>
      <selection pane="topRight"/>
      <selection pane="bottomLeft"/>
      <selection pane="bottomRight"/>
      <selection pane="bottomLeft"/>
      <selection pane="bottomRight" activeCell="A1" sqref="A1"/>
    </sheetView>
  </sheetViews>
  <sheetFormatPr baseColWidth="8" defaultRowHeight="15"/>
  <cols>
    <col width="5" customWidth="1" min="1" max="1"/>
    <col width="20" customWidth="1" min="2" max="2"/>
    <col width="12" customWidth="1" min="3" max="3"/>
    <col width="18" customWidth="1" min="4" max="4"/>
    <col width="9" customWidth="1" min="5" max="5"/>
    <col width="8" customWidth="1" min="6" max="6"/>
    <col width="8" customWidth="1" min="7" max="7"/>
    <col width="8" customWidth="1" min="8" max="8"/>
    <col width="8" customWidth="1" min="9" max="9"/>
    <col width="8" customWidth="1" min="10" max="10"/>
    <col width="8" customWidth="1" min="11" max="11"/>
    <col width="9" customWidth="1" min="12" max="12"/>
    <col width="8" customWidth="1" min="13" max="13"/>
    <col width="8" customWidth="1" min="14" max="14"/>
    <col width="8" customWidth="1" min="15" max="15"/>
    <col width="30" customWidth="1" min="16" max="16"/>
    <col width="38" customWidth="1" min="17" max="17"/>
    <col width="46" customWidth="1" min="18" max="18"/>
    <col width="56" customWidth="1" min="19" max="19"/>
    <col width="44" customWidth="1" min="20" max="20"/>
    <col width="52" customWidth="1" min="21" max="21"/>
    <col width="7" customWidth="1" min="22" max="22"/>
  </cols>
  <sheetData>
    <row r="1" ht="26" customHeight="1">
      <c r="A1" s="26" t="inlineStr">
        <is>
          <t>14  Controllable Objects</t>
        </is>
      </c>
    </row>
    <row r="2" ht="45" customHeight="1">
      <c r="A2" s="27" t="inlineStr">
        <is>
          <t>Every object the user can possess (keys 5-9 and 0, [ ] to cycle, Backspace to release) plus the animated scenery. Blue cells are exported by the program (Scene::controllables(): names, control text, part counts, camera hints, constants read from the class headers, animated nodes). Pale-yellow cells are hand-maintained text FROM THE DESIGN NOTES (docs/v4_notes) - degrees of freedom, motion technique and limits - not measured.</t>
        </is>
      </c>
    </row>
    <row r="3">
      <c r="A3" s="42" t="inlineStr">
        <is>
          <t>Possessable</t>
        </is>
      </c>
      <c r="B3" s="76">
        <f>COUNTIF(C6:C14,"Yes")</f>
        <v/>
      </c>
      <c r="C3" s="42" t="inlineStr">
        <is>
          <t>Animated scenery</t>
        </is>
      </c>
      <c r="D3" s="76">
        <f>COUNTIF(C6:C14,"No*")</f>
        <v/>
      </c>
      <c r="E3" s="42" t="inlineStr">
        <is>
          <t>Total parts</t>
        </is>
      </c>
      <c r="F3" s="31">
        <f>E15</f>
        <v/>
      </c>
      <c r="G3" s="42" t="inlineStr">
        <is>
          <t>Animated nodes</t>
        </is>
      </c>
      <c r="H3" s="31">
        <f>L15</f>
        <v/>
      </c>
    </row>
    <row r="5" ht="48" customHeight="1">
      <c r="A5" s="28" t="inlineStr">
        <is>
          <t>Key</t>
        </is>
      </c>
      <c r="B5" s="28" t="inlineStr">
        <is>
          <t>Name (exported)</t>
        </is>
      </c>
      <c r="C5" s="28" t="inlineStr">
        <is>
          <t>Possessable</t>
        </is>
      </c>
      <c r="D5" s="28" t="inlineStr">
        <is>
          <t>Root object</t>
        </is>
      </c>
      <c r="E5" s="28" t="inlineStr">
        <is>
          <t>Parts (leaves)</t>
        </is>
      </c>
      <c r="F5" s="50" t="inlineStr">
        <is>
          <t>Cube</t>
        </is>
      </c>
      <c r="G5" s="48" t="inlineStr">
        <is>
          <t>Sphere</t>
        </is>
      </c>
      <c r="H5" s="47" t="inlineStr">
        <is>
          <t>Cylinder</t>
        </is>
      </c>
      <c r="I5" s="51" t="inlineStr">
        <is>
          <t>Cylinder (frustum)</t>
        </is>
      </c>
      <c r="J5" s="49" t="inlineStr">
        <is>
          <t>Cone</t>
        </is>
      </c>
      <c r="K5" s="28" t="inlineStr">
        <is>
          <t>Group nodes</t>
        </is>
      </c>
      <c r="L5" s="28" t="inlineStr">
        <is>
          <t>Animated nodes</t>
        </is>
      </c>
      <c r="M5" s="28" t="inlineStr">
        <is>
          <t>Chase cam FOV</t>
        </is>
      </c>
      <c r="N5" s="28" t="inlineStr">
        <is>
          <t>Sight cam FOV</t>
        </is>
      </c>
      <c r="O5" s="28" t="inlineStr">
        <is>
          <t>Sight reticle</t>
        </is>
      </c>
      <c r="P5" s="28" t="inlineStr">
        <is>
          <t>Initial status text</t>
        </is>
      </c>
      <c r="Q5" s="28" t="inlineStr">
        <is>
          <t>Controls (exported)</t>
        </is>
      </c>
      <c r="R5" s="28" t="inlineStr">
        <is>
          <t>Degrees of freedom / joints (design notes)</t>
        </is>
      </c>
      <c r="S5" s="28" t="inlineStr">
        <is>
          <t>Motion technique (design notes)</t>
        </is>
      </c>
      <c r="T5" s="28" t="inlineStr">
        <is>
          <t>Speeds and limits (design notes)</t>
        </is>
      </c>
      <c r="U5" s="28" t="inlineStr">
        <is>
          <t>Deepest joint chain (exported tree)</t>
        </is>
      </c>
      <c r="V5" s="28" t="inlineStr">
        <is>
          <t>Joint levels</t>
        </is>
      </c>
    </row>
    <row r="6" ht="110" customHeight="1">
      <c r="A6" s="18" t="inlineStr">
        <is>
          <t>0</t>
        </is>
      </c>
      <c r="B6" s="127" t="inlineStr">
        <is>
          <t>UAV-1 DRONE</t>
        </is>
      </c>
      <c r="C6" s="18" t="inlineStr">
        <is>
          <t>Yes</t>
        </is>
      </c>
      <c r="D6" s="18" t="inlineStr">
        <is>
          <t>Autonomous UAV</t>
        </is>
      </c>
      <c r="E6" s="30" t="n">
        <v>67</v>
      </c>
      <c r="F6" s="30" t="n">
        <v>32</v>
      </c>
      <c r="G6" s="30" t="n">
        <v>9</v>
      </c>
      <c r="H6" s="30" t="n">
        <v>21</v>
      </c>
      <c r="I6" s="30" t="n">
        <v>1</v>
      </c>
      <c r="J6" s="30" t="n">
        <v>4</v>
      </c>
      <c r="K6" s="91" t="n">
        <v>17</v>
      </c>
      <c r="L6" s="91" t="n">
        <v>13</v>
      </c>
      <c r="M6" s="91" t="n">
        <v>55</v>
      </c>
      <c r="N6" s="91" t="n">
        <v>40</v>
      </c>
      <c r="O6" s="18" t="inlineStr">
        <is>
          <t>Yes</t>
        </is>
      </c>
      <c r="P6" s="18" t="inlineStr">
        <is>
          <t>ALT 5.6 M  SPD 0.0 M/S  AMMO 4  LOCK 0.0 S  ASSIST  KILLS 0</t>
        </is>
      </c>
      <c r="Q6" s="18" t="inlineStr">
        <is>
          <t>W/S fly  A/D yaw  PGUP/PGDN climb  ARROWS gimbal  ENTER launch  \ gimbal assist</t>
        </is>
      </c>
      <c r="R6" s="22" t="inlineStr">
        <is>
          <t>Body: x, y, z + yaw (autonomous or manual); attitude pitch / roll follow acceleration. Gimbal: 2 joints (yaw, pitch). 4 rotors spin. 4 rail rounds hidden at launch.</t>
        </is>
      </c>
      <c r="S6" s="22" t="inlineStr">
        <is>
          <t>Hierarchical forward kinematics UAV -&gt; gimbal yaw -&gt; gimbal pitch -&gt; lamp + thermal camera; autonomous search / track / reacquire state machine (DroneController) driven by the CV detection; manual mode keeps only the vision bookkeeping.</t>
        </is>
      </c>
      <c r="T6" s="22" t="inlineStr">
        <is>
          <t>Keep inside the 19.5 m patrol disc, avoid obstacles; lock &gt;= 1.5 s before a launch, 4 s between rounds.</t>
        </is>
      </c>
      <c r="U6" s="18" t="inlineStr">
        <is>
          <t>Autonomous UAV -&gt; Motor mount Front-left -&gt; Rotor</t>
        </is>
      </c>
      <c r="V6" s="91" t="n">
        <v>3</v>
      </c>
    </row>
    <row r="7" ht="110" customHeight="1">
      <c r="A7" s="18" t="inlineStr">
        <is>
          <t>5</t>
        </is>
      </c>
      <c r="B7" s="127" t="inlineStr">
        <is>
          <t>MBT-1 TANK</t>
        </is>
      </c>
      <c r="C7" s="18" t="inlineStr">
        <is>
          <t>Yes</t>
        </is>
      </c>
      <c r="D7" s="18" t="inlineStr">
        <is>
          <t>Main Battle Tank</t>
        </is>
      </c>
      <c r="E7" s="30" t="n">
        <v>226</v>
      </c>
      <c r="F7" s="30" t="n">
        <v>154</v>
      </c>
      <c r="G7" s="30" t="n">
        <v>4</v>
      </c>
      <c r="H7" s="30" t="n">
        <v>68</v>
      </c>
      <c r="I7" s="30" t="n">
        <v>0</v>
      </c>
      <c r="J7" s="30" t="n">
        <v>0</v>
      </c>
      <c r="K7" s="91" t="n">
        <v>29</v>
      </c>
      <c r="L7" s="91" t="n">
        <v>118</v>
      </c>
      <c r="M7" s="91" t="n">
        <v>55</v>
      </c>
      <c r="N7" s="91" t="n">
        <v>28</v>
      </c>
      <c r="O7" s="18" t="inlineStr">
        <is>
          <t>Yes</t>
        </is>
      </c>
      <c r="P7" s="18" t="inlineStr">
        <is>
          <t>SPEED 0.0 M/S  HDG 045  TURRET 045  GUN +00  LOADED  ROUNDS 18</t>
        </is>
      </c>
      <c r="Q7" s="18" t="inlineStr">
        <is>
          <t>W/S drive  A/D steer  Shift boost  arrows/mouse turret+gun  ENTER fire  C sight</t>
        </is>
      </c>
      <c r="R7" s="22" t="inlineStr">
        <is>
          <t>Body 3 (x, z, yaw) + suspension heave / pitch springs; turret yaw 1; gun pitch 1; barrel recoil 1; 2 track belts (40 links each) + 14 road wheels, sprockets, idlers, return rollers; commander MG, antennas.</t>
        </is>
      </c>
      <c r="S7" s="22" t="inlineStr">
        <is>
          <t>Skid steer: left / right track speeds = forward +- turn with acceleration limits, v = (vl + vr) / 2, yaw rate = (vr - vl) / track separation. Track links placed every frame from an arc-length parameter on a closed stadium path. Turret stabilised against the hull. Spring-damper suspension.</t>
        </is>
      </c>
      <c r="T7" s="22" t="inlineStr">
        <is>
          <t>Speed 8 m/s forward, 3 m/s reverse (x1.5 boost); turret 40 deg/s, gun 20 deg/s, elevation -8..+20 deg; reload 3.5 s, 18 rounds.</t>
        </is>
      </c>
      <c r="U7" s="18" t="inlineStr">
        <is>
          <t>Main Battle Tank -&gt; Hull -&gt; Turret yaw -&gt; MG ring -&gt; MG elevation</t>
        </is>
      </c>
      <c r="V7" s="91" t="n">
        <v>5</v>
      </c>
    </row>
    <row r="8" ht="110" customHeight="1">
      <c r="A8" s="18" t="inlineStr">
        <is>
          <t>6</t>
        </is>
      </c>
      <c r="B8" s="127" t="inlineStr">
        <is>
          <t>MH-6 HELICOPTER</t>
        </is>
      </c>
      <c r="C8" s="18" t="inlineStr">
        <is>
          <t>Yes</t>
        </is>
      </c>
      <c r="D8" s="18" t="inlineStr">
        <is>
          <t>Scout Helicopter</t>
        </is>
      </c>
      <c r="E8" s="30" t="n">
        <v>68</v>
      </c>
      <c r="F8" s="30" t="n">
        <v>29</v>
      </c>
      <c r="G8" s="30" t="n">
        <v>10</v>
      </c>
      <c r="H8" s="30" t="n">
        <v>27</v>
      </c>
      <c r="I8" s="30" t="n">
        <v>1</v>
      </c>
      <c r="J8" s="30" t="n">
        <v>1</v>
      </c>
      <c r="K8" s="91" t="n">
        <v>19</v>
      </c>
      <c r="L8" s="91" t="n">
        <v>17</v>
      </c>
      <c r="M8" s="91" t="n">
        <v>55</v>
      </c>
      <c r="N8" s="91" t="n">
        <v>75</v>
      </c>
      <c r="O8" s="18" t="inlineStr">
        <is>
          <t>Yes</t>
        </is>
      </c>
      <c r="P8" s="18" t="inlineStr">
        <is>
          <t>ALT 0.0 M  IAS 0 KT  HDG 130  ROTOR 0%  STATE PARKED</t>
        </is>
      </c>
      <c r="Q8" s="18" t="inlineStr">
        <is>
          <t>W/S fly  A/D turn  PGUP/PGDN climb  SHIFT boost  ARROWS aim searchlight  ENTER light  \ start/land</t>
        </is>
      </c>
      <c r="R8" s="22" t="inlineStr">
        <is>
          <t>Body 6 (x, y, z, yaw, pitch, roll); main rotor head: mast -&gt; hub -&gt; 5 blade pivots; tail rotor; searchlight pan / tilt 2; skids.</t>
        </is>
      </c>
      <c r="S8" s="22" t="inlineStr">
        <is>
          <t>Rigid-body state machine Parked -&gt; Startup -&gt; Hover / Fly -&gt; Landing; rotor rpm integrates with 6 s spool-up / 8 s spool-down; attitude follows acceleration (second order, omega 5 rad/s, zeta 0.8); translucent blur disc fades in with rpm; rotor-wash dust below 4 m AGL.</t>
        </is>
      </c>
      <c r="T8" s="22" t="inlineStr">
        <is>
          <t>Cruise 15 m/s, boost 25, reverse 7; climb 4 m/s; AGL 0.5..40 m; radius &lt;= 60 m; accel limit 8 (12 boost) m/s2; yaw 55 deg/s; pitch &lt;= 22 deg, roll &lt;= 25 deg; searchlight pan +-150 deg, tilt -10..90 deg down.</t>
        </is>
      </c>
      <c r="U8" s="18" t="inlineStr">
        <is>
          <t>Scout helicopter -&gt; Body -&gt; Rotor head -&gt; Tip-path plane -&gt; Main rotor -&gt; Blade 1 pivot -&gt; Blade 1 flap</t>
        </is>
      </c>
      <c r="V8" s="91" t="n">
        <v>7</v>
      </c>
    </row>
    <row r="9" ht="110" customHeight="1">
      <c r="A9" s="18" t="inlineStr">
        <is>
          <t>7</t>
        </is>
      </c>
      <c r="B9" s="127" t="inlineStr">
        <is>
          <t>AA-1 GATLING</t>
        </is>
      </c>
      <c r="C9" s="18" t="inlineStr">
        <is>
          <t>Yes</t>
        </is>
      </c>
      <c r="D9" s="18" t="inlineStr">
        <is>
          <t>AA Gatling Gun</t>
        </is>
      </c>
      <c r="E9" s="30" t="n">
        <v>57</v>
      </c>
      <c r="F9" s="30" t="n">
        <v>12</v>
      </c>
      <c r="G9" s="30" t="n">
        <v>3</v>
      </c>
      <c r="H9" s="30" t="n">
        <v>42</v>
      </c>
      <c r="I9" s="30" t="n">
        <v>0</v>
      </c>
      <c r="J9" s="30" t="n">
        <v>0</v>
      </c>
      <c r="K9" s="91" t="n">
        <v>5</v>
      </c>
      <c r="L9" s="91" t="n">
        <v>26</v>
      </c>
      <c r="M9" s="91" t="n">
        <v>55</v>
      </c>
      <c r="N9" s="91" t="n">
        <v>30</v>
      </c>
      <c r="O9" s="18" t="inlineStr">
        <is>
          <t>Yes</t>
        </is>
      </c>
      <c r="P9" s="18" t="inlineStr">
        <is>
          <t>AZ 132  EL +20  BARRELS 0 RPM  READY  ROUNDS 1550</t>
        </is>
      </c>
      <c r="Q9" s="18" t="inlineStr">
        <is>
          <t>arrows/mouse aim  ENTER/Ctrl hold to fire  C sight</t>
        </is>
      </c>
      <c r="R9" s="22" t="inlineStr">
        <is>
          <t>Mount yaw 1, cradle pitch 1, 6-barrel cluster spin 1, ejected shell casings (pool of 20).</t>
        </is>
      </c>
      <c r="S9" s="22" t="inlineStr">
        <is>
          <t>Slew-rate limited aiming; barrel spin spools up 0.5 s / down 1.5 s to 5 rev/s; 30 rounds/s tracers with dispersion; recoil and muzzle flash through Combat; lead ring on the HUD.</t>
        </is>
      </c>
      <c r="T9" s="22" t="inlineStr">
        <is>
          <t>Elevation -5..+85 deg, slew 60 deg/s, 1550 rounds, muzzle 1000 m/s.</t>
        </is>
      </c>
      <c r="U9" s="18" t="inlineStr">
        <is>
          <t>AA Gatling Gun -&gt; Mount yaw -&gt; Cradle pitch -&gt; Barrel cluster</t>
        </is>
      </c>
      <c r="V9" s="91" t="n">
        <v>4</v>
      </c>
    </row>
    <row r="10" ht="110" customHeight="1">
      <c r="A10" s="18" t="inlineStr">
        <is>
          <t>8</t>
        </is>
      </c>
      <c r="B10" s="127" t="inlineStr">
        <is>
          <t>AIR-DEFENCE RADAR</t>
        </is>
      </c>
      <c r="C10" s="18" t="inlineStr">
        <is>
          <t>Yes</t>
        </is>
      </c>
      <c r="D10" s="18" t="inlineStr">
        <is>
          <t>Air-defence radar</t>
        </is>
      </c>
      <c r="E10" s="30" t="n">
        <v>102</v>
      </c>
      <c r="F10" s="30" t="n">
        <v>60</v>
      </c>
      <c r="G10" s="30" t="n">
        <v>2</v>
      </c>
      <c r="H10" s="30" t="n">
        <v>39</v>
      </c>
      <c r="I10" s="30" t="n">
        <v>0</v>
      </c>
      <c r="J10" s="30" t="n">
        <v>1</v>
      </c>
      <c r="K10" s="91" t="n">
        <v>4</v>
      </c>
      <c r="L10" s="91" t="n">
        <v>4</v>
      </c>
      <c r="M10" s="91" t="n">
        <v>55</v>
      </c>
      <c r="N10" s="91" t="n">
        <v>60</v>
      </c>
      <c r="O10" s="18" t="inlineStr">
        <is>
          <t>No</t>
        </is>
      </c>
      <c r="P10" s="18" t="inlineStr">
        <is>
          <t>MODE ROTATE  AZ 000  TILT +04  TX ON</t>
        </is>
      </c>
      <c r="Q10" s="18" t="inlineStr">
        <is>
          <t>ARROWS/mouse aim (sector centre / azimuth, tilt)  \ mode  ENTER transmit</t>
        </is>
      </c>
      <c r="R10" s="22" t="inlineStr">
        <is>
          <t>Azimuth 1 (continuous), elevation / tilt 1; antenna of 21 tiles (7 x 3) on 14 ribs; feed horn on 3 struts; IFF bar with 6 dipoles; beacon and TX lamps.</t>
        </is>
      </c>
      <c r="S10" s="22" t="inlineStr">
        <is>
          <t>Three modes cycled by Backslash: ROTATE (12 rpm = 72 deg/s), SECTOR (+-45 deg sine sweep, period 6 s around the aimed centre), STOP (manual aim). Idle returns to ROTATE.</t>
        </is>
      </c>
      <c r="T10" s="22" t="inlineStr">
        <is>
          <t>Tilt -5..+20 deg; azimuth = clockwise degrees from +Z.</t>
        </is>
      </c>
      <c r="U10" s="18" t="inlineStr">
        <is>
          <t>Air-defence radar -&gt; Azimuth head -&gt; Elevation yoke</t>
        </is>
      </c>
      <c r="V10" s="91" t="n">
        <v>3</v>
      </c>
    </row>
    <row r="11" ht="110" customHeight="1">
      <c r="A11" s="18" t="inlineStr">
        <is>
          <t>9</t>
        </is>
      </c>
      <c r="B11" s="127" t="inlineStr">
        <is>
          <t>BLAST DOORS</t>
        </is>
      </c>
      <c r="C11" s="18" t="inlineStr">
        <is>
          <t>Yes</t>
        </is>
      </c>
      <c r="D11" s="18" t="inlineStr">
        <is>
          <t>Command Bunker</t>
        </is>
      </c>
      <c r="E11" s="30" t="n">
        <v>28</v>
      </c>
      <c r="F11" s="30" t="n">
        <v>19</v>
      </c>
      <c r="G11" s="30" t="n">
        <v>5</v>
      </c>
      <c r="H11" s="30" t="n">
        <v>4</v>
      </c>
      <c r="I11" s="30" t="n">
        <v>0</v>
      </c>
      <c r="J11" s="30" t="n">
        <v>0</v>
      </c>
      <c r="K11" s="91" t="n">
        <v>5</v>
      </c>
      <c r="L11" s="91" t="n">
        <v>5</v>
      </c>
      <c r="M11" s="91" t="n">
        <v>62</v>
      </c>
      <c r="N11" s="91" t="n">
        <v>62</v>
      </c>
      <c r="O11" s="18" t="inlineStr">
        <is>
          <t>No</t>
        </is>
      </c>
      <c r="P11" s="18" t="inlineStr">
        <is>
          <t>BLAST DOORS OPEN 100%</t>
        </is>
      </c>
      <c r="Q11" s="18" t="inlineStr">
        <is>
          <t>ENTER or \  open / close the blast doors (about 4 s)</t>
        </is>
      </c>
      <c r="R11" s="22" t="inlineStr">
        <is>
          <t>2 sliding door leaves, 1 DOF each (1.5 m travel).</t>
        </is>
      </c>
      <c r="S11" s="22" t="inlineStr">
        <is>
          <t>State machine OPEN / CLOSING / CLOSED / OPENING, smoothstep over 4 s, reversible mid-travel; closed doors become a dynamic obstacle box for the walker. Starts OPEN. Status text 'BLAST DOORS OPEN 100%'.</t>
        </is>
      </c>
      <c r="T11" s="22" t="inlineStr">
        <is>
          <t>Travel 4 s; clear opening 2.6 m wide x 2.6 m high; walk-mode interaction within 3.5 m.</t>
        </is>
      </c>
      <c r="U11" s="18" t="inlineStr">
        <is>
          <t>Blast door assembly -&gt; Door leaf W</t>
        </is>
      </c>
      <c r="V11" s="91" t="n">
        <v>2</v>
      </c>
    </row>
    <row r="12" ht="110" customHeight="1">
      <c r="A12" s="18" t="inlineStr">
        <is>
          <t>-</t>
        </is>
      </c>
      <c r="B12" s="127" t="inlineStr">
        <is>
          <t>GATE BARRIER</t>
        </is>
      </c>
      <c r="C12" s="18" t="inlineStr">
        <is>
          <t>Yes</t>
        </is>
      </c>
      <c r="D12" s="18" t="inlineStr">
        <is>
          <t>Boom barrier</t>
        </is>
      </c>
      <c r="E12" s="30" t="n">
        <v>20</v>
      </c>
      <c r="F12" s="30" t="n">
        <v>17</v>
      </c>
      <c r="G12" s="30" t="n">
        <v>2</v>
      </c>
      <c r="H12" s="30" t="n">
        <v>1</v>
      </c>
      <c r="I12" s="30" t="n">
        <v>0</v>
      </c>
      <c r="J12" s="30" t="n">
        <v>0</v>
      </c>
      <c r="K12" s="91" t="n">
        <v>2</v>
      </c>
      <c r="L12" s="91" t="n">
        <v>2</v>
      </c>
      <c r="M12" s="91" t="n">
        <v>55</v>
      </c>
      <c r="N12" s="91" t="n">
        <v>55</v>
      </c>
      <c r="O12" s="18" t="inlineStr">
        <is>
          <t>No</t>
        </is>
      </c>
      <c r="P12" s="18" t="inlineStr">
        <is>
          <t>BOOM CLOSED  ANGLE 00 DEG</t>
        </is>
      </c>
      <c r="Q12" s="18" t="inlineStr">
        <is>
          <t>ENTER / \ raise or lower the boom</t>
        </is>
      </c>
      <c r="R12" s="22" t="inlineStr">
        <is>
          <t>Boom arm 1 DOF (hinge 0..85 deg); blinking warning lamp.</t>
        </is>
      </c>
      <c r="S12" s="22" t="inlineStr">
        <is>
          <t>Smoothstep angle over 2.5 s; Enter / Backslash toggles; lamp blinks at 3 Hz; the arm box is a dynamic obstacle only below 15 deg.</t>
        </is>
      </c>
      <c r="T12" s="22" t="inlineStr">
        <is>
          <t>0..85 deg in 2.5 s.</t>
        </is>
      </c>
      <c r="U12" s="18" t="inlineStr">
        <is>
          <t>Boom barrier -&gt; Boom arm</t>
        </is>
      </c>
      <c r="V12" s="91" t="n">
        <v>2</v>
      </c>
    </row>
    <row r="13" ht="110" customHeight="1">
      <c r="A13" s="18" t="inlineStr">
        <is>
          <t>-</t>
        </is>
      </c>
      <c r="B13" s="127" t="inlineStr">
        <is>
          <t>WINDSOCK</t>
        </is>
      </c>
      <c r="C13" s="18" t="inlineStr">
        <is>
          <t>No (scenery)</t>
        </is>
      </c>
      <c r="D13" s="18" t="inlineStr">
        <is>
          <t>Windsock</t>
        </is>
      </c>
      <c r="E13" s="30" t="n">
        <v>15</v>
      </c>
      <c r="F13" s="30" t="n">
        <v>1</v>
      </c>
      <c r="G13" s="30" t="n">
        <v>0</v>
      </c>
      <c r="H13" s="30" t="n">
        <v>14</v>
      </c>
      <c r="I13" s="30" t="n">
        <v>0</v>
      </c>
      <c r="J13" s="30" t="n">
        <v>0</v>
      </c>
      <c r="K13" s="91" t="n">
        <v>7</v>
      </c>
      <c r="L13" s="91" t="n">
        <v>6</v>
      </c>
      <c r="M13" s="91" t="n">
        <v>55</v>
      </c>
      <c r="N13" s="91" t="n">
        <v>55</v>
      </c>
      <c r="O13" s="18" t="inlineStr">
        <is>
          <t>No</t>
        </is>
      </c>
      <c r="P13" s="18" t="inlineStr">
        <is>
          <t>WINDSOCK</t>
        </is>
      </c>
      <c r="Q13" s="18" t="inlineStr">
        <is>
          <t>(scenery)</t>
        </is>
      </c>
      <c r="R13" s="22" t="inlineStr">
        <is>
          <t>Swivel 1 + 5 chained cone segments (scenery, not possessable).</t>
        </is>
      </c>
      <c r="S13" s="22" t="inlineStr">
        <is>
          <t>Each segment is the child group of the previous one and droops more when the wind is weak (BaseLayout wind direction / strength function of time).</t>
        </is>
      </c>
      <c r="T13" s="22" t="inlineStr">
        <is>
          <t>-</t>
        </is>
      </c>
      <c r="U13" s="18" t="inlineStr">
        <is>
          <t>Windsock -&gt; Sock swivel -&gt; Sock segment x5</t>
        </is>
      </c>
      <c r="V13" s="91" t="n">
        <v>7</v>
      </c>
    </row>
    <row r="14" ht="110" customHeight="1">
      <c r="A14" s="18" t="inlineStr">
        <is>
          <t>-</t>
        </is>
      </c>
      <c r="B14" s="127" t="inlineStr">
        <is>
          <t>FLAG</t>
        </is>
      </c>
      <c r="C14" s="18" t="inlineStr">
        <is>
          <t>No (scenery)</t>
        </is>
      </c>
      <c r="D14" s="18" t="inlineStr">
        <is>
          <t>Flag</t>
        </is>
      </c>
      <c r="E14" s="30" t="n">
        <v>47</v>
      </c>
      <c r="F14" s="30" t="n">
        <v>40</v>
      </c>
      <c r="G14" s="30" t="n">
        <v>2</v>
      </c>
      <c r="H14" s="30" t="n">
        <v>5</v>
      </c>
      <c r="I14" s="30" t="n">
        <v>0</v>
      </c>
      <c r="J14" s="30" t="n">
        <v>0</v>
      </c>
      <c r="K14" s="91" t="n">
        <v>14</v>
      </c>
      <c r="L14" s="91" t="n">
        <v>13</v>
      </c>
      <c r="M14" s="91" t="n">
        <v>55</v>
      </c>
      <c r="N14" s="91" t="n">
        <v>55</v>
      </c>
      <c r="O14" s="18" t="inlineStr">
        <is>
          <t>No</t>
        </is>
      </c>
      <c r="P14" s="18" t="inlineStr">
        <is>
          <t>FLAG</t>
        </is>
      </c>
      <c r="Q14" s="18" t="inlineStr">
        <is>
          <t>(scenery)</t>
        </is>
      </c>
      <c r="R14" s="22" t="inlineStr">
        <is>
          <t>12 chained strips (scenery, not possessable).</t>
        </is>
      </c>
      <c r="S14" s="22" t="inlineStr">
        <is>
          <t>Each strip is a child of the previous one, yawed by a travelling sine wave; strips never stretch.</t>
        </is>
      </c>
      <c r="T14" s="22" t="inlineStr">
        <is>
          <t>-</t>
        </is>
      </c>
      <c r="U14" s="18" t="inlineStr">
        <is>
          <t>Flagpole and flag -&gt; Flag hoist -&gt; Flag strip x12</t>
        </is>
      </c>
      <c r="V14" s="91" t="n">
        <v>14</v>
      </c>
    </row>
    <row r="15">
      <c r="B15" s="38" t="inlineStr">
        <is>
          <t>Total</t>
        </is>
      </c>
      <c r="E15" s="40">
        <f>SUM(E6:E14)</f>
        <v/>
      </c>
      <c r="F15" s="40">
        <f>SUM(F6:F14)</f>
        <v/>
      </c>
      <c r="G15" s="40">
        <f>SUM(G6:G14)</f>
        <v/>
      </c>
      <c r="H15" s="40">
        <f>SUM(H6:H14)</f>
        <v/>
      </c>
      <c r="I15" s="40">
        <f>SUM(I6:I14)</f>
        <v/>
      </c>
      <c r="J15" s="40">
        <f>SUM(J6:J14)</f>
        <v/>
      </c>
      <c r="K15" s="40">
        <f>SUM(K6:K14)</f>
        <v/>
      </c>
      <c r="L15" s="40">
        <f>SUM(L6:L14)</f>
        <v/>
      </c>
    </row>
    <row r="18">
      <c r="A18" s="13" t="inlineStr">
        <is>
          <t>B. Specifications read from the code (public constants of each class)</t>
        </is>
      </c>
    </row>
    <row r="19" ht="32" customHeight="1">
      <c r="A19" s="28" t="inlineStr">
        <is>
          <t>Key</t>
        </is>
      </c>
      <c r="B19" s="28" t="inlineStr">
        <is>
          <t>Object</t>
        </is>
      </c>
      <c r="C19" s="28" t="inlineStr">
        <is>
          <t>Parameter</t>
        </is>
      </c>
      <c r="D19" s="28" t="inlineStr">
        <is>
          <t>Value</t>
        </is>
      </c>
      <c r="E19" s="28" t="inlineStr">
        <is>
          <t>Unit</t>
        </is>
      </c>
      <c r="F19" s="28" t="inlineStr">
        <is>
          <t>Source</t>
        </is>
      </c>
    </row>
    <row r="20">
      <c r="A20" s="14" t="inlineStr">
        <is>
          <t>0</t>
        </is>
      </c>
      <c r="B20" s="14" t="inlineStr">
        <is>
          <t>UAV-1 DRONE</t>
        </is>
      </c>
      <c r="C20" s="14" t="inlineStr">
        <is>
          <t>rail rounds</t>
        </is>
      </c>
      <c r="D20" s="128" t="n">
        <v>4</v>
      </c>
      <c r="E20" s="14" t="inlineStr">
        <is>
          <t>rounds</t>
        </is>
      </c>
      <c r="F20" s="14" t="inlineStr">
        <is>
          <t>exported: static constexpr / header constant</t>
        </is>
      </c>
    </row>
    <row r="21">
      <c r="A21" s="14" t="inlineStr">
        <is>
          <t>0</t>
        </is>
      </c>
      <c r="B21" s="14" t="inlineStr">
        <is>
          <t>UAV-1 DRONE</t>
        </is>
      </c>
      <c r="C21" s="14" t="inlineStr">
        <is>
          <t>searchlight inner cone</t>
        </is>
      </c>
      <c r="D21" s="128" t="n">
        <v>9</v>
      </c>
      <c r="E21" s="14" t="inlineStr">
        <is>
          <t>deg</t>
        </is>
      </c>
      <c r="F21" s="14" t="inlineStr">
        <is>
          <t>exported: static constexpr / header constant</t>
        </is>
      </c>
    </row>
    <row r="22">
      <c r="A22" s="14" t="inlineStr">
        <is>
          <t>0</t>
        </is>
      </c>
      <c r="B22" s="14" t="inlineStr">
        <is>
          <t>UAV-1 DRONE</t>
        </is>
      </c>
      <c r="C22" s="14" t="inlineStr">
        <is>
          <t>searchlight outer cone</t>
        </is>
      </c>
      <c r="D22" s="128" t="n">
        <v>14</v>
      </c>
      <c r="E22" s="14" t="inlineStr">
        <is>
          <t>deg</t>
        </is>
      </c>
      <c r="F22" s="14" t="inlineStr">
        <is>
          <t>exported: static constexpr / header constant</t>
        </is>
      </c>
    </row>
    <row r="23">
      <c r="A23" s="14" t="inlineStr">
        <is>
          <t>0</t>
        </is>
      </c>
      <c r="B23" s="14" t="inlineStr">
        <is>
          <t>UAV-1 DRONE</t>
        </is>
      </c>
      <c r="C23" s="14" t="inlineStr">
        <is>
          <t>thermal core width</t>
        </is>
      </c>
      <c r="D23" s="128" t="n">
        <v>320</v>
      </c>
      <c r="E23" s="14" t="inlineStr">
        <is>
          <t>px</t>
        </is>
      </c>
      <c r="F23" s="14" t="inlineStr">
        <is>
          <t>exported: static constexpr / header constant</t>
        </is>
      </c>
    </row>
    <row r="24">
      <c r="A24" s="14" t="inlineStr">
        <is>
          <t>0</t>
        </is>
      </c>
      <c r="B24" s="14" t="inlineStr">
        <is>
          <t>UAV-1 DRONE</t>
        </is>
      </c>
      <c r="C24" s="14" t="inlineStr">
        <is>
          <t>thermal core height</t>
        </is>
      </c>
      <c r="D24" s="128" t="n">
        <v>240</v>
      </c>
      <c r="E24" s="14" t="inlineStr">
        <is>
          <t>px</t>
        </is>
      </c>
      <c r="F24" s="14" t="inlineStr">
        <is>
          <t>exported: static constexpr / header constant</t>
        </is>
      </c>
    </row>
    <row r="25">
      <c r="A25" s="14" t="inlineStr">
        <is>
          <t>0</t>
        </is>
      </c>
      <c r="B25" s="14" t="inlineStr">
        <is>
          <t>UAV-1 DRONE</t>
        </is>
      </c>
      <c r="C25" s="14" t="inlineStr">
        <is>
          <t>thermal vertical FOV</t>
        </is>
      </c>
      <c r="D25" s="128" t="n">
        <v>40</v>
      </c>
      <c r="E25" s="14" t="inlineStr">
        <is>
          <t>deg</t>
        </is>
      </c>
      <c r="F25" s="14" t="inlineStr">
        <is>
          <t>exported: static constexpr / header constant</t>
        </is>
      </c>
    </row>
    <row r="26">
      <c r="A26" s="14" t="inlineStr">
        <is>
          <t>0</t>
        </is>
      </c>
      <c r="B26" s="14" t="inlineStr">
        <is>
          <t>UAV-1 DRONE</t>
        </is>
      </c>
      <c r="C26" s="14" t="inlineStr">
        <is>
          <t>lock time before launch</t>
        </is>
      </c>
      <c r="D26" s="128" t="n">
        <v>1.5</v>
      </c>
      <c r="E26" s="14" t="inlineStr">
        <is>
          <t>s</t>
        </is>
      </c>
      <c r="F26" s="14" t="inlineStr">
        <is>
          <t>exported: static constexpr / header constant</t>
        </is>
      </c>
    </row>
    <row r="27">
      <c r="A27" s="14" t="inlineStr">
        <is>
          <t>0</t>
        </is>
      </c>
      <c r="B27" s="14" t="inlineStr">
        <is>
          <t>UAV-1 DRONE</t>
        </is>
      </c>
      <c r="C27" s="14" t="inlineStr">
        <is>
          <t>launch interval</t>
        </is>
      </c>
      <c r="D27" s="128" t="n">
        <v>4</v>
      </c>
      <c r="E27" s="14" t="inlineStr">
        <is>
          <t>s</t>
        </is>
      </c>
      <c r="F27" s="14" t="inlineStr">
        <is>
          <t>exported: static constexpr / header constant</t>
        </is>
      </c>
    </row>
    <row r="28">
      <c r="A28" s="14" t="inlineStr">
        <is>
          <t>0</t>
        </is>
      </c>
      <c r="B28" s="14" t="inlineStr">
        <is>
          <t>UAV-1 DRONE</t>
        </is>
      </c>
      <c r="C28" s="14" t="inlineStr">
        <is>
          <t>reload time per round</t>
        </is>
      </c>
      <c r="D28" s="128" t="n">
        <v>10</v>
      </c>
      <c r="E28" s="14" t="inlineStr">
        <is>
          <t>s</t>
        </is>
      </c>
      <c r="F28" s="14" t="inlineStr">
        <is>
          <t>exported: static constexpr / header constant</t>
        </is>
      </c>
    </row>
    <row r="29">
      <c r="A29" s="14" t="inlineStr">
        <is>
          <t>5</t>
        </is>
      </c>
      <c r="B29" s="14" t="inlineStr">
        <is>
          <t>MBT-1 TANK</t>
        </is>
      </c>
      <c r="C29" s="14" t="inlineStr">
        <is>
          <t>max forward speed</t>
        </is>
      </c>
      <c r="D29" s="128" t="n">
        <v>8</v>
      </c>
      <c r="E29" s="14" t="inlineStr">
        <is>
          <t>m/s</t>
        </is>
      </c>
      <c r="F29" s="14" t="inlineStr">
        <is>
          <t>exported: static constexpr / header constant</t>
        </is>
      </c>
    </row>
    <row r="30">
      <c r="A30" s="14" t="inlineStr">
        <is>
          <t>5</t>
        </is>
      </c>
      <c r="B30" s="14" t="inlineStr">
        <is>
          <t>MBT-1 TANK</t>
        </is>
      </c>
      <c r="C30" s="14" t="inlineStr">
        <is>
          <t>max reverse speed</t>
        </is>
      </c>
      <c r="D30" s="128" t="n">
        <v>3</v>
      </c>
      <c r="E30" s="14" t="inlineStr">
        <is>
          <t>m/s</t>
        </is>
      </c>
      <c r="F30" s="14" t="inlineStr">
        <is>
          <t>exported: static constexpr / header constant</t>
        </is>
      </c>
    </row>
    <row r="31">
      <c r="A31" s="14" t="inlineStr">
        <is>
          <t>5</t>
        </is>
      </c>
      <c r="B31" s="14" t="inlineStr">
        <is>
          <t>MBT-1 TANK</t>
        </is>
      </c>
      <c r="C31" s="14" t="inlineStr">
        <is>
          <t>boost factor (Shift)</t>
        </is>
      </c>
      <c r="D31" s="128" t="n">
        <v>1.5</v>
      </c>
      <c r="E31" s="14" t="inlineStr">
        <is>
          <t>x</t>
        </is>
      </c>
      <c r="F31" s="14" t="inlineStr">
        <is>
          <t>exported: static constexpr / header constant</t>
        </is>
      </c>
    </row>
    <row r="32">
      <c r="A32" s="14" t="inlineStr">
        <is>
          <t>5</t>
        </is>
      </c>
      <c r="B32" s="14" t="inlineStr">
        <is>
          <t>MBT-1 TANK</t>
        </is>
      </c>
      <c r="C32" s="14" t="inlineStr">
        <is>
          <t>track separation</t>
        </is>
      </c>
      <c r="D32" s="128" t="n">
        <v>2.2</v>
      </c>
      <c r="E32" s="14" t="inlineStr">
        <is>
          <t>m</t>
        </is>
      </c>
      <c r="F32" s="14" t="inlineStr">
        <is>
          <t>exported: static constexpr / header constant</t>
        </is>
      </c>
    </row>
    <row r="33">
      <c r="A33" s="14" t="inlineStr">
        <is>
          <t>5</t>
        </is>
      </c>
      <c r="B33" s="14" t="inlineStr">
        <is>
          <t>MBT-1 TANK</t>
        </is>
      </c>
      <c r="C33" s="14" t="inlineStr">
        <is>
          <t>hull length</t>
        </is>
      </c>
      <c r="D33" s="128" t="n">
        <v>6.2</v>
      </c>
      <c r="E33" s="14" t="inlineStr">
        <is>
          <t>m</t>
        </is>
      </c>
      <c r="F33" s="14" t="inlineStr">
        <is>
          <t>exported: static constexpr / header constant</t>
        </is>
      </c>
    </row>
    <row r="34">
      <c r="A34" s="14" t="inlineStr">
        <is>
          <t>5</t>
        </is>
      </c>
      <c r="B34" s="14" t="inlineStr">
        <is>
          <t>MBT-1 TANK</t>
        </is>
      </c>
      <c r="C34" s="14" t="inlineStr">
        <is>
          <t>hull width</t>
        </is>
      </c>
      <c r="D34" s="128" t="n">
        <v>2.9</v>
      </c>
      <c r="E34" s="14" t="inlineStr">
        <is>
          <t>m</t>
        </is>
      </c>
      <c r="F34" s="14" t="inlineStr">
        <is>
          <t>exported: static constexpr / header constant</t>
        </is>
      </c>
    </row>
    <row r="35">
      <c r="A35" s="14" t="inlineStr">
        <is>
          <t>5</t>
        </is>
      </c>
      <c r="B35" s="14" t="inlineStr">
        <is>
          <t>MBT-1 TANK</t>
        </is>
      </c>
      <c r="C35" s="14" t="inlineStr">
        <is>
          <t>track links per side</t>
        </is>
      </c>
      <c r="D35" s="128" t="n">
        <v>40</v>
      </c>
      <c r="E35" s="14" t="inlineStr">
        <is>
          <t>links</t>
        </is>
      </c>
      <c r="F35" s="14" t="inlineStr">
        <is>
          <t>exported: static constexpr / header constant</t>
        </is>
      </c>
    </row>
    <row r="36">
      <c r="A36" s="14" t="inlineStr">
        <is>
          <t>5</t>
        </is>
      </c>
      <c r="B36" s="14" t="inlineStr">
        <is>
          <t>MBT-1 TANK</t>
        </is>
      </c>
      <c r="C36" s="14" t="inlineStr">
        <is>
          <t>road wheels per side</t>
        </is>
      </c>
      <c r="D36" s="128" t="n">
        <v>7</v>
      </c>
      <c r="E36" s="14" t="inlineStr">
        <is>
          <t>wheels</t>
        </is>
      </c>
      <c r="F36" s="14" t="inlineStr">
        <is>
          <t>exported: static constexpr / header constant</t>
        </is>
      </c>
    </row>
    <row r="37">
      <c r="A37" s="14" t="inlineStr">
        <is>
          <t>5</t>
        </is>
      </c>
      <c r="B37" s="14" t="inlineStr">
        <is>
          <t>MBT-1 TANK</t>
        </is>
      </c>
      <c r="C37" s="14" t="inlineStr">
        <is>
          <t>turret slew rate</t>
        </is>
      </c>
      <c r="D37" s="128" t="n">
        <v>40</v>
      </c>
      <c r="E37" s="14" t="inlineStr">
        <is>
          <t>deg/s</t>
        </is>
      </c>
      <c r="F37" s="14" t="inlineStr">
        <is>
          <t>exported: static constexpr / header constant</t>
        </is>
      </c>
    </row>
    <row r="38">
      <c r="A38" s="14" t="inlineStr">
        <is>
          <t>5</t>
        </is>
      </c>
      <c r="B38" s="14" t="inlineStr">
        <is>
          <t>MBT-1 TANK</t>
        </is>
      </c>
      <c r="C38" s="14" t="inlineStr">
        <is>
          <t>gun slew rate</t>
        </is>
      </c>
      <c r="D38" s="128" t="n">
        <v>20</v>
      </c>
      <c r="E38" s="14" t="inlineStr">
        <is>
          <t>deg/s</t>
        </is>
      </c>
      <c r="F38" s="14" t="inlineStr">
        <is>
          <t>exported: static constexpr / header constant</t>
        </is>
      </c>
    </row>
    <row r="39">
      <c r="A39" s="14" t="inlineStr">
        <is>
          <t>5</t>
        </is>
      </c>
      <c r="B39" s="14" t="inlineStr">
        <is>
          <t>MBT-1 TANK</t>
        </is>
      </c>
      <c r="C39" s="14" t="inlineStr">
        <is>
          <t>gun elevation min</t>
        </is>
      </c>
      <c r="D39" s="128" t="n">
        <v>-8</v>
      </c>
      <c r="E39" s="14" t="inlineStr">
        <is>
          <t>deg</t>
        </is>
      </c>
      <c r="F39" s="14" t="inlineStr">
        <is>
          <t>exported: static constexpr / header constant</t>
        </is>
      </c>
    </row>
    <row r="40">
      <c r="A40" s="14" t="inlineStr">
        <is>
          <t>5</t>
        </is>
      </c>
      <c r="B40" s="14" t="inlineStr">
        <is>
          <t>MBT-1 TANK</t>
        </is>
      </c>
      <c r="C40" s="14" t="inlineStr">
        <is>
          <t>gun elevation max</t>
        </is>
      </c>
      <c r="D40" s="128" t="n">
        <v>20</v>
      </c>
      <c r="E40" s="14" t="inlineStr">
        <is>
          <t>deg</t>
        </is>
      </c>
      <c r="F40" s="14" t="inlineStr">
        <is>
          <t>exported: static constexpr / header constant</t>
        </is>
      </c>
    </row>
    <row r="41">
      <c r="A41" s="14" t="inlineStr">
        <is>
          <t>5</t>
        </is>
      </c>
      <c r="B41" s="14" t="inlineStr">
        <is>
          <t>MBT-1 TANK</t>
        </is>
      </c>
      <c r="C41" s="14" t="inlineStr">
        <is>
          <t>reload time</t>
        </is>
      </c>
      <c r="D41" s="128" t="n">
        <v>3.5</v>
      </c>
      <c r="E41" s="14" t="inlineStr">
        <is>
          <t>s</t>
        </is>
      </c>
      <c r="F41" s="14" t="inlineStr">
        <is>
          <t>exported: static constexpr / header constant</t>
        </is>
      </c>
    </row>
    <row r="42">
      <c r="A42" s="14" t="inlineStr">
        <is>
          <t>5</t>
        </is>
      </c>
      <c r="B42" s="14" t="inlineStr">
        <is>
          <t>MBT-1 TANK</t>
        </is>
      </c>
      <c r="C42" s="14" t="inlineStr">
        <is>
          <t>muzzle speed</t>
        </is>
      </c>
      <c r="D42" s="128" t="n">
        <v>120</v>
      </c>
      <c r="E42" s="14" t="inlineStr">
        <is>
          <t>m/s</t>
        </is>
      </c>
      <c r="F42" s="14" t="inlineStr">
        <is>
          <t>exported: static constexpr / header constant</t>
        </is>
      </c>
    </row>
    <row r="43">
      <c r="A43" s="14" t="inlineStr">
        <is>
          <t>5</t>
        </is>
      </c>
      <c r="B43" s="14" t="inlineStr">
        <is>
          <t>MBT-1 TANK</t>
        </is>
      </c>
      <c r="C43" s="14" t="inlineStr">
        <is>
          <t>recoil distance</t>
        </is>
      </c>
      <c r="D43" s="128" t="n">
        <v>0.35</v>
      </c>
      <c r="E43" s="14" t="inlineStr">
        <is>
          <t>m</t>
        </is>
      </c>
      <c r="F43" s="14" t="inlineStr">
        <is>
          <t>exported: static constexpr / header constant</t>
        </is>
      </c>
    </row>
    <row r="44">
      <c r="A44" s="14" t="inlineStr">
        <is>
          <t>5</t>
        </is>
      </c>
      <c r="B44" s="14" t="inlineStr">
        <is>
          <t>MBT-1 TANK</t>
        </is>
      </c>
      <c r="C44" s="14" t="inlineStr">
        <is>
          <t>recoil return time</t>
        </is>
      </c>
      <c r="D44" s="128" t="n">
        <v>0.6</v>
      </c>
      <c r="E44" s="14" t="inlineStr">
        <is>
          <t>s</t>
        </is>
      </c>
      <c r="F44" s="14" t="inlineStr">
        <is>
          <t>exported: static constexpr / header constant</t>
        </is>
      </c>
    </row>
    <row r="45">
      <c r="A45" s="14" t="inlineStr">
        <is>
          <t>5</t>
        </is>
      </c>
      <c r="B45" s="14" t="inlineStr">
        <is>
          <t>MBT-1 TANK</t>
        </is>
      </c>
      <c r="C45" s="14" t="inlineStr">
        <is>
          <t>start rounds</t>
        </is>
      </c>
      <c r="D45" s="128" t="n">
        <v>18</v>
      </c>
      <c r="E45" s="14" t="inlineStr">
        <is>
          <t>rounds</t>
        </is>
      </c>
      <c r="F45" s="14" t="inlineStr">
        <is>
          <t>exported: static constexpr / header constant</t>
        </is>
      </c>
    </row>
    <row r="46">
      <c r="A46" s="14" t="inlineStr">
        <is>
          <t>6</t>
        </is>
      </c>
      <c r="B46" s="14" t="inlineStr">
        <is>
          <t>MH-6 HELICOPTER</t>
        </is>
      </c>
      <c r="C46" s="14" t="inlineStr">
        <is>
          <t>main blades</t>
        </is>
      </c>
      <c r="D46" s="128" t="n">
        <v>5</v>
      </c>
      <c r="E46" s="14" t="inlineStr">
        <is>
          <t>blades</t>
        </is>
      </c>
      <c r="F46" s="14" t="inlineStr">
        <is>
          <t>exported: static constexpr / header constant</t>
        </is>
      </c>
    </row>
    <row r="47">
      <c r="A47" s="14" t="inlineStr">
        <is>
          <t>6</t>
        </is>
      </c>
      <c r="B47" s="14" t="inlineStr">
        <is>
          <t>MH-6 HELICOPTER</t>
        </is>
      </c>
      <c r="C47" s="14" t="inlineStr">
        <is>
          <t>rotor rpm (nominal)</t>
        </is>
      </c>
      <c r="D47" s="128" t="n">
        <v>300</v>
      </c>
      <c r="E47" s="14" t="inlineStr">
        <is>
          <t>rpm</t>
        </is>
      </c>
      <c r="F47" s="14" t="inlineStr">
        <is>
          <t>exported: static constexpr / header constant</t>
        </is>
      </c>
    </row>
    <row r="48">
      <c r="A48" s="14" t="inlineStr">
        <is>
          <t>6</t>
        </is>
      </c>
      <c r="B48" s="14" t="inlineStr">
        <is>
          <t>MH-6 HELICOPTER</t>
        </is>
      </c>
      <c r="C48" s="14" t="inlineStr">
        <is>
          <t>tail rotor ratio</t>
        </is>
      </c>
      <c r="D48" s="128" t="n">
        <v>5</v>
      </c>
      <c r="E48" s="14" t="inlineStr">
        <is>
          <t>x main</t>
        </is>
      </c>
      <c r="F48" s="14" t="inlineStr">
        <is>
          <t>exported: static constexpr / header constant</t>
        </is>
      </c>
    </row>
    <row r="49">
      <c r="A49" s="14" t="inlineStr">
        <is>
          <t>6</t>
        </is>
      </c>
      <c r="B49" s="14" t="inlineStr">
        <is>
          <t>MH-6 HELICOPTER</t>
        </is>
      </c>
      <c r="C49" s="14" t="inlineStr">
        <is>
          <t>spool-up</t>
        </is>
      </c>
      <c r="D49" s="128" t="n">
        <v>6</v>
      </c>
      <c r="E49" s="14" t="inlineStr">
        <is>
          <t>s</t>
        </is>
      </c>
      <c r="F49" s="14" t="inlineStr">
        <is>
          <t>exported: static constexpr / header constant</t>
        </is>
      </c>
    </row>
    <row r="50">
      <c r="A50" s="14" t="inlineStr">
        <is>
          <t>6</t>
        </is>
      </c>
      <c r="B50" s="14" t="inlineStr">
        <is>
          <t>MH-6 HELICOPTER</t>
        </is>
      </c>
      <c r="C50" s="14" t="inlineStr">
        <is>
          <t>spool-down</t>
        </is>
      </c>
      <c r="D50" s="128" t="n">
        <v>8</v>
      </c>
      <c r="E50" s="14" t="inlineStr">
        <is>
          <t>s</t>
        </is>
      </c>
      <c r="F50" s="14" t="inlineStr">
        <is>
          <t>exported: static constexpr / header constant</t>
        </is>
      </c>
    </row>
    <row r="51">
      <c r="A51" s="14" t="inlineStr">
        <is>
          <t>6</t>
        </is>
      </c>
      <c r="B51" s="14" t="inlineStr">
        <is>
          <t>MH-6 HELICOPTER</t>
        </is>
      </c>
      <c r="C51" s="14" t="inlineStr">
        <is>
          <t>cruise speed</t>
        </is>
      </c>
      <c r="D51" s="128" t="n">
        <v>15</v>
      </c>
      <c r="E51" s="14" t="inlineStr">
        <is>
          <t>m/s</t>
        </is>
      </c>
      <c r="F51" s="14" t="inlineStr">
        <is>
          <t>exported: static constexpr / header constant</t>
        </is>
      </c>
    </row>
    <row r="52">
      <c r="A52" s="14" t="inlineStr">
        <is>
          <t>6</t>
        </is>
      </c>
      <c r="B52" s="14" t="inlineStr">
        <is>
          <t>MH-6 HELICOPTER</t>
        </is>
      </c>
      <c r="C52" s="14" t="inlineStr">
        <is>
          <t>boost speed</t>
        </is>
      </c>
      <c r="D52" s="128" t="n">
        <v>25</v>
      </c>
      <c r="E52" s="14" t="inlineStr">
        <is>
          <t>m/s</t>
        </is>
      </c>
      <c r="F52" s="14" t="inlineStr">
        <is>
          <t>exported: static constexpr / header constant</t>
        </is>
      </c>
    </row>
    <row r="53">
      <c r="A53" s="14" t="inlineStr">
        <is>
          <t>6</t>
        </is>
      </c>
      <c r="B53" s="14" t="inlineStr">
        <is>
          <t>MH-6 HELICOPTER</t>
        </is>
      </c>
      <c r="C53" s="14" t="inlineStr">
        <is>
          <t>climb rate</t>
        </is>
      </c>
      <c r="D53" s="128" t="n">
        <v>4</v>
      </c>
      <c r="E53" s="14" t="inlineStr">
        <is>
          <t>m/s</t>
        </is>
      </c>
      <c r="F53" s="14" t="inlineStr">
        <is>
          <t>exported: static constexpr / header constant</t>
        </is>
      </c>
    </row>
    <row r="54">
      <c r="A54" s="14" t="inlineStr">
        <is>
          <t>6</t>
        </is>
      </c>
      <c r="B54" s="14" t="inlineStr">
        <is>
          <t>MH-6 HELICOPTER</t>
        </is>
      </c>
      <c r="C54" s="14" t="inlineStr">
        <is>
          <t>min altitude AGL (airborne)</t>
        </is>
      </c>
      <c r="D54" s="128" t="n">
        <v>0.5</v>
      </c>
      <c r="E54" s="14" t="inlineStr">
        <is>
          <t>m</t>
        </is>
      </c>
      <c r="F54" s="14" t="inlineStr">
        <is>
          <t>exported: static constexpr / header constant</t>
        </is>
      </c>
    </row>
    <row r="55">
      <c r="A55" s="14" t="inlineStr">
        <is>
          <t>6</t>
        </is>
      </c>
      <c r="B55" s="14" t="inlineStr">
        <is>
          <t>MH-6 HELICOPTER</t>
        </is>
      </c>
      <c r="C55" s="14" t="inlineStr">
        <is>
          <t>max altitude AGL</t>
        </is>
      </c>
      <c r="D55" s="128" t="n">
        <v>40</v>
      </c>
      <c r="E55" s="14" t="inlineStr">
        <is>
          <t>m</t>
        </is>
      </c>
      <c r="F55" s="14" t="inlineStr">
        <is>
          <t>exported: static constexpr / header constant</t>
        </is>
      </c>
    </row>
    <row r="56">
      <c r="A56" s="14" t="inlineStr">
        <is>
          <t>6</t>
        </is>
      </c>
      <c r="B56" s="14" t="inlineStr">
        <is>
          <t>MH-6 HELICOPTER</t>
        </is>
      </c>
      <c r="C56" s="14" t="inlineStr">
        <is>
          <t>max radius from origin</t>
        </is>
      </c>
      <c r="D56" s="128" t="n">
        <v>60</v>
      </c>
      <c r="E56" s="14" t="inlineStr">
        <is>
          <t>m</t>
        </is>
      </c>
      <c r="F56" s="14" t="inlineStr">
        <is>
          <t>exported: static constexpr / header constant</t>
        </is>
      </c>
    </row>
    <row r="57">
      <c r="A57" s="14" t="inlineStr">
        <is>
          <t>6</t>
        </is>
      </c>
      <c r="B57" s="14" t="inlineStr">
        <is>
          <t>MH-6 HELICOPTER</t>
        </is>
      </c>
      <c r="C57" s="14" t="inlineStr">
        <is>
          <t>landing: max ground speed</t>
        </is>
      </c>
      <c r="D57" s="128" t="n">
        <v>6</v>
      </c>
      <c r="E57" s="14" t="inlineStr">
        <is>
          <t>m/s</t>
        </is>
      </c>
      <c r="F57" s="14" t="inlineStr">
        <is>
          <t>exported: static constexpr / header constant</t>
        </is>
      </c>
    </row>
    <row r="58">
      <c r="A58" s="14" t="inlineStr">
        <is>
          <t>6</t>
        </is>
      </c>
      <c r="B58" s="14" t="inlineStr">
        <is>
          <t>MH-6 HELICOPTER</t>
        </is>
      </c>
      <c r="C58" s="14" t="inlineStr">
        <is>
          <t>landing: max AGL</t>
        </is>
      </c>
      <c r="D58" s="128" t="n">
        <v>20</v>
      </c>
      <c r="E58" s="14" t="inlineStr">
        <is>
          <t>m</t>
        </is>
      </c>
      <c r="F58" s="14" t="inlineStr">
        <is>
          <t>exported: static constexpr / header constant</t>
        </is>
      </c>
    </row>
    <row r="59">
      <c r="A59" s="14" t="inlineStr">
        <is>
          <t>6</t>
        </is>
      </c>
      <c r="B59" s="14" t="inlineStr">
        <is>
          <t>MH-6 HELICOPTER</t>
        </is>
      </c>
      <c r="C59" s="14" t="inlineStr">
        <is>
          <t>landing: max slope</t>
        </is>
      </c>
      <c r="D59" s="128" t="n">
        <v>0.15</v>
      </c>
      <c r="E59" s="14" t="inlineStr">
        <is>
          <t>rise/run</t>
        </is>
      </c>
      <c r="F59" s="14" t="inlineStr">
        <is>
          <t>exported: static constexpr / header constant</t>
        </is>
      </c>
    </row>
    <row r="60">
      <c r="A60" s="14" t="inlineStr">
        <is>
          <t>6</t>
        </is>
      </c>
      <c r="B60" s="14" t="inlineStr">
        <is>
          <t>MH-6 HELICOPTER</t>
        </is>
      </c>
      <c r="C60" s="14" t="inlineStr">
        <is>
          <t>body pivot above skids</t>
        </is>
      </c>
      <c r="D60" s="128" t="n">
        <v>1</v>
      </c>
      <c r="E60" s="14" t="inlineStr">
        <is>
          <t>m</t>
        </is>
      </c>
      <c r="F60" s="14" t="inlineStr">
        <is>
          <t>exported: static constexpr / header constant</t>
        </is>
      </c>
    </row>
    <row r="61">
      <c r="A61" s="14" t="inlineStr">
        <is>
          <t>7</t>
        </is>
      </c>
      <c r="B61" s="14" t="inlineStr">
        <is>
          <t>AA-1 GATLING</t>
        </is>
      </c>
      <c r="C61" s="14" t="inlineStr">
        <is>
          <t>barrels</t>
        </is>
      </c>
      <c r="D61" s="128" t="n">
        <v>6</v>
      </c>
      <c r="E61" s="14" t="inlineStr">
        <is>
          <t>barrels</t>
        </is>
      </c>
      <c r="F61" s="14" t="inlineStr">
        <is>
          <t>exported: static constexpr / header constant</t>
        </is>
      </c>
    </row>
    <row r="62">
      <c r="A62" s="14" t="inlineStr">
        <is>
          <t>7</t>
        </is>
      </c>
      <c r="B62" s="14" t="inlineStr">
        <is>
          <t>AA-1 GATLING</t>
        </is>
      </c>
      <c r="C62" s="14" t="inlineStr">
        <is>
          <t>elevation min</t>
        </is>
      </c>
      <c r="D62" s="128" t="n">
        <v>-5</v>
      </c>
      <c r="E62" s="14" t="inlineStr">
        <is>
          <t>deg</t>
        </is>
      </c>
      <c r="F62" s="14" t="inlineStr">
        <is>
          <t>exported: static constexpr / header constant</t>
        </is>
      </c>
    </row>
    <row r="63">
      <c r="A63" s="14" t="inlineStr">
        <is>
          <t>7</t>
        </is>
      </c>
      <c r="B63" s="14" t="inlineStr">
        <is>
          <t>AA-1 GATLING</t>
        </is>
      </c>
      <c r="C63" s="14" t="inlineStr">
        <is>
          <t>elevation max</t>
        </is>
      </c>
      <c r="D63" s="128" t="n">
        <v>85</v>
      </c>
      <c r="E63" s="14" t="inlineStr">
        <is>
          <t>deg</t>
        </is>
      </c>
      <c r="F63" s="14" t="inlineStr">
        <is>
          <t>exported: static constexpr / header constant</t>
        </is>
      </c>
    </row>
    <row r="64">
      <c r="A64" s="14" t="inlineStr">
        <is>
          <t>7</t>
        </is>
      </c>
      <c r="B64" s="14" t="inlineStr">
        <is>
          <t>AA-1 GATLING</t>
        </is>
      </c>
      <c r="C64" s="14" t="inlineStr">
        <is>
          <t>slew rate</t>
        </is>
      </c>
      <c r="D64" s="128" t="n">
        <v>60</v>
      </c>
      <c r="E64" s="14" t="inlineStr">
        <is>
          <t>deg/s</t>
        </is>
      </c>
      <c r="F64" s="14" t="inlineStr">
        <is>
          <t>exported: static constexpr / header constant</t>
        </is>
      </c>
    </row>
    <row r="65">
      <c r="A65" s="14" t="inlineStr">
        <is>
          <t>7</t>
        </is>
      </c>
      <c r="B65" s="14" t="inlineStr">
        <is>
          <t>AA-1 GATLING</t>
        </is>
      </c>
      <c r="C65" s="14" t="inlineStr">
        <is>
          <t>barrel spool-up time</t>
        </is>
      </c>
      <c r="D65" s="128" t="n">
        <v>0.5</v>
      </c>
      <c r="E65" s="14" t="inlineStr">
        <is>
          <t>s</t>
        </is>
      </c>
      <c r="F65" s="14" t="inlineStr">
        <is>
          <t>exported: static constexpr / header constant</t>
        </is>
      </c>
    </row>
    <row r="66">
      <c r="A66" s="14" t="inlineStr">
        <is>
          <t>7</t>
        </is>
      </c>
      <c r="B66" s="14" t="inlineStr">
        <is>
          <t>AA-1 GATLING</t>
        </is>
      </c>
      <c r="C66" s="14" t="inlineStr">
        <is>
          <t>barrel spool-down time</t>
        </is>
      </c>
      <c r="D66" s="128" t="n">
        <v>1.5</v>
      </c>
      <c r="E66" s="14" t="inlineStr">
        <is>
          <t>s</t>
        </is>
      </c>
      <c r="F66" s="14" t="inlineStr">
        <is>
          <t>exported: static constexpr / header constant</t>
        </is>
      </c>
    </row>
    <row r="67">
      <c r="A67" s="14" t="inlineStr">
        <is>
          <t>7</t>
        </is>
      </c>
      <c r="B67" s="14" t="inlineStr">
        <is>
          <t>AA-1 GATLING</t>
        </is>
      </c>
      <c r="C67" s="14" t="inlineStr">
        <is>
          <t>max barrel spin</t>
        </is>
      </c>
      <c r="D67" s="128" t="n">
        <v>5</v>
      </c>
      <c r="E67" s="14" t="inlineStr">
        <is>
          <t>rev/s</t>
        </is>
      </c>
      <c r="F67" s="14" t="inlineStr">
        <is>
          <t>exported: static constexpr / header constant</t>
        </is>
      </c>
    </row>
    <row r="68">
      <c r="A68" s="14" t="inlineStr">
        <is>
          <t>7</t>
        </is>
      </c>
      <c r="B68" s="14" t="inlineStr">
        <is>
          <t>AA-1 GATLING</t>
        </is>
      </c>
      <c r="C68" s="14" t="inlineStr">
        <is>
          <t>rate of fire</t>
        </is>
      </c>
      <c r="D68" s="128" t="n">
        <v>30</v>
      </c>
      <c r="E68" s="14" t="inlineStr">
        <is>
          <t>rounds/s</t>
        </is>
      </c>
      <c r="F68" s="14" t="inlineStr">
        <is>
          <t>exported: static constexpr / header constant</t>
        </is>
      </c>
    </row>
    <row r="69">
      <c r="A69" s="14" t="inlineStr">
        <is>
          <t>7</t>
        </is>
      </c>
      <c r="B69" s="14" t="inlineStr">
        <is>
          <t>AA-1 GATLING</t>
        </is>
      </c>
      <c r="C69" s="14" t="inlineStr">
        <is>
          <t>muzzle speed</t>
        </is>
      </c>
      <c r="D69" s="128" t="n">
        <v>1000</v>
      </c>
      <c r="E69" s="14" t="inlineStr">
        <is>
          <t>m/s</t>
        </is>
      </c>
      <c r="F69" s="14" t="inlineStr">
        <is>
          <t>exported: static constexpr / header constant</t>
        </is>
      </c>
    </row>
    <row r="70">
      <c r="A70" s="14" t="inlineStr">
        <is>
          <t>7</t>
        </is>
      </c>
      <c r="B70" s="14" t="inlineStr">
        <is>
          <t>AA-1 GATLING</t>
        </is>
      </c>
      <c r="C70" s="14" t="inlineStr">
        <is>
          <t>dispersion</t>
        </is>
      </c>
      <c r="D70" s="128" t="n">
        <v>0.0035</v>
      </c>
      <c r="E70" s="14" t="inlineStr">
        <is>
          <t>rad</t>
        </is>
      </c>
      <c r="F70" s="14" t="inlineStr">
        <is>
          <t>exported: static constexpr / header constant</t>
        </is>
      </c>
    </row>
    <row r="71">
      <c r="A71" s="14" t="inlineStr">
        <is>
          <t>7</t>
        </is>
      </c>
      <c r="B71" s="14" t="inlineStr">
        <is>
          <t>AA-1 GATLING</t>
        </is>
      </c>
      <c r="C71" s="14" t="inlineStr">
        <is>
          <t>start rounds</t>
        </is>
      </c>
      <c r="D71" s="128" t="n">
        <v>1550</v>
      </c>
      <c r="E71" s="14" t="inlineStr">
        <is>
          <t>rounds</t>
        </is>
      </c>
      <c r="F71" s="14" t="inlineStr">
        <is>
          <t>exported: static constexpr / header constant</t>
        </is>
      </c>
    </row>
    <row r="72">
      <c r="A72" s="14" t="inlineStr">
        <is>
          <t>7</t>
        </is>
      </c>
      <c r="B72" s="14" t="inlineStr">
        <is>
          <t>AA-1 GATLING</t>
        </is>
      </c>
      <c r="C72" s="14" t="inlineStr">
        <is>
          <t>casing pool</t>
        </is>
      </c>
      <c r="D72" s="128" t="n">
        <v>20</v>
      </c>
      <c r="E72" s="14" t="inlineStr">
        <is>
          <t>casings</t>
        </is>
      </c>
      <c r="F72" s="14" t="inlineStr">
        <is>
          <t>exported: static constexpr / header constant</t>
        </is>
      </c>
    </row>
    <row r="73">
      <c r="A73" s="14" t="inlineStr">
        <is>
          <t>8</t>
        </is>
      </c>
      <c r="B73" s="14" t="inlineStr">
        <is>
          <t>AIR-DEFENCE RADAR</t>
        </is>
      </c>
      <c r="C73" s="14" t="inlineStr">
        <is>
          <t>rotation rate</t>
        </is>
      </c>
      <c r="D73" s="128" t="n">
        <v>12</v>
      </c>
      <c r="E73" s="14" t="inlineStr">
        <is>
          <t>rpm</t>
        </is>
      </c>
      <c r="F73" s="14" t="inlineStr">
        <is>
          <t>exported: static constexpr / header constant</t>
        </is>
      </c>
    </row>
    <row r="74">
      <c r="A74" s="14" t="inlineStr">
        <is>
          <t>8</t>
        </is>
      </c>
      <c r="B74" s="14" t="inlineStr">
        <is>
          <t>AIR-DEFENCE RADAR</t>
        </is>
      </c>
      <c r="C74" s="14" t="inlineStr">
        <is>
          <t>sector half width</t>
        </is>
      </c>
      <c r="D74" s="128" t="n">
        <v>45</v>
      </c>
      <c r="E74" s="14" t="inlineStr">
        <is>
          <t>deg</t>
        </is>
      </c>
      <c r="F74" s="14" t="inlineStr">
        <is>
          <t>exported: static constexpr / header constant</t>
        </is>
      </c>
    </row>
    <row r="75">
      <c r="A75" s="14" t="inlineStr">
        <is>
          <t>8</t>
        </is>
      </c>
      <c r="B75" s="14" t="inlineStr">
        <is>
          <t>AIR-DEFENCE RADAR</t>
        </is>
      </c>
      <c r="C75" s="14" t="inlineStr">
        <is>
          <t>sector sweep period</t>
        </is>
      </c>
      <c r="D75" s="128" t="n">
        <v>6</v>
      </c>
      <c r="E75" s="14" t="inlineStr">
        <is>
          <t>s</t>
        </is>
      </c>
      <c r="F75" s="14" t="inlineStr">
        <is>
          <t>exported: static constexpr / header constant</t>
        </is>
      </c>
    </row>
    <row r="76">
      <c r="A76" s="14" t="inlineStr">
        <is>
          <t>8</t>
        </is>
      </c>
      <c r="B76" s="14" t="inlineStr">
        <is>
          <t>AIR-DEFENCE RADAR</t>
        </is>
      </c>
      <c r="C76" s="14" t="inlineStr">
        <is>
          <t>tilt min</t>
        </is>
      </c>
      <c r="D76" s="128" t="n">
        <v>-5</v>
      </c>
      <c r="E76" s="14" t="inlineStr">
        <is>
          <t>deg</t>
        </is>
      </c>
      <c r="F76" s="14" t="inlineStr">
        <is>
          <t>exported: static constexpr / header constant</t>
        </is>
      </c>
    </row>
    <row r="77">
      <c r="A77" s="14" t="inlineStr">
        <is>
          <t>8</t>
        </is>
      </c>
      <c r="B77" s="14" t="inlineStr">
        <is>
          <t>AIR-DEFENCE RADAR</t>
        </is>
      </c>
      <c r="C77" s="14" t="inlineStr">
        <is>
          <t>tilt max</t>
        </is>
      </c>
      <c r="D77" s="128" t="n">
        <v>20</v>
      </c>
      <c r="E77" s="14" t="inlineStr">
        <is>
          <t>deg</t>
        </is>
      </c>
      <c r="F77" s="14" t="inlineStr">
        <is>
          <t>exported: static constexpr / header constant</t>
        </is>
      </c>
    </row>
    <row r="78">
      <c r="A78" s="14" t="inlineStr">
        <is>
          <t>8</t>
        </is>
      </c>
      <c r="B78" s="14" t="inlineStr">
        <is>
          <t>AIR-DEFENCE RADAR</t>
        </is>
      </c>
      <c r="C78" s="14" t="inlineStr">
        <is>
          <t>antenna tile columns</t>
        </is>
      </c>
      <c r="D78" s="128" t="n">
        <v>7</v>
      </c>
      <c r="E78" s="14" t="inlineStr">
        <is>
          <t>tiles</t>
        </is>
      </c>
      <c r="F78" s="14" t="inlineStr">
        <is>
          <t>exported: static constexpr / header constant</t>
        </is>
      </c>
    </row>
    <row r="79">
      <c r="A79" s="14" t="inlineStr">
        <is>
          <t>8</t>
        </is>
      </c>
      <c r="B79" s="14" t="inlineStr">
        <is>
          <t>AIR-DEFENCE RADAR</t>
        </is>
      </c>
      <c r="C79" s="14" t="inlineStr">
        <is>
          <t>antenna tile rows</t>
        </is>
      </c>
      <c r="D79" s="128" t="n">
        <v>3</v>
      </c>
      <c r="E79" s="14" t="inlineStr">
        <is>
          <t>tiles</t>
        </is>
      </c>
      <c r="F79" s="14" t="inlineStr">
        <is>
          <t>exported: static constexpr / header constant</t>
        </is>
      </c>
    </row>
    <row r="80">
      <c r="A80" s="14" t="inlineStr">
        <is>
          <t>9</t>
        </is>
      </c>
      <c r="B80" s="14" t="inlineStr">
        <is>
          <t>BLAST DOORS</t>
        </is>
      </c>
      <c r="C80" s="14" t="inlineStr">
        <is>
          <t>door leaf width</t>
        </is>
      </c>
      <c r="D80" s="128" t="n">
        <v>1.45</v>
      </c>
      <c r="E80" s="14" t="inlineStr">
        <is>
          <t>m</t>
        </is>
      </c>
      <c r="F80" s="14" t="inlineStr">
        <is>
          <t>exported: static constexpr / header constant</t>
        </is>
      </c>
    </row>
    <row r="81">
      <c r="A81" s="14" t="inlineStr">
        <is>
          <t>9</t>
        </is>
      </c>
      <c r="B81" s="14" t="inlineStr">
        <is>
          <t>BLAST DOORS</t>
        </is>
      </c>
      <c r="C81" s="14" t="inlineStr">
        <is>
          <t>clear opening half width</t>
        </is>
      </c>
      <c r="D81" s="128" t="n">
        <v>1.3</v>
      </c>
      <c r="E81" s="14" t="inlineStr">
        <is>
          <t>m</t>
        </is>
      </c>
      <c r="F81" s="14" t="inlineStr">
        <is>
          <t>exported: static constexpr / header constant</t>
        </is>
      </c>
    </row>
    <row r="82">
      <c r="A82" s="14" t="inlineStr">
        <is>
          <t>9</t>
        </is>
      </c>
      <c r="B82" s="14" t="inlineStr">
        <is>
          <t>BLAST DOORS</t>
        </is>
      </c>
      <c r="C82" s="14" t="inlineStr">
        <is>
          <t>travel time</t>
        </is>
      </c>
      <c r="D82" s="128" t="n">
        <v>4</v>
      </c>
      <c r="E82" s="14" t="inlineStr">
        <is>
          <t>s</t>
        </is>
      </c>
      <c r="F82" s="14" t="inlineStr">
        <is>
          <t>exported: static constexpr / header constant</t>
        </is>
      </c>
    </row>
    <row r="83">
      <c r="A83" s="14" t="inlineStr">
        <is>
          <t>-</t>
        </is>
      </c>
      <c r="B83" s="14" t="inlineStr">
        <is>
          <t>GATE BARRIER</t>
        </is>
      </c>
      <c r="C83" s="14" t="inlineStr">
        <is>
          <t>max boom angle</t>
        </is>
      </c>
      <c r="D83" s="128" t="n">
        <v>85</v>
      </c>
      <c r="E83" s="14" t="inlineStr">
        <is>
          <t>deg</t>
        </is>
      </c>
      <c r="F83" s="14" t="inlineStr">
        <is>
          <t>exported: static constexpr / header constant</t>
        </is>
      </c>
    </row>
    <row r="84">
      <c r="A84" s="14" t="inlineStr">
        <is>
          <t>-</t>
        </is>
      </c>
      <c r="B84" s="14" t="inlineStr">
        <is>
          <t>GATE BARRIER</t>
        </is>
      </c>
      <c r="C84" s="14" t="inlineStr">
        <is>
          <t>travel time</t>
        </is>
      </c>
      <c r="D84" s="128" t="n">
        <v>2.5</v>
      </c>
      <c r="E84" s="14" t="inlineStr">
        <is>
          <t>s</t>
        </is>
      </c>
      <c r="F84" s="14" t="inlineStr">
        <is>
          <t>exported: static constexpr / header constant</t>
        </is>
      </c>
    </row>
    <row r="85">
      <c r="A85" s="14" t="inlineStr">
        <is>
          <t>-</t>
        </is>
      </c>
      <c r="B85" s="14" t="inlineStr">
        <is>
          <t>GATE BARRIER</t>
        </is>
      </c>
      <c r="C85" s="14" t="inlineStr">
        <is>
          <t>blocking below</t>
        </is>
      </c>
      <c r="D85" s="128" t="n">
        <v>15</v>
      </c>
      <c r="E85" s="14" t="inlineStr">
        <is>
          <t>deg</t>
        </is>
      </c>
      <c r="F85" s="14" t="inlineStr">
        <is>
          <t>exported: static constexpr / header constant</t>
        </is>
      </c>
    </row>
    <row r="86">
      <c r="A86" s="14" t="inlineStr">
        <is>
          <t>-</t>
        </is>
      </c>
      <c r="B86" s="14" t="inlineStr">
        <is>
          <t>WINDSOCK</t>
        </is>
      </c>
      <c r="C86" s="14" t="inlineStr">
        <is>
          <t>cone segments in chain</t>
        </is>
      </c>
      <c r="D86" s="128" t="n">
        <v>5</v>
      </c>
      <c r="E86" s="14" t="inlineStr">
        <is>
          <t>segments</t>
        </is>
      </c>
      <c r="F86" s="14" t="inlineStr">
        <is>
          <t>exported: static constexpr / header constant</t>
        </is>
      </c>
    </row>
    <row r="87">
      <c r="A87" s="14" t="inlineStr">
        <is>
          <t>-</t>
        </is>
      </c>
      <c r="B87" s="14" t="inlineStr">
        <is>
          <t>FLAG</t>
        </is>
      </c>
      <c r="C87" s="14" t="inlineStr">
        <is>
          <t>strips in chain</t>
        </is>
      </c>
      <c r="D87" s="128" t="n">
        <v>12</v>
      </c>
      <c r="E87" s="14" t="inlineStr">
        <is>
          <t>strips</t>
        </is>
      </c>
      <c r="F87" s="14" t="inlineStr">
        <is>
          <t>exported: static constexpr / header constant</t>
        </is>
      </c>
    </row>
    <row r="88">
      <c r="A88" s="14" t="inlineStr">
        <is>
          <t>-</t>
        </is>
      </c>
      <c r="B88" s="14" t="inlineStr">
        <is>
          <t>FLAG</t>
        </is>
      </c>
      <c r="C88" s="14" t="inlineStr">
        <is>
          <t>strip width</t>
        </is>
      </c>
      <c r="D88" s="128" t="n">
        <v>0.2</v>
      </c>
      <c r="E88" s="14" t="inlineStr">
        <is>
          <t>m</t>
        </is>
      </c>
      <c r="F88" s="14" t="inlineStr">
        <is>
          <t>exported: static constexpr / header constant</t>
        </is>
      </c>
    </row>
    <row r="89">
      <c r="A89" s="14" t="inlineStr">
        <is>
          <t>-</t>
        </is>
      </c>
      <c r="B89" s="14" t="inlineStr">
        <is>
          <t>FLAG</t>
        </is>
      </c>
      <c r="C89" s="14" t="inlineStr">
        <is>
          <t>flag height</t>
        </is>
      </c>
      <c r="D89" s="128" t="n">
        <v>1.5</v>
      </c>
      <c r="E89" s="14" t="inlineStr">
        <is>
          <t>m</t>
        </is>
      </c>
      <c r="F89" s="14" t="inlineStr">
        <is>
          <t>exported: static constexpr / header constant</t>
        </is>
      </c>
    </row>
    <row r="90">
      <c r="C90" s="38" t="inlineStr">
        <is>
          <t>Rows</t>
        </is>
      </c>
      <c r="D90" s="40">
        <f>COUNTA(C20:C89)</f>
        <v/>
      </c>
    </row>
    <row r="92">
      <c r="A92" s="13" t="inlineStr">
        <is>
          <t>Derived figures (Excel formulas over the table above)</t>
        </is>
      </c>
    </row>
    <row r="93">
      <c r="B93" s="14" t="inlineStr">
        <is>
          <t>Tank: time to turn the turret 360 deg (s)</t>
        </is>
      </c>
      <c r="C93" s="16" t="n"/>
      <c r="D93" s="117">
        <f>360/SUMIFS($D$20:$D$89,$B$20:$B$89,"*TANK*",$C$20:$C$89,"turret slew rate")</f>
        <v/>
      </c>
    </row>
    <row r="94">
      <c r="B94" s="14" t="inlineStr">
        <is>
          <t>Tank: gun elevation range (deg)</t>
        </is>
      </c>
      <c r="C94" s="16" t="n"/>
      <c r="D94" s="117">
        <f>SUMIFS($D$20:$D$89,$B$20:$B$89,"*TANK*",$C$20:$C$89,"gun elevation max")-SUMIFS($D$20:$D$89,$B$20:$B$89,"*TANK*",$C$20:$C$89,"gun elevation min")</f>
        <v/>
      </c>
    </row>
    <row r="95">
      <c r="B95" s="14" t="inlineStr">
        <is>
          <t>Tank: tracks links in total</t>
        </is>
      </c>
      <c r="C95" s="16" t="n"/>
      <c r="D95" s="117">
        <f>2*SUMIFS($D$20:$D$89,$B$20:$B$89,"*TANK*",$C$20:$C$89,"track links per side")</f>
        <v/>
      </c>
    </row>
    <row r="96">
      <c r="B96" s="14" t="inlineStr">
        <is>
          <t>Tank: spin-in-place yaw rate at full track speed, opposite tracks (deg/s)</t>
        </is>
      </c>
      <c r="C96" s="16" t="n"/>
      <c r="D96" s="117">
        <f>DEGREES(2*SUMIFS($D$20:$D$89,$B$20:$B$89,"*TANK*",$C$20:$C$89,"max forward speed")/SUMIFS($D$20:$D$89,$B$20:$B$89,"*TANK*",$C$20:$C$89,"track separation"))</f>
        <v/>
      </c>
    </row>
    <row r="97">
      <c r="B97" s="14" t="inlineStr">
        <is>
          <t>AA gun: seconds to empty the magazine</t>
        </is>
      </c>
      <c r="C97" s="16" t="n"/>
      <c r="D97" s="117">
        <f>SUMIFS($D$20:$D$89,$B$20:$B$89,"*AA-1*",$C$20:$C$89,"start rounds")/SUMIFS($D$20:$D$89,$B$20:$B$89,"*AA-1*",$C$20:$C$89,"rate of fire")</f>
        <v/>
      </c>
    </row>
    <row r="98">
      <c r="B98" s="14" t="inlineStr">
        <is>
          <t>AA gun: time to slew from horizon to zenith (s)</t>
        </is>
      </c>
      <c r="C98" s="16" t="n"/>
      <c r="D98" s="117">
        <f>(SUMIFS($D$20:$D$89,$B$20:$B$89,"*AA-1*",$C$20:$C$89,"elevation max")-SUMIFS($D$20:$D$89,$B$20:$B$89,"*AA-1*",$C$20:$C$89,"elevation min"))/SUMIFS($D$20:$D$89,$B$20:$B$89,"*AA-1*",$C$20:$C$89,"slew rate")</f>
        <v/>
      </c>
    </row>
    <row r="99">
      <c r="B99" s="14" t="inlineStr">
        <is>
          <t>Helicopter: rotor rev per second</t>
        </is>
      </c>
      <c r="C99" s="16" t="n"/>
      <c r="D99" s="117">
        <f>SUMIFS($D$20:$D$89,$B$20:$B$89,"*HELI*",$C$20:$C$89,"rotor rpm (nominal)")/60</f>
        <v/>
      </c>
    </row>
    <row r="100">
      <c r="B100" s="14" t="inlineStr">
        <is>
          <t>Helicopter: tail rotor rpm</t>
        </is>
      </c>
      <c r="C100" s="16" t="n"/>
      <c r="D100" s="117">
        <f>SUMIFS($D$20:$D$89,$B$20:$B$89,"*HELI*",$C$20:$C$89,"rotor rpm (nominal)")*SUMIFS($D$20:$D$89,$B$20:$B$89,"*HELI*",$C$20:$C$89,"tail rotor ratio")</f>
        <v/>
      </c>
    </row>
    <row r="101">
      <c r="B101" s="14" t="inlineStr">
        <is>
          <t>Helicopter: blade spacing (deg)</t>
        </is>
      </c>
      <c r="C101" s="16" t="n"/>
      <c r="D101" s="117">
        <f>360/SUMIFS($D$20:$D$89,$B$20:$B$89,"*HELI*",$C$20:$C$89,"main blades")</f>
        <v/>
      </c>
    </row>
    <row r="102">
      <c r="B102" s="14" t="inlineStr">
        <is>
          <t>Radar: seconds per revolution</t>
        </is>
      </c>
      <c r="C102" s="16" t="n"/>
      <c r="D102" s="117">
        <f>60/SUMIFS($D$20:$D$89,$B$20:$B$89,"*RADAR*",$C$20:$C$89,"rotation rate")</f>
        <v/>
      </c>
    </row>
    <row r="103">
      <c r="B103" s="14" t="inlineStr">
        <is>
          <t>Radar: antenna tiles</t>
        </is>
      </c>
      <c r="C103" s="16" t="n"/>
      <c r="D103" s="117">
        <f>SUMIFS($D$20:$D$89,$B$20:$B$89,"*RADAR*",$C$20:$C$89,"antenna tile columns")*SUMIFS($D$20:$D$89,$B$20:$B$89,"*RADAR*",$C$20:$C$89,"antenna tile rows")</f>
        <v/>
      </c>
    </row>
    <row r="104">
      <c r="B104" s="14" t="inlineStr">
        <is>
          <t>Blast doors: full opening width of two leaves (m)</t>
        </is>
      </c>
      <c r="C104" s="16" t="n"/>
      <c r="D104" s="117">
        <f>2*SUMIFS($D$20:$D$89,$B$20:$B$89,"*BLAST*",$C$20:$C$89,"door leaf width")</f>
        <v/>
      </c>
    </row>
    <row r="105">
      <c r="B105" s="14" t="inlineStr">
        <is>
          <t>Gate barrier: angular speed on average (deg/s)</t>
        </is>
      </c>
      <c r="C105" s="16" t="n"/>
      <c r="D105" s="117">
        <f>SUMIFS($D$20:$D$89,$B$20:$B$89,"*GATE*",$C$20:$C$89,"max boom angle")/SUMIFS($D$20:$D$89,$B$20:$B$89,"*GATE*",$C$20:$C$89,"travel time")</f>
        <v/>
      </c>
    </row>
    <row r="108">
      <c r="A108" s="13" t="inlineStr">
        <is>
          <t>C. Moving parts and their animation text (exported node.animation of each controllable)</t>
        </is>
      </c>
    </row>
    <row r="109" ht="32" customHeight="1">
      <c r="A109" s="28" t="inlineStr">
        <is>
          <t>Key</t>
        </is>
      </c>
      <c r="B109" s="28" t="inlineStr">
        <is>
          <t>Object</t>
        </is>
      </c>
      <c r="C109" s="28" t="inlineStr">
        <is>
          <t>Node ID</t>
        </is>
      </c>
      <c r="D109" s="28" t="inlineStr">
        <is>
          <t>Node name</t>
        </is>
      </c>
      <c r="E109" s="28" t="inlineStr">
        <is>
          <t>Animation</t>
        </is>
      </c>
    </row>
    <row r="110">
      <c r="A110" s="14" t="inlineStr">
        <is>
          <t>0</t>
        </is>
      </c>
      <c r="B110" s="14" t="inlineStr">
        <is>
          <t>UAV-1 DRONE</t>
        </is>
      </c>
      <c r="C110" s="14" t="inlineStr">
        <is>
          <t>UAV-00</t>
        </is>
      </c>
      <c r="D110" s="14" t="inlineStr">
        <is>
          <t>Autonomous UAV</t>
        </is>
      </c>
      <c r="E110" s="18" t="inlineStr">
        <is>
          <t>Position/attitude from the pursuit controller</t>
        </is>
      </c>
      <c r="F110" s="17" t="n"/>
      <c r="G110" s="17" t="n"/>
      <c r="H110" s="17" t="n"/>
      <c r="I110" s="17" t="n"/>
      <c r="J110" s="16" t="n"/>
    </row>
    <row r="111">
      <c r="A111" s="14" t="inlineStr">
        <is>
          <t>0</t>
        </is>
      </c>
      <c r="B111" s="14" t="inlineStr">
        <is>
          <t>UAV-1 DRONE</t>
        </is>
      </c>
      <c r="C111" s="14" t="inlineStr">
        <is>
          <t>UAV-09</t>
        </is>
      </c>
      <c r="D111" s="14" t="inlineStr">
        <is>
          <t>Rotor</t>
        </is>
      </c>
      <c r="E111" s="18" t="inlineStr">
        <is>
          <t>Yaw spins at ~40 rev/s (alternating direction)</t>
        </is>
      </c>
      <c r="F111" s="17" t="n"/>
      <c r="G111" s="17" t="n"/>
      <c r="H111" s="17" t="n"/>
      <c r="I111" s="17" t="n"/>
      <c r="J111" s="16" t="n"/>
    </row>
    <row r="112">
      <c r="A112" s="14" t="inlineStr">
        <is>
          <t>0</t>
        </is>
      </c>
      <c r="B112" s="14" t="inlineStr">
        <is>
          <t>UAV-1 DRONE</t>
        </is>
      </c>
      <c r="C112" s="14" t="inlineStr">
        <is>
          <t>UAV-17</t>
        </is>
      </c>
      <c r="D112" s="14" t="inlineStr">
        <is>
          <t>Rotor</t>
        </is>
      </c>
      <c r="E112" s="18" t="inlineStr">
        <is>
          <t>Yaw spins at ~40 rev/s (alternating direction)</t>
        </is>
      </c>
      <c r="F112" s="17" t="n"/>
      <c r="G112" s="17" t="n"/>
      <c r="H112" s="17" t="n"/>
      <c r="I112" s="17" t="n"/>
      <c r="J112" s="16" t="n"/>
    </row>
    <row r="113">
      <c r="A113" s="14" t="inlineStr">
        <is>
          <t>0</t>
        </is>
      </c>
      <c r="B113" s="14" t="inlineStr">
        <is>
          <t>UAV-1 DRONE</t>
        </is>
      </c>
      <c r="C113" s="14" t="inlineStr">
        <is>
          <t>UAV-25</t>
        </is>
      </c>
      <c r="D113" s="14" t="inlineStr">
        <is>
          <t>Rotor</t>
        </is>
      </c>
      <c r="E113" s="18" t="inlineStr">
        <is>
          <t>Yaw spins at ~40 rev/s (alternating direction)</t>
        </is>
      </c>
      <c r="F113" s="17" t="n"/>
      <c r="G113" s="17" t="n"/>
      <c r="H113" s="17" t="n"/>
      <c r="I113" s="17" t="n"/>
      <c r="J113" s="16" t="n"/>
    </row>
    <row r="114">
      <c r="A114" s="14" t="inlineStr">
        <is>
          <t>0</t>
        </is>
      </c>
      <c r="B114" s="14" t="inlineStr">
        <is>
          <t>UAV-1 DRONE</t>
        </is>
      </c>
      <c r="C114" s="14" t="inlineStr">
        <is>
          <t>UAV-32</t>
        </is>
      </c>
      <c r="D114" s="14" t="inlineStr">
        <is>
          <t>Rotor</t>
        </is>
      </c>
      <c r="E114" s="18" t="inlineStr">
        <is>
          <t>Yaw spins at ~40 rev/s (alternating direction)</t>
        </is>
      </c>
      <c r="F114" s="17" t="n"/>
      <c r="G114" s="17" t="n"/>
      <c r="H114" s="17" t="n"/>
      <c r="I114" s="17" t="n"/>
      <c r="J114" s="16" t="n"/>
    </row>
    <row r="115">
      <c r="A115" s="14" t="inlineStr">
        <is>
          <t>0</t>
        </is>
      </c>
      <c r="B115" s="14" t="inlineStr">
        <is>
          <t>UAV-1 DRONE</t>
        </is>
      </c>
      <c r="C115" s="14" t="inlineStr">
        <is>
          <t>UAV-36</t>
        </is>
      </c>
      <c r="D115" s="14" t="inlineStr">
        <is>
          <t>Strobe</t>
        </is>
      </c>
      <c r="E115" s="18" t="inlineStr">
        <is>
          <t>Double flash every second</t>
        </is>
      </c>
      <c r="F115" s="17" t="n"/>
      <c r="G115" s="17" t="n"/>
      <c r="H115" s="17" t="n"/>
      <c r="I115" s="17" t="n"/>
      <c r="J115" s="16" t="n"/>
    </row>
    <row r="116">
      <c r="A116" s="14" t="inlineStr">
        <is>
          <t>0</t>
        </is>
      </c>
      <c r="B116" s="14" t="inlineStr">
        <is>
          <t>UAV-1 DRONE</t>
        </is>
      </c>
      <c r="C116" s="14" t="inlineStr">
        <is>
          <t>UAV-43</t>
        </is>
      </c>
      <c r="D116" s="14" t="inlineStr">
        <is>
          <t>Gimbal yaw</t>
        </is>
      </c>
      <c r="E116" s="18" t="inlineStr">
        <is>
          <t>Yaw from visual-servo controller</t>
        </is>
      </c>
      <c r="F116" s="17" t="n"/>
      <c r="G116" s="17" t="n"/>
      <c r="H116" s="17" t="n"/>
      <c r="I116" s="17" t="n"/>
      <c r="J116" s="16" t="n"/>
    </row>
    <row r="117">
      <c r="A117" s="14" t="inlineStr">
        <is>
          <t>0</t>
        </is>
      </c>
      <c r="B117" s="14" t="inlineStr">
        <is>
          <t>UAV-1 DRONE</t>
        </is>
      </c>
      <c r="C117" s="14" t="inlineStr">
        <is>
          <t>UAV-45</t>
        </is>
      </c>
      <c r="D117" s="14" t="inlineStr">
        <is>
          <t>Gimbal pitch</t>
        </is>
      </c>
      <c r="E117" s="18" t="inlineStr">
        <is>
          <t>Pitch from visual-servo controller</t>
        </is>
      </c>
      <c r="F117" s="17" t="n"/>
      <c r="G117" s="17" t="n"/>
      <c r="H117" s="17" t="n"/>
      <c r="I117" s="17" t="n"/>
      <c r="J117" s="16" t="n"/>
    </row>
    <row r="118">
      <c r="A118" s="14" t="inlineStr">
        <is>
          <t>0</t>
        </is>
      </c>
      <c r="B118" s="14" t="inlineStr">
        <is>
          <t>UAV-1 DRONE</t>
        </is>
      </c>
      <c r="C118" s="14" t="inlineStr">
        <is>
          <t>UAV-83</t>
        </is>
      </c>
      <c r="D118" s="14" t="inlineStr">
        <is>
          <t>Light cone</t>
        </is>
      </c>
      <c r="E118" s="18" t="inlineStr">
        <is>
          <t>Length follows distance to the ground</t>
        </is>
      </c>
      <c r="F118" s="17" t="n"/>
      <c r="G118" s="17" t="n"/>
      <c r="H118" s="17" t="n"/>
      <c r="I118" s="17" t="n"/>
      <c r="J118" s="16" t="n"/>
    </row>
    <row r="119">
      <c r="A119" s="14" t="inlineStr">
        <is>
          <t>0</t>
        </is>
      </c>
      <c r="B119" s="14" t="inlineStr">
        <is>
          <t>UAV-1 DRONE</t>
        </is>
      </c>
      <c r="C119" s="14" t="inlineStr">
        <is>
          <t>UAV-52</t>
        </is>
      </c>
      <c r="D119" s="14" t="inlineStr">
        <is>
          <t>Round</t>
        </is>
      </c>
      <c r="E119" s="18" t="inlineStr">
        <is>
          <t>Hidden at launch, reappears after the reload</t>
        </is>
      </c>
      <c r="F119" s="17" t="n"/>
      <c r="G119" s="17" t="n"/>
      <c r="H119" s="17" t="n"/>
      <c r="I119" s="17" t="n"/>
      <c r="J119" s="16" t="n"/>
    </row>
    <row r="120">
      <c r="A120" s="14" t="inlineStr">
        <is>
          <t>0</t>
        </is>
      </c>
      <c r="B120" s="14" t="inlineStr">
        <is>
          <t>UAV-1 DRONE</t>
        </is>
      </c>
      <c r="C120" s="14" t="inlineStr">
        <is>
          <t>UAV-59</t>
        </is>
      </c>
      <c r="D120" s="14" t="inlineStr">
        <is>
          <t>Round</t>
        </is>
      </c>
      <c r="E120" s="18" t="inlineStr">
        <is>
          <t>Hidden at launch, reappears after the reload</t>
        </is>
      </c>
      <c r="F120" s="17" t="n"/>
      <c r="G120" s="17" t="n"/>
      <c r="H120" s="17" t="n"/>
      <c r="I120" s="17" t="n"/>
      <c r="J120" s="16" t="n"/>
    </row>
    <row r="121">
      <c r="A121" s="14" t="inlineStr">
        <is>
          <t>0</t>
        </is>
      </c>
      <c r="B121" s="14" t="inlineStr">
        <is>
          <t>UAV-1 DRONE</t>
        </is>
      </c>
      <c r="C121" s="14" t="inlineStr">
        <is>
          <t>UAV-69</t>
        </is>
      </c>
      <c r="D121" s="14" t="inlineStr">
        <is>
          <t>Round</t>
        </is>
      </c>
      <c r="E121" s="18" t="inlineStr">
        <is>
          <t>Hidden at launch, reappears after the reload</t>
        </is>
      </c>
      <c r="F121" s="17" t="n"/>
      <c r="G121" s="17" t="n"/>
      <c r="H121" s="17" t="n"/>
      <c r="I121" s="17" t="n"/>
      <c r="J121" s="16" t="n"/>
    </row>
    <row r="122">
      <c r="A122" s="14" t="inlineStr">
        <is>
          <t>0</t>
        </is>
      </c>
      <c r="B122" s="14" t="inlineStr">
        <is>
          <t>UAV-1 DRONE</t>
        </is>
      </c>
      <c r="C122" s="14" t="inlineStr">
        <is>
          <t>UAV-76</t>
        </is>
      </c>
      <c r="D122" s="14" t="inlineStr">
        <is>
          <t>Round</t>
        </is>
      </c>
      <c r="E122" s="18" t="inlineStr">
        <is>
          <t>Hidden at launch, reappears after the reload</t>
        </is>
      </c>
      <c r="F122" s="17" t="n"/>
      <c r="G122" s="17" t="n"/>
      <c r="H122" s="17" t="n"/>
      <c r="I122" s="17" t="n"/>
      <c r="J122" s="16" t="n"/>
    </row>
    <row r="123">
      <c r="A123" s="14" t="inlineStr">
        <is>
          <t>5</t>
        </is>
      </c>
      <c r="B123" s="14" t="inlineStr">
        <is>
          <t>MBT-1 TANK</t>
        </is>
      </c>
      <c r="C123" s="14" t="inlineStr">
        <is>
          <t>TNK-00</t>
        </is>
      </c>
      <c r="D123" s="14" t="inlineStr">
        <is>
          <t>Main Battle Tank</t>
        </is>
      </c>
      <c r="E123" s="18" t="inlineStr">
        <is>
          <t>World position / yaw from skid-steer integration, tilt from terrain height at the 4 track corners</t>
        </is>
      </c>
      <c r="F123" s="17" t="n"/>
      <c r="G123" s="17" t="n"/>
      <c r="H123" s="17" t="n"/>
      <c r="I123" s="17" t="n"/>
      <c r="J123" s="16" t="n"/>
    </row>
    <row r="124">
      <c r="A124" s="14" t="inlineStr">
        <is>
          <t>5</t>
        </is>
      </c>
      <c r="B124" s="14" t="inlineStr">
        <is>
          <t>MBT-1 TANK</t>
        </is>
      </c>
      <c r="C124" s="14" t="inlineStr">
        <is>
          <t>TNK-01</t>
        </is>
      </c>
      <c r="D124" s="14" t="inlineStr">
        <is>
          <t>Hull</t>
        </is>
      </c>
      <c r="E124" s="18" t="inlineStr">
        <is>
          <t>Suspension heave and pitch spring: squats when accelerating, rocks back when the gun fires</t>
        </is>
      </c>
      <c r="F124" s="17" t="n"/>
      <c r="G124" s="17" t="n"/>
      <c r="H124" s="17" t="n"/>
      <c r="I124" s="17" t="n"/>
      <c r="J124" s="16" t="n"/>
    </row>
    <row r="125">
      <c r="A125" s="14" t="inlineStr">
        <is>
          <t>5</t>
        </is>
      </c>
      <c r="B125" s="14" t="inlineStr">
        <is>
          <t>MBT-1 TANK</t>
        </is>
      </c>
      <c r="C125" s="14" t="inlineStr">
        <is>
          <t>TNK-08</t>
        </is>
      </c>
      <c r="D125" s="14" t="inlineStr">
        <is>
          <t>Exhaust grille</t>
        </is>
      </c>
      <c r="E125" s="18" t="inlineStr">
        <is>
          <t>Heat follows the engine load (idle 0.55, full throttle 0.95)</t>
        </is>
      </c>
      <c r="F125" s="17" t="n"/>
      <c r="G125" s="17" t="n"/>
      <c r="H125" s="17" t="n"/>
      <c r="I125" s="17" t="n"/>
      <c r="J125" s="16" t="n"/>
    </row>
    <row r="126">
      <c r="A126" s="14" t="inlineStr">
        <is>
          <t>5</t>
        </is>
      </c>
      <c r="B126" s="14" t="inlineStr">
        <is>
          <t>MBT-1 TANK</t>
        </is>
      </c>
      <c r="C126" s="14" t="inlineStr">
        <is>
          <t>TNK-41</t>
        </is>
      </c>
      <c r="D126" s="14" t="inlineStr">
        <is>
          <t>Track L</t>
        </is>
      </c>
      <c r="E126" s="18" t="inlineStr">
        <is>
          <t>40 links placed every frame from their arc-length parameter on the closed track path</t>
        </is>
      </c>
      <c r="F126" s="17" t="n"/>
      <c r="G126" s="17" t="n"/>
      <c r="H126" s="17" t="n"/>
      <c r="I126" s="17" t="n"/>
      <c r="J126" s="16" t="n"/>
    </row>
    <row r="127">
      <c r="A127" s="14" t="inlineStr">
        <is>
          <t>5</t>
        </is>
      </c>
      <c r="B127" s="14" t="inlineStr">
        <is>
          <t>MBT-1 TANK</t>
        </is>
      </c>
      <c r="C127" s="14" t="inlineStr">
        <is>
          <t>TNK-42</t>
        </is>
      </c>
      <c r="D127" s="14" t="inlineStr">
        <is>
          <t>Track link L00</t>
        </is>
      </c>
      <c r="E127" s="18" t="inlineStr">
        <is>
          <t>Moves along the track path at the track speed (straight runs + semicircles)</t>
        </is>
      </c>
      <c r="F127" s="17" t="n"/>
      <c r="G127" s="17" t="n"/>
      <c r="H127" s="17" t="n"/>
      <c r="I127" s="17" t="n"/>
      <c r="J127" s="16" t="n"/>
    </row>
    <row r="128">
      <c r="A128" s="14" t="inlineStr">
        <is>
          <t>5</t>
        </is>
      </c>
      <c r="B128" s="14" t="inlineStr">
        <is>
          <t>MBT-1 TANK</t>
        </is>
      </c>
      <c r="C128" s="14" t="inlineStr">
        <is>
          <t>TNK-43</t>
        </is>
      </c>
      <c r="D128" s="14" t="inlineStr">
        <is>
          <t>Track link L01</t>
        </is>
      </c>
      <c r="E128" s="18" t="inlineStr">
        <is>
          <t>Moves along the track path at the track speed (straight runs + semicircles)</t>
        </is>
      </c>
      <c r="F128" s="17" t="n"/>
      <c r="G128" s="17" t="n"/>
      <c r="H128" s="17" t="n"/>
      <c r="I128" s="17" t="n"/>
      <c r="J128" s="16" t="n"/>
    </row>
    <row r="129">
      <c r="A129" s="14" t="inlineStr">
        <is>
          <t>5</t>
        </is>
      </c>
      <c r="B129" s="14" t="inlineStr">
        <is>
          <t>MBT-1 TANK</t>
        </is>
      </c>
      <c r="C129" s="14" t="inlineStr">
        <is>
          <t>TNK-44</t>
        </is>
      </c>
      <c r="D129" s="14" t="inlineStr">
        <is>
          <t>Track link L02</t>
        </is>
      </c>
      <c r="E129" s="18" t="inlineStr">
        <is>
          <t>Moves along the track path at the track speed (straight runs + semicircles)</t>
        </is>
      </c>
      <c r="F129" s="17" t="n"/>
      <c r="G129" s="17" t="n"/>
      <c r="H129" s="17" t="n"/>
      <c r="I129" s="17" t="n"/>
      <c r="J129" s="16" t="n"/>
    </row>
    <row r="130">
      <c r="A130" s="14" t="inlineStr">
        <is>
          <t>5</t>
        </is>
      </c>
      <c r="B130" s="14" t="inlineStr">
        <is>
          <t>MBT-1 TANK</t>
        </is>
      </c>
      <c r="C130" s="14" t="inlineStr">
        <is>
          <t>TNK-45</t>
        </is>
      </c>
      <c r="D130" s="14" t="inlineStr">
        <is>
          <t>Track link L03</t>
        </is>
      </c>
      <c r="E130" s="18" t="inlineStr">
        <is>
          <t>Moves along the track path at the track speed (straight runs + semicircles)</t>
        </is>
      </c>
      <c r="F130" s="17" t="n"/>
      <c r="G130" s="17" t="n"/>
      <c r="H130" s="17" t="n"/>
      <c r="I130" s="17" t="n"/>
      <c r="J130" s="16" t="n"/>
    </row>
    <row r="131">
      <c r="A131" s="14" t="inlineStr">
        <is>
          <t>5</t>
        </is>
      </c>
      <c r="B131" s="14" t="inlineStr">
        <is>
          <t>MBT-1 TANK</t>
        </is>
      </c>
      <c r="C131" s="14" t="inlineStr">
        <is>
          <t>TNK-46</t>
        </is>
      </c>
      <c r="D131" s="14" t="inlineStr">
        <is>
          <t>Track link L04</t>
        </is>
      </c>
      <c r="E131" s="18" t="inlineStr">
        <is>
          <t>Moves along the track path at the track speed (straight runs + semicircles)</t>
        </is>
      </c>
      <c r="F131" s="17" t="n"/>
      <c r="G131" s="17" t="n"/>
      <c r="H131" s="17" t="n"/>
      <c r="I131" s="17" t="n"/>
      <c r="J131" s="16" t="n"/>
    </row>
    <row r="132">
      <c r="A132" s="14" t="inlineStr">
        <is>
          <t>5</t>
        </is>
      </c>
      <c r="B132" s="14" t="inlineStr">
        <is>
          <t>MBT-1 TANK</t>
        </is>
      </c>
      <c r="C132" s="14" t="inlineStr">
        <is>
          <t>TNK-47</t>
        </is>
      </c>
      <c r="D132" s="14" t="inlineStr">
        <is>
          <t>Track link L05</t>
        </is>
      </c>
      <c r="E132" s="18" t="inlineStr">
        <is>
          <t>Moves along the track path at the track speed (straight runs + semicircles)</t>
        </is>
      </c>
      <c r="F132" s="17" t="n"/>
      <c r="G132" s="17" t="n"/>
      <c r="H132" s="17" t="n"/>
      <c r="I132" s="17" t="n"/>
      <c r="J132" s="16" t="n"/>
    </row>
    <row r="133">
      <c r="A133" s="14" t="inlineStr">
        <is>
          <t>5</t>
        </is>
      </c>
      <c r="B133" s="14" t="inlineStr">
        <is>
          <t>MBT-1 TANK</t>
        </is>
      </c>
      <c r="C133" s="14" t="inlineStr">
        <is>
          <t>TNK-48</t>
        </is>
      </c>
      <c r="D133" s="14" t="inlineStr">
        <is>
          <t>Track link L06</t>
        </is>
      </c>
      <c r="E133" s="18" t="inlineStr">
        <is>
          <t>Moves along the track path at the track speed (straight runs + semicircles)</t>
        </is>
      </c>
      <c r="F133" s="17" t="n"/>
      <c r="G133" s="17" t="n"/>
      <c r="H133" s="17" t="n"/>
      <c r="I133" s="17" t="n"/>
      <c r="J133" s="16" t="n"/>
    </row>
    <row r="134">
      <c r="A134" s="14" t="inlineStr">
        <is>
          <t>5</t>
        </is>
      </c>
      <c r="B134" s="14" t="inlineStr">
        <is>
          <t>MBT-1 TANK</t>
        </is>
      </c>
      <c r="C134" s="14" t="inlineStr">
        <is>
          <t>TNK-49</t>
        </is>
      </c>
      <c r="D134" s="14" t="inlineStr">
        <is>
          <t>Track link L07</t>
        </is>
      </c>
      <c r="E134" s="18" t="inlineStr">
        <is>
          <t>Moves along the track path at the track speed (straight runs + semicircles)</t>
        </is>
      </c>
      <c r="F134" s="17" t="n"/>
      <c r="G134" s="17" t="n"/>
      <c r="H134" s="17" t="n"/>
      <c r="I134" s="17" t="n"/>
      <c r="J134" s="16" t="n"/>
    </row>
    <row r="135">
      <c r="A135" s="14" t="inlineStr">
        <is>
          <t>5</t>
        </is>
      </c>
      <c r="B135" s="14" t="inlineStr">
        <is>
          <t>MBT-1 TANK</t>
        </is>
      </c>
      <c r="C135" s="14" t="inlineStr">
        <is>
          <t>TNK-50</t>
        </is>
      </c>
      <c r="D135" s="14" t="inlineStr">
        <is>
          <t>Track link L08</t>
        </is>
      </c>
      <c r="E135" s="18" t="inlineStr">
        <is>
          <t>Moves along the track path at the track speed (straight runs + semicircles)</t>
        </is>
      </c>
      <c r="F135" s="17" t="n"/>
      <c r="G135" s="17" t="n"/>
      <c r="H135" s="17" t="n"/>
      <c r="I135" s="17" t="n"/>
      <c r="J135" s="16" t="n"/>
    </row>
    <row r="136">
      <c r="A136" s="14" t="inlineStr">
        <is>
          <t>5</t>
        </is>
      </c>
      <c r="B136" s="14" t="inlineStr">
        <is>
          <t>MBT-1 TANK</t>
        </is>
      </c>
      <c r="C136" s="14" t="inlineStr">
        <is>
          <t>TNK-51</t>
        </is>
      </c>
      <c r="D136" s="14" t="inlineStr">
        <is>
          <t>Track link L09</t>
        </is>
      </c>
      <c r="E136" s="18" t="inlineStr">
        <is>
          <t>Moves along the track path at the track speed (straight runs + semicircles)</t>
        </is>
      </c>
      <c r="F136" s="17" t="n"/>
      <c r="G136" s="17" t="n"/>
      <c r="H136" s="17" t="n"/>
      <c r="I136" s="17" t="n"/>
      <c r="J136" s="16" t="n"/>
    </row>
    <row r="137">
      <c r="A137" s="14" t="inlineStr">
        <is>
          <t>5</t>
        </is>
      </c>
      <c r="B137" s="14" t="inlineStr">
        <is>
          <t>MBT-1 TANK</t>
        </is>
      </c>
      <c r="C137" s="14" t="inlineStr">
        <is>
          <t>TNK-52</t>
        </is>
      </c>
      <c r="D137" s="14" t="inlineStr">
        <is>
          <t>Track link L10</t>
        </is>
      </c>
      <c r="E137" s="18" t="inlineStr">
        <is>
          <t>Moves along the track path at the track speed (straight runs + semicircles)</t>
        </is>
      </c>
      <c r="F137" s="17" t="n"/>
      <c r="G137" s="17" t="n"/>
      <c r="H137" s="17" t="n"/>
      <c r="I137" s="17" t="n"/>
      <c r="J137" s="16" t="n"/>
    </row>
    <row r="138">
      <c r="A138" s="14" t="inlineStr">
        <is>
          <t>5</t>
        </is>
      </c>
      <c r="B138" s="14" t="inlineStr">
        <is>
          <t>MBT-1 TANK</t>
        </is>
      </c>
      <c r="C138" s="14" t="inlineStr">
        <is>
          <t>TNK-53</t>
        </is>
      </c>
      <c r="D138" s="14" t="inlineStr">
        <is>
          <t>Track link L11</t>
        </is>
      </c>
      <c r="E138" s="18" t="inlineStr">
        <is>
          <t>Moves along the track path at the track speed (straight runs + semicircles)</t>
        </is>
      </c>
      <c r="F138" s="17" t="n"/>
      <c r="G138" s="17" t="n"/>
      <c r="H138" s="17" t="n"/>
      <c r="I138" s="17" t="n"/>
      <c r="J138" s="16" t="n"/>
    </row>
    <row r="139">
      <c r="A139" s="14" t="inlineStr">
        <is>
          <t>5</t>
        </is>
      </c>
      <c r="B139" s="14" t="inlineStr">
        <is>
          <t>MBT-1 TANK</t>
        </is>
      </c>
      <c r="C139" s="14" t="inlineStr">
        <is>
          <t>TNK-54</t>
        </is>
      </c>
      <c r="D139" s="14" t="inlineStr">
        <is>
          <t>Track link L12</t>
        </is>
      </c>
      <c r="E139" s="18" t="inlineStr">
        <is>
          <t>Moves along the track path at the track speed (straight runs + semicircles)</t>
        </is>
      </c>
      <c r="F139" s="17" t="n"/>
      <c r="G139" s="17" t="n"/>
      <c r="H139" s="17" t="n"/>
      <c r="I139" s="17" t="n"/>
      <c r="J139" s="16" t="n"/>
    </row>
    <row r="140">
      <c r="A140" s="14" t="inlineStr">
        <is>
          <t>5</t>
        </is>
      </c>
      <c r="B140" s="14" t="inlineStr">
        <is>
          <t>MBT-1 TANK</t>
        </is>
      </c>
      <c r="C140" s="14" t="inlineStr">
        <is>
          <t>TNK-55</t>
        </is>
      </c>
      <c r="D140" s="14" t="inlineStr">
        <is>
          <t>Track link L13</t>
        </is>
      </c>
      <c r="E140" s="18" t="inlineStr">
        <is>
          <t>Moves along the track path at the track speed (straight runs + semicircles)</t>
        </is>
      </c>
      <c r="F140" s="17" t="n"/>
      <c r="G140" s="17" t="n"/>
      <c r="H140" s="17" t="n"/>
      <c r="I140" s="17" t="n"/>
      <c r="J140" s="16" t="n"/>
    </row>
    <row r="141">
      <c r="A141" s="14" t="inlineStr">
        <is>
          <t>5</t>
        </is>
      </c>
      <c r="B141" s="14" t="inlineStr">
        <is>
          <t>MBT-1 TANK</t>
        </is>
      </c>
      <c r="C141" s="14" t="inlineStr">
        <is>
          <t>TNK-56</t>
        </is>
      </c>
      <c r="D141" s="14" t="inlineStr">
        <is>
          <t>Track link L14</t>
        </is>
      </c>
      <c r="E141" s="18" t="inlineStr">
        <is>
          <t>Moves along the track path at the track speed (straight runs + semicircles)</t>
        </is>
      </c>
      <c r="F141" s="17" t="n"/>
      <c r="G141" s="17" t="n"/>
      <c r="H141" s="17" t="n"/>
      <c r="I141" s="17" t="n"/>
      <c r="J141" s="16" t="n"/>
    </row>
    <row r="142">
      <c r="A142" s="14" t="inlineStr">
        <is>
          <t>5</t>
        </is>
      </c>
      <c r="B142" s="14" t="inlineStr">
        <is>
          <t>MBT-1 TANK</t>
        </is>
      </c>
      <c r="C142" s="14" t="inlineStr">
        <is>
          <t>TNK-57</t>
        </is>
      </c>
      <c r="D142" s="14" t="inlineStr">
        <is>
          <t>Track link L15</t>
        </is>
      </c>
      <c r="E142" s="18" t="inlineStr">
        <is>
          <t>Moves along the track path at the track speed (straight runs + semicircles)</t>
        </is>
      </c>
      <c r="F142" s="17" t="n"/>
      <c r="G142" s="17" t="n"/>
      <c r="H142" s="17" t="n"/>
      <c r="I142" s="17" t="n"/>
      <c r="J142" s="16" t="n"/>
    </row>
    <row r="143">
      <c r="A143" s="14" t="inlineStr">
        <is>
          <t>5</t>
        </is>
      </c>
      <c r="B143" s="14" t="inlineStr">
        <is>
          <t>MBT-1 TANK</t>
        </is>
      </c>
      <c r="C143" s="14" t="inlineStr">
        <is>
          <t>TNK-58</t>
        </is>
      </c>
      <c r="D143" s="14" t="inlineStr">
        <is>
          <t>Track link L16</t>
        </is>
      </c>
      <c r="E143" s="18" t="inlineStr">
        <is>
          <t>Moves along the track path at the track speed (straight runs + semicircles)</t>
        </is>
      </c>
      <c r="F143" s="17" t="n"/>
      <c r="G143" s="17" t="n"/>
      <c r="H143" s="17" t="n"/>
      <c r="I143" s="17" t="n"/>
      <c r="J143" s="16" t="n"/>
    </row>
    <row r="144">
      <c r="A144" s="14" t="inlineStr">
        <is>
          <t>5</t>
        </is>
      </c>
      <c r="B144" s="14" t="inlineStr">
        <is>
          <t>MBT-1 TANK</t>
        </is>
      </c>
      <c r="C144" s="14" t="inlineStr">
        <is>
          <t>TNK-59</t>
        </is>
      </c>
      <c r="D144" s="14" t="inlineStr">
        <is>
          <t>Track link L17</t>
        </is>
      </c>
      <c r="E144" s="18" t="inlineStr">
        <is>
          <t>Moves along the track path at the track speed (straight runs + semicircles)</t>
        </is>
      </c>
      <c r="F144" s="17" t="n"/>
      <c r="G144" s="17" t="n"/>
      <c r="H144" s="17" t="n"/>
      <c r="I144" s="17" t="n"/>
      <c r="J144" s="16" t="n"/>
    </row>
    <row r="145">
      <c r="A145" s="14" t="inlineStr">
        <is>
          <t>5</t>
        </is>
      </c>
      <c r="B145" s="14" t="inlineStr">
        <is>
          <t>MBT-1 TANK</t>
        </is>
      </c>
      <c r="C145" s="14" t="inlineStr">
        <is>
          <t>TNK-60</t>
        </is>
      </c>
      <c r="D145" s="14" t="inlineStr">
        <is>
          <t>Track link L18</t>
        </is>
      </c>
      <c r="E145" s="18" t="inlineStr">
        <is>
          <t>Moves along the track path at the track speed (straight runs + semicircles)</t>
        </is>
      </c>
      <c r="F145" s="17" t="n"/>
      <c r="G145" s="17" t="n"/>
      <c r="H145" s="17" t="n"/>
      <c r="I145" s="17" t="n"/>
      <c r="J145" s="16" t="n"/>
    </row>
    <row r="146">
      <c r="A146" s="14" t="inlineStr">
        <is>
          <t>5</t>
        </is>
      </c>
      <c r="B146" s="14" t="inlineStr">
        <is>
          <t>MBT-1 TANK</t>
        </is>
      </c>
      <c r="C146" s="14" t="inlineStr">
        <is>
          <t>TNK-61</t>
        </is>
      </c>
      <c r="D146" s="14" t="inlineStr">
        <is>
          <t>Track link L19</t>
        </is>
      </c>
      <c r="E146" s="18" t="inlineStr">
        <is>
          <t>Moves along the track path at the track speed (straight runs + semicircles)</t>
        </is>
      </c>
      <c r="F146" s="17" t="n"/>
      <c r="G146" s="17" t="n"/>
      <c r="H146" s="17" t="n"/>
      <c r="I146" s="17" t="n"/>
      <c r="J146" s="16" t="n"/>
    </row>
    <row r="147">
      <c r="A147" s="14" t="inlineStr">
        <is>
          <t>5</t>
        </is>
      </c>
      <c r="B147" s="14" t="inlineStr">
        <is>
          <t>MBT-1 TANK</t>
        </is>
      </c>
      <c r="C147" s="14" t="inlineStr">
        <is>
          <t>TNK-62</t>
        </is>
      </c>
      <c r="D147" s="14" t="inlineStr">
        <is>
          <t>Track link L20</t>
        </is>
      </c>
      <c r="E147" s="18" t="inlineStr">
        <is>
          <t>Moves along the track path at the track speed (straight runs + semicircles)</t>
        </is>
      </c>
      <c r="F147" s="17" t="n"/>
      <c r="G147" s="17" t="n"/>
      <c r="H147" s="17" t="n"/>
      <c r="I147" s="17" t="n"/>
      <c r="J147" s="16" t="n"/>
    </row>
    <row r="148">
      <c r="A148" s="14" t="inlineStr">
        <is>
          <t>5</t>
        </is>
      </c>
      <c r="B148" s="14" t="inlineStr">
        <is>
          <t>MBT-1 TANK</t>
        </is>
      </c>
      <c r="C148" s="14" t="inlineStr">
        <is>
          <t>TNK-63</t>
        </is>
      </c>
      <c r="D148" s="14" t="inlineStr">
        <is>
          <t>Track link L21</t>
        </is>
      </c>
      <c r="E148" s="18" t="inlineStr">
        <is>
          <t>Moves along the track path at the track speed (straight runs + semicircles)</t>
        </is>
      </c>
      <c r="F148" s="17" t="n"/>
      <c r="G148" s="17" t="n"/>
      <c r="H148" s="17" t="n"/>
      <c r="I148" s="17" t="n"/>
      <c r="J148" s="16" t="n"/>
    </row>
    <row r="149">
      <c r="A149" s="14" t="inlineStr">
        <is>
          <t>5</t>
        </is>
      </c>
      <c r="B149" s="14" t="inlineStr">
        <is>
          <t>MBT-1 TANK</t>
        </is>
      </c>
      <c r="C149" s="14" t="inlineStr">
        <is>
          <t>TNK-64</t>
        </is>
      </c>
      <c r="D149" s="14" t="inlineStr">
        <is>
          <t>Track link L22</t>
        </is>
      </c>
      <c r="E149" s="18" t="inlineStr">
        <is>
          <t>Moves along the track path at the track speed (straight runs + semicircles)</t>
        </is>
      </c>
      <c r="F149" s="17" t="n"/>
      <c r="G149" s="17" t="n"/>
      <c r="H149" s="17" t="n"/>
      <c r="I149" s="17" t="n"/>
      <c r="J149" s="16" t="n"/>
    </row>
    <row r="150">
      <c r="A150" s="14" t="inlineStr">
        <is>
          <t>5</t>
        </is>
      </c>
      <c r="B150" s="14" t="inlineStr">
        <is>
          <t>MBT-1 TANK</t>
        </is>
      </c>
      <c r="C150" s="14" t="inlineStr">
        <is>
          <t>TNK-65</t>
        </is>
      </c>
      <c r="D150" s="14" t="inlineStr">
        <is>
          <t>Track link L23</t>
        </is>
      </c>
      <c r="E150" s="18" t="inlineStr">
        <is>
          <t>Moves along the track path at the track speed (straight runs + semicircles)</t>
        </is>
      </c>
      <c r="F150" s="17" t="n"/>
      <c r="G150" s="17" t="n"/>
      <c r="H150" s="17" t="n"/>
      <c r="I150" s="17" t="n"/>
      <c r="J150" s="16" t="n"/>
    </row>
    <row r="151">
      <c r="A151" s="14" t="inlineStr">
        <is>
          <t>5</t>
        </is>
      </c>
      <c r="B151" s="14" t="inlineStr">
        <is>
          <t>MBT-1 TANK</t>
        </is>
      </c>
      <c r="C151" s="14" t="inlineStr">
        <is>
          <t>TNK-66</t>
        </is>
      </c>
      <c r="D151" s="14" t="inlineStr">
        <is>
          <t>Track link L24</t>
        </is>
      </c>
      <c r="E151" s="18" t="inlineStr">
        <is>
          <t>Moves along the track path at the track speed (straight runs + semicircles)</t>
        </is>
      </c>
      <c r="F151" s="17" t="n"/>
      <c r="G151" s="17" t="n"/>
      <c r="H151" s="17" t="n"/>
      <c r="I151" s="17" t="n"/>
      <c r="J151" s="16" t="n"/>
    </row>
    <row r="152">
      <c r="A152" s="14" t="inlineStr">
        <is>
          <t>5</t>
        </is>
      </c>
      <c r="B152" s="14" t="inlineStr">
        <is>
          <t>MBT-1 TANK</t>
        </is>
      </c>
      <c r="C152" s="14" t="inlineStr">
        <is>
          <t>TNK-67</t>
        </is>
      </c>
      <c r="D152" s="14" t="inlineStr">
        <is>
          <t>Track link L25</t>
        </is>
      </c>
      <c r="E152" s="18" t="inlineStr">
        <is>
          <t>Moves along the track path at the track speed (straight runs + semicircles)</t>
        </is>
      </c>
      <c r="F152" s="17" t="n"/>
      <c r="G152" s="17" t="n"/>
      <c r="H152" s="17" t="n"/>
      <c r="I152" s="17" t="n"/>
      <c r="J152" s="16" t="n"/>
    </row>
    <row r="153">
      <c r="A153" s="14" t="inlineStr">
        <is>
          <t>5</t>
        </is>
      </c>
      <c r="B153" s="14" t="inlineStr">
        <is>
          <t>MBT-1 TANK</t>
        </is>
      </c>
      <c r="C153" s="14" t="inlineStr">
        <is>
          <t>TNK-68</t>
        </is>
      </c>
      <c r="D153" s="14" t="inlineStr">
        <is>
          <t>Track link L26</t>
        </is>
      </c>
      <c r="E153" s="18" t="inlineStr">
        <is>
          <t>Moves along the track path at the track speed (straight runs + semicircles)</t>
        </is>
      </c>
      <c r="F153" s="17" t="n"/>
      <c r="G153" s="17" t="n"/>
      <c r="H153" s="17" t="n"/>
      <c r="I153" s="17" t="n"/>
      <c r="J153" s="16" t="n"/>
    </row>
    <row r="154">
      <c r="A154" s="14" t="inlineStr">
        <is>
          <t>5</t>
        </is>
      </c>
      <c r="B154" s="14" t="inlineStr">
        <is>
          <t>MBT-1 TANK</t>
        </is>
      </c>
      <c r="C154" s="14" t="inlineStr">
        <is>
          <t>TNK-69</t>
        </is>
      </c>
      <c r="D154" s="14" t="inlineStr">
        <is>
          <t>Track link L27</t>
        </is>
      </c>
      <c r="E154" s="18" t="inlineStr">
        <is>
          <t>Moves along the track path at the track speed (straight runs + semicircles)</t>
        </is>
      </c>
      <c r="F154" s="17" t="n"/>
      <c r="G154" s="17" t="n"/>
      <c r="H154" s="17" t="n"/>
      <c r="I154" s="17" t="n"/>
      <c r="J154" s="16" t="n"/>
    </row>
    <row r="155">
      <c r="A155" s="14" t="inlineStr">
        <is>
          <t>5</t>
        </is>
      </c>
      <c r="B155" s="14" t="inlineStr">
        <is>
          <t>MBT-1 TANK</t>
        </is>
      </c>
      <c r="C155" s="14" t="inlineStr">
        <is>
          <t>TNK-70</t>
        </is>
      </c>
      <c r="D155" s="14" t="inlineStr">
        <is>
          <t>Track link L28</t>
        </is>
      </c>
      <c r="E155" s="18" t="inlineStr">
        <is>
          <t>Moves along the track path at the track speed (straight runs + semicircles)</t>
        </is>
      </c>
      <c r="F155" s="17" t="n"/>
      <c r="G155" s="17" t="n"/>
      <c r="H155" s="17" t="n"/>
      <c r="I155" s="17" t="n"/>
      <c r="J155" s="16" t="n"/>
    </row>
    <row r="156">
      <c r="A156" s="14" t="inlineStr">
        <is>
          <t>5</t>
        </is>
      </c>
      <c r="B156" s="14" t="inlineStr">
        <is>
          <t>MBT-1 TANK</t>
        </is>
      </c>
      <c r="C156" s="14" t="inlineStr">
        <is>
          <t>TNK-71</t>
        </is>
      </c>
      <c r="D156" s="14" t="inlineStr">
        <is>
          <t>Track link L29</t>
        </is>
      </c>
      <c r="E156" s="18" t="inlineStr">
        <is>
          <t>Moves along the track path at the track speed (straight runs + semicircles)</t>
        </is>
      </c>
      <c r="F156" s="17" t="n"/>
      <c r="G156" s="17" t="n"/>
      <c r="H156" s="17" t="n"/>
      <c r="I156" s="17" t="n"/>
      <c r="J156" s="16" t="n"/>
    </row>
    <row r="157">
      <c r="A157" s="14" t="inlineStr">
        <is>
          <t>5</t>
        </is>
      </c>
      <c r="B157" s="14" t="inlineStr">
        <is>
          <t>MBT-1 TANK</t>
        </is>
      </c>
      <c r="C157" s="14" t="inlineStr">
        <is>
          <t>TNK-72</t>
        </is>
      </c>
      <c r="D157" s="14" t="inlineStr">
        <is>
          <t>Track link L30</t>
        </is>
      </c>
      <c r="E157" s="18" t="inlineStr">
        <is>
          <t>Moves along the track path at the track speed (straight runs + semicircles)</t>
        </is>
      </c>
      <c r="F157" s="17" t="n"/>
      <c r="G157" s="17" t="n"/>
      <c r="H157" s="17" t="n"/>
      <c r="I157" s="17" t="n"/>
      <c r="J157" s="16" t="n"/>
    </row>
    <row r="158">
      <c r="A158" s="14" t="inlineStr">
        <is>
          <t>5</t>
        </is>
      </c>
      <c r="B158" s="14" t="inlineStr">
        <is>
          <t>MBT-1 TANK</t>
        </is>
      </c>
      <c r="C158" s="14" t="inlineStr">
        <is>
          <t>TNK-73</t>
        </is>
      </c>
      <c r="D158" s="14" t="inlineStr">
        <is>
          <t>Track link L31</t>
        </is>
      </c>
      <c r="E158" s="18" t="inlineStr">
        <is>
          <t>Moves along the track path at the track speed (straight runs + semicircles)</t>
        </is>
      </c>
      <c r="F158" s="17" t="n"/>
      <c r="G158" s="17" t="n"/>
      <c r="H158" s="17" t="n"/>
      <c r="I158" s="17" t="n"/>
      <c r="J158" s="16" t="n"/>
    </row>
    <row r="159">
      <c r="A159" s="14" t="inlineStr">
        <is>
          <t>5</t>
        </is>
      </c>
      <c r="B159" s="14" t="inlineStr">
        <is>
          <t>MBT-1 TANK</t>
        </is>
      </c>
      <c r="C159" s="14" t="inlineStr">
        <is>
          <t>TNK-74</t>
        </is>
      </c>
      <c r="D159" s="14" t="inlineStr">
        <is>
          <t>Track link L32</t>
        </is>
      </c>
      <c r="E159" s="18" t="inlineStr">
        <is>
          <t>Moves along the track path at the track speed (straight runs + semicircles)</t>
        </is>
      </c>
      <c r="F159" s="17" t="n"/>
      <c r="G159" s="17" t="n"/>
      <c r="H159" s="17" t="n"/>
      <c r="I159" s="17" t="n"/>
      <c r="J159" s="16" t="n"/>
    </row>
    <row r="160">
      <c r="A160" s="14" t="inlineStr">
        <is>
          <t>5</t>
        </is>
      </c>
      <c r="B160" s="14" t="inlineStr">
        <is>
          <t>MBT-1 TANK</t>
        </is>
      </c>
      <c r="C160" s="14" t="inlineStr">
        <is>
          <t>TNK-75</t>
        </is>
      </c>
      <c r="D160" s="14" t="inlineStr">
        <is>
          <t>Track link L33</t>
        </is>
      </c>
      <c r="E160" s="18" t="inlineStr">
        <is>
          <t>Moves along the track path at the track speed (straight runs + semicircles)</t>
        </is>
      </c>
      <c r="F160" s="17" t="n"/>
      <c r="G160" s="17" t="n"/>
      <c r="H160" s="17" t="n"/>
      <c r="I160" s="17" t="n"/>
      <c r="J160" s="16" t="n"/>
    </row>
    <row r="161">
      <c r="A161" s="14" t="inlineStr">
        <is>
          <t>5</t>
        </is>
      </c>
      <c r="B161" s="14" t="inlineStr">
        <is>
          <t>MBT-1 TANK</t>
        </is>
      </c>
      <c r="C161" s="14" t="inlineStr">
        <is>
          <t>TNK-76</t>
        </is>
      </c>
      <c r="D161" s="14" t="inlineStr">
        <is>
          <t>Track link L34</t>
        </is>
      </c>
      <c r="E161" s="18" t="inlineStr">
        <is>
          <t>Moves along the track path at the track speed (straight runs + semicircles)</t>
        </is>
      </c>
      <c r="F161" s="17" t="n"/>
      <c r="G161" s="17" t="n"/>
      <c r="H161" s="17" t="n"/>
      <c r="I161" s="17" t="n"/>
      <c r="J161" s="16" t="n"/>
    </row>
    <row r="162">
      <c r="A162" s="14" t="inlineStr">
        <is>
          <t>5</t>
        </is>
      </c>
      <c r="B162" s="14" t="inlineStr">
        <is>
          <t>MBT-1 TANK</t>
        </is>
      </c>
      <c r="C162" s="14" t="inlineStr">
        <is>
          <t>TNK-77</t>
        </is>
      </c>
      <c r="D162" s="14" t="inlineStr">
        <is>
          <t>Track link L35</t>
        </is>
      </c>
      <c r="E162" s="18" t="inlineStr">
        <is>
          <t>Moves along the track path at the track speed (straight runs + semicircles)</t>
        </is>
      </c>
      <c r="F162" s="17" t="n"/>
      <c r="G162" s="17" t="n"/>
      <c r="H162" s="17" t="n"/>
      <c r="I162" s="17" t="n"/>
      <c r="J162" s="16" t="n"/>
    </row>
    <row r="163">
      <c r="A163" s="14" t="inlineStr">
        <is>
          <t>5</t>
        </is>
      </c>
      <c r="B163" s="14" t="inlineStr">
        <is>
          <t>MBT-1 TANK</t>
        </is>
      </c>
      <c r="C163" s="14" t="inlineStr">
        <is>
          <t>TNK-78</t>
        </is>
      </c>
      <c r="D163" s="14" t="inlineStr">
        <is>
          <t>Track link L36</t>
        </is>
      </c>
      <c r="E163" s="18" t="inlineStr">
        <is>
          <t>Moves along the track path at the track speed (straight runs + semicircles)</t>
        </is>
      </c>
      <c r="F163" s="17" t="n"/>
      <c r="G163" s="17" t="n"/>
      <c r="H163" s="17" t="n"/>
      <c r="I163" s="17" t="n"/>
      <c r="J163" s="16" t="n"/>
    </row>
    <row r="164">
      <c r="A164" s="14" t="inlineStr">
        <is>
          <t>5</t>
        </is>
      </c>
      <c r="B164" s="14" t="inlineStr">
        <is>
          <t>MBT-1 TANK</t>
        </is>
      </c>
      <c r="C164" s="14" t="inlineStr">
        <is>
          <t>TNK-79</t>
        </is>
      </c>
      <c r="D164" s="14" t="inlineStr">
        <is>
          <t>Track link L37</t>
        </is>
      </c>
      <c r="E164" s="18" t="inlineStr">
        <is>
          <t>Moves along the track path at the track speed (straight runs + semicircles)</t>
        </is>
      </c>
      <c r="F164" s="17" t="n"/>
      <c r="G164" s="17" t="n"/>
      <c r="H164" s="17" t="n"/>
      <c r="I164" s="17" t="n"/>
      <c r="J164" s="16" t="n"/>
    </row>
    <row r="165">
      <c r="A165" s="14" t="inlineStr">
        <is>
          <t>5</t>
        </is>
      </c>
      <c r="B165" s="14" t="inlineStr">
        <is>
          <t>MBT-1 TANK</t>
        </is>
      </c>
      <c r="C165" s="14" t="inlineStr">
        <is>
          <t>TNK-80</t>
        </is>
      </c>
      <c r="D165" s="14" t="inlineStr">
        <is>
          <t>Track link L38</t>
        </is>
      </c>
      <c r="E165" s="18" t="inlineStr">
        <is>
          <t>Moves along the track path at the track speed (straight runs + semicircles)</t>
        </is>
      </c>
      <c r="F165" s="17" t="n"/>
      <c r="G165" s="17" t="n"/>
      <c r="H165" s="17" t="n"/>
      <c r="I165" s="17" t="n"/>
      <c r="J165" s="16" t="n"/>
    </row>
    <row r="166">
      <c r="A166" s="14" t="inlineStr">
        <is>
          <t>5</t>
        </is>
      </c>
      <c r="B166" s="14" t="inlineStr">
        <is>
          <t>MBT-1 TANK</t>
        </is>
      </c>
      <c r="C166" s="14" t="inlineStr">
        <is>
          <t>TNK-81</t>
        </is>
      </c>
      <c r="D166" s="14" t="inlineStr">
        <is>
          <t>Track link L39</t>
        </is>
      </c>
      <c r="E166" s="18" t="inlineStr">
        <is>
          <t>Moves along the track path at the track speed (straight runs + semicircles)</t>
        </is>
      </c>
      <c r="F166" s="17" t="n"/>
      <c r="G166" s="17" t="n"/>
      <c r="H166" s="17" t="n"/>
      <c r="I166" s="17" t="n"/>
      <c r="J166" s="16" t="n"/>
    </row>
    <row r="167">
      <c r="A167" s="14" t="inlineStr">
        <is>
          <t>5</t>
        </is>
      </c>
      <c r="B167" s="14" t="inlineStr">
        <is>
          <t>MBT-1 TANK</t>
        </is>
      </c>
      <c r="C167" s="14" t="inlineStr">
        <is>
          <t>TNK-82</t>
        </is>
      </c>
      <c r="D167" s="14" t="inlineStr">
        <is>
          <t>Road wheel L</t>
        </is>
      </c>
      <c r="E167" s="18" t="inlineStr">
        <is>
          <t>Spins with the track (angle = belt travel / radius)</t>
        </is>
      </c>
      <c r="F167" s="17" t="n"/>
      <c r="G167" s="17" t="n"/>
      <c r="H167" s="17" t="n"/>
      <c r="I167" s="17" t="n"/>
      <c r="J167" s="16" t="n"/>
    </row>
    <row r="168">
      <c r="A168" s="14" t="inlineStr">
        <is>
          <t>5</t>
        </is>
      </c>
      <c r="B168" s="14" t="inlineStr">
        <is>
          <t>MBT-1 TANK</t>
        </is>
      </c>
      <c r="C168" s="14" t="inlineStr">
        <is>
          <t>TNK-86</t>
        </is>
      </c>
      <c r="D168" s="14" t="inlineStr">
        <is>
          <t>Road wheel L</t>
        </is>
      </c>
      <c r="E168" s="18" t="inlineStr">
        <is>
          <t>Spins with the track (angle = belt travel / radius)</t>
        </is>
      </c>
      <c r="F168" s="17" t="n"/>
      <c r="G168" s="17" t="n"/>
      <c r="H168" s="17" t="n"/>
      <c r="I168" s="17" t="n"/>
      <c r="J168" s="16" t="n"/>
    </row>
    <row r="169">
      <c r="A169" s="14" t="inlineStr">
        <is>
          <t>5</t>
        </is>
      </c>
      <c r="B169" s="14" t="inlineStr">
        <is>
          <t>MBT-1 TANK</t>
        </is>
      </c>
      <c r="C169" s="14" t="inlineStr">
        <is>
          <t>TNK-90</t>
        </is>
      </c>
      <c r="D169" s="14" t="inlineStr">
        <is>
          <t>Road wheel L</t>
        </is>
      </c>
      <c r="E169" s="18" t="inlineStr">
        <is>
          <t>Spins with the track (angle = belt travel / radius)</t>
        </is>
      </c>
      <c r="F169" s="17" t="n"/>
      <c r="G169" s="17" t="n"/>
      <c r="H169" s="17" t="n"/>
      <c r="I169" s="17" t="n"/>
      <c r="J169" s="16" t="n"/>
    </row>
    <row r="170">
      <c r="A170" s="14" t="inlineStr">
        <is>
          <t>5</t>
        </is>
      </c>
      <c r="B170" s="14" t="inlineStr">
        <is>
          <t>MBT-1 TANK</t>
        </is>
      </c>
      <c r="C170" s="14" t="inlineStr">
        <is>
          <t>TNK-94</t>
        </is>
      </c>
      <c r="D170" s="14" t="inlineStr">
        <is>
          <t>Road wheel L</t>
        </is>
      </c>
      <c r="E170" s="18" t="inlineStr">
        <is>
          <t>Spins with the track (angle = belt travel / radius)</t>
        </is>
      </c>
      <c r="F170" s="17" t="n"/>
      <c r="G170" s="17" t="n"/>
      <c r="H170" s="17" t="n"/>
      <c r="I170" s="17" t="n"/>
      <c r="J170" s="16" t="n"/>
    </row>
    <row r="171">
      <c r="A171" s="14" t="inlineStr">
        <is>
          <t>5</t>
        </is>
      </c>
      <c r="B171" s="14" t="inlineStr">
        <is>
          <t>MBT-1 TANK</t>
        </is>
      </c>
      <c r="C171" s="14" t="inlineStr">
        <is>
          <t>TNK-98</t>
        </is>
      </c>
      <c r="D171" s="14" t="inlineStr">
        <is>
          <t>Road wheel L</t>
        </is>
      </c>
      <c r="E171" s="18" t="inlineStr">
        <is>
          <t>Spins with the track (angle = belt travel / radius)</t>
        </is>
      </c>
      <c r="F171" s="17" t="n"/>
      <c r="G171" s="17" t="n"/>
      <c r="H171" s="17" t="n"/>
      <c r="I171" s="17" t="n"/>
      <c r="J171" s="16" t="n"/>
    </row>
    <row r="172">
      <c r="A172" s="14" t="inlineStr">
        <is>
          <t>5</t>
        </is>
      </c>
      <c r="B172" s="14" t="inlineStr">
        <is>
          <t>MBT-1 TANK</t>
        </is>
      </c>
      <c r="C172" s="14" t="inlineStr">
        <is>
          <t>TNK-102</t>
        </is>
      </c>
      <c r="D172" s="14" t="inlineStr">
        <is>
          <t>Road wheel L</t>
        </is>
      </c>
      <c r="E172" s="18" t="inlineStr">
        <is>
          <t>Spins with the track (angle = belt travel / radius)</t>
        </is>
      </c>
      <c r="F172" s="17" t="n"/>
      <c r="G172" s="17" t="n"/>
      <c r="H172" s="17" t="n"/>
      <c r="I172" s="17" t="n"/>
      <c r="J172" s="16" t="n"/>
    </row>
    <row r="173">
      <c r="A173" s="14" t="inlineStr">
        <is>
          <t>5</t>
        </is>
      </c>
      <c r="B173" s="14" t="inlineStr">
        <is>
          <t>MBT-1 TANK</t>
        </is>
      </c>
      <c r="C173" s="14" t="inlineStr">
        <is>
          <t>TNK-106</t>
        </is>
      </c>
      <c r="D173" s="14" t="inlineStr">
        <is>
          <t>Road wheel L</t>
        </is>
      </c>
      <c r="E173" s="18" t="inlineStr">
        <is>
          <t>Spins with the track (angle = belt travel / radius)</t>
        </is>
      </c>
      <c r="F173" s="17" t="n"/>
      <c r="G173" s="17" t="n"/>
      <c r="H173" s="17" t="n"/>
      <c r="I173" s="17" t="n"/>
      <c r="J173" s="16" t="n"/>
    </row>
    <row r="174">
      <c r="A174" s="14" t="inlineStr">
        <is>
          <t>5</t>
        </is>
      </c>
      <c r="B174" s="14" t="inlineStr">
        <is>
          <t>MBT-1 TANK</t>
        </is>
      </c>
      <c r="C174" s="14" t="inlineStr">
        <is>
          <t>TNK-110</t>
        </is>
      </c>
      <c r="D174" s="14" t="inlineStr">
        <is>
          <t>Drive sprocket L</t>
        </is>
      </c>
      <c r="E174" s="18" t="inlineStr">
        <is>
          <t>Spins with the track (angle = belt travel / radius)</t>
        </is>
      </c>
      <c r="F174" s="17" t="n"/>
      <c r="G174" s="17" t="n"/>
      <c r="H174" s="17" t="n"/>
      <c r="I174" s="17" t="n"/>
      <c r="J174" s="16" t="n"/>
    </row>
    <row r="175">
      <c r="A175" s="14" t="inlineStr">
        <is>
          <t>5</t>
        </is>
      </c>
      <c r="B175" s="14" t="inlineStr">
        <is>
          <t>MBT-1 TANK</t>
        </is>
      </c>
      <c r="C175" s="14" t="inlineStr">
        <is>
          <t>TNK-114</t>
        </is>
      </c>
      <c r="D175" s="14" t="inlineStr">
        <is>
          <t>Idler L</t>
        </is>
      </c>
      <c r="E175" s="18" t="inlineStr">
        <is>
          <t>Spins with the track (angle = belt travel / radius)</t>
        </is>
      </c>
      <c r="F175" s="17" t="n"/>
      <c r="G175" s="17" t="n"/>
      <c r="H175" s="17" t="n"/>
      <c r="I175" s="17" t="n"/>
      <c r="J175" s="16" t="n"/>
    </row>
    <row r="176">
      <c r="A176" s="14" t="inlineStr">
        <is>
          <t>5</t>
        </is>
      </c>
      <c r="B176" s="14" t="inlineStr">
        <is>
          <t>MBT-1 TANK</t>
        </is>
      </c>
      <c r="C176" s="14" t="inlineStr">
        <is>
          <t>TNK-118</t>
        </is>
      </c>
      <c r="D176" s="14" t="inlineStr">
        <is>
          <t>Return roller L</t>
        </is>
      </c>
      <c r="E176" s="18" t="inlineStr">
        <is>
          <t>Spins with the track</t>
        </is>
      </c>
      <c r="F176" s="17" t="n"/>
      <c r="G176" s="17" t="n"/>
      <c r="H176" s="17" t="n"/>
      <c r="I176" s="17" t="n"/>
      <c r="J176" s="16" t="n"/>
    </row>
    <row r="177">
      <c r="A177" s="14" t="inlineStr">
        <is>
          <t>5</t>
        </is>
      </c>
      <c r="B177" s="14" t="inlineStr">
        <is>
          <t>MBT-1 TANK</t>
        </is>
      </c>
      <c r="C177" s="14" t="inlineStr">
        <is>
          <t>TNK-119</t>
        </is>
      </c>
      <c r="D177" s="14" t="inlineStr">
        <is>
          <t>Return roller L</t>
        </is>
      </c>
      <c r="E177" s="18" t="inlineStr">
        <is>
          <t>Spins with the track</t>
        </is>
      </c>
      <c r="F177" s="17" t="n"/>
      <c r="G177" s="17" t="n"/>
      <c r="H177" s="17" t="n"/>
      <c r="I177" s="17" t="n"/>
      <c r="J177" s="16" t="n"/>
    </row>
    <row r="178">
      <c r="A178" s="14" t="inlineStr">
        <is>
          <t>5</t>
        </is>
      </c>
      <c r="B178" s="14" t="inlineStr">
        <is>
          <t>MBT-1 TANK</t>
        </is>
      </c>
      <c r="C178" s="14" t="inlineStr">
        <is>
          <t>TNK-120</t>
        </is>
      </c>
      <c r="D178" s="14" t="inlineStr">
        <is>
          <t>Return roller L</t>
        </is>
      </c>
      <c r="E178" s="18" t="inlineStr">
        <is>
          <t>Spins with the track</t>
        </is>
      </c>
      <c r="F178" s="17" t="n"/>
      <c r="G178" s="17" t="n"/>
      <c r="H178" s="17" t="n"/>
      <c r="I178" s="17" t="n"/>
      <c r="J178" s="16" t="n"/>
    </row>
    <row r="179">
      <c r="A179" s="14" t="inlineStr">
        <is>
          <t>5</t>
        </is>
      </c>
      <c r="B179" s="14" t="inlineStr">
        <is>
          <t>MBT-1 TANK</t>
        </is>
      </c>
      <c r="C179" s="14" t="inlineStr">
        <is>
          <t>TNK-121</t>
        </is>
      </c>
      <c r="D179" s="14" t="inlineStr">
        <is>
          <t>Track R</t>
        </is>
      </c>
      <c r="E179" s="18" t="inlineStr">
        <is>
          <t>40 links placed every frame from their arc-length parameter on the closed track path</t>
        </is>
      </c>
      <c r="F179" s="17" t="n"/>
      <c r="G179" s="17" t="n"/>
      <c r="H179" s="17" t="n"/>
      <c r="I179" s="17" t="n"/>
      <c r="J179" s="16" t="n"/>
    </row>
    <row r="180">
      <c r="A180" s="14" t="inlineStr">
        <is>
          <t>5</t>
        </is>
      </c>
      <c r="B180" s="14" t="inlineStr">
        <is>
          <t>MBT-1 TANK</t>
        </is>
      </c>
      <c r="C180" s="14" t="inlineStr">
        <is>
          <t>TNK-122</t>
        </is>
      </c>
      <c r="D180" s="14" t="inlineStr">
        <is>
          <t>Track link R00</t>
        </is>
      </c>
      <c r="E180" s="18" t="inlineStr">
        <is>
          <t>Moves along the track path at the track speed (straight runs + semicircles)</t>
        </is>
      </c>
      <c r="F180" s="17" t="n"/>
      <c r="G180" s="17" t="n"/>
      <c r="H180" s="17" t="n"/>
      <c r="I180" s="17" t="n"/>
      <c r="J180" s="16" t="n"/>
    </row>
    <row r="181">
      <c r="A181" s="14" t="inlineStr">
        <is>
          <t>5</t>
        </is>
      </c>
      <c r="B181" s="14" t="inlineStr">
        <is>
          <t>MBT-1 TANK</t>
        </is>
      </c>
      <c r="C181" s="14" t="inlineStr">
        <is>
          <t>TNK-123</t>
        </is>
      </c>
      <c r="D181" s="14" t="inlineStr">
        <is>
          <t>Track link R01</t>
        </is>
      </c>
      <c r="E181" s="18" t="inlineStr">
        <is>
          <t>Moves along the track path at the track speed (straight runs + semicircles)</t>
        </is>
      </c>
      <c r="F181" s="17" t="n"/>
      <c r="G181" s="17" t="n"/>
      <c r="H181" s="17" t="n"/>
      <c r="I181" s="17" t="n"/>
      <c r="J181" s="16" t="n"/>
    </row>
    <row r="182">
      <c r="A182" s="14" t="inlineStr">
        <is>
          <t>5</t>
        </is>
      </c>
      <c r="B182" s="14" t="inlineStr">
        <is>
          <t>MBT-1 TANK</t>
        </is>
      </c>
      <c r="C182" s="14" t="inlineStr">
        <is>
          <t>TNK-124</t>
        </is>
      </c>
      <c r="D182" s="14" t="inlineStr">
        <is>
          <t>Track link R02</t>
        </is>
      </c>
      <c r="E182" s="18" t="inlineStr">
        <is>
          <t>Moves along the track path at the track speed (straight runs + semicircles)</t>
        </is>
      </c>
      <c r="F182" s="17" t="n"/>
      <c r="G182" s="17" t="n"/>
      <c r="H182" s="17" t="n"/>
      <c r="I182" s="17" t="n"/>
      <c r="J182" s="16" t="n"/>
    </row>
    <row r="183">
      <c r="A183" s="14" t="inlineStr">
        <is>
          <t>5</t>
        </is>
      </c>
      <c r="B183" s="14" t="inlineStr">
        <is>
          <t>MBT-1 TANK</t>
        </is>
      </c>
      <c r="C183" s="14" t="inlineStr">
        <is>
          <t>TNK-125</t>
        </is>
      </c>
      <c r="D183" s="14" t="inlineStr">
        <is>
          <t>Track link R03</t>
        </is>
      </c>
      <c r="E183" s="18" t="inlineStr">
        <is>
          <t>Moves along the track path at the track speed (straight runs + semicircles)</t>
        </is>
      </c>
      <c r="F183" s="17" t="n"/>
      <c r="G183" s="17" t="n"/>
      <c r="H183" s="17" t="n"/>
      <c r="I183" s="17" t="n"/>
      <c r="J183" s="16" t="n"/>
    </row>
    <row r="184">
      <c r="A184" s="14" t="inlineStr">
        <is>
          <t>5</t>
        </is>
      </c>
      <c r="B184" s="14" t="inlineStr">
        <is>
          <t>MBT-1 TANK</t>
        </is>
      </c>
      <c r="C184" s="14" t="inlineStr">
        <is>
          <t>TNK-126</t>
        </is>
      </c>
      <c r="D184" s="14" t="inlineStr">
        <is>
          <t>Track link R04</t>
        </is>
      </c>
      <c r="E184" s="18" t="inlineStr">
        <is>
          <t>Moves along the track path at the track speed (straight runs + semicircles)</t>
        </is>
      </c>
      <c r="F184" s="17" t="n"/>
      <c r="G184" s="17" t="n"/>
      <c r="H184" s="17" t="n"/>
      <c r="I184" s="17" t="n"/>
      <c r="J184" s="16" t="n"/>
    </row>
    <row r="185">
      <c r="A185" s="14" t="inlineStr">
        <is>
          <t>5</t>
        </is>
      </c>
      <c r="B185" s="14" t="inlineStr">
        <is>
          <t>MBT-1 TANK</t>
        </is>
      </c>
      <c r="C185" s="14" t="inlineStr">
        <is>
          <t>TNK-127</t>
        </is>
      </c>
      <c r="D185" s="14" t="inlineStr">
        <is>
          <t>Track link R05</t>
        </is>
      </c>
      <c r="E185" s="18" t="inlineStr">
        <is>
          <t>Moves along the track path at the track speed (straight runs + semicircles)</t>
        </is>
      </c>
      <c r="F185" s="17" t="n"/>
      <c r="G185" s="17" t="n"/>
      <c r="H185" s="17" t="n"/>
      <c r="I185" s="17" t="n"/>
      <c r="J185" s="16" t="n"/>
    </row>
    <row r="186">
      <c r="A186" s="14" t="inlineStr">
        <is>
          <t>5</t>
        </is>
      </c>
      <c r="B186" s="14" t="inlineStr">
        <is>
          <t>MBT-1 TANK</t>
        </is>
      </c>
      <c r="C186" s="14" t="inlineStr">
        <is>
          <t>TNK-128</t>
        </is>
      </c>
      <c r="D186" s="14" t="inlineStr">
        <is>
          <t>Track link R06</t>
        </is>
      </c>
      <c r="E186" s="18" t="inlineStr">
        <is>
          <t>Moves along the track path at the track speed (straight runs + semicircles)</t>
        </is>
      </c>
      <c r="F186" s="17" t="n"/>
      <c r="G186" s="17" t="n"/>
      <c r="H186" s="17" t="n"/>
      <c r="I186" s="17" t="n"/>
      <c r="J186" s="16" t="n"/>
    </row>
    <row r="187">
      <c r="A187" s="14" t="inlineStr">
        <is>
          <t>5</t>
        </is>
      </c>
      <c r="B187" s="14" t="inlineStr">
        <is>
          <t>MBT-1 TANK</t>
        </is>
      </c>
      <c r="C187" s="14" t="inlineStr">
        <is>
          <t>TNK-129</t>
        </is>
      </c>
      <c r="D187" s="14" t="inlineStr">
        <is>
          <t>Track link R07</t>
        </is>
      </c>
      <c r="E187" s="18" t="inlineStr">
        <is>
          <t>Moves along the track path at the track speed (straight runs + semicircles)</t>
        </is>
      </c>
      <c r="F187" s="17" t="n"/>
      <c r="G187" s="17" t="n"/>
      <c r="H187" s="17" t="n"/>
      <c r="I187" s="17" t="n"/>
      <c r="J187" s="16" t="n"/>
    </row>
    <row r="188">
      <c r="A188" s="14" t="inlineStr">
        <is>
          <t>5</t>
        </is>
      </c>
      <c r="B188" s="14" t="inlineStr">
        <is>
          <t>MBT-1 TANK</t>
        </is>
      </c>
      <c r="C188" s="14" t="inlineStr">
        <is>
          <t>TNK-130</t>
        </is>
      </c>
      <c r="D188" s="14" t="inlineStr">
        <is>
          <t>Track link R08</t>
        </is>
      </c>
      <c r="E188" s="18" t="inlineStr">
        <is>
          <t>Moves along the track path at the track speed (straight runs + semicircles)</t>
        </is>
      </c>
      <c r="F188" s="17" t="n"/>
      <c r="G188" s="17" t="n"/>
      <c r="H188" s="17" t="n"/>
      <c r="I188" s="17" t="n"/>
      <c r="J188" s="16" t="n"/>
    </row>
    <row r="189">
      <c r="A189" s="14" t="inlineStr">
        <is>
          <t>5</t>
        </is>
      </c>
      <c r="B189" s="14" t="inlineStr">
        <is>
          <t>MBT-1 TANK</t>
        </is>
      </c>
      <c r="C189" s="14" t="inlineStr">
        <is>
          <t>TNK-131</t>
        </is>
      </c>
      <c r="D189" s="14" t="inlineStr">
        <is>
          <t>Track link R09</t>
        </is>
      </c>
      <c r="E189" s="18" t="inlineStr">
        <is>
          <t>Moves along the track path at the track speed (straight runs + semicircles)</t>
        </is>
      </c>
      <c r="F189" s="17" t="n"/>
      <c r="G189" s="17" t="n"/>
      <c r="H189" s="17" t="n"/>
      <c r="I189" s="17" t="n"/>
      <c r="J189" s="16" t="n"/>
    </row>
    <row r="190">
      <c r="A190" s="14" t="inlineStr">
        <is>
          <t>5</t>
        </is>
      </c>
      <c r="B190" s="14" t="inlineStr">
        <is>
          <t>MBT-1 TANK</t>
        </is>
      </c>
      <c r="C190" s="14" t="inlineStr">
        <is>
          <t>TNK-132</t>
        </is>
      </c>
      <c r="D190" s="14" t="inlineStr">
        <is>
          <t>Track link R10</t>
        </is>
      </c>
      <c r="E190" s="18" t="inlineStr">
        <is>
          <t>Moves along the track path at the track speed (straight runs + semicircles)</t>
        </is>
      </c>
      <c r="F190" s="17" t="n"/>
      <c r="G190" s="17" t="n"/>
      <c r="H190" s="17" t="n"/>
      <c r="I190" s="17" t="n"/>
      <c r="J190" s="16" t="n"/>
    </row>
    <row r="191">
      <c r="A191" s="14" t="inlineStr">
        <is>
          <t>5</t>
        </is>
      </c>
      <c r="B191" s="14" t="inlineStr">
        <is>
          <t>MBT-1 TANK</t>
        </is>
      </c>
      <c r="C191" s="14" t="inlineStr">
        <is>
          <t>TNK-133</t>
        </is>
      </c>
      <c r="D191" s="14" t="inlineStr">
        <is>
          <t>Track link R11</t>
        </is>
      </c>
      <c r="E191" s="18" t="inlineStr">
        <is>
          <t>Moves along the track path at the track speed (straight runs + semicircles)</t>
        </is>
      </c>
      <c r="F191" s="17" t="n"/>
      <c r="G191" s="17" t="n"/>
      <c r="H191" s="17" t="n"/>
      <c r="I191" s="17" t="n"/>
      <c r="J191" s="16" t="n"/>
    </row>
    <row r="192">
      <c r="A192" s="14" t="inlineStr">
        <is>
          <t>5</t>
        </is>
      </c>
      <c r="B192" s="14" t="inlineStr">
        <is>
          <t>MBT-1 TANK</t>
        </is>
      </c>
      <c r="C192" s="14" t="inlineStr">
        <is>
          <t>TNK-134</t>
        </is>
      </c>
      <c r="D192" s="14" t="inlineStr">
        <is>
          <t>Track link R12</t>
        </is>
      </c>
      <c r="E192" s="18" t="inlineStr">
        <is>
          <t>Moves along the track path at the track speed (straight runs + semicircles)</t>
        </is>
      </c>
      <c r="F192" s="17" t="n"/>
      <c r="G192" s="17" t="n"/>
      <c r="H192" s="17" t="n"/>
      <c r="I192" s="17" t="n"/>
      <c r="J192" s="16" t="n"/>
    </row>
    <row r="193">
      <c r="A193" s="14" t="inlineStr">
        <is>
          <t>5</t>
        </is>
      </c>
      <c r="B193" s="14" t="inlineStr">
        <is>
          <t>MBT-1 TANK</t>
        </is>
      </c>
      <c r="C193" s="14" t="inlineStr">
        <is>
          <t>TNK-135</t>
        </is>
      </c>
      <c r="D193" s="14" t="inlineStr">
        <is>
          <t>Track link R13</t>
        </is>
      </c>
      <c r="E193" s="18" t="inlineStr">
        <is>
          <t>Moves along the track path at the track speed (straight runs + semicircles)</t>
        </is>
      </c>
      <c r="F193" s="17" t="n"/>
      <c r="G193" s="17" t="n"/>
      <c r="H193" s="17" t="n"/>
      <c r="I193" s="17" t="n"/>
      <c r="J193" s="16" t="n"/>
    </row>
    <row r="194">
      <c r="A194" s="14" t="inlineStr">
        <is>
          <t>5</t>
        </is>
      </c>
      <c r="B194" s="14" t="inlineStr">
        <is>
          <t>MBT-1 TANK</t>
        </is>
      </c>
      <c r="C194" s="14" t="inlineStr">
        <is>
          <t>TNK-136</t>
        </is>
      </c>
      <c r="D194" s="14" t="inlineStr">
        <is>
          <t>Track link R14</t>
        </is>
      </c>
      <c r="E194" s="18" t="inlineStr">
        <is>
          <t>Moves along the track path at the track speed (straight runs + semicircles)</t>
        </is>
      </c>
      <c r="F194" s="17" t="n"/>
      <c r="G194" s="17" t="n"/>
      <c r="H194" s="17" t="n"/>
      <c r="I194" s="17" t="n"/>
      <c r="J194" s="16" t="n"/>
    </row>
    <row r="195">
      <c r="A195" s="14" t="inlineStr">
        <is>
          <t>5</t>
        </is>
      </c>
      <c r="B195" s="14" t="inlineStr">
        <is>
          <t>MBT-1 TANK</t>
        </is>
      </c>
      <c r="C195" s="14" t="inlineStr">
        <is>
          <t>TNK-137</t>
        </is>
      </c>
      <c r="D195" s="14" t="inlineStr">
        <is>
          <t>Track link R15</t>
        </is>
      </c>
      <c r="E195" s="18" t="inlineStr">
        <is>
          <t>Moves along the track path at the track speed (straight runs + semicircles)</t>
        </is>
      </c>
      <c r="F195" s="17" t="n"/>
      <c r="G195" s="17" t="n"/>
      <c r="H195" s="17" t="n"/>
      <c r="I195" s="17" t="n"/>
      <c r="J195" s="16" t="n"/>
    </row>
    <row r="196">
      <c r="A196" s="14" t="inlineStr">
        <is>
          <t>5</t>
        </is>
      </c>
      <c r="B196" s="14" t="inlineStr">
        <is>
          <t>MBT-1 TANK</t>
        </is>
      </c>
      <c r="C196" s="14" t="inlineStr">
        <is>
          <t>TNK-138</t>
        </is>
      </c>
      <c r="D196" s="14" t="inlineStr">
        <is>
          <t>Track link R16</t>
        </is>
      </c>
      <c r="E196" s="18" t="inlineStr">
        <is>
          <t>Moves along the track path at the track speed (straight runs + semicircles)</t>
        </is>
      </c>
      <c r="F196" s="17" t="n"/>
      <c r="G196" s="17" t="n"/>
      <c r="H196" s="17" t="n"/>
      <c r="I196" s="17" t="n"/>
      <c r="J196" s="16" t="n"/>
    </row>
    <row r="197">
      <c r="A197" s="14" t="inlineStr">
        <is>
          <t>5</t>
        </is>
      </c>
      <c r="B197" s="14" t="inlineStr">
        <is>
          <t>MBT-1 TANK</t>
        </is>
      </c>
      <c r="C197" s="14" t="inlineStr">
        <is>
          <t>TNK-139</t>
        </is>
      </c>
      <c r="D197" s="14" t="inlineStr">
        <is>
          <t>Track link R17</t>
        </is>
      </c>
      <c r="E197" s="18" t="inlineStr">
        <is>
          <t>Moves along the track path at the track speed (straight runs + semicircles)</t>
        </is>
      </c>
      <c r="F197" s="17" t="n"/>
      <c r="G197" s="17" t="n"/>
      <c r="H197" s="17" t="n"/>
      <c r="I197" s="17" t="n"/>
      <c r="J197" s="16" t="n"/>
    </row>
    <row r="198">
      <c r="A198" s="14" t="inlineStr">
        <is>
          <t>5</t>
        </is>
      </c>
      <c r="B198" s="14" t="inlineStr">
        <is>
          <t>MBT-1 TANK</t>
        </is>
      </c>
      <c r="C198" s="14" t="inlineStr">
        <is>
          <t>TNK-140</t>
        </is>
      </c>
      <c r="D198" s="14" t="inlineStr">
        <is>
          <t>Track link R18</t>
        </is>
      </c>
      <c r="E198" s="18" t="inlineStr">
        <is>
          <t>Moves along the track path at the track speed (straight runs + semicircles)</t>
        </is>
      </c>
      <c r="F198" s="17" t="n"/>
      <c r="G198" s="17" t="n"/>
      <c r="H198" s="17" t="n"/>
      <c r="I198" s="17" t="n"/>
      <c r="J198" s="16" t="n"/>
    </row>
    <row r="199">
      <c r="A199" s="14" t="inlineStr">
        <is>
          <t>5</t>
        </is>
      </c>
      <c r="B199" s="14" t="inlineStr">
        <is>
          <t>MBT-1 TANK</t>
        </is>
      </c>
      <c r="C199" s="14" t="inlineStr">
        <is>
          <t>TNK-141</t>
        </is>
      </c>
      <c r="D199" s="14" t="inlineStr">
        <is>
          <t>Track link R19</t>
        </is>
      </c>
      <c r="E199" s="18" t="inlineStr">
        <is>
          <t>Moves along the track path at the track speed (straight runs + semicircles)</t>
        </is>
      </c>
      <c r="F199" s="17" t="n"/>
      <c r="G199" s="17" t="n"/>
      <c r="H199" s="17" t="n"/>
      <c r="I199" s="17" t="n"/>
      <c r="J199" s="16" t="n"/>
    </row>
    <row r="200">
      <c r="A200" s="14" t="inlineStr">
        <is>
          <t>5</t>
        </is>
      </c>
      <c r="B200" s="14" t="inlineStr">
        <is>
          <t>MBT-1 TANK</t>
        </is>
      </c>
      <c r="C200" s="14" t="inlineStr">
        <is>
          <t>TNK-142</t>
        </is>
      </c>
      <c r="D200" s="14" t="inlineStr">
        <is>
          <t>Track link R20</t>
        </is>
      </c>
      <c r="E200" s="18" t="inlineStr">
        <is>
          <t>Moves along the track path at the track speed (straight runs + semicircles)</t>
        </is>
      </c>
      <c r="F200" s="17" t="n"/>
      <c r="G200" s="17" t="n"/>
      <c r="H200" s="17" t="n"/>
      <c r="I200" s="17" t="n"/>
      <c r="J200" s="16" t="n"/>
    </row>
    <row r="201">
      <c r="A201" s="14" t="inlineStr">
        <is>
          <t>5</t>
        </is>
      </c>
      <c r="B201" s="14" t="inlineStr">
        <is>
          <t>MBT-1 TANK</t>
        </is>
      </c>
      <c r="C201" s="14" t="inlineStr">
        <is>
          <t>TNK-143</t>
        </is>
      </c>
      <c r="D201" s="14" t="inlineStr">
        <is>
          <t>Track link R21</t>
        </is>
      </c>
      <c r="E201" s="18" t="inlineStr">
        <is>
          <t>Moves along the track path at the track speed (straight runs + semicircles)</t>
        </is>
      </c>
      <c r="F201" s="17" t="n"/>
      <c r="G201" s="17" t="n"/>
      <c r="H201" s="17" t="n"/>
      <c r="I201" s="17" t="n"/>
      <c r="J201" s="16" t="n"/>
    </row>
    <row r="202">
      <c r="A202" s="14" t="inlineStr">
        <is>
          <t>5</t>
        </is>
      </c>
      <c r="B202" s="14" t="inlineStr">
        <is>
          <t>MBT-1 TANK</t>
        </is>
      </c>
      <c r="C202" s="14" t="inlineStr">
        <is>
          <t>TNK-144</t>
        </is>
      </c>
      <c r="D202" s="14" t="inlineStr">
        <is>
          <t>Track link R22</t>
        </is>
      </c>
      <c r="E202" s="18" t="inlineStr">
        <is>
          <t>Moves along the track path at the track speed (straight runs + semicircles)</t>
        </is>
      </c>
      <c r="F202" s="17" t="n"/>
      <c r="G202" s="17" t="n"/>
      <c r="H202" s="17" t="n"/>
      <c r="I202" s="17" t="n"/>
      <c r="J202" s="16" t="n"/>
    </row>
    <row r="203">
      <c r="A203" s="14" t="inlineStr">
        <is>
          <t>5</t>
        </is>
      </c>
      <c r="B203" s="14" t="inlineStr">
        <is>
          <t>MBT-1 TANK</t>
        </is>
      </c>
      <c r="C203" s="14" t="inlineStr">
        <is>
          <t>TNK-145</t>
        </is>
      </c>
      <c r="D203" s="14" t="inlineStr">
        <is>
          <t>Track link R23</t>
        </is>
      </c>
      <c r="E203" s="18" t="inlineStr">
        <is>
          <t>Moves along the track path at the track speed (straight runs + semicircles)</t>
        </is>
      </c>
      <c r="F203" s="17" t="n"/>
      <c r="G203" s="17" t="n"/>
      <c r="H203" s="17" t="n"/>
      <c r="I203" s="17" t="n"/>
      <c r="J203" s="16" t="n"/>
    </row>
    <row r="204">
      <c r="A204" s="14" t="inlineStr">
        <is>
          <t>5</t>
        </is>
      </c>
      <c r="B204" s="14" t="inlineStr">
        <is>
          <t>MBT-1 TANK</t>
        </is>
      </c>
      <c r="C204" s="14" t="inlineStr">
        <is>
          <t>TNK-146</t>
        </is>
      </c>
      <c r="D204" s="14" t="inlineStr">
        <is>
          <t>Track link R24</t>
        </is>
      </c>
      <c r="E204" s="18" t="inlineStr">
        <is>
          <t>Moves along the track path at the track speed (straight runs + semicircles)</t>
        </is>
      </c>
      <c r="F204" s="17" t="n"/>
      <c r="G204" s="17" t="n"/>
      <c r="H204" s="17" t="n"/>
      <c r="I204" s="17" t="n"/>
      <c r="J204" s="16" t="n"/>
    </row>
    <row r="205">
      <c r="A205" s="14" t="inlineStr">
        <is>
          <t>5</t>
        </is>
      </c>
      <c r="B205" s="14" t="inlineStr">
        <is>
          <t>MBT-1 TANK</t>
        </is>
      </c>
      <c r="C205" s="14" t="inlineStr">
        <is>
          <t>TNK-147</t>
        </is>
      </c>
      <c r="D205" s="14" t="inlineStr">
        <is>
          <t>Track link R25</t>
        </is>
      </c>
      <c r="E205" s="18" t="inlineStr">
        <is>
          <t>Moves along the track path at the track speed (straight runs + semicircles)</t>
        </is>
      </c>
      <c r="F205" s="17" t="n"/>
      <c r="G205" s="17" t="n"/>
      <c r="H205" s="17" t="n"/>
      <c r="I205" s="17" t="n"/>
      <c r="J205" s="16" t="n"/>
    </row>
    <row r="206">
      <c r="A206" s="14" t="inlineStr">
        <is>
          <t>5</t>
        </is>
      </c>
      <c r="B206" s="14" t="inlineStr">
        <is>
          <t>MBT-1 TANK</t>
        </is>
      </c>
      <c r="C206" s="14" t="inlineStr">
        <is>
          <t>TNK-148</t>
        </is>
      </c>
      <c r="D206" s="14" t="inlineStr">
        <is>
          <t>Track link R26</t>
        </is>
      </c>
      <c r="E206" s="18" t="inlineStr">
        <is>
          <t>Moves along the track path at the track speed (straight runs + semicircles)</t>
        </is>
      </c>
      <c r="F206" s="17" t="n"/>
      <c r="G206" s="17" t="n"/>
      <c r="H206" s="17" t="n"/>
      <c r="I206" s="17" t="n"/>
      <c r="J206" s="16" t="n"/>
    </row>
    <row r="207">
      <c r="A207" s="14" t="inlineStr">
        <is>
          <t>5</t>
        </is>
      </c>
      <c r="B207" s="14" t="inlineStr">
        <is>
          <t>MBT-1 TANK</t>
        </is>
      </c>
      <c r="C207" s="14" t="inlineStr">
        <is>
          <t>TNK-149</t>
        </is>
      </c>
      <c r="D207" s="14" t="inlineStr">
        <is>
          <t>Track link R27</t>
        </is>
      </c>
      <c r="E207" s="18" t="inlineStr">
        <is>
          <t>Moves along the track path at the track speed (straight runs + semicircles)</t>
        </is>
      </c>
      <c r="F207" s="17" t="n"/>
      <c r="G207" s="17" t="n"/>
      <c r="H207" s="17" t="n"/>
      <c r="I207" s="17" t="n"/>
      <c r="J207" s="16" t="n"/>
    </row>
    <row r="208">
      <c r="A208" s="14" t="inlineStr">
        <is>
          <t>5</t>
        </is>
      </c>
      <c r="B208" s="14" t="inlineStr">
        <is>
          <t>MBT-1 TANK</t>
        </is>
      </c>
      <c r="C208" s="14" t="inlineStr">
        <is>
          <t>TNK-150</t>
        </is>
      </c>
      <c r="D208" s="14" t="inlineStr">
        <is>
          <t>Track link R28</t>
        </is>
      </c>
      <c r="E208" s="18" t="inlineStr">
        <is>
          <t>Moves along the track path at the track speed (straight runs + semicircles)</t>
        </is>
      </c>
      <c r="F208" s="17" t="n"/>
      <c r="G208" s="17" t="n"/>
      <c r="H208" s="17" t="n"/>
      <c r="I208" s="17" t="n"/>
      <c r="J208" s="16" t="n"/>
    </row>
    <row r="209">
      <c r="A209" s="14" t="inlineStr">
        <is>
          <t>5</t>
        </is>
      </c>
      <c r="B209" s="14" t="inlineStr">
        <is>
          <t>MBT-1 TANK</t>
        </is>
      </c>
      <c r="C209" s="14" t="inlineStr">
        <is>
          <t>TNK-151</t>
        </is>
      </c>
      <c r="D209" s="14" t="inlineStr">
        <is>
          <t>Track link R29</t>
        </is>
      </c>
      <c r="E209" s="18" t="inlineStr">
        <is>
          <t>Moves along the track path at the track speed (straight runs + semicircles)</t>
        </is>
      </c>
      <c r="F209" s="17" t="n"/>
      <c r="G209" s="17" t="n"/>
      <c r="H209" s="17" t="n"/>
      <c r="I209" s="17" t="n"/>
      <c r="J209" s="16" t="n"/>
    </row>
    <row r="210">
      <c r="A210" s="14" t="inlineStr">
        <is>
          <t>5</t>
        </is>
      </c>
      <c r="B210" s="14" t="inlineStr">
        <is>
          <t>MBT-1 TANK</t>
        </is>
      </c>
      <c r="C210" s="14" t="inlineStr">
        <is>
          <t>TNK-152</t>
        </is>
      </c>
      <c r="D210" s="14" t="inlineStr">
        <is>
          <t>Track link R30</t>
        </is>
      </c>
      <c r="E210" s="18" t="inlineStr">
        <is>
          <t>Moves along the track path at the track speed (straight runs + semicircles)</t>
        </is>
      </c>
      <c r="F210" s="17" t="n"/>
      <c r="G210" s="17" t="n"/>
      <c r="H210" s="17" t="n"/>
      <c r="I210" s="17" t="n"/>
      <c r="J210" s="16" t="n"/>
    </row>
    <row r="211">
      <c r="A211" s="14" t="inlineStr">
        <is>
          <t>5</t>
        </is>
      </c>
      <c r="B211" s="14" t="inlineStr">
        <is>
          <t>MBT-1 TANK</t>
        </is>
      </c>
      <c r="C211" s="14" t="inlineStr">
        <is>
          <t>TNK-153</t>
        </is>
      </c>
      <c r="D211" s="14" t="inlineStr">
        <is>
          <t>Track link R31</t>
        </is>
      </c>
      <c r="E211" s="18" t="inlineStr">
        <is>
          <t>Moves along the track path at the track speed (straight runs + semicircles)</t>
        </is>
      </c>
      <c r="F211" s="17" t="n"/>
      <c r="G211" s="17" t="n"/>
      <c r="H211" s="17" t="n"/>
      <c r="I211" s="17" t="n"/>
      <c r="J211" s="16" t="n"/>
    </row>
    <row r="212">
      <c r="A212" s="14" t="inlineStr">
        <is>
          <t>5</t>
        </is>
      </c>
      <c r="B212" s="14" t="inlineStr">
        <is>
          <t>MBT-1 TANK</t>
        </is>
      </c>
      <c r="C212" s="14" t="inlineStr">
        <is>
          <t>TNK-154</t>
        </is>
      </c>
      <c r="D212" s="14" t="inlineStr">
        <is>
          <t>Track link R32</t>
        </is>
      </c>
      <c r="E212" s="18" t="inlineStr">
        <is>
          <t>Moves along the track path at the track speed (straight runs + semicircles)</t>
        </is>
      </c>
      <c r="F212" s="17" t="n"/>
      <c r="G212" s="17" t="n"/>
      <c r="H212" s="17" t="n"/>
      <c r="I212" s="17" t="n"/>
      <c r="J212" s="16" t="n"/>
    </row>
    <row r="213">
      <c r="A213" s="14" t="inlineStr">
        <is>
          <t>5</t>
        </is>
      </c>
      <c r="B213" s="14" t="inlineStr">
        <is>
          <t>MBT-1 TANK</t>
        </is>
      </c>
      <c r="C213" s="14" t="inlineStr">
        <is>
          <t>TNK-155</t>
        </is>
      </c>
      <c r="D213" s="14" t="inlineStr">
        <is>
          <t>Track link R33</t>
        </is>
      </c>
      <c r="E213" s="18" t="inlineStr">
        <is>
          <t>Moves along the track path at the track speed (straight runs + semicircles)</t>
        </is>
      </c>
      <c r="F213" s="17" t="n"/>
      <c r="G213" s="17" t="n"/>
      <c r="H213" s="17" t="n"/>
      <c r="I213" s="17" t="n"/>
      <c r="J213" s="16" t="n"/>
    </row>
    <row r="214">
      <c r="A214" s="14" t="inlineStr">
        <is>
          <t>5</t>
        </is>
      </c>
      <c r="B214" s="14" t="inlineStr">
        <is>
          <t>MBT-1 TANK</t>
        </is>
      </c>
      <c r="C214" s="14" t="inlineStr">
        <is>
          <t>TNK-156</t>
        </is>
      </c>
      <c r="D214" s="14" t="inlineStr">
        <is>
          <t>Track link R34</t>
        </is>
      </c>
      <c r="E214" s="18" t="inlineStr">
        <is>
          <t>Moves along the track path at the track speed (straight runs + semicircles)</t>
        </is>
      </c>
      <c r="F214" s="17" t="n"/>
      <c r="G214" s="17" t="n"/>
      <c r="H214" s="17" t="n"/>
      <c r="I214" s="17" t="n"/>
      <c r="J214" s="16" t="n"/>
    </row>
    <row r="215">
      <c r="A215" s="14" t="inlineStr">
        <is>
          <t>5</t>
        </is>
      </c>
      <c r="B215" s="14" t="inlineStr">
        <is>
          <t>MBT-1 TANK</t>
        </is>
      </c>
      <c r="C215" s="14" t="inlineStr">
        <is>
          <t>TNK-157</t>
        </is>
      </c>
      <c r="D215" s="14" t="inlineStr">
        <is>
          <t>Track link R35</t>
        </is>
      </c>
      <c r="E215" s="18" t="inlineStr">
        <is>
          <t>Moves along the track path at the track speed (straight runs + semicircles)</t>
        </is>
      </c>
      <c r="F215" s="17" t="n"/>
      <c r="G215" s="17" t="n"/>
      <c r="H215" s="17" t="n"/>
      <c r="I215" s="17" t="n"/>
      <c r="J215" s="16" t="n"/>
    </row>
    <row r="216">
      <c r="A216" s="14" t="inlineStr">
        <is>
          <t>5</t>
        </is>
      </c>
      <c r="B216" s="14" t="inlineStr">
        <is>
          <t>MBT-1 TANK</t>
        </is>
      </c>
      <c r="C216" s="14" t="inlineStr">
        <is>
          <t>TNK-158</t>
        </is>
      </c>
      <c r="D216" s="14" t="inlineStr">
        <is>
          <t>Track link R36</t>
        </is>
      </c>
      <c r="E216" s="18" t="inlineStr">
        <is>
          <t>Moves along the track path at the track speed (straight runs + semicircles)</t>
        </is>
      </c>
      <c r="F216" s="17" t="n"/>
      <c r="G216" s="17" t="n"/>
      <c r="H216" s="17" t="n"/>
      <c r="I216" s="17" t="n"/>
      <c r="J216" s="16" t="n"/>
    </row>
    <row r="217">
      <c r="A217" s="14" t="inlineStr">
        <is>
          <t>5</t>
        </is>
      </c>
      <c r="B217" s="14" t="inlineStr">
        <is>
          <t>MBT-1 TANK</t>
        </is>
      </c>
      <c r="C217" s="14" t="inlineStr">
        <is>
          <t>TNK-159</t>
        </is>
      </c>
      <c r="D217" s="14" t="inlineStr">
        <is>
          <t>Track link R37</t>
        </is>
      </c>
      <c r="E217" s="18" t="inlineStr">
        <is>
          <t>Moves along the track path at the track speed (straight runs + semicircles)</t>
        </is>
      </c>
      <c r="F217" s="17" t="n"/>
      <c r="G217" s="17" t="n"/>
      <c r="H217" s="17" t="n"/>
      <c r="I217" s="17" t="n"/>
      <c r="J217" s="16" t="n"/>
    </row>
    <row r="218">
      <c r="A218" s="14" t="inlineStr">
        <is>
          <t>5</t>
        </is>
      </c>
      <c r="B218" s="14" t="inlineStr">
        <is>
          <t>MBT-1 TANK</t>
        </is>
      </c>
      <c r="C218" s="14" t="inlineStr">
        <is>
          <t>TNK-160</t>
        </is>
      </c>
      <c r="D218" s="14" t="inlineStr">
        <is>
          <t>Track link R38</t>
        </is>
      </c>
      <c r="E218" s="18" t="inlineStr">
        <is>
          <t>Moves along the track path at the track speed (straight runs + semicircles)</t>
        </is>
      </c>
      <c r="F218" s="17" t="n"/>
      <c r="G218" s="17" t="n"/>
      <c r="H218" s="17" t="n"/>
      <c r="I218" s="17" t="n"/>
      <c r="J218" s="16" t="n"/>
    </row>
    <row r="219">
      <c r="A219" s="14" t="inlineStr">
        <is>
          <t>5</t>
        </is>
      </c>
      <c r="B219" s="14" t="inlineStr">
        <is>
          <t>MBT-1 TANK</t>
        </is>
      </c>
      <c r="C219" s="14" t="inlineStr">
        <is>
          <t>TNK-161</t>
        </is>
      </c>
      <c r="D219" s="14" t="inlineStr">
        <is>
          <t>Track link R39</t>
        </is>
      </c>
      <c r="E219" s="18" t="inlineStr">
        <is>
          <t>Moves along the track path at the track speed (straight runs + semicircles)</t>
        </is>
      </c>
      <c r="F219" s="17" t="n"/>
      <c r="G219" s="17" t="n"/>
      <c r="H219" s="17" t="n"/>
      <c r="I219" s="17" t="n"/>
      <c r="J219" s="16" t="n"/>
    </row>
    <row r="220">
      <c r="A220" s="14" t="inlineStr">
        <is>
          <t>5</t>
        </is>
      </c>
      <c r="B220" s="14" t="inlineStr">
        <is>
          <t>MBT-1 TANK</t>
        </is>
      </c>
      <c r="C220" s="14" t="inlineStr">
        <is>
          <t>TNK-162</t>
        </is>
      </c>
      <c r="D220" s="14" t="inlineStr">
        <is>
          <t>Road wheel R</t>
        </is>
      </c>
      <c r="E220" s="18" t="inlineStr">
        <is>
          <t>Spins with the track (angle = belt travel / radius)</t>
        </is>
      </c>
      <c r="F220" s="17" t="n"/>
      <c r="G220" s="17" t="n"/>
      <c r="H220" s="17" t="n"/>
      <c r="I220" s="17" t="n"/>
      <c r="J220" s="16" t="n"/>
    </row>
    <row r="221">
      <c r="A221" s="14" t="inlineStr">
        <is>
          <t>5</t>
        </is>
      </c>
      <c r="B221" s="14" t="inlineStr">
        <is>
          <t>MBT-1 TANK</t>
        </is>
      </c>
      <c r="C221" s="14" t="inlineStr">
        <is>
          <t>TNK-166</t>
        </is>
      </c>
      <c r="D221" s="14" t="inlineStr">
        <is>
          <t>Road wheel R</t>
        </is>
      </c>
      <c r="E221" s="18" t="inlineStr">
        <is>
          <t>Spins with the track (angle = belt travel / radius)</t>
        </is>
      </c>
      <c r="F221" s="17" t="n"/>
      <c r="G221" s="17" t="n"/>
      <c r="H221" s="17" t="n"/>
      <c r="I221" s="17" t="n"/>
      <c r="J221" s="16" t="n"/>
    </row>
    <row r="222">
      <c r="A222" s="14" t="inlineStr">
        <is>
          <t>5</t>
        </is>
      </c>
      <c r="B222" s="14" t="inlineStr">
        <is>
          <t>MBT-1 TANK</t>
        </is>
      </c>
      <c r="C222" s="14" t="inlineStr">
        <is>
          <t>TNK-170</t>
        </is>
      </c>
      <c r="D222" s="14" t="inlineStr">
        <is>
          <t>Road wheel R</t>
        </is>
      </c>
      <c r="E222" s="18" t="inlineStr">
        <is>
          <t>Spins with the track (angle = belt travel / radius)</t>
        </is>
      </c>
      <c r="F222" s="17" t="n"/>
      <c r="G222" s="17" t="n"/>
      <c r="H222" s="17" t="n"/>
      <c r="I222" s="17" t="n"/>
      <c r="J222" s="16" t="n"/>
    </row>
    <row r="223">
      <c r="A223" s="14" t="inlineStr">
        <is>
          <t>5</t>
        </is>
      </c>
      <c r="B223" s="14" t="inlineStr">
        <is>
          <t>MBT-1 TANK</t>
        </is>
      </c>
      <c r="C223" s="14" t="inlineStr">
        <is>
          <t>TNK-174</t>
        </is>
      </c>
      <c r="D223" s="14" t="inlineStr">
        <is>
          <t>Road wheel R</t>
        </is>
      </c>
      <c r="E223" s="18" t="inlineStr">
        <is>
          <t>Spins with the track (angle = belt travel / radius)</t>
        </is>
      </c>
      <c r="F223" s="17" t="n"/>
      <c r="G223" s="17" t="n"/>
      <c r="H223" s="17" t="n"/>
      <c r="I223" s="17" t="n"/>
      <c r="J223" s="16" t="n"/>
    </row>
    <row r="224">
      <c r="A224" s="14" t="inlineStr">
        <is>
          <t>5</t>
        </is>
      </c>
      <c r="B224" s="14" t="inlineStr">
        <is>
          <t>MBT-1 TANK</t>
        </is>
      </c>
      <c r="C224" s="14" t="inlineStr">
        <is>
          <t>TNK-178</t>
        </is>
      </c>
      <c r="D224" s="14" t="inlineStr">
        <is>
          <t>Road wheel R</t>
        </is>
      </c>
      <c r="E224" s="18" t="inlineStr">
        <is>
          <t>Spins with the track (angle = belt travel / radius)</t>
        </is>
      </c>
      <c r="F224" s="17" t="n"/>
      <c r="G224" s="17" t="n"/>
      <c r="H224" s="17" t="n"/>
      <c r="I224" s="17" t="n"/>
      <c r="J224" s="16" t="n"/>
    </row>
    <row r="225">
      <c r="A225" s="14" t="inlineStr">
        <is>
          <t>5</t>
        </is>
      </c>
      <c r="B225" s="14" t="inlineStr">
        <is>
          <t>MBT-1 TANK</t>
        </is>
      </c>
      <c r="C225" s="14" t="inlineStr">
        <is>
          <t>TNK-182</t>
        </is>
      </c>
      <c r="D225" s="14" t="inlineStr">
        <is>
          <t>Road wheel R</t>
        </is>
      </c>
      <c r="E225" s="18" t="inlineStr">
        <is>
          <t>Spins with the track (angle = belt travel / radius)</t>
        </is>
      </c>
      <c r="F225" s="17" t="n"/>
      <c r="G225" s="17" t="n"/>
      <c r="H225" s="17" t="n"/>
      <c r="I225" s="17" t="n"/>
      <c r="J225" s="16" t="n"/>
    </row>
    <row r="226">
      <c r="A226" s="14" t="inlineStr">
        <is>
          <t>5</t>
        </is>
      </c>
      <c r="B226" s="14" t="inlineStr">
        <is>
          <t>MBT-1 TANK</t>
        </is>
      </c>
      <c r="C226" s="14" t="inlineStr">
        <is>
          <t>TNK-186</t>
        </is>
      </c>
      <c r="D226" s="14" t="inlineStr">
        <is>
          <t>Road wheel R</t>
        </is>
      </c>
      <c r="E226" s="18" t="inlineStr">
        <is>
          <t>Spins with the track (angle = belt travel / radius)</t>
        </is>
      </c>
      <c r="F226" s="17" t="n"/>
      <c r="G226" s="17" t="n"/>
      <c r="H226" s="17" t="n"/>
      <c r="I226" s="17" t="n"/>
      <c r="J226" s="16" t="n"/>
    </row>
    <row r="227">
      <c r="A227" s="14" t="inlineStr">
        <is>
          <t>5</t>
        </is>
      </c>
      <c r="B227" s="14" t="inlineStr">
        <is>
          <t>MBT-1 TANK</t>
        </is>
      </c>
      <c r="C227" s="14" t="inlineStr">
        <is>
          <t>TNK-190</t>
        </is>
      </c>
      <c r="D227" s="14" t="inlineStr">
        <is>
          <t>Drive sprocket R</t>
        </is>
      </c>
      <c r="E227" s="18" t="inlineStr">
        <is>
          <t>Spins with the track (angle = belt travel / radius)</t>
        </is>
      </c>
      <c r="F227" s="17" t="n"/>
      <c r="G227" s="17" t="n"/>
      <c r="H227" s="17" t="n"/>
      <c r="I227" s="17" t="n"/>
      <c r="J227" s="16" t="n"/>
    </row>
    <row r="228">
      <c r="A228" s="14" t="inlineStr">
        <is>
          <t>5</t>
        </is>
      </c>
      <c r="B228" s="14" t="inlineStr">
        <is>
          <t>MBT-1 TANK</t>
        </is>
      </c>
      <c r="C228" s="14" t="inlineStr">
        <is>
          <t>TNK-194</t>
        </is>
      </c>
      <c r="D228" s="14" t="inlineStr">
        <is>
          <t>Idler R</t>
        </is>
      </c>
      <c r="E228" s="18" t="inlineStr">
        <is>
          <t>Spins with the track (angle = belt travel / radius)</t>
        </is>
      </c>
      <c r="F228" s="17" t="n"/>
      <c r="G228" s="17" t="n"/>
      <c r="H228" s="17" t="n"/>
      <c r="I228" s="17" t="n"/>
      <c r="J228" s="16" t="n"/>
    </row>
    <row r="229">
      <c r="A229" s="14" t="inlineStr">
        <is>
          <t>5</t>
        </is>
      </c>
      <c r="B229" s="14" t="inlineStr">
        <is>
          <t>MBT-1 TANK</t>
        </is>
      </c>
      <c r="C229" s="14" t="inlineStr">
        <is>
          <t>TNK-198</t>
        </is>
      </c>
      <c r="D229" s="14" t="inlineStr">
        <is>
          <t>Return roller R</t>
        </is>
      </c>
      <c r="E229" s="18" t="inlineStr">
        <is>
          <t>Spins with the track</t>
        </is>
      </c>
      <c r="F229" s="17" t="n"/>
      <c r="G229" s="17" t="n"/>
      <c r="H229" s="17" t="n"/>
      <c r="I229" s="17" t="n"/>
      <c r="J229" s="16" t="n"/>
    </row>
    <row r="230">
      <c r="A230" s="14" t="inlineStr">
        <is>
          <t>5</t>
        </is>
      </c>
      <c r="B230" s="14" t="inlineStr">
        <is>
          <t>MBT-1 TANK</t>
        </is>
      </c>
      <c r="C230" s="14" t="inlineStr">
        <is>
          <t>TNK-199</t>
        </is>
      </c>
      <c r="D230" s="14" t="inlineStr">
        <is>
          <t>Return roller R</t>
        </is>
      </c>
      <c r="E230" s="18" t="inlineStr">
        <is>
          <t>Spins with the track</t>
        </is>
      </c>
      <c r="F230" s="17" t="n"/>
      <c r="G230" s="17" t="n"/>
      <c r="H230" s="17" t="n"/>
      <c r="I230" s="17" t="n"/>
      <c r="J230" s="16" t="n"/>
    </row>
    <row r="231">
      <c r="A231" s="14" t="inlineStr">
        <is>
          <t>5</t>
        </is>
      </c>
      <c r="B231" s="14" t="inlineStr">
        <is>
          <t>MBT-1 TANK</t>
        </is>
      </c>
      <c r="C231" s="14" t="inlineStr">
        <is>
          <t>TNK-200</t>
        </is>
      </c>
      <c r="D231" s="14" t="inlineStr">
        <is>
          <t>Return roller R</t>
        </is>
      </c>
      <c r="E231" s="18" t="inlineStr">
        <is>
          <t>Spins with the track</t>
        </is>
      </c>
      <c r="F231" s="17" t="n"/>
      <c r="G231" s="17" t="n"/>
      <c r="H231" s="17" t="n"/>
      <c r="I231" s="17" t="n"/>
      <c r="J231" s="16" t="n"/>
    </row>
    <row r="232">
      <c r="A232" s="14" t="inlineStr">
        <is>
          <t>5</t>
        </is>
      </c>
      <c r="B232" s="14" t="inlineStr">
        <is>
          <t>MBT-1 TANK</t>
        </is>
      </c>
      <c r="C232" s="14" t="inlineStr">
        <is>
          <t>TNK-201</t>
        </is>
      </c>
      <c r="D232" s="14" t="inlineStr">
        <is>
          <t>Turret yaw</t>
        </is>
      </c>
      <c r="E232" s="18" t="inlineStr">
        <is>
          <t>Stabilised: the turret's world yaw is held while the hull turns; slews 40 deg/s</t>
        </is>
      </c>
      <c r="F232" s="17" t="n"/>
      <c r="G232" s="17" t="n"/>
      <c r="H232" s="17" t="n"/>
      <c r="I232" s="17" t="n"/>
      <c r="J232" s="16" t="n"/>
    </row>
    <row r="233">
      <c r="A233" s="14" t="inlineStr">
        <is>
          <t>5</t>
        </is>
      </c>
      <c r="B233" s="14" t="inlineStr">
        <is>
          <t>MBT-1 TANK</t>
        </is>
      </c>
      <c r="C233" s="14" t="inlineStr">
        <is>
          <t>TNK-223</t>
        </is>
      </c>
      <c r="D233" s="14" t="inlineStr">
        <is>
          <t>MG ring</t>
        </is>
      </c>
      <c r="E233" s="18" t="inlineStr">
        <is>
          <t>Slews after the aim direction (90 deg/s), sweeps while idle</t>
        </is>
      </c>
      <c r="F233" s="17" t="n"/>
      <c r="G233" s="17" t="n"/>
      <c r="H233" s="17" t="n"/>
      <c r="I233" s="17" t="n"/>
      <c r="J233" s="16" t="n"/>
    </row>
    <row r="234">
      <c r="A234" s="14" t="inlineStr">
        <is>
          <t>5</t>
        </is>
      </c>
      <c r="B234" s="14" t="inlineStr">
        <is>
          <t>MBT-1 TANK</t>
        </is>
      </c>
      <c r="C234" s="14" t="inlineStr">
        <is>
          <t>TNK-225</t>
        </is>
      </c>
      <c r="D234" s="14" t="inlineStr">
        <is>
          <t>MG elevation</t>
        </is>
      </c>
      <c r="E234" s="18" t="inlineStr">
        <is>
          <t>Follows the main gun elevation</t>
        </is>
      </c>
      <c r="F234" s="17" t="n"/>
      <c r="G234" s="17" t="n"/>
      <c r="H234" s="17" t="n"/>
      <c r="I234" s="17" t="n"/>
      <c r="J234" s="16" t="n"/>
    </row>
    <row r="235">
      <c r="A235" s="14" t="inlineStr">
        <is>
          <t>5</t>
        </is>
      </c>
      <c r="B235" s="14" t="inlineStr">
        <is>
          <t>MBT-1 TANK</t>
        </is>
      </c>
      <c r="C235" s="14" t="inlineStr">
        <is>
          <t>TNK-241</t>
        </is>
      </c>
      <c r="D235" s="14" t="inlineStr">
        <is>
          <t>Antenna A pivot</t>
        </is>
      </c>
      <c r="E235" s="18" t="inlineStr">
        <is>
          <t>Bends opposite to the acceleration (damped spring), small wind flutter</t>
        </is>
      </c>
      <c r="F235" s="17" t="n"/>
      <c r="G235" s="17" t="n"/>
      <c r="H235" s="17" t="n"/>
      <c r="I235" s="17" t="n"/>
      <c r="J235" s="16" t="n"/>
    </row>
    <row r="236">
      <c r="A236" s="14" t="inlineStr">
        <is>
          <t>5</t>
        </is>
      </c>
      <c r="B236" s="14" t="inlineStr">
        <is>
          <t>MBT-1 TANK</t>
        </is>
      </c>
      <c r="C236" s="14" t="inlineStr">
        <is>
          <t>TNK-244</t>
        </is>
      </c>
      <c r="D236" s="14" t="inlineStr">
        <is>
          <t>Antenna B pivot</t>
        </is>
      </c>
      <c r="E236" s="18" t="inlineStr">
        <is>
          <t>Bends opposite to the acceleration (damped spring), small wind flutter</t>
        </is>
      </c>
      <c r="F236" s="17" t="n"/>
      <c r="G236" s="17" t="n"/>
      <c r="H236" s="17" t="n"/>
      <c r="I236" s="17" t="n"/>
      <c r="J236" s="16" t="n"/>
    </row>
    <row r="237">
      <c r="A237" s="14" t="inlineStr">
        <is>
          <t>5</t>
        </is>
      </c>
      <c r="B237" s="14" t="inlineStr">
        <is>
          <t>MBT-1 TANK</t>
        </is>
      </c>
      <c r="C237" s="14" t="inlineStr">
        <is>
          <t>TNK-246</t>
        </is>
      </c>
      <c r="D237" s="14" t="inlineStr">
        <is>
          <t>Gun pitch</t>
        </is>
      </c>
      <c r="E237" s="18" t="inlineStr">
        <is>
          <t>Elevation slews at 20 deg/s</t>
        </is>
      </c>
      <c r="F237" s="17" t="n"/>
      <c r="G237" s="17" t="n"/>
      <c r="H237" s="17" t="n"/>
      <c r="I237" s="17" t="n"/>
      <c r="J237" s="16" t="n"/>
    </row>
    <row r="238">
      <c r="A238" s="14" t="inlineStr">
        <is>
          <t>5</t>
        </is>
      </c>
      <c r="B238" s="14" t="inlineStr">
        <is>
          <t>MBT-1 TANK</t>
        </is>
      </c>
      <c r="C238" s="14" t="inlineStr">
        <is>
          <t>TNK-249</t>
        </is>
      </c>
      <c r="D238" s="14" t="inlineStr">
        <is>
          <t>Barrel recoil</t>
        </is>
      </c>
      <c r="E238" s="18" t="inlineStr">
        <is>
          <t>Slides back 0.35 m when firing, returns over 0.6 s</t>
        </is>
      </c>
      <c r="F238" s="17" t="n"/>
      <c r="G238" s="17" t="n"/>
      <c r="H238" s="17" t="n"/>
      <c r="I238" s="17" t="n"/>
      <c r="J238" s="16" t="n"/>
    </row>
    <row r="239">
      <c r="A239" s="14" t="inlineStr">
        <is>
          <t>5</t>
        </is>
      </c>
      <c r="B239" s="14" t="inlineStr">
        <is>
          <t>MBT-1 TANK</t>
        </is>
      </c>
      <c r="C239" s="14" t="inlineStr">
        <is>
          <t>TNK-250</t>
        </is>
      </c>
      <c r="D239" s="14" t="inlineStr">
        <is>
          <t>Gun barrel</t>
        </is>
      </c>
      <c r="E239" s="18" t="inlineStr">
        <is>
          <t>Heats up with every shot</t>
        </is>
      </c>
      <c r="F239" s="17" t="n"/>
      <c r="G239" s="17" t="n"/>
      <c r="H239" s="17" t="n"/>
      <c r="I239" s="17" t="n"/>
      <c r="J239" s="16" t="n"/>
    </row>
    <row r="240">
      <c r="A240" s="14" t="inlineStr">
        <is>
          <t>5</t>
        </is>
      </c>
      <c r="B240" s="14" t="inlineStr">
        <is>
          <t>MBT-1 TANK</t>
        </is>
      </c>
      <c r="C240" s="14" t="inlineStr">
        <is>
          <t>TNK-254</t>
        </is>
      </c>
      <c r="D240" s="14" t="inlineStr">
        <is>
          <t>Muzzle flash</t>
        </is>
      </c>
      <c r="E240" s="18" t="inlineStr">
        <is>
          <t>Flashes for 0.08 s per shot</t>
        </is>
      </c>
      <c r="F240" s="17" t="n"/>
      <c r="G240" s="17" t="n"/>
      <c r="H240" s="17" t="n"/>
      <c r="I240" s="17" t="n"/>
      <c r="J240" s="16" t="n"/>
    </row>
    <row r="241">
      <c r="A241" s="14" t="inlineStr">
        <is>
          <t>6</t>
        </is>
      </c>
      <c r="B241" s="14" t="inlineStr">
        <is>
          <t>MH-6 HELICOPTER</t>
        </is>
      </c>
      <c r="C241" s="14" t="inlineStr">
        <is>
          <t>HEL-00</t>
        </is>
      </c>
      <c r="D241" s="14" t="inlineStr">
        <is>
          <t>Scout helicopter</t>
        </is>
      </c>
      <c r="E241" s="18" t="inlineStr">
        <is>
          <t>Position and yaw from the flight model</t>
        </is>
      </c>
      <c r="F241" s="17" t="n"/>
      <c r="G241" s="17" t="n"/>
      <c r="H241" s="17" t="n"/>
      <c r="I241" s="17" t="n"/>
      <c r="J241" s="16" t="n"/>
    </row>
    <row r="242">
      <c r="A242" s="14" t="inlineStr">
        <is>
          <t>6</t>
        </is>
      </c>
      <c r="B242" s="14" t="inlineStr">
        <is>
          <t>MH-6 HELICOPTER</t>
        </is>
      </c>
      <c r="C242" s="14" t="inlineStr">
        <is>
          <t>HEL-01</t>
        </is>
      </c>
      <c r="D242" s="14" t="inlineStr">
        <is>
          <t>Body</t>
        </is>
      </c>
      <c r="E242" s="18" t="inlineStr">
        <is>
          <t>Pitch / roll follow acceleration and turn rate (damped spring)</t>
        </is>
      </c>
      <c r="F242" s="17" t="n"/>
      <c r="G242" s="17" t="n"/>
      <c r="H242" s="17" t="n"/>
      <c r="I242" s="17" t="n"/>
      <c r="J242" s="16" t="n"/>
    </row>
    <row r="243">
      <c r="A243" s="14" t="inlineStr">
        <is>
          <t>6</t>
        </is>
      </c>
      <c r="B243" s="14" t="inlineStr">
        <is>
          <t>MH-6 HELICOPTER</t>
        </is>
      </c>
      <c r="C243" s="14" t="inlineStr">
        <is>
          <t>HEL-07</t>
        </is>
      </c>
      <c r="D243" s="14" t="inlineStr">
        <is>
          <t>Engine cowling</t>
        </is>
      </c>
      <c r="E243" s="18" t="inlineStr">
        <is>
          <t>Heat rises with rotor speed</t>
        </is>
      </c>
      <c r="F243" s="17" t="n"/>
      <c r="G243" s="17" t="n"/>
      <c r="H243" s="17" t="n"/>
      <c r="I243" s="17" t="n"/>
      <c r="J243" s="16" t="n"/>
    </row>
    <row r="244">
      <c r="A244" s="14" t="inlineStr">
        <is>
          <t>6</t>
        </is>
      </c>
      <c r="B244" s="14" t="inlineStr">
        <is>
          <t>MH-6 HELICOPTER</t>
        </is>
      </c>
      <c r="C244" s="14" t="inlineStr">
        <is>
          <t>HEL-08</t>
        </is>
      </c>
      <c r="D244" s="14" t="inlineStr">
        <is>
          <t>Engine exhaust</t>
        </is>
      </c>
      <c r="E244" s="18" t="inlineStr">
        <is>
          <t>Heat rises with rotor speed</t>
        </is>
      </c>
      <c r="F244" s="17" t="n"/>
      <c r="G244" s="17" t="n"/>
      <c r="H244" s="17" t="n"/>
      <c r="I244" s="17" t="n"/>
      <c r="J244" s="16" t="n"/>
    </row>
    <row r="245">
      <c r="A245" s="14" t="inlineStr">
        <is>
          <t>6</t>
        </is>
      </c>
      <c r="B245" s="14" t="inlineStr">
        <is>
          <t>MH-6 HELICOPTER</t>
        </is>
      </c>
      <c r="C245" s="14" t="inlineStr">
        <is>
          <t>HEL-25</t>
        </is>
      </c>
      <c r="D245" s="14" t="inlineStr">
        <is>
          <t>Tip-path plane</t>
        </is>
      </c>
      <c r="E245" s="18" t="inlineStr">
        <is>
          <t>Tilts with cyclic: forward when accelerating, sideways in turns</t>
        </is>
      </c>
      <c r="F245" s="17" t="n"/>
      <c r="G245" s="17" t="n"/>
      <c r="H245" s="17" t="n"/>
      <c r="I245" s="17" t="n"/>
      <c r="J245" s="16" t="n"/>
    </row>
    <row r="246">
      <c r="A246" s="14" t="inlineStr">
        <is>
          <t>6</t>
        </is>
      </c>
      <c r="B246" s="14" t="inlineStr">
        <is>
          <t>MH-6 HELICOPTER</t>
        </is>
      </c>
      <c r="C246" s="14" t="inlineStr">
        <is>
          <t>HEL-26</t>
        </is>
      </c>
      <c r="D246" s="14" t="inlineStr">
        <is>
          <t>Main rotor</t>
        </is>
      </c>
      <c r="E246" s="18" t="inlineStr">
        <is>
          <t>Angle integrates rpm * dt (300 rpm nominal, spools up over 6 s)</t>
        </is>
      </c>
      <c r="F246" s="17" t="n"/>
      <c r="G246" s="17" t="n"/>
      <c r="H246" s="17" t="n"/>
      <c r="I246" s="17" t="n"/>
      <c r="J246" s="16" t="n"/>
    </row>
    <row r="247">
      <c r="A247" s="14" t="inlineStr">
        <is>
          <t>6</t>
        </is>
      </c>
      <c r="B247" s="14" t="inlineStr">
        <is>
          <t>MH-6 HELICOPTER</t>
        </is>
      </c>
      <c r="C247" s="14" t="inlineStr">
        <is>
          <t>HEL-30</t>
        </is>
      </c>
      <c r="D247" s="14" t="inlineStr">
        <is>
          <t>Blade 1 flap</t>
        </is>
      </c>
      <c r="E247" s="18" t="inlineStr">
        <is>
          <t>Flap = coning + cyclic by azimuth; droops at low rpm; feather = collective</t>
        </is>
      </c>
      <c r="F247" s="17" t="n"/>
      <c r="G247" s="17" t="n"/>
      <c r="H247" s="17" t="n"/>
      <c r="I247" s="17" t="n"/>
      <c r="J247" s="16" t="n"/>
    </row>
    <row r="248">
      <c r="A248" s="14" t="inlineStr">
        <is>
          <t>6</t>
        </is>
      </c>
      <c r="B248" s="14" t="inlineStr">
        <is>
          <t>MH-6 HELICOPTER</t>
        </is>
      </c>
      <c r="C248" s="14" t="inlineStr">
        <is>
          <t>HEL-35</t>
        </is>
      </c>
      <c r="D248" s="14" t="inlineStr">
        <is>
          <t>Blade 2 flap</t>
        </is>
      </c>
      <c r="E248" s="18" t="inlineStr">
        <is>
          <t>Flap = coning + cyclic by azimuth; droops at low rpm; feather = collective</t>
        </is>
      </c>
      <c r="F248" s="17" t="n"/>
      <c r="G248" s="17" t="n"/>
      <c r="H248" s="17" t="n"/>
      <c r="I248" s="17" t="n"/>
      <c r="J248" s="16" t="n"/>
    </row>
    <row r="249">
      <c r="A249" s="14" t="inlineStr">
        <is>
          <t>6</t>
        </is>
      </c>
      <c r="B249" s="14" t="inlineStr">
        <is>
          <t>MH-6 HELICOPTER</t>
        </is>
      </c>
      <c r="C249" s="14" t="inlineStr">
        <is>
          <t>HEL-40</t>
        </is>
      </c>
      <c r="D249" s="14" t="inlineStr">
        <is>
          <t>Blade 3 flap</t>
        </is>
      </c>
      <c r="E249" s="18" t="inlineStr">
        <is>
          <t>Flap = coning + cyclic by azimuth; droops at low rpm; feather = collective</t>
        </is>
      </c>
      <c r="F249" s="17" t="n"/>
      <c r="G249" s="17" t="n"/>
      <c r="H249" s="17" t="n"/>
      <c r="I249" s="17" t="n"/>
      <c r="J249" s="16" t="n"/>
    </row>
    <row r="250">
      <c r="A250" s="14" t="inlineStr">
        <is>
          <t>6</t>
        </is>
      </c>
      <c r="B250" s="14" t="inlineStr">
        <is>
          <t>MH-6 HELICOPTER</t>
        </is>
      </c>
      <c r="C250" s="14" t="inlineStr">
        <is>
          <t>HEL-45</t>
        </is>
      </c>
      <c r="D250" s="14" t="inlineStr">
        <is>
          <t>Blade 4 flap</t>
        </is>
      </c>
      <c r="E250" s="18" t="inlineStr">
        <is>
          <t>Flap = coning + cyclic by azimuth; droops at low rpm; feather = collective</t>
        </is>
      </c>
      <c r="F250" s="17" t="n"/>
      <c r="G250" s="17" t="n"/>
      <c r="H250" s="17" t="n"/>
      <c r="I250" s="17" t="n"/>
      <c r="J250" s="16" t="n"/>
    </row>
    <row r="251">
      <c r="A251" s="14" t="inlineStr">
        <is>
          <t>6</t>
        </is>
      </c>
      <c r="B251" s="14" t="inlineStr">
        <is>
          <t>MH-6 HELICOPTER</t>
        </is>
      </c>
      <c r="C251" s="14" t="inlineStr">
        <is>
          <t>HEL-50</t>
        </is>
      </c>
      <c r="D251" s="14" t="inlineStr">
        <is>
          <t>Blade 5 flap</t>
        </is>
      </c>
      <c r="E251" s="18" t="inlineStr">
        <is>
          <t>Flap = coning + cyclic by azimuth; droops at low rpm; feather = collective</t>
        </is>
      </c>
      <c r="F251" s="17" t="n"/>
      <c r="G251" s="17" t="n"/>
      <c r="H251" s="17" t="n"/>
      <c r="I251" s="17" t="n"/>
      <c r="J251" s="16" t="n"/>
    </row>
    <row r="252">
      <c r="A252" s="14" t="inlineStr">
        <is>
          <t>6</t>
        </is>
      </c>
      <c r="B252" s="14" t="inlineStr">
        <is>
          <t>MH-6 HELICOPTER</t>
        </is>
      </c>
      <c r="C252" s="14" t="inlineStr">
        <is>
          <t>HEL-54</t>
        </is>
      </c>
      <c r="D252" s="14" t="inlineStr">
        <is>
          <t>Main rotor blur disc</t>
        </is>
      </c>
      <c r="E252" s="18" t="inlineStr">
        <is>
          <t>Opacity follows rotor speed</t>
        </is>
      </c>
      <c r="F252" s="17" t="n"/>
      <c r="G252" s="17" t="n"/>
      <c r="H252" s="17" t="n"/>
      <c r="I252" s="17" t="n"/>
      <c r="J252" s="16" t="n"/>
    </row>
    <row r="253">
      <c r="A253" s="14" t="inlineStr">
        <is>
          <t>6</t>
        </is>
      </c>
      <c r="B253" s="14" t="inlineStr">
        <is>
          <t>MH-6 HELICOPTER</t>
        </is>
      </c>
      <c r="C253" s="14" t="inlineStr">
        <is>
          <t>HEL-56</t>
        </is>
      </c>
      <c r="D253" s="14" t="inlineStr">
        <is>
          <t>Tail rotor</t>
        </is>
      </c>
      <c r="E253" s="18" t="inlineStr">
        <is>
          <t>5x main rotor speed</t>
        </is>
      </c>
      <c r="F253" s="17" t="n"/>
      <c r="G253" s="17" t="n"/>
      <c r="H253" s="17" t="n"/>
      <c r="I253" s="17" t="n"/>
      <c r="J253" s="16" t="n"/>
    </row>
    <row r="254">
      <c r="A254" s="14" t="inlineStr">
        <is>
          <t>6</t>
        </is>
      </c>
      <c r="B254" s="14" t="inlineStr">
        <is>
          <t>MH-6 HELICOPTER</t>
        </is>
      </c>
      <c r="C254" s="14" t="inlineStr">
        <is>
          <t>HEL-64</t>
        </is>
      </c>
      <c r="D254" s="14" t="inlineStr">
        <is>
          <t>Anti-collision strobe</t>
        </is>
      </c>
      <c r="E254" s="18" t="inlineStr">
        <is>
          <t>Double flash every 1.2 s while powered</t>
        </is>
      </c>
      <c r="F254" s="17" t="n"/>
      <c r="G254" s="17" t="n"/>
      <c r="H254" s="17" t="n"/>
      <c r="I254" s="17" t="n"/>
      <c r="J254" s="16" t="n"/>
    </row>
    <row r="255">
      <c r="A255" s="14" t="inlineStr">
        <is>
          <t>6</t>
        </is>
      </c>
      <c r="B255" s="14" t="inlineStr">
        <is>
          <t>MH-6 HELICOPTER</t>
        </is>
      </c>
      <c r="C255" s="14" t="inlineStr">
        <is>
          <t>HEL-65</t>
        </is>
      </c>
      <c r="D255" s="14" t="inlineStr">
        <is>
          <t>Searchlight pan</t>
        </is>
      </c>
      <c r="E255" s="18" t="inlineStr">
        <is>
          <t>Pan from the pilot (arrow keys / mouse)</t>
        </is>
      </c>
      <c r="F255" s="17" t="n"/>
      <c r="G255" s="17" t="n"/>
      <c r="H255" s="17" t="n"/>
      <c r="I255" s="17" t="n"/>
      <c r="J255" s="16" t="n"/>
    </row>
    <row r="256">
      <c r="A256" s="14" t="inlineStr">
        <is>
          <t>6</t>
        </is>
      </c>
      <c r="B256" s="14" t="inlineStr">
        <is>
          <t>MH-6 HELICOPTER</t>
        </is>
      </c>
      <c r="C256" s="14" t="inlineStr">
        <is>
          <t>HEL-67</t>
        </is>
      </c>
      <c r="D256" s="14" t="inlineStr">
        <is>
          <t>Searchlight tilt</t>
        </is>
      </c>
      <c r="E256" s="18" t="inlineStr">
        <is>
          <t>Tilt from the pilot</t>
        </is>
      </c>
      <c r="F256" s="17" t="n"/>
      <c r="G256" s="17" t="n"/>
      <c r="H256" s="17" t="n"/>
      <c r="I256" s="17" t="n"/>
      <c r="J256" s="16" t="n"/>
    </row>
    <row r="257">
      <c r="A257" s="14" t="inlineStr">
        <is>
          <t>6</t>
        </is>
      </c>
      <c r="B257" s="14" t="inlineStr">
        <is>
          <t>MH-6 HELICOPTER</t>
        </is>
      </c>
      <c r="C257" s="14" t="inlineStr">
        <is>
          <t>HEL-70</t>
        </is>
      </c>
      <c r="D257" s="14" t="inlineStr">
        <is>
          <t>Searchlight cone</t>
        </is>
      </c>
      <c r="E257" s="18" t="inlineStr">
        <is>
          <t>Length follows distance to the ground; hidden when the light is off</t>
        </is>
      </c>
      <c r="F257" s="17" t="n"/>
      <c r="G257" s="17" t="n"/>
      <c r="H257" s="17" t="n"/>
      <c r="I257" s="17" t="n"/>
      <c r="J257" s="16" t="n"/>
    </row>
    <row r="258">
      <c r="A258" s="14" t="inlineStr">
        <is>
          <t>7</t>
        </is>
      </c>
      <c r="B258" s="14" t="inlineStr">
        <is>
          <t>AA-1 GATLING</t>
        </is>
      </c>
      <c r="C258" s="14" t="inlineStr">
        <is>
          <t>AAG-00</t>
        </is>
      </c>
      <c r="D258" s="14" t="inlineStr">
        <is>
          <t>AA Gatling Gun</t>
        </is>
      </c>
      <c r="E258" s="18" t="inlineStr">
        <is>
          <t>Static pedestal; mount yaw / cradle pitch / barrel spin below</t>
        </is>
      </c>
      <c r="F258" s="17" t="n"/>
      <c r="G258" s="17" t="n"/>
      <c r="H258" s="17" t="n"/>
      <c r="I258" s="17" t="n"/>
      <c r="J258" s="16" t="n"/>
    </row>
    <row r="259">
      <c r="A259" s="14" t="inlineStr">
        <is>
          <t>7</t>
        </is>
      </c>
      <c r="B259" s="14" t="inlineStr">
        <is>
          <t>AA-1 GATLING</t>
        </is>
      </c>
      <c r="C259" s="14" t="inlineStr">
        <is>
          <t>AAG-08</t>
        </is>
      </c>
      <c r="D259" s="14" t="inlineStr">
        <is>
          <t>Mount yaw</t>
        </is>
      </c>
      <c r="E259" s="18" t="inlineStr">
        <is>
          <t>Yaw slews at 60 deg/s (arrows / mouse); idle: slow search sweep</t>
        </is>
      </c>
      <c r="F259" s="17" t="n"/>
      <c r="G259" s="17" t="n"/>
      <c r="H259" s="17" t="n"/>
      <c r="I259" s="17" t="n"/>
      <c r="J259" s="16" t="n"/>
    </row>
    <row r="260">
      <c r="A260" s="14" t="inlineStr">
        <is>
          <t>7</t>
        </is>
      </c>
      <c r="B260" s="14" t="inlineStr">
        <is>
          <t>AA-1 GATLING</t>
        </is>
      </c>
      <c r="C260" s="14" t="inlineStr">
        <is>
          <t>AAG-18</t>
        </is>
      </c>
      <c r="D260" s="14" t="inlineStr">
        <is>
          <t>Search antenna</t>
        </is>
      </c>
      <c r="E260" s="18" t="inlineStr">
        <is>
          <t>Rotates 1 rev/s (3 rev/s while the gun is possessed)</t>
        </is>
      </c>
      <c r="F260" s="17" t="n"/>
      <c r="G260" s="17" t="n"/>
      <c r="H260" s="17" t="n"/>
      <c r="I260" s="17" t="n"/>
      <c r="J260" s="16" t="n"/>
    </row>
    <row r="261">
      <c r="A261" s="14" t="inlineStr">
        <is>
          <t>7</t>
        </is>
      </c>
      <c r="B261" s="14" t="inlineStr">
        <is>
          <t>AA-1 GATLING</t>
        </is>
      </c>
      <c r="C261" s="14" t="inlineStr">
        <is>
          <t>AAG-20</t>
        </is>
      </c>
      <c r="D261" s="14" t="inlineStr">
        <is>
          <t>Cradle pitch</t>
        </is>
      </c>
      <c r="E261" s="18" t="inlineStr">
        <is>
          <t>Pitch slews at 60 deg/s</t>
        </is>
      </c>
      <c r="F261" s="17" t="n"/>
      <c r="G261" s="17" t="n"/>
      <c r="H261" s="17" t="n"/>
      <c r="I261" s="17" t="n"/>
      <c r="J261" s="16" t="n"/>
    </row>
    <row r="262">
      <c r="A262" s="14" t="inlineStr">
        <is>
          <t>7</t>
        </is>
      </c>
      <c r="B262" s="14" t="inlineStr">
        <is>
          <t>AA-1 GATLING</t>
        </is>
      </c>
      <c r="C262" s="14" t="inlineStr">
        <is>
          <t>AAG-29</t>
        </is>
      </c>
      <c r="D262" s="14" t="inlineStr">
        <is>
          <t>Barrel cluster</t>
        </is>
      </c>
      <c r="E262" s="18" t="inlineStr">
        <is>
          <t>Spins about its axis; spool-up 0.5 s, spool-down 1.5 s, 5 rev/s = 30 rounds/s</t>
        </is>
      </c>
      <c r="F262" s="17" t="n"/>
      <c r="G262" s="17" t="n"/>
      <c r="H262" s="17" t="n"/>
      <c r="I262" s="17" t="n"/>
      <c r="J262" s="16" t="n"/>
    </row>
    <row r="263">
      <c r="A263" s="14" t="inlineStr">
        <is>
          <t>7</t>
        </is>
      </c>
      <c r="B263" s="14" t="inlineStr">
        <is>
          <t>AA-1 GATLING</t>
        </is>
      </c>
      <c r="C263" s="14" t="inlineStr">
        <is>
          <t>AAG-41</t>
        </is>
      </c>
      <c r="D263" s="14" t="inlineStr">
        <is>
          <t>Muzzle flash</t>
        </is>
      </c>
      <c r="E263" s="18" t="inlineStr">
        <is>
          <t>Flickers while firing</t>
        </is>
      </c>
      <c r="F263" s="17" t="n"/>
      <c r="G263" s="17" t="n"/>
      <c r="H263" s="17" t="n"/>
      <c r="I263" s="17" t="n"/>
      <c r="J263" s="16" t="n"/>
    </row>
    <row r="264">
      <c r="A264" s="14" t="inlineStr">
        <is>
          <t>7</t>
        </is>
      </c>
      <c r="B264" s="14" t="inlineStr">
        <is>
          <t>AA-1 GATLING</t>
        </is>
      </c>
      <c r="C264" s="14" t="inlineStr">
        <is>
          <t>AAG-42</t>
        </is>
      </c>
      <c r="D264" s="14" t="inlineStr">
        <is>
          <t>Shell casing</t>
        </is>
      </c>
      <c r="E264" s="18" t="inlineStr">
        <is>
          <t>Ballistic arc out of the ejection port, 0.7 s life</t>
        </is>
      </c>
      <c r="F264" s="17" t="n"/>
      <c r="G264" s="17" t="n"/>
      <c r="H264" s="17" t="n"/>
      <c r="I264" s="17" t="n"/>
      <c r="J264" s="16" t="n"/>
    </row>
    <row r="265">
      <c r="A265" s="14" t="inlineStr">
        <is>
          <t>7</t>
        </is>
      </c>
      <c r="B265" s="14" t="inlineStr">
        <is>
          <t>AA-1 GATLING</t>
        </is>
      </c>
      <c r="C265" s="14" t="inlineStr">
        <is>
          <t>AAG-43</t>
        </is>
      </c>
      <c r="D265" s="14" t="inlineStr">
        <is>
          <t>Shell casing</t>
        </is>
      </c>
      <c r="E265" s="18" t="inlineStr">
        <is>
          <t>Ballistic arc out of the ejection port, 0.7 s life</t>
        </is>
      </c>
      <c r="F265" s="17" t="n"/>
      <c r="G265" s="17" t="n"/>
      <c r="H265" s="17" t="n"/>
      <c r="I265" s="17" t="n"/>
      <c r="J265" s="16" t="n"/>
    </row>
    <row r="266">
      <c r="A266" s="14" t="inlineStr">
        <is>
          <t>7</t>
        </is>
      </c>
      <c r="B266" s="14" t="inlineStr">
        <is>
          <t>AA-1 GATLING</t>
        </is>
      </c>
      <c r="C266" s="14" t="inlineStr">
        <is>
          <t>AAG-44</t>
        </is>
      </c>
      <c r="D266" s="14" t="inlineStr">
        <is>
          <t>Shell casing</t>
        </is>
      </c>
      <c r="E266" s="18" t="inlineStr">
        <is>
          <t>Ballistic arc out of the ejection port, 0.7 s life</t>
        </is>
      </c>
      <c r="F266" s="17" t="n"/>
      <c r="G266" s="17" t="n"/>
      <c r="H266" s="17" t="n"/>
      <c r="I266" s="17" t="n"/>
      <c r="J266" s="16" t="n"/>
    </row>
    <row r="267">
      <c r="A267" s="14" t="inlineStr">
        <is>
          <t>7</t>
        </is>
      </c>
      <c r="B267" s="14" t="inlineStr">
        <is>
          <t>AA-1 GATLING</t>
        </is>
      </c>
      <c r="C267" s="14" t="inlineStr">
        <is>
          <t>AAG-45</t>
        </is>
      </c>
      <c r="D267" s="14" t="inlineStr">
        <is>
          <t>Shell casing</t>
        </is>
      </c>
      <c r="E267" s="18" t="inlineStr">
        <is>
          <t>Ballistic arc out of the ejection port, 0.7 s life</t>
        </is>
      </c>
      <c r="F267" s="17" t="n"/>
      <c r="G267" s="17" t="n"/>
      <c r="H267" s="17" t="n"/>
      <c r="I267" s="17" t="n"/>
      <c r="J267" s="16" t="n"/>
    </row>
    <row r="268">
      <c r="A268" s="14" t="inlineStr">
        <is>
          <t>7</t>
        </is>
      </c>
      <c r="B268" s="14" t="inlineStr">
        <is>
          <t>AA-1 GATLING</t>
        </is>
      </c>
      <c r="C268" s="14" t="inlineStr">
        <is>
          <t>AAG-46</t>
        </is>
      </c>
      <c r="D268" s="14" t="inlineStr">
        <is>
          <t>Shell casing</t>
        </is>
      </c>
      <c r="E268" s="18" t="inlineStr">
        <is>
          <t>Ballistic arc out of the ejection port, 0.7 s life</t>
        </is>
      </c>
      <c r="F268" s="17" t="n"/>
      <c r="G268" s="17" t="n"/>
      <c r="H268" s="17" t="n"/>
      <c r="I268" s="17" t="n"/>
      <c r="J268" s="16" t="n"/>
    </row>
    <row r="269">
      <c r="A269" s="14" t="inlineStr">
        <is>
          <t>7</t>
        </is>
      </c>
      <c r="B269" s="14" t="inlineStr">
        <is>
          <t>AA-1 GATLING</t>
        </is>
      </c>
      <c r="C269" s="14" t="inlineStr">
        <is>
          <t>AAG-47</t>
        </is>
      </c>
      <c r="D269" s="14" t="inlineStr">
        <is>
          <t>Shell casing</t>
        </is>
      </c>
      <c r="E269" s="18" t="inlineStr">
        <is>
          <t>Ballistic arc out of the ejection port, 0.7 s life</t>
        </is>
      </c>
      <c r="F269" s="17" t="n"/>
      <c r="G269" s="17" t="n"/>
      <c r="H269" s="17" t="n"/>
      <c r="I269" s="17" t="n"/>
      <c r="J269" s="16" t="n"/>
    </row>
    <row r="270">
      <c r="A270" s="14" t="inlineStr">
        <is>
          <t>7</t>
        </is>
      </c>
      <c r="B270" s="14" t="inlineStr">
        <is>
          <t>AA-1 GATLING</t>
        </is>
      </c>
      <c r="C270" s="14" t="inlineStr">
        <is>
          <t>AAG-48</t>
        </is>
      </c>
      <c r="D270" s="14" t="inlineStr">
        <is>
          <t>Shell casing</t>
        </is>
      </c>
      <c r="E270" s="18" t="inlineStr">
        <is>
          <t>Ballistic arc out of the ejection port, 0.7 s life</t>
        </is>
      </c>
      <c r="F270" s="17" t="n"/>
      <c r="G270" s="17" t="n"/>
      <c r="H270" s="17" t="n"/>
      <c r="I270" s="17" t="n"/>
      <c r="J270" s="16" t="n"/>
    </row>
    <row r="271">
      <c r="A271" s="14" t="inlineStr">
        <is>
          <t>7</t>
        </is>
      </c>
      <c r="B271" s="14" t="inlineStr">
        <is>
          <t>AA-1 GATLING</t>
        </is>
      </c>
      <c r="C271" s="14" t="inlineStr">
        <is>
          <t>AAG-49</t>
        </is>
      </c>
      <c r="D271" s="14" t="inlineStr">
        <is>
          <t>Shell casing</t>
        </is>
      </c>
      <c r="E271" s="18" t="inlineStr">
        <is>
          <t>Ballistic arc out of the ejection port, 0.7 s life</t>
        </is>
      </c>
      <c r="F271" s="17" t="n"/>
      <c r="G271" s="17" t="n"/>
      <c r="H271" s="17" t="n"/>
      <c r="I271" s="17" t="n"/>
      <c r="J271" s="16" t="n"/>
    </row>
    <row r="272">
      <c r="A272" s="14" t="inlineStr">
        <is>
          <t>7</t>
        </is>
      </c>
      <c r="B272" s="14" t="inlineStr">
        <is>
          <t>AA-1 GATLING</t>
        </is>
      </c>
      <c r="C272" s="14" t="inlineStr">
        <is>
          <t>AAG-50</t>
        </is>
      </c>
      <c r="D272" s="14" t="inlineStr">
        <is>
          <t>Shell casing</t>
        </is>
      </c>
      <c r="E272" s="18" t="inlineStr">
        <is>
          <t>Ballistic arc out of the ejection port, 0.7 s life</t>
        </is>
      </c>
      <c r="F272" s="17" t="n"/>
      <c r="G272" s="17" t="n"/>
      <c r="H272" s="17" t="n"/>
      <c r="I272" s="17" t="n"/>
      <c r="J272" s="16" t="n"/>
    </row>
    <row r="273">
      <c r="A273" s="14" t="inlineStr">
        <is>
          <t>7</t>
        </is>
      </c>
      <c r="B273" s="14" t="inlineStr">
        <is>
          <t>AA-1 GATLING</t>
        </is>
      </c>
      <c r="C273" s="14" t="inlineStr">
        <is>
          <t>AAG-51</t>
        </is>
      </c>
      <c r="D273" s="14" t="inlineStr">
        <is>
          <t>Shell casing</t>
        </is>
      </c>
      <c r="E273" s="18" t="inlineStr">
        <is>
          <t>Ballistic arc out of the ejection port, 0.7 s life</t>
        </is>
      </c>
      <c r="F273" s="17" t="n"/>
      <c r="G273" s="17" t="n"/>
      <c r="H273" s="17" t="n"/>
      <c r="I273" s="17" t="n"/>
      <c r="J273" s="16" t="n"/>
    </row>
    <row r="274">
      <c r="A274" s="14" t="inlineStr">
        <is>
          <t>7</t>
        </is>
      </c>
      <c r="B274" s="14" t="inlineStr">
        <is>
          <t>AA-1 GATLING</t>
        </is>
      </c>
      <c r="C274" s="14" t="inlineStr">
        <is>
          <t>AAG-52</t>
        </is>
      </c>
      <c r="D274" s="14" t="inlineStr">
        <is>
          <t>Shell casing</t>
        </is>
      </c>
      <c r="E274" s="18" t="inlineStr">
        <is>
          <t>Ballistic arc out of the ejection port, 0.7 s life</t>
        </is>
      </c>
      <c r="F274" s="17" t="n"/>
      <c r="G274" s="17" t="n"/>
      <c r="H274" s="17" t="n"/>
      <c r="I274" s="17" t="n"/>
      <c r="J274" s="16" t="n"/>
    </row>
    <row r="275">
      <c r="A275" s="14" t="inlineStr">
        <is>
          <t>7</t>
        </is>
      </c>
      <c r="B275" s="14" t="inlineStr">
        <is>
          <t>AA-1 GATLING</t>
        </is>
      </c>
      <c r="C275" s="14" t="inlineStr">
        <is>
          <t>AAG-53</t>
        </is>
      </c>
      <c r="D275" s="14" t="inlineStr">
        <is>
          <t>Shell casing</t>
        </is>
      </c>
      <c r="E275" s="18" t="inlineStr">
        <is>
          <t>Ballistic arc out of the ejection port, 0.7 s life</t>
        </is>
      </c>
      <c r="F275" s="17" t="n"/>
      <c r="G275" s="17" t="n"/>
      <c r="H275" s="17" t="n"/>
      <c r="I275" s="17" t="n"/>
      <c r="J275" s="16" t="n"/>
    </row>
    <row r="276">
      <c r="A276" s="14" t="inlineStr">
        <is>
          <t>7</t>
        </is>
      </c>
      <c r="B276" s="14" t="inlineStr">
        <is>
          <t>AA-1 GATLING</t>
        </is>
      </c>
      <c r="C276" s="14" t="inlineStr">
        <is>
          <t>AAG-54</t>
        </is>
      </c>
      <c r="D276" s="14" t="inlineStr">
        <is>
          <t>Shell casing</t>
        </is>
      </c>
      <c r="E276" s="18" t="inlineStr">
        <is>
          <t>Ballistic arc out of the ejection port, 0.7 s life</t>
        </is>
      </c>
      <c r="F276" s="17" t="n"/>
      <c r="G276" s="17" t="n"/>
      <c r="H276" s="17" t="n"/>
      <c r="I276" s="17" t="n"/>
      <c r="J276" s="16" t="n"/>
    </row>
    <row r="277">
      <c r="A277" s="14" t="inlineStr">
        <is>
          <t>7</t>
        </is>
      </c>
      <c r="B277" s="14" t="inlineStr">
        <is>
          <t>AA-1 GATLING</t>
        </is>
      </c>
      <c r="C277" s="14" t="inlineStr">
        <is>
          <t>AAG-55</t>
        </is>
      </c>
      <c r="D277" s="14" t="inlineStr">
        <is>
          <t>Shell casing</t>
        </is>
      </c>
      <c r="E277" s="18" t="inlineStr">
        <is>
          <t>Ballistic arc out of the ejection port, 0.7 s life</t>
        </is>
      </c>
      <c r="F277" s="17" t="n"/>
      <c r="G277" s="17" t="n"/>
      <c r="H277" s="17" t="n"/>
      <c r="I277" s="17" t="n"/>
      <c r="J277" s="16" t="n"/>
    </row>
    <row r="278">
      <c r="A278" s="14" t="inlineStr">
        <is>
          <t>7</t>
        </is>
      </c>
      <c r="B278" s="14" t="inlineStr">
        <is>
          <t>AA-1 GATLING</t>
        </is>
      </c>
      <c r="C278" s="14" t="inlineStr">
        <is>
          <t>AAG-56</t>
        </is>
      </c>
      <c r="D278" s="14" t="inlineStr">
        <is>
          <t>Shell casing</t>
        </is>
      </c>
      <c r="E278" s="18" t="inlineStr">
        <is>
          <t>Ballistic arc out of the ejection port, 0.7 s life</t>
        </is>
      </c>
      <c r="F278" s="17" t="n"/>
      <c r="G278" s="17" t="n"/>
      <c r="H278" s="17" t="n"/>
      <c r="I278" s="17" t="n"/>
      <c r="J278" s="16" t="n"/>
    </row>
    <row r="279">
      <c r="A279" s="14" t="inlineStr">
        <is>
          <t>7</t>
        </is>
      </c>
      <c r="B279" s="14" t="inlineStr">
        <is>
          <t>AA-1 GATLING</t>
        </is>
      </c>
      <c r="C279" s="14" t="inlineStr">
        <is>
          <t>AAG-57</t>
        </is>
      </c>
      <c r="D279" s="14" t="inlineStr">
        <is>
          <t>Shell casing</t>
        </is>
      </c>
      <c r="E279" s="18" t="inlineStr">
        <is>
          <t>Ballistic arc out of the ejection port, 0.7 s life</t>
        </is>
      </c>
      <c r="F279" s="17" t="n"/>
      <c r="G279" s="17" t="n"/>
      <c r="H279" s="17" t="n"/>
      <c r="I279" s="17" t="n"/>
      <c r="J279" s="16" t="n"/>
    </row>
    <row r="280">
      <c r="A280" s="14" t="inlineStr">
        <is>
          <t>7</t>
        </is>
      </c>
      <c r="B280" s="14" t="inlineStr">
        <is>
          <t>AA-1 GATLING</t>
        </is>
      </c>
      <c r="C280" s="14" t="inlineStr">
        <is>
          <t>AAG-58</t>
        </is>
      </c>
      <c r="D280" s="14" t="inlineStr">
        <is>
          <t>Shell casing</t>
        </is>
      </c>
      <c r="E280" s="18" t="inlineStr">
        <is>
          <t>Ballistic arc out of the ejection port, 0.7 s life</t>
        </is>
      </c>
      <c r="F280" s="17" t="n"/>
      <c r="G280" s="17" t="n"/>
      <c r="H280" s="17" t="n"/>
      <c r="I280" s="17" t="n"/>
      <c r="J280" s="16" t="n"/>
    </row>
    <row r="281">
      <c r="A281" s="14" t="inlineStr">
        <is>
          <t>7</t>
        </is>
      </c>
      <c r="B281" s="14" t="inlineStr">
        <is>
          <t>AA-1 GATLING</t>
        </is>
      </c>
      <c r="C281" s="14" t="inlineStr">
        <is>
          <t>AAG-59</t>
        </is>
      </c>
      <c r="D281" s="14" t="inlineStr">
        <is>
          <t>Shell casing</t>
        </is>
      </c>
      <c r="E281" s="18" t="inlineStr">
        <is>
          <t>Ballistic arc out of the ejection port, 0.7 s life</t>
        </is>
      </c>
      <c r="F281" s="17" t="n"/>
      <c r="G281" s="17" t="n"/>
      <c r="H281" s="17" t="n"/>
      <c r="I281" s="17" t="n"/>
      <c r="J281" s="16" t="n"/>
    </row>
    <row r="282">
      <c r="A282" s="14" t="inlineStr">
        <is>
          <t>7</t>
        </is>
      </c>
      <c r="B282" s="14" t="inlineStr">
        <is>
          <t>AA-1 GATLING</t>
        </is>
      </c>
      <c r="C282" s="14" t="inlineStr">
        <is>
          <t>AAG-60</t>
        </is>
      </c>
      <c r="D282" s="14" t="inlineStr">
        <is>
          <t>Shell casing</t>
        </is>
      </c>
      <c r="E282" s="18" t="inlineStr">
        <is>
          <t>Ballistic arc out of the ejection port, 0.7 s life</t>
        </is>
      </c>
      <c r="F282" s="17" t="n"/>
      <c r="G282" s="17" t="n"/>
      <c r="H282" s="17" t="n"/>
      <c r="I282" s="17" t="n"/>
      <c r="J282" s="16" t="n"/>
    </row>
    <row r="283">
      <c r="A283" s="14" t="inlineStr">
        <is>
          <t>7</t>
        </is>
      </c>
      <c r="B283" s="14" t="inlineStr">
        <is>
          <t>AA-1 GATLING</t>
        </is>
      </c>
      <c r="C283" s="14" t="inlineStr">
        <is>
          <t>AAG-61</t>
        </is>
      </c>
      <c r="D283" s="14" t="inlineStr">
        <is>
          <t>Shell casing</t>
        </is>
      </c>
      <c r="E283" s="18" t="inlineStr">
        <is>
          <t>Ballistic arc out of the ejection port, 0.7 s life</t>
        </is>
      </c>
      <c r="F283" s="17" t="n"/>
      <c r="G283" s="17" t="n"/>
      <c r="H283" s="17" t="n"/>
      <c r="I283" s="17" t="n"/>
      <c r="J283" s="16" t="n"/>
    </row>
    <row r="284">
      <c r="A284" s="14" t="inlineStr">
        <is>
          <t>8</t>
        </is>
      </c>
      <c r="B284" s="14" t="inlineStr">
        <is>
          <t>AIR-DEFENCE RADAR</t>
        </is>
      </c>
      <c r="C284" s="14" t="inlineStr">
        <is>
          <t>RDR-32</t>
        </is>
      </c>
      <c r="D284" s="14" t="inlineStr">
        <is>
          <t>On-air lamp</t>
        </is>
      </c>
      <c r="E284" s="18" t="inlineStr">
        <is>
          <t>Emissive while TRANSMIT is on</t>
        </is>
      </c>
      <c r="F284" s="17" t="n"/>
      <c r="G284" s="17" t="n"/>
      <c r="H284" s="17" t="n"/>
      <c r="I284" s="17" t="n"/>
      <c r="J284" s="16" t="n"/>
    </row>
    <row r="285">
      <c r="A285" s="14" t="inlineStr">
        <is>
          <t>8</t>
        </is>
      </c>
      <c r="B285" s="14" t="inlineStr">
        <is>
          <t>AIR-DEFENCE RADAR</t>
        </is>
      </c>
      <c r="C285" s="14" t="inlineStr">
        <is>
          <t>RDR-43</t>
        </is>
      </c>
      <c r="D285" s="14" t="inlineStr">
        <is>
          <t>Azimuth head</t>
        </is>
      </c>
      <c r="E285" s="18" t="inlineStr">
        <is>
          <t>ROTATE 12 rpm / SECTOR +-45 deg sweep / STOP manual; yaw = -azimuth</t>
        </is>
      </c>
      <c r="F285" s="17" t="n"/>
      <c r="G285" s="17" t="n"/>
      <c r="H285" s="17" t="n"/>
      <c r="I285" s="17" t="n"/>
      <c r="J285" s="16" t="n"/>
    </row>
    <row r="286">
      <c r="A286" s="14" t="inlineStr">
        <is>
          <t>8</t>
        </is>
      </c>
      <c r="B286" s="14" t="inlineStr">
        <is>
          <t>AIR-DEFENCE RADAR</t>
        </is>
      </c>
      <c r="C286" s="14" t="inlineStr">
        <is>
          <t>RDR-48</t>
        </is>
      </c>
      <c r="D286" s="14" t="inlineStr">
        <is>
          <t>Aviation light</t>
        </is>
      </c>
      <c r="E286" s="18" t="inlineStr">
        <is>
          <t>Blinks 1 Hz</t>
        </is>
      </c>
      <c r="F286" s="17" t="n"/>
      <c r="G286" s="17" t="n"/>
      <c r="H286" s="17" t="n"/>
      <c r="I286" s="17" t="n"/>
      <c r="J286" s="16" t="n"/>
    </row>
    <row r="287">
      <c r="A287" s="14" t="inlineStr">
        <is>
          <t>8</t>
        </is>
      </c>
      <c r="B287" s="14" t="inlineStr">
        <is>
          <t>AIR-DEFENCE RADAR</t>
        </is>
      </c>
      <c r="C287" s="14" t="inlineStr">
        <is>
          <t>RDR-49</t>
        </is>
      </c>
      <c r="D287" s="14" t="inlineStr">
        <is>
          <t>Elevation yoke</t>
        </is>
      </c>
      <c r="E287" s="18" t="inlineStr">
        <is>
          <t>Rotation about X = -tilt (aimPitch)</t>
        </is>
      </c>
      <c r="F287" s="17" t="n"/>
      <c r="G287" s="17" t="n"/>
      <c r="H287" s="17" t="n"/>
      <c r="I287" s="17" t="n"/>
      <c r="J287" s="16" t="n"/>
    </row>
    <row r="288">
      <c r="A288" s="14" t="inlineStr">
        <is>
          <t>9</t>
        </is>
      </c>
      <c r="B288" s="14" t="inlineStr">
        <is>
          <t>BLAST DOORS</t>
        </is>
      </c>
      <c r="C288" s="14" t="inlineStr">
        <is>
          <t>BNK-96</t>
        </is>
      </c>
      <c r="D288" s="14" t="inlineStr">
        <is>
          <t>Door leaf W</t>
        </is>
      </c>
      <c r="E288" s="18" t="inlineStr">
        <is>
          <t>Slides along X by 1.50 m with ease-in/ease-out in 4 s</t>
        </is>
      </c>
      <c r="F288" s="17" t="n"/>
      <c r="G288" s="17" t="n"/>
      <c r="H288" s="17" t="n"/>
      <c r="I288" s="17" t="n"/>
      <c r="J288" s="16" t="n"/>
    </row>
    <row r="289">
      <c r="A289" s="14" t="inlineStr">
        <is>
          <t>9</t>
        </is>
      </c>
      <c r="B289" s="14" t="inlineStr">
        <is>
          <t>BLAST DOORS</t>
        </is>
      </c>
      <c r="C289" s="14" t="inlineStr">
        <is>
          <t>BNK-103</t>
        </is>
      </c>
      <c r="D289" s="14" t="inlineStr">
        <is>
          <t>Door leaf E</t>
        </is>
      </c>
      <c r="E289" s="18" t="inlineStr">
        <is>
          <t>Slides along X by 1.50 m with ease-in/ease-out in 4 s</t>
        </is>
      </c>
      <c r="F289" s="17" t="n"/>
      <c r="G289" s="17" t="n"/>
      <c r="H289" s="17" t="n"/>
      <c r="I289" s="17" t="n"/>
      <c r="J289" s="16" t="n"/>
    </row>
    <row r="290">
      <c r="A290" s="14" t="inlineStr">
        <is>
          <t>9</t>
        </is>
      </c>
      <c r="B290" s="14" t="inlineStr">
        <is>
          <t>BLAST DOORS</t>
        </is>
      </c>
      <c r="C290" s="14" t="inlineStr">
        <is>
          <t>BNK-115</t>
        </is>
      </c>
      <c r="D290" s="14" t="inlineStr">
        <is>
          <t>Beacon spinner W</t>
        </is>
      </c>
      <c r="E290" s="18" t="inlineStr">
        <is>
          <t>Rotates about the vertical axis at 300 deg/s while the doors move</t>
        </is>
      </c>
      <c r="F290" s="17" t="n"/>
      <c r="G290" s="17" t="n"/>
      <c r="H290" s="17" t="n"/>
      <c r="I290" s="17" t="n"/>
      <c r="J290" s="16" t="n"/>
    </row>
    <row r="291">
      <c r="A291" s="14" t="inlineStr">
        <is>
          <t>9</t>
        </is>
      </c>
      <c r="B291" s="14" t="inlineStr">
        <is>
          <t>BLAST DOORS</t>
        </is>
      </c>
      <c r="C291" s="14" t="inlineStr">
        <is>
          <t>BNK-120</t>
        </is>
      </c>
      <c r="D291" s="14" t="inlineStr">
        <is>
          <t>Beacon spinner E</t>
        </is>
      </c>
      <c r="E291" s="18" t="inlineStr">
        <is>
          <t>Rotates about the vertical axis at 300 deg/s while the doors move</t>
        </is>
      </c>
      <c r="F291" s="17" t="n"/>
      <c r="G291" s="17" t="n"/>
      <c r="H291" s="17" t="n"/>
      <c r="I291" s="17" t="n"/>
      <c r="J291" s="16" t="n"/>
    </row>
    <row r="292">
      <c r="A292" s="14" t="inlineStr">
        <is>
          <t>9</t>
        </is>
      </c>
      <c r="B292" s="14" t="inlineStr">
        <is>
          <t>BLAST DOORS</t>
        </is>
      </c>
      <c r="C292" s="14" t="inlineStr">
        <is>
          <t>BNK-125</t>
        </is>
      </c>
      <c r="D292" s="14" t="inlineStr">
        <is>
          <t>Status lamp</t>
        </is>
      </c>
      <c r="E292" s="18" t="inlineStr">
        <is>
          <t>Green when open, red when closed or moving</t>
        </is>
      </c>
      <c r="F292" s="17" t="n"/>
      <c r="G292" s="17" t="n"/>
      <c r="H292" s="17" t="n"/>
      <c r="I292" s="17" t="n"/>
      <c r="J292" s="16" t="n"/>
    </row>
    <row r="293">
      <c r="A293" s="14" t="inlineStr">
        <is>
          <t>-</t>
        </is>
      </c>
      <c r="B293" s="14" t="inlineStr">
        <is>
          <t>GATE BARRIER</t>
        </is>
      </c>
      <c r="C293" s="14" t="inlineStr">
        <is>
          <t>GATEB-06</t>
        </is>
      </c>
      <c r="D293" s="14" t="inlineStr">
        <is>
          <t>Boom arm</t>
        </is>
      </c>
      <c r="E293" s="18" t="inlineStr">
        <is>
          <t>Rotates 0..85 deg about the pivot (roll), 2.5 s, smoothstep easing; lamp blinks 3 Hz while moving</t>
        </is>
      </c>
      <c r="F293" s="17" t="n"/>
      <c r="G293" s="17" t="n"/>
      <c r="H293" s="17" t="n"/>
      <c r="I293" s="17" t="n"/>
      <c r="J293" s="16" t="n"/>
    </row>
    <row r="294">
      <c r="A294" s="14" t="inlineStr">
        <is>
          <t>-</t>
        </is>
      </c>
      <c r="B294" s="14" t="inlineStr">
        <is>
          <t>GATE BARRIER</t>
        </is>
      </c>
      <c r="C294" s="14" t="inlineStr">
        <is>
          <t>GATEB-21</t>
        </is>
      </c>
      <c r="D294" s="14" t="inlineStr">
        <is>
          <t>Warning lamp</t>
        </is>
      </c>
      <c r="E294" s="18" t="inlineStr">
        <is>
          <t>Blinks 3 Hz while the boom moves</t>
        </is>
      </c>
      <c r="F294" s="17" t="n"/>
      <c r="G294" s="17" t="n"/>
      <c r="H294" s="17" t="n"/>
      <c r="I294" s="17" t="n"/>
      <c r="J294" s="16" t="n"/>
    </row>
    <row r="295">
      <c r="A295" s="14" t="inlineStr">
        <is>
          <t>-</t>
        </is>
      </c>
      <c r="B295" s="14" t="inlineStr">
        <is>
          <t>WINDSOCK</t>
        </is>
      </c>
      <c r="C295" s="14" t="inlineStr">
        <is>
          <t>WSOCK-04</t>
        </is>
      </c>
      <c r="D295" s="14" t="inlineStr">
        <is>
          <t>Sock swivel</t>
        </is>
      </c>
      <c r="E295" s="18" t="inlineStr">
        <is>
          <t>Yaw follows the wind direction (200 deg +-35, slow drift)</t>
        </is>
      </c>
      <c r="F295" s="17" t="n"/>
      <c r="G295" s="17" t="n"/>
      <c r="H295" s="17" t="n"/>
      <c r="I295" s="17" t="n"/>
      <c r="J295" s="16" t="n"/>
    </row>
    <row r="296">
      <c r="A296" s="14" t="inlineStr">
        <is>
          <t>-</t>
        </is>
      </c>
      <c r="B296" s="14" t="inlineStr">
        <is>
          <t>WINDSOCK</t>
        </is>
      </c>
      <c r="C296" s="14" t="inlineStr">
        <is>
          <t>WSOCK-12</t>
        </is>
      </c>
      <c r="D296" s="14" t="inlineStr">
        <is>
          <t>Sock segment</t>
        </is>
      </c>
      <c r="E296" s="18" t="inlineStr">
        <is>
          <t>Droops and flutters with a phase lag down the chain</t>
        </is>
      </c>
      <c r="F296" s="17" t="n"/>
      <c r="G296" s="17" t="n"/>
      <c r="H296" s="17" t="n"/>
      <c r="I296" s="17" t="n"/>
      <c r="J296" s="16" t="n"/>
    </row>
    <row r="297">
      <c r="A297" s="14" t="inlineStr">
        <is>
          <t>-</t>
        </is>
      </c>
      <c r="B297" s="14" t="inlineStr">
        <is>
          <t>WINDSOCK</t>
        </is>
      </c>
      <c r="C297" s="14" t="inlineStr">
        <is>
          <t>WSOCK-14</t>
        </is>
      </c>
      <c r="D297" s="14" t="inlineStr">
        <is>
          <t>Sock segment</t>
        </is>
      </c>
      <c r="E297" s="18" t="inlineStr">
        <is>
          <t>Droops and flutters with a phase lag down the chain</t>
        </is>
      </c>
      <c r="F297" s="17" t="n"/>
      <c r="G297" s="17" t="n"/>
      <c r="H297" s="17" t="n"/>
      <c r="I297" s="17" t="n"/>
      <c r="J297" s="16" t="n"/>
    </row>
    <row r="298">
      <c r="A298" s="14" t="inlineStr">
        <is>
          <t>-</t>
        </is>
      </c>
      <c r="B298" s="14" t="inlineStr">
        <is>
          <t>WINDSOCK</t>
        </is>
      </c>
      <c r="C298" s="14" t="inlineStr">
        <is>
          <t>WSOCK-16</t>
        </is>
      </c>
      <c r="D298" s="14" t="inlineStr">
        <is>
          <t>Sock segment</t>
        </is>
      </c>
      <c r="E298" s="18" t="inlineStr">
        <is>
          <t>Droops and flutters with a phase lag down the chain</t>
        </is>
      </c>
      <c r="F298" s="17" t="n"/>
      <c r="G298" s="17" t="n"/>
      <c r="H298" s="17" t="n"/>
      <c r="I298" s="17" t="n"/>
      <c r="J298" s="16" t="n"/>
    </row>
    <row r="299">
      <c r="A299" s="14" t="inlineStr">
        <is>
          <t>-</t>
        </is>
      </c>
      <c r="B299" s="14" t="inlineStr">
        <is>
          <t>WINDSOCK</t>
        </is>
      </c>
      <c r="C299" s="14" t="inlineStr">
        <is>
          <t>WSOCK-18</t>
        </is>
      </c>
      <c r="D299" s="14" t="inlineStr">
        <is>
          <t>Sock segment</t>
        </is>
      </c>
      <c r="E299" s="18" t="inlineStr">
        <is>
          <t>Droops and flutters with a phase lag down the chain</t>
        </is>
      </c>
      <c r="F299" s="17" t="n"/>
      <c r="G299" s="17" t="n"/>
      <c r="H299" s="17" t="n"/>
      <c r="I299" s="17" t="n"/>
      <c r="J299" s="16" t="n"/>
    </row>
    <row r="300">
      <c r="A300" s="14" t="inlineStr">
        <is>
          <t>-</t>
        </is>
      </c>
      <c r="B300" s="14" t="inlineStr">
        <is>
          <t>WINDSOCK</t>
        </is>
      </c>
      <c r="C300" s="14" t="inlineStr">
        <is>
          <t>WSOCK-20</t>
        </is>
      </c>
      <c r="D300" s="14" t="inlineStr">
        <is>
          <t>Sock segment</t>
        </is>
      </c>
      <c r="E300" s="18" t="inlineStr">
        <is>
          <t>Droops and flutters with a phase lag down the chain</t>
        </is>
      </c>
      <c r="F300" s="17" t="n"/>
      <c r="G300" s="17" t="n"/>
      <c r="H300" s="17" t="n"/>
      <c r="I300" s="17" t="n"/>
      <c r="J300" s="16" t="n"/>
    </row>
    <row r="301">
      <c r="A301" s="14" t="inlineStr">
        <is>
          <t>-</t>
        </is>
      </c>
      <c r="B301" s="14" t="inlineStr">
        <is>
          <t>FLAG</t>
        </is>
      </c>
      <c r="C301" s="14" t="inlineStr">
        <is>
          <t>FLAG-12</t>
        </is>
      </c>
      <c r="D301" s="14" t="inlineStr">
        <is>
          <t>Flag hoist</t>
        </is>
      </c>
      <c r="E301" s="18" t="inlineStr">
        <is>
          <t>Yaw follows the wind; roll droops the flag when the wind is weak</t>
        </is>
      </c>
      <c r="F301" s="17" t="n"/>
      <c r="G301" s="17" t="n"/>
      <c r="H301" s="17" t="n"/>
      <c r="I301" s="17" t="n"/>
      <c r="J301" s="16" t="n"/>
    </row>
    <row r="302">
      <c r="A302" s="14" t="inlineStr">
        <is>
          <t>-</t>
        </is>
      </c>
      <c r="B302" s="14" t="inlineStr">
        <is>
          <t>FLAG</t>
        </is>
      </c>
      <c r="C302" s="14" t="inlineStr">
        <is>
          <t>FLAG-13</t>
        </is>
      </c>
      <c r="D302" s="14" t="inlineStr">
        <is>
          <t>Flag strip</t>
        </is>
      </c>
      <c r="E302" s="18" t="inlineStr">
        <is>
          <t>Yaw = A_i sin(0.7 i - w t): travelling wave, amplitude grows towards the fly</t>
        </is>
      </c>
      <c r="F302" s="17" t="n"/>
      <c r="G302" s="17" t="n"/>
      <c r="H302" s="17" t="n"/>
      <c r="I302" s="17" t="n"/>
      <c r="J302" s="16" t="n"/>
    </row>
    <row r="303">
      <c r="A303" s="14" t="inlineStr">
        <is>
          <t>-</t>
        </is>
      </c>
      <c r="B303" s="14" t="inlineStr">
        <is>
          <t>FLAG</t>
        </is>
      </c>
      <c r="C303" s="14" t="inlineStr">
        <is>
          <t>FLAG-17</t>
        </is>
      </c>
      <c r="D303" s="14" t="inlineStr">
        <is>
          <t>Flag strip</t>
        </is>
      </c>
      <c r="E303" s="18" t="inlineStr">
        <is>
          <t>Yaw = A_i sin(0.7 i - w t): travelling wave, amplitude grows towards the fly</t>
        </is>
      </c>
      <c r="F303" s="17" t="n"/>
      <c r="G303" s="17" t="n"/>
      <c r="H303" s="17" t="n"/>
      <c r="I303" s="17" t="n"/>
      <c r="J303" s="16" t="n"/>
    </row>
    <row r="304">
      <c r="A304" s="14" t="inlineStr">
        <is>
          <t>-</t>
        </is>
      </c>
      <c r="B304" s="14" t="inlineStr">
        <is>
          <t>FLAG</t>
        </is>
      </c>
      <c r="C304" s="14" t="inlineStr">
        <is>
          <t>FLAG-21</t>
        </is>
      </c>
      <c r="D304" s="14" t="inlineStr">
        <is>
          <t>Flag strip</t>
        </is>
      </c>
      <c r="E304" s="18" t="inlineStr">
        <is>
          <t>Yaw = A_i sin(0.7 i - w t): travelling wave, amplitude grows towards the fly</t>
        </is>
      </c>
      <c r="F304" s="17" t="n"/>
      <c r="G304" s="17" t="n"/>
      <c r="H304" s="17" t="n"/>
      <c r="I304" s="17" t="n"/>
      <c r="J304" s="16" t="n"/>
    </row>
    <row r="305">
      <c r="A305" s="14" t="inlineStr">
        <is>
          <t>-</t>
        </is>
      </c>
      <c r="B305" s="14" t="inlineStr">
        <is>
          <t>FLAG</t>
        </is>
      </c>
      <c r="C305" s="14" t="inlineStr">
        <is>
          <t>FLAG-25</t>
        </is>
      </c>
      <c r="D305" s="14" t="inlineStr">
        <is>
          <t>Flag strip</t>
        </is>
      </c>
      <c r="E305" s="18" t="inlineStr">
        <is>
          <t>Yaw = A_i sin(0.7 i - w t): travelling wave, amplitude grows towards the fly</t>
        </is>
      </c>
      <c r="F305" s="17" t="n"/>
      <c r="G305" s="17" t="n"/>
      <c r="H305" s="17" t="n"/>
      <c r="I305" s="17" t="n"/>
      <c r="J305" s="16" t="n"/>
    </row>
    <row r="306">
      <c r="A306" s="14" t="inlineStr">
        <is>
          <t>-</t>
        </is>
      </c>
      <c r="B306" s="14" t="inlineStr">
        <is>
          <t>FLAG</t>
        </is>
      </c>
      <c r="C306" s="14" t="inlineStr">
        <is>
          <t>FLAG-29</t>
        </is>
      </c>
      <c r="D306" s="14" t="inlineStr">
        <is>
          <t>Flag strip</t>
        </is>
      </c>
      <c r="E306" s="18" t="inlineStr">
        <is>
          <t>Yaw = A_i sin(0.7 i - w t): travelling wave, amplitude grows towards the fly</t>
        </is>
      </c>
      <c r="F306" s="17" t="n"/>
      <c r="G306" s="17" t="n"/>
      <c r="H306" s="17" t="n"/>
      <c r="I306" s="17" t="n"/>
      <c r="J306" s="16" t="n"/>
    </row>
    <row r="307">
      <c r="A307" s="14" t="inlineStr">
        <is>
          <t>-</t>
        </is>
      </c>
      <c r="B307" s="14" t="inlineStr">
        <is>
          <t>FLAG</t>
        </is>
      </c>
      <c r="C307" s="14" t="inlineStr">
        <is>
          <t>FLAG-33</t>
        </is>
      </c>
      <c r="D307" s="14" t="inlineStr">
        <is>
          <t>Flag strip</t>
        </is>
      </c>
      <c r="E307" s="18" t="inlineStr">
        <is>
          <t>Yaw = A_i sin(0.7 i - w t): travelling wave, amplitude grows towards the fly</t>
        </is>
      </c>
      <c r="F307" s="17" t="n"/>
      <c r="G307" s="17" t="n"/>
      <c r="H307" s="17" t="n"/>
      <c r="I307" s="17" t="n"/>
      <c r="J307" s="16" t="n"/>
    </row>
    <row r="308">
      <c r="A308" s="14" t="inlineStr">
        <is>
          <t>-</t>
        </is>
      </c>
      <c r="B308" s="14" t="inlineStr">
        <is>
          <t>FLAG</t>
        </is>
      </c>
      <c r="C308" s="14" t="inlineStr">
        <is>
          <t>FLAG-37</t>
        </is>
      </c>
      <c r="D308" s="14" t="inlineStr">
        <is>
          <t>Flag strip</t>
        </is>
      </c>
      <c r="E308" s="18" t="inlineStr">
        <is>
          <t>Yaw = A_i sin(0.7 i - w t): travelling wave, amplitude grows towards the fly</t>
        </is>
      </c>
      <c r="F308" s="17" t="n"/>
      <c r="G308" s="17" t="n"/>
      <c r="H308" s="17" t="n"/>
      <c r="I308" s="17" t="n"/>
      <c r="J308" s="16" t="n"/>
    </row>
    <row r="309">
      <c r="A309" s="14" t="inlineStr">
        <is>
          <t>-</t>
        </is>
      </c>
      <c r="B309" s="14" t="inlineStr">
        <is>
          <t>FLAG</t>
        </is>
      </c>
      <c r="C309" s="14" t="inlineStr">
        <is>
          <t>FLAG-41</t>
        </is>
      </c>
      <c r="D309" s="14" t="inlineStr">
        <is>
          <t>Flag strip</t>
        </is>
      </c>
      <c r="E309" s="18" t="inlineStr">
        <is>
          <t>Yaw = A_i sin(0.7 i - w t): travelling wave, amplitude grows towards the fly</t>
        </is>
      </c>
      <c r="F309" s="17" t="n"/>
      <c r="G309" s="17" t="n"/>
      <c r="H309" s="17" t="n"/>
      <c r="I309" s="17" t="n"/>
      <c r="J309" s="16" t="n"/>
    </row>
    <row r="310">
      <c r="A310" s="14" t="inlineStr">
        <is>
          <t>-</t>
        </is>
      </c>
      <c r="B310" s="14" t="inlineStr">
        <is>
          <t>FLAG</t>
        </is>
      </c>
      <c r="C310" s="14" t="inlineStr">
        <is>
          <t>FLAG-45</t>
        </is>
      </c>
      <c r="D310" s="14" t="inlineStr">
        <is>
          <t>Flag strip</t>
        </is>
      </c>
      <c r="E310" s="18" t="inlineStr">
        <is>
          <t>Yaw = A_i sin(0.7 i - w t): travelling wave, amplitude grows towards the fly</t>
        </is>
      </c>
      <c r="F310" s="17" t="n"/>
      <c r="G310" s="17" t="n"/>
      <c r="H310" s="17" t="n"/>
      <c r="I310" s="17" t="n"/>
      <c r="J310" s="16" t="n"/>
    </row>
    <row r="311">
      <c r="A311" s="14" t="inlineStr">
        <is>
          <t>-</t>
        </is>
      </c>
      <c r="B311" s="14" t="inlineStr">
        <is>
          <t>FLAG</t>
        </is>
      </c>
      <c r="C311" s="14" t="inlineStr">
        <is>
          <t>FLAG-49</t>
        </is>
      </c>
      <c r="D311" s="14" t="inlineStr">
        <is>
          <t>Flag strip</t>
        </is>
      </c>
      <c r="E311" s="18" t="inlineStr">
        <is>
          <t>Yaw = A_i sin(0.7 i - w t): travelling wave, amplitude grows towards the fly</t>
        </is>
      </c>
      <c r="F311" s="17" t="n"/>
      <c r="G311" s="17" t="n"/>
      <c r="H311" s="17" t="n"/>
      <c r="I311" s="17" t="n"/>
      <c r="J311" s="16" t="n"/>
    </row>
    <row r="312">
      <c r="A312" s="14" t="inlineStr">
        <is>
          <t>-</t>
        </is>
      </c>
      <c r="B312" s="14" t="inlineStr">
        <is>
          <t>FLAG</t>
        </is>
      </c>
      <c r="C312" s="14" t="inlineStr">
        <is>
          <t>FLAG-53</t>
        </is>
      </c>
      <c r="D312" s="14" t="inlineStr">
        <is>
          <t>Flag strip</t>
        </is>
      </c>
      <c r="E312" s="18" t="inlineStr">
        <is>
          <t>Yaw = A_i sin(0.7 i - w t): travelling wave, amplitude grows towards the fly</t>
        </is>
      </c>
      <c r="F312" s="17" t="n"/>
      <c r="G312" s="17" t="n"/>
      <c r="H312" s="17" t="n"/>
      <c r="I312" s="17" t="n"/>
      <c r="J312" s="16" t="n"/>
    </row>
    <row r="313">
      <c r="A313" s="14" t="inlineStr">
        <is>
          <t>-</t>
        </is>
      </c>
      <c r="B313" s="14" t="inlineStr">
        <is>
          <t>FLAG</t>
        </is>
      </c>
      <c r="C313" s="14" t="inlineStr">
        <is>
          <t>FLAG-57</t>
        </is>
      </c>
      <c r="D313" s="14" t="inlineStr">
        <is>
          <t>Flag strip</t>
        </is>
      </c>
      <c r="E313" s="18" t="inlineStr">
        <is>
          <t>Yaw = A_i sin(0.7 i - w t): travelling wave, amplitude grows towards the fly</t>
        </is>
      </c>
      <c r="F313" s="17" t="n"/>
      <c r="G313" s="17" t="n"/>
      <c r="H313" s="17" t="n"/>
      <c r="I313" s="17" t="n"/>
      <c r="J313" s="16" t="n"/>
    </row>
  </sheetData>
  <mergeCells count="218">
    <mergeCell ref="E138:J138"/>
    <mergeCell ref="E190:J190"/>
    <mergeCell ref="B100:C100"/>
    <mergeCell ref="E143:J143"/>
    <mergeCell ref="E230:J230"/>
    <mergeCell ref="E177:J177"/>
    <mergeCell ref="E245:J245"/>
    <mergeCell ref="B93:C93"/>
    <mergeCell ref="E311:J311"/>
    <mergeCell ref="E167:J167"/>
    <mergeCell ref="B102:C102"/>
    <mergeCell ref="E149:J149"/>
    <mergeCell ref="E232:J232"/>
    <mergeCell ref="E241:J241"/>
    <mergeCell ref="E133:J133"/>
    <mergeCell ref="E216:J216"/>
    <mergeCell ref="E191:J191"/>
    <mergeCell ref="E169:J169"/>
    <mergeCell ref="E225:J225"/>
    <mergeCell ref="E296:J296"/>
    <mergeCell ref="B101:C101"/>
    <mergeCell ref="E162:J162"/>
    <mergeCell ref="E218:J218"/>
    <mergeCell ref="E227:J227"/>
    <mergeCell ref="E125:J125"/>
    <mergeCell ref="E159:J159"/>
    <mergeCell ref="E208:J208"/>
    <mergeCell ref="E268:J268"/>
    <mergeCell ref="E112:J112"/>
    <mergeCell ref="E217:J217"/>
    <mergeCell ref="E282:J282"/>
    <mergeCell ref="E164:J164"/>
    <mergeCell ref="E192:J192"/>
    <mergeCell ref="E145:J145"/>
    <mergeCell ref="E258:J258"/>
    <mergeCell ref="E139:J139"/>
    <mergeCell ref="E272:J272"/>
    <mergeCell ref="E210:J210"/>
    <mergeCell ref="E129:J129"/>
    <mergeCell ref="E111:J111"/>
    <mergeCell ref="E142:J142"/>
    <mergeCell ref="E313:J313"/>
    <mergeCell ref="E194:J194"/>
    <mergeCell ref="B104:C104"/>
    <mergeCell ref="E203:J203"/>
    <mergeCell ref="E181:J181"/>
    <mergeCell ref="E309:J309"/>
    <mergeCell ref="E131:J131"/>
    <mergeCell ref="E244:J244"/>
    <mergeCell ref="E171:J171"/>
    <mergeCell ref="E140:J140"/>
    <mergeCell ref="E153:J153"/>
    <mergeCell ref="E231:J231"/>
    <mergeCell ref="E180:J180"/>
    <mergeCell ref="E155:J155"/>
    <mergeCell ref="E137:J137"/>
    <mergeCell ref="E221:J221"/>
    <mergeCell ref="E308:J308"/>
    <mergeCell ref="E173:J173"/>
    <mergeCell ref="E229:J229"/>
    <mergeCell ref="E182:J182"/>
    <mergeCell ref="E295:J295"/>
    <mergeCell ref="E276:J276"/>
    <mergeCell ref="E157:J157"/>
    <mergeCell ref="E270:J270"/>
    <mergeCell ref="E310:J310"/>
    <mergeCell ref="E166:J166"/>
    <mergeCell ref="E207:J207"/>
    <mergeCell ref="E300:J300"/>
    <mergeCell ref="E163:J163"/>
    <mergeCell ref="E116:J116"/>
    <mergeCell ref="E287:J287"/>
    <mergeCell ref="E168:J168"/>
    <mergeCell ref="E281:J281"/>
    <mergeCell ref="E113:J113"/>
    <mergeCell ref="E179:J179"/>
    <mergeCell ref="E256:J256"/>
    <mergeCell ref="E271:J271"/>
    <mergeCell ref="E136:J136"/>
    <mergeCell ref="E246:J246"/>
    <mergeCell ref="E115:J115"/>
    <mergeCell ref="B103:C103"/>
    <mergeCell ref="E193:J193"/>
    <mergeCell ref="E199:J199"/>
    <mergeCell ref="E233:J233"/>
    <mergeCell ref="E255:J255"/>
    <mergeCell ref="E264:J264"/>
    <mergeCell ref="E273:J273"/>
    <mergeCell ref="E242:J242"/>
    <mergeCell ref="E298:J298"/>
    <mergeCell ref="E248:J248"/>
    <mergeCell ref="E263:J263"/>
    <mergeCell ref="E297:J297"/>
    <mergeCell ref="E122:J122"/>
    <mergeCell ref="E235:J235"/>
    <mergeCell ref="E247:J247"/>
    <mergeCell ref="E127:J127"/>
    <mergeCell ref="B95:C95"/>
    <mergeCell ref="E185:J185"/>
    <mergeCell ref="E219:J219"/>
    <mergeCell ref="E312:J312"/>
    <mergeCell ref="E290:J290"/>
    <mergeCell ref="E234:J234"/>
    <mergeCell ref="E299:J299"/>
    <mergeCell ref="E209:J209"/>
    <mergeCell ref="E147:J147"/>
    <mergeCell ref="E280:J280"/>
    <mergeCell ref="B97:C97"/>
    <mergeCell ref="E156:J156"/>
    <mergeCell ref="E274:J274"/>
    <mergeCell ref="E170:J170"/>
    <mergeCell ref="E236:J236"/>
    <mergeCell ref="E128:J128"/>
    <mergeCell ref="E211:J211"/>
    <mergeCell ref="E220:J220"/>
    <mergeCell ref="E291:J291"/>
    <mergeCell ref="B96:C96"/>
    <mergeCell ref="E252:J252"/>
    <mergeCell ref="B105:C105"/>
    <mergeCell ref="E201:J201"/>
    <mergeCell ref="E148:J148"/>
    <mergeCell ref="E261:J261"/>
    <mergeCell ref="E275:J275"/>
    <mergeCell ref="E284:J284"/>
    <mergeCell ref="E222:J222"/>
    <mergeCell ref="B98:C98"/>
    <mergeCell ref="E197:J197"/>
    <mergeCell ref="E110:J110"/>
    <mergeCell ref="E154:J154"/>
    <mergeCell ref="E237:J237"/>
    <mergeCell ref="E119:J119"/>
    <mergeCell ref="E286:J286"/>
    <mergeCell ref="E187:J187"/>
    <mergeCell ref="E196:J196"/>
    <mergeCell ref="E174:J174"/>
    <mergeCell ref="E301:J301"/>
    <mergeCell ref="E183:J183"/>
    <mergeCell ref="E239:J239"/>
    <mergeCell ref="E302:J302"/>
    <mergeCell ref="A2:N2"/>
    <mergeCell ref="E251:J251"/>
    <mergeCell ref="E189:J189"/>
    <mergeCell ref="B99:C99"/>
    <mergeCell ref="E146:J146"/>
    <mergeCell ref="E198:J198"/>
    <mergeCell ref="E238:J238"/>
    <mergeCell ref="E289:J289"/>
    <mergeCell ref="E121:J121"/>
    <mergeCell ref="E130:J130"/>
    <mergeCell ref="E151:J151"/>
    <mergeCell ref="E117:J117"/>
    <mergeCell ref="E160:J160"/>
    <mergeCell ref="E175:J175"/>
    <mergeCell ref="E254:J254"/>
    <mergeCell ref="E123:J123"/>
    <mergeCell ref="E150:J150"/>
    <mergeCell ref="E132:J132"/>
    <mergeCell ref="E303:J303"/>
    <mergeCell ref="E215:J215"/>
    <mergeCell ref="B94:C94"/>
    <mergeCell ref="E224:J224"/>
    <mergeCell ref="E200:J200"/>
    <mergeCell ref="E205:J205"/>
    <mergeCell ref="E152:J152"/>
    <mergeCell ref="E265:J265"/>
    <mergeCell ref="E279:J279"/>
    <mergeCell ref="E161:J161"/>
    <mergeCell ref="E288:J288"/>
    <mergeCell ref="E249:J249"/>
    <mergeCell ref="E118:J118"/>
    <mergeCell ref="E202:J202"/>
    <mergeCell ref="E176:J176"/>
    <mergeCell ref="E114:J114"/>
    <mergeCell ref="E158:J158"/>
    <mergeCell ref="E304:J304"/>
    <mergeCell ref="E186:J186"/>
    <mergeCell ref="E257:J257"/>
    <mergeCell ref="E226:J226"/>
    <mergeCell ref="E266:J266"/>
    <mergeCell ref="E178:J178"/>
    <mergeCell ref="E260:J260"/>
    <mergeCell ref="E306:J306"/>
    <mergeCell ref="E250:J250"/>
    <mergeCell ref="E144:J144"/>
    <mergeCell ref="E228:J228"/>
    <mergeCell ref="E124:J124"/>
    <mergeCell ref="E120:J120"/>
    <mergeCell ref="E134:J134"/>
    <mergeCell ref="E172:J172"/>
    <mergeCell ref="E212:J212"/>
    <mergeCell ref="E243:J243"/>
    <mergeCell ref="E283:J283"/>
    <mergeCell ref="E277:J277"/>
    <mergeCell ref="E292:J292"/>
    <mergeCell ref="E305:J305"/>
    <mergeCell ref="E184:J184"/>
    <mergeCell ref="E267:J267"/>
    <mergeCell ref="E214:J214"/>
    <mergeCell ref="E307:J307"/>
    <mergeCell ref="E285:J285"/>
    <mergeCell ref="E223:J223"/>
    <mergeCell ref="E294:J294"/>
    <mergeCell ref="E195:J195"/>
    <mergeCell ref="E204:J204"/>
    <mergeCell ref="E213:J213"/>
    <mergeCell ref="E269:J269"/>
    <mergeCell ref="E278:J278"/>
    <mergeCell ref="E165:J165"/>
    <mergeCell ref="E188:J188"/>
    <mergeCell ref="E126:J126"/>
    <mergeCell ref="E141:J141"/>
    <mergeCell ref="E259:J259"/>
    <mergeCell ref="E253:J253"/>
    <mergeCell ref="E135:J135"/>
    <mergeCell ref="E293:J293"/>
    <mergeCell ref="E206:J206"/>
    <mergeCell ref="E262:J262"/>
    <mergeCell ref="E240:J240"/>
  </mergeCells>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O214"/>
  <sheetViews>
    <sheetView zoomScale="90" workbookViewId="0">
      <pane ySplit="3" topLeftCell="A4" activePane="bottomLeft" state="frozen"/>
      <selection pane="bottomLeft" activeCell="A1" sqref="A1"/>
    </sheetView>
  </sheetViews>
  <sheetFormatPr baseColWidth="8" defaultRowHeight="15"/>
  <cols>
    <col width="24" customWidth="1" min="1" max="1"/>
    <col width="24" customWidth="1" min="2" max="2"/>
    <col width="14"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1" customWidth="1" min="12" max="12"/>
    <col width="12" customWidth="1" min="13" max="13"/>
    <col width="12" customWidth="1" min="14" max="14"/>
    <col width="11" customWidth="1" min="15" max="15"/>
    <col width="11" customWidth="1" min="16" max="16"/>
  </cols>
  <sheetData>
    <row r="1" ht="26" customHeight="1">
      <c r="A1" s="26" t="inlineStr">
        <is>
          <t>15  Bunker &amp; Base</t>
        </is>
      </c>
    </row>
    <row r="2" ht="45" customHeight="1">
      <c r="A2" s="27" t="inlineStr">
        <is>
          <t>The underground command bunker and the military base apron, taken from the program's export: part counts per section (scene-graph groups), the site plan (BaseLayout.h), the walk space (floors, wall boxes, indoor volumes of WalkSpace) and every practical light. Blue = exported, white = formula. Room names are the scene-graph section names; the walk-space tables are anonymous boxes in metres (+Z north, +X east).</t>
        </is>
      </c>
    </row>
    <row r="4">
      <c r="A4" s="13" t="inlineStr">
        <is>
          <t>A. Part counts by section (scene-graph groups directly under each root)</t>
        </is>
      </c>
    </row>
    <row r="5" ht="32" customHeight="1">
      <c r="A5" s="28" t="inlineStr">
        <is>
          <t>Area</t>
        </is>
      </c>
      <c r="B5" s="28" t="inlineStr">
        <is>
          <t>Section</t>
        </is>
      </c>
      <c r="C5" s="50" t="inlineStr">
        <is>
          <t>Cube</t>
        </is>
      </c>
      <c r="D5" s="48" t="inlineStr">
        <is>
          <t>Sphere</t>
        </is>
      </c>
      <c r="E5" s="47" t="inlineStr">
        <is>
          <t>Cylinder</t>
        </is>
      </c>
      <c r="F5" s="51" t="inlineStr">
        <is>
          <t>Cylinder (frustum)</t>
        </is>
      </c>
      <c r="G5" s="49" t="inlineStr">
        <is>
          <t>Cone</t>
        </is>
      </c>
      <c r="H5" s="46" t="inlineStr">
        <is>
          <t>Terrain disc</t>
        </is>
      </c>
      <c r="I5" s="28" t="inlineStr">
        <is>
          <t>Parts (leaves)</t>
        </is>
      </c>
      <c r="J5" s="28" t="inlineStr">
        <is>
          <t>Group nodes</t>
        </is>
      </c>
      <c r="K5" s="28" t="inlineStr">
        <is>
          <t>Share of area</t>
        </is>
      </c>
    </row>
    <row r="6">
      <c r="A6" s="14" t="inlineStr">
        <is>
          <t>Command Bunker</t>
        </is>
      </c>
      <c r="B6" s="42" t="inlineStr">
        <is>
          <t>Entrance trench</t>
        </is>
      </c>
      <c r="C6" s="30" t="n">
        <v>67</v>
      </c>
      <c r="D6" s="30" t="n">
        <v>6</v>
      </c>
      <c r="E6" s="30" t="n">
        <v>20</v>
      </c>
      <c r="F6" s="30" t="n">
        <v>0</v>
      </c>
      <c r="G6" s="30" t="n">
        <v>0</v>
      </c>
      <c r="H6" s="30" t="n">
        <v>0</v>
      </c>
      <c r="I6" s="55">
        <f>SUM(C6:H6)</f>
        <v/>
      </c>
      <c r="J6" s="30" t="n">
        <v>1</v>
      </c>
      <c r="K6" s="32">
        <f>I6/SUM($I$6:$I$14)</f>
        <v/>
      </c>
    </row>
    <row r="7">
      <c r="A7" s="14" t="inlineStr">
        <is>
          <t>Command Bunker</t>
        </is>
      </c>
      <c r="B7" s="42" t="inlineStr">
        <is>
          <t>Blast door assembly</t>
        </is>
      </c>
      <c r="C7" s="30" t="n">
        <v>19</v>
      </c>
      <c r="D7" s="30" t="n">
        <v>5</v>
      </c>
      <c r="E7" s="30" t="n">
        <v>4</v>
      </c>
      <c r="F7" s="30" t="n">
        <v>0</v>
      </c>
      <c r="G7" s="30" t="n">
        <v>0</v>
      </c>
      <c r="H7" s="30" t="n">
        <v>0</v>
      </c>
      <c r="I7" s="55">
        <f>SUM(C7:H7)</f>
        <v/>
      </c>
      <c r="J7" s="30" t="n">
        <v>5</v>
      </c>
      <c r="K7" s="32">
        <f>I7/SUM($I$6:$I$14)</f>
        <v/>
      </c>
    </row>
    <row r="8">
      <c r="A8" s="14" t="inlineStr">
        <is>
          <t>Command Bunker</t>
        </is>
      </c>
      <c r="B8" s="42" t="inlineStr">
        <is>
          <t>Bunker shell</t>
        </is>
      </c>
      <c r="C8" s="30" t="n">
        <v>21</v>
      </c>
      <c r="D8" s="30" t="n">
        <v>0</v>
      </c>
      <c r="E8" s="30" t="n">
        <v>0</v>
      </c>
      <c r="F8" s="30" t="n">
        <v>0</v>
      </c>
      <c r="G8" s="30" t="n">
        <v>0</v>
      </c>
      <c r="H8" s="30" t="n">
        <v>0</v>
      </c>
      <c r="I8" s="55">
        <f>SUM(C8:H8)</f>
        <v/>
      </c>
      <c r="J8" s="30" t="n">
        <v>1</v>
      </c>
      <c r="K8" s="32">
        <f>I8/SUM($I$6:$I$14)</f>
        <v/>
      </c>
    </row>
    <row r="9">
      <c r="A9" s="14" t="inlineStr">
        <is>
          <t>Command Bunker</t>
        </is>
      </c>
      <c r="B9" s="42" t="inlineStr">
        <is>
          <t>Tunnel</t>
        </is>
      </c>
      <c r="C9" s="30" t="n">
        <v>24</v>
      </c>
      <c r="D9" s="30" t="n">
        <v>1</v>
      </c>
      <c r="E9" s="30" t="n">
        <v>3</v>
      </c>
      <c r="F9" s="30" t="n">
        <v>0</v>
      </c>
      <c r="G9" s="30" t="n">
        <v>0</v>
      </c>
      <c r="H9" s="30" t="n">
        <v>0</v>
      </c>
      <c r="I9" s="55">
        <f>SUM(C9:H9)</f>
        <v/>
      </c>
      <c r="J9" s="30" t="n">
        <v>1</v>
      </c>
      <c r="K9" s="32">
        <f>I9/SUM($I$6:$I$14)</f>
        <v/>
      </c>
    </row>
    <row r="10">
      <c r="A10" s="14" t="inlineStr">
        <is>
          <t>Command Bunker</t>
        </is>
      </c>
      <c r="B10" s="42" t="inlineStr">
        <is>
          <t>Command room</t>
        </is>
      </c>
      <c r="C10" s="30" t="n">
        <v>68</v>
      </c>
      <c r="D10" s="30" t="n">
        <v>4</v>
      </c>
      <c r="E10" s="30" t="n">
        <v>9</v>
      </c>
      <c r="F10" s="30" t="n">
        <v>0</v>
      </c>
      <c r="G10" s="30" t="n">
        <v>0</v>
      </c>
      <c r="H10" s="30" t="n">
        <v>0</v>
      </c>
      <c r="I10" s="55">
        <f>SUM(C10:H10)</f>
        <v/>
      </c>
      <c r="J10" s="30" t="n">
        <v>1</v>
      </c>
      <c r="K10" s="32">
        <f>I10/SUM($I$6:$I$14)</f>
        <v/>
      </c>
    </row>
    <row r="11">
      <c r="A11" s="14" t="inlineStr">
        <is>
          <t>Command Bunker</t>
        </is>
      </c>
      <c r="B11" s="42" t="inlineStr">
        <is>
          <t>Bunk room</t>
        </is>
      </c>
      <c r="C11" s="30" t="n">
        <v>24</v>
      </c>
      <c r="D11" s="30" t="n">
        <v>0</v>
      </c>
      <c r="E11" s="30" t="n">
        <v>4</v>
      </c>
      <c r="F11" s="30" t="n">
        <v>0</v>
      </c>
      <c r="G11" s="30" t="n">
        <v>0</v>
      </c>
      <c r="H11" s="30" t="n">
        <v>0</v>
      </c>
      <c r="I11" s="55">
        <f>SUM(C11:H11)</f>
        <v/>
      </c>
      <c r="J11" s="30" t="n">
        <v>1</v>
      </c>
      <c r="K11" s="32">
        <f>I11/SUM($I$6:$I$14)</f>
        <v/>
      </c>
    </row>
    <row r="12">
      <c r="A12" s="14" t="inlineStr">
        <is>
          <t>Command Bunker</t>
        </is>
      </c>
      <c r="B12" s="42" t="inlineStr">
        <is>
          <t>Generator room</t>
        </is>
      </c>
      <c r="C12" s="30" t="n">
        <v>20</v>
      </c>
      <c r="D12" s="30" t="n">
        <v>0</v>
      </c>
      <c r="E12" s="30" t="n">
        <v>11</v>
      </c>
      <c r="F12" s="30" t="n">
        <v>0</v>
      </c>
      <c r="G12" s="30" t="n">
        <v>0</v>
      </c>
      <c r="H12" s="30" t="n">
        <v>0</v>
      </c>
      <c r="I12" s="55">
        <f>SUM(C12:H12)</f>
        <v/>
      </c>
      <c r="J12" s="30" t="n">
        <v>1</v>
      </c>
      <c r="K12" s="32">
        <f>I12/SUM($I$6:$I$14)</f>
        <v/>
      </c>
    </row>
    <row r="13">
      <c r="A13" s="14" t="inlineStr">
        <is>
          <t>Command Bunker</t>
        </is>
      </c>
      <c r="B13" s="42" t="inlineStr">
        <is>
          <t>Exit shaft</t>
        </is>
      </c>
      <c r="C13" s="30" t="n">
        <v>1</v>
      </c>
      <c r="D13" s="30" t="n">
        <v>1</v>
      </c>
      <c r="E13" s="30" t="n">
        <v>12</v>
      </c>
      <c r="F13" s="30" t="n">
        <v>0</v>
      </c>
      <c r="G13" s="30" t="n">
        <v>0</v>
      </c>
      <c r="H13" s="30" t="n">
        <v>0</v>
      </c>
      <c r="I13" s="55">
        <f>SUM(C13:H13)</f>
        <v/>
      </c>
      <c r="J13" s="30" t="n">
        <v>1</v>
      </c>
      <c r="K13" s="32">
        <f>I13/SUM($I$6:$I$14)</f>
        <v/>
      </c>
    </row>
    <row r="14">
      <c r="A14" s="14" t="inlineStr">
        <is>
          <t>Command Bunker</t>
        </is>
      </c>
      <c r="B14" s="42" t="inlineStr">
        <is>
          <t>Surface installations</t>
        </is>
      </c>
      <c r="C14" s="30" t="n">
        <v>20</v>
      </c>
      <c r="D14" s="30" t="n">
        <v>2</v>
      </c>
      <c r="E14" s="30" t="n">
        <v>17</v>
      </c>
      <c r="F14" s="30" t="n">
        <v>0</v>
      </c>
      <c r="G14" s="30" t="n">
        <v>0</v>
      </c>
      <c r="H14" s="30" t="n">
        <v>0</v>
      </c>
      <c r="I14" s="55">
        <f>SUM(C14:H14)</f>
        <v/>
      </c>
      <c r="J14" s="30" t="n">
        <v>3</v>
      </c>
      <c r="K14" s="32">
        <f>I14/SUM($I$6:$I$14)</f>
        <v/>
      </c>
    </row>
    <row r="15">
      <c r="A15" s="38" t="inlineStr">
        <is>
          <t>Command Bunker</t>
        </is>
      </c>
      <c r="B15" s="38" t="inlineStr">
        <is>
          <t>Subtotal</t>
        </is>
      </c>
      <c r="C15" s="40">
        <f>SUM(C6:C14)</f>
        <v/>
      </c>
      <c r="D15" s="40">
        <f>SUM(D6:D14)</f>
        <v/>
      </c>
      <c r="E15" s="40">
        <f>SUM(E6:E14)</f>
        <v/>
      </c>
      <c r="F15" s="40">
        <f>SUM(F6:F14)</f>
        <v/>
      </c>
      <c r="G15" s="40">
        <f>SUM(G6:G14)</f>
        <v/>
      </c>
      <c r="H15" s="40">
        <f>SUM(H6:H14)</f>
        <v/>
      </c>
      <c r="I15" s="40">
        <f>SUM(I6:I14)</f>
        <v/>
      </c>
      <c r="J15" s="40">
        <f>SUM(J6:J14)</f>
        <v/>
      </c>
    </row>
    <row r="17">
      <c r="A17" s="14" t="inlineStr">
        <is>
          <t>Base</t>
        </is>
      </c>
      <c r="B17" s="42" t="inlineStr">
        <is>
          <t>HESCO perimeter</t>
        </is>
      </c>
      <c r="C17" s="30" t="n">
        <v>244</v>
      </c>
      <c r="D17" s="30" t="n">
        <v>0</v>
      </c>
      <c r="E17" s="30" t="n">
        <v>0</v>
      </c>
      <c r="F17" s="30" t="n">
        <v>0</v>
      </c>
      <c r="G17" s="30" t="n">
        <v>0</v>
      </c>
      <c r="H17" s="30" t="n">
        <v>0</v>
      </c>
      <c r="I17" s="55">
        <f>SUM(C17:H17)</f>
        <v/>
      </c>
      <c r="J17" s="30" t="n">
        <v>1</v>
      </c>
      <c r="K17" s="32">
        <f>I17/SUM($I$17:$I$32)</f>
        <v/>
      </c>
    </row>
    <row r="18">
      <c r="A18" s="14" t="inlineStr">
        <is>
          <t>Base</t>
        </is>
      </c>
      <c r="B18" s="42" t="inlineStr">
        <is>
          <t>Concertina wire</t>
        </is>
      </c>
      <c r="C18" s="30" t="n">
        <v>0</v>
      </c>
      <c r="D18" s="30" t="n">
        <v>0</v>
      </c>
      <c r="E18" s="30" t="n">
        <v>362</v>
      </c>
      <c r="F18" s="30" t="n">
        <v>0</v>
      </c>
      <c r="G18" s="30" t="n">
        <v>0</v>
      </c>
      <c r="H18" s="30" t="n">
        <v>0</v>
      </c>
      <c r="I18" s="55">
        <f>SUM(C18:H18)</f>
        <v/>
      </c>
      <c r="J18" s="30" t="n">
        <v>1</v>
      </c>
      <c r="K18" s="32">
        <f>I18/SUM($I$17:$I$32)</f>
        <v/>
      </c>
    </row>
    <row r="19">
      <c r="A19" s="14" t="inlineStr">
        <is>
          <t>Base</t>
        </is>
      </c>
      <c r="B19" s="42" t="inlineStr">
        <is>
          <t>Guard tower 1</t>
        </is>
      </c>
      <c r="C19" s="30" t="n">
        <v>9</v>
      </c>
      <c r="D19" s="30" t="n">
        <v>1</v>
      </c>
      <c r="E19" s="30" t="n">
        <v>22</v>
      </c>
      <c r="F19" s="30" t="n">
        <v>0</v>
      </c>
      <c r="G19" s="30" t="n">
        <v>0</v>
      </c>
      <c r="H19" s="30" t="n">
        <v>0</v>
      </c>
      <c r="I19" s="55">
        <f>SUM(C19:H19)</f>
        <v/>
      </c>
      <c r="J19" s="30" t="n">
        <v>1</v>
      </c>
      <c r="K19" s="32">
        <f>I19/SUM($I$17:$I$32)</f>
        <v/>
      </c>
    </row>
    <row r="20">
      <c r="A20" s="14" t="inlineStr">
        <is>
          <t>Base</t>
        </is>
      </c>
      <c r="B20" s="42" t="inlineStr">
        <is>
          <t>Guard tower 2</t>
        </is>
      </c>
      <c r="C20" s="30" t="n">
        <v>9</v>
      </c>
      <c r="D20" s="30" t="n">
        <v>1</v>
      </c>
      <c r="E20" s="30" t="n">
        <v>22</v>
      </c>
      <c r="F20" s="30" t="n">
        <v>0</v>
      </c>
      <c r="G20" s="30" t="n">
        <v>0</v>
      </c>
      <c r="H20" s="30" t="n">
        <v>0</v>
      </c>
      <c r="I20" s="55">
        <f>SUM(C20:H20)</f>
        <v/>
      </c>
      <c r="J20" s="30" t="n">
        <v>1</v>
      </c>
      <c r="K20" s="32">
        <f>I20/SUM($I$17:$I$32)</f>
        <v/>
      </c>
    </row>
    <row r="21">
      <c r="A21" s="14" t="inlineStr">
        <is>
          <t>Base</t>
        </is>
      </c>
      <c r="B21" s="42" t="inlineStr">
        <is>
          <t>Guard tower 3</t>
        </is>
      </c>
      <c r="C21" s="30" t="n">
        <v>9</v>
      </c>
      <c r="D21" s="30" t="n">
        <v>1</v>
      </c>
      <c r="E21" s="30" t="n">
        <v>22</v>
      </c>
      <c r="F21" s="30" t="n">
        <v>0</v>
      </c>
      <c r="G21" s="30" t="n">
        <v>0</v>
      </c>
      <c r="H21" s="30" t="n">
        <v>0</v>
      </c>
      <c r="I21" s="55">
        <f>SUM(C21:H21)</f>
        <v/>
      </c>
      <c r="J21" s="30" t="n">
        <v>1</v>
      </c>
      <c r="K21" s="32">
        <f>I21/SUM($I$17:$I$32)</f>
        <v/>
      </c>
    </row>
    <row r="22">
      <c r="A22" s="14" t="inlineStr">
        <is>
          <t>Base</t>
        </is>
      </c>
      <c r="B22" s="42" t="inlineStr">
        <is>
          <t>Guard tower 4</t>
        </is>
      </c>
      <c r="C22" s="30" t="n">
        <v>9</v>
      </c>
      <c r="D22" s="30" t="n">
        <v>1</v>
      </c>
      <c r="E22" s="30" t="n">
        <v>22</v>
      </c>
      <c r="F22" s="30" t="n">
        <v>0</v>
      </c>
      <c r="G22" s="30" t="n">
        <v>0</v>
      </c>
      <c r="H22" s="30" t="n">
        <v>0</v>
      </c>
      <c r="I22" s="55">
        <f>SUM(C22:H22)</f>
        <v/>
      </c>
      <c r="J22" s="30" t="n">
        <v>1</v>
      </c>
      <c r="K22" s="32">
        <f>I22/SUM($I$17:$I$32)</f>
        <v/>
      </c>
    </row>
    <row r="23">
      <c r="A23" s="14" t="inlineStr">
        <is>
          <t>Base</t>
        </is>
      </c>
      <c r="B23" s="42" t="inlineStr">
        <is>
          <t>Outer gate</t>
        </is>
      </c>
      <c r="C23" s="30" t="n">
        <v>28</v>
      </c>
      <c r="D23" s="30" t="n">
        <v>1</v>
      </c>
      <c r="E23" s="30" t="n">
        <v>39</v>
      </c>
      <c r="F23" s="30" t="n">
        <v>0</v>
      </c>
      <c r="G23" s="30" t="n">
        <v>0</v>
      </c>
      <c r="H23" s="30" t="n">
        <v>0</v>
      </c>
      <c r="I23" s="55">
        <f>SUM(C23:H23)</f>
        <v/>
      </c>
      <c r="J23" s="30" t="n">
        <v>8</v>
      </c>
      <c r="K23" s="32">
        <f>I23/SUM($I$17:$I$32)</f>
        <v/>
      </c>
    </row>
    <row r="24">
      <c r="A24" s="14" t="inlineStr">
        <is>
          <t>Base</t>
        </is>
      </c>
      <c r="B24" s="42" t="inlineStr">
        <is>
          <t>Road</t>
        </is>
      </c>
      <c r="C24" s="30" t="n">
        <v>7</v>
      </c>
      <c r="D24" s="30" t="n">
        <v>0</v>
      </c>
      <c r="E24" s="30" t="n">
        <v>0</v>
      </c>
      <c r="F24" s="30" t="n">
        <v>0</v>
      </c>
      <c r="G24" s="30" t="n">
        <v>0</v>
      </c>
      <c r="H24" s="30" t="n">
        <v>0</v>
      </c>
      <c r="I24" s="55">
        <f>SUM(C24:H24)</f>
        <v/>
      </c>
      <c r="J24" s="30" t="n">
        <v>1</v>
      </c>
      <c r="K24" s="32">
        <f>I24/SUM($I$17:$I$32)</f>
        <v/>
      </c>
    </row>
    <row r="25">
      <c r="A25" s="14" t="inlineStr">
        <is>
          <t>Base</t>
        </is>
      </c>
      <c r="B25" s="42" t="inlineStr">
        <is>
          <t>Helipad</t>
        </is>
      </c>
      <c r="C25" s="30" t="n">
        <v>31</v>
      </c>
      <c r="D25" s="30" t="n">
        <v>16</v>
      </c>
      <c r="E25" s="30" t="n">
        <v>1</v>
      </c>
      <c r="F25" s="30" t="n">
        <v>0</v>
      </c>
      <c r="G25" s="30" t="n">
        <v>0</v>
      </c>
      <c r="H25" s="30" t="n">
        <v>0</v>
      </c>
      <c r="I25" s="55">
        <f>SUM(C25:H25)</f>
        <v/>
      </c>
      <c r="J25" s="30" t="n">
        <v>1</v>
      </c>
      <c r="K25" s="32">
        <f>I25/SUM($I$17:$I$32)</f>
        <v/>
      </c>
    </row>
    <row r="26">
      <c r="A26" s="14" t="inlineStr">
        <is>
          <t>Base</t>
        </is>
      </c>
      <c r="B26" s="42" t="inlineStr">
        <is>
          <t>Motor pool</t>
        </is>
      </c>
      <c r="C26" s="30" t="n">
        <v>42</v>
      </c>
      <c r="D26" s="30" t="n">
        <v>5</v>
      </c>
      <c r="E26" s="30" t="n">
        <v>30</v>
      </c>
      <c r="F26" s="30" t="n">
        <v>0</v>
      </c>
      <c r="G26" s="30" t="n">
        <v>0</v>
      </c>
      <c r="H26" s="30" t="n">
        <v>0</v>
      </c>
      <c r="I26" s="55">
        <f>SUM(C26:H26)</f>
        <v/>
      </c>
      <c r="J26" s="30" t="n">
        <v>8</v>
      </c>
      <c r="K26" s="32">
        <f>I26/SUM($I$17:$I$32)</f>
        <v/>
      </c>
    </row>
    <row r="27">
      <c r="A27" s="14" t="inlineStr">
        <is>
          <t>Base</t>
        </is>
      </c>
      <c r="B27" s="42" t="inlineStr">
        <is>
          <t>Tank spot marking</t>
        </is>
      </c>
      <c r="C27" s="30" t="n">
        <v>4</v>
      </c>
      <c r="D27" s="30" t="n">
        <v>0</v>
      </c>
      <c r="E27" s="30" t="n">
        <v>0</v>
      </c>
      <c r="F27" s="30" t="n">
        <v>0</v>
      </c>
      <c r="G27" s="30" t="n">
        <v>0</v>
      </c>
      <c r="H27" s="30" t="n">
        <v>0</v>
      </c>
      <c r="I27" s="55">
        <f>SUM(C27:H27)</f>
        <v/>
      </c>
      <c r="J27" s="30" t="n">
        <v>1</v>
      </c>
      <c r="K27" s="32">
        <f>I27/SUM($I$17:$I$32)</f>
        <v/>
      </c>
    </row>
    <row r="28">
      <c r="A28" s="14" t="inlineStr">
        <is>
          <t>Base</t>
        </is>
      </c>
      <c r="B28" s="42" t="inlineStr">
        <is>
          <t>Fuel depot</t>
        </is>
      </c>
      <c r="C28" s="30" t="n">
        <v>18</v>
      </c>
      <c r="D28" s="30" t="n">
        <v>2</v>
      </c>
      <c r="E28" s="30" t="n">
        <v>17</v>
      </c>
      <c r="F28" s="30" t="n">
        <v>0</v>
      </c>
      <c r="G28" s="30" t="n">
        <v>0</v>
      </c>
      <c r="H28" s="30" t="n">
        <v>0</v>
      </c>
      <c r="I28" s="55">
        <f>SUM(C28:H28)</f>
        <v/>
      </c>
      <c r="J28" s="30" t="n">
        <v>3</v>
      </c>
      <c r="K28" s="32">
        <f>I28/SUM($I$17:$I$32)</f>
        <v/>
      </c>
    </row>
    <row r="29">
      <c r="A29" s="14" t="inlineStr">
        <is>
          <t>Base</t>
        </is>
      </c>
      <c r="B29" s="42" t="inlineStr">
        <is>
          <t>Barracks</t>
        </is>
      </c>
      <c r="C29" s="30" t="n">
        <v>39</v>
      </c>
      <c r="D29" s="30" t="n">
        <v>3</v>
      </c>
      <c r="E29" s="30" t="n">
        <v>9</v>
      </c>
      <c r="F29" s="30" t="n">
        <v>0</v>
      </c>
      <c r="G29" s="30" t="n">
        <v>0</v>
      </c>
      <c r="H29" s="30" t="n">
        <v>0</v>
      </c>
      <c r="I29" s="55">
        <f>SUM(C29:H29)</f>
        <v/>
      </c>
      <c r="J29" s="30" t="n">
        <v>4</v>
      </c>
      <c r="K29" s="32">
        <f>I29/SUM($I$17:$I$32)</f>
        <v/>
      </c>
    </row>
    <row r="30">
      <c r="A30" s="14" t="inlineStr">
        <is>
          <t>Base</t>
        </is>
      </c>
      <c r="B30" s="42" t="inlineStr">
        <is>
          <t>Tyre tracks</t>
        </is>
      </c>
      <c r="C30" s="30" t="n">
        <v>50</v>
      </c>
      <c r="D30" s="30" t="n">
        <v>0</v>
      </c>
      <c r="E30" s="30" t="n">
        <v>0</v>
      </c>
      <c r="F30" s="30" t="n">
        <v>0</v>
      </c>
      <c r="G30" s="30" t="n">
        <v>0</v>
      </c>
      <c r="H30" s="30" t="n">
        <v>0</v>
      </c>
      <c r="I30" s="55">
        <f>SUM(C30:H30)</f>
        <v/>
      </c>
      <c r="J30" s="30" t="n">
        <v>1</v>
      </c>
      <c r="K30" s="32">
        <f>I30/SUM($I$17:$I$32)</f>
        <v/>
      </c>
    </row>
    <row r="31">
      <c r="A31" s="14" t="inlineStr">
        <is>
          <t>Base</t>
        </is>
      </c>
      <c r="B31" s="42" t="inlineStr">
        <is>
          <t>AA gun surround</t>
        </is>
      </c>
      <c r="C31" s="30" t="n">
        <v>3</v>
      </c>
      <c r="D31" s="30" t="n">
        <v>0</v>
      </c>
      <c r="E31" s="30" t="n">
        <v>38</v>
      </c>
      <c r="F31" s="30" t="n">
        <v>0</v>
      </c>
      <c r="G31" s="30" t="n">
        <v>0</v>
      </c>
      <c r="H31" s="30" t="n">
        <v>0</v>
      </c>
      <c r="I31" s="55">
        <f>SUM(C31:H31)</f>
        <v/>
      </c>
      <c r="J31" s="30" t="n">
        <v>1</v>
      </c>
      <c r="K31" s="32">
        <f>I31/SUM($I$17:$I$32)</f>
        <v/>
      </c>
    </row>
    <row r="32">
      <c r="A32" s="14" t="inlineStr">
        <is>
          <t>Base</t>
        </is>
      </c>
      <c r="B32" s="42" t="inlineStr">
        <is>
          <t>Radar surround</t>
        </is>
      </c>
      <c r="C32" s="30" t="n">
        <v>2</v>
      </c>
      <c r="D32" s="30" t="n">
        <v>0</v>
      </c>
      <c r="E32" s="30" t="n">
        <v>49</v>
      </c>
      <c r="F32" s="30" t="n">
        <v>0</v>
      </c>
      <c r="G32" s="30" t="n">
        <v>0</v>
      </c>
      <c r="H32" s="30" t="n">
        <v>0</v>
      </c>
      <c r="I32" s="55">
        <f>SUM(C32:H32)</f>
        <v/>
      </c>
      <c r="J32" s="30" t="n">
        <v>1</v>
      </c>
      <c r="K32" s="32">
        <f>I32/SUM($I$17:$I$32)</f>
        <v/>
      </c>
    </row>
    <row r="33">
      <c r="A33" s="38" t="inlineStr">
        <is>
          <t>Base</t>
        </is>
      </c>
      <c r="B33" s="38" t="inlineStr">
        <is>
          <t>Subtotal</t>
        </is>
      </c>
      <c r="C33" s="40">
        <f>SUM(C17:C32)</f>
        <v/>
      </c>
      <c r="D33" s="40">
        <f>SUM(D17:D32)</f>
        <v/>
      </c>
      <c r="E33" s="40">
        <f>SUM(E17:E32)</f>
        <v/>
      </c>
      <c r="F33" s="40">
        <f>SUM(F17:F32)</f>
        <v/>
      </c>
      <c r="G33" s="40">
        <f>SUM(G17:G32)</f>
        <v/>
      </c>
      <c r="H33" s="40">
        <f>SUM(H17:H32)</f>
        <v/>
      </c>
      <c r="I33" s="40">
        <f>SUM(I17:I32)</f>
        <v/>
      </c>
      <c r="J33" s="40">
        <f>SUM(J17:J32)</f>
        <v/>
      </c>
    </row>
    <row r="35">
      <c r="A35" s="13" t="inlineStr">
        <is>
          <t>Parts per final object (exported scene-graph tags; compare with sheet 3, COUNTIFS)</t>
        </is>
      </c>
    </row>
    <row r="36" ht="32" customHeight="1">
      <c r="A36" s="28" t="inlineStr">
        <is>
          <t>Object</t>
        </is>
      </c>
      <c r="B36" s="28" t="inlineStr">
        <is>
          <t>Parts (exported)</t>
        </is>
      </c>
      <c r="C36" s="28" t="inlineStr">
        <is>
          <t>Group nodes</t>
        </is>
      </c>
      <c r="D36" s="28" t="inlineStr">
        <is>
          <t>Parts (sheet 3 COUNTIFS)</t>
        </is>
      </c>
      <c r="E36" s="28" t="inlineStr">
        <is>
          <t>Check</t>
        </is>
      </c>
    </row>
    <row r="37">
      <c r="A37" s="42" t="inlineStr">
        <is>
          <t>Terrain</t>
        </is>
      </c>
      <c r="B37" s="30" t="n">
        <v>1</v>
      </c>
      <c r="C37" s="30" t="n">
        <v>1</v>
      </c>
      <c r="D37" s="31">
        <f>COUNTIFS('3 Object Construction'!$B$5:$B$3279,A37,'3 Object Construction'!$C$5:$C$3279,"&lt;&gt;Group")</f>
        <v/>
      </c>
      <c r="E37" s="14">
        <f>IF(B37=D37,"match","MISMATCH")</f>
        <v/>
      </c>
    </row>
    <row r="38">
      <c r="A38" s="42" t="inlineStr">
        <is>
          <t>Backdrop</t>
        </is>
      </c>
      <c r="B38" s="30" t="n">
        <v>120</v>
      </c>
      <c r="C38" s="30" t="n">
        <v>47</v>
      </c>
      <c r="D38" s="31">
        <f>COUNTIFS('3 Object Construction'!$B$5:$B$3279,A38,'3 Object Construction'!$C$5:$C$3279,"&lt;&gt;Group")</f>
        <v/>
      </c>
      <c r="E38" s="14">
        <f>IF(B38=D38,"match","MISMATCH")</f>
        <v/>
      </c>
    </row>
    <row r="39">
      <c r="A39" s="42" t="inlineStr">
        <is>
          <t>Environment</t>
        </is>
      </c>
      <c r="B39" s="30" t="n">
        <v>651</v>
      </c>
      <c r="C39" s="30" t="n">
        <v>89</v>
      </c>
      <c r="D39" s="31">
        <f>COUNTIFS('3 Object Construction'!$B$5:$B$3279,A39,'3 Object Construction'!$C$5:$C$3279,"&lt;&gt;Group")</f>
        <v/>
      </c>
      <c r="E39" s="14">
        <f>IF(B39=D39,"match","MISMATCH")</f>
        <v/>
      </c>
    </row>
    <row r="40">
      <c r="A40" s="42" t="inlineStr">
        <is>
          <t>Command Bunker</t>
        </is>
      </c>
      <c r="B40" s="30" t="n">
        <v>363</v>
      </c>
      <c r="C40" s="30" t="n">
        <v>16</v>
      </c>
      <c r="D40" s="31">
        <f>COUNTIFS('3 Object Construction'!$B$5:$B$3279,A40,'3 Object Construction'!$C$5:$C$3279,"&lt;&gt;Group")</f>
        <v/>
      </c>
      <c r="E40" s="14">
        <f>IF(B40=D40,"match","MISMATCH")</f>
        <v/>
      </c>
    </row>
    <row r="41">
      <c r="A41" s="42" t="inlineStr">
        <is>
          <t>Autonomous UAV</t>
        </is>
      </c>
      <c r="B41" s="30" t="n">
        <v>67</v>
      </c>
      <c r="C41" s="30" t="n">
        <v>17</v>
      </c>
      <c r="D41" s="31">
        <f>COUNTIFS('3 Object Construction'!$B$5:$B$3279,A41,'3 Object Construction'!$C$5:$C$3279,"&lt;&gt;Group")</f>
        <v/>
      </c>
      <c r="E41" s="14">
        <f>IF(B41=D41,"match","MISMATCH")</f>
        <v/>
      </c>
    </row>
    <row r="42">
      <c r="A42" s="42" t="inlineStr">
        <is>
          <t>Base</t>
        </is>
      </c>
      <c r="B42" s="30" t="n">
        <v>1168</v>
      </c>
      <c r="C42" s="30" t="n">
        <v>36</v>
      </c>
      <c r="D42" s="31">
        <f>COUNTIFS('3 Object Construction'!$B$5:$B$3279,A42,'3 Object Construction'!$C$5:$C$3279,"&lt;&gt;Group")</f>
        <v/>
      </c>
      <c r="E42" s="14">
        <f>IF(B42=D42,"match","MISMATCH")</f>
        <v/>
      </c>
    </row>
    <row r="43">
      <c r="A43" s="42" t="inlineStr">
        <is>
          <t>Target Rover</t>
        </is>
      </c>
      <c r="B43" s="30" t="n">
        <v>78</v>
      </c>
      <c r="C43" s="30" t="n">
        <v>6</v>
      </c>
      <c r="D43" s="31">
        <f>COUNTIFS('3 Object Construction'!$B$5:$B$3279,A43,'3 Object Construction'!$C$5:$C$3279,"&lt;&gt;Group")</f>
        <v/>
      </c>
      <c r="E43" s="14">
        <f>IF(B43=D43,"match","MISMATCH")</f>
        <v/>
      </c>
    </row>
    <row r="44">
      <c r="A44" s="42" t="inlineStr">
        <is>
          <t>Main Battle Tank</t>
        </is>
      </c>
      <c r="B44" s="30" t="n">
        <v>226</v>
      </c>
      <c r="C44" s="30" t="n">
        <v>29</v>
      </c>
      <c r="D44" s="31">
        <f>COUNTIFS('3 Object Construction'!$B$5:$B$3279,A44,'3 Object Construction'!$C$5:$C$3279,"&lt;&gt;Group")</f>
        <v/>
      </c>
      <c r="E44" s="14">
        <f>IF(B44=D44,"match","MISMATCH")</f>
        <v/>
      </c>
    </row>
    <row r="45">
      <c r="A45" s="42" t="inlineStr">
        <is>
          <t>Scout Helicopter</t>
        </is>
      </c>
      <c r="B45" s="30" t="n">
        <v>68</v>
      </c>
      <c r="C45" s="30" t="n">
        <v>19</v>
      </c>
      <c r="D45" s="31">
        <f>COUNTIFS('3 Object Construction'!$B$5:$B$3279,A45,'3 Object Construction'!$C$5:$C$3279,"&lt;&gt;Group")</f>
        <v/>
      </c>
      <c r="E45" s="14">
        <f>IF(B45=D45,"match","MISMATCH")</f>
        <v/>
      </c>
    </row>
    <row r="46">
      <c r="A46" s="42" t="inlineStr">
        <is>
          <t>AA Gatling Gun</t>
        </is>
      </c>
      <c r="B46" s="30" t="n">
        <v>57</v>
      </c>
      <c r="C46" s="30" t="n">
        <v>5</v>
      </c>
      <c r="D46" s="31">
        <f>COUNTIFS('3 Object Construction'!$B$5:$B$3279,A46,'3 Object Construction'!$C$5:$C$3279,"&lt;&gt;Group")</f>
        <v/>
      </c>
      <c r="E46" s="14">
        <f>IF(B46=D46,"match","MISMATCH")</f>
        <v/>
      </c>
    </row>
    <row r="47">
      <c r="A47" s="42" t="inlineStr">
        <is>
          <t>Air-defence radar</t>
        </is>
      </c>
      <c r="B47" s="30" t="n">
        <v>102</v>
      </c>
      <c r="C47" s="30" t="n">
        <v>4</v>
      </c>
      <c r="D47" s="31">
        <f>COUNTIFS('3 Object Construction'!$B$5:$B$3279,A47,'3 Object Construction'!$C$5:$C$3279,"&lt;&gt;Group")</f>
        <v/>
      </c>
      <c r="E47" s="14">
        <f>IF(B47=D47,"match","MISMATCH")</f>
        <v/>
      </c>
    </row>
    <row r="48">
      <c r="A48" s="42" t="inlineStr">
        <is>
          <t>Boom barrier</t>
        </is>
      </c>
      <c r="B48" s="30" t="n">
        <v>20</v>
      </c>
      <c r="C48" s="30" t="n">
        <v>2</v>
      </c>
      <c r="D48" s="31">
        <f>COUNTIFS('3 Object Construction'!$B$5:$B$3279,A48,'3 Object Construction'!$C$5:$C$3279,"&lt;&gt;Group")</f>
        <v/>
      </c>
      <c r="E48" s="14">
        <f>IF(B48=D48,"match","MISMATCH")</f>
        <v/>
      </c>
    </row>
    <row r="49">
      <c r="A49" s="42" t="inlineStr">
        <is>
          <t>Windsock</t>
        </is>
      </c>
      <c r="B49" s="30" t="n">
        <v>15</v>
      </c>
      <c r="C49" s="30" t="n">
        <v>7</v>
      </c>
      <c r="D49" s="31">
        <f>COUNTIFS('3 Object Construction'!$B$5:$B$3279,A49,'3 Object Construction'!$C$5:$C$3279,"&lt;&gt;Group")</f>
        <v/>
      </c>
      <c r="E49" s="14">
        <f>IF(B49=D49,"match","MISMATCH")</f>
        <v/>
      </c>
    </row>
    <row r="50">
      <c r="A50" s="42" t="inlineStr">
        <is>
          <t>Flag</t>
        </is>
      </c>
      <c r="B50" s="30" t="n">
        <v>47</v>
      </c>
      <c r="C50" s="30" t="n">
        <v>14</v>
      </c>
      <c r="D50" s="31">
        <f>COUNTIFS('3 Object Construction'!$B$5:$B$3279,A50,'3 Object Construction'!$C$5:$C$3279,"&lt;&gt;Group")</f>
        <v/>
      </c>
      <c r="E50" s="14">
        <f>IF(B50=D50,"match","MISMATCH")</f>
        <v/>
      </c>
    </row>
    <row r="51">
      <c r="A51" s="38" t="inlineStr">
        <is>
          <t>All objects</t>
        </is>
      </c>
      <c r="B51" s="40">
        <f>SUM(B37:B50)</f>
        <v/>
      </c>
      <c r="C51" s="40">
        <f>SUM(C37:C50)</f>
        <v/>
      </c>
      <c r="D51" s="40">
        <f>SUM(D37:D50)</f>
        <v/>
      </c>
      <c r="E51" s="38">
        <f>IF(COUNTIF(E37:E50,"MISMATCH")=0,"all match","MISMATCH")</f>
        <v/>
      </c>
    </row>
    <row r="54">
      <c r="A54" s="13" t="inlineStr">
        <is>
          <t>B. Site plan (BaseLayout.h constants, metres; +Z north, +X east)</t>
        </is>
      </c>
    </row>
    <row r="55" ht="32" customHeight="1">
      <c r="A55" s="28" t="inlineStr">
        <is>
          <t>Constant</t>
        </is>
      </c>
      <c r="B55" s="28" t="inlineStr">
        <is>
          <t>x</t>
        </is>
      </c>
      <c r="C55" s="28" t="inlineStr">
        <is>
          <t>y</t>
        </is>
      </c>
      <c r="D55" s="28" t="inlineStr">
        <is>
          <t>z</t>
        </is>
      </c>
      <c r="E55" s="28" t="inlineStr">
        <is>
          <t>value</t>
        </is>
      </c>
      <c r="F55" s="28" t="inlineStr">
        <is>
          <t>Distance from origin (xz, m)</t>
        </is>
      </c>
    </row>
    <row r="56">
      <c r="A56" s="42" t="inlineStr">
        <is>
          <t>base_radius</t>
        </is>
      </c>
      <c r="E56" s="85" t="n">
        <v>36</v>
      </c>
    </row>
    <row r="57">
      <c r="A57" s="42" t="inlineStr">
        <is>
          <t>perimeter_radius</t>
        </is>
      </c>
      <c r="E57" s="85" t="n">
        <v>34</v>
      </c>
    </row>
    <row r="58">
      <c r="A58" s="42" t="inlineStr">
        <is>
          <t>apron_level</t>
        </is>
      </c>
      <c r="E58" s="85" t="n">
        <v>-0.300000012</v>
      </c>
    </row>
    <row r="59">
      <c r="A59" s="42" t="inlineStr">
        <is>
          <t>bunker_floor_y</t>
        </is>
      </c>
      <c r="E59" s="85" t="n">
        <v>-3.4000001</v>
      </c>
    </row>
    <row r="60">
      <c r="A60" s="42" t="inlineStr">
        <is>
          <t>bunker_ceiling_y</t>
        </is>
      </c>
      <c r="E60" s="85" t="n">
        <v>-0.800000012</v>
      </c>
    </row>
    <row r="61">
      <c r="A61" s="42" t="inlineStr">
        <is>
          <t>bunker_roof_top_y</t>
        </is>
      </c>
      <c r="E61" s="85" t="n">
        <v>-0.449999988</v>
      </c>
    </row>
    <row r="62">
      <c r="A62" s="42" t="inlineStr">
        <is>
          <t>ramp_half_width</t>
        </is>
      </c>
      <c r="E62" s="85" t="n">
        <v>1.5</v>
      </c>
    </row>
    <row r="63">
      <c r="A63" s="42" t="inlineStr">
        <is>
          <t>ramp_top_z</t>
        </is>
      </c>
      <c r="E63" s="85" t="n">
        <v>13</v>
      </c>
    </row>
    <row r="64">
      <c r="A64" s="42" t="inlineStr">
        <is>
          <t>ramp_bottom_z</t>
        </is>
      </c>
      <c r="E64" s="85" t="n">
        <v>6</v>
      </c>
    </row>
    <row r="65">
      <c r="A65" s="42" t="inlineStr">
        <is>
          <t>blast_door_z</t>
        </is>
      </c>
      <c r="E65" s="85" t="n">
        <v>4</v>
      </c>
    </row>
    <row r="66">
      <c r="A66" s="42" t="inlineStr">
        <is>
          <t>bunker_min_x</t>
        </is>
      </c>
      <c r="E66" s="85" t="n">
        <v>-5.5</v>
      </c>
    </row>
    <row r="67">
      <c r="A67" s="42" t="inlineStr">
        <is>
          <t>bunker_max_x</t>
        </is>
      </c>
      <c r="E67" s="85" t="n">
        <v>5.5</v>
      </c>
    </row>
    <row r="68">
      <c r="A68" s="42" t="inlineStr">
        <is>
          <t>bunker_min_z</t>
        </is>
      </c>
      <c r="E68" s="85" t="n">
        <v>-8.5</v>
      </c>
    </row>
    <row r="69">
      <c r="A69" s="42" t="inlineStr">
        <is>
          <t>bunker_max_z</t>
        </is>
      </c>
      <c r="E69" s="85" t="n">
        <v>4</v>
      </c>
    </row>
    <row r="70">
      <c r="A70" s="42" t="inlineStr">
        <is>
          <t>outer_gate</t>
        </is>
      </c>
      <c r="B70" s="85" t="n">
        <v>0</v>
      </c>
      <c r="C70" s="85" t="n">
        <v>-0.3</v>
      </c>
      <c r="D70" s="85" t="n">
        <v>34</v>
      </c>
      <c r="F70" s="126">
        <f>SQRT(B70^2+D70^2)</f>
        <v/>
      </c>
    </row>
    <row r="71">
      <c r="A71" s="42" t="inlineStr">
        <is>
          <t>helipad</t>
        </is>
      </c>
      <c r="B71" s="85" t="n">
        <v>20.3</v>
      </c>
      <c r="C71" s="85" t="n">
        <v>-0.3</v>
      </c>
      <c r="D71" s="85" t="n">
        <v>17</v>
      </c>
      <c r="F71" s="126">
        <f>SQRT(B71^2+D71^2)</f>
        <v/>
      </c>
    </row>
    <row r="72">
      <c r="A72" s="42" t="inlineStr">
        <is>
          <t>helipad_radius</t>
        </is>
      </c>
      <c r="E72" s="85" t="n">
        <v>5</v>
      </c>
    </row>
    <row r="73">
      <c r="A73" s="42" t="inlineStr">
        <is>
          <t>radar_site</t>
        </is>
      </c>
      <c r="B73" s="85" t="n">
        <v>29</v>
      </c>
      <c r="C73" s="85" t="n">
        <v>-0.3</v>
      </c>
      <c r="D73" s="85" t="n">
        <v>-3</v>
      </c>
      <c r="F73" s="126">
        <f>SQRT(B73^2+D73^2)</f>
        <v/>
      </c>
    </row>
    <row r="74">
      <c r="A74" s="42" t="inlineStr">
        <is>
          <t>aa_gun_site</t>
        </is>
      </c>
      <c r="B74" s="85" t="n">
        <v>21</v>
      </c>
      <c r="C74" s="85" t="n">
        <v>-0.3</v>
      </c>
      <c r="D74" s="85" t="n">
        <v>-19</v>
      </c>
      <c r="F74" s="126">
        <f>SQRT(B74^2+D74^2)</f>
        <v/>
      </c>
    </row>
    <row r="75">
      <c r="A75" s="42" t="inlineStr">
        <is>
          <t>motor_pool</t>
        </is>
      </c>
      <c r="B75" s="85" t="n">
        <v>-22</v>
      </c>
      <c r="C75" s="85" t="n">
        <v>-0.3</v>
      </c>
      <c r="D75" s="85" t="n">
        <v>-16</v>
      </c>
      <c r="F75" s="126">
        <f>SQRT(B75^2+D75^2)</f>
        <v/>
      </c>
    </row>
    <row r="76">
      <c r="A76" s="42" t="inlineStr">
        <is>
          <t>barracks</t>
        </is>
      </c>
      <c r="B76" s="85" t="n">
        <v>-27</v>
      </c>
      <c r="C76" s="85" t="n">
        <v>-0.3</v>
      </c>
      <c r="D76" s="85" t="n">
        <v>11</v>
      </c>
      <c r="F76" s="126">
        <f>SQRT(B76^2+D76^2)</f>
        <v/>
      </c>
    </row>
    <row r="77">
      <c r="A77" s="42" t="inlineStr">
        <is>
          <t>flagpole</t>
        </is>
      </c>
      <c r="B77" s="85" t="n">
        <v>-4.5</v>
      </c>
      <c r="C77" s="85" t="n">
        <v>-0.3</v>
      </c>
      <c r="D77" s="85" t="n">
        <v>27</v>
      </c>
      <c r="F77" s="126">
        <f>SQRT(B77^2+D77^2)</f>
        <v/>
      </c>
    </row>
    <row r="78">
      <c r="A78" s="42" t="inlineStr">
        <is>
          <t>fuel_depot</t>
        </is>
      </c>
      <c r="B78" s="85" t="n">
        <v>-6</v>
      </c>
      <c r="C78" s="85" t="n">
        <v>-0.3</v>
      </c>
      <c r="D78" s="85" t="n">
        <v>-28.5</v>
      </c>
      <c r="F78" s="126">
        <f>SQRT(B78^2+D78^2)</f>
        <v/>
      </c>
    </row>
    <row r="79">
      <c r="A79" s="42" t="inlineStr">
        <is>
          <t>road_half_width</t>
        </is>
      </c>
      <c r="E79" s="85" t="n">
        <v>2.20000005</v>
      </c>
    </row>
    <row r="80">
      <c r="A80" s="42" t="inlineStr">
        <is>
          <t>rover_count</t>
        </is>
      </c>
      <c r="E80" s="85" t="n">
        <v>3</v>
      </c>
    </row>
    <row r="83">
      <c r="A83" s="13" t="inlineStr">
        <is>
          <t>C. Walk-space floors (WalkSpace::floors): footprints where the walker stands above the terrain</t>
        </is>
      </c>
    </row>
    <row r="84" ht="46" customHeight="1">
      <c r="A84" s="28" t="inlineStr">
        <is>
          <t>#</t>
        </is>
      </c>
      <c r="B84" s="28" t="inlineStr">
        <is>
          <t>x0</t>
        </is>
      </c>
      <c r="C84" s="28" t="inlineStr">
        <is>
          <t>z0</t>
        </is>
      </c>
      <c r="D84" s="28" t="inlineStr">
        <is>
          <t>x1</t>
        </is>
      </c>
      <c r="E84" s="28" t="inlineStr">
        <is>
          <t>z1</t>
        </is>
      </c>
      <c r="F84" s="28" t="inlineStr">
        <is>
          <t>y0 (low edge)</t>
        </is>
      </c>
      <c r="G84" s="28" t="inlineStr">
        <is>
          <t>y1 (high edge)</t>
        </is>
      </c>
      <c r="H84" s="28" t="inlineStr">
        <is>
          <t>slope axis (0 flat, 1 x, 2 z)</t>
        </is>
      </c>
      <c r="I84" s="28" t="inlineStr">
        <is>
          <t>ceiling y</t>
        </is>
      </c>
      <c r="J84" s="28" t="inlineStr">
        <is>
          <t>Width (m)</t>
        </is>
      </c>
      <c r="K84" s="28" t="inlineStr">
        <is>
          <t>Depth (m)</t>
        </is>
      </c>
      <c r="L84" s="28" t="inlineStr">
        <is>
          <t>Area (m2)</t>
        </is>
      </c>
      <c r="M84" s="28" t="inlineStr">
        <is>
          <t>Type</t>
        </is>
      </c>
      <c r="N84" s="28" t="inlineStr">
        <is>
          <t>Rise (m)</t>
        </is>
      </c>
      <c r="O84" s="28" t="inlineStr">
        <is>
          <t>Clear height (m)</t>
        </is>
      </c>
    </row>
    <row r="85">
      <c r="A85" s="14" t="n">
        <v>1</v>
      </c>
      <c r="B85" s="85" t="n">
        <v>-1.5</v>
      </c>
      <c r="C85" s="85" t="n">
        <v>6</v>
      </c>
      <c r="D85" s="85" t="n">
        <v>1.5</v>
      </c>
      <c r="E85" s="85" t="n">
        <v>13</v>
      </c>
      <c r="F85" s="85" t="n">
        <v>-3.4</v>
      </c>
      <c r="G85" s="85" t="n">
        <v>-0.133991</v>
      </c>
      <c r="H85" s="85" t="n">
        <v>2</v>
      </c>
      <c r="I85" s="85" t="n"/>
      <c r="J85" s="117">
        <f>D85-B85</f>
        <v/>
      </c>
      <c r="K85" s="117">
        <f>E85-C85</f>
        <v/>
      </c>
      <c r="L85" s="117">
        <f>J85*K85</f>
        <v/>
      </c>
      <c r="M85" s="14">
        <f>IF(H85=0,"flat floor","ramp / slope")</f>
        <v/>
      </c>
      <c r="N85" s="117">
        <f>ABS(G85-F85)</f>
        <v/>
      </c>
      <c r="O85" s="117">
        <f>IF(ISNUMBER(I85),I85-MAX(F85,G85),"open sky")</f>
        <v/>
      </c>
    </row>
    <row r="86">
      <c r="A86" s="14" t="n">
        <v>2</v>
      </c>
      <c r="B86" s="85" t="n">
        <v>-1.5</v>
      </c>
      <c r="C86" s="85" t="n">
        <v>4</v>
      </c>
      <c r="D86" s="85" t="n">
        <v>1.5</v>
      </c>
      <c r="E86" s="85" t="n">
        <v>6</v>
      </c>
      <c r="F86" s="85" t="n">
        <v>-3.4</v>
      </c>
      <c r="G86" s="85" t="n">
        <v>-3.4</v>
      </c>
      <c r="H86" s="85" t="n">
        <v>0</v>
      </c>
      <c r="I86" s="85" t="n"/>
      <c r="J86" s="117">
        <f>D86-B86</f>
        <v/>
      </c>
      <c r="K86" s="117">
        <f>E86-C86</f>
        <v/>
      </c>
      <c r="L86" s="117">
        <f>J86*K86</f>
        <v/>
      </c>
      <c r="M86" s="14">
        <f>IF(H86=0,"flat floor","ramp / slope")</f>
        <v/>
      </c>
      <c r="N86" s="117">
        <f>ABS(G86-F86)</f>
        <v/>
      </c>
      <c r="O86" s="117">
        <f>IF(ISNUMBER(I86),I86-MAX(F86,G86),"open sky")</f>
        <v/>
      </c>
    </row>
    <row r="87">
      <c r="A87" s="14" t="n">
        <v>3</v>
      </c>
      <c r="B87" s="85" t="n">
        <v>-1.5</v>
      </c>
      <c r="C87" s="85" t="n">
        <v>3.65</v>
      </c>
      <c r="D87" s="85" t="n">
        <v>1.5</v>
      </c>
      <c r="E87" s="85" t="n">
        <v>4</v>
      </c>
      <c r="F87" s="85" t="n">
        <v>-3.4</v>
      </c>
      <c r="G87" s="85" t="n">
        <v>-3.4</v>
      </c>
      <c r="H87" s="85" t="n">
        <v>0</v>
      </c>
      <c r="I87" s="85" t="n">
        <v>-0.800000012</v>
      </c>
      <c r="J87" s="117">
        <f>D87-B87</f>
        <v/>
      </c>
      <c r="K87" s="117">
        <f>E87-C87</f>
        <v/>
      </c>
      <c r="L87" s="117">
        <f>J87*K87</f>
        <v/>
      </c>
      <c r="M87" s="14">
        <f>IF(H87=0,"flat floor","ramp / slope")</f>
        <v/>
      </c>
      <c r="N87" s="117">
        <f>ABS(G87-F87)</f>
        <v/>
      </c>
      <c r="O87" s="117">
        <f>IF(ISNUMBER(I87),I87-MAX(F87,G87),"open sky")</f>
        <v/>
      </c>
    </row>
    <row r="88">
      <c r="A88" s="14" t="n">
        <v>4</v>
      </c>
      <c r="B88" s="85" t="n">
        <v>-1.5</v>
      </c>
      <c r="C88" s="85" t="n">
        <v>-1.8</v>
      </c>
      <c r="D88" s="85" t="n">
        <v>1.5</v>
      </c>
      <c r="E88" s="85" t="n">
        <v>3.65</v>
      </c>
      <c r="F88" s="85" t="n">
        <v>-3.4</v>
      </c>
      <c r="G88" s="85" t="n">
        <v>-3.4</v>
      </c>
      <c r="H88" s="85" t="n">
        <v>0</v>
      </c>
      <c r="I88" s="85" t="n">
        <v>-0.800000012</v>
      </c>
      <c r="J88" s="117">
        <f>D88-B88</f>
        <v/>
      </c>
      <c r="K88" s="117">
        <f>E88-C88</f>
        <v/>
      </c>
      <c r="L88" s="117">
        <f>J88*K88</f>
        <v/>
      </c>
      <c r="M88" s="14">
        <f>IF(H88=0,"flat floor","ramp / slope")</f>
        <v/>
      </c>
      <c r="N88" s="117">
        <f>ABS(G88-F88)</f>
        <v/>
      </c>
      <c r="O88" s="117">
        <f>IF(ISNUMBER(I88),I88-MAX(F88,G88),"open sky")</f>
        <v/>
      </c>
    </row>
    <row r="89">
      <c r="A89" s="14" t="n">
        <v>5</v>
      </c>
      <c r="B89" s="85" t="n">
        <v>-0.9</v>
      </c>
      <c r="C89" s="85" t="n">
        <v>-2.1</v>
      </c>
      <c r="D89" s="85" t="n">
        <v>0.9</v>
      </c>
      <c r="E89" s="85" t="n">
        <v>-1.8</v>
      </c>
      <c r="F89" s="85" t="n">
        <v>-3.4</v>
      </c>
      <c r="G89" s="85" t="n">
        <v>-3.4</v>
      </c>
      <c r="H89" s="85" t="n">
        <v>0</v>
      </c>
      <c r="I89" s="85" t="n">
        <v>-0.800000012</v>
      </c>
      <c r="J89" s="117">
        <f>D89-B89</f>
        <v/>
      </c>
      <c r="K89" s="117">
        <f>E89-C89</f>
        <v/>
      </c>
      <c r="L89" s="117">
        <f>J89*K89</f>
        <v/>
      </c>
      <c r="M89" s="14">
        <f>IF(H89=0,"flat floor","ramp / slope")</f>
        <v/>
      </c>
      <c r="N89" s="117">
        <f>ABS(G89-F89)</f>
        <v/>
      </c>
      <c r="O89" s="117">
        <f>IF(ISNUMBER(I89),I89-MAX(F89,G89),"open sky")</f>
        <v/>
      </c>
    </row>
    <row r="90">
      <c r="A90" s="14" t="n">
        <v>6</v>
      </c>
      <c r="B90" s="85" t="n">
        <v>-5.2</v>
      </c>
      <c r="C90" s="85" t="n">
        <v>-8.199999999999999</v>
      </c>
      <c r="D90" s="85" t="n">
        <v>5.2</v>
      </c>
      <c r="E90" s="85" t="n">
        <v>-2.1</v>
      </c>
      <c r="F90" s="85" t="n">
        <v>-3.4</v>
      </c>
      <c r="G90" s="85" t="n">
        <v>-3.4</v>
      </c>
      <c r="H90" s="85" t="n">
        <v>0</v>
      </c>
      <c r="I90" s="85" t="n">
        <v>-0.800000012</v>
      </c>
      <c r="J90" s="117">
        <f>D90-B90</f>
        <v/>
      </c>
      <c r="K90" s="117">
        <f>E90-C90</f>
        <v/>
      </c>
      <c r="L90" s="117">
        <f>J90*K90</f>
        <v/>
      </c>
      <c r="M90" s="14">
        <f>IF(H90=0,"flat floor","ramp / slope")</f>
        <v/>
      </c>
      <c r="N90" s="117">
        <f>ABS(G90-F90)</f>
        <v/>
      </c>
      <c r="O90" s="117">
        <f>IF(ISNUMBER(I90),I90-MAX(F90,G90),"open sky")</f>
        <v/>
      </c>
    </row>
    <row r="91">
      <c r="A91" s="14" t="n">
        <v>7</v>
      </c>
      <c r="B91" s="85" t="n">
        <v>-5.2</v>
      </c>
      <c r="C91" s="85" t="n">
        <v>-1.8</v>
      </c>
      <c r="D91" s="85" t="n">
        <v>-1.8</v>
      </c>
      <c r="E91" s="85" t="n">
        <v>3.65</v>
      </c>
      <c r="F91" s="85" t="n">
        <v>-3.4</v>
      </c>
      <c r="G91" s="85" t="n">
        <v>-3.4</v>
      </c>
      <c r="H91" s="85" t="n">
        <v>0</v>
      </c>
      <c r="I91" s="85" t="n">
        <v>-0.800000012</v>
      </c>
      <c r="J91" s="117">
        <f>D91-B91</f>
        <v/>
      </c>
      <c r="K91" s="117">
        <f>E91-C91</f>
        <v/>
      </c>
      <c r="L91" s="117">
        <f>J91*K91</f>
        <v/>
      </c>
      <c r="M91" s="14">
        <f>IF(H91=0,"flat floor","ramp / slope")</f>
        <v/>
      </c>
      <c r="N91" s="117">
        <f>ABS(G91-F91)</f>
        <v/>
      </c>
      <c r="O91" s="117">
        <f>IF(ISNUMBER(I91),I91-MAX(F91,G91),"open sky")</f>
        <v/>
      </c>
    </row>
    <row r="92">
      <c r="A92" s="14" t="n">
        <v>8</v>
      </c>
      <c r="B92" s="85" t="n">
        <v>-1.8</v>
      </c>
      <c r="C92" s="85" t="n">
        <v>0.9</v>
      </c>
      <c r="D92" s="85" t="n">
        <v>-1.5</v>
      </c>
      <c r="E92" s="85" t="n">
        <v>1.9</v>
      </c>
      <c r="F92" s="85" t="n">
        <v>-3.4</v>
      </c>
      <c r="G92" s="85" t="n">
        <v>-3.4</v>
      </c>
      <c r="H92" s="85" t="n">
        <v>0</v>
      </c>
      <c r="I92" s="85" t="n">
        <v>-0.800000012</v>
      </c>
      <c r="J92" s="117">
        <f>D92-B92</f>
        <v/>
      </c>
      <c r="K92" s="117">
        <f>E92-C92</f>
        <v/>
      </c>
      <c r="L92" s="117">
        <f>J92*K92</f>
        <v/>
      </c>
      <c r="M92" s="14">
        <f>IF(H92=0,"flat floor","ramp / slope")</f>
        <v/>
      </c>
      <c r="N92" s="117">
        <f>ABS(G92-F92)</f>
        <v/>
      </c>
      <c r="O92" s="117">
        <f>IF(ISNUMBER(I92),I92-MAX(F92,G92),"open sky")</f>
        <v/>
      </c>
    </row>
    <row r="93">
      <c r="A93" s="14" t="n">
        <v>9</v>
      </c>
      <c r="B93" s="85" t="n">
        <v>1.8</v>
      </c>
      <c r="C93" s="85" t="n">
        <v>-1.8</v>
      </c>
      <c r="D93" s="85" t="n">
        <v>5.2</v>
      </c>
      <c r="E93" s="85" t="n">
        <v>3.65</v>
      </c>
      <c r="F93" s="85" t="n">
        <v>-3.4</v>
      </c>
      <c r="G93" s="85" t="n">
        <v>-3.4</v>
      </c>
      <c r="H93" s="85" t="n">
        <v>0</v>
      </c>
      <c r="I93" s="85" t="n">
        <v>-0.800000012</v>
      </c>
      <c r="J93" s="117">
        <f>D93-B93</f>
        <v/>
      </c>
      <c r="K93" s="117">
        <f>E93-C93</f>
        <v/>
      </c>
      <c r="L93" s="117">
        <f>J93*K93</f>
        <v/>
      </c>
      <c r="M93" s="14">
        <f>IF(H93=0,"flat floor","ramp / slope")</f>
        <v/>
      </c>
      <c r="N93" s="117">
        <f>ABS(G93-F93)</f>
        <v/>
      </c>
      <c r="O93" s="117">
        <f>IF(ISNUMBER(I93),I93-MAX(F93,G93),"open sky")</f>
        <v/>
      </c>
    </row>
    <row r="94">
      <c r="A94" s="14" t="n">
        <v>10</v>
      </c>
      <c r="B94" s="85" t="n">
        <v>1.5</v>
      </c>
      <c r="C94" s="85" t="n">
        <v>0.6</v>
      </c>
      <c r="D94" s="85" t="n">
        <v>1.8</v>
      </c>
      <c r="E94" s="85" t="n">
        <v>1.8</v>
      </c>
      <c r="F94" s="85" t="n">
        <v>-3.4</v>
      </c>
      <c r="G94" s="85" t="n">
        <v>-3.4</v>
      </c>
      <c r="H94" s="85" t="n">
        <v>0</v>
      </c>
      <c r="I94" s="85" t="n">
        <v>-0.800000012</v>
      </c>
      <c r="J94" s="117">
        <f>D94-B94</f>
        <v/>
      </c>
      <c r="K94" s="117">
        <f>E94-C94</f>
        <v/>
      </c>
      <c r="L94" s="117">
        <f>J94*K94</f>
        <v/>
      </c>
      <c r="M94" s="14">
        <f>IF(H94=0,"flat floor","ramp / slope")</f>
        <v/>
      </c>
      <c r="N94" s="117">
        <f>ABS(G94-F94)</f>
        <v/>
      </c>
      <c r="O94" s="117">
        <f>IF(ISNUMBER(I94),I94-MAX(F94,G94),"open sky")</f>
        <v/>
      </c>
    </row>
    <row r="95">
      <c r="A95" s="14" t="n">
        <v>11</v>
      </c>
      <c r="B95" s="85" t="n">
        <v>4</v>
      </c>
      <c r="C95" s="85" t="n">
        <v>-6.9</v>
      </c>
      <c r="D95" s="85" t="n">
        <v>4.9</v>
      </c>
      <c r="E95" s="85" t="n">
        <v>-6.6</v>
      </c>
      <c r="F95" s="85" t="n">
        <v>-3.4</v>
      </c>
      <c r="G95" s="85" t="n">
        <v>-3.4</v>
      </c>
      <c r="H95" s="85" t="n">
        <v>0</v>
      </c>
      <c r="I95" s="85" t="n">
        <v>-0.800000012</v>
      </c>
      <c r="J95" s="117">
        <f>D95-B95</f>
        <v/>
      </c>
      <c r="K95" s="117">
        <f>E95-C95</f>
        <v/>
      </c>
      <c r="L95" s="117">
        <f>J95*K95</f>
        <v/>
      </c>
      <c r="M95" s="14">
        <f>IF(H95=0,"flat floor","ramp / slope")</f>
        <v/>
      </c>
      <c r="N95" s="117">
        <f>ABS(G95-F95)</f>
        <v/>
      </c>
      <c r="O95" s="117">
        <f>IF(ISNUMBER(I95),I95-MAX(F95,G95),"open sky")</f>
        <v/>
      </c>
    </row>
    <row r="96">
      <c r="A96" s="14" t="n">
        <v>12</v>
      </c>
      <c r="B96" s="85" t="n">
        <v>3.9</v>
      </c>
      <c r="C96" s="85" t="n">
        <v>-8.199999999999999</v>
      </c>
      <c r="D96" s="85" t="n">
        <v>5.2</v>
      </c>
      <c r="E96" s="85" t="n">
        <v>-6.9</v>
      </c>
      <c r="F96" s="85" t="n">
        <v>-3.4</v>
      </c>
      <c r="G96" s="85" t="n">
        <v>-3.4</v>
      </c>
      <c r="H96" s="85" t="n">
        <v>0</v>
      </c>
      <c r="I96" s="85" t="n">
        <v>0.0828124881</v>
      </c>
      <c r="J96" s="117">
        <f>D96-B96</f>
        <v/>
      </c>
      <c r="K96" s="117">
        <f>E96-C96</f>
        <v/>
      </c>
      <c r="L96" s="117">
        <f>J96*K96</f>
        <v/>
      </c>
      <c r="M96" s="14">
        <f>IF(H96=0,"flat floor","ramp / slope")</f>
        <v/>
      </c>
      <c r="N96" s="117">
        <f>ABS(G96-F96)</f>
        <v/>
      </c>
      <c r="O96" s="117">
        <f>IF(ISNUMBER(I96),I96-MAX(F96,G96),"open sky")</f>
        <v/>
      </c>
    </row>
    <row r="97">
      <c r="A97" s="38" t="inlineStr">
        <is>
          <t>Total</t>
        </is>
      </c>
      <c r="L97" s="129">
        <f>SUM(L85:L96)</f>
        <v/>
      </c>
      <c r="M97" s="38">
        <f>COUNTIF(M85:M96,"ramp*")&amp;" ramps, "&amp;COUNTIF(M85:M96,"flat*")&amp;" flat"</f>
        <v/>
      </c>
    </row>
    <row r="100">
      <c r="A100" s="13" t="inlineStr">
        <is>
          <t>D. Wall boxes (WalkSpace::walls): the walker collides with them</t>
        </is>
      </c>
    </row>
    <row r="101" ht="32" customHeight="1">
      <c r="A101" s="28" t="inlineStr">
        <is>
          <t>#</t>
        </is>
      </c>
      <c r="B101" s="28" t="inlineStr">
        <is>
          <t>min x</t>
        </is>
      </c>
      <c r="C101" s="28" t="inlineStr">
        <is>
          <t>min y</t>
        </is>
      </c>
      <c r="D101" s="28" t="inlineStr">
        <is>
          <t>min z</t>
        </is>
      </c>
      <c r="E101" s="28" t="inlineStr">
        <is>
          <t>max x</t>
        </is>
      </c>
      <c r="F101" s="28" t="inlineStr">
        <is>
          <t>max y</t>
        </is>
      </c>
      <c r="G101" s="28" t="inlineStr">
        <is>
          <t>max z</t>
        </is>
      </c>
      <c r="H101" s="28" t="inlineStr">
        <is>
          <t>Size x (m)</t>
        </is>
      </c>
      <c r="I101" s="28" t="inlineStr">
        <is>
          <t>Size y (m)</t>
        </is>
      </c>
      <c r="J101" s="28" t="inlineStr">
        <is>
          <t>Size z (m)</t>
        </is>
      </c>
      <c r="K101" s="28" t="inlineStr">
        <is>
          <t>Volume (m3)</t>
        </is>
      </c>
    </row>
    <row r="102">
      <c r="A102" s="14" t="n">
        <v>1</v>
      </c>
      <c r="B102" s="85" t="n">
        <v>-1.85</v>
      </c>
      <c r="C102" s="85" t="n">
        <v>-3.7</v>
      </c>
      <c r="D102" s="85" t="n">
        <v>3.65</v>
      </c>
      <c r="E102" s="85" t="n">
        <v>-1.5</v>
      </c>
      <c r="F102" s="85" t="n">
        <v>0.2838</v>
      </c>
      <c r="G102" s="85" t="n">
        <v>13.45</v>
      </c>
      <c r="H102" s="117">
        <f>E102-B102</f>
        <v/>
      </c>
      <c r="I102" s="117">
        <f>F102-C102</f>
        <v/>
      </c>
      <c r="J102" s="117">
        <f>G102-D102</f>
        <v/>
      </c>
      <c r="K102" s="126">
        <f>H102*I102*J102</f>
        <v/>
      </c>
    </row>
    <row r="103">
      <c r="A103" s="14" t="n">
        <v>2</v>
      </c>
      <c r="B103" s="85" t="n">
        <v>1.5</v>
      </c>
      <c r="C103" s="85" t="n">
        <v>-3.7</v>
      </c>
      <c r="D103" s="85" t="n">
        <v>3.65</v>
      </c>
      <c r="E103" s="85" t="n">
        <v>1.85</v>
      </c>
      <c r="F103" s="85" t="n">
        <v>0.2838</v>
      </c>
      <c r="G103" s="85" t="n">
        <v>13.45</v>
      </c>
      <c r="H103" s="117">
        <f>E103-B103</f>
        <v/>
      </c>
      <c r="I103" s="117">
        <f>F103-C103</f>
        <v/>
      </c>
      <c r="J103" s="117">
        <f>G103-D103</f>
        <v/>
      </c>
      <c r="K103" s="126">
        <f>H103*I103*J103</f>
        <v/>
      </c>
    </row>
    <row r="104">
      <c r="A104" s="14" t="n">
        <v>3</v>
      </c>
      <c r="B104" s="85" t="n">
        <v>-5.5</v>
      </c>
      <c r="C104" s="85" t="n">
        <v>-3.4</v>
      </c>
      <c r="D104" s="85" t="n">
        <v>3.65</v>
      </c>
      <c r="E104" s="85" t="n">
        <v>-1.3</v>
      </c>
      <c r="F104" s="85" t="n">
        <v>-0.8</v>
      </c>
      <c r="G104" s="85" t="n">
        <v>4</v>
      </c>
      <c r="H104" s="117">
        <f>E104-B104</f>
        <v/>
      </c>
      <c r="I104" s="117">
        <f>F104-C104</f>
        <v/>
      </c>
      <c r="J104" s="117">
        <f>G104-D104</f>
        <v/>
      </c>
      <c r="K104" s="126">
        <f>H104*I104*J104</f>
        <v/>
      </c>
    </row>
    <row r="105">
      <c r="A105" s="14" t="n">
        <v>4</v>
      </c>
      <c r="B105" s="85" t="n">
        <v>1.3</v>
      </c>
      <c r="C105" s="85" t="n">
        <v>-3.4</v>
      </c>
      <c r="D105" s="85" t="n">
        <v>3.65</v>
      </c>
      <c r="E105" s="85" t="n">
        <v>5.5</v>
      </c>
      <c r="F105" s="85" t="n">
        <v>-0.8</v>
      </c>
      <c r="G105" s="85" t="n">
        <v>4</v>
      </c>
      <c r="H105" s="117">
        <f>E105-B105</f>
        <v/>
      </c>
      <c r="I105" s="117">
        <f>F105-C105</f>
        <v/>
      </c>
      <c r="J105" s="117">
        <f>G105-D105</f>
        <v/>
      </c>
      <c r="K105" s="126">
        <f>H105*I105*J105</f>
        <v/>
      </c>
    </row>
    <row r="106">
      <c r="A106" s="14" t="n">
        <v>5</v>
      </c>
      <c r="B106" s="85" t="n">
        <v>-5.5</v>
      </c>
      <c r="C106" s="85" t="n">
        <v>-3.4</v>
      </c>
      <c r="D106" s="85" t="n">
        <v>-8.5</v>
      </c>
      <c r="E106" s="85" t="n">
        <v>-5.2</v>
      </c>
      <c r="F106" s="85" t="n">
        <v>-0.8</v>
      </c>
      <c r="G106" s="85" t="n">
        <v>4</v>
      </c>
      <c r="H106" s="117">
        <f>E106-B106</f>
        <v/>
      </c>
      <c r="I106" s="117">
        <f>F106-C106</f>
        <v/>
      </c>
      <c r="J106" s="117">
        <f>G106-D106</f>
        <v/>
      </c>
      <c r="K106" s="126">
        <f>H106*I106*J106</f>
        <v/>
      </c>
    </row>
    <row r="107">
      <c r="A107" s="14" t="n">
        <v>6</v>
      </c>
      <c r="B107" s="85" t="n">
        <v>5.2</v>
      </c>
      <c r="C107" s="85" t="n">
        <v>-3.4</v>
      </c>
      <c r="D107" s="85" t="n">
        <v>-6.6</v>
      </c>
      <c r="E107" s="85" t="n">
        <v>5.5</v>
      </c>
      <c r="F107" s="85" t="n">
        <v>-0.8</v>
      </c>
      <c r="G107" s="85" t="n">
        <v>4</v>
      </c>
      <c r="H107" s="117">
        <f>E107-B107</f>
        <v/>
      </c>
      <c r="I107" s="117">
        <f>F107-C107</f>
        <v/>
      </c>
      <c r="J107" s="117">
        <f>G107-D107</f>
        <v/>
      </c>
      <c r="K107" s="126">
        <f>H107*I107*J107</f>
        <v/>
      </c>
    </row>
    <row r="108">
      <c r="A108" s="14" t="n">
        <v>7</v>
      </c>
      <c r="B108" s="85" t="n">
        <v>-5.5</v>
      </c>
      <c r="C108" s="85" t="n">
        <v>-3.4</v>
      </c>
      <c r="D108" s="85" t="n">
        <v>-8.5</v>
      </c>
      <c r="E108" s="85" t="n">
        <v>3.6</v>
      </c>
      <c r="F108" s="85" t="n">
        <v>-0.8</v>
      </c>
      <c r="G108" s="85" t="n">
        <v>-8.199999999999999</v>
      </c>
      <c r="H108" s="117">
        <f>E108-B108</f>
        <v/>
      </c>
      <c r="I108" s="117">
        <f>F108-C108</f>
        <v/>
      </c>
      <c r="J108" s="117">
        <f>G108-D108</f>
        <v/>
      </c>
      <c r="K108" s="126">
        <f>H108*I108*J108</f>
        <v/>
      </c>
    </row>
    <row r="109">
      <c r="A109" s="14" t="n">
        <v>8</v>
      </c>
      <c r="B109" s="85" t="n">
        <v>-1.8</v>
      </c>
      <c r="C109" s="85" t="n">
        <v>-3.4</v>
      </c>
      <c r="D109" s="85" t="n">
        <v>-1.8</v>
      </c>
      <c r="E109" s="85" t="n">
        <v>-1.5</v>
      </c>
      <c r="F109" s="85" t="n">
        <v>-0.8</v>
      </c>
      <c r="G109" s="85" t="n">
        <v>0.9</v>
      </c>
      <c r="H109" s="117">
        <f>E109-B109</f>
        <v/>
      </c>
      <c r="I109" s="117">
        <f>F109-C109</f>
        <v/>
      </c>
      <c r="J109" s="117">
        <f>G109-D109</f>
        <v/>
      </c>
      <c r="K109" s="126">
        <f>H109*I109*J109</f>
        <v/>
      </c>
    </row>
    <row r="110">
      <c r="A110" s="14" t="n">
        <v>9</v>
      </c>
      <c r="B110" s="85" t="n">
        <v>-1.8</v>
      </c>
      <c r="C110" s="85" t="n">
        <v>-3.4</v>
      </c>
      <c r="D110" s="85" t="n">
        <v>1.9</v>
      </c>
      <c r="E110" s="85" t="n">
        <v>-1.5</v>
      </c>
      <c r="F110" s="85" t="n">
        <v>-0.8</v>
      </c>
      <c r="G110" s="85" t="n">
        <v>3.65</v>
      </c>
      <c r="H110" s="117">
        <f>E110-B110</f>
        <v/>
      </c>
      <c r="I110" s="117">
        <f>F110-C110</f>
        <v/>
      </c>
      <c r="J110" s="117">
        <f>G110-D110</f>
        <v/>
      </c>
      <c r="K110" s="126">
        <f>H110*I110*J110</f>
        <v/>
      </c>
    </row>
    <row r="111">
      <c r="A111" s="14" t="n">
        <v>10</v>
      </c>
      <c r="B111" s="85" t="n">
        <v>1.5</v>
      </c>
      <c r="C111" s="85" t="n">
        <v>-3.4</v>
      </c>
      <c r="D111" s="85" t="n">
        <v>-1.8</v>
      </c>
      <c r="E111" s="85" t="n">
        <v>1.8</v>
      </c>
      <c r="F111" s="85" t="n">
        <v>-0.8</v>
      </c>
      <c r="G111" s="85" t="n">
        <v>0.6</v>
      </c>
      <c r="H111" s="117">
        <f>E111-B111</f>
        <v/>
      </c>
      <c r="I111" s="117">
        <f>F111-C111</f>
        <v/>
      </c>
      <c r="J111" s="117">
        <f>G111-D111</f>
        <v/>
      </c>
      <c r="K111" s="126">
        <f>H111*I111*J111</f>
        <v/>
      </c>
    </row>
    <row r="112">
      <c r="A112" s="14" t="n">
        <v>11</v>
      </c>
      <c r="B112" s="85" t="n">
        <v>1.5</v>
      </c>
      <c r="C112" s="85" t="n">
        <v>-3.4</v>
      </c>
      <c r="D112" s="85" t="n">
        <v>1.8</v>
      </c>
      <c r="E112" s="85" t="n">
        <v>1.8</v>
      </c>
      <c r="F112" s="85" t="n">
        <v>-0.8</v>
      </c>
      <c r="G112" s="85" t="n">
        <v>3.65</v>
      </c>
      <c r="H112" s="117">
        <f>E112-B112</f>
        <v/>
      </c>
      <c r="I112" s="117">
        <f>F112-C112</f>
        <v/>
      </c>
      <c r="J112" s="117">
        <f>G112-D112</f>
        <v/>
      </c>
      <c r="K112" s="126">
        <f>H112*I112*J112</f>
        <v/>
      </c>
    </row>
    <row r="113">
      <c r="A113" s="14" t="n">
        <v>12</v>
      </c>
      <c r="B113" s="85" t="n">
        <v>-5.5</v>
      </c>
      <c r="C113" s="85" t="n">
        <v>-3.4</v>
      </c>
      <c r="D113" s="85" t="n">
        <v>-2.1</v>
      </c>
      <c r="E113" s="85" t="n">
        <v>-0.9</v>
      </c>
      <c r="F113" s="85" t="n">
        <v>-0.8</v>
      </c>
      <c r="G113" s="85" t="n">
        <v>-1.8</v>
      </c>
      <c r="H113" s="117">
        <f>E113-B113</f>
        <v/>
      </c>
      <c r="I113" s="117">
        <f>F113-C113</f>
        <v/>
      </c>
      <c r="J113" s="117">
        <f>G113-D113</f>
        <v/>
      </c>
      <c r="K113" s="126">
        <f>H113*I113*J113</f>
        <v/>
      </c>
    </row>
    <row r="114">
      <c r="A114" s="14" t="n">
        <v>13</v>
      </c>
      <c r="B114" s="85" t="n">
        <v>0.9</v>
      </c>
      <c r="C114" s="85" t="n">
        <v>-3.4</v>
      </c>
      <c r="D114" s="85" t="n">
        <v>-2.1</v>
      </c>
      <c r="E114" s="85" t="n">
        <v>5.5</v>
      </c>
      <c r="F114" s="85" t="n">
        <v>-0.8</v>
      </c>
      <c r="G114" s="85" t="n">
        <v>-1.8</v>
      </c>
      <c r="H114" s="117">
        <f>E114-B114</f>
        <v/>
      </c>
      <c r="I114" s="117">
        <f>F114-C114</f>
        <v/>
      </c>
      <c r="J114" s="117">
        <f>G114-D114</f>
        <v/>
      </c>
      <c r="K114" s="126">
        <f>H114*I114*J114</f>
        <v/>
      </c>
    </row>
    <row r="115">
      <c r="A115" s="14" t="n">
        <v>14</v>
      </c>
      <c r="B115" s="85" t="n">
        <v>3.6</v>
      </c>
      <c r="C115" s="85" t="n">
        <v>-3.4</v>
      </c>
      <c r="D115" s="85" t="n">
        <v>-8.5</v>
      </c>
      <c r="E115" s="85" t="n">
        <v>3.9</v>
      </c>
      <c r="F115" s="85" t="n">
        <v>0.08280999999999999</v>
      </c>
      <c r="G115" s="85" t="n">
        <v>-6.6</v>
      </c>
      <c r="H115" s="117">
        <f>E115-B115</f>
        <v/>
      </c>
      <c r="I115" s="117">
        <f>F115-C115</f>
        <v/>
      </c>
      <c r="J115" s="117">
        <f>G115-D115</f>
        <v/>
      </c>
      <c r="K115" s="126">
        <f>H115*I115*J115</f>
        <v/>
      </c>
    </row>
    <row r="116">
      <c r="A116" s="14" t="n">
        <v>15</v>
      </c>
      <c r="B116" s="85" t="n">
        <v>5.2</v>
      </c>
      <c r="C116" s="85" t="n">
        <v>-3.4</v>
      </c>
      <c r="D116" s="85" t="n">
        <v>-8.5</v>
      </c>
      <c r="E116" s="85" t="n">
        <v>5.5</v>
      </c>
      <c r="F116" s="85" t="n">
        <v>0.08280999999999999</v>
      </c>
      <c r="G116" s="85" t="n">
        <v>-6.6</v>
      </c>
      <c r="H116" s="117">
        <f>E116-B116</f>
        <v/>
      </c>
      <c r="I116" s="117">
        <f>F116-C116</f>
        <v/>
      </c>
      <c r="J116" s="117">
        <f>G116-D116</f>
        <v/>
      </c>
      <c r="K116" s="126">
        <f>H116*I116*J116</f>
        <v/>
      </c>
    </row>
    <row r="117">
      <c r="A117" s="14" t="n">
        <v>16</v>
      </c>
      <c r="B117" s="85" t="n">
        <v>3.9</v>
      </c>
      <c r="C117" s="85" t="n">
        <v>-3.4</v>
      </c>
      <c r="D117" s="85" t="n">
        <v>-8.5</v>
      </c>
      <c r="E117" s="85" t="n">
        <v>5.2</v>
      </c>
      <c r="F117" s="85" t="n">
        <v>0.08280999999999999</v>
      </c>
      <c r="G117" s="85" t="n">
        <v>-8.199999999999999</v>
      </c>
      <c r="H117" s="117">
        <f>E117-B117</f>
        <v/>
      </c>
      <c r="I117" s="117">
        <f>F117-C117</f>
        <v/>
      </c>
      <c r="J117" s="117">
        <f>G117-D117</f>
        <v/>
      </c>
      <c r="K117" s="126">
        <f>H117*I117*J117</f>
        <v/>
      </c>
    </row>
    <row r="118">
      <c r="A118" s="14" t="n">
        <v>17</v>
      </c>
      <c r="B118" s="85" t="n">
        <v>3.9</v>
      </c>
      <c r="C118" s="85" t="n">
        <v>-3.4</v>
      </c>
      <c r="D118" s="85" t="n">
        <v>-6.9</v>
      </c>
      <c r="E118" s="85" t="n">
        <v>4</v>
      </c>
      <c r="F118" s="85" t="n">
        <v>0.08280999999999999</v>
      </c>
      <c r="G118" s="85" t="n">
        <v>-6.6</v>
      </c>
      <c r="H118" s="117">
        <f>E118-B118</f>
        <v/>
      </c>
      <c r="I118" s="117">
        <f>F118-C118</f>
        <v/>
      </c>
      <c r="J118" s="117">
        <f>G118-D118</f>
        <v/>
      </c>
      <c r="K118" s="126">
        <f>H118*I118*J118</f>
        <v/>
      </c>
    </row>
    <row r="119">
      <c r="A119" s="14" t="n">
        <v>18</v>
      </c>
      <c r="B119" s="85" t="n">
        <v>4.9</v>
      </c>
      <c r="C119" s="85" t="n">
        <v>-3.4</v>
      </c>
      <c r="D119" s="85" t="n">
        <v>-6.9</v>
      </c>
      <c r="E119" s="85" t="n">
        <v>5.2</v>
      </c>
      <c r="F119" s="85" t="n">
        <v>0.08280999999999999</v>
      </c>
      <c r="G119" s="85" t="n">
        <v>-6.6</v>
      </c>
      <c r="H119" s="117">
        <f>E119-B119</f>
        <v/>
      </c>
      <c r="I119" s="117">
        <f>F119-C119</f>
        <v/>
      </c>
      <c r="J119" s="117">
        <f>G119-D119</f>
        <v/>
      </c>
      <c r="K119" s="126">
        <f>H119*I119*J119</f>
        <v/>
      </c>
    </row>
    <row r="120">
      <c r="A120" s="14" t="n">
        <v>19</v>
      </c>
      <c r="B120" s="85" t="n">
        <v>-1.2</v>
      </c>
      <c r="C120" s="85" t="n">
        <v>-3.4</v>
      </c>
      <c r="D120" s="85" t="n">
        <v>-7</v>
      </c>
      <c r="E120" s="85" t="n">
        <v>1.2</v>
      </c>
      <c r="F120" s="85" t="n">
        <v>-2.55</v>
      </c>
      <c r="G120" s="85" t="n">
        <v>-5.8</v>
      </c>
      <c r="H120" s="117">
        <f>E120-B120</f>
        <v/>
      </c>
      <c r="I120" s="117">
        <f>F120-C120</f>
        <v/>
      </c>
      <c r="J120" s="117">
        <f>G120-D120</f>
        <v/>
      </c>
      <c r="K120" s="126">
        <f>H120*I120*J120</f>
        <v/>
      </c>
    </row>
    <row r="121">
      <c r="A121" s="14" t="n">
        <v>20</v>
      </c>
      <c r="B121" s="85" t="n">
        <v>-4</v>
      </c>
      <c r="C121" s="85" t="n">
        <v>-3.4</v>
      </c>
      <c r="D121" s="85" t="n">
        <v>-3.75</v>
      </c>
      <c r="E121" s="85" t="n">
        <v>-2.4</v>
      </c>
      <c r="F121" s="85" t="n">
        <v>-2.65</v>
      </c>
      <c r="G121" s="85" t="n">
        <v>-3.05</v>
      </c>
      <c r="H121" s="117">
        <f>E121-B121</f>
        <v/>
      </c>
      <c r="I121" s="117">
        <f>F121-C121</f>
        <v/>
      </c>
      <c r="J121" s="117">
        <f>G121-D121</f>
        <v/>
      </c>
      <c r="K121" s="126">
        <f>H121*I121*J121</f>
        <v/>
      </c>
    </row>
    <row r="122">
      <c r="A122" s="14" t="n">
        <v>21</v>
      </c>
      <c r="B122" s="85" t="n">
        <v>2.4</v>
      </c>
      <c r="C122" s="85" t="n">
        <v>-3.4</v>
      </c>
      <c r="D122" s="85" t="n">
        <v>-3.75</v>
      </c>
      <c r="E122" s="85" t="n">
        <v>4</v>
      </c>
      <c r="F122" s="85" t="n">
        <v>-2.65</v>
      </c>
      <c r="G122" s="85" t="n">
        <v>-3.05</v>
      </c>
      <c r="H122" s="117">
        <f>E122-B122</f>
        <v/>
      </c>
      <c r="I122" s="117">
        <f>F122-C122</f>
        <v/>
      </c>
      <c r="J122" s="117">
        <f>G122-D122</f>
        <v/>
      </c>
      <c r="K122" s="126">
        <f>H122*I122*J122</f>
        <v/>
      </c>
    </row>
    <row r="123">
      <c r="A123" s="14" t="n">
        <v>22</v>
      </c>
      <c r="B123" s="85" t="n">
        <v>-4</v>
      </c>
      <c r="C123" s="85" t="n">
        <v>-3.4</v>
      </c>
      <c r="D123" s="85" t="n">
        <v>-5.95</v>
      </c>
      <c r="E123" s="85" t="n">
        <v>-2.4</v>
      </c>
      <c r="F123" s="85" t="n">
        <v>-2.65</v>
      </c>
      <c r="G123" s="85" t="n">
        <v>-5.25</v>
      </c>
      <c r="H123" s="117">
        <f>E123-B123</f>
        <v/>
      </c>
      <c r="I123" s="117">
        <f>F123-C123</f>
        <v/>
      </c>
      <c r="J123" s="117">
        <f>G123-D123</f>
        <v/>
      </c>
      <c r="K123" s="126">
        <f>H123*I123*J123</f>
        <v/>
      </c>
    </row>
    <row r="124">
      <c r="A124" s="14" t="n">
        <v>23</v>
      </c>
      <c r="B124" s="85" t="n">
        <v>2.2</v>
      </c>
      <c r="C124" s="85" t="n">
        <v>-3.4</v>
      </c>
      <c r="D124" s="85" t="n">
        <v>-5.75</v>
      </c>
      <c r="E124" s="85" t="n">
        <v>3.8</v>
      </c>
      <c r="F124" s="85" t="n">
        <v>-2.65</v>
      </c>
      <c r="G124" s="85" t="n">
        <v>-5.05</v>
      </c>
      <c r="H124" s="117">
        <f>E124-B124</f>
        <v/>
      </c>
      <c r="I124" s="117">
        <f>F124-C124</f>
        <v/>
      </c>
      <c r="J124" s="117">
        <f>G124-D124</f>
        <v/>
      </c>
      <c r="K124" s="126">
        <f>H124*I124*J124</f>
        <v/>
      </c>
    </row>
    <row r="125">
      <c r="A125" s="14" t="n">
        <v>24</v>
      </c>
      <c r="B125" s="85" t="n">
        <v>-5.2</v>
      </c>
      <c r="C125" s="85" t="n">
        <v>-3.4</v>
      </c>
      <c r="D125" s="85" t="n">
        <v>-4</v>
      </c>
      <c r="E125" s="85" t="n">
        <v>-4.6</v>
      </c>
      <c r="F125" s="85" t="n">
        <v>-1.4</v>
      </c>
      <c r="G125" s="85" t="n">
        <v>-3.2</v>
      </c>
      <c r="H125" s="117">
        <f>E125-B125</f>
        <v/>
      </c>
      <c r="I125" s="117">
        <f>F125-C125</f>
        <v/>
      </c>
      <c r="J125" s="117">
        <f>G125-D125</f>
        <v/>
      </c>
      <c r="K125" s="126">
        <f>H125*I125*J125</f>
        <v/>
      </c>
    </row>
    <row r="126">
      <c r="A126" s="14" t="n">
        <v>25</v>
      </c>
      <c r="B126" s="85" t="n">
        <v>-5.2</v>
      </c>
      <c r="C126" s="85" t="n">
        <v>-3.4</v>
      </c>
      <c r="D126" s="85" t="n">
        <v>-5</v>
      </c>
      <c r="E126" s="85" t="n">
        <v>-4.6</v>
      </c>
      <c r="F126" s="85" t="n">
        <v>-1.4</v>
      </c>
      <c r="G126" s="85" t="n">
        <v>-4.2</v>
      </c>
      <c r="H126" s="117">
        <f>E126-B126</f>
        <v/>
      </c>
      <c r="I126" s="117">
        <f>F126-C126</f>
        <v/>
      </c>
      <c r="J126" s="117">
        <f>G126-D126</f>
        <v/>
      </c>
      <c r="K126" s="126">
        <f>H126*I126*J126</f>
        <v/>
      </c>
    </row>
    <row r="127">
      <c r="A127" s="14" t="n">
        <v>26</v>
      </c>
      <c r="B127" s="85" t="n">
        <v>-5.2</v>
      </c>
      <c r="C127" s="85" t="n">
        <v>-3.4</v>
      </c>
      <c r="D127" s="85" t="n">
        <v>-6</v>
      </c>
      <c r="E127" s="85" t="n">
        <v>-4.6</v>
      </c>
      <c r="F127" s="85" t="n">
        <v>-1.4</v>
      </c>
      <c r="G127" s="85" t="n">
        <v>-5.2</v>
      </c>
      <c r="H127" s="117">
        <f>E127-B127</f>
        <v/>
      </c>
      <c r="I127" s="117">
        <f>F127-C127</f>
        <v/>
      </c>
      <c r="J127" s="117">
        <f>G127-D127</f>
        <v/>
      </c>
      <c r="K127" s="126">
        <f>H127*I127*J127</f>
        <v/>
      </c>
    </row>
    <row r="128">
      <c r="A128" s="14" t="n">
        <v>27</v>
      </c>
      <c r="B128" s="85" t="n">
        <v>-5.15</v>
      </c>
      <c r="C128" s="85" t="n">
        <v>-3.4</v>
      </c>
      <c r="D128" s="85" t="n">
        <v>-0.2</v>
      </c>
      <c r="E128" s="85" t="n">
        <v>-4.25</v>
      </c>
      <c r="F128" s="85" t="n">
        <v>-1.7</v>
      </c>
      <c r="G128" s="85" t="n">
        <v>0.8</v>
      </c>
      <c r="H128" s="117">
        <f>E128-B128</f>
        <v/>
      </c>
      <c r="I128" s="117">
        <f>F128-C128</f>
        <v/>
      </c>
      <c r="J128" s="117">
        <f>G128-D128</f>
        <v/>
      </c>
      <c r="K128" s="126">
        <f>H128*I128*J128</f>
        <v/>
      </c>
    </row>
    <row r="129">
      <c r="A129" s="14" t="n">
        <v>28</v>
      </c>
      <c r="B129" s="85" t="n">
        <v>-5.15</v>
      </c>
      <c r="C129" s="85" t="n">
        <v>-3.4</v>
      </c>
      <c r="D129" s="85" t="n">
        <v>2</v>
      </c>
      <c r="E129" s="85" t="n">
        <v>-4.25</v>
      </c>
      <c r="F129" s="85" t="n">
        <v>-1.7</v>
      </c>
      <c r="G129" s="85" t="n">
        <v>3</v>
      </c>
      <c r="H129" s="117">
        <f>E129-B129</f>
        <v/>
      </c>
      <c r="I129" s="117">
        <f>F129-C129</f>
        <v/>
      </c>
      <c r="J129" s="117">
        <f>G129-D129</f>
        <v/>
      </c>
      <c r="K129" s="126">
        <f>H129*I129*J129</f>
        <v/>
      </c>
    </row>
    <row r="130">
      <c r="A130" s="14" t="n">
        <v>29</v>
      </c>
      <c r="B130" s="85" t="n">
        <v>-4</v>
      </c>
      <c r="C130" s="85" t="n">
        <v>-3.4</v>
      </c>
      <c r="D130" s="85" t="n">
        <v>-1.8</v>
      </c>
      <c r="E130" s="85" t="n">
        <v>-2.2</v>
      </c>
      <c r="F130" s="85" t="n">
        <v>-2.1</v>
      </c>
      <c r="G130" s="85" t="n">
        <v>-1.55</v>
      </c>
      <c r="H130" s="117">
        <f>E130-B130</f>
        <v/>
      </c>
      <c r="I130" s="117">
        <f>F130-C130</f>
        <v/>
      </c>
      <c r="J130" s="117">
        <f>G130-D130</f>
        <v/>
      </c>
      <c r="K130" s="126">
        <f>H130*I130*J130</f>
        <v/>
      </c>
    </row>
    <row r="131">
      <c r="A131" s="14" t="n">
        <v>30</v>
      </c>
      <c r="B131" s="85" t="n">
        <v>-4.9</v>
      </c>
      <c r="C131" s="85" t="n">
        <v>-3.4</v>
      </c>
      <c r="D131" s="85" t="n">
        <v>3.15</v>
      </c>
      <c r="E131" s="85" t="n">
        <v>-3</v>
      </c>
      <c r="F131" s="85" t="n">
        <v>-1.5</v>
      </c>
      <c r="G131" s="85" t="n">
        <v>3.65</v>
      </c>
      <c r="H131" s="117">
        <f>E131-B131</f>
        <v/>
      </c>
      <c r="I131" s="117">
        <f>F131-C131</f>
        <v/>
      </c>
      <c r="J131" s="117">
        <f>G131-D131</f>
        <v/>
      </c>
      <c r="K131" s="126">
        <f>H131*I131*J131</f>
        <v/>
      </c>
    </row>
    <row r="132">
      <c r="A132" s="14" t="n">
        <v>31</v>
      </c>
      <c r="B132" s="85" t="n">
        <v>-3.5</v>
      </c>
      <c r="C132" s="85" t="n">
        <v>-3.4</v>
      </c>
      <c r="D132" s="85" t="n">
        <v>0.5</v>
      </c>
      <c r="E132" s="85" t="n">
        <v>-2.5</v>
      </c>
      <c r="F132" s="85" t="n">
        <v>-2.65</v>
      </c>
      <c r="G132" s="85" t="n">
        <v>1.4</v>
      </c>
      <c r="H132" s="117">
        <f>E132-B132</f>
        <v/>
      </c>
      <c r="I132" s="117">
        <f>F132-C132</f>
        <v/>
      </c>
      <c r="J132" s="117">
        <f>G132-D132</f>
        <v/>
      </c>
      <c r="K132" s="126">
        <f>H132*I132*J132</f>
        <v/>
      </c>
    </row>
    <row r="133">
      <c r="A133" s="14" t="n">
        <v>32</v>
      </c>
      <c r="B133" s="85" t="n">
        <v>2.3</v>
      </c>
      <c r="C133" s="85" t="n">
        <v>-3.4</v>
      </c>
      <c r="D133" s="85" t="n">
        <v>2</v>
      </c>
      <c r="E133" s="85" t="n">
        <v>5</v>
      </c>
      <c r="F133" s="85" t="n">
        <v>-3.22</v>
      </c>
      <c r="G133" s="85" t="n">
        <v>3.3</v>
      </c>
      <c r="H133" s="117">
        <f>E133-B133</f>
        <v/>
      </c>
      <c r="I133" s="117">
        <f>F133-C133</f>
        <v/>
      </c>
      <c r="J133" s="117">
        <f>G133-D133</f>
        <v/>
      </c>
      <c r="K133" s="126">
        <f>H133*I133*J133</f>
        <v/>
      </c>
    </row>
    <row r="134">
      <c r="A134" s="14" t="n">
        <v>33</v>
      </c>
      <c r="B134" s="85" t="n">
        <v>4.7</v>
      </c>
      <c r="C134" s="85" t="n">
        <v>-3.4</v>
      </c>
      <c r="D134" s="85" t="n">
        <v>1</v>
      </c>
      <c r="E134" s="85" t="n">
        <v>5.2</v>
      </c>
      <c r="F134" s="85" t="n">
        <v>-1.5</v>
      </c>
      <c r="G134" s="85" t="n">
        <v>1.8</v>
      </c>
      <c r="H134" s="117">
        <f>E134-B134</f>
        <v/>
      </c>
      <c r="I134" s="117">
        <f>F134-C134</f>
        <v/>
      </c>
      <c r="J134" s="117">
        <f>G134-D134</f>
        <v/>
      </c>
      <c r="K134" s="126">
        <f>H134*I134*J134</f>
        <v/>
      </c>
    </row>
    <row r="135">
      <c r="A135" s="14" t="n">
        <v>34</v>
      </c>
      <c r="B135" s="85" t="n">
        <v>4.7</v>
      </c>
      <c r="C135" s="85" t="n">
        <v>-3.4</v>
      </c>
      <c r="D135" s="85" t="n">
        <v>0</v>
      </c>
      <c r="E135" s="85" t="n">
        <v>5.2</v>
      </c>
      <c r="F135" s="85" t="n">
        <v>-1.5</v>
      </c>
      <c r="G135" s="85" t="n">
        <v>0.8</v>
      </c>
      <c r="H135" s="117">
        <f>E135-B135</f>
        <v/>
      </c>
      <c r="I135" s="117">
        <f>F135-C135</f>
        <v/>
      </c>
      <c r="J135" s="117">
        <f>G135-D135</f>
        <v/>
      </c>
      <c r="K135" s="126">
        <f>H135*I135*J135</f>
        <v/>
      </c>
    </row>
    <row r="136">
      <c r="A136" s="14" t="n">
        <v>35</v>
      </c>
      <c r="B136" s="85" t="n">
        <v>2.3</v>
      </c>
      <c r="C136" s="85" t="n">
        <v>-3.4</v>
      </c>
      <c r="D136" s="85" t="n">
        <v>-1.5</v>
      </c>
      <c r="E136" s="85" t="n">
        <v>4.5</v>
      </c>
      <c r="F136" s="85" t="n">
        <v>-2.05</v>
      </c>
      <c r="G136" s="85" t="n">
        <v>-0.5</v>
      </c>
      <c r="H136" s="117">
        <f>E136-B136</f>
        <v/>
      </c>
      <c r="I136" s="117">
        <f>F136-C136</f>
        <v/>
      </c>
      <c r="J136" s="117">
        <f>G136-D136</f>
        <v/>
      </c>
      <c r="K136" s="126">
        <f>H136*I136*J136</f>
        <v/>
      </c>
    </row>
    <row r="137">
      <c r="A137" s="14" t="n">
        <v>36</v>
      </c>
      <c r="B137" s="85" t="n">
        <v>3.65</v>
      </c>
      <c r="C137" s="85" t="n">
        <v>-0.5172</v>
      </c>
      <c r="D137" s="85" t="n">
        <v>-8.449999999999999</v>
      </c>
      <c r="E137" s="85" t="n">
        <v>5.45</v>
      </c>
      <c r="F137" s="85" t="n">
        <v>0.2828</v>
      </c>
      <c r="G137" s="85" t="n">
        <v>-6.65</v>
      </c>
      <c r="H137" s="117">
        <f>E137-B137</f>
        <v/>
      </c>
      <c r="I137" s="117">
        <f>F137-C137</f>
        <v/>
      </c>
      <c r="J137" s="117">
        <f>G137-D137</f>
        <v/>
      </c>
      <c r="K137" s="126">
        <f>H137*I137*J137</f>
        <v/>
      </c>
    </row>
    <row r="138">
      <c r="A138" s="38" t="inlineStr">
        <is>
          <t>Total</t>
        </is>
      </c>
      <c r="B138" s="40">
        <f>COUNT(B102:B137)</f>
        <v/>
      </c>
      <c r="K138" s="129">
        <f>SUM(K102:K137)</f>
        <v/>
      </c>
    </row>
    <row r="141">
      <c r="A141" s="13" t="inlineStr">
        <is>
          <t>E. Indoor volumes (WalkSpace::indoorVolumes): no sky light / rain / little fog; the renderer uses the first 8</t>
        </is>
      </c>
    </row>
    <row r="142" ht="32" customHeight="1">
      <c r="A142" s="28" t="inlineStr">
        <is>
          <t>#</t>
        </is>
      </c>
      <c r="B142" s="28" t="inlineStr">
        <is>
          <t>min x</t>
        </is>
      </c>
      <c r="C142" s="28" t="inlineStr">
        <is>
          <t>min y</t>
        </is>
      </c>
      <c r="D142" s="28" t="inlineStr">
        <is>
          <t>min z</t>
        </is>
      </c>
      <c r="E142" s="28" t="inlineStr">
        <is>
          <t>max x</t>
        </is>
      </c>
      <c r="F142" s="28" t="inlineStr">
        <is>
          <t>max y</t>
        </is>
      </c>
      <c r="G142" s="28" t="inlineStr">
        <is>
          <t>max z</t>
        </is>
      </c>
      <c r="H142" s="28" t="inlineStr">
        <is>
          <t>Size x (m)</t>
        </is>
      </c>
      <c r="I142" s="28" t="inlineStr">
        <is>
          <t>Size y (m)</t>
        </is>
      </c>
      <c r="J142" s="28" t="inlineStr">
        <is>
          <t>Size z (m)</t>
        </is>
      </c>
      <c r="K142" s="28" t="inlineStr">
        <is>
          <t>Volume (m3)</t>
        </is>
      </c>
    </row>
    <row r="143">
      <c r="A143" s="14" t="n">
        <v>1</v>
      </c>
      <c r="B143" s="85" t="n">
        <v>-1.5</v>
      </c>
      <c r="C143" s="85" t="n">
        <v>-3.5</v>
      </c>
      <c r="D143" s="85" t="n">
        <v>-1.8</v>
      </c>
      <c r="E143" s="85" t="n">
        <v>1.5</v>
      </c>
      <c r="F143" s="85" t="n">
        <v>-0.8</v>
      </c>
      <c r="G143" s="85" t="n">
        <v>4</v>
      </c>
      <c r="H143" s="117">
        <f>E143-B143</f>
        <v/>
      </c>
      <c r="I143" s="117">
        <f>F143-C143</f>
        <v/>
      </c>
      <c r="J143" s="117">
        <f>G143-D143</f>
        <v/>
      </c>
      <c r="K143" s="126">
        <f>H143*I143*J143</f>
        <v/>
      </c>
    </row>
    <row r="144">
      <c r="A144" s="14" t="n">
        <v>2</v>
      </c>
      <c r="B144" s="85" t="n">
        <v>-5.2</v>
      </c>
      <c r="C144" s="85" t="n">
        <v>-3.5</v>
      </c>
      <c r="D144" s="85" t="n">
        <v>-1.8</v>
      </c>
      <c r="E144" s="85" t="n">
        <v>-1.8</v>
      </c>
      <c r="F144" s="85" t="n">
        <v>-0.8</v>
      </c>
      <c r="G144" s="85" t="n">
        <v>3.65</v>
      </c>
      <c r="H144" s="117">
        <f>E144-B144</f>
        <v/>
      </c>
      <c r="I144" s="117">
        <f>F144-C144</f>
        <v/>
      </c>
      <c r="J144" s="117">
        <f>G144-D144</f>
        <v/>
      </c>
      <c r="K144" s="126">
        <f>H144*I144*J144</f>
        <v/>
      </c>
    </row>
    <row r="145">
      <c r="A145" s="14" t="n">
        <v>3</v>
      </c>
      <c r="B145" s="85" t="n">
        <v>1.8</v>
      </c>
      <c r="C145" s="85" t="n">
        <v>-3.5</v>
      </c>
      <c r="D145" s="85" t="n">
        <v>-1.8</v>
      </c>
      <c r="E145" s="85" t="n">
        <v>5.2</v>
      </c>
      <c r="F145" s="85" t="n">
        <v>-0.8</v>
      </c>
      <c r="G145" s="85" t="n">
        <v>3.65</v>
      </c>
      <c r="H145" s="117">
        <f>E145-B145</f>
        <v/>
      </c>
      <c r="I145" s="117">
        <f>F145-C145</f>
        <v/>
      </c>
      <c r="J145" s="117">
        <f>G145-D145</f>
        <v/>
      </c>
      <c r="K145" s="126">
        <f>H145*I145*J145</f>
        <v/>
      </c>
    </row>
    <row r="146">
      <c r="A146" s="14" t="n">
        <v>4</v>
      </c>
      <c r="B146" s="85" t="n">
        <v>-5.2</v>
      </c>
      <c r="C146" s="85" t="n">
        <v>-3.5</v>
      </c>
      <c r="D146" s="85" t="n">
        <v>-8.199999999999999</v>
      </c>
      <c r="E146" s="85" t="n">
        <v>5.2</v>
      </c>
      <c r="F146" s="85" t="n">
        <v>-0.8</v>
      </c>
      <c r="G146" s="85" t="n">
        <v>-1.8</v>
      </c>
      <c r="H146" s="117">
        <f>E146-B146</f>
        <v/>
      </c>
      <c r="I146" s="117">
        <f>F146-C146</f>
        <v/>
      </c>
      <c r="J146" s="117">
        <f>G146-D146</f>
        <v/>
      </c>
      <c r="K146" s="126">
        <f>H146*I146*J146</f>
        <v/>
      </c>
    </row>
    <row r="147">
      <c r="A147" s="14" t="n">
        <v>5</v>
      </c>
      <c r="B147" s="85" t="n">
        <v>3.9</v>
      </c>
      <c r="C147" s="85" t="n">
        <v>-3.5</v>
      </c>
      <c r="D147" s="85" t="n">
        <v>-8.199999999999999</v>
      </c>
      <c r="E147" s="85" t="n">
        <v>5.2</v>
      </c>
      <c r="F147" s="85" t="n">
        <v>0.08280999999999999</v>
      </c>
      <c r="G147" s="85" t="n">
        <v>-6.6</v>
      </c>
      <c r="H147" s="117">
        <f>E147-B147</f>
        <v/>
      </c>
      <c r="I147" s="117">
        <f>F147-C147</f>
        <v/>
      </c>
      <c r="J147" s="117">
        <f>G147-D147</f>
        <v/>
      </c>
      <c r="K147" s="126">
        <f>H147*I147*J147</f>
        <v/>
      </c>
    </row>
    <row r="148">
      <c r="A148" s="38" t="inlineStr">
        <is>
          <t>Total</t>
        </is>
      </c>
      <c r="B148" s="40">
        <f>COUNT(B143:B147)</f>
        <v/>
      </c>
      <c r="K148" s="129">
        <f>SUM(K143:K147)</f>
        <v/>
      </c>
    </row>
    <row r="151">
      <c r="A151" s="13" t="inlineStr">
        <is>
          <t>F. Practical lights (emissive parts that also light the scene; the renderer uses the 16 most relevant per view - TS_MAX_PRACTICALS, from the design notes)</t>
        </is>
      </c>
    </row>
    <row r="152" ht="46" customHeight="1">
      <c r="A152" s="28" t="inlineStr">
        <is>
          <t>Node ID</t>
        </is>
      </c>
      <c r="B152" s="28" t="inlineStr">
        <is>
          <t>Name</t>
        </is>
      </c>
      <c r="C152" s="28" t="inlineStr">
        <is>
          <t>Object</t>
        </is>
      </c>
      <c r="D152" s="28" t="inlineStr">
        <is>
          <t>x</t>
        </is>
      </c>
      <c r="E152" s="28" t="inlineStr">
        <is>
          <t>y</t>
        </is>
      </c>
      <c r="F152" s="28" t="inlineStr">
        <is>
          <t>z</t>
        </is>
      </c>
      <c r="G152" s="28" t="inlineStr">
        <is>
          <t>colour R</t>
        </is>
      </c>
      <c r="H152" s="28" t="inlineStr">
        <is>
          <t>colour G</t>
        </is>
      </c>
      <c r="I152" s="28" t="inlineStr">
        <is>
          <t>colour B</t>
        </is>
      </c>
      <c r="J152" s="28" t="inlineStr">
        <is>
          <t>intensity</t>
        </is>
      </c>
      <c r="K152" s="28" t="inlineStr">
        <is>
          <t>range (m)</t>
        </is>
      </c>
      <c r="L152" s="28" t="inlineStr">
        <is>
          <t>cone half-angle (deg)</t>
        </is>
      </c>
      <c r="M152" s="28" t="inlineStr">
        <is>
          <t>Type</t>
        </is>
      </c>
      <c r="N152" s="28" t="inlineStr">
        <is>
          <t>Distance from origin (m)</t>
        </is>
      </c>
      <c r="O152" s="28" t="inlineStr">
        <is>
          <t>Animated</t>
        </is>
      </c>
    </row>
    <row r="153">
      <c r="A153" s="14" t="inlineStr">
        <is>
          <t>BKG-164</t>
        </is>
      </c>
      <c r="B153" s="14" t="inlineStr">
        <is>
          <t>Aviation light</t>
        </is>
      </c>
      <c r="C153" s="14" t="inlineStr">
        <is>
          <t>Backdrop</t>
        </is>
      </c>
      <c r="D153" s="123" t="n">
        <v>-76.59999999999999</v>
      </c>
      <c r="E153" s="123" t="n">
        <v>10.65</v>
      </c>
      <c r="F153" s="123" t="n">
        <v>64.28</v>
      </c>
      <c r="G153" s="123" t="n">
        <v>1</v>
      </c>
      <c r="H153" s="123" t="n">
        <v>0.08</v>
      </c>
      <c r="I153" s="123" t="n">
        <v>0.05</v>
      </c>
      <c r="J153" s="43" t="n">
        <v>1.6</v>
      </c>
      <c r="K153" s="43" t="n">
        <v>4</v>
      </c>
      <c r="L153" s="91" t="n">
        <v>0</v>
      </c>
      <c r="M153" s="14">
        <f>IF(L153&gt;0,"spot","omni")</f>
        <v/>
      </c>
      <c r="N153" s="126">
        <f>SQRT(D153^2+F153^2)</f>
        <v/>
      </c>
      <c r="O153" s="14" t="inlineStr">
        <is>
          <t>Yes</t>
        </is>
      </c>
    </row>
    <row r="154">
      <c r="A154" s="14" t="inlineStr">
        <is>
          <t>BKG-165</t>
        </is>
      </c>
      <c r="B154" s="14" t="inlineStr">
        <is>
          <t>Aviation light</t>
        </is>
      </c>
      <c r="C154" s="14" t="inlineStr">
        <is>
          <t>Backdrop</t>
        </is>
      </c>
      <c r="D154" s="123" t="n">
        <v>-76.59999999999999</v>
      </c>
      <c r="E154" s="123" t="n">
        <v>21.65</v>
      </c>
      <c r="F154" s="123" t="n">
        <v>64.28</v>
      </c>
      <c r="G154" s="123" t="n">
        <v>1</v>
      </c>
      <c r="H154" s="123" t="n">
        <v>0.08</v>
      </c>
      <c r="I154" s="123" t="n">
        <v>0.05</v>
      </c>
      <c r="J154" s="43" t="n">
        <v>1.6</v>
      </c>
      <c r="K154" s="43" t="n">
        <v>4</v>
      </c>
      <c r="L154" s="91" t="n">
        <v>0</v>
      </c>
      <c r="M154" s="14">
        <f>IF(L154&gt;0,"spot","omni")</f>
        <v/>
      </c>
      <c r="N154" s="126">
        <f>SQRT(D154^2+F154^2)</f>
        <v/>
      </c>
      <c r="O154" s="14" t="inlineStr">
        <is>
          <t>Yes</t>
        </is>
      </c>
    </row>
    <row r="155">
      <c r="A155" s="14" t="inlineStr">
        <is>
          <t>BKG-166</t>
        </is>
      </c>
      <c r="B155" s="14" t="inlineStr">
        <is>
          <t>Aviation light</t>
        </is>
      </c>
      <c r="C155" s="14" t="inlineStr">
        <is>
          <t>Backdrop</t>
        </is>
      </c>
      <c r="D155" s="123" t="n">
        <v>-76.59999999999999</v>
      </c>
      <c r="E155" s="123" t="n">
        <v>41.75</v>
      </c>
      <c r="F155" s="123" t="n">
        <v>64.28</v>
      </c>
      <c r="G155" s="123" t="n">
        <v>1</v>
      </c>
      <c r="H155" s="123" t="n">
        <v>0.08</v>
      </c>
      <c r="I155" s="123" t="n">
        <v>0.05</v>
      </c>
      <c r="J155" s="43" t="n">
        <v>1.6</v>
      </c>
      <c r="K155" s="43" t="n">
        <v>4</v>
      </c>
      <c r="L155" s="91" t="n">
        <v>0</v>
      </c>
      <c r="M155" s="14">
        <f>IF(L155&gt;0,"spot","omni")</f>
        <v/>
      </c>
      <c r="N155" s="126">
        <f>SQRT(D155^2+F155^2)</f>
        <v/>
      </c>
      <c r="O155" s="14" t="inlineStr">
        <is>
          <t>Yes</t>
        </is>
      </c>
    </row>
    <row r="156">
      <c r="A156" s="14" t="inlineStr">
        <is>
          <t>ENV-116</t>
        </is>
      </c>
      <c r="B156" s="14" t="inlineStr">
        <is>
          <t>Floodlight lens</t>
        </is>
      </c>
      <c r="C156" s="14" t="inlineStr">
        <is>
          <t>Environment</t>
        </is>
      </c>
      <c r="D156" s="123" t="n">
        <v>9.439</v>
      </c>
      <c r="E156" s="123" t="n">
        <v>4.65</v>
      </c>
      <c r="F156" s="123" t="n">
        <v>8.944000000000001</v>
      </c>
      <c r="G156" s="123" t="n">
        <v>1</v>
      </c>
      <c r="H156" s="123" t="n">
        <v>0.9</v>
      </c>
      <c r="I156" s="123" t="n">
        <v>0.72</v>
      </c>
      <c r="J156" s="43" t="n">
        <v>9</v>
      </c>
      <c r="K156" s="43" t="n">
        <v>24</v>
      </c>
      <c r="L156" s="91" t="n">
        <v>26</v>
      </c>
      <c r="M156" s="14">
        <f>IF(L156&gt;0,"spot","omni")</f>
        <v/>
      </c>
      <c r="N156" s="126">
        <f>SQRT(D156^2+F156^2)</f>
        <v/>
      </c>
      <c r="O156" s="14" t="inlineStr">
        <is>
          <t>No</t>
        </is>
      </c>
    </row>
    <row r="157">
      <c r="A157" s="14" t="inlineStr">
        <is>
          <t>ENV-166</t>
        </is>
      </c>
      <c r="B157" s="14" t="inlineStr">
        <is>
          <t>Lantern</t>
        </is>
      </c>
      <c r="C157" s="14" t="inlineStr">
        <is>
          <t>Environment</t>
        </is>
      </c>
      <c r="D157" s="123" t="n">
        <v>-8.353999999999999</v>
      </c>
      <c r="E157" s="123" t="n">
        <v>1.273</v>
      </c>
      <c r="F157" s="123" t="n">
        <v>-4.108</v>
      </c>
      <c r="G157" s="123" t="n">
        <v>1</v>
      </c>
      <c r="H157" s="123" t="n">
        <v>0.7</v>
      </c>
      <c r="I157" s="123" t="n">
        <v>0.36</v>
      </c>
      <c r="J157" s="43" t="n">
        <v>1.8</v>
      </c>
      <c r="K157" s="43" t="n">
        <v>5</v>
      </c>
      <c r="L157" s="91" t="n">
        <v>0</v>
      </c>
      <c r="M157" s="14">
        <f>IF(L157&gt;0,"spot","omni")</f>
        <v/>
      </c>
      <c r="N157" s="126">
        <f>SQRT(D157^2+F157^2)</f>
        <v/>
      </c>
      <c r="O157" s="14" t="inlineStr">
        <is>
          <t>No</t>
        </is>
      </c>
    </row>
    <row r="158">
      <c r="A158" s="14" t="inlineStr">
        <is>
          <t>ENV-200</t>
        </is>
      </c>
      <c r="B158" s="14" t="inlineStr">
        <is>
          <t>Aviation light</t>
        </is>
      </c>
      <c r="C158" s="14" t="inlineStr">
        <is>
          <t>Environment</t>
        </is>
      </c>
      <c r="D158" s="123" t="n">
        <v>-13</v>
      </c>
      <c r="E158" s="123" t="n">
        <v>9.050000000000001</v>
      </c>
      <c r="F158" s="123" t="n">
        <v>6</v>
      </c>
      <c r="G158" s="123" t="n">
        <v>1</v>
      </c>
      <c r="H158" s="123" t="n">
        <v>0.08</v>
      </c>
      <c r="I158" s="123" t="n">
        <v>0.05</v>
      </c>
      <c r="J158" s="43" t="n">
        <v>1.6</v>
      </c>
      <c r="K158" s="43" t="n">
        <v>4</v>
      </c>
      <c r="L158" s="91" t="n">
        <v>0</v>
      </c>
      <c r="M158" s="14">
        <f>IF(L158&gt;0,"spot","omni")</f>
        <v/>
      </c>
      <c r="N158" s="126">
        <f>SQRT(D158^2+F158^2)</f>
        <v/>
      </c>
      <c r="O158" s="14" t="inlineStr">
        <is>
          <t>Yes</t>
        </is>
      </c>
    </row>
    <row r="159">
      <c r="A159" s="14" t="inlineStr">
        <is>
          <t>ENV-201</t>
        </is>
      </c>
      <c r="B159" s="14" t="inlineStr">
        <is>
          <t>Aviation light</t>
        </is>
      </c>
      <c r="C159" s="14" t="inlineStr">
        <is>
          <t>Environment</t>
        </is>
      </c>
      <c r="D159" s="123" t="n">
        <v>-13</v>
      </c>
      <c r="E159" s="123" t="n">
        <v>4.6</v>
      </c>
      <c r="F159" s="123" t="n">
        <v>6</v>
      </c>
      <c r="G159" s="123" t="n">
        <v>1</v>
      </c>
      <c r="H159" s="123" t="n">
        <v>0.08</v>
      </c>
      <c r="I159" s="123" t="n">
        <v>0.05</v>
      </c>
      <c r="J159" s="43" t="n">
        <v>1.6</v>
      </c>
      <c r="K159" s="43" t="n">
        <v>4</v>
      </c>
      <c r="L159" s="91" t="n">
        <v>0</v>
      </c>
      <c r="M159" s="14">
        <f>IF(L159&gt;0,"spot","omni")</f>
        <v/>
      </c>
      <c r="N159" s="126">
        <f>SQRT(D159^2+F159^2)</f>
        <v/>
      </c>
      <c r="O159" s="14" t="inlineStr">
        <is>
          <t>Yes</t>
        </is>
      </c>
    </row>
    <row r="160">
      <c r="A160" s="14" t="inlineStr">
        <is>
          <t>ENV-267</t>
        </is>
      </c>
      <c r="B160" s="14" t="inlineStr">
        <is>
          <t>Sodium lamp</t>
        </is>
      </c>
      <c r="C160" s="14" t="inlineStr">
        <is>
          <t>Environment</t>
        </is>
      </c>
      <c r="D160" s="123" t="n">
        <v>3.18</v>
      </c>
      <c r="E160" s="123" t="n">
        <v>3.309</v>
      </c>
      <c r="F160" s="123" t="n">
        <v>6.5</v>
      </c>
      <c r="G160" s="123" t="n">
        <v>1</v>
      </c>
      <c r="H160" s="123" t="n">
        <v>0.7</v>
      </c>
      <c r="I160" s="123" t="n">
        <v>0.42</v>
      </c>
      <c r="J160" s="43" t="n">
        <v>3.2</v>
      </c>
      <c r="K160" s="43" t="n">
        <v>7.5</v>
      </c>
      <c r="L160" s="91" t="n">
        <v>0</v>
      </c>
      <c r="M160" s="14">
        <f>IF(L160&gt;0,"spot","omni")</f>
        <v/>
      </c>
      <c r="N160" s="126">
        <f>SQRT(D160^2+F160^2)</f>
        <v/>
      </c>
      <c r="O160" s="14" t="inlineStr">
        <is>
          <t>No</t>
        </is>
      </c>
    </row>
    <row r="161">
      <c r="A161" s="14" t="inlineStr">
        <is>
          <t>ENV-272</t>
        </is>
      </c>
      <c r="B161" s="14" t="inlineStr">
        <is>
          <t>Sodium lamp</t>
        </is>
      </c>
      <c r="C161" s="14" t="inlineStr">
        <is>
          <t>Environment</t>
        </is>
      </c>
      <c r="D161" s="123" t="n">
        <v>3.18</v>
      </c>
      <c r="E161" s="123" t="n">
        <v>2.806</v>
      </c>
      <c r="F161" s="123" t="n">
        <v>13</v>
      </c>
      <c r="G161" s="123" t="n">
        <v>1</v>
      </c>
      <c r="H161" s="123" t="n">
        <v>0.7</v>
      </c>
      <c r="I161" s="123" t="n">
        <v>0.42</v>
      </c>
      <c r="J161" s="43" t="n">
        <v>3.2</v>
      </c>
      <c r="K161" s="43" t="n">
        <v>7.5</v>
      </c>
      <c r="L161" s="91" t="n">
        <v>0</v>
      </c>
      <c r="M161" s="14">
        <f>IF(L161&gt;0,"spot","omni")</f>
        <v/>
      </c>
      <c r="N161" s="126">
        <f>SQRT(D161^2+F161^2)</f>
        <v/>
      </c>
      <c r="O161" s="14" t="inlineStr">
        <is>
          <t>No</t>
        </is>
      </c>
    </row>
    <row r="162">
      <c r="A162" s="14" t="inlineStr">
        <is>
          <t>ENV-275</t>
        </is>
      </c>
      <c r="B162" s="14" t="inlineStr">
        <is>
          <t>Fire embers</t>
        </is>
      </c>
      <c r="C162" s="14" t="inlineStr">
        <is>
          <t>Environment</t>
        </is>
      </c>
      <c r="D162" s="123" t="n">
        <v>5.3</v>
      </c>
      <c r="E162" s="123" t="n">
        <v>0.5941</v>
      </c>
      <c r="F162" s="123" t="n">
        <v>15.35</v>
      </c>
      <c r="G162" s="123" t="n">
        <v>1</v>
      </c>
      <c r="H162" s="123" t="n">
        <v>0.42</v>
      </c>
      <c r="I162" s="123" t="n">
        <v>0.1</v>
      </c>
      <c r="J162" s="43" t="n">
        <v>5</v>
      </c>
      <c r="K162" s="43" t="n">
        <v>9</v>
      </c>
      <c r="L162" s="91" t="n">
        <v>0</v>
      </c>
      <c r="M162" s="14">
        <f>IF(L162&gt;0,"spot","omni")</f>
        <v/>
      </c>
      <c r="N162" s="126">
        <f>SQRT(D162^2+F162^2)</f>
        <v/>
      </c>
      <c r="O162" s="14" t="inlineStr">
        <is>
          <t>No</t>
        </is>
      </c>
    </row>
    <row r="163">
      <c r="A163" s="14" t="inlineStr">
        <is>
          <t>BNK-80</t>
        </is>
      </c>
      <c r="B163" s="14" t="inlineStr">
        <is>
          <t>Landing floodlight</t>
        </is>
      </c>
      <c r="C163" s="14" t="inlineStr">
        <is>
          <t>Command Bunker</t>
        </is>
      </c>
      <c r="D163" s="123" t="n">
        <v>1.15</v>
      </c>
      <c r="E163" s="123" t="n">
        <v>-0.85</v>
      </c>
      <c r="F163" s="123" t="n">
        <v>5.6</v>
      </c>
      <c r="G163" s="123" t="n">
        <v>0.85</v>
      </c>
      <c r="H163" s="123" t="n">
        <v>0.95</v>
      </c>
      <c r="I163" s="123" t="n">
        <v>1</v>
      </c>
      <c r="J163" s="43" t="n">
        <v>3.2</v>
      </c>
      <c r="K163" s="43" t="n">
        <v>9</v>
      </c>
      <c r="L163" s="91" t="n">
        <v>0</v>
      </c>
      <c r="M163" s="14">
        <f>IF(L163&gt;0,"spot","omni")</f>
        <v/>
      </c>
      <c r="N163" s="126">
        <f>SQRT(D163^2+F163^2)</f>
        <v/>
      </c>
      <c r="O163" s="14" t="inlineStr">
        <is>
          <t>No</t>
        </is>
      </c>
    </row>
    <row r="164">
      <c r="A164" s="14" t="inlineStr">
        <is>
          <t>BNK-82</t>
        </is>
      </c>
      <c r="B164" s="14" t="inlineStr">
        <is>
          <t>Wall lamp</t>
        </is>
      </c>
      <c r="C164" s="14" t="inlineStr">
        <is>
          <t>Command Bunker</t>
        </is>
      </c>
      <c r="D164" s="123" t="n">
        <v>-1.3</v>
      </c>
      <c r="E164" s="123" t="n">
        <v>-1.22</v>
      </c>
      <c r="F164" s="123" t="n">
        <v>5</v>
      </c>
      <c r="G164" s="123" t="n">
        <v>1</v>
      </c>
      <c r="H164" s="123" t="n">
        <v>0.62</v>
      </c>
      <c r="I164" s="123" t="n">
        <v>0.28</v>
      </c>
      <c r="J164" s="43" t="n">
        <v>2.4</v>
      </c>
      <c r="K164" s="43" t="n">
        <v>6.5</v>
      </c>
      <c r="L164" s="91" t="n">
        <v>0</v>
      </c>
      <c r="M164" s="14">
        <f>IF(L164&gt;0,"spot","omni")</f>
        <v/>
      </c>
      <c r="N164" s="126">
        <f>SQRT(D164^2+F164^2)</f>
        <v/>
      </c>
      <c r="O164" s="14" t="inlineStr">
        <is>
          <t>No</t>
        </is>
      </c>
    </row>
    <row r="165">
      <c r="A165" s="14" t="inlineStr">
        <is>
          <t>BNK-84</t>
        </is>
      </c>
      <c r="B165" s="14" t="inlineStr">
        <is>
          <t>Wall lamp</t>
        </is>
      </c>
      <c r="C165" s="14" t="inlineStr">
        <is>
          <t>Command Bunker</t>
        </is>
      </c>
      <c r="D165" s="123" t="n">
        <v>1.3</v>
      </c>
      <c r="E165" s="123" t="n">
        <v>-0.4735</v>
      </c>
      <c r="F165" s="123" t="n">
        <v>7.6</v>
      </c>
      <c r="G165" s="123" t="n">
        <v>1</v>
      </c>
      <c r="H165" s="123" t="n">
        <v>0.62</v>
      </c>
      <c r="I165" s="123" t="n">
        <v>0.28</v>
      </c>
      <c r="J165" s="43" t="n">
        <v>2.4</v>
      </c>
      <c r="K165" s="43" t="n">
        <v>6.5</v>
      </c>
      <c r="L165" s="91" t="n">
        <v>0</v>
      </c>
      <c r="M165" s="14">
        <f>IF(L165&gt;0,"spot","omni")</f>
        <v/>
      </c>
      <c r="N165" s="126">
        <f>SQRT(D165^2+F165^2)</f>
        <v/>
      </c>
      <c r="O165" s="14" t="inlineStr">
        <is>
          <t>No</t>
        </is>
      </c>
    </row>
    <row r="166">
      <c r="A166" s="14" t="inlineStr">
        <is>
          <t>BNK-86</t>
        </is>
      </c>
      <c r="B166" s="14" t="inlineStr">
        <is>
          <t>Wall lamp</t>
        </is>
      </c>
      <c r="C166" s="14" t="inlineStr">
        <is>
          <t>Command Bunker</t>
        </is>
      </c>
      <c r="D166" s="123" t="n">
        <v>-1.3</v>
      </c>
      <c r="E166" s="123" t="n">
        <v>-0.5322</v>
      </c>
      <c r="F166" s="123" t="n">
        <v>10.2</v>
      </c>
      <c r="G166" s="123" t="n">
        <v>1</v>
      </c>
      <c r="H166" s="123" t="n">
        <v>0.62</v>
      </c>
      <c r="I166" s="123" t="n">
        <v>0.28</v>
      </c>
      <c r="J166" s="43" t="n">
        <v>2.4</v>
      </c>
      <c r="K166" s="43" t="n">
        <v>6.5</v>
      </c>
      <c r="L166" s="91" t="n">
        <v>0</v>
      </c>
      <c r="M166" s="14">
        <f>IF(L166&gt;0,"spot","omni")</f>
        <v/>
      </c>
      <c r="N166" s="126">
        <f>SQRT(D166^2+F166^2)</f>
        <v/>
      </c>
      <c r="O166" s="14" t="inlineStr">
        <is>
          <t>No</t>
        </is>
      </c>
    </row>
    <row r="167">
      <c r="A167" s="14" t="inlineStr">
        <is>
          <t>BNK-88</t>
        </is>
      </c>
      <c r="B167" s="14" t="inlineStr">
        <is>
          <t>Wall lamp</t>
        </is>
      </c>
      <c r="C167" s="14" t="inlineStr">
        <is>
          <t>Command Bunker</t>
        </is>
      </c>
      <c r="D167" s="123" t="n">
        <v>1.3</v>
      </c>
      <c r="E167" s="123" t="n">
        <v>-1.22</v>
      </c>
      <c r="F167" s="123" t="n">
        <v>5</v>
      </c>
      <c r="G167" s="123" t="n">
        <v>1</v>
      </c>
      <c r="H167" s="123" t="n">
        <v>0.62</v>
      </c>
      <c r="I167" s="123" t="n">
        <v>0.28</v>
      </c>
      <c r="J167" s="43" t="n">
        <v>2.4</v>
      </c>
      <c r="K167" s="43" t="n">
        <v>6.5</v>
      </c>
      <c r="L167" s="91" t="n">
        <v>0</v>
      </c>
      <c r="M167" s="14">
        <f>IF(L167&gt;0,"spot","omni")</f>
        <v/>
      </c>
      <c r="N167" s="126">
        <f>SQRT(D167^2+F167^2)</f>
        <v/>
      </c>
      <c r="O167" s="14" t="inlineStr">
        <is>
          <t>No</t>
        </is>
      </c>
    </row>
    <row r="168">
      <c r="A168" s="14" t="inlineStr">
        <is>
          <t>BNK-116</t>
        </is>
      </c>
      <c r="B168" s="14" t="inlineStr">
        <is>
          <t>Beacon lamp A</t>
        </is>
      </c>
      <c r="C168" s="14" t="inlineStr">
        <is>
          <t>Command Bunker</t>
        </is>
      </c>
      <c r="D168" s="123" t="n">
        <v>-1</v>
      </c>
      <c r="E168" s="123" t="n">
        <v>-0.54</v>
      </c>
      <c r="F168" s="123" t="n">
        <v>4.1</v>
      </c>
      <c r="G168" s="123" t="n">
        <v>1</v>
      </c>
      <c r="H168" s="123" t="n">
        <v>0.55</v>
      </c>
      <c r="I168" s="123" t="n">
        <v>0.05</v>
      </c>
      <c r="J168" s="43" t="n">
        <v>3</v>
      </c>
      <c r="K168" s="43" t="n">
        <v>7</v>
      </c>
      <c r="L168" s="91" t="n">
        <v>0</v>
      </c>
      <c r="M168" s="14">
        <f>IF(L168&gt;0,"spot","omni")</f>
        <v/>
      </c>
      <c r="N168" s="126">
        <f>SQRT(D168^2+F168^2)</f>
        <v/>
      </c>
      <c r="O168" s="14" t="inlineStr">
        <is>
          <t>No</t>
        </is>
      </c>
    </row>
    <row r="169">
      <c r="A169" s="14" t="inlineStr">
        <is>
          <t>BNK-121</t>
        </is>
      </c>
      <c r="B169" s="14" t="inlineStr">
        <is>
          <t>Beacon lamp A</t>
        </is>
      </c>
      <c r="C169" s="14" t="inlineStr">
        <is>
          <t>Command Bunker</t>
        </is>
      </c>
      <c r="D169" s="123" t="n">
        <v>1.1</v>
      </c>
      <c r="E169" s="123" t="n">
        <v>-0.54</v>
      </c>
      <c r="F169" s="123" t="n">
        <v>4</v>
      </c>
      <c r="G169" s="123" t="n">
        <v>1</v>
      </c>
      <c r="H169" s="123" t="n">
        <v>0.55</v>
      </c>
      <c r="I169" s="123" t="n">
        <v>0.05</v>
      </c>
      <c r="J169" s="43" t="n">
        <v>3</v>
      </c>
      <c r="K169" s="43" t="n">
        <v>7</v>
      </c>
      <c r="L169" s="91" t="n">
        <v>0</v>
      </c>
      <c r="M169" s="14">
        <f>IF(L169&gt;0,"spot","omni")</f>
        <v/>
      </c>
      <c r="N169" s="126">
        <f>SQRT(D169^2+F169^2)</f>
        <v/>
      </c>
      <c r="O169" s="14" t="inlineStr">
        <is>
          <t>No</t>
        </is>
      </c>
    </row>
    <row r="170">
      <c r="A170" s="14" t="inlineStr">
        <is>
          <t>BNK-125</t>
        </is>
      </c>
      <c r="B170" s="14" t="inlineStr">
        <is>
          <t>Status lamp</t>
        </is>
      </c>
      <c r="C170" s="14" t="inlineStr">
        <is>
          <t>Command Bunker</t>
        </is>
      </c>
      <c r="D170" s="123" t="n">
        <v>-1.4</v>
      </c>
      <c r="E170" s="123" t="n">
        <v>-1.7</v>
      </c>
      <c r="F170" s="123" t="n">
        <v>4.09</v>
      </c>
      <c r="G170" s="123" t="n">
        <v>0.05</v>
      </c>
      <c r="H170" s="123" t="n">
        <v>1</v>
      </c>
      <c r="I170" s="123" t="n">
        <v>0.15</v>
      </c>
      <c r="J170" s="43" t="n">
        <v>0.7</v>
      </c>
      <c r="K170" s="43" t="n">
        <v>3.5</v>
      </c>
      <c r="L170" s="91" t="n">
        <v>0</v>
      </c>
      <c r="M170" s="14">
        <f>IF(L170&gt;0,"spot","omni")</f>
        <v/>
      </c>
      <c r="N170" s="126">
        <f>SQRT(D170^2+F170^2)</f>
        <v/>
      </c>
      <c r="O170" s="14" t="inlineStr">
        <is>
          <t>Yes</t>
        </is>
      </c>
    </row>
    <row r="171">
      <c r="A171" s="14" t="inlineStr">
        <is>
          <t>BNK-154</t>
        </is>
      </c>
      <c r="B171" s="14" t="inlineStr">
        <is>
          <t>Tunnel tube (light)</t>
        </is>
      </c>
      <c r="C171" s="14" t="inlineStr">
        <is>
          <t>Command Bunker</t>
        </is>
      </c>
      <c r="D171" s="123" t="n">
        <v>0</v>
      </c>
      <c r="E171" s="123" t="n">
        <v>-0.87</v>
      </c>
      <c r="F171" s="123" t="n">
        <v>1</v>
      </c>
      <c r="G171" s="123" t="n">
        <v>0.85</v>
      </c>
      <c r="H171" s="123" t="n">
        <v>0.95</v>
      </c>
      <c r="I171" s="123" t="n">
        <v>1</v>
      </c>
      <c r="J171" s="43" t="n">
        <v>3.2</v>
      </c>
      <c r="K171" s="43" t="n">
        <v>9</v>
      </c>
      <c r="L171" s="91" t="n">
        <v>0</v>
      </c>
      <c r="M171" s="14">
        <f>IF(L171&gt;0,"spot","omni")</f>
        <v/>
      </c>
      <c r="N171" s="126">
        <f>SQRT(D171^2+F171^2)</f>
        <v/>
      </c>
      <c r="O171" s="14" t="inlineStr">
        <is>
          <t>No</t>
        </is>
      </c>
    </row>
    <row r="172">
      <c r="A172" s="14" t="inlineStr">
        <is>
          <t>BNK-156</t>
        </is>
      </c>
      <c r="B172" s="14" t="inlineStr">
        <is>
          <t>Tunnel tube (light)</t>
        </is>
      </c>
      <c r="C172" s="14" t="inlineStr">
        <is>
          <t>Command Bunker</t>
        </is>
      </c>
      <c r="D172" s="123" t="n">
        <v>0</v>
      </c>
      <c r="E172" s="123" t="n">
        <v>-0.87</v>
      </c>
      <c r="F172" s="123" t="n">
        <v>-0.9</v>
      </c>
      <c r="G172" s="123" t="n">
        <v>0.85</v>
      </c>
      <c r="H172" s="123" t="n">
        <v>0.95</v>
      </c>
      <c r="I172" s="123" t="n">
        <v>1</v>
      </c>
      <c r="J172" s="43" t="n">
        <v>3.2</v>
      </c>
      <c r="K172" s="43" t="n">
        <v>9</v>
      </c>
      <c r="L172" s="91" t="n">
        <v>0</v>
      </c>
      <c r="M172" s="14">
        <f>IF(L172&gt;0,"spot","omni")</f>
        <v/>
      </c>
      <c r="N172" s="126">
        <f>SQRT(D172^2+F172^2)</f>
        <v/>
      </c>
      <c r="O172" s="14" t="inlineStr">
        <is>
          <t>No</t>
        </is>
      </c>
    </row>
    <row r="173">
      <c r="A173" s="14" t="inlineStr">
        <is>
          <t>BNK-175</t>
        </is>
      </c>
      <c r="B173" s="14" t="inlineStr">
        <is>
          <t>Emergency lamp</t>
        </is>
      </c>
      <c r="C173" s="14" t="inlineStr">
        <is>
          <t>Command Bunker</t>
        </is>
      </c>
      <c r="D173" s="123" t="n">
        <v>1.35</v>
      </c>
      <c r="E173" s="123" t="n">
        <v>-1.25</v>
      </c>
      <c r="F173" s="123" t="n">
        <v>1</v>
      </c>
      <c r="G173" s="123" t="n">
        <v>1</v>
      </c>
      <c r="H173" s="123" t="n">
        <v>0.05</v>
      </c>
      <c r="I173" s="123" t="n">
        <v>0.03</v>
      </c>
      <c r="J173" s="43" t="n">
        <v>1.4</v>
      </c>
      <c r="K173" s="43" t="n">
        <v>4.5</v>
      </c>
      <c r="L173" s="91" t="n">
        <v>0</v>
      </c>
      <c r="M173" s="14">
        <f>IF(L173&gt;0,"spot","omni")</f>
        <v/>
      </c>
      <c r="N173" s="126">
        <f>SQRT(D173^2+F173^2)</f>
        <v/>
      </c>
      <c r="O173" s="14" t="inlineStr">
        <is>
          <t>No</t>
        </is>
      </c>
    </row>
    <row r="174">
      <c r="A174" s="14" t="inlineStr">
        <is>
          <t>BNK-181</t>
        </is>
      </c>
      <c r="B174" s="14" t="inlineStr">
        <is>
          <t>CIC tube (light)</t>
        </is>
      </c>
      <c r="C174" s="14" t="inlineStr">
        <is>
          <t>Command Bunker</t>
        </is>
      </c>
      <c r="D174" s="123" t="n">
        <v>-3.2</v>
      </c>
      <c r="E174" s="123" t="n">
        <v>-0.87</v>
      </c>
      <c r="F174" s="123" t="n">
        <v>-3.2</v>
      </c>
      <c r="G174" s="123" t="n">
        <v>0.85</v>
      </c>
      <c r="H174" s="123" t="n">
        <v>0.95</v>
      </c>
      <c r="I174" s="123" t="n">
        <v>1</v>
      </c>
      <c r="J174" s="43" t="n">
        <v>3.2</v>
      </c>
      <c r="K174" s="43" t="n">
        <v>9</v>
      </c>
      <c r="L174" s="91" t="n">
        <v>0</v>
      </c>
      <c r="M174" s="14">
        <f>IF(L174&gt;0,"spot","omni")</f>
        <v/>
      </c>
      <c r="N174" s="126">
        <f>SQRT(D174^2+F174^2)</f>
        <v/>
      </c>
      <c r="O174" s="14" t="inlineStr">
        <is>
          <t>No</t>
        </is>
      </c>
    </row>
    <row r="175">
      <c r="A175" s="14" t="inlineStr">
        <is>
          <t>BNK-187</t>
        </is>
      </c>
      <c r="B175" s="14" t="inlineStr">
        <is>
          <t>CIC tube (light)</t>
        </is>
      </c>
      <c r="C175" s="14" t="inlineStr">
        <is>
          <t>Command Bunker</t>
        </is>
      </c>
      <c r="D175" s="123" t="n">
        <v>3.2</v>
      </c>
      <c r="E175" s="123" t="n">
        <v>-0.87</v>
      </c>
      <c r="F175" s="123" t="n">
        <v>-7.4</v>
      </c>
      <c r="G175" s="123" t="n">
        <v>0.85</v>
      </c>
      <c r="H175" s="123" t="n">
        <v>0.95</v>
      </c>
      <c r="I175" s="123" t="n">
        <v>1</v>
      </c>
      <c r="J175" s="43" t="n">
        <v>3.2</v>
      </c>
      <c r="K175" s="43" t="n">
        <v>9</v>
      </c>
      <c r="L175" s="91" t="n">
        <v>0</v>
      </c>
      <c r="M175" s="14">
        <f>IF(L175&gt;0,"spot","omni")</f>
        <v/>
      </c>
      <c r="N175" s="126">
        <f>SQRT(D175^2+F175^2)</f>
        <v/>
      </c>
      <c r="O175" s="14" t="inlineStr">
        <is>
          <t>No</t>
        </is>
      </c>
    </row>
    <row r="176">
      <c r="A176" s="14" t="inlineStr">
        <is>
          <t>BNK-189</t>
        </is>
      </c>
      <c r="B176" s="14" t="inlineStr">
        <is>
          <t>CIC tube (light)</t>
        </is>
      </c>
      <c r="C176" s="14" t="inlineStr">
        <is>
          <t>Command Bunker</t>
        </is>
      </c>
      <c r="D176" s="123" t="n">
        <v>0</v>
      </c>
      <c r="E176" s="123" t="n">
        <v>-0.87</v>
      </c>
      <c r="F176" s="123" t="n">
        <v>-5.4</v>
      </c>
      <c r="G176" s="123" t="n">
        <v>0.85</v>
      </c>
      <c r="H176" s="123" t="n">
        <v>0.95</v>
      </c>
      <c r="I176" s="123" t="n">
        <v>1</v>
      </c>
      <c r="J176" s="43" t="n">
        <v>3.2</v>
      </c>
      <c r="K176" s="43" t="n">
        <v>9</v>
      </c>
      <c r="L176" s="91" t="n">
        <v>0</v>
      </c>
      <c r="M176" s="14">
        <f>IF(L176&gt;0,"spot","omni")</f>
        <v/>
      </c>
      <c r="N176" s="126">
        <f>SQRT(D176^2+F176^2)</f>
        <v/>
      </c>
      <c r="O176" s="14" t="inlineStr">
        <is>
          <t>No</t>
        </is>
      </c>
    </row>
    <row r="177">
      <c r="A177" s="14" t="inlineStr">
        <is>
          <t>BNK-190</t>
        </is>
      </c>
      <c r="B177" s="14" t="inlineStr">
        <is>
          <t>Emergency lamp</t>
        </is>
      </c>
      <c r="C177" s="14" t="inlineStr">
        <is>
          <t>Command Bunker</t>
        </is>
      </c>
      <c r="D177" s="123" t="n">
        <v>-5.05</v>
      </c>
      <c r="E177" s="123" t="n">
        <v>-1.25</v>
      </c>
      <c r="F177" s="123" t="n">
        <v>-2.4</v>
      </c>
      <c r="G177" s="123" t="n">
        <v>1</v>
      </c>
      <c r="H177" s="123" t="n">
        <v>0.05</v>
      </c>
      <c r="I177" s="123" t="n">
        <v>0.03</v>
      </c>
      <c r="J177" s="43" t="n">
        <v>1.4</v>
      </c>
      <c r="K177" s="43" t="n">
        <v>4.5</v>
      </c>
      <c r="L177" s="91" t="n">
        <v>0</v>
      </c>
      <c r="M177" s="14">
        <f>IF(L177&gt;0,"spot","omni")</f>
        <v/>
      </c>
      <c r="N177" s="126">
        <f>SQRT(D177^2+F177^2)</f>
        <v/>
      </c>
      <c r="O177" s="14" t="inlineStr">
        <is>
          <t>No</t>
        </is>
      </c>
    </row>
    <row r="178">
      <c r="A178" s="14" t="inlineStr">
        <is>
          <t>BNK-228</t>
        </is>
      </c>
      <c r="B178" s="14" t="inlineStr">
        <is>
          <t>Task lamp</t>
        </is>
      </c>
      <c r="C178" s="14" t="inlineStr">
        <is>
          <t>Command Bunker</t>
        </is>
      </c>
      <c r="D178" s="123" t="n">
        <v>3.85</v>
      </c>
      <c r="E178" s="123" t="n">
        <v>-2.26</v>
      </c>
      <c r="F178" s="123" t="n">
        <v>-3.6</v>
      </c>
      <c r="G178" s="123" t="n">
        <v>1</v>
      </c>
      <c r="H178" s="123" t="n">
        <v>0.6</v>
      </c>
      <c r="I178" s="123" t="n">
        <v>0.22</v>
      </c>
      <c r="J178" s="43" t="n">
        <v>1.6</v>
      </c>
      <c r="K178" s="43" t="n">
        <v>4.5</v>
      </c>
      <c r="L178" s="91" t="n">
        <v>0</v>
      </c>
      <c r="M178" s="14">
        <f>IF(L178&gt;0,"spot","omni")</f>
        <v/>
      </c>
      <c r="N178" s="126">
        <f>SQRT(D178^2+F178^2)</f>
        <v/>
      </c>
      <c r="O178" s="14" t="inlineStr">
        <is>
          <t>No</t>
        </is>
      </c>
    </row>
    <row r="179">
      <c r="A179" s="14" t="inlineStr">
        <is>
          <t>BNK-236</t>
        </is>
      </c>
      <c r="B179" s="14" t="inlineStr">
        <is>
          <t>Task lamp</t>
        </is>
      </c>
      <c r="C179" s="14" t="inlineStr">
        <is>
          <t>Command Bunker</t>
        </is>
      </c>
      <c r="D179" s="123" t="n">
        <v>-2.55</v>
      </c>
      <c r="E179" s="123" t="n">
        <v>-2.26</v>
      </c>
      <c r="F179" s="123" t="n">
        <v>-5.8</v>
      </c>
      <c r="G179" s="123" t="n">
        <v>1</v>
      </c>
      <c r="H179" s="123" t="n">
        <v>0.6</v>
      </c>
      <c r="I179" s="123" t="n">
        <v>0.22</v>
      </c>
      <c r="J179" s="43" t="n">
        <v>1.6</v>
      </c>
      <c r="K179" s="43" t="n">
        <v>4.5</v>
      </c>
      <c r="L179" s="91" t="n">
        <v>0</v>
      </c>
      <c r="M179" s="14">
        <f>IF(L179&gt;0,"spot","omni")</f>
        <v/>
      </c>
      <c r="N179" s="126">
        <f>SQRT(D179^2+F179^2)</f>
        <v/>
      </c>
      <c r="O179" s="14" t="inlineStr">
        <is>
          <t>No</t>
        </is>
      </c>
    </row>
    <row r="180">
      <c r="A180" s="14" t="inlineStr">
        <is>
          <t>BNK-263</t>
        </is>
      </c>
      <c r="B180" s="14" t="inlineStr">
        <is>
          <t>Bunk room tube (light)</t>
        </is>
      </c>
      <c r="C180" s="14" t="inlineStr">
        <is>
          <t>Command Bunker</t>
        </is>
      </c>
      <c r="D180" s="123" t="n">
        <v>-3.5</v>
      </c>
      <c r="E180" s="123" t="n">
        <v>-0.87</v>
      </c>
      <c r="F180" s="123" t="n">
        <v>1</v>
      </c>
      <c r="G180" s="123" t="n">
        <v>0.85</v>
      </c>
      <c r="H180" s="123" t="n">
        <v>0.95</v>
      </c>
      <c r="I180" s="123" t="n">
        <v>1</v>
      </c>
      <c r="J180" s="43" t="n">
        <v>3.2</v>
      </c>
      <c r="K180" s="43" t="n">
        <v>9</v>
      </c>
      <c r="L180" s="91" t="n">
        <v>0</v>
      </c>
      <c r="M180" s="14">
        <f>IF(L180&gt;0,"spot","omni")</f>
        <v/>
      </c>
      <c r="N180" s="126">
        <f>SQRT(D180^2+F180^2)</f>
        <v/>
      </c>
      <c r="O180" s="14" t="inlineStr">
        <is>
          <t>No</t>
        </is>
      </c>
    </row>
    <row r="181">
      <c r="A181" s="14" t="inlineStr">
        <is>
          <t>BNK-292</t>
        </is>
      </c>
      <c r="B181" s="14" t="inlineStr">
        <is>
          <t>Plant room tube (light)</t>
        </is>
      </c>
      <c r="C181" s="14" t="inlineStr">
        <is>
          <t>Command Bunker</t>
        </is>
      </c>
      <c r="D181" s="123" t="n">
        <v>3.5</v>
      </c>
      <c r="E181" s="123" t="n">
        <v>-0.87</v>
      </c>
      <c r="F181" s="123" t="n">
        <v>0.6</v>
      </c>
      <c r="G181" s="123" t="n">
        <v>0.85</v>
      </c>
      <c r="H181" s="123" t="n">
        <v>0.95</v>
      </c>
      <c r="I181" s="123" t="n">
        <v>1</v>
      </c>
      <c r="J181" s="43" t="n">
        <v>3.2</v>
      </c>
      <c r="K181" s="43" t="n">
        <v>9</v>
      </c>
      <c r="L181" s="91" t="n">
        <v>0</v>
      </c>
      <c r="M181" s="14">
        <f>IF(L181&gt;0,"spot","omni")</f>
        <v/>
      </c>
      <c r="N181" s="126">
        <f>SQRT(D181^2+F181^2)</f>
        <v/>
      </c>
      <c r="O181" s="14" t="inlineStr">
        <is>
          <t>No</t>
        </is>
      </c>
    </row>
    <row r="182">
      <c r="A182" s="14" t="inlineStr">
        <is>
          <t>UAV-36</t>
        </is>
      </c>
      <c r="B182" s="14" t="inlineStr">
        <is>
          <t>Strobe</t>
        </is>
      </c>
      <c r="C182" s="14" t="inlineStr">
        <is>
          <t>Autonomous UAV</t>
        </is>
      </c>
      <c r="D182" s="123" t="n">
        <v>1.18e-08</v>
      </c>
      <c r="E182" s="123" t="n">
        <v>5.52</v>
      </c>
      <c r="F182" s="123" t="n">
        <v>11.14</v>
      </c>
      <c r="G182" s="123" t="n">
        <v>1</v>
      </c>
      <c r="H182" s="123" t="n">
        <v>1</v>
      </c>
      <c r="I182" s="123" t="n">
        <v>1</v>
      </c>
      <c r="J182" s="43" t="n">
        <v>2</v>
      </c>
      <c r="K182" s="43" t="n">
        <v>3.5</v>
      </c>
      <c r="L182" s="91" t="n">
        <v>0</v>
      </c>
      <c r="M182" s="14">
        <f>IF(L182&gt;0,"spot","omni")</f>
        <v/>
      </c>
      <c r="N182" s="126">
        <f>SQRT(D182^2+F182^2)</f>
        <v/>
      </c>
      <c r="O182" s="14" t="inlineStr">
        <is>
          <t>Yes</t>
        </is>
      </c>
    </row>
    <row r="183">
      <c r="A183" s="14" t="inlineStr">
        <is>
          <t>BASE-641</t>
        </is>
      </c>
      <c r="B183" s="14" t="inlineStr">
        <is>
          <t>Floodlight lens</t>
        </is>
      </c>
      <c r="C183" s="14" t="inlineStr">
        <is>
          <t>Base</t>
        </is>
      </c>
      <c r="D183" s="123" t="n">
        <v>16</v>
      </c>
      <c r="E183" s="123" t="n">
        <v>5.669</v>
      </c>
      <c r="F183" s="123" t="n">
        <v>26.12</v>
      </c>
      <c r="G183" s="123" t="n">
        <v>1</v>
      </c>
      <c r="H183" s="123" t="n">
        <v>0.62</v>
      </c>
      <c r="I183" s="123" t="n">
        <v>0.28</v>
      </c>
      <c r="J183" s="43" t="n">
        <v>8</v>
      </c>
      <c r="K183" s="43" t="n">
        <v>24</v>
      </c>
      <c r="L183" s="91" t="n">
        <v>34</v>
      </c>
      <c r="M183" s="14">
        <f>IF(L183&gt;0,"spot","omni")</f>
        <v/>
      </c>
      <c r="N183" s="126">
        <f>SQRT(D183^2+F183^2)</f>
        <v/>
      </c>
      <c r="O183" s="14" t="inlineStr">
        <is>
          <t>No</t>
        </is>
      </c>
    </row>
    <row r="184">
      <c r="A184" s="14" t="inlineStr">
        <is>
          <t>BASE-674</t>
        </is>
      </c>
      <c r="B184" s="14" t="inlineStr">
        <is>
          <t>Floodlight lens</t>
        </is>
      </c>
      <c r="C184" s="14" t="inlineStr">
        <is>
          <t>Base</t>
        </is>
      </c>
      <c r="D184" s="123" t="n">
        <v>-19.07</v>
      </c>
      <c r="E184" s="123" t="n">
        <v>5.669</v>
      </c>
      <c r="F184" s="123" t="n">
        <v>23.97</v>
      </c>
      <c r="G184" s="123" t="n">
        <v>1</v>
      </c>
      <c r="H184" s="123" t="n">
        <v>0.62</v>
      </c>
      <c r="I184" s="123" t="n">
        <v>0.28</v>
      </c>
      <c r="J184" s="43" t="n">
        <v>8</v>
      </c>
      <c r="K184" s="43" t="n">
        <v>24</v>
      </c>
      <c r="L184" s="91" t="n">
        <v>34</v>
      </c>
      <c r="M184" s="14">
        <f>IF(L184&gt;0,"spot","omni")</f>
        <v/>
      </c>
      <c r="N184" s="126">
        <f>SQRT(D184^2+F184^2)</f>
        <v/>
      </c>
      <c r="O184" s="14" t="inlineStr">
        <is>
          <t>No</t>
        </is>
      </c>
    </row>
    <row r="185">
      <c r="A185" s="14" t="inlineStr">
        <is>
          <t>BASE-707</t>
        </is>
      </c>
      <c r="B185" s="14" t="inlineStr">
        <is>
          <t>Floodlight lens</t>
        </is>
      </c>
      <c r="C185" s="14" t="inlineStr">
        <is>
          <t>Base</t>
        </is>
      </c>
      <c r="D185" s="123" t="n">
        <v>-13.66</v>
      </c>
      <c r="E185" s="123" t="n">
        <v>5.669</v>
      </c>
      <c r="F185" s="123" t="n">
        <v>-27.41</v>
      </c>
      <c r="G185" s="123" t="n">
        <v>1</v>
      </c>
      <c r="H185" s="123" t="n">
        <v>0.62</v>
      </c>
      <c r="I185" s="123" t="n">
        <v>0.28</v>
      </c>
      <c r="J185" s="43" t="n">
        <v>8</v>
      </c>
      <c r="K185" s="43" t="n">
        <v>24</v>
      </c>
      <c r="L185" s="91" t="n">
        <v>34</v>
      </c>
      <c r="M185" s="14">
        <f>IF(L185&gt;0,"spot","omni")</f>
        <v/>
      </c>
      <c r="N185" s="126">
        <f>SQRT(D185^2+F185^2)</f>
        <v/>
      </c>
      <c r="O185" s="14" t="inlineStr">
        <is>
          <t>No</t>
        </is>
      </c>
    </row>
    <row r="186">
      <c r="A186" s="14" t="inlineStr">
        <is>
          <t>BASE-740</t>
        </is>
      </c>
      <c r="B186" s="14" t="inlineStr">
        <is>
          <t>Floodlight lens</t>
        </is>
      </c>
      <c r="C186" s="14" t="inlineStr">
        <is>
          <t>Base</t>
        </is>
      </c>
      <c r="D186" s="123" t="n">
        <v>28.5</v>
      </c>
      <c r="E186" s="123" t="n">
        <v>5.669</v>
      </c>
      <c r="F186" s="123" t="n">
        <v>-11.22</v>
      </c>
      <c r="G186" s="123" t="n">
        <v>1</v>
      </c>
      <c r="H186" s="123" t="n">
        <v>0.62</v>
      </c>
      <c r="I186" s="123" t="n">
        <v>0.28</v>
      </c>
      <c r="J186" s="43" t="n">
        <v>8</v>
      </c>
      <c r="K186" s="43" t="n">
        <v>24</v>
      </c>
      <c r="L186" s="91" t="n">
        <v>34</v>
      </c>
      <c r="M186" s="14">
        <f>IF(L186&gt;0,"spot","omni")</f>
        <v/>
      </c>
      <c r="N186" s="126">
        <f>SQRT(D186^2+F186^2)</f>
        <v/>
      </c>
      <c r="O186" s="14" t="inlineStr">
        <is>
          <t>No</t>
        </is>
      </c>
    </row>
    <row r="187">
      <c r="A187" s="14" t="inlineStr">
        <is>
          <t>BASE-808</t>
        </is>
      </c>
      <c r="B187" s="14" t="inlineStr">
        <is>
          <t>Gate lamp</t>
        </is>
      </c>
      <c r="C187" s="14" t="inlineStr">
        <is>
          <t>Base</t>
        </is>
      </c>
      <c r="D187" s="123" t="n">
        <v>-2.65</v>
      </c>
      <c r="E187" s="123" t="n">
        <v>4.95</v>
      </c>
      <c r="F187" s="123" t="n">
        <v>31.6</v>
      </c>
      <c r="G187" s="123" t="n">
        <v>1</v>
      </c>
      <c r="H187" s="123" t="n">
        <v>0.66</v>
      </c>
      <c r="I187" s="123" t="n">
        <v>0.32</v>
      </c>
      <c r="J187" s="43" t="n">
        <v>3.2</v>
      </c>
      <c r="K187" s="43" t="n">
        <v>11</v>
      </c>
      <c r="L187" s="91" t="n">
        <v>0</v>
      </c>
      <c r="M187" s="14">
        <f>IF(L187&gt;0,"spot","omni")</f>
        <v/>
      </c>
      <c r="N187" s="126">
        <f>SQRT(D187^2+F187^2)</f>
        <v/>
      </c>
      <c r="O187" s="14" t="inlineStr">
        <is>
          <t>No</t>
        </is>
      </c>
    </row>
    <row r="188">
      <c r="A188" s="14" t="inlineStr">
        <is>
          <t>BASE-860</t>
        </is>
      </c>
      <c r="B188" s="14" t="inlineStr">
        <is>
          <t>Perimeter light</t>
        </is>
      </c>
      <c r="C188" s="14" t="inlineStr">
        <is>
          <t>Base</t>
        </is>
      </c>
      <c r="D188" s="123" t="n">
        <v>22.99</v>
      </c>
      <c r="E188" s="123" t="n">
        <v>-0.23</v>
      </c>
      <c r="F188" s="123" t="n">
        <v>21.03</v>
      </c>
      <c r="G188" s="123" t="n">
        <v>0.08</v>
      </c>
      <c r="H188" s="123" t="n">
        <v>0.25</v>
      </c>
      <c r="I188" s="123" t="n">
        <v>1</v>
      </c>
      <c r="J188" s="43" t="n">
        <v>0.9</v>
      </c>
      <c r="K188" s="43" t="n">
        <v>5</v>
      </c>
      <c r="L188" s="91" t="n">
        <v>0</v>
      </c>
      <c r="M188" s="14">
        <f>IF(L188&gt;0,"spot","omni")</f>
        <v/>
      </c>
      <c r="N188" s="126">
        <f>SQRT(D188^2+F188^2)</f>
        <v/>
      </c>
      <c r="O188" s="14" t="inlineStr">
        <is>
          <t>No</t>
        </is>
      </c>
    </row>
    <row r="189">
      <c r="A189" s="14" t="inlineStr">
        <is>
          <t>BASE-865</t>
        </is>
      </c>
      <c r="B189" s="14" t="inlineStr">
        <is>
          <t>Perimeter light</t>
        </is>
      </c>
      <c r="C189" s="14" t="inlineStr">
        <is>
          <t>Base</t>
        </is>
      </c>
      <c r="D189" s="123" t="n">
        <v>15.54</v>
      </c>
      <c r="E189" s="123" t="n">
        <v>-0.23</v>
      </c>
      <c r="F189" s="123" t="n">
        <v>17.95</v>
      </c>
      <c r="G189" s="123" t="n">
        <v>0.08</v>
      </c>
      <c r="H189" s="123" t="n">
        <v>0.25</v>
      </c>
      <c r="I189" s="123" t="n">
        <v>1</v>
      </c>
      <c r="J189" s="43" t="n">
        <v>0.9</v>
      </c>
      <c r="K189" s="43" t="n">
        <v>5</v>
      </c>
      <c r="L189" s="91" t="n">
        <v>0</v>
      </c>
      <c r="M189" s="14">
        <f>IF(L189&gt;0,"spot","omni")</f>
        <v/>
      </c>
      <c r="N189" s="126">
        <f>SQRT(D189^2+F189^2)</f>
        <v/>
      </c>
      <c r="O189" s="14" t="inlineStr">
        <is>
          <t>No</t>
        </is>
      </c>
    </row>
    <row r="190">
      <c r="A190" s="14" t="inlineStr">
        <is>
          <t>BASE-871</t>
        </is>
      </c>
      <c r="B190" s="14" t="inlineStr">
        <is>
          <t>Perimeter light</t>
        </is>
      </c>
      <c r="C190" s="14" t="inlineStr">
        <is>
          <t>Base</t>
        </is>
      </c>
      <c r="D190" s="123" t="n">
        <v>22.99</v>
      </c>
      <c r="E190" s="123" t="n">
        <v>-0.23</v>
      </c>
      <c r="F190" s="123" t="n">
        <v>12.97</v>
      </c>
      <c r="G190" s="123" t="n">
        <v>0.08</v>
      </c>
      <c r="H190" s="123" t="n">
        <v>0.25</v>
      </c>
      <c r="I190" s="123" t="n">
        <v>1</v>
      </c>
      <c r="J190" s="43" t="n">
        <v>0.9</v>
      </c>
      <c r="K190" s="43" t="n">
        <v>5</v>
      </c>
      <c r="L190" s="91" t="n">
        <v>0</v>
      </c>
      <c r="M190" s="14">
        <f>IF(L190&gt;0,"spot","omni")</f>
        <v/>
      </c>
      <c r="N190" s="126">
        <f>SQRT(D190^2+F190^2)</f>
        <v/>
      </c>
      <c r="O190" s="14" t="inlineStr">
        <is>
          <t>No</t>
        </is>
      </c>
    </row>
    <row r="191">
      <c r="A191" s="14" t="inlineStr">
        <is>
          <t>BASE-958</t>
        </is>
      </c>
      <c r="B191" s="14" t="inlineStr">
        <is>
          <t>Floodlight lens</t>
        </is>
      </c>
      <c r="C191" s="14" t="inlineStr">
        <is>
          <t>Base</t>
        </is>
      </c>
      <c r="D191" s="123" t="n">
        <v>-20.83</v>
      </c>
      <c r="E191" s="123" t="n">
        <v>4.992</v>
      </c>
      <c r="F191" s="123" t="n">
        <v>-9.448</v>
      </c>
      <c r="G191" s="123" t="n">
        <v>1</v>
      </c>
      <c r="H191" s="123" t="n">
        <v>0.74</v>
      </c>
      <c r="I191" s="123" t="n">
        <v>0.45</v>
      </c>
      <c r="J191" s="43" t="n">
        <v>10</v>
      </c>
      <c r="K191" s="43" t="n">
        <v>22</v>
      </c>
      <c r="L191" s="91" t="n">
        <v>42</v>
      </c>
      <c r="M191" s="14">
        <f>IF(L191&gt;0,"spot","omni")</f>
        <v/>
      </c>
      <c r="N191" s="126">
        <f>SQRT(D191^2+F191^2)</f>
        <v/>
      </c>
      <c r="O191" s="14" t="inlineStr">
        <is>
          <t>No</t>
        </is>
      </c>
    </row>
    <row r="192">
      <c r="A192" s="14" t="inlineStr">
        <is>
          <t>BASE-999</t>
        </is>
      </c>
      <c r="B192" s="14" t="inlineStr">
        <is>
          <t>Lamp lens</t>
        </is>
      </c>
      <c r="C192" s="14" t="inlineStr">
        <is>
          <t>Base</t>
        </is>
      </c>
      <c r="D192" s="123" t="n">
        <v>1.43</v>
      </c>
      <c r="E192" s="123" t="n">
        <v>6.98</v>
      </c>
      <c r="F192" s="123" t="n">
        <v>-24.32</v>
      </c>
      <c r="G192" s="123" t="n">
        <v>1</v>
      </c>
      <c r="H192" s="123" t="n">
        <v>0.62</v>
      </c>
      <c r="I192" s="123" t="n">
        <v>0.28</v>
      </c>
      <c r="J192" s="43" t="n">
        <v>8</v>
      </c>
      <c r="K192" s="43" t="n">
        <v>24</v>
      </c>
      <c r="L192" s="91" t="n">
        <v>34</v>
      </c>
      <c r="M192" s="14">
        <f>IF(L192&gt;0,"spot","omni")</f>
        <v/>
      </c>
      <c r="N192" s="126">
        <f>SQRT(D192^2+F192^2)</f>
        <v/>
      </c>
      <c r="O192" s="14" t="inlineStr">
        <is>
          <t>No</t>
        </is>
      </c>
    </row>
    <row r="193">
      <c r="A193" s="14" t="inlineStr">
        <is>
          <t>BASE-1018</t>
        </is>
      </c>
      <c r="B193" s="14" t="inlineStr">
        <is>
          <t>Hut door lamp</t>
        </is>
      </c>
      <c r="C193" s="14" t="inlineStr">
        <is>
          <t>Base</t>
        </is>
      </c>
      <c r="D193" s="123" t="n">
        <v>-18.12</v>
      </c>
      <c r="E193" s="123" t="n">
        <v>1.85</v>
      </c>
      <c r="F193" s="123" t="n">
        <v>13.45</v>
      </c>
      <c r="G193" s="123" t="n">
        <v>1</v>
      </c>
      <c r="H193" s="123" t="n">
        <v>0.68</v>
      </c>
      <c r="I193" s="123" t="n">
        <v>0.34</v>
      </c>
      <c r="J193" s="43" t="n">
        <v>2.6</v>
      </c>
      <c r="K193" s="43" t="n">
        <v>8</v>
      </c>
      <c r="L193" s="91" t="n">
        <v>0</v>
      </c>
      <c r="M193" s="14">
        <f>IF(L193&gt;0,"spot","omni")</f>
        <v/>
      </c>
      <c r="N193" s="126">
        <f>SQRT(D193^2+F193^2)</f>
        <v/>
      </c>
      <c r="O193" s="14" t="inlineStr">
        <is>
          <t>No</t>
        </is>
      </c>
    </row>
    <row r="194">
      <c r="A194" s="14" t="inlineStr">
        <is>
          <t>BASE-1036</t>
        </is>
      </c>
      <c r="B194" s="14" t="inlineStr">
        <is>
          <t>Hut door lamp</t>
        </is>
      </c>
      <c r="C194" s="14" t="inlineStr">
        <is>
          <t>Base</t>
        </is>
      </c>
      <c r="D194" s="123" t="n">
        <v>-20.7</v>
      </c>
      <c r="E194" s="123" t="n">
        <v>1.85</v>
      </c>
      <c r="F194" s="123" t="n">
        <v>8.975</v>
      </c>
      <c r="G194" s="123" t="n">
        <v>1</v>
      </c>
      <c r="H194" s="123" t="n">
        <v>0.68</v>
      </c>
      <c r="I194" s="123" t="n">
        <v>0.34</v>
      </c>
      <c r="J194" s="43" t="n">
        <v>2.6</v>
      </c>
      <c r="K194" s="43" t="n">
        <v>8</v>
      </c>
      <c r="L194" s="91" t="n">
        <v>0</v>
      </c>
      <c r="M194" s="14">
        <f>IF(L194&gt;0,"spot","omni")</f>
        <v/>
      </c>
      <c r="N194" s="126">
        <f>SQRT(D194^2+F194^2)</f>
        <v/>
      </c>
      <c r="O194" s="14" t="inlineStr">
        <is>
          <t>No</t>
        </is>
      </c>
    </row>
    <row r="195">
      <c r="A195" s="14" t="inlineStr">
        <is>
          <t>BASE-1054</t>
        </is>
      </c>
      <c r="B195" s="14" t="inlineStr">
        <is>
          <t>Hut door lamp</t>
        </is>
      </c>
      <c r="C195" s="14" t="inlineStr">
        <is>
          <t>Base</t>
        </is>
      </c>
      <c r="D195" s="123" t="n">
        <v>-22.2</v>
      </c>
      <c r="E195" s="123" t="n">
        <v>1.85</v>
      </c>
      <c r="F195" s="123" t="n">
        <v>4.027</v>
      </c>
      <c r="G195" s="123" t="n">
        <v>1</v>
      </c>
      <c r="H195" s="123" t="n">
        <v>0.68</v>
      </c>
      <c r="I195" s="123" t="n">
        <v>0.34</v>
      </c>
      <c r="J195" s="43" t="n">
        <v>2.6</v>
      </c>
      <c r="K195" s="43" t="n">
        <v>8</v>
      </c>
      <c r="L195" s="91" t="n">
        <v>0</v>
      </c>
      <c r="M195" s="14">
        <f>IF(L195&gt;0,"spot","omni")</f>
        <v/>
      </c>
      <c r="N195" s="126">
        <f>SQRT(D195^2+F195^2)</f>
        <v/>
      </c>
      <c r="O195" s="14" t="inlineStr">
        <is>
          <t>No</t>
        </is>
      </c>
    </row>
    <row r="196">
      <c r="A196" s="14" t="inlineStr">
        <is>
          <t>RDR-38</t>
        </is>
      </c>
      <c r="B196" s="14" t="inlineStr">
        <is>
          <t>Lit vent</t>
        </is>
      </c>
      <c r="C196" s="14" t="inlineStr">
        <is>
          <t>Air-defence radar</t>
        </is>
      </c>
      <c r="D196" s="123" t="n">
        <v>23.17</v>
      </c>
      <c r="E196" s="123" t="n">
        <v>1.6</v>
      </c>
      <c r="F196" s="123" t="n">
        <v>-2.4</v>
      </c>
      <c r="G196" s="123" t="n">
        <v>1</v>
      </c>
      <c r="H196" s="123" t="n">
        <v>0.62</v>
      </c>
      <c r="I196" s="123" t="n">
        <v>0.2</v>
      </c>
      <c r="J196" s="43" t="n">
        <v>0.8</v>
      </c>
      <c r="K196" s="43" t="n">
        <v>5</v>
      </c>
      <c r="L196" s="91" t="n">
        <v>0</v>
      </c>
      <c r="M196" s="14">
        <f>IF(L196&gt;0,"spot","omni")</f>
        <v/>
      </c>
      <c r="N196" s="126">
        <f>SQRT(D196^2+F196^2)</f>
        <v/>
      </c>
      <c r="O196" s="14" t="inlineStr">
        <is>
          <t>No</t>
        </is>
      </c>
    </row>
    <row r="197">
      <c r="A197" s="14" t="inlineStr">
        <is>
          <t>RDR-48</t>
        </is>
      </c>
      <c r="B197" s="14" t="inlineStr">
        <is>
          <t>Aviation light</t>
        </is>
      </c>
      <c r="C197" s="14" t="inlineStr">
        <is>
          <t>Air-defence radar</t>
        </is>
      </c>
      <c r="D197" s="123" t="n">
        <v>29</v>
      </c>
      <c r="E197" s="123" t="n">
        <v>8.75</v>
      </c>
      <c r="F197" s="123" t="n">
        <v>-3</v>
      </c>
      <c r="G197" s="123" t="n">
        <v>1</v>
      </c>
      <c r="H197" s="123" t="n">
        <v>0.05</v>
      </c>
      <c r="I197" s="123" t="n">
        <v>0.03</v>
      </c>
      <c r="J197" s="43" t="n">
        <v>2.5</v>
      </c>
      <c r="K197" s="43" t="n">
        <v>14</v>
      </c>
      <c r="L197" s="91" t="n">
        <v>0</v>
      </c>
      <c r="M197" s="14">
        <f>IF(L197&gt;0,"spot","omni")</f>
        <v/>
      </c>
      <c r="N197" s="126">
        <f>SQRT(D197^2+F197^2)</f>
        <v/>
      </c>
      <c r="O197" s="14" t="inlineStr">
        <is>
          <t>Yes</t>
        </is>
      </c>
    </row>
    <row r="198">
      <c r="A198" s="14" t="inlineStr">
        <is>
          <t>GATEB-21</t>
        </is>
      </c>
      <c r="B198" s="14" t="inlineStr">
        <is>
          <t>Warning lamp</t>
        </is>
      </c>
      <c r="C198" s="14" t="inlineStr">
        <is>
          <t>Boom barrier</t>
        </is>
      </c>
      <c r="D198" s="123" t="n">
        <v>2.9</v>
      </c>
      <c r="E198" s="123" t="n">
        <v>1</v>
      </c>
      <c r="F198" s="123" t="n">
        <v>31.6</v>
      </c>
      <c r="G198" s="123" t="n">
        <v>1</v>
      </c>
      <c r="H198" s="123" t="n">
        <v>0.28</v>
      </c>
      <c r="I198" s="123" t="n">
        <v>0.04</v>
      </c>
      <c r="J198" s="43" t="n">
        <v>2.4</v>
      </c>
      <c r="K198" s="43" t="n">
        <v>6</v>
      </c>
      <c r="L198" s="91" t="n">
        <v>0</v>
      </c>
      <c r="M198" s="14">
        <f>IF(L198&gt;0,"spot","omni")</f>
        <v/>
      </c>
      <c r="N198" s="126">
        <f>SQRT(D198^2+F198^2)</f>
        <v/>
      </c>
      <c r="O198" s="14" t="inlineStr">
        <is>
          <t>Yes</t>
        </is>
      </c>
    </row>
    <row r="199">
      <c r="A199" s="14" t="inlineStr">
        <is>
          <t>FLAG-10</t>
        </is>
      </c>
      <c r="B199" s="14" t="inlineStr">
        <is>
          <t>Flag spot lens</t>
        </is>
      </c>
      <c r="C199" s="14" t="inlineStr">
        <is>
          <t>Flag</t>
        </is>
      </c>
      <c r="D199" s="123" t="n">
        <v>-4.5</v>
      </c>
      <c r="E199" s="123" t="n">
        <v>0.1484</v>
      </c>
      <c r="F199" s="123" t="n">
        <v>28.84</v>
      </c>
      <c r="G199" s="123" t="n">
        <v>1</v>
      </c>
      <c r="H199" s="123" t="n">
        <v>0.82</v>
      </c>
      <c r="I199" s="123" t="n">
        <v>0.55</v>
      </c>
      <c r="J199" s="43" t="n">
        <v>6</v>
      </c>
      <c r="K199" s="43" t="n">
        <v>15</v>
      </c>
      <c r="L199" s="91" t="n">
        <v>22</v>
      </c>
      <c r="M199" s="14">
        <f>IF(L199&gt;0,"spot","omni")</f>
        <v/>
      </c>
      <c r="N199" s="126">
        <f>SQRT(D199^2+F199^2)</f>
        <v/>
      </c>
      <c r="O199" s="14" t="inlineStr">
        <is>
          <t>No</t>
        </is>
      </c>
    </row>
    <row r="200">
      <c r="A200" s="38" t="inlineStr">
        <is>
          <t>Total</t>
        </is>
      </c>
      <c r="B200" s="40">
        <f>COUNTA(A153:A199)</f>
        <v/>
      </c>
      <c r="J200" s="129">
        <f>SUM(J153:J199)</f>
        <v/>
      </c>
      <c r="L200" s="38">
        <f>COUNTIF(M153:M199,"spot")&amp;" spots"</f>
        <v/>
      </c>
    </row>
    <row r="202">
      <c r="A202" s="13" t="inlineStr">
        <is>
          <t>Practical lights per object (COUNTIF over the list)</t>
        </is>
      </c>
    </row>
    <row r="203" ht="32" customHeight="1">
      <c r="A203" s="28" t="inlineStr">
        <is>
          <t>Object</t>
        </is>
      </c>
      <c r="B203" s="28" t="inlineStr">
        <is>
          <t>Lights</t>
        </is>
      </c>
      <c r="C203" s="28" t="inlineStr">
        <is>
          <t>Share</t>
        </is>
      </c>
    </row>
    <row r="204">
      <c r="A204" s="42" t="inlineStr">
        <is>
          <t>Backdrop</t>
        </is>
      </c>
      <c r="B204" s="31">
        <f>COUNTIF($C$153:$C$199,A204)</f>
        <v/>
      </c>
      <c r="C204" s="32">
        <f>B204/$B$200</f>
        <v/>
      </c>
    </row>
    <row r="205">
      <c r="A205" s="42" t="inlineStr">
        <is>
          <t>Environment</t>
        </is>
      </c>
      <c r="B205" s="31">
        <f>COUNTIF($C$153:$C$199,A205)</f>
        <v/>
      </c>
      <c r="C205" s="32">
        <f>B205/$B$200</f>
        <v/>
      </c>
    </row>
    <row r="206">
      <c r="A206" s="42" t="inlineStr">
        <is>
          <t>Command Bunker</t>
        </is>
      </c>
      <c r="B206" s="31">
        <f>COUNTIF($C$153:$C$199,A206)</f>
        <v/>
      </c>
      <c r="C206" s="32">
        <f>B206/$B$200</f>
        <v/>
      </c>
    </row>
    <row r="207">
      <c r="A207" s="42" t="inlineStr">
        <is>
          <t>Autonomous UAV</t>
        </is>
      </c>
      <c r="B207" s="31">
        <f>COUNTIF($C$153:$C$199,A207)</f>
        <v/>
      </c>
      <c r="C207" s="32">
        <f>B207/$B$200</f>
        <v/>
      </c>
    </row>
    <row r="208">
      <c r="A208" s="42" t="inlineStr">
        <is>
          <t>Base</t>
        </is>
      </c>
      <c r="B208" s="31">
        <f>COUNTIF($C$153:$C$199,A208)</f>
        <v/>
      </c>
      <c r="C208" s="32">
        <f>B208/$B$200</f>
        <v/>
      </c>
    </row>
    <row r="209">
      <c r="A209" s="42" t="inlineStr">
        <is>
          <t>Air-defence radar</t>
        </is>
      </c>
      <c r="B209" s="31">
        <f>COUNTIF($C$153:$C$199,A209)</f>
        <v/>
      </c>
      <c r="C209" s="32">
        <f>B209/$B$200</f>
        <v/>
      </c>
    </row>
    <row r="210">
      <c r="A210" s="42" t="inlineStr">
        <is>
          <t>Boom barrier</t>
        </is>
      </c>
      <c r="B210" s="31">
        <f>COUNTIF($C$153:$C$199,A210)</f>
        <v/>
      </c>
      <c r="C210" s="32">
        <f>B210/$B$200</f>
        <v/>
      </c>
    </row>
    <row r="211">
      <c r="A211" s="42" t="inlineStr">
        <is>
          <t>Flag</t>
        </is>
      </c>
      <c r="B211" s="31">
        <f>COUNTIF($C$153:$C$199,A211)</f>
        <v/>
      </c>
      <c r="C211" s="32">
        <f>B211/$B$200</f>
        <v/>
      </c>
    </row>
    <row r="214">
      <c r="A214" s="87" t="inlineStr">
        <is>
          <t>Base overview - pending capture report/figures_v4/base_overview.png</t>
        </is>
      </c>
      <c r="I214" s="87" t="inlineStr">
        <is>
          <t>Command room (CIC) - pending capture report/figures_v4/bunker_cic.png</t>
        </is>
      </c>
    </row>
  </sheetData>
  <mergeCells count="1">
    <mergeCell ref="A2:N2"/>
  </mergeCells>
  <conditionalFormatting sqref="E37:E51">
    <cfRule type="cellIs" priority="1" operator="equal" dxfId="1">
      <formula>"MISMATCH"</formula>
    </cfRule>
  </conditionalFormatting>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L121"/>
  <sheetViews>
    <sheetView zoomScale="90" workbookViewId="0">
      <pane ySplit="3" topLeftCell="A4" activePane="bottomLeft" state="frozen"/>
      <selection pane="bottomLeft" activeCell="A1" sqref="A1"/>
    </sheetView>
  </sheetViews>
  <sheetFormatPr baseColWidth="8" defaultRowHeight="15"/>
  <cols>
    <col width="44" customWidth="1" min="1" max="1"/>
    <col width="14" customWidth="1" min="2" max="2"/>
    <col width="16" customWidth="1" min="3" max="3"/>
    <col width="18" customWidth="1" min="4" max="4"/>
    <col width="16" customWidth="1" min="5" max="5"/>
    <col width="16" customWidth="1" min="6" max="6"/>
    <col width="16" customWidth="1" min="7" max="7"/>
    <col width="24" customWidth="1" min="8" max="8"/>
    <col width="46" customWidth="1" min="9" max="9"/>
    <col width="10" customWidth="1" min="10" max="10"/>
    <col width="10" customWidth="1" min="11" max="11"/>
    <col width="10" customWidth="1" min="12" max="12"/>
  </cols>
  <sheetData>
    <row r="1" ht="26" customHeight="1">
      <c r="A1" s="26" t="inlineStr">
        <is>
          <t>16  Combat &amp; Effects</t>
        </is>
      </c>
    </row>
    <row r="2" ht="45" customHeight="1">
      <c r="A2" s="27" t="inlineStr">
        <is>
          <t>UAV rail rounds, tank shells and AA tracers; guidance, fuse, damage radius; the particle types of an explosion with counts and lifetimes MEASURED by running the real Combat simulation inside the exporter; the intruder life cycle (destroy -&gt; burning wreck -&gt; removal -&gt; respawn) measured in a headless Scene run; friend-or-foe and keep-out rules. Blue = exported / measured, white = formula, pale yellow = design-note text.</t>
        </is>
      </c>
    </row>
    <row r="4">
      <c r="A4" s="13" t="inlineStr">
        <is>
          <t>A. Constants (Combat.h, DroneController.h, Uav.h, Scene.h)</t>
        </is>
      </c>
    </row>
    <row r="5" ht="32" customHeight="1">
      <c r="A5" s="28" t="inlineStr">
        <is>
          <t>Constant</t>
        </is>
      </c>
      <c r="B5" s="28" t="inlineStr">
        <is>
          <t>Value</t>
        </is>
      </c>
      <c r="C5" s="28" t="inlineStr">
        <is>
          <t>Unit</t>
        </is>
      </c>
      <c r="D5" s="28" t="inlineStr">
        <is>
          <t>Source file</t>
        </is>
      </c>
    </row>
    <row r="6">
      <c r="A6" s="42" t="inlineStr">
        <is>
          <t>kParticleCap</t>
        </is>
      </c>
      <c r="B6" s="128" t="n">
        <v>4000</v>
      </c>
      <c r="C6" s="14" t="inlineStr">
        <is>
          <t>particles</t>
        </is>
      </c>
      <c r="D6" s="14" t="inlineStr">
        <is>
          <t>Combat.h</t>
        </is>
      </c>
    </row>
    <row r="7">
      <c r="A7" s="42" t="inlineStr">
        <is>
          <t>kMissileMaxSpeed</t>
        </is>
      </c>
      <c r="B7" s="128" t="n">
        <v>60</v>
      </c>
      <c r="C7" s="14" t="inlineStr">
        <is>
          <t>m/s</t>
        </is>
      </c>
      <c r="D7" s="14" t="inlineStr">
        <is>
          <t>Combat.h</t>
        </is>
      </c>
    </row>
    <row r="8">
      <c r="A8" s="42" t="inlineStr">
        <is>
          <t>kMissileRampTime</t>
        </is>
      </c>
      <c r="B8" s="128" t="n">
        <v>0.4</v>
      </c>
      <c r="C8" s="14" t="inlineStr">
        <is>
          <t>s</t>
        </is>
      </c>
      <c r="D8" s="14" t="inlineStr">
        <is>
          <t>Combat.h</t>
        </is>
      </c>
    </row>
    <row r="9">
      <c r="A9" s="42" t="inlineStr">
        <is>
          <t>kMissileLife</t>
        </is>
      </c>
      <c r="B9" s="128" t="n">
        <v>6</v>
      </c>
      <c r="C9" s="14" t="inlineStr">
        <is>
          <t>s</t>
        </is>
      </c>
      <c r="D9" s="14" t="inlineStr">
        <is>
          <t>Combat.h</t>
        </is>
      </c>
    </row>
    <row r="10">
      <c r="A10" s="42" t="inlineStr">
        <is>
          <t>kMissileTurnRate</t>
        </is>
      </c>
      <c r="B10" s="128" t="n">
        <v>6</v>
      </c>
      <c r="C10" s="14" t="inlineStr">
        <is>
          <t>rad/s</t>
        </is>
      </c>
      <c r="D10" s="14" t="inlineStr">
        <is>
          <t>Combat.h</t>
        </is>
      </c>
    </row>
    <row r="11">
      <c r="A11" s="42" t="inlineStr">
        <is>
          <t>kMissileFuse</t>
        </is>
      </c>
      <c r="B11" s="128" t="n">
        <v>0.5</v>
      </c>
      <c r="C11" s="14" t="inlineStr">
        <is>
          <t>m</t>
        </is>
      </c>
      <c r="D11" s="14" t="inlineStr">
        <is>
          <t>Combat.h</t>
        </is>
      </c>
    </row>
    <row r="12">
      <c r="A12" s="42" t="inlineStr">
        <is>
          <t>kShellSpeed</t>
        </is>
      </c>
      <c r="B12" s="128" t="n">
        <v>120</v>
      </c>
      <c r="C12" s="14" t="inlineStr">
        <is>
          <t>m/s</t>
        </is>
      </c>
      <c r="D12" s="14" t="inlineStr">
        <is>
          <t>Combat.h</t>
        </is>
      </c>
    </row>
    <row r="13">
      <c r="A13" s="42" t="inlineStr">
        <is>
          <t>kTracerSpeed</t>
        </is>
      </c>
      <c r="B13" s="128" t="n">
        <v>1000</v>
      </c>
      <c r="C13" s="14" t="inlineStr">
        <is>
          <t>m/s</t>
        </is>
      </c>
      <c r="D13" s="14" t="inlineStr">
        <is>
          <t>Combat.h</t>
        </is>
      </c>
    </row>
    <row r="14">
      <c r="A14" s="42" t="inlineStr">
        <is>
          <t>kTracerLife</t>
        </is>
      </c>
      <c r="B14" s="128" t="n">
        <v>2.5</v>
      </c>
      <c r="C14" s="14" t="inlineStr">
        <is>
          <t>s</t>
        </is>
      </c>
      <c r="D14" s="14" t="inlineStr">
        <is>
          <t>Combat.h</t>
        </is>
      </c>
    </row>
    <row r="15">
      <c r="A15" s="42" t="inlineStr">
        <is>
          <t>kDamageRadiusPerPower</t>
        </is>
      </c>
      <c r="B15" s="128" t="n">
        <v>1.6</v>
      </c>
      <c r="C15" s="14" t="inlineStr">
        <is>
          <t>m per unit power</t>
        </is>
      </c>
      <c r="D15" s="14" t="inlineStr">
        <is>
          <t>Combat.h</t>
        </is>
      </c>
    </row>
    <row r="16">
      <c r="A16" s="42" t="inlineStr">
        <is>
          <t>kShakeRange</t>
        </is>
      </c>
      <c r="B16" s="128" t="n">
        <v>25</v>
      </c>
      <c r="C16" s="14" t="inlineStr">
        <is>
          <t>m</t>
        </is>
      </c>
      <c r="D16" s="14" t="inlineStr">
        <is>
          <t>Combat.h</t>
        </is>
      </c>
    </row>
    <row r="17">
      <c r="A17" s="42" t="inlineStr">
        <is>
          <t>kShakeDecay</t>
        </is>
      </c>
      <c r="B17" s="128" t="n">
        <v>0.8</v>
      </c>
      <c r="C17" s="14" t="inlineStr">
        <is>
          <t>s</t>
        </is>
      </c>
      <c r="D17" s="14" t="inlineStr">
        <is>
          <t>Combat.h</t>
        </is>
      </c>
    </row>
    <row r="18">
      <c r="A18" s="42" t="inlineStr">
        <is>
          <t>kLockTime</t>
        </is>
      </c>
      <c r="B18" s="128" t="n">
        <v>1.5</v>
      </c>
      <c r="C18" s="14" t="inlineStr">
        <is>
          <t>s</t>
        </is>
      </c>
      <c r="D18" s="14" t="inlineStr">
        <is>
          <t>DroneController.h</t>
        </is>
      </c>
    </row>
    <row r="19">
      <c r="A19" s="42" t="inlineStr">
        <is>
          <t>kLaunchInterval</t>
        </is>
      </c>
      <c r="B19" s="128" t="n">
        <v>4</v>
      </c>
      <c r="C19" s="14" t="inlineStr">
        <is>
          <t>s</t>
        </is>
      </c>
      <c r="D19" s="14" t="inlineStr">
        <is>
          <t>DroneController.h</t>
        </is>
      </c>
    </row>
    <row r="20">
      <c r="A20" s="42" t="inlineStr">
        <is>
          <t>kWreckIgnoreRadius</t>
        </is>
      </c>
      <c r="B20" s="128" t="n">
        <v>2.5</v>
      </c>
      <c r="C20" s="14" t="inlineStr">
        <is>
          <t>m</t>
        </is>
      </c>
      <c r="D20" s="14" t="inlineStr">
        <is>
          <t>DroneController.h</t>
        </is>
      </c>
    </row>
    <row r="21">
      <c r="A21" s="42" t="inlineStr">
        <is>
          <t>kWreckIgnoreTime</t>
        </is>
      </c>
      <c r="B21" s="128" t="n">
        <v>30</v>
      </c>
      <c r="C21" s="14" t="inlineStr">
        <is>
          <t>s</t>
        </is>
      </c>
      <c r="D21" s="14" t="inlineStr">
        <is>
          <t>DroneController.h</t>
        </is>
      </c>
    </row>
    <row r="22">
      <c r="A22" s="42" t="inlineStr">
        <is>
          <t>kFriendlyRadius</t>
        </is>
      </c>
      <c r="B22" s="128" t="n">
        <v>4.5</v>
      </c>
      <c r="C22" s="14" t="inlineStr">
        <is>
          <t>m</t>
        </is>
      </c>
      <c r="D22" s="14" t="inlineStr">
        <is>
          <t>DroneController.h</t>
        </is>
      </c>
    </row>
    <row r="23">
      <c r="A23" s="42" t="inlineStr">
        <is>
          <t>kUavMissiles</t>
        </is>
      </c>
      <c r="B23" s="128" t="n">
        <v>4</v>
      </c>
      <c r="C23" s="14" t="inlineStr">
        <is>
          <t>rounds</t>
        </is>
      </c>
      <c r="D23" s="14" t="inlineStr">
        <is>
          <t>Uav.h</t>
        </is>
      </c>
    </row>
    <row r="24">
      <c r="A24" s="42" t="inlineStr">
        <is>
          <t>kUavReloadTime</t>
        </is>
      </c>
      <c r="B24" s="128" t="n">
        <v>10</v>
      </c>
      <c r="C24" s="14" t="inlineStr">
        <is>
          <t>s</t>
        </is>
      </c>
      <c r="D24" s="14" t="inlineStr">
        <is>
          <t>Scene.h</t>
        </is>
      </c>
    </row>
    <row r="25">
      <c r="A25" s="42" t="inlineStr">
        <is>
          <t>kWreckBurnTime</t>
        </is>
      </c>
      <c r="B25" s="128" t="n">
        <v>15</v>
      </c>
      <c r="C25" s="14" t="inlineStr">
        <is>
          <t>s</t>
        </is>
      </c>
      <c r="D25" s="14" t="inlineStr">
        <is>
          <t>Scene.h</t>
        </is>
      </c>
    </row>
    <row r="26">
      <c r="A26" s="42" t="inlineStr">
        <is>
          <t>kWreckClearTime</t>
        </is>
      </c>
      <c r="B26" s="128" t="n">
        <v>25</v>
      </c>
      <c r="C26" s="14" t="inlineStr">
        <is>
          <t>s</t>
        </is>
      </c>
      <c r="D26" s="14" t="inlineStr">
        <is>
          <t>Scene.h</t>
        </is>
      </c>
    </row>
    <row r="27">
      <c r="A27" s="42" t="inlineStr">
        <is>
          <t>kRespawnDelay</t>
        </is>
      </c>
      <c r="B27" s="128" t="n">
        <v>3</v>
      </c>
      <c r="C27" s="14" t="inlineStr">
        <is>
          <t>s</t>
        </is>
      </c>
      <c r="D27" s="14" t="inlineStr">
        <is>
          <t>Scene.h</t>
        </is>
      </c>
    </row>
    <row r="28">
      <c r="A28" s="42" t="inlineStr">
        <is>
          <t>kDroneOwner</t>
        </is>
      </c>
      <c r="B28" s="128" t="n">
        <v>0</v>
      </c>
      <c r="C28" s="14" t="inlineStr">
        <is>
          <t>id</t>
        </is>
      </c>
      <c r="D28" s="14" t="inlineStr">
        <is>
          <t>Scene.h</t>
        </is>
      </c>
    </row>
    <row r="29">
      <c r="A29" s="42" t="inlineStr">
        <is>
          <t>kScorchLife</t>
        </is>
      </c>
      <c r="B29" s="130" t="n">
        <v>120</v>
      </c>
      <c r="C29" s="14" t="inlineStr">
        <is>
          <t>s</t>
        </is>
      </c>
      <c r="D29" s="14" t="inlineStr">
        <is>
          <t>Combat.cpp (parsed from the source file)</t>
        </is>
      </c>
    </row>
    <row r="30">
      <c r="A30" s="42" t="inlineStr">
        <is>
          <t>kScorchCap</t>
        </is>
      </c>
      <c r="B30" s="130" t="n">
        <v>96</v>
      </c>
      <c r="C30" s="14" t="inlineStr">
        <is>
          <t>marks</t>
        </is>
      </c>
      <c r="D30" s="14" t="inlineStr">
        <is>
          <t>Combat.cpp (parsed from the source file)</t>
        </is>
      </c>
    </row>
    <row r="31">
      <c r="A31" s="42" t="inlineStr">
        <is>
          <t>kMaxSubstep</t>
        </is>
      </c>
      <c r="B31" s="130" t="n">
        <v>0.008333333333333333</v>
      </c>
      <c r="C31" s="14" t="inlineStr">
        <is>
          <t>s</t>
        </is>
      </c>
      <c r="D31" s="14" t="inlineStr">
        <is>
          <t>Combat.cpp (parsed from the source file)</t>
        </is>
      </c>
    </row>
    <row r="32">
      <c r="A32" s="42" t="inlineStr">
        <is>
          <t>kGravity</t>
        </is>
      </c>
      <c r="B32" s="130" t="n">
        <v>9.81</v>
      </c>
      <c r="C32" s="14" t="inlineStr">
        <is>
          <t>m/s2</t>
        </is>
      </c>
      <c r="D32" s="14" t="inlineStr">
        <is>
          <t>Combat.cpp (parsed from the source file)</t>
        </is>
      </c>
    </row>
    <row r="35">
      <c r="A35" s="13" t="inlineStr">
        <is>
          <t>B. Weapons (formulas over A; tank / AA numbers from the controllable specs on sheet 14)</t>
        </is>
      </c>
    </row>
    <row r="36" ht="46" customHeight="1">
      <c r="A36" s="28" t="inlineStr">
        <is>
          <t>Weapon</t>
        </is>
      </c>
      <c r="B36" s="28" t="inlineStr">
        <is>
          <t>Muzzle / max speed (m/s)</t>
        </is>
      </c>
      <c r="C36" s="28" t="inlineStr">
        <is>
          <t>Blast power (BlastEvent::power)</t>
        </is>
      </c>
      <c r="D36" s="28" t="inlineStr">
        <is>
          <t>Damage radius (m) = 1.6 x power</t>
        </is>
      </c>
      <c r="E36" s="28" t="inlineStr">
        <is>
          <t>Max flight time (s)</t>
        </is>
      </c>
      <c r="F36" s="28" t="inlineStr">
        <is>
          <t>Max range (m)</t>
        </is>
      </c>
      <c r="G36" s="28" t="inlineStr">
        <is>
          <t>Reload / interval (s)</t>
        </is>
      </c>
      <c r="H36" s="28" t="inlineStr">
        <is>
          <t>Ammunition</t>
        </is>
      </c>
      <c r="I36" s="28" t="inlineStr">
        <is>
          <t>Guidance and fuse (design notes)</t>
        </is>
      </c>
    </row>
    <row r="37" ht="60" customHeight="1">
      <c r="A37" s="42" t="inlineStr">
        <is>
          <t>UAV rail round (4 on rails)</t>
        </is>
      </c>
      <c r="B37" s="76">
        <f>$B$7</f>
        <v/>
      </c>
      <c r="C37" s="131" t="n">
        <v>1</v>
      </c>
      <c r="D37" s="117">
        <f>$B$15*C37</f>
        <v/>
      </c>
      <c r="E37" s="126">
        <f>$B$9</f>
        <v/>
      </c>
      <c r="F37" s="31">
        <f>B37*E37</f>
        <v/>
      </c>
      <c r="G37" s="117">
        <f>$B$19</f>
        <v/>
      </c>
      <c r="H37" s="14">
        <f>$B$23&amp;" rounds, "&amp;$B$24&amp;" s reload each"</f>
        <v/>
      </c>
      <c r="I37" s="22" t="inlineStr">
        <is>
          <t>Homing on the laser designator at the camera centre; speed ramps up over kMissileRampTime to kMissileMaxSpeed; turn rate limited; proximity fuse; burns out after kMissileLife. Fuse radius is the constant kMissileFuse.</t>
        </is>
      </c>
      <c r="J37" s="17" t="n"/>
      <c r="K37" s="17" t="n"/>
      <c r="L37" s="16" t="n"/>
    </row>
    <row r="38" ht="60" customHeight="1">
      <c r="A38" s="42" t="inlineStr">
        <is>
          <t>Tank 120 mm-class shell</t>
        </is>
      </c>
      <c r="B38" s="76">
        <f>$B$12</f>
        <v/>
      </c>
      <c r="C38" s="131" t="n">
        <v>1.6</v>
      </c>
      <c r="D38" s="117">
        <f>$B$15*C38</f>
        <v/>
      </c>
      <c r="E38" s="126">
        <f>"ballistic"</f>
        <v/>
      </c>
      <c r="F38" s="31">
        <f>"level range v2 sin(2a)/g"</f>
        <v/>
      </c>
      <c r="G38" s="117">
        <f>SUMIFS('14 Controllable Objects'!$D$20:$D$89,'14 Controllable Objects'!$B$20:$B$89,"*TANK*",'14 Controllable Objects'!$C$20:$C$89,"reload time")</f>
        <v/>
      </c>
      <c r="H38" s="14">
        <f>SUMIFS('14 Controllable Objects'!$D$20:$D$89,'14 Controllable Objects'!$B$20:$B$89,"*TANK*",'14 Controllable Objects'!$C$20:$C$89,"start rounds")&amp;" rounds"</f>
        <v/>
      </c>
      <c r="I38" s="22" t="inlineStr">
        <is>
          <t>Ballistic (gravity 9.81 m/s2, sub-stepped 1/120 s), no guidance; detonates on static solids or targets.</t>
        </is>
      </c>
      <c r="J38" s="17" t="n"/>
      <c r="K38" s="17" t="n"/>
      <c r="L38" s="16" t="n"/>
    </row>
    <row r="39" ht="60" customHeight="1">
      <c r="A39" s="42" t="inlineStr">
        <is>
          <t>AA gatling tracer</t>
        </is>
      </c>
      <c r="B39" s="76">
        <f>$B$13</f>
        <v/>
      </c>
      <c r="C39" s="131" t="n">
        <v>0.15</v>
      </c>
      <c r="D39" s="117">
        <f>$B$15*C39</f>
        <v/>
      </c>
      <c r="E39" s="126">
        <f>$B$14</f>
        <v/>
      </c>
      <c r="F39" s="31">
        <f>B39*E39</f>
        <v/>
      </c>
      <c r="G39" s="117">
        <f>1/SUMIFS('14 Controllable Objects'!$D$20:$D$89,'14 Controllable Objects'!$B$20:$B$89,"*AA-1*",'14 Controllable Objects'!$C$20:$C$89,"rate of fire")</f>
        <v/>
      </c>
      <c r="H39" s="14">
        <f>SUMIFS('14 Controllable Objects'!$D$20:$D$89,'14 Controllable Objects'!$B$20:$B$89,"*AA-1*",'14 Controllable Objects'!$C$20:$C$89,"start rounds")&amp;" rounds, "&amp;SUMIFS('14 Controllable Objects'!$D$20:$D$89,'14 Controllable Objects'!$B$20:$B$89,"*AA-1*",'14 Controllable Objects'!$C$20:$C$89,"rate of fire")&amp;" per s"</f>
        <v/>
      </c>
      <c r="I39" s="22" t="inlineStr">
        <is>
          <t>Straight fast round with dispersion; segment-vs-sphere test per step so it cannot tunnel through a target.</t>
        </is>
      </c>
      <c r="J39" s="17" t="n"/>
      <c r="K39" s="17" t="n"/>
      <c r="L39" s="16" t="n"/>
    </row>
    <row r="40">
      <c r="A40" s="87" t="inlineStr">
        <is>
          <t>Blast power values (1.0 / 1.6 / 0.15) are from the Combat.h comment on BlastEvent::power (design notes); speeds, life and radius factor are exported.</t>
        </is>
      </c>
    </row>
    <row r="43">
      <c r="A43" s="13" t="inlineStr">
        <is>
          <t>C. Particle effects measured by the program (Combat run at 60 Hz in the exporter)</t>
        </is>
      </c>
    </row>
    <row r="44" ht="46" customHeight="1">
      <c r="A44" s="28" t="inlineStr">
        <is>
          <t>Effect</t>
        </is>
      </c>
      <c r="B44" s="28" t="inlineStr">
        <is>
          <t>Blast power</t>
        </is>
      </c>
      <c r="C44" s="28" t="inlineStr">
        <is>
          <t>Particles at spawn</t>
        </is>
      </c>
      <c r="D44" s="28" t="inlineStr">
        <is>
          <t>Peak particles</t>
        </is>
      </c>
      <c r="E44" s="28" t="inlineStr">
        <is>
          <t>Seconds until all gone</t>
        </is>
      </c>
      <c r="F44" s="28" t="inlineStr">
        <is>
          <t>Peak dynamic lights</t>
        </is>
      </c>
      <c r="G44" s="28" t="inlineStr">
        <is>
          <t>Share of particle cap at peak</t>
        </is>
      </c>
    </row>
    <row r="45">
      <c r="A45" s="42" t="inlineStr">
        <is>
          <t>UAV missile detonation (power 1.0)</t>
        </is>
      </c>
      <c r="B45" s="123" t="n">
        <v>1</v>
      </c>
      <c r="C45" s="30" t="n">
        <v>122</v>
      </c>
      <c r="D45" s="30" t="n">
        <v>122</v>
      </c>
      <c r="E45" s="43" t="n">
        <v>11.7667</v>
      </c>
      <c r="F45" s="30" t="n">
        <v>1</v>
      </c>
      <c r="G45" s="32">
        <f>D45/$B$6</f>
        <v/>
      </c>
    </row>
    <row r="46">
      <c r="A46" s="42" t="inlineStr">
        <is>
          <t>Tank shell detonation (power 1.6)</t>
        </is>
      </c>
      <c r="B46" s="123" t="n">
        <v>1.6</v>
      </c>
      <c r="C46" s="30" t="n">
        <v>177</v>
      </c>
      <c r="D46" s="30" t="n">
        <v>177</v>
      </c>
      <c r="E46" s="43" t="n">
        <v>11.8333</v>
      </c>
      <c r="F46" s="30" t="n">
        <v>1</v>
      </c>
      <c r="G46" s="32">
        <f>D46/$B$6</f>
        <v/>
      </c>
    </row>
    <row r="47">
      <c r="A47" s="42" t="inlineStr">
        <is>
          <t>Tracer impact (power 0.15)</t>
        </is>
      </c>
      <c r="B47" s="123" t="n">
        <v>0.15</v>
      </c>
      <c r="C47" s="30" t="n">
        <v>10</v>
      </c>
      <c r="D47" s="30" t="n">
        <v>10</v>
      </c>
      <c r="E47" s="43" t="n">
        <v>1.56667</v>
      </c>
      <c r="F47" s="30" t="n">
        <v>1</v>
      </c>
      <c r="G47" s="32">
        <f>D47/$B$6</f>
        <v/>
      </c>
    </row>
    <row r="48">
      <c r="A48" s="42" t="inlineStr">
        <is>
          <t>Muzzle flash (size 1.0)</t>
        </is>
      </c>
      <c r="B48" s="123" t="n">
        <v>0</v>
      </c>
      <c r="C48" s="30" t="n">
        <v>10</v>
      </c>
      <c r="D48" s="30" t="n">
        <v>10</v>
      </c>
      <c r="E48" s="43" t="n">
        <v>2.13333</v>
      </c>
      <c r="F48" s="30" t="n">
        <v>1</v>
      </c>
      <c r="G48" s="32">
        <f>D48/$B$6</f>
        <v/>
      </c>
    </row>
    <row r="49">
      <c r="A49" s="42" t="inlineStr">
        <is>
          <t>Dust burst (radius 2, 20 puffs)</t>
        </is>
      </c>
      <c r="B49" s="123" t="n">
        <v>0</v>
      </c>
      <c r="C49" s="30" t="n">
        <v>20</v>
      </c>
      <c r="D49" s="30" t="n">
        <v>20</v>
      </c>
      <c r="E49" s="43" t="n">
        <v>2.11667</v>
      </c>
      <c r="F49" s="30" t="n">
        <v>0</v>
      </c>
      <c r="G49" s="32">
        <f>D49/$B$6</f>
        <v/>
      </c>
    </row>
    <row r="50">
      <c r="A50" s="42" t="inlineStr">
        <is>
          <t>Burning wreck, 1 s of emitBurn(intensity 1)</t>
        </is>
      </c>
      <c r="B50" s="123" t="n">
        <v>0</v>
      </c>
      <c r="C50" s="30" t="n">
        <v>58</v>
      </c>
      <c r="D50" s="30" t="n">
        <v>58</v>
      </c>
      <c r="E50" s="43" t="n">
        <v>8.8667</v>
      </c>
      <c r="F50" s="30" t="n">
        <v>0</v>
      </c>
      <c r="G50" s="32">
        <f>D50/$B$6</f>
        <v/>
      </c>
    </row>
    <row r="53">
      <c r="A53" s="13" t="inlineStr">
        <is>
          <t>Particle types per effect (counts and lifetimes of each type)</t>
        </is>
      </c>
    </row>
    <row r="54" ht="32" customHeight="1">
      <c r="A54" s="28" t="inlineStr">
        <is>
          <t>Effect</t>
        </is>
      </c>
      <c r="B54" s="28" t="inlineStr">
        <is>
          <t>Type</t>
        </is>
      </c>
      <c r="C54" s="28" t="inlineStr">
        <is>
          <t>Count</t>
        </is>
      </c>
      <c r="D54" s="28" t="inlineStr">
        <is>
          <t>Life min (s)</t>
        </is>
      </c>
      <c r="E54" s="28" t="inlineStr">
        <is>
          <t>Life max (s)</t>
        </is>
      </c>
      <c r="F54" s="28" t="inlineStr">
        <is>
          <t>Mean life (s)</t>
        </is>
      </c>
      <c r="G54" s="28" t="inlineStr">
        <is>
          <t>Radius min (m)</t>
        </is>
      </c>
      <c r="H54" s="28" t="inlineStr">
        <is>
          <t>Radius max (m)</t>
        </is>
      </c>
      <c r="I54" s="28" t="inlineStr">
        <is>
          <t>Share of effect</t>
        </is>
      </c>
    </row>
    <row r="55">
      <c r="A55" s="14" t="inlineStr">
        <is>
          <t>UAV missile detonation (power 1.0)</t>
        </is>
      </c>
      <c r="B55" s="42" t="inlineStr">
        <is>
          <t>Fire</t>
        </is>
      </c>
      <c r="C55" s="30" t="n">
        <v>24</v>
      </c>
      <c r="D55" s="123" t="n">
        <v>0.540401</v>
      </c>
      <c r="E55" s="123" t="n">
        <v>1.28734</v>
      </c>
      <c r="F55" s="117">
        <f>(D55+E55)/2</f>
        <v/>
      </c>
      <c r="G55" s="85" t="n">
        <v>0.507344</v>
      </c>
      <c r="H55" s="85" t="n">
        <v>0.9872840000000001</v>
      </c>
      <c r="I55" s="32">
        <f>C55/SUM($C$55:$C$61)</f>
        <v/>
      </c>
    </row>
    <row r="56">
      <c r="A56" s="14" t="inlineStr">
        <is>
          <t>UAV missile detonation (power 1.0)</t>
        </is>
      </c>
      <c r="B56" s="42" t="inlineStr">
        <is>
          <t>Smoke</t>
        </is>
      </c>
      <c r="C56" s="30" t="n">
        <v>20</v>
      </c>
      <c r="D56" s="123" t="n">
        <v>6.16217</v>
      </c>
      <c r="E56" s="123" t="n">
        <v>11.7766</v>
      </c>
      <c r="F56" s="117">
        <f>(D56+E56)/2</f>
        <v/>
      </c>
      <c r="G56" s="85" t="n">
        <v>0.502625</v>
      </c>
      <c r="H56" s="85" t="n">
        <v>0.988415</v>
      </c>
      <c r="I56" s="32">
        <f>C56/SUM($C$55:$C$61)</f>
        <v/>
      </c>
    </row>
    <row r="57">
      <c r="A57" s="14" t="inlineStr">
        <is>
          <t>UAV missile detonation (power 1.0)</t>
        </is>
      </c>
      <c r="B57" s="42" t="inlineStr">
        <is>
          <t>Spark</t>
        </is>
      </c>
      <c r="C57" s="30" t="n">
        <v>48</v>
      </c>
      <c r="D57" s="123" t="n">
        <v>0.530019</v>
      </c>
      <c r="E57" s="123" t="n">
        <v>1.56562</v>
      </c>
      <c r="F57" s="117">
        <f>(D57+E57)/2</f>
        <v/>
      </c>
      <c r="G57" s="85" t="n">
        <v>0.025</v>
      </c>
      <c r="H57" s="85" t="n">
        <v>0.025</v>
      </c>
      <c r="I57" s="32">
        <f>C57/SUM($C$55:$C$61)</f>
        <v/>
      </c>
    </row>
    <row r="58">
      <c r="A58" s="14" t="inlineStr">
        <is>
          <t>UAV missile detonation (power 1.0)</t>
        </is>
      </c>
      <c r="B58" s="42" t="inlineStr">
        <is>
          <t>Flash</t>
        </is>
      </c>
      <c r="C58" s="30" t="n">
        <v>1</v>
      </c>
      <c r="D58" s="123" t="n">
        <v>0.12</v>
      </c>
      <c r="E58" s="123" t="n">
        <v>0.12</v>
      </c>
      <c r="F58" s="117">
        <f>(D58+E58)/2</f>
        <v/>
      </c>
      <c r="G58" s="85" t="n">
        <v>1.4</v>
      </c>
      <c r="H58" s="85" t="n">
        <v>1.4</v>
      </c>
      <c r="I58" s="32">
        <f>C58/SUM($C$55:$C$61)</f>
        <v/>
      </c>
    </row>
    <row r="59">
      <c r="A59" s="14" t="inlineStr">
        <is>
          <t>UAV missile detonation (power 1.0)</t>
        </is>
      </c>
      <c r="B59" s="42" t="inlineStr">
        <is>
          <t>Shockwave</t>
        </is>
      </c>
      <c r="C59" s="30" t="n">
        <v>1</v>
      </c>
      <c r="D59" s="123" t="n">
        <v>0.7</v>
      </c>
      <c r="E59" s="123" t="n">
        <v>0.7</v>
      </c>
      <c r="F59" s="117">
        <f>(D59+E59)/2</f>
        <v/>
      </c>
      <c r="G59" s="85" t="n">
        <v>0.5</v>
      </c>
      <c r="H59" s="85" t="n">
        <v>0.5</v>
      </c>
      <c r="I59" s="32">
        <f>C59/SUM($C$55:$C$61)</f>
        <v/>
      </c>
    </row>
    <row r="60">
      <c r="A60" s="14" t="inlineStr">
        <is>
          <t>UAV missile detonation (power 1.0)</t>
        </is>
      </c>
      <c r="B60" s="42" t="inlineStr">
        <is>
          <t>Dust</t>
        </is>
      </c>
      <c r="C60" s="30" t="n">
        <v>14</v>
      </c>
      <c r="D60" s="123" t="n">
        <v>2.02803</v>
      </c>
      <c r="E60" s="123" t="n">
        <v>3.88567</v>
      </c>
      <c r="F60" s="117">
        <f>(D60+E60)/2</f>
        <v/>
      </c>
      <c r="G60" s="85" t="n">
        <v>0.304929</v>
      </c>
      <c r="H60" s="85" t="n">
        <v>0.565319</v>
      </c>
      <c r="I60" s="32">
        <f>C60/SUM($C$55:$C$61)</f>
        <v/>
      </c>
    </row>
    <row r="61">
      <c r="A61" s="14" t="inlineStr">
        <is>
          <t>UAV missile detonation (power 1.0)</t>
        </is>
      </c>
      <c r="B61" s="42" t="inlineStr">
        <is>
          <t>Ember</t>
        </is>
      </c>
      <c r="C61" s="30" t="n">
        <v>14</v>
      </c>
      <c r="D61" s="123" t="n">
        <v>2.23727</v>
      </c>
      <c r="E61" s="123" t="n">
        <v>3.94553</v>
      </c>
      <c r="F61" s="117">
        <f>(D61+E61)/2</f>
        <v/>
      </c>
      <c r="G61" s="85" t="n">
        <v>0.04</v>
      </c>
      <c r="H61" s="85" t="n">
        <v>0.04</v>
      </c>
      <c r="I61" s="32">
        <f>C61/SUM($C$55:$C$61)</f>
        <v/>
      </c>
    </row>
    <row r="62">
      <c r="A62" s="14" t="inlineStr">
        <is>
          <t>Tank shell detonation (power 1.6)</t>
        </is>
      </c>
      <c r="B62" s="42" t="inlineStr">
        <is>
          <t>Fire</t>
        </is>
      </c>
      <c r="C62" s="30" t="n">
        <v>36</v>
      </c>
      <c r="D62" s="123" t="n">
        <v>0.5148200000000001</v>
      </c>
      <c r="E62" s="123" t="n">
        <v>1.28734</v>
      </c>
      <c r="F62" s="117">
        <f>(D62+E62)/2</f>
        <v/>
      </c>
      <c r="G62" s="85" t="n">
        <v>0.641746</v>
      </c>
      <c r="H62" s="85" t="n">
        <v>1.24883</v>
      </c>
      <c r="I62" s="32">
        <f>C62/SUM($C$62:$C$68)</f>
        <v/>
      </c>
    </row>
    <row r="63">
      <c r="A63" s="14" t="inlineStr">
        <is>
          <t>Tank shell detonation (power 1.6)</t>
        </is>
      </c>
      <c r="B63" s="42" t="inlineStr">
        <is>
          <t>Smoke</t>
        </is>
      </c>
      <c r="C63" s="30" t="n">
        <v>24</v>
      </c>
      <c r="D63" s="123" t="n">
        <v>6.2404</v>
      </c>
      <c r="E63" s="123" t="n">
        <v>11.8427</v>
      </c>
      <c r="F63" s="117">
        <f>(D63+E63)/2</f>
        <v/>
      </c>
      <c r="G63" s="85" t="n">
        <v>0.656419</v>
      </c>
      <c r="H63" s="85" t="n">
        <v>1.26314</v>
      </c>
      <c r="I63" s="32">
        <f>C63/SUM($C$62:$C$68)</f>
        <v/>
      </c>
    </row>
    <row r="64">
      <c r="A64" s="14" t="inlineStr">
        <is>
          <t>Tank shell detonation (power 1.6)</t>
        </is>
      </c>
      <c r="B64" s="42" t="inlineStr">
        <is>
          <t>Spark</t>
        </is>
      </c>
      <c r="C64" s="30" t="n">
        <v>69</v>
      </c>
      <c r="D64" s="123" t="n">
        <v>0.522354</v>
      </c>
      <c r="E64" s="123" t="n">
        <v>1.51696</v>
      </c>
      <c r="F64" s="117">
        <f>(D64+E64)/2</f>
        <v/>
      </c>
      <c r="G64" s="85" t="n">
        <v>0.025</v>
      </c>
      <c r="H64" s="85" t="n">
        <v>0.025</v>
      </c>
      <c r="I64" s="32">
        <f>C64/SUM($C$62:$C$68)</f>
        <v/>
      </c>
    </row>
    <row r="65">
      <c r="A65" s="14" t="inlineStr">
        <is>
          <t>Tank shell detonation (power 1.6)</t>
        </is>
      </c>
      <c r="B65" s="42" t="inlineStr">
        <is>
          <t>Flash</t>
        </is>
      </c>
      <c r="C65" s="30" t="n">
        <v>1</v>
      </c>
      <c r="D65" s="123" t="n">
        <v>0.12</v>
      </c>
      <c r="E65" s="123" t="n">
        <v>0.12</v>
      </c>
      <c r="F65" s="117">
        <f>(D65+E65)/2</f>
        <v/>
      </c>
      <c r="G65" s="85" t="n">
        <v>1.77088</v>
      </c>
      <c r="H65" s="85" t="n">
        <v>1.77088</v>
      </c>
      <c r="I65" s="32">
        <f>C65/SUM($C$62:$C$68)</f>
        <v/>
      </c>
    </row>
    <row r="66">
      <c r="A66" s="14" t="inlineStr">
        <is>
          <t>Tank shell detonation (power 1.6)</t>
        </is>
      </c>
      <c r="B66" s="42" t="inlineStr">
        <is>
          <t>Shockwave</t>
        </is>
      </c>
      <c r="C66" s="30" t="n">
        <v>1</v>
      </c>
      <c r="D66" s="123" t="n">
        <v>0.7</v>
      </c>
      <c r="E66" s="123" t="n">
        <v>0.7</v>
      </c>
      <c r="F66" s="117">
        <f>(D66+E66)/2</f>
        <v/>
      </c>
      <c r="G66" s="85" t="n">
        <v>0.5</v>
      </c>
      <c r="H66" s="85" t="n">
        <v>0.5</v>
      </c>
      <c r="I66" s="32">
        <f>C66/SUM($C$62:$C$68)</f>
        <v/>
      </c>
    </row>
    <row r="67">
      <c r="A67" s="14" t="inlineStr">
        <is>
          <t>Tank shell detonation (power 1.6)</t>
        </is>
      </c>
      <c r="B67" s="42" t="inlineStr">
        <is>
          <t>Dust</t>
        </is>
      </c>
      <c r="C67" s="30" t="n">
        <v>24</v>
      </c>
      <c r="D67" s="123" t="n">
        <v>2.05283</v>
      </c>
      <c r="E67" s="123" t="n">
        <v>3.99845</v>
      </c>
      <c r="F67" s="117">
        <f>(D67+E67)/2</f>
        <v/>
      </c>
      <c r="G67" s="85" t="n">
        <v>0.388673</v>
      </c>
      <c r="H67" s="85" t="n">
        <v>0.740849</v>
      </c>
      <c r="I67" s="32">
        <f>C67/SUM($C$62:$C$68)</f>
        <v/>
      </c>
    </row>
    <row r="68">
      <c r="A68" s="14" t="inlineStr">
        <is>
          <t>Tank shell detonation (power 1.6)</t>
        </is>
      </c>
      <c r="B68" s="42" t="inlineStr">
        <is>
          <t>Ember</t>
        </is>
      </c>
      <c r="C68" s="30" t="n">
        <v>22</v>
      </c>
      <c r="D68" s="123" t="n">
        <v>2.21751</v>
      </c>
      <c r="E68" s="123" t="n">
        <v>4.18025</v>
      </c>
      <c r="F68" s="117">
        <f>(D68+E68)/2</f>
        <v/>
      </c>
      <c r="G68" s="85" t="n">
        <v>0.04</v>
      </c>
      <c r="H68" s="85" t="n">
        <v>0.04</v>
      </c>
      <c r="I68" s="32">
        <f>C68/SUM($C$62:$C$68)</f>
        <v/>
      </c>
    </row>
    <row r="69">
      <c r="A69" s="14" t="inlineStr">
        <is>
          <t>Tracer impact (power 0.15)</t>
        </is>
      </c>
      <c r="B69" s="42" t="inlineStr">
        <is>
          <t>Fire</t>
        </is>
      </c>
      <c r="C69" s="30" t="n">
        <v>2</v>
      </c>
      <c r="D69" s="123" t="n">
        <v>0.204848</v>
      </c>
      <c r="E69" s="123" t="n">
        <v>0.227199</v>
      </c>
      <c r="F69" s="117">
        <f>(D69+E69)/2</f>
        <v/>
      </c>
      <c r="G69" s="85" t="n">
        <v>0.1</v>
      </c>
      <c r="H69" s="85" t="n">
        <v>0.1</v>
      </c>
      <c r="I69" s="32">
        <f>C69/SUM($C$69:$C$73)</f>
        <v/>
      </c>
    </row>
    <row r="70">
      <c r="A70" s="14" t="inlineStr">
        <is>
          <t>Tracer impact (power 0.15)</t>
        </is>
      </c>
      <c r="B70" s="42" t="inlineStr">
        <is>
          <t>Smoke</t>
        </is>
      </c>
      <c r="C70" s="30" t="n">
        <v>1</v>
      </c>
      <c r="D70" s="123" t="n">
        <v>1.57062</v>
      </c>
      <c r="E70" s="123" t="n">
        <v>1.57062</v>
      </c>
      <c r="F70" s="117">
        <f>(D70+E70)/2</f>
        <v/>
      </c>
      <c r="G70" s="85" t="n">
        <v>0.12</v>
      </c>
      <c r="H70" s="85" t="n">
        <v>0.12</v>
      </c>
      <c r="I70" s="32">
        <f>C70/SUM($C$69:$C$73)</f>
        <v/>
      </c>
    </row>
    <row r="71">
      <c r="A71" s="14" t="inlineStr">
        <is>
          <t>Tracer impact (power 0.15)</t>
        </is>
      </c>
      <c r="B71" s="42" t="inlineStr">
        <is>
          <t>Spark</t>
        </is>
      </c>
      <c r="C71" s="30" t="n">
        <v>5</v>
      </c>
      <c r="D71" s="123" t="n">
        <v>0.6576959999999999</v>
      </c>
      <c r="E71" s="123" t="n">
        <v>0.7795800000000001</v>
      </c>
      <c r="F71" s="117">
        <f>(D71+E71)/2</f>
        <v/>
      </c>
      <c r="G71" s="85" t="n">
        <v>0.02</v>
      </c>
      <c r="H71" s="85" t="n">
        <v>0.02</v>
      </c>
      <c r="I71" s="32">
        <f>C71/SUM($C$69:$C$73)</f>
        <v/>
      </c>
    </row>
    <row r="72">
      <c r="A72" s="14" t="inlineStr">
        <is>
          <t>Tracer impact (power 0.15)</t>
        </is>
      </c>
      <c r="B72" s="42" t="inlineStr">
        <is>
          <t>Flash</t>
        </is>
      </c>
      <c r="C72" s="30" t="n">
        <v>1</v>
      </c>
      <c r="D72" s="123" t="n">
        <v>0.06</v>
      </c>
      <c r="E72" s="123" t="n">
        <v>0.06</v>
      </c>
      <c r="F72" s="117">
        <f>(D72+E72)/2</f>
        <v/>
      </c>
      <c r="G72" s="85" t="n">
        <v>0.15</v>
      </c>
      <c r="H72" s="85" t="n">
        <v>0.15</v>
      </c>
      <c r="I72" s="32">
        <f>C72/SUM($C$69:$C$73)</f>
        <v/>
      </c>
    </row>
    <row r="73">
      <c r="A73" s="14" t="inlineStr">
        <is>
          <t>Tracer impact (power 0.15)</t>
        </is>
      </c>
      <c r="B73" s="42" t="inlineStr">
        <is>
          <t>Dust</t>
        </is>
      </c>
      <c r="C73" s="30" t="n">
        <v>1</v>
      </c>
      <c r="D73" s="123" t="n">
        <v>1</v>
      </c>
      <c r="E73" s="123" t="n">
        <v>1</v>
      </c>
      <c r="F73" s="117">
        <f>(D73+E73)/2</f>
        <v/>
      </c>
      <c r="G73" s="85" t="n">
        <v>0.1</v>
      </c>
      <c r="H73" s="85" t="n">
        <v>0.1</v>
      </c>
      <c r="I73" s="32">
        <f>C73/SUM($C$69:$C$73)</f>
        <v/>
      </c>
    </row>
    <row r="74">
      <c r="A74" s="14" t="inlineStr">
        <is>
          <t>Muzzle flash (size 1.0)</t>
        </is>
      </c>
      <c r="B74" s="42" t="inlineStr">
        <is>
          <t>Fire</t>
        </is>
      </c>
      <c r="C74" s="30" t="n">
        <v>2</v>
      </c>
      <c r="D74" s="123" t="n">
        <v>0.143802</v>
      </c>
      <c r="E74" s="123" t="n">
        <v>0.154668</v>
      </c>
      <c r="F74" s="117">
        <f>(D74+E74)/2</f>
        <v/>
      </c>
      <c r="G74" s="85" t="n">
        <v>0.347684</v>
      </c>
      <c r="H74" s="85" t="n">
        <v>0.348543</v>
      </c>
      <c r="I74" s="32">
        <f>C74/SUM($C$74:$C$77)</f>
        <v/>
      </c>
    </row>
    <row r="75">
      <c r="A75" s="14" t="inlineStr">
        <is>
          <t>Muzzle flash (size 1.0)</t>
        </is>
      </c>
      <c r="B75" s="42" t="inlineStr">
        <is>
          <t>Smoke</t>
        </is>
      </c>
      <c r="C75" s="30" t="n">
        <v>3</v>
      </c>
      <c r="D75" s="123" t="n">
        <v>1.42469</v>
      </c>
      <c r="E75" s="123" t="n">
        <v>2.14332</v>
      </c>
      <c r="F75" s="117">
        <f>(D75+E75)/2</f>
        <v/>
      </c>
      <c r="G75" s="85" t="n">
        <v>0.3</v>
      </c>
      <c r="H75" s="85" t="n">
        <v>0.3</v>
      </c>
      <c r="I75" s="32">
        <f>C75/SUM($C$74:$C$77)</f>
        <v/>
      </c>
    </row>
    <row r="76">
      <c r="A76" s="14" t="inlineStr">
        <is>
          <t>Muzzle flash (size 1.0)</t>
        </is>
      </c>
      <c r="B76" s="42" t="inlineStr">
        <is>
          <t>Spark</t>
        </is>
      </c>
      <c r="C76" s="30" t="n">
        <v>4</v>
      </c>
      <c r="D76" s="123" t="n">
        <v>0.236298</v>
      </c>
      <c r="E76" s="123" t="n">
        <v>0.33031</v>
      </c>
      <c r="F76" s="117">
        <f>(D76+E76)/2</f>
        <v/>
      </c>
      <c r="G76" s="85" t="n">
        <v>0.02</v>
      </c>
      <c r="H76" s="85" t="n">
        <v>0.02</v>
      </c>
      <c r="I76" s="32">
        <f>C76/SUM($C$74:$C$77)</f>
        <v/>
      </c>
    </row>
    <row r="77">
      <c r="A77" s="14" t="inlineStr">
        <is>
          <t>Muzzle flash (size 1.0)</t>
        </is>
      </c>
      <c r="B77" s="42" t="inlineStr">
        <is>
          <t>Flash</t>
        </is>
      </c>
      <c r="C77" s="30" t="n">
        <v>1</v>
      </c>
      <c r="D77" s="123" t="n">
        <v>0.06</v>
      </c>
      <c r="E77" s="123" t="n">
        <v>0.06</v>
      </c>
      <c r="F77" s="117">
        <f>(D77+E77)/2</f>
        <v/>
      </c>
      <c r="G77" s="85" t="n">
        <v>0.6</v>
      </c>
      <c r="H77" s="85" t="n">
        <v>0.6</v>
      </c>
      <c r="I77" s="32">
        <f>C77/SUM($C$74:$C$77)</f>
        <v/>
      </c>
    </row>
    <row r="78">
      <c r="A78" s="14" t="inlineStr">
        <is>
          <t>Dust burst (radius 2, 20 puffs)</t>
        </is>
      </c>
      <c r="B78" s="42" t="inlineStr">
        <is>
          <t>Dust</t>
        </is>
      </c>
      <c r="C78" s="30" t="n">
        <v>20</v>
      </c>
      <c r="D78" s="123" t="n">
        <v>1.03434</v>
      </c>
      <c r="E78" s="123" t="n">
        <v>2.12337</v>
      </c>
      <c r="F78" s="117">
        <f>(D78+E78)/2</f>
        <v/>
      </c>
      <c r="G78" s="85" t="n">
        <v>0.167124</v>
      </c>
      <c r="H78" s="85" t="n">
        <v>0.323262</v>
      </c>
      <c r="I78" s="32">
        <f>C78/SUM($C$78:$C$78)</f>
        <v/>
      </c>
    </row>
    <row r="79">
      <c r="A79" s="14" t="inlineStr">
        <is>
          <t>Burning wreck, 1 s of emitBurn(intensity 1)</t>
        </is>
      </c>
      <c r="B79" s="42" t="inlineStr">
        <is>
          <t>Fire</t>
        </is>
      </c>
      <c r="C79" s="30" t="n">
        <v>35</v>
      </c>
      <c r="D79" s="123" t="n">
        <v>0.516057</v>
      </c>
      <c r="E79" s="123" t="n">
        <v>0.997054</v>
      </c>
      <c r="F79" s="117">
        <f>(D79+E79)/2</f>
        <v/>
      </c>
      <c r="G79" s="85" t="n">
        <v>0.181883</v>
      </c>
      <c r="H79" s="85" t="n">
        <v>0.343672</v>
      </c>
      <c r="I79" s="32">
        <f>C79/SUM($C$79:$C$81)</f>
        <v/>
      </c>
    </row>
    <row r="80">
      <c r="A80" s="14" t="inlineStr">
        <is>
          <t>Burning wreck, 1 s of emitBurn(intensity 1)</t>
        </is>
      </c>
      <c r="B80" s="42" t="inlineStr">
        <is>
          <t>Smoke</t>
        </is>
      </c>
      <c r="C80" s="30" t="n">
        <v>20</v>
      </c>
      <c r="D80" s="123" t="n">
        <v>5.16308</v>
      </c>
      <c r="E80" s="123" t="n">
        <v>8.878590000000001</v>
      </c>
      <c r="F80" s="117">
        <f>(D80+E80)/2</f>
        <v/>
      </c>
      <c r="G80" s="85" t="n">
        <v>0.30235</v>
      </c>
      <c r="H80" s="85" t="n">
        <v>0.497538</v>
      </c>
      <c r="I80" s="32">
        <f>C80/SUM($C$79:$C$81)</f>
        <v/>
      </c>
    </row>
    <row r="81">
      <c r="A81" s="14" t="inlineStr">
        <is>
          <t>Burning wreck, 1 s of emitBurn(intensity 1)</t>
        </is>
      </c>
      <c r="B81" s="42" t="inlineStr">
        <is>
          <t>Ember</t>
        </is>
      </c>
      <c r="C81" s="30" t="n">
        <v>3</v>
      </c>
      <c r="D81" s="123" t="n">
        <v>1.81567</v>
      </c>
      <c r="E81" s="123" t="n">
        <v>2.49081</v>
      </c>
      <c r="F81" s="117">
        <f>(D81+E81)/2</f>
        <v/>
      </c>
      <c r="G81" s="85" t="n">
        <v>0.03</v>
      </c>
      <c r="H81" s="85" t="n">
        <v>0.03</v>
      </c>
      <c r="I81" s="32">
        <f>C81/SUM($C$79:$C$81)</f>
        <v/>
      </c>
    </row>
    <row r="82">
      <c r="A82" s="38" t="inlineStr">
        <is>
          <t>Distinct particle types</t>
        </is>
      </c>
      <c r="C82" s="121">
        <f>SUMPRODUCT(1/COUNTIF(B55:B81,B55:B81))</f>
        <v/>
      </c>
    </row>
    <row r="85">
      <c r="A85" s="13" t="inlineStr">
        <is>
          <t>D. Intruder life cycle: destroy -&gt; burning wreck -&gt; removal -&gt; respawn</t>
        </is>
      </c>
    </row>
    <row r="86" ht="32" customHeight="1">
      <c r="A86" s="28" t="inlineStr">
        <is>
          <t>Phase</t>
        </is>
      </c>
      <c r="B86" s="28" t="inlineStr">
        <is>
          <t>Constant (s)</t>
        </is>
      </c>
      <c r="C86" s="28" t="inlineStr">
        <is>
          <t>Cumulative (s)</t>
        </is>
      </c>
      <c r="D86" s="28" t="inlineStr">
        <is>
          <t>Meaning</t>
        </is>
      </c>
    </row>
    <row r="87">
      <c r="A87" s="42" t="inlineStr">
        <is>
          <t>Destruction (t0)</t>
        </is>
      </c>
      <c r="B87" s="126">
        <f>0</f>
        <v/>
      </c>
      <c r="C87" s="126">
        <f>SUM($B$87:B87)</f>
        <v/>
      </c>
      <c r="D87" s="22" t="inlineStr">
        <is>
          <t>Rover hit: debris pieces thrown (rigid bodies), fireball, smoke column, scorch mark</t>
        </is>
      </c>
      <c r="E87" s="17" t="n"/>
      <c r="F87" s="17" t="n"/>
      <c r="G87" s="17" t="n"/>
      <c r="H87" s="17" t="n"/>
      <c r="I87" s="16" t="n"/>
    </row>
    <row r="88">
      <c r="A88" s="42" t="inlineStr">
        <is>
          <t>Burning wreck</t>
        </is>
      </c>
      <c r="B88" s="126">
        <f>$B$25</f>
        <v/>
      </c>
      <c r="C88" s="126">
        <f>SUM($B$87:B88)</f>
        <v/>
      </c>
      <c r="D88" s="22" t="inlineStr">
        <is>
          <t>Wreck burns for kWreckBurnTime: fire + smoke + embers, light flicker</t>
        </is>
      </c>
      <c r="E88" s="17" t="n"/>
      <c r="F88" s="17" t="n"/>
      <c r="G88" s="17" t="n"/>
      <c r="H88" s="17" t="n"/>
      <c r="I88" s="16" t="n"/>
    </row>
    <row r="89">
      <c r="A89" s="42" t="inlineStr">
        <is>
          <t>Wreck stays</t>
        </is>
      </c>
      <c r="B89" s="126">
        <f>$B$26-$B$25</f>
        <v/>
      </c>
      <c r="C89" s="126">
        <f>SUM($B$87:B89)</f>
        <v/>
      </c>
      <c r="D89" s="22" t="inlineStr">
        <is>
          <t>Cold hulk until kWreckClearTime (drone ignores it, kWreckIgnoreRadius / Time)</t>
        </is>
      </c>
      <c r="E89" s="17" t="n"/>
      <c r="F89" s="17" t="n"/>
      <c r="G89" s="17" t="n"/>
      <c r="H89" s="17" t="n"/>
      <c r="I89" s="16" t="n"/>
    </row>
    <row r="90">
      <c r="A90" s="42" t="inlineStr">
        <is>
          <t>Respawn delay</t>
        </is>
      </c>
      <c r="B90" s="126">
        <f>$B$27</f>
        <v/>
      </c>
      <c r="C90" s="126">
        <f>SUM($B$87:B90)</f>
        <v/>
      </c>
      <c r="D90" s="22" t="inlineStr">
        <is>
          <t>Gone, then a new intruder enters at the next spawn point</t>
        </is>
      </c>
      <c r="E90" s="17" t="n"/>
      <c r="F90" s="17" t="n"/>
      <c r="G90" s="17" t="n"/>
      <c r="H90" s="17" t="n"/>
      <c r="I90" s="16" t="n"/>
    </row>
    <row r="91">
      <c r="A91" s="38" t="inlineStr">
        <is>
          <t>Total cycle</t>
        </is>
      </c>
      <c r="C91" s="129">
        <f>$C$90</f>
        <v/>
      </c>
    </row>
    <row r="93">
      <c r="A93" s="13" t="inlineStr">
        <is>
          <t>Measured in a headless Scene run (130 s at 30 Hz; intruder 0 destroyed at t = 40 s through Scene::destroyIntruder)</t>
        </is>
      </c>
    </row>
    <row r="94" ht="32" customHeight="1">
      <c r="A94" s="28" t="inlineStr">
        <is>
          <t>Time (s)</t>
        </is>
      </c>
      <c r="B94" s="28" t="inlineStr">
        <is>
          <t>Intruder</t>
        </is>
      </c>
      <c r="C94" s="28" t="inlineStr">
        <is>
          <t>Event</t>
        </is>
      </c>
      <c r="D94" s="28" t="inlineStr">
        <is>
          <t>Delta to previous event of that intruder (s)</t>
        </is>
      </c>
    </row>
    <row r="95">
      <c r="A95" s="123" t="n">
        <v>0.0333333351</v>
      </c>
      <c r="B95" s="91" t="n">
        <v>0</v>
      </c>
      <c r="C95" s="18" t="inlineStr">
        <is>
          <t>Waiting -&gt; Alive</t>
        </is>
      </c>
      <c r="D95" s="117" t="inlineStr">
        <is>
          <t>-</t>
        </is>
      </c>
    </row>
    <row r="96">
      <c r="A96" s="123" t="n">
        <v>7.03332806</v>
      </c>
      <c r="B96" s="91" t="n">
        <v>1</v>
      </c>
      <c r="C96" s="18" t="inlineStr">
        <is>
          <t>Waiting -&gt; Alive</t>
        </is>
      </c>
      <c r="D96" s="117" t="inlineStr">
        <is>
          <t>-</t>
        </is>
      </c>
    </row>
    <row r="97">
      <c r="A97" s="123" t="n">
        <v>14.0000734</v>
      </c>
      <c r="B97" s="91" t="n">
        <v>2</v>
      </c>
      <c r="C97" s="18" t="inlineStr">
        <is>
          <t>Waiting -&gt; Alive</t>
        </is>
      </c>
      <c r="D97" s="117" t="inlineStr">
        <is>
          <t>-</t>
        </is>
      </c>
    </row>
    <row r="98">
      <c r="A98" s="123" t="n">
        <v>40.0330658</v>
      </c>
      <c r="B98" s="91" t="n">
        <v>0</v>
      </c>
      <c r="C98" s="18" t="inlineStr">
        <is>
          <t>destroyIntruder(0, power 1.0)</t>
        </is>
      </c>
      <c r="D98" s="117">
        <f>A98-A95</f>
        <v/>
      </c>
    </row>
    <row r="99">
      <c r="A99" s="123" t="n">
        <v>40.0330658</v>
      </c>
      <c r="B99" s="91" t="n">
        <v>0</v>
      </c>
      <c r="C99" s="18" t="inlineStr">
        <is>
          <t>Alive -&gt; Wreck</t>
        </is>
      </c>
      <c r="D99" s="117">
        <f>A99-A98</f>
        <v/>
      </c>
    </row>
    <row r="100">
      <c r="A100" s="123" t="n">
        <v>65.0660172</v>
      </c>
      <c r="B100" s="91" t="n">
        <v>0</v>
      </c>
      <c r="C100" s="18" t="inlineStr">
        <is>
          <t>Wreck -&gt; Gone</t>
        </is>
      </c>
      <c r="D100" s="117">
        <f>A100-A99</f>
        <v/>
      </c>
    </row>
    <row r="101">
      <c r="A101" s="123" t="n">
        <v>68.09930420000001</v>
      </c>
      <c r="B101" s="91" t="n">
        <v>0</v>
      </c>
      <c r="C101" s="18" t="inlineStr">
        <is>
          <t>Gone -&gt; Alive</t>
        </is>
      </c>
      <c r="D101" s="117">
        <f>A101-A100</f>
        <v/>
      </c>
    </row>
    <row r="103">
      <c r="A103" s="42" t="inlineStr">
        <is>
          <t>Measured cycle (destroy -&gt; next entry)</t>
        </is>
      </c>
      <c r="B103" s="16" t="n"/>
      <c r="C103" s="117">
        <f>A101-A98</f>
        <v/>
      </c>
      <c r="D103" s="42">
        <f>IF(ABS(C103-C91)&lt;=0.1,"matches constants","CHECK")</f>
        <v/>
      </c>
    </row>
    <row r="105">
      <c r="A105" s="42" t="inlineStr">
        <is>
          <t>Intruder entry times (s)</t>
        </is>
      </c>
      <c r="B105" s="16" t="n"/>
      <c r="C105" s="43" t="n">
        <v>0.0333333351</v>
      </c>
      <c r="D105" s="43" t="n">
        <v>7.03332806</v>
      </c>
      <c r="E105" s="43" t="n">
        <v>14.0000734</v>
      </c>
    </row>
    <row r="106">
      <c r="A106" s="42" t="inlineStr">
        <is>
          <t>Rail rounds: ready before / after one launch / measured reload (s)</t>
        </is>
      </c>
      <c r="B106" s="16" t="n"/>
      <c r="C106" s="91" t="n">
        <v>4</v>
      </c>
      <c r="D106" s="91" t="n">
        <v>3</v>
      </c>
      <c r="E106" s="123" t="n">
        <v>9.999847409999999</v>
      </c>
      <c r="F106" s="42">
        <f>IF(ABS(E106-$B$24)&lt;=0.1,"matches kUavReloadTime","CHECK")</f>
        <v/>
      </c>
      <c r="G106" s="17" t="n"/>
      <c r="H106" s="16" t="n"/>
    </row>
    <row r="109">
      <c r="A109" s="13" t="inlineStr">
        <is>
          <t>E. Targeting rules (values come from A; the rule text is from the design notes)</t>
        </is>
      </c>
    </row>
    <row r="110" ht="32" customHeight="1">
      <c r="A110" s="28" t="inlineStr">
        <is>
          <t>Rule</t>
        </is>
      </c>
      <c r="B110" s="28" t="inlineStr">
        <is>
          <t>Value</t>
        </is>
      </c>
      <c r="C110" s="28" t="inlineStr">
        <is>
          <t>Unit</t>
        </is>
      </c>
      <c r="D110" s="28" t="inlineStr">
        <is>
          <t>Behaviour (design notes)</t>
        </is>
      </c>
    </row>
    <row r="111">
      <c r="A111" s="42" t="inlineStr">
        <is>
          <t>Lock time before a launch</t>
        </is>
      </c>
      <c r="B111" s="117">
        <f>$B$18</f>
        <v/>
      </c>
      <c r="C111" s="14" t="inlineStr">
        <is>
          <t>s</t>
        </is>
      </c>
      <c r="D111" s="22" t="inlineStr">
        <is>
          <t>The target must stay in the thermal camera continuously.</t>
        </is>
      </c>
      <c r="E111" s="17" t="n"/>
      <c r="F111" s="17" t="n"/>
      <c r="G111" s="17" t="n"/>
      <c r="H111" s="17" t="n"/>
      <c r="I111" s="16" t="n"/>
    </row>
    <row r="112">
      <c r="A112" s="42" t="inlineStr">
        <is>
          <t>Interval between rounds</t>
        </is>
      </c>
      <c r="B112" s="117">
        <f>$B$19</f>
        <v/>
      </c>
      <c r="C112" s="14" t="inlineStr">
        <is>
          <t>s</t>
        </is>
      </c>
      <c r="D112" s="22" t="inlineStr">
        <is>
          <t>Rate limit even when rounds are ready.</t>
        </is>
      </c>
      <c r="E112" s="17" t="n"/>
      <c r="F112" s="17" t="n"/>
      <c r="G112" s="17" t="n"/>
      <c r="H112" s="17" t="n"/>
      <c r="I112" s="16" t="n"/>
    </row>
    <row r="113">
      <c r="A113" s="42" t="inlineStr">
        <is>
          <t>Friend-or-foe (IFF) radius</t>
        </is>
      </c>
      <c r="B113" s="117">
        <f>$B$22</f>
        <v/>
      </c>
      <c r="C113" s="14" t="inlineStr">
        <is>
          <t>m</t>
        </is>
      </c>
      <c r="D113" s="22" t="inlineStr">
        <is>
          <t>Hot blobs this close to a friendly vehicle (tank, helicopter, AA gun ...) are never targets.</t>
        </is>
      </c>
      <c r="E113" s="17" t="n"/>
      <c r="F113" s="17" t="n"/>
      <c r="G113" s="17" t="n"/>
      <c r="H113" s="17" t="n"/>
      <c r="I113" s="16" t="n"/>
    </row>
    <row r="114">
      <c r="A114" s="42" t="inlineStr">
        <is>
          <t>Wreck ignore radius</t>
        </is>
      </c>
      <c r="B114" s="117">
        <f>$B$20</f>
        <v/>
      </c>
      <c r="C114" s="14" t="inlineStr">
        <is>
          <t>m</t>
        </is>
      </c>
      <c r="D114" s="22" t="inlineStr">
        <is>
          <t>A cooling wreck keeps producing a hot blob; detections near a known wreck are ignored.</t>
        </is>
      </c>
      <c r="E114" s="17" t="n"/>
      <c r="F114" s="17" t="n"/>
      <c r="G114" s="17" t="n"/>
      <c r="H114" s="17" t="n"/>
      <c r="I114" s="16" t="n"/>
    </row>
    <row r="115">
      <c r="A115" s="42" t="inlineStr">
        <is>
          <t>Wreck ignore time</t>
        </is>
      </c>
      <c r="B115" s="117">
        <f>$B$21</f>
        <v/>
      </c>
      <c r="C115" s="14" t="inlineStr">
        <is>
          <t>s</t>
        </is>
      </c>
      <c r="D115" s="22" t="inlineStr">
        <is>
          <t>How long the ignore zone lasts.</t>
        </is>
      </c>
      <c r="E115" s="17" t="n"/>
      <c r="F115" s="17" t="n"/>
      <c r="G115" s="17" t="n"/>
      <c r="H115" s="17" t="n"/>
      <c r="I115" s="16" t="n"/>
    </row>
    <row r="116">
      <c r="A116" s="42" t="inlineStr">
        <is>
          <t>Keep-out: bunker entrance ramp, x half width (m)</t>
        </is>
      </c>
      <c r="B116" s="117">
        <f>4.5000</f>
        <v/>
      </c>
      <c r="C116" s="14" t="inlineStr">
        <is>
          <t>m</t>
        </is>
      </c>
      <c r="D116" s="22" t="inlineStr">
        <is>
          <t>No rounds at targets on the base's own doorway (box x: -4.5..4.5).</t>
        </is>
      </c>
      <c r="E116" s="17" t="n"/>
      <c r="F116" s="17" t="n"/>
      <c r="G116" s="17" t="n"/>
      <c r="H116" s="17" t="n"/>
      <c r="I116" s="16" t="n"/>
    </row>
    <row r="117">
      <c r="A117" s="42" t="inlineStr">
        <is>
          <t>Keep-out: z range (m)</t>
        </is>
      </c>
      <c r="B117" s="117">
        <f>15.0000</f>
        <v/>
      </c>
      <c r="C117" s="14" t="inlineStr">
        <is>
          <t>m</t>
        </is>
      </c>
      <c r="D117" s="22" t="inlineStr">
        <is>
          <t>z from 1.0 to 16.0 (ramp bottom to top plus margin; computed from BaseLayout.h like Scene.cpp).</t>
        </is>
      </c>
      <c r="E117" s="17" t="n"/>
      <c r="F117" s="17" t="n"/>
      <c r="G117" s="17" t="n"/>
      <c r="H117" s="17" t="n"/>
      <c r="I117" s="16" t="n"/>
    </row>
    <row r="118">
      <c r="A118" s="42" t="inlineStr">
        <is>
          <t>Damage radius of a UAV missile</t>
        </is>
      </c>
      <c r="B118" s="117">
        <f>$B$15*1</f>
        <v/>
      </c>
      <c r="C118" s="14" t="inlineStr">
        <is>
          <t>m</t>
        </is>
      </c>
      <c r="D118" s="22" t="inlineStr">
        <is>
          <t>Destroyed at 0.5 r, untouched at 3 r (T105).</t>
        </is>
      </c>
      <c r="E118" s="17" t="n"/>
      <c r="F118" s="17" t="n"/>
      <c r="G118" s="17" t="n"/>
      <c r="H118" s="17" t="n"/>
      <c r="I118" s="16" t="n"/>
    </row>
    <row r="121">
      <c r="A121" s="87" t="inlineStr">
        <is>
          <t>Explosion (mid phase) - pending capture report/figures_v4/explosion_mid.png</t>
        </is>
      </c>
    </row>
  </sheetData>
  <mergeCells count="20">
    <mergeCell ref="I39:L39"/>
    <mergeCell ref="D116:I116"/>
    <mergeCell ref="A103:B103"/>
    <mergeCell ref="I38:L38"/>
    <mergeCell ref="F106:H106"/>
    <mergeCell ref="D87:I87"/>
    <mergeCell ref="A2:L2"/>
    <mergeCell ref="D112:I112"/>
    <mergeCell ref="D118:I118"/>
    <mergeCell ref="D114:I114"/>
    <mergeCell ref="A105:B105"/>
    <mergeCell ref="D117:I117"/>
    <mergeCell ref="D113:I113"/>
    <mergeCell ref="D89:I89"/>
    <mergeCell ref="D88:I88"/>
    <mergeCell ref="D115:I115"/>
    <mergeCell ref="A106:B106"/>
    <mergeCell ref="I37:L37"/>
    <mergeCell ref="D90:I90"/>
    <mergeCell ref="D111:I111"/>
  </mergeCells>
  <conditionalFormatting sqref="D103">
    <cfRule type="cellIs" priority="1" operator="equal" dxfId="0">
      <formula>"matches constants"</formula>
    </cfRule>
  </conditionalFormatting>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K52"/>
  <sheetViews>
    <sheetView zoomScale="90" workbookViewId="0">
      <pane ySplit="5" topLeftCell="A6" activePane="bottomLeft" state="frozen"/>
      <selection pane="bottomLeft" activeCell="A1" sqref="A1"/>
    </sheetView>
  </sheetViews>
  <sheetFormatPr baseColWidth="8" defaultRowHeight="15"/>
  <cols>
    <col width="7" customWidth="1" min="1" max="1"/>
    <col width="14" customWidth="1" min="2" max="2"/>
    <col width="52" customWidth="1" min="3" max="3"/>
    <col width="22" customWidth="1" min="4" max="4"/>
    <col width="40" customWidth="1" min="5" max="5"/>
    <col width="11" customWidth="1" min="6" max="6"/>
    <col width="22" customWidth="1" min="7" max="7"/>
    <col width="12" customWidth="1" min="8" max="8"/>
    <col width="34" customWidth="1" min="9" max="9"/>
    <col width="11" customWidth="1" min="10" max="10"/>
    <col width="44" customWidth="1" min="11" max="11"/>
  </cols>
  <sheetData>
    <row r="1" ht="26" customHeight="1">
      <c r="A1" s="26" t="inlineStr">
        <is>
          <t>17  Audit: requirement-by-requirement checklist</t>
        </is>
      </c>
    </row>
    <row r="2" ht="45" customHeight="1">
      <c r="A2" s="27" t="inlineStr">
        <is>
          <t>Lab sheet (graphics-lab-04.pdf), proposal, the user's v2 / v3 / v4 requests and the course checklist. Status = Verified (all linked tests pass: formula over sheet 10), Done (deliverable exists, no test), Pending (file or capture not there yet) or CHECK. 'Evidence present' is checked against the file system when the workbook is generated. The proposal phrase check reads the proposal PDF text (pypdf).</t>
        </is>
      </c>
    </row>
    <row r="3">
      <c r="A3" s="42" t="inlineStr">
        <is>
          <t>Items</t>
        </is>
      </c>
      <c r="B3" s="132">
        <f>COUNTA(A6:A52)</f>
        <v/>
      </c>
      <c r="C3" s="42" t="inlineStr">
        <is>
          <t>Verified by tests</t>
        </is>
      </c>
      <c r="D3" s="132">
        <f>COUNTIF(J6:J52,"Verified")</f>
        <v/>
      </c>
      <c r="E3" s="42" t="inlineStr">
        <is>
          <t>Done</t>
        </is>
      </c>
      <c r="F3" s="132">
        <f>COUNTIF(J6:J52,"Done")</f>
        <v/>
      </c>
      <c r="G3" s="42" t="inlineStr">
        <is>
          <t>Pending</t>
        </is>
      </c>
      <c r="H3" s="132">
        <f>COUNTIF(J6:J52,"Pending")</f>
        <v/>
      </c>
      <c r="I3" s="42" t="inlineStr">
        <is>
          <t>Failed (CHECK)</t>
        </is>
      </c>
      <c r="J3" s="132">
        <f>COUNTIF(J6:J52,"CHECK")</f>
        <v/>
      </c>
    </row>
    <row r="5" ht="34" customHeight="1">
      <c r="A5" s="28" t="inlineStr">
        <is>
          <t>ID</t>
        </is>
      </c>
      <c r="B5" s="28" t="inlineStr">
        <is>
          <t>Area</t>
        </is>
      </c>
      <c r="C5" s="28" t="inlineStr">
        <is>
          <t>Requirement</t>
        </is>
      </c>
      <c r="D5" s="28" t="inlineStr">
        <is>
          <t>Source</t>
        </is>
      </c>
      <c r="E5" s="28" t="inlineStr">
        <is>
          <t>Evidence file(s)</t>
        </is>
      </c>
      <c r="F5" s="28" t="inlineStr">
        <is>
          <t>Evidence present</t>
        </is>
      </c>
      <c r="G5" s="28" t="inlineStr">
        <is>
          <t>Test IDs</t>
        </is>
      </c>
      <c r="H5" s="28" t="inlineStr">
        <is>
          <t>Tests passing (formula)</t>
        </is>
      </c>
      <c r="I5" s="28" t="inlineStr">
        <is>
          <t>Figure</t>
        </is>
      </c>
      <c r="J5" s="28" t="inlineStr">
        <is>
          <t>Status</t>
        </is>
      </c>
      <c r="K5" s="28" t="inlineStr">
        <is>
          <t>Note</t>
        </is>
      </c>
    </row>
    <row r="6">
      <c r="A6" s="42" t="inlineStr">
        <is>
          <t>L01</t>
        </is>
      </c>
      <c r="B6" s="14" t="inlineStr">
        <is>
          <t>Lab sheet 04</t>
        </is>
      </c>
      <c r="C6" s="14" t="inlineStr">
        <is>
          <t>Unit primitives centred at the origin (cube, sphere, cylinder), canonical volume [-1, 1]</t>
        </is>
      </c>
      <c r="D6" s="14" t="inlineStr">
        <is>
          <t>Lab p1, p3</t>
        </is>
      </c>
      <c r="E6" s="15" t="inlineStr">
        <is>
          <t>src/primitives/Cube.cpp
src/primitives/Sphere.cpp
src/primitives/Cylinder.cpp</t>
        </is>
      </c>
      <c r="F6" s="133" t="inlineStr">
        <is>
          <t>yes</t>
        </is>
      </c>
      <c r="G6" s="14" t="inlineStr">
        <is>
          <t>T01 T02 T04 T05 T07 T08</t>
        </is>
      </c>
      <c r="H6" s="14">
        <f>(SUMPRODUCT(('10 Testing'!$A$6:$A$150="T01")*('10 Testing'!$F$6:$F$150="PASS"))+SUMPRODUCT(('10 Testing'!$A$6:$A$150="T02")*('10 Testing'!$F$6:$F$150="PASS"))+SUMPRODUCT(('10 Testing'!$A$6:$A$150="T04")*('10 Testing'!$F$6:$F$150="PASS"))+SUMPRODUCT(('10 Testing'!$A$6:$A$150="T05")*('10 Testing'!$F$6:$F$150="PASS"))+SUMPRODUCT(('10 Testing'!$A$6:$A$150="T07")*('10 Testing'!$F$6:$F$150="PASS"))+SUMPRODUCT(('10 Testing'!$A$6:$A$150="T08")*('10 Testing'!$F$6:$F$150="PASS")))&amp;" / 6"</f>
        <v/>
      </c>
      <c r="I6" s="15" t="inlineStr">
        <is>
          <t>report/figures/primitive_library.png</t>
        </is>
      </c>
      <c r="J6" s="42">
        <f>IF(SUMPRODUCT(('10 Testing'!$A$6:$A$150="T01")*('10 Testing'!$F$6:$F$150="PASS"))+SUMPRODUCT(('10 Testing'!$A$6:$A$150="T02")*('10 Testing'!$F$6:$F$150="PASS"))+SUMPRODUCT(('10 Testing'!$A$6:$A$150="T04")*('10 Testing'!$F$6:$F$150="PASS"))+SUMPRODUCT(('10 Testing'!$A$6:$A$150="T05")*('10 Testing'!$F$6:$F$150="PASS"))+SUMPRODUCT(('10 Testing'!$A$6:$A$150="T07")*('10 Testing'!$F$6:$F$150="PASS"))+SUMPRODUCT(('10 Testing'!$A$6:$A$150="T08")*('10 Testing'!$F$6:$F$150="PASS"))=6,"Verified","CHECK")</f>
        <v/>
      </c>
      <c r="K6" s="14" t="inlineStr"/>
    </row>
    <row r="7">
      <c r="A7" s="42" t="inlineStr">
        <is>
          <t>L02</t>
        </is>
      </c>
      <c r="B7" s="14" t="inlineStr">
        <is>
          <t>Lab sheet 04</t>
        </is>
      </c>
      <c r="C7" s="14" t="inlineStr">
        <is>
          <t>Counter-clockwise = front facing; back-face culling</t>
        </is>
      </c>
      <c r="D7" s="14" t="inlineStr">
        <is>
          <t>Lab p1</t>
        </is>
      </c>
      <c r="E7" s="15" t="inlineStr">
        <is>
          <t>src/primitives/*.cpp
src/rendering/Renderer.cpp</t>
        </is>
      </c>
      <c r="F7" s="133" t="inlineStr">
        <is>
          <t>yes</t>
        </is>
      </c>
      <c r="G7" s="14" t="inlineStr">
        <is>
          <t>T03 T09 T10 T36</t>
        </is>
      </c>
      <c r="H7" s="14">
        <f>(SUMPRODUCT(('10 Testing'!$A$6:$A$150="T03")*('10 Testing'!$F$6:$F$150="PASS"))+SUMPRODUCT(('10 Testing'!$A$6:$A$150="T09")*('10 Testing'!$F$6:$F$150="PASS"))+SUMPRODUCT(('10 Testing'!$A$6:$A$150="T10")*('10 Testing'!$F$6:$F$150="PASS"))+SUMPRODUCT(('10 Testing'!$A$6:$A$150="T36")*('10 Testing'!$F$6:$F$150="PASS")))&amp;" / 4"</f>
        <v/>
      </c>
      <c r="I7" s="15" t="inlineStr">
        <is>
          <t>report/figures/scene_depth.png</t>
        </is>
      </c>
      <c r="J7" s="42">
        <f>IF(SUMPRODUCT(('10 Testing'!$A$6:$A$150="T03")*('10 Testing'!$F$6:$F$150="PASS"))+SUMPRODUCT(('10 Testing'!$A$6:$A$150="T09")*('10 Testing'!$F$6:$F$150="PASS"))+SUMPRODUCT(('10 Testing'!$A$6:$A$150="T10")*('10 Testing'!$F$6:$F$150="PASS"))+SUMPRODUCT(('10 Testing'!$A$6:$A$150="T36")*('10 Testing'!$F$6:$F$150="PASS"))=4,"Verified","CHECK")</f>
        <v/>
      </c>
      <c r="K7" s="14" t="inlineStr"/>
    </row>
    <row r="8">
      <c r="A8" s="42" t="inlineStr">
        <is>
          <t>L03</t>
        </is>
      </c>
      <c r="B8" s="14" t="inlineStr">
        <is>
          <t>Lab sheet 04</t>
        </is>
      </c>
      <c r="C8" s="14" t="inlineStr">
        <is>
          <t>Technique 2: unique vertices + index buffer (12 f + 6 i for a square)</t>
        </is>
      </c>
      <c r="D8" s="14" t="inlineStr">
        <is>
          <t>Lab p1</t>
        </is>
      </c>
      <c r="E8" s="15" t="inlineStr">
        <is>
          <t>src/primitives/MeshData.cpp</t>
        </is>
      </c>
      <c r="F8" s="133" t="inlineStr">
        <is>
          <t>yes</t>
        </is>
      </c>
      <c r="G8" s="14" t="inlineStr">
        <is>
          <t>T11 T12</t>
        </is>
      </c>
      <c r="H8" s="14">
        <f>(SUMPRODUCT(('10 Testing'!$A$6:$A$150="T11")*('10 Testing'!$F$6:$F$150="PASS"))+SUMPRODUCT(('10 Testing'!$A$6:$A$150="T12")*('10 Testing'!$F$6:$F$150="PASS")))&amp;" / 2"</f>
        <v/>
      </c>
      <c r="I8" s="15" t="inlineStr">
        <is>
          <t>report/figures/scene_visible.png</t>
        </is>
      </c>
      <c r="J8" s="42">
        <f>IF(SUMPRODUCT(('10 Testing'!$A$6:$A$150="T11")*('10 Testing'!$F$6:$F$150="PASS"))+SUMPRODUCT(('10 Testing'!$A$6:$A$150="T12")*('10 Testing'!$F$6:$F$150="PASS"))=2,"Verified","CHECK")</f>
        <v/>
      </c>
      <c r="K8" s="22" t="inlineStr">
        <is>
          <t>Sheet 2 repeats the 18 f vs 12 f + 6 i computation by formula</t>
        </is>
      </c>
    </row>
    <row r="9">
      <c r="A9" s="42" t="inlineStr">
        <is>
          <t>L04</t>
        </is>
      </c>
      <c r="B9" s="14" t="inlineStr">
        <is>
          <t>Lab sheet 04</t>
        </is>
      </c>
      <c r="C9" s="14" t="inlineStr">
        <is>
          <t>Interleaved VBO / EBO / VAO with position + normal, 6 floats per vertex</t>
        </is>
      </c>
      <c r="D9" s="14" t="inlineStr">
        <is>
          <t>Lab p2</t>
        </is>
      </c>
      <c r="E9" s="15" t="inlineStr">
        <is>
          <t>src/rendering/Mesh.cpp</t>
        </is>
      </c>
      <c r="F9" s="133" t="inlineStr">
        <is>
          <t>yes</t>
        </is>
      </c>
      <c r="G9" s="14" t="inlineStr">
        <is>
          <t>T03 T05 T09</t>
        </is>
      </c>
      <c r="H9" s="14">
        <f>(SUMPRODUCT(('10 Testing'!$A$6:$A$150="T03")*('10 Testing'!$F$6:$F$150="PASS"))+SUMPRODUCT(('10 Testing'!$A$6:$A$150="T05")*('10 Testing'!$F$6:$F$150="PASS"))+SUMPRODUCT(('10 Testing'!$A$6:$A$150="T09")*('10 Testing'!$F$6:$F$150="PASS")))&amp;" / 3"</f>
        <v/>
      </c>
      <c r="I9" s="15" t="inlineStr">
        <is>
          <t>report/figures/scene_visible.png</t>
        </is>
      </c>
      <c r="J9" s="42">
        <f>IF(SUMPRODUCT(('10 Testing'!$A$6:$A$150="T03")*('10 Testing'!$F$6:$F$150="PASS"))+SUMPRODUCT(('10 Testing'!$A$6:$A$150="T05")*('10 Testing'!$F$6:$F$150="PASS"))+SUMPRODUCT(('10 Testing'!$A$6:$A$150="T09")*('10 Testing'!$F$6:$F$150="PASS"))=3,"Verified","CHECK")</f>
        <v/>
      </c>
      <c r="K9" s="14" t="inlineStr"/>
    </row>
    <row r="10">
      <c r="A10" s="42" t="inlineStr">
        <is>
          <t>L05</t>
        </is>
      </c>
      <c r="B10" s="14" t="inlineStr">
        <is>
          <t>Lab sheet 04</t>
        </is>
      </c>
      <c r="C10" s="14" t="inlineStr">
        <is>
          <t>36 slices (10 deg) for sphere and cylinder; sphere upper half reflected; cylinder axis = z</t>
        </is>
      </c>
      <c r="D10" s="14" t="inlineStr">
        <is>
          <t>Lab p3</t>
        </is>
      </c>
      <c r="E10" s="15" t="inlineStr">
        <is>
          <t>src/primitives/Sphere.cpp
src/primitives/Cylinder.cpp</t>
        </is>
      </c>
      <c r="F10" s="133" t="inlineStr">
        <is>
          <t>yes</t>
        </is>
      </c>
      <c r="G10" s="14" t="inlineStr">
        <is>
          <t>T04 T06 T07 T08</t>
        </is>
      </c>
      <c r="H10" s="14">
        <f>(SUMPRODUCT(('10 Testing'!$A$6:$A$150="T04")*('10 Testing'!$F$6:$F$150="PASS"))+SUMPRODUCT(('10 Testing'!$A$6:$A$150="T06")*('10 Testing'!$F$6:$F$150="PASS"))+SUMPRODUCT(('10 Testing'!$A$6:$A$150="T07")*('10 Testing'!$F$6:$F$150="PASS"))+SUMPRODUCT(('10 Testing'!$A$6:$A$150="T08")*('10 Testing'!$F$6:$F$150="PASS")))&amp;" / 4"</f>
        <v/>
      </c>
      <c r="I10" s="15" t="inlineStr">
        <is>
          <t>report/figures/primitive_library.png</t>
        </is>
      </c>
      <c r="J10" s="42">
        <f>IF(SUMPRODUCT(('10 Testing'!$A$6:$A$150="T04")*('10 Testing'!$F$6:$F$150="PASS"))+SUMPRODUCT(('10 Testing'!$A$6:$A$150="T06")*('10 Testing'!$F$6:$F$150="PASS"))+SUMPRODUCT(('10 Testing'!$A$6:$A$150="T07")*('10 Testing'!$F$6:$F$150="PASS"))+SUMPRODUCT(('10 Testing'!$A$6:$A$150="T08")*('10 Testing'!$F$6:$F$150="PASS"))=4,"Verified","CHECK")</f>
        <v/>
      </c>
      <c r="K10" s="14" t="inlineStr"/>
    </row>
    <row r="11">
      <c r="A11" s="42" t="inlineStr">
        <is>
          <t>L06</t>
        </is>
      </c>
      <c r="B11" s="14" t="inlineStr">
        <is>
          <t>Lab sheet 04</t>
        </is>
      </c>
      <c r="C11" s="14" t="inlineStr">
        <is>
          <t>Model matrix M = T x R x S and world = parent x local</t>
        </is>
      </c>
      <c r="D11" s="14" t="inlineStr">
        <is>
          <t>Lab p3</t>
        </is>
      </c>
      <c r="E11" s="15" t="inlineStr">
        <is>
          <t>src/scene/Transform.h
src/math/Math3D.cpp</t>
        </is>
      </c>
      <c r="F11" s="133" t="inlineStr">
        <is>
          <t>yes</t>
        </is>
      </c>
      <c r="G11" s="14" t="inlineStr">
        <is>
          <t>T14 T15 T16 T21</t>
        </is>
      </c>
      <c r="H11" s="14">
        <f>(SUMPRODUCT(('10 Testing'!$A$6:$A$150="T14")*('10 Testing'!$F$6:$F$150="PASS"))+SUMPRODUCT(('10 Testing'!$A$6:$A$150="T15")*('10 Testing'!$F$6:$F$150="PASS"))+SUMPRODUCT(('10 Testing'!$A$6:$A$150="T16")*('10 Testing'!$F$6:$F$150="PASS"))+SUMPRODUCT(('10 Testing'!$A$6:$A$150="T21")*('10 Testing'!$F$6:$F$150="PASS")))&amp;" / 4"</f>
        <v/>
      </c>
      <c r="I11" s="15" t="inlineStr">
        <is>
          <t>report/figures/hierarchy_axes.png</t>
        </is>
      </c>
      <c r="J11" s="42">
        <f>IF(SUMPRODUCT(('10 Testing'!$A$6:$A$150="T14")*('10 Testing'!$F$6:$F$150="PASS"))+SUMPRODUCT(('10 Testing'!$A$6:$A$150="T15")*('10 Testing'!$F$6:$F$150="PASS"))+SUMPRODUCT(('10 Testing'!$A$6:$A$150="T16")*('10 Testing'!$F$6:$F$150="PASS"))+SUMPRODUCT(('10 Testing'!$A$6:$A$150="T21")*('10 Testing'!$F$6:$F$150="PASS"))=4,"Verified","CHECK")</f>
        <v/>
      </c>
      <c r="K11" s="22" t="inlineStr">
        <is>
          <t>Sheets 4 and 5 rebuild M and the world matrices by formula</t>
        </is>
      </c>
    </row>
    <row r="12">
      <c r="A12" s="42" t="inlineStr">
        <is>
          <t>L07</t>
        </is>
      </c>
      <c r="B12" s="14" t="inlineStr">
        <is>
          <t>Lab sheet 04</t>
        </is>
      </c>
      <c r="C12" s="14" t="inlineStr">
        <is>
          <t>Table M1, M2, M3 with sx sy sz tx ty tz for every component</t>
        </is>
      </c>
      <c r="D12" s="14" t="inlineStr">
        <is>
          <t>Lab p3</t>
        </is>
      </c>
      <c r="E12" s="15" t="inlineStr">
        <is>
          <t>tools/wb_transforms.py</t>
        </is>
      </c>
      <c r="F12" s="133" t="inlineStr">
        <is>
          <t>yes</t>
        </is>
      </c>
      <c r="G12" s="14" t="inlineStr">
        <is>
          <t>-</t>
        </is>
      </c>
      <c r="H12" s="14" t="inlineStr">
        <is>
          <t>-</t>
        </is>
      </c>
      <c r="I12" s="14" t="inlineStr">
        <is>
          <t>-</t>
        </is>
      </c>
      <c r="J12" s="42" t="inlineStr">
        <is>
          <t>Done</t>
        </is>
      </c>
      <c r="K12" s="22" t="inlineStr">
        <is>
          <t>Sheet 4; the subset limit is explained on the sheet</t>
        </is>
      </c>
    </row>
    <row r="13">
      <c r="A13" s="42" t="inlineStr">
        <is>
          <t>L08</t>
        </is>
      </c>
      <c r="B13" s="14" t="inlineStr">
        <is>
          <t>Lab sheet 04</t>
        </is>
      </c>
      <c r="C13" s="14" t="inlineStr">
        <is>
          <t>Everything built only from the primitives; Excel + explanation</t>
        </is>
      </c>
      <c r="D13" s="14" t="inlineStr">
        <is>
          <t>Lab p3</t>
        </is>
      </c>
      <c r="E13" s="15" t="inlineStr">
        <is>
          <t>tools/build_workbook.py
report/main.tex</t>
        </is>
      </c>
      <c r="F13" s="133" t="inlineStr">
        <is>
          <t>yes</t>
        </is>
      </c>
      <c r="G13" s="14" t="inlineStr">
        <is>
          <t>T18 T38 T67 T70 T96</t>
        </is>
      </c>
      <c r="H13" s="14">
        <f>(SUMPRODUCT(('10 Testing'!$A$6:$A$150="T18")*('10 Testing'!$F$6:$F$150="PASS"))+SUMPRODUCT(('10 Testing'!$A$6:$A$150="T38")*('10 Testing'!$F$6:$F$150="PASS"))+SUMPRODUCT(('10 Testing'!$A$6:$A$150="T67")*('10 Testing'!$F$6:$F$150="PASS"))+SUMPRODUCT(('10 Testing'!$A$6:$A$150="T70")*('10 Testing'!$F$6:$F$150="PASS"))+SUMPRODUCT(('10 Testing'!$A$6:$A$150="T96")*('10 Testing'!$F$6:$F$150="PASS")))&amp;" / 5"</f>
        <v/>
      </c>
      <c r="I13" s="15" t="inlineStr">
        <is>
          <t>report/figures/iso_bunker_exploded.png</t>
        </is>
      </c>
      <c r="J13" s="42">
        <f>IF(SUMPRODUCT(('10 Testing'!$A$6:$A$150="T18")*('10 Testing'!$F$6:$F$150="PASS"))+SUMPRODUCT(('10 Testing'!$A$6:$A$150="T38")*('10 Testing'!$F$6:$F$150="PASS"))+SUMPRODUCT(('10 Testing'!$A$6:$A$150="T67")*('10 Testing'!$F$6:$F$150="PASS"))+SUMPRODUCT(('10 Testing'!$A$6:$A$150="T70")*('10 Testing'!$F$6:$F$150="PASS"))+SUMPRODUCT(('10 Testing'!$A$6:$A$150="T96")*('10 Testing'!$F$6:$F$150="PASS"))=5,"Verified","CHECK")</f>
        <v/>
      </c>
      <c r="K13" s="14" t="inlineStr"/>
    </row>
    <row r="14">
      <c r="A14" s="42" t="inlineStr">
        <is>
          <t>P01</t>
        </is>
      </c>
      <c r="B14" s="14" t="inlineStr">
        <is>
          <t>Proposal</t>
        </is>
      </c>
      <c r="C14" s="14" t="inlineStr">
        <is>
          <t>Interactive 3D night simulation of an autonomous UAV, thermal-camera view</t>
        </is>
      </c>
      <c r="D14" s="14" t="inlineStr">
        <is>
          <t>Proposal 1</t>
        </is>
      </c>
      <c r="E14" s="15" t="inlineStr">
        <is>
          <t>src/scene/Scene.cpp
src/ai/DroneController.cpp</t>
        </is>
      </c>
      <c r="F14" s="133" t="inlineStr">
        <is>
          <t>yes</t>
        </is>
      </c>
      <c r="G14" s="14" t="inlineStr">
        <is>
          <t>T22 T28 T30 T45 T46</t>
        </is>
      </c>
      <c r="H14" s="14">
        <f>(SUMPRODUCT(('10 Testing'!$A$6:$A$150="T22")*('10 Testing'!$F$6:$F$150="PASS"))+SUMPRODUCT(('10 Testing'!$A$6:$A$150="T28")*('10 Testing'!$F$6:$F$150="PASS"))+SUMPRODUCT(('10 Testing'!$A$6:$A$150="T30")*('10 Testing'!$F$6:$F$150="PASS"))+SUMPRODUCT(('10 Testing'!$A$6:$A$150="T45")*('10 Testing'!$F$6:$F$150="PASS"))+SUMPRODUCT(('10 Testing'!$A$6:$A$150="T46")*('10 Testing'!$F$6:$F$150="PASS")))&amp;" / 5"</f>
        <v/>
      </c>
      <c r="I14" s="15" t="inlineStr">
        <is>
          <t>report/figures/scene_thermal.png</t>
        </is>
      </c>
      <c r="J14" s="42">
        <f>IF(SUMPRODUCT(('10 Testing'!$A$6:$A$150="T22")*('10 Testing'!$F$6:$F$150="PASS"))+SUMPRODUCT(('10 Testing'!$A$6:$A$150="T28")*('10 Testing'!$F$6:$F$150="PASS"))+SUMPRODUCT(('10 Testing'!$A$6:$A$150="T30")*('10 Testing'!$F$6:$F$150="PASS"))+SUMPRODUCT(('10 Testing'!$A$6:$A$150="T45")*('10 Testing'!$F$6:$F$150="PASS"))+SUMPRODUCT(('10 Testing'!$A$6:$A$150="T46")*('10 Testing'!$F$6:$F$150="PASS"))=5,"Verified","CHECK")</f>
        <v/>
      </c>
      <c r="K14" s="22" t="inlineStr">
        <is>
          <t>proposal text confirms 'thermal'</t>
        </is>
      </c>
    </row>
    <row r="15">
      <c r="A15" s="42" t="inlineStr">
        <is>
          <t>P02</t>
        </is>
      </c>
      <c r="B15" s="14" t="inlineStr">
        <is>
          <t>Proposal</t>
        </is>
      </c>
      <c r="C15" s="14" t="inlineStr">
        <is>
          <t>Command Bunker with Flat shading</t>
        </is>
      </c>
      <c r="D15" s="14" t="inlineStr">
        <is>
          <t>Proposal 2</t>
        </is>
      </c>
      <c r="E15" s="15" t="inlineStr">
        <is>
          <t>src/objects/Bunker.cpp</t>
        </is>
      </c>
      <c r="F15" s="133" t="inlineStr">
        <is>
          <t>yes</t>
        </is>
      </c>
      <c r="G15" s="14" t="inlineStr">
        <is>
          <t>T19 T67</t>
        </is>
      </c>
      <c r="H15" s="14">
        <f>(SUMPRODUCT(('10 Testing'!$A$6:$A$150="T19")*('10 Testing'!$F$6:$F$150="PASS"))+SUMPRODUCT(('10 Testing'!$A$6:$A$150="T67")*('10 Testing'!$F$6:$F$150="PASS")))&amp;" / 2"</f>
        <v/>
      </c>
      <c r="I15" s="15" t="inlineStr">
        <is>
          <t>report/figures/bunker_flat_visible.png</t>
        </is>
      </c>
      <c r="J15" s="42">
        <f>IF(SUMPRODUCT(('10 Testing'!$A$6:$A$150="T19")*('10 Testing'!$F$6:$F$150="PASS"))+SUMPRODUCT(('10 Testing'!$A$6:$A$150="T67")*('10 Testing'!$F$6:$F$150="PASS"))=2,"Verified","CHECK")</f>
        <v/>
      </c>
      <c r="K15" s="22" t="inlineStr">
        <is>
          <t>v4: the bunker is now underground; Flat shading kept; proposal text confirms 'flat shading'</t>
        </is>
      </c>
    </row>
    <row r="16">
      <c r="A16" s="42" t="inlineStr">
        <is>
          <t>P03</t>
        </is>
      </c>
      <c r="B16" s="14" t="inlineStr">
        <is>
          <t>Proposal</t>
        </is>
      </c>
      <c r="C16" s="14" t="inlineStr">
        <is>
          <t>Terrain with Gouraud shading</t>
        </is>
      </c>
      <c r="D16" s="14" t="inlineStr">
        <is>
          <t>Proposal 2</t>
        </is>
      </c>
      <c r="E16" s="15" t="inlineStr">
        <is>
          <t>src/objects/Terrain.cpp</t>
        </is>
      </c>
      <c r="F16" s="133" t="inlineStr">
        <is>
          <t>yes</t>
        </is>
      </c>
      <c r="G16" s="14" t="inlineStr">
        <is>
          <t>T13 T19 T42</t>
        </is>
      </c>
      <c r="H16" s="14">
        <f>(SUMPRODUCT(('10 Testing'!$A$6:$A$150="T13")*('10 Testing'!$F$6:$F$150="PASS"))+SUMPRODUCT(('10 Testing'!$A$6:$A$150="T19")*('10 Testing'!$F$6:$F$150="PASS"))+SUMPRODUCT(('10 Testing'!$A$6:$A$150="T42")*('10 Testing'!$F$6:$F$150="PASS")))&amp;" / 3"</f>
        <v/>
      </c>
      <c r="I16" s="15" t="inlineStr">
        <is>
          <t>report/figures/scene_visible.png</t>
        </is>
      </c>
      <c r="J16" s="42">
        <f>IF(SUMPRODUCT(('10 Testing'!$A$6:$A$150="T13")*('10 Testing'!$F$6:$F$150="PASS"))+SUMPRODUCT(('10 Testing'!$A$6:$A$150="T19")*('10 Testing'!$F$6:$F$150="PASS"))+SUMPRODUCT(('10 Testing'!$A$6:$A$150="T42")*('10 Testing'!$F$6:$F$150="PASS"))=3,"Verified","CHECK")</f>
        <v/>
      </c>
      <c r="K16" s="22" t="inlineStr">
        <is>
          <t>proposal text confirms 'gouraud'</t>
        </is>
      </c>
    </row>
    <row r="17">
      <c r="A17" s="42" t="inlineStr">
        <is>
          <t>P04</t>
        </is>
      </c>
      <c r="B17" s="14" t="inlineStr">
        <is>
          <t>Proposal</t>
        </is>
      </c>
      <c r="C17" s="14" t="inlineStr">
        <is>
          <t>UAV with Phong shading, moving specular highlights</t>
        </is>
      </c>
      <c r="D17" s="14" t="inlineStr">
        <is>
          <t>Proposal 2</t>
        </is>
      </c>
      <c r="E17" s="15" t="inlineStr">
        <is>
          <t>src/objects/Uav.cpp</t>
        </is>
      </c>
      <c r="F17" s="133" t="inlineStr">
        <is>
          <t>yes</t>
        </is>
      </c>
      <c r="G17" s="14" t="inlineStr">
        <is>
          <t>T19</t>
        </is>
      </c>
      <c r="H17" s="14">
        <f>(SUMPRODUCT(('10 Testing'!$A$6:$A$150="T19")*('10 Testing'!$F$6:$F$150="PASS")))&amp;" / 1"</f>
        <v/>
      </c>
      <c r="I17" s="15" t="inlineStr">
        <is>
          <t>report/figures/iso_uav_assembled.png</t>
        </is>
      </c>
      <c r="J17" s="42">
        <f>IF(SUMPRODUCT(('10 Testing'!$A$6:$A$150="T19")*('10 Testing'!$F$6:$F$150="PASS"))=1,"Verified","CHECK")</f>
        <v/>
      </c>
      <c r="K17" s="22" t="inlineStr">
        <is>
          <t>proposal text confirms 'phong'</t>
        </is>
      </c>
    </row>
    <row r="18">
      <c r="A18" s="42" t="inlineStr">
        <is>
          <t>P05</t>
        </is>
      </c>
      <c r="B18" s="14" t="inlineStr">
        <is>
          <t>Proposal</t>
        </is>
      </c>
      <c r="C18" s="14" t="inlineStr">
        <is>
          <t>Target rover moving on the terrain; hides behind objects</t>
        </is>
      </c>
      <c r="D18" s="14" t="inlineStr">
        <is>
          <t>Proposal 2-3</t>
        </is>
      </c>
      <c r="E18" s="15" t="inlineStr">
        <is>
          <t>src/objects/Rover.cpp
src/ai/HideController.cpp</t>
        </is>
      </c>
      <c r="F18" s="133" t="inlineStr">
        <is>
          <t>yes</t>
        </is>
      </c>
      <c r="G18" s="14" t="inlineStr">
        <is>
          <t>T28 T44</t>
        </is>
      </c>
      <c r="H18" s="14">
        <f>(SUMPRODUCT(('10 Testing'!$A$6:$A$150="T28")*('10 Testing'!$F$6:$F$150="PASS"))+SUMPRODUCT(('10 Testing'!$A$6:$A$150="T44")*('10 Testing'!$F$6:$F$150="PASS")))&amp;" / 2"</f>
        <v/>
      </c>
      <c r="I18" s="15" t="inlineStr">
        <is>
          <t>report/figures/hide_thermal.png</t>
        </is>
      </c>
      <c r="J18" s="42">
        <f>IF(SUMPRODUCT(('10 Testing'!$A$6:$A$150="T28")*('10 Testing'!$F$6:$F$150="PASS"))+SUMPRODUCT(('10 Testing'!$A$6:$A$150="T44")*('10 Testing'!$F$6:$F$150="PASS"))=2,"Verified","CHECK")</f>
        <v/>
      </c>
      <c r="K18" s="22" t="inlineStr">
        <is>
          <t>proposal text confirms 'rover'</t>
        </is>
      </c>
    </row>
    <row r="19">
      <c r="A19" s="42" t="inlineStr">
        <is>
          <t>P06</t>
        </is>
      </c>
      <c r="B19" s="14" t="inlineStr">
        <is>
          <t>Proposal</t>
        </is>
      </c>
      <c r="C19" s="14" t="inlineStr">
        <is>
          <t>Three lights at once: directional moon, point beacon, spot UAV searchlight</t>
        </is>
      </c>
      <c r="D19" s="14" t="inlineStr">
        <is>
          <t>Proposal 2</t>
        </is>
      </c>
      <c r="E19" s="15" t="inlineStr">
        <is>
          <t>src/rendering/Lighting.h</t>
        </is>
      </c>
      <c r="F19" s="133" t="inlineStr">
        <is>
          <t>yes</t>
        </is>
      </c>
      <c r="G19" s="14" t="inlineStr">
        <is>
          <t>T35</t>
        </is>
      </c>
      <c r="H19" s="14">
        <f>(SUMPRODUCT(('10 Testing'!$A$6:$A$150="T35")*('10 Testing'!$F$6:$F$150="PASS")))&amp;" / 1"</f>
        <v/>
      </c>
      <c r="I19" s="15" t="inlineStr">
        <is>
          <t>report/figures/scene_visible.png</t>
        </is>
      </c>
      <c r="J19" s="42">
        <f>IF(SUMPRODUCT(('10 Testing'!$A$6:$A$150="T35")*('10 Testing'!$F$6:$F$150="PASS"))=1,"Verified","CHECK")</f>
        <v/>
      </c>
      <c r="K19" s="22" t="inlineStr">
        <is>
          <t>Sheet 7; proposal text confirms 'spotlight'</t>
        </is>
      </c>
    </row>
    <row r="20">
      <c r="A20" s="42" t="inlineStr">
        <is>
          <t>P07</t>
        </is>
      </c>
      <c r="B20" s="14" t="inlineStr">
        <is>
          <t>Proposal</t>
        </is>
      </c>
      <c r="C20" s="14" t="inlineStr">
        <is>
          <t>Translation, rotation, scaling; UAV flies; rover drives</t>
        </is>
      </c>
      <c r="D20" s="14" t="inlineStr">
        <is>
          <t>Proposal 3</t>
        </is>
      </c>
      <c r="E20" s="15" t="inlineStr">
        <is>
          <t>src/scene/Scene.cpp
src/scene/Transform.h</t>
        </is>
      </c>
      <c r="F20" s="133" t="inlineStr">
        <is>
          <t>yes</t>
        </is>
      </c>
      <c r="G20" s="14" t="inlineStr">
        <is>
          <t>T14 T20 T30 T49</t>
        </is>
      </c>
      <c r="H20" s="14">
        <f>(SUMPRODUCT(('10 Testing'!$A$6:$A$150="T14")*('10 Testing'!$F$6:$F$150="PASS"))+SUMPRODUCT(('10 Testing'!$A$6:$A$150="T20")*('10 Testing'!$F$6:$F$150="PASS"))+SUMPRODUCT(('10 Testing'!$A$6:$A$150="T30")*('10 Testing'!$F$6:$F$150="PASS"))+SUMPRODUCT(('10 Testing'!$A$6:$A$150="T49")*('10 Testing'!$F$6:$F$150="PASS")))&amp;" / 4"</f>
        <v/>
      </c>
      <c r="I20" s="15" t="inlineStr">
        <is>
          <t>report/figures/cine_chase.png</t>
        </is>
      </c>
      <c r="J20" s="42">
        <f>IF(SUMPRODUCT(('10 Testing'!$A$6:$A$150="T14")*('10 Testing'!$F$6:$F$150="PASS"))+SUMPRODUCT(('10 Testing'!$A$6:$A$150="T20")*('10 Testing'!$F$6:$F$150="PASS"))+SUMPRODUCT(('10 Testing'!$A$6:$A$150="T30")*('10 Testing'!$F$6:$F$150="PASS"))+SUMPRODUCT(('10 Testing'!$A$6:$A$150="T49")*('10 Testing'!$F$6:$F$150="PASS"))=4,"Verified","CHECK")</f>
        <v/>
      </c>
      <c r="K20" s="14" t="inlineStr"/>
    </row>
    <row r="21">
      <c r="A21" s="42" t="inlineStr">
        <is>
          <t>P08</t>
        </is>
      </c>
      <c r="B21" s="14" t="inlineStr">
        <is>
          <t>Proposal</t>
        </is>
      </c>
      <c r="C21" s="14" t="inlineStr">
        <is>
          <t>Hierarchical searchlight casts a cone over the landscape</t>
        </is>
      </c>
      <c r="D21" s="14" t="inlineStr">
        <is>
          <t>Proposal 3</t>
        </is>
      </c>
      <c r="E21" s="15" t="inlineStr">
        <is>
          <t>src/objects/Uav.cpp</t>
        </is>
      </c>
      <c r="F21" s="133" t="inlineStr">
        <is>
          <t>yes</t>
        </is>
      </c>
      <c r="G21" s="14" t="inlineStr">
        <is>
          <t>T21</t>
        </is>
      </c>
      <c r="H21" s="14">
        <f>(SUMPRODUCT(('10 Testing'!$A$6:$A$150="T21")*('10 Testing'!$F$6:$F$150="PASS")))&amp;" / 1"</f>
        <v/>
      </c>
      <c r="I21" s="15" t="inlineStr">
        <is>
          <t>report/figures/hierarchy_axes.png</t>
        </is>
      </c>
      <c r="J21" s="42">
        <f>IF(SUMPRODUCT(('10 Testing'!$A$6:$A$150="T21")*('10 Testing'!$F$6:$F$150="PASS"))=1,"Verified","CHECK")</f>
        <v/>
      </c>
      <c r="K21" s="22" t="inlineStr">
        <is>
          <t>proposal text confirms 'hierarchical'</t>
        </is>
      </c>
    </row>
    <row r="22">
      <c r="A22" s="42" t="inlineStr">
        <is>
          <t>P09</t>
        </is>
      </c>
      <c r="B22" s="14" t="inlineStr">
        <is>
          <t>Proposal</t>
        </is>
      </c>
      <c r="C22" s="14" t="inlineStr">
        <is>
          <t>Z-buffer hidden-surface removal (rover behind the bunker)</t>
        </is>
      </c>
      <c r="D22" s="14" t="inlineStr">
        <is>
          <t>Proposal 3</t>
        </is>
      </c>
      <c r="E22" s="15" t="inlineStr">
        <is>
          <t>src/rendering/Renderer.cpp</t>
        </is>
      </c>
      <c r="F22" s="133" t="inlineStr">
        <is>
          <t>yes</t>
        </is>
      </c>
      <c r="G22" s="14" t="inlineStr">
        <is>
          <t>T26</t>
        </is>
      </c>
      <c r="H22" s="14">
        <f>(SUMPRODUCT(('10 Testing'!$A$6:$A$150="T26")*('10 Testing'!$F$6:$F$150="PASS")))&amp;" / 1"</f>
        <v/>
      </c>
      <c r="I22" s="15" t="inlineStr">
        <is>
          <t>report/figures/hide_ztest_off.png</t>
        </is>
      </c>
      <c r="J22" s="42">
        <f>IF(SUMPRODUCT(('10 Testing'!$A$6:$A$150="T26")*('10 Testing'!$F$6:$F$150="PASS"))=1,"Verified","CHECK")</f>
        <v/>
      </c>
      <c r="K22" s="22" t="inlineStr">
        <is>
          <t>proposal text confirms 'z-buffer'</t>
        </is>
      </c>
    </row>
    <row r="23">
      <c r="A23" s="42" t="inlineStr">
        <is>
          <t>P10</t>
        </is>
      </c>
      <c r="B23" s="14" t="inlineStr">
        <is>
          <t>Proposal</t>
        </is>
      </c>
      <c r="C23" s="14" t="inlineStr">
        <is>
          <t>Wireframe mode: hidden-line vs overlapping (x-ray) edges</t>
        </is>
      </c>
      <c r="D23" s="14" t="inlineStr">
        <is>
          <t>Proposal 3</t>
        </is>
      </c>
      <c r="E23" s="15" t="inlineStr">
        <is>
          <t>src/rendering/Renderer.cpp</t>
        </is>
      </c>
      <c r="F23" s="133" t="inlineStr">
        <is>
          <t>yes</t>
        </is>
      </c>
      <c r="G23" s="14" t="inlineStr">
        <is>
          <t>-</t>
        </is>
      </c>
      <c r="H23" s="14" t="inlineStr">
        <is>
          <t>-</t>
        </is>
      </c>
      <c r="I23" s="15" t="inlineStr">
        <is>
          <t>report/figures/scene_xray.png</t>
        </is>
      </c>
      <c r="J23" s="42" t="inlineStr">
        <is>
          <t>Done</t>
        </is>
      </c>
      <c r="K23" s="22" t="inlineStr">
        <is>
          <t>Visual checks V07, V08; proposal text confirms 'wireframe'</t>
        </is>
      </c>
    </row>
    <row r="24">
      <c r="A24" s="42" t="inlineStr">
        <is>
          <t>P11</t>
        </is>
      </c>
      <c r="B24" s="14" t="inlineStr">
        <is>
          <t>Proposal</t>
        </is>
      </c>
      <c r="C24" s="14" t="inlineStr">
        <is>
          <t>Camera controls and diagnostic toggles</t>
        </is>
      </c>
      <c r="D24" s="14" t="inlineStr">
        <is>
          <t>Proposal 3</t>
        </is>
      </c>
      <c r="E24" s="15" t="inlineStr">
        <is>
          <t>src/scene/Camera.cpp
src/app/Interactive.cpp</t>
        </is>
      </c>
      <c r="F24" s="133" t="inlineStr">
        <is>
          <t>yes</t>
        </is>
      </c>
      <c r="G24" s="14" t="inlineStr">
        <is>
          <t>T17 T50 T55</t>
        </is>
      </c>
      <c r="H24" s="14">
        <f>(SUMPRODUCT(('10 Testing'!$A$6:$A$150="T17")*('10 Testing'!$F$6:$F$150="PASS"))+SUMPRODUCT(('10 Testing'!$A$6:$A$150="T50")*('10 Testing'!$F$6:$F$150="PASS"))+SUMPRODUCT(('10 Testing'!$A$6:$A$150="T55")*('10 Testing'!$F$6:$F$150="PASS")))&amp;" / 3"</f>
        <v/>
      </c>
      <c r="I24" s="15" t="inlineStr">
        <is>
          <t>report/figures/cine_establishing.png</t>
        </is>
      </c>
      <c r="J24" s="42">
        <f>IF(SUMPRODUCT(('10 Testing'!$A$6:$A$150="T17")*('10 Testing'!$F$6:$F$150="PASS"))+SUMPRODUCT(('10 Testing'!$A$6:$A$150="T50")*('10 Testing'!$F$6:$F$150="PASS"))+SUMPRODUCT(('10 Testing'!$A$6:$A$150="T55")*('10 Testing'!$F$6:$F$150="PASS"))=3,"Verified","CHECK")</f>
        <v/>
      </c>
      <c r="K24" s="22" t="inlineStr">
        <is>
          <t>proposal text confirms 'camera controls'</t>
        </is>
      </c>
    </row>
    <row r="25">
      <c r="A25" s="42" t="inlineStr">
        <is>
          <t>U2-1</t>
        </is>
      </c>
      <c r="B25" s="14" t="inlineStr">
        <is>
          <t>User v2</t>
        </is>
      </c>
      <c r="C25" s="14" t="inlineStr">
        <is>
          <t>Realistic night look: PBR, shadows, bloom, SSAO, volumetric fog</t>
        </is>
      </c>
      <c r="D25" s="14" t="inlineStr">
        <is>
          <t>docs/PLAN_V2.md phases A-B</t>
        </is>
      </c>
      <c r="E25" s="15" t="inlineStr">
        <is>
          <t>src/rendering/Renderer*.cpp
src/rendering/ShaderSources.cpp</t>
        </is>
      </c>
      <c r="F25" s="133" t="inlineStr">
        <is>
          <t>yes</t>
        </is>
      </c>
      <c r="G25" s="14" t="inlineStr">
        <is>
          <t>T33 T34 T35 T39</t>
        </is>
      </c>
      <c r="H25" s="14">
        <f>(SUMPRODUCT(('10 Testing'!$A$6:$A$150="T33")*('10 Testing'!$F$6:$F$150="PASS"))+SUMPRODUCT(('10 Testing'!$A$6:$A$150="T34")*('10 Testing'!$F$6:$F$150="PASS"))+SUMPRODUCT(('10 Testing'!$A$6:$A$150="T35")*('10 Testing'!$F$6:$F$150="PASS"))+SUMPRODUCT(('10 Testing'!$A$6:$A$150="T39")*('10 Testing'!$F$6:$F$150="PASS")))&amp;" / 4"</f>
        <v/>
      </c>
      <c r="I25" s="15" t="inlineStr">
        <is>
          <t>report/figures/compare_v2.png</t>
        </is>
      </c>
      <c r="J25" s="42">
        <f>IF(SUMPRODUCT(('10 Testing'!$A$6:$A$150="T33")*('10 Testing'!$F$6:$F$150="PASS"))+SUMPRODUCT(('10 Testing'!$A$6:$A$150="T34")*('10 Testing'!$F$6:$F$150="PASS"))+SUMPRODUCT(('10 Testing'!$A$6:$A$150="T35")*('10 Testing'!$F$6:$F$150="PASS"))+SUMPRODUCT(('10 Testing'!$A$6:$A$150="T39")*('10 Testing'!$F$6:$F$150="PASS"))=4,"Verified","CHECK")</f>
        <v/>
      </c>
      <c r="K25" s="22" t="inlineStr">
        <is>
          <t>Ablation figures V17 / sheet 9</t>
        </is>
      </c>
    </row>
    <row r="26">
      <c r="A26" s="42" t="inlineStr">
        <is>
          <t>U2-2</t>
        </is>
      </c>
      <c r="B26" s="14" t="inlineStr">
        <is>
          <t>User v2</t>
        </is>
      </c>
      <c r="C26" s="14" t="inlineStr">
        <is>
          <t>Richer compound: fence, watchtower, sandbags, trees, grass, backdrop</t>
        </is>
      </c>
      <c r="D26" s="14" t="inlineStr">
        <is>
          <t>docs/PLAN_V2.md phase C</t>
        </is>
      </c>
      <c r="E26" s="15" t="inlineStr">
        <is>
          <t>src/objects/Environment.cpp
src/objects/Vegetation.cpp
src/objects/Backdrop.cpp</t>
        </is>
      </c>
      <c r="F26" s="133" t="inlineStr">
        <is>
          <t>yes</t>
        </is>
      </c>
      <c r="G26" s="14" t="inlineStr">
        <is>
          <t>T38 T40</t>
        </is>
      </c>
      <c r="H26" s="14">
        <f>(SUMPRODUCT(('10 Testing'!$A$6:$A$150="T38")*('10 Testing'!$F$6:$F$150="PASS"))+SUMPRODUCT(('10 Testing'!$A$6:$A$150="T40")*('10 Testing'!$F$6:$F$150="PASS")))&amp;" / 2"</f>
        <v/>
      </c>
      <c r="I26" s="15" t="inlineStr">
        <is>
          <t>report/figures/cine_establishing.png</t>
        </is>
      </c>
      <c r="J26" s="42">
        <f>IF(SUMPRODUCT(('10 Testing'!$A$6:$A$150="T38")*('10 Testing'!$F$6:$F$150="PASS"))+SUMPRODUCT(('10 Testing'!$A$6:$A$150="T40")*('10 Testing'!$F$6:$F$150="PASS"))=2,"Verified","CHECK")</f>
        <v/>
      </c>
      <c r="K26" s="14" t="inlineStr"/>
    </row>
    <row r="27">
      <c r="A27" s="42" t="inlineStr">
        <is>
          <t>U2-3</t>
        </is>
      </c>
      <c r="B27" s="14" t="inlineStr">
        <is>
          <t>User v2</t>
        </is>
      </c>
      <c r="C27" s="14" t="inlineStr">
        <is>
          <t>Thermal footprints, rain, rotor blur, director camera</t>
        </is>
      </c>
      <c r="D27" s="14" t="inlineStr">
        <is>
          <t>docs/PLAN_V2.md phase D</t>
        </is>
      </c>
      <c r="E27" s="15" t="inlineStr">
        <is>
          <t>src/scene/HeatTrail.cpp
src/rendering/Rain.cpp
src/scene/Director.cpp</t>
        </is>
      </c>
      <c r="F27" s="133" t="inlineStr">
        <is>
          <t>yes</t>
        </is>
      </c>
      <c r="G27" s="14" t="inlineStr">
        <is>
          <t>T47 T48 T49</t>
        </is>
      </c>
      <c r="H27" s="14">
        <f>(SUMPRODUCT(('10 Testing'!$A$6:$A$150="T47")*('10 Testing'!$F$6:$F$150="PASS"))+SUMPRODUCT(('10 Testing'!$A$6:$A$150="T48")*('10 Testing'!$F$6:$F$150="PASS"))+SUMPRODUCT(('10 Testing'!$A$6:$A$150="T49")*('10 Testing'!$F$6:$F$150="PASS")))&amp;" / 3"</f>
        <v/>
      </c>
      <c r="I27" s="15" t="inlineStr">
        <is>
          <t>report/figures/thermal_footprints.png</t>
        </is>
      </c>
      <c r="J27" s="42">
        <f>IF(SUMPRODUCT(('10 Testing'!$A$6:$A$150="T47")*('10 Testing'!$F$6:$F$150="PASS"))+SUMPRODUCT(('10 Testing'!$A$6:$A$150="T48")*('10 Testing'!$F$6:$F$150="PASS"))+SUMPRODUCT(('10 Testing'!$A$6:$A$150="T49")*('10 Testing'!$F$6:$F$150="PASS"))=3,"Verified","CHECK")</f>
        <v/>
      </c>
      <c r="K27" s="14" t="inlineStr"/>
    </row>
    <row r="28">
      <c r="A28" s="42" t="inlineStr">
        <is>
          <t>U2-4</t>
        </is>
      </c>
      <c r="B28" s="14" t="inlineStr">
        <is>
          <t>User v2</t>
        </is>
      </c>
      <c r="C28" s="14" t="inlineStr">
        <is>
          <t>Excel workbook with formulas, charts, images; matrices match the code</t>
        </is>
      </c>
      <c r="D28" s="14" t="inlineStr">
        <is>
          <t>docs/PLAN_V2.md section 2</t>
        </is>
      </c>
      <c r="E28" s="15" t="inlineStr">
        <is>
          <t>tools/build_workbook.py
tools/verify_workbook.py</t>
        </is>
      </c>
      <c r="F28" s="133" t="inlineStr">
        <is>
          <t>yes</t>
        </is>
      </c>
      <c r="G28" s="14" t="inlineStr">
        <is>
          <t>-</t>
        </is>
      </c>
      <c r="H28" s="14" t="inlineStr">
        <is>
          <t>-</t>
        </is>
      </c>
      <c r="I28" s="14" t="inlineStr">
        <is>
          <t>-</t>
        </is>
      </c>
      <c r="J28" s="42" t="inlineStr">
        <is>
          <t>Done</t>
        </is>
      </c>
      <c r="K28" s="22" t="inlineStr">
        <is>
          <t>Cover KPI 'max |Excel - code|'</t>
        </is>
      </c>
    </row>
    <row r="29">
      <c r="A29" s="42" t="inlineStr">
        <is>
          <t>U3-1</t>
        </is>
      </c>
      <c r="B29" s="14" t="inlineStr">
        <is>
          <t>User v3</t>
        </is>
      </c>
      <c r="C29" s="14" t="inlineStr">
        <is>
          <t>RTX 4070 target: EPIC preset, headless EGL, cross-platform build</t>
        </is>
      </c>
      <c r="D29" s="14" t="inlineStr">
        <is>
          <t>docs/PLAN_V3.md section 1</t>
        </is>
      </c>
      <c r="E29" s="15" t="inlineStr">
        <is>
          <t>Makefile
CMakeLists.txt
src/app/HeadlessGL.cpp</t>
        </is>
      </c>
      <c r="F29" s="133" t="inlineStr">
        <is>
          <t>yes</t>
        </is>
      </c>
      <c r="G29" s="14" t="inlineStr">
        <is>
          <t>-</t>
        </is>
      </c>
      <c r="H29" s="14" t="inlineStr">
        <is>
          <t>-</t>
        </is>
      </c>
      <c r="I29" s="14" t="inlineStr">
        <is>
          <t>-</t>
        </is>
      </c>
      <c r="J29" s="42" t="inlineStr">
        <is>
          <t>Done</t>
        </is>
      </c>
      <c r="K29" s="22" t="inlineStr">
        <is>
          <t>Frame rate on the remote RTX 4070 is not measured here (sheet 11 pending)</t>
        </is>
      </c>
    </row>
    <row r="30">
      <c r="A30" s="42" t="inlineStr">
        <is>
          <t>U3-2</t>
        </is>
      </c>
      <c r="B30" s="14" t="inlineStr">
        <is>
          <t>User v3</t>
        </is>
      </c>
      <c r="C30" s="14" t="inlineStr">
        <is>
          <t>First-person full-screen thermal view with FLIR HUD and palettes</t>
        </is>
      </c>
      <c r="D30" s="14" t="inlineStr">
        <is>
          <t>docs/PLAN_V3.md section 3</t>
        </is>
      </c>
      <c r="E30" s="15" t="inlineStr">
        <is>
          <t>src/rendering/Hud.cpp
src/rendering/ShadersPost*.cpp</t>
        </is>
      </c>
      <c r="F30" s="133" t="inlineStr">
        <is>
          <t>yes</t>
        </is>
      </c>
      <c r="G30" s="14" t="inlineStr">
        <is>
          <t>-</t>
        </is>
      </c>
      <c r="H30" s="14" t="inlineStr">
        <is>
          <t>-</t>
        </is>
      </c>
      <c r="I30" s="15" t="inlineStr">
        <is>
          <t>report/figures_v3/thermal_fpv.png</t>
        </is>
      </c>
      <c r="J30" s="42" t="inlineStr">
        <is>
          <t>Done</t>
        </is>
      </c>
      <c r="K30" s="14" t="inlineStr"/>
    </row>
    <row r="31">
      <c r="A31" s="42" t="inlineStr">
        <is>
          <t>U3-3</t>
        </is>
      </c>
      <c r="B31" s="14" t="inlineStr">
        <is>
          <t>User v3</t>
        </is>
      </c>
      <c r="C31" s="14" t="inlineStr">
        <is>
          <t>TAA, auto-exposure, SSR, lens flare, DOF, motion blur, filmic curve</t>
        </is>
      </c>
      <c r="D31" s="14" t="inlineStr">
        <is>
          <t>docs/PLAN_V3.md section 2</t>
        </is>
      </c>
      <c r="E31" s="15" t="inlineStr">
        <is>
          <t>src/rendering/ShadersPost.cpp</t>
        </is>
      </c>
      <c r="F31" s="133" t="inlineStr">
        <is>
          <t>yes</t>
        </is>
      </c>
      <c r="G31" s="14" t="inlineStr">
        <is>
          <t>-</t>
        </is>
      </c>
      <c r="H31" s="14" t="inlineStr">
        <is>
          <t>-</t>
        </is>
      </c>
      <c r="I31" s="15" t="inlineStr">
        <is>
          <t>report/figures_v3/cine_establishing.png</t>
        </is>
      </c>
      <c r="J31" s="42" t="inlineStr">
        <is>
          <t>Done</t>
        </is>
      </c>
      <c r="K31" s="14" t="inlineStr"/>
    </row>
    <row r="32">
      <c r="A32" s="42" t="inlineStr">
        <is>
          <t>U3-4</t>
        </is>
      </c>
      <c r="B32" s="14" t="inlineStr">
        <is>
          <t>User v3</t>
        </is>
      </c>
      <c r="C32" s="14" t="inlineStr">
        <is>
          <t>First-person walk camera</t>
        </is>
      </c>
      <c r="D32" s="14" t="inlineStr">
        <is>
          <t>docs/PLAN_V3.md W5</t>
        </is>
      </c>
      <c r="E32" s="15" t="inlineStr">
        <is>
          <t>src/scene/Camera.cpp</t>
        </is>
      </c>
      <c r="F32" s="133" t="inlineStr">
        <is>
          <t>yes</t>
        </is>
      </c>
      <c r="G32" s="14" t="inlineStr">
        <is>
          <t>T50 T51 T52 T53 T54 T55</t>
        </is>
      </c>
      <c r="H32" s="14">
        <f>(SUMPRODUCT(('10 Testing'!$A$6:$A$150="T50")*('10 Testing'!$F$6:$F$150="PASS"))+SUMPRODUCT(('10 Testing'!$A$6:$A$150="T51")*('10 Testing'!$F$6:$F$150="PASS"))+SUMPRODUCT(('10 Testing'!$A$6:$A$150="T52")*('10 Testing'!$F$6:$F$150="PASS"))+SUMPRODUCT(('10 Testing'!$A$6:$A$150="T53")*('10 Testing'!$F$6:$F$150="PASS"))+SUMPRODUCT(('10 Testing'!$A$6:$A$150="T54")*('10 Testing'!$F$6:$F$150="PASS"))+SUMPRODUCT(('10 Testing'!$A$6:$A$150="T55")*('10 Testing'!$F$6:$F$150="PASS")))&amp;" / 6"</f>
        <v/>
      </c>
      <c r="I32" s="15" t="inlineStr">
        <is>
          <t>report/figures_v3/walk_forest.png</t>
        </is>
      </c>
      <c r="J32" s="42">
        <f>IF(SUMPRODUCT(('10 Testing'!$A$6:$A$150="T50")*('10 Testing'!$F$6:$F$150="PASS"))+SUMPRODUCT(('10 Testing'!$A$6:$A$150="T51")*('10 Testing'!$F$6:$F$150="PASS"))+SUMPRODUCT(('10 Testing'!$A$6:$A$150="T52")*('10 Testing'!$F$6:$F$150="PASS"))+SUMPRODUCT(('10 Testing'!$A$6:$A$150="T53")*('10 Testing'!$F$6:$F$150="PASS"))+SUMPRODUCT(('10 Testing'!$A$6:$A$150="T54")*('10 Testing'!$F$6:$F$150="PASS"))+SUMPRODUCT(('10 Testing'!$A$6:$A$150="T55")*('10 Testing'!$F$6:$F$150="PASS"))=6,"Verified","CHECK")</f>
        <v/>
      </c>
      <c r="K32" s="14" t="inlineStr"/>
    </row>
    <row r="33">
      <c r="A33" s="42" t="inlineStr">
        <is>
          <t>U4-1</t>
        </is>
      </c>
      <c r="B33" s="14" t="inlineStr">
        <is>
          <t>User v4</t>
        </is>
      </c>
      <c r="C33" s="14" t="inlineStr">
        <is>
          <t>Military base look (night): HESCO wall, guard towers, helipad, motor pool, barracks, flag</t>
        </is>
      </c>
      <c r="D33" s="14" t="inlineStr">
        <is>
          <t>docs/V4_PROGRESS.md</t>
        </is>
      </c>
      <c r="E33" s="15" t="inlineStr">
        <is>
          <t>src/objects/Base.cpp
src/objects/Environment.cpp
src/objects/Structures.cpp
src/objects/BaseLayout.h</t>
        </is>
      </c>
      <c r="F33" s="133" t="inlineStr">
        <is>
          <t>yes</t>
        </is>
      </c>
      <c r="G33" s="14" t="inlineStr">
        <is>
          <t>T70 T71 T72 T73 T74 T75 T76 T77 T78 T79</t>
        </is>
      </c>
      <c r="H33" s="14">
        <f>(SUMPRODUCT(('10 Testing'!$A$6:$A$150="T70")*('10 Testing'!$F$6:$F$150="PASS"))+SUMPRODUCT(('10 Testing'!$A$6:$A$150="T71")*('10 Testing'!$F$6:$F$150="PASS"))+SUMPRODUCT(('10 Testing'!$A$6:$A$150="T72")*('10 Testing'!$F$6:$F$150="PASS"))+SUMPRODUCT(('10 Testing'!$A$6:$A$150="T73")*('10 Testing'!$F$6:$F$150="PASS"))+SUMPRODUCT(('10 Testing'!$A$6:$A$150="T74")*('10 Testing'!$F$6:$F$150="PASS"))+SUMPRODUCT(('10 Testing'!$A$6:$A$150="T75")*('10 Testing'!$F$6:$F$150="PASS"))+SUMPRODUCT(('10 Testing'!$A$6:$A$150="T76")*('10 Testing'!$F$6:$F$150="PASS"))+SUMPRODUCT(('10 Testing'!$A$6:$A$150="T77")*('10 Testing'!$F$6:$F$150="PASS"))+SUMPRODUCT(('10 Testing'!$A$6:$A$150="T78")*('10 Testing'!$F$6:$F$150="PASS"))+SUMPRODUCT(('10 Testing'!$A$6:$A$150="T79")*('10 Testing'!$F$6:$F$150="PASS")))&amp;" / 10"</f>
        <v/>
      </c>
      <c r="I33" s="134" t="inlineStr">
        <is>
          <t>pending: report/figures_v4/base_overview.png</t>
        </is>
      </c>
      <c r="J33" s="42">
        <f>IF(SUMPRODUCT(('10 Testing'!$A$6:$A$150="T70")*('10 Testing'!$F$6:$F$150="PASS"))+SUMPRODUCT(('10 Testing'!$A$6:$A$150="T71")*('10 Testing'!$F$6:$F$150="PASS"))+SUMPRODUCT(('10 Testing'!$A$6:$A$150="T72")*('10 Testing'!$F$6:$F$150="PASS"))+SUMPRODUCT(('10 Testing'!$A$6:$A$150="T73")*('10 Testing'!$F$6:$F$150="PASS"))+SUMPRODUCT(('10 Testing'!$A$6:$A$150="T74")*('10 Testing'!$F$6:$F$150="PASS"))+SUMPRODUCT(('10 Testing'!$A$6:$A$150="T75")*('10 Testing'!$F$6:$F$150="PASS"))+SUMPRODUCT(('10 Testing'!$A$6:$A$150="T76")*('10 Testing'!$F$6:$F$150="PASS"))+SUMPRODUCT(('10 Testing'!$A$6:$A$150="T77")*('10 Testing'!$F$6:$F$150="PASS"))+SUMPRODUCT(('10 Testing'!$A$6:$A$150="T78")*('10 Testing'!$F$6:$F$150="PASS"))+SUMPRODUCT(('10 Testing'!$A$6:$A$150="T79")*('10 Testing'!$F$6:$F$150="PASS"))=10,"Verified","CHECK")</f>
        <v/>
      </c>
      <c r="K33" s="22" t="inlineStr">
        <is>
          <t>Sheet 15</t>
        </is>
      </c>
    </row>
    <row r="34">
      <c r="A34" s="42" t="inlineStr">
        <is>
          <t>U4-2</t>
        </is>
      </c>
      <c r="B34" s="14" t="inlineStr">
        <is>
          <t>User v4</t>
        </is>
      </c>
      <c r="C34" s="14" t="inlineStr">
        <is>
          <t>Command bunker underground and walkable: ramp, blast doors, tunnel, rooms</t>
        </is>
      </c>
      <c r="D34" s="14" t="inlineStr">
        <is>
          <t>docs/V4_PROGRESS.md</t>
        </is>
      </c>
      <c r="E34" s="15" t="inlineStr">
        <is>
          <t>src/objects/Bunker.cpp
src/scene/WalkSpace.cpp
src/objects/Terrain.cpp</t>
        </is>
      </c>
      <c r="F34" s="133" t="inlineStr">
        <is>
          <t>yes</t>
        </is>
      </c>
      <c r="G34" s="14" t="inlineStr">
        <is>
          <t>T60 T61 T62 T63 T64 T65 T66 T67 T68 T69 T120 T121 T122 T123 T126</t>
        </is>
      </c>
      <c r="H34" s="14">
        <f>(SUMPRODUCT(('10 Testing'!$A$6:$A$150="T60")*('10 Testing'!$F$6:$F$150="PASS"))+SUMPRODUCT(('10 Testing'!$A$6:$A$150="T61")*('10 Testing'!$F$6:$F$150="PASS"))+SUMPRODUCT(('10 Testing'!$A$6:$A$150="T62")*('10 Testing'!$F$6:$F$150="PASS"))+SUMPRODUCT(('10 Testing'!$A$6:$A$150="T63")*('10 Testing'!$F$6:$F$150="PASS"))+SUMPRODUCT(('10 Testing'!$A$6:$A$150="T64")*('10 Testing'!$F$6:$F$150="PASS"))+SUMPRODUCT(('10 Testing'!$A$6:$A$150="T65")*('10 Testing'!$F$6:$F$150="PASS"))+SUMPRODUCT(('10 Testing'!$A$6:$A$150="T66")*('10 Testing'!$F$6:$F$150="PASS"))+SUMPRODUCT(('10 Testing'!$A$6:$A$150="T67")*('10 Testing'!$F$6:$F$150="PASS"))+SUMPRODUCT(('10 Testing'!$A$6:$A$150="T68")*('10 Testing'!$F$6:$F$150="PASS"))+SUMPRODUCT(('10 Testing'!$A$6:$A$150="T69")*('10 Testing'!$F$6:$F$150="PASS"))+SUMPRODUCT(('10 Testing'!$A$6:$A$150="T120")*('10 Testing'!$F$6:$F$150="PASS"))+SUMPRODUCT(('10 Testing'!$A$6:$A$150="T121")*('10 Testing'!$F$6:$F$150="PASS"))+SUMPRODUCT(('10 Testing'!$A$6:$A$150="T122")*('10 Testing'!$F$6:$F$150="PASS"))+SUMPRODUCT(('10 Testing'!$A$6:$A$150="T123")*('10 Testing'!$F$6:$F$150="PASS"))+SUMPRODUCT(('10 Testing'!$A$6:$A$150="T126")*('10 Testing'!$F$6:$F$150="PASS")))&amp;" / 15"</f>
        <v/>
      </c>
      <c r="I34" s="134" t="inlineStr">
        <is>
          <t>pending: report/figures_v4/bunker_cic.png</t>
        </is>
      </c>
      <c r="J34" s="42">
        <f>IF(SUMPRODUCT(('10 Testing'!$A$6:$A$150="T60")*('10 Testing'!$F$6:$F$150="PASS"))+SUMPRODUCT(('10 Testing'!$A$6:$A$150="T61")*('10 Testing'!$F$6:$F$150="PASS"))+SUMPRODUCT(('10 Testing'!$A$6:$A$150="T62")*('10 Testing'!$F$6:$F$150="PASS"))+SUMPRODUCT(('10 Testing'!$A$6:$A$150="T63")*('10 Testing'!$F$6:$F$150="PASS"))+SUMPRODUCT(('10 Testing'!$A$6:$A$150="T64")*('10 Testing'!$F$6:$F$150="PASS"))+SUMPRODUCT(('10 Testing'!$A$6:$A$150="T65")*('10 Testing'!$F$6:$F$150="PASS"))+SUMPRODUCT(('10 Testing'!$A$6:$A$150="T66")*('10 Testing'!$F$6:$F$150="PASS"))+SUMPRODUCT(('10 Testing'!$A$6:$A$150="T67")*('10 Testing'!$F$6:$F$150="PASS"))+SUMPRODUCT(('10 Testing'!$A$6:$A$150="T68")*('10 Testing'!$F$6:$F$150="PASS"))+SUMPRODUCT(('10 Testing'!$A$6:$A$150="T69")*('10 Testing'!$F$6:$F$150="PASS"))+SUMPRODUCT(('10 Testing'!$A$6:$A$150="T120")*('10 Testing'!$F$6:$F$150="PASS"))+SUMPRODUCT(('10 Testing'!$A$6:$A$150="T121")*('10 Testing'!$F$6:$F$150="PASS"))+SUMPRODUCT(('10 Testing'!$A$6:$A$150="T122")*('10 Testing'!$F$6:$F$150="PASS"))+SUMPRODUCT(('10 Testing'!$A$6:$A$150="T123")*('10 Testing'!$F$6:$F$150="PASS"))+SUMPRODUCT(('10 Testing'!$A$6:$A$150="T126")*('10 Testing'!$F$6:$F$150="PASS"))=15,"Verified","CHECK")</f>
        <v/>
      </c>
      <c r="K34" s="22" t="inlineStr">
        <is>
          <t>Sheet 15 (walk space)</t>
        </is>
      </c>
    </row>
    <row r="35">
      <c r="A35" s="42" t="inlineStr">
        <is>
          <t>U4-3</t>
        </is>
      </c>
      <c r="B35" s="14" t="inlineStr">
        <is>
          <t>User v4</t>
        </is>
      </c>
      <c r="C35" s="14" t="inlineStr">
        <is>
          <t>UAV shoots the intruder rovers (4 rail rounds, lock time, reload)</t>
        </is>
      </c>
      <c r="D35" s="14" t="inlineStr">
        <is>
          <t>docs/V4_PROGRESS.md</t>
        </is>
      </c>
      <c r="E35" s="15" t="inlineStr">
        <is>
          <t>src/scene/Scene.cpp
src/scene/Combat.cpp
src/ai/DroneController.cpp</t>
        </is>
      </c>
      <c r="F35" s="133" t="inlineStr">
        <is>
          <t>yes</t>
        </is>
      </c>
      <c r="G35" s="14" t="inlineStr">
        <is>
          <t>T100 T108 T112</t>
        </is>
      </c>
      <c r="H35" s="14">
        <f>(SUMPRODUCT(('10 Testing'!$A$6:$A$150="T100")*('10 Testing'!$F$6:$F$150="PASS"))+SUMPRODUCT(('10 Testing'!$A$6:$A$150="T108")*('10 Testing'!$F$6:$F$150="PASS"))+SUMPRODUCT(('10 Testing'!$A$6:$A$150="T112")*('10 Testing'!$F$6:$F$150="PASS")))&amp;" / 3"</f>
        <v/>
      </c>
      <c r="I35" s="134" t="inlineStr">
        <is>
          <t>pending: report/figures_v4/uav_missile_launch.png</t>
        </is>
      </c>
      <c r="J35" s="42">
        <f>IF(SUMPRODUCT(('10 Testing'!$A$6:$A$150="T100")*('10 Testing'!$F$6:$F$150="PASS"))+SUMPRODUCT(('10 Testing'!$A$6:$A$150="T108")*('10 Testing'!$F$6:$F$150="PASS"))+SUMPRODUCT(('10 Testing'!$A$6:$A$150="T112")*('10 Testing'!$F$6:$F$150="PASS"))=3,"Verified","CHECK")</f>
        <v/>
      </c>
      <c r="K35" s="22" t="inlineStr">
        <is>
          <t>Sheet 16</t>
        </is>
      </c>
    </row>
    <row r="36">
      <c r="A36" s="42" t="inlineStr">
        <is>
          <t>U4-4</t>
        </is>
      </c>
      <c r="B36" s="14" t="inlineStr">
        <is>
          <t>User v4</t>
        </is>
      </c>
      <c r="C36" s="14" t="inlineStr">
        <is>
          <t>Rovers blow up properly: fireball, smoke, sparks, debris, scorch, burning wreck, respawn</t>
        </is>
      </c>
      <c r="D36" s="14" t="inlineStr">
        <is>
          <t>docs/V4_PROGRESS.md</t>
        </is>
      </c>
      <c r="E36" s="15" t="inlineStr">
        <is>
          <t>src/scene/Combat.cpp
src/rendering/Effects.cpp
src/scene/Scene.cpp</t>
        </is>
      </c>
      <c r="F36" s="133" t="inlineStr">
        <is>
          <t>yes</t>
        </is>
      </c>
      <c r="G36" s="14" t="inlineStr">
        <is>
          <t>T103 T104 T105 T106 T107</t>
        </is>
      </c>
      <c r="H36" s="14">
        <f>(SUMPRODUCT(('10 Testing'!$A$6:$A$150="T103")*('10 Testing'!$F$6:$F$150="PASS"))+SUMPRODUCT(('10 Testing'!$A$6:$A$150="T104")*('10 Testing'!$F$6:$F$150="PASS"))+SUMPRODUCT(('10 Testing'!$A$6:$A$150="T105")*('10 Testing'!$F$6:$F$150="PASS"))+SUMPRODUCT(('10 Testing'!$A$6:$A$150="T106")*('10 Testing'!$F$6:$F$150="PASS"))+SUMPRODUCT(('10 Testing'!$A$6:$A$150="T107")*('10 Testing'!$F$6:$F$150="PASS")))&amp;" / 5"</f>
        <v/>
      </c>
      <c r="I36" s="134" t="inlineStr">
        <is>
          <t>pending: report/figures_v4/explosion_mid.png</t>
        </is>
      </c>
      <c r="J36" s="42">
        <f>IF(SUMPRODUCT(('10 Testing'!$A$6:$A$150="T103")*('10 Testing'!$F$6:$F$150="PASS"))+SUMPRODUCT(('10 Testing'!$A$6:$A$150="T104")*('10 Testing'!$F$6:$F$150="PASS"))+SUMPRODUCT(('10 Testing'!$A$6:$A$150="T105")*('10 Testing'!$F$6:$F$150="PASS"))+SUMPRODUCT(('10 Testing'!$A$6:$A$150="T106")*('10 Testing'!$F$6:$F$150="PASS"))+SUMPRODUCT(('10 Testing'!$A$6:$A$150="T107")*('10 Testing'!$F$6:$F$150="PASS"))=5,"Verified","CHECK")</f>
        <v/>
      </c>
      <c r="K36" s="22" t="inlineStr">
        <is>
          <t>Sheet 16 particle census</t>
        </is>
      </c>
    </row>
    <row r="37">
      <c r="A37" s="42" t="inlineStr">
        <is>
          <t>U4-5</t>
        </is>
      </c>
      <c r="B37" s="14" t="inlineStr">
        <is>
          <t>User v4</t>
        </is>
      </c>
      <c r="C37" s="14" t="inlineStr">
        <is>
          <t>At least 5 new user-controllable objects with complex hierarchical motion</t>
        </is>
      </c>
      <c r="D37" s="14" t="inlineStr">
        <is>
          <t>docs/V4_PROGRESS.md</t>
        </is>
      </c>
      <c r="E37" s="15" t="inlineStr">
        <is>
          <t>src/objects/Tank.cpp
src/objects/Helicopter.cpp
src/objects/AaGun.cpp
src/objects/Radar.cpp
src/objects/Base.cpp
src/objects/Bunker.cpp</t>
        </is>
      </c>
      <c r="F37" s="133" t="inlineStr">
        <is>
          <t>yes</t>
        </is>
      </c>
      <c r="G37" s="14" t="inlineStr">
        <is>
          <t>T64 T65 T73 T80 T81 T82 T83 T84 T85 T86 T87 T88 T89 T90 T91 T92 T93 T94 T95 T96 T97 T98 T99</t>
        </is>
      </c>
      <c r="H37" s="14">
        <f>(SUMPRODUCT(('10 Testing'!$A$6:$A$150="T64")*('10 Testing'!$F$6:$F$150="PASS"))+SUMPRODUCT(('10 Testing'!$A$6:$A$150="T65")*('10 Testing'!$F$6:$F$150="PASS"))+SUMPRODUCT(('10 Testing'!$A$6:$A$150="T73")*('10 Testing'!$F$6:$F$150="PASS"))+SUMPRODUCT(('10 Testing'!$A$6:$A$150="T80")*('10 Testing'!$F$6:$F$150="PASS"))+SUMPRODUCT(('10 Testing'!$A$6:$A$150="T81")*('10 Testing'!$F$6:$F$150="PASS"))+SUMPRODUCT(('10 Testing'!$A$6:$A$150="T82")*('10 Testing'!$F$6:$F$150="PASS"))+SUMPRODUCT(('10 Testing'!$A$6:$A$150="T83")*('10 Testing'!$F$6:$F$150="PASS"))+SUMPRODUCT(('10 Testing'!$A$6:$A$150="T84")*('10 Testing'!$F$6:$F$150="PASS"))+SUMPRODUCT(('10 Testing'!$A$6:$A$150="T85")*('10 Testing'!$F$6:$F$150="PASS"))+SUMPRODUCT(('10 Testing'!$A$6:$A$150="T86")*('10 Testing'!$F$6:$F$150="PASS"))+SUMPRODUCT(('10 Testing'!$A$6:$A$150="T87")*('10 Testing'!$F$6:$F$150="PASS"))+SUMPRODUCT(('10 Testing'!$A$6:$A$150="T88")*('10 Testing'!$F$6:$F$150="PASS"))+SUMPRODUCT(('10 Testing'!$A$6:$A$150="T89")*('10 Testing'!$F$6:$F$150="PASS"))+SUMPRODUCT(('10 Testing'!$A$6:$A$150="T90")*('10 Testing'!$F$6:$F$150="PASS"))+SUMPRODUCT(('10 Testing'!$A$6:$A$150="T91")*('10 Testing'!$F$6:$F$150="PASS"))+SUMPRODUCT(('10 Testing'!$A$6:$A$150="T92")*('10 Testing'!$F$6:$F$150="PASS"))+SUMPRODUCT(('10 Testing'!$A$6:$A$150="T93")*('10 Testing'!$F$6:$F$150="PASS"))+SUMPRODUCT(('10 Testing'!$A$6:$A$150="T94")*('10 Testing'!$F$6:$F$150="PASS"))+SUMPRODUCT(('10 Testing'!$A$6:$A$150="T95")*('10 Testing'!$F$6:$F$150="PASS"))+SUMPRODUCT(('10 Testing'!$A$6:$A$150="T96")*('10 Testing'!$F$6:$F$150="PASS"))+SUMPRODUCT(('10 Testing'!$A$6:$A$150="T97")*('10 Testing'!$F$6:$F$150="PASS"))+SUMPRODUCT(('10 Testing'!$A$6:$A$150="T98")*('10 Testing'!$F$6:$F$150="PASS"))+SUMPRODUCT(('10 Testing'!$A$6:$A$150="T99")*('10 Testing'!$F$6:$F$150="PASS")))&amp;" / 23"</f>
        <v/>
      </c>
      <c r="I37" s="134" t="inlineStr">
        <is>
          <t>pending: report/figures_v4/tank_closeup.png</t>
        </is>
      </c>
      <c r="J37" s="42">
        <f>IF(SUMPRODUCT(('10 Testing'!$A$6:$A$150="T64")*('10 Testing'!$F$6:$F$150="PASS"))+SUMPRODUCT(('10 Testing'!$A$6:$A$150="T65")*('10 Testing'!$F$6:$F$150="PASS"))+SUMPRODUCT(('10 Testing'!$A$6:$A$150="T73")*('10 Testing'!$F$6:$F$150="PASS"))+SUMPRODUCT(('10 Testing'!$A$6:$A$150="T80")*('10 Testing'!$F$6:$F$150="PASS"))+SUMPRODUCT(('10 Testing'!$A$6:$A$150="T81")*('10 Testing'!$F$6:$F$150="PASS"))+SUMPRODUCT(('10 Testing'!$A$6:$A$150="T82")*('10 Testing'!$F$6:$F$150="PASS"))+SUMPRODUCT(('10 Testing'!$A$6:$A$150="T83")*('10 Testing'!$F$6:$F$150="PASS"))+SUMPRODUCT(('10 Testing'!$A$6:$A$150="T84")*('10 Testing'!$F$6:$F$150="PASS"))+SUMPRODUCT(('10 Testing'!$A$6:$A$150="T85")*('10 Testing'!$F$6:$F$150="PASS"))+SUMPRODUCT(('10 Testing'!$A$6:$A$150="T86")*('10 Testing'!$F$6:$F$150="PASS"))+SUMPRODUCT(('10 Testing'!$A$6:$A$150="T87")*('10 Testing'!$F$6:$F$150="PASS"))+SUMPRODUCT(('10 Testing'!$A$6:$A$150="T88")*('10 Testing'!$F$6:$F$150="PASS"))+SUMPRODUCT(('10 Testing'!$A$6:$A$150="T89")*('10 Testing'!$F$6:$F$150="PASS"))+SUMPRODUCT(('10 Testing'!$A$6:$A$150="T90")*('10 Testing'!$F$6:$F$150="PASS"))+SUMPRODUCT(('10 Testing'!$A$6:$A$150="T91")*('10 Testing'!$F$6:$F$150="PASS"))+SUMPRODUCT(('10 Testing'!$A$6:$A$150="T92")*('10 Testing'!$F$6:$F$150="PASS"))+SUMPRODUCT(('10 Testing'!$A$6:$A$150="T93")*('10 Testing'!$F$6:$F$150="PASS"))+SUMPRODUCT(('10 Testing'!$A$6:$A$150="T94")*('10 Testing'!$F$6:$F$150="PASS"))+SUMPRODUCT(('10 Testing'!$A$6:$A$150="T95")*('10 Testing'!$F$6:$F$150="PASS"))+SUMPRODUCT(('10 Testing'!$A$6:$A$150="T96")*('10 Testing'!$F$6:$F$150="PASS"))+SUMPRODUCT(('10 Testing'!$A$6:$A$150="T97")*('10 Testing'!$F$6:$F$150="PASS"))+SUMPRODUCT(('10 Testing'!$A$6:$A$150="T98")*('10 Testing'!$F$6:$F$150="PASS"))+SUMPRODUCT(('10 Testing'!$A$6:$A$150="T99")*('10 Testing'!$F$6:$F$150="PASS"))=23,"Verified","CHECK")</f>
        <v/>
      </c>
      <c r="K37" s="22" t="inlineStr">
        <is>
          <t>Tank, helicopter, AA gun, radar, blast doors, gate barrier (6) + UAV; sheet 14</t>
        </is>
      </c>
    </row>
    <row r="38">
      <c r="A38" s="42" t="inlineStr">
        <is>
          <t>U4-6</t>
        </is>
      </c>
      <c r="B38" s="14" t="inlineStr">
        <is>
          <t>User v4</t>
        </is>
      </c>
      <c r="C38" s="14" t="inlineStr">
        <is>
          <t>Possession keys 5-9 / 0, [ ] cycle, chase and sight cameras, HUD sights</t>
        </is>
      </c>
      <c r="D38" s="14" t="inlineStr">
        <is>
          <t>docs/V4_PROGRESS.md</t>
        </is>
      </c>
      <c r="E38" s="15" t="inlineStr">
        <is>
          <t>src/scene/Control.cpp
src/app/Interactive.cpp
src/app/AppHud.cpp</t>
        </is>
      </c>
      <c r="F38" s="133" t="inlineStr">
        <is>
          <t>yes</t>
        </is>
      </c>
      <c r="G38" s="14" t="inlineStr">
        <is>
          <t>T127 T128</t>
        </is>
      </c>
      <c r="H38" s="14">
        <f>(SUMPRODUCT(('10 Testing'!$A$6:$A$150="T127")*('10 Testing'!$F$6:$F$150="PASS"))+SUMPRODUCT(('10 Testing'!$A$6:$A$150="T128")*('10 Testing'!$F$6:$F$150="PASS")))&amp;" / 2"</f>
        <v/>
      </c>
      <c r="I38" s="134" t="inlineStr">
        <is>
          <t>pending: report/figures_v4/possess_tank_sight.png</t>
        </is>
      </c>
      <c r="J38" s="42">
        <f>IF(SUMPRODUCT(('10 Testing'!$A$6:$A$150="T127")*('10 Testing'!$F$6:$F$150="PASS"))+SUMPRODUCT(('10 Testing'!$A$6:$A$150="T128")*('10 Testing'!$F$6:$F$150="PASS"))=2,"Verified","CHECK")</f>
        <v/>
      </c>
      <c r="K38" s="14" t="inlineStr"/>
    </row>
    <row r="39">
      <c r="A39" s="42" t="inlineStr">
        <is>
          <t>U4-7</t>
        </is>
      </c>
      <c r="B39" s="14" t="inlineStr">
        <is>
          <t>User v4</t>
        </is>
      </c>
      <c r="C39" s="14" t="inlineStr">
        <is>
          <t>Friend-or-foe, wreck discrimination and ramp keep-out for the UAV</t>
        </is>
      </c>
      <c r="D39" s="14" t="inlineStr">
        <is>
          <t>docs/V4_PROGRESS.md</t>
        </is>
      </c>
      <c r="E39" s="15" t="inlineStr">
        <is>
          <t>src/ai/DroneController.cpp
src/scene/Scene.cpp</t>
        </is>
      </c>
      <c r="F39" s="133" t="inlineStr">
        <is>
          <t>yes</t>
        </is>
      </c>
      <c r="G39" s="14" t="inlineStr">
        <is>
          <t>T109 T110 T111</t>
        </is>
      </c>
      <c r="H39" s="14">
        <f>(SUMPRODUCT(('10 Testing'!$A$6:$A$150="T109")*('10 Testing'!$F$6:$F$150="PASS"))+SUMPRODUCT(('10 Testing'!$A$6:$A$150="T110")*('10 Testing'!$F$6:$F$150="PASS"))+SUMPRODUCT(('10 Testing'!$A$6:$A$150="T111")*('10 Testing'!$F$6:$F$150="PASS")))&amp;" / 3"</f>
        <v/>
      </c>
      <c r="I39" s="14" t="inlineStr">
        <is>
          <t>-</t>
        </is>
      </c>
      <c r="J39" s="42">
        <f>IF(SUMPRODUCT(('10 Testing'!$A$6:$A$150="T109")*('10 Testing'!$F$6:$F$150="PASS"))+SUMPRODUCT(('10 Testing'!$A$6:$A$150="T110")*('10 Testing'!$F$6:$F$150="PASS"))+SUMPRODUCT(('10 Testing'!$A$6:$A$150="T111")*('10 Testing'!$F$6:$F$150="PASS"))=3,"Verified","CHECK")</f>
        <v/>
      </c>
      <c r="K39" s="22" t="inlineStr">
        <is>
          <t>Sheet 16 section E</t>
        </is>
      </c>
    </row>
    <row r="40">
      <c r="A40" s="42" t="inlineStr">
        <is>
          <t>U4-8</t>
        </is>
      </c>
      <c r="B40" s="14" t="inlineStr">
        <is>
          <t>User v4</t>
        </is>
      </c>
      <c r="C40" s="14" t="inlineStr">
        <is>
          <t>Camera shake, walk camera inside the bunker, 120 s director sequence</t>
        </is>
      </c>
      <c r="D40" s="14" t="inlineStr">
        <is>
          <t>docs/V4_PROGRESS.md</t>
        </is>
      </c>
      <c r="E40" s="15" t="inlineStr">
        <is>
          <t>src/scene/Camera.cpp
src/scene/Director.cpp</t>
        </is>
      </c>
      <c r="F40" s="133" t="inlineStr">
        <is>
          <t>yes</t>
        </is>
      </c>
      <c r="G40" s="14" t="inlineStr">
        <is>
          <t>T120 T121 T122 T123 T124 T125 T126 T129</t>
        </is>
      </c>
      <c r="H40" s="14">
        <f>(SUMPRODUCT(('10 Testing'!$A$6:$A$150="T120")*('10 Testing'!$F$6:$F$150="PASS"))+SUMPRODUCT(('10 Testing'!$A$6:$A$150="T121")*('10 Testing'!$F$6:$F$150="PASS"))+SUMPRODUCT(('10 Testing'!$A$6:$A$150="T122")*('10 Testing'!$F$6:$F$150="PASS"))+SUMPRODUCT(('10 Testing'!$A$6:$A$150="T123")*('10 Testing'!$F$6:$F$150="PASS"))+SUMPRODUCT(('10 Testing'!$A$6:$A$150="T124")*('10 Testing'!$F$6:$F$150="PASS"))+SUMPRODUCT(('10 Testing'!$A$6:$A$150="T125")*('10 Testing'!$F$6:$F$150="PASS"))+SUMPRODUCT(('10 Testing'!$A$6:$A$150="T126")*('10 Testing'!$F$6:$F$150="PASS"))+SUMPRODUCT(('10 Testing'!$A$6:$A$150="T129")*('10 Testing'!$F$6:$F$150="PASS")))&amp;" / 8"</f>
        <v/>
      </c>
      <c r="I40" s="134" t="inlineStr">
        <is>
          <t>pending: report/figures_v4/bunker_ramp.png</t>
        </is>
      </c>
      <c r="J40" s="42">
        <f>IF(SUMPRODUCT(('10 Testing'!$A$6:$A$150="T120")*('10 Testing'!$F$6:$F$150="PASS"))+SUMPRODUCT(('10 Testing'!$A$6:$A$150="T121")*('10 Testing'!$F$6:$F$150="PASS"))+SUMPRODUCT(('10 Testing'!$A$6:$A$150="T122")*('10 Testing'!$F$6:$F$150="PASS"))+SUMPRODUCT(('10 Testing'!$A$6:$A$150="T123")*('10 Testing'!$F$6:$F$150="PASS"))+SUMPRODUCT(('10 Testing'!$A$6:$A$150="T124")*('10 Testing'!$F$6:$F$150="PASS"))+SUMPRODUCT(('10 Testing'!$A$6:$A$150="T125")*('10 Testing'!$F$6:$F$150="PASS"))+SUMPRODUCT(('10 Testing'!$A$6:$A$150="T126")*('10 Testing'!$F$6:$F$150="PASS"))+SUMPRODUCT(('10 Testing'!$A$6:$A$150="T129")*('10 Testing'!$F$6:$F$150="PASS"))=8,"Verified","CHECK")</f>
        <v/>
      </c>
      <c r="K40" s="14" t="inlineStr"/>
    </row>
    <row r="41">
      <c r="A41" s="42" t="inlineStr">
        <is>
          <t>U4-9</t>
        </is>
      </c>
      <c r="B41" s="14" t="inlineStr">
        <is>
          <t>User v4</t>
        </is>
      </c>
      <c r="C41" s="14" t="inlineStr">
        <is>
          <t>Realistic scale, deterministic simulation, geometry only from primitives</t>
        </is>
      </c>
      <c r="D41" s="14" t="inlineStr">
        <is>
          <t>docs/v4_notes/v4-brief.md</t>
        </is>
      </c>
      <c r="E41" s="14" t="inlineStr">
        <is>
          <t>src/objects/*.cpp</t>
        </is>
      </c>
      <c r="F41" s="133" t="inlineStr">
        <is>
          <t>yes</t>
        </is>
      </c>
      <c r="G41" s="14" t="inlineStr">
        <is>
          <t>T66 T67 T70 T76 T96 T113</t>
        </is>
      </c>
      <c r="H41" s="14">
        <f>(SUMPRODUCT(('10 Testing'!$A$6:$A$150="T66")*('10 Testing'!$F$6:$F$150="PASS"))+SUMPRODUCT(('10 Testing'!$A$6:$A$150="T67")*('10 Testing'!$F$6:$F$150="PASS"))+SUMPRODUCT(('10 Testing'!$A$6:$A$150="T70")*('10 Testing'!$F$6:$F$150="PASS"))+SUMPRODUCT(('10 Testing'!$A$6:$A$150="T76")*('10 Testing'!$F$6:$F$150="PASS"))+SUMPRODUCT(('10 Testing'!$A$6:$A$150="T96")*('10 Testing'!$F$6:$F$150="PASS"))+SUMPRODUCT(('10 Testing'!$A$6:$A$150="T113")*('10 Testing'!$F$6:$F$150="PASS")))&amp;" / 6"</f>
        <v/>
      </c>
      <c r="I41" s="14" t="inlineStr">
        <is>
          <t>-</t>
        </is>
      </c>
      <c r="J41" s="42">
        <f>IF(SUMPRODUCT(('10 Testing'!$A$6:$A$150="T66")*('10 Testing'!$F$6:$F$150="PASS"))+SUMPRODUCT(('10 Testing'!$A$6:$A$150="T67")*('10 Testing'!$F$6:$F$150="PASS"))+SUMPRODUCT(('10 Testing'!$A$6:$A$150="T70")*('10 Testing'!$F$6:$F$150="PASS"))+SUMPRODUCT(('10 Testing'!$A$6:$A$150="T76")*('10 Testing'!$F$6:$F$150="PASS"))+SUMPRODUCT(('10 Testing'!$A$6:$A$150="T96")*('10 Testing'!$F$6:$F$150="PASS"))+SUMPRODUCT(('10 Testing'!$A$6:$A$150="T113")*('10 Testing'!$F$6:$F$150="PASS"))=6,"Verified","CHECK")</f>
        <v/>
      </c>
      <c r="K41" s="14" t="inlineStr"/>
    </row>
    <row r="42">
      <c r="A42" s="42" t="inlineStr">
        <is>
          <t>U4-10</t>
        </is>
      </c>
      <c r="B42" s="14" t="inlineStr">
        <is>
          <t>User v4</t>
        </is>
      </c>
      <c r="C42" s="14" t="inlineStr">
        <is>
          <t>Excel workbook regenerated from the program's output and extended</t>
        </is>
      </c>
      <c r="D42" s="14" t="inlineStr">
        <is>
          <t>docs/V4_PROGRESS.md</t>
        </is>
      </c>
      <c r="E42" s="15" t="inlineStr">
        <is>
          <t>tools/build_workbook.py
tools/wb_v4.py
tools/wb_audit.py
src/app/DocExport.cpp</t>
        </is>
      </c>
      <c r="F42" s="133" t="inlineStr">
        <is>
          <t>yes</t>
        </is>
      </c>
      <c r="G42" s="14" t="inlineStr">
        <is>
          <t>-</t>
        </is>
      </c>
      <c r="H42" s="14" t="inlineStr">
        <is>
          <t>-</t>
        </is>
      </c>
      <c r="I42" s="14" t="inlineStr">
        <is>
          <t>-</t>
        </is>
      </c>
      <c r="J42" s="42" t="inlineStr">
        <is>
          <t>Done</t>
        </is>
      </c>
      <c r="K42" s="22" t="inlineStr">
        <is>
          <t>This workbook (18 sheets); verify_workbook.py</t>
        </is>
      </c>
    </row>
    <row r="43">
      <c r="A43" s="42" t="inlineStr">
        <is>
          <t>U4-11</t>
        </is>
      </c>
      <c r="B43" s="14" t="inlineStr">
        <is>
          <t>User v4</t>
        </is>
      </c>
      <c r="C43" s="14" t="inlineStr">
        <is>
          <t>Report rewritten with a full audit appendix</t>
        </is>
      </c>
      <c r="D43" s="14" t="inlineStr">
        <is>
          <t>docs/V4_PROGRESS.md</t>
        </is>
      </c>
      <c r="E43" s="15" t="inlineStr">
        <is>
          <t>report/main.tex</t>
        </is>
      </c>
      <c r="F43" s="133" t="inlineStr">
        <is>
          <t>yes</t>
        </is>
      </c>
      <c r="G43" s="14" t="inlineStr">
        <is>
          <t>-</t>
        </is>
      </c>
      <c r="H43" s="14" t="inlineStr">
        <is>
          <t>-</t>
        </is>
      </c>
      <c r="I43" s="14" t="inlineStr">
        <is>
          <t>-</t>
        </is>
      </c>
      <c r="J43" s="42" t="inlineStr">
        <is>
          <t>Pending</t>
        </is>
      </c>
      <c r="K43" s="22" t="inlineStr">
        <is>
          <t>Owned by another engineer</t>
        </is>
      </c>
    </row>
    <row r="44">
      <c r="A44" s="42" t="inlineStr">
        <is>
          <t>U4-12</t>
        </is>
      </c>
      <c r="B44" s="14" t="inlineStr">
        <is>
          <t>User v4</t>
        </is>
      </c>
      <c r="C44" s="14" t="inlineStr">
        <is>
          <t>Windows executable rebuilt</t>
        </is>
      </c>
      <c r="D44" s="14" t="inlineStr">
        <is>
          <t>docs/V4_PROGRESS.md</t>
        </is>
      </c>
      <c r="E44" s="15" t="inlineStr">
        <is>
          <t>tools/cross_build_windows.sh</t>
        </is>
      </c>
      <c r="F44" s="133" t="inlineStr">
        <is>
          <t>yes</t>
        </is>
      </c>
      <c r="G44" s="14" t="inlineStr">
        <is>
          <t>-</t>
        </is>
      </c>
      <c r="H44" s="14" t="inlineStr">
        <is>
          <t>-</t>
        </is>
      </c>
      <c r="I44" s="14" t="inlineStr">
        <is>
          <t>-</t>
        </is>
      </c>
      <c r="J44" s="42" t="inlineStr">
        <is>
          <t>Pending</t>
        </is>
      </c>
      <c r="K44" s="22" t="inlineStr">
        <is>
          <t>Supervisor to-do item 6</t>
        </is>
      </c>
    </row>
    <row r="45">
      <c r="A45" s="42" t="inlineStr">
        <is>
          <t>C1</t>
        </is>
      </c>
      <c r="B45" s="14" t="inlineStr">
        <is>
          <t>Course checklist</t>
        </is>
      </c>
      <c r="C45" s="14" t="inlineStr">
        <is>
          <t>10-slide presentation</t>
        </is>
      </c>
      <c r="D45" s="14" t="inlineStr">
        <is>
          <t>Course note (V4_PROGRESS.md)</t>
        </is>
      </c>
      <c r="E45" s="14" t="inlineStr">
        <is>
          <t>report/*.pptx</t>
        </is>
      </c>
      <c r="F45" s="134" t="inlineStr">
        <is>
          <t>no</t>
        </is>
      </c>
      <c r="G45" s="14" t="inlineStr">
        <is>
          <t>-</t>
        </is>
      </c>
      <c r="H45" s="14" t="inlineStr">
        <is>
          <t>-</t>
        </is>
      </c>
      <c r="I45" s="14" t="inlineStr">
        <is>
          <t>-</t>
        </is>
      </c>
      <c r="J45" s="42" t="inlineStr">
        <is>
          <t>Pending</t>
        </is>
      </c>
      <c r="K45" s="22" t="inlineStr">
        <is>
          <t>Slides owned by another engineer</t>
        </is>
      </c>
    </row>
    <row r="46">
      <c r="A46" s="42" t="inlineStr">
        <is>
          <t>C2</t>
        </is>
      </c>
      <c r="B46" s="14" t="inlineStr">
        <is>
          <t>Course checklist</t>
        </is>
      </c>
      <c r="C46" s="14" t="inlineStr">
        <is>
          <t>Outline on slide 2</t>
        </is>
      </c>
      <c r="D46" s="14" t="inlineStr">
        <is>
          <t>Course note</t>
        </is>
      </c>
      <c r="E46" s="14" t="inlineStr">
        <is>
          <t>report/*.pptx</t>
        </is>
      </c>
      <c r="F46" s="134" t="inlineStr">
        <is>
          <t>no</t>
        </is>
      </c>
      <c r="G46" s="14" t="inlineStr">
        <is>
          <t>-</t>
        </is>
      </c>
      <c r="H46" s="14" t="inlineStr">
        <is>
          <t>-</t>
        </is>
      </c>
      <c r="I46" s="14" t="inlineStr">
        <is>
          <t>-</t>
        </is>
      </c>
      <c r="J46" s="42" t="inlineStr">
        <is>
          <t>Pending</t>
        </is>
      </c>
      <c r="K46" s="22" t="inlineStr">
        <is>
          <t>Checked when the deck exists</t>
        </is>
      </c>
    </row>
    <row r="47">
      <c r="A47" s="42" t="inlineStr">
        <is>
          <t>C3</t>
        </is>
      </c>
      <c r="B47" s="14" t="inlineStr">
        <is>
          <t>Course checklist</t>
        </is>
      </c>
      <c r="C47" s="14" t="inlineStr">
        <is>
          <t>2-minute video at the end of the slides</t>
        </is>
      </c>
      <c r="D47" s="14" t="inlineStr">
        <is>
          <t>Course note</t>
        </is>
      </c>
      <c r="E47" s="14" t="inlineStr">
        <is>
          <t>report/*.mp4</t>
        </is>
      </c>
      <c r="F47" s="134" t="inlineStr">
        <is>
          <t>no</t>
        </is>
      </c>
      <c r="G47" s="14" t="inlineStr">
        <is>
          <t>T125 T129</t>
        </is>
      </c>
      <c r="H47" s="14">
        <f>(SUMPRODUCT(('10 Testing'!$A$6:$A$150="T125")*('10 Testing'!$F$6:$F$150="PASS"))+SUMPRODUCT(('10 Testing'!$A$6:$A$150="T129")*('10 Testing'!$F$6:$F$150="PASS")))&amp;" / 2"</f>
        <v/>
      </c>
      <c r="I47" s="14" t="inlineStr">
        <is>
          <t>-</t>
        </is>
      </c>
      <c r="J47" s="42">
        <f>IF(SUMPRODUCT(('10 Testing'!$A$6:$A$150="T125")*('10 Testing'!$F$6:$F$150="PASS"))+SUMPRODUCT(('10 Testing'!$A$6:$A$150="T129")*('10 Testing'!$F$6:$F$150="PASS"))=2,"Verified","CHECK")</f>
        <v/>
      </c>
      <c r="K47" s="22" t="inlineStr">
        <is>
          <t>Director sequence is 120 s / 12 shots (T125); the recorded file report/*.mp4 is pending</t>
        </is>
      </c>
    </row>
    <row r="48">
      <c r="A48" s="42" t="inlineStr">
        <is>
          <t>C4</t>
        </is>
      </c>
      <c r="B48" s="14" t="inlineStr">
        <is>
          <t>Course checklist</t>
        </is>
      </c>
      <c r="C48" s="14" t="inlineStr">
        <is>
          <t>Dynamic objects (scene animation, intruders, effects)</t>
        </is>
      </c>
      <c r="D48" s="14" t="inlineStr">
        <is>
          <t>Course note</t>
        </is>
      </c>
      <c r="E48" s="15" t="inlineStr">
        <is>
          <t>src/scene/Scene.cpp
src/scene/Combat.cpp</t>
        </is>
      </c>
      <c r="F48" s="133" t="inlineStr">
        <is>
          <t>yes</t>
        </is>
      </c>
      <c r="G48" s="14" t="inlineStr">
        <is>
          <t>T20 T49 T107 T113</t>
        </is>
      </c>
      <c r="H48" s="14">
        <f>(SUMPRODUCT(('10 Testing'!$A$6:$A$150="T20")*('10 Testing'!$F$6:$F$150="PASS"))+SUMPRODUCT(('10 Testing'!$A$6:$A$150="T49")*('10 Testing'!$F$6:$F$150="PASS"))+SUMPRODUCT(('10 Testing'!$A$6:$A$150="T107")*('10 Testing'!$F$6:$F$150="PASS"))+SUMPRODUCT(('10 Testing'!$A$6:$A$150="T113")*('10 Testing'!$F$6:$F$150="PASS")))&amp;" / 4"</f>
        <v/>
      </c>
      <c r="I48" s="14" t="inlineStr">
        <is>
          <t>-</t>
        </is>
      </c>
      <c r="J48" s="42">
        <f>IF(SUMPRODUCT(('10 Testing'!$A$6:$A$150="T20")*('10 Testing'!$F$6:$F$150="PASS"))+SUMPRODUCT(('10 Testing'!$A$6:$A$150="T49")*('10 Testing'!$F$6:$F$150="PASS"))+SUMPRODUCT(('10 Testing'!$A$6:$A$150="T107")*('10 Testing'!$F$6:$F$150="PASS"))+SUMPRODUCT(('10 Testing'!$A$6:$A$150="T113")*('10 Testing'!$F$6:$F$150="PASS"))=4,"Verified","CHECK")</f>
        <v/>
      </c>
      <c r="K48" s="14" t="inlineStr"/>
    </row>
    <row r="49">
      <c r="A49" s="42" t="inlineStr">
        <is>
          <t>C5</t>
        </is>
      </c>
      <c r="B49" s="14" t="inlineStr">
        <is>
          <t>Course checklist</t>
        </is>
      </c>
      <c r="C49" s="14" t="inlineStr">
        <is>
          <t>Controllable objects</t>
        </is>
      </c>
      <c r="D49" s="14" t="inlineStr">
        <is>
          <t>Course note</t>
        </is>
      </c>
      <c r="E49" s="15" t="inlineStr">
        <is>
          <t>src/scene/Control.cpp</t>
        </is>
      </c>
      <c r="F49" s="133" t="inlineStr">
        <is>
          <t>yes</t>
        </is>
      </c>
      <c r="G49" s="14" t="inlineStr">
        <is>
          <t>T127 T128</t>
        </is>
      </c>
      <c r="H49" s="14">
        <f>(SUMPRODUCT(('10 Testing'!$A$6:$A$150="T127")*('10 Testing'!$F$6:$F$150="PASS"))+SUMPRODUCT(('10 Testing'!$A$6:$A$150="T128")*('10 Testing'!$F$6:$F$150="PASS")))&amp;" / 2"</f>
        <v/>
      </c>
      <c r="I49" s="134" t="inlineStr">
        <is>
          <t>pending: report/figures_v4/possess_tank_sight.png</t>
        </is>
      </c>
      <c r="J49" s="42">
        <f>IF(SUMPRODUCT(('10 Testing'!$A$6:$A$150="T127")*('10 Testing'!$F$6:$F$150="PASS"))+SUMPRODUCT(('10 Testing'!$A$6:$A$150="T128")*('10 Testing'!$F$6:$F$150="PASS"))=2,"Verified","CHECK")</f>
        <v/>
      </c>
      <c r="K49" s="22" t="inlineStr">
        <is>
          <t>Sheet 14</t>
        </is>
      </c>
    </row>
    <row r="50">
      <c r="A50" s="42" t="inlineStr">
        <is>
          <t>C6</t>
        </is>
      </c>
      <c r="B50" s="14" t="inlineStr">
        <is>
          <t>Course checklist</t>
        </is>
      </c>
      <c r="C50" s="14" t="inlineStr">
        <is>
          <t>Complex motion (hierarchical rigs, skid steer, rotor head, tracks)</t>
        </is>
      </c>
      <c r="D50" s="14" t="inlineStr">
        <is>
          <t>Course note</t>
        </is>
      </c>
      <c r="E50" s="15" t="inlineStr">
        <is>
          <t>src/objects/Tank.cpp
src/objects/Helicopter.cpp
src/objects/Radar.cpp</t>
        </is>
      </c>
      <c r="F50" s="133" t="inlineStr">
        <is>
          <t>yes</t>
        </is>
      </c>
      <c r="G50" s="14" t="inlineStr">
        <is>
          <t>T80 T81 T82 T83 T84 T90 T91 T97 T98</t>
        </is>
      </c>
      <c r="H50" s="14">
        <f>(SUMPRODUCT(('10 Testing'!$A$6:$A$150="T80")*('10 Testing'!$F$6:$F$150="PASS"))+SUMPRODUCT(('10 Testing'!$A$6:$A$150="T81")*('10 Testing'!$F$6:$F$150="PASS"))+SUMPRODUCT(('10 Testing'!$A$6:$A$150="T82")*('10 Testing'!$F$6:$F$150="PASS"))+SUMPRODUCT(('10 Testing'!$A$6:$A$150="T83")*('10 Testing'!$F$6:$F$150="PASS"))+SUMPRODUCT(('10 Testing'!$A$6:$A$150="T84")*('10 Testing'!$F$6:$F$150="PASS"))+SUMPRODUCT(('10 Testing'!$A$6:$A$150="T90")*('10 Testing'!$F$6:$F$150="PASS"))+SUMPRODUCT(('10 Testing'!$A$6:$A$150="T91")*('10 Testing'!$F$6:$F$150="PASS"))+SUMPRODUCT(('10 Testing'!$A$6:$A$150="T97")*('10 Testing'!$F$6:$F$150="PASS"))+SUMPRODUCT(('10 Testing'!$A$6:$A$150="T98")*('10 Testing'!$F$6:$F$150="PASS")))&amp;" / 9"</f>
        <v/>
      </c>
      <c r="I50" s="134" t="inlineStr">
        <is>
          <t>pending: report/figures_v4/tank_closeup.png</t>
        </is>
      </c>
      <c r="J50" s="42">
        <f>IF(SUMPRODUCT(('10 Testing'!$A$6:$A$150="T80")*('10 Testing'!$F$6:$F$150="PASS"))+SUMPRODUCT(('10 Testing'!$A$6:$A$150="T81")*('10 Testing'!$F$6:$F$150="PASS"))+SUMPRODUCT(('10 Testing'!$A$6:$A$150="T82")*('10 Testing'!$F$6:$F$150="PASS"))+SUMPRODUCT(('10 Testing'!$A$6:$A$150="T83")*('10 Testing'!$F$6:$F$150="PASS"))+SUMPRODUCT(('10 Testing'!$A$6:$A$150="T84")*('10 Testing'!$F$6:$F$150="PASS"))+SUMPRODUCT(('10 Testing'!$A$6:$A$150="T90")*('10 Testing'!$F$6:$F$150="PASS"))+SUMPRODUCT(('10 Testing'!$A$6:$A$150="T91")*('10 Testing'!$F$6:$F$150="PASS"))+SUMPRODUCT(('10 Testing'!$A$6:$A$150="T97")*('10 Testing'!$F$6:$F$150="PASS"))+SUMPRODUCT(('10 Testing'!$A$6:$A$150="T98")*('10 Testing'!$F$6:$F$150="PASS"))=9,"Verified","CHECK")</f>
        <v/>
      </c>
      <c r="K50" s="22" t="inlineStr">
        <is>
          <t>Sheet 5 joint chains</t>
        </is>
      </c>
    </row>
    <row r="51">
      <c r="A51" s="42" t="inlineStr">
        <is>
          <t>C7</t>
        </is>
      </c>
      <c r="B51" s="14" t="inlineStr">
        <is>
          <t>Course checklist</t>
        </is>
      </c>
      <c r="C51" s="14" t="inlineStr">
        <is>
          <t>Proper report</t>
        </is>
      </c>
      <c r="D51" s="14" t="inlineStr">
        <is>
          <t>Course note</t>
        </is>
      </c>
      <c r="E51" s="15" t="inlineStr">
        <is>
          <t>report/main.pdf</t>
        </is>
      </c>
      <c r="F51" s="133" t="inlineStr">
        <is>
          <t>yes</t>
        </is>
      </c>
      <c r="G51" s="14" t="inlineStr">
        <is>
          <t>-</t>
        </is>
      </c>
      <c r="H51" s="14" t="inlineStr">
        <is>
          <t>-</t>
        </is>
      </c>
      <c r="I51" s="14" t="inlineStr">
        <is>
          <t>-</t>
        </is>
      </c>
      <c r="J51" s="42" t="inlineStr">
        <is>
          <t>Pending</t>
        </is>
      </c>
      <c r="K51" s="22" t="inlineStr">
        <is>
          <t>v3 report exists; v4 rewrite pending</t>
        </is>
      </c>
    </row>
    <row r="52">
      <c r="A52" s="42" t="inlineStr">
        <is>
          <t>C8</t>
        </is>
      </c>
      <c r="B52" s="14" t="inlineStr">
        <is>
          <t>Course checklist</t>
        </is>
      </c>
      <c r="C52" s="14" t="inlineStr">
        <is>
          <t>Proper slides</t>
        </is>
      </c>
      <c r="D52" s="14" t="inlineStr">
        <is>
          <t>Course note</t>
        </is>
      </c>
      <c r="E52" s="14" t="inlineStr">
        <is>
          <t>report/*.pptx</t>
        </is>
      </c>
      <c r="F52" s="134" t="inlineStr">
        <is>
          <t>no</t>
        </is>
      </c>
      <c r="G52" s="14" t="inlineStr">
        <is>
          <t>-</t>
        </is>
      </c>
      <c r="H52" s="14" t="inlineStr">
        <is>
          <t>-</t>
        </is>
      </c>
      <c r="I52" s="14" t="inlineStr">
        <is>
          <t>-</t>
        </is>
      </c>
      <c r="J52" s="42" t="inlineStr">
        <is>
          <t>Pending</t>
        </is>
      </c>
      <c r="K52" s="14" t="inlineStr"/>
    </row>
  </sheetData>
  <mergeCells count="1">
    <mergeCell ref="A2:K2"/>
  </mergeCells>
  <conditionalFormatting sqref="J6:J52">
    <cfRule type="expression" priority="1" dxfId="0">
      <formula>J6="Verified"</formula>
    </cfRule>
    <cfRule type="expression" priority="2" dxfId="0">
      <formula>J6="Done"</formula>
    </cfRule>
    <cfRule type="expression" priority="3" dxfId="2">
      <formula>J6="Pending"</formula>
    </cfRule>
    <cfRule type="expression" priority="4" dxfId="1">
      <formula>J6="CHECK"</formula>
    </cfRule>
  </conditionalFormatting>
  <hyperlinks>
    <hyperlink xmlns:r="http://schemas.openxmlformats.org/officeDocument/2006/relationships" ref="E6" r:id="rId1"/>
    <hyperlink xmlns:r="http://schemas.openxmlformats.org/officeDocument/2006/relationships" ref="I6" r:id="rId2"/>
    <hyperlink xmlns:r="http://schemas.openxmlformats.org/officeDocument/2006/relationships" ref="E7" r:id="rId3"/>
    <hyperlink xmlns:r="http://schemas.openxmlformats.org/officeDocument/2006/relationships" ref="I7" r:id="rId4"/>
    <hyperlink xmlns:r="http://schemas.openxmlformats.org/officeDocument/2006/relationships" ref="E8" r:id="rId5"/>
    <hyperlink xmlns:r="http://schemas.openxmlformats.org/officeDocument/2006/relationships" ref="I8" r:id="rId6"/>
    <hyperlink xmlns:r="http://schemas.openxmlformats.org/officeDocument/2006/relationships" ref="E9" r:id="rId7"/>
    <hyperlink xmlns:r="http://schemas.openxmlformats.org/officeDocument/2006/relationships" ref="I9" r:id="rId8"/>
    <hyperlink xmlns:r="http://schemas.openxmlformats.org/officeDocument/2006/relationships" ref="E10" r:id="rId9"/>
    <hyperlink xmlns:r="http://schemas.openxmlformats.org/officeDocument/2006/relationships" ref="I10" r:id="rId10"/>
    <hyperlink xmlns:r="http://schemas.openxmlformats.org/officeDocument/2006/relationships" ref="E11" r:id="rId11"/>
    <hyperlink xmlns:r="http://schemas.openxmlformats.org/officeDocument/2006/relationships" ref="I11" r:id="rId12"/>
    <hyperlink xmlns:r="http://schemas.openxmlformats.org/officeDocument/2006/relationships" ref="E12" r:id="rId13"/>
    <hyperlink xmlns:r="http://schemas.openxmlformats.org/officeDocument/2006/relationships" ref="E13" r:id="rId14"/>
    <hyperlink xmlns:r="http://schemas.openxmlformats.org/officeDocument/2006/relationships" ref="I13" r:id="rId15"/>
    <hyperlink xmlns:r="http://schemas.openxmlformats.org/officeDocument/2006/relationships" ref="E14" r:id="rId16"/>
    <hyperlink xmlns:r="http://schemas.openxmlformats.org/officeDocument/2006/relationships" ref="I14" r:id="rId17"/>
    <hyperlink xmlns:r="http://schemas.openxmlformats.org/officeDocument/2006/relationships" ref="E15" r:id="rId18"/>
    <hyperlink xmlns:r="http://schemas.openxmlformats.org/officeDocument/2006/relationships" ref="I15" r:id="rId19"/>
    <hyperlink xmlns:r="http://schemas.openxmlformats.org/officeDocument/2006/relationships" ref="E16" r:id="rId20"/>
    <hyperlink xmlns:r="http://schemas.openxmlformats.org/officeDocument/2006/relationships" ref="I16" r:id="rId21"/>
    <hyperlink xmlns:r="http://schemas.openxmlformats.org/officeDocument/2006/relationships" ref="E17" r:id="rId22"/>
    <hyperlink xmlns:r="http://schemas.openxmlformats.org/officeDocument/2006/relationships" ref="I17" r:id="rId23"/>
    <hyperlink xmlns:r="http://schemas.openxmlformats.org/officeDocument/2006/relationships" ref="E18" r:id="rId24"/>
    <hyperlink xmlns:r="http://schemas.openxmlformats.org/officeDocument/2006/relationships" ref="I18" r:id="rId25"/>
    <hyperlink xmlns:r="http://schemas.openxmlformats.org/officeDocument/2006/relationships" ref="E19" r:id="rId26"/>
    <hyperlink xmlns:r="http://schemas.openxmlformats.org/officeDocument/2006/relationships" ref="I19" r:id="rId27"/>
    <hyperlink xmlns:r="http://schemas.openxmlformats.org/officeDocument/2006/relationships" ref="E20" r:id="rId28"/>
    <hyperlink xmlns:r="http://schemas.openxmlformats.org/officeDocument/2006/relationships" ref="I20" r:id="rId29"/>
    <hyperlink xmlns:r="http://schemas.openxmlformats.org/officeDocument/2006/relationships" ref="E21" r:id="rId30"/>
    <hyperlink xmlns:r="http://schemas.openxmlformats.org/officeDocument/2006/relationships" ref="I21" r:id="rId31"/>
    <hyperlink xmlns:r="http://schemas.openxmlformats.org/officeDocument/2006/relationships" ref="E22" r:id="rId32"/>
    <hyperlink xmlns:r="http://schemas.openxmlformats.org/officeDocument/2006/relationships" ref="I22" r:id="rId33"/>
    <hyperlink xmlns:r="http://schemas.openxmlformats.org/officeDocument/2006/relationships" ref="E23" r:id="rId34"/>
    <hyperlink xmlns:r="http://schemas.openxmlformats.org/officeDocument/2006/relationships" ref="I23" r:id="rId35"/>
    <hyperlink xmlns:r="http://schemas.openxmlformats.org/officeDocument/2006/relationships" ref="E24" r:id="rId36"/>
    <hyperlink xmlns:r="http://schemas.openxmlformats.org/officeDocument/2006/relationships" ref="I24" r:id="rId37"/>
    <hyperlink xmlns:r="http://schemas.openxmlformats.org/officeDocument/2006/relationships" ref="E25" r:id="rId38"/>
    <hyperlink xmlns:r="http://schemas.openxmlformats.org/officeDocument/2006/relationships" ref="I25" r:id="rId39"/>
    <hyperlink xmlns:r="http://schemas.openxmlformats.org/officeDocument/2006/relationships" ref="E26" r:id="rId40"/>
    <hyperlink xmlns:r="http://schemas.openxmlformats.org/officeDocument/2006/relationships" ref="I26" r:id="rId41"/>
    <hyperlink xmlns:r="http://schemas.openxmlformats.org/officeDocument/2006/relationships" ref="E27" r:id="rId42"/>
    <hyperlink xmlns:r="http://schemas.openxmlformats.org/officeDocument/2006/relationships" ref="I27" r:id="rId43"/>
    <hyperlink xmlns:r="http://schemas.openxmlformats.org/officeDocument/2006/relationships" ref="E28" r:id="rId44"/>
    <hyperlink xmlns:r="http://schemas.openxmlformats.org/officeDocument/2006/relationships" ref="E29" r:id="rId45"/>
    <hyperlink xmlns:r="http://schemas.openxmlformats.org/officeDocument/2006/relationships" ref="E30" r:id="rId46"/>
    <hyperlink xmlns:r="http://schemas.openxmlformats.org/officeDocument/2006/relationships" ref="I30" r:id="rId47"/>
    <hyperlink xmlns:r="http://schemas.openxmlformats.org/officeDocument/2006/relationships" ref="E31" r:id="rId48"/>
    <hyperlink xmlns:r="http://schemas.openxmlformats.org/officeDocument/2006/relationships" ref="I31" r:id="rId49"/>
    <hyperlink xmlns:r="http://schemas.openxmlformats.org/officeDocument/2006/relationships" ref="E32" r:id="rId50"/>
    <hyperlink xmlns:r="http://schemas.openxmlformats.org/officeDocument/2006/relationships" ref="I32" r:id="rId51"/>
    <hyperlink xmlns:r="http://schemas.openxmlformats.org/officeDocument/2006/relationships" ref="E33" r:id="rId52"/>
    <hyperlink xmlns:r="http://schemas.openxmlformats.org/officeDocument/2006/relationships" ref="E34" r:id="rId53"/>
    <hyperlink xmlns:r="http://schemas.openxmlformats.org/officeDocument/2006/relationships" ref="E35" r:id="rId54"/>
    <hyperlink xmlns:r="http://schemas.openxmlformats.org/officeDocument/2006/relationships" ref="E36" r:id="rId55"/>
    <hyperlink xmlns:r="http://schemas.openxmlformats.org/officeDocument/2006/relationships" ref="E37" r:id="rId56"/>
    <hyperlink xmlns:r="http://schemas.openxmlformats.org/officeDocument/2006/relationships" ref="E38" r:id="rId57"/>
    <hyperlink xmlns:r="http://schemas.openxmlformats.org/officeDocument/2006/relationships" ref="E39" r:id="rId58"/>
    <hyperlink xmlns:r="http://schemas.openxmlformats.org/officeDocument/2006/relationships" ref="E40" r:id="rId59"/>
    <hyperlink xmlns:r="http://schemas.openxmlformats.org/officeDocument/2006/relationships" ref="E42" r:id="rId60"/>
    <hyperlink xmlns:r="http://schemas.openxmlformats.org/officeDocument/2006/relationships" ref="E43" r:id="rId61"/>
    <hyperlink xmlns:r="http://schemas.openxmlformats.org/officeDocument/2006/relationships" ref="E44" r:id="rId62"/>
    <hyperlink xmlns:r="http://schemas.openxmlformats.org/officeDocument/2006/relationships" ref="E48" r:id="rId63"/>
    <hyperlink xmlns:r="http://schemas.openxmlformats.org/officeDocument/2006/relationships" ref="E49" r:id="rId64"/>
    <hyperlink xmlns:r="http://schemas.openxmlformats.org/officeDocument/2006/relationships" ref="E50" r:id="rId65"/>
    <hyperlink xmlns:r="http://schemas.openxmlformats.org/officeDocument/2006/relationships" ref="E51" r:id="rId66"/>
  </hyperlinks>
  <printOptions horizontalCentered="1"/>
  <pageMargins left="0.4" right="0.4" top="1" bottom="1" header="0.5" footer="0.5"/>
  <pageSetup orientation="landscape" paperSize="9" fitToHeight="0" fitToWidth="1"/>
  <headerFooter>
    <oddHeader/>
    <oddFooter>&amp;CThermalSense  -  Md. Shakhoyat Rahman Shujon (2107104)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Md. Shakhoyat Rahman Shujon</dc:creator>
  <dc:title>ThermalSense Graphics Documentation</dc:title>
  <dcterms:created xsi:type="dcterms:W3CDTF">2026-10-02T09:22:55Z</dcterms:created>
  <dcterms:modified xsi:type="dcterms:W3CDTF">2026-10-02T09:23:04Z</dcterms:modified>
</cp:coreProperties>
</file>